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1200" yWindow="3600" windowWidth="22305" windowHeight="8715"/>
  </bookViews>
  <sheets>
    <sheet name="Raw Data" sheetId="1" r:id="rId1"/>
    <sheet name="Model Data" sheetId="9" r:id="rId2"/>
    <sheet name="APC Parameters" sheetId="6" r:id="rId3"/>
    <sheet name="Funding Allocation Parameters" sheetId="2" r:id="rId4"/>
    <sheet name="Library Subsidy Complex" sheetId="4" r:id="rId5"/>
    <sheet name="Advanced Parameters" sheetId="7" r:id="rId6"/>
    <sheet name="Growth Parameters" sheetId="8" r:id="rId7"/>
    <sheet name="Model Results" sheetId="10" r:id="rId8"/>
    <sheet name="Internal Calculations" sheetId="3" r:id="rId9"/>
  </sheets>
  <calcPr calcId="145621"/>
</workbook>
</file>

<file path=xl/calcChain.xml><?xml version="1.0" encoding="utf-8"?>
<calcChain xmlns="http://schemas.openxmlformats.org/spreadsheetml/2006/main">
  <c r="AP1041" i="1" l="1"/>
  <c r="AO1041" i="1"/>
  <c r="AN1041" i="1"/>
  <c r="AM1041" i="1"/>
  <c r="AL1041" i="1"/>
  <c r="AH1041" i="1"/>
  <c r="AG1041" i="1"/>
  <c r="AE1041" i="1"/>
  <c r="Z1041" i="1"/>
  <c r="U1041" i="1"/>
  <c r="S1041" i="1"/>
  <c r="R1041" i="1"/>
  <c r="M1041" i="1"/>
  <c r="K1041" i="1"/>
  <c r="J1041" i="1"/>
  <c r="AP1040" i="1"/>
  <c r="AO1040" i="1"/>
  <c r="AN1040" i="1"/>
  <c r="AM1040" i="1"/>
  <c r="AL1040" i="1"/>
  <c r="AH1040" i="1"/>
  <c r="AG1040" i="1"/>
  <c r="AE1040" i="1"/>
  <c r="Z1040" i="1"/>
  <c r="U1040" i="1"/>
  <c r="S1040" i="1"/>
  <c r="R1040" i="1"/>
  <c r="M1040" i="1"/>
  <c r="K1040" i="1"/>
  <c r="J1040" i="1"/>
  <c r="AP1039" i="1"/>
  <c r="AO1039" i="1"/>
  <c r="AN1039" i="1"/>
  <c r="AM1039" i="1"/>
  <c r="AL1039" i="1"/>
  <c r="AH1039" i="1"/>
  <c r="AG1039" i="1"/>
  <c r="AE1039" i="1"/>
  <c r="Z1039" i="1"/>
  <c r="U1039" i="1"/>
  <c r="S1039" i="1"/>
  <c r="R1039" i="1"/>
  <c r="O1039" i="1"/>
  <c r="Q1039" i="1" s="1"/>
  <c r="M1039" i="1"/>
  <c r="K1039" i="1"/>
  <c r="J1039" i="1"/>
  <c r="N1039" i="1" s="1"/>
  <c r="AP1038" i="1"/>
  <c r="AO1038" i="1"/>
  <c r="AN1038" i="1"/>
  <c r="AM1038" i="1"/>
  <c r="AL1038" i="1"/>
  <c r="AH1038" i="1"/>
  <c r="AG1038" i="1"/>
  <c r="AE1038" i="1"/>
  <c r="Z1038" i="1"/>
  <c r="U1038" i="1"/>
  <c r="S1038" i="1"/>
  <c r="R1038" i="1"/>
  <c r="M1038" i="1"/>
  <c r="O1038" i="1" s="1"/>
  <c r="K1038" i="1"/>
  <c r="J1038" i="1"/>
  <c r="AP1037" i="1"/>
  <c r="AO1037" i="1"/>
  <c r="AN1037" i="1"/>
  <c r="AM1037" i="1"/>
  <c r="AL1037" i="1"/>
  <c r="AH1037" i="1"/>
  <c r="AG1037" i="1"/>
  <c r="AE1037" i="1"/>
  <c r="Z1037" i="1"/>
  <c r="U1037" i="1"/>
  <c r="S1037" i="1"/>
  <c r="R1037" i="1"/>
  <c r="M1037" i="1"/>
  <c r="O1037" i="1" s="1"/>
  <c r="T1037" i="1" s="1"/>
  <c r="K1037" i="1"/>
  <c r="J1037" i="1"/>
  <c r="AP1036" i="1"/>
  <c r="AO1036" i="1"/>
  <c r="AN1036" i="1"/>
  <c r="AM1036" i="1"/>
  <c r="AL1036" i="1"/>
  <c r="AH1036" i="1"/>
  <c r="AG1036" i="1"/>
  <c r="AE1036" i="1"/>
  <c r="Z1036" i="1"/>
  <c r="U1036" i="1"/>
  <c r="S1036" i="1"/>
  <c r="R1036" i="1"/>
  <c r="M1036" i="1"/>
  <c r="N1036" i="1" s="1"/>
  <c r="K1036" i="1"/>
  <c r="J1036" i="1"/>
  <c r="L1036" i="1" s="1"/>
  <c r="AP1035" i="1"/>
  <c r="AO1035" i="1"/>
  <c r="AN1035" i="1"/>
  <c r="AM1035" i="1"/>
  <c r="AL1035" i="1"/>
  <c r="AH1035" i="1"/>
  <c r="AG1035" i="1"/>
  <c r="AE1035" i="1"/>
  <c r="Z1035" i="1"/>
  <c r="U1035" i="1"/>
  <c r="S1035" i="1"/>
  <c r="R1035" i="1"/>
  <c r="O1035" i="1"/>
  <c r="M1035" i="1"/>
  <c r="K1035" i="1"/>
  <c r="J1035" i="1"/>
  <c r="N1035" i="1" s="1"/>
  <c r="AP1034" i="1"/>
  <c r="AO1034" i="1"/>
  <c r="AN1034" i="1"/>
  <c r="AM1034" i="1"/>
  <c r="AL1034" i="1"/>
  <c r="AH1034" i="1"/>
  <c r="AG1034" i="1"/>
  <c r="AE1034" i="1"/>
  <c r="Z1034" i="1"/>
  <c r="U1034" i="1"/>
  <c r="S1034" i="1"/>
  <c r="R1034" i="1"/>
  <c r="M1034" i="1"/>
  <c r="O1034" i="1" s="1"/>
  <c r="K1034" i="1"/>
  <c r="J1034" i="1"/>
  <c r="L1034" i="1" s="1"/>
  <c r="AP1033" i="1"/>
  <c r="AO1033" i="1"/>
  <c r="AN1033" i="1"/>
  <c r="AM1033" i="1"/>
  <c r="AL1033" i="1"/>
  <c r="AH1033" i="1"/>
  <c r="AG1033" i="1"/>
  <c r="AE1033" i="1"/>
  <c r="Z1033" i="1"/>
  <c r="U1033" i="1"/>
  <c r="S1033" i="1"/>
  <c r="R1033" i="1"/>
  <c r="M1033" i="1"/>
  <c r="O1033" i="1" s="1"/>
  <c r="Q1033" i="1" s="1"/>
  <c r="K1033" i="1"/>
  <c r="J1033" i="1"/>
  <c r="AP1032" i="1"/>
  <c r="AO1032" i="1"/>
  <c r="AN1032" i="1"/>
  <c r="AM1032" i="1"/>
  <c r="AL1032" i="1"/>
  <c r="AH1032" i="1"/>
  <c r="AG1032" i="1"/>
  <c r="AE1032" i="1"/>
  <c r="Z1032" i="1"/>
  <c r="U1032" i="1"/>
  <c r="S1032" i="1"/>
  <c r="R1032" i="1"/>
  <c r="M1032" i="1"/>
  <c r="L1032" i="1"/>
  <c r="K1032" i="1"/>
  <c r="J1032" i="1"/>
  <c r="AP1031" i="1"/>
  <c r="AO1031" i="1"/>
  <c r="AN1031" i="1"/>
  <c r="AM1031" i="1"/>
  <c r="AL1031" i="1"/>
  <c r="AH1031" i="1"/>
  <c r="AG1031" i="1"/>
  <c r="AE1031" i="1"/>
  <c r="Z1031" i="1"/>
  <c r="U1031" i="1"/>
  <c r="S1031" i="1"/>
  <c r="R1031" i="1"/>
  <c r="M1031" i="1"/>
  <c r="O1031" i="1" s="1"/>
  <c r="K1031" i="1"/>
  <c r="J1031" i="1"/>
  <c r="AP1030" i="1"/>
  <c r="AO1030" i="1"/>
  <c r="AN1030" i="1"/>
  <c r="AM1030" i="1"/>
  <c r="AL1030" i="1"/>
  <c r="AH1030" i="1"/>
  <c r="AG1030" i="1"/>
  <c r="AE1030" i="1"/>
  <c r="Z1030" i="1"/>
  <c r="U1030" i="1"/>
  <c r="S1030" i="1"/>
  <c r="R1030" i="1"/>
  <c r="O1030" i="1"/>
  <c r="Q1030" i="1" s="1"/>
  <c r="M1030" i="1"/>
  <c r="K1030" i="1"/>
  <c r="J1030" i="1"/>
  <c r="AP1029" i="1"/>
  <c r="AO1029" i="1"/>
  <c r="AN1029" i="1"/>
  <c r="AM1029" i="1"/>
  <c r="AL1029" i="1"/>
  <c r="AH1029" i="1"/>
  <c r="AG1029" i="1"/>
  <c r="AE1029" i="1"/>
  <c r="Z1029" i="1"/>
  <c r="U1029" i="1"/>
  <c r="S1029" i="1"/>
  <c r="R1029" i="1"/>
  <c r="O1029" i="1"/>
  <c r="M1029" i="1"/>
  <c r="K1029" i="1"/>
  <c r="J1029" i="1"/>
  <c r="AP1028" i="1"/>
  <c r="AO1028" i="1"/>
  <c r="AN1028" i="1"/>
  <c r="AM1028" i="1"/>
  <c r="AL1028" i="1"/>
  <c r="AH1028" i="1"/>
  <c r="AG1028" i="1"/>
  <c r="AE1028" i="1"/>
  <c r="Z1028" i="1"/>
  <c r="U1028" i="1"/>
  <c r="S1028" i="1"/>
  <c r="R1028" i="1"/>
  <c r="M1028" i="1"/>
  <c r="O1028" i="1" s="1"/>
  <c r="K1028" i="1"/>
  <c r="J1028" i="1"/>
  <c r="AP1027" i="1"/>
  <c r="AO1027" i="1"/>
  <c r="AN1027" i="1"/>
  <c r="AM1027" i="1"/>
  <c r="AL1027" i="1"/>
  <c r="AH1027" i="1"/>
  <c r="AG1027" i="1"/>
  <c r="AE1027" i="1"/>
  <c r="Z1027" i="1"/>
  <c r="U1027" i="1"/>
  <c r="S1027" i="1"/>
  <c r="R1027" i="1"/>
  <c r="M1027" i="1"/>
  <c r="L1027" i="1"/>
  <c r="K1027" i="1"/>
  <c r="J1027" i="1"/>
  <c r="AP1026" i="1"/>
  <c r="AO1026" i="1"/>
  <c r="AN1026" i="1"/>
  <c r="AM1026" i="1"/>
  <c r="AL1026" i="1"/>
  <c r="AH1026" i="1"/>
  <c r="AG1026" i="1"/>
  <c r="AE1026" i="1"/>
  <c r="Z1026" i="1"/>
  <c r="U1026" i="1"/>
  <c r="S1026" i="1"/>
  <c r="R1026" i="1"/>
  <c r="M1026" i="1"/>
  <c r="O1026" i="1" s="1"/>
  <c r="L1026" i="1"/>
  <c r="K1026" i="1"/>
  <c r="J1026" i="1"/>
  <c r="AP1025" i="1"/>
  <c r="AO1025" i="1"/>
  <c r="AN1025" i="1"/>
  <c r="AM1025" i="1"/>
  <c r="AL1025" i="1"/>
  <c r="AH1025" i="1"/>
  <c r="AG1025" i="1"/>
  <c r="AE1025" i="1"/>
  <c r="Z1025" i="1"/>
  <c r="U1025" i="1"/>
  <c r="S1025" i="1"/>
  <c r="R1025" i="1"/>
  <c r="M1025" i="1"/>
  <c r="O1025" i="1" s="1"/>
  <c r="K1025" i="1"/>
  <c r="J1025" i="1"/>
  <c r="AP1024" i="1"/>
  <c r="AO1024" i="1"/>
  <c r="AN1024" i="1"/>
  <c r="AM1024" i="1"/>
  <c r="AL1024" i="1"/>
  <c r="AH1024" i="1"/>
  <c r="AG1024" i="1"/>
  <c r="AE1024" i="1"/>
  <c r="Z1024" i="1"/>
  <c r="U1024" i="1"/>
  <c r="S1024" i="1"/>
  <c r="R1024" i="1"/>
  <c r="M1024" i="1"/>
  <c r="K1024" i="1"/>
  <c r="J1024" i="1"/>
  <c r="AP1023" i="1"/>
  <c r="AO1023" i="1"/>
  <c r="AN1023" i="1"/>
  <c r="AM1023" i="1"/>
  <c r="AL1023" i="1"/>
  <c r="AH1023" i="1"/>
  <c r="AG1023" i="1"/>
  <c r="AE1023" i="1"/>
  <c r="Z1023" i="1"/>
  <c r="U1023" i="1"/>
  <c r="S1023" i="1"/>
  <c r="R1023" i="1"/>
  <c r="M1023" i="1"/>
  <c r="K1023" i="1"/>
  <c r="J1023" i="1"/>
  <c r="AP1022" i="1"/>
  <c r="AO1022" i="1"/>
  <c r="AN1022" i="1"/>
  <c r="AM1022" i="1"/>
  <c r="AL1022" i="1"/>
  <c r="AH1022" i="1"/>
  <c r="AG1022" i="1"/>
  <c r="AE1022" i="1"/>
  <c r="Z1022" i="1"/>
  <c r="U1022" i="1"/>
  <c r="S1022" i="1"/>
  <c r="R1022" i="1"/>
  <c r="O1022" i="1"/>
  <c r="Q1022" i="1" s="1"/>
  <c r="M1022" i="1"/>
  <c r="K1022" i="1"/>
  <c r="J1022" i="1"/>
  <c r="N1022" i="1" s="1"/>
  <c r="AP1021" i="1"/>
  <c r="AO1021" i="1"/>
  <c r="AN1021" i="1"/>
  <c r="AM1021" i="1"/>
  <c r="AL1021" i="1"/>
  <c r="AH1021" i="1"/>
  <c r="AG1021" i="1"/>
  <c r="AE1021" i="1"/>
  <c r="Z1021" i="1"/>
  <c r="U1021" i="1"/>
  <c r="S1021" i="1"/>
  <c r="R1021" i="1"/>
  <c r="M1021" i="1"/>
  <c r="O1021" i="1" s="1"/>
  <c r="K1021" i="1"/>
  <c r="J1021" i="1"/>
  <c r="N1021" i="1" s="1"/>
  <c r="AP1020" i="1"/>
  <c r="AO1020" i="1"/>
  <c r="AN1020" i="1"/>
  <c r="AM1020" i="1"/>
  <c r="AL1020" i="1"/>
  <c r="AH1020" i="1"/>
  <c r="AG1020" i="1"/>
  <c r="AE1020" i="1"/>
  <c r="Z1020" i="1"/>
  <c r="U1020" i="1"/>
  <c r="S1020" i="1"/>
  <c r="R1020" i="1"/>
  <c r="M1020" i="1"/>
  <c r="O1020" i="1" s="1"/>
  <c r="Q1020" i="1" s="1"/>
  <c r="L1020" i="1"/>
  <c r="K1020" i="1"/>
  <c r="J1020" i="1"/>
  <c r="AP1019" i="1"/>
  <c r="AO1019" i="1"/>
  <c r="AN1019" i="1"/>
  <c r="AM1019" i="1"/>
  <c r="AL1019" i="1"/>
  <c r="AH1019" i="1"/>
  <c r="AG1019" i="1"/>
  <c r="AE1019" i="1"/>
  <c r="Z1019" i="1"/>
  <c r="U1019" i="1"/>
  <c r="S1019" i="1"/>
  <c r="R1019" i="1"/>
  <c r="M1019" i="1"/>
  <c r="N1019" i="1" s="1"/>
  <c r="K1019" i="1"/>
  <c r="J1019" i="1"/>
  <c r="AP1018" i="1"/>
  <c r="AO1018" i="1"/>
  <c r="AN1018" i="1"/>
  <c r="AM1018" i="1"/>
  <c r="AL1018" i="1"/>
  <c r="AH1018" i="1"/>
  <c r="AG1018" i="1"/>
  <c r="AE1018" i="1"/>
  <c r="Z1018" i="1"/>
  <c r="U1018" i="1"/>
  <c r="S1018" i="1"/>
  <c r="R1018" i="1"/>
  <c r="O1018" i="1"/>
  <c r="Q1018" i="1" s="1"/>
  <c r="M1018" i="1"/>
  <c r="K1018" i="1"/>
  <c r="J1018" i="1"/>
  <c r="N1018" i="1" s="1"/>
  <c r="AP1017" i="1"/>
  <c r="AO1017" i="1"/>
  <c r="AN1017" i="1"/>
  <c r="AM1017" i="1"/>
  <c r="AL1017" i="1"/>
  <c r="AH1017" i="1"/>
  <c r="AG1017" i="1"/>
  <c r="AE1017" i="1"/>
  <c r="Z1017" i="1"/>
  <c r="U1017" i="1"/>
  <c r="S1017" i="1"/>
  <c r="R1017" i="1"/>
  <c r="O1017" i="1"/>
  <c r="M1017" i="1"/>
  <c r="N1017" i="1" s="1"/>
  <c r="K1017" i="1"/>
  <c r="J1017" i="1"/>
  <c r="L1017" i="1" s="1"/>
  <c r="AP1016" i="1"/>
  <c r="AO1016" i="1"/>
  <c r="AN1016" i="1"/>
  <c r="AM1016" i="1"/>
  <c r="AL1016" i="1"/>
  <c r="AH1016" i="1"/>
  <c r="AG1016" i="1"/>
  <c r="AE1016" i="1"/>
  <c r="Z1016" i="1"/>
  <c r="U1016" i="1"/>
  <c r="S1016" i="1"/>
  <c r="R1016" i="1"/>
  <c r="N1016" i="1"/>
  <c r="M1016" i="1"/>
  <c r="O1016" i="1" s="1"/>
  <c r="K1016" i="1"/>
  <c r="J1016" i="1"/>
  <c r="L1016" i="1" s="1"/>
  <c r="AP1015" i="1"/>
  <c r="AO1015" i="1"/>
  <c r="AN1015" i="1"/>
  <c r="AM1015" i="1"/>
  <c r="AL1015" i="1"/>
  <c r="AH1015" i="1"/>
  <c r="AG1015" i="1"/>
  <c r="AE1015" i="1"/>
  <c r="Z1015" i="1"/>
  <c r="U1015" i="1"/>
  <c r="S1015" i="1"/>
  <c r="R1015" i="1"/>
  <c r="M1015" i="1"/>
  <c r="K1015" i="1"/>
  <c r="J1015" i="1"/>
  <c r="AP1014" i="1"/>
  <c r="AO1014" i="1"/>
  <c r="AN1014" i="1"/>
  <c r="AM1014" i="1"/>
  <c r="AL1014" i="1"/>
  <c r="AH1014" i="1"/>
  <c r="AG1014" i="1"/>
  <c r="AE1014" i="1"/>
  <c r="Z1014" i="1"/>
  <c r="U1014" i="1"/>
  <c r="S1014" i="1"/>
  <c r="R1014" i="1"/>
  <c r="M1014" i="1"/>
  <c r="O1014" i="1" s="1"/>
  <c r="L1014" i="1"/>
  <c r="K1014" i="1"/>
  <c r="J1014" i="1"/>
  <c r="AP1013" i="1"/>
  <c r="AO1013" i="1"/>
  <c r="AN1013" i="1"/>
  <c r="AM1013" i="1"/>
  <c r="AL1013" i="1"/>
  <c r="AH1013" i="1"/>
  <c r="AG1013" i="1"/>
  <c r="AE1013" i="1"/>
  <c r="Z1013" i="1"/>
  <c r="U1013" i="1"/>
  <c r="S1013" i="1"/>
  <c r="R1013" i="1"/>
  <c r="M1013" i="1"/>
  <c r="K1013" i="1"/>
  <c r="J1013" i="1"/>
  <c r="AP1012" i="1"/>
  <c r="AO1012" i="1"/>
  <c r="AN1012" i="1"/>
  <c r="AM1012" i="1"/>
  <c r="AL1012" i="1"/>
  <c r="AH1012" i="1"/>
  <c r="AG1012" i="1"/>
  <c r="AE1012" i="1"/>
  <c r="Z1012" i="1"/>
  <c r="U1012" i="1"/>
  <c r="S1012" i="1"/>
  <c r="R1012" i="1"/>
  <c r="M1012" i="1"/>
  <c r="O1012" i="1" s="1"/>
  <c r="K1012" i="1"/>
  <c r="J1012" i="1"/>
  <c r="AP1011" i="1"/>
  <c r="AO1011" i="1"/>
  <c r="AN1011" i="1"/>
  <c r="AM1011" i="1"/>
  <c r="AL1011" i="1"/>
  <c r="AH1011" i="1"/>
  <c r="AG1011" i="1"/>
  <c r="AE1011" i="1"/>
  <c r="Z1011" i="1"/>
  <c r="U1011" i="1"/>
  <c r="S1011" i="1"/>
  <c r="R1011" i="1"/>
  <c r="M1011" i="1"/>
  <c r="K1011" i="1"/>
  <c r="J1011" i="1"/>
  <c r="AP1010" i="1"/>
  <c r="AO1010" i="1"/>
  <c r="AN1010" i="1"/>
  <c r="AM1010" i="1"/>
  <c r="AL1010" i="1"/>
  <c r="AH1010" i="1"/>
  <c r="AG1010" i="1"/>
  <c r="AE1010" i="1"/>
  <c r="Z1010" i="1"/>
  <c r="U1010" i="1"/>
  <c r="S1010" i="1"/>
  <c r="R1010" i="1"/>
  <c r="P1010" i="1"/>
  <c r="O1010" i="1"/>
  <c r="M1010" i="1"/>
  <c r="K1010" i="1"/>
  <c r="J1010" i="1"/>
  <c r="N1010" i="1" s="1"/>
  <c r="AP1009" i="1"/>
  <c r="AO1009" i="1"/>
  <c r="AN1009" i="1"/>
  <c r="AM1009" i="1"/>
  <c r="AL1009" i="1"/>
  <c r="AH1009" i="1"/>
  <c r="AG1009" i="1"/>
  <c r="AE1009" i="1"/>
  <c r="Z1009" i="1"/>
  <c r="U1009" i="1"/>
  <c r="S1009" i="1"/>
  <c r="R1009" i="1"/>
  <c r="M1009" i="1"/>
  <c r="K1009" i="1"/>
  <c r="J1009" i="1"/>
  <c r="AP1008" i="1"/>
  <c r="AO1008" i="1"/>
  <c r="AN1008" i="1"/>
  <c r="AM1008" i="1"/>
  <c r="AL1008" i="1"/>
  <c r="AH1008" i="1"/>
  <c r="AG1008" i="1"/>
  <c r="AE1008" i="1"/>
  <c r="Z1008" i="1"/>
  <c r="U1008" i="1"/>
  <c r="S1008" i="1"/>
  <c r="R1008" i="1"/>
  <c r="M1008" i="1"/>
  <c r="L1008" i="1"/>
  <c r="K1008" i="1"/>
  <c r="J1008" i="1"/>
  <c r="AP1007" i="1"/>
  <c r="AO1007" i="1"/>
  <c r="AN1007" i="1"/>
  <c r="AM1007" i="1"/>
  <c r="AL1007" i="1"/>
  <c r="AH1007" i="1"/>
  <c r="AG1007" i="1"/>
  <c r="AE1007" i="1"/>
  <c r="Z1007" i="1"/>
  <c r="U1007" i="1"/>
  <c r="S1007" i="1"/>
  <c r="R1007" i="1"/>
  <c r="O1007" i="1"/>
  <c r="M1007" i="1"/>
  <c r="K1007" i="1"/>
  <c r="J1007" i="1"/>
  <c r="L1007" i="1" s="1"/>
  <c r="AP1006" i="1"/>
  <c r="AO1006" i="1"/>
  <c r="AN1006" i="1"/>
  <c r="AM1006" i="1"/>
  <c r="AL1006" i="1"/>
  <c r="AH1006" i="1"/>
  <c r="AG1006" i="1"/>
  <c r="AE1006" i="1"/>
  <c r="Z1006" i="1"/>
  <c r="U1006" i="1"/>
  <c r="S1006" i="1"/>
  <c r="R1006" i="1"/>
  <c r="M1006" i="1"/>
  <c r="O1006" i="1" s="1"/>
  <c r="L1006" i="1"/>
  <c r="K1006" i="1"/>
  <c r="J1006" i="1"/>
  <c r="AP1005" i="1"/>
  <c r="AO1005" i="1"/>
  <c r="AN1005" i="1"/>
  <c r="AM1005" i="1"/>
  <c r="AL1005" i="1"/>
  <c r="AH1005" i="1"/>
  <c r="AG1005" i="1"/>
  <c r="AE1005" i="1"/>
  <c r="Z1005" i="1"/>
  <c r="U1005" i="1"/>
  <c r="S1005" i="1"/>
  <c r="R1005" i="1"/>
  <c r="M1005" i="1"/>
  <c r="K1005" i="1"/>
  <c r="J1005" i="1"/>
  <c r="AP1004" i="1"/>
  <c r="AO1004" i="1"/>
  <c r="AN1004" i="1"/>
  <c r="AM1004" i="1"/>
  <c r="AL1004" i="1"/>
  <c r="AH1004" i="1"/>
  <c r="AG1004" i="1"/>
  <c r="AE1004" i="1"/>
  <c r="Z1004" i="1"/>
  <c r="U1004" i="1"/>
  <c r="S1004" i="1"/>
  <c r="R1004" i="1"/>
  <c r="M1004" i="1"/>
  <c r="O1004" i="1" s="1"/>
  <c r="T1004" i="1" s="1"/>
  <c r="K1004" i="1"/>
  <c r="J1004" i="1"/>
  <c r="AP1003" i="1"/>
  <c r="AO1003" i="1"/>
  <c r="AN1003" i="1"/>
  <c r="AM1003" i="1"/>
  <c r="AL1003" i="1"/>
  <c r="AH1003" i="1"/>
  <c r="AG1003" i="1"/>
  <c r="AE1003" i="1"/>
  <c r="Z1003" i="1"/>
  <c r="U1003" i="1"/>
  <c r="S1003" i="1"/>
  <c r="R1003" i="1"/>
  <c r="M1003" i="1"/>
  <c r="K1003" i="1"/>
  <c r="J1003" i="1"/>
  <c r="L1003" i="1" s="1"/>
  <c r="AP1002" i="1"/>
  <c r="AO1002" i="1"/>
  <c r="AN1002" i="1"/>
  <c r="AM1002" i="1"/>
  <c r="AL1002" i="1"/>
  <c r="AH1002" i="1"/>
  <c r="AG1002" i="1"/>
  <c r="AE1002" i="1"/>
  <c r="Z1002" i="1"/>
  <c r="U1002" i="1"/>
  <c r="S1002" i="1"/>
  <c r="R1002" i="1"/>
  <c r="O1002" i="1"/>
  <c r="Q1002" i="1" s="1"/>
  <c r="M1002" i="1"/>
  <c r="K1002" i="1"/>
  <c r="L1002" i="1" s="1"/>
  <c r="J1002" i="1"/>
  <c r="N1002" i="1" s="1"/>
  <c r="AP1001" i="1"/>
  <c r="AO1001" i="1"/>
  <c r="AN1001" i="1"/>
  <c r="AM1001" i="1"/>
  <c r="AL1001" i="1"/>
  <c r="AH1001" i="1"/>
  <c r="AG1001" i="1"/>
  <c r="AE1001" i="1"/>
  <c r="Z1001" i="1"/>
  <c r="U1001" i="1"/>
  <c r="S1001" i="1"/>
  <c r="R1001" i="1"/>
  <c r="M1001" i="1"/>
  <c r="K1001" i="1"/>
  <c r="J1001" i="1"/>
  <c r="AP1000" i="1"/>
  <c r="AO1000" i="1"/>
  <c r="AN1000" i="1"/>
  <c r="AM1000" i="1"/>
  <c r="AL1000" i="1"/>
  <c r="AH1000" i="1"/>
  <c r="AG1000" i="1"/>
  <c r="AE1000" i="1"/>
  <c r="Z1000" i="1"/>
  <c r="U1000" i="1"/>
  <c r="S1000" i="1"/>
  <c r="R1000" i="1"/>
  <c r="M1000" i="1"/>
  <c r="O1000" i="1" s="1"/>
  <c r="Q1000" i="1" s="1"/>
  <c r="K1000" i="1"/>
  <c r="J1000" i="1"/>
  <c r="AP999" i="1"/>
  <c r="AO999" i="1"/>
  <c r="AN999" i="1"/>
  <c r="AM999" i="1"/>
  <c r="AL999" i="1"/>
  <c r="AH999" i="1"/>
  <c r="AG999" i="1"/>
  <c r="AE999" i="1"/>
  <c r="Z999" i="1"/>
  <c r="U999" i="1"/>
  <c r="S999" i="1"/>
  <c r="R999" i="1"/>
  <c r="M999" i="1"/>
  <c r="N999" i="1" s="1"/>
  <c r="L999" i="1"/>
  <c r="K999" i="1"/>
  <c r="J999" i="1"/>
  <c r="AP998" i="1"/>
  <c r="AO998" i="1"/>
  <c r="AN998" i="1"/>
  <c r="AM998" i="1"/>
  <c r="AL998" i="1"/>
  <c r="AH998" i="1"/>
  <c r="AG998" i="1"/>
  <c r="AE998" i="1"/>
  <c r="Z998" i="1"/>
  <c r="U998" i="1"/>
  <c r="S998" i="1"/>
  <c r="R998" i="1"/>
  <c r="O998" i="1"/>
  <c r="M998" i="1"/>
  <c r="K998" i="1"/>
  <c r="J998" i="1"/>
  <c r="AP997" i="1"/>
  <c r="AO997" i="1"/>
  <c r="AN997" i="1"/>
  <c r="AM997" i="1"/>
  <c r="AL997" i="1"/>
  <c r="AH997" i="1"/>
  <c r="AG997" i="1"/>
  <c r="AE997" i="1"/>
  <c r="Z997" i="1"/>
  <c r="U997" i="1"/>
  <c r="S997" i="1"/>
  <c r="R997" i="1"/>
  <c r="M997" i="1"/>
  <c r="K997" i="1"/>
  <c r="J997" i="1"/>
  <c r="AP996" i="1"/>
  <c r="AO996" i="1"/>
  <c r="AN996" i="1"/>
  <c r="AM996" i="1"/>
  <c r="AL996" i="1"/>
  <c r="AH996" i="1"/>
  <c r="AG996" i="1"/>
  <c r="AE996" i="1"/>
  <c r="Z996" i="1"/>
  <c r="U996" i="1"/>
  <c r="S996" i="1"/>
  <c r="R996" i="1"/>
  <c r="M996" i="1"/>
  <c r="O996" i="1" s="1"/>
  <c r="Q996" i="1" s="1"/>
  <c r="K996" i="1"/>
  <c r="J996" i="1"/>
  <c r="AP995" i="1"/>
  <c r="AO995" i="1"/>
  <c r="AN995" i="1"/>
  <c r="AM995" i="1"/>
  <c r="AL995" i="1"/>
  <c r="AH995" i="1"/>
  <c r="AG995" i="1"/>
  <c r="AE995" i="1"/>
  <c r="Z995" i="1"/>
  <c r="U995" i="1"/>
  <c r="S995" i="1"/>
  <c r="R995" i="1"/>
  <c r="O995" i="1"/>
  <c r="M995" i="1"/>
  <c r="K995" i="1"/>
  <c r="L995" i="1" s="1"/>
  <c r="J995" i="1"/>
  <c r="AP994" i="1"/>
  <c r="AO994" i="1"/>
  <c r="AN994" i="1"/>
  <c r="AM994" i="1"/>
  <c r="AL994" i="1"/>
  <c r="AH994" i="1"/>
  <c r="AG994" i="1"/>
  <c r="AE994" i="1"/>
  <c r="Z994" i="1"/>
  <c r="U994" i="1"/>
  <c r="S994" i="1"/>
  <c r="R994" i="1"/>
  <c r="M994" i="1"/>
  <c r="O994" i="1" s="1"/>
  <c r="K994" i="1"/>
  <c r="J994" i="1"/>
  <c r="L994" i="1" s="1"/>
  <c r="AP993" i="1"/>
  <c r="AO993" i="1"/>
  <c r="AN993" i="1"/>
  <c r="AM993" i="1"/>
  <c r="AL993" i="1"/>
  <c r="AH993" i="1"/>
  <c r="AG993" i="1"/>
  <c r="AE993" i="1"/>
  <c r="Z993" i="1"/>
  <c r="U993" i="1"/>
  <c r="S993" i="1"/>
  <c r="R993" i="1"/>
  <c r="M993" i="1"/>
  <c r="K993" i="1"/>
  <c r="J993" i="1"/>
  <c r="AP992" i="1"/>
  <c r="AO992" i="1"/>
  <c r="AN992" i="1"/>
  <c r="AM992" i="1"/>
  <c r="AL992" i="1"/>
  <c r="AH992" i="1"/>
  <c r="AG992" i="1"/>
  <c r="AE992" i="1"/>
  <c r="Z992" i="1"/>
  <c r="U992" i="1"/>
  <c r="S992" i="1"/>
  <c r="R992" i="1"/>
  <c r="M992" i="1"/>
  <c r="O992" i="1" s="1"/>
  <c r="K992" i="1"/>
  <c r="J992" i="1"/>
  <c r="AP991" i="1"/>
  <c r="AO991" i="1"/>
  <c r="AN991" i="1"/>
  <c r="AM991" i="1"/>
  <c r="AL991" i="1"/>
  <c r="AH991" i="1"/>
  <c r="AG991" i="1"/>
  <c r="AE991" i="1"/>
  <c r="Z991" i="1"/>
  <c r="U991" i="1"/>
  <c r="S991" i="1"/>
  <c r="R991" i="1"/>
  <c r="M991" i="1"/>
  <c r="N991" i="1" s="1"/>
  <c r="L991" i="1"/>
  <c r="K991" i="1"/>
  <c r="J991" i="1"/>
  <c r="AP990" i="1"/>
  <c r="AO990" i="1"/>
  <c r="AN990" i="1"/>
  <c r="AM990" i="1"/>
  <c r="AL990" i="1"/>
  <c r="AH990" i="1"/>
  <c r="AG990" i="1"/>
  <c r="AE990" i="1"/>
  <c r="Z990" i="1"/>
  <c r="U990" i="1"/>
  <c r="S990" i="1"/>
  <c r="R990" i="1"/>
  <c r="M990" i="1"/>
  <c r="K990" i="1"/>
  <c r="J990" i="1"/>
  <c r="AP989" i="1"/>
  <c r="AO989" i="1"/>
  <c r="AN989" i="1"/>
  <c r="AM989" i="1"/>
  <c r="AL989" i="1"/>
  <c r="AH989" i="1"/>
  <c r="AG989" i="1"/>
  <c r="AE989" i="1"/>
  <c r="Z989" i="1"/>
  <c r="U989" i="1"/>
  <c r="S989" i="1"/>
  <c r="R989" i="1"/>
  <c r="M989" i="1"/>
  <c r="O989" i="1" s="1"/>
  <c r="Q989" i="1" s="1"/>
  <c r="K989" i="1"/>
  <c r="J989" i="1"/>
  <c r="AP988" i="1"/>
  <c r="AO988" i="1"/>
  <c r="AN988" i="1"/>
  <c r="AM988" i="1"/>
  <c r="AL988" i="1"/>
  <c r="AH988" i="1"/>
  <c r="AG988" i="1"/>
  <c r="AE988" i="1"/>
  <c r="Z988" i="1"/>
  <c r="U988" i="1"/>
  <c r="S988" i="1"/>
  <c r="R988" i="1"/>
  <c r="O988" i="1"/>
  <c r="N988" i="1"/>
  <c r="M988" i="1"/>
  <c r="K988" i="1"/>
  <c r="J988" i="1"/>
  <c r="L988" i="1" s="1"/>
  <c r="AP987" i="1"/>
  <c r="AO987" i="1"/>
  <c r="AN987" i="1"/>
  <c r="AM987" i="1"/>
  <c r="AL987" i="1"/>
  <c r="AH987" i="1"/>
  <c r="AG987" i="1"/>
  <c r="AE987" i="1"/>
  <c r="Z987" i="1"/>
  <c r="U987" i="1"/>
  <c r="S987" i="1"/>
  <c r="R987" i="1"/>
  <c r="Q987" i="1"/>
  <c r="M987" i="1"/>
  <c r="O987" i="1" s="1"/>
  <c r="T987" i="1" s="1"/>
  <c r="K987" i="1"/>
  <c r="J987" i="1"/>
  <c r="AP986" i="1"/>
  <c r="AO986" i="1"/>
  <c r="AN986" i="1"/>
  <c r="AM986" i="1"/>
  <c r="AL986" i="1"/>
  <c r="AH986" i="1"/>
  <c r="AG986" i="1"/>
  <c r="AE986" i="1"/>
  <c r="Z986" i="1"/>
  <c r="U986" i="1"/>
  <c r="S986" i="1"/>
  <c r="R986" i="1"/>
  <c r="M986" i="1"/>
  <c r="N986" i="1" s="1"/>
  <c r="K986" i="1"/>
  <c r="J986" i="1"/>
  <c r="AP985" i="1"/>
  <c r="AO985" i="1"/>
  <c r="AN985" i="1"/>
  <c r="AM985" i="1"/>
  <c r="AL985" i="1"/>
  <c r="AH985" i="1"/>
  <c r="AG985" i="1"/>
  <c r="AE985" i="1"/>
  <c r="Z985" i="1"/>
  <c r="U985" i="1"/>
  <c r="S985" i="1"/>
  <c r="R985" i="1"/>
  <c r="M985" i="1"/>
  <c r="O985" i="1" s="1"/>
  <c r="K985" i="1"/>
  <c r="J985" i="1"/>
  <c r="AP984" i="1"/>
  <c r="AO984" i="1"/>
  <c r="AN984" i="1"/>
  <c r="AM984" i="1"/>
  <c r="AL984" i="1"/>
  <c r="AH984" i="1"/>
  <c r="AG984" i="1"/>
  <c r="AE984" i="1"/>
  <c r="Z984" i="1"/>
  <c r="U984" i="1"/>
  <c r="S984" i="1"/>
  <c r="R984" i="1"/>
  <c r="N984" i="1"/>
  <c r="M984" i="1"/>
  <c r="O984" i="1" s="1"/>
  <c r="K984" i="1"/>
  <c r="J984" i="1"/>
  <c r="L984" i="1" s="1"/>
  <c r="AP983" i="1"/>
  <c r="AO983" i="1"/>
  <c r="AN983" i="1"/>
  <c r="AM983" i="1"/>
  <c r="AL983" i="1"/>
  <c r="AH983" i="1"/>
  <c r="AG983" i="1"/>
  <c r="AE983" i="1"/>
  <c r="Z983" i="1"/>
  <c r="U983" i="1"/>
  <c r="S983" i="1"/>
  <c r="R983" i="1"/>
  <c r="M983" i="1"/>
  <c r="O983" i="1" s="1"/>
  <c r="T983" i="1" s="1"/>
  <c r="K983" i="1"/>
  <c r="J983" i="1"/>
  <c r="AP982" i="1"/>
  <c r="AO982" i="1"/>
  <c r="AN982" i="1"/>
  <c r="AM982" i="1"/>
  <c r="AL982" i="1"/>
  <c r="AH982" i="1"/>
  <c r="AG982" i="1"/>
  <c r="AE982" i="1"/>
  <c r="Z982" i="1"/>
  <c r="U982" i="1"/>
  <c r="S982" i="1"/>
  <c r="R982" i="1"/>
  <c r="M982" i="1"/>
  <c r="K982" i="1"/>
  <c r="J982" i="1"/>
  <c r="AP981" i="1"/>
  <c r="AO981" i="1"/>
  <c r="AN981" i="1"/>
  <c r="AM981" i="1"/>
  <c r="AL981" i="1"/>
  <c r="AH981" i="1"/>
  <c r="AG981" i="1"/>
  <c r="AE981" i="1"/>
  <c r="Z981" i="1"/>
  <c r="U981" i="1"/>
  <c r="S981" i="1"/>
  <c r="R981" i="1"/>
  <c r="M981" i="1"/>
  <c r="O981" i="1" s="1"/>
  <c r="Q981" i="1" s="1"/>
  <c r="K981" i="1"/>
  <c r="J981" i="1"/>
  <c r="AP980" i="1"/>
  <c r="AO980" i="1"/>
  <c r="AN980" i="1"/>
  <c r="AM980" i="1"/>
  <c r="AL980" i="1"/>
  <c r="AH980" i="1"/>
  <c r="AG980" i="1"/>
  <c r="AE980" i="1"/>
  <c r="Z980" i="1"/>
  <c r="U980" i="1"/>
  <c r="S980" i="1"/>
  <c r="R980" i="1"/>
  <c r="N980" i="1"/>
  <c r="M980" i="1"/>
  <c r="O980" i="1" s="1"/>
  <c r="K980" i="1"/>
  <c r="J980" i="1"/>
  <c r="AP979" i="1"/>
  <c r="AO979" i="1"/>
  <c r="AN979" i="1"/>
  <c r="AM979" i="1"/>
  <c r="AL979" i="1"/>
  <c r="AH979" i="1"/>
  <c r="AG979" i="1"/>
  <c r="AE979" i="1"/>
  <c r="Z979" i="1"/>
  <c r="U979" i="1"/>
  <c r="S979" i="1"/>
  <c r="R979" i="1"/>
  <c r="M979" i="1"/>
  <c r="O979" i="1" s="1"/>
  <c r="T979" i="1" s="1"/>
  <c r="K979" i="1"/>
  <c r="J979" i="1"/>
  <c r="L979" i="1" s="1"/>
  <c r="AP978" i="1"/>
  <c r="AO978" i="1"/>
  <c r="AN978" i="1"/>
  <c r="AM978" i="1"/>
  <c r="AL978" i="1"/>
  <c r="AH978" i="1"/>
  <c r="AG978" i="1"/>
  <c r="AE978" i="1"/>
  <c r="Z978" i="1"/>
  <c r="U978" i="1"/>
  <c r="T978" i="1"/>
  <c r="S978" i="1"/>
  <c r="R978" i="1"/>
  <c r="O978" i="1"/>
  <c r="Q978" i="1" s="1"/>
  <c r="M978" i="1"/>
  <c r="K978" i="1"/>
  <c r="J978" i="1"/>
  <c r="AP977" i="1"/>
  <c r="AO977" i="1"/>
  <c r="AN977" i="1"/>
  <c r="AM977" i="1"/>
  <c r="AL977" i="1"/>
  <c r="AH977" i="1"/>
  <c r="AG977" i="1"/>
  <c r="AE977" i="1"/>
  <c r="Z977" i="1"/>
  <c r="U977" i="1"/>
  <c r="S977" i="1"/>
  <c r="R977" i="1"/>
  <c r="M977" i="1"/>
  <c r="O977" i="1" s="1"/>
  <c r="K977" i="1"/>
  <c r="J977" i="1"/>
  <c r="AP976" i="1"/>
  <c r="AO976" i="1"/>
  <c r="AN976" i="1"/>
  <c r="AM976" i="1"/>
  <c r="AL976" i="1"/>
  <c r="AH976" i="1"/>
  <c r="AG976" i="1"/>
  <c r="AE976" i="1"/>
  <c r="Z976" i="1"/>
  <c r="U976" i="1"/>
  <c r="S976" i="1"/>
  <c r="R976" i="1"/>
  <c r="N976" i="1"/>
  <c r="M976" i="1"/>
  <c r="O976" i="1" s="1"/>
  <c r="K976" i="1"/>
  <c r="J976" i="1"/>
  <c r="AP975" i="1"/>
  <c r="AO975" i="1"/>
  <c r="AN975" i="1"/>
  <c r="AM975" i="1"/>
  <c r="AL975" i="1"/>
  <c r="AH975" i="1"/>
  <c r="AG975" i="1"/>
  <c r="AE975" i="1"/>
  <c r="Z975" i="1"/>
  <c r="U975" i="1"/>
  <c r="S975" i="1"/>
  <c r="R975" i="1"/>
  <c r="O975" i="1"/>
  <c r="M975" i="1"/>
  <c r="K975" i="1"/>
  <c r="J975" i="1"/>
  <c r="AP974" i="1"/>
  <c r="AO974" i="1"/>
  <c r="AN974" i="1"/>
  <c r="AM974" i="1"/>
  <c r="AL974" i="1"/>
  <c r="AH974" i="1"/>
  <c r="AG974" i="1"/>
  <c r="AE974" i="1"/>
  <c r="Z974" i="1"/>
  <c r="U974" i="1"/>
  <c r="S974" i="1"/>
  <c r="R974" i="1"/>
  <c r="M974" i="1"/>
  <c r="O974" i="1" s="1"/>
  <c r="T974" i="1" s="1"/>
  <c r="K974" i="1"/>
  <c r="J974" i="1"/>
  <c r="AP973" i="1"/>
  <c r="AO973" i="1"/>
  <c r="AN973" i="1"/>
  <c r="AM973" i="1"/>
  <c r="AL973" i="1"/>
  <c r="AH973" i="1"/>
  <c r="AG973" i="1"/>
  <c r="AE973" i="1"/>
  <c r="Z973" i="1"/>
  <c r="U973" i="1"/>
  <c r="S973" i="1"/>
  <c r="R973" i="1"/>
  <c r="M973" i="1"/>
  <c r="K973" i="1"/>
  <c r="J973" i="1"/>
  <c r="AP972" i="1"/>
  <c r="AO972" i="1"/>
  <c r="AN972" i="1"/>
  <c r="AM972" i="1"/>
  <c r="AL972" i="1"/>
  <c r="AH972" i="1"/>
  <c r="AG972" i="1"/>
  <c r="AE972" i="1"/>
  <c r="Z972" i="1"/>
  <c r="U972" i="1"/>
  <c r="S972" i="1"/>
  <c r="R972" i="1"/>
  <c r="M972" i="1"/>
  <c r="O972" i="1" s="1"/>
  <c r="Q972" i="1" s="1"/>
  <c r="K972" i="1"/>
  <c r="J972" i="1"/>
  <c r="AP971" i="1"/>
  <c r="AO971" i="1"/>
  <c r="AN971" i="1"/>
  <c r="AM971" i="1"/>
  <c r="AL971" i="1"/>
  <c r="AH971" i="1"/>
  <c r="AG971" i="1"/>
  <c r="AE971" i="1"/>
  <c r="Z971" i="1"/>
  <c r="U971" i="1"/>
  <c r="S971" i="1"/>
  <c r="R971" i="1"/>
  <c r="M971" i="1"/>
  <c r="K971" i="1"/>
  <c r="J971" i="1"/>
  <c r="AP970" i="1"/>
  <c r="AO970" i="1"/>
  <c r="AN970" i="1"/>
  <c r="AM970" i="1"/>
  <c r="AL970" i="1"/>
  <c r="AH970" i="1"/>
  <c r="AG970" i="1"/>
  <c r="AE970" i="1"/>
  <c r="Z970" i="1"/>
  <c r="U970" i="1"/>
  <c r="S970" i="1"/>
  <c r="R970" i="1"/>
  <c r="M970" i="1"/>
  <c r="K970" i="1"/>
  <c r="J970" i="1"/>
  <c r="AP969" i="1"/>
  <c r="AO969" i="1"/>
  <c r="AN969" i="1"/>
  <c r="AM969" i="1"/>
  <c r="AL969" i="1"/>
  <c r="AH969" i="1"/>
  <c r="AG969" i="1"/>
  <c r="AE969" i="1"/>
  <c r="Z969" i="1"/>
  <c r="U969" i="1"/>
  <c r="S969" i="1"/>
  <c r="R969" i="1"/>
  <c r="M969" i="1"/>
  <c r="K969" i="1"/>
  <c r="J969" i="1"/>
  <c r="AP968" i="1"/>
  <c r="AO968" i="1"/>
  <c r="AN968" i="1"/>
  <c r="AM968" i="1"/>
  <c r="AL968" i="1"/>
  <c r="AH968" i="1"/>
  <c r="AG968" i="1"/>
  <c r="AE968" i="1"/>
  <c r="Z968" i="1"/>
  <c r="U968" i="1"/>
  <c r="S968" i="1"/>
  <c r="R968" i="1"/>
  <c r="O968" i="1"/>
  <c r="Q968" i="1" s="1"/>
  <c r="M968" i="1"/>
  <c r="K968" i="1"/>
  <c r="J968" i="1"/>
  <c r="N968" i="1" s="1"/>
  <c r="AP967" i="1"/>
  <c r="AO967" i="1"/>
  <c r="AN967" i="1"/>
  <c r="AM967" i="1"/>
  <c r="AL967" i="1"/>
  <c r="AH967" i="1"/>
  <c r="AG967" i="1"/>
  <c r="AE967" i="1"/>
  <c r="Z967" i="1"/>
  <c r="U967" i="1"/>
  <c r="S967" i="1"/>
  <c r="R967" i="1"/>
  <c r="M967" i="1"/>
  <c r="O967" i="1" s="1"/>
  <c r="K967" i="1"/>
  <c r="J967" i="1"/>
  <c r="N967" i="1" s="1"/>
  <c r="AP966" i="1"/>
  <c r="AO966" i="1"/>
  <c r="AN966" i="1"/>
  <c r="AM966" i="1"/>
  <c r="AL966" i="1"/>
  <c r="AH966" i="1"/>
  <c r="AG966" i="1"/>
  <c r="AE966" i="1"/>
  <c r="Z966" i="1"/>
  <c r="U966" i="1"/>
  <c r="S966" i="1"/>
  <c r="R966" i="1"/>
  <c r="M966" i="1"/>
  <c r="O966" i="1" s="1"/>
  <c r="K966" i="1"/>
  <c r="J966" i="1"/>
  <c r="AP965" i="1"/>
  <c r="AO965" i="1"/>
  <c r="AN965" i="1"/>
  <c r="AM965" i="1"/>
  <c r="AL965" i="1"/>
  <c r="AH965" i="1"/>
  <c r="AG965" i="1"/>
  <c r="AE965" i="1"/>
  <c r="Z965" i="1"/>
  <c r="U965" i="1"/>
  <c r="S965" i="1"/>
  <c r="R965" i="1"/>
  <c r="M965" i="1"/>
  <c r="K965" i="1"/>
  <c r="J965" i="1"/>
  <c r="AP964" i="1"/>
  <c r="AO964" i="1"/>
  <c r="AN964" i="1"/>
  <c r="AM964" i="1"/>
  <c r="AL964" i="1"/>
  <c r="AH964" i="1"/>
  <c r="AG964" i="1"/>
  <c r="AE964" i="1"/>
  <c r="Z964" i="1"/>
  <c r="U964" i="1"/>
  <c r="S964" i="1"/>
  <c r="R964" i="1"/>
  <c r="O964" i="1"/>
  <c r="M964" i="1"/>
  <c r="K964" i="1"/>
  <c r="J964" i="1"/>
  <c r="AP963" i="1"/>
  <c r="AO963" i="1"/>
  <c r="AN963" i="1"/>
  <c r="AM963" i="1"/>
  <c r="AL963" i="1"/>
  <c r="AH963" i="1"/>
  <c r="AG963" i="1"/>
  <c r="AE963" i="1"/>
  <c r="Z963" i="1"/>
  <c r="U963" i="1"/>
  <c r="S963" i="1"/>
  <c r="R963" i="1"/>
  <c r="M963" i="1"/>
  <c r="K963" i="1"/>
  <c r="J963" i="1"/>
  <c r="AP962" i="1"/>
  <c r="AO962" i="1"/>
  <c r="AN962" i="1"/>
  <c r="AM962" i="1"/>
  <c r="AL962" i="1"/>
  <c r="AH962" i="1"/>
  <c r="AG962" i="1"/>
  <c r="AE962" i="1"/>
  <c r="Z962" i="1"/>
  <c r="U962" i="1"/>
  <c r="S962" i="1"/>
  <c r="R962" i="1"/>
  <c r="M962" i="1"/>
  <c r="O962" i="1" s="1"/>
  <c r="K962" i="1"/>
  <c r="J962" i="1"/>
  <c r="AP961" i="1"/>
  <c r="AO961" i="1"/>
  <c r="AN961" i="1"/>
  <c r="AM961" i="1"/>
  <c r="AL961" i="1"/>
  <c r="AH961" i="1"/>
  <c r="AG961" i="1"/>
  <c r="AE961" i="1"/>
  <c r="Z961" i="1"/>
  <c r="U961" i="1"/>
  <c r="S961" i="1"/>
  <c r="R961" i="1"/>
  <c r="M961" i="1"/>
  <c r="K961" i="1"/>
  <c r="J961" i="1"/>
  <c r="AP960" i="1"/>
  <c r="AO960" i="1"/>
  <c r="AN960" i="1"/>
  <c r="AM960" i="1"/>
  <c r="AL960" i="1"/>
  <c r="AH960" i="1"/>
  <c r="AG960" i="1"/>
  <c r="AE960" i="1"/>
  <c r="Z960" i="1"/>
  <c r="U960" i="1"/>
  <c r="S960" i="1"/>
  <c r="R960" i="1"/>
  <c r="M960" i="1"/>
  <c r="O960" i="1" s="1"/>
  <c r="L960" i="1"/>
  <c r="K960" i="1"/>
  <c r="J960" i="1"/>
  <c r="AP959" i="1"/>
  <c r="AO959" i="1"/>
  <c r="AN959" i="1"/>
  <c r="AM959" i="1"/>
  <c r="AL959" i="1"/>
  <c r="AH959" i="1"/>
  <c r="AG959" i="1"/>
  <c r="AE959" i="1"/>
  <c r="Z959" i="1"/>
  <c r="U959" i="1"/>
  <c r="S959" i="1"/>
  <c r="R959" i="1"/>
  <c r="O959" i="1"/>
  <c r="M959" i="1"/>
  <c r="K959" i="1"/>
  <c r="J959" i="1"/>
  <c r="L959" i="1" s="1"/>
  <c r="AP958" i="1"/>
  <c r="AO958" i="1"/>
  <c r="AN958" i="1"/>
  <c r="AM958" i="1"/>
  <c r="AL958" i="1"/>
  <c r="AH958" i="1"/>
  <c r="AG958" i="1"/>
  <c r="AE958" i="1"/>
  <c r="Z958" i="1"/>
  <c r="U958" i="1"/>
  <c r="S958" i="1"/>
  <c r="R958" i="1"/>
  <c r="M958" i="1"/>
  <c r="K958" i="1"/>
  <c r="J958" i="1"/>
  <c r="AP957" i="1"/>
  <c r="AO957" i="1"/>
  <c r="AN957" i="1"/>
  <c r="AM957" i="1"/>
  <c r="AL957" i="1"/>
  <c r="AH957" i="1"/>
  <c r="AG957" i="1"/>
  <c r="AE957" i="1"/>
  <c r="Z957" i="1"/>
  <c r="U957" i="1"/>
  <c r="S957" i="1"/>
  <c r="R957" i="1"/>
  <c r="M957" i="1"/>
  <c r="K957" i="1"/>
  <c r="J957" i="1"/>
  <c r="AP956" i="1"/>
  <c r="AO956" i="1"/>
  <c r="AN956" i="1"/>
  <c r="AM956" i="1"/>
  <c r="AL956" i="1"/>
  <c r="AH956" i="1"/>
  <c r="AG956" i="1"/>
  <c r="AE956" i="1"/>
  <c r="Z956" i="1"/>
  <c r="U956" i="1"/>
  <c r="S956" i="1"/>
  <c r="R956" i="1"/>
  <c r="O956" i="1"/>
  <c r="T956" i="1" s="1"/>
  <c r="M956" i="1"/>
  <c r="L956" i="1"/>
  <c r="K956" i="1"/>
  <c r="J956" i="1"/>
  <c r="N956" i="1" s="1"/>
  <c r="AP955" i="1"/>
  <c r="AO955" i="1"/>
  <c r="AN955" i="1"/>
  <c r="AM955" i="1"/>
  <c r="AL955" i="1"/>
  <c r="AH955" i="1"/>
  <c r="AG955" i="1"/>
  <c r="AE955" i="1"/>
  <c r="Z955" i="1"/>
  <c r="U955" i="1"/>
  <c r="S955" i="1"/>
  <c r="R955" i="1"/>
  <c r="M955" i="1"/>
  <c r="K955" i="1"/>
  <c r="J955" i="1"/>
  <c r="AP954" i="1"/>
  <c r="AO954" i="1"/>
  <c r="AN954" i="1"/>
  <c r="AM954" i="1"/>
  <c r="AL954" i="1"/>
  <c r="AH954" i="1"/>
  <c r="AG954" i="1"/>
  <c r="AE954" i="1"/>
  <c r="Z954" i="1"/>
  <c r="U954" i="1"/>
  <c r="S954" i="1"/>
  <c r="R954" i="1"/>
  <c r="M954" i="1"/>
  <c r="O954" i="1" s="1"/>
  <c r="L954" i="1"/>
  <c r="K954" i="1"/>
  <c r="J954" i="1"/>
  <c r="AP953" i="1"/>
  <c r="AO953" i="1"/>
  <c r="AN953" i="1"/>
  <c r="AM953" i="1"/>
  <c r="AL953" i="1"/>
  <c r="AH953" i="1"/>
  <c r="AG953" i="1"/>
  <c r="AE953" i="1"/>
  <c r="Z953" i="1"/>
  <c r="U953" i="1"/>
  <c r="S953" i="1"/>
  <c r="R953" i="1"/>
  <c r="M953" i="1"/>
  <c r="N953" i="1" s="1"/>
  <c r="K953" i="1"/>
  <c r="J953" i="1"/>
  <c r="AP952" i="1"/>
  <c r="AO952" i="1"/>
  <c r="AN952" i="1"/>
  <c r="AM952" i="1"/>
  <c r="AL952" i="1"/>
  <c r="AH952" i="1"/>
  <c r="AG952" i="1"/>
  <c r="AE952" i="1"/>
  <c r="Z952" i="1"/>
  <c r="U952" i="1"/>
  <c r="S952" i="1"/>
  <c r="R952" i="1"/>
  <c r="O952" i="1"/>
  <c r="Q952" i="1" s="1"/>
  <c r="M952" i="1"/>
  <c r="K952" i="1"/>
  <c r="J952" i="1"/>
  <c r="AP951" i="1"/>
  <c r="AO951" i="1"/>
  <c r="AN951" i="1"/>
  <c r="AM951" i="1"/>
  <c r="AL951" i="1"/>
  <c r="AH951" i="1"/>
  <c r="AG951" i="1"/>
  <c r="AE951" i="1"/>
  <c r="Z951" i="1"/>
  <c r="U951" i="1"/>
  <c r="S951" i="1"/>
  <c r="R951" i="1"/>
  <c r="O951" i="1"/>
  <c r="M951" i="1"/>
  <c r="K951" i="1"/>
  <c r="J951" i="1"/>
  <c r="AP950" i="1"/>
  <c r="AO950" i="1"/>
  <c r="AN950" i="1"/>
  <c r="AM950" i="1"/>
  <c r="AL950" i="1"/>
  <c r="AH950" i="1"/>
  <c r="AG950" i="1"/>
  <c r="AE950" i="1"/>
  <c r="Z950" i="1"/>
  <c r="U950" i="1"/>
  <c r="S950" i="1"/>
  <c r="R950" i="1"/>
  <c r="Q950" i="1"/>
  <c r="M950" i="1"/>
  <c r="O950" i="1" s="1"/>
  <c r="T950" i="1" s="1"/>
  <c r="K950" i="1"/>
  <c r="J950" i="1"/>
  <c r="AP949" i="1"/>
  <c r="AO949" i="1"/>
  <c r="AN949" i="1"/>
  <c r="AM949" i="1"/>
  <c r="AL949" i="1"/>
  <c r="AH949" i="1"/>
  <c r="AG949" i="1"/>
  <c r="AE949" i="1"/>
  <c r="Z949" i="1"/>
  <c r="U949" i="1"/>
  <c r="S949" i="1"/>
  <c r="R949" i="1"/>
  <c r="O949" i="1"/>
  <c r="Q949" i="1" s="1"/>
  <c r="M949" i="1"/>
  <c r="K949" i="1"/>
  <c r="J949" i="1"/>
  <c r="AP948" i="1"/>
  <c r="AO948" i="1"/>
  <c r="AN948" i="1"/>
  <c r="AM948" i="1"/>
  <c r="AL948" i="1"/>
  <c r="AH948" i="1"/>
  <c r="AG948" i="1"/>
  <c r="AE948" i="1"/>
  <c r="Z948" i="1"/>
  <c r="U948" i="1"/>
  <c r="S948" i="1"/>
  <c r="R948" i="1"/>
  <c r="M948" i="1"/>
  <c r="O948" i="1" s="1"/>
  <c r="K948" i="1"/>
  <c r="J948" i="1"/>
  <c r="AP947" i="1"/>
  <c r="AO947" i="1"/>
  <c r="AN947" i="1"/>
  <c r="AM947" i="1"/>
  <c r="AL947" i="1"/>
  <c r="AH947" i="1"/>
  <c r="AG947" i="1"/>
  <c r="AE947" i="1"/>
  <c r="Z947" i="1"/>
  <c r="U947" i="1"/>
  <c r="S947" i="1"/>
  <c r="R947" i="1"/>
  <c r="M947" i="1"/>
  <c r="N947" i="1" s="1"/>
  <c r="K947" i="1"/>
  <c r="J947" i="1"/>
  <c r="AP946" i="1"/>
  <c r="AO946" i="1"/>
  <c r="AN946" i="1"/>
  <c r="AM946" i="1"/>
  <c r="AL946" i="1"/>
  <c r="AH946" i="1"/>
  <c r="AG946" i="1"/>
  <c r="AE946" i="1"/>
  <c r="Z946" i="1"/>
  <c r="U946" i="1"/>
  <c r="S946" i="1"/>
  <c r="R946" i="1"/>
  <c r="Q946" i="1"/>
  <c r="M946" i="1"/>
  <c r="O946" i="1" s="1"/>
  <c r="T946" i="1" s="1"/>
  <c r="K946" i="1"/>
  <c r="J946" i="1"/>
  <c r="L946" i="1" s="1"/>
  <c r="AP945" i="1"/>
  <c r="AO945" i="1"/>
  <c r="AN945" i="1"/>
  <c r="AM945" i="1"/>
  <c r="AL945" i="1"/>
  <c r="AH945" i="1"/>
  <c r="AG945" i="1"/>
  <c r="AE945" i="1"/>
  <c r="Z945" i="1"/>
  <c r="U945" i="1"/>
  <c r="S945" i="1"/>
  <c r="R945" i="1"/>
  <c r="M945" i="1"/>
  <c r="K945" i="1"/>
  <c r="J945" i="1"/>
  <c r="AP944" i="1"/>
  <c r="AO944" i="1"/>
  <c r="AN944" i="1"/>
  <c r="AM944" i="1"/>
  <c r="AL944" i="1"/>
  <c r="AH944" i="1"/>
  <c r="AG944" i="1"/>
  <c r="AE944" i="1"/>
  <c r="Z944" i="1"/>
  <c r="U944" i="1"/>
  <c r="S944" i="1"/>
  <c r="R944" i="1"/>
  <c r="M944" i="1"/>
  <c r="O944" i="1" s="1"/>
  <c r="Q944" i="1" s="1"/>
  <c r="K944" i="1"/>
  <c r="J944" i="1"/>
  <c r="N944" i="1" s="1"/>
  <c r="AP943" i="1"/>
  <c r="AO943" i="1"/>
  <c r="AN943" i="1"/>
  <c r="AM943" i="1"/>
  <c r="AL943" i="1"/>
  <c r="AH943" i="1"/>
  <c r="AG943" i="1"/>
  <c r="AE943" i="1"/>
  <c r="Z943" i="1"/>
  <c r="U943" i="1"/>
  <c r="S943" i="1"/>
  <c r="R943" i="1"/>
  <c r="M943" i="1"/>
  <c r="K943" i="1"/>
  <c r="J943" i="1"/>
  <c r="AP942" i="1"/>
  <c r="AO942" i="1"/>
  <c r="AN942" i="1"/>
  <c r="AM942" i="1"/>
  <c r="AL942" i="1"/>
  <c r="AH942" i="1"/>
  <c r="AG942" i="1"/>
  <c r="AE942" i="1"/>
  <c r="Z942" i="1"/>
  <c r="U942" i="1"/>
  <c r="S942" i="1"/>
  <c r="R942" i="1"/>
  <c r="M942" i="1"/>
  <c r="O942" i="1" s="1"/>
  <c r="T942" i="1" s="1"/>
  <c r="K942" i="1"/>
  <c r="J942" i="1"/>
  <c r="L942" i="1" s="1"/>
  <c r="AP941" i="1"/>
  <c r="AO941" i="1"/>
  <c r="AN941" i="1"/>
  <c r="AM941" i="1"/>
  <c r="AL941" i="1"/>
  <c r="AH941" i="1"/>
  <c r="AG941" i="1"/>
  <c r="AE941" i="1"/>
  <c r="Z941" i="1"/>
  <c r="U941" i="1"/>
  <c r="S941" i="1"/>
  <c r="R941" i="1"/>
  <c r="M941" i="1"/>
  <c r="K941" i="1"/>
  <c r="J941" i="1"/>
  <c r="AP940" i="1"/>
  <c r="AO940" i="1"/>
  <c r="AN940" i="1"/>
  <c r="AM940" i="1"/>
  <c r="AL940" i="1"/>
  <c r="AH940" i="1"/>
  <c r="AG940" i="1"/>
  <c r="AE940" i="1"/>
  <c r="Z940" i="1"/>
  <c r="U940" i="1"/>
  <c r="S940" i="1"/>
  <c r="R940" i="1"/>
  <c r="M940" i="1"/>
  <c r="K940" i="1"/>
  <c r="J940" i="1"/>
  <c r="L940" i="1" s="1"/>
  <c r="AP939" i="1"/>
  <c r="AO939" i="1"/>
  <c r="AN939" i="1"/>
  <c r="AM939" i="1"/>
  <c r="AL939" i="1"/>
  <c r="AH939" i="1"/>
  <c r="AG939" i="1"/>
  <c r="AE939" i="1"/>
  <c r="Z939" i="1"/>
  <c r="U939" i="1"/>
  <c r="S939" i="1"/>
  <c r="R939" i="1"/>
  <c r="M939" i="1"/>
  <c r="K939" i="1"/>
  <c r="J939" i="1"/>
  <c r="L939" i="1" s="1"/>
  <c r="AP938" i="1"/>
  <c r="AO938" i="1"/>
  <c r="AN938" i="1"/>
  <c r="AM938" i="1"/>
  <c r="AL938" i="1"/>
  <c r="AH938" i="1"/>
  <c r="AG938" i="1"/>
  <c r="AE938" i="1"/>
  <c r="Z938" i="1"/>
  <c r="U938" i="1"/>
  <c r="S938" i="1"/>
  <c r="R938" i="1"/>
  <c r="M938" i="1"/>
  <c r="O938" i="1" s="1"/>
  <c r="K938" i="1"/>
  <c r="J938" i="1"/>
  <c r="N938" i="1" s="1"/>
  <c r="AP937" i="1"/>
  <c r="AO937" i="1"/>
  <c r="AN937" i="1"/>
  <c r="AM937" i="1"/>
  <c r="AL937" i="1"/>
  <c r="AH937" i="1"/>
  <c r="AG937" i="1"/>
  <c r="AE937" i="1"/>
  <c r="Z937" i="1"/>
  <c r="U937" i="1"/>
  <c r="S937" i="1"/>
  <c r="R937" i="1"/>
  <c r="M937" i="1"/>
  <c r="K937" i="1"/>
  <c r="J937" i="1"/>
  <c r="AP936" i="1"/>
  <c r="AO936" i="1"/>
  <c r="AN936" i="1"/>
  <c r="AM936" i="1"/>
  <c r="AL936" i="1"/>
  <c r="AH936" i="1"/>
  <c r="AG936" i="1"/>
  <c r="AE936" i="1"/>
  <c r="Z936" i="1"/>
  <c r="U936" i="1"/>
  <c r="S936" i="1"/>
  <c r="R936" i="1"/>
  <c r="M936" i="1"/>
  <c r="K936" i="1"/>
  <c r="J936" i="1"/>
  <c r="AP935" i="1"/>
  <c r="AO935" i="1"/>
  <c r="AN935" i="1"/>
  <c r="AM935" i="1"/>
  <c r="AL935" i="1"/>
  <c r="AH935" i="1"/>
  <c r="AG935" i="1"/>
  <c r="AE935" i="1"/>
  <c r="Z935" i="1"/>
  <c r="U935" i="1"/>
  <c r="S935" i="1"/>
  <c r="R935" i="1"/>
  <c r="M935" i="1"/>
  <c r="K935" i="1"/>
  <c r="J935" i="1"/>
  <c r="AP934" i="1"/>
  <c r="AO934" i="1"/>
  <c r="AN934" i="1"/>
  <c r="AM934" i="1"/>
  <c r="AL934" i="1"/>
  <c r="AH934" i="1"/>
  <c r="AG934" i="1"/>
  <c r="AE934" i="1"/>
  <c r="Z934" i="1"/>
  <c r="U934" i="1"/>
  <c r="S934" i="1"/>
  <c r="R934" i="1"/>
  <c r="M934" i="1"/>
  <c r="O934" i="1" s="1"/>
  <c r="K934" i="1"/>
  <c r="J934" i="1"/>
  <c r="N934" i="1" s="1"/>
  <c r="AP933" i="1"/>
  <c r="AO933" i="1"/>
  <c r="AN933" i="1"/>
  <c r="AM933" i="1"/>
  <c r="AL933" i="1"/>
  <c r="AH933" i="1"/>
  <c r="AG933" i="1"/>
  <c r="AE933" i="1"/>
  <c r="Z933" i="1"/>
  <c r="U933" i="1"/>
  <c r="S933" i="1"/>
  <c r="R933" i="1"/>
  <c r="M933" i="1"/>
  <c r="O933" i="1" s="1"/>
  <c r="K933" i="1"/>
  <c r="J933" i="1"/>
  <c r="AP932" i="1"/>
  <c r="AO932" i="1"/>
  <c r="AN932" i="1"/>
  <c r="AM932" i="1"/>
  <c r="AL932" i="1"/>
  <c r="AH932" i="1"/>
  <c r="AG932" i="1"/>
  <c r="AE932" i="1"/>
  <c r="Z932" i="1"/>
  <c r="U932" i="1"/>
  <c r="S932" i="1"/>
  <c r="R932" i="1"/>
  <c r="M932" i="1"/>
  <c r="O932" i="1" s="1"/>
  <c r="Q932" i="1" s="1"/>
  <c r="K932" i="1"/>
  <c r="J932" i="1"/>
  <c r="AP931" i="1"/>
  <c r="AO931" i="1"/>
  <c r="AN931" i="1"/>
  <c r="AM931" i="1"/>
  <c r="AL931" i="1"/>
  <c r="AH931" i="1"/>
  <c r="AG931" i="1"/>
  <c r="AE931" i="1"/>
  <c r="Z931" i="1"/>
  <c r="U931" i="1"/>
  <c r="S931" i="1"/>
  <c r="R931" i="1"/>
  <c r="M931" i="1"/>
  <c r="L931" i="1"/>
  <c r="K931" i="1"/>
  <c r="J931" i="1"/>
  <c r="AP930" i="1"/>
  <c r="AO930" i="1"/>
  <c r="AN930" i="1"/>
  <c r="AM930" i="1"/>
  <c r="AL930" i="1"/>
  <c r="AH930" i="1"/>
  <c r="AG930" i="1"/>
  <c r="AE930" i="1"/>
  <c r="Z930" i="1"/>
  <c r="U930" i="1"/>
  <c r="S930" i="1"/>
  <c r="R930" i="1"/>
  <c r="M930" i="1"/>
  <c r="O930" i="1" s="1"/>
  <c r="K930" i="1"/>
  <c r="J930" i="1"/>
  <c r="AP929" i="1"/>
  <c r="AO929" i="1"/>
  <c r="AN929" i="1"/>
  <c r="AM929" i="1"/>
  <c r="AL929" i="1"/>
  <c r="AH929" i="1"/>
  <c r="AG929" i="1"/>
  <c r="AE929" i="1"/>
  <c r="Z929" i="1"/>
  <c r="U929" i="1"/>
  <c r="S929" i="1"/>
  <c r="R929" i="1"/>
  <c r="O929" i="1"/>
  <c r="Q929" i="1" s="1"/>
  <c r="M929" i="1"/>
  <c r="K929" i="1"/>
  <c r="J929" i="1"/>
  <c r="AP928" i="1"/>
  <c r="AO928" i="1"/>
  <c r="AN928" i="1"/>
  <c r="AM928" i="1"/>
  <c r="AL928" i="1"/>
  <c r="AH928" i="1"/>
  <c r="AG928" i="1"/>
  <c r="AE928" i="1"/>
  <c r="Z928" i="1"/>
  <c r="U928" i="1"/>
  <c r="S928" i="1"/>
  <c r="R928" i="1"/>
  <c r="M928" i="1"/>
  <c r="K928" i="1"/>
  <c r="J928" i="1"/>
  <c r="AP927" i="1"/>
  <c r="AO927" i="1"/>
  <c r="AN927" i="1"/>
  <c r="AM927" i="1"/>
  <c r="AL927" i="1"/>
  <c r="AH927" i="1"/>
  <c r="AG927" i="1"/>
  <c r="AE927" i="1"/>
  <c r="Z927" i="1"/>
  <c r="U927" i="1"/>
  <c r="S927" i="1"/>
  <c r="R927" i="1"/>
  <c r="M927" i="1"/>
  <c r="K927" i="1"/>
  <c r="J927" i="1"/>
  <c r="L927" i="1" s="1"/>
  <c r="AP926" i="1"/>
  <c r="AO926" i="1"/>
  <c r="AN926" i="1"/>
  <c r="AM926" i="1"/>
  <c r="AL926" i="1"/>
  <c r="AH926" i="1"/>
  <c r="AG926" i="1"/>
  <c r="AE926" i="1"/>
  <c r="Z926" i="1"/>
  <c r="U926" i="1"/>
  <c r="S926" i="1"/>
  <c r="R926" i="1"/>
  <c r="O926" i="1"/>
  <c r="M926" i="1"/>
  <c r="K926" i="1"/>
  <c r="J926" i="1"/>
  <c r="L926" i="1" s="1"/>
  <c r="AP925" i="1"/>
  <c r="AO925" i="1"/>
  <c r="AN925" i="1"/>
  <c r="AM925" i="1"/>
  <c r="AL925" i="1"/>
  <c r="AH925" i="1"/>
  <c r="AG925" i="1"/>
  <c r="AE925" i="1"/>
  <c r="Z925" i="1"/>
  <c r="U925" i="1"/>
  <c r="S925" i="1"/>
  <c r="R925" i="1"/>
  <c r="M925" i="1"/>
  <c r="K925" i="1"/>
  <c r="J925" i="1"/>
  <c r="AP924" i="1"/>
  <c r="AO924" i="1"/>
  <c r="AN924" i="1"/>
  <c r="AM924" i="1"/>
  <c r="AL924" i="1"/>
  <c r="AH924" i="1"/>
  <c r="AG924" i="1"/>
  <c r="AE924" i="1"/>
  <c r="Z924" i="1"/>
  <c r="U924" i="1"/>
  <c r="S924" i="1"/>
  <c r="R924" i="1"/>
  <c r="M924" i="1"/>
  <c r="K924" i="1"/>
  <c r="J924" i="1"/>
  <c r="AP923" i="1"/>
  <c r="AO923" i="1"/>
  <c r="AN923" i="1"/>
  <c r="AM923" i="1"/>
  <c r="AL923" i="1"/>
  <c r="AH923" i="1"/>
  <c r="AG923" i="1"/>
  <c r="AE923" i="1"/>
  <c r="Z923" i="1"/>
  <c r="U923" i="1"/>
  <c r="S923" i="1"/>
  <c r="R923" i="1"/>
  <c r="M923" i="1"/>
  <c r="K923" i="1"/>
  <c r="J923" i="1"/>
  <c r="AP922" i="1"/>
  <c r="AO922" i="1"/>
  <c r="AN922" i="1"/>
  <c r="AM922" i="1"/>
  <c r="AL922" i="1"/>
  <c r="AH922" i="1"/>
  <c r="AG922" i="1"/>
  <c r="AE922" i="1"/>
  <c r="Z922" i="1"/>
  <c r="U922" i="1"/>
  <c r="S922" i="1"/>
  <c r="R922" i="1"/>
  <c r="M922" i="1"/>
  <c r="O922" i="1" s="1"/>
  <c r="T922" i="1" s="1"/>
  <c r="K922" i="1"/>
  <c r="J922" i="1"/>
  <c r="AP921" i="1"/>
  <c r="AO921" i="1"/>
  <c r="AN921" i="1"/>
  <c r="AM921" i="1"/>
  <c r="AL921" i="1"/>
  <c r="AH921" i="1"/>
  <c r="AG921" i="1"/>
  <c r="AE921" i="1"/>
  <c r="Z921" i="1"/>
  <c r="U921" i="1"/>
  <c r="S921" i="1"/>
  <c r="R921" i="1"/>
  <c r="M921" i="1"/>
  <c r="O921" i="1" s="1"/>
  <c r="K921" i="1"/>
  <c r="J921" i="1"/>
  <c r="AP920" i="1"/>
  <c r="AO920" i="1"/>
  <c r="AN920" i="1"/>
  <c r="AM920" i="1"/>
  <c r="AL920" i="1"/>
  <c r="AH920" i="1"/>
  <c r="AG920" i="1"/>
  <c r="AE920" i="1"/>
  <c r="Z920" i="1"/>
  <c r="U920" i="1"/>
  <c r="S920" i="1"/>
  <c r="R920" i="1"/>
  <c r="M920" i="1"/>
  <c r="K920" i="1"/>
  <c r="J920" i="1"/>
  <c r="L920" i="1" s="1"/>
  <c r="AP919" i="1"/>
  <c r="AO919" i="1"/>
  <c r="AN919" i="1"/>
  <c r="AM919" i="1"/>
  <c r="AL919" i="1"/>
  <c r="AH919" i="1"/>
  <c r="AG919" i="1"/>
  <c r="AE919" i="1"/>
  <c r="Z919" i="1"/>
  <c r="U919" i="1"/>
  <c r="S919" i="1"/>
  <c r="R919" i="1"/>
  <c r="M919" i="1"/>
  <c r="K919" i="1"/>
  <c r="J919" i="1"/>
  <c r="L919" i="1" s="1"/>
  <c r="AP918" i="1"/>
  <c r="AO918" i="1"/>
  <c r="AN918" i="1"/>
  <c r="AM918" i="1"/>
  <c r="AL918" i="1"/>
  <c r="AH918" i="1"/>
  <c r="AG918" i="1"/>
  <c r="AE918" i="1"/>
  <c r="Z918" i="1"/>
  <c r="U918" i="1"/>
  <c r="S918" i="1"/>
  <c r="R918" i="1"/>
  <c r="M918" i="1"/>
  <c r="O918" i="1" s="1"/>
  <c r="K918" i="1"/>
  <c r="J918" i="1"/>
  <c r="AP917" i="1"/>
  <c r="AO917" i="1"/>
  <c r="AN917" i="1"/>
  <c r="AM917" i="1"/>
  <c r="AL917" i="1"/>
  <c r="AH917" i="1"/>
  <c r="AG917" i="1"/>
  <c r="AE917" i="1"/>
  <c r="Z917" i="1"/>
  <c r="U917" i="1"/>
  <c r="S917" i="1"/>
  <c r="R917" i="1"/>
  <c r="M917" i="1"/>
  <c r="K917" i="1"/>
  <c r="J917" i="1"/>
  <c r="AP916" i="1"/>
  <c r="AO916" i="1"/>
  <c r="AN916" i="1"/>
  <c r="AM916" i="1"/>
  <c r="AL916" i="1"/>
  <c r="AH916" i="1"/>
  <c r="AG916" i="1"/>
  <c r="AE916" i="1"/>
  <c r="Z916" i="1"/>
  <c r="U916" i="1"/>
  <c r="S916" i="1"/>
  <c r="R916" i="1"/>
  <c r="M916" i="1"/>
  <c r="K916" i="1"/>
  <c r="J916" i="1"/>
  <c r="L916" i="1" s="1"/>
  <c r="AP915" i="1"/>
  <c r="AO915" i="1"/>
  <c r="AN915" i="1"/>
  <c r="AM915" i="1"/>
  <c r="AL915" i="1"/>
  <c r="AH915" i="1"/>
  <c r="AG915" i="1"/>
  <c r="AE915" i="1"/>
  <c r="Z915" i="1"/>
  <c r="U915" i="1"/>
  <c r="S915" i="1"/>
  <c r="R915" i="1"/>
  <c r="M915" i="1"/>
  <c r="K915" i="1"/>
  <c r="J915" i="1"/>
  <c r="L915" i="1" s="1"/>
  <c r="AP914" i="1"/>
  <c r="AO914" i="1"/>
  <c r="AN914" i="1"/>
  <c r="AM914" i="1"/>
  <c r="AL914" i="1"/>
  <c r="AH914" i="1"/>
  <c r="AG914" i="1"/>
  <c r="AE914" i="1"/>
  <c r="Z914" i="1"/>
  <c r="U914" i="1"/>
  <c r="S914" i="1"/>
  <c r="R914" i="1"/>
  <c r="M914" i="1"/>
  <c r="O914" i="1" s="1"/>
  <c r="K914" i="1"/>
  <c r="J914" i="1"/>
  <c r="AP913" i="1"/>
  <c r="AO913" i="1"/>
  <c r="AN913" i="1"/>
  <c r="AM913" i="1"/>
  <c r="AL913" i="1"/>
  <c r="AH913" i="1"/>
  <c r="AG913" i="1"/>
  <c r="AE913" i="1"/>
  <c r="Z913" i="1"/>
  <c r="U913" i="1"/>
  <c r="S913" i="1"/>
  <c r="R913" i="1"/>
  <c r="M913" i="1"/>
  <c r="O913" i="1" s="1"/>
  <c r="K913" i="1"/>
  <c r="J913" i="1"/>
  <c r="AP912" i="1"/>
  <c r="AO912" i="1"/>
  <c r="AN912" i="1"/>
  <c r="AM912" i="1"/>
  <c r="AL912" i="1"/>
  <c r="AH912" i="1"/>
  <c r="AG912" i="1"/>
  <c r="AE912" i="1"/>
  <c r="Z912" i="1"/>
  <c r="U912" i="1"/>
  <c r="S912" i="1"/>
  <c r="R912" i="1"/>
  <c r="M912" i="1"/>
  <c r="K912" i="1"/>
  <c r="J912" i="1"/>
  <c r="AP911" i="1"/>
  <c r="AO911" i="1"/>
  <c r="AN911" i="1"/>
  <c r="AM911" i="1"/>
  <c r="AL911" i="1"/>
  <c r="AH911" i="1"/>
  <c r="AG911" i="1"/>
  <c r="AE911" i="1"/>
  <c r="Z911" i="1"/>
  <c r="U911" i="1"/>
  <c r="S911" i="1"/>
  <c r="R911" i="1"/>
  <c r="P911" i="1"/>
  <c r="O911" i="1"/>
  <c r="T911" i="1" s="1"/>
  <c r="M911" i="1"/>
  <c r="K911" i="1"/>
  <c r="J911" i="1"/>
  <c r="AP910" i="1"/>
  <c r="AO910" i="1"/>
  <c r="AN910" i="1"/>
  <c r="AM910" i="1"/>
  <c r="AL910" i="1"/>
  <c r="AH910" i="1"/>
  <c r="AG910" i="1"/>
  <c r="AE910" i="1"/>
  <c r="Z910" i="1"/>
  <c r="U910" i="1"/>
  <c r="S910" i="1"/>
  <c r="R910" i="1"/>
  <c r="M910" i="1"/>
  <c r="K910" i="1"/>
  <c r="J910" i="1"/>
  <c r="AP909" i="1"/>
  <c r="AO909" i="1"/>
  <c r="AN909" i="1"/>
  <c r="AM909" i="1"/>
  <c r="AL909" i="1"/>
  <c r="AH909" i="1"/>
  <c r="AG909" i="1"/>
  <c r="AE909" i="1"/>
  <c r="Z909" i="1"/>
  <c r="U909" i="1"/>
  <c r="S909" i="1"/>
  <c r="R909" i="1"/>
  <c r="M909" i="1"/>
  <c r="O909" i="1" s="1"/>
  <c r="K909" i="1"/>
  <c r="J909" i="1"/>
  <c r="L909" i="1" s="1"/>
  <c r="AP908" i="1"/>
  <c r="AO908" i="1"/>
  <c r="AN908" i="1"/>
  <c r="AM908" i="1"/>
  <c r="AL908" i="1"/>
  <c r="AH908" i="1"/>
  <c r="AG908" i="1"/>
  <c r="AE908" i="1"/>
  <c r="Z908" i="1"/>
  <c r="U908" i="1"/>
  <c r="S908" i="1"/>
  <c r="R908" i="1"/>
  <c r="M908" i="1"/>
  <c r="K908" i="1"/>
  <c r="J908" i="1"/>
  <c r="L908" i="1" s="1"/>
  <c r="AP907" i="1"/>
  <c r="AO907" i="1"/>
  <c r="AN907" i="1"/>
  <c r="AM907" i="1"/>
  <c r="AL907" i="1"/>
  <c r="AH907" i="1"/>
  <c r="AG907" i="1"/>
  <c r="AE907" i="1"/>
  <c r="Z907" i="1"/>
  <c r="U907" i="1"/>
  <c r="S907" i="1"/>
  <c r="R907" i="1"/>
  <c r="O907" i="1"/>
  <c r="M907" i="1"/>
  <c r="K907" i="1"/>
  <c r="J907" i="1"/>
  <c r="L907" i="1" s="1"/>
  <c r="AP906" i="1"/>
  <c r="AO906" i="1"/>
  <c r="AN906" i="1"/>
  <c r="AM906" i="1"/>
  <c r="AL906" i="1"/>
  <c r="AH906" i="1"/>
  <c r="AG906" i="1"/>
  <c r="AE906" i="1"/>
  <c r="Z906" i="1"/>
  <c r="U906" i="1"/>
  <c r="S906" i="1"/>
  <c r="R906" i="1"/>
  <c r="O906" i="1"/>
  <c r="M906" i="1"/>
  <c r="K906" i="1"/>
  <c r="J906" i="1"/>
  <c r="L906" i="1" s="1"/>
  <c r="AP905" i="1"/>
  <c r="AO905" i="1"/>
  <c r="AN905" i="1"/>
  <c r="AM905" i="1"/>
  <c r="AL905" i="1"/>
  <c r="AH905" i="1"/>
  <c r="AG905" i="1"/>
  <c r="AE905" i="1"/>
  <c r="Z905" i="1"/>
  <c r="U905" i="1"/>
  <c r="S905" i="1"/>
  <c r="R905" i="1"/>
  <c r="M905" i="1"/>
  <c r="O905" i="1" s="1"/>
  <c r="K905" i="1"/>
  <c r="J905" i="1"/>
  <c r="AP904" i="1"/>
  <c r="AO904" i="1"/>
  <c r="AN904" i="1"/>
  <c r="AM904" i="1"/>
  <c r="AL904" i="1"/>
  <c r="AH904" i="1"/>
  <c r="AG904" i="1"/>
  <c r="AE904" i="1"/>
  <c r="Z904" i="1"/>
  <c r="U904" i="1"/>
  <c r="S904" i="1"/>
  <c r="R904" i="1"/>
  <c r="M904" i="1"/>
  <c r="K904" i="1"/>
  <c r="J904" i="1"/>
  <c r="L904" i="1" s="1"/>
  <c r="AP903" i="1"/>
  <c r="AO903" i="1"/>
  <c r="AN903" i="1"/>
  <c r="AM903" i="1"/>
  <c r="AL903" i="1"/>
  <c r="AH903" i="1"/>
  <c r="AG903" i="1"/>
  <c r="AE903" i="1"/>
  <c r="Z903" i="1"/>
  <c r="U903" i="1"/>
  <c r="S903" i="1"/>
  <c r="R903" i="1"/>
  <c r="O903" i="1"/>
  <c r="P903" i="1" s="1"/>
  <c r="M903" i="1"/>
  <c r="K903" i="1"/>
  <c r="J903" i="1"/>
  <c r="L903" i="1" s="1"/>
  <c r="AP902" i="1"/>
  <c r="AO902" i="1"/>
  <c r="AN902" i="1"/>
  <c r="AM902" i="1"/>
  <c r="AL902" i="1"/>
  <c r="AH902" i="1"/>
  <c r="AG902" i="1"/>
  <c r="AE902" i="1"/>
  <c r="Z902" i="1"/>
  <c r="U902" i="1"/>
  <c r="S902" i="1"/>
  <c r="R902" i="1"/>
  <c r="M902" i="1"/>
  <c r="O902" i="1" s="1"/>
  <c r="K902" i="1"/>
  <c r="J902" i="1"/>
  <c r="AP901" i="1"/>
  <c r="AO901" i="1"/>
  <c r="AN901" i="1"/>
  <c r="AM901" i="1"/>
  <c r="AL901" i="1"/>
  <c r="AH901" i="1"/>
  <c r="AG901" i="1"/>
  <c r="AE901" i="1"/>
  <c r="Z901" i="1"/>
  <c r="U901" i="1"/>
  <c r="S901" i="1"/>
  <c r="R901" i="1"/>
  <c r="M901" i="1"/>
  <c r="O901" i="1" s="1"/>
  <c r="K901" i="1"/>
  <c r="J901" i="1"/>
  <c r="L901" i="1" s="1"/>
  <c r="AP900" i="1"/>
  <c r="AO900" i="1"/>
  <c r="AN900" i="1"/>
  <c r="AM900" i="1"/>
  <c r="AL900" i="1"/>
  <c r="AH900" i="1"/>
  <c r="AG900" i="1"/>
  <c r="AE900" i="1"/>
  <c r="Z900" i="1"/>
  <c r="U900" i="1"/>
  <c r="S900" i="1"/>
  <c r="R900" i="1"/>
  <c r="M900" i="1"/>
  <c r="K900" i="1"/>
  <c r="J900" i="1"/>
  <c r="L900" i="1" s="1"/>
  <c r="AP899" i="1"/>
  <c r="AO899" i="1"/>
  <c r="AN899" i="1"/>
  <c r="AM899" i="1"/>
  <c r="AL899" i="1"/>
  <c r="AH899" i="1"/>
  <c r="AG899" i="1"/>
  <c r="AE899" i="1"/>
  <c r="Z899" i="1"/>
  <c r="U899" i="1"/>
  <c r="S899" i="1"/>
  <c r="R899" i="1"/>
  <c r="O899" i="1"/>
  <c r="M899" i="1"/>
  <c r="K899" i="1"/>
  <c r="J899" i="1"/>
  <c r="AP898" i="1"/>
  <c r="AO898" i="1"/>
  <c r="AN898" i="1"/>
  <c r="AM898" i="1"/>
  <c r="AL898" i="1"/>
  <c r="AH898" i="1"/>
  <c r="AG898" i="1"/>
  <c r="AE898" i="1"/>
  <c r="Z898" i="1"/>
  <c r="U898" i="1"/>
  <c r="S898" i="1"/>
  <c r="R898" i="1"/>
  <c r="M898" i="1"/>
  <c r="K898" i="1"/>
  <c r="J898" i="1"/>
  <c r="AP897" i="1"/>
  <c r="AO897" i="1"/>
  <c r="AN897" i="1"/>
  <c r="AM897" i="1"/>
  <c r="AL897" i="1"/>
  <c r="AH897" i="1"/>
  <c r="AG897" i="1"/>
  <c r="AE897" i="1"/>
  <c r="Z897" i="1"/>
  <c r="U897" i="1"/>
  <c r="S897" i="1"/>
  <c r="R897" i="1"/>
  <c r="M897" i="1"/>
  <c r="K897" i="1"/>
  <c r="J897" i="1"/>
  <c r="AP896" i="1"/>
  <c r="AO896" i="1"/>
  <c r="AN896" i="1"/>
  <c r="AM896" i="1"/>
  <c r="AL896" i="1"/>
  <c r="AH896" i="1"/>
  <c r="AG896" i="1"/>
  <c r="AE896" i="1"/>
  <c r="Z896" i="1"/>
  <c r="U896" i="1"/>
  <c r="S896" i="1"/>
  <c r="R896" i="1"/>
  <c r="M896" i="1"/>
  <c r="O896" i="1" s="1"/>
  <c r="T896" i="1" s="1"/>
  <c r="K896" i="1"/>
  <c r="J896" i="1"/>
  <c r="AP895" i="1"/>
  <c r="AO895" i="1"/>
  <c r="AN895" i="1"/>
  <c r="AM895" i="1"/>
  <c r="AL895" i="1"/>
  <c r="AH895" i="1"/>
  <c r="AG895" i="1"/>
  <c r="AE895" i="1"/>
  <c r="Z895" i="1"/>
  <c r="U895" i="1"/>
  <c r="S895" i="1"/>
  <c r="R895" i="1"/>
  <c r="M895" i="1"/>
  <c r="K895" i="1"/>
  <c r="J895" i="1"/>
  <c r="AP894" i="1"/>
  <c r="AO894" i="1"/>
  <c r="AN894" i="1"/>
  <c r="AM894" i="1"/>
  <c r="AL894" i="1"/>
  <c r="AH894" i="1"/>
  <c r="AG894" i="1"/>
  <c r="AE894" i="1"/>
  <c r="Z894" i="1"/>
  <c r="U894" i="1"/>
  <c r="S894" i="1"/>
  <c r="R894" i="1"/>
  <c r="M894" i="1"/>
  <c r="O894" i="1" s="1"/>
  <c r="L894" i="1"/>
  <c r="K894" i="1"/>
  <c r="J894" i="1"/>
  <c r="AP893" i="1"/>
  <c r="AO893" i="1"/>
  <c r="AN893" i="1"/>
  <c r="AM893" i="1"/>
  <c r="AL893" i="1"/>
  <c r="AH893" i="1"/>
  <c r="AG893" i="1"/>
  <c r="AE893" i="1"/>
  <c r="Z893" i="1"/>
  <c r="U893" i="1"/>
  <c r="S893" i="1"/>
  <c r="R893" i="1"/>
  <c r="M893" i="1"/>
  <c r="K893" i="1"/>
  <c r="J893" i="1"/>
  <c r="AP892" i="1"/>
  <c r="AO892" i="1"/>
  <c r="AN892" i="1"/>
  <c r="AM892" i="1"/>
  <c r="AL892" i="1"/>
  <c r="AH892" i="1"/>
  <c r="AG892" i="1"/>
  <c r="AE892" i="1"/>
  <c r="Z892" i="1"/>
  <c r="U892" i="1"/>
  <c r="S892" i="1"/>
  <c r="R892" i="1"/>
  <c r="M892" i="1"/>
  <c r="K892" i="1"/>
  <c r="J892" i="1"/>
  <c r="AP891" i="1"/>
  <c r="AO891" i="1"/>
  <c r="AN891" i="1"/>
  <c r="AM891" i="1"/>
  <c r="AL891" i="1"/>
  <c r="AH891" i="1"/>
  <c r="AG891" i="1"/>
  <c r="AE891" i="1"/>
  <c r="Z891" i="1"/>
  <c r="U891" i="1"/>
  <c r="S891" i="1"/>
  <c r="R891" i="1"/>
  <c r="M891" i="1"/>
  <c r="K891" i="1"/>
  <c r="J891" i="1"/>
  <c r="AP890" i="1"/>
  <c r="AO890" i="1"/>
  <c r="AN890" i="1"/>
  <c r="AM890" i="1"/>
  <c r="AL890" i="1"/>
  <c r="AH890" i="1"/>
  <c r="AG890" i="1"/>
  <c r="AE890" i="1"/>
  <c r="Z890" i="1"/>
  <c r="U890" i="1"/>
  <c r="S890" i="1"/>
  <c r="R890" i="1"/>
  <c r="M890" i="1"/>
  <c r="O890" i="1" s="1"/>
  <c r="L890" i="1"/>
  <c r="K890" i="1"/>
  <c r="J890" i="1"/>
  <c r="AP889" i="1"/>
  <c r="AO889" i="1"/>
  <c r="AN889" i="1"/>
  <c r="AM889" i="1"/>
  <c r="AL889" i="1"/>
  <c r="AH889" i="1"/>
  <c r="AG889" i="1"/>
  <c r="AE889" i="1"/>
  <c r="Z889" i="1"/>
  <c r="U889" i="1"/>
  <c r="S889" i="1"/>
  <c r="R889" i="1"/>
  <c r="M889" i="1"/>
  <c r="K889" i="1"/>
  <c r="J889" i="1"/>
  <c r="AP888" i="1"/>
  <c r="AO888" i="1"/>
  <c r="AN888" i="1"/>
  <c r="AM888" i="1"/>
  <c r="AL888" i="1"/>
  <c r="AH888" i="1"/>
  <c r="AG888" i="1"/>
  <c r="AE888" i="1"/>
  <c r="Z888" i="1"/>
  <c r="U888" i="1"/>
  <c r="S888" i="1"/>
  <c r="R888" i="1"/>
  <c r="M888" i="1"/>
  <c r="O888" i="1" s="1"/>
  <c r="Q888" i="1" s="1"/>
  <c r="K888" i="1"/>
  <c r="J888" i="1"/>
  <c r="L888" i="1" s="1"/>
  <c r="AP887" i="1"/>
  <c r="AO887" i="1"/>
  <c r="AN887" i="1"/>
  <c r="AM887" i="1"/>
  <c r="AL887" i="1"/>
  <c r="AH887" i="1"/>
  <c r="AG887" i="1"/>
  <c r="AE887" i="1"/>
  <c r="Z887" i="1"/>
  <c r="U887" i="1"/>
  <c r="S887" i="1"/>
  <c r="R887" i="1"/>
  <c r="O887" i="1"/>
  <c r="M887" i="1"/>
  <c r="N887" i="1" s="1"/>
  <c r="K887" i="1"/>
  <c r="J887" i="1"/>
  <c r="AP886" i="1"/>
  <c r="AO886" i="1"/>
  <c r="AN886" i="1"/>
  <c r="AM886" i="1"/>
  <c r="AL886" i="1"/>
  <c r="AH886" i="1"/>
  <c r="AG886" i="1"/>
  <c r="AE886" i="1"/>
  <c r="Z886" i="1"/>
  <c r="U886" i="1"/>
  <c r="S886" i="1"/>
  <c r="R886" i="1"/>
  <c r="O886" i="1"/>
  <c r="Q886" i="1" s="1"/>
  <c r="M886" i="1"/>
  <c r="K886" i="1"/>
  <c r="J886" i="1"/>
  <c r="N886" i="1" s="1"/>
  <c r="AP885" i="1"/>
  <c r="AO885" i="1"/>
  <c r="AN885" i="1"/>
  <c r="AM885" i="1"/>
  <c r="AL885" i="1"/>
  <c r="AH885" i="1"/>
  <c r="AG885" i="1"/>
  <c r="AE885" i="1"/>
  <c r="Z885" i="1"/>
  <c r="U885" i="1"/>
  <c r="S885" i="1"/>
  <c r="R885" i="1"/>
  <c r="M885" i="1"/>
  <c r="K885" i="1"/>
  <c r="J885" i="1"/>
  <c r="AP884" i="1"/>
  <c r="AO884" i="1"/>
  <c r="AN884" i="1"/>
  <c r="AM884" i="1"/>
  <c r="AL884" i="1"/>
  <c r="AH884" i="1"/>
  <c r="AG884" i="1"/>
  <c r="AE884" i="1"/>
  <c r="Z884" i="1"/>
  <c r="U884" i="1"/>
  <c r="S884" i="1"/>
  <c r="R884" i="1"/>
  <c r="M884" i="1"/>
  <c r="K884" i="1"/>
  <c r="J884" i="1"/>
  <c r="AP883" i="1"/>
  <c r="AO883" i="1"/>
  <c r="AN883" i="1"/>
  <c r="AM883" i="1"/>
  <c r="AL883" i="1"/>
  <c r="AH883" i="1"/>
  <c r="AG883" i="1"/>
  <c r="AE883" i="1"/>
  <c r="Z883" i="1"/>
  <c r="U883" i="1"/>
  <c r="S883" i="1"/>
  <c r="R883" i="1"/>
  <c r="M883" i="1"/>
  <c r="K883" i="1"/>
  <c r="J883" i="1"/>
  <c r="AP882" i="1"/>
  <c r="AO882" i="1"/>
  <c r="AN882" i="1"/>
  <c r="AM882" i="1"/>
  <c r="AL882" i="1"/>
  <c r="AH882" i="1"/>
  <c r="AG882" i="1"/>
  <c r="AE882" i="1"/>
  <c r="Z882" i="1"/>
  <c r="U882" i="1"/>
  <c r="S882" i="1"/>
  <c r="R882" i="1"/>
  <c r="O882" i="1"/>
  <c r="M882" i="1"/>
  <c r="K882" i="1"/>
  <c r="J882" i="1"/>
  <c r="AP881" i="1"/>
  <c r="AO881" i="1"/>
  <c r="AN881" i="1"/>
  <c r="AM881" i="1"/>
  <c r="AL881" i="1"/>
  <c r="AH881" i="1"/>
  <c r="AG881" i="1"/>
  <c r="AE881" i="1"/>
  <c r="Z881" i="1"/>
  <c r="U881" i="1"/>
  <c r="S881" i="1"/>
  <c r="R881" i="1"/>
  <c r="M881" i="1"/>
  <c r="K881" i="1"/>
  <c r="J881" i="1"/>
  <c r="AP880" i="1"/>
  <c r="AO880" i="1"/>
  <c r="AN880" i="1"/>
  <c r="AM880" i="1"/>
  <c r="AL880" i="1"/>
  <c r="AH880" i="1"/>
  <c r="AG880" i="1"/>
  <c r="AE880" i="1"/>
  <c r="Z880" i="1"/>
  <c r="U880" i="1"/>
  <c r="S880" i="1"/>
  <c r="R880" i="1"/>
  <c r="Q880" i="1"/>
  <c r="M880" i="1"/>
  <c r="O880" i="1" s="1"/>
  <c r="T880" i="1" s="1"/>
  <c r="K880" i="1"/>
  <c r="J880" i="1"/>
  <c r="AP879" i="1"/>
  <c r="AO879" i="1"/>
  <c r="AN879" i="1"/>
  <c r="AM879" i="1"/>
  <c r="AL879" i="1"/>
  <c r="AH879" i="1"/>
  <c r="AG879" i="1"/>
  <c r="AE879" i="1"/>
  <c r="Z879" i="1"/>
  <c r="U879" i="1"/>
  <c r="S879" i="1"/>
  <c r="R879" i="1"/>
  <c r="M879" i="1"/>
  <c r="O879" i="1" s="1"/>
  <c r="K879" i="1"/>
  <c r="J879" i="1"/>
  <c r="AP878" i="1"/>
  <c r="AO878" i="1"/>
  <c r="AN878" i="1"/>
  <c r="AM878" i="1"/>
  <c r="AL878" i="1"/>
  <c r="AH878" i="1"/>
  <c r="AG878" i="1"/>
  <c r="AE878" i="1"/>
  <c r="Z878" i="1"/>
  <c r="U878" i="1"/>
  <c r="S878" i="1"/>
  <c r="R878" i="1"/>
  <c r="M878" i="1"/>
  <c r="O878" i="1" s="1"/>
  <c r="K878" i="1"/>
  <c r="J878" i="1"/>
  <c r="L878" i="1" s="1"/>
  <c r="AP877" i="1"/>
  <c r="AO877" i="1"/>
  <c r="AN877" i="1"/>
  <c r="AM877" i="1"/>
  <c r="AL877" i="1"/>
  <c r="AH877" i="1"/>
  <c r="AG877" i="1"/>
  <c r="AE877" i="1"/>
  <c r="Z877" i="1"/>
  <c r="U877" i="1"/>
  <c r="S877" i="1"/>
  <c r="R877" i="1"/>
  <c r="M877" i="1"/>
  <c r="K877" i="1"/>
  <c r="J877" i="1"/>
  <c r="L877" i="1" s="1"/>
  <c r="AP876" i="1"/>
  <c r="AO876" i="1"/>
  <c r="AN876" i="1"/>
  <c r="AM876" i="1"/>
  <c r="AL876" i="1"/>
  <c r="AH876" i="1"/>
  <c r="AG876" i="1"/>
  <c r="AE876" i="1"/>
  <c r="Z876" i="1"/>
  <c r="U876" i="1"/>
  <c r="T876" i="1"/>
  <c r="S876" i="1"/>
  <c r="R876" i="1"/>
  <c r="O876" i="1"/>
  <c r="M876" i="1"/>
  <c r="K876" i="1"/>
  <c r="J876" i="1"/>
  <c r="L876" i="1" s="1"/>
  <c r="AP875" i="1"/>
  <c r="AO875" i="1"/>
  <c r="AN875" i="1"/>
  <c r="AM875" i="1"/>
  <c r="AL875" i="1"/>
  <c r="AH875" i="1"/>
  <c r="AG875" i="1"/>
  <c r="AE875" i="1"/>
  <c r="Z875" i="1"/>
  <c r="U875" i="1"/>
  <c r="S875" i="1"/>
  <c r="R875" i="1"/>
  <c r="O875" i="1"/>
  <c r="M875" i="1"/>
  <c r="K875" i="1"/>
  <c r="J875" i="1"/>
  <c r="L875" i="1" s="1"/>
  <c r="AP874" i="1"/>
  <c r="AO874" i="1"/>
  <c r="AN874" i="1"/>
  <c r="AM874" i="1"/>
  <c r="AL874" i="1"/>
  <c r="AH874" i="1"/>
  <c r="AG874" i="1"/>
  <c r="AE874" i="1"/>
  <c r="Z874" i="1"/>
  <c r="U874" i="1"/>
  <c r="S874" i="1"/>
  <c r="R874" i="1"/>
  <c r="M874" i="1"/>
  <c r="O874" i="1" s="1"/>
  <c r="K874" i="1"/>
  <c r="J874" i="1"/>
  <c r="AP873" i="1"/>
  <c r="AO873" i="1"/>
  <c r="AN873" i="1"/>
  <c r="AM873" i="1"/>
  <c r="AL873" i="1"/>
  <c r="AH873" i="1"/>
  <c r="AG873" i="1"/>
  <c r="AE873" i="1"/>
  <c r="Z873" i="1"/>
  <c r="U873" i="1"/>
  <c r="S873" i="1"/>
  <c r="R873" i="1"/>
  <c r="M873" i="1"/>
  <c r="K873" i="1"/>
  <c r="J873" i="1"/>
  <c r="L873" i="1" s="1"/>
  <c r="AP872" i="1"/>
  <c r="AO872" i="1"/>
  <c r="AN872" i="1"/>
  <c r="AM872" i="1"/>
  <c r="AL872" i="1"/>
  <c r="AH872" i="1"/>
  <c r="AG872" i="1"/>
  <c r="AE872" i="1"/>
  <c r="Z872" i="1"/>
  <c r="U872" i="1"/>
  <c r="S872" i="1"/>
  <c r="R872" i="1"/>
  <c r="M872" i="1"/>
  <c r="L872" i="1"/>
  <c r="K872" i="1"/>
  <c r="J872" i="1"/>
  <c r="AP871" i="1"/>
  <c r="AO871" i="1"/>
  <c r="AN871" i="1"/>
  <c r="AM871" i="1"/>
  <c r="AL871" i="1"/>
  <c r="AH871" i="1"/>
  <c r="AG871" i="1"/>
  <c r="AE871" i="1"/>
  <c r="Z871" i="1"/>
  <c r="U871" i="1"/>
  <c r="S871" i="1"/>
  <c r="R871" i="1"/>
  <c r="O871" i="1"/>
  <c r="M871" i="1"/>
  <c r="K871" i="1"/>
  <c r="J871" i="1"/>
  <c r="AP870" i="1"/>
  <c r="AO870" i="1"/>
  <c r="AN870" i="1"/>
  <c r="AM870" i="1"/>
  <c r="AL870" i="1"/>
  <c r="AH870" i="1"/>
  <c r="AG870" i="1"/>
  <c r="AE870" i="1"/>
  <c r="Z870" i="1"/>
  <c r="U870" i="1"/>
  <c r="S870" i="1"/>
  <c r="R870" i="1"/>
  <c r="M870" i="1"/>
  <c r="O870" i="1" s="1"/>
  <c r="K870" i="1"/>
  <c r="J870" i="1"/>
  <c r="L870" i="1" s="1"/>
  <c r="AP869" i="1"/>
  <c r="AO869" i="1"/>
  <c r="AN869" i="1"/>
  <c r="AM869" i="1"/>
  <c r="AL869" i="1"/>
  <c r="AH869" i="1"/>
  <c r="AG869" i="1"/>
  <c r="AE869" i="1"/>
  <c r="Z869" i="1"/>
  <c r="U869" i="1"/>
  <c r="S869" i="1"/>
  <c r="R869" i="1"/>
  <c r="M869" i="1"/>
  <c r="L869" i="1"/>
  <c r="K869" i="1"/>
  <c r="J869" i="1"/>
  <c r="AP868" i="1"/>
  <c r="AO868" i="1"/>
  <c r="AN868" i="1"/>
  <c r="AM868" i="1"/>
  <c r="AL868" i="1"/>
  <c r="AH868" i="1"/>
  <c r="AG868" i="1"/>
  <c r="AE868" i="1"/>
  <c r="Z868" i="1"/>
  <c r="U868" i="1"/>
  <c r="S868" i="1"/>
  <c r="R868" i="1"/>
  <c r="O868" i="1"/>
  <c r="T868" i="1" s="1"/>
  <c r="M868" i="1"/>
  <c r="K868" i="1"/>
  <c r="J868" i="1"/>
  <c r="AP867" i="1"/>
  <c r="AO867" i="1"/>
  <c r="AN867" i="1"/>
  <c r="AM867" i="1"/>
  <c r="AL867" i="1"/>
  <c r="AH867" i="1"/>
  <c r="AG867" i="1"/>
  <c r="AE867" i="1"/>
  <c r="Z867" i="1"/>
  <c r="U867" i="1"/>
  <c r="S867" i="1"/>
  <c r="R867" i="1"/>
  <c r="O867" i="1"/>
  <c r="M867" i="1"/>
  <c r="K867" i="1"/>
  <c r="J867" i="1"/>
  <c r="L867" i="1" s="1"/>
  <c r="AP866" i="1"/>
  <c r="AO866" i="1"/>
  <c r="AN866" i="1"/>
  <c r="AM866" i="1"/>
  <c r="AL866" i="1"/>
  <c r="AH866" i="1"/>
  <c r="AG866" i="1"/>
  <c r="AE866" i="1"/>
  <c r="Z866" i="1"/>
  <c r="U866" i="1"/>
  <c r="S866" i="1"/>
  <c r="R866" i="1"/>
  <c r="M866" i="1"/>
  <c r="O866" i="1" s="1"/>
  <c r="K866" i="1"/>
  <c r="J866" i="1"/>
  <c r="L866" i="1" s="1"/>
  <c r="AP865" i="1"/>
  <c r="AO865" i="1"/>
  <c r="AN865" i="1"/>
  <c r="AM865" i="1"/>
  <c r="AL865" i="1"/>
  <c r="AH865" i="1"/>
  <c r="AG865" i="1"/>
  <c r="AE865" i="1"/>
  <c r="Z865" i="1"/>
  <c r="U865" i="1"/>
  <c r="S865" i="1"/>
  <c r="R865" i="1"/>
  <c r="M865" i="1"/>
  <c r="K865" i="1"/>
  <c r="J865" i="1"/>
  <c r="AP864" i="1"/>
  <c r="AO864" i="1"/>
  <c r="AN864" i="1"/>
  <c r="AM864" i="1"/>
  <c r="AL864" i="1"/>
  <c r="AH864" i="1"/>
  <c r="AG864" i="1"/>
  <c r="AE864" i="1"/>
  <c r="Z864" i="1"/>
  <c r="U864" i="1"/>
  <c r="S864" i="1"/>
  <c r="R864" i="1"/>
  <c r="M864" i="1"/>
  <c r="K864" i="1"/>
  <c r="J864" i="1"/>
  <c r="AP863" i="1"/>
  <c r="AO863" i="1"/>
  <c r="AN863" i="1"/>
  <c r="AM863" i="1"/>
  <c r="AL863" i="1"/>
  <c r="AH863" i="1"/>
  <c r="AG863" i="1"/>
  <c r="AE863" i="1"/>
  <c r="Z863" i="1"/>
  <c r="U863" i="1"/>
  <c r="S863" i="1"/>
  <c r="R863" i="1"/>
  <c r="M863" i="1"/>
  <c r="O863" i="1" s="1"/>
  <c r="K863" i="1"/>
  <c r="J863" i="1"/>
  <c r="AP862" i="1"/>
  <c r="AO862" i="1"/>
  <c r="AN862" i="1"/>
  <c r="AM862" i="1"/>
  <c r="AL862" i="1"/>
  <c r="AH862" i="1"/>
  <c r="AG862" i="1"/>
  <c r="AE862" i="1"/>
  <c r="Z862" i="1"/>
  <c r="U862" i="1"/>
  <c r="S862" i="1"/>
  <c r="R862" i="1"/>
  <c r="M862" i="1"/>
  <c r="K862" i="1"/>
  <c r="J862" i="1"/>
  <c r="AP861" i="1"/>
  <c r="AO861" i="1"/>
  <c r="AN861" i="1"/>
  <c r="AM861" i="1"/>
  <c r="AL861" i="1"/>
  <c r="AH861" i="1"/>
  <c r="AG861" i="1"/>
  <c r="AE861" i="1"/>
  <c r="Z861" i="1"/>
  <c r="U861" i="1"/>
  <c r="S861" i="1"/>
  <c r="R861" i="1"/>
  <c r="M861" i="1"/>
  <c r="O861" i="1" s="1"/>
  <c r="T861" i="1" s="1"/>
  <c r="K861" i="1"/>
  <c r="J861" i="1"/>
  <c r="L861" i="1" s="1"/>
  <c r="AP860" i="1"/>
  <c r="AO860" i="1"/>
  <c r="AN860" i="1"/>
  <c r="AM860" i="1"/>
  <c r="AL860" i="1"/>
  <c r="AH860" i="1"/>
  <c r="AG860" i="1"/>
  <c r="AE860" i="1"/>
  <c r="Z860" i="1"/>
  <c r="U860" i="1"/>
  <c r="S860" i="1"/>
  <c r="R860" i="1"/>
  <c r="M860" i="1"/>
  <c r="K860" i="1"/>
  <c r="J860" i="1"/>
  <c r="AP859" i="1"/>
  <c r="AO859" i="1"/>
  <c r="AN859" i="1"/>
  <c r="AM859" i="1"/>
  <c r="AL859" i="1"/>
  <c r="AH859" i="1"/>
  <c r="AG859" i="1"/>
  <c r="AE859" i="1"/>
  <c r="Z859" i="1"/>
  <c r="U859" i="1"/>
  <c r="S859" i="1"/>
  <c r="R859" i="1"/>
  <c r="M859" i="1"/>
  <c r="O859" i="1" s="1"/>
  <c r="L859" i="1"/>
  <c r="K859" i="1"/>
  <c r="J859" i="1"/>
  <c r="AP858" i="1"/>
  <c r="AO858" i="1"/>
  <c r="AN858" i="1"/>
  <c r="AM858" i="1"/>
  <c r="AL858" i="1"/>
  <c r="AH858" i="1"/>
  <c r="AG858" i="1"/>
  <c r="AE858" i="1"/>
  <c r="Z858" i="1"/>
  <c r="U858" i="1"/>
  <c r="S858" i="1"/>
  <c r="R858" i="1"/>
  <c r="M858" i="1"/>
  <c r="K858" i="1"/>
  <c r="J858" i="1"/>
  <c r="AP857" i="1"/>
  <c r="AO857" i="1"/>
  <c r="AN857" i="1"/>
  <c r="AM857" i="1"/>
  <c r="AL857" i="1"/>
  <c r="AH857" i="1"/>
  <c r="AG857" i="1"/>
  <c r="AE857" i="1"/>
  <c r="Z857" i="1"/>
  <c r="U857" i="1"/>
  <c r="S857" i="1"/>
  <c r="R857" i="1"/>
  <c r="Q857" i="1"/>
  <c r="M857" i="1"/>
  <c r="O857" i="1" s="1"/>
  <c r="T857" i="1" s="1"/>
  <c r="K857" i="1"/>
  <c r="J857" i="1"/>
  <c r="L857" i="1" s="1"/>
  <c r="AP856" i="1"/>
  <c r="AO856" i="1"/>
  <c r="AN856" i="1"/>
  <c r="AM856" i="1"/>
  <c r="AL856" i="1"/>
  <c r="AH856" i="1"/>
  <c r="AG856" i="1"/>
  <c r="AE856" i="1"/>
  <c r="Z856" i="1"/>
  <c r="U856" i="1"/>
  <c r="S856" i="1"/>
  <c r="R856" i="1"/>
  <c r="O856" i="1"/>
  <c r="M856" i="1"/>
  <c r="K856" i="1"/>
  <c r="J856" i="1"/>
  <c r="AP855" i="1"/>
  <c r="AO855" i="1"/>
  <c r="AN855" i="1"/>
  <c r="AM855" i="1"/>
  <c r="AL855" i="1"/>
  <c r="AH855" i="1"/>
  <c r="AG855" i="1"/>
  <c r="AE855" i="1"/>
  <c r="Z855" i="1"/>
  <c r="U855" i="1"/>
  <c r="S855" i="1"/>
  <c r="R855" i="1"/>
  <c r="P855" i="1"/>
  <c r="M855" i="1"/>
  <c r="O855" i="1" s="1"/>
  <c r="Q855" i="1" s="1"/>
  <c r="K855" i="1"/>
  <c r="L855" i="1" s="1"/>
  <c r="J855" i="1"/>
  <c r="AP854" i="1"/>
  <c r="AO854" i="1"/>
  <c r="AN854" i="1"/>
  <c r="AM854" i="1"/>
  <c r="AL854" i="1"/>
  <c r="AH854" i="1"/>
  <c r="AG854" i="1"/>
  <c r="AE854" i="1"/>
  <c r="Z854" i="1"/>
  <c r="U854" i="1"/>
  <c r="S854" i="1"/>
  <c r="R854" i="1"/>
  <c r="M854" i="1"/>
  <c r="K854" i="1"/>
  <c r="J854" i="1"/>
  <c r="AP853" i="1"/>
  <c r="AO853" i="1"/>
  <c r="AN853" i="1"/>
  <c r="AM853" i="1"/>
  <c r="AL853" i="1"/>
  <c r="AH853" i="1"/>
  <c r="AG853" i="1"/>
  <c r="AE853" i="1"/>
  <c r="Z853" i="1"/>
  <c r="U853" i="1"/>
  <c r="S853" i="1"/>
  <c r="R853" i="1"/>
  <c r="M853" i="1"/>
  <c r="O853" i="1" s="1"/>
  <c r="Q853" i="1" s="1"/>
  <c r="K853" i="1"/>
  <c r="J853" i="1"/>
  <c r="L853" i="1" s="1"/>
  <c r="AP852" i="1"/>
  <c r="AO852" i="1"/>
  <c r="AN852" i="1"/>
  <c r="AM852" i="1"/>
  <c r="AL852" i="1"/>
  <c r="AH852" i="1"/>
  <c r="AG852" i="1"/>
  <c r="AE852" i="1"/>
  <c r="Z852" i="1"/>
  <c r="U852" i="1"/>
  <c r="S852" i="1"/>
  <c r="R852" i="1"/>
  <c r="M852" i="1"/>
  <c r="N852" i="1" s="1"/>
  <c r="K852" i="1"/>
  <c r="J852" i="1"/>
  <c r="AP851" i="1"/>
  <c r="AO851" i="1"/>
  <c r="AN851" i="1"/>
  <c r="AM851" i="1"/>
  <c r="AL851" i="1"/>
  <c r="AH851" i="1"/>
  <c r="AG851" i="1"/>
  <c r="AE851" i="1"/>
  <c r="Z851" i="1"/>
  <c r="U851" i="1"/>
  <c r="S851" i="1"/>
  <c r="R851" i="1"/>
  <c r="M851" i="1"/>
  <c r="K851" i="1"/>
  <c r="J851" i="1"/>
  <c r="N851" i="1" s="1"/>
  <c r="AP850" i="1"/>
  <c r="AO850" i="1"/>
  <c r="AN850" i="1"/>
  <c r="AM850" i="1"/>
  <c r="AL850" i="1"/>
  <c r="AH850" i="1"/>
  <c r="AG850" i="1"/>
  <c r="AE850" i="1"/>
  <c r="Z850" i="1"/>
  <c r="U850" i="1"/>
  <c r="S850" i="1"/>
  <c r="R850" i="1"/>
  <c r="M850" i="1"/>
  <c r="K850" i="1"/>
  <c r="J850" i="1"/>
  <c r="AP849" i="1"/>
  <c r="AO849" i="1"/>
  <c r="AN849" i="1"/>
  <c r="AM849" i="1"/>
  <c r="AL849" i="1"/>
  <c r="AH849" i="1"/>
  <c r="AG849" i="1"/>
  <c r="AE849" i="1"/>
  <c r="Z849" i="1"/>
  <c r="U849" i="1"/>
  <c r="S849" i="1"/>
  <c r="R849" i="1"/>
  <c r="P849" i="1"/>
  <c r="M849" i="1"/>
  <c r="O849" i="1" s="1"/>
  <c r="Q849" i="1" s="1"/>
  <c r="K849" i="1"/>
  <c r="J849" i="1"/>
  <c r="AP848" i="1"/>
  <c r="AO848" i="1"/>
  <c r="AN848" i="1"/>
  <c r="AM848" i="1"/>
  <c r="AL848" i="1"/>
  <c r="AH848" i="1"/>
  <c r="AG848" i="1"/>
  <c r="AE848" i="1"/>
  <c r="Z848" i="1"/>
  <c r="U848" i="1"/>
  <c r="S848" i="1"/>
  <c r="R848" i="1"/>
  <c r="O848" i="1"/>
  <c r="M848" i="1"/>
  <c r="N848" i="1" s="1"/>
  <c r="K848" i="1"/>
  <c r="J848" i="1"/>
  <c r="AP847" i="1"/>
  <c r="AO847" i="1"/>
  <c r="AN847" i="1"/>
  <c r="AM847" i="1"/>
  <c r="AL847" i="1"/>
  <c r="AH847" i="1"/>
  <c r="AG847" i="1"/>
  <c r="AE847" i="1"/>
  <c r="Z847" i="1"/>
  <c r="U847" i="1"/>
  <c r="S847" i="1"/>
  <c r="R847" i="1"/>
  <c r="M847" i="1"/>
  <c r="O847" i="1" s="1"/>
  <c r="K847" i="1"/>
  <c r="J847" i="1"/>
  <c r="AP846" i="1"/>
  <c r="AO846" i="1"/>
  <c r="AN846" i="1"/>
  <c r="AM846" i="1"/>
  <c r="AL846" i="1"/>
  <c r="AH846" i="1"/>
  <c r="AG846" i="1"/>
  <c r="AE846" i="1"/>
  <c r="Z846" i="1"/>
  <c r="U846" i="1"/>
  <c r="S846" i="1"/>
  <c r="R846" i="1"/>
  <c r="M846" i="1"/>
  <c r="K846" i="1"/>
  <c r="J846" i="1"/>
  <c r="AP845" i="1"/>
  <c r="AO845" i="1"/>
  <c r="AN845" i="1"/>
  <c r="AM845" i="1"/>
  <c r="AL845" i="1"/>
  <c r="AH845" i="1"/>
  <c r="AG845" i="1"/>
  <c r="AE845" i="1"/>
  <c r="Z845" i="1"/>
  <c r="U845" i="1"/>
  <c r="S845" i="1"/>
  <c r="R845" i="1"/>
  <c r="M845" i="1"/>
  <c r="O845" i="1" s="1"/>
  <c r="Q845" i="1" s="1"/>
  <c r="K845" i="1"/>
  <c r="J845" i="1"/>
  <c r="L845" i="1" s="1"/>
  <c r="AP844" i="1"/>
  <c r="AO844" i="1"/>
  <c r="AN844" i="1"/>
  <c r="AM844" i="1"/>
  <c r="AL844" i="1"/>
  <c r="AH844" i="1"/>
  <c r="AG844" i="1"/>
  <c r="AE844" i="1"/>
  <c r="Z844" i="1"/>
  <c r="U844" i="1"/>
  <c r="S844" i="1"/>
  <c r="R844" i="1"/>
  <c r="M844" i="1"/>
  <c r="K844" i="1"/>
  <c r="J844" i="1"/>
  <c r="AP843" i="1"/>
  <c r="AO843" i="1"/>
  <c r="AN843" i="1"/>
  <c r="AM843" i="1"/>
  <c r="AL843" i="1"/>
  <c r="AH843" i="1"/>
  <c r="AG843" i="1"/>
  <c r="AE843" i="1"/>
  <c r="Z843" i="1"/>
  <c r="U843" i="1"/>
  <c r="S843" i="1"/>
  <c r="R843" i="1"/>
  <c r="O843" i="1"/>
  <c r="M843" i="1"/>
  <c r="K843" i="1"/>
  <c r="J843" i="1"/>
  <c r="N843" i="1" s="1"/>
  <c r="AP842" i="1"/>
  <c r="AO842" i="1"/>
  <c r="AN842" i="1"/>
  <c r="AM842" i="1"/>
  <c r="AL842" i="1"/>
  <c r="AH842" i="1"/>
  <c r="AG842" i="1"/>
  <c r="AE842" i="1"/>
  <c r="Z842" i="1"/>
  <c r="U842" i="1"/>
  <c r="S842" i="1"/>
  <c r="R842" i="1"/>
  <c r="M842" i="1"/>
  <c r="K842" i="1"/>
  <c r="J842" i="1"/>
  <c r="AP841" i="1"/>
  <c r="AO841" i="1"/>
  <c r="AN841" i="1"/>
  <c r="AM841" i="1"/>
  <c r="AL841" i="1"/>
  <c r="AH841" i="1"/>
  <c r="AG841" i="1"/>
  <c r="AE841" i="1"/>
  <c r="Z841" i="1"/>
  <c r="U841" i="1"/>
  <c r="S841" i="1"/>
  <c r="R841" i="1"/>
  <c r="Q841" i="1"/>
  <c r="M841" i="1"/>
  <c r="O841" i="1" s="1"/>
  <c r="T841" i="1" s="1"/>
  <c r="K841" i="1"/>
  <c r="J841" i="1"/>
  <c r="AP840" i="1"/>
  <c r="AO840" i="1"/>
  <c r="AN840" i="1"/>
  <c r="AM840" i="1"/>
  <c r="AL840" i="1"/>
  <c r="AH840" i="1"/>
  <c r="AG840" i="1"/>
  <c r="AE840" i="1"/>
  <c r="Z840" i="1"/>
  <c r="U840" i="1"/>
  <c r="S840" i="1"/>
  <c r="R840" i="1"/>
  <c r="M840" i="1"/>
  <c r="K840" i="1"/>
  <c r="J840" i="1"/>
  <c r="AP839" i="1"/>
  <c r="AO839" i="1"/>
  <c r="AN839" i="1"/>
  <c r="AM839" i="1"/>
  <c r="AL839" i="1"/>
  <c r="AH839" i="1"/>
  <c r="AG839" i="1"/>
  <c r="AE839" i="1"/>
  <c r="Z839" i="1"/>
  <c r="U839" i="1"/>
  <c r="S839" i="1"/>
  <c r="R839" i="1"/>
  <c r="P839" i="1"/>
  <c r="O839" i="1"/>
  <c r="Q839" i="1" s="1"/>
  <c r="M839" i="1"/>
  <c r="L839" i="1"/>
  <c r="K839" i="1"/>
  <c r="J839" i="1"/>
  <c r="N839" i="1" s="1"/>
  <c r="AP838" i="1"/>
  <c r="AO838" i="1"/>
  <c r="AN838" i="1"/>
  <c r="AM838" i="1"/>
  <c r="AL838" i="1"/>
  <c r="AH838" i="1"/>
  <c r="AG838" i="1"/>
  <c r="AE838" i="1"/>
  <c r="Z838" i="1"/>
  <c r="U838" i="1"/>
  <c r="S838" i="1"/>
  <c r="R838" i="1"/>
  <c r="M838" i="1"/>
  <c r="O838" i="1" s="1"/>
  <c r="K838" i="1"/>
  <c r="J838" i="1"/>
  <c r="AP837" i="1"/>
  <c r="AO837" i="1"/>
  <c r="AN837" i="1"/>
  <c r="AM837" i="1"/>
  <c r="AL837" i="1"/>
  <c r="AH837" i="1"/>
  <c r="AG837" i="1"/>
  <c r="AE837" i="1"/>
  <c r="Z837" i="1"/>
  <c r="U837" i="1"/>
  <c r="S837" i="1"/>
  <c r="R837" i="1"/>
  <c r="M837" i="1"/>
  <c r="O837" i="1" s="1"/>
  <c r="K837" i="1"/>
  <c r="J837" i="1"/>
  <c r="AP836" i="1"/>
  <c r="AO836" i="1"/>
  <c r="AN836" i="1"/>
  <c r="AM836" i="1"/>
  <c r="AL836" i="1"/>
  <c r="AH836" i="1"/>
  <c r="AG836" i="1"/>
  <c r="AE836" i="1"/>
  <c r="Z836" i="1"/>
  <c r="U836" i="1"/>
  <c r="S836" i="1"/>
  <c r="R836" i="1"/>
  <c r="M836" i="1"/>
  <c r="K836" i="1"/>
  <c r="L836" i="1" s="1"/>
  <c r="J836" i="1"/>
  <c r="AP835" i="1"/>
  <c r="AO835" i="1"/>
  <c r="AN835" i="1"/>
  <c r="AM835" i="1"/>
  <c r="AL835" i="1"/>
  <c r="AH835" i="1"/>
  <c r="AG835" i="1"/>
  <c r="AE835" i="1"/>
  <c r="Z835" i="1"/>
  <c r="U835" i="1"/>
  <c r="S835" i="1"/>
  <c r="R835" i="1"/>
  <c r="O835" i="1"/>
  <c r="P835" i="1" s="1"/>
  <c r="M835" i="1"/>
  <c r="K835" i="1"/>
  <c r="J835" i="1"/>
  <c r="L835" i="1" s="1"/>
  <c r="AP834" i="1"/>
  <c r="AO834" i="1"/>
  <c r="AN834" i="1"/>
  <c r="AM834" i="1"/>
  <c r="AL834" i="1"/>
  <c r="AH834" i="1"/>
  <c r="AG834" i="1"/>
  <c r="AE834" i="1"/>
  <c r="Z834" i="1"/>
  <c r="U834" i="1"/>
  <c r="S834" i="1"/>
  <c r="R834" i="1"/>
  <c r="M834" i="1"/>
  <c r="O834" i="1" s="1"/>
  <c r="K834" i="1"/>
  <c r="J834" i="1"/>
  <c r="L834" i="1" s="1"/>
  <c r="AP833" i="1"/>
  <c r="AO833" i="1"/>
  <c r="AN833" i="1"/>
  <c r="AM833" i="1"/>
  <c r="AL833" i="1"/>
  <c r="AH833" i="1"/>
  <c r="AG833" i="1"/>
  <c r="AE833" i="1"/>
  <c r="Z833" i="1"/>
  <c r="U833" i="1"/>
  <c r="S833" i="1"/>
  <c r="R833" i="1"/>
  <c r="M833" i="1"/>
  <c r="K833" i="1"/>
  <c r="J833" i="1"/>
  <c r="AP832" i="1"/>
  <c r="AO832" i="1"/>
  <c r="AN832" i="1"/>
  <c r="AM832" i="1"/>
  <c r="AL832" i="1"/>
  <c r="AH832" i="1"/>
  <c r="AG832" i="1"/>
  <c r="AE832" i="1"/>
  <c r="Z832" i="1"/>
  <c r="U832" i="1"/>
  <c r="S832" i="1"/>
  <c r="R832" i="1"/>
  <c r="M832" i="1"/>
  <c r="L832" i="1"/>
  <c r="K832" i="1"/>
  <c r="J832" i="1"/>
  <c r="AP831" i="1"/>
  <c r="AO831" i="1"/>
  <c r="AN831" i="1"/>
  <c r="AM831" i="1"/>
  <c r="AL831" i="1"/>
  <c r="AH831" i="1"/>
  <c r="AG831" i="1"/>
  <c r="AE831" i="1"/>
  <c r="Z831" i="1"/>
  <c r="U831" i="1"/>
  <c r="S831" i="1"/>
  <c r="R831" i="1"/>
  <c r="O831" i="1"/>
  <c r="T831" i="1" s="1"/>
  <c r="M831" i="1"/>
  <c r="K831" i="1"/>
  <c r="J831" i="1"/>
  <c r="L831" i="1" s="1"/>
  <c r="AP830" i="1"/>
  <c r="AO830" i="1"/>
  <c r="AN830" i="1"/>
  <c r="AM830" i="1"/>
  <c r="AL830" i="1"/>
  <c r="AH830" i="1"/>
  <c r="AG830" i="1"/>
  <c r="AE830" i="1"/>
  <c r="Z830" i="1"/>
  <c r="U830" i="1"/>
  <c r="S830" i="1"/>
  <c r="R830" i="1"/>
  <c r="M830" i="1"/>
  <c r="O830" i="1" s="1"/>
  <c r="K830" i="1"/>
  <c r="J830" i="1"/>
  <c r="AP829" i="1"/>
  <c r="AO829" i="1"/>
  <c r="AN829" i="1"/>
  <c r="AM829" i="1"/>
  <c r="AL829" i="1"/>
  <c r="AH829" i="1"/>
  <c r="AG829" i="1"/>
  <c r="AE829" i="1"/>
  <c r="Z829" i="1"/>
  <c r="U829" i="1"/>
  <c r="S829" i="1"/>
  <c r="R829" i="1"/>
  <c r="M829" i="1"/>
  <c r="O829" i="1" s="1"/>
  <c r="K829" i="1"/>
  <c r="J829" i="1"/>
  <c r="L829" i="1" s="1"/>
  <c r="AP828" i="1"/>
  <c r="AO828" i="1"/>
  <c r="AN828" i="1"/>
  <c r="AM828" i="1"/>
  <c r="AL828" i="1"/>
  <c r="AH828" i="1"/>
  <c r="AG828" i="1"/>
  <c r="AE828" i="1"/>
  <c r="Z828" i="1"/>
  <c r="U828" i="1"/>
  <c r="S828" i="1"/>
  <c r="R828" i="1"/>
  <c r="M828" i="1"/>
  <c r="K828" i="1"/>
  <c r="J828" i="1"/>
  <c r="AP827" i="1"/>
  <c r="AO827" i="1"/>
  <c r="AN827" i="1"/>
  <c r="AM827" i="1"/>
  <c r="AL827" i="1"/>
  <c r="AH827" i="1"/>
  <c r="AG827" i="1"/>
  <c r="AE827" i="1"/>
  <c r="Z827" i="1"/>
  <c r="U827" i="1"/>
  <c r="S827" i="1"/>
  <c r="R827" i="1"/>
  <c r="M827" i="1"/>
  <c r="N827" i="1" s="1"/>
  <c r="K827" i="1"/>
  <c r="J827" i="1"/>
  <c r="AP826" i="1"/>
  <c r="AO826" i="1"/>
  <c r="AN826" i="1"/>
  <c r="AM826" i="1"/>
  <c r="AL826" i="1"/>
  <c r="AH826" i="1"/>
  <c r="AG826" i="1"/>
  <c r="AE826" i="1"/>
  <c r="Z826" i="1"/>
  <c r="U826" i="1"/>
  <c r="S826" i="1"/>
  <c r="R826" i="1"/>
  <c r="O826" i="1"/>
  <c r="M826" i="1"/>
  <c r="K826" i="1"/>
  <c r="J826" i="1"/>
  <c r="AP825" i="1"/>
  <c r="AO825" i="1"/>
  <c r="AN825" i="1"/>
  <c r="AM825" i="1"/>
  <c r="AL825" i="1"/>
  <c r="AH825" i="1"/>
  <c r="AG825" i="1"/>
  <c r="AE825" i="1"/>
  <c r="Z825" i="1"/>
  <c r="U825" i="1"/>
  <c r="S825" i="1"/>
  <c r="R825" i="1"/>
  <c r="M825" i="1"/>
  <c r="O825" i="1" s="1"/>
  <c r="K825" i="1"/>
  <c r="J825" i="1"/>
  <c r="AP824" i="1"/>
  <c r="AO824" i="1"/>
  <c r="AN824" i="1"/>
  <c r="AM824" i="1"/>
  <c r="AL824" i="1"/>
  <c r="AH824" i="1"/>
  <c r="AG824" i="1"/>
  <c r="AE824" i="1"/>
  <c r="Z824" i="1"/>
  <c r="U824" i="1"/>
  <c r="S824" i="1"/>
  <c r="R824" i="1"/>
  <c r="M824" i="1"/>
  <c r="K824" i="1"/>
  <c r="J824" i="1"/>
  <c r="L824" i="1" s="1"/>
  <c r="AP823" i="1"/>
  <c r="AO823" i="1"/>
  <c r="AN823" i="1"/>
  <c r="AM823" i="1"/>
  <c r="AL823" i="1"/>
  <c r="AH823" i="1"/>
  <c r="AG823" i="1"/>
  <c r="AE823" i="1"/>
  <c r="Z823" i="1"/>
  <c r="U823" i="1"/>
  <c r="S823" i="1"/>
  <c r="R823" i="1"/>
  <c r="M823" i="1"/>
  <c r="N823" i="1" s="1"/>
  <c r="L823" i="1"/>
  <c r="K823" i="1"/>
  <c r="J823" i="1"/>
  <c r="AP822" i="1"/>
  <c r="AO822" i="1"/>
  <c r="AN822" i="1"/>
  <c r="AM822" i="1"/>
  <c r="AL822" i="1"/>
  <c r="AH822" i="1"/>
  <c r="AG822" i="1"/>
  <c r="AE822" i="1"/>
  <c r="Z822" i="1"/>
  <c r="U822" i="1"/>
  <c r="S822" i="1"/>
  <c r="R822" i="1"/>
  <c r="M822" i="1"/>
  <c r="K822" i="1"/>
  <c r="J822" i="1"/>
  <c r="AP821" i="1"/>
  <c r="AO821" i="1"/>
  <c r="AN821" i="1"/>
  <c r="AM821" i="1"/>
  <c r="AL821" i="1"/>
  <c r="AH821" i="1"/>
  <c r="AG821" i="1"/>
  <c r="AE821" i="1"/>
  <c r="Z821" i="1"/>
  <c r="U821" i="1"/>
  <c r="S821" i="1"/>
  <c r="R821" i="1"/>
  <c r="M821" i="1"/>
  <c r="O821" i="1" s="1"/>
  <c r="K821" i="1"/>
  <c r="J821" i="1"/>
  <c r="AP820" i="1"/>
  <c r="AO820" i="1"/>
  <c r="AN820" i="1"/>
  <c r="AM820" i="1"/>
  <c r="AL820" i="1"/>
  <c r="AH820" i="1"/>
  <c r="AG820" i="1"/>
  <c r="AE820" i="1"/>
  <c r="Z820" i="1"/>
  <c r="U820" i="1"/>
  <c r="S820" i="1"/>
  <c r="R820" i="1"/>
  <c r="M820" i="1"/>
  <c r="K820" i="1"/>
  <c r="L820" i="1" s="1"/>
  <c r="J820" i="1"/>
  <c r="AP819" i="1"/>
  <c r="AO819" i="1"/>
  <c r="AN819" i="1"/>
  <c r="AM819" i="1"/>
  <c r="AL819" i="1"/>
  <c r="AH819" i="1"/>
  <c r="AG819" i="1"/>
  <c r="AE819" i="1"/>
  <c r="Z819" i="1"/>
  <c r="U819" i="1"/>
  <c r="S819" i="1"/>
  <c r="R819" i="1"/>
  <c r="M819" i="1"/>
  <c r="L819" i="1"/>
  <c r="K819" i="1"/>
  <c r="J819" i="1"/>
  <c r="AP818" i="1"/>
  <c r="AO818" i="1"/>
  <c r="AN818" i="1"/>
  <c r="AM818" i="1"/>
  <c r="AL818" i="1"/>
  <c r="AH818" i="1"/>
  <c r="AG818" i="1"/>
  <c r="AE818" i="1"/>
  <c r="Z818" i="1"/>
  <c r="U818" i="1"/>
  <c r="S818" i="1"/>
  <c r="R818" i="1"/>
  <c r="O818" i="1"/>
  <c r="M818" i="1"/>
  <c r="K818" i="1"/>
  <c r="J818" i="1"/>
  <c r="AP817" i="1"/>
  <c r="AO817" i="1"/>
  <c r="AN817" i="1"/>
  <c r="AM817" i="1"/>
  <c r="AL817" i="1"/>
  <c r="AH817" i="1"/>
  <c r="AG817" i="1"/>
  <c r="AE817" i="1"/>
  <c r="Z817" i="1"/>
  <c r="U817" i="1"/>
  <c r="S817" i="1"/>
  <c r="R817" i="1"/>
  <c r="N817" i="1"/>
  <c r="M817" i="1"/>
  <c r="O817" i="1" s="1"/>
  <c r="K817" i="1"/>
  <c r="J817" i="1"/>
  <c r="AP816" i="1"/>
  <c r="AO816" i="1"/>
  <c r="AN816" i="1"/>
  <c r="AM816" i="1"/>
  <c r="AL816" i="1"/>
  <c r="AH816" i="1"/>
  <c r="AG816" i="1"/>
  <c r="AE816" i="1"/>
  <c r="Z816" i="1"/>
  <c r="U816" i="1"/>
  <c r="S816" i="1"/>
  <c r="R816" i="1"/>
  <c r="M816" i="1"/>
  <c r="L816" i="1"/>
  <c r="K816" i="1"/>
  <c r="J816" i="1"/>
  <c r="AP815" i="1"/>
  <c r="AO815" i="1"/>
  <c r="AN815" i="1"/>
  <c r="AM815" i="1"/>
  <c r="AL815" i="1"/>
  <c r="AH815" i="1"/>
  <c r="AG815" i="1"/>
  <c r="AE815" i="1"/>
  <c r="Z815" i="1"/>
  <c r="U815" i="1"/>
  <c r="S815" i="1"/>
  <c r="R815" i="1"/>
  <c r="M815" i="1"/>
  <c r="N815" i="1" s="1"/>
  <c r="L815" i="1"/>
  <c r="K815" i="1"/>
  <c r="J815" i="1"/>
  <c r="AP814" i="1"/>
  <c r="AO814" i="1"/>
  <c r="AN814" i="1"/>
  <c r="AM814" i="1"/>
  <c r="AL814" i="1"/>
  <c r="AH814" i="1"/>
  <c r="AG814" i="1"/>
  <c r="AE814" i="1"/>
  <c r="Z814" i="1"/>
  <c r="U814" i="1"/>
  <c r="S814" i="1"/>
  <c r="R814" i="1"/>
  <c r="O814" i="1"/>
  <c r="M814" i="1"/>
  <c r="K814" i="1"/>
  <c r="J814" i="1"/>
  <c r="AP813" i="1"/>
  <c r="AO813" i="1"/>
  <c r="AN813" i="1"/>
  <c r="AM813" i="1"/>
  <c r="AL813" i="1"/>
  <c r="AH813" i="1"/>
  <c r="AG813" i="1"/>
  <c r="AE813" i="1"/>
  <c r="Z813" i="1"/>
  <c r="U813" i="1"/>
  <c r="S813" i="1"/>
  <c r="R813" i="1"/>
  <c r="M813" i="1"/>
  <c r="O813" i="1" s="1"/>
  <c r="K813" i="1"/>
  <c r="J813" i="1"/>
  <c r="AP812" i="1"/>
  <c r="AO812" i="1"/>
  <c r="AN812" i="1"/>
  <c r="AM812" i="1"/>
  <c r="AL812" i="1"/>
  <c r="AH812" i="1"/>
  <c r="AG812" i="1"/>
  <c r="AE812" i="1"/>
  <c r="Z812" i="1"/>
  <c r="U812" i="1"/>
  <c r="S812" i="1"/>
  <c r="R812" i="1"/>
  <c r="M812" i="1"/>
  <c r="L812" i="1"/>
  <c r="K812" i="1"/>
  <c r="J812" i="1"/>
  <c r="AP811" i="1"/>
  <c r="AO811" i="1"/>
  <c r="AN811" i="1"/>
  <c r="AM811" i="1"/>
  <c r="AL811" i="1"/>
  <c r="AH811" i="1"/>
  <c r="AG811" i="1"/>
  <c r="AE811" i="1"/>
  <c r="Z811" i="1"/>
  <c r="U811" i="1"/>
  <c r="S811" i="1"/>
  <c r="R811" i="1"/>
  <c r="M811" i="1"/>
  <c r="N811" i="1" s="1"/>
  <c r="L811" i="1"/>
  <c r="K811" i="1"/>
  <c r="J811" i="1"/>
  <c r="AP810" i="1"/>
  <c r="AO810" i="1"/>
  <c r="AN810" i="1"/>
  <c r="AM810" i="1"/>
  <c r="AL810" i="1"/>
  <c r="AH810" i="1"/>
  <c r="AG810" i="1"/>
  <c r="AE810" i="1"/>
  <c r="Z810" i="1"/>
  <c r="U810" i="1"/>
  <c r="S810" i="1"/>
  <c r="R810" i="1"/>
  <c r="M810" i="1"/>
  <c r="O810" i="1" s="1"/>
  <c r="K810" i="1"/>
  <c r="J810" i="1"/>
  <c r="AP809" i="1"/>
  <c r="AO809" i="1"/>
  <c r="AN809" i="1"/>
  <c r="AM809" i="1"/>
  <c r="AL809" i="1"/>
  <c r="AH809" i="1"/>
  <c r="AG809" i="1"/>
  <c r="AE809" i="1"/>
  <c r="Z809" i="1"/>
  <c r="U809" i="1"/>
  <c r="S809" i="1"/>
  <c r="R809" i="1"/>
  <c r="M809" i="1"/>
  <c r="O809" i="1" s="1"/>
  <c r="K809" i="1"/>
  <c r="J809" i="1"/>
  <c r="AP808" i="1"/>
  <c r="AO808" i="1"/>
  <c r="AN808" i="1"/>
  <c r="AM808" i="1"/>
  <c r="AL808" i="1"/>
  <c r="AH808" i="1"/>
  <c r="AG808" i="1"/>
  <c r="AE808" i="1"/>
  <c r="Z808" i="1"/>
  <c r="U808" i="1"/>
  <c r="S808" i="1"/>
  <c r="R808" i="1"/>
  <c r="M808" i="1"/>
  <c r="L808" i="1"/>
  <c r="K808" i="1"/>
  <c r="J808" i="1"/>
  <c r="AP807" i="1"/>
  <c r="AO807" i="1"/>
  <c r="AN807" i="1"/>
  <c r="AM807" i="1"/>
  <c r="AL807" i="1"/>
  <c r="AH807" i="1"/>
  <c r="AG807" i="1"/>
  <c r="AE807" i="1"/>
  <c r="Z807" i="1"/>
  <c r="U807" i="1"/>
  <c r="S807" i="1"/>
  <c r="R807" i="1"/>
  <c r="M807" i="1"/>
  <c r="K807" i="1"/>
  <c r="L807" i="1" s="1"/>
  <c r="J807" i="1"/>
  <c r="AP806" i="1"/>
  <c r="AO806" i="1"/>
  <c r="AN806" i="1"/>
  <c r="AM806" i="1"/>
  <c r="AL806" i="1"/>
  <c r="AH806" i="1"/>
  <c r="AG806" i="1"/>
  <c r="AE806" i="1"/>
  <c r="Z806" i="1"/>
  <c r="U806" i="1"/>
  <c r="S806" i="1"/>
  <c r="R806" i="1"/>
  <c r="M806" i="1"/>
  <c r="O806" i="1" s="1"/>
  <c r="K806" i="1"/>
  <c r="J806" i="1"/>
  <c r="AP805" i="1"/>
  <c r="AO805" i="1"/>
  <c r="AN805" i="1"/>
  <c r="AM805" i="1"/>
  <c r="AL805" i="1"/>
  <c r="AH805" i="1"/>
  <c r="AG805" i="1"/>
  <c r="AE805" i="1"/>
  <c r="Z805" i="1"/>
  <c r="U805" i="1"/>
  <c r="S805" i="1"/>
  <c r="R805" i="1"/>
  <c r="M805" i="1"/>
  <c r="O805" i="1" s="1"/>
  <c r="K805" i="1"/>
  <c r="J805" i="1"/>
  <c r="AP804" i="1"/>
  <c r="AO804" i="1"/>
  <c r="AN804" i="1"/>
  <c r="AM804" i="1"/>
  <c r="AL804" i="1"/>
  <c r="AH804" i="1"/>
  <c r="AG804" i="1"/>
  <c r="AE804" i="1"/>
  <c r="Z804" i="1"/>
  <c r="U804" i="1"/>
  <c r="S804" i="1"/>
  <c r="R804" i="1"/>
  <c r="M804" i="1"/>
  <c r="K804" i="1"/>
  <c r="L804" i="1" s="1"/>
  <c r="J804" i="1"/>
  <c r="AP803" i="1"/>
  <c r="AO803" i="1"/>
  <c r="AN803" i="1"/>
  <c r="AM803" i="1"/>
  <c r="AL803" i="1"/>
  <c r="AH803" i="1"/>
  <c r="AG803" i="1"/>
  <c r="AE803" i="1"/>
  <c r="Z803" i="1"/>
  <c r="U803" i="1"/>
  <c r="S803" i="1"/>
  <c r="R803" i="1"/>
  <c r="P803" i="1"/>
  <c r="O803" i="1"/>
  <c r="T803" i="1" s="1"/>
  <c r="M803" i="1"/>
  <c r="K803" i="1"/>
  <c r="L803" i="1" s="1"/>
  <c r="J803" i="1"/>
  <c r="AP802" i="1"/>
  <c r="AO802" i="1"/>
  <c r="AN802" i="1"/>
  <c r="AM802" i="1"/>
  <c r="AL802" i="1"/>
  <c r="AH802" i="1"/>
  <c r="AG802" i="1"/>
  <c r="AE802" i="1"/>
  <c r="Z802" i="1"/>
  <c r="U802" i="1"/>
  <c r="S802" i="1"/>
  <c r="R802" i="1"/>
  <c r="M802" i="1"/>
  <c r="O802" i="1" s="1"/>
  <c r="K802" i="1"/>
  <c r="J802" i="1"/>
  <c r="AP801" i="1"/>
  <c r="AO801" i="1"/>
  <c r="AN801" i="1"/>
  <c r="AM801" i="1"/>
  <c r="AL801" i="1"/>
  <c r="AH801" i="1"/>
  <c r="AG801" i="1"/>
  <c r="AE801" i="1"/>
  <c r="Z801" i="1"/>
  <c r="U801" i="1"/>
  <c r="S801" i="1"/>
  <c r="R801" i="1"/>
  <c r="M801" i="1"/>
  <c r="O801" i="1" s="1"/>
  <c r="K801" i="1"/>
  <c r="J801" i="1"/>
  <c r="AP800" i="1"/>
  <c r="AO800" i="1"/>
  <c r="AN800" i="1"/>
  <c r="AM800" i="1"/>
  <c r="AL800" i="1"/>
  <c r="AH800" i="1"/>
  <c r="AG800" i="1"/>
  <c r="AE800" i="1"/>
  <c r="Z800" i="1"/>
  <c r="U800" i="1"/>
  <c r="S800" i="1"/>
  <c r="R800" i="1"/>
  <c r="M800" i="1"/>
  <c r="K800" i="1"/>
  <c r="L800" i="1" s="1"/>
  <c r="J800" i="1"/>
  <c r="AP799" i="1"/>
  <c r="AO799" i="1"/>
  <c r="AN799" i="1"/>
  <c r="AM799" i="1"/>
  <c r="AL799" i="1"/>
  <c r="AH799" i="1"/>
  <c r="AG799" i="1"/>
  <c r="AE799" i="1"/>
  <c r="Z799" i="1"/>
  <c r="U799" i="1"/>
  <c r="S799" i="1"/>
  <c r="R799" i="1"/>
  <c r="K799" i="1"/>
  <c r="J799" i="1"/>
  <c r="AP798" i="1"/>
  <c r="AO798" i="1"/>
  <c r="AN798" i="1"/>
  <c r="AM798" i="1"/>
  <c r="AL798" i="1"/>
  <c r="AH798" i="1"/>
  <c r="AG798" i="1"/>
  <c r="AE798" i="1"/>
  <c r="Z798" i="1"/>
  <c r="U798" i="1"/>
  <c r="S798" i="1"/>
  <c r="R798" i="1"/>
  <c r="K798" i="1"/>
  <c r="J798" i="1"/>
  <c r="AP797" i="1"/>
  <c r="AO797" i="1"/>
  <c r="AN797" i="1"/>
  <c r="AM797" i="1"/>
  <c r="AL797" i="1"/>
  <c r="AH797" i="1"/>
  <c r="AG797" i="1"/>
  <c r="AE797" i="1"/>
  <c r="Z797" i="1"/>
  <c r="U797" i="1"/>
  <c r="S797" i="1"/>
  <c r="R797" i="1"/>
  <c r="K797" i="1"/>
  <c r="J797" i="1"/>
  <c r="AP796" i="1"/>
  <c r="AO796" i="1"/>
  <c r="AN796" i="1"/>
  <c r="AM796" i="1"/>
  <c r="AL796" i="1"/>
  <c r="AH796" i="1"/>
  <c r="AG796" i="1"/>
  <c r="AE796" i="1"/>
  <c r="Z796" i="1"/>
  <c r="U796" i="1"/>
  <c r="S796" i="1"/>
  <c r="R796" i="1"/>
  <c r="M796" i="1"/>
  <c r="K796" i="1"/>
  <c r="J796" i="1"/>
  <c r="AP795" i="1"/>
  <c r="AO795" i="1"/>
  <c r="AN795" i="1"/>
  <c r="AM795" i="1"/>
  <c r="AL795" i="1"/>
  <c r="AH795" i="1"/>
  <c r="AG795" i="1"/>
  <c r="AE795" i="1"/>
  <c r="Z795" i="1"/>
  <c r="U795" i="1"/>
  <c r="S795" i="1"/>
  <c r="R795" i="1"/>
  <c r="K795" i="1"/>
  <c r="L795" i="1" s="1"/>
  <c r="J795" i="1"/>
  <c r="AP794" i="1"/>
  <c r="AO794" i="1"/>
  <c r="AN794" i="1"/>
  <c r="AM794" i="1"/>
  <c r="AL794" i="1"/>
  <c r="AH794" i="1"/>
  <c r="AG794" i="1"/>
  <c r="AE794" i="1"/>
  <c r="Z794" i="1"/>
  <c r="U794" i="1"/>
  <c r="S794" i="1"/>
  <c r="R794" i="1"/>
  <c r="K794" i="1"/>
  <c r="J794" i="1"/>
  <c r="AP793" i="1"/>
  <c r="AO793" i="1"/>
  <c r="AN793" i="1"/>
  <c r="AM793" i="1"/>
  <c r="AL793" i="1"/>
  <c r="AH793" i="1"/>
  <c r="AG793" i="1"/>
  <c r="AE793" i="1"/>
  <c r="Z793" i="1"/>
  <c r="U793" i="1"/>
  <c r="S793" i="1"/>
  <c r="R793" i="1"/>
  <c r="K793" i="1"/>
  <c r="J793" i="1"/>
  <c r="AP792" i="1"/>
  <c r="AO792" i="1"/>
  <c r="AN792" i="1"/>
  <c r="AM792" i="1"/>
  <c r="AL792" i="1"/>
  <c r="AH792" i="1"/>
  <c r="AG792" i="1"/>
  <c r="AE792" i="1"/>
  <c r="Z792" i="1"/>
  <c r="U792" i="1"/>
  <c r="S792" i="1"/>
  <c r="R792" i="1"/>
  <c r="K792" i="1"/>
  <c r="J792" i="1"/>
  <c r="AP791" i="1"/>
  <c r="AO791" i="1"/>
  <c r="AN791" i="1"/>
  <c r="AM791" i="1"/>
  <c r="AL791" i="1"/>
  <c r="AH791" i="1"/>
  <c r="AG791" i="1"/>
  <c r="AE791" i="1"/>
  <c r="Z791" i="1"/>
  <c r="U791" i="1"/>
  <c r="S791" i="1"/>
  <c r="R791" i="1"/>
  <c r="K791" i="1"/>
  <c r="L791" i="1" s="1"/>
  <c r="J791" i="1"/>
  <c r="AP790" i="1"/>
  <c r="AO790" i="1"/>
  <c r="AN790" i="1"/>
  <c r="AM790" i="1"/>
  <c r="AL790" i="1"/>
  <c r="AH790" i="1"/>
  <c r="AG790" i="1"/>
  <c r="AE790" i="1"/>
  <c r="Z790" i="1"/>
  <c r="U790" i="1"/>
  <c r="S790" i="1"/>
  <c r="R790" i="1"/>
  <c r="K790" i="1"/>
  <c r="J790" i="1"/>
  <c r="AP789" i="1"/>
  <c r="AO789" i="1"/>
  <c r="AN789" i="1"/>
  <c r="AM789" i="1"/>
  <c r="AL789" i="1"/>
  <c r="AH789" i="1"/>
  <c r="AG789" i="1"/>
  <c r="AE789" i="1"/>
  <c r="Z789" i="1"/>
  <c r="U789" i="1"/>
  <c r="S789" i="1"/>
  <c r="R789" i="1"/>
  <c r="K789" i="1"/>
  <c r="J789" i="1"/>
  <c r="AP788" i="1"/>
  <c r="AO788" i="1"/>
  <c r="AN788" i="1"/>
  <c r="AM788" i="1"/>
  <c r="AL788" i="1"/>
  <c r="AH788" i="1"/>
  <c r="AG788" i="1"/>
  <c r="AE788" i="1"/>
  <c r="Z788" i="1"/>
  <c r="U788" i="1"/>
  <c r="S788" i="1"/>
  <c r="R788" i="1"/>
  <c r="K788" i="1"/>
  <c r="J788" i="1"/>
  <c r="AP787" i="1"/>
  <c r="AO787" i="1"/>
  <c r="AN787" i="1"/>
  <c r="AM787" i="1"/>
  <c r="AL787" i="1"/>
  <c r="AH787" i="1"/>
  <c r="AG787" i="1"/>
  <c r="AE787" i="1"/>
  <c r="Z787" i="1"/>
  <c r="U787" i="1"/>
  <c r="S787" i="1"/>
  <c r="R787" i="1"/>
  <c r="M787" i="1"/>
  <c r="K787" i="1"/>
  <c r="J787" i="1"/>
  <c r="AP786" i="1"/>
  <c r="AO786" i="1"/>
  <c r="AN786" i="1"/>
  <c r="AM786" i="1"/>
  <c r="AL786" i="1"/>
  <c r="AH786" i="1"/>
  <c r="AG786" i="1"/>
  <c r="AE786" i="1"/>
  <c r="Z786" i="1"/>
  <c r="U786" i="1"/>
  <c r="S786" i="1"/>
  <c r="R786" i="1"/>
  <c r="M786" i="1"/>
  <c r="K786" i="1"/>
  <c r="J786" i="1"/>
  <c r="AP785" i="1"/>
  <c r="AO785" i="1"/>
  <c r="AN785" i="1"/>
  <c r="AM785" i="1"/>
  <c r="AL785" i="1"/>
  <c r="AH785" i="1"/>
  <c r="AG785" i="1"/>
  <c r="AE785" i="1"/>
  <c r="Z785" i="1"/>
  <c r="U785" i="1"/>
  <c r="S785" i="1"/>
  <c r="R785" i="1"/>
  <c r="K785" i="1"/>
  <c r="J785" i="1"/>
  <c r="AP784" i="1"/>
  <c r="AO784" i="1"/>
  <c r="AN784" i="1"/>
  <c r="AM784" i="1"/>
  <c r="AL784" i="1"/>
  <c r="AH784" i="1"/>
  <c r="AG784" i="1"/>
  <c r="AE784" i="1"/>
  <c r="Z784" i="1"/>
  <c r="U784" i="1"/>
  <c r="S784" i="1"/>
  <c r="R784" i="1"/>
  <c r="K784" i="1"/>
  <c r="J784" i="1"/>
  <c r="AP783" i="1"/>
  <c r="AO783" i="1"/>
  <c r="AN783" i="1"/>
  <c r="AM783" i="1"/>
  <c r="AL783" i="1"/>
  <c r="AH783" i="1"/>
  <c r="AG783" i="1"/>
  <c r="AE783" i="1"/>
  <c r="Z783" i="1"/>
  <c r="U783" i="1"/>
  <c r="S783" i="1"/>
  <c r="R783" i="1"/>
  <c r="K783" i="1"/>
  <c r="J783" i="1"/>
  <c r="AP782" i="1"/>
  <c r="AO782" i="1"/>
  <c r="AN782" i="1"/>
  <c r="AM782" i="1"/>
  <c r="AL782" i="1"/>
  <c r="AH782" i="1"/>
  <c r="AG782" i="1"/>
  <c r="AE782" i="1"/>
  <c r="Z782" i="1"/>
  <c r="U782" i="1"/>
  <c r="S782" i="1"/>
  <c r="R782" i="1"/>
  <c r="M782" i="1"/>
  <c r="K782" i="1"/>
  <c r="J782" i="1"/>
  <c r="AP781" i="1"/>
  <c r="AO781" i="1"/>
  <c r="AN781" i="1"/>
  <c r="AM781" i="1"/>
  <c r="AL781" i="1"/>
  <c r="AH781" i="1"/>
  <c r="AG781" i="1"/>
  <c r="AE781" i="1"/>
  <c r="Z781" i="1"/>
  <c r="U781" i="1"/>
  <c r="S781" i="1"/>
  <c r="R781" i="1"/>
  <c r="K781" i="1"/>
  <c r="J781" i="1"/>
  <c r="AP780" i="1"/>
  <c r="AO780" i="1"/>
  <c r="AN780" i="1"/>
  <c r="AM780" i="1"/>
  <c r="AL780" i="1"/>
  <c r="AH780" i="1"/>
  <c r="AG780" i="1"/>
  <c r="AE780" i="1"/>
  <c r="Z780" i="1"/>
  <c r="U780" i="1"/>
  <c r="S780" i="1"/>
  <c r="R780" i="1"/>
  <c r="K780" i="1"/>
  <c r="J780" i="1"/>
  <c r="AP779" i="1"/>
  <c r="AO779" i="1"/>
  <c r="AN779" i="1"/>
  <c r="AM779" i="1"/>
  <c r="AL779" i="1"/>
  <c r="AH779" i="1"/>
  <c r="AG779" i="1"/>
  <c r="AE779" i="1"/>
  <c r="Z779" i="1"/>
  <c r="U779" i="1"/>
  <c r="S779" i="1"/>
  <c r="R779" i="1"/>
  <c r="K779" i="1"/>
  <c r="J779" i="1"/>
  <c r="L779" i="1" s="1"/>
  <c r="AP778" i="1"/>
  <c r="AO778" i="1"/>
  <c r="AN778" i="1"/>
  <c r="AM778" i="1"/>
  <c r="AL778" i="1"/>
  <c r="AH778" i="1"/>
  <c r="AG778" i="1"/>
  <c r="AE778" i="1"/>
  <c r="Z778" i="1"/>
  <c r="U778" i="1"/>
  <c r="S778" i="1"/>
  <c r="R778" i="1"/>
  <c r="K778" i="1"/>
  <c r="J778" i="1"/>
  <c r="AP777" i="1"/>
  <c r="AO777" i="1"/>
  <c r="AN777" i="1"/>
  <c r="AM777" i="1"/>
  <c r="AL777" i="1"/>
  <c r="AH777" i="1"/>
  <c r="AG777" i="1"/>
  <c r="AE777" i="1"/>
  <c r="Z777" i="1"/>
  <c r="U777" i="1"/>
  <c r="S777" i="1"/>
  <c r="R777" i="1"/>
  <c r="K777" i="1"/>
  <c r="J777" i="1"/>
  <c r="AP776" i="1"/>
  <c r="AO776" i="1"/>
  <c r="AN776" i="1"/>
  <c r="AM776" i="1"/>
  <c r="AL776" i="1"/>
  <c r="AH776" i="1"/>
  <c r="AG776" i="1"/>
  <c r="AE776" i="1"/>
  <c r="Z776" i="1"/>
  <c r="U776" i="1"/>
  <c r="S776" i="1"/>
  <c r="R776" i="1"/>
  <c r="K776" i="1"/>
  <c r="J776" i="1"/>
  <c r="AP775" i="1"/>
  <c r="AO775" i="1"/>
  <c r="AN775" i="1"/>
  <c r="AM775" i="1"/>
  <c r="AL775" i="1"/>
  <c r="AH775" i="1"/>
  <c r="AG775" i="1"/>
  <c r="AE775" i="1"/>
  <c r="Z775" i="1"/>
  <c r="U775" i="1"/>
  <c r="S775" i="1"/>
  <c r="R775" i="1"/>
  <c r="K775" i="1"/>
  <c r="J775" i="1"/>
  <c r="L775" i="1" s="1"/>
  <c r="AP774" i="1"/>
  <c r="AO774" i="1"/>
  <c r="AN774" i="1"/>
  <c r="AM774" i="1"/>
  <c r="AL774" i="1"/>
  <c r="AH774" i="1"/>
  <c r="AG774" i="1"/>
  <c r="AE774" i="1"/>
  <c r="Z774" i="1"/>
  <c r="U774" i="1"/>
  <c r="S774" i="1"/>
  <c r="R774" i="1"/>
  <c r="K774" i="1"/>
  <c r="J774" i="1"/>
  <c r="AP773" i="1"/>
  <c r="AO773" i="1"/>
  <c r="AN773" i="1"/>
  <c r="AM773" i="1"/>
  <c r="AL773" i="1"/>
  <c r="AH773" i="1"/>
  <c r="AG773" i="1"/>
  <c r="AE773" i="1"/>
  <c r="Z773" i="1"/>
  <c r="U773" i="1"/>
  <c r="S773" i="1"/>
  <c r="R773" i="1"/>
  <c r="K773" i="1"/>
  <c r="J773" i="1"/>
  <c r="AP772" i="1"/>
  <c r="AO772" i="1"/>
  <c r="AN772" i="1"/>
  <c r="AM772" i="1"/>
  <c r="AL772" i="1"/>
  <c r="AH772" i="1"/>
  <c r="AG772" i="1"/>
  <c r="AE772" i="1"/>
  <c r="Z772" i="1"/>
  <c r="U772" i="1"/>
  <c r="S772" i="1"/>
  <c r="R772" i="1"/>
  <c r="K772" i="1"/>
  <c r="J772" i="1"/>
  <c r="AP771" i="1"/>
  <c r="AO771" i="1"/>
  <c r="AN771" i="1"/>
  <c r="AM771" i="1"/>
  <c r="AL771" i="1"/>
  <c r="AH771" i="1"/>
  <c r="AG771" i="1"/>
  <c r="AE771" i="1"/>
  <c r="Z771" i="1"/>
  <c r="U771" i="1"/>
  <c r="S771" i="1"/>
  <c r="R771" i="1"/>
  <c r="K771" i="1"/>
  <c r="J771" i="1"/>
  <c r="AP770" i="1"/>
  <c r="AO770" i="1"/>
  <c r="AN770" i="1"/>
  <c r="AM770" i="1"/>
  <c r="AL770" i="1"/>
  <c r="AH770" i="1"/>
  <c r="AG770" i="1"/>
  <c r="AE770" i="1"/>
  <c r="Z770" i="1"/>
  <c r="U770" i="1"/>
  <c r="S770" i="1"/>
  <c r="R770" i="1"/>
  <c r="M770" i="1"/>
  <c r="K770" i="1"/>
  <c r="J770" i="1"/>
  <c r="AP769" i="1"/>
  <c r="AO769" i="1"/>
  <c r="AN769" i="1"/>
  <c r="AM769" i="1"/>
  <c r="AL769" i="1"/>
  <c r="AH769" i="1"/>
  <c r="AG769" i="1"/>
  <c r="AE769" i="1"/>
  <c r="Z769" i="1"/>
  <c r="U769" i="1"/>
  <c r="S769" i="1"/>
  <c r="R769" i="1"/>
  <c r="M769" i="1"/>
  <c r="K769" i="1"/>
  <c r="J769" i="1"/>
  <c r="AP768" i="1"/>
  <c r="AO768" i="1"/>
  <c r="AN768" i="1"/>
  <c r="AM768" i="1"/>
  <c r="AL768" i="1"/>
  <c r="AH768" i="1"/>
  <c r="AG768" i="1"/>
  <c r="AE768" i="1"/>
  <c r="Z768" i="1"/>
  <c r="U768" i="1"/>
  <c r="S768" i="1"/>
  <c r="R768" i="1"/>
  <c r="M768" i="1"/>
  <c r="K768" i="1"/>
  <c r="J768" i="1"/>
  <c r="AP767" i="1"/>
  <c r="AO767" i="1"/>
  <c r="AN767" i="1"/>
  <c r="AM767" i="1"/>
  <c r="AL767" i="1"/>
  <c r="AH767" i="1"/>
  <c r="AG767" i="1"/>
  <c r="AE767" i="1"/>
  <c r="Z767" i="1"/>
  <c r="U767" i="1"/>
  <c r="S767" i="1"/>
  <c r="R767" i="1"/>
  <c r="K767" i="1"/>
  <c r="J767" i="1"/>
  <c r="AP766" i="1"/>
  <c r="AO766" i="1"/>
  <c r="AN766" i="1"/>
  <c r="AM766" i="1"/>
  <c r="AL766" i="1"/>
  <c r="AH766" i="1"/>
  <c r="AG766" i="1"/>
  <c r="AE766" i="1"/>
  <c r="Z766" i="1"/>
  <c r="U766" i="1"/>
  <c r="S766" i="1"/>
  <c r="R766" i="1"/>
  <c r="K766" i="1"/>
  <c r="L766" i="1" s="1"/>
  <c r="J766" i="1"/>
  <c r="AP765" i="1"/>
  <c r="AO765" i="1"/>
  <c r="AN765" i="1"/>
  <c r="AM765" i="1"/>
  <c r="AL765" i="1"/>
  <c r="AH765" i="1"/>
  <c r="AG765" i="1"/>
  <c r="AE765" i="1"/>
  <c r="Z765" i="1"/>
  <c r="U765" i="1"/>
  <c r="S765" i="1"/>
  <c r="R765" i="1"/>
  <c r="K765" i="1"/>
  <c r="J765" i="1"/>
  <c r="AP764" i="1"/>
  <c r="AO764" i="1"/>
  <c r="AN764" i="1"/>
  <c r="AM764" i="1"/>
  <c r="AL764" i="1"/>
  <c r="AH764" i="1"/>
  <c r="AG764" i="1"/>
  <c r="AE764" i="1"/>
  <c r="Z764" i="1"/>
  <c r="U764" i="1"/>
  <c r="S764" i="1"/>
  <c r="R764" i="1"/>
  <c r="M764" i="1"/>
  <c r="O764" i="1" s="1"/>
  <c r="K764" i="1"/>
  <c r="J764" i="1"/>
  <c r="AP763" i="1"/>
  <c r="AO763" i="1"/>
  <c r="AN763" i="1"/>
  <c r="AM763" i="1"/>
  <c r="AL763" i="1"/>
  <c r="AH763" i="1"/>
  <c r="AG763" i="1"/>
  <c r="AE763" i="1"/>
  <c r="Z763" i="1"/>
  <c r="U763" i="1"/>
  <c r="S763" i="1"/>
  <c r="R763" i="1"/>
  <c r="K763" i="1"/>
  <c r="J763" i="1"/>
  <c r="L763" i="1" s="1"/>
  <c r="AP762" i="1"/>
  <c r="AO762" i="1"/>
  <c r="AN762" i="1"/>
  <c r="AM762" i="1"/>
  <c r="AL762" i="1"/>
  <c r="AH762" i="1"/>
  <c r="AG762" i="1"/>
  <c r="AE762" i="1"/>
  <c r="Z762" i="1"/>
  <c r="U762" i="1"/>
  <c r="S762" i="1"/>
  <c r="R762" i="1"/>
  <c r="K762" i="1"/>
  <c r="J762" i="1"/>
  <c r="AP761" i="1"/>
  <c r="AO761" i="1"/>
  <c r="AN761" i="1"/>
  <c r="AM761" i="1"/>
  <c r="AL761" i="1"/>
  <c r="AH761" i="1"/>
  <c r="AG761" i="1"/>
  <c r="AE761" i="1"/>
  <c r="Z761" i="1"/>
  <c r="U761" i="1"/>
  <c r="S761" i="1"/>
  <c r="R761" i="1"/>
  <c r="K761" i="1"/>
  <c r="J761" i="1"/>
  <c r="AP760" i="1"/>
  <c r="AO760" i="1"/>
  <c r="AN760" i="1"/>
  <c r="AM760" i="1"/>
  <c r="AL760" i="1"/>
  <c r="AH760" i="1"/>
  <c r="AG760" i="1"/>
  <c r="AE760" i="1"/>
  <c r="Z760" i="1"/>
  <c r="U760" i="1"/>
  <c r="S760" i="1"/>
  <c r="R760" i="1"/>
  <c r="M760" i="1"/>
  <c r="K760" i="1"/>
  <c r="J760" i="1"/>
  <c r="AP759" i="1"/>
  <c r="AO759" i="1"/>
  <c r="AN759" i="1"/>
  <c r="AM759" i="1"/>
  <c r="AL759" i="1"/>
  <c r="AH759" i="1"/>
  <c r="AG759" i="1"/>
  <c r="AE759" i="1"/>
  <c r="Z759" i="1"/>
  <c r="U759" i="1"/>
  <c r="S759" i="1"/>
  <c r="R759" i="1"/>
  <c r="K759" i="1"/>
  <c r="J759" i="1"/>
  <c r="AP758" i="1"/>
  <c r="AO758" i="1"/>
  <c r="AN758" i="1"/>
  <c r="AM758" i="1"/>
  <c r="AL758" i="1"/>
  <c r="AH758" i="1"/>
  <c r="AG758" i="1"/>
  <c r="AE758" i="1"/>
  <c r="Z758" i="1"/>
  <c r="U758" i="1"/>
  <c r="S758" i="1"/>
  <c r="R758" i="1"/>
  <c r="K758" i="1"/>
  <c r="J758" i="1"/>
  <c r="AP757" i="1"/>
  <c r="AO757" i="1"/>
  <c r="AN757" i="1"/>
  <c r="AM757" i="1"/>
  <c r="AL757" i="1"/>
  <c r="AH757" i="1"/>
  <c r="AG757" i="1"/>
  <c r="AE757" i="1"/>
  <c r="Z757" i="1"/>
  <c r="U757" i="1"/>
  <c r="S757" i="1"/>
  <c r="R757" i="1"/>
  <c r="K757" i="1"/>
  <c r="J757" i="1"/>
  <c r="AP756" i="1"/>
  <c r="AO756" i="1"/>
  <c r="AN756" i="1"/>
  <c r="AM756" i="1"/>
  <c r="AL756" i="1"/>
  <c r="AH756" i="1"/>
  <c r="AG756" i="1"/>
  <c r="AE756" i="1"/>
  <c r="Z756" i="1"/>
  <c r="U756" i="1"/>
  <c r="S756" i="1"/>
  <c r="R756" i="1"/>
  <c r="M756" i="1"/>
  <c r="K756" i="1"/>
  <c r="J756" i="1"/>
  <c r="AP755" i="1"/>
  <c r="AO755" i="1"/>
  <c r="AN755" i="1"/>
  <c r="AM755" i="1"/>
  <c r="AL755" i="1"/>
  <c r="AH755" i="1"/>
  <c r="AG755" i="1"/>
  <c r="AE755" i="1"/>
  <c r="Z755" i="1"/>
  <c r="U755" i="1"/>
  <c r="S755" i="1"/>
  <c r="R755" i="1"/>
  <c r="M755" i="1"/>
  <c r="K755" i="1"/>
  <c r="J755" i="1"/>
  <c r="AP754" i="1"/>
  <c r="AO754" i="1"/>
  <c r="AN754" i="1"/>
  <c r="AM754" i="1"/>
  <c r="AL754" i="1"/>
  <c r="AH754" i="1"/>
  <c r="AG754" i="1"/>
  <c r="AE754" i="1"/>
  <c r="Z754" i="1"/>
  <c r="U754" i="1"/>
  <c r="S754" i="1"/>
  <c r="R754" i="1"/>
  <c r="K754" i="1"/>
  <c r="J754" i="1"/>
  <c r="AP753" i="1"/>
  <c r="AO753" i="1"/>
  <c r="AN753" i="1"/>
  <c r="AM753" i="1"/>
  <c r="AL753" i="1"/>
  <c r="AH753" i="1"/>
  <c r="AG753" i="1"/>
  <c r="AE753" i="1"/>
  <c r="Z753" i="1"/>
  <c r="U753" i="1"/>
  <c r="S753" i="1"/>
  <c r="R753" i="1"/>
  <c r="K753" i="1"/>
  <c r="J753" i="1"/>
  <c r="AP752" i="1"/>
  <c r="AO752" i="1"/>
  <c r="AN752" i="1"/>
  <c r="AM752" i="1"/>
  <c r="AL752" i="1"/>
  <c r="AH752" i="1"/>
  <c r="AG752" i="1"/>
  <c r="AE752" i="1"/>
  <c r="Z752" i="1"/>
  <c r="U752" i="1"/>
  <c r="S752" i="1"/>
  <c r="R752" i="1"/>
  <c r="K752" i="1"/>
  <c r="J752" i="1"/>
  <c r="AP751" i="1"/>
  <c r="AO751" i="1"/>
  <c r="AN751" i="1"/>
  <c r="AM751" i="1"/>
  <c r="AL751" i="1"/>
  <c r="AH751" i="1"/>
  <c r="AG751" i="1"/>
  <c r="AE751" i="1"/>
  <c r="Z751" i="1"/>
  <c r="U751" i="1"/>
  <c r="S751" i="1"/>
  <c r="R751" i="1"/>
  <c r="K751" i="1"/>
  <c r="J751" i="1"/>
  <c r="AP750" i="1"/>
  <c r="AO750" i="1"/>
  <c r="AN750" i="1"/>
  <c r="AM750" i="1"/>
  <c r="AL750" i="1"/>
  <c r="AH750" i="1"/>
  <c r="AG750" i="1"/>
  <c r="AE750" i="1"/>
  <c r="Z750" i="1"/>
  <c r="U750" i="1"/>
  <c r="S750" i="1"/>
  <c r="R750" i="1"/>
  <c r="K750" i="1"/>
  <c r="J750" i="1"/>
  <c r="AP749" i="1"/>
  <c r="AO749" i="1"/>
  <c r="AN749" i="1"/>
  <c r="AM749" i="1"/>
  <c r="AL749" i="1"/>
  <c r="AH749" i="1"/>
  <c r="AG749" i="1"/>
  <c r="AE749" i="1"/>
  <c r="Z749" i="1"/>
  <c r="U749" i="1"/>
  <c r="S749" i="1"/>
  <c r="R749" i="1"/>
  <c r="K749" i="1"/>
  <c r="J749" i="1"/>
  <c r="L749" i="1" s="1"/>
  <c r="AP748" i="1"/>
  <c r="AO748" i="1"/>
  <c r="AN748" i="1"/>
  <c r="AM748" i="1"/>
  <c r="AL748" i="1"/>
  <c r="AH748" i="1"/>
  <c r="AG748" i="1"/>
  <c r="AE748" i="1"/>
  <c r="Z748" i="1"/>
  <c r="U748" i="1"/>
  <c r="S748" i="1"/>
  <c r="R748" i="1"/>
  <c r="K748" i="1"/>
  <c r="J748" i="1"/>
  <c r="AP747" i="1"/>
  <c r="AO747" i="1"/>
  <c r="AN747" i="1"/>
  <c r="AM747" i="1"/>
  <c r="AL747" i="1"/>
  <c r="AH747" i="1"/>
  <c r="AG747" i="1"/>
  <c r="AE747" i="1"/>
  <c r="Z747" i="1"/>
  <c r="U747" i="1"/>
  <c r="S747" i="1"/>
  <c r="R747" i="1"/>
  <c r="K747" i="1"/>
  <c r="J747" i="1"/>
  <c r="AP746" i="1"/>
  <c r="AO746" i="1"/>
  <c r="AN746" i="1"/>
  <c r="AM746" i="1"/>
  <c r="AL746" i="1"/>
  <c r="AH746" i="1"/>
  <c r="AG746" i="1"/>
  <c r="AE746" i="1"/>
  <c r="Z746" i="1"/>
  <c r="U746" i="1"/>
  <c r="S746" i="1"/>
  <c r="R746" i="1"/>
  <c r="K746" i="1"/>
  <c r="J746" i="1"/>
  <c r="AP745" i="1"/>
  <c r="AO745" i="1"/>
  <c r="AN745" i="1"/>
  <c r="AM745" i="1"/>
  <c r="AL745" i="1"/>
  <c r="AH745" i="1"/>
  <c r="AG745" i="1"/>
  <c r="AE745" i="1"/>
  <c r="Z745" i="1"/>
  <c r="U745" i="1"/>
  <c r="S745" i="1"/>
  <c r="R745" i="1"/>
  <c r="K745" i="1"/>
  <c r="J745" i="1"/>
  <c r="AP744" i="1"/>
  <c r="AO744" i="1"/>
  <c r="AN744" i="1"/>
  <c r="AM744" i="1"/>
  <c r="AL744" i="1"/>
  <c r="AH744" i="1"/>
  <c r="AG744" i="1"/>
  <c r="AE744" i="1"/>
  <c r="Z744" i="1"/>
  <c r="U744" i="1"/>
  <c r="S744" i="1"/>
  <c r="R744" i="1"/>
  <c r="K744" i="1"/>
  <c r="J744" i="1"/>
  <c r="AP743" i="1"/>
  <c r="AO743" i="1"/>
  <c r="AN743" i="1"/>
  <c r="AM743" i="1"/>
  <c r="AL743" i="1"/>
  <c r="AH743" i="1"/>
  <c r="AG743" i="1"/>
  <c r="AE743" i="1"/>
  <c r="Z743" i="1"/>
  <c r="U743" i="1"/>
  <c r="S743" i="1"/>
  <c r="R743" i="1"/>
  <c r="K743" i="1"/>
  <c r="J743" i="1"/>
  <c r="AP742" i="1"/>
  <c r="AO742" i="1"/>
  <c r="AN742" i="1"/>
  <c r="AM742" i="1"/>
  <c r="AL742" i="1"/>
  <c r="AH742" i="1"/>
  <c r="AG742" i="1"/>
  <c r="AE742" i="1"/>
  <c r="Z742" i="1"/>
  <c r="U742" i="1"/>
  <c r="S742" i="1"/>
  <c r="R742" i="1"/>
  <c r="M742" i="1"/>
  <c r="K742" i="1"/>
  <c r="J742" i="1"/>
  <c r="AP741" i="1"/>
  <c r="AO741" i="1"/>
  <c r="AN741" i="1"/>
  <c r="AM741" i="1"/>
  <c r="AL741" i="1"/>
  <c r="AH741" i="1"/>
  <c r="AG741" i="1"/>
  <c r="AE741" i="1"/>
  <c r="Z741" i="1"/>
  <c r="U741" i="1"/>
  <c r="S741" i="1"/>
  <c r="R741" i="1"/>
  <c r="K741" i="1"/>
  <c r="J741" i="1"/>
  <c r="L741" i="1" s="1"/>
  <c r="AP740" i="1"/>
  <c r="AO740" i="1"/>
  <c r="AN740" i="1"/>
  <c r="AM740" i="1"/>
  <c r="AL740" i="1"/>
  <c r="AH740" i="1"/>
  <c r="AG740" i="1"/>
  <c r="AE740" i="1"/>
  <c r="Z740" i="1"/>
  <c r="U740" i="1"/>
  <c r="S740" i="1"/>
  <c r="R740" i="1"/>
  <c r="K740" i="1"/>
  <c r="J740" i="1"/>
  <c r="AP739" i="1"/>
  <c r="AO739" i="1"/>
  <c r="AN739" i="1"/>
  <c r="AM739" i="1"/>
  <c r="AL739" i="1"/>
  <c r="AH739" i="1"/>
  <c r="AG739" i="1"/>
  <c r="AE739" i="1"/>
  <c r="Z739" i="1"/>
  <c r="U739" i="1"/>
  <c r="S739" i="1"/>
  <c r="R739" i="1"/>
  <c r="M739" i="1"/>
  <c r="K739" i="1"/>
  <c r="J739" i="1"/>
  <c r="AP738" i="1"/>
  <c r="AO738" i="1"/>
  <c r="AN738" i="1"/>
  <c r="AM738" i="1"/>
  <c r="AL738" i="1"/>
  <c r="AH738" i="1"/>
  <c r="AG738" i="1"/>
  <c r="AE738" i="1"/>
  <c r="Z738" i="1"/>
  <c r="U738" i="1"/>
  <c r="S738" i="1"/>
  <c r="R738" i="1"/>
  <c r="K738" i="1"/>
  <c r="J738" i="1"/>
  <c r="AP737" i="1"/>
  <c r="AO737" i="1"/>
  <c r="AN737" i="1"/>
  <c r="AM737" i="1"/>
  <c r="AL737" i="1"/>
  <c r="AH737" i="1"/>
  <c r="AG737" i="1"/>
  <c r="AE737" i="1"/>
  <c r="Z737" i="1"/>
  <c r="U737" i="1"/>
  <c r="S737" i="1"/>
  <c r="R737" i="1"/>
  <c r="M737" i="1"/>
  <c r="K737" i="1"/>
  <c r="J737" i="1"/>
  <c r="AP736" i="1"/>
  <c r="AO736" i="1"/>
  <c r="AN736" i="1"/>
  <c r="AM736" i="1"/>
  <c r="AL736" i="1"/>
  <c r="AH736" i="1"/>
  <c r="AG736" i="1"/>
  <c r="AE736" i="1"/>
  <c r="Z736" i="1"/>
  <c r="U736" i="1"/>
  <c r="S736" i="1"/>
  <c r="R736" i="1"/>
  <c r="K736" i="1"/>
  <c r="J736" i="1"/>
  <c r="AP735" i="1"/>
  <c r="AO735" i="1"/>
  <c r="AN735" i="1"/>
  <c r="AM735" i="1"/>
  <c r="AL735" i="1"/>
  <c r="AH735" i="1"/>
  <c r="AG735" i="1"/>
  <c r="AE735" i="1"/>
  <c r="Z735" i="1"/>
  <c r="U735" i="1"/>
  <c r="S735" i="1"/>
  <c r="R735" i="1"/>
  <c r="K735" i="1"/>
  <c r="J735" i="1"/>
  <c r="AP734" i="1"/>
  <c r="AO734" i="1"/>
  <c r="AN734" i="1"/>
  <c r="AM734" i="1"/>
  <c r="AL734" i="1"/>
  <c r="AH734" i="1"/>
  <c r="AG734" i="1"/>
  <c r="AE734" i="1"/>
  <c r="Z734" i="1"/>
  <c r="U734" i="1"/>
  <c r="S734" i="1"/>
  <c r="R734" i="1"/>
  <c r="K734" i="1"/>
  <c r="J734" i="1"/>
  <c r="AP733" i="1"/>
  <c r="AO733" i="1"/>
  <c r="AN733" i="1"/>
  <c r="AM733" i="1"/>
  <c r="AL733" i="1"/>
  <c r="AH733" i="1"/>
  <c r="AG733" i="1"/>
  <c r="AE733" i="1"/>
  <c r="Z733" i="1"/>
  <c r="U733" i="1"/>
  <c r="S733" i="1"/>
  <c r="R733" i="1"/>
  <c r="K733" i="1"/>
  <c r="J733" i="1"/>
  <c r="AP732" i="1"/>
  <c r="AO732" i="1"/>
  <c r="AN732" i="1"/>
  <c r="AM732" i="1"/>
  <c r="AL732" i="1"/>
  <c r="AH732" i="1"/>
  <c r="AG732" i="1"/>
  <c r="AE732" i="1"/>
  <c r="Z732" i="1"/>
  <c r="U732" i="1"/>
  <c r="S732" i="1"/>
  <c r="R732" i="1"/>
  <c r="K732" i="1"/>
  <c r="J732" i="1"/>
  <c r="AP731" i="1"/>
  <c r="AO731" i="1"/>
  <c r="AN731" i="1"/>
  <c r="AM731" i="1"/>
  <c r="AL731" i="1"/>
  <c r="AH731" i="1"/>
  <c r="AG731" i="1"/>
  <c r="AE731" i="1"/>
  <c r="Z731" i="1"/>
  <c r="U731" i="1"/>
  <c r="S731" i="1"/>
  <c r="R731" i="1"/>
  <c r="K731" i="1"/>
  <c r="J731" i="1"/>
  <c r="AP730" i="1"/>
  <c r="AO730" i="1"/>
  <c r="AN730" i="1"/>
  <c r="AM730" i="1"/>
  <c r="AL730" i="1"/>
  <c r="AH730" i="1"/>
  <c r="AG730" i="1"/>
  <c r="AE730" i="1"/>
  <c r="Z730" i="1"/>
  <c r="U730" i="1"/>
  <c r="S730" i="1"/>
  <c r="R730" i="1"/>
  <c r="K730" i="1"/>
  <c r="J730" i="1"/>
  <c r="AP729" i="1"/>
  <c r="AO729" i="1"/>
  <c r="AN729" i="1"/>
  <c r="AM729" i="1"/>
  <c r="AL729" i="1"/>
  <c r="AH729" i="1"/>
  <c r="AG729" i="1"/>
  <c r="AE729" i="1"/>
  <c r="Z729" i="1"/>
  <c r="U729" i="1"/>
  <c r="S729" i="1"/>
  <c r="R729" i="1"/>
  <c r="K729" i="1"/>
  <c r="J729" i="1"/>
  <c r="AP728" i="1"/>
  <c r="AO728" i="1"/>
  <c r="AN728" i="1"/>
  <c r="AM728" i="1"/>
  <c r="AL728" i="1"/>
  <c r="AH728" i="1"/>
  <c r="AG728" i="1"/>
  <c r="AE728" i="1"/>
  <c r="Z728" i="1"/>
  <c r="U728" i="1"/>
  <c r="S728" i="1"/>
  <c r="R728" i="1"/>
  <c r="K728" i="1"/>
  <c r="J728" i="1"/>
  <c r="AP727" i="1"/>
  <c r="AO727" i="1"/>
  <c r="AN727" i="1"/>
  <c r="AM727" i="1"/>
  <c r="AL727" i="1"/>
  <c r="AH727" i="1"/>
  <c r="AG727" i="1"/>
  <c r="AE727" i="1"/>
  <c r="Z727" i="1"/>
  <c r="U727" i="1"/>
  <c r="S727" i="1"/>
  <c r="R727" i="1"/>
  <c r="M727" i="1"/>
  <c r="K727" i="1"/>
  <c r="J727" i="1"/>
  <c r="AP726" i="1"/>
  <c r="AO726" i="1"/>
  <c r="AN726" i="1"/>
  <c r="AM726" i="1"/>
  <c r="AL726" i="1"/>
  <c r="AH726" i="1"/>
  <c r="AG726" i="1"/>
  <c r="AE726" i="1"/>
  <c r="Z726" i="1"/>
  <c r="U726" i="1"/>
  <c r="S726" i="1"/>
  <c r="R726" i="1"/>
  <c r="K726" i="1"/>
  <c r="J726" i="1"/>
  <c r="AP725" i="1"/>
  <c r="AO725" i="1"/>
  <c r="AN725" i="1"/>
  <c r="AM725" i="1"/>
  <c r="AL725" i="1"/>
  <c r="AH725" i="1"/>
  <c r="AG725" i="1"/>
  <c r="AE725" i="1"/>
  <c r="Z725" i="1"/>
  <c r="U725" i="1"/>
  <c r="S725" i="1"/>
  <c r="R725" i="1"/>
  <c r="K725" i="1"/>
  <c r="J725" i="1"/>
  <c r="AP724" i="1"/>
  <c r="AO724" i="1"/>
  <c r="AN724" i="1"/>
  <c r="AM724" i="1"/>
  <c r="AL724" i="1"/>
  <c r="AH724" i="1"/>
  <c r="AG724" i="1"/>
  <c r="AE724" i="1"/>
  <c r="Z724" i="1"/>
  <c r="U724" i="1"/>
  <c r="S724" i="1"/>
  <c r="R724" i="1"/>
  <c r="K724" i="1"/>
  <c r="J724" i="1"/>
  <c r="AP723" i="1"/>
  <c r="AO723" i="1"/>
  <c r="AN723" i="1"/>
  <c r="AM723" i="1"/>
  <c r="AL723" i="1"/>
  <c r="AH723" i="1"/>
  <c r="AG723" i="1"/>
  <c r="AE723" i="1"/>
  <c r="Z723" i="1"/>
  <c r="U723" i="1"/>
  <c r="S723" i="1"/>
  <c r="R723" i="1"/>
  <c r="K723" i="1"/>
  <c r="J723" i="1"/>
  <c r="AP722" i="1"/>
  <c r="AO722" i="1"/>
  <c r="AN722" i="1"/>
  <c r="AM722" i="1"/>
  <c r="AL722" i="1"/>
  <c r="AH722" i="1"/>
  <c r="AG722" i="1"/>
  <c r="AE722" i="1"/>
  <c r="Z722" i="1"/>
  <c r="U722" i="1"/>
  <c r="S722" i="1"/>
  <c r="R722" i="1"/>
  <c r="K722" i="1"/>
  <c r="J722" i="1"/>
  <c r="AP721" i="1"/>
  <c r="AO721" i="1"/>
  <c r="AN721" i="1"/>
  <c r="AM721" i="1"/>
  <c r="AL721" i="1"/>
  <c r="AH721" i="1"/>
  <c r="AG721" i="1"/>
  <c r="AE721" i="1"/>
  <c r="Z721" i="1"/>
  <c r="U721" i="1"/>
  <c r="S721" i="1"/>
  <c r="R721" i="1"/>
  <c r="K721" i="1"/>
  <c r="J721" i="1"/>
  <c r="AP720" i="1"/>
  <c r="AO720" i="1"/>
  <c r="AN720" i="1"/>
  <c r="AM720" i="1"/>
  <c r="AL720" i="1"/>
  <c r="AH720" i="1"/>
  <c r="AG720" i="1"/>
  <c r="AE720" i="1"/>
  <c r="Z720" i="1"/>
  <c r="U720" i="1"/>
  <c r="S720" i="1"/>
  <c r="R720" i="1"/>
  <c r="K720" i="1"/>
  <c r="J720" i="1"/>
  <c r="AP719" i="1"/>
  <c r="AO719" i="1"/>
  <c r="AN719" i="1"/>
  <c r="AM719" i="1"/>
  <c r="AL719" i="1"/>
  <c r="AH719" i="1"/>
  <c r="AG719" i="1"/>
  <c r="AE719" i="1"/>
  <c r="Z719" i="1"/>
  <c r="U719" i="1"/>
  <c r="S719" i="1"/>
  <c r="R719" i="1"/>
  <c r="K719" i="1"/>
  <c r="J719" i="1"/>
  <c r="AP718" i="1"/>
  <c r="AO718" i="1"/>
  <c r="AN718" i="1"/>
  <c r="AM718" i="1"/>
  <c r="AL718" i="1"/>
  <c r="AH718" i="1"/>
  <c r="AG718" i="1"/>
  <c r="AE718" i="1"/>
  <c r="Z718" i="1"/>
  <c r="U718" i="1"/>
  <c r="S718" i="1"/>
  <c r="R718" i="1"/>
  <c r="K718" i="1"/>
  <c r="J718" i="1"/>
  <c r="AP717" i="1"/>
  <c r="AO717" i="1"/>
  <c r="AN717" i="1"/>
  <c r="AM717" i="1"/>
  <c r="AL717" i="1"/>
  <c r="AH717" i="1"/>
  <c r="AG717" i="1"/>
  <c r="AE717" i="1"/>
  <c r="Z717" i="1"/>
  <c r="U717" i="1"/>
  <c r="S717" i="1"/>
  <c r="R717" i="1"/>
  <c r="K717" i="1"/>
  <c r="J717" i="1"/>
  <c r="AP716" i="1"/>
  <c r="AO716" i="1"/>
  <c r="AN716" i="1"/>
  <c r="AM716" i="1"/>
  <c r="AL716" i="1"/>
  <c r="AH716" i="1"/>
  <c r="AG716" i="1"/>
  <c r="AE716" i="1"/>
  <c r="Z716" i="1"/>
  <c r="U716" i="1"/>
  <c r="S716" i="1"/>
  <c r="R716" i="1"/>
  <c r="K716" i="1"/>
  <c r="J716" i="1"/>
  <c r="AP715" i="1"/>
  <c r="AO715" i="1"/>
  <c r="AN715" i="1"/>
  <c r="AM715" i="1"/>
  <c r="AL715" i="1"/>
  <c r="AH715" i="1"/>
  <c r="AG715" i="1"/>
  <c r="AE715" i="1"/>
  <c r="Z715" i="1"/>
  <c r="U715" i="1"/>
  <c r="S715" i="1"/>
  <c r="R715" i="1"/>
  <c r="K715" i="1"/>
  <c r="J715" i="1"/>
  <c r="AP714" i="1"/>
  <c r="AO714" i="1"/>
  <c r="AN714" i="1"/>
  <c r="AM714" i="1"/>
  <c r="AL714" i="1"/>
  <c r="AH714" i="1"/>
  <c r="AG714" i="1"/>
  <c r="AE714" i="1"/>
  <c r="Z714" i="1"/>
  <c r="U714" i="1"/>
  <c r="S714" i="1"/>
  <c r="R714" i="1"/>
  <c r="K714" i="1"/>
  <c r="J714" i="1"/>
  <c r="AP713" i="1"/>
  <c r="AO713" i="1"/>
  <c r="AN713" i="1"/>
  <c r="AM713" i="1"/>
  <c r="AL713" i="1"/>
  <c r="AH713" i="1"/>
  <c r="AG713" i="1"/>
  <c r="AE713" i="1"/>
  <c r="Z713" i="1"/>
  <c r="U713" i="1"/>
  <c r="S713" i="1"/>
  <c r="R713" i="1"/>
  <c r="K713" i="1"/>
  <c r="J713" i="1"/>
  <c r="AP712" i="1"/>
  <c r="AO712" i="1"/>
  <c r="AN712" i="1"/>
  <c r="AM712" i="1"/>
  <c r="AL712" i="1"/>
  <c r="AH712" i="1"/>
  <c r="AG712" i="1"/>
  <c r="AE712" i="1"/>
  <c r="Z712" i="1"/>
  <c r="U712" i="1"/>
  <c r="S712" i="1"/>
  <c r="R712" i="1"/>
  <c r="K712" i="1"/>
  <c r="J712" i="1"/>
  <c r="AP711" i="1"/>
  <c r="AO711" i="1"/>
  <c r="AN711" i="1"/>
  <c r="AM711" i="1"/>
  <c r="AL711" i="1"/>
  <c r="AH711" i="1"/>
  <c r="AG711" i="1"/>
  <c r="AE711" i="1"/>
  <c r="Z711" i="1"/>
  <c r="U711" i="1"/>
  <c r="S711" i="1"/>
  <c r="R711" i="1"/>
  <c r="K711" i="1"/>
  <c r="J711" i="1"/>
  <c r="AP710" i="1"/>
  <c r="AO710" i="1"/>
  <c r="AN710" i="1"/>
  <c r="AM710" i="1"/>
  <c r="AL710" i="1"/>
  <c r="AH710" i="1"/>
  <c r="AG710" i="1"/>
  <c r="AE710" i="1"/>
  <c r="Z710" i="1"/>
  <c r="U710" i="1"/>
  <c r="S710" i="1"/>
  <c r="R710" i="1"/>
  <c r="K710" i="1"/>
  <c r="J710" i="1"/>
  <c r="AP709" i="1"/>
  <c r="AO709" i="1"/>
  <c r="AN709" i="1"/>
  <c r="AM709" i="1"/>
  <c r="AL709" i="1"/>
  <c r="AH709" i="1"/>
  <c r="AG709" i="1"/>
  <c r="AE709" i="1"/>
  <c r="Z709" i="1"/>
  <c r="U709" i="1"/>
  <c r="S709" i="1"/>
  <c r="R709" i="1"/>
  <c r="K709" i="1"/>
  <c r="J709" i="1"/>
  <c r="AP708" i="1"/>
  <c r="AO708" i="1"/>
  <c r="AN708" i="1"/>
  <c r="AM708" i="1"/>
  <c r="AL708" i="1"/>
  <c r="AH708" i="1"/>
  <c r="AG708" i="1"/>
  <c r="AE708" i="1"/>
  <c r="Z708" i="1"/>
  <c r="U708" i="1"/>
  <c r="S708" i="1"/>
  <c r="R708" i="1"/>
  <c r="K708" i="1"/>
  <c r="J708" i="1"/>
  <c r="AP707" i="1"/>
  <c r="AO707" i="1"/>
  <c r="AN707" i="1"/>
  <c r="AM707" i="1"/>
  <c r="AL707" i="1"/>
  <c r="AH707" i="1"/>
  <c r="AG707" i="1"/>
  <c r="AE707" i="1"/>
  <c r="Z707" i="1"/>
  <c r="U707" i="1"/>
  <c r="S707" i="1"/>
  <c r="R707" i="1"/>
  <c r="K707" i="1"/>
  <c r="J707" i="1"/>
  <c r="AP706" i="1"/>
  <c r="AO706" i="1"/>
  <c r="AN706" i="1"/>
  <c r="AM706" i="1"/>
  <c r="AL706" i="1"/>
  <c r="AH706" i="1"/>
  <c r="AG706" i="1"/>
  <c r="AE706" i="1"/>
  <c r="Z706" i="1"/>
  <c r="U706" i="1"/>
  <c r="S706" i="1"/>
  <c r="R706" i="1"/>
  <c r="M706" i="1"/>
  <c r="K706" i="1"/>
  <c r="J706" i="1"/>
  <c r="AP705" i="1"/>
  <c r="AO705" i="1"/>
  <c r="AN705" i="1"/>
  <c r="AM705" i="1"/>
  <c r="AL705" i="1"/>
  <c r="AH705" i="1"/>
  <c r="AG705" i="1"/>
  <c r="AE705" i="1"/>
  <c r="Z705" i="1"/>
  <c r="U705" i="1"/>
  <c r="S705" i="1"/>
  <c r="R705" i="1"/>
  <c r="K705" i="1"/>
  <c r="J705" i="1"/>
  <c r="L705" i="1" s="1"/>
  <c r="AP704" i="1"/>
  <c r="AO704" i="1"/>
  <c r="AN704" i="1"/>
  <c r="AM704" i="1"/>
  <c r="AL704" i="1"/>
  <c r="AH704" i="1"/>
  <c r="AG704" i="1"/>
  <c r="AE704" i="1"/>
  <c r="Z704" i="1"/>
  <c r="U704" i="1"/>
  <c r="S704" i="1"/>
  <c r="R704" i="1"/>
  <c r="K704" i="1"/>
  <c r="J704" i="1"/>
  <c r="AP703" i="1"/>
  <c r="AO703" i="1"/>
  <c r="AN703" i="1"/>
  <c r="AM703" i="1"/>
  <c r="AL703" i="1"/>
  <c r="AH703" i="1"/>
  <c r="AG703" i="1"/>
  <c r="AE703" i="1"/>
  <c r="Z703" i="1"/>
  <c r="U703" i="1"/>
  <c r="S703" i="1"/>
  <c r="R703" i="1"/>
  <c r="K703" i="1"/>
  <c r="J703" i="1"/>
  <c r="AP702" i="1"/>
  <c r="AO702" i="1"/>
  <c r="AN702" i="1"/>
  <c r="AM702" i="1"/>
  <c r="AL702" i="1"/>
  <c r="AH702" i="1"/>
  <c r="AG702" i="1"/>
  <c r="AE702" i="1"/>
  <c r="Z702" i="1"/>
  <c r="U702" i="1"/>
  <c r="S702" i="1"/>
  <c r="R702" i="1"/>
  <c r="K702" i="1"/>
  <c r="J702" i="1"/>
  <c r="AP701" i="1"/>
  <c r="AO701" i="1"/>
  <c r="AN701" i="1"/>
  <c r="AM701" i="1"/>
  <c r="AL701" i="1"/>
  <c r="AH701" i="1"/>
  <c r="AG701" i="1"/>
  <c r="AE701" i="1"/>
  <c r="Z701" i="1"/>
  <c r="U701" i="1"/>
  <c r="S701" i="1"/>
  <c r="R701" i="1"/>
  <c r="K701" i="1"/>
  <c r="J701" i="1"/>
  <c r="AP700" i="1"/>
  <c r="AO700" i="1"/>
  <c r="AN700" i="1"/>
  <c r="AM700" i="1"/>
  <c r="AL700" i="1"/>
  <c r="AH700" i="1"/>
  <c r="AG700" i="1"/>
  <c r="AE700" i="1"/>
  <c r="Z700" i="1"/>
  <c r="U700" i="1"/>
  <c r="S700" i="1"/>
  <c r="R700" i="1"/>
  <c r="K700" i="1"/>
  <c r="J700" i="1"/>
  <c r="AP699" i="1"/>
  <c r="AO699" i="1"/>
  <c r="AN699" i="1"/>
  <c r="AM699" i="1"/>
  <c r="AL699" i="1"/>
  <c r="AH699" i="1"/>
  <c r="AG699" i="1"/>
  <c r="AE699" i="1"/>
  <c r="Z699" i="1"/>
  <c r="U699" i="1"/>
  <c r="S699" i="1"/>
  <c r="R699" i="1"/>
  <c r="K699" i="1"/>
  <c r="J699" i="1"/>
  <c r="AP698" i="1"/>
  <c r="AO698" i="1"/>
  <c r="AN698" i="1"/>
  <c r="AM698" i="1"/>
  <c r="AL698" i="1"/>
  <c r="AH698" i="1"/>
  <c r="AG698" i="1"/>
  <c r="AE698" i="1"/>
  <c r="Z698" i="1"/>
  <c r="U698" i="1"/>
  <c r="S698" i="1"/>
  <c r="R698" i="1"/>
  <c r="K698" i="1"/>
  <c r="J698" i="1"/>
  <c r="AP697" i="1"/>
  <c r="AO697" i="1"/>
  <c r="AN697" i="1"/>
  <c r="AM697" i="1"/>
  <c r="AL697" i="1"/>
  <c r="AH697" i="1"/>
  <c r="AG697" i="1"/>
  <c r="AE697" i="1"/>
  <c r="Z697" i="1"/>
  <c r="U697" i="1"/>
  <c r="S697" i="1"/>
  <c r="R697" i="1"/>
  <c r="K697" i="1"/>
  <c r="J697" i="1"/>
  <c r="AP696" i="1"/>
  <c r="AO696" i="1"/>
  <c r="AN696" i="1"/>
  <c r="AM696" i="1"/>
  <c r="AL696" i="1"/>
  <c r="AH696" i="1"/>
  <c r="AG696" i="1"/>
  <c r="AE696" i="1"/>
  <c r="Z696" i="1"/>
  <c r="U696" i="1"/>
  <c r="S696" i="1"/>
  <c r="R696" i="1"/>
  <c r="K696" i="1"/>
  <c r="J696" i="1"/>
  <c r="AP695" i="1"/>
  <c r="AO695" i="1"/>
  <c r="AN695" i="1"/>
  <c r="AM695" i="1"/>
  <c r="AL695" i="1"/>
  <c r="AH695" i="1"/>
  <c r="AG695" i="1"/>
  <c r="AE695" i="1"/>
  <c r="Z695" i="1"/>
  <c r="U695" i="1"/>
  <c r="S695" i="1"/>
  <c r="R695" i="1"/>
  <c r="K695" i="1"/>
  <c r="J695" i="1"/>
  <c r="L695" i="1" s="1"/>
  <c r="AP694" i="1"/>
  <c r="AO694" i="1"/>
  <c r="AN694" i="1"/>
  <c r="AM694" i="1"/>
  <c r="AL694" i="1"/>
  <c r="AH694" i="1"/>
  <c r="AG694" i="1"/>
  <c r="AE694" i="1"/>
  <c r="Z694" i="1"/>
  <c r="U694" i="1"/>
  <c r="S694" i="1"/>
  <c r="R694" i="1"/>
  <c r="K694" i="1"/>
  <c r="J694" i="1"/>
  <c r="AP693" i="1"/>
  <c r="AO693" i="1"/>
  <c r="AN693" i="1"/>
  <c r="AM693" i="1"/>
  <c r="AL693" i="1"/>
  <c r="AH693" i="1"/>
  <c r="AG693" i="1"/>
  <c r="AE693" i="1"/>
  <c r="Z693" i="1"/>
  <c r="U693" i="1"/>
  <c r="S693" i="1"/>
  <c r="R693" i="1"/>
  <c r="K693" i="1"/>
  <c r="J693" i="1"/>
  <c r="AP692" i="1"/>
  <c r="AO692" i="1"/>
  <c r="AN692" i="1"/>
  <c r="AM692" i="1"/>
  <c r="AL692" i="1"/>
  <c r="AH692" i="1"/>
  <c r="AG692" i="1"/>
  <c r="AE692" i="1"/>
  <c r="Z692" i="1"/>
  <c r="U692" i="1"/>
  <c r="S692" i="1"/>
  <c r="R692" i="1"/>
  <c r="M692" i="1"/>
  <c r="O692" i="1" s="1"/>
  <c r="K692" i="1"/>
  <c r="J692" i="1"/>
  <c r="AP691" i="1"/>
  <c r="AO691" i="1"/>
  <c r="AN691" i="1"/>
  <c r="AM691" i="1"/>
  <c r="AL691" i="1"/>
  <c r="AH691" i="1"/>
  <c r="AG691" i="1"/>
  <c r="AE691" i="1"/>
  <c r="Z691" i="1"/>
  <c r="U691" i="1"/>
  <c r="S691" i="1"/>
  <c r="R691" i="1"/>
  <c r="M691" i="1"/>
  <c r="K691" i="1"/>
  <c r="J691" i="1"/>
  <c r="AP690" i="1"/>
  <c r="AO690" i="1"/>
  <c r="AN690" i="1"/>
  <c r="AM690" i="1"/>
  <c r="AL690" i="1"/>
  <c r="AH690" i="1"/>
  <c r="AG690" i="1"/>
  <c r="AE690" i="1"/>
  <c r="Z690" i="1"/>
  <c r="U690" i="1"/>
  <c r="S690" i="1"/>
  <c r="R690" i="1"/>
  <c r="K690" i="1"/>
  <c r="J690" i="1"/>
  <c r="AP689" i="1"/>
  <c r="AO689" i="1"/>
  <c r="AN689" i="1"/>
  <c r="AM689" i="1"/>
  <c r="AL689" i="1"/>
  <c r="AH689" i="1"/>
  <c r="AG689" i="1"/>
  <c r="AE689" i="1"/>
  <c r="Z689" i="1"/>
  <c r="U689" i="1"/>
  <c r="S689" i="1"/>
  <c r="R689" i="1"/>
  <c r="K689" i="1"/>
  <c r="J689" i="1"/>
  <c r="AP688" i="1"/>
  <c r="AO688" i="1"/>
  <c r="AN688" i="1"/>
  <c r="AM688" i="1"/>
  <c r="AL688" i="1"/>
  <c r="AH688" i="1"/>
  <c r="AG688" i="1"/>
  <c r="AE688" i="1"/>
  <c r="Z688" i="1"/>
  <c r="U688" i="1"/>
  <c r="S688" i="1"/>
  <c r="R688" i="1"/>
  <c r="K688" i="1"/>
  <c r="J688" i="1"/>
  <c r="L688" i="1" s="1"/>
  <c r="AP687" i="1"/>
  <c r="AO687" i="1"/>
  <c r="AN687" i="1"/>
  <c r="AM687" i="1"/>
  <c r="AL687" i="1"/>
  <c r="AH687" i="1"/>
  <c r="AG687" i="1"/>
  <c r="AE687" i="1"/>
  <c r="Z687" i="1"/>
  <c r="U687" i="1"/>
  <c r="S687" i="1"/>
  <c r="R687" i="1"/>
  <c r="K687" i="1"/>
  <c r="J687" i="1"/>
  <c r="AP686" i="1"/>
  <c r="AO686" i="1"/>
  <c r="AN686" i="1"/>
  <c r="AM686" i="1"/>
  <c r="AL686" i="1"/>
  <c r="AH686" i="1"/>
  <c r="AG686" i="1"/>
  <c r="AE686" i="1"/>
  <c r="Z686" i="1"/>
  <c r="U686" i="1"/>
  <c r="S686" i="1"/>
  <c r="R686" i="1"/>
  <c r="K686" i="1"/>
  <c r="J686" i="1"/>
  <c r="AP685" i="1"/>
  <c r="AO685" i="1"/>
  <c r="AN685" i="1"/>
  <c r="AM685" i="1"/>
  <c r="AL685" i="1"/>
  <c r="AH685" i="1"/>
  <c r="AG685" i="1"/>
  <c r="AE685" i="1"/>
  <c r="Z685" i="1"/>
  <c r="U685" i="1"/>
  <c r="S685" i="1"/>
  <c r="R685" i="1"/>
  <c r="K685" i="1"/>
  <c r="J685" i="1"/>
  <c r="AP684" i="1"/>
  <c r="AO684" i="1"/>
  <c r="AN684" i="1"/>
  <c r="AM684" i="1"/>
  <c r="AL684" i="1"/>
  <c r="AH684" i="1"/>
  <c r="AG684" i="1"/>
  <c r="AE684" i="1"/>
  <c r="Z684" i="1"/>
  <c r="U684" i="1"/>
  <c r="S684" i="1"/>
  <c r="R684" i="1"/>
  <c r="K684" i="1"/>
  <c r="J684" i="1"/>
  <c r="AP683" i="1"/>
  <c r="AO683" i="1"/>
  <c r="AN683" i="1"/>
  <c r="AM683" i="1"/>
  <c r="AL683" i="1"/>
  <c r="AH683" i="1"/>
  <c r="AG683" i="1"/>
  <c r="AE683" i="1"/>
  <c r="Z683" i="1"/>
  <c r="U683" i="1"/>
  <c r="S683" i="1"/>
  <c r="R683" i="1"/>
  <c r="K683" i="1"/>
  <c r="J683" i="1"/>
  <c r="AP682" i="1"/>
  <c r="AO682" i="1"/>
  <c r="AN682" i="1"/>
  <c r="AM682" i="1"/>
  <c r="AL682" i="1"/>
  <c r="AH682" i="1"/>
  <c r="AG682" i="1"/>
  <c r="AE682" i="1"/>
  <c r="Z682" i="1"/>
  <c r="U682" i="1"/>
  <c r="S682" i="1"/>
  <c r="R682" i="1"/>
  <c r="M682" i="1"/>
  <c r="K682" i="1"/>
  <c r="J682" i="1"/>
  <c r="AP681" i="1"/>
  <c r="AO681" i="1"/>
  <c r="AN681" i="1"/>
  <c r="AM681" i="1"/>
  <c r="AL681" i="1"/>
  <c r="AH681" i="1"/>
  <c r="AG681" i="1"/>
  <c r="AE681" i="1"/>
  <c r="Z681" i="1"/>
  <c r="U681" i="1"/>
  <c r="S681" i="1"/>
  <c r="R681" i="1"/>
  <c r="M681" i="1"/>
  <c r="K681" i="1"/>
  <c r="J681" i="1"/>
  <c r="AP680" i="1"/>
  <c r="AO680" i="1"/>
  <c r="AN680" i="1"/>
  <c r="AM680" i="1"/>
  <c r="AL680" i="1"/>
  <c r="AH680" i="1"/>
  <c r="AG680" i="1"/>
  <c r="AE680" i="1"/>
  <c r="Z680" i="1"/>
  <c r="U680" i="1"/>
  <c r="S680" i="1"/>
  <c r="R680" i="1"/>
  <c r="M680" i="1"/>
  <c r="K680" i="1"/>
  <c r="J680" i="1"/>
  <c r="AP679" i="1"/>
  <c r="AO679" i="1"/>
  <c r="AN679" i="1"/>
  <c r="AM679" i="1"/>
  <c r="AL679" i="1"/>
  <c r="AH679" i="1"/>
  <c r="AG679" i="1"/>
  <c r="AE679" i="1"/>
  <c r="Z679" i="1"/>
  <c r="U679" i="1"/>
  <c r="S679" i="1"/>
  <c r="R679" i="1"/>
  <c r="K679" i="1"/>
  <c r="J679" i="1"/>
  <c r="AP678" i="1"/>
  <c r="AO678" i="1"/>
  <c r="AN678" i="1"/>
  <c r="AM678" i="1"/>
  <c r="AL678" i="1"/>
  <c r="AH678" i="1"/>
  <c r="AG678" i="1"/>
  <c r="AE678" i="1"/>
  <c r="Z678" i="1"/>
  <c r="U678" i="1"/>
  <c r="S678" i="1"/>
  <c r="R678" i="1"/>
  <c r="K678" i="1"/>
  <c r="J678" i="1"/>
  <c r="AP677" i="1"/>
  <c r="AO677" i="1"/>
  <c r="AN677" i="1"/>
  <c r="AM677" i="1"/>
  <c r="AL677" i="1"/>
  <c r="AH677" i="1"/>
  <c r="AG677" i="1"/>
  <c r="AE677" i="1"/>
  <c r="Z677" i="1"/>
  <c r="U677" i="1"/>
  <c r="S677" i="1"/>
  <c r="R677" i="1"/>
  <c r="K677" i="1"/>
  <c r="J677" i="1"/>
  <c r="AP676" i="1"/>
  <c r="AO676" i="1"/>
  <c r="AN676" i="1"/>
  <c r="AM676" i="1"/>
  <c r="AL676" i="1"/>
  <c r="AH676" i="1"/>
  <c r="AG676" i="1"/>
  <c r="AE676" i="1"/>
  <c r="Z676" i="1"/>
  <c r="U676" i="1"/>
  <c r="S676" i="1"/>
  <c r="R676" i="1"/>
  <c r="K676" i="1"/>
  <c r="J676" i="1"/>
  <c r="AP675" i="1"/>
  <c r="AO675" i="1"/>
  <c r="AN675" i="1"/>
  <c r="AM675" i="1"/>
  <c r="AL675" i="1"/>
  <c r="AH675" i="1"/>
  <c r="AG675" i="1"/>
  <c r="AE675" i="1"/>
  <c r="Z675" i="1"/>
  <c r="U675" i="1"/>
  <c r="S675" i="1"/>
  <c r="R675" i="1"/>
  <c r="M675" i="1"/>
  <c r="K675" i="1"/>
  <c r="J675" i="1"/>
  <c r="AP674" i="1"/>
  <c r="AO674" i="1"/>
  <c r="AN674" i="1"/>
  <c r="AM674" i="1"/>
  <c r="AL674" i="1"/>
  <c r="AH674" i="1"/>
  <c r="AG674" i="1"/>
  <c r="AE674" i="1"/>
  <c r="Z674" i="1"/>
  <c r="U674" i="1"/>
  <c r="S674" i="1"/>
  <c r="R674" i="1"/>
  <c r="K674" i="1"/>
  <c r="J674" i="1"/>
  <c r="AP673" i="1"/>
  <c r="AO673" i="1"/>
  <c r="AN673" i="1"/>
  <c r="AM673" i="1"/>
  <c r="AL673" i="1"/>
  <c r="AH673" i="1"/>
  <c r="AG673" i="1"/>
  <c r="AE673" i="1"/>
  <c r="Z673" i="1"/>
  <c r="U673" i="1"/>
  <c r="S673" i="1"/>
  <c r="R673" i="1"/>
  <c r="K673" i="1"/>
  <c r="J673" i="1"/>
  <c r="AP672" i="1"/>
  <c r="AO672" i="1"/>
  <c r="AN672" i="1"/>
  <c r="AM672" i="1"/>
  <c r="AL672" i="1"/>
  <c r="AH672" i="1"/>
  <c r="AG672" i="1"/>
  <c r="AE672" i="1"/>
  <c r="Z672" i="1"/>
  <c r="U672" i="1"/>
  <c r="S672" i="1"/>
  <c r="R672" i="1"/>
  <c r="M672" i="1"/>
  <c r="K672" i="1"/>
  <c r="J672" i="1"/>
  <c r="AP671" i="1"/>
  <c r="AO671" i="1"/>
  <c r="AN671" i="1"/>
  <c r="AM671" i="1"/>
  <c r="AL671" i="1"/>
  <c r="AH671" i="1"/>
  <c r="AG671" i="1"/>
  <c r="AE671" i="1"/>
  <c r="Z671" i="1"/>
  <c r="U671" i="1"/>
  <c r="S671" i="1"/>
  <c r="R671" i="1"/>
  <c r="K671" i="1"/>
  <c r="J671" i="1"/>
  <c r="AP670" i="1"/>
  <c r="AO670" i="1"/>
  <c r="AN670" i="1"/>
  <c r="AM670" i="1"/>
  <c r="AL670" i="1"/>
  <c r="AH670" i="1"/>
  <c r="AG670" i="1"/>
  <c r="AE670" i="1"/>
  <c r="Z670" i="1"/>
  <c r="U670" i="1"/>
  <c r="S670" i="1"/>
  <c r="R670" i="1"/>
  <c r="K670" i="1"/>
  <c r="J670" i="1"/>
  <c r="AP669" i="1"/>
  <c r="AO669" i="1"/>
  <c r="AN669" i="1"/>
  <c r="AM669" i="1"/>
  <c r="AL669" i="1"/>
  <c r="AH669" i="1"/>
  <c r="AG669" i="1"/>
  <c r="AE669" i="1"/>
  <c r="Z669" i="1"/>
  <c r="U669" i="1"/>
  <c r="S669" i="1"/>
  <c r="R669" i="1"/>
  <c r="K669" i="1"/>
  <c r="J669" i="1"/>
  <c r="AP668" i="1"/>
  <c r="AO668" i="1"/>
  <c r="AN668" i="1"/>
  <c r="AM668" i="1"/>
  <c r="AL668" i="1"/>
  <c r="AH668" i="1"/>
  <c r="AG668" i="1"/>
  <c r="AE668" i="1"/>
  <c r="Z668" i="1"/>
  <c r="U668" i="1"/>
  <c r="S668" i="1"/>
  <c r="R668" i="1"/>
  <c r="K668" i="1"/>
  <c r="J668" i="1"/>
  <c r="AP667" i="1"/>
  <c r="AO667" i="1"/>
  <c r="AN667" i="1"/>
  <c r="AM667" i="1"/>
  <c r="AL667" i="1"/>
  <c r="AH667" i="1"/>
  <c r="AG667" i="1"/>
  <c r="AE667" i="1"/>
  <c r="Z667" i="1"/>
  <c r="U667" i="1"/>
  <c r="S667" i="1"/>
  <c r="R667" i="1"/>
  <c r="K667" i="1"/>
  <c r="J667" i="1"/>
  <c r="AP666" i="1"/>
  <c r="AO666" i="1"/>
  <c r="AN666" i="1"/>
  <c r="AM666" i="1"/>
  <c r="AL666" i="1"/>
  <c r="AH666" i="1"/>
  <c r="AG666" i="1"/>
  <c r="AE666" i="1"/>
  <c r="Z666" i="1"/>
  <c r="U666" i="1"/>
  <c r="S666" i="1"/>
  <c r="R666" i="1"/>
  <c r="K666" i="1"/>
  <c r="J666" i="1"/>
  <c r="AP665" i="1"/>
  <c r="AO665" i="1"/>
  <c r="AN665" i="1"/>
  <c r="AM665" i="1"/>
  <c r="AL665" i="1"/>
  <c r="AH665" i="1"/>
  <c r="AG665" i="1"/>
  <c r="AE665" i="1"/>
  <c r="Z665" i="1"/>
  <c r="U665" i="1"/>
  <c r="S665" i="1"/>
  <c r="R665" i="1"/>
  <c r="K665" i="1"/>
  <c r="J665" i="1"/>
  <c r="AP664" i="1"/>
  <c r="AO664" i="1"/>
  <c r="AN664" i="1"/>
  <c r="AM664" i="1"/>
  <c r="AL664" i="1"/>
  <c r="AH664" i="1"/>
  <c r="AG664" i="1"/>
  <c r="AE664" i="1"/>
  <c r="Z664" i="1"/>
  <c r="U664" i="1"/>
  <c r="S664" i="1"/>
  <c r="R664" i="1"/>
  <c r="K664" i="1"/>
  <c r="J664" i="1"/>
  <c r="AP663" i="1"/>
  <c r="AO663" i="1"/>
  <c r="AN663" i="1"/>
  <c r="AM663" i="1"/>
  <c r="AL663" i="1"/>
  <c r="AH663" i="1"/>
  <c r="AG663" i="1"/>
  <c r="AE663" i="1"/>
  <c r="Z663" i="1"/>
  <c r="U663" i="1"/>
  <c r="S663" i="1"/>
  <c r="R663" i="1"/>
  <c r="K663" i="1"/>
  <c r="J663" i="1"/>
  <c r="AP662" i="1"/>
  <c r="AO662" i="1"/>
  <c r="AN662" i="1"/>
  <c r="AM662" i="1"/>
  <c r="AL662" i="1"/>
  <c r="AH662" i="1"/>
  <c r="AG662" i="1"/>
  <c r="AE662" i="1"/>
  <c r="Z662" i="1"/>
  <c r="U662" i="1"/>
  <c r="S662" i="1"/>
  <c r="R662" i="1"/>
  <c r="M662" i="1"/>
  <c r="K662" i="1"/>
  <c r="J662" i="1"/>
  <c r="AP661" i="1"/>
  <c r="AO661" i="1"/>
  <c r="AN661" i="1"/>
  <c r="AM661" i="1"/>
  <c r="AL661" i="1"/>
  <c r="AH661" i="1"/>
  <c r="AG661" i="1"/>
  <c r="AE661" i="1"/>
  <c r="Z661" i="1"/>
  <c r="U661" i="1"/>
  <c r="S661" i="1"/>
  <c r="R661" i="1"/>
  <c r="K661" i="1"/>
  <c r="J661" i="1"/>
  <c r="AP660" i="1"/>
  <c r="AO660" i="1"/>
  <c r="AN660" i="1"/>
  <c r="AM660" i="1"/>
  <c r="AL660" i="1"/>
  <c r="AH660" i="1"/>
  <c r="AG660" i="1"/>
  <c r="AE660" i="1"/>
  <c r="Z660" i="1"/>
  <c r="U660" i="1"/>
  <c r="S660" i="1"/>
  <c r="R660" i="1"/>
  <c r="K660" i="1"/>
  <c r="J660" i="1"/>
  <c r="AP659" i="1"/>
  <c r="AO659" i="1"/>
  <c r="AN659" i="1"/>
  <c r="AM659" i="1"/>
  <c r="AL659" i="1"/>
  <c r="AH659" i="1"/>
  <c r="AG659" i="1"/>
  <c r="AE659" i="1"/>
  <c r="Z659" i="1"/>
  <c r="U659" i="1"/>
  <c r="S659" i="1"/>
  <c r="R659" i="1"/>
  <c r="K659" i="1"/>
  <c r="J659" i="1"/>
  <c r="AP658" i="1"/>
  <c r="AO658" i="1"/>
  <c r="AN658" i="1"/>
  <c r="AM658" i="1"/>
  <c r="AL658" i="1"/>
  <c r="AH658" i="1"/>
  <c r="AG658" i="1"/>
  <c r="AE658" i="1"/>
  <c r="Z658" i="1"/>
  <c r="U658" i="1"/>
  <c r="S658" i="1"/>
  <c r="R658" i="1"/>
  <c r="K658" i="1"/>
  <c r="J658" i="1"/>
  <c r="AP657" i="1"/>
  <c r="AO657" i="1"/>
  <c r="AN657" i="1"/>
  <c r="AM657" i="1"/>
  <c r="AL657" i="1"/>
  <c r="AH657" i="1"/>
  <c r="AG657" i="1"/>
  <c r="AE657" i="1"/>
  <c r="Z657" i="1"/>
  <c r="U657" i="1"/>
  <c r="S657" i="1"/>
  <c r="R657" i="1"/>
  <c r="M657" i="1"/>
  <c r="K657" i="1"/>
  <c r="J657" i="1"/>
  <c r="AP656" i="1"/>
  <c r="AO656" i="1"/>
  <c r="AN656" i="1"/>
  <c r="AM656" i="1"/>
  <c r="AL656" i="1"/>
  <c r="AH656" i="1"/>
  <c r="AG656" i="1"/>
  <c r="AE656" i="1"/>
  <c r="Z656" i="1"/>
  <c r="U656" i="1"/>
  <c r="S656" i="1"/>
  <c r="R656" i="1"/>
  <c r="K656" i="1"/>
  <c r="J656" i="1"/>
  <c r="AP655" i="1"/>
  <c r="AO655" i="1"/>
  <c r="AN655" i="1"/>
  <c r="AM655" i="1"/>
  <c r="AL655" i="1"/>
  <c r="AH655" i="1"/>
  <c r="AG655" i="1"/>
  <c r="AE655" i="1"/>
  <c r="Z655" i="1"/>
  <c r="U655" i="1"/>
  <c r="S655" i="1"/>
  <c r="R655" i="1"/>
  <c r="K655" i="1"/>
  <c r="J655" i="1"/>
  <c r="AP654" i="1"/>
  <c r="AO654" i="1"/>
  <c r="AN654" i="1"/>
  <c r="AM654" i="1"/>
  <c r="AL654" i="1"/>
  <c r="AH654" i="1"/>
  <c r="AG654" i="1"/>
  <c r="AE654" i="1"/>
  <c r="Z654" i="1"/>
  <c r="U654" i="1"/>
  <c r="S654" i="1"/>
  <c r="R654" i="1"/>
  <c r="K654" i="1"/>
  <c r="J654" i="1"/>
  <c r="AP653" i="1"/>
  <c r="AO653" i="1"/>
  <c r="AN653" i="1"/>
  <c r="AM653" i="1"/>
  <c r="AL653" i="1"/>
  <c r="AH653" i="1"/>
  <c r="AG653" i="1"/>
  <c r="AE653" i="1"/>
  <c r="Z653" i="1"/>
  <c r="U653" i="1"/>
  <c r="S653" i="1"/>
  <c r="R653" i="1"/>
  <c r="K653" i="1"/>
  <c r="J653" i="1"/>
  <c r="AP652" i="1"/>
  <c r="AO652" i="1"/>
  <c r="AN652" i="1"/>
  <c r="AM652" i="1"/>
  <c r="AL652" i="1"/>
  <c r="AH652" i="1"/>
  <c r="AG652" i="1"/>
  <c r="AE652" i="1"/>
  <c r="Z652" i="1"/>
  <c r="U652" i="1"/>
  <c r="S652" i="1"/>
  <c r="R652" i="1"/>
  <c r="K652" i="1"/>
  <c r="J652" i="1"/>
  <c r="AP651" i="1"/>
  <c r="AO651" i="1"/>
  <c r="AN651" i="1"/>
  <c r="AM651" i="1"/>
  <c r="AL651" i="1"/>
  <c r="AH651" i="1"/>
  <c r="AG651" i="1"/>
  <c r="AE651" i="1"/>
  <c r="Z651" i="1"/>
  <c r="U651" i="1"/>
  <c r="S651" i="1"/>
  <c r="R651" i="1"/>
  <c r="K651" i="1"/>
  <c r="J651" i="1"/>
  <c r="AP650" i="1"/>
  <c r="AO650" i="1"/>
  <c r="AN650" i="1"/>
  <c r="AM650" i="1"/>
  <c r="AL650" i="1"/>
  <c r="AH650" i="1"/>
  <c r="AG650" i="1"/>
  <c r="AE650" i="1"/>
  <c r="Z650" i="1"/>
  <c r="U650" i="1"/>
  <c r="S650" i="1"/>
  <c r="R650" i="1"/>
  <c r="K650" i="1"/>
  <c r="J650" i="1"/>
  <c r="AP649" i="1"/>
  <c r="AO649" i="1"/>
  <c r="AN649" i="1"/>
  <c r="AM649" i="1"/>
  <c r="AL649" i="1"/>
  <c r="AH649" i="1"/>
  <c r="AG649" i="1"/>
  <c r="AE649" i="1"/>
  <c r="Z649" i="1"/>
  <c r="U649" i="1"/>
  <c r="S649" i="1"/>
  <c r="R649" i="1"/>
  <c r="K649" i="1"/>
  <c r="L649" i="1" s="1"/>
  <c r="J649" i="1"/>
  <c r="AP648" i="1"/>
  <c r="AO648" i="1"/>
  <c r="AN648" i="1"/>
  <c r="AM648" i="1"/>
  <c r="AL648" i="1"/>
  <c r="AH648" i="1"/>
  <c r="AG648" i="1"/>
  <c r="AE648" i="1"/>
  <c r="Z648" i="1"/>
  <c r="U648" i="1"/>
  <c r="S648" i="1"/>
  <c r="R648" i="1"/>
  <c r="K648" i="1"/>
  <c r="J648" i="1"/>
  <c r="AP647" i="1"/>
  <c r="AO647" i="1"/>
  <c r="AN647" i="1"/>
  <c r="AM647" i="1"/>
  <c r="AL647" i="1"/>
  <c r="AH647" i="1"/>
  <c r="AG647" i="1"/>
  <c r="AE647" i="1"/>
  <c r="Z647" i="1"/>
  <c r="U647" i="1"/>
  <c r="S647" i="1"/>
  <c r="R647" i="1"/>
  <c r="K647" i="1"/>
  <c r="J647" i="1"/>
  <c r="AP646" i="1"/>
  <c r="AO646" i="1"/>
  <c r="AN646" i="1"/>
  <c r="AM646" i="1"/>
  <c r="AL646" i="1"/>
  <c r="AH646" i="1"/>
  <c r="AG646" i="1"/>
  <c r="AE646" i="1"/>
  <c r="Z646" i="1"/>
  <c r="U646" i="1"/>
  <c r="S646" i="1"/>
  <c r="R646" i="1"/>
  <c r="K646" i="1"/>
  <c r="J646" i="1"/>
  <c r="L646" i="1" s="1"/>
  <c r="AP645" i="1"/>
  <c r="AO645" i="1"/>
  <c r="AN645" i="1"/>
  <c r="AM645" i="1"/>
  <c r="AL645" i="1"/>
  <c r="AH645" i="1"/>
  <c r="AG645" i="1"/>
  <c r="AE645" i="1"/>
  <c r="Z645" i="1"/>
  <c r="U645" i="1"/>
  <c r="S645" i="1"/>
  <c r="R645" i="1"/>
  <c r="M645" i="1"/>
  <c r="K645" i="1"/>
  <c r="J645" i="1"/>
  <c r="AP644" i="1"/>
  <c r="AO644" i="1"/>
  <c r="AN644" i="1"/>
  <c r="AM644" i="1"/>
  <c r="AL644" i="1"/>
  <c r="AH644" i="1"/>
  <c r="AG644" i="1"/>
  <c r="AE644" i="1"/>
  <c r="Z644" i="1"/>
  <c r="U644" i="1"/>
  <c r="S644" i="1"/>
  <c r="R644" i="1"/>
  <c r="K644" i="1"/>
  <c r="J644" i="1"/>
  <c r="AP643" i="1"/>
  <c r="AO643" i="1"/>
  <c r="AN643" i="1"/>
  <c r="AM643" i="1"/>
  <c r="AL643" i="1"/>
  <c r="AH643" i="1"/>
  <c r="AG643" i="1"/>
  <c r="AE643" i="1"/>
  <c r="Z643" i="1"/>
  <c r="U643" i="1"/>
  <c r="S643" i="1"/>
  <c r="R643" i="1"/>
  <c r="K643" i="1"/>
  <c r="J643" i="1"/>
  <c r="AP642" i="1"/>
  <c r="AO642" i="1"/>
  <c r="AN642" i="1"/>
  <c r="AM642" i="1"/>
  <c r="AL642" i="1"/>
  <c r="AH642" i="1"/>
  <c r="AG642" i="1"/>
  <c r="AE642" i="1"/>
  <c r="Z642" i="1"/>
  <c r="U642" i="1"/>
  <c r="S642" i="1"/>
  <c r="R642" i="1"/>
  <c r="K642" i="1"/>
  <c r="J642" i="1"/>
  <c r="AP641" i="1"/>
  <c r="AO641" i="1"/>
  <c r="AN641" i="1"/>
  <c r="AM641" i="1"/>
  <c r="AL641" i="1"/>
  <c r="AH641" i="1"/>
  <c r="AG641" i="1"/>
  <c r="AE641" i="1"/>
  <c r="Z641" i="1"/>
  <c r="U641" i="1"/>
  <c r="S641" i="1"/>
  <c r="R641" i="1"/>
  <c r="K641" i="1"/>
  <c r="J641" i="1"/>
  <c r="AP640" i="1"/>
  <c r="AO640" i="1"/>
  <c r="AN640" i="1"/>
  <c r="AM640" i="1"/>
  <c r="AL640" i="1"/>
  <c r="AH640" i="1"/>
  <c r="AG640" i="1"/>
  <c r="AE640" i="1"/>
  <c r="Z640" i="1"/>
  <c r="U640" i="1"/>
  <c r="S640" i="1"/>
  <c r="R640" i="1"/>
  <c r="K640" i="1"/>
  <c r="J640" i="1"/>
  <c r="AP639" i="1"/>
  <c r="AO639" i="1"/>
  <c r="AN639" i="1"/>
  <c r="AM639" i="1"/>
  <c r="AL639" i="1"/>
  <c r="AH639" i="1"/>
  <c r="AG639" i="1"/>
  <c r="AE639" i="1"/>
  <c r="Z639" i="1"/>
  <c r="U639" i="1"/>
  <c r="S639" i="1"/>
  <c r="R639" i="1"/>
  <c r="K639" i="1"/>
  <c r="J639" i="1"/>
  <c r="AP638" i="1"/>
  <c r="AO638" i="1"/>
  <c r="AN638" i="1"/>
  <c r="AM638" i="1"/>
  <c r="AL638" i="1"/>
  <c r="AH638" i="1"/>
  <c r="AG638" i="1"/>
  <c r="AE638" i="1"/>
  <c r="Z638" i="1"/>
  <c r="U638" i="1"/>
  <c r="S638" i="1"/>
  <c r="R638" i="1"/>
  <c r="K638" i="1"/>
  <c r="J638" i="1"/>
  <c r="AP637" i="1"/>
  <c r="AO637" i="1"/>
  <c r="AN637" i="1"/>
  <c r="AM637" i="1"/>
  <c r="AL637" i="1"/>
  <c r="AH637" i="1"/>
  <c r="AG637" i="1"/>
  <c r="AE637" i="1"/>
  <c r="Z637" i="1"/>
  <c r="U637" i="1"/>
  <c r="S637" i="1"/>
  <c r="R637" i="1"/>
  <c r="K637" i="1"/>
  <c r="J637" i="1"/>
  <c r="AP636" i="1"/>
  <c r="AO636" i="1"/>
  <c r="AN636" i="1"/>
  <c r="AM636" i="1"/>
  <c r="AL636" i="1"/>
  <c r="AH636" i="1"/>
  <c r="AG636" i="1"/>
  <c r="AE636" i="1"/>
  <c r="Z636" i="1"/>
  <c r="U636" i="1"/>
  <c r="S636" i="1"/>
  <c r="R636" i="1"/>
  <c r="K636" i="1"/>
  <c r="J636" i="1"/>
  <c r="AP635" i="1"/>
  <c r="AO635" i="1"/>
  <c r="AN635" i="1"/>
  <c r="AM635" i="1"/>
  <c r="AL635" i="1"/>
  <c r="AH635" i="1"/>
  <c r="AG635" i="1"/>
  <c r="AE635" i="1"/>
  <c r="Z635" i="1"/>
  <c r="U635" i="1"/>
  <c r="S635" i="1"/>
  <c r="R635" i="1"/>
  <c r="K635" i="1"/>
  <c r="J635" i="1"/>
  <c r="AP634" i="1"/>
  <c r="AO634" i="1"/>
  <c r="AN634" i="1"/>
  <c r="AM634" i="1"/>
  <c r="AL634" i="1"/>
  <c r="AH634" i="1"/>
  <c r="AG634" i="1"/>
  <c r="AE634" i="1"/>
  <c r="Z634" i="1"/>
  <c r="U634" i="1"/>
  <c r="S634" i="1"/>
  <c r="R634" i="1"/>
  <c r="K634" i="1"/>
  <c r="J634" i="1"/>
  <c r="AP633" i="1"/>
  <c r="AO633" i="1"/>
  <c r="AN633" i="1"/>
  <c r="AM633" i="1"/>
  <c r="AL633" i="1"/>
  <c r="AH633" i="1"/>
  <c r="AG633" i="1"/>
  <c r="AE633" i="1"/>
  <c r="Z633" i="1"/>
  <c r="U633" i="1"/>
  <c r="S633" i="1"/>
  <c r="R633" i="1"/>
  <c r="K633" i="1"/>
  <c r="J633" i="1"/>
  <c r="AP632" i="1"/>
  <c r="AO632" i="1"/>
  <c r="AN632" i="1"/>
  <c r="AM632" i="1"/>
  <c r="AL632" i="1"/>
  <c r="AH632" i="1"/>
  <c r="AG632" i="1"/>
  <c r="AE632" i="1"/>
  <c r="Z632" i="1"/>
  <c r="U632" i="1"/>
  <c r="S632" i="1"/>
  <c r="R632" i="1"/>
  <c r="K632" i="1"/>
  <c r="J632" i="1"/>
  <c r="AP631" i="1"/>
  <c r="AO631" i="1"/>
  <c r="AN631" i="1"/>
  <c r="AM631" i="1"/>
  <c r="AL631" i="1"/>
  <c r="AH631" i="1"/>
  <c r="AG631" i="1"/>
  <c r="AE631" i="1"/>
  <c r="Z631" i="1"/>
  <c r="U631" i="1"/>
  <c r="S631" i="1"/>
  <c r="R631" i="1"/>
  <c r="M631" i="1"/>
  <c r="O631" i="1" s="1"/>
  <c r="Q631" i="1" s="1"/>
  <c r="K631" i="1"/>
  <c r="J631" i="1"/>
  <c r="AP630" i="1"/>
  <c r="AO630" i="1"/>
  <c r="AN630" i="1"/>
  <c r="AM630" i="1"/>
  <c r="AL630" i="1"/>
  <c r="AH630" i="1"/>
  <c r="AG630" i="1"/>
  <c r="AE630" i="1"/>
  <c r="Z630" i="1"/>
  <c r="U630" i="1"/>
  <c r="S630" i="1"/>
  <c r="R630" i="1"/>
  <c r="K630" i="1"/>
  <c r="J630" i="1"/>
  <c r="AP629" i="1"/>
  <c r="AO629" i="1"/>
  <c r="AN629" i="1"/>
  <c r="AM629" i="1"/>
  <c r="AL629" i="1"/>
  <c r="AH629" i="1"/>
  <c r="AG629" i="1"/>
  <c r="AE629" i="1"/>
  <c r="Z629" i="1"/>
  <c r="U629" i="1"/>
  <c r="S629" i="1"/>
  <c r="R629" i="1"/>
  <c r="K629" i="1"/>
  <c r="J629" i="1"/>
  <c r="AP628" i="1"/>
  <c r="AO628" i="1"/>
  <c r="AN628" i="1"/>
  <c r="AM628" i="1"/>
  <c r="AL628" i="1"/>
  <c r="AH628" i="1"/>
  <c r="AG628" i="1"/>
  <c r="AE628" i="1"/>
  <c r="Z628" i="1"/>
  <c r="U628" i="1"/>
  <c r="S628" i="1"/>
  <c r="R628" i="1"/>
  <c r="K628" i="1"/>
  <c r="J628" i="1"/>
  <c r="AP627" i="1"/>
  <c r="AO627" i="1"/>
  <c r="AN627" i="1"/>
  <c r="AM627" i="1"/>
  <c r="AL627" i="1"/>
  <c r="AH627" i="1"/>
  <c r="AG627" i="1"/>
  <c r="AE627" i="1"/>
  <c r="Z627" i="1"/>
  <c r="U627" i="1"/>
  <c r="S627" i="1"/>
  <c r="R627" i="1"/>
  <c r="K627" i="1"/>
  <c r="J627" i="1"/>
  <c r="AP626" i="1"/>
  <c r="AO626" i="1"/>
  <c r="AN626" i="1"/>
  <c r="AM626" i="1"/>
  <c r="AL626" i="1"/>
  <c r="AH626" i="1"/>
  <c r="AG626" i="1"/>
  <c r="AE626" i="1"/>
  <c r="Z626" i="1"/>
  <c r="U626" i="1"/>
  <c r="S626" i="1"/>
  <c r="R626" i="1"/>
  <c r="K626" i="1"/>
  <c r="J626" i="1"/>
  <c r="AP625" i="1"/>
  <c r="AO625" i="1"/>
  <c r="AN625" i="1"/>
  <c r="AM625" i="1"/>
  <c r="AL625" i="1"/>
  <c r="AH625" i="1"/>
  <c r="AG625" i="1"/>
  <c r="AE625" i="1"/>
  <c r="Z625" i="1"/>
  <c r="U625" i="1"/>
  <c r="S625" i="1"/>
  <c r="R625" i="1"/>
  <c r="K625" i="1"/>
  <c r="J625" i="1"/>
  <c r="AP624" i="1"/>
  <c r="AO624" i="1"/>
  <c r="AN624" i="1"/>
  <c r="AM624" i="1"/>
  <c r="AL624" i="1"/>
  <c r="AH624" i="1"/>
  <c r="AG624" i="1"/>
  <c r="AE624" i="1"/>
  <c r="Z624" i="1"/>
  <c r="U624" i="1"/>
  <c r="S624" i="1"/>
  <c r="R624" i="1"/>
  <c r="K624" i="1"/>
  <c r="J624" i="1"/>
  <c r="AP623" i="1"/>
  <c r="AO623" i="1"/>
  <c r="AN623" i="1"/>
  <c r="AM623" i="1"/>
  <c r="AL623" i="1"/>
  <c r="AH623" i="1"/>
  <c r="AG623" i="1"/>
  <c r="AE623" i="1"/>
  <c r="Z623" i="1"/>
  <c r="U623" i="1"/>
  <c r="S623" i="1"/>
  <c r="R623" i="1"/>
  <c r="K623" i="1"/>
  <c r="J623" i="1"/>
  <c r="AP622" i="1"/>
  <c r="AO622" i="1"/>
  <c r="AN622" i="1"/>
  <c r="AM622" i="1"/>
  <c r="AL622" i="1"/>
  <c r="AH622" i="1"/>
  <c r="AG622" i="1"/>
  <c r="AE622" i="1"/>
  <c r="Z622" i="1"/>
  <c r="U622" i="1"/>
  <c r="S622" i="1"/>
  <c r="R622" i="1"/>
  <c r="M622" i="1"/>
  <c r="K622" i="1"/>
  <c r="J622" i="1"/>
  <c r="AP621" i="1"/>
  <c r="AO621" i="1"/>
  <c r="AN621" i="1"/>
  <c r="AM621" i="1"/>
  <c r="AL621" i="1"/>
  <c r="AH621" i="1"/>
  <c r="AG621" i="1"/>
  <c r="AE621" i="1"/>
  <c r="Z621" i="1"/>
  <c r="U621" i="1"/>
  <c r="S621" i="1"/>
  <c r="R621" i="1"/>
  <c r="K621" i="1"/>
  <c r="J621" i="1"/>
  <c r="AP620" i="1"/>
  <c r="AO620" i="1"/>
  <c r="AN620" i="1"/>
  <c r="AM620" i="1"/>
  <c r="AL620" i="1"/>
  <c r="AH620" i="1"/>
  <c r="AG620" i="1"/>
  <c r="AE620" i="1"/>
  <c r="Z620" i="1"/>
  <c r="U620" i="1"/>
  <c r="S620" i="1"/>
  <c r="R620" i="1"/>
  <c r="K620" i="1"/>
  <c r="J620" i="1"/>
  <c r="AP619" i="1"/>
  <c r="AO619" i="1"/>
  <c r="AN619" i="1"/>
  <c r="AM619" i="1"/>
  <c r="AL619" i="1"/>
  <c r="AH619" i="1"/>
  <c r="AG619" i="1"/>
  <c r="AE619" i="1"/>
  <c r="Z619" i="1"/>
  <c r="U619" i="1"/>
  <c r="S619" i="1"/>
  <c r="R619" i="1"/>
  <c r="K619" i="1"/>
  <c r="J619" i="1"/>
  <c r="AP618" i="1"/>
  <c r="AO618" i="1"/>
  <c r="AN618" i="1"/>
  <c r="AM618" i="1"/>
  <c r="AL618" i="1"/>
  <c r="AH618" i="1"/>
  <c r="AG618" i="1"/>
  <c r="AE618" i="1"/>
  <c r="Z618" i="1"/>
  <c r="U618" i="1"/>
  <c r="S618" i="1"/>
  <c r="R618" i="1"/>
  <c r="K618" i="1"/>
  <c r="J618" i="1"/>
  <c r="AP617" i="1"/>
  <c r="AO617" i="1"/>
  <c r="AN617" i="1"/>
  <c r="AM617" i="1"/>
  <c r="AL617" i="1"/>
  <c r="AH617" i="1"/>
  <c r="AG617" i="1"/>
  <c r="AE617" i="1"/>
  <c r="Z617" i="1"/>
  <c r="U617" i="1"/>
  <c r="S617" i="1"/>
  <c r="R617" i="1"/>
  <c r="K617" i="1"/>
  <c r="J617" i="1"/>
  <c r="AP616" i="1"/>
  <c r="AO616" i="1"/>
  <c r="AN616" i="1"/>
  <c r="AM616" i="1"/>
  <c r="AL616" i="1"/>
  <c r="AH616" i="1"/>
  <c r="AG616" i="1"/>
  <c r="AE616" i="1"/>
  <c r="Z616" i="1"/>
  <c r="U616" i="1"/>
  <c r="S616" i="1"/>
  <c r="R616" i="1"/>
  <c r="K616" i="1"/>
  <c r="J616" i="1"/>
  <c r="AP615" i="1"/>
  <c r="AO615" i="1"/>
  <c r="AN615" i="1"/>
  <c r="AM615" i="1"/>
  <c r="AL615" i="1"/>
  <c r="AH615" i="1"/>
  <c r="AG615" i="1"/>
  <c r="AE615" i="1"/>
  <c r="Z615" i="1"/>
  <c r="U615" i="1"/>
  <c r="S615" i="1"/>
  <c r="R615" i="1"/>
  <c r="K615" i="1"/>
  <c r="J615" i="1"/>
  <c r="AP614" i="1"/>
  <c r="AO614" i="1"/>
  <c r="AN614" i="1"/>
  <c r="AM614" i="1"/>
  <c r="AL614" i="1"/>
  <c r="AH614" i="1"/>
  <c r="AG614" i="1"/>
  <c r="AE614" i="1"/>
  <c r="Z614" i="1"/>
  <c r="U614" i="1"/>
  <c r="S614" i="1"/>
  <c r="R614" i="1"/>
  <c r="K614" i="1"/>
  <c r="J614" i="1"/>
  <c r="AP613" i="1"/>
  <c r="AO613" i="1"/>
  <c r="AN613" i="1"/>
  <c r="AM613" i="1"/>
  <c r="AL613" i="1"/>
  <c r="AH613" i="1"/>
  <c r="AG613" i="1"/>
  <c r="AE613" i="1"/>
  <c r="Z613" i="1"/>
  <c r="U613" i="1"/>
  <c r="S613" i="1"/>
  <c r="R613" i="1"/>
  <c r="K613" i="1"/>
  <c r="J613" i="1"/>
  <c r="AP612" i="1"/>
  <c r="AO612" i="1"/>
  <c r="AN612" i="1"/>
  <c r="AM612" i="1"/>
  <c r="AL612" i="1"/>
  <c r="AH612" i="1"/>
  <c r="AG612" i="1"/>
  <c r="AE612" i="1"/>
  <c r="Z612" i="1"/>
  <c r="U612" i="1"/>
  <c r="S612" i="1"/>
  <c r="R612" i="1"/>
  <c r="K612" i="1"/>
  <c r="J612" i="1"/>
  <c r="AP611" i="1"/>
  <c r="AO611" i="1"/>
  <c r="AN611" i="1"/>
  <c r="AM611" i="1"/>
  <c r="AL611" i="1"/>
  <c r="AH611" i="1"/>
  <c r="AG611" i="1"/>
  <c r="AE611" i="1"/>
  <c r="Z611" i="1"/>
  <c r="U611" i="1"/>
  <c r="S611" i="1"/>
  <c r="R611" i="1"/>
  <c r="K611" i="1"/>
  <c r="J611" i="1"/>
  <c r="AP610" i="1"/>
  <c r="AO610" i="1"/>
  <c r="AN610" i="1"/>
  <c r="AM610" i="1"/>
  <c r="AL610" i="1"/>
  <c r="AH610" i="1"/>
  <c r="AG610" i="1"/>
  <c r="AE610" i="1"/>
  <c r="Z610" i="1"/>
  <c r="U610" i="1"/>
  <c r="S610" i="1"/>
  <c r="R610" i="1"/>
  <c r="K610" i="1"/>
  <c r="J610" i="1"/>
  <c r="AP609" i="1"/>
  <c r="AO609" i="1"/>
  <c r="AN609" i="1"/>
  <c r="AM609" i="1"/>
  <c r="AL609" i="1"/>
  <c r="AH609" i="1"/>
  <c r="AG609" i="1"/>
  <c r="AE609" i="1"/>
  <c r="Z609" i="1"/>
  <c r="U609" i="1"/>
  <c r="S609" i="1"/>
  <c r="R609" i="1"/>
  <c r="K609" i="1"/>
  <c r="J609" i="1"/>
  <c r="AP608" i="1"/>
  <c r="AO608" i="1"/>
  <c r="AN608" i="1"/>
  <c r="AM608" i="1"/>
  <c r="AL608" i="1"/>
  <c r="AH608" i="1"/>
  <c r="AG608" i="1"/>
  <c r="AE608" i="1"/>
  <c r="Z608" i="1"/>
  <c r="U608" i="1"/>
  <c r="S608" i="1"/>
  <c r="R608" i="1"/>
  <c r="M608" i="1"/>
  <c r="K608" i="1"/>
  <c r="J608" i="1"/>
  <c r="AP607" i="1"/>
  <c r="AO607" i="1"/>
  <c r="AN607" i="1"/>
  <c r="AM607" i="1"/>
  <c r="AL607" i="1"/>
  <c r="AH607" i="1"/>
  <c r="AG607" i="1"/>
  <c r="AE607" i="1"/>
  <c r="Z607" i="1"/>
  <c r="U607" i="1"/>
  <c r="S607" i="1"/>
  <c r="R607" i="1"/>
  <c r="K607" i="1"/>
  <c r="J607" i="1"/>
  <c r="AP606" i="1"/>
  <c r="AO606" i="1"/>
  <c r="AN606" i="1"/>
  <c r="AM606" i="1"/>
  <c r="AL606" i="1"/>
  <c r="AH606" i="1"/>
  <c r="AG606" i="1"/>
  <c r="AE606" i="1"/>
  <c r="Z606" i="1"/>
  <c r="U606" i="1"/>
  <c r="S606" i="1"/>
  <c r="R606" i="1"/>
  <c r="M606" i="1"/>
  <c r="K606" i="1"/>
  <c r="J606" i="1"/>
  <c r="AP605" i="1"/>
  <c r="AO605" i="1"/>
  <c r="AN605" i="1"/>
  <c r="AM605" i="1"/>
  <c r="AL605" i="1"/>
  <c r="AH605" i="1"/>
  <c r="AG605" i="1"/>
  <c r="AE605" i="1"/>
  <c r="Z605" i="1"/>
  <c r="U605" i="1"/>
  <c r="S605" i="1"/>
  <c r="R605" i="1"/>
  <c r="K605" i="1"/>
  <c r="J605" i="1"/>
  <c r="AP604" i="1"/>
  <c r="AO604" i="1"/>
  <c r="AN604" i="1"/>
  <c r="AM604" i="1"/>
  <c r="AL604" i="1"/>
  <c r="AH604" i="1"/>
  <c r="AG604" i="1"/>
  <c r="AE604" i="1"/>
  <c r="Z604" i="1"/>
  <c r="U604" i="1"/>
  <c r="S604" i="1"/>
  <c r="R604" i="1"/>
  <c r="M604" i="1"/>
  <c r="K604" i="1"/>
  <c r="J604" i="1"/>
  <c r="AP603" i="1"/>
  <c r="AO603" i="1"/>
  <c r="AN603" i="1"/>
  <c r="AM603" i="1"/>
  <c r="AL603" i="1"/>
  <c r="AH603" i="1"/>
  <c r="AG603" i="1"/>
  <c r="AE603" i="1"/>
  <c r="Z603" i="1"/>
  <c r="U603" i="1"/>
  <c r="S603" i="1"/>
  <c r="R603" i="1"/>
  <c r="K603" i="1"/>
  <c r="J603" i="1"/>
  <c r="AP602" i="1"/>
  <c r="AO602" i="1"/>
  <c r="AN602" i="1"/>
  <c r="AM602" i="1"/>
  <c r="AL602" i="1"/>
  <c r="AH602" i="1"/>
  <c r="AG602" i="1"/>
  <c r="AE602" i="1"/>
  <c r="Z602" i="1"/>
  <c r="U602" i="1"/>
  <c r="S602" i="1"/>
  <c r="R602" i="1"/>
  <c r="K602" i="1"/>
  <c r="J602" i="1"/>
  <c r="AP601" i="1"/>
  <c r="AO601" i="1"/>
  <c r="AN601" i="1"/>
  <c r="AM601" i="1"/>
  <c r="AL601" i="1"/>
  <c r="AH601" i="1"/>
  <c r="AG601" i="1"/>
  <c r="AE601" i="1"/>
  <c r="Z601" i="1"/>
  <c r="U601" i="1"/>
  <c r="S601" i="1"/>
  <c r="R601" i="1"/>
  <c r="M601" i="1"/>
  <c r="K601" i="1"/>
  <c r="J601" i="1"/>
  <c r="AP600" i="1"/>
  <c r="AO600" i="1"/>
  <c r="AN600" i="1"/>
  <c r="AM600" i="1"/>
  <c r="AL600" i="1"/>
  <c r="AH600" i="1"/>
  <c r="AG600" i="1"/>
  <c r="AE600" i="1"/>
  <c r="Z600" i="1"/>
  <c r="U600" i="1"/>
  <c r="S600" i="1"/>
  <c r="R600" i="1"/>
  <c r="M600" i="1"/>
  <c r="K600" i="1"/>
  <c r="J600" i="1"/>
  <c r="AP599" i="1"/>
  <c r="AO599" i="1"/>
  <c r="AN599" i="1"/>
  <c r="AM599" i="1"/>
  <c r="AL599" i="1"/>
  <c r="AH599" i="1"/>
  <c r="AG599" i="1"/>
  <c r="AE599" i="1"/>
  <c r="Z599" i="1"/>
  <c r="U599" i="1"/>
  <c r="S599" i="1"/>
  <c r="R599" i="1"/>
  <c r="K599" i="1"/>
  <c r="J599" i="1"/>
  <c r="AP598" i="1"/>
  <c r="AO598" i="1"/>
  <c r="AN598" i="1"/>
  <c r="AM598" i="1"/>
  <c r="AL598" i="1"/>
  <c r="AH598" i="1"/>
  <c r="AG598" i="1"/>
  <c r="AE598" i="1"/>
  <c r="Z598" i="1"/>
  <c r="U598" i="1"/>
  <c r="S598" i="1"/>
  <c r="R598" i="1"/>
  <c r="K598" i="1"/>
  <c r="J598" i="1"/>
  <c r="AP597" i="1"/>
  <c r="AO597" i="1"/>
  <c r="AN597" i="1"/>
  <c r="AM597" i="1"/>
  <c r="AL597" i="1"/>
  <c r="AH597" i="1"/>
  <c r="AG597" i="1"/>
  <c r="AE597" i="1"/>
  <c r="Z597" i="1"/>
  <c r="U597" i="1"/>
  <c r="S597" i="1"/>
  <c r="R597" i="1"/>
  <c r="K597" i="1"/>
  <c r="L597" i="1" s="1"/>
  <c r="J597" i="1"/>
  <c r="AP596" i="1"/>
  <c r="AO596" i="1"/>
  <c r="AN596" i="1"/>
  <c r="AM596" i="1"/>
  <c r="AL596" i="1"/>
  <c r="AH596" i="1"/>
  <c r="AG596" i="1"/>
  <c r="AE596" i="1"/>
  <c r="Z596" i="1"/>
  <c r="U596" i="1"/>
  <c r="S596" i="1"/>
  <c r="R596" i="1"/>
  <c r="M596" i="1"/>
  <c r="K596" i="1"/>
  <c r="J596" i="1"/>
  <c r="AP595" i="1"/>
  <c r="AO595" i="1"/>
  <c r="AN595" i="1"/>
  <c r="AM595" i="1"/>
  <c r="AL595" i="1"/>
  <c r="AH595" i="1"/>
  <c r="AG595" i="1"/>
  <c r="AE595" i="1"/>
  <c r="Z595" i="1"/>
  <c r="U595" i="1"/>
  <c r="S595" i="1"/>
  <c r="R595" i="1"/>
  <c r="K595" i="1"/>
  <c r="J595" i="1"/>
  <c r="AP594" i="1"/>
  <c r="AO594" i="1"/>
  <c r="AN594" i="1"/>
  <c r="AM594" i="1"/>
  <c r="AL594" i="1"/>
  <c r="AH594" i="1"/>
  <c r="AG594" i="1"/>
  <c r="AE594" i="1"/>
  <c r="Z594" i="1"/>
  <c r="U594" i="1"/>
  <c r="S594" i="1"/>
  <c r="R594" i="1"/>
  <c r="K594" i="1"/>
  <c r="J594" i="1"/>
  <c r="AP593" i="1"/>
  <c r="AO593" i="1"/>
  <c r="AN593" i="1"/>
  <c r="AM593" i="1"/>
  <c r="AL593" i="1"/>
  <c r="AH593" i="1"/>
  <c r="AG593" i="1"/>
  <c r="AE593" i="1"/>
  <c r="Z593" i="1"/>
  <c r="U593" i="1"/>
  <c r="S593" i="1"/>
  <c r="R593" i="1"/>
  <c r="M593" i="1"/>
  <c r="K593" i="1"/>
  <c r="J593" i="1"/>
  <c r="L593" i="1" s="1"/>
  <c r="AP592" i="1"/>
  <c r="AO592" i="1"/>
  <c r="AN592" i="1"/>
  <c r="AM592" i="1"/>
  <c r="AL592" i="1"/>
  <c r="AH592" i="1"/>
  <c r="AG592" i="1"/>
  <c r="AE592" i="1"/>
  <c r="Z592" i="1"/>
  <c r="U592" i="1"/>
  <c r="S592" i="1"/>
  <c r="R592" i="1"/>
  <c r="K592" i="1"/>
  <c r="J592" i="1"/>
  <c r="AP591" i="1"/>
  <c r="AO591" i="1"/>
  <c r="AN591" i="1"/>
  <c r="AM591" i="1"/>
  <c r="AL591" i="1"/>
  <c r="AH591" i="1"/>
  <c r="AG591" i="1"/>
  <c r="AE591" i="1"/>
  <c r="Z591" i="1"/>
  <c r="U591" i="1"/>
  <c r="S591" i="1"/>
  <c r="R591" i="1"/>
  <c r="K591" i="1"/>
  <c r="J591" i="1"/>
  <c r="AP590" i="1"/>
  <c r="AO590" i="1"/>
  <c r="AN590" i="1"/>
  <c r="AM590" i="1"/>
  <c r="AL590" i="1"/>
  <c r="AH590" i="1"/>
  <c r="AG590" i="1"/>
  <c r="AE590" i="1"/>
  <c r="Z590" i="1"/>
  <c r="U590" i="1"/>
  <c r="S590" i="1"/>
  <c r="R590" i="1"/>
  <c r="K590" i="1"/>
  <c r="J590" i="1"/>
  <c r="AP589" i="1"/>
  <c r="AO589" i="1"/>
  <c r="AN589" i="1"/>
  <c r="AM589" i="1"/>
  <c r="AL589" i="1"/>
  <c r="AH589" i="1"/>
  <c r="AG589" i="1"/>
  <c r="AE589" i="1"/>
  <c r="Z589" i="1"/>
  <c r="U589" i="1"/>
  <c r="S589" i="1"/>
  <c r="R589" i="1"/>
  <c r="K589" i="1"/>
  <c r="J589" i="1"/>
  <c r="AP588" i="1"/>
  <c r="AO588" i="1"/>
  <c r="AN588" i="1"/>
  <c r="AM588" i="1"/>
  <c r="AL588" i="1"/>
  <c r="AH588" i="1"/>
  <c r="AG588" i="1"/>
  <c r="AE588" i="1"/>
  <c r="Z588" i="1"/>
  <c r="U588" i="1"/>
  <c r="S588" i="1"/>
  <c r="R588" i="1"/>
  <c r="K588" i="1"/>
  <c r="J588" i="1"/>
  <c r="AP587" i="1"/>
  <c r="AO587" i="1"/>
  <c r="AN587" i="1"/>
  <c r="AM587" i="1"/>
  <c r="AL587" i="1"/>
  <c r="AH587" i="1"/>
  <c r="AG587" i="1"/>
  <c r="AE587" i="1"/>
  <c r="Z587" i="1"/>
  <c r="U587" i="1"/>
  <c r="S587" i="1"/>
  <c r="R587" i="1"/>
  <c r="K587" i="1"/>
  <c r="J587" i="1"/>
  <c r="AP586" i="1"/>
  <c r="AO586" i="1"/>
  <c r="AN586" i="1"/>
  <c r="AM586" i="1"/>
  <c r="AL586" i="1"/>
  <c r="AH586" i="1"/>
  <c r="AG586" i="1"/>
  <c r="AE586" i="1"/>
  <c r="Z586" i="1"/>
  <c r="U586" i="1"/>
  <c r="S586" i="1"/>
  <c r="R586" i="1"/>
  <c r="K586" i="1"/>
  <c r="J586" i="1"/>
  <c r="AP585" i="1"/>
  <c r="AO585" i="1"/>
  <c r="AN585" i="1"/>
  <c r="AM585" i="1"/>
  <c r="AL585" i="1"/>
  <c r="AH585" i="1"/>
  <c r="AG585" i="1"/>
  <c r="AE585" i="1"/>
  <c r="Z585" i="1"/>
  <c r="U585" i="1"/>
  <c r="S585" i="1"/>
  <c r="R585" i="1"/>
  <c r="K585" i="1"/>
  <c r="J585" i="1"/>
  <c r="AP584" i="1"/>
  <c r="AO584" i="1"/>
  <c r="AN584" i="1"/>
  <c r="AM584" i="1"/>
  <c r="AL584" i="1"/>
  <c r="AH584" i="1"/>
  <c r="AG584" i="1"/>
  <c r="AE584" i="1"/>
  <c r="Z584" i="1"/>
  <c r="U584" i="1"/>
  <c r="S584" i="1"/>
  <c r="R584" i="1"/>
  <c r="M584" i="1"/>
  <c r="K584" i="1"/>
  <c r="J584" i="1"/>
  <c r="AP583" i="1"/>
  <c r="AO583" i="1"/>
  <c r="AN583" i="1"/>
  <c r="AM583" i="1"/>
  <c r="AL583" i="1"/>
  <c r="AH583" i="1"/>
  <c r="AG583" i="1"/>
  <c r="AE583" i="1"/>
  <c r="Z583" i="1"/>
  <c r="U583" i="1"/>
  <c r="S583" i="1"/>
  <c r="R583" i="1"/>
  <c r="K583" i="1"/>
  <c r="J583" i="1"/>
  <c r="AP582" i="1"/>
  <c r="AO582" i="1"/>
  <c r="AN582" i="1"/>
  <c r="AM582" i="1"/>
  <c r="AL582" i="1"/>
  <c r="AH582" i="1"/>
  <c r="AG582" i="1"/>
  <c r="AE582" i="1"/>
  <c r="Z582" i="1"/>
  <c r="U582" i="1"/>
  <c r="S582" i="1"/>
  <c r="R582" i="1"/>
  <c r="K582" i="1"/>
  <c r="J582" i="1"/>
  <c r="AP581" i="1"/>
  <c r="AO581" i="1"/>
  <c r="AN581" i="1"/>
  <c r="AM581" i="1"/>
  <c r="AL581" i="1"/>
  <c r="AH581" i="1"/>
  <c r="AG581" i="1"/>
  <c r="AE581" i="1"/>
  <c r="Z581" i="1"/>
  <c r="U581" i="1"/>
  <c r="S581" i="1"/>
  <c r="R581" i="1"/>
  <c r="K581" i="1"/>
  <c r="L581" i="1" s="1"/>
  <c r="J581" i="1"/>
  <c r="AP580" i="1"/>
  <c r="AO580" i="1"/>
  <c r="AN580" i="1"/>
  <c r="AM580" i="1"/>
  <c r="AL580" i="1"/>
  <c r="AH580" i="1"/>
  <c r="AG580" i="1"/>
  <c r="AE580" i="1"/>
  <c r="Z580" i="1"/>
  <c r="U580" i="1"/>
  <c r="S580" i="1"/>
  <c r="R580" i="1"/>
  <c r="M580" i="1"/>
  <c r="K580" i="1"/>
  <c r="J580" i="1"/>
  <c r="AP579" i="1"/>
  <c r="AO579" i="1"/>
  <c r="AN579" i="1"/>
  <c r="AM579" i="1"/>
  <c r="AL579" i="1"/>
  <c r="AH579" i="1"/>
  <c r="AG579" i="1"/>
  <c r="AE579" i="1"/>
  <c r="Z579" i="1"/>
  <c r="U579" i="1"/>
  <c r="S579" i="1"/>
  <c r="R579" i="1"/>
  <c r="M579" i="1"/>
  <c r="K579" i="1"/>
  <c r="J579" i="1"/>
  <c r="AP578" i="1"/>
  <c r="AO578" i="1"/>
  <c r="AN578" i="1"/>
  <c r="AM578" i="1"/>
  <c r="AL578" i="1"/>
  <c r="AH578" i="1"/>
  <c r="AG578" i="1"/>
  <c r="AE578" i="1"/>
  <c r="Z578" i="1"/>
  <c r="U578" i="1"/>
  <c r="S578" i="1"/>
  <c r="R578" i="1"/>
  <c r="K578" i="1"/>
  <c r="J578" i="1"/>
  <c r="AP577" i="1"/>
  <c r="AO577" i="1"/>
  <c r="AN577" i="1"/>
  <c r="AM577" i="1"/>
  <c r="AL577" i="1"/>
  <c r="AH577" i="1"/>
  <c r="AG577" i="1"/>
  <c r="AE577" i="1"/>
  <c r="Z577" i="1"/>
  <c r="U577" i="1"/>
  <c r="S577" i="1"/>
  <c r="R577" i="1"/>
  <c r="K577" i="1"/>
  <c r="J577" i="1"/>
  <c r="AP576" i="1"/>
  <c r="AO576" i="1"/>
  <c r="AN576" i="1"/>
  <c r="AM576" i="1"/>
  <c r="AL576" i="1"/>
  <c r="AH576" i="1"/>
  <c r="AG576" i="1"/>
  <c r="AE576" i="1"/>
  <c r="Z576" i="1"/>
  <c r="U576" i="1"/>
  <c r="S576" i="1"/>
  <c r="R576" i="1"/>
  <c r="K576" i="1"/>
  <c r="J576" i="1"/>
  <c r="AP575" i="1"/>
  <c r="AO575" i="1"/>
  <c r="AN575" i="1"/>
  <c r="AM575" i="1"/>
  <c r="AL575" i="1"/>
  <c r="AH575" i="1"/>
  <c r="AG575" i="1"/>
  <c r="AE575" i="1"/>
  <c r="Z575" i="1"/>
  <c r="U575" i="1"/>
  <c r="S575" i="1"/>
  <c r="R575" i="1"/>
  <c r="K575" i="1"/>
  <c r="J575" i="1"/>
  <c r="AP574" i="1"/>
  <c r="AO574" i="1"/>
  <c r="AN574" i="1"/>
  <c r="AM574" i="1"/>
  <c r="AL574" i="1"/>
  <c r="AH574" i="1"/>
  <c r="AG574" i="1"/>
  <c r="AE574" i="1"/>
  <c r="Z574" i="1"/>
  <c r="U574" i="1"/>
  <c r="S574" i="1"/>
  <c r="R574" i="1"/>
  <c r="K574" i="1"/>
  <c r="J574" i="1"/>
  <c r="AP573" i="1"/>
  <c r="AO573" i="1"/>
  <c r="AN573" i="1"/>
  <c r="AM573" i="1"/>
  <c r="AL573" i="1"/>
  <c r="AH573" i="1"/>
  <c r="AG573" i="1"/>
  <c r="AE573" i="1"/>
  <c r="Z573" i="1"/>
  <c r="U573" i="1"/>
  <c r="S573" i="1"/>
  <c r="R573" i="1"/>
  <c r="K573" i="1"/>
  <c r="J573" i="1"/>
  <c r="L573" i="1" s="1"/>
  <c r="AP572" i="1"/>
  <c r="AO572" i="1"/>
  <c r="AN572" i="1"/>
  <c r="AM572" i="1"/>
  <c r="AL572" i="1"/>
  <c r="AH572" i="1"/>
  <c r="AG572" i="1"/>
  <c r="AE572" i="1"/>
  <c r="Z572" i="1"/>
  <c r="U572" i="1"/>
  <c r="S572" i="1"/>
  <c r="R572" i="1"/>
  <c r="K572" i="1"/>
  <c r="J572" i="1"/>
  <c r="AP571" i="1"/>
  <c r="AO571" i="1"/>
  <c r="AN571" i="1"/>
  <c r="AM571" i="1"/>
  <c r="AL571" i="1"/>
  <c r="AH571" i="1"/>
  <c r="AG571" i="1"/>
  <c r="AE571" i="1"/>
  <c r="Z571" i="1"/>
  <c r="U571" i="1"/>
  <c r="S571" i="1"/>
  <c r="R571" i="1"/>
  <c r="K571" i="1"/>
  <c r="J571" i="1"/>
  <c r="AP570" i="1"/>
  <c r="AO570" i="1"/>
  <c r="AN570" i="1"/>
  <c r="AM570" i="1"/>
  <c r="AL570" i="1"/>
  <c r="AH570" i="1"/>
  <c r="AG570" i="1"/>
  <c r="AE570" i="1"/>
  <c r="Z570" i="1"/>
  <c r="U570" i="1"/>
  <c r="S570" i="1"/>
  <c r="R570" i="1"/>
  <c r="K570" i="1"/>
  <c r="J570" i="1"/>
  <c r="AP569" i="1"/>
  <c r="AO569" i="1"/>
  <c r="AN569" i="1"/>
  <c r="AM569" i="1"/>
  <c r="AL569" i="1"/>
  <c r="AH569" i="1"/>
  <c r="AG569" i="1"/>
  <c r="AE569" i="1"/>
  <c r="Z569" i="1"/>
  <c r="U569" i="1"/>
  <c r="S569" i="1"/>
  <c r="R569" i="1"/>
  <c r="K569" i="1"/>
  <c r="J569" i="1"/>
  <c r="L569" i="1" s="1"/>
  <c r="AP568" i="1"/>
  <c r="AO568" i="1"/>
  <c r="AN568" i="1"/>
  <c r="AM568" i="1"/>
  <c r="AL568" i="1"/>
  <c r="AH568" i="1"/>
  <c r="AG568" i="1"/>
  <c r="AE568" i="1"/>
  <c r="Z568" i="1"/>
  <c r="U568" i="1"/>
  <c r="S568" i="1"/>
  <c r="R568" i="1"/>
  <c r="K568" i="1"/>
  <c r="J568" i="1"/>
  <c r="AP567" i="1"/>
  <c r="AO567" i="1"/>
  <c r="AN567" i="1"/>
  <c r="AM567" i="1"/>
  <c r="AL567" i="1"/>
  <c r="AH567" i="1"/>
  <c r="AG567" i="1"/>
  <c r="AE567" i="1"/>
  <c r="Z567" i="1"/>
  <c r="U567" i="1"/>
  <c r="S567" i="1"/>
  <c r="R567" i="1"/>
  <c r="K567" i="1"/>
  <c r="J567" i="1"/>
  <c r="AP566" i="1"/>
  <c r="AO566" i="1"/>
  <c r="AN566" i="1"/>
  <c r="AM566" i="1"/>
  <c r="AL566" i="1"/>
  <c r="AH566" i="1"/>
  <c r="AG566" i="1"/>
  <c r="AE566" i="1"/>
  <c r="Z566" i="1"/>
  <c r="U566" i="1"/>
  <c r="S566" i="1"/>
  <c r="R566" i="1"/>
  <c r="K566" i="1"/>
  <c r="J566" i="1"/>
  <c r="AP565" i="1"/>
  <c r="AO565" i="1"/>
  <c r="AN565" i="1"/>
  <c r="AM565" i="1"/>
  <c r="AL565" i="1"/>
  <c r="AH565" i="1"/>
  <c r="AG565" i="1"/>
  <c r="AE565" i="1"/>
  <c r="Z565" i="1"/>
  <c r="U565" i="1"/>
  <c r="S565" i="1"/>
  <c r="R565" i="1"/>
  <c r="M565" i="1"/>
  <c r="K565" i="1"/>
  <c r="J565" i="1"/>
  <c r="AP564" i="1"/>
  <c r="AO564" i="1"/>
  <c r="AN564" i="1"/>
  <c r="AM564" i="1"/>
  <c r="AL564" i="1"/>
  <c r="AH564" i="1"/>
  <c r="AG564" i="1"/>
  <c r="AE564" i="1"/>
  <c r="Z564" i="1"/>
  <c r="U564" i="1"/>
  <c r="S564" i="1"/>
  <c r="R564" i="1"/>
  <c r="K564" i="1"/>
  <c r="J564" i="1"/>
  <c r="AP563" i="1"/>
  <c r="AO563" i="1"/>
  <c r="AN563" i="1"/>
  <c r="AM563" i="1"/>
  <c r="AL563" i="1"/>
  <c r="AH563" i="1"/>
  <c r="AG563" i="1"/>
  <c r="AE563" i="1"/>
  <c r="Z563" i="1"/>
  <c r="U563" i="1"/>
  <c r="S563" i="1"/>
  <c r="R563" i="1"/>
  <c r="K563" i="1"/>
  <c r="J563" i="1"/>
  <c r="AP562" i="1"/>
  <c r="AO562" i="1"/>
  <c r="AN562" i="1"/>
  <c r="AM562" i="1"/>
  <c r="AL562" i="1"/>
  <c r="AH562" i="1"/>
  <c r="AG562" i="1"/>
  <c r="AE562" i="1"/>
  <c r="Z562" i="1"/>
  <c r="U562" i="1"/>
  <c r="S562" i="1"/>
  <c r="R562" i="1"/>
  <c r="K562" i="1"/>
  <c r="J562" i="1"/>
  <c r="AP561" i="1"/>
  <c r="AO561" i="1"/>
  <c r="AN561" i="1"/>
  <c r="AM561" i="1"/>
  <c r="AL561" i="1"/>
  <c r="AH561" i="1"/>
  <c r="AG561" i="1"/>
  <c r="AE561" i="1"/>
  <c r="Z561" i="1"/>
  <c r="U561" i="1"/>
  <c r="S561" i="1"/>
  <c r="R561" i="1"/>
  <c r="K561" i="1"/>
  <c r="J561" i="1"/>
  <c r="AP560" i="1"/>
  <c r="AO560" i="1"/>
  <c r="AN560" i="1"/>
  <c r="AM560" i="1"/>
  <c r="AL560" i="1"/>
  <c r="AH560" i="1"/>
  <c r="AG560" i="1"/>
  <c r="AE560" i="1"/>
  <c r="Z560" i="1"/>
  <c r="U560" i="1"/>
  <c r="S560" i="1"/>
  <c r="R560" i="1"/>
  <c r="K560" i="1"/>
  <c r="J560" i="1"/>
  <c r="AP559" i="1"/>
  <c r="AO559" i="1"/>
  <c r="AN559" i="1"/>
  <c r="AM559" i="1"/>
  <c r="AL559" i="1"/>
  <c r="AH559" i="1"/>
  <c r="AG559" i="1"/>
  <c r="AE559" i="1"/>
  <c r="Z559" i="1"/>
  <c r="U559" i="1"/>
  <c r="S559" i="1"/>
  <c r="R559" i="1"/>
  <c r="K559" i="1"/>
  <c r="J559" i="1"/>
  <c r="AP558" i="1"/>
  <c r="AO558" i="1"/>
  <c r="AN558" i="1"/>
  <c r="AM558" i="1"/>
  <c r="AL558" i="1"/>
  <c r="AH558" i="1"/>
  <c r="AG558" i="1"/>
  <c r="AE558" i="1"/>
  <c r="Z558" i="1"/>
  <c r="U558" i="1"/>
  <c r="S558" i="1"/>
  <c r="R558" i="1"/>
  <c r="M558" i="1"/>
  <c r="K558" i="1"/>
  <c r="J558" i="1"/>
  <c r="AP557" i="1"/>
  <c r="AO557" i="1"/>
  <c r="AN557" i="1"/>
  <c r="AM557" i="1"/>
  <c r="AL557" i="1"/>
  <c r="AH557" i="1"/>
  <c r="AG557" i="1"/>
  <c r="AE557" i="1"/>
  <c r="Z557" i="1"/>
  <c r="U557" i="1"/>
  <c r="S557" i="1"/>
  <c r="R557" i="1"/>
  <c r="K557" i="1"/>
  <c r="J557" i="1"/>
  <c r="AP556" i="1"/>
  <c r="AO556" i="1"/>
  <c r="AN556" i="1"/>
  <c r="AM556" i="1"/>
  <c r="AL556" i="1"/>
  <c r="AH556" i="1"/>
  <c r="AG556" i="1"/>
  <c r="AE556" i="1"/>
  <c r="Z556" i="1"/>
  <c r="U556" i="1"/>
  <c r="S556" i="1"/>
  <c r="R556" i="1"/>
  <c r="K556" i="1"/>
  <c r="J556" i="1"/>
  <c r="AP555" i="1"/>
  <c r="AO555" i="1"/>
  <c r="AN555" i="1"/>
  <c r="AM555" i="1"/>
  <c r="AL555" i="1"/>
  <c r="AH555" i="1"/>
  <c r="AG555" i="1"/>
  <c r="AE555" i="1"/>
  <c r="Z555" i="1"/>
  <c r="U555" i="1"/>
  <c r="S555" i="1"/>
  <c r="R555" i="1"/>
  <c r="K555" i="1"/>
  <c r="J555" i="1"/>
  <c r="AP554" i="1"/>
  <c r="AO554" i="1"/>
  <c r="AN554" i="1"/>
  <c r="AM554" i="1"/>
  <c r="AL554" i="1"/>
  <c r="AH554" i="1"/>
  <c r="AG554" i="1"/>
  <c r="AE554" i="1"/>
  <c r="Z554" i="1"/>
  <c r="U554" i="1"/>
  <c r="S554" i="1"/>
  <c r="R554" i="1"/>
  <c r="K554" i="1"/>
  <c r="J554" i="1"/>
  <c r="AP553" i="1"/>
  <c r="AO553" i="1"/>
  <c r="AN553" i="1"/>
  <c r="AM553" i="1"/>
  <c r="AL553" i="1"/>
  <c r="AH553" i="1"/>
  <c r="AG553" i="1"/>
  <c r="AE553" i="1"/>
  <c r="Z553" i="1"/>
  <c r="U553" i="1"/>
  <c r="S553" i="1"/>
  <c r="R553" i="1"/>
  <c r="K553" i="1"/>
  <c r="J553" i="1"/>
  <c r="AP552" i="1"/>
  <c r="AO552" i="1"/>
  <c r="AN552" i="1"/>
  <c r="AM552" i="1"/>
  <c r="AL552" i="1"/>
  <c r="AH552" i="1"/>
  <c r="AG552" i="1"/>
  <c r="AE552" i="1"/>
  <c r="Z552" i="1"/>
  <c r="U552" i="1"/>
  <c r="S552" i="1"/>
  <c r="R552" i="1"/>
  <c r="K552" i="1"/>
  <c r="J552" i="1"/>
  <c r="AP551" i="1"/>
  <c r="AO551" i="1"/>
  <c r="AN551" i="1"/>
  <c r="AM551" i="1"/>
  <c r="AL551" i="1"/>
  <c r="AH551" i="1"/>
  <c r="AG551" i="1"/>
  <c r="AE551" i="1"/>
  <c r="Z551" i="1"/>
  <c r="U551" i="1"/>
  <c r="S551" i="1"/>
  <c r="R551" i="1"/>
  <c r="K551" i="1"/>
  <c r="J551" i="1"/>
  <c r="AP550" i="1"/>
  <c r="AO550" i="1"/>
  <c r="AN550" i="1"/>
  <c r="AM550" i="1"/>
  <c r="AL550" i="1"/>
  <c r="AH550" i="1"/>
  <c r="AG550" i="1"/>
  <c r="AE550" i="1"/>
  <c r="Z550" i="1"/>
  <c r="U550" i="1"/>
  <c r="S550" i="1"/>
  <c r="R550" i="1"/>
  <c r="M550" i="1"/>
  <c r="K550" i="1"/>
  <c r="J550" i="1"/>
  <c r="AP549" i="1"/>
  <c r="AO549" i="1"/>
  <c r="AN549" i="1"/>
  <c r="AM549" i="1"/>
  <c r="AL549" i="1"/>
  <c r="AH549" i="1"/>
  <c r="AG549" i="1"/>
  <c r="AE549" i="1"/>
  <c r="Z549" i="1"/>
  <c r="U549" i="1"/>
  <c r="S549" i="1"/>
  <c r="R549" i="1"/>
  <c r="K549" i="1"/>
  <c r="J549" i="1"/>
  <c r="AP548" i="1"/>
  <c r="AO548" i="1"/>
  <c r="AN548" i="1"/>
  <c r="AM548" i="1"/>
  <c r="AL548" i="1"/>
  <c r="AH548" i="1"/>
  <c r="AG548" i="1"/>
  <c r="AE548" i="1"/>
  <c r="Z548" i="1"/>
  <c r="U548" i="1"/>
  <c r="S548" i="1"/>
  <c r="R548" i="1"/>
  <c r="K548" i="1"/>
  <c r="J548" i="1"/>
  <c r="AP547" i="1"/>
  <c r="AO547" i="1"/>
  <c r="AN547" i="1"/>
  <c r="AM547" i="1"/>
  <c r="AL547" i="1"/>
  <c r="AH547" i="1"/>
  <c r="AG547" i="1"/>
  <c r="AE547" i="1"/>
  <c r="Z547" i="1"/>
  <c r="U547" i="1"/>
  <c r="S547" i="1"/>
  <c r="R547" i="1"/>
  <c r="M547" i="1"/>
  <c r="O547" i="1" s="1"/>
  <c r="K547" i="1"/>
  <c r="J547" i="1"/>
  <c r="L547" i="1" s="1"/>
  <c r="AP546" i="1"/>
  <c r="AO546" i="1"/>
  <c r="AN546" i="1"/>
  <c r="AM546" i="1"/>
  <c r="AL546" i="1"/>
  <c r="AH546" i="1"/>
  <c r="AG546" i="1"/>
  <c r="AE546" i="1"/>
  <c r="Z546" i="1"/>
  <c r="U546" i="1"/>
  <c r="S546" i="1"/>
  <c r="R546" i="1"/>
  <c r="K546" i="1"/>
  <c r="J546" i="1"/>
  <c r="AP545" i="1"/>
  <c r="AO545" i="1"/>
  <c r="AN545" i="1"/>
  <c r="AM545" i="1"/>
  <c r="AL545" i="1"/>
  <c r="AH545" i="1"/>
  <c r="AG545" i="1"/>
  <c r="AE545" i="1"/>
  <c r="Z545" i="1"/>
  <c r="U545" i="1"/>
  <c r="S545" i="1"/>
  <c r="R545" i="1"/>
  <c r="K545" i="1"/>
  <c r="J545" i="1"/>
  <c r="AP544" i="1"/>
  <c r="AO544" i="1"/>
  <c r="AN544" i="1"/>
  <c r="AM544" i="1"/>
  <c r="AL544" i="1"/>
  <c r="AH544" i="1"/>
  <c r="AG544" i="1"/>
  <c r="AE544" i="1"/>
  <c r="Z544" i="1"/>
  <c r="U544" i="1"/>
  <c r="S544" i="1"/>
  <c r="R544" i="1"/>
  <c r="K544" i="1"/>
  <c r="J544" i="1"/>
  <c r="AP543" i="1"/>
  <c r="AO543" i="1"/>
  <c r="AN543" i="1"/>
  <c r="AM543" i="1"/>
  <c r="AL543" i="1"/>
  <c r="AH543" i="1"/>
  <c r="AG543" i="1"/>
  <c r="AE543" i="1"/>
  <c r="Z543" i="1"/>
  <c r="U543" i="1"/>
  <c r="S543" i="1"/>
  <c r="R543" i="1"/>
  <c r="M543" i="1"/>
  <c r="K543" i="1"/>
  <c r="J543" i="1"/>
  <c r="AP542" i="1"/>
  <c r="AO542" i="1"/>
  <c r="AN542" i="1"/>
  <c r="AM542" i="1"/>
  <c r="AL542" i="1"/>
  <c r="AH542" i="1"/>
  <c r="AG542" i="1"/>
  <c r="AE542" i="1"/>
  <c r="Z542" i="1"/>
  <c r="U542" i="1"/>
  <c r="S542" i="1"/>
  <c r="R542" i="1"/>
  <c r="K542" i="1"/>
  <c r="J542" i="1"/>
  <c r="AP541" i="1"/>
  <c r="AO541" i="1"/>
  <c r="AN541" i="1"/>
  <c r="AM541" i="1"/>
  <c r="AL541" i="1"/>
  <c r="AH541" i="1"/>
  <c r="AG541" i="1"/>
  <c r="AE541" i="1"/>
  <c r="Z541" i="1"/>
  <c r="U541" i="1"/>
  <c r="S541" i="1"/>
  <c r="R541" i="1"/>
  <c r="K541" i="1"/>
  <c r="J541" i="1"/>
  <c r="AP540" i="1"/>
  <c r="AO540" i="1"/>
  <c r="AN540" i="1"/>
  <c r="AM540" i="1"/>
  <c r="AL540" i="1"/>
  <c r="AH540" i="1"/>
  <c r="AG540" i="1"/>
  <c r="AE540" i="1"/>
  <c r="Z540" i="1"/>
  <c r="U540" i="1"/>
  <c r="S540" i="1"/>
  <c r="R540" i="1"/>
  <c r="K540" i="1"/>
  <c r="J540" i="1"/>
  <c r="AP539" i="1"/>
  <c r="AO539" i="1"/>
  <c r="AN539" i="1"/>
  <c r="AM539" i="1"/>
  <c r="AL539" i="1"/>
  <c r="AH539" i="1"/>
  <c r="AG539" i="1"/>
  <c r="AE539" i="1"/>
  <c r="Z539" i="1"/>
  <c r="U539" i="1"/>
  <c r="S539" i="1"/>
  <c r="R539" i="1"/>
  <c r="K539" i="1"/>
  <c r="J539" i="1"/>
  <c r="AP538" i="1"/>
  <c r="AO538" i="1"/>
  <c r="AN538" i="1"/>
  <c r="AM538" i="1"/>
  <c r="AL538" i="1"/>
  <c r="AH538" i="1"/>
  <c r="AG538" i="1"/>
  <c r="AE538" i="1"/>
  <c r="Z538" i="1"/>
  <c r="U538" i="1"/>
  <c r="S538" i="1"/>
  <c r="R538" i="1"/>
  <c r="K538" i="1"/>
  <c r="J538" i="1"/>
  <c r="AP537" i="1"/>
  <c r="AO537" i="1"/>
  <c r="AN537" i="1"/>
  <c r="AM537" i="1"/>
  <c r="AL537" i="1"/>
  <c r="AH537" i="1"/>
  <c r="AG537" i="1"/>
  <c r="AE537" i="1"/>
  <c r="Z537" i="1"/>
  <c r="U537" i="1"/>
  <c r="S537" i="1"/>
  <c r="R537" i="1"/>
  <c r="K537" i="1"/>
  <c r="J537" i="1"/>
  <c r="AP536" i="1"/>
  <c r="AO536" i="1"/>
  <c r="AN536" i="1"/>
  <c r="AM536" i="1"/>
  <c r="AL536" i="1"/>
  <c r="AH536" i="1"/>
  <c r="AG536" i="1"/>
  <c r="AE536" i="1"/>
  <c r="Z536" i="1"/>
  <c r="U536" i="1"/>
  <c r="S536" i="1"/>
  <c r="R536" i="1"/>
  <c r="K536" i="1"/>
  <c r="J536" i="1"/>
  <c r="AP535" i="1"/>
  <c r="AO535" i="1"/>
  <c r="AN535" i="1"/>
  <c r="AM535" i="1"/>
  <c r="AL535" i="1"/>
  <c r="AH535" i="1"/>
  <c r="AG535" i="1"/>
  <c r="AE535" i="1"/>
  <c r="Z535" i="1"/>
  <c r="U535" i="1"/>
  <c r="S535" i="1"/>
  <c r="R535" i="1"/>
  <c r="K535" i="1"/>
  <c r="J535" i="1"/>
  <c r="AP534" i="1"/>
  <c r="AO534" i="1"/>
  <c r="AN534" i="1"/>
  <c r="AM534" i="1"/>
  <c r="AL534" i="1"/>
  <c r="AH534" i="1"/>
  <c r="AG534" i="1"/>
  <c r="AE534" i="1"/>
  <c r="Z534" i="1"/>
  <c r="U534" i="1"/>
  <c r="S534" i="1"/>
  <c r="R534" i="1"/>
  <c r="K534" i="1"/>
  <c r="J534" i="1"/>
  <c r="AP533" i="1"/>
  <c r="AO533" i="1"/>
  <c r="AN533" i="1"/>
  <c r="AM533" i="1"/>
  <c r="AL533" i="1"/>
  <c r="AH533" i="1"/>
  <c r="AG533" i="1"/>
  <c r="AE533" i="1"/>
  <c r="Z533" i="1"/>
  <c r="U533" i="1"/>
  <c r="S533" i="1"/>
  <c r="R533" i="1"/>
  <c r="M533" i="1"/>
  <c r="K533" i="1"/>
  <c r="J533" i="1"/>
  <c r="AP532" i="1"/>
  <c r="AO532" i="1"/>
  <c r="AN532" i="1"/>
  <c r="AM532" i="1"/>
  <c r="AL532" i="1"/>
  <c r="AH532" i="1"/>
  <c r="AG532" i="1"/>
  <c r="AE532" i="1"/>
  <c r="Z532" i="1"/>
  <c r="U532" i="1"/>
  <c r="S532" i="1"/>
  <c r="R532" i="1"/>
  <c r="K532" i="1"/>
  <c r="J532" i="1"/>
  <c r="AP531" i="1"/>
  <c r="AO531" i="1"/>
  <c r="AN531" i="1"/>
  <c r="AM531" i="1"/>
  <c r="AL531" i="1"/>
  <c r="AH531" i="1"/>
  <c r="AG531" i="1"/>
  <c r="AE531" i="1"/>
  <c r="Z531" i="1"/>
  <c r="U531" i="1"/>
  <c r="S531" i="1"/>
  <c r="R531" i="1"/>
  <c r="K531" i="1"/>
  <c r="J531" i="1"/>
  <c r="AP530" i="1"/>
  <c r="AO530" i="1"/>
  <c r="AN530" i="1"/>
  <c r="AM530" i="1"/>
  <c r="AL530" i="1"/>
  <c r="AH530" i="1"/>
  <c r="AG530" i="1"/>
  <c r="AE530" i="1"/>
  <c r="Z530" i="1"/>
  <c r="U530" i="1"/>
  <c r="S530" i="1"/>
  <c r="R530" i="1"/>
  <c r="M530" i="1"/>
  <c r="K530" i="1"/>
  <c r="J530" i="1"/>
  <c r="AP529" i="1"/>
  <c r="AO529" i="1"/>
  <c r="AN529" i="1"/>
  <c r="AM529" i="1"/>
  <c r="AL529" i="1"/>
  <c r="AH529" i="1"/>
  <c r="AG529" i="1"/>
  <c r="AE529" i="1"/>
  <c r="Z529" i="1"/>
  <c r="U529" i="1"/>
  <c r="S529" i="1"/>
  <c r="R529" i="1"/>
  <c r="K529" i="1"/>
  <c r="J529" i="1"/>
  <c r="AP528" i="1"/>
  <c r="AO528" i="1"/>
  <c r="AN528" i="1"/>
  <c r="AM528" i="1"/>
  <c r="AL528" i="1"/>
  <c r="AH528" i="1"/>
  <c r="AG528" i="1"/>
  <c r="AE528" i="1"/>
  <c r="Z528" i="1"/>
  <c r="U528" i="1"/>
  <c r="S528" i="1"/>
  <c r="R528" i="1"/>
  <c r="M528" i="1"/>
  <c r="O528" i="1" s="1"/>
  <c r="K528" i="1"/>
  <c r="J528" i="1"/>
  <c r="AP527" i="1"/>
  <c r="AO527" i="1"/>
  <c r="AN527" i="1"/>
  <c r="AM527" i="1"/>
  <c r="AL527" i="1"/>
  <c r="AH527" i="1"/>
  <c r="AG527" i="1"/>
  <c r="AE527" i="1"/>
  <c r="Z527" i="1"/>
  <c r="U527" i="1"/>
  <c r="S527" i="1"/>
  <c r="R527" i="1"/>
  <c r="K527" i="1"/>
  <c r="J527" i="1"/>
  <c r="AP526" i="1"/>
  <c r="AO526" i="1"/>
  <c r="AN526" i="1"/>
  <c r="AM526" i="1"/>
  <c r="AL526" i="1"/>
  <c r="AH526" i="1"/>
  <c r="AG526" i="1"/>
  <c r="AE526" i="1"/>
  <c r="Z526" i="1"/>
  <c r="U526" i="1"/>
  <c r="S526" i="1"/>
  <c r="R526" i="1"/>
  <c r="K526" i="1"/>
  <c r="J526" i="1"/>
  <c r="AP525" i="1"/>
  <c r="AO525" i="1"/>
  <c r="AN525" i="1"/>
  <c r="AM525" i="1"/>
  <c r="AL525" i="1"/>
  <c r="AH525" i="1"/>
  <c r="AG525" i="1"/>
  <c r="AE525" i="1"/>
  <c r="Z525" i="1"/>
  <c r="U525" i="1"/>
  <c r="S525" i="1"/>
  <c r="R525" i="1"/>
  <c r="K525" i="1"/>
  <c r="J525" i="1"/>
  <c r="AP524" i="1"/>
  <c r="AO524" i="1"/>
  <c r="AN524" i="1"/>
  <c r="AM524" i="1"/>
  <c r="AL524" i="1"/>
  <c r="AH524" i="1"/>
  <c r="AG524" i="1"/>
  <c r="AE524" i="1"/>
  <c r="Z524" i="1"/>
  <c r="U524" i="1"/>
  <c r="S524" i="1"/>
  <c r="R524" i="1"/>
  <c r="K524" i="1"/>
  <c r="J524" i="1"/>
  <c r="AP523" i="1"/>
  <c r="AO523" i="1"/>
  <c r="AN523" i="1"/>
  <c r="AM523" i="1"/>
  <c r="AL523" i="1"/>
  <c r="AH523" i="1"/>
  <c r="AG523" i="1"/>
  <c r="AE523" i="1"/>
  <c r="Z523" i="1"/>
  <c r="U523" i="1"/>
  <c r="S523" i="1"/>
  <c r="R523" i="1"/>
  <c r="M523" i="1"/>
  <c r="K523" i="1"/>
  <c r="J523" i="1"/>
  <c r="L523" i="1" s="1"/>
  <c r="AP522" i="1"/>
  <c r="AO522" i="1"/>
  <c r="AN522" i="1"/>
  <c r="AM522" i="1"/>
  <c r="AL522" i="1"/>
  <c r="AH522" i="1"/>
  <c r="AG522" i="1"/>
  <c r="AE522" i="1"/>
  <c r="Z522" i="1"/>
  <c r="U522" i="1"/>
  <c r="S522" i="1"/>
  <c r="R522" i="1"/>
  <c r="K522" i="1"/>
  <c r="J522" i="1"/>
  <c r="AP521" i="1"/>
  <c r="AO521" i="1"/>
  <c r="AN521" i="1"/>
  <c r="AM521" i="1"/>
  <c r="AL521" i="1"/>
  <c r="AH521" i="1"/>
  <c r="AG521" i="1"/>
  <c r="AE521" i="1"/>
  <c r="Z521" i="1"/>
  <c r="U521" i="1"/>
  <c r="S521" i="1"/>
  <c r="R521" i="1"/>
  <c r="K521" i="1"/>
  <c r="J521" i="1"/>
  <c r="AP520" i="1"/>
  <c r="AO520" i="1"/>
  <c r="AN520" i="1"/>
  <c r="AM520" i="1"/>
  <c r="AL520" i="1"/>
  <c r="AH520" i="1"/>
  <c r="AG520" i="1"/>
  <c r="AE520" i="1"/>
  <c r="Z520" i="1"/>
  <c r="U520" i="1"/>
  <c r="S520" i="1"/>
  <c r="R520" i="1"/>
  <c r="K520" i="1"/>
  <c r="J520" i="1"/>
  <c r="AP519" i="1"/>
  <c r="AO519" i="1"/>
  <c r="AN519" i="1"/>
  <c r="AM519" i="1"/>
  <c r="AL519" i="1"/>
  <c r="AH519" i="1"/>
  <c r="AG519" i="1"/>
  <c r="AE519" i="1"/>
  <c r="Z519" i="1"/>
  <c r="U519" i="1"/>
  <c r="S519" i="1"/>
  <c r="R519" i="1"/>
  <c r="K519" i="1"/>
  <c r="J519" i="1"/>
  <c r="AP518" i="1"/>
  <c r="AO518" i="1"/>
  <c r="AN518" i="1"/>
  <c r="AM518" i="1"/>
  <c r="AL518" i="1"/>
  <c r="AH518" i="1"/>
  <c r="AG518" i="1"/>
  <c r="AE518" i="1"/>
  <c r="Z518" i="1"/>
  <c r="U518" i="1"/>
  <c r="S518" i="1"/>
  <c r="R518" i="1"/>
  <c r="K518" i="1"/>
  <c r="J518" i="1"/>
  <c r="AP517" i="1"/>
  <c r="AO517" i="1"/>
  <c r="AN517" i="1"/>
  <c r="AM517" i="1"/>
  <c r="AL517" i="1"/>
  <c r="AH517" i="1"/>
  <c r="AG517" i="1"/>
  <c r="AE517" i="1"/>
  <c r="Z517" i="1"/>
  <c r="U517" i="1"/>
  <c r="S517" i="1"/>
  <c r="R517" i="1"/>
  <c r="K517" i="1"/>
  <c r="J517" i="1"/>
  <c r="AP516" i="1"/>
  <c r="AO516" i="1"/>
  <c r="AN516" i="1"/>
  <c r="AM516" i="1"/>
  <c r="AL516" i="1"/>
  <c r="AH516" i="1"/>
  <c r="AG516" i="1"/>
  <c r="AE516" i="1"/>
  <c r="Z516" i="1"/>
  <c r="U516" i="1"/>
  <c r="S516" i="1"/>
  <c r="R516" i="1"/>
  <c r="K516" i="1"/>
  <c r="J516" i="1"/>
  <c r="AP515" i="1"/>
  <c r="AO515" i="1"/>
  <c r="AN515" i="1"/>
  <c r="AM515" i="1"/>
  <c r="AL515" i="1"/>
  <c r="AH515" i="1"/>
  <c r="AG515" i="1"/>
  <c r="AE515" i="1"/>
  <c r="Z515" i="1"/>
  <c r="U515" i="1"/>
  <c r="S515" i="1"/>
  <c r="R515" i="1"/>
  <c r="K515" i="1"/>
  <c r="J515" i="1"/>
  <c r="AP514" i="1"/>
  <c r="AO514" i="1"/>
  <c r="AN514" i="1"/>
  <c r="AM514" i="1"/>
  <c r="AL514" i="1"/>
  <c r="AH514" i="1"/>
  <c r="AG514" i="1"/>
  <c r="AE514" i="1"/>
  <c r="Z514" i="1"/>
  <c r="U514" i="1"/>
  <c r="S514" i="1"/>
  <c r="R514" i="1"/>
  <c r="K514" i="1"/>
  <c r="J514" i="1"/>
  <c r="AP513" i="1"/>
  <c r="AO513" i="1"/>
  <c r="AN513" i="1"/>
  <c r="AM513" i="1"/>
  <c r="AL513" i="1"/>
  <c r="AH513" i="1"/>
  <c r="AG513" i="1"/>
  <c r="AE513" i="1"/>
  <c r="Z513" i="1"/>
  <c r="U513" i="1"/>
  <c r="S513" i="1"/>
  <c r="R513" i="1"/>
  <c r="K513" i="1"/>
  <c r="J513" i="1"/>
  <c r="AP512" i="1"/>
  <c r="AO512" i="1"/>
  <c r="AN512" i="1"/>
  <c r="AM512" i="1"/>
  <c r="AL512" i="1"/>
  <c r="AH512" i="1"/>
  <c r="AG512" i="1"/>
  <c r="AE512" i="1"/>
  <c r="Z512" i="1"/>
  <c r="U512" i="1"/>
  <c r="S512" i="1"/>
  <c r="R512" i="1"/>
  <c r="M512" i="1"/>
  <c r="K512" i="1"/>
  <c r="J512" i="1"/>
  <c r="AP511" i="1"/>
  <c r="AO511" i="1"/>
  <c r="AN511" i="1"/>
  <c r="AM511" i="1"/>
  <c r="AL511" i="1"/>
  <c r="AH511" i="1"/>
  <c r="AG511" i="1"/>
  <c r="AE511" i="1"/>
  <c r="Z511" i="1"/>
  <c r="U511" i="1"/>
  <c r="S511" i="1"/>
  <c r="R511" i="1"/>
  <c r="K511" i="1"/>
  <c r="J511" i="1"/>
  <c r="AP510" i="1"/>
  <c r="AO510" i="1"/>
  <c r="AN510" i="1"/>
  <c r="AM510" i="1"/>
  <c r="AL510" i="1"/>
  <c r="AH510" i="1"/>
  <c r="AG510" i="1"/>
  <c r="AE510" i="1"/>
  <c r="Z510" i="1"/>
  <c r="U510" i="1"/>
  <c r="S510" i="1"/>
  <c r="R510" i="1"/>
  <c r="K510" i="1"/>
  <c r="J510" i="1"/>
  <c r="AP509" i="1"/>
  <c r="AO509" i="1"/>
  <c r="AN509" i="1"/>
  <c r="AM509" i="1"/>
  <c r="AL509" i="1"/>
  <c r="AH509" i="1"/>
  <c r="AG509" i="1"/>
  <c r="AE509" i="1"/>
  <c r="Z509" i="1"/>
  <c r="U509" i="1"/>
  <c r="S509" i="1"/>
  <c r="R509" i="1"/>
  <c r="K509" i="1"/>
  <c r="J509" i="1"/>
  <c r="AP508" i="1"/>
  <c r="AO508" i="1"/>
  <c r="AN508" i="1"/>
  <c r="AM508" i="1"/>
  <c r="AL508" i="1"/>
  <c r="AH508" i="1"/>
  <c r="AG508" i="1"/>
  <c r="AE508" i="1"/>
  <c r="Z508" i="1"/>
  <c r="U508" i="1"/>
  <c r="S508" i="1"/>
  <c r="R508" i="1"/>
  <c r="K508" i="1"/>
  <c r="J508" i="1"/>
  <c r="AP507" i="1"/>
  <c r="AO507" i="1"/>
  <c r="AN507" i="1"/>
  <c r="AM507" i="1"/>
  <c r="AL507" i="1"/>
  <c r="AH507" i="1"/>
  <c r="AG507" i="1"/>
  <c r="AE507" i="1"/>
  <c r="Z507" i="1"/>
  <c r="U507" i="1"/>
  <c r="S507" i="1"/>
  <c r="R507" i="1"/>
  <c r="K507" i="1"/>
  <c r="J507" i="1"/>
  <c r="AP506" i="1"/>
  <c r="AO506" i="1"/>
  <c r="AN506" i="1"/>
  <c r="AM506" i="1"/>
  <c r="AL506" i="1"/>
  <c r="AH506" i="1"/>
  <c r="AG506" i="1"/>
  <c r="AE506" i="1"/>
  <c r="Z506" i="1"/>
  <c r="U506" i="1"/>
  <c r="S506" i="1"/>
  <c r="R506" i="1"/>
  <c r="K506" i="1"/>
  <c r="J506" i="1"/>
  <c r="AP505" i="1"/>
  <c r="AO505" i="1"/>
  <c r="AN505" i="1"/>
  <c r="AM505" i="1"/>
  <c r="AL505" i="1"/>
  <c r="AH505" i="1"/>
  <c r="AG505" i="1"/>
  <c r="AE505" i="1"/>
  <c r="Z505" i="1"/>
  <c r="U505" i="1"/>
  <c r="S505" i="1"/>
  <c r="R505" i="1"/>
  <c r="K505" i="1"/>
  <c r="J505" i="1"/>
  <c r="AP504" i="1"/>
  <c r="AO504" i="1"/>
  <c r="AN504" i="1"/>
  <c r="AM504" i="1"/>
  <c r="AL504" i="1"/>
  <c r="AH504" i="1"/>
  <c r="AG504" i="1"/>
  <c r="AE504" i="1"/>
  <c r="Z504" i="1"/>
  <c r="U504" i="1"/>
  <c r="S504" i="1"/>
  <c r="R504" i="1"/>
  <c r="K504" i="1"/>
  <c r="J504" i="1"/>
  <c r="AP503" i="1"/>
  <c r="AO503" i="1"/>
  <c r="AN503" i="1"/>
  <c r="AM503" i="1"/>
  <c r="AL503" i="1"/>
  <c r="AH503" i="1"/>
  <c r="AG503" i="1"/>
  <c r="AE503" i="1"/>
  <c r="Z503" i="1"/>
  <c r="U503" i="1"/>
  <c r="S503" i="1"/>
  <c r="R503" i="1"/>
  <c r="K503" i="1"/>
  <c r="J503" i="1"/>
  <c r="AP502" i="1"/>
  <c r="AO502" i="1"/>
  <c r="AN502" i="1"/>
  <c r="AM502" i="1"/>
  <c r="AL502" i="1"/>
  <c r="AH502" i="1"/>
  <c r="AG502" i="1"/>
  <c r="AE502" i="1"/>
  <c r="Z502" i="1"/>
  <c r="U502" i="1"/>
  <c r="S502" i="1"/>
  <c r="R502" i="1"/>
  <c r="K502" i="1"/>
  <c r="J502" i="1"/>
  <c r="AP501" i="1"/>
  <c r="AO501" i="1"/>
  <c r="AN501" i="1"/>
  <c r="AM501" i="1"/>
  <c r="AL501" i="1"/>
  <c r="AH501" i="1"/>
  <c r="AG501" i="1"/>
  <c r="AE501" i="1"/>
  <c r="Z501" i="1"/>
  <c r="U501" i="1"/>
  <c r="S501" i="1"/>
  <c r="R501" i="1"/>
  <c r="K501" i="1"/>
  <c r="J501" i="1"/>
  <c r="AP500" i="1"/>
  <c r="AO500" i="1"/>
  <c r="AN500" i="1"/>
  <c r="AM500" i="1"/>
  <c r="AL500" i="1"/>
  <c r="AH500" i="1"/>
  <c r="AG500" i="1"/>
  <c r="AE500" i="1"/>
  <c r="Z500" i="1"/>
  <c r="U500" i="1"/>
  <c r="S500" i="1"/>
  <c r="R500" i="1"/>
  <c r="K500" i="1"/>
  <c r="J500" i="1"/>
  <c r="AP499" i="1"/>
  <c r="AO499" i="1"/>
  <c r="AN499" i="1"/>
  <c r="AM499" i="1"/>
  <c r="AL499" i="1"/>
  <c r="AH499" i="1"/>
  <c r="AG499" i="1"/>
  <c r="AE499" i="1"/>
  <c r="Z499" i="1"/>
  <c r="U499" i="1"/>
  <c r="S499" i="1"/>
  <c r="R499" i="1"/>
  <c r="K499" i="1"/>
  <c r="J499" i="1"/>
  <c r="AP498" i="1"/>
  <c r="AO498" i="1"/>
  <c r="AN498" i="1"/>
  <c r="AM498" i="1"/>
  <c r="AL498" i="1"/>
  <c r="AH498" i="1"/>
  <c r="AG498" i="1"/>
  <c r="AE498" i="1"/>
  <c r="Z498" i="1"/>
  <c r="U498" i="1"/>
  <c r="S498" i="1"/>
  <c r="R498" i="1"/>
  <c r="K498" i="1"/>
  <c r="J498" i="1"/>
  <c r="AP497" i="1"/>
  <c r="AO497" i="1"/>
  <c r="AN497" i="1"/>
  <c r="AM497" i="1"/>
  <c r="AL497" i="1"/>
  <c r="AH497" i="1"/>
  <c r="AG497" i="1"/>
  <c r="AE497" i="1"/>
  <c r="Z497" i="1"/>
  <c r="U497" i="1"/>
  <c r="S497" i="1"/>
  <c r="R497" i="1"/>
  <c r="K497" i="1"/>
  <c r="J497" i="1"/>
  <c r="AP496" i="1"/>
  <c r="AO496" i="1"/>
  <c r="AN496" i="1"/>
  <c r="AM496" i="1"/>
  <c r="AL496" i="1"/>
  <c r="AH496" i="1"/>
  <c r="AG496" i="1"/>
  <c r="AE496" i="1"/>
  <c r="Z496" i="1"/>
  <c r="U496" i="1"/>
  <c r="S496" i="1"/>
  <c r="R496" i="1"/>
  <c r="M496" i="1"/>
  <c r="K496" i="1"/>
  <c r="L496" i="1" s="1"/>
  <c r="J496" i="1"/>
  <c r="AP495" i="1"/>
  <c r="AO495" i="1"/>
  <c r="AN495" i="1"/>
  <c r="AM495" i="1"/>
  <c r="AL495" i="1"/>
  <c r="AH495" i="1"/>
  <c r="AG495" i="1"/>
  <c r="AE495" i="1"/>
  <c r="Z495" i="1"/>
  <c r="U495" i="1"/>
  <c r="S495" i="1"/>
  <c r="R495" i="1"/>
  <c r="K495" i="1"/>
  <c r="J495" i="1"/>
  <c r="AP494" i="1"/>
  <c r="AO494" i="1"/>
  <c r="AN494" i="1"/>
  <c r="AM494" i="1"/>
  <c r="AL494" i="1"/>
  <c r="AH494" i="1"/>
  <c r="AG494" i="1"/>
  <c r="AE494" i="1"/>
  <c r="Z494" i="1"/>
  <c r="U494" i="1"/>
  <c r="S494" i="1"/>
  <c r="R494" i="1"/>
  <c r="K494" i="1"/>
  <c r="J494" i="1"/>
  <c r="AP493" i="1"/>
  <c r="AO493" i="1"/>
  <c r="AN493" i="1"/>
  <c r="AM493" i="1"/>
  <c r="AL493" i="1"/>
  <c r="AH493" i="1"/>
  <c r="AG493" i="1"/>
  <c r="AE493" i="1"/>
  <c r="Z493" i="1"/>
  <c r="U493" i="1"/>
  <c r="S493" i="1"/>
  <c r="R493" i="1"/>
  <c r="M493" i="1"/>
  <c r="O493" i="1" s="1"/>
  <c r="K493" i="1"/>
  <c r="J493" i="1"/>
  <c r="AP492" i="1"/>
  <c r="AO492" i="1"/>
  <c r="AN492" i="1"/>
  <c r="AM492" i="1"/>
  <c r="AL492" i="1"/>
  <c r="AH492" i="1"/>
  <c r="AG492" i="1"/>
  <c r="AE492" i="1"/>
  <c r="Z492" i="1"/>
  <c r="U492" i="1"/>
  <c r="S492" i="1"/>
  <c r="R492" i="1"/>
  <c r="K492" i="1"/>
  <c r="J492" i="1"/>
  <c r="AP491" i="1"/>
  <c r="AO491" i="1"/>
  <c r="AN491" i="1"/>
  <c r="AM491" i="1"/>
  <c r="AL491" i="1"/>
  <c r="AH491" i="1"/>
  <c r="AG491" i="1"/>
  <c r="AE491" i="1"/>
  <c r="Z491" i="1"/>
  <c r="U491" i="1"/>
  <c r="S491" i="1"/>
  <c r="R491" i="1"/>
  <c r="K491" i="1"/>
  <c r="J491" i="1"/>
  <c r="AP490" i="1"/>
  <c r="AO490" i="1"/>
  <c r="AN490" i="1"/>
  <c r="AM490" i="1"/>
  <c r="AL490" i="1"/>
  <c r="AH490" i="1"/>
  <c r="AG490" i="1"/>
  <c r="AE490" i="1"/>
  <c r="Z490" i="1"/>
  <c r="U490" i="1"/>
  <c r="S490" i="1"/>
  <c r="R490" i="1"/>
  <c r="K490" i="1"/>
  <c r="J490" i="1"/>
  <c r="AP489" i="1"/>
  <c r="AO489" i="1"/>
  <c r="AN489" i="1"/>
  <c r="AM489" i="1"/>
  <c r="AL489" i="1"/>
  <c r="AH489" i="1"/>
  <c r="AG489" i="1"/>
  <c r="AE489" i="1"/>
  <c r="Z489" i="1"/>
  <c r="U489" i="1"/>
  <c r="S489" i="1"/>
  <c r="R489" i="1"/>
  <c r="K489" i="1"/>
  <c r="J489" i="1"/>
  <c r="AP488" i="1"/>
  <c r="AO488" i="1"/>
  <c r="AN488" i="1"/>
  <c r="AM488" i="1"/>
  <c r="AL488" i="1"/>
  <c r="AH488" i="1"/>
  <c r="AG488" i="1"/>
  <c r="AE488" i="1"/>
  <c r="Z488" i="1"/>
  <c r="U488" i="1"/>
  <c r="S488" i="1"/>
  <c r="R488" i="1"/>
  <c r="K488" i="1"/>
  <c r="J488" i="1"/>
  <c r="AP487" i="1"/>
  <c r="AO487" i="1"/>
  <c r="AN487" i="1"/>
  <c r="AM487" i="1"/>
  <c r="AL487" i="1"/>
  <c r="AH487" i="1"/>
  <c r="AG487" i="1"/>
  <c r="AE487" i="1"/>
  <c r="Z487" i="1"/>
  <c r="U487" i="1"/>
  <c r="S487" i="1"/>
  <c r="R487" i="1"/>
  <c r="M487" i="1"/>
  <c r="K487" i="1"/>
  <c r="J487" i="1"/>
  <c r="AP486" i="1"/>
  <c r="AO486" i="1"/>
  <c r="AN486" i="1"/>
  <c r="AM486" i="1"/>
  <c r="AL486" i="1"/>
  <c r="AH486" i="1"/>
  <c r="AG486" i="1"/>
  <c r="AE486" i="1"/>
  <c r="Z486" i="1"/>
  <c r="U486" i="1"/>
  <c r="S486" i="1"/>
  <c r="R486" i="1"/>
  <c r="K486" i="1"/>
  <c r="J486" i="1"/>
  <c r="AP485" i="1"/>
  <c r="AO485" i="1"/>
  <c r="AN485" i="1"/>
  <c r="AM485" i="1"/>
  <c r="AL485" i="1"/>
  <c r="AH485" i="1"/>
  <c r="AG485" i="1"/>
  <c r="AE485" i="1"/>
  <c r="Z485" i="1"/>
  <c r="U485" i="1"/>
  <c r="S485" i="1"/>
  <c r="R485" i="1"/>
  <c r="K485" i="1"/>
  <c r="J485" i="1"/>
  <c r="AP484" i="1"/>
  <c r="AO484" i="1"/>
  <c r="AN484" i="1"/>
  <c r="AM484" i="1"/>
  <c r="AL484" i="1"/>
  <c r="AH484" i="1"/>
  <c r="AG484" i="1"/>
  <c r="AE484" i="1"/>
  <c r="Z484" i="1"/>
  <c r="U484" i="1"/>
  <c r="S484" i="1"/>
  <c r="R484" i="1"/>
  <c r="K484" i="1"/>
  <c r="J484" i="1"/>
  <c r="AP483" i="1"/>
  <c r="AO483" i="1"/>
  <c r="AN483" i="1"/>
  <c r="AM483" i="1"/>
  <c r="AL483" i="1"/>
  <c r="AH483" i="1"/>
  <c r="AG483" i="1"/>
  <c r="AE483" i="1"/>
  <c r="Z483" i="1"/>
  <c r="U483" i="1"/>
  <c r="S483" i="1"/>
  <c r="R483" i="1"/>
  <c r="K483" i="1"/>
  <c r="J483" i="1"/>
  <c r="AP482" i="1"/>
  <c r="AO482" i="1"/>
  <c r="AN482" i="1"/>
  <c r="AM482" i="1"/>
  <c r="AL482" i="1"/>
  <c r="AH482" i="1"/>
  <c r="AG482" i="1"/>
  <c r="AE482" i="1"/>
  <c r="Z482" i="1"/>
  <c r="U482" i="1"/>
  <c r="S482" i="1"/>
  <c r="R482" i="1"/>
  <c r="K482" i="1"/>
  <c r="J482" i="1"/>
  <c r="AP481" i="1"/>
  <c r="AO481" i="1"/>
  <c r="AN481" i="1"/>
  <c r="AM481" i="1"/>
  <c r="AL481" i="1"/>
  <c r="AH481" i="1"/>
  <c r="AG481" i="1"/>
  <c r="AE481" i="1"/>
  <c r="Z481" i="1"/>
  <c r="U481" i="1"/>
  <c r="S481" i="1"/>
  <c r="R481" i="1"/>
  <c r="K481" i="1"/>
  <c r="J481" i="1"/>
  <c r="AP480" i="1"/>
  <c r="AO480" i="1"/>
  <c r="AN480" i="1"/>
  <c r="AM480" i="1"/>
  <c r="AL480" i="1"/>
  <c r="AH480" i="1"/>
  <c r="AG480" i="1"/>
  <c r="AE480" i="1"/>
  <c r="Z480" i="1"/>
  <c r="U480" i="1"/>
  <c r="S480" i="1"/>
  <c r="R480" i="1"/>
  <c r="K480" i="1"/>
  <c r="J480" i="1"/>
  <c r="AP479" i="1"/>
  <c r="AO479" i="1"/>
  <c r="AN479" i="1"/>
  <c r="AM479" i="1"/>
  <c r="AL479" i="1"/>
  <c r="AH479" i="1"/>
  <c r="AG479" i="1"/>
  <c r="AE479" i="1"/>
  <c r="Z479" i="1"/>
  <c r="U479" i="1"/>
  <c r="S479" i="1"/>
  <c r="R479" i="1"/>
  <c r="K479" i="1"/>
  <c r="J479" i="1"/>
  <c r="AP478" i="1"/>
  <c r="AO478" i="1"/>
  <c r="AN478" i="1"/>
  <c r="AM478" i="1"/>
  <c r="AL478" i="1"/>
  <c r="AH478" i="1"/>
  <c r="AG478" i="1"/>
  <c r="AE478" i="1"/>
  <c r="Z478" i="1"/>
  <c r="U478" i="1"/>
  <c r="S478" i="1"/>
  <c r="R478" i="1"/>
  <c r="K478" i="1"/>
  <c r="J478" i="1"/>
  <c r="AP477" i="1"/>
  <c r="AO477" i="1"/>
  <c r="AN477" i="1"/>
  <c r="AM477" i="1"/>
  <c r="AL477" i="1"/>
  <c r="AH477" i="1"/>
  <c r="AG477" i="1"/>
  <c r="AE477" i="1"/>
  <c r="Z477" i="1"/>
  <c r="U477" i="1"/>
  <c r="S477" i="1"/>
  <c r="R477" i="1"/>
  <c r="K477" i="1"/>
  <c r="J477" i="1"/>
  <c r="AP476" i="1"/>
  <c r="AO476" i="1"/>
  <c r="AN476" i="1"/>
  <c r="AM476" i="1"/>
  <c r="AL476" i="1"/>
  <c r="AH476" i="1"/>
  <c r="AG476" i="1"/>
  <c r="AE476" i="1"/>
  <c r="Z476" i="1"/>
  <c r="U476" i="1"/>
  <c r="S476" i="1"/>
  <c r="R476" i="1"/>
  <c r="K476" i="1"/>
  <c r="J476" i="1"/>
  <c r="AP475" i="1"/>
  <c r="AO475" i="1"/>
  <c r="AN475" i="1"/>
  <c r="AM475" i="1"/>
  <c r="AL475" i="1"/>
  <c r="AH475" i="1"/>
  <c r="AG475" i="1"/>
  <c r="AE475" i="1"/>
  <c r="Z475" i="1"/>
  <c r="U475" i="1"/>
  <c r="S475" i="1"/>
  <c r="R475" i="1"/>
  <c r="K475" i="1"/>
  <c r="J475" i="1"/>
  <c r="AP474" i="1"/>
  <c r="AO474" i="1"/>
  <c r="AN474" i="1"/>
  <c r="AM474" i="1"/>
  <c r="AL474" i="1"/>
  <c r="AH474" i="1"/>
  <c r="AG474" i="1"/>
  <c r="AE474" i="1"/>
  <c r="Z474" i="1"/>
  <c r="U474" i="1"/>
  <c r="S474" i="1"/>
  <c r="R474" i="1"/>
  <c r="K474" i="1"/>
  <c r="J474" i="1"/>
  <c r="AP473" i="1"/>
  <c r="AO473" i="1"/>
  <c r="AN473" i="1"/>
  <c r="AM473" i="1"/>
  <c r="AL473" i="1"/>
  <c r="AH473" i="1"/>
  <c r="AG473" i="1"/>
  <c r="AE473" i="1"/>
  <c r="Z473" i="1"/>
  <c r="U473" i="1"/>
  <c r="S473" i="1"/>
  <c r="R473" i="1"/>
  <c r="K473" i="1"/>
  <c r="J473" i="1"/>
  <c r="AP472" i="1"/>
  <c r="AO472" i="1"/>
  <c r="AN472" i="1"/>
  <c r="AM472" i="1"/>
  <c r="AL472" i="1"/>
  <c r="AH472" i="1"/>
  <c r="AG472" i="1"/>
  <c r="AE472" i="1"/>
  <c r="Z472" i="1"/>
  <c r="U472" i="1"/>
  <c r="S472" i="1"/>
  <c r="R472" i="1"/>
  <c r="K472" i="1"/>
  <c r="J472" i="1"/>
  <c r="AP471" i="1"/>
  <c r="AO471" i="1"/>
  <c r="AN471" i="1"/>
  <c r="AM471" i="1"/>
  <c r="AL471" i="1"/>
  <c r="AH471" i="1"/>
  <c r="AG471" i="1"/>
  <c r="AE471" i="1"/>
  <c r="Z471" i="1"/>
  <c r="U471" i="1"/>
  <c r="S471" i="1"/>
  <c r="R471" i="1"/>
  <c r="K471" i="1"/>
  <c r="J471" i="1"/>
  <c r="AP470" i="1"/>
  <c r="AO470" i="1"/>
  <c r="AN470" i="1"/>
  <c r="AM470" i="1"/>
  <c r="AL470" i="1"/>
  <c r="AH470" i="1"/>
  <c r="AG470" i="1"/>
  <c r="AE470" i="1"/>
  <c r="Z470" i="1"/>
  <c r="U470" i="1"/>
  <c r="S470" i="1"/>
  <c r="R470" i="1"/>
  <c r="K470" i="1"/>
  <c r="J470" i="1"/>
  <c r="AP469" i="1"/>
  <c r="AO469" i="1"/>
  <c r="AN469" i="1"/>
  <c r="AM469" i="1"/>
  <c r="AL469" i="1"/>
  <c r="AH469" i="1"/>
  <c r="AG469" i="1"/>
  <c r="AE469" i="1"/>
  <c r="Z469" i="1"/>
  <c r="U469" i="1"/>
  <c r="S469" i="1"/>
  <c r="R469" i="1"/>
  <c r="K469" i="1"/>
  <c r="J469" i="1"/>
  <c r="AP468" i="1"/>
  <c r="AO468" i="1"/>
  <c r="AN468" i="1"/>
  <c r="AM468" i="1"/>
  <c r="AL468" i="1"/>
  <c r="AH468" i="1"/>
  <c r="AG468" i="1"/>
  <c r="AE468" i="1"/>
  <c r="Z468" i="1"/>
  <c r="U468" i="1"/>
  <c r="S468" i="1"/>
  <c r="R468" i="1"/>
  <c r="M468" i="1"/>
  <c r="K468" i="1"/>
  <c r="J468" i="1"/>
  <c r="AP467" i="1"/>
  <c r="AO467" i="1"/>
  <c r="AN467" i="1"/>
  <c r="AM467" i="1"/>
  <c r="AL467" i="1"/>
  <c r="AH467" i="1"/>
  <c r="AG467" i="1"/>
  <c r="AE467" i="1"/>
  <c r="Z467" i="1"/>
  <c r="U467" i="1"/>
  <c r="S467" i="1"/>
  <c r="R467" i="1"/>
  <c r="K467" i="1"/>
  <c r="J467" i="1"/>
  <c r="AP466" i="1"/>
  <c r="AO466" i="1"/>
  <c r="AN466" i="1"/>
  <c r="AM466" i="1"/>
  <c r="AL466" i="1"/>
  <c r="AH466" i="1"/>
  <c r="AG466" i="1"/>
  <c r="AE466" i="1"/>
  <c r="Z466" i="1"/>
  <c r="U466" i="1"/>
  <c r="S466" i="1"/>
  <c r="R466" i="1"/>
  <c r="K466" i="1"/>
  <c r="J466" i="1"/>
  <c r="AP465" i="1"/>
  <c r="AO465" i="1"/>
  <c r="AN465" i="1"/>
  <c r="AM465" i="1"/>
  <c r="AL465" i="1"/>
  <c r="AH465" i="1"/>
  <c r="AG465" i="1"/>
  <c r="AE465" i="1"/>
  <c r="Z465" i="1"/>
  <c r="U465" i="1"/>
  <c r="S465" i="1"/>
  <c r="R465" i="1"/>
  <c r="M465" i="1"/>
  <c r="K465" i="1"/>
  <c r="J465" i="1"/>
  <c r="AP464" i="1"/>
  <c r="AO464" i="1"/>
  <c r="AN464" i="1"/>
  <c r="AM464" i="1"/>
  <c r="AL464" i="1"/>
  <c r="AH464" i="1"/>
  <c r="AG464" i="1"/>
  <c r="AE464" i="1"/>
  <c r="Z464" i="1"/>
  <c r="U464" i="1"/>
  <c r="S464" i="1"/>
  <c r="R464" i="1"/>
  <c r="K464" i="1"/>
  <c r="J464" i="1"/>
  <c r="AP463" i="1"/>
  <c r="AO463" i="1"/>
  <c r="AN463" i="1"/>
  <c r="AM463" i="1"/>
  <c r="AL463" i="1"/>
  <c r="AH463" i="1"/>
  <c r="AG463" i="1"/>
  <c r="AE463" i="1"/>
  <c r="Z463" i="1"/>
  <c r="U463" i="1"/>
  <c r="S463" i="1"/>
  <c r="R463" i="1"/>
  <c r="K463" i="1"/>
  <c r="J463" i="1"/>
  <c r="AP462" i="1"/>
  <c r="AO462" i="1"/>
  <c r="AN462" i="1"/>
  <c r="AM462" i="1"/>
  <c r="AL462" i="1"/>
  <c r="AH462" i="1"/>
  <c r="AG462" i="1"/>
  <c r="AE462" i="1"/>
  <c r="Z462" i="1"/>
  <c r="U462" i="1"/>
  <c r="S462" i="1"/>
  <c r="R462" i="1"/>
  <c r="K462" i="1"/>
  <c r="J462" i="1"/>
  <c r="AP461" i="1"/>
  <c r="AO461" i="1"/>
  <c r="AN461" i="1"/>
  <c r="AM461" i="1"/>
  <c r="AL461" i="1"/>
  <c r="AH461" i="1"/>
  <c r="AG461" i="1"/>
  <c r="AE461" i="1"/>
  <c r="Z461" i="1"/>
  <c r="U461" i="1"/>
  <c r="S461" i="1"/>
  <c r="R461" i="1"/>
  <c r="K461" i="1"/>
  <c r="J461" i="1"/>
  <c r="AP460" i="1"/>
  <c r="AO460" i="1"/>
  <c r="AN460" i="1"/>
  <c r="AM460" i="1"/>
  <c r="AL460" i="1"/>
  <c r="AH460" i="1"/>
  <c r="AG460" i="1"/>
  <c r="AE460" i="1"/>
  <c r="Z460" i="1"/>
  <c r="U460" i="1"/>
  <c r="S460" i="1"/>
  <c r="R460" i="1"/>
  <c r="K460" i="1"/>
  <c r="J460" i="1"/>
  <c r="AP459" i="1"/>
  <c r="AO459" i="1"/>
  <c r="AN459" i="1"/>
  <c r="AM459" i="1"/>
  <c r="AL459" i="1"/>
  <c r="AH459" i="1"/>
  <c r="AG459" i="1"/>
  <c r="AE459" i="1"/>
  <c r="Z459" i="1"/>
  <c r="U459" i="1"/>
  <c r="S459" i="1"/>
  <c r="R459" i="1"/>
  <c r="M459" i="1"/>
  <c r="O459" i="1" s="1"/>
  <c r="K459" i="1"/>
  <c r="J459" i="1"/>
  <c r="AP458" i="1"/>
  <c r="AO458" i="1"/>
  <c r="AN458" i="1"/>
  <c r="AM458" i="1"/>
  <c r="AL458" i="1"/>
  <c r="AH458" i="1"/>
  <c r="AG458" i="1"/>
  <c r="AE458" i="1"/>
  <c r="Z458" i="1"/>
  <c r="U458" i="1"/>
  <c r="S458" i="1"/>
  <c r="R458" i="1"/>
  <c r="K458" i="1"/>
  <c r="J458" i="1"/>
  <c r="AP457" i="1"/>
  <c r="AO457" i="1"/>
  <c r="AN457" i="1"/>
  <c r="AM457" i="1"/>
  <c r="AL457" i="1"/>
  <c r="AH457" i="1"/>
  <c r="AG457" i="1"/>
  <c r="AE457" i="1"/>
  <c r="Z457" i="1"/>
  <c r="U457" i="1"/>
  <c r="S457" i="1"/>
  <c r="R457" i="1"/>
  <c r="K457" i="1"/>
  <c r="J457" i="1"/>
  <c r="AP456" i="1"/>
  <c r="AO456" i="1"/>
  <c r="AN456" i="1"/>
  <c r="AM456" i="1"/>
  <c r="AL456" i="1"/>
  <c r="AH456" i="1"/>
  <c r="AG456" i="1"/>
  <c r="AE456" i="1"/>
  <c r="Z456" i="1"/>
  <c r="U456" i="1"/>
  <c r="S456" i="1"/>
  <c r="R456" i="1"/>
  <c r="K456" i="1"/>
  <c r="J456" i="1"/>
  <c r="AP455" i="1"/>
  <c r="AO455" i="1"/>
  <c r="AN455" i="1"/>
  <c r="AM455" i="1"/>
  <c r="AL455" i="1"/>
  <c r="AH455" i="1"/>
  <c r="AG455" i="1"/>
  <c r="AE455" i="1"/>
  <c r="Z455" i="1"/>
  <c r="U455" i="1"/>
  <c r="S455" i="1"/>
  <c r="R455" i="1"/>
  <c r="K455" i="1"/>
  <c r="J455" i="1"/>
  <c r="AP454" i="1"/>
  <c r="AO454" i="1"/>
  <c r="AN454" i="1"/>
  <c r="AM454" i="1"/>
  <c r="AL454" i="1"/>
  <c r="AH454" i="1"/>
  <c r="AG454" i="1"/>
  <c r="AE454" i="1"/>
  <c r="Z454" i="1"/>
  <c r="U454" i="1"/>
  <c r="S454" i="1"/>
  <c r="R454" i="1"/>
  <c r="K454" i="1"/>
  <c r="J454" i="1"/>
  <c r="AP453" i="1"/>
  <c r="AO453" i="1"/>
  <c r="AN453" i="1"/>
  <c r="AM453" i="1"/>
  <c r="AL453" i="1"/>
  <c r="AH453" i="1"/>
  <c r="AG453" i="1"/>
  <c r="AE453" i="1"/>
  <c r="Z453" i="1"/>
  <c r="U453" i="1"/>
  <c r="S453" i="1"/>
  <c r="R453" i="1"/>
  <c r="M453" i="1"/>
  <c r="K453" i="1"/>
  <c r="J453" i="1"/>
  <c r="AP452" i="1"/>
  <c r="AO452" i="1"/>
  <c r="AN452" i="1"/>
  <c r="AM452" i="1"/>
  <c r="AL452" i="1"/>
  <c r="AH452" i="1"/>
  <c r="AG452" i="1"/>
  <c r="AE452" i="1"/>
  <c r="Z452" i="1"/>
  <c r="U452" i="1"/>
  <c r="S452" i="1"/>
  <c r="R452" i="1"/>
  <c r="K452" i="1"/>
  <c r="J452" i="1"/>
  <c r="AP451" i="1"/>
  <c r="AO451" i="1"/>
  <c r="AN451" i="1"/>
  <c r="AM451" i="1"/>
  <c r="AL451" i="1"/>
  <c r="AH451" i="1"/>
  <c r="AG451" i="1"/>
  <c r="AE451" i="1"/>
  <c r="Z451" i="1"/>
  <c r="U451" i="1"/>
  <c r="S451" i="1"/>
  <c r="R451" i="1"/>
  <c r="K451" i="1"/>
  <c r="J451" i="1"/>
  <c r="AP450" i="1"/>
  <c r="AO450" i="1"/>
  <c r="AN450" i="1"/>
  <c r="AM450" i="1"/>
  <c r="AL450" i="1"/>
  <c r="AH450" i="1"/>
  <c r="AG450" i="1"/>
  <c r="AE450" i="1"/>
  <c r="Z450" i="1"/>
  <c r="U450" i="1"/>
  <c r="S450" i="1"/>
  <c r="R450" i="1"/>
  <c r="K450" i="1"/>
  <c r="J450" i="1"/>
  <c r="AP449" i="1"/>
  <c r="AO449" i="1"/>
  <c r="AN449" i="1"/>
  <c r="AM449" i="1"/>
  <c r="AL449" i="1"/>
  <c r="AH449" i="1"/>
  <c r="AG449" i="1"/>
  <c r="AE449" i="1"/>
  <c r="Z449" i="1"/>
  <c r="U449" i="1"/>
  <c r="S449" i="1"/>
  <c r="R449" i="1"/>
  <c r="K449" i="1"/>
  <c r="J449" i="1"/>
  <c r="AP448" i="1"/>
  <c r="AO448" i="1"/>
  <c r="AN448" i="1"/>
  <c r="AM448" i="1"/>
  <c r="AL448" i="1"/>
  <c r="AH448" i="1"/>
  <c r="AG448" i="1"/>
  <c r="AE448" i="1"/>
  <c r="Z448" i="1"/>
  <c r="U448" i="1"/>
  <c r="S448" i="1"/>
  <c r="R448" i="1"/>
  <c r="K448" i="1"/>
  <c r="J448" i="1"/>
  <c r="AP447" i="1"/>
  <c r="AO447" i="1"/>
  <c r="AN447" i="1"/>
  <c r="AM447" i="1"/>
  <c r="AL447" i="1"/>
  <c r="AH447" i="1"/>
  <c r="AG447" i="1"/>
  <c r="AE447" i="1"/>
  <c r="Z447" i="1"/>
  <c r="U447" i="1"/>
  <c r="S447" i="1"/>
  <c r="R447" i="1"/>
  <c r="K447" i="1"/>
  <c r="J447" i="1"/>
  <c r="AP446" i="1"/>
  <c r="AO446" i="1"/>
  <c r="AN446" i="1"/>
  <c r="AM446" i="1"/>
  <c r="AL446" i="1"/>
  <c r="AH446" i="1"/>
  <c r="AG446" i="1"/>
  <c r="AE446" i="1"/>
  <c r="Z446" i="1"/>
  <c r="U446" i="1"/>
  <c r="S446" i="1"/>
  <c r="R446" i="1"/>
  <c r="K446" i="1"/>
  <c r="J446" i="1"/>
  <c r="AP445" i="1"/>
  <c r="AO445" i="1"/>
  <c r="AN445" i="1"/>
  <c r="AM445" i="1"/>
  <c r="AL445" i="1"/>
  <c r="AH445" i="1"/>
  <c r="AG445" i="1"/>
  <c r="AE445" i="1"/>
  <c r="Z445" i="1"/>
  <c r="U445" i="1"/>
  <c r="S445" i="1"/>
  <c r="R445" i="1"/>
  <c r="K445" i="1"/>
  <c r="J445" i="1"/>
  <c r="AP444" i="1"/>
  <c r="AO444" i="1"/>
  <c r="AN444" i="1"/>
  <c r="AM444" i="1"/>
  <c r="AL444" i="1"/>
  <c r="AH444" i="1"/>
  <c r="AG444" i="1"/>
  <c r="AE444" i="1"/>
  <c r="Z444" i="1"/>
  <c r="U444" i="1"/>
  <c r="S444" i="1"/>
  <c r="R444" i="1"/>
  <c r="K444" i="1"/>
  <c r="J444" i="1"/>
  <c r="AP443" i="1"/>
  <c r="AO443" i="1"/>
  <c r="AN443" i="1"/>
  <c r="AM443" i="1"/>
  <c r="AL443" i="1"/>
  <c r="AH443" i="1"/>
  <c r="AG443" i="1"/>
  <c r="AE443" i="1"/>
  <c r="Z443" i="1"/>
  <c r="U443" i="1"/>
  <c r="S443" i="1"/>
  <c r="R443" i="1"/>
  <c r="K443" i="1"/>
  <c r="J443" i="1"/>
  <c r="AP442" i="1"/>
  <c r="AO442" i="1"/>
  <c r="AN442" i="1"/>
  <c r="AM442" i="1"/>
  <c r="AL442" i="1"/>
  <c r="AH442" i="1"/>
  <c r="AG442" i="1"/>
  <c r="AE442" i="1"/>
  <c r="Z442" i="1"/>
  <c r="U442" i="1"/>
  <c r="S442" i="1"/>
  <c r="R442" i="1"/>
  <c r="K442" i="1"/>
  <c r="J442" i="1"/>
  <c r="AP441" i="1"/>
  <c r="AO441" i="1"/>
  <c r="AN441" i="1"/>
  <c r="AM441" i="1"/>
  <c r="AL441" i="1"/>
  <c r="AH441" i="1"/>
  <c r="AG441" i="1"/>
  <c r="AE441" i="1"/>
  <c r="Z441" i="1"/>
  <c r="U441" i="1"/>
  <c r="S441" i="1"/>
  <c r="R441" i="1"/>
  <c r="M441" i="1"/>
  <c r="K441" i="1"/>
  <c r="J441" i="1"/>
  <c r="AP440" i="1"/>
  <c r="AO440" i="1"/>
  <c r="AN440" i="1"/>
  <c r="AM440" i="1"/>
  <c r="AL440" i="1"/>
  <c r="AH440" i="1"/>
  <c r="AG440" i="1"/>
  <c r="AE440" i="1"/>
  <c r="Z440" i="1"/>
  <c r="U440" i="1"/>
  <c r="S440" i="1"/>
  <c r="R440" i="1"/>
  <c r="K440" i="1"/>
  <c r="J440" i="1"/>
  <c r="AP439" i="1"/>
  <c r="AO439" i="1"/>
  <c r="AN439" i="1"/>
  <c r="AM439" i="1"/>
  <c r="AL439" i="1"/>
  <c r="AH439" i="1"/>
  <c r="AG439" i="1"/>
  <c r="AE439" i="1"/>
  <c r="Z439" i="1"/>
  <c r="U439" i="1"/>
  <c r="S439" i="1"/>
  <c r="R439" i="1"/>
  <c r="K439" i="1"/>
  <c r="J439" i="1"/>
  <c r="AP438" i="1"/>
  <c r="AO438" i="1"/>
  <c r="AN438" i="1"/>
  <c r="AM438" i="1"/>
  <c r="AL438" i="1"/>
  <c r="AH438" i="1"/>
  <c r="AG438" i="1"/>
  <c r="AE438" i="1"/>
  <c r="Z438" i="1"/>
  <c r="U438" i="1"/>
  <c r="S438" i="1"/>
  <c r="R438" i="1"/>
  <c r="K438" i="1"/>
  <c r="J438" i="1"/>
  <c r="AP437" i="1"/>
  <c r="AO437" i="1"/>
  <c r="AN437" i="1"/>
  <c r="AM437" i="1"/>
  <c r="AL437" i="1"/>
  <c r="AH437" i="1"/>
  <c r="AG437" i="1"/>
  <c r="AE437" i="1"/>
  <c r="Z437" i="1"/>
  <c r="U437" i="1"/>
  <c r="S437" i="1"/>
  <c r="R437" i="1"/>
  <c r="K437" i="1"/>
  <c r="J437" i="1"/>
  <c r="AP436" i="1"/>
  <c r="AO436" i="1"/>
  <c r="AN436" i="1"/>
  <c r="AM436" i="1"/>
  <c r="AL436" i="1"/>
  <c r="AH436" i="1"/>
  <c r="AG436" i="1"/>
  <c r="AE436" i="1"/>
  <c r="Z436" i="1"/>
  <c r="U436" i="1"/>
  <c r="S436" i="1"/>
  <c r="R436" i="1"/>
  <c r="K436" i="1"/>
  <c r="J436" i="1"/>
  <c r="AP435" i="1"/>
  <c r="AO435" i="1"/>
  <c r="AN435" i="1"/>
  <c r="AM435" i="1"/>
  <c r="AL435" i="1"/>
  <c r="AH435" i="1"/>
  <c r="AG435" i="1"/>
  <c r="AE435" i="1"/>
  <c r="Z435" i="1"/>
  <c r="U435" i="1"/>
  <c r="S435" i="1"/>
  <c r="R435" i="1"/>
  <c r="K435" i="1"/>
  <c r="J435" i="1"/>
  <c r="AP434" i="1"/>
  <c r="AO434" i="1"/>
  <c r="AN434" i="1"/>
  <c r="AM434" i="1"/>
  <c r="AL434" i="1"/>
  <c r="AH434" i="1"/>
  <c r="AG434" i="1"/>
  <c r="AE434" i="1"/>
  <c r="Z434" i="1"/>
  <c r="U434" i="1"/>
  <c r="S434" i="1"/>
  <c r="R434" i="1"/>
  <c r="K434" i="1"/>
  <c r="J434" i="1"/>
  <c r="AP433" i="1"/>
  <c r="AO433" i="1"/>
  <c r="AN433" i="1"/>
  <c r="AM433" i="1"/>
  <c r="AL433" i="1"/>
  <c r="AH433" i="1"/>
  <c r="AG433" i="1"/>
  <c r="AE433" i="1"/>
  <c r="Z433" i="1"/>
  <c r="U433" i="1"/>
  <c r="S433" i="1"/>
  <c r="R433" i="1"/>
  <c r="M433" i="1"/>
  <c r="K433" i="1"/>
  <c r="J433" i="1"/>
  <c r="AP432" i="1"/>
  <c r="AO432" i="1"/>
  <c r="AN432" i="1"/>
  <c r="AM432" i="1"/>
  <c r="AL432" i="1"/>
  <c r="AH432" i="1"/>
  <c r="AG432" i="1"/>
  <c r="AE432" i="1"/>
  <c r="Z432" i="1"/>
  <c r="U432" i="1"/>
  <c r="S432" i="1"/>
  <c r="R432" i="1"/>
  <c r="K432" i="1"/>
  <c r="J432" i="1"/>
  <c r="AP431" i="1"/>
  <c r="AO431" i="1"/>
  <c r="AN431" i="1"/>
  <c r="AM431" i="1"/>
  <c r="AL431" i="1"/>
  <c r="AH431" i="1"/>
  <c r="AG431" i="1"/>
  <c r="AE431" i="1"/>
  <c r="Z431" i="1"/>
  <c r="U431" i="1"/>
  <c r="S431" i="1"/>
  <c r="R431" i="1"/>
  <c r="M431" i="1"/>
  <c r="K431" i="1"/>
  <c r="J431" i="1"/>
  <c r="AP430" i="1"/>
  <c r="AO430" i="1"/>
  <c r="AN430" i="1"/>
  <c r="AM430" i="1"/>
  <c r="AL430" i="1"/>
  <c r="AH430" i="1"/>
  <c r="AG430" i="1"/>
  <c r="AE430" i="1"/>
  <c r="Z430" i="1"/>
  <c r="U430" i="1"/>
  <c r="S430" i="1"/>
  <c r="R430" i="1"/>
  <c r="K430" i="1"/>
  <c r="J430" i="1"/>
  <c r="AP429" i="1"/>
  <c r="AO429" i="1"/>
  <c r="AN429" i="1"/>
  <c r="AM429" i="1"/>
  <c r="AL429" i="1"/>
  <c r="AH429" i="1"/>
  <c r="AG429" i="1"/>
  <c r="AE429" i="1"/>
  <c r="Z429" i="1"/>
  <c r="U429" i="1"/>
  <c r="S429" i="1"/>
  <c r="R429" i="1"/>
  <c r="K429" i="1"/>
  <c r="J429" i="1"/>
  <c r="AP428" i="1"/>
  <c r="AO428" i="1"/>
  <c r="AN428" i="1"/>
  <c r="AM428" i="1"/>
  <c r="AL428" i="1"/>
  <c r="AH428" i="1"/>
  <c r="AG428" i="1"/>
  <c r="AE428" i="1"/>
  <c r="Z428" i="1"/>
  <c r="U428" i="1"/>
  <c r="S428" i="1"/>
  <c r="R428" i="1"/>
  <c r="K428" i="1"/>
  <c r="J428" i="1"/>
  <c r="AP427" i="1"/>
  <c r="AO427" i="1"/>
  <c r="AN427" i="1"/>
  <c r="AM427" i="1"/>
  <c r="AL427" i="1"/>
  <c r="AH427" i="1"/>
  <c r="AG427" i="1"/>
  <c r="AE427" i="1"/>
  <c r="Z427" i="1"/>
  <c r="U427" i="1"/>
  <c r="S427" i="1"/>
  <c r="R427" i="1"/>
  <c r="M427" i="1"/>
  <c r="K427" i="1"/>
  <c r="J427" i="1"/>
  <c r="AP426" i="1"/>
  <c r="AO426" i="1"/>
  <c r="AN426" i="1"/>
  <c r="AM426" i="1"/>
  <c r="AL426" i="1"/>
  <c r="AH426" i="1"/>
  <c r="AG426" i="1"/>
  <c r="AE426" i="1"/>
  <c r="Z426" i="1"/>
  <c r="U426" i="1"/>
  <c r="S426" i="1"/>
  <c r="R426" i="1"/>
  <c r="K426" i="1"/>
  <c r="J426" i="1"/>
  <c r="AP425" i="1"/>
  <c r="AO425" i="1"/>
  <c r="AN425" i="1"/>
  <c r="AM425" i="1"/>
  <c r="AL425" i="1"/>
  <c r="AH425" i="1"/>
  <c r="AG425" i="1"/>
  <c r="AE425" i="1"/>
  <c r="Z425" i="1"/>
  <c r="U425" i="1"/>
  <c r="S425" i="1"/>
  <c r="R425" i="1"/>
  <c r="K425" i="1"/>
  <c r="J425" i="1"/>
  <c r="AP424" i="1"/>
  <c r="AO424" i="1"/>
  <c r="AN424" i="1"/>
  <c r="AM424" i="1"/>
  <c r="AL424" i="1"/>
  <c r="AH424" i="1"/>
  <c r="AG424" i="1"/>
  <c r="AE424" i="1"/>
  <c r="Z424" i="1"/>
  <c r="U424" i="1"/>
  <c r="S424" i="1"/>
  <c r="R424" i="1"/>
  <c r="K424" i="1"/>
  <c r="J424" i="1"/>
  <c r="AP423" i="1"/>
  <c r="AO423" i="1"/>
  <c r="AN423" i="1"/>
  <c r="AM423" i="1"/>
  <c r="AL423" i="1"/>
  <c r="AH423" i="1"/>
  <c r="AG423" i="1"/>
  <c r="AE423" i="1"/>
  <c r="Z423" i="1"/>
  <c r="U423" i="1"/>
  <c r="S423" i="1"/>
  <c r="R423" i="1"/>
  <c r="K423" i="1"/>
  <c r="J423" i="1"/>
  <c r="AP422" i="1"/>
  <c r="AO422" i="1"/>
  <c r="AN422" i="1"/>
  <c r="AM422" i="1"/>
  <c r="AL422" i="1"/>
  <c r="AH422" i="1"/>
  <c r="AG422" i="1"/>
  <c r="AE422" i="1"/>
  <c r="Z422" i="1"/>
  <c r="U422" i="1"/>
  <c r="S422" i="1"/>
  <c r="R422" i="1"/>
  <c r="K422" i="1"/>
  <c r="J422" i="1"/>
  <c r="AP421" i="1"/>
  <c r="AO421" i="1"/>
  <c r="AN421" i="1"/>
  <c r="AM421" i="1"/>
  <c r="AL421" i="1"/>
  <c r="AH421" i="1"/>
  <c r="AG421" i="1"/>
  <c r="AE421" i="1"/>
  <c r="Z421" i="1"/>
  <c r="U421" i="1"/>
  <c r="S421" i="1"/>
  <c r="R421" i="1"/>
  <c r="K421" i="1"/>
  <c r="J421" i="1"/>
  <c r="AP420" i="1"/>
  <c r="AO420" i="1"/>
  <c r="AN420" i="1"/>
  <c r="AM420" i="1"/>
  <c r="AL420" i="1"/>
  <c r="AH420" i="1"/>
  <c r="AG420" i="1"/>
  <c r="AE420" i="1"/>
  <c r="Z420" i="1"/>
  <c r="U420" i="1"/>
  <c r="S420" i="1"/>
  <c r="R420" i="1"/>
  <c r="K420" i="1"/>
  <c r="J420" i="1"/>
  <c r="AP419" i="1"/>
  <c r="AO419" i="1"/>
  <c r="AN419" i="1"/>
  <c r="AM419" i="1"/>
  <c r="AL419" i="1"/>
  <c r="AH419" i="1"/>
  <c r="AG419" i="1"/>
  <c r="AE419" i="1"/>
  <c r="Z419" i="1"/>
  <c r="U419" i="1"/>
  <c r="S419" i="1"/>
  <c r="R419" i="1"/>
  <c r="M419" i="1"/>
  <c r="K419" i="1"/>
  <c r="J419" i="1"/>
  <c r="AP418" i="1"/>
  <c r="AO418" i="1"/>
  <c r="AN418" i="1"/>
  <c r="AM418" i="1"/>
  <c r="AL418" i="1"/>
  <c r="AH418" i="1"/>
  <c r="AG418" i="1"/>
  <c r="AE418" i="1"/>
  <c r="Z418" i="1"/>
  <c r="U418" i="1"/>
  <c r="S418" i="1"/>
  <c r="R418" i="1"/>
  <c r="K418" i="1"/>
  <c r="J418" i="1"/>
  <c r="AP417" i="1"/>
  <c r="AO417" i="1"/>
  <c r="AN417" i="1"/>
  <c r="AM417" i="1"/>
  <c r="AL417" i="1"/>
  <c r="AH417" i="1"/>
  <c r="AG417" i="1"/>
  <c r="AE417" i="1"/>
  <c r="Z417" i="1"/>
  <c r="U417" i="1"/>
  <c r="S417" i="1"/>
  <c r="R417" i="1"/>
  <c r="K417" i="1"/>
  <c r="J417" i="1"/>
  <c r="AP416" i="1"/>
  <c r="AO416" i="1"/>
  <c r="AN416" i="1"/>
  <c r="AM416" i="1"/>
  <c r="AL416" i="1"/>
  <c r="AH416" i="1"/>
  <c r="AG416" i="1"/>
  <c r="AE416" i="1"/>
  <c r="Z416" i="1"/>
  <c r="U416" i="1"/>
  <c r="S416" i="1"/>
  <c r="R416" i="1"/>
  <c r="M416" i="1"/>
  <c r="O416" i="1" s="1"/>
  <c r="T416" i="1" s="1"/>
  <c r="K416" i="1"/>
  <c r="J416" i="1"/>
  <c r="AP415" i="1"/>
  <c r="AO415" i="1"/>
  <c r="AN415" i="1"/>
  <c r="AM415" i="1"/>
  <c r="AL415" i="1"/>
  <c r="AH415" i="1"/>
  <c r="AG415" i="1"/>
  <c r="AE415" i="1"/>
  <c r="Z415" i="1"/>
  <c r="U415" i="1"/>
  <c r="S415" i="1"/>
  <c r="R415" i="1"/>
  <c r="K415" i="1"/>
  <c r="J415" i="1"/>
  <c r="AP414" i="1"/>
  <c r="AO414" i="1"/>
  <c r="AN414" i="1"/>
  <c r="AM414" i="1"/>
  <c r="AL414" i="1"/>
  <c r="AH414" i="1"/>
  <c r="AG414" i="1"/>
  <c r="AE414" i="1"/>
  <c r="Z414" i="1"/>
  <c r="U414" i="1"/>
  <c r="S414" i="1"/>
  <c r="R414" i="1"/>
  <c r="M414" i="1"/>
  <c r="K414" i="1"/>
  <c r="J414" i="1"/>
  <c r="AP413" i="1"/>
  <c r="AO413" i="1"/>
  <c r="AN413" i="1"/>
  <c r="AM413" i="1"/>
  <c r="AL413" i="1"/>
  <c r="AH413" i="1"/>
  <c r="AG413" i="1"/>
  <c r="AE413" i="1"/>
  <c r="Z413" i="1"/>
  <c r="U413" i="1"/>
  <c r="S413" i="1"/>
  <c r="R413" i="1"/>
  <c r="K413" i="1"/>
  <c r="J413" i="1"/>
  <c r="AP412" i="1"/>
  <c r="AO412" i="1"/>
  <c r="AN412" i="1"/>
  <c r="AM412" i="1"/>
  <c r="AL412" i="1"/>
  <c r="AH412" i="1"/>
  <c r="AG412" i="1"/>
  <c r="AE412" i="1"/>
  <c r="Z412" i="1"/>
  <c r="U412" i="1"/>
  <c r="S412" i="1"/>
  <c r="R412" i="1"/>
  <c r="K412" i="1"/>
  <c r="J412" i="1"/>
  <c r="AP411" i="1"/>
  <c r="AO411" i="1"/>
  <c r="AN411" i="1"/>
  <c r="AM411" i="1"/>
  <c r="AL411" i="1"/>
  <c r="AH411" i="1"/>
  <c r="AG411" i="1"/>
  <c r="AE411" i="1"/>
  <c r="Z411" i="1"/>
  <c r="U411" i="1"/>
  <c r="S411" i="1"/>
  <c r="R411" i="1"/>
  <c r="K411" i="1"/>
  <c r="J411" i="1"/>
  <c r="AP410" i="1"/>
  <c r="AO410" i="1"/>
  <c r="AN410" i="1"/>
  <c r="AM410" i="1"/>
  <c r="AL410" i="1"/>
  <c r="AH410" i="1"/>
  <c r="AG410" i="1"/>
  <c r="AE410" i="1"/>
  <c r="Z410" i="1"/>
  <c r="U410" i="1"/>
  <c r="S410" i="1"/>
  <c r="R410" i="1"/>
  <c r="K410" i="1"/>
  <c r="J410" i="1"/>
  <c r="AP409" i="1"/>
  <c r="AO409" i="1"/>
  <c r="AN409" i="1"/>
  <c r="AM409" i="1"/>
  <c r="AL409" i="1"/>
  <c r="AH409" i="1"/>
  <c r="AG409" i="1"/>
  <c r="AE409" i="1"/>
  <c r="Z409" i="1"/>
  <c r="U409" i="1"/>
  <c r="S409" i="1"/>
  <c r="R409" i="1"/>
  <c r="K409" i="1"/>
  <c r="J409" i="1"/>
  <c r="AP408" i="1"/>
  <c r="AO408" i="1"/>
  <c r="AN408" i="1"/>
  <c r="AM408" i="1"/>
  <c r="AL408" i="1"/>
  <c r="AH408" i="1"/>
  <c r="AG408" i="1"/>
  <c r="AE408" i="1"/>
  <c r="Z408" i="1"/>
  <c r="U408" i="1"/>
  <c r="S408" i="1"/>
  <c r="R408" i="1"/>
  <c r="K408" i="1"/>
  <c r="J408" i="1"/>
  <c r="AP407" i="1"/>
  <c r="AO407" i="1"/>
  <c r="AN407" i="1"/>
  <c r="AM407" i="1"/>
  <c r="AL407" i="1"/>
  <c r="AH407" i="1"/>
  <c r="AG407" i="1"/>
  <c r="AE407" i="1"/>
  <c r="Z407" i="1"/>
  <c r="U407" i="1"/>
  <c r="S407" i="1"/>
  <c r="R407" i="1"/>
  <c r="K407" i="1"/>
  <c r="J407" i="1"/>
  <c r="AP406" i="1"/>
  <c r="AO406" i="1"/>
  <c r="AN406" i="1"/>
  <c r="AM406" i="1"/>
  <c r="AL406" i="1"/>
  <c r="AH406" i="1"/>
  <c r="AG406" i="1"/>
  <c r="AE406" i="1"/>
  <c r="Z406" i="1"/>
  <c r="U406" i="1"/>
  <c r="S406" i="1"/>
  <c r="R406" i="1"/>
  <c r="K406" i="1"/>
  <c r="J406" i="1"/>
  <c r="AP405" i="1"/>
  <c r="AO405" i="1"/>
  <c r="AN405" i="1"/>
  <c r="AM405" i="1"/>
  <c r="AL405" i="1"/>
  <c r="AH405" i="1"/>
  <c r="AG405" i="1"/>
  <c r="AE405" i="1"/>
  <c r="Z405" i="1"/>
  <c r="U405" i="1"/>
  <c r="S405" i="1"/>
  <c r="R405" i="1"/>
  <c r="K405" i="1"/>
  <c r="J405" i="1"/>
  <c r="AP404" i="1"/>
  <c r="AO404" i="1"/>
  <c r="AN404" i="1"/>
  <c r="AM404" i="1"/>
  <c r="AL404" i="1"/>
  <c r="AH404" i="1"/>
  <c r="AG404" i="1"/>
  <c r="AE404" i="1"/>
  <c r="Z404" i="1"/>
  <c r="U404" i="1"/>
  <c r="S404" i="1"/>
  <c r="R404" i="1"/>
  <c r="K404" i="1"/>
  <c r="J404" i="1"/>
  <c r="AP403" i="1"/>
  <c r="AO403" i="1"/>
  <c r="AN403" i="1"/>
  <c r="AM403" i="1"/>
  <c r="AL403" i="1"/>
  <c r="AH403" i="1"/>
  <c r="AG403" i="1"/>
  <c r="AE403" i="1"/>
  <c r="Z403" i="1"/>
  <c r="U403" i="1"/>
  <c r="S403" i="1"/>
  <c r="R403" i="1"/>
  <c r="K403" i="1"/>
  <c r="J403" i="1"/>
  <c r="AP402" i="1"/>
  <c r="AO402" i="1"/>
  <c r="AN402" i="1"/>
  <c r="AM402" i="1"/>
  <c r="AL402" i="1"/>
  <c r="AH402" i="1"/>
  <c r="AG402" i="1"/>
  <c r="AE402" i="1"/>
  <c r="Z402" i="1"/>
  <c r="U402" i="1"/>
  <c r="S402" i="1"/>
  <c r="R402" i="1"/>
  <c r="M402" i="1"/>
  <c r="K402" i="1"/>
  <c r="J402" i="1"/>
  <c r="AP401" i="1"/>
  <c r="AO401" i="1"/>
  <c r="AN401" i="1"/>
  <c r="AM401" i="1"/>
  <c r="AL401" i="1"/>
  <c r="AH401" i="1"/>
  <c r="AG401" i="1"/>
  <c r="AE401" i="1"/>
  <c r="Z401" i="1"/>
  <c r="U401" i="1"/>
  <c r="S401" i="1"/>
  <c r="R401" i="1"/>
  <c r="K401" i="1"/>
  <c r="J401" i="1"/>
  <c r="AP400" i="1"/>
  <c r="AO400" i="1"/>
  <c r="AN400" i="1"/>
  <c r="AM400" i="1"/>
  <c r="AL400" i="1"/>
  <c r="AH400" i="1"/>
  <c r="AG400" i="1"/>
  <c r="AE400" i="1"/>
  <c r="Z400" i="1"/>
  <c r="U400" i="1"/>
  <c r="S400" i="1"/>
  <c r="R400" i="1"/>
  <c r="K400" i="1"/>
  <c r="J400" i="1"/>
  <c r="AP399" i="1"/>
  <c r="AO399" i="1"/>
  <c r="AN399" i="1"/>
  <c r="AM399" i="1"/>
  <c r="AL399" i="1"/>
  <c r="AH399" i="1"/>
  <c r="AG399" i="1"/>
  <c r="AE399" i="1"/>
  <c r="Z399" i="1"/>
  <c r="U399" i="1"/>
  <c r="S399" i="1"/>
  <c r="R399" i="1"/>
  <c r="M399" i="1"/>
  <c r="K399" i="1"/>
  <c r="J399" i="1"/>
  <c r="AP398" i="1"/>
  <c r="AO398" i="1"/>
  <c r="AN398" i="1"/>
  <c r="AM398" i="1"/>
  <c r="AL398" i="1"/>
  <c r="AH398" i="1"/>
  <c r="AG398" i="1"/>
  <c r="AE398" i="1"/>
  <c r="Z398" i="1"/>
  <c r="U398" i="1"/>
  <c r="S398" i="1"/>
  <c r="R398" i="1"/>
  <c r="K398" i="1"/>
  <c r="J398" i="1"/>
  <c r="AP397" i="1"/>
  <c r="AO397" i="1"/>
  <c r="AN397" i="1"/>
  <c r="AM397" i="1"/>
  <c r="AL397" i="1"/>
  <c r="AH397" i="1"/>
  <c r="AG397" i="1"/>
  <c r="AE397" i="1"/>
  <c r="Z397" i="1"/>
  <c r="U397" i="1"/>
  <c r="S397" i="1"/>
  <c r="R397" i="1"/>
  <c r="K397" i="1"/>
  <c r="J397" i="1"/>
  <c r="AP396" i="1"/>
  <c r="AO396" i="1"/>
  <c r="AN396" i="1"/>
  <c r="AM396" i="1"/>
  <c r="AL396" i="1"/>
  <c r="AH396" i="1"/>
  <c r="AG396" i="1"/>
  <c r="AE396" i="1"/>
  <c r="Z396" i="1"/>
  <c r="U396" i="1"/>
  <c r="S396" i="1"/>
  <c r="R396" i="1"/>
  <c r="K396" i="1"/>
  <c r="J396" i="1"/>
  <c r="AP395" i="1"/>
  <c r="AO395" i="1"/>
  <c r="AN395" i="1"/>
  <c r="AM395" i="1"/>
  <c r="AL395" i="1"/>
  <c r="AH395" i="1"/>
  <c r="AG395" i="1"/>
  <c r="AE395" i="1"/>
  <c r="Z395" i="1"/>
  <c r="U395" i="1"/>
  <c r="S395" i="1"/>
  <c r="R395" i="1"/>
  <c r="M395" i="1"/>
  <c r="K395" i="1"/>
  <c r="J395" i="1"/>
  <c r="AP394" i="1"/>
  <c r="AO394" i="1"/>
  <c r="AN394" i="1"/>
  <c r="AM394" i="1"/>
  <c r="AL394" i="1"/>
  <c r="AH394" i="1"/>
  <c r="AG394" i="1"/>
  <c r="AE394" i="1"/>
  <c r="Z394" i="1"/>
  <c r="U394" i="1"/>
  <c r="S394" i="1"/>
  <c r="R394" i="1"/>
  <c r="K394" i="1"/>
  <c r="J394" i="1"/>
  <c r="AP393" i="1"/>
  <c r="AO393" i="1"/>
  <c r="AN393" i="1"/>
  <c r="AM393" i="1"/>
  <c r="AL393" i="1"/>
  <c r="AH393" i="1"/>
  <c r="AG393" i="1"/>
  <c r="AE393" i="1"/>
  <c r="Z393" i="1"/>
  <c r="U393" i="1"/>
  <c r="S393" i="1"/>
  <c r="R393" i="1"/>
  <c r="K393" i="1"/>
  <c r="J393" i="1"/>
  <c r="AP392" i="1"/>
  <c r="AO392" i="1"/>
  <c r="AN392" i="1"/>
  <c r="AM392" i="1"/>
  <c r="AL392" i="1"/>
  <c r="AH392" i="1"/>
  <c r="AG392" i="1"/>
  <c r="AE392" i="1"/>
  <c r="Z392" i="1"/>
  <c r="U392" i="1"/>
  <c r="S392" i="1"/>
  <c r="R392" i="1"/>
  <c r="K392" i="1"/>
  <c r="J392" i="1"/>
  <c r="AP391" i="1"/>
  <c r="AO391" i="1"/>
  <c r="AN391" i="1"/>
  <c r="AM391" i="1"/>
  <c r="AL391" i="1"/>
  <c r="AH391" i="1"/>
  <c r="AG391" i="1"/>
  <c r="AE391" i="1"/>
  <c r="Z391" i="1"/>
  <c r="U391" i="1"/>
  <c r="S391" i="1"/>
  <c r="R391" i="1"/>
  <c r="M391" i="1"/>
  <c r="K391" i="1"/>
  <c r="J391" i="1"/>
  <c r="AP390" i="1"/>
  <c r="AO390" i="1"/>
  <c r="AN390" i="1"/>
  <c r="AM390" i="1"/>
  <c r="AL390" i="1"/>
  <c r="AH390" i="1"/>
  <c r="AG390" i="1"/>
  <c r="AE390" i="1"/>
  <c r="Z390" i="1"/>
  <c r="U390" i="1"/>
  <c r="S390" i="1"/>
  <c r="R390" i="1"/>
  <c r="K390" i="1"/>
  <c r="J390" i="1"/>
  <c r="AP389" i="1"/>
  <c r="AO389" i="1"/>
  <c r="AN389" i="1"/>
  <c r="AM389" i="1"/>
  <c r="AL389" i="1"/>
  <c r="AH389" i="1"/>
  <c r="AG389" i="1"/>
  <c r="AE389" i="1"/>
  <c r="Z389" i="1"/>
  <c r="U389" i="1"/>
  <c r="S389" i="1"/>
  <c r="R389" i="1"/>
  <c r="K389" i="1"/>
  <c r="J389" i="1"/>
  <c r="AP388" i="1"/>
  <c r="AO388" i="1"/>
  <c r="AN388" i="1"/>
  <c r="AM388" i="1"/>
  <c r="AL388" i="1"/>
  <c r="AH388" i="1"/>
  <c r="AG388" i="1"/>
  <c r="AE388" i="1"/>
  <c r="Z388" i="1"/>
  <c r="U388" i="1"/>
  <c r="S388" i="1"/>
  <c r="R388" i="1"/>
  <c r="K388" i="1"/>
  <c r="J388" i="1"/>
  <c r="AP387" i="1"/>
  <c r="AO387" i="1"/>
  <c r="AN387" i="1"/>
  <c r="AM387" i="1"/>
  <c r="AL387" i="1"/>
  <c r="AH387" i="1"/>
  <c r="AG387" i="1"/>
  <c r="AE387" i="1"/>
  <c r="Z387" i="1"/>
  <c r="U387" i="1"/>
  <c r="S387" i="1"/>
  <c r="R387" i="1"/>
  <c r="K387" i="1"/>
  <c r="J387" i="1"/>
  <c r="AP386" i="1"/>
  <c r="AO386" i="1"/>
  <c r="AN386" i="1"/>
  <c r="AM386" i="1"/>
  <c r="AL386" i="1"/>
  <c r="AH386" i="1"/>
  <c r="AG386" i="1"/>
  <c r="AE386" i="1"/>
  <c r="Z386" i="1"/>
  <c r="U386" i="1"/>
  <c r="S386" i="1"/>
  <c r="R386" i="1"/>
  <c r="K386" i="1"/>
  <c r="J386" i="1"/>
  <c r="AP385" i="1"/>
  <c r="AO385" i="1"/>
  <c r="AN385" i="1"/>
  <c r="AM385" i="1"/>
  <c r="AL385" i="1"/>
  <c r="AH385" i="1"/>
  <c r="AG385" i="1"/>
  <c r="AE385" i="1"/>
  <c r="Z385" i="1"/>
  <c r="U385" i="1"/>
  <c r="S385" i="1"/>
  <c r="R385" i="1"/>
  <c r="K385" i="1"/>
  <c r="J385" i="1"/>
  <c r="AP384" i="1"/>
  <c r="AO384" i="1"/>
  <c r="AN384" i="1"/>
  <c r="AM384" i="1"/>
  <c r="AL384" i="1"/>
  <c r="AH384" i="1"/>
  <c r="AG384" i="1"/>
  <c r="AE384" i="1"/>
  <c r="Z384" i="1"/>
  <c r="U384" i="1"/>
  <c r="S384" i="1"/>
  <c r="R384" i="1"/>
  <c r="K384" i="1"/>
  <c r="J384" i="1"/>
  <c r="AP383" i="1"/>
  <c r="AO383" i="1"/>
  <c r="AN383" i="1"/>
  <c r="AM383" i="1"/>
  <c r="AL383" i="1"/>
  <c r="AH383" i="1"/>
  <c r="AG383" i="1"/>
  <c r="AE383" i="1"/>
  <c r="Z383" i="1"/>
  <c r="U383" i="1"/>
  <c r="S383" i="1"/>
  <c r="R383" i="1"/>
  <c r="M383" i="1"/>
  <c r="K383" i="1"/>
  <c r="J383" i="1"/>
  <c r="AP382" i="1"/>
  <c r="AO382" i="1"/>
  <c r="AN382" i="1"/>
  <c r="AM382" i="1"/>
  <c r="AL382" i="1"/>
  <c r="AH382" i="1"/>
  <c r="AG382" i="1"/>
  <c r="AE382" i="1"/>
  <c r="Z382" i="1"/>
  <c r="U382" i="1"/>
  <c r="S382" i="1"/>
  <c r="R382" i="1"/>
  <c r="K382" i="1"/>
  <c r="J382" i="1"/>
  <c r="AP381" i="1"/>
  <c r="AO381" i="1"/>
  <c r="AN381" i="1"/>
  <c r="AM381" i="1"/>
  <c r="AL381" i="1"/>
  <c r="AH381" i="1"/>
  <c r="AG381" i="1"/>
  <c r="AE381" i="1"/>
  <c r="Z381" i="1"/>
  <c r="U381" i="1"/>
  <c r="S381" i="1"/>
  <c r="R381" i="1"/>
  <c r="K381" i="1"/>
  <c r="J381" i="1"/>
  <c r="AP380" i="1"/>
  <c r="AO380" i="1"/>
  <c r="AN380" i="1"/>
  <c r="AM380" i="1"/>
  <c r="AL380" i="1"/>
  <c r="AH380" i="1"/>
  <c r="AG380" i="1"/>
  <c r="AE380" i="1"/>
  <c r="Z380" i="1"/>
  <c r="U380" i="1"/>
  <c r="S380" i="1"/>
  <c r="R380" i="1"/>
  <c r="K380" i="1"/>
  <c r="J380" i="1"/>
  <c r="AP379" i="1"/>
  <c r="AO379" i="1"/>
  <c r="AN379" i="1"/>
  <c r="AM379" i="1"/>
  <c r="AL379" i="1"/>
  <c r="AH379" i="1"/>
  <c r="AG379" i="1"/>
  <c r="AE379" i="1"/>
  <c r="Z379" i="1"/>
  <c r="U379" i="1"/>
  <c r="S379" i="1"/>
  <c r="R379" i="1"/>
  <c r="K379" i="1"/>
  <c r="J379" i="1"/>
  <c r="AP378" i="1"/>
  <c r="AO378" i="1"/>
  <c r="AN378" i="1"/>
  <c r="AM378" i="1"/>
  <c r="AL378" i="1"/>
  <c r="AH378" i="1"/>
  <c r="AG378" i="1"/>
  <c r="AE378" i="1"/>
  <c r="Z378" i="1"/>
  <c r="U378" i="1"/>
  <c r="S378" i="1"/>
  <c r="R378" i="1"/>
  <c r="K378" i="1"/>
  <c r="J378" i="1"/>
  <c r="AP377" i="1"/>
  <c r="AO377" i="1"/>
  <c r="AN377" i="1"/>
  <c r="AM377" i="1"/>
  <c r="AL377" i="1"/>
  <c r="AH377" i="1"/>
  <c r="AG377" i="1"/>
  <c r="AE377" i="1"/>
  <c r="Z377" i="1"/>
  <c r="U377" i="1"/>
  <c r="S377" i="1"/>
  <c r="R377" i="1"/>
  <c r="K377" i="1"/>
  <c r="J377" i="1"/>
  <c r="AP376" i="1"/>
  <c r="AO376" i="1"/>
  <c r="AN376" i="1"/>
  <c r="AM376" i="1"/>
  <c r="AL376" i="1"/>
  <c r="AH376" i="1"/>
  <c r="AG376" i="1"/>
  <c r="AE376" i="1"/>
  <c r="Z376" i="1"/>
  <c r="U376" i="1"/>
  <c r="S376" i="1"/>
  <c r="R376" i="1"/>
  <c r="K376" i="1"/>
  <c r="J376" i="1"/>
  <c r="AP375" i="1"/>
  <c r="AO375" i="1"/>
  <c r="AN375" i="1"/>
  <c r="AM375" i="1"/>
  <c r="AL375" i="1"/>
  <c r="AH375" i="1"/>
  <c r="AG375" i="1"/>
  <c r="AE375" i="1"/>
  <c r="Z375" i="1"/>
  <c r="U375" i="1"/>
  <c r="S375" i="1"/>
  <c r="R375" i="1"/>
  <c r="K375" i="1"/>
  <c r="J375" i="1"/>
  <c r="AP374" i="1"/>
  <c r="AO374" i="1"/>
  <c r="AN374" i="1"/>
  <c r="AM374" i="1"/>
  <c r="AL374" i="1"/>
  <c r="AH374" i="1"/>
  <c r="AG374" i="1"/>
  <c r="AE374" i="1"/>
  <c r="Z374" i="1"/>
  <c r="U374" i="1"/>
  <c r="S374" i="1"/>
  <c r="R374" i="1"/>
  <c r="K374" i="1"/>
  <c r="J374" i="1"/>
  <c r="AP373" i="1"/>
  <c r="AO373" i="1"/>
  <c r="AN373" i="1"/>
  <c r="AM373" i="1"/>
  <c r="AL373" i="1"/>
  <c r="AH373" i="1"/>
  <c r="AG373" i="1"/>
  <c r="AE373" i="1"/>
  <c r="Z373" i="1"/>
  <c r="U373" i="1"/>
  <c r="S373" i="1"/>
  <c r="R373" i="1"/>
  <c r="K373" i="1"/>
  <c r="J373" i="1"/>
  <c r="AP372" i="1"/>
  <c r="AO372" i="1"/>
  <c r="AN372" i="1"/>
  <c r="AM372" i="1"/>
  <c r="AL372" i="1"/>
  <c r="AH372" i="1"/>
  <c r="AG372" i="1"/>
  <c r="AE372" i="1"/>
  <c r="Z372" i="1"/>
  <c r="U372" i="1"/>
  <c r="S372" i="1"/>
  <c r="R372" i="1"/>
  <c r="K372" i="1"/>
  <c r="J372" i="1"/>
  <c r="L372" i="1" s="1"/>
  <c r="AP371" i="1"/>
  <c r="AO371" i="1"/>
  <c r="AN371" i="1"/>
  <c r="AM371" i="1"/>
  <c r="AL371" i="1"/>
  <c r="AH371" i="1"/>
  <c r="AG371" i="1"/>
  <c r="AE371" i="1"/>
  <c r="Z371" i="1"/>
  <c r="U371" i="1"/>
  <c r="S371" i="1"/>
  <c r="R371" i="1"/>
  <c r="M371" i="1"/>
  <c r="K371" i="1"/>
  <c r="J371" i="1"/>
  <c r="AP370" i="1"/>
  <c r="AO370" i="1"/>
  <c r="AN370" i="1"/>
  <c r="AM370" i="1"/>
  <c r="AL370" i="1"/>
  <c r="AH370" i="1"/>
  <c r="AG370" i="1"/>
  <c r="AE370" i="1"/>
  <c r="Z370" i="1"/>
  <c r="U370" i="1"/>
  <c r="S370" i="1"/>
  <c r="R370" i="1"/>
  <c r="K370" i="1"/>
  <c r="J370" i="1"/>
  <c r="AP369" i="1"/>
  <c r="AO369" i="1"/>
  <c r="AN369" i="1"/>
  <c r="AM369" i="1"/>
  <c r="AL369" i="1"/>
  <c r="AH369" i="1"/>
  <c r="AG369" i="1"/>
  <c r="AE369" i="1"/>
  <c r="Z369" i="1"/>
  <c r="U369" i="1"/>
  <c r="S369" i="1"/>
  <c r="R369" i="1"/>
  <c r="K369" i="1"/>
  <c r="J369" i="1"/>
  <c r="AP368" i="1"/>
  <c r="AO368" i="1"/>
  <c r="AN368" i="1"/>
  <c r="AM368" i="1"/>
  <c r="AL368" i="1"/>
  <c r="AH368" i="1"/>
  <c r="AG368" i="1"/>
  <c r="AE368" i="1"/>
  <c r="Z368" i="1"/>
  <c r="U368" i="1"/>
  <c r="S368" i="1"/>
  <c r="R368" i="1"/>
  <c r="K368" i="1"/>
  <c r="J368" i="1"/>
  <c r="AP367" i="1"/>
  <c r="AO367" i="1"/>
  <c r="AN367" i="1"/>
  <c r="AM367" i="1"/>
  <c r="AL367" i="1"/>
  <c r="AH367" i="1"/>
  <c r="AG367" i="1"/>
  <c r="AE367" i="1"/>
  <c r="Z367" i="1"/>
  <c r="U367" i="1"/>
  <c r="S367" i="1"/>
  <c r="R367" i="1"/>
  <c r="K367" i="1"/>
  <c r="J367" i="1"/>
  <c r="AP366" i="1"/>
  <c r="AO366" i="1"/>
  <c r="AN366" i="1"/>
  <c r="AM366" i="1"/>
  <c r="AL366" i="1"/>
  <c r="AH366" i="1"/>
  <c r="AG366" i="1"/>
  <c r="AE366" i="1"/>
  <c r="Z366" i="1"/>
  <c r="U366" i="1"/>
  <c r="S366" i="1"/>
  <c r="R366" i="1"/>
  <c r="K366" i="1"/>
  <c r="J366" i="1"/>
  <c r="AP365" i="1"/>
  <c r="AO365" i="1"/>
  <c r="AN365" i="1"/>
  <c r="AM365" i="1"/>
  <c r="AL365" i="1"/>
  <c r="AH365" i="1"/>
  <c r="AG365" i="1"/>
  <c r="AE365" i="1"/>
  <c r="Z365" i="1"/>
  <c r="U365" i="1"/>
  <c r="S365" i="1"/>
  <c r="R365" i="1"/>
  <c r="K365" i="1"/>
  <c r="J365" i="1"/>
  <c r="AP364" i="1"/>
  <c r="AO364" i="1"/>
  <c r="AN364" i="1"/>
  <c r="AM364" i="1"/>
  <c r="AL364" i="1"/>
  <c r="AH364" i="1"/>
  <c r="AG364" i="1"/>
  <c r="AE364" i="1"/>
  <c r="Z364" i="1"/>
  <c r="U364" i="1"/>
  <c r="S364" i="1"/>
  <c r="R364" i="1"/>
  <c r="K364" i="1"/>
  <c r="J364" i="1"/>
  <c r="AP363" i="1"/>
  <c r="AO363" i="1"/>
  <c r="AN363" i="1"/>
  <c r="AM363" i="1"/>
  <c r="AL363" i="1"/>
  <c r="AH363" i="1"/>
  <c r="AG363" i="1"/>
  <c r="AE363" i="1"/>
  <c r="Z363" i="1"/>
  <c r="U363" i="1"/>
  <c r="S363" i="1"/>
  <c r="R363" i="1"/>
  <c r="K363" i="1"/>
  <c r="J363" i="1"/>
  <c r="AP362" i="1"/>
  <c r="AO362" i="1"/>
  <c r="AN362" i="1"/>
  <c r="AM362" i="1"/>
  <c r="AL362" i="1"/>
  <c r="AH362" i="1"/>
  <c r="AG362" i="1"/>
  <c r="AE362" i="1"/>
  <c r="Z362" i="1"/>
  <c r="U362" i="1"/>
  <c r="S362" i="1"/>
  <c r="R362" i="1"/>
  <c r="K362" i="1"/>
  <c r="J362" i="1"/>
  <c r="AP361" i="1"/>
  <c r="AO361" i="1"/>
  <c r="AN361" i="1"/>
  <c r="AM361" i="1"/>
  <c r="AL361" i="1"/>
  <c r="AH361" i="1"/>
  <c r="AG361" i="1"/>
  <c r="AE361" i="1"/>
  <c r="Z361" i="1"/>
  <c r="U361" i="1"/>
  <c r="S361" i="1"/>
  <c r="R361" i="1"/>
  <c r="K361" i="1"/>
  <c r="J361" i="1"/>
  <c r="AP360" i="1"/>
  <c r="AO360" i="1"/>
  <c r="AN360" i="1"/>
  <c r="AM360" i="1"/>
  <c r="AL360" i="1"/>
  <c r="AH360" i="1"/>
  <c r="AG360" i="1"/>
  <c r="AE360" i="1"/>
  <c r="Z360" i="1"/>
  <c r="U360" i="1"/>
  <c r="S360" i="1"/>
  <c r="R360" i="1"/>
  <c r="K360" i="1"/>
  <c r="J360" i="1"/>
  <c r="AP359" i="1"/>
  <c r="AO359" i="1"/>
  <c r="AN359" i="1"/>
  <c r="AM359" i="1"/>
  <c r="AL359" i="1"/>
  <c r="AH359" i="1"/>
  <c r="AG359" i="1"/>
  <c r="AE359" i="1"/>
  <c r="Z359" i="1"/>
  <c r="U359" i="1"/>
  <c r="S359" i="1"/>
  <c r="R359" i="1"/>
  <c r="K359" i="1"/>
  <c r="J359" i="1"/>
  <c r="AP358" i="1"/>
  <c r="AO358" i="1"/>
  <c r="AN358" i="1"/>
  <c r="AM358" i="1"/>
  <c r="AL358" i="1"/>
  <c r="AH358" i="1"/>
  <c r="AG358" i="1"/>
  <c r="AE358" i="1"/>
  <c r="Z358" i="1"/>
  <c r="U358" i="1"/>
  <c r="S358" i="1"/>
  <c r="R358" i="1"/>
  <c r="M358" i="1"/>
  <c r="K358" i="1"/>
  <c r="J358" i="1"/>
  <c r="AP357" i="1"/>
  <c r="AO357" i="1"/>
  <c r="AN357" i="1"/>
  <c r="AM357" i="1"/>
  <c r="AL357" i="1"/>
  <c r="AH357" i="1"/>
  <c r="AG357" i="1"/>
  <c r="AE357" i="1"/>
  <c r="Z357" i="1"/>
  <c r="U357" i="1"/>
  <c r="S357" i="1"/>
  <c r="R357" i="1"/>
  <c r="K357" i="1"/>
  <c r="J357" i="1"/>
  <c r="AP356" i="1"/>
  <c r="AO356" i="1"/>
  <c r="AN356" i="1"/>
  <c r="AM356" i="1"/>
  <c r="AL356" i="1"/>
  <c r="AH356" i="1"/>
  <c r="AG356" i="1"/>
  <c r="AE356" i="1"/>
  <c r="Z356" i="1"/>
  <c r="U356" i="1"/>
  <c r="S356" i="1"/>
  <c r="R356" i="1"/>
  <c r="K356" i="1"/>
  <c r="J356" i="1"/>
  <c r="AP355" i="1"/>
  <c r="AO355" i="1"/>
  <c r="AN355" i="1"/>
  <c r="AM355" i="1"/>
  <c r="AL355" i="1"/>
  <c r="AH355" i="1"/>
  <c r="AG355" i="1"/>
  <c r="AE355" i="1"/>
  <c r="Z355" i="1"/>
  <c r="U355" i="1"/>
  <c r="S355" i="1"/>
  <c r="R355" i="1"/>
  <c r="K355" i="1"/>
  <c r="J355" i="1"/>
  <c r="AP354" i="1"/>
  <c r="AO354" i="1"/>
  <c r="AN354" i="1"/>
  <c r="AM354" i="1"/>
  <c r="AL354" i="1"/>
  <c r="AH354" i="1"/>
  <c r="AG354" i="1"/>
  <c r="AE354" i="1"/>
  <c r="Z354" i="1"/>
  <c r="U354" i="1"/>
  <c r="S354" i="1"/>
  <c r="R354" i="1"/>
  <c r="K354" i="1"/>
  <c r="J354" i="1"/>
  <c r="AP353" i="1"/>
  <c r="AO353" i="1"/>
  <c r="AN353" i="1"/>
  <c r="AM353" i="1"/>
  <c r="AL353" i="1"/>
  <c r="AH353" i="1"/>
  <c r="AG353" i="1"/>
  <c r="AE353" i="1"/>
  <c r="Z353" i="1"/>
  <c r="U353" i="1"/>
  <c r="S353" i="1"/>
  <c r="R353" i="1"/>
  <c r="K353" i="1"/>
  <c r="J353" i="1"/>
  <c r="AP352" i="1"/>
  <c r="AO352" i="1"/>
  <c r="AN352" i="1"/>
  <c r="AM352" i="1"/>
  <c r="AL352" i="1"/>
  <c r="AH352" i="1"/>
  <c r="AG352" i="1"/>
  <c r="AE352" i="1"/>
  <c r="Z352" i="1"/>
  <c r="U352" i="1"/>
  <c r="S352" i="1"/>
  <c r="R352" i="1"/>
  <c r="K352" i="1"/>
  <c r="J352" i="1"/>
  <c r="AP351" i="1"/>
  <c r="AO351" i="1"/>
  <c r="AN351" i="1"/>
  <c r="AM351" i="1"/>
  <c r="AL351" i="1"/>
  <c r="AH351" i="1"/>
  <c r="AG351" i="1"/>
  <c r="AE351" i="1"/>
  <c r="Z351" i="1"/>
  <c r="U351" i="1"/>
  <c r="S351" i="1"/>
  <c r="R351" i="1"/>
  <c r="K351" i="1"/>
  <c r="J351" i="1"/>
  <c r="AP350" i="1"/>
  <c r="AO350" i="1"/>
  <c r="AN350" i="1"/>
  <c r="AM350" i="1"/>
  <c r="AL350" i="1"/>
  <c r="AH350" i="1"/>
  <c r="AG350" i="1"/>
  <c r="AE350" i="1"/>
  <c r="Z350" i="1"/>
  <c r="U350" i="1"/>
  <c r="S350" i="1"/>
  <c r="R350" i="1"/>
  <c r="K350" i="1"/>
  <c r="J350" i="1"/>
  <c r="AP349" i="1"/>
  <c r="AO349" i="1"/>
  <c r="AN349" i="1"/>
  <c r="AM349" i="1"/>
  <c r="AL349" i="1"/>
  <c r="AH349" i="1"/>
  <c r="AG349" i="1"/>
  <c r="AE349" i="1"/>
  <c r="Z349" i="1"/>
  <c r="U349" i="1"/>
  <c r="S349" i="1"/>
  <c r="R349" i="1"/>
  <c r="K349" i="1"/>
  <c r="J349" i="1"/>
  <c r="AP348" i="1"/>
  <c r="AO348" i="1"/>
  <c r="AN348" i="1"/>
  <c r="AM348" i="1"/>
  <c r="AL348" i="1"/>
  <c r="AH348" i="1"/>
  <c r="AG348" i="1"/>
  <c r="AE348" i="1"/>
  <c r="Z348" i="1"/>
  <c r="U348" i="1"/>
  <c r="S348" i="1"/>
  <c r="R348" i="1"/>
  <c r="K348" i="1"/>
  <c r="J348" i="1"/>
  <c r="AP347" i="1"/>
  <c r="AO347" i="1"/>
  <c r="AN347" i="1"/>
  <c r="AM347" i="1"/>
  <c r="AL347" i="1"/>
  <c r="AH347" i="1"/>
  <c r="AG347" i="1"/>
  <c r="AE347" i="1"/>
  <c r="Z347" i="1"/>
  <c r="U347" i="1"/>
  <c r="S347" i="1"/>
  <c r="R347" i="1"/>
  <c r="K347" i="1"/>
  <c r="J347" i="1"/>
  <c r="AP346" i="1"/>
  <c r="AO346" i="1"/>
  <c r="AN346" i="1"/>
  <c r="AM346" i="1"/>
  <c r="AL346" i="1"/>
  <c r="AH346" i="1"/>
  <c r="AG346" i="1"/>
  <c r="AE346" i="1"/>
  <c r="Z346" i="1"/>
  <c r="U346" i="1"/>
  <c r="S346" i="1"/>
  <c r="R346" i="1"/>
  <c r="K346" i="1"/>
  <c r="J346" i="1"/>
  <c r="AP345" i="1"/>
  <c r="AO345" i="1"/>
  <c r="AN345" i="1"/>
  <c r="AM345" i="1"/>
  <c r="AL345" i="1"/>
  <c r="AH345" i="1"/>
  <c r="AG345" i="1"/>
  <c r="AE345" i="1"/>
  <c r="Z345" i="1"/>
  <c r="U345" i="1"/>
  <c r="S345" i="1"/>
  <c r="R345" i="1"/>
  <c r="K345" i="1"/>
  <c r="J345" i="1"/>
  <c r="AP344" i="1"/>
  <c r="AO344" i="1"/>
  <c r="AN344" i="1"/>
  <c r="AM344" i="1"/>
  <c r="AL344" i="1"/>
  <c r="AH344" i="1"/>
  <c r="AG344" i="1"/>
  <c r="AE344" i="1"/>
  <c r="Z344" i="1"/>
  <c r="U344" i="1"/>
  <c r="S344" i="1"/>
  <c r="R344" i="1"/>
  <c r="K344" i="1"/>
  <c r="J344" i="1"/>
  <c r="AP343" i="1"/>
  <c r="AO343" i="1"/>
  <c r="AN343" i="1"/>
  <c r="AM343" i="1"/>
  <c r="AL343" i="1"/>
  <c r="AH343" i="1"/>
  <c r="AG343" i="1"/>
  <c r="AE343" i="1"/>
  <c r="Z343" i="1"/>
  <c r="U343" i="1"/>
  <c r="S343" i="1"/>
  <c r="R343" i="1"/>
  <c r="K343" i="1"/>
  <c r="J343" i="1"/>
  <c r="AP342" i="1"/>
  <c r="AO342" i="1"/>
  <c r="AN342" i="1"/>
  <c r="AM342" i="1"/>
  <c r="AL342" i="1"/>
  <c r="AH342" i="1"/>
  <c r="AG342" i="1"/>
  <c r="AE342" i="1"/>
  <c r="Z342" i="1"/>
  <c r="U342" i="1"/>
  <c r="S342" i="1"/>
  <c r="R342" i="1"/>
  <c r="M342" i="1"/>
  <c r="K342" i="1"/>
  <c r="J342" i="1"/>
  <c r="AP341" i="1"/>
  <c r="AO341" i="1"/>
  <c r="AN341" i="1"/>
  <c r="AM341" i="1"/>
  <c r="AL341" i="1"/>
  <c r="AH341" i="1"/>
  <c r="AG341" i="1"/>
  <c r="AE341" i="1"/>
  <c r="Z341" i="1"/>
  <c r="U341" i="1"/>
  <c r="S341" i="1"/>
  <c r="R341" i="1"/>
  <c r="K341" i="1"/>
  <c r="J341" i="1"/>
  <c r="AP340" i="1"/>
  <c r="AO340" i="1"/>
  <c r="AN340" i="1"/>
  <c r="AM340" i="1"/>
  <c r="AL340" i="1"/>
  <c r="AH340" i="1"/>
  <c r="AG340" i="1"/>
  <c r="AE340" i="1"/>
  <c r="Z340" i="1"/>
  <c r="U340" i="1"/>
  <c r="S340" i="1"/>
  <c r="R340" i="1"/>
  <c r="K340" i="1"/>
  <c r="J340" i="1"/>
  <c r="AP339" i="1"/>
  <c r="AO339" i="1"/>
  <c r="AN339" i="1"/>
  <c r="AM339" i="1"/>
  <c r="AL339" i="1"/>
  <c r="AH339" i="1"/>
  <c r="AG339" i="1"/>
  <c r="AE339" i="1"/>
  <c r="Z339" i="1"/>
  <c r="U339" i="1"/>
  <c r="S339" i="1"/>
  <c r="R339" i="1"/>
  <c r="M339" i="1"/>
  <c r="K339" i="1"/>
  <c r="J339" i="1"/>
  <c r="AP338" i="1"/>
  <c r="AO338" i="1"/>
  <c r="AN338" i="1"/>
  <c r="AM338" i="1"/>
  <c r="AL338" i="1"/>
  <c r="AH338" i="1"/>
  <c r="AG338" i="1"/>
  <c r="AE338" i="1"/>
  <c r="Z338" i="1"/>
  <c r="U338" i="1"/>
  <c r="S338" i="1"/>
  <c r="R338" i="1"/>
  <c r="K338" i="1"/>
  <c r="J338" i="1"/>
  <c r="L338" i="1" s="1"/>
  <c r="AP337" i="1"/>
  <c r="AO337" i="1"/>
  <c r="AN337" i="1"/>
  <c r="AM337" i="1"/>
  <c r="AL337" i="1"/>
  <c r="AH337" i="1"/>
  <c r="AG337" i="1"/>
  <c r="AE337" i="1"/>
  <c r="Z337" i="1"/>
  <c r="U337" i="1"/>
  <c r="S337" i="1"/>
  <c r="R337" i="1"/>
  <c r="K337" i="1"/>
  <c r="J337" i="1"/>
  <c r="AP336" i="1"/>
  <c r="AO336" i="1"/>
  <c r="AN336" i="1"/>
  <c r="AM336" i="1"/>
  <c r="AL336" i="1"/>
  <c r="AH336" i="1"/>
  <c r="AG336" i="1"/>
  <c r="AE336" i="1"/>
  <c r="Z336" i="1"/>
  <c r="U336" i="1"/>
  <c r="S336" i="1"/>
  <c r="R336" i="1"/>
  <c r="K336" i="1"/>
  <c r="J336" i="1"/>
  <c r="AP335" i="1"/>
  <c r="AO335" i="1"/>
  <c r="AN335" i="1"/>
  <c r="AM335" i="1"/>
  <c r="AL335" i="1"/>
  <c r="AH335" i="1"/>
  <c r="AG335" i="1"/>
  <c r="AE335" i="1"/>
  <c r="Z335" i="1"/>
  <c r="U335" i="1"/>
  <c r="S335" i="1"/>
  <c r="R335" i="1"/>
  <c r="K335" i="1"/>
  <c r="J335" i="1"/>
  <c r="AP334" i="1"/>
  <c r="AO334" i="1"/>
  <c r="AN334" i="1"/>
  <c r="AM334" i="1"/>
  <c r="AL334" i="1"/>
  <c r="AH334" i="1"/>
  <c r="AG334" i="1"/>
  <c r="AE334" i="1"/>
  <c r="Z334" i="1"/>
  <c r="U334" i="1"/>
  <c r="S334" i="1"/>
  <c r="R334" i="1"/>
  <c r="K334" i="1"/>
  <c r="J334" i="1"/>
  <c r="AP333" i="1"/>
  <c r="AO333" i="1"/>
  <c r="AN333" i="1"/>
  <c r="AM333" i="1"/>
  <c r="AL333" i="1"/>
  <c r="AH333" i="1"/>
  <c r="AG333" i="1"/>
  <c r="AE333" i="1"/>
  <c r="Z333" i="1"/>
  <c r="U333" i="1"/>
  <c r="S333" i="1"/>
  <c r="R333" i="1"/>
  <c r="K333" i="1"/>
  <c r="J333" i="1"/>
  <c r="AP332" i="1"/>
  <c r="AO332" i="1"/>
  <c r="AN332" i="1"/>
  <c r="AM332" i="1"/>
  <c r="AL332" i="1"/>
  <c r="AH332" i="1"/>
  <c r="AG332" i="1"/>
  <c r="AE332" i="1"/>
  <c r="Z332" i="1"/>
  <c r="U332" i="1"/>
  <c r="S332" i="1"/>
  <c r="R332" i="1"/>
  <c r="K332" i="1"/>
  <c r="J332" i="1"/>
  <c r="AP331" i="1"/>
  <c r="AO331" i="1"/>
  <c r="AN331" i="1"/>
  <c r="AM331" i="1"/>
  <c r="AL331" i="1"/>
  <c r="AH331" i="1"/>
  <c r="AG331" i="1"/>
  <c r="AE331" i="1"/>
  <c r="Z331" i="1"/>
  <c r="U331" i="1"/>
  <c r="S331" i="1"/>
  <c r="R331" i="1"/>
  <c r="K331" i="1"/>
  <c r="J331" i="1"/>
  <c r="AP330" i="1"/>
  <c r="AO330" i="1"/>
  <c r="AN330" i="1"/>
  <c r="AM330" i="1"/>
  <c r="AL330" i="1"/>
  <c r="AH330" i="1"/>
  <c r="AG330" i="1"/>
  <c r="AE330" i="1"/>
  <c r="Z330" i="1"/>
  <c r="U330" i="1"/>
  <c r="S330" i="1"/>
  <c r="R330" i="1"/>
  <c r="K330" i="1"/>
  <c r="J330" i="1"/>
  <c r="L330" i="1" s="1"/>
  <c r="AP329" i="1"/>
  <c r="AO329" i="1"/>
  <c r="AN329" i="1"/>
  <c r="AM329" i="1"/>
  <c r="AL329" i="1"/>
  <c r="AH329" i="1"/>
  <c r="AG329" i="1"/>
  <c r="AE329" i="1"/>
  <c r="Z329" i="1"/>
  <c r="U329" i="1"/>
  <c r="S329" i="1"/>
  <c r="R329" i="1"/>
  <c r="K329" i="1"/>
  <c r="J329" i="1"/>
  <c r="AP328" i="1"/>
  <c r="AO328" i="1"/>
  <c r="AN328" i="1"/>
  <c r="AM328" i="1"/>
  <c r="AL328" i="1"/>
  <c r="AH328" i="1"/>
  <c r="AG328" i="1"/>
  <c r="AE328" i="1"/>
  <c r="Z328" i="1"/>
  <c r="U328" i="1"/>
  <c r="S328" i="1"/>
  <c r="R328" i="1"/>
  <c r="K328" i="1"/>
  <c r="J328" i="1"/>
  <c r="AP327" i="1"/>
  <c r="AO327" i="1"/>
  <c r="AN327" i="1"/>
  <c r="AM327" i="1"/>
  <c r="AL327" i="1"/>
  <c r="AH327" i="1"/>
  <c r="AG327" i="1"/>
  <c r="AE327" i="1"/>
  <c r="Z327" i="1"/>
  <c r="U327" i="1"/>
  <c r="S327" i="1"/>
  <c r="R327" i="1"/>
  <c r="K327" i="1"/>
  <c r="J327" i="1"/>
  <c r="AP326" i="1"/>
  <c r="AO326" i="1"/>
  <c r="AN326" i="1"/>
  <c r="AM326" i="1"/>
  <c r="AL326" i="1"/>
  <c r="AH326" i="1"/>
  <c r="AG326" i="1"/>
  <c r="AE326" i="1"/>
  <c r="Z326" i="1"/>
  <c r="U326" i="1"/>
  <c r="S326" i="1"/>
  <c r="R326" i="1"/>
  <c r="K326" i="1"/>
  <c r="J326" i="1"/>
  <c r="AP325" i="1"/>
  <c r="AO325" i="1"/>
  <c r="AN325" i="1"/>
  <c r="AM325" i="1"/>
  <c r="AL325" i="1"/>
  <c r="AH325" i="1"/>
  <c r="AG325" i="1"/>
  <c r="AE325" i="1"/>
  <c r="Z325" i="1"/>
  <c r="U325" i="1"/>
  <c r="S325" i="1"/>
  <c r="R325" i="1"/>
  <c r="M325" i="1"/>
  <c r="O325" i="1" s="1"/>
  <c r="K325" i="1"/>
  <c r="J325" i="1"/>
  <c r="AP324" i="1"/>
  <c r="AO324" i="1"/>
  <c r="AN324" i="1"/>
  <c r="AM324" i="1"/>
  <c r="AL324" i="1"/>
  <c r="AH324" i="1"/>
  <c r="AG324" i="1"/>
  <c r="AE324" i="1"/>
  <c r="Z324" i="1"/>
  <c r="U324" i="1"/>
  <c r="S324" i="1"/>
  <c r="R324" i="1"/>
  <c r="K324" i="1"/>
  <c r="J324" i="1"/>
  <c r="AP323" i="1"/>
  <c r="AO323" i="1"/>
  <c r="AN323" i="1"/>
  <c r="AM323" i="1"/>
  <c r="AL323" i="1"/>
  <c r="AH323" i="1"/>
  <c r="AG323" i="1"/>
  <c r="AE323" i="1"/>
  <c r="Z323" i="1"/>
  <c r="U323" i="1"/>
  <c r="S323" i="1"/>
  <c r="R323" i="1"/>
  <c r="M323" i="1"/>
  <c r="K323" i="1"/>
  <c r="J323" i="1"/>
  <c r="AP322" i="1"/>
  <c r="AO322" i="1"/>
  <c r="AN322" i="1"/>
  <c r="AM322" i="1"/>
  <c r="AL322" i="1"/>
  <c r="AH322" i="1"/>
  <c r="AG322" i="1"/>
  <c r="AE322" i="1"/>
  <c r="Z322" i="1"/>
  <c r="U322" i="1"/>
  <c r="S322" i="1"/>
  <c r="R322" i="1"/>
  <c r="K322" i="1"/>
  <c r="J322" i="1"/>
  <c r="AP321" i="1"/>
  <c r="AO321" i="1"/>
  <c r="AN321" i="1"/>
  <c r="AM321" i="1"/>
  <c r="AL321" i="1"/>
  <c r="AH321" i="1"/>
  <c r="AG321" i="1"/>
  <c r="AE321" i="1"/>
  <c r="Z321" i="1"/>
  <c r="U321" i="1"/>
  <c r="S321" i="1"/>
  <c r="R321" i="1"/>
  <c r="M321" i="1"/>
  <c r="O321" i="1" s="1"/>
  <c r="K321" i="1"/>
  <c r="J321" i="1"/>
  <c r="AP320" i="1"/>
  <c r="AO320" i="1"/>
  <c r="AN320" i="1"/>
  <c r="AM320" i="1"/>
  <c r="AL320" i="1"/>
  <c r="AH320" i="1"/>
  <c r="AG320" i="1"/>
  <c r="AE320" i="1"/>
  <c r="Z320" i="1"/>
  <c r="U320" i="1"/>
  <c r="S320" i="1"/>
  <c r="R320" i="1"/>
  <c r="M320" i="1"/>
  <c r="K320" i="1"/>
  <c r="J320" i="1"/>
  <c r="AP319" i="1"/>
  <c r="AO319" i="1"/>
  <c r="AN319" i="1"/>
  <c r="AM319" i="1"/>
  <c r="AL319" i="1"/>
  <c r="AH319" i="1"/>
  <c r="AG319" i="1"/>
  <c r="AE319" i="1"/>
  <c r="Z319" i="1"/>
  <c r="U319" i="1"/>
  <c r="S319" i="1"/>
  <c r="R319" i="1"/>
  <c r="K319" i="1"/>
  <c r="J319" i="1"/>
  <c r="AP318" i="1"/>
  <c r="AO318" i="1"/>
  <c r="AN318" i="1"/>
  <c r="AM318" i="1"/>
  <c r="AL318" i="1"/>
  <c r="AH318" i="1"/>
  <c r="AG318" i="1"/>
  <c r="AE318" i="1"/>
  <c r="Z318" i="1"/>
  <c r="U318" i="1"/>
  <c r="S318" i="1"/>
  <c r="R318" i="1"/>
  <c r="K318" i="1"/>
  <c r="J318" i="1"/>
  <c r="AP317" i="1"/>
  <c r="AO317" i="1"/>
  <c r="AN317" i="1"/>
  <c r="AM317" i="1"/>
  <c r="AL317" i="1"/>
  <c r="AH317" i="1"/>
  <c r="AG317" i="1"/>
  <c r="AE317" i="1"/>
  <c r="Z317" i="1"/>
  <c r="U317" i="1"/>
  <c r="S317" i="1"/>
  <c r="R317" i="1"/>
  <c r="K317" i="1"/>
  <c r="J317" i="1"/>
  <c r="AP316" i="1"/>
  <c r="AO316" i="1"/>
  <c r="AN316" i="1"/>
  <c r="AM316" i="1"/>
  <c r="AL316" i="1"/>
  <c r="AH316" i="1"/>
  <c r="AG316" i="1"/>
  <c r="AE316" i="1"/>
  <c r="Z316" i="1"/>
  <c r="U316" i="1"/>
  <c r="S316" i="1"/>
  <c r="R316" i="1"/>
  <c r="K316" i="1"/>
  <c r="J316" i="1"/>
  <c r="AP315" i="1"/>
  <c r="AO315" i="1"/>
  <c r="AN315" i="1"/>
  <c r="AM315" i="1"/>
  <c r="AL315" i="1"/>
  <c r="AH315" i="1"/>
  <c r="AG315" i="1"/>
  <c r="AE315" i="1"/>
  <c r="Z315" i="1"/>
  <c r="U315" i="1"/>
  <c r="S315" i="1"/>
  <c r="R315" i="1"/>
  <c r="K315" i="1"/>
  <c r="J315" i="1"/>
  <c r="AP314" i="1"/>
  <c r="AO314" i="1"/>
  <c r="AN314" i="1"/>
  <c r="AM314" i="1"/>
  <c r="AL314" i="1"/>
  <c r="AH314" i="1"/>
  <c r="AG314" i="1"/>
  <c r="AE314" i="1"/>
  <c r="Z314" i="1"/>
  <c r="U314" i="1"/>
  <c r="S314" i="1"/>
  <c r="R314" i="1"/>
  <c r="K314" i="1"/>
  <c r="J314" i="1"/>
  <c r="AP313" i="1"/>
  <c r="AO313" i="1"/>
  <c r="AN313" i="1"/>
  <c r="AM313" i="1"/>
  <c r="AL313" i="1"/>
  <c r="AH313" i="1"/>
  <c r="AG313" i="1"/>
  <c r="AE313" i="1"/>
  <c r="Z313" i="1"/>
  <c r="U313" i="1"/>
  <c r="S313" i="1"/>
  <c r="R313" i="1"/>
  <c r="K313" i="1"/>
  <c r="J313" i="1"/>
  <c r="AP312" i="1"/>
  <c r="AO312" i="1"/>
  <c r="AN312" i="1"/>
  <c r="AM312" i="1"/>
  <c r="AL312" i="1"/>
  <c r="AH312" i="1"/>
  <c r="AG312" i="1"/>
  <c r="AE312" i="1"/>
  <c r="Z312" i="1"/>
  <c r="U312" i="1"/>
  <c r="S312" i="1"/>
  <c r="R312" i="1"/>
  <c r="M312" i="1"/>
  <c r="K312" i="1"/>
  <c r="J312" i="1"/>
  <c r="AP311" i="1"/>
  <c r="AO311" i="1"/>
  <c r="AN311" i="1"/>
  <c r="AM311" i="1"/>
  <c r="AL311" i="1"/>
  <c r="AH311" i="1"/>
  <c r="AG311" i="1"/>
  <c r="AE311" i="1"/>
  <c r="Z311" i="1"/>
  <c r="U311" i="1"/>
  <c r="S311" i="1"/>
  <c r="R311" i="1"/>
  <c r="K311" i="1"/>
  <c r="J311" i="1"/>
  <c r="AP310" i="1"/>
  <c r="AO310" i="1"/>
  <c r="AN310" i="1"/>
  <c r="AM310" i="1"/>
  <c r="AL310" i="1"/>
  <c r="AH310" i="1"/>
  <c r="AG310" i="1"/>
  <c r="AE310" i="1"/>
  <c r="Z310" i="1"/>
  <c r="U310" i="1"/>
  <c r="S310" i="1"/>
  <c r="R310" i="1"/>
  <c r="K310" i="1"/>
  <c r="J310" i="1"/>
  <c r="AP309" i="1"/>
  <c r="AO309" i="1"/>
  <c r="AN309" i="1"/>
  <c r="AM309" i="1"/>
  <c r="AL309" i="1"/>
  <c r="AH309" i="1"/>
  <c r="AG309" i="1"/>
  <c r="AE309" i="1"/>
  <c r="Z309" i="1"/>
  <c r="U309" i="1"/>
  <c r="S309" i="1"/>
  <c r="R309" i="1"/>
  <c r="K309" i="1"/>
  <c r="J309" i="1"/>
  <c r="AP308" i="1"/>
  <c r="AO308" i="1"/>
  <c r="AN308" i="1"/>
  <c r="AM308" i="1"/>
  <c r="AL308" i="1"/>
  <c r="AH308" i="1"/>
  <c r="AG308" i="1"/>
  <c r="AE308" i="1"/>
  <c r="Z308" i="1"/>
  <c r="U308" i="1"/>
  <c r="S308" i="1"/>
  <c r="R308" i="1"/>
  <c r="K308" i="1"/>
  <c r="J308" i="1"/>
  <c r="AP307" i="1"/>
  <c r="AO307" i="1"/>
  <c r="AN307" i="1"/>
  <c r="AM307" i="1"/>
  <c r="AL307" i="1"/>
  <c r="AH307" i="1"/>
  <c r="AG307" i="1"/>
  <c r="AE307" i="1"/>
  <c r="Z307" i="1"/>
  <c r="U307" i="1"/>
  <c r="S307" i="1"/>
  <c r="R307" i="1"/>
  <c r="K307" i="1"/>
  <c r="J307" i="1"/>
  <c r="AP306" i="1"/>
  <c r="AO306" i="1"/>
  <c r="AN306" i="1"/>
  <c r="AM306" i="1"/>
  <c r="AL306" i="1"/>
  <c r="AH306" i="1"/>
  <c r="AG306" i="1"/>
  <c r="AE306" i="1"/>
  <c r="Z306" i="1"/>
  <c r="U306" i="1"/>
  <c r="S306" i="1"/>
  <c r="R306" i="1"/>
  <c r="K306" i="1"/>
  <c r="J306" i="1"/>
  <c r="AP305" i="1"/>
  <c r="AO305" i="1"/>
  <c r="AN305" i="1"/>
  <c r="AM305" i="1"/>
  <c r="AL305" i="1"/>
  <c r="AH305" i="1"/>
  <c r="AG305" i="1"/>
  <c r="AE305" i="1"/>
  <c r="Z305" i="1"/>
  <c r="U305" i="1"/>
  <c r="S305" i="1"/>
  <c r="R305" i="1"/>
  <c r="K305" i="1"/>
  <c r="J305" i="1"/>
  <c r="AP304" i="1"/>
  <c r="AO304" i="1"/>
  <c r="AN304" i="1"/>
  <c r="AM304" i="1"/>
  <c r="AL304" i="1"/>
  <c r="AH304" i="1"/>
  <c r="AG304" i="1"/>
  <c r="AE304" i="1"/>
  <c r="Z304" i="1"/>
  <c r="U304" i="1"/>
  <c r="S304" i="1"/>
  <c r="R304" i="1"/>
  <c r="K304" i="1"/>
  <c r="J304" i="1"/>
  <c r="AP303" i="1"/>
  <c r="AO303" i="1"/>
  <c r="AN303" i="1"/>
  <c r="AM303" i="1"/>
  <c r="AL303" i="1"/>
  <c r="AH303" i="1"/>
  <c r="AG303" i="1"/>
  <c r="AE303" i="1"/>
  <c r="Z303" i="1"/>
  <c r="U303" i="1"/>
  <c r="S303" i="1"/>
  <c r="R303" i="1"/>
  <c r="K303" i="1"/>
  <c r="J303" i="1"/>
  <c r="AP302" i="1"/>
  <c r="AO302" i="1"/>
  <c r="AN302" i="1"/>
  <c r="AM302" i="1"/>
  <c r="AL302" i="1"/>
  <c r="AH302" i="1"/>
  <c r="AG302" i="1"/>
  <c r="AE302" i="1"/>
  <c r="Z302" i="1"/>
  <c r="U302" i="1"/>
  <c r="S302" i="1"/>
  <c r="R302" i="1"/>
  <c r="K302" i="1"/>
  <c r="J302" i="1"/>
  <c r="AP301" i="1"/>
  <c r="AO301" i="1"/>
  <c r="AN301" i="1"/>
  <c r="AM301" i="1"/>
  <c r="AL301" i="1"/>
  <c r="AH301" i="1"/>
  <c r="AG301" i="1"/>
  <c r="AE301" i="1"/>
  <c r="Z301" i="1"/>
  <c r="U301" i="1"/>
  <c r="S301" i="1"/>
  <c r="R301" i="1"/>
  <c r="K301" i="1"/>
  <c r="J301" i="1"/>
  <c r="AP300" i="1"/>
  <c r="AO300" i="1"/>
  <c r="AN300" i="1"/>
  <c r="AM300" i="1"/>
  <c r="AL300" i="1"/>
  <c r="AH300" i="1"/>
  <c r="AG300" i="1"/>
  <c r="AE300" i="1"/>
  <c r="Z300" i="1"/>
  <c r="U300" i="1"/>
  <c r="S300" i="1"/>
  <c r="R300" i="1"/>
  <c r="K300" i="1"/>
  <c r="J300" i="1"/>
  <c r="AP299" i="1"/>
  <c r="AO299" i="1"/>
  <c r="AN299" i="1"/>
  <c r="AM299" i="1"/>
  <c r="AL299" i="1"/>
  <c r="AH299" i="1"/>
  <c r="AG299" i="1"/>
  <c r="AE299" i="1"/>
  <c r="Z299" i="1"/>
  <c r="U299" i="1"/>
  <c r="S299" i="1"/>
  <c r="R299" i="1"/>
  <c r="K299" i="1"/>
  <c r="J299" i="1"/>
  <c r="AP298" i="1"/>
  <c r="AO298" i="1"/>
  <c r="AN298" i="1"/>
  <c r="AM298" i="1"/>
  <c r="AL298" i="1"/>
  <c r="AH298" i="1"/>
  <c r="AG298" i="1"/>
  <c r="AE298" i="1"/>
  <c r="Z298" i="1"/>
  <c r="U298" i="1"/>
  <c r="S298" i="1"/>
  <c r="R298" i="1"/>
  <c r="K298" i="1"/>
  <c r="J298" i="1"/>
  <c r="AP297" i="1"/>
  <c r="AO297" i="1"/>
  <c r="AN297" i="1"/>
  <c r="AM297" i="1"/>
  <c r="AL297" i="1"/>
  <c r="AH297" i="1"/>
  <c r="AG297" i="1"/>
  <c r="AE297" i="1"/>
  <c r="Z297" i="1"/>
  <c r="U297" i="1"/>
  <c r="S297" i="1"/>
  <c r="R297" i="1"/>
  <c r="K297" i="1"/>
  <c r="J297" i="1"/>
  <c r="AP296" i="1"/>
  <c r="AO296" i="1"/>
  <c r="AN296" i="1"/>
  <c r="AM296" i="1"/>
  <c r="AL296" i="1"/>
  <c r="AH296" i="1"/>
  <c r="AG296" i="1"/>
  <c r="AE296" i="1"/>
  <c r="Z296" i="1"/>
  <c r="U296" i="1"/>
  <c r="S296" i="1"/>
  <c r="R296" i="1"/>
  <c r="K296" i="1"/>
  <c r="J296" i="1"/>
  <c r="AP295" i="1"/>
  <c r="AO295" i="1"/>
  <c r="AN295" i="1"/>
  <c r="AM295" i="1"/>
  <c r="AL295" i="1"/>
  <c r="AH295" i="1"/>
  <c r="AG295" i="1"/>
  <c r="AE295" i="1"/>
  <c r="Z295" i="1"/>
  <c r="U295" i="1"/>
  <c r="S295" i="1"/>
  <c r="R295" i="1"/>
  <c r="K295" i="1"/>
  <c r="J295" i="1"/>
  <c r="AP294" i="1"/>
  <c r="AO294" i="1"/>
  <c r="AN294" i="1"/>
  <c r="AM294" i="1"/>
  <c r="AL294" i="1"/>
  <c r="AH294" i="1"/>
  <c r="AG294" i="1"/>
  <c r="AE294" i="1"/>
  <c r="Z294" i="1"/>
  <c r="U294" i="1"/>
  <c r="S294" i="1"/>
  <c r="R294" i="1"/>
  <c r="K294" i="1"/>
  <c r="J294" i="1"/>
  <c r="AP293" i="1"/>
  <c r="AO293" i="1"/>
  <c r="AN293" i="1"/>
  <c r="AM293" i="1"/>
  <c r="AL293" i="1"/>
  <c r="AH293" i="1"/>
  <c r="AG293" i="1"/>
  <c r="AE293" i="1"/>
  <c r="Z293" i="1"/>
  <c r="U293" i="1"/>
  <c r="S293" i="1"/>
  <c r="R293" i="1"/>
  <c r="K293" i="1"/>
  <c r="J293" i="1"/>
  <c r="AP292" i="1"/>
  <c r="AO292" i="1"/>
  <c r="AN292" i="1"/>
  <c r="AM292" i="1"/>
  <c r="AL292" i="1"/>
  <c r="AH292" i="1"/>
  <c r="AG292" i="1"/>
  <c r="AE292" i="1"/>
  <c r="Z292" i="1"/>
  <c r="U292" i="1"/>
  <c r="S292" i="1"/>
  <c r="R292" i="1"/>
  <c r="K292" i="1"/>
  <c r="J292" i="1"/>
  <c r="AP291" i="1"/>
  <c r="AO291" i="1"/>
  <c r="AN291" i="1"/>
  <c r="AM291" i="1"/>
  <c r="AL291" i="1"/>
  <c r="AH291" i="1"/>
  <c r="AG291" i="1"/>
  <c r="AE291" i="1"/>
  <c r="Z291" i="1"/>
  <c r="U291" i="1"/>
  <c r="S291" i="1"/>
  <c r="R291" i="1"/>
  <c r="K291" i="1"/>
  <c r="J291" i="1"/>
  <c r="AP290" i="1"/>
  <c r="AO290" i="1"/>
  <c r="AN290" i="1"/>
  <c r="AM290" i="1"/>
  <c r="AL290" i="1"/>
  <c r="AH290" i="1"/>
  <c r="AG290" i="1"/>
  <c r="AE290" i="1"/>
  <c r="Z290" i="1"/>
  <c r="U290" i="1"/>
  <c r="S290" i="1"/>
  <c r="R290" i="1"/>
  <c r="K290" i="1"/>
  <c r="J290" i="1"/>
  <c r="AP289" i="1"/>
  <c r="AO289" i="1"/>
  <c r="AN289" i="1"/>
  <c r="AM289" i="1"/>
  <c r="AL289" i="1"/>
  <c r="AH289" i="1"/>
  <c r="AG289" i="1"/>
  <c r="AE289" i="1"/>
  <c r="Z289" i="1"/>
  <c r="U289" i="1"/>
  <c r="S289" i="1"/>
  <c r="R289" i="1"/>
  <c r="K289" i="1"/>
  <c r="J289" i="1"/>
  <c r="AP288" i="1"/>
  <c r="AO288" i="1"/>
  <c r="AN288" i="1"/>
  <c r="AM288" i="1"/>
  <c r="AL288" i="1"/>
  <c r="AH288" i="1"/>
  <c r="AG288" i="1"/>
  <c r="AE288" i="1"/>
  <c r="Z288" i="1"/>
  <c r="U288" i="1"/>
  <c r="S288" i="1"/>
  <c r="R288" i="1"/>
  <c r="K288" i="1"/>
  <c r="J288" i="1"/>
  <c r="AP287" i="1"/>
  <c r="AO287" i="1"/>
  <c r="AN287" i="1"/>
  <c r="AM287" i="1"/>
  <c r="AL287" i="1"/>
  <c r="AH287" i="1"/>
  <c r="AG287" i="1"/>
  <c r="AE287" i="1"/>
  <c r="Z287" i="1"/>
  <c r="U287" i="1"/>
  <c r="S287" i="1"/>
  <c r="R287" i="1"/>
  <c r="K287" i="1"/>
  <c r="J287" i="1"/>
  <c r="AP286" i="1"/>
  <c r="AO286" i="1"/>
  <c r="AN286" i="1"/>
  <c r="AM286" i="1"/>
  <c r="AL286" i="1"/>
  <c r="AH286" i="1"/>
  <c r="AG286" i="1"/>
  <c r="AE286" i="1"/>
  <c r="Z286" i="1"/>
  <c r="U286" i="1"/>
  <c r="S286" i="1"/>
  <c r="R286" i="1"/>
  <c r="K286" i="1"/>
  <c r="J286" i="1"/>
  <c r="AP285" i="1"/>
  <c r="AO285" i="1"/>
  <c r="AN285" i="1"/>
  <c r="AM285" i="1"/>
  <c r="AL285" i="1"/>
  <c r="AH285" i="1"/>
  <c r="AG285" i="1"/>
  <c r="AE285" i="1"/>
  <c r="Z285" i="1"/>
  <c r="U285" i="1"/>
  <c r="S285" i="1"/>
  <c r="R285" i="1"/>
  <c r="K285" i="1"/>
  <c r="J285" i="1"/>
  <c r="AP284" i="1"/>
  <c r="AO284" i="1"/>
  <c r="AN284" i="1"/>
  <c r="AM284" i="1"/>
  <c r="AL284" i="1"/>
  <c r="AH284" i="1"/>
  <c r="AG284" i="1"/>
  <c r="AE284" i="1"/>
  <c r="Z284" i="1"/>
  <c r="U284" i="1"/>
  <c r="S284" i="1"/>
  <c r="R284" i="1"/>
  <c r="K284" i="1"/>
  <c r="J284" i="1"/>
  <c r="AP283" i="1"/>
  <c r="AO283" i="1"/>
  <c r="AN283" i="1"/>
  <c r="AM283" i="1"/>
  <c r="AL283" i="1"/>
  <c r="AH283" i="1"/>
  <c r="AG283" i="1"/>
  <c r="AE283" i="1"/>
  <c r="Z283" i="1"/>
  <c r="U283" i="1"/>
  <c r="S283" i="1"/>
  <c r="R283" i="1"/>
  <c r="K283" i="1"/>
  <c r="J283" i="1"/>
  <c r="AP282" i="1"/>
  <c r="AO282" i="1"/>
  <c r="AN282" i="1"/>
  <c r="AM282" i="1"/>
  <c r="AL282" i="1"/>
  <c r="AH282" i="1"/>
  <c r="AG282" i="1"/>
  <c r="AE282" i="1"/>
  <c r="Z282" i="1"/>
  <c r="U282" i="1"/>
  <c r="S282" i="1"/>
  <c r="R282" i="1"/>
  <c r="K282" i="1"/>
  <c r="J282" i="1"/>
  <c r="AP281" i="1"/>
  <c r="AO281" i="1"/>
  <c r="AN281" i="1"/>
  <c r="AM281" i="1"/>
  <c r="AL281" i="1"/>
  <c r="AH281" i="1"/>
  <c r="AG281" i="1"/>
  <c r="AE281" i="1"/>
  <c r="Z281" i="1"/>
  <c r="U281" i="1"/>
  <c r="S281" i="1"/>
  <c r="R281" i="1"/>
  <c r="K281" i="1"/>
  <c r="J281" i="1"/>
  <c r="AP280" i="1"/>
  <c r="AO280" i="1"/>
  <c r="AN280" i="1"/>
  <c r="AM280" i="1"/>
  <c r="AL280" i="1"/>
  <c r="AH280" i="1"/>
  <c r="AG280" i="1"/>
  <c r="AE280" i="1"/>
  <c r="Z280" i="1"/>
  <c r="U280" i="1"/>
  <c r="S280" i="1"/>
  <c r="R280" i="1"/>
  <c r="K280" i="1"/>
  <c r="J280" i="1"/>
  <c r="AP279" i="1"/>
  <c r="AO279" i="1"/>
  <c r="AN279" i="1"/>
  <c r="AM279" i="1"/>
  <c r="AL279" i="1"/>
  <c r="AH279" i="1"/>
  <c r="AG279" i="1"/>
  <c r="AE279" i="1"/>
  <c r="Z279" i="1"/>
  <c r="U279" i="1"/>
  <c r="S279" i="1"/>
  <c r="R279" i="1"/>
  <c r="M279" i="1"/>
  <c r="K279" i="1"/>
  <c r="J279" i="1"/>
  <c r="AP278" i="1"/>
  <c r="AO278" i="1"/>
  <c r="AN278" i="1"/>
  <c r="AM278" i="1"/>
  <c r="AL278" i="1"/>
  <c r="AH278" i="1"/>
  <c r="AG278" i="1"/>
  <c r="AE278" i="1"/>
  <c r="Z278" i="1"/>
  <c r="U278" i="1"/>
  <c r="S278" i="1"/>
  <c r="R278" i="1"/>
  <c r="K278" i="1"/>
  <c r="J278" i="1"/>
  <c r="AP277" i="1"/>
  <c r="AO277" i="1"/>
  <c r="AN277" i="1"/>
  <c r="AM277" i="1"/>
  <c r="AL277" i="1"/>
  <c r="AH277" i="1"/>
  <c r="AG277" i="1"/>
  <c r="AE277" i="1"/>
  <c r="Z277" i="1"/>
  <c r="U277" i="1"/>
  <c r="S277" i="1"/>
  <c r="R277" i="1"/>
  <c r="K277" i="1"/>
  <c r="J277" i="1"/>
  <c r="AP276" i="1"/>
  <c r="AO276" i="1"/>
  <c r="AN276" i="1"/>
  <c r="AM276" i="1"/>
  <c r="AL276" i="1"/>
  <c r="AH276" i="1"/>
  <c r="AG276" i="1"/>
  <c r="AE276" i="1"/>
  <c r="Z276" i="1"/>
  <c r="U276" i="1"/>
  <c r="S276" i="1"/>
  <c r="R276" i="1"/>
  <c r="K276" i="1"/>
  <c r="J276" i="1"/>
  <c r="AP275" i="1"/>
  <c r="AO275" i="1"/>
  <c r="AN275" i="1"/>
  <c r="AM275" i="1"/>
  <c r="AL275" i="1"/>
  <c r="AH275" i="1"/>
  <c r="AG275" i="1"/>
  <c r="AE275" i="1"/>
  <c r="Z275" i="1"/>
  <c r="U275" i="1"/>
  <c r="S275" i="1"/>
  <c r="R275" i="1"/>
  <c r="K275" i="1"/>
  <c r="J275" i="1"/>
  <c r="AP274" i="1"/>
  <c r="AO274" i="1"/>
  <c r="AN274" i="1"/>
  <c r="AM274" i="1"/>
  <c r="AL274" i="1"/>
  <c r="AH274" i="1"/>
  <c r="AG274" i="1"/>
  <c r="AE274" i="1"/>
  <c r="Z274" i="1"/>
  <c r="U274" i="1"/>
  <c r="S274" i="1"/>
  <c r="R274" i="1"/>
  <c r="K274" i="1"/>
  <c r="J274" i="1"/>
  <c r="AP273" i="1"/>
  <c r="AO273" i="1"/>
  <c r="AN273" i="1"/>
  <c r="AM273" i="1"/>
  <c r="AL273" i="1"/>
  <c r="AH273" i="1"/>
  <c r="AG273" i="1"/>
  <c r="AE273" i="1"/>
  <c r="Z273" i="1"/>
  <c r="U273" i="1"/>
  <c r="S273" i="1"/>
  <c r="R273" i="1"/>
  <c r="K273" i="1"/>
  <c r="J273" i="1"/>
  <c r="AP272" i="1"/>
  <c r="AO272" i="1"/>
  <c r="AN272" i="1"/>
  <c r="AM272" i="1"/>
  <c r="AL272" i="1"/>
  <c r="AH272" i="1"/>
  <c r="AG272" i="1"/>
  <c r="AE272" i="1"/>
  <c r="Z272" i="1"/>
  <c r="U272" i="1"/>
  <c r="S272" i="1"/>
  <c r="R272" i="1"/>
  <c r="K272" i="1"/>
  <c r="J272" i="1"/>
  <c r="AP271" i="1"/>
  <c r="AO271" i="1"/>
  <c r="AN271" i="1"/>
  <c r="AM271" i="1"/>
  <c r="AL271" i="1"/>
  <c r="AH271" i="1"/>
  <c r="AG271" i="1"/>
  <c r="AE271" i="1"/>
  <c r="Z271" i="1"/>
  <c r="U271" i="1"/>
  <c r="S271" i="1"/>
  <c r="R271" i="1"/>
  <c r="M271" i="1"/>
  <c r="K271" i="1"/>
  <c r="J271" i="1"/>
  <c r="AP270" i="1"/>
  <c r="AO270" i="1"/>
  <c r="AN270" i="1"/>
  <c r="AM270" i="1"/>
  <c r="AL270" i="1"/>
  <c r="AH270" i="1"/>
  <c r="AG270" i="1"/>
  <c r="AE270" i="1"/>
  <c r="Z270" i="1"/>
  <c r="U270" i="1"/>
  <c r="S270" i="1"/>
  <c r="R270" i="1"/>
  <c r="K270" i="1"/>
  <c r="J270" i="1"/>
  <c r="AP269" i="1"/>
  <c r="AO269" i="1"/>
  <c r="AN269" i="1"/>
  <c r="AM269" i="1"/>
  <c r="AL269" i="1"/>
  <c r="AH269" i="1"/>
  <c r="AG269" i="1"/>
  <c r="AE269" i="1"/>
  <c r="Z269" i="1"/>
  <c r="U269" i="1"/>
  <c r="S269" i="1"/>
  <c r="R269" i="1"/>
  <c r="K269" i="1"/>
  <c r="J269" i="1"/>
  <c r="AP268" i="1"/>
  <c r="AO268" i="1"/>
  <c r="AN268" i="1"/>
  <c r="AM268" i="1"/>
  <c r="AL268" i="1"/>
  <c r="AH268" i="1"/>
  <c r="AG268" i="1"/>
  <c r="AE268" i="1"/>
  <c r="Z268" i="1"/>
  <c r="U268" i="1"/>
  <c r="S268" i="1"/>
  <c r="R268" i="1"/>
  <c r="K268" i="1"/>
  <c r="J268" i="1"/>
  <c r="AP267" i="1"/>
  <c r="AO267" i="1"/>
  <c r="AN267" i="1"/>
  <c r="AM267" i="1"/>
  <c r="AL267" i="1"/>
  <c r="AH267" i="1"/>
  <c r="AG267" i="1"/>
  <c r="AE267" i="1"/>
  <c r="Z267" i="1"/>
  <c r="U267" i="1"/>
  <c r="S267" i="1"/>
  <c r="R267" i="1"/>
  <c r="K267" i="1"/>
  <c r="J267" i="1"/>
  <c r="AP266" i="1"/>
  <c r="AO266" i="1"/>
  <c r="AN266" i="1"/>
  <c r="AM266" i="1"/>
  <c r="AL266" i="1"/>
  <c r="AH266" i="1"/>
  <c r="AG266" i="1"/>
  <c r="AE266" i="1"/>
  <c r="Z266" i="1"/>
  <c r="U266" i="1"/>
  <c r="S266" i="1"/>
  <c r="R266" i="1"/>
  <c r="K266" i="1"/>
  <c r="J266" i="1"/>
  <c r="AP265" i="1"/>
  <c r="AO265" i="1"/>
  <c r="AN265" i="1"/>
  <c r="AM265" i="1"/>
  <c r="AL265" i="1"/>
  <c r="AH265" i="1"/>
  <c r="AG265" i="1"/>
  <c r="AE265" i="1"/>
  <c r="Z265" i="1"/>
  <c r="U265" i="1"/>
  <c r="S265" i="1"/>
  <c r="R265" i="1"/>
  <c r="K265" i="1"/>
  <c r="J265" i="1"/>
  <c r="AP264" i="1"/>
  <c r="AO264" i="1"/>
  <c r="AN264" i="1"/>
  <c r="AM264" i="1"/>
  <c r="AL264" i="1"/>
  <c r="AH264" i="1"/>
  <c r="AG264" i="1"/>
  <c r="AE264" i="1"/>
  <c r="Z264" i="1"/>
  <c r="U264" i="1"/>
  <c r="S264" i="1"/>
  <c r="R264" i="1"/>
  <c r="K264" i="1"/>
  <c r="J264" i="1"/>
  <c r="AP263" i="1"/>
  <c r="AO263" i="1"/>
  <c r="AN263" i="1"/>
  <c r="AM263" i="1"/>
  <c r="AL263" i="1"/>
  <c r="AH263" i="1"/>
  <c r="AG263" i="1"/>
  <c r="AE263" i="1"/>
  <c r="Z263" i="1"/>
  <c r="U263" i="1"/>
  <c r="S263" i="1"/>
  <c r="R263" i="1"/>
  <c r="K263" i="1"/>
  <c r="J263" i="1"/>
  <c r="AP262" i="1"/>
  <c r="AO262" i="1"/>
  <c r="AN262" i="1"/>
  <c r="AM262" i="1"/>
  <c r="AL262" i="1"/>
  <c r="AH262" i="1"/>
  <c r="AG262" i="1"/>
  <c r="AE262" i="1"/>
  <c r="Z262" i="1"/>
  <c r="U262" i="1"/>
  <c r="S262" i="1"/>
  <c r="R262" i="1"/>
  <c r="K262" i="1"/>
  <c r="J262" i="1"/>
  <c r="AP261" i="1"/>
  <c r="AO261" i="1"/>
  <c r="AN261" i="1"/>
  <c r="AM261" i="1"/>
  <c r="AL261" i="1"/>
  <c r="AH261" i="1"/>
  <c r="AG261" i="1"/>
  <c r="AE261" i="1"/>
  <c r="Z261" i="1"/>
  <c r="U261" i="1"/>
  <c r="S261" i="1"/>
  <c r="R261" i="1"/>
  <c r="K261" i="1"/>
  <c r="J261" i="1"/>
  <c r="AP260" i="1"/>
  <c r="AO260" i="1"/>
  <c r="AN260" i="1"/>
  <c r="AM260" i="1"/>
  <c r="AL260" i="1"/>
  <c r="AH260" i="1"/>
  <c r="AG260" i="1"/>
  <c r="AE260" i="1"/>
  <c r="Z260" i="1"/>
  <c r="U260" i="1"/>
  <c r="S260" i="1"/>
  <c r="R260" i="1"/>
  <c r="K260" i="1"/>
  <c r="J260" i="1"/>
  <c r="AP259" i="1"/>
  <c r="AO259" i="1"/>
  <c r="AN259" i="1"/>
  <c r="AM259" i="1"/>
  <c r="AL259" i="1"/>
  <c r="AH259" i="1"/>
  <c r="AG259" i="1"/>
  <c r="AE259" i="1"/>
  <c r="Z259" i="1"/>
  <c r="U259" i="1"/>
  <c r="S259" i="1"/>
  <c r="R259" i="1"/>
  <c r="K259" i="1"/>
  <c r="J259" i="1"/>
  <c r="AP258" i="1"/>
  <c r="AO258" i="1"/>
  <c r="AN258" i="1"/>
  <c r="AM258" i="1"/>
  <c r="AL258" i="1"/>
  <c r="AH258" i="1"/>
  <c r="AG258" i="1"/>
  <c r="AE258" i="1"/>
  <c r="Z258" i="1"/>
  <c r="U258" i="1"/>
  <c r="S258" i="1"/>
  <c r="R258" i="1"/>
  <c r="K258" i="1"/>
  <c r="J258" i="1"/>
  <c r="AP257" i="1"/>
  <c r="AO257" i="1"/>
  <c r="AN257" i="1"/>
  <c r="AM257" i="1"/>
  <c r="AL257" i="1"/>
  <c r="AH257" i="1"/>
  <c r="AG257" i="1"/>
  <c r="AE257" i="1"/>
  <c r="Z257" i="1"/>
  <c r="U257" i="1"/>
  <c r="S257" i="1"/>
  <c r="R257" i="1"/>
  <c r="K257" i="1"/>
  <c r="J257" i="1"/>
  <c r="AP256" i="1"/>
  <c r="AO256" i="1"/>
  <c r="AN256" i="1"/>
  <c r="AM256" i="1"/>
  <c r="AL256" i="1"/>
  <c r="AH256" i="1"/>
  <c r="AG256" i="1"/>
  <c r="AE256" i="1"/>
  <c r="Z256" i="1"/>
  <c r="U256" i="1"/>
  <c r="S256" i="1"/>
  <c r="R256" i="1"/>
  <c r="K256" i="1"/>
  <c r="J256" i="1"/>
  <c r="AP255" i="1"/>
  <c r="AO255" i="1"/>
  <c r="AN255" i="1"/>
  <c r="AM255" i="1"/>
  <c r="AL255" i="1"/>
  <c r="AH255" i="1"/>
  <c r="AG255" i="1"/>
  <c r="AE255" i="1"/>
  <c r="Z255" i="1"/>
  <c r="U255" i="1"/>
  <c r="S255" i="1"/>
  <c r="R255" i="1"/>
  <c r="K255" i="1"/>
  <c r="J255" i="1"/>
  <c r="AP254" i="1"/>
  <c r="AO254" i="1"/>
  <c r="AN254" i="1"/>
  <c r="AM254" i="1"/>
  <c r="AL254" i="1"/>
  <c r="AH254" i="1"/>
  <c r="AG254" i="1"/>
  <c r="AE254" i="1"/>
  <c r="Z254" i="1"/>
  <c r="U254" i="1"/>
  <c r="S254" i="1"/>
  <c r="R254" i="1"/>
  <c r="K254" i="1"/>
  <c r="J254" i="1"/>
  <c r="AP253" i="1"/>
  <c r="AO253" i="1"/>
  <c r="AN253" i="1"/>
  <c r="AM253" i="1"/>
  <c r="AL253" i="1"/>
  <c r="AH253" i="1"/>
  <c r="AG253" i="1"/>
  <c r="AE253" i="1"/>
  <c r="Z253" i="1"/>
  <c r="U253" i="1"/>
  <c r="S253" i="1"/>
  <c r="R253" i="1"/>
  <c r="K253" i="1"/>
  <c r="J253" i="1"/>
  <c r="AP252" i="1"/>
  <c r="AO252" i="1"/>
  <c r="AN252" i="1"/>
  <c r="AM252" i="1"/>
  <c r="AL252" i="1"/>
  <c r="AH252" i="1"/>
  <c r="AG252" i="1"/>
  <c r="AE252" i="1"/>
  <c r="Z252" i="1"/>
  <c r="U252" i="1"/>
  <c r="S252" i="1"/>
  <c r="R252" i="1"/>
  <c r="M252" i="1"/>
  <c r="K252" i="1"/>
  <c r="J252" i="1"/>
  <c r="AP251" i="1"/>
  <c r="AO251" i="1"/>
  <c r="AN251" i="1"/>
  <c r="AM251" i="1"/>
  <c r="AL251" i="1"/>
  <c r="AH251" i="1"/>
  <c r="AG251" i="1"/>
  <c r="AE251" i="1"/>
  <c r="Z251" i="1"/>
  <c r="U251" i="1"/>
  <c r="S251" i="1"/>
  <c r="R251" i="1"/>
  <c r="K251" i="1"/>
  <c r="J251" i="1"/>
  <c r="AP250" i="1"/>
  <c r="AO250" i="1"/>
  <c r="AN250" i="1"/>
  <c r="AM250" i="1"/>
  <c r="AL250" i="1"/>
  <c r="AH250" i="1"/>
  <c r="AG250" i="1"/>
  <c r="AE250" i="1"/>
  <c r="Z250" i="1"/>
  <c r="U250" i="1"/>
  <c r="S250" i="1"/>
  <c r="R250" i="1"/>
  <c r="K250" i="1"/>
  <c r="J250" i="1"/>
  <c r="AP249" i="1"/>
  <c r="AO249" i="1"/>
  <c r="AN249" i="1"/>
  <c r="AM249" i="1"/>
  <c r="AL249" i="1"/>
  <c r="AH249" i="1"/>
  <c r="AG249" i="1"/>
  <c r="AE249" i="1"/>
  <c r="Z249" i="1"/>
  <c r="U249" i="1"/>
  <c r="S249" i="1"/>
  <c r="R249" i="1"/>
  <c r="K249" i="1"/>
  <c r="J249" i="1"/>
  <c r="AP248" i="1"/>
  <c r="AO248" i="1"/>
  <c r="AN248" i="1"/>
  <c r="AM248" i="1"/>
  <c r="AL248" i="1"/>
  <c r="AH248" i="1"/>
  <c r="AG248" i="1"/>
  <c r="AE248" i="1"/>
  <c r="Z248" i="1"/>
  <c r="U248" i="1"/>
  <c r="S248" i="1"/>
  <c r="R248" i="1"/>
  <c r="K248" i="1"/>
  <c r="J248" i="1"/>
  <c r="AP247" i="1"/>
  <c r="AO247" i="1"/>
  <c r="AN247" i="1"/>
  <c r="AM247" i="1"/>
  <c r="AL247" i="1"/>
  <c r="AH247" i="1"/>
  <c r="AG247" i="1"/>
  <c r="AE247" i="1"/>
  <c r="Z247" i="1"/>
  <c r="U247" i="1"/>
  <c r="S247" i="1"/>
  <c r="R247" i="1"/>
  <c r="K247" i="1"/>
  <c r="J247" i="1"/>
  <c r="AP246" i="1"/>
  <c r="AO246" i="1"/>
  <c r="AN246" i="1"/>
  <c r="AM246" i="1"/>
  <c r="AL246" i="1"/>
  <c r="AH246" i="1"/>
  <c r="AG246" i="1"/>
  <c r="AE246" i="1"/>
  <c r="Z246" i="1"/>
  <c r="U246" i="1"/>
  <c r="S246" i="1"/>
  <c r="R246" i="1"/>
  <c r="K246" i="1"/>
  <c r="J246" i="1"/>
  <c r="AP245" i="1"/>
  <c r="AO245" i="1"/>
  <c r="AN245" i="1"/>
  <c r="AM245" i="1"/>
  <c r="AL245" i="1"/>
  <c r="AH245" i="1"/>
  <c r="AG245" i="1"/>
  <c r="AE245" i="1"/>
  <c r="Z245" i="1"/>
  <c r="U245" i="1"/>
  <c r="S245" i="1"/>
  <c r="R245" i="1"/>
  <c r="K245" i="1"/>
  <c r="J245" i="1"/>
  <c r="AP244" i="1"/>
  <c r="AO244" i="1"/>
  <c r="AN244" i="1"/>
  <c r="AM244" i="1"/>
  <c r="AL244" i="1"/>
  <c r="AH244" i="1"/>
  <c r="AG244" i="1"/>
  <c r="AE244" i="1"/>
  <c r="Z244" i="1"/>
  <c r="U244" i="1"/>
  <c r="S244" i="1"/>
  <c r="R244" i="1"/>
  <c r="K244" i="1"/>
  <c r="J244" i="1"/>
  <c r="AP243" i="1"/>
  <c r="AO243" i="1"/>
  <c r="AN243" i="1"/>
  <c r="AM243" i="1"/>
  <c r="AL243" i="1"/>
  <c r="AH243" i="1"/>
  <c r="AG243" i="1"/>
  <c r="AE243" i="1"/>
  <c r="Z243" i="1"/>
  <c r="U243" i="1"/>
  <c r="S243" i="1"/>
  <c r="R243" i="1"/>
  <c r="K243" i="1"/>
  <c r="J243" i="1"/>
  <c r="AP242" i="1"/>
  <c r="AO242" i="1"/>
  <c r="AN242" i="1"/>
  <c r="AM242" i="1"/>
  <c r="AL242" i="1"/>
  <c r="AH242" i="1"/>
  <c r="AG242" i="1"/>
  <c r="AE242" i="1"/>
  <c r="Z242" i="1"/>
  <c r="U242" i="1"/>
  <c r="S242" i="1"/>
  <c r="R242" i="1"/>
  <c r="K242" i="1"/>
  <c r="J242" i="1"/>
  <c r="AP241" i="1"/>
  <c r="AO241" i="1"/>
  <c r="AN241" i="1"/>
  <c r="AM241" i="1"/>
  <c r="AL241" i="1"/>
  <c r="AH241" i="1"/>
  <c r="AG241" i="1"/>
  <c r="AE241" i="1"/>
  <c r="Z241" i="1"/>
  <c r="U241" i="1"/>
  <c r="S241" i="1"/>
  <c r="R241" i="1"/>
  <c r="K241" i="1"/>
  <c r="J241" i="1"/>
  <c r="AP240" i="1"/>
  <c r="AO240" i="1"/>
  <c r="AN240" i="1"/>
  <c r="AM240" i="1"/>
  <c r="AL240" i="1"/>
  <c r="AH240" i="1"/>
  <c r="AG240" i="1"/>
  <c r="AE240" i="1"/>
  <c r="Z240" i="1"/>
  <c r="U240" i="1"/>
  <c r="S240" i="1"/>
  <c r="R240" i="1"/>
  <c r="K240" i="1"/>
  <c r="J240" i="1"/>
  <c r="AP239" i="1"/>
  <c r="AO239" i="1"/>
  <c r="AN239" i="1"/>
  <c r="AM239" i="1"/>
  <c r="AL239" i="1"/>
  <c r="AH239" i="1"/>
  <c r="AG239" i="1"/>
  <c r="AE239" i="1"/>
  <c r="Z239" i="1"/>
  <c r="U239" i="1"/>
  <c r="S239" i="1"/>
  <c r="R239" i="1"/>
  <c r="M239" i="1"/>
  <c r="K239" i="1"/>
  <c r="J239" i="1"/>
  <c r="AP238" i="1"/>
  <c r="AO238" i="1"/>
  <c r="AN238" i="1"/>
  <c r="AM238" i="1"/>
  <c r="AL238" i="1"/>
  <c r="AH238" i="1"/>
  <c r="AG238" i="1"/>
  <c r="AE238" i="1"/>
  <c r="Z238" i="1"/>
  <c r="U238" i="1"/>
  <c r="S238" i="1"/>
  <c r="R238" i="1"/>
  <c r="K238" i="1"/>
  <c r="J238" i="1"/>
  <c r="AP237" i="1"/>
  <c r="AO237" i="1"/>
  <c r="AN237" i="1"/>
  <c r="AM237" i="1"/>
  <c r="AL237" i="1"/>
  <c r="AH237" i="1"/>
  <c r="AG237" i="1"/>
  <c r="AE237" i="1"/>
  <c r="Z237" i="1"/>
  <c r="U237" i="1"/>
  <c r="S237" i="1"/>
  <c r="R237" i="1"/>
  <c r="K237" i="1"/>
  <c r="J237" i="1"/>
  <c r="AP236" i="1"/>
  <c r="AO236" i="1"/>
  <c r="AN236" i="1"/>
  <c r="AM236" i="1"/>
  <c r="AL236" i="1"/>
  <c r="AH236" i="1"/>
  <c r="AG236" i="1"/>
  <c r="AE236" i="1"/>
  <c r="Z236" i="1"/>
  <c r="U236" i="1"/>
  <c r="S236" i="1"/>
  <c r="R236" i="1"/>
  <c r="K236" i="1"/>
  <c r="J236" i="1"/>
  <c r="AP235" i="1"/>
  <c r="AO235" i="1"/>
  <c r="AN235" i="1"/>
  <c r="AM235" i="1"/>
  <c r="AL235" i="1"/>
  <c r="AH235" i="1"/>
  <c r="AG235" i="1"/>
  <c r="AE235" i="1"/>
  <c r="Z235" i="1"/>
  <c r="U235" i="1"/>
  <c r="S235" i="1"/>
  <c r="R235" i="1"/>
  <c r="K235" i="1"/>
  <c r="J235" i="1"/>
  <c r="AP234" i="1"/>
  <c r="AO234" i="1"/>
  <c r="AN234" i="1"/>
  <c r="AM234" i="1"/>
  <c r="AL234" i="1"/>
  <c r="AH234" i="1"/>
  <c r="AG234" i="1"/>
  <c r="AE234" i="1"/>
  <c r="Z234" i="1"/>
  <c r="U234" i="1"/>
  <c r="S234" i="1"/>
  <c r="R234" i="1"/>
  <c r="K234" i="1"/>
  <c r="J234" i="1"/>
  <c r="AP233" i="1"/>
  <c r="AO233" i="1"/>
  <c r="AN233" i="1"/>
  <c r="AM233" i="1"/>
  <c r="AL233" i="1"/>
  <c r="AH233" i="1"/>
  <c r="AG233" i="1"/>
  <c r="AE233" i="1"/>
  <c r="Z233" i="1"/>
  <c r="U233" i="1"/>
  <c r="S233" i="1"/>
  <c r="R233" i="1"/>
  <c r="K233" i="1"/>
  <c r="J233" i="1"/>
  <c r="AP232" i="1"/>
  <c r="AO232" i="1"/>
  <c r="AN232" i="1"/>
  <c r="AM232" i="1"/>
  <c r="AL232" i="1"/>
  <c r="AH232" i="1"/>
  <c r="AG232" i="1"/>
  <c r="AE232" i="1"/>
  <c r="Z232" i="1"/>
  <c r="U232" i="1"/>
  <c r="S232" i="1"/>
  <c r="R232" i="1"/>
  <c r="M232" i="1"/>
  <c r="O232" i="1" s="1"/>
  <c r="Q232" i="1" s="1"/>
  <c r="K232" i="1"/>
  <c r="J232" i="1"/>
  <c r="AP231" i="1"/>
  <c r="AO231" i="1"/>
  <c r="AN231" i="1"/>
  <c r="AM231" i="1"/>
  <c r="AL231" i="1"/>
  <c r="AH231" i="1"/>
  <c r="AG231" i="1"/>
  <c r="AE231" i="1"/>
  <c r="Z231" i="1"/>
  <c r="U231" i="1"/>
  <c r="S231" i="1"/>
  <c r="R231" i="1"/>
  <c r="K231" i="1"/>
  <c r="J231" i="1"/>
  <c r="AP230" i="1"/>
  <c r="AO230" i="1"/>
  <c r="AN230" i="1"/>
  <c r="AM230" i="1"/>
  <c r="AL230" i="1"/>
  <c r="AH230" i="1"/>
  <c r="AG230" i="1"/>
  <c r="AE230" i="1"/>
  <c r="Z230" i="1"/>
  <c r="U230" i="1"/>
  <c r="S230" i="1"/>
  <c r="R230" i="1"/>
  <c r="M230" i="1"/>
  <c r="O230" i="1" s="1"/>
  <c r="K230" i="1"/>
  <c r="J230" i="1"/>
  <c r="AP229" i="1"/>
  <c r="AO229" i="1"/>
  <c r="AN229" i="1"/>
  <c r="AM229" i="1"/>
  <c r="AL229" i="1"/>
  <c r="AH229" i="1"/>
  <c r="AG229" i="1"/>
  <c r="AE229" i="1"/>
  <c r="Z229" i="1"/>
  <c r="U229" i="1"/>
  <c r="S229" i="1"/>
  <c r="R229" i="1"/>
  <c r="K229" i="1"/>
  <c r="J229" i="1"/>
  <c r="AP228" i="1"/>
  <c r="AO228" i="1"/>
  <c r="AN228" i="1"/>
  <c r="AM228" i="1"/>
  <c r="AL228" i="1"/>
  <c r="AH228" i="1"/>
  <c r="AG228" i="1"/>
  <c r="AE228" i="1"/>
  <c r="Z228" i="1"/>
  <c r="U228" i="1"/>
  <c r="S228" i="1"/>
  <c r="R228" i="1"/>
  <c r="K228" i="1"/>
  <c r="J228" i="1"/>
  <c r="AP227" i="1"/>
  <c r="AO227" i="1"/>
  <c r="AN227" i="1"/>
  <c r="AM227" i="1"/>
  <c r="AL227" i="1"/>
  <c r="AH227" i="1"/>
  <c r="AG227" i="1"/>
  <c r="AE227" i="1"/>
  <c r="Z227" i="1"/>
  <c r="U227" i="1"/>
  <c r="S227" i="1"/>
  <c r="R227" i="1"/>
  <c r="K227" i="1"/>
  <c r="J227" i="1"/>
  <c r="AP226" i="1"/>
  <c r="AO226" i="1"/>
  <c r="AN226" i="1"/>
  <c r="AM226" i="1"/>
  <c r="AL226" i="1"/>
  <c r="AH226" i="1"/>
  <c r="AG226" i="1"/>
  <c r="AE226" i="1"/>
  <c r="Z226" i="1"/>
  <c r="U226" i="1"/>
  <c r="S226" i="1"/>
  <c r="R226" i="1"/>
  <c r="K226" i="1"/>
  <c r="J226" i="1"/>
  <c r="AP225" i="1"/>
  <c r="AO225" i="1"/>
  <c r="AN225" i="1"/>
  <c r="AM225" i="1"/>
  <c r="AL225" i="1"/>
  <c r="AH225" i="1"/>
  <c r="AG225" i="1"/>
  <c r="AE225" i="1"/>
  <c r="Z225" i="1"/>
  <c r="U225" i="1"/>
  <c r="S225" i="1"/>
  <c r="R225" i="1"/>
  <c r="K225" i="1"/>
  <c r="J225" i="1"/>
  <c r="AP224" i="1"/>
  <c r="AO224" i="1"/>
  <c r="AN224" i="1"/>
  <c r="AM224" i="1"/>
  <c r="AL224" i="1"/>
  <c r="AH224" i="1"/>
  <c r="AG224" i="1"/>
  <c r="AE224" i="1"/>
  <c r="Z224" i="1"/>
  <c r="U224" i="1"/>
  <c r="S224" i="1"/>
  <c r="R224" i="1"/>
  <c r="M224" i="1"/>
  <c r="K224" i="1"/>
  <c r="J224" i="1"/>
  <c r="AP223" i="1"/>
  <c r="AO223" i="1"/>
  <c r="AN223" i="1"/>
  <c r="AM223" i="1"/>
  <c r="AL223" i="1"/>
  <c r="AH223" i="1"/>
  <c r="AG223" i="1"/>
  <c r="AE223" i="1"/>
  <c r="Z223" i="1"/>
  <c r="U223" i="1"/>
  <c r="S223" i="1"/>
  <c r="R223" i="1"/>
  <c r="K223" i="1"/>
  <c r="J223" i="1"/>
  <c r="AP222" i="1"/>
  <c r="AO222" i="1"/>
  <c r="AN222" i="1"/>
  <c r="AM222" i="1"/>
  <c r="AL222" i="1"/>
  <c r="AH222" i="1"/>
  <c r="AG222" i="1"/>
  <c r="AE222" i="1"/>
  <c r="Z222" i="1"/>
  <c r="U222" i="1"/>
  <c r="S222" i="1"/>
  <c r="R222" i="1"/>
  <c r="K222" i="1"/>
  <c r="J222" i="1"/>
  <c r="AP221" i="1"/>
  <c r="AO221" i="1"/>
  <c r="AN221" i="1"/>
  <c r="AM221" i="1"/>
  <c r="AL221" i="1"/>
  <c r="AH221" i="1"/>
  <c r="AG221" i="1"/>
  <c r="AE221" i="1"/>
  <c r="Z221" i="1"/>
  <c r="U221" i="1"/>
  <c r="S221" i="1"/>
  <c r="R221" i="1"/>
  <c r="K221" i="1"/>
  <c r="J221" i="1"/>
  <c r="AP220" i="1"/>
  <c r="AO220" i="1"/>
  <c r="AN220" i="1"/>
  <c r="AM220" i="1"/>
  <c r="AL220" i="1"/>
  <c r="AH220" i="1"/>
  <c r="AG220" i="1"/>
  <c r="AE220" i="1"/>
  <c r="Z220" i="1"/>
  <c r="U220" i="1"/>
  <c r="S220" i="1"/>
  <c r="R220" i="1"/>
  <c r="K220" i="1"/>
  <c r="J220" i="1"/>
  <c r="AP219" i="1"/>
  <c r="AO219" i="1"/>
  <c r="AN219" i="1"/>
  <c r="AM219" i="1"/>
  <c r="AL219" i="1"/>
  <c r="AH219" i="1"/>
  <c r="AG219" i="1"/>
  <c r="AE219" i="1"/>
  <c r="Z219" i="1"/>
  <c r="U219" i="1"/>
  <c r="S219" i="1"/>
  <c r="R219" i="1"/>
  <c r="K219" i="1"/>
  <c r="J219" i="1"/>
  <c r="AP218" i="1"/>
  <c r="AO218" i="1"/>
  <c r="AN218" i="1"/>
  <c r="AM218" i="1"/>
  <c r="AL218" i="1"/>
  <c r="AH218" i="1"/>
  <c r="AG218" i="1"/>
  <c r="AE218" i="1"/>
  <c r="Z218" i="1"/>
  <c r="U218" i="1"/>
  <c r="S218" i="1"/>
  <c r="R218" i="1"/>
  <c r="K218" i="1"/>
  <c r="J218" i="1"/>
  <c r="AP217" i="1"/>
  <c r="AO217" i="1"/>
  <c r="AN217" i="1"/>
  <c r="AM217" i="1"/>
  <c r="AL217" i="1"/>
  <c r="AH217" i="1"/>
  <c r="AG217" i="1"/>
  <c r="AE217" i="1"/>
  <c r="Z217" i="1"/>
  <c r="U217" i="1"/>
  <c r="S217" i="1"/>
  <c r="R217" i="1"/>
  <c r="K217" i="1"/>
  <c r="J217" i="1"/>
  <c r="AP216" i="1"/>
  <c r="AO216" i="1"/>
  <c r="AN216" i="1"/>
  <c r="AM216" i="1"/>
  <c r="AL216" i="1"/>
  <c r="AH216" i="1"/>
  <c r="AG216" i="1"/>
  <c r="AE216" i="1"/>
  <c r="Z216" i="1"/>
  <c r="U216" i="1"/>
  <c r="S216" i="1"/>
  <c r="R216" i="1"/>
  <c r="K216" i="1"/>
  <c r="J216" i="1"/>
  <c r="L216" i="1" s="1"/>
  <c r="AP215" i="1"/>
  <c r="AO215" i="1"/>
  <c r="AN215" i="1"/>
  <c r="AM215" i="1"/>
  <c r="AL215" i="1"/>
  <c r="AH215" i="1"/>
  <c r="AG215" i="1"/>
  <c r="AE215" i="1"/>
  <c r="Z215" i="1"/>
  <c r="U215" i="1"/>
  <c r="S215" i="1"/>
  <c r="R215" i="1"/>
  <c r="K215" i="1"/>
  <c r="J215" i="1"/>
  <c r="AP214" i="1"/>
  <c r="AO214" i="1"/>
  <c r="AN214" i="1"/>
  <c r="AM214" i="1"/>
  <c r="AL214" i="1"/>
  <c r="AH214" i="1"/>
  <c r="AG214" i="1"/>
  <c r="AE214" i="1"/>
  <c r="Z214" i="1"/>
  <c r="U214" i="1"/>
  <c r="S214" i="1"/>
  <c r="R214" i="1"/>
  <c r="K214" i="1"/>
  <c r="J214" i="1"/>
  <c r="AP213" i="1"/>
  <c r="AO213" i="1"/>
  <c r="AN213" i="1"/>
  <c r="AM213" i="1"/>
  <c r="AL213" i="1"/>
  <c r="AH213" i="1"/>
  <c r="AG213" i="1"/>
  <c r="AE213" i="1"/>
  <c r="Z213" i="1"/>
  <c r="U213" i="1"/>
  <c r="S213" i="1"/>
  <c r="R213" i="1"/>
  <c r="M213" i="1"/>
  <c r="K213" i="1"/>
  <c r="J213" i="1"/>
  <c r="AP212" i="1"/>
  <c r="AO212" i="1"/>
  <c r="AN212" i="1"/>
  <c r="AM212" i="1"/>
  <c r="AL212" i="1"/>
  <c r="AH212" i="1"/>
  <c r="AG212" i="1"/>
  <c r="AE212" i="1"/>
  <c r="Z212" i="1"/>
  <c r="U212" i="1"/>
  <c r="S212" i="1"/>
  <c r="R212" i="1"/>
  <c r="K212" i="1"/>
  <c r="J212" i="1"/>
  <c r="AP211" i="1"/>
  <c r="AO211" i="1"/>
  <c r="AN211" i="1"/>
  <c r="AM211" i="1"/>
  <c r="AL211" i="1"/>
  <c r="AH211" i="1"/>
  <c r="AG211" i="1"/>
  <c r="AE211" i="1"/>
  <c r="Z211" i="1"/>
  <c r="U211" i="1"/>
  <c r="S211" i="1"/>
  <c r="R211" i="1"/>
  <c r="K211" i="1"/>
  <c r="J211" i="1"/>
  <c r="AP210" i="1"/>
  <c r="AO210" i="1"/>
  <c r="AN210" i="1"/>
  <c r="AM210" i="1"/>
  <c r="AL210" i="1"/>
  <c r="AH210" i="1"/>
  <c r="AG210" i="1"/>
  <c r="AE210" i="1"/>
  <c r="Z210" i="1"/>
  <c r="U210" i="1"/>
  <c r="S210" i="1"/>
  <c r="R210" i="1"/>
  <c r="K210" i="1"/>
  <c r="J210" i="1"/>
  <c r="AP209" i="1"/>
  <c r="AO209" i="1"/>
  <c r="AN209" i="1"/>
  <c r="AM209" i="1"/>
  <c r="AL209" i="1"/>
  <c r="AH209" i="1"/>
  <c r="AG209" i="1"/>
  <c r="AE209" i="1"/>
  <c r="Z209" i="1"/>
  <c r="U209" i="1"/>
  <c r="S209" i="1"/>
  <c r="R209" i="1"/>
  <c r="M209" i="1"/>
  <c r="K209" i="1"/>
  <c r="J209" i="1"/>
  <c r="AP208" i="1"/>
  <c r="AO208" i="1"/>
  <c r="AN208" i="1"/>
  <c r="AM208" i="1"/>
  <c r="AL208" i="1"/>
  <c r="AH208" i="1"/>
  <c r="AG208" i="1"/>
  <c r="AE208" i="1"/>
  <c r="Z208" i="1"/>
  <c r="U208" i="1"/>
  <c r="S208" i="1"/>
  <c r="R208" i="1"/>
  <c r="K208" i="1"/>
  <c r="J208" i="1"/>
  <c r="AP207" i="1"/>
  <c r="AO207" i="1"/>
  <c r="AN207" i="1"/>
  <c r="AM207" i="1"/>
  <c r="AL207" i="1"/>
  <c r="AH207" i="1"/>
  <c r="AG207" i="1"/>
  <c r="AE207" i="1"/>
  <c r="Z207" i="1"/>
  <c r="U207" i="1"/>
  <c r="S207" i="1"/>
  <c r="R207" i="1"/>
  <c r="K207" i="1"/>
  <c r="J207" i="1"/>
  <c r="AP206" i="1"/>
  <c r="AO206" i="1"/>
  <c r="AN206" i="1"/>
  <c r="AM206" i="1"/>
  <c r="AL206" i="1"/>
  <c r="AH206" i="1"/>
  <c r="AG206" i="1"/>
  <c r="AE206" i="1"/>
  <c r="Z206" i="1"/>
  <c r="U206" i="1"/>
  <c r="S206" i="1"/>
  <c r="R206" i="1"/>
  <c r="K206" i="1"/>
  <c r="L206" i="1" s="1"/>
  <c r="J206" i="1"/>
  <c r="AP205" i="1"/>
  <c r="AO205" i="1"/>
  <c r="AN205" i="1"/>
  <c r="AM205" i="1"/>
  <c r="AL205" i="1"/>
  <c r="AH205" i="1"/>
  <c r="AG205" i="1"/>
  <c r="AE205" i="1"/>
  <c r="Z205" i="1"/>
  <c r="U205" i="1"/>
  <c r="S205" i="1"/>
  <c r="R205" i="1"/>
  <c r="K205" i="1"/>
  <c r="J205" i="1"/>
  <c r="AP204" i="1"/>
  <c r="AO204" i="1"/>
  <c r="AN204" i="1"/>
  <c r="AM204" i="1"/>
  <c r="AL204" i="1"/>
  <c r="AH204" i="1"/>
  <c r="AG204" i="1"/>
  <c r="AE204" i="1"/>
  <c r="Z204" i="1"/>
  <c r="U204" i="1"/>
  <c r="S204" i="1"/>
  <c r="R204" i="1"/>
  <c r="K204" i="1"/>
  <c r="J204" i="1"/>
  <c r="AP203" i="1"/>
  <c r="AO203" i="1"/>
  <c r="AN203" i="1"/>
  <c r="AM203" i="1"/>
  <c r="AL203" i="1"/>
  <c r="AH203" i="1"/>
  <c r="AG203" i="1"/>
  <c r="AE203" i="1"/>
  <c r="Z203" i="1"/>
  <c r="U203" i="1"/>
  <c r="S203" i="1"/>
  <c r="R203" i="1"/>
  <c r="K203" i="1"/>
  <c r="J203" i="1"/>
  <c r="AP202" i="1"/>
  <c r="AO202" i="1"/>
  <c r="AN202" i="1"/>
  <c r="AM202" i="1"/>
  <c r="AL202" i="1"/>
  <c r="AH202" i="1"/>
  <c r="AG202" i="1"/>
  <c r="AE202" i="1"/>
  <c r="Z202" i="1"/>
  <c r="U202" i="1"/>
  <c r="S202" i="1"/>
  <c r="R202" i="1"/>
  <c r="K202" i="1"/>
  <c r="J202" i="1"/>
  <c r="AP201" i="1"/>
  <c r="AO201" i="1"/>
  <c r="AN201" i="1"/>
  <c r="AM201" i="1"/>
  <c r="AL201" i="1"/>
  <c r="AH201" i="1"/>
  <c r="AG201" i="1"/>
  <c r="AE201" i="1"/>
  <c r="Z201" i="1"/>
  <c r="U201" i="1"/>
  <c r="S201" i="1"/>
  <c r="R201" i="1"/>
  <c r="K201" i="1"/>
  <c r="J201" i="1"/>
  <c r="AP200" i="1"/>
  <c r="AO200" i="1"/>
  <c r="AN200" i="1"/>
  <c r="AM200" i="1"/>
  <c r="AL200" i="1"/>
  <c r="AH200" i="1"/>
  <c r="AG200" i="1"/>
  <c r="AE200" i="1"/>
  <c r="Z200" i="1"/>
  <c r="U200" i="1"/>
  <c r="S200" i="1"/>
  <c r="R200" i="1"/>
  <c r="K200" i="1"/>
  <c r="J200" i="1"/>
  <c r="AP199" i="1"/>
  <c r="AO199" i="1"/>
  <c r="AN199" i="1"/>
  <c r="AM199" i="1"/>
  <c r="AL199" i="1"/>
  <c r="AH199" i="1"/>
  <c r="AG199" i="1"/>
  <c r="AE199" i="1"/>
  <c r="Z199" i="1"/>
  <c r="U199" i="1"/>
  <c r="S199" i="1"/>
  <c r="R199" i="1"/>
  <c r="K199" i="1"/>
  <c r="J199" i="1"/>
  <c r="AP198" i="1"/>
  <c r="AO198" i="1"/>
  <c r="AN198" i="1"/>
  <c r="AM198" i="1"/>
  <c r="AL198" i="1"/>
  <c r="AH198" i="1"/>
  <c r="AG198" i="1"/>
  <c r="AE198" i="1"/>
  <c r="Z198" i="1"/>
  <c r="U198" i="1"/>
  <c r="S198" i="1"/>
  <c r="R198" i="1"/>
  <c r="K198" i="1"/>
  <c r="J198" i="1"/>
  <c r="AP197" i="1"/>
  <c r="AO197" i="1"/>
  <c r="AN197" i="1"/>
  <c r="AM197" i="1"/>
  <c r="AL197" i="1"/>
  <c r="AH197" i="1"/>
  <c r="AG197" i="1"/>
  <c r="AE197" i="1"/>
  <c r="Z197" i="1"/>
  <c r="U197" i="1"/>
  <c r="S197" i="1"/>
  <c r="R197" i="1"/>
  <c r="K197" i="1"/>
  <c r="J197" i="1"/>
  <c r="AP196" i="1"/>
  <c r="AO196" i="1"/>
  <c r="AN196" i="1"/>
  <c r="AM196" i="1"/>
  <c r="AL196" i="1"/>
  <c r="AH196" i="1"/>
  <c r="AG196" i="1"/>
  <c r="AE196" i="1"/>
  <c r="Z196" i="1"/>
  <c r="U196" i="1"/>
  <c r="S196" i="1"/>
  <c r="R196" i="1"/>
  <c r="K196" i="1"/>
  <c r="J196" i="1"/>
  <c r="AP195" i="1"/>
  <c r="AO195" i="1"/>
  <c r="AN195" i="1"/>
  <c r="AM195" i="1"/>
  <c r="AL195" i="1"/>
  <c r="AH195" i="1"/>
  <c r="AG195" i="1"/>
  <c r="AE195" i="1"/>
  <c r="Z195" i="1"/>
  <c r="U195" i="1"/>
  <c r="S195" i="1"/>
  <c r="R195" i="1"/>
  <c r="M195" i="1"/>
  <c r="K195" i="1"/>
  <c r="J195" i="1"/>
  <c r="AP194" i="1"/>
  <c r="AO194" i="1"/>
  <c r="AN194" i="1"/>
  <c r="AM194" i="1"/>
  <c r="AL194" i="1"/>
  <c r="AH194" i="1"/>
  <c r="AG194" i="1"/>
  <c r="AE194" i="1"/>
  <c r="Z194" i="1"/>
  <c r="U194" i="1"/>
  <c r="S194" i="1"/>
  <c r="R194" i="1"/>
  <c r="K194" i="1"/>
  <c r="J194" i="1"/>
  <c r="AP193" i="1"/>
  <c r="AO193" i="1"/>
  <c r="AN193" i="1"/>
  <c r="AM193" i="1"/>
  <c r="AL193" i="1"/>
  <c r="AH193" i="1"/>
  <c r="AG193" i="1"/>
  <c r="AE193" i="1"/>
  <c r="Z193" i="1"/>
  <c r="U193" i="1"/>
  <c r="S193" i="1"/>
  <c r="R193" i="1"/>
  <c r="K193" i="1"/>
  <c r="J193" i="1"/>
  <c r="AP192" i="1"/>
  <c r="AO192" i="1"/>
  <c r="AN192" i="1"/>
  <c r="AM192" i="1"/>
  <c r="AL192" i="1"/>
  <c r="AH192" i="1"/>
  <c r="AG192" i="1"/>
  <c r="AE192" i="1"/>
  <c r="Z192" i="1"/>
  <c r="U192" i="1"/>
  <c r="S192" i="1"/>
  <c r="R192" i="1"/>
  <c r="K192" i="1"/>
  <c r="J192" i="1"/>
  <c r="AP191" i="1"/>
  <c r="AO191" i="1"/>
  <c r="AN191" i="1"/>
  <c r="AM191" i="1"/>
  <c r="AL191" i="1"/>
  <c r="AH191" i="1"/>
  <c r="AG191" i="1"/>
  <c r="AE191" i="1"/>
  <c r="Z191" i="1"/>
  <c r="U191" i="1"/>
  <c r="S191" i="1"/>
  <c r="R191" i="1"/>
  <c r="M191" i="1"/>
  <c r="K191" i="1"/>
  <c r="J191" i="1"/>
  <c r="AP190" i="1"/>
  <c r="AO190" i="1"/>
  <c r="AN190" i="1"/>
  <c r="AM190" i="1"/>
  <c r="AL190" i="1"/>
  <c r="AH190" i="1"/>
  <c r="AG190" i="1"/>
  <c r="AE190" i="1"/>
  <c r="Z190" i="1"/>
  <c r="U190" i="1"/>
  <c r="S190" i="1"/>
  <c r="R190" i="1"/>
  <c r="K190" i="1"/>
  <c r="J190" i="1"/>
  <c r="AP189" i="1"/>
  <c r="AO189" i="1"/>
  <c r="AN189" i="1"/>
  <c r="AM189" i="1"/>
  <c r="AL189" i="1"/>
  <c r="AH189" i="1"/>
  <c r="AG189" i="1"/>
  <c r="AE189" i="1"/>
  <c r="Z189" i="1"/>
  <c r="U189" i="1"/>
  <c r="S189" i="1"/>
  <c r="R189" i="1"/>
  <c r="K189" i="1"/>
  <c r="J189" i="1"/>
  <c r="AP188" i="1"/>
  <c r="AO188" i="1"/>
  <c r="AN188" i="1"/>
  <c r="AM188" i="1"/>
  <c r="AL188" i="1"/>
  <c r="AH188" i="1"/>
  <c r="AG188" i="1"/>
  <c r="AE188" i="1"/>
  <c r="Z188" i="1"/>
  <c r="U188" i="1"/>
  <c r="S188" i="1"/>
  <c r="R188" i="1"/>
  <c r="K188" i="1"/>
  <c r="J188" i="1"/>
  <c r="AP187" i="1"/>
  <c r="AO187" i="1"/>
  <c r="AN187" i="1"/>
  <c r="AM187" i="1"/>
  <c r="AL187" i="1"/>
  <c r="AH187" i="1"/>
  <c r="AG187" i="1"/>
  <c r="AE187" i="1"/>
  <c r="Z187" i="1"/>
  <c r="U187" i="1"/>
  <c r="S187" i="1"/>
  <c r="R187" i="1"/>
  <c r="K187" i="1"/>
  <c r="J187" i="1"/>
  <c r="AP186" i="1"/>
  <c r="AO186" i="1"/>
  <c r="AN186" i="1"/>
  <c r="AM186" i="1"/>
  <c r="AL186" i="1"/>
  <c r="AH186" i="1"/>
  <c r="AG186" i="1"/>
  <c r="AE186" i="1"/>
  <c r="Z186" i="1"/>
  <c r="U186" i="1"/>
  <c r="S186" i="1"/>
  <c r="R186" i="1"/>
  <c r="K186" i="1"/>
  <c r="J186" i="1"/>
  <c r="L186" i="1" s="1"/>
  <c r="AP185" i="1"/>
  <c r="AO185" i="1"/>
  <c r="AN185" i="1"/>
  <c r="AM185" i="1"/>
  <c r="AL185" i="1"/>
  <c r="AH185" i="1"/>
  <c r="AG185" i="1"/>
  <c r="AE185" i="1"/>
  <c r="Z185" i="1"/>
  <c r="U185" i="1"/>
  <c r="S185" i="1"/>
  <c r="R185" i="1"/>
  <c r="K185" i="1"/>
  <c r="J185" i="1"/>
  <c r="AP184" i="1"/>
  <c r="AO184" i="1"/>
  <c r="AN184" i="1"/>
  <c r="AM184" i="1"/>
  <c r="AL184" i="1"/>
  <c r="AH184" i="1"/>
  <c r="AG184" i="1"/>
  <c r="AE184" i="1"/>
  <c r="Z184" i="1"/>
  <c r="U184" i="1"/>
  <c r="S184" i="1"/>
  <c r="R184" i="1"/>
  <c r="K184" i="1"/>
  <c r="J184" i="1"/>
  <c r="L184" i="1" s="1"/>
  <c r="AP183" i="1"/>
  <c r="AO183" i="1"/>
  <c r="AN183" i="1"/>
  <c r="AM183" i="1"/>
  <c r="AL183" i="1"/>
  <c r="AH183" i="1"/>
  <c r="AG183" i="1"/>
  <c r="AE183" i="1"/>
  <c r="Z183" i="1"/>
  <c r="U183" i="1"/>
  <c r="S183" i="1"/>
  <c r="R183" i="1"/>
  <c r="M183" i="1"/>
  <c r="K183" i="1"/>
  <c r="J183" i="1"/>
  <c r="AP182" i="1"/>
  <c r="AO182" i="1"/>
  <c r="AN182" i="1"/>
  <c r="AM182" i="1"/>
  <c r="AL182" i="1"/>
  <c r="AH182" i="1"/>
  <c r="AG182" i="1"/>
  <c r="AE182" i="1"/>
  <c r="Z182" i="1"/>
  <c r="U182" i="1"/>
  <c r="S182" i="1"/>
  <c r="R182" i="1"/>
  <c r="M182" i="1"/>
  <c r="K182" i="1"/>
  <c r="J182" i="1"/>
  <c r="AP181" i="1"/>
  <c r="AO181" i="1"/>
  <c r="AN181" i="1"/>
  <c r="AM181" i="1"/>
  <c r="AL181" i="1"/>
  <c r="AH181" i="1"/>
  <c r="AG181" i="1"/>
  <c r="AE181" i="1"/>
  <c r="Z181" i="1"/>
  <c r="U181" i="1"/>
  <c r="S181" i="1"/>
  <c r="R181" i="1"/>
  <c r="K181" i="1"/>
  <c r="J181" i="1"/>
  <c r="AP180" i="1"/>
  <c r="AO180" i="1"/>
  <c r="AN180" i="1"/>
  <c r="AM180" i="1"/>
  <c r="AL180" i="1"/>
  <c r="AH180" i="1"/>
  <c r="AG180" i="1"/>
  <c r="AE180" i="1"/>
  <c r="Z180" i="1"/>
  <c r="U180" i="1"/>
  <c r="S180" i="1"/>
  <c r="R180" i="1"/>
  <c r="M180" i="1"/>
  <c r="O180" i="1" s="1"/>
  <c r="K180" i="1"/>
  <c r="J180" i="1"/>
  <c r="AP179" i="1"/>
  <c r="AO179" i="1"/>
  <c r="AN179" i="1"/>
  <c r="AM179" i="1"/>
  <c r="AL179" i="1"/>
  <c r="AH179" i="1"/>
  <c r="AG179" i="1"/>
  <c r="AE179" i="1"/>
  <c r="Z179" i="1"/>
  <c r="U179" i="1"/>
  <c r="S179" i="1"/>
  <c r="R179" i="1"/>
  <c r="K179" i="1"/>
  <c r="J179" i="1"/>
  <c r="AP178" i="1"/>
  <c r="AO178" i="1"/>
  <c r="AN178" i="1"/>
  <c r="AM178" i="1"/>
  <c r="AL178" i="1"/>
  <c r="AH178" i="1"/>
  <c r="AG178" i="1"/>
  <c r="AE178" i="1"/>
  <c r="Z178" i="1"/>
  <c r="U178" i="1"/>
  <c r="S178" i="1"/>
  <c r="R178" i="1"/>
  <c r="M178" i="1"/>
  <c r="K178" i="1"/>
  <c r="J178" i="1"/>
  <c r="AP177" i="1"/>
  <c r="AO177" i="1"/>
  <c r="AN177" i="1"/>
  <c r="AM177" i="1"/>
  <c r="AL177" i="1"/>
  <c r="AH177" i="1"/>
  <c r="AG177" i="1"/>
  <c r="AE177" i="1"/>
  <c r="Z177" i="1"/>
  <c r="U177" i="1"/>
  <c r="S177" i="1"/>
  <c r="R177" i="1"/>
  <c r="K177" i="1"/>
  <c r="J177" i="1"/>
  <c r="AP176" i="1"/>
  <c r="AO176" i="1"/>
  <c r="AN176" i="1"/>
  <c r="AM176" i="1"/>
  <c r="AL176" i="1"/>
  <c r="AH176" i="1"/>
  <c r="AG176" i="1"/>
  <c r="AE176" i="1"/>
  <c r="Z176" i="1"/>
  <c r="U176" i="1"/>
  <c r="S176" i="1"/>
  <c r="R176" i="1"/>
  <c r="K176" i="1"/>
  <c r="J176" i="1"/>
  <c r="AP175" i="1"/>
  <c r="AO175" i="1"/>
  <c r="AN175" i="1"/>
  <c r="AM175" i="1"/>
  <c r="AL175" i="1"/>
  <c r="AH175" i="1"/>
  <c r="AG175" i="1"/>
  <c r="AE175" i="1"/>
  <c r="Z175" i="1"/>
  <c r="U175" i="1"/>
  <c r="S175" i="1"/>
  <c r="R175" i="1"/>
  <c r="M175" i="1"/>
  <c r="K175" i="1"/>
  <c r="J175" i="1"/>
  <c r="AP174" i="1"/>
  <c r="AO174" i="1"/>
  <c r="AN174" i="1"/>
  <c r="AM174" i="1"/>
  <c r="AL174" i="1"/>
  <c r="AH174" i="1"/>
  <c r="AG174" i="1"/>
  <c r="AE174" i="1"/>
  <c r="Z174" i="1"/>
  <c r="U174" i="1"/>
  <c r="S174" i="1"/>
  <c r="R174" i="1"/>
  <c r="K174" i="1"/>
  <c r="J174" i="1"/>
  <c r="AP173" i="1"/>
  <c r="AO173" i="1"/>
  <c r="AN173" i="1"/>
  <c r="AM173" i="1"/>
  <c r="AL173" i="1"/>
  <c r="AH173" i="1"/>
  <c r="AG173" i="1"/>
  <c r="AE173" i="1"/>
  <c r="Z173" i="1"/>
  <c r="U173" i="1"/>
  <c r="S173" i="1"/>
  <c r="R173" i="1"/>
  <c r="K173" i="1"/>
  <c r="J173" i="1"/>
  <c r="AP172" i="1"/>
  <c r="AO172" i="1"/>
  <c r="AN172" i="1"/>
  <c r="AM172" i="1"/>
  <c r="AL172" i="1"/>
  <c r="AH172" i="1"/>
  <c r="AG172" i="1"/>
  <c r="AE172" i="1"/>
  <c r="Z172" i="1"/>
  <c r="U172" i="1"/>
  <c r="S172" i="1"/>
  <c r="R172" i="1"/>
  <c r="K172" i="1"/>
  <c r="J172" i="1"/>
  <c r="AP171" i="1"/>
  <c r="AO171" i="1"/>
  <c r="AN171" i="1"/>
  <c r="AM171" i="1"/>
  <c r="AL171" i="1"/>
  <c r="AH171" i="1"/>
  <c r="AG171" i="1"/>
  <c r="AE171" i="1"/>
  <c r="Z171" i="1"/>
  <c r="U171" i="1"/>
  <c r="S171" i="1"/>
  <c r="R171" i="1"/>
  <c r="K171" i="1"/>
  <c r="J171" i="1"/>
  <c r="AP170" i="1"/>
  <c r="AO170" i="1"/>
  <c r="AN170" i="1"/>
  <c r="AM170" i="1"/>
  <c r="AL170" i="1"/>
  <c r="AH170" i="1"/>
  <c r="AG170" i="1"/>
  <c r="AE170" i="1"/>
  <c r="Z170" i="1"/>
  <c r="U170" i="1"/>
  <c r="S170" i="1"/>
  <c r="R170" i="1"/>
  <c r="K170" i="1"/>
  <c r="J170" i="1"/>
  <c r="AP169" i="1"/>
  <c r="AO169" i="1"/>
  <c r="AN169" i="1"/>
  <c r="AM169" i="1"/>
  <c r="AL169" i="1"/>
  <c r="AH169" i="1"/>
  <c r="AG169" i="1"/>
  <c r="AE169" i="1"/>
  <c r="Z169" i="1"/>
  <c r="U169" i="1"/>
  <c r="S169" i="1"/>
  <c r="R169" i="1"/>
  <c r="K169" i="1"/>
  <c r="J169" i="1"/>
  <c r="AP168" i="1"/>
  <c r="AO168" i="1"/>
  <c r="AN168" i="1"/>
  <c r="AM168" i="1"/>
  <c r="AL168" i="1"/>
  <c r="AH168" i="1"/>
  <c r="AG168" i="1"/>
  <c r="AE168" i="1"/>
  <c r="Z168" i="1"/>
  <c r="U168" i="1"/>
  <c r="S168" i="1"/>
  <c r="R168" i="1"/>
  <c r="K168" i="1"/>
  <c r="J168" i="1"/>
  <c r="AP167" i="1"/>
  <c r="AO167" i="1"/>
  <c r="AN167" i="1"/>
  <c r="AM167" i="1"/>
  <c r="AL167" i="1"/>
  <c r="AH167" i="1"/>
  <c r="AG167" i="1"/>
  <c r="AE167" i="1"/>
  <c r="Z167" i="1"/>
  <c r="U167" i="1"/>
  <c r="S167" i="1"/>
  <c r="R167" i="1"/>
  <c r="K167" i="1"/>
  <c r="J167" i="1"/>
  <c r="AP166" i="1"/>
  <c r="AO166" i="1"/>
  <c r="AN166" i="1"/>
  <c r="AM166" i="1"/>
  <c r="AL166" i="1"/>
  <c r="AH166" i="1"/>
  <c r="AG166" i="1"/>
  <c r="AE166" i="1"/>
  <c r="Z166" i="1"/>
  <c r="U166" i="1"/>
  <c r="S166" i="1"/>
  <c r="R166" i="1"/>
  <c r="K166" i="1"/>
  <c r="J166" i="1"/>
  <c r="AP165" i="1"/>
  <c r="AO165" i="1"/>
  <c r="AN165" i="1"/>
  <c r="AM165" i="1"/>
  <c r="AL165" i="1"/>
  <c r="AH165" i="1"/>
  <c r="AG165" i="1"/>
  <c r="AE165" i="1"/>
  <c r="Z165" i="1"/>
  <c r="U165" i="1"/>
  <c r="S165" i="1"/>
  <c r="R165" i="1"/>
  <c r="K165" i="1"/>
  <c r="J165" i="1"/>
  <c r="AP164" i="1"/>
  <c r="AO164" i="1"/>
  <c r="AN164" i="1"/>
  <c r="AM164" i="1"/>
  <c r="AL164" i="1"/>
  <c r="AH164" i="1"/>
  <c r="AG164" i="1"/>
  <c r="AE164" i="1"/>
  <c r="Z164" i="1"/>
  <c r="U164" i="1"/>
  <c r="S164" i="1"/>
  <c r="R164" i="1"/>
  <c r="K164" i="1"/>
  <c r="J164" i="1"/>
  <c r="AP163" i="1"/>
  <c r="AO163" i="1"/>
  <c r="AN163" i="1"/>
  <c r="AM163" i="1"/>
  <c r="AL163" i="1"/>
  <c r="AH163" i="1"/>
  <c r="AG163" i="1"/>
  <c r="AE163" i="1"/>
  <c r="Z163" i="1"/>
  <c r="U163" i="1"/>
  <c r="S163" i="1"/>
  <c r="R163" i="1"/>
  <c r="K163" i="1"/>
  <c r="J163" i="1"/>
  <c r="AP162" i="1"/>
  <c r="AO162" i="1"/>
  <c r="AN162" i="1"/>
  <c r="AM162" i="1"/>
  <c r="AL162" i="1"/>
  <c r="AH162" i="1"/>
  <c r="AG162" i="1"/>
  <c r="AE162" i="1"/>
  <c r="Z162" i="1"/>
  <c r="U162" i="1"/>
  <c r="S162" i="1"/>
  <c r="R162" i="1"/>
  <c r="K162" i="1"/>
  <c r="J162" i="1"/>
  <c r="AP161" i="1"/>
  <c r="AO161" i="1"/>
  <c r="AN161" i="1"/>
  <c r="AM161" i="1"/>
  <c r="AL161" i="1"/>
  <c r="AH161" i="1"/>
  <c r="AG161" i="1"/>
  <c r="AE161" i="1"/>
  <c r="Z161" i="1"/>
  <c r="U161" i="1"/>
  <c r="S161" i="1"/>
  <c r="R161" i="1"/>
  <c r="K161" i="1"/>
  <c r="J161" i="1"/>
  <c r="AP160" i="1"/>
  <c r="AO160" i="1"/>
  <c r="AN160" i="1"/>
  <c r="AM160" i="1"/>
  <c r="AL160" i="1"/>
  <c r="AH160" i="1"/>
  <c r="AG160" i="1"/>
  <c r="AE160" i="1"/>
  <c r="Z160" i="1"/>
  <c r="U160" i="1"/>
  <c r="S160" i="1"/>
  <c r="R160" i="1"/>
  <c r="K160" i="1"/>
  <c r="J160" i="1"/>
  <c r="AP159" i="1"/>
  <c r="AO159" i="1"/>
  <c r="AN159" i="1"/>
  <c r="AM159" i="1"/>
  <c r="AL159" i="1"/>
  <c r="AH159" i="1"/>
  <c r="AG159" i="1"/>
  <c r="AE159" i="1"/>
  <c r="Z159" i="1"/>
  <c r="U159" i="1"/>
  <c r="S159" i="1"/>
  <c r="R159" i="1"/>
  <c r="K159" i="1"/>
  <c r="J159" i="1"/>
  <c r="AP158" i="1"/>
  <c r="AO158" i="1"/>
  <c r="AN158" i="1"/>
  <c r="AM158" i="1"/>
  <c r="AL158" i="1"/>
  <c r="AH158" i="1"/>
  <c r="AG158" i="1"/>
  <c r="AE158" i="1"/>
  <c r="Z158" i="1"/>
  <c r="U158" i="1"/>
  <c r="S158" i="1"/>
  <c r="R158" i="1"/>
  <c r="K158" i="1"/>
  <c r="J158" i="1"/>
  <c r="AP157" i="1"/>
  <c r="AO157" i="1"/>
  <c r="AN157" i="1"/>
  <c r="AM157" i="1"/>
  <c r="AL157" i="1"/>
  <c r="AH157" i="1"/>
  <c r="AG157" i="1"/>
  <c r="AE157" i="1"/>
  <c r="Z157" i="1"/>
  <c r="U157" i="1"/>
  <c r="S157" i="1"/>
  <c r="R157" i="1"/>
  <c r="K157" i="1"/>
  <c r="J157" i="1"/>
  <c r="AP156" i="1"/>
  <c r="AO156" i="1"/>
  <c r="AN156" i="1"/>
  <c r="AM156" i="1"/>
  <c r="AL156" i="1"/>
  <c r="AH156" i="1"/>
  <c r="AG156" i="1"/>
  <c r="AE156" i="1"/>
  <c r="Z156" i="1"/>
  <c r="U156" i="1"/>
  <c r="S156" i="1"/>
  <c r="R156" i="1"/>
  <c r="K156" i="1"/>
  <c r="J156" i="1"/>
  <c r="AP155" i="1"/>
  <c r="AO155" i="1"/>
  <c r="AN155" i="1"/>
  <c r="AM155" i="1"/>
  <c r="AL155" i="1"/>
  <c r="AH155" i="1"/>
  <c r="AG155" i="1"/>
  <c r="AE155" i="1"/>
  <c r="Z155" i="1"/>
  <c r="U155" i="1"/>
  <c r="S155" i="1"/>
  <c r="R155" i="1"/>
  <c r="K155" i="1"/>
  <c r="J155" i="1"/>
  <c r="AP154" i="1"/>
  <c r="AO154" i="1"/>
  <c r="AN154" i="1"/>
  <c r="AM154" i="1"/>
  <c r="AL154" i="1"/>
  <c r="AH154" i="1"/>
  <c r="AG154" i="1"/>
  <c r="AE154" i="1"/>
  <c r="Z154" i="1"/>
  <c r="U154" i="1"/>
  <c r="S154" i="1"/>
  <c r="R154" i="1"/>
  <c r="M154" i="1"/>
  <c r="K154" i="1"/>
  <c r="J154" i="1"/>
  <c r="AP153" i="1"/>
  <c r="AO153" i="1"/>
  <c r="AN153" i="1"/>
  <c r="AM153" i="1"/>
  <c r="AL153" i="1"/>
  <c r="AH153" i="1"/>
  <c r="AG153" i="1"/>
  <c r="AE153" i="1"/>
  <c r="Z153" i="1"/>
  <c r="U153" i="1"/>
  <c r="S153" i="1"/>
  <c r="R153" i="1"/>
  <c r="K153" i="1"/>
  <c r="J153" i="1"/>
  <c r="AP152" i="1"/>
  <c r="AO152" i="1"/>
  <c r="AN152" i="1"/>
  <c r="AM152" i="1"/>
  <c r="AL152" i="1"/>
  <c r="AH152" i="1"/>
  <c r="AG152" i="1"/>
  <c r="AE152" i="1"/>
  <c r="Z152" i="1"/>
  <c r="U152" i="1"/>
  <c r="S152" i="1"/>
  <c r="R152" i="1"/>
  <c r="K152" i="1"/>
  <c r="J152" i="1"/>
  <c r="AP151" i="1"/>
  <c r="AO151" i="1"/>
  <c r="AN151" i="1"/>
  <c r="AM151" i="1"/>
  <c r="AL151" i="1"/>
  <c r="AH151" i="1"/>
  <c r="AG151" i="1"/>
  <c r="AE151" i="1"/>
  <c r="Z151" i="1"/>
  <c r="U151" i="1"/>
  <c r="S151" i="1"/>
  <c r="R151" i="1"/>
  <c r="K151" i="1"/>
  <c r="J151" i="1"/>
  <c r="AP150" i="1"/>
  <c r="AO150" i="1"/>
  <c r="AN150" i="1"/>
  <c r="AM150" i="1"/>
  <c r="AL150" i="1"/>
  <c r="AH150" i="1"/>
  <c r="AG150" i="1"/>
  <c r="AE150" i="1"/>
  <c r="Z150" i="1"/>
  <c r="U150" i="1"/>
  <c r="S150" i="1"/>
  <c r="R150" i="1"/>
  <c r="K150" i="1"/>
  <c r="L150" i="1" s="1"/>
  <c r="J150" i="1"/>
  <c r="AP149" i="1"/>
  <c r="AO149" i="1"/>
  <c r="AN149" i="1"/>
  <c r="AM149" i="1"/>
  <c r="AL149" i="1"/>
  <c r="AH149" i="1"/>
  <c r="AG149" i="1"/>
  <c r="AE149" i="1"/>
  <c r="Z149" i="1"/>
  <c r="U149" i="1"/>
  <c r="S149" i="1"/>
  <c r="R149" i="1"/>
  <c r="M149" i="1"/>
  <c r="O149" i="1" s="1"/>
  <c r="T149" i="1" s="1"/>
  <c r="K149" i="1"/>
  <c r="J149" i="1"/>
  <c r="AP148" i="1"/>
  <c r="AO148" i="1"/>
  <c r="AN148" i="1"/>
  <c r="AM148" i="1"/>
  <c r="AL148" i="1"/>
  <c r="AH148" i="1"/>
  <c r="AG148" i="1"/>
  <c r="AE148" i="1"/>
  <c r="Z148" i="1"/>
  <c r="U148" i="1"/>
  <c r="S148" i="1"/>
  <c r="R148" i="1"/>
  <c r="K148" i="1"/>
  <c r="J148" i="1"/>
  <c r="AP147" i="1"/>
  <c r="AO147" i="1"/>
  <c r="AN147" i="1"/>
  <c r="AM147" i="1"/>
  <c r="AL147" i="1"/>
  <c r="AH147" i="1"/>
  <c r="AG147" i="1"/>
  <c r="AE147" i="1"/>
  <c r="Z147" i="1"/>
  <c r="U147" i="1"/>
  <c r="S147" i="1"/>
  <c r="R147" i="1"/>
  <c r="K147" i="1"/>
  <c r="J147" i="1"/>
  <c r="AP146" i="1"/>
  <c r="AO146" i="1"/>
  <c r="AN146" i="1"/>
  <c r="AM146" i="1"/>
  <c r="AL146" i="1"/>
  <c r="AH146" i="1"/>
  <c r="AG146" i="1"/>
  <c r="AE146" i="1"/>
  <c r="Z146" i="1"/>
  <c r="U146" i="1"/>
  <c r="S146" i="1"/>
  <c r="R146" i="1"/>
  <c r="K146" i="1"/>
  <c r="J146" i="1"/>
  <c r="AP145" i="1"/>
  <c r="AO145" i="1"/>
  <c r="AN145" i="1"/>
  <c r="AM145" i="1"/>
  <c r="AL145" i="1"/>
  <c r="AH145" i="1"/>
  <c r="AG145" i="1"/>
  <c r="AE145" i="1"/>
  <c r="Z145" i="1"/>
  <c r="U145" i="1"/>
  <c r="S145" i="1"/>
  <c r="R145" i="1"/>
  <c r="K145" i="1"/>
  <c r="J145" i="1"/>
  <c r="AP144" i="1"/>
  <c r="AO144" i="1"/>
  <c r="AN144" i="1"/>
  <c r="AM144" i="1"/>
  <c r="AL144" i="1"/>
  <c r="AH144" i="1"/>
  <c r="AG144" i="1"/>
  <c r="AE144" i="1"/>
  <c r="Z144" i="1"/>
  <c r="U144" i="1"/>
  <c r="S144" i="1"/>
  <c r="R144" i="1"/>
  <c r="K144" i="1"/>
  <c r="J144" i="1"/>
  <c r="AP143" i="1"/>
  <c r="AO143" i="1"/>
  <c r="AN143" i="1"/>
  <c r="AM143" i="1"/>
  <c r="AL143" i="1"/>
  <c r="AH143" i="1"/>
  <c r="AG143" i="1"/>
  <c r="AE143" i="1"/>
  <c r="Z143" i="1"/>
  <c r="U143" i="1"/>
  <c r="S143" i="1"/>
  <c r="R143" i="1"/>
  <c r="K143" i="1"/>
  <c r="J143" i="1"/>
  <c r="AP142" i="1"/>
  <c r="AO142" i="1"/>
  <c r="AN142" i="1"/>
  <c r="AM142" i="1"/>
  <c r="AL142" i="1"/>
  <c r="AH142" i="1"/>
  <c r="AG142" i="1"/>
  <c r="AE142" i="1"/>
  <c r="Z142" i="1"/>
  <c r="U142" i="1"/>
  <c r="S142" i="1"/>
  <c r="R142" i="1"/>
  <c r="K142" i="1"/>
  <c r="J142" i="1"/>
  <c r="AP141" i="1"/>
  <c r="AO141" i="1"/>
  <c r="AN141" i="1"/>
  <c r="AM141" i="1"/>
  <c r="AL141" i="1"/>
  <c r="AH141" i="1"/>
  <c r="AG141" i="1"/>
  <c r="AE141" i="1"/>
  <c r="Z141" i="1"/>
  <c r="U141" i="1"/>
  <c r="S141" i="1"/>
  <c r="R141" i="1"/>
  <c r="M141" i="1"/>
  <c r="K141" i="1"/>
  <c r="J141" i="1"/>
  <c r="AP140" i="1"/>
  <c r="AO140" i="1"/>
  <c r="AN140" i="1"/>
  <c r="AM140" i="1"/>
  <c r="AL140" i="1"/>
  <c r="AH140" i="1"/>
  <c r="AG140" i="1"/>
  <c r="AE140" i="1"/>
  <c r="Z140" i="1"/>
  <c r="U140" i="1"/>
  <c r="S140" i="1"/>
  <c r="R140" i="1"/>
  <c r="M140" i="1"/>
  <c r="O140" i="1" s="1"/>
  <c r="K140" i="1"/>
  <c r="J140" i="1"/>
  <c r="AP139" i="1"/>
  <c r="AO139" i="1"/>
  <c r="AN139" i="1"/>
  <c r="AM139" i="1"/>
  <c r="AL139" i="1"/>
  <c r="AH139" i="1"/>
  <c r="AG139" i="1"/>
  <c r="AE139" i="1"/>
  <c r="Z139" i="1"/>
  <c r="U139" i="1"/>
  <c r="S139" i="1"/>
  <c r="R139" i="1"/>
  <c r="M139" i="1"/>
  <c r="K139" i="1"/>
  <c r="J139" i="1"/>
  <c r="AU998" i="1" l="1"/>
  <c r="AU999" i="1"/>
  <c r="AZ999" i="1" s="1"/>
  <c r="AU805" i="1"/>
  <c r="AZ805" i="1" s="1"/>
  <c r="AU810" i="1"/>
  <c r="AZ810" i="1" s="1"/>
  <c r="AU812" i="1"/>
  <c r="AU823" i="1"/>
  <c r="AZ823" i="1" s="1"/>
  <c r="AU963" i="1"/>
  <c r="AU969" i="1"/>
  <c r="AZ969" i="1" s="1"/>
  <c r="AU973" i="1"/>
  <c r="AU878" i="1"/>
  <c r="AZ878" i="1" s="1"/>
  <c r="AU914" i="1"/>
  <c r="AZ914" i="1" s="1"/>
  <c r="AU918" i="1"/>
  <c r="AZ918" i="1" s="1"/>
  <c r="AU933" i="1"/>
  <c r="AU937" i="1"/>
  <c r="AZ937" i="1" s="1"/>
  <c r="AU941" i="1"/>
  <c r="AZ941" i="1" s="1"/>
  <c r="AU955" i="1"/>
  <c r="AZ955" i="1" s="1"/>
  <c r="AU934" i="1"/>
  <c r="AZ934" i="1" s="1"/>
  <c r="AU938" i="1"/>
  <c r="AZ938" i="1" s="1"/>
  <c r="AU947" i="1"/>
  <c r="AZ947" i="1" s="1"/>
  <c r="AU975" i="1"/>
  <c r="AZ975" i="1" s="1"/>
  <c r="AU984" i="1"/>
  <c r="AZ984" i="1" s="1"/>
  <c r="AU988" i="1"/>
  <c r="AZ988" i="1" s="1"/>
  <c r="AU809" i="1"/>
  <c r="AZ809" i="1" s="1"/>
  <c r="AU913" i="1"/>
  <c r="AZ913" i="1" s="1"/>
  <c r="AU1012" i="1"/>
  <c r="AZ1012" i="1" s="1"/>
  <c r="AU1030" i="1"/>
  <c r="AZ1030" i="1" s="1"/>
  <c r="AU1041" i="1"/>
  <c r="AZ1041" i="1" s="1"/>
  <c r="AU814" i="1"/>
  <c r="AZ814" i="1" s="1"/>
  <c r="AU846" i="1"/>
  <c r="AZ846" i="1" s="1"/>
  <c r="AU871" i="1"/>
  <c r="AZ871" i="1" s="1"/>
  <c r="AU943" i="1"/>
  <c r="AZ943" i="1" s="1"/>
  <c r="AU949" i="1"/>
  <c r="AZ949" i="1" s="1"/>
  <c r="AU959" i="1"/>
  <c r="AZ959" i="1" s="1"/>
  <c r="AU1007" i="1"/>
  <c r="AZ1007" i="1" s="1"/>
  <c r="AU1009" i="1"/>
  <c r="AZ1009" i="1" s="1"/>
  <c r="AU1025" i="1"/>
  <c r="AZ1025" i="1" s="1"/>
  <c r="AU802" i="1"/>
  <c r="AZ802" i="1" s="1"/>
  <c r="AU804" i="1"/>
  <c r="AZ804" i="1" s="1"/>
  <c r="AU838" i="1"/>
  <c r="AZ838" i="1" s="1"/>
  <c r="AU883" i="1"/>
  <c r="AZ883" i="1" s="1"/>
  <c r="AU889" i="1"/>
  <c r="AZ889" i="1" s="1"/>
  <c r="AU895" i="1"/>
  <c r="AZ895" i="1" s="1"/>
  <c r="AU921" i="1"/>
  <c r="AZ921" i="1" s="1"/>
  <c r="V1030" i="1"/>
  <c r="X1030" i="1" s="1"/>
  <c r="AS1030" i="1" s="1"/>
  <c r="AU953" i="1"/>
  <c r="AZ953" i="1" s="1"/>
  <c r="V968" i="1"/>
  <c r="AU1019" i="1"/>
  <c r="AZ1019" i="1" s="1"/>
  <c r="AU1035" i="1"/>
  <c r="AZ1035" i="1" s="1"/>
  <c r="T888" i="1"/>
  <c r="W888" i="1" s="1"/>
  <c r="AA888" i="1" s="1"/>
  <c r="AU801" i="1"/>
  <c r="AZ801" i="1" s="1"/>
  <c r="AU820" i="1"/>
  <c r="AZ820" i="1" s="1"/>
  <c r="AU825" i="1"/>
  <c r="AZ825" i="1" s="1"/>
  <c r="AU826" i="1"/>
  <c r="AZ826" i="1" s="1"/>
  <c r="AU830" i="1"/>
  <c r="AZ830" i="1" s="1"/>
  <c r="AU837" i="1"/>
  <c r="AZ837" i="1" s="1"/>
  <c r="AU840" i="1"/>
  <c r="AZ840" i="1" s="1"/>
  <c r="AU854" i="1"/>
  <c r="AZ854" i="1" s="1"/>
  <c r="AU864" i="1"/>
  <c r="AZ864" i="1" s="1"/>
  <c r="P886" i="1"/>
  <c r="P888" i="1"/>
  <c r="Q896" i="1"/>
  <c r="V896" i="1" s="1"/>
  <c r="X896" i="1" s="1"/>
  <c r="AU910" i="1"/>
  <c r="AZ910" i="1" s="1"/>
  <c r="AU916" i="1"/>
  <c r="AZ916" i="1" s="1"/>
  <c r="AU920" i="1"/>
  <c r="AZ920" i="1" s="1"/>
  <c r="AU924" i="1"/>
  <c r="AZ924" i="1" s="1"/>
  <c r="AU945" i="1"/>
  <c r="AZ945" i="1" s="1"/>
  <c r="T949" i="1"/>
  <c r="W949" i="1" s="1"/>
  <c r="AA949" i="1" s="1"/>
  <c r="AV949" i="1" s="1"/>
  <c r="AU952" i="1"/>
  <c r="AZ952" i="1" s="1"/>
  <c r="AU961" i="1"/>
  <c r="AZ961" i="1" s="1"/>
  <c r="Q974" i="1"/>
  <c r="V974" i="1" s="1"/>
  <c r="X974" i="1" s="1"/>
  <c r="Q983" i="1"/>
  <c r="AU986" i="1"/>
  <c r="AZ986" i="1" s="1"/>
  <c r="AU990" i="1"/>
  <c r="AZ990" i="1" s="1"/>
  <c r="P1002" i="1"/>
  <c r="AU1005" i="1"/>
  <c r="AZ1005" i="1" s="1"/>
  <c r="AU1008" i="1"/>
  <c r="AZ1008" i="1" s="1"/>
  <c r="AU1024" i="1"/>
  <c r="AZ1024" i="1" s="1"/>
  <c r="Q1037" i="1"/>
  <c r="AU806" i="1"/>
  <c r="AZ806" i="1" s="1"/>
  <c r="AU815" i="1"/>
  <c r="AZ815" i="1" s="1"/>
  <c r="AU817" i="1"/>
  <c r="AZ817" i="1" s="1"/>
  <c r="AU818" i="1"/>
  <c r="AZ818" i="1" s="1"/>
  <c r="AU822" i="1"/>
  <c r="AZ822" i="1" s="1"/>
  <c r="AU836" i="1"/>
  <c r="AZ836" i="1" s="1"/>
  <c r="AU847" i="1"/>
  <c r="AZ847" i="1" s="1"/>
  <c r="AU848" i="1"/>
  <c r="AZ848" i="1" s="1"/>
  <c r="Q861" i="1"/>
  <c r="AU868" i="1"/>
  <c r="AZ868" i="1" s="1"/>
  <c r="AU879" i="1"/>
  <c r="AZ879" i="1" s="1"/>
  <c r="AU885" i="1"/>
  <c r="AZ885" i="1" s="1"/>
  <c r="AU891" i="1"/>
  <c r="AZ891" i="1" s="1"/>
  <c r="AU902" i="1"/>
  <c r="AZ902" i="1" s="1"/>
  <c r="AU919" i="1"/>
  <c r="AZ919" i="1" s="1"/>
  <c r="AU930" i="1"/>
  <c r="AZ930" i="1" s="1"/>
  <c r="AU931" i="1"/>
  <c r="AZ931" i="1" s="1"/>
  <c r="Q942" i="1"/>
  <c r="AU944" i="1"/>
  <c r="AZ944" i="1" s="1"/>
  <c r="P949" i="1"/>
  <c r="AU960" i="1"/>
  <c r="AZ960" i="1" s="1"/>
  <c r="AU965" i="1"/>
  <c r="AZ965" i="1" s="1"/>
  <c r="P974" i="1"/>
  <c r="P978" i="1"/>
  <c r="Q979" i="1"/>
  <c r="AU989" i="1"/>
  <c r="AZ989" i="1" s="1"/>
  <c r="AU1001" i="1"/>
  <c r="AZ1001" i="1" s="1"/>
  <c r="AU1003" i="1"/>
  <c r="AZ1003" i="1" s="1"/>
  <c r="AU1013" i="1"/>
  <c r="AZ1013" i="1" s="1"/>
  <c r="V1022" i="1"/>
  <c r="AU1031" i="1"/>
  <c r="AZ1031" i="1" s="1"/>
  <c r="AU1036" i="1"/>
  <c r="AZ1036" i="1" s="1"/>
  <c r="Q847" i="1"/>
  <c r="V847" i="1" s="1"/>
  <c r="X847" i="1" s="1"/>
  <c r="P847" i="1"/>
  <c r="Q863" i="1"/>
  <c r="V863" i="1" s="1"/>
  <c r="X863" i="1" s="1"/>
  <c r="P863" i="1"/>
  <c r="L193" i="1"/>
  <c r="L210" i="1"/>
  <c r="L229" i="1"/>
  <c r="L271" i="1"/>
  <c r="L368" i="1"/>
  <c r="L373" i="1"/>
  <c r="L416" i="1"/>
  <c r="L479" i="1"/>
  <c r="L801" i="1"/>
  <c r="L802" i="1"/>
  <c r="L805" i="1"/>
  <c r="AZ812" i="1"/>
  <c r="L825" i="1"/>
  <c r="L826" i="1"/>
  <c r="L827" i="1"/>
  <c r="L837" i="1"/>
  <c r="L841" i="1"/>
  <c r="N844" i="1"/>
  <c r="O844" i="1"/>
  <c r="T844" i="1" s="1"/>
  <c r="N847" i="1"/>
  <c r="L847" i="1"/>
  <c r="P857" i="1"/>
  <c r="N863" i="1"/>
  <c r="L863" i="1"/>
  <c r="Q882" i="1"/>
  <c r="P882" i="1"/>
  <c r="T903" i="1"/>
  <c r="P907" i="1"/>
  <c r="L912" i="1"/>
  <c r="Q948" i="1"/>
  <c r="N964" i="1"/>
  <c r="L964" i="1"/>
  <c r="P964" i="1"/>
  <c r="AU978" i="1"/>
  <c r="AZ978" i="1" s="1"/>
  <c r="Q992" i="1"/>
  <c r="V992" i="1" s="1"/>
  <c r="X992" i="1" s="1"/>
  <c r="AS992" i="1" s="1"/>
  <c r="T992" i="1"/>
  <c r="Q998" i="1"/>
  <c r="P998" i="1"/>
  <c r="N1009" i="1"/>
  <c r="O1009" i="1"/>
  <c r="P1009" i="1" s="1"/>
  <c r="T835" i="1"/>
  <c r="Q859" i="1"/>
  <c r="P859" i="1"/>
  <c r="N872" i="1"/>
  <c r="O872" i="1"/>
  <c r="L874" i="1"/>
  <c r="N874" i="1"/>
  <c r="L500" i="1"/>
  <c r="L504" i="1"/>
  <c r="L508" i="1"/>
  <c r="N682" i="1"/>
  <c r="N739" i="1"/>
  <c r="N809" i="1"/>
  <c r="AU829" i="1"/>
  <c r="AZ829" i="1" s="1"/>
  <c r="AU834" i="1"/>
  <c r="AZ834" i="1" s="1"/>
  <c r="AU844" i="1"/>
  <c r="AZ844" i="1" s="1"/>
  <c r="AU850" i="1"/>
  <c r="AZ850" i="1" s="1"/>
  <c r="O852" i="1"/>
  <c r="T852" i="1" s="1"/>
  <c r="P853" i="1"/>
  <c r="T853" i="1"/>
  <c r="W853" i="1" s="1"/>
  <c r="AA853" i="1" s="1"/>
  <c r="AU855" i="1"/>
  <c r="AZ855" i="1" s="1"/>
  <c r="AU856" i="1"/>
  <c r="AZ856" i="1" s="1"/>
  <c r="AU860" i="1"/>
  <c r="AZ860" i="1" s="1"/>
  <c r="N864" i="1"/>
  <c r="Q890" i="1"/>
  <c r="P890" i="1"/>
  <c r="N898" i="1"/>
  <c r="L898" i="1"/>
  <c r="L905" i="1"/>
  <c r="N905" i="1"/>
  <c r="V929" i="1"/>
  <c r="T954" i="1"/>
  <c r="W954" i="1" s="1"/>
  <c r="AA954" i="1" s="1"/>
  <c r="Q954" i="1"/>
  <c r="V954" i="1" s="1"/>
  <c r="X954" i="1" s="1"/>
  <c r="T960" i="1"/>
  <c r="P960" i="1"/>
  <c r="N819" i="1"/>
  <c r="P831" i="1"/>
  <c r="O833" i="1"/>
  <c r="N833" i="1"/>
  <c r="Q843" i="1"/>
  <c r="P843" i="1"/>
  <c r="N882" i="1"/>
  <c r="L882" i="1"/>
  <c r="L970" i="1"/>
  <c r="L346" i="1"/>
  <c r="L352" i="1"/>
  <c r="L354" i="1"/>
  <c r="L408" i="1"/>
  <c r="L412" i="1"/>
  <c r="AU473" i="1"/>
  <c r="AZ473" i="1" s="1"/>
  <c r="L507" i="1"/>
  <c r="L511" i="1"/>
  <c r="L660" i="1"/>
  <c r="L662" i="1"/>
  <c r="N801" i="1"/>
  <c r="N803" i="1"/>
  <c r="N807" i="1"/>
  <c r="AU807" i="1"/>
  <c r="AZ807" i="1" s="1"/>
  <c r="L809" i="1"/>
  <c r="L810" i="1"/>
  <c r="L813" i="1"/>
  <c r="O815" i="1"/>
  <c r="O823" i="1"/>
  <c r="N825" i="1"/>
  <c r="O827" i="1"/>
  <c r="L828" i="1"/>
  <c r="AU828" i="1"/>
  <c r="AZ828" i="1" s="1"/>
  <c r="N831" i="1"/>
  <c r="AU831" i="1"/>
  <c r="AZ831" i="1" s="1"/>
  <c r="L833" i="1"/>
  <c r="AU833" i="1"/>
  <c r="AZ833" i="1" s="1"/>
  <c r="N840" i="1"/>
  <c r="P841" i="1"/>
  <c r="L843" i="1"/>
  <c r="T845" i="1"/>
  <c r="P845" i="1"/>
  <c r="T849" i="1"/>
  <c r="L851" i="1"/>
  <c r="L865" i="1"/>
  <c r="N867" i="1"/>
  <c r="AU872" i="1"/>
  <c r="AZ872" i="1" s="1"/>
  <c r="P876" i="1"/>
  <c r="N883" i="1"/>
  <c r="O883" i="1"/>
  <c r="Q894" i="1"/>
  <c r="V894" i="1" s="1"/>
  <c r="X894" i="1" s="1"/>
  <c r="P894" i="1"/>
  <c r="T907" i="1"/>
  <c r="L911" i="1"/>
  <c r="L923" i="1"/>
  <c r="N925" i="1"/>
  <c r="O925" i="1"/>
  <c r="Q925" i="1" s="1"/>
  <c r="L928" i="1"/>
  <c r="N928" i="1"/>
  <c r="L935" i="1"/>
  <c r="O937" i="1"/>
  <c r="T937" i="1" s="1"/>
  <c r="W937" i="1" s="1"/>
  <c r="AA937" i="1" s="1"/>
  <c r="N937" i="1"/>
  <c r="O943" i="1"/>
  <c r="N943" i="1"/>
  <c r="L950" i="1"/>
  <c r="L951" i="1"/>
  <c r="N951" i="1"/>
  <c r="L958" i="1"/>
  <c r="N958" i="1"/>
  <c r="O971" i="1"/>
  <c r="N971" i="1"/>
  <c r="N876" i="1"/>
  <c r="L880" i="1"/>
  <c r="L892" i="1"/>
  <c r="L896" i="1"/>
  <c r="N903" i="1"/>
  <c r="AU903" i="1"/>
  <c r="AZ903" i="1" s="1"/>
  <c r="N907" i="1"/>
  <c r="L913" i="1"/>
  <c r="L914" i="1"/>
  <c r="L917" i="1"/>
  <c r="AU922" i="1"/>
  <c r="AZ922" i="1" s="1"/>
  <c r="L932" i="1"/>
  <c r="L936" i="1"/>
  <c r="N939" i="1"/>
  <c r="V944" i="1"/>
  <c r="X944" i="1" s="1"/>
  <c r="AS944" i="1" s="1"/>
  <c r="AU948" i="1"/>
  <c r="AZ948" i="1" s="1"/>
  <c r="L955" i="1"/>
  <c r="T964" i="1"/>
  <c r="W964" i="1" s="1"/>
  <c r="AA964" i="1" s="1"/>
  <c r="Q977" i="1"/>
  <c r="V977" i="1" s="1"/>
  <c r="L983" i="1"/>
  <c r="N996" i="1"/>
  <c r="P996" i="1"/>
  <c r="N1013" i="1"/>
  <c r="O1013" i="1"/>
  <c r="T1014" i="1"/>
  <c r="W1014" i="1" s="1"/>
  <c r="P1014" i="1"/>
  <c r="L1037" i="1"/>
  <c r="L1038" i="1"/>
  <c r="N1038" i="1"/>
  <c r="N859" i="1"/>
  <c r="N860" i="1"/>
  <c r="AU862" i="1"/>
  <c r="AZ862" i="1" s="1"/>
  <c r="AU867" i="1"/>
  <c r="AZ867" i="1" s="1"/>
  <c r="AU870" i="1"/>
  <c r="AZ870" i="1" s="1"/>
  <c r="AU874" i="1"/>
  <c r="AZ874" i="1" s="1"/>
  <c r="AU875" i="1"/>
  <c r="AZ875" i="1" s="1"/>
  <c r="AU877" i="1"/>
  <c r="AZ877" i="1" s="1"/>
  <c r="AU881" i="1"/>
  <c r="AZ881" i="1" s="1"/>
  <c r="L886" i="1"/>
  <c r="N894" i="1"/>
  <c r="N895" i="1"/>
  <c r="AU897" i="1"/>
  <c r="AZ897" i="1" s="1"/>
  <c r="AU898" i="1"/>
  <c r="AZ898" i="1" s="1"/>
  <c r="AU899" i="1"/>
  <c r="AZ899" i="1" s="1"/>
  <c r="AU905" i="1"/>
  <c r="AZ905" i="1" s="1"/>
  <c r="AU906" i="1"/>
  <c r="AZ906" i="1" s="1"/>
  <c r="AU908" i="1"/>
  <c r="AZ908" i="1" s="1"/>
  <c r="AU926" i="1"/>
  <c r="AZ926" i="1" s="1"/>
  <c r="AU927" i="1"/>
  <c r="AZ927" i="1" s="1"/>
  <c r="N941" i="1"/>
  <c r="N945" i="1"/>
  <c r="N949" i="1"/>
  <c r="AU951" i="1"/>
  <c r="AZ951" i="1" s="1"/>
  <c r="N952" i="1"/>
  <c r="N955" i="1"/>
  <c r="L962" i="1"/>
  <c r="AU962" i="1"/>
  <c r="AZ962" i="1" s="1"/>
  <c r="AU971" i="1"/>
  <c r="AZ971" i="1" s="1"/>
  <c r="N972" i="1"/>
  <c r="AU972" i="1"/>
  <c r="AZ972" i="1" s="1"/>
  <c r="L974" i="1"/>
  <c r="N977" i="1"/>
  <c r="AU977" i="1"/>
  <c r="AZ977" i="1" s="1"/>
  <c r="AU980" i="1"/>
  <c r="AZ980" i="1" s="1"/>
  <c r="N981" i="1"/>
  <c r="AU981" i="1"/>
  <c r="AZ981" i="1" s="1"/>
  <c r="Q985" i="1"/>
  <c r="V985" i="1" s="1"/>
  <c r="N990" i="1"/>
  <c r="O990" i="1"/>
  <c r="N998" i="1"/>
  <c r="L998" i="1"/>
  <c r="Q1004" i="1"/>
  <c r="P1004" i="1"/>
  <c r="Q1006" i="1"/>
  <c r="P1006" i="1"/>
  <c r="L817" i="1"/>
  <c r="L818" i="1"/>
  <c r="L821" i="1"/>
  <c r="AU821" i="1"/>
  <c r="AZ821" i="1" s="1"/>
  <c r="N835" i="1"/>
  <c r="AU842" i="1"/>
  <c r="AZ842" i="1" s="1"/>
  <c r="L849" i="1"/>
  <c r="AU852" i="1"/>
  <c r="AZ852" i="1" s="1"/>
  <c r="N855" i="1"/>
  <c r="N856" i="1"/>
  <c r="AU858" i="1"/>
  <c r="AZ858" i="1" s="1"/>
  <c r="O860" i="1"/>
  <c r="P861" i="1"/>
  <c r="AU863" i="1"/>
  <c r="AZ863" i="1" s="1"/>
  <c r="N866" i="1"/>
  <c r="N868" i="1"/>
  <c r="AU869" i="1"/>
  <c r="AZ869" i="1" s="1"/>
  <c r="P880" i="1"/>
  <c r="L884" i="1"/>
  <c r="AU886" i="1"/>
  <c r="AZ886" i="1" s="1"/>
  <c r="AU887" i="1"/>
  <c r="AZ887" i="1" s="1"/>
  <c r="N890" i="1"/>
  <c r="N891" i="1"/>
  <c r="AU893" i="1"/>
  <c r="AZ893" i="1" s="1"/>
  <c r="O895" i="1"/>
  <c r="P896" i="1"/>
  <c r="N899" i="1"/>
  <c r="N911" i="1"/>
  <c r="AU911" i="1"/>
  <c r="AZ911" i="1" s="1"/>
  <c r="N913" i="1"/>
  <c r="N915" i="1"/>
  <c r="N919" i="1"/>
  <c r="N929" i="1"/>
  <c r="AU929" i="1"/>
  <c r="AZ929" i="1" s="1"/>
  <c r="L930" i="1"/>
  <c r="N935" i="1"/>
  <c r="L937" i="1"/>
  <c r="O941" i="1"/>
  <c r="L943" i="1"/>
  <c r="O945" i="1"/>
  <c r="L947" i="1"/>
  <c r="N948" i="1"/>
  <c r="W956" i="1"/>
  <c r="P956" i="1"/>
  <c r="N959" i="1"/>
  <c r="N963" i="1"/>
  <c r="O963" i="1"/>
  <c r="AU964" i="1"/>
  <c r="AZ964" i="1" s="1"/>
  <c r="N969" i="1"/>
  <c r="N973" i="1"/>
  <c r="AU976" i="1"/>
  <c r="N982" i="1"/>
  <c r="O982" i="1"/>
  <c r="AU982" i="1"/>
  <c r="AZ982" i="1" s="1"/>
  <c r="L987" i="1"/>
  <c r="Q994" i="1"/>
  <c r="V994" i="1" s="1"/>
  <c r="X994" i="1" s="1"/>
  <c r="AS994" i="1" s="1"/>
  <c r="P994" i="1"/>
  <c r="N1003" i="1"/>
  <c r="O1003" i="1"/>
  <c r="V1018" i="1"/>
  <c r="X1018" i="1" s="1"/>
  <c r="AS1018" i="1" s="1"/>
  <c r="AX1018" i="1" s="1"/>
  <c r="T1026" i="1"/>
  <c r="P1026" i="1"/>
  <c r="AU985" i="1"/>
  <c r="AZ985" i="1" s="1"/>
  <c r="N1000" i="1"/>
  <c r="L1005" i="1"/>
  <c r="N1007" i="1"/>
  <c r="T1010" i="1"/>
  <c r="L1024" i="1"/>
  <c r="AU1032" i="1"/>
  <c r="AZ1032" i="1" s="1"/>
  <c r="L1041" i="1"/>
  <c r="N994" i="1"/>
  <c r="AU995" i="1"/>
  <c r="AZ995" i="1" s="1"/>
  <c r="AU997" i="1"/>
  <c r="AZ997" i="1" s="1"/>
  <c r="T1000" i="1"/>
  <c r="W1000" i="1" s="1"/>
  <c r="AA1000" i="1" s="1"/>
  <c r="AV1000" i="1" s="1"/>
  <c r="AU1006" i="1"/>
  <c r="AZ1006" i="1" s="1"/>
  <c r="L1010" i="1"/>
  <c r="T1020" i="1"/>
  <c r="AU1021" i="1"/>
  <c r="AZ1021" i="1" s="1"/>
  <c r="AU1022" i="1"/>
  <c r="AZ1022" i="1" s="1"/>
  <c r="N1029" i="1"/>
  <c r="N1030" i="1"/>
  <c r="AU1038" i="1"/>
  <c r="AZ1038" i="1" s="1"/>
  <c r="AU1039" i="1"/>
  <c r="AZ1039" i="1" s="1"/>
  <c r="AU958" i="1"/>
  <c r="AZ958" i="1" s="1"/>
  <c r="N960" i="1"/>
  <c r="AU967" i="1"/>
  <c r="AZ967" i="1" s="1"/>
  <c r="AU968" i="1"/>
  <c r="AZ968" i="1" s="1"/>
  <c r="L975" i="1"/>
  <c r="L976" i="1"/>
  <c r="N978" i="1"/>
  <c r="L980" i="1"/>
  <c r="N985" i="1"/>
  <c r="O986" i="1"/>
  <c r="N989" i="1"/>
  <c r="V989" i="1"/>
  <c r="L992" i="1"/>
  <c r="AU993" i="1"/>
  <c r="AZ993" i="1" s="1"/>
  <c r="N995" i="1"/>
  <c r="T996" i="1"/>
  <c r="O999" i="1"/>
  <c r="Q999" i="1" s="1"/>
  <c r="P1000" i="1"/>
  <c r="N1004" i="1"/>
  <c r="N1006" i="1"/>
  <c r="N1008" i="1"/>
  <c r="L1009" i="1"/>
  <c r="AU1010" i="1"/>
  <c r="AZ1010" i="1" s="1"/>
  <c r="N1014" i="1"/>
  <c r="AU1015" i="1"/>
  <c r="AZ1015" i="1" s="1"/>
  <c r="AU1016" i="1"/>
  <c r="AZ1016" i="1" s="1"/>
  <c r="AU1017" i="1"/>
  <c r="AZ1017" i="1" s="1"/>
  <c r="AU1018" i="1"/>
  <c r="AZ1018" i="1" s="1"/>
  <c r="P1020" i="1"/>
  <c r="N1023" i="1"/>
  <c r="N1026" i="1"/>
  <c r="L1028" i="1"/>
  <c r="AU1028" i="1"/>
  <c r="AZ1028" i="1" s="1"/>
  <c r="N1031" i="1"/>
  <c r="L1033" i="1"/>
  <c r="AU1033" i="1"/>
  <c r="AZ1033" i="1" s="1"/>
  <c r="O800" i="1"/>
  <c r="N800" i="1"/>
  <c r="T801" i="1"/>
  <c r="P801" i="1"/>
  <c r="Q801" i="1"/>
  <c r="Q802" i="1"/>
  <c r="T802" i="1"/>
  <c r="P802" i="1"/>
  <c r="O808" i="1"/>
  <c r="N808" i="1"/>
  <c r="T809" i="1"/>
  <c r="P809" i="1"/>
  <c r="Q809" i="1"/>
  <c r="Q810" i="1"/>
  <c r="T810" i="1"/>
  <c r="P810" i="1"/>
  <c r="O816" i="1"/>
  <c r="N816" i="1"/>
  <c r="T817" i="1"/>
  <c r="P817" i="1"/>
  <c r="Q817" i="1"/>
  <c r="Q818" i="1"/>
  <c r="T818" i="1"/>
  <c r="P818" i="1"/>
  <c r="O824" i="1"/>
  <c r="N824" i="1"/>
  <c r="T825" i="1"/>
  <c r="P825" i="1"/>
  <c r="Q825" i="1"/>
  <c r="Q826" i="1"/>
  <c r="T826" i="1"/>
  <c r="P826" i="1"/>
  <c r="O832" i="1"/>
  <c r="N832" i="1"/>
  <c r="T833" i="1"/>
  <c r="W833" i="1" s="1"/>
  <c r="AA833" i="1" s="1"/>
  <c r="P833" i="1"/>
  <c r="Q833" i="1"/>
  <c r="Q834" i="1"/>
  <c r="T834" i="1"/>
  <c r="P834" i="1"/>
  <c r="AU813" i="1"/>
  <c r="AZ813" i="1" s="1"/>
  <c r="N842" i="1"/>
  <c r="O850" i="1"/>
  <c r="N850" i="1"/>
  <c r="O858" i="1"/>
  <c r="N858" i="1"/>
  <c r="T860" i="1"/>
  <c r="Q868" i="1"/>
  <c r="W868" i="1"/>
  <c r="AA868" i="1" s="1"/>
  <c r="AV868" i="1" s="1"/>
  <c r="P868" i="1"/>
  <c r="O893" i="1"/>
  <c r="N893" i="1"/>
  <c r="N804" i="1"/>
  <c r="T805" i="1"/>
  <c r="P805" i="1"/>
  <c r="Q805" i="1"/>
  <c r="Q806" i="1"/>
  <c r="T806" i="1"/>
  <c r="P806" i="1"/>
  <c r="O812" i="1"/>
  <c r="N812" i="1"/>
  <c r="T813" i="1"/>
  <c r="P813" i="1"/>
  <c r="Q813" i="1"/>
  <c r="Q814" i="1"/>
  <c r="T814" i="1"/>
  <c r="W814" i="1" s="1"/>
  <c r="AA814" i="1" s="1"/>
  <c r="P814" i="1"/>
  <c r="O820" i="1"/>
  <c r="N820" i="1"/>
  <c r="T821" i="1"/>
  <c r="P821" i="1"/>
  <c r="Q821" i="1"/>
  <c r="O828" i="1"/>
  <c r="N828" i="1"/>
  <c r="T829" i="1"/>
  <c r="P829" i="1"/>
  <c r="Q829" i="1"/>
  <c r="Q830" i="1"/>
  <c r="T830" i="1"/>
  <c r="P830" i="1"/>
  <c r="O836" i="1"/>
  <c r="N836" i="1"/>
  <c r="T837" i="1"/>
  <c r="P837" i="1"/>
  <c r="Q837" i="1"/>
  <c r="Q838" i="1"/>
  <c r="T838" i="1"/>
  <c r="P838" i="1"/>
  <c r="Q895" i="1"/>
  <c r="T895" i="1"/>
  <c r="P895" i="1"/>
  <c r="AU839" i="1"/>
  <c r="AZ839" i="1" s="1"/>
  <c r="AU800" i="1"/>
  <c r="AZ800" i="1" s="1"/>
  <c r="AU803" i="1"/>
  <c r="AZ803" i="1" s="1"/>
  <c r="N805" i="1"/>
  <c r="V805" i="1"/>
  <c r="X805" i="1" s="1"/>
  <c r="L806" i="1"/>
  <c r="AU808" i="1"/>
  <c r="AZ808" i="1" s="1"/>
  <c r="AU811" i="1"/>
  <c r="AZ811" i="1" s="1"/>
  <c r="N813" i="1"/>
  <c r="L814" i="1"/>
  <c r="AU816" i="1"/>
  <c r="AZ816" i="1" s="1"/>
  <c r="AU819" i="1"/>
  <c r="AZ819" i="1" s="1"/>
  <c r="N821" i="1"/>
  <c r="L822" i="1"/>
  <c r="AU824" i="1"/>
  <c r="AZ824" i="1" s="1"/>
  <c r="AU827" i="1"/>
  <c r="AZ827" i="1" s="1"/>
  <c r="N829" i="1"/>
  <c r="V829" i="1"/>
  <c r="X829" i="1" s="1"/>
  <c r="L830" i="1"/>
  <c r="AU832" i="1"/>
  <c r="AZ832" i="1" s="1"/>
  <c r="AU835" i="1"/>
  <c r="AZ835" i="1" s="1"/>
  <c r="N837" i="1"/>
  <c r="L838" i="1"/>
  <c r="AU843" i="1"/>
  <c r="AZ843" i="1" s="1"/>
  <c r="O846" i="1"/>
  <c r="N846" i="1"/>
  <c r="Q848" i="1"/>
  <c r="T848" i="1"/>
  <c r="P848" i="1"/>
  <c r="AU851" i="1"/>
  <c r="AZ851" i="1" s="1"/>
  <c r="O854" i="1"/>
  <c r="N854" i="1"/>
  <c r="Q856" i="1"/>
  <c r="T856" i="1"/>
  <c r="P856" i="1"/>
  <c r="AU859" i="1"/>
  <c r="AZ859" i="1" s="1"/>
  <c r="N862" i="1"/>
  <c r="AU748" i="1"/>
  <c r="AZ748" i="1" s="1"/>
  <c r="N802" i="1"/>
  <c r="W803" i="1"/>
  <c r="AA803" i="1" s="1"/>
  <c r="AV803" i="1" s="1"/>
  <c r="BA803" i="1" s="1"/>
  <c r="N806" i="1"/>
  <c r="N810" i="1"/>
  <c r="N814" i="1"/>
  <c r="N818" i="1"/>
  <c r="N822" i="1"/>
  <c r="N826" i="1"/>
  <c r="N830" i="1"/>
  <c r="W831" i="1"/>
  <c r="AA831" i="1" s="1"/>
  <c r="AV831" i="1" s="1"/>
  <c r="BA831" i="1" s="1"/>
  <c r="N834" i="1"/>
  <c r="N838" i="1"/>
  <c r="T839" i="1"/>
  <c r="W839" i="1" s="1"/>
  <c r="AA839" i="1" s="1"/>
  <c r="N841" i="1"/>
  <c r="AU841" i="1"/>
  <c r="AZ841" i="1" s="1"/>
  <c r="T843" i="1"/>
  <c r="N845" i="1"/>
  <c r="AU845" i="1"/>
  <c r="AZ845" i="1" s="1"/>
  <c r="T847" i="1"/>
  <c r="W847" i="1" s="1"/>
  <c r="AA847" i="1" s="1"/>
  <c r="N849" i="1"/>
  <c r="AU849" i="1"/>
  <c r="AZ849" i="1" s="1"/>
  <c r="N853" i="1"/>
  <c r="AU853" i="1"/>
  <c r="AZ853" i="1" s="1"/>
  <c r="T855" i="1"/>
  <c r="N857" i="1"/>
  <c r="AU857" i="1"/>
  <c r="AZ857" i="1" s="1"/>
  <c r="T859" i="1"/>
  <c r="N861" i="1"/>
  <c r="AU861" i="1"/>
  <c r="AZ861" i="1" s="1"/>
  <c r="T863" i="1"/>
  <c r="T866" i="1"/>
  <c r="P866" i="1"/>
  <c r="AU866" i="1"/>
  <c r="AZ866" i="1" s="1"/>
  <c r="O873" i="1"/>
  <c r="N873" i="1"/>
  <c r="T874" i="1"/>
  <c r="P874" i="1"/>
  <c r="Q874" i="1"/>
  <c r="Q875" i="1"/>
  <c r="T875" i="1"/>
  <c r="P875" i="1"/>
  <c r="O881" i="1"/>
  <c r="N881" i="1"/>
  <c r="Q883" i="1"/>
  <c r="V883" i="1" s="1"/>
  <c r="X883" i="1" s="1"/>
  <c r="T883" i="1"/>
  <c r="P883" i="1"/>
  <c r="O889" i="1"/>
  <c r="N889" i="1"/>
  <c r="L921" i="1"/>
  <c r="N921" i="1"/>
  <c r="AU684" i="1"/>
  <c r="AZ684" i="1" s="1"/>
  <c r="Q803" i="1"/>
  <c r="Q815" i="1"/>
  <c r="Q827" i="1"/>
  <c r="Q831" i="1"/>
  <c r="Q835" i="1"/>
  <c r="V839" i="1"/>
  <c r="X839" i="1" s="1"/>
  <c r="AS839" i="1" s="1"/>
  <c r="V855" i="1"/>
  <c r="X855" i="1" s="1"/>
  <c r="AS855" i="1" s="1"/>
  <c r="O865" i="1"/>
  <c r="N865" i="1"/>
  <c r="AU865" i="1"/>
  <c r="AZ865" i="1" s="1"/>
  <c r="Q866" i="1"/>
  <c r="Q867" i="1"/>
  <c r="T867" i="1"/>
  <c r="P867" i="1"/>
  <c r="O869" i="1"/>
  <c r="N869" i="1"/>
  <c r="T870" i="1"/>
  <c r="P870" i="1"/>
  <c r="Q870" i="1"/>
  <c r="Q871" i="1"/>
  <c r="T871" i="1"/>
  <c r="P871" i="1"/>
  <c r="O877" i="1"/>
  <c r="N877" i="1"/>
  <c r="T878" i="1"/>
  <c r="P878" i="1"/>
  <c r="Q878" i="1"/>
  <c r="Q879" i="1"/>
  <c r="T879" i="1"/>
  <c r="W879" i="1" s="1"/>
  <c r="AA879" i="1" s="1"/>
  <c r="P879" i="1"/>
  <c r="AU882" i="1"/>
  <c r="AZ882" i="1" s="1"/>
  <c r="N885" i="1"/>
  <c r="Q887" i="1"/>
  <c r="T887" i="1"/>
  <c r="P887" i="1"/>
  <c r="AU890" i="1"/>
  <c r="AZ890" i="1" s="1"/>
  <c r="Q899" i="1"/>
  <c r="T899" i="1"/>
  <c r="W899" i="1" s="1"/>
  <c r="AA899" i="1" s="1"/>
  <c r="P899" i="1"/>
  <c r="AU917" i="1"/>
  <c r="AZ917" i="1" s="1"/>
  <c r="AU925" i="1"/>
  <c r="AZ925" i="1" s="1"/>
  <c r="AU575" i="1"/>
  <c r="AZ575" i="1" s="1"/>
  <c r="L840" i="1"/>
  <c r="W841" i="1"/>
  <c r="AA841" i="1" s="1"/>
  <c r="AV841" i="1" s="1"/>
  <c r="BA841" i="1" s="1"/>
  <c r="V841" i="1"/>
  <c r="X841" i="1" s="1"/>
  <c r="AS841" i="1" s="1"/>
  <c r="AX841" i="1" s="1"/>
  <c r="L842" i="1"/>
  <c r="L844" i="1"/>
  <c r="W845" i="1"/>
  <c r="AA845" i="1" s="1"/>
  <c r="V845" i="1"/>
  <c r="X845" i="1" s="1"/>
  <c r="AS845" i="1" s="1"/>
  <c r="AX845" i="1" s="1"/>
  <c r="L846" i="1"/>
  <c r="L848" i="1"/>
  <c r="V849" i="1"/>
  <c r="X849" i="1" s="1"/>
  <c r="AS849" i="1" s="1"/>
  <c r="AX849" i="1" s="1"/>
  <c r="L850" i="1"/>
  <c r="L852" i="1"/>
  <c r="V853" i="1"/>
  <c r="X853" i="1" s="1"/>
  <c r="AS853" i="1" s="1"/>
  <c r="AX853" i="1" s="1"/>
  <c r="L854" i="1"/>
  <c r="L856" i="1"/>
  <c r="W857" i="1"/>
  <c r="AA857" i="1" s="1"/>
  <c r="AV857" i="1" s="1"/>
  <c r="BA857" i="1" s="1"/>
  <c r="V857" i="1"/>
  <c r="X857" i="1" s="1"/>
  <c r="AS857" i="1" s="1"/>
  <c r="AX857" i="1" s="1"/>
  <c r="L858" i="1"/>
  <c r="L860" i="1"/>
  <c r="W861" i="1"/>
  <c r="AA861" i="1" s="1"/>
  <c r="AV861" i="1" s="1"/>
  <c r="BA861" i="1" s="1"/>
  <c r="L862" i="1"/>
  <c r="L864" i="1"/>
  <c r="L868" i="1"/>
  <c r="N870" i="1"/>
  <c r="L871" i="1"/>
  <c r="AU873" i="1"/>
  <c r="AZ873" i="1" s="1"/>
  <c r="AU876" i="1"/>
  <c r="AZ876" i="1" s="1"/>
  <c r="N878" i="1"/>
  <c r="L879" i="1"/>
  <c r="AU894" i="1"/>
  <c r="AZ894" i="1" s="1"/>
  <c r="N897" i="1"/>
  <c r="AU901" i="1"/>
  <c r="AZ901" i="1" s="1"/>
  <c r="AU909" i="1"/>
  <c r="AZ909" i="1" s="1"/>
  <c r="L924" i="1"/>
  <c r="N924" i="1"/>
  <c r="Q930" i="1"/>
  <c r="P930" i="1"/>
  <c r="T930" i="1"/>
  <c r="W930" i="1" s="1"/>
  <c r="AA930" i="1" s="1"/>
  <c r="N871" i="1"/>
  <c r="N875" i="1"/>
  <c r="W876" i="1"/>
  <c r="AA876" i="1" s="1"/>
  <c r="AV876" i="1" s="1"/>
  <c r="BA876" i="1" s="1"/>
  <c r="N879" i="1"/>
  <c r="N880" i="1"/>
  <c r="AU880" i="1"/>
  <c r="AZ880" i="1" s="1"/>
  <c r="T882" i="1"/>
  <c r="W882" i="1" s="1"/>
  <c r="AA882" i="1" s="1"/>
  <c r="N884" i="1"/>
  <c r="AU884" i="1"/>
  <c r="AZ884" i="1" s="1"/>
  <c r="T886" i="1"/>
  <c r="N888" i="1"/>
  <c r="AU888" i="1"/>
  <c r="AZ888" i="1" s="1"/>
  <c r="T890" i="1"/>
  <c r="N892" i="1"/>
  <c r="AU892" i="1"/>
  <c r="AZ892" i="1" s="1"/>
  <c r="T894" i="1"/>
  <c r="W894" i="1" s="1"/>
  <c r="AA894" i="1" s="1"/>
  <c r="N896" i="1"/>
  <c r="AU896" i="1"/>
  <c r="AZ896" i="1" s="1"/>
  <c r="O900" i="1"/>
  <c r="N900" i="1"/>
  <c r="AU900" i="1"/>
  <c r="AZ900" i="1" s="1"/>
  <c r="O904" i="1"/>
  <c r="N904" i="1"/>
  <c r="T905" i="1"/>
  <c r="P905" i="1"/>
  <c r="Q905" i="1"/>
  <c r="Q906" i="1"/>
  <c r="T906" i="1"/>
  <c r="P906" i="1"/>
  <c r="O912" i="1"/>
  <c r="N912" i="1"/>
  <c r="T913" i="1"/>
  <c r="P913" i="1"/>
  <c r="Q913" i="1"/>
  <c r="Q914" i="1"/>
  <c r="T914" i="1"/>
  <c r="P914" i="1"/>
  <c r="L922" i="1"/>
  <c r="AU923" i="1"/>
  <c r="AZ923" i="1" s="1"/>
  <c r="Q926" i="1"/>
  <c r="P926" i="1"/>
  <c r="AZ933" i="1"/>
  <c r="O940" i="1"/>
  <c r="N940" i="1"/>
  <c r="L949" i="1"/>
  <c r="Q872" i="1"/>
  <c r="Q876" i="1"/>
  <c r="V886" i="1"/>
  <c r="X886" i="1" s="1"/>
  <c r="AS886" i="1" s="1"/>
  <c r="V890" i="1"/>
  <c r="X890" i="1" s="1"/>
  <c r="T901" i="1"/>
  <c r="P901" i="1"/>
  <c r="Q901" i="1"/>
  <c r="Q902" i="1"/>
  <c r="T902" i="1"/>
  <c r="P902" i="1"/>
  <c r="O908" i="1"/>
  <c r="N908" i="1"/>
  <c r="T909" i="1"/>
  <c r="P909" i="1"/>
  <c r="Q909" i="1"/>
  <c r="N916" i="1"/>
  <c r="Q918" i="1"/>
  <c r="T918" i="1"/>
  <c r="P918" i="1"/>
  <c r="N923" i="1"/>
  <c r="O923" i="1"/>
  <c r="Q938" i="1"/>
  <c r="T938" i="1"/>
  <c r="P938" i="1"/>
  <c r="L966" i="1"/>
  <c r="N966" i="1"/>
  <c r="W880" i="1"/>
  <c r="AA880" i="1" s="1"/>
  <c r="AV880" i="1" s="1"/>
  <c r="BA880" i="1" s="1"/>
  <c r="V880" i="1"/>
  <c r="X880" i="1" s="1"/>
  <c r="AS880" i="1" s="1"/>
  <c r="AX880" i="1" s="1"/>
  <c r="L881" i="1"/>
  <c r="L883" i="1"/>
  <c r="L885" i="1"/>
  <c r="L887" i="1"/>
  <c r="V888" i="1"/>
  <c r="X888" i="1" s="1"/>
  <c r="AS888" i="1" s="1"/>
  <c r="AX888" i="1" s="1"/>
  <c r="L889" i="1"/>
  <c r="L891" i="1"/>
  <c r="L893" i="1"/>
  <c r="L895" i="1"/>
  <c r="W896" i="1"/>
  <c r="AA896" i="1" s="1"/>
  <c r="AV896" i="1" s="1"/>
  <c r="BA896" i="1" s="1"/>
  <c r="L897" i="1"/>
  <c r="L899" i="1"/>
  <c r="N901" i="1"/>
  <c r="L902" i="1"/>
  <c r="AU904" i="1"/>
  <c r="AZ904" i="1" s="1"/>
  <c r="AU907" i="1"/>
  <c r="AZ907" i="1" s="1"/>
  <c r="N909" i="1"/>
  <c r="L910" i="1"/>
  <c r="AU912" i="1"/>
  <c r="AZ912" i="1" s="1"/>
  <c r="AU915" i="1"/>
  <c r="AZ915" i="1" s="1"/>
  <c r="N917" i="1"/>
  <c r="L918" i="1"/>
  <c r="N920" i="1"/>
  <c r="T921" i="1"/>
  <c r="P921" i="1"/>
  <c r="Q921" i="1"/>
  <c r="Q922" i="1"/>
  <c r="P922" i="1"/>
  <c r="W922" i="1"/>
  <c r="AA922" i="1" s="1"/>
  <c r="AV922" i="1" s="1"/>
  <c r="T926" i="1"/>
  <c r="N927" i="1"/>
  <c r="O927" i="1"/>
  <c r="AU928" i="1"/>
  <c r="AZ928" i="1" s="1"/>
  <c r="V952" i="1"/>
  <c r="X952" i="1" s="1"/>
  <c r="AS952" i="1" s="1"/>
  <c r="O957" i="1"/>
  <c r="N957" i="1"/>
  <c r="N902" i="1"/>
  <c r="N906" i="1"/>
  <c r="W907" i="1"/>
  <c r="AA907" i="1" s="1"/>
  <c r="N910" i="1"/>
  <c r="W911" i="1"/>
  <c r="AA911" i="1" s="1"/>
  <c r="AV911" i="1" s="1"/>
  <c r="BA911" i="1" s="1"/>
  <c r="N914" i="1"/>
  <c r="N918" i="1"/>
  <c r="N922" i="1"/>
  <c r="L925" i="1"/>
  <c r="T925" i="1"/>
  <c r="P925" i="1"/>
  <c r="N926" i="1"/>
  <c r="L929" i="1"/>
  <c r="T929" i="1"/>
  <c r="P929" i="1"/>
  <c r="N930" i="1"/>
  <c r="N931" i="1"/>
  <c r="O931" i="1"/>
  <c r="V932" i="1"/>
  <c r="X932" i="1" s="1"/>
  <c r="AS932" i="1" s="1"/>
  <c r="L933" i="1"/>
  <c r="T933" i="1"/>
  <c r="P933" i="1"/>
  <c r="Q933" i="1"/>
  <c r="Q934" i="1"/>
  <c r="T934" i="1"/>
  <c r="P934" i="1"/>
  <c r="N936" i="1"/>
  <c r="AU940" i="1"/>
  <c r="AZ940" i="1" s="1"/>
  <c r="L941" i="1"/>
  <c r="L953" i="1"/>
  <c r="Q959" i="1"/>
  <c r="T959" i="1"/>
  <c r="P959" i="1"/>
  <c r="Q903" i="1"/>
  <c r="Q907" i="1"/>
  <c r="Q911" i="1"/>
  <c r="T932" i="1"/>
  <c r="P932" i="1"/>
  <c r="AU932" i="1"/>
  <c r="AZ932" i="1" s="1"/>
  <c r="L934" i="1"/>
  <c r="AU935" i="1"/>
  <c r="AZ935" i="1" s="1"/>
  <c r="V972" i="1"/>
  <c r="X972" i="1" s="1"/>
  <c r="AS972" i="1" s="1"/>
  <c r="AX972" i="1" s="1"/>
  <c r="N932" i="1"/>
  <c r="N933" i="1"/>
  <c r="AU936" i="1"/>
  <c r="AZ936" i="1" s="1"/>
  <c r="L938" i="1"/>
  <c r="AU939" i="1"/>
  <c r="AZ939" i="1" s="1"/>
  <c r="L945" i="1"/>
  <c r="T967" i="1"/>
  <c r="P967" i="1"/>
  <c r="Q967" i="1"/>
  <c r="O935" i="1"/>
  <c r="Q937" i="1"/>
  <c r="O939" i="1"/>
  <c r="P942" i="1"/>
  <c r="L944" i="1"/>
  <c r="P944" i="1"/>
  <c r="P946" i="1"/>
  <c r="L948" i="1"/>
  <c r="P948" i="1"/>
  <c r="V949" i="1"/>
  <c r="X949" i="1" s="1"/>
  <c r="AS949" i="1" s="1"/>
  <c r="AX949" i="1" s="1"/>
  <c r="P950" i="1"/>
  <c r="L952" i="1"/>
  <c r="P952" i="1"/>
  <c r="P954" i="1"/>
  <c r="AU957" i="1"/>
  <c r="AZ957" i="1" s="1"/>
  <c r="AZ963" i="1"/>
  <c r="L973" i="1"/>
  <c r="W942" i="1"/>
  <c r="AA942" i="1" s="1"/>
  <c r="AV942" i="1" s="1"/>
  <c r="BA942" i="1" s="1"/>
  <c r="T943" i="1"/>
  <c r="P943" i="1"/>
  <c r="W946" i="1"/>
  <c r="AA946" i="1" s="1"/>
  <c r="AV946" i="1" s="1"/>
  <c r="BA946" i="1" s="1"/>
  <c r="V946" i="1"/>
  <c r="X946" i="1" s="1"/>
  <c r="AS946" i="1" s="1"/>
  <c r="W950" i="1"/>
  <c r="AA950" i="1" s="1"/>
  <c r="AV950" i="1" s="1"/>
  <c r="BA950" i="1" s="1"/>
  <c r="V950" i="1"/>
  <c r="X950" i="1" s="1"/>
  <c r="AS950" i="1" s="1"/>
  <c r="AX950" i="1" s="1"/>
  <c r="T951" i="1"/>
  <c r="P951" i="1"/>
  <c r="O961" i="1"/>
  <c r="N961" i="1"/>
  <c r="Q962" i="1"/>
  <c r="V962" i="1" s="1"/>
  <c r="X962" i="1" s="1"/>
  <c r="T962" i="1"/>
  <c r="P962" i="1"/>
  <c r="Q963" i="1"/>
  <c r="T963" i="1"/>
  <c r="P963" i="1"/>
  <c r="T971" i="1"/>
  <c r="P971" i="1"/>
  <c r="Q971" i="1"/>
  <c r="L978" i="1"/>
  <c r="V981" i="1"/>
  <c r="X981" i="1" s="1"/>
  <c r="AS981" i="1" s="1"/>
  <c r="P937" i="1"/>
  <c r="N942" i="1"/>
  <c r="AU942" i="1"/>
  <c r="AZ942" i="1" s="1"/>
  <c r="Q943" i="1"/>
  <c r="T944" i="1"/>
  <c r="N946" i="1"/>
  <c r="AU946" i="1"/>
  <c r="AZ946" i="1" s="1"/>
  <c r="T948" i="1"/>
  <c r="N950" i="1"/>
  <c r="AU950" i="1"/>
  <c r="AZ950" i="1" s="1"/>
  <c r="Q951" i="1"/>
  <c r="T952" i="1"/>
  <c r="N954" i="1"/>
  <c r="AU954" i="1"/>
  <c r="AZ954" i="1" s="1"/>
  <c r="AU956" i="1"/>
  <c r="AZ956" i="1" s="1"/>
  <c r="N962" i="1"/>
  <c r="L963" i="1"/>
  <c r="AB964" i="1"/>
  <c r="O965" i="1"/>
  <c r="N965" i="1"/>
  <c r="Q966" i="1"/>
  <c r="T966" i="1"/>
  <c r="P966" i="1"/>
  <c r="L969" i="1"/>
  <c r="AZ973" i="1"/>
  <c r="O1001" i="1"/>
  <c r="N1001" i="1"/>
  <c r="Q956" i="1"/>
  <c r="Q960" i="1"/>
  <c r="Q964" i="1"/>
  <c r="AU966" i="1"/>
  <c r="AZ966" i="1" s="1"/>
  <c r="L967" i="1"/>
  <c r="L971" i="1"/>
  <c r="W974" i="1"/>
  <c r="AA974" i="1" s="1"/>
  <c r="AV974" i="1" s="1"/>
  <c r="BA974" i="1" s="1"/>
  <c r="N975" i="1"/>
  <c r="L990" i="1"/>
  <c r="AU991" i="1"/>
  <c r="AZ991" i="1" s="1"/>
  <c r="O993" i="1"/>
  <c r="N993" i="1"/>
  <c r="T968" i="1"/>
  <c r="N970" i="1"/>
  <c r="AU970" i="1"/>
  <c r="AZ970" i="1" s="1"/>
  <c r="T972" i="1"/>
  <c r="N974" i="1"/>
  <c r="AU974" i="1"/>
  <c r="AZ974" i="1" s="1"/>
  <c r="T975" i="1"/>
  <c r="P975" i="1"/>
  <c r="Q975" i="1"/>
  <c r="L986" i="1"/>
  <c r="O1027" i="1"/>
  <c r="N1027" i="1"/>
  <c r="L957" i="1"/>
  <c r="L961" i="1"/>
  <c r="L965" i="1"/>
  <c r="L968" i="1"/>
  <c r="P968" i="1"/>
  <c r="O969" i="1"/>
  <c r="L972" i="1"/>
  <c r="P972" i="1"/>
  <c r="O973" i="1"/>
  <c r="L982" i="1"/>
  <c r="L977" i="1"/>
  <c r="P977" i="1"/>
  <c r="V978" i="1"/>
  <c r="X978" i="1" s="1"/>
  <c r="AS978" i="1" s="1"/>
  <c r="AX978" i="1" s="1"/>
  <c r="P979" i="1"/>
  <c r="L981" i="1"/>
  <c r="P981" i="1"/>
  <c r="P983" i="1"/>
  <c r="L985" i="1"/>
  <c r="P985" i="1"/>
  <c r="P987" i="1"/>
  <c r="L989" i="1"/>
  <c r="P989" i="1"/>
  <c r="P992" i="1"/>
  <c r="P999" i="1"/>
  <c r="T1007" i="1"/>
  <c r="W1007" i="1" s="1"/>
  <c r="AA1007" i="1" s="1"/>
  <c r="P1007" i="1"/>
  <c r="Q1007" i="1"/>
  <c r="V1007" i="1" s="1"/>
  <c r="X1007" i="1" s="1"/>
  <c r="Q1028" i="1"/>
  <c r="T1028" i="1"/>
  <c r="P1028" i="1"/>
  <c r="T976" i="1"/>
  <c r="P976" i="1"/>
  <c r="W979" i="1"/>
  <c r="AA979" i="1" s="1"/>
  <c r="AV979" i="1" s="1"/>
  <c r="BA979" i="1" s="1"/>
  <c r="T980" i="1"/>
  <c r="P980" i="1"/>
  <c r="W983" i="1"/>
  <c r="AA983" i="1" s="1"/>
  <c r="AV983" i="1" s="1"/>
  <c r="BA983" i="1" s="1"/>
  <c r="V983" i="1"/>
  <c r="X983" i="1" s="1"/>
  <c r="T984" i="1"/>
  <c r="P984" i="1"/>
  <c r="W987" i="1"/>
  <c r="AA987" i="1" s="1"/>
  <c r="AV987" i="1" s="1"/>
  <c r="BA987" i="1" s="1"/>
  <c r="V987" i="1"/>
  <c r="X987" i="1" s="1"/>
  <c r="AS987" i="1" s="1"/>
  <c r="AX987" i="1" s="1"/>
  <c r="T988" i="1"/>
  <c r="P988" i="1"/>
  <c r="AU992" i="1"/>
  <c r="AZ992" i="1" s="1"/>
  <c r="Q995" i="1"/>
  <c r="T995" i="1"/>
  <c r="P995" i="1"/>
  <c r="Q1003" i="1"/>
  <c r="T1003" i="1"/>
  <c r="P1003" i="1"/>
  <c r="L1012" i="1"/>
  <c r="N1012" i="1"/>
  <c r="AZ976" i="1"/>
  <c r="Q976" i="1"/>
  <c r="T977" i="1"/>
  <c r="W978" i="1"/>
  <c r="AA978" i="1" s="1"/>
  <c r="AV978" i="1" s="1"/>
  <c r="N979" i="1"/>
  <c r="AU979" i="1"/>
  <c r="AZ979" i="1" s="1"/>
  <c r="Q980" i="1"/>
  <c r="T981" i="1"/>
  <c r="N983" i="1"/>
  <c r="AU983" i="1"/>
  <c r="AZ983" i="1" s="1"/>
  <c r="Q984" i="1"/>
  <c r="T985" i="1"/>
  <c r="N987" i="1"/>
  <c r="AU987" i="1"/>
  <c r="AZ987" i="1" s="1"/>
  <c r="Q988" i="1"/>
  <c r="T989" i="1"/>
  <c r="O991" i="1"/>
  <c r="N992" i="1"/>
  <c r="AU994" i="1"/>
  <c r="AZ994" i="1" s="1"/>
  <c r="O997" i="1"/>
  <c r="N997" i="1"/>
  <c r="AU1002" i="1"/>
  <c r="AZ1002" i="1" s="1"/>
  <c r="O1005" i="1"/>
  <c r="N1005" i="1"/>
  <c r="L1019" i="1"/>
  <c r="Q1025" i="1"/>
  <c r="T1025" i="1"/>
  <c r="P1025" i="1"/>
  <c r="L996" i="1"/>
  <c r="L1000" i="1"/>
  <c r="V1002" i="1"/>
  <c r="X1002" i="1" s="1"/>
  <c r="AS1002" i="1" s="1"/>
  <c r="L1004" i="1"/>
  <c r="T1009" i="1"/>
  <c r="AU1011" i="1"/>
  <c r="AZ1011" i="1" s="1"/>
  <c r="AU1014" i="1"/>
  <c r="AZ1014" i="1" s="1"/>
  <c r="L1023" i="1"/>
  <c r="L1025" i="1"/>
  <c r="N1025" i="1"/>
  <c r="Q1031" i="1"/>
  <c r="P1031" i="1"/>
  <c r="T1031" i="1"/>
  <c r="L993" i="1"/>
  <c r="V996" i="1"/>
  <c r="X996" i="1" s="1"/>
  <c r="AS996" i="1" s="1"/>
  <c r="AX996" i="1" s="1"/>
  <c r="L997" i="1"/>
  <c r="AZ998" i="1"/>
  <c r="V1000" i="1"/>
  <c r="X1000" i="1" s="1"/>
  <c r="AS1000" i="1" s="1"/>
  <c r="AX1000" i="1" s="1"/>
  <c r="L1001" i="1"/>
  <c r="W1004" i="1"/>
  <c r="AA1004" i="1" s="1"/>
  <c r="AV1004" i="1" s="1"/>
  <c r="O1011" i="1"/>
  <c r="N1011" i="1"/>
  <c r="Q1012" i="1"/>
  <c r="V1012" i="1" s="1"/>
  <c r="X1012" i="1" s="1"/>
  <c r="T1012" i="1"/>
  <c r="P1012" i="1"/>
  <c r="Q1013" i="1"/>
  <c r="T1013" i="1"/>
  <c r="P1013" i="1"/>
  <c r="Q1029" i="1"/>
  <c r="T1029" i="1"/>
  <c r="P1029" i="1"/>
  <c r="T994" i="1"/>
  <c r="AU996" i="1"/>
  <c r="AZ996" i="1" s="1"/>
  <c r="T998" i="1"/>
  <c r="AU1000" i="1"/>
  <c r="AZ1000" i="1" s="1"/>
  <c r="T1002" i="1"/>
  <c r="AU1004" i="1"/>
  <c r="AZ1004" i="1" s="1"/>
  <c r="T1006" i="1"/>
  <c r="L1013" i="1"/>
  <c r="O1015" i="1"/>
  <c r="N1015" i="1"/>
  <c r="Q1016" i="1"/>
  <c r="T1016" i="1"/>
  <c r="P1016" i="1"/>
  <c r="T1017" i="1"/>
  <c r="Q1017" i="1"/>
  <c r="V1017" i="1" s="1"/>
  <c r="X1017" i="1" s="1"/>
  <c r="P1017" i="1"/>
  <c r="T1021" i="1"/>
  <c r="P1021" i="1"/>
  <c r="Q1021" i="1"/>
  <c r="Q1010" i="1"/>
  <c r="Q1014" i="1"/>
  <c r="V1020" i="1"/>
  <c r="X1020" i="1" s="1"/>
  <c r="AS1020" i="1" s="1"/>
  <c r="L1021" i="1"/>
  <c r="AU1026" i="1"/>
  <c r="AZ1026" i="1" s="1"/>
  <c r="N1028" i="1"/>
  <c r="N1033" i="1"/>
  <c r="AU1034" i="1"/>
  <c r="AZ1034" i="1" s="1"/>
  <c r="T1018" i="1"/>
  <c r="N1020" i="1"/>
  <c r="AU1020" i="1"/>
  <c r="AZ1020" i="1" s="1"/>
  <c r="T1022" i="1"/>
  <c r="AU1029" i="1"/>
  <c r="AZ1029" i="1" s="1"/>
  <c r="L1011" i="1"/>
  <c r="L1015" i="1"/>
  <c r="L1018" i="1"/>
  <c r="P1018" i="1"/>
  <c r="O1019" i="1"/>
  <c r="L1022" i="1"/>
  <c r="P1022" i="1"/>
  <c r="O1023" i="1"/>
  <c r="AU1023" i="1"/>
  <c r="AZ1023" i="1" s="1"/>
  <c r="N1024" i="1"/>
  <c r="AU1027" i="1"/>
  <c r="AZ1027" i="1" s="1"/>
  <c r="N1032" i="1"/>
  <c r="O1032" i="1"/>
  <c r="V1039" i="1"/>
  <c r="X1039" i="1" s="1"/>
  <c r="AS1039" i="1" s="1"/>
  <c r="O1041" i="1"/>
  <c r="N1041" i="1"/>
  <c r="Q1026" i="1"/>
  <c r="L1029" i="1"/>
  <c r="L1031" i="1"/>
  <c r="P1033" i="1"/>
  <c r="T1033" i="1"/>
  <c r="T1034" i="1"/>
  <c r="P1034" i="1"/>
  <c r="Q1034" i="1"/>
  <c r="Q1035" i="1"/>
  <c r="T1035" i="1"/>
  <c r="P1035" i="1"/>
  <c r="T1038" i="1"/>
  <c r="P1038" i="1"/>
  <c r="Q1038" i="1"/>
  <c r="N1034" i="1"/>
  <c r="L1030" i="1"/>
  <c r="T1030" i="1"/>
  <c r="P1030" i="1"/>
  <c r="V1033" i="1"/>
  <c r="X1033" i="1" s="1"/>
  <c r="AS1033" i="1" s="1"/>
  <c r="AX1033" i="1" s="1"/>
  <c r="L1035" i="1"/>
  <c r="L1040" i="1"/>
  <c r="O1036" i="1"/>
  <c r="P1037" i="1"/>
  <c r="L1039" i="1"/>
  <c r="P1039" i="1"/>
  <c r="W1037" i="1"/>
  <c r="AA1037" i="1" s="1"/>
  <c r="AV1037" i="1" s="1"/>
  <c r="BA1037" i="1" s="1"/>
  <c r="N1037" i="1"/>
  <c r="AU1037" i="1"/>
  <c r="AZ1037" i="1" s="1"/>
  <c r="T1039" i="1"/>
  <c r="N1040" i="1"/>
  <c r="O1040" i="1"/>
  <c r="AU1040" i="1"/>
  <c r="AZ1040" i="1" s="1"/>
  <c r="L221" i="1"/>
  <c r="L223" i="1"/>
  <c r="L245" i="1"/>
  <c r="L247" i="1"/>
  <c r="L315" i="1"/>
  <c r="L319" i="1"/>
  <c r="L344" i="1"/>
  <c r="L359" i="1"/>
  <c r="L376" i="1"/>
  <c r="L380" i="1"/>
  <c r="L682" i="1"/>
  <c r="L484" i="1"/>
  <c r="AU574" i="1"/>
  <c r="AZ574" i="1" s="1"/>
  <c r="L577" i="1"/>
  <c r="L585" i="1"/>
  <c r="L158" i="1"/>
  <c r="L234" i="1"/>
  <c r="L257" i="1"/>
  <c r="L161" i="1"/>
  <c r="L167" i="1"/>
  <c r="L169" i="1"/>
  <c r="L171" i="1"/>
  <c r="L190" i="1"/>
  <c r="L201" i="1"/>
  <c r="L237" i="1"/>
  <c r="AU245" i="1"/>
  <c r="AZ245" i="1" s="1"/>
  <c r="AU249" i="1"/>
  <c r="AZ249" i="1" s="1"/>
  <c r="L250" i="1"/>
  <c r="L287" i="1"/>
  <c r="L299" i="1"/>
  <c r="L303" i="1"/>
  <c r="L340" i="1"/>
  <c r="L342" i="1"/>
  <c r="L347" i="1"/>
  <c r="N358" i="1"/>
  <c r="L396" i="1"/>
  <c r="N399" i="1"/>
  <c r="L455" i="1"/>
  <c r="L459" i="1"/>
  <c r="AU474" i="1"/>
  <c r="AZ474" i="1" s="1"/>
  <c r="L475" i="1"/>
  <c r="L488" i="1"/>
  <c r="L492" i="1"/>
  <c r="L551" i="1"/>
  <c r="L658" i="1"/>
  <c r="L691" i="1"/>
  <c r="AU233" i="1"/>
  <c r="AZ233" i="1" s="1"/>
  <c r="AU660" i="1"/>
  <c r="AZ660" i="1" s="1"/>
  <c r="AU229" i="1"/>
  <c r="AZ229" i="1" s="1"/>
  <c r="AU350" i="1"/>
  <c r="AZ350" i="1" s="1"/>
  <c r="AU527" i="1"/>
  <c r="AZ527" i="1" s="1"/>
  <c r="AU528" i="1"/>
  <c r="AZ528" i="1" s="1"/>
  <c r="N441" i="1"/>
  <c r="AU289" i="1"/>
  <c r="AZ289" i="1" s="1"/>
  <c r="AU143" i="1"/>
  <c r="AZ143" i="1" s="1"/>
  <c r="AU156" i="1"/>
  <c r="AZ156" i="1" s="1"/>
  <c r="AU176" i="1"/>
  <c r="AZ176" i="1" s="1"/>
  <c r="AU218" i="1"/>
  <c r="AZ218" i="1" s="1"/>
  <c r="N325" i="1"/>
  <c r="AU438" i="1"/>
  <c r="AZ438" i="1" s="1"/>
  <c r="AU460" i="1"/>
  <c r="AZ460" i="1" s="1"/>
  <c r="AU611" i="1"/>
  <c r="AZ611" i="1" s="1"/>
  <c r="AU615" i="1"/>
  <c r="AZ615" i="1" s="1"/>
  <c r="AU699" i="1"/>
  <c r="AZ699" i="1" s="1"/>
  <c r="L154" i="1"/>
  <c r="L162" i="1"/>
  <c r="L174" i="1"/>
  <c r="L196" i="1"/>
  <c r="L198" i="1"/>
  <c r="L202" i="1"/>
  <c r="L211" i="1"/>
  <c r="N213" i="1"/>
  <c r="L220" i="1"/>
  <c r="L228" i="1"/>
  <c r="L236" i="1"/>
  <c r="L244" i="1"/>
  <c r="L252" i="1"/>
  <c r="L254" i="1"/>
  <c r="L258" i="1"/>
  <c r="L263" i="1"/>
  <c r="L277" i="1"/>
  <c r="L285" i="1"/>
  <c r="L297" i="1"/>
  <c r="L301" i="1"/>
  <c r="L324" i="1"/>
  <c r="L328" i="1"/>
  <c r="L364" i="1"/>
  <c r="AU399" i="1"/>
  <c r="AZ399" i="1" s="1"/>
  <c r="AU419" i="1"/>
  <c r="AZ419" i="1" s="1"/>
  <c r="L440" i="1"/>
  <c r="L450" i="1"/>
  <c r="L463" i="1"/>
  <c r="L466" i="1"/>
  <c r="L467" i="1"/>
  <c r="L519" i="1"/>
  <c r="N523" i="1"/>
  <c r="L533" i="1"/>
  <c r="L591" i="1"/>
  <c r="AU598" i="1"/>
  <c r="AZ598" i="1" s="1"/>
  <c r="L666" i="1"/>
  <c r="L670" i="1"/>
  <c r="N672" i="1"/>
  <c r="L674" i="1"/>
  <c r="L683" i="1"/>
  <c r="L687" i="1"/>
  <c r="L696" i="1"/>
  <c r="AU706" i="1"/>
  <c r="AZ706" i="1" s="1"/>
  <c r="L733" i="1"/>
  <c r="L737" i="1"/>
  <c r="N756" i="1"/>
  <c r="L778" i="1"/>
  <c r="L173" i="1"/>
  <c r="L214" i="1"/>
  <c r="L231" i="1"/>
  <c r="L239" i="1"/>
  <c r="L279" i="1"/>
  <c r="L424" i="1"/>
  <c r="L428" i="1"/>
  <c r="L432" i="1"/>
  <c r="L481" i="1"/>
  <c r="L541" i="1"/>
  <c r="L554" i="1"/>
  <c r="L571" i="1"/>
  <c r="L582" i="1"/>
  <c r="L653" i="1"/>
  <c r="L654" i="1"/>
  <c r="L678" i="1"/>
  <c r="N796" i="1"/>
  <c r="AU139" i="1"/>
  <c r="AZ139" i="1" s="1"/>
  <c r="L157" i="1"/>
  <c r="L164" i="1"/>
  <c r="L165" i="1"/>
  <c r="L172" i="1"/>
  <c r="L178" i="1"/>
  <c r="L182" i="1"/>
  <c r="L185" i="1"/>
  <c r="L194" i="1"/>
  <c r="L204" i="1"/>
  <c r="L209" i="1"/>
  <c r="L226" i="1"/>
  <c r="L242" i="1"/>
  <c r="L261" i="1"/>
  <c r="L311" i="1"/>
  <c r="L322" i="1"/>
  <c r="L326" i="1"/>
  <c r="L331" i="1"/>
  <c r="L334" i="1"/>
  <c r="L355" i="1"/>
  <c r="L362" i="1"/>
  <c r="L377" i="1"/>
  <c r="L385" i="1"/>
  <c r="L389" i="1"/>
  <c r="L409" i="1"/>
  <c r="L443" i="1"/>
  <c r="L448" i="1"/>
  <c r="L452" i="1"/>
  <c r="L460" i="1"/>
  <c r="L464" i="1"/>
  <c r="L468" i="1"/>
  <c r="L472" i="1"/>
  <c r="L517" i="1"/>
  <c r="L557" i="1"/>
  <c r="L589" i="1"/>
  <c r="L605" i="1"/>
  <c r="L676" i="1"/>
  <c r="L690" i="1"/>
  <c r="AU174" i="1"/>
  <c r="AZ174" i="1" s="1"/>
  <c r="AU179" i="1"/>
  <c r="AZ179" i="1" s="1"/>
  <c r="AU276" i="1"/>
  <c r="AZ276" i="1" s="1"/>
  <c r="AU296" i="1"/>
  <c r="AZ296" i="1" s="1"/>
  <c r="AU434" i="1"/>
  <c r="AZ434" i="1" s="1"/>
  <c r="AU441" i="1"/>
  <c r="AZ441" i="1" s="1"/>
  <c r="AU470" i="1"/>
  <c r="AZ470" i="1" s="1"/>
  <c r="AU483" i="1"/>
  <c r="AZ483" i="1" s="1"/>
  <c r="AU495" i="1"/>
  <c r="AZ495" i="1" s="1"/>
  <c r="AU554" i="1"/>
  <c r="AZ554" i="1" s="1"/>
  <c r="AU577" i="1"/>
  <c r="AZ577" i="1" s="1"/>
  <c r="AU582" i="1"/>
  <c r="AZ582" i="1" s="1"/>
  <c r="AU613" i="1"/>
  <c r="AZ613" i="1" s="1"/>
  <c r="AU648" i="1"/>
  <c r="AZ648" i="1" s="1"/>
  <c r="AU744" i="1"/>
  <c r="AZ744" i="1" s="1"/>
  <c r="AU761" i="1"/>
  <c r="AZ761" i="1" s="1"/>
  <c r="AU769" i="1"/>
  <c r="AZ769" i="1" s="1"/>
  <c r="AU773" i="1"/>
  <c r="AZ773" i="1" s="1"/>
  <c r="AU790" i="1"/>
  <c r="AZ790" i="1" s="1"/>
  <c r="AU150" i="1"/>
  <c r="AZ150" i="1" s="1"/>
  <c r="AU152" i="1"/>
  <c r="AZ152" i="1" s="1"/>
  <c r="AU153" i="1"/>
  <c r="AZ153" i="1" s="1"/>
  <c r="AU161" i="1"/>
  <c r="AZ161" i="1" s="1"/>
  <c r="AU182" i="1"/>
  <c r="AZ182" i="1" s="1"/>
  <c r="AU239" i="1"/>
  <c r="AZ239" i="1" s="1"/>
  <c r="AU266" i="1"/>
  <c r="AZ266" i="1" s="1"/>
  <c r="AU576" i="1"/>
  <c r="AZ576" i="1" s="1"/>
  <c r="AU594" i="1"/>
  <c r="AZ594" i="1" s="1"/>
  <c r="AU595" i="1"/>
  <c r="AZ595" i="1" s="1"/>
  <c r="AU600" i="1"/>
  <c r="AZ600" i="1" s="1"/>
  <c r="AU685" i="1"/>
  <c r="AZ685" i="1" s="1"/>
  <c r="AU700" i="1"/>
  <c r="AZ700" i="1" s="1"/>
  <c r="AU708" i="1"/>
  <c r="AZ708" i="1" s="1"/>
  <c r="L142" i="1"/>
  <c r="L147" i="1"/>
  <c r="AU155" i="1"/>
  <c r="AZ155" i="1" s="1"/>
  <c r="L163" i="1"/>
  <c r="AU168" i="1"/>
  <c r="AZ168" i="1" s="1"/>
  <c r="AU175" i="1"/>
  <c r="AZ175" i="1" s="1"/>
  <c r="AU180" i="1"/>
  <c r="AZ180" i="1" s="1"/>
  <c r="L181" i="1"/>
  <c r="L187" i="1"/>
  <c r="L192" i="1"/>
  <c r="L197" i="1"/>
  <c r="AU198" i="1"/>
  <c r="AZ198" i="1" s="1"/>
  <c r="L203" i="1"/>
  <c r="L208" i="1"/>
  <c r="L215" i="1"/>
  <c r="L218" i="1"/>
  <c r="L222" i="1"/>
  <c r="L227" i="1"/>
  <c r="AU232" i="1"/>
  <c r="AZ232" i="1" s="1"/>
  <c r="L233" i="1"/>
  <c r="L238" i="1"/>
  <c r="L243" i="1"/>
  <c r="AU248" i="1"/>
  <c r="AZ248" i="1" s="1"/>
  <c r="L249" i="1"/>
  <c r="L253" i="1"/>
  <c r="L259" i="1"/>
  <c r="L283" i="1"/>
  <c r="L314" i="1"/>
  <c r="L318" i="1"/>
  <c r="L323" i="1"/>
  <c r="L332" i="1"/>
  <c r="AU333" i="1"/>
  <c r="AZ333" i="1" s="1"/>
  <c r="L339" i="1"/>
  <c r="L348" i="1"/>
  <c r="L350" i="1"/>
  <c r="L360" i="1"/>
  <c r="AU361" i="1"/>
  <c r="AZ361" i="1" s="1"/>
  <c r="L363" i="1"/>
  <c r="AU386" i="1"/>
  <c r="AZ386" i="1" s="1"/>
  <c r="AU390" i="1"/>
  <c r="AZ390" i="1" s="1"/>
  <c r="L401" i="1"/>
  <c r="AU403" i="1"/>
  <c r="AZ403" i="1" s="1"/>
  <c r="L404" i="1"/>
  <c r="AU407" i="1"/>
  <c r="AZ407" i="1" s="1"/>
  <c r="L413" i="1"/>
  <c r="AU413" i="1"/>
  <c r="AZ413" i="1" s="1"/>
  <c r="N139" i="1"/>
  <c r="N342" i="1"/>
  <c r="N391" i="1"/>
  <c r="N487" i="1"/>
  <c r="L515" i="1"/>
  <c r="N600" i="1"/>
  <c r="N604" i="1"/>
  <c r="L149" i="1"/>
  <c r="L153" i="1"/>
  <c r="L159" i="1"/>
  <c r="L166" i="1"/>
  <c r="L170" i="1"/>
  <c r="L189" i="1"/>
  <c r="L195" i="1"/>
  <c r="L200" i="1"/>
  <c r="AU201" i="1"/>
  <c r="AZ201" i="1" s="1"/>
  <c r="L205" i="1"/>
  <c r="AU206" i="1"/>
  <c r="AZ206" i="1" s="1"/>
  <c r="N209" i="1"/>
  <c r="L212" i="1"/>
  <c r="L213" i="1"/>
  <c r="L217" i="1"/>
  <c r="L224" i="1"/>
  <c r="AU224" i="1"/>
  <c r="AZ224" i="1" s="1"/>
  <c r="L225" i="1"/>
  <c r="L230" i="1"/>
  <c r="L235" i="1"/>
  <c r="AU240" i="1"/>
  <c r="AZ240" i="1" s="1"/>
  <c r="L241" i="1"/>
  <c r="L246" i="1"/>
  <c r="L251" i="1"/>
  <c r="L256" i="1"/>
  <c r="AU265" i="1"/>
  <c r="AZ265" i="1" s="1"/>
  <c r="L275" i="1"/>
  <c r="AU280" i="1"/>
  <c r="AZ280" i="1" s="1"/>
  <c r="L281" i="1"/>
  <c r="AU290" i="1"/>
  <c r="AZ290" i="1" s="1"/>
  <c r="L295" i="1"/>
  <c r="AU306" i="1"/>
  <c r="AZ306" i="1" s="1"/>
  <c r="L316" i="1"/>
  <c r="L327" i="1"/>
  <c r="L336" i="1"/>
  <c r="L343" i="1"/>
  <c r="L356" i="1"/>
  <c r="L358" i="1"/>
  <c r="AU375" i="1"/>
  <c r="AZ375" i="1" s="1"/>
  <c r="AU378" i="1"/>
  <c r="AZ378" i="1" s="1"/>
  <c r="AU383" i="1"/>
  <c r="AZ383" i="1" s="1"/>
  <c r="L384" i="1"/>
  <c r="L388" i="1"/>
  <c r="L392" i="1"/>
  <c r="L393" i="1"/>
  <c r="L397" i="1"/>
  <c r="L400" i="1"/>
  <c r="L725" i="1"/>
  <c r="L436" i="1"/>
  <c r="L447" i="1"/>
  <c r="L449" i="1"/>
  <c r="AU453" i="1"/>
  <c r="AZ453" i="1" s="1"/>
  <c r="AU454" i="1"/>
  <c r="AZ454" i="1" s="1"/>
  <c r="L476" i="1"/>
  <c r="AU476" i="1"/>
  <c r="AZ476" i="1" s="1"/>
  <c r="L482" i="1"/>
  <c r="AU489" i="1"/>
  <c r="AZ489" i="1" s="1"/>
  <c r="AU490" i="1"/>
  <c r="AZ490" i="1" s="1"/>
  <c r="L491" i="1"/>
  <c r="AU500" i="1"/>
  <c r="AZ500" i="1" s="1"/>
  <c r="AU505" i="1"/>
  <c r="AZ505" i="1" s="1"/>
  <c r="AU506" i="1"/>
  <c r="AZ506" i="1" s="1"/>
  <c r="L525" i="1"/>
  <c r="L527" i="1"/>
  <c r="AU534" i="1"/>
  <c r="AZ534" i="1" s="1"/>
  <c r="AU544" i="1"/>
  <c r="AZ544" i="1" s="1"/>
  <c r="L558" i="1"/>
  <c r="AU558" i="1"/>
  <c r="AZ558" i="1" s="1"/>
  <c r="AU559" i="1"/>
  <c r="AZ559" i="1" s="1"/>
  <c r="AU560" i="1"/>
  <c r="AZ560" i="1" s="1"/>
  <c r="L565" i="1"/>
  <c r="AU572" i="1"/>
  <c r="AZ572" i="1" s="1"/>
  <c r="AU573" i="1"/>
  <c r="AZ573" i="1" s="1"/>
  <c r="AU580" i="1"/>
  <c r="AZ580" i="1" s="1"/>
  <c r="AU581" i="1"/>
  <c r="AZ581" i="1" s="1"/>
  <c r="AU592" i="1"/>
  <c r="AZ592" i="1" s="1"/>
  <c r="AU593" i="1"/>
  <c r="AZ593" i="1" s="1"/>
  <c r="N596" i="1"/>
  <c r="AU603" i="1"/>
  <c r="AZ603" i="1" s="1"/>
  <c r="AU612" i="1"/>
  <c r="AZ612" i="1" s="1"/>
  <c r="AU616" i="1"/>
  <c r="AZ616" i="1" s="1"/>
  <c r="AU620" i="1"/>
  <c r="AZ620" i="1" s="1"/>
  <c r="L680" i="1"/>
  <c r="L684" i="1"/>
  <c r="AU731" i="1"/>
  <c r="AZ731" i="1" s="1"/>
  <c r="AU735" i="1"/>
  <c r="AZ735" i="1" s="1"/>
  <c r="AU743" i="1"/>
  <c r="AZ743" i="1" s="1"/>
  <c r="L752" i="1"/>
  <c r="L762" i="1"/>
  <c r="L774" i="1"/>
  <c r="AU783" i="1"/>
  <c r="AZ783" i="1" s="1"/>
  <c r="AU789" i="1"/>
  <c r="AZ789" i="1" s="1"/>
  <c r="AU423" i="1"/>
  <c r="AZ423" i="1" s="1"/>
  <c r="AU427" i="1"/>
  <c r="AZ427" i="1" s="1"/>
  <c r="AU431" i="1"/>
  <c r="AZ431" i="1" s="1"/>
  <c r="L439" i="1"/>
  <c r="AU450" i="1"/>
  <c r="AZ450" i="1" s="1"/>
  <c r="L451" i="1"/>
  <c r="L456" i="1"/>
  <c r="AU457" i="1"/>
  <c r="AZ457" i="1" s="1"/>
  <c r="AU458" i="1"/>
  <c r="AZ458" i="1" s="1"/>
  <c r="L465" i="1"/>
  <c r="L480" i="1"/>
  <c r="AU485" i="1"/>
  <c r="AZ485" i="1" s="1"/>
  <c r="AU486" i="1"/>
  <c r="AZ486" i="1" s="1"/>
  <c r="L487" i="1"/>
  <c r="AU492" i="1"/>
  <c r="AZ492" i="1" s="1"/>
  <c r="AU497" i="1"/>
  <c r="AZ497" i="1" s="1"/>
  <c r="AU498" i="1"/>
  <c r="AZ498" i="1" s="1"/>
  <c r="L503" i="1"/>
  <c r="AU508" i="1"/>
  <c r="AZ508" i="1" s="1"/>
  <c r="AU518" i="1"/>
  <c r="AZ518" i="1" s="1"/>
  <c r="AU519" i="1"/>
  <c r="AZ519" i="1" s="1"/>
  <c r="AU520" i="1"/>
  <c r="AZ520" i="1" s="1"/>
  <c r="AU536" i="1"/>
  <c r="AZ536" i="1" s="1"/>
  <c r="L543" i="1"/>
  <c r="L562" i="1"/>
  <c r="AU562" i="1"/>
  <c r="AZ562" i="1" s="1"/>
  <c r="AU567" i="1"/>
  <c r="AZ567" i="1" s="1"/>
  <c r="AU568" i="1"/>
  <c r="AZ568" i="1" s="1"/>
  <c r="AU583" i="1"/>
  <c r="AZ583" i="1" s="1"/>
  <c r="AU587" i="1"/>
  <c r="AZ587" i="1" s="1"/>
  <c r="AU588" i="1"/>
  <c r="AZ588" i="1" s="1"/>
  <c r="AU596" i="1"/>
  <c r="AZ596" i="1" s="1"/>
  <c r="AU597" i="1"/>
  <c r="AZ597" i="1" s="1"/>
  <c r="L601" i="1"/>
  <c r="AU637" i="1"/>
  <c r="AZ637" i="1" s="1"/>
  <c r="L677" i="1"/>
  <c r="L699" i="1"/>
  <c r="AU750" i="1"/>
  <c r="AZ750" i="1" s="1"/>
  <c r="L754" i="1"/>
  <c r="AU754" i="1"/>
  <c r="AZ754" i="1" s="1"/>
  <c r="AU799" i="1"/>
  <c r="AZ799" i="1" s="1"/>
  <c r="N657" i="1"/>
  <c r="AU663" i="1"/>
  <c r="AZ663" i="1" s="1"/>
  <c r="AU664" i="1"/>
  <c r="AZ664" i="1" s="1"/>
  <c r="AU665" i="1"/>
  <c r="AZ665" i="1" s="1"/>
  <c r="AU673" i="1"/>
  <c r="AZ673" i="1" s="1"/>
  <c r="AU674" i="1"/>
  <c r="AZ674" i="1" s="1"/>
  <c r="AU677" i="1"/>
  <c r="AZ677" i="1" s="1"/>
  <c r="AU678" i="1"/>
  <c r="AZ678" i="1" s="1"/>
  <c r="N782" i="1"/>
  <c r="L799" i="1"/>
  <c r="L610" i="1"/>
  <c r="L651" i="1"/>
  <c r="L656" i="1"/>
  <c r="L686" i="1"/>
  <c r="L692" i="1"/>
  <c r="L694" i="1"/>
  <c r="AU710" i="1"/>
  <c r="AZ710" i="1" s="1"/>
  <c r="N737" i="1"/>
  <c r="AU739" i="1"/>
  <c r="AZ739" i="1" s="1"/>
  <c r="AU740" i="1"/>
  <c r="AZ740" i="1" s="1"/>
  <c r="AU756" i="1"/>
  <c r="AZ756" i="1" s="1"/>
  <c r="AU757" i="1"/>
  <c r="AZ757" i="1" s="1"/>
  <c r="AU758" i="1"/>
  <c r="AZ758" i="1" s="1"/>
  <c r="N760" i="1"/>
  <c r="L767" i="1"/>
  <c r="AU777" i="1"/>
  <c r="AZ777" i="1" s="1"/>
  <c r="N786" i="1"/>
  <c r="AU786" i="1"/>
  <c r="AZ786" i="1" s="1"/>
  <c r="L787" i="1"/>
  <c r="AU334" i="1"/>
  <c r="AZ334" i="1" s="1"/>
  <c r="AU140" i="1"/>
  <c r="AZ140" i="1" s="1"/>
  <c r="AU144" i="1"/>
  <c r="AZ144" i="1" s="1"/>
  <c r="AU185" i="1"/>
  <c r="AZ185" i="1" s="1"/>
  <c r="AU190" i="1"/>
  <c r="AZ190" i="1" s="1"/>
  <c r="AU221" i="1"/>
  <c r="AZ221" i="1" s="1"/>
  <c r="AU225" i="1"/>
  <c r="AZ225" i="1" s="1"/>
  <c r="AU231" i="1"/>
  <c r="AZ231" i="1" s="1"/>
  <c r="AU241" i="1"/>
  <c r="AZ241" i="1" s="1"/>
  <c r="AU247" i="1"/>
  <c r="AZ247" i="1" s="1"/>
  <c r="AU254" i="1"/>
  <c r="AZ254" i="1" s="1"/>
  <c r="AU258" i="1"/>
  <c r="AZ258" i="1" s="1"/>
  <c r="AU313" i="1"/>
  <c r="AZ313" i="1" s="1"/>
  <c r="AU329" i="1"/>
  <c r="AZ329" i="1" s="1"/>
  <c r="AU345" i="1"/>
  <c r="AZ345" i="1" s="1"/>
  <c r="AU371" i="1"/>
  <c r="AZ371" i="1" s="1"/>
  <c r="AU379" i="1"/>
  <c r="AZ379" i="1" s="1"/>
  <c r="AU385" i="1"/>
  <c r="AZ385" i="1" s="1"/>
  <c r="AU391" i="1"/>
  <c r="AU393" i="1"/>
  <c r="AZ393" i="1" s="1"/>
  <c r="Q416" i="1"/>
  <c r="AU435" i="1"/>
  <c r="AZ435" i="1" s="1"/>
  <c r="AU436" i="1"/>
  <c r="AZ436" i="1" s="1"/>
  <c r="AU442" i="1"/>
  <c r="AZ442" i="1" s="1"/>
  <c r="AU444" i="1"/>
  <c r="AZ444" i="1" s="1"/>
  <c r="AU469" i="1"/>
  <c r="AZ469" i="1" s="1"/>
  <c r="AU487" i="1"/>
  <c r="AZ487" i="1" s="1"/>
  <c r="AU502" i="1"/>
  <c r="AZ502" i="1" s="1"/>
  <c r="AU526" i="1"/>
  <c r="AZ526" i="1" s="1"/>
  <c r="AU535" i="1"/>
  <c r="AZ535" i="1" s="1"/>
  <c r="AU542" i="1"/>
  <c r="AZ542" i="1" s="1"/>
  <c r="AU546" i="1"/>
  <c r="AZ546" i="1" s="1"/>
  <c r="AU550" i="1"/>
  <c r="AZ550" i="1" s="1"/>
  <c r="AU551" i="1"/>
  <c r="AZ551" i="1" s="1"/>
  <c r="AU552" i="1"/>
  <c r="AZ552" i="1" s="1"/>
  <c r="AU556" i="1"/>
  <c r="AZ556" i="1" s="1"/>
  <c r="AU563" i="1"/>
  <c r="AZ563" i="1" s="1"/>
  <c r="AU579" i="1"/>
  <c r="AZ579" i="1" s="1"/>
  <c r="AU584" i="1"/>
  <c r="AZ584" i="1" s="1"/>
  <c r="AU599" i="1"/>
  <c r="AZ599" i="1" s="1"/>
  <c r="AU604" i="1"/>
  <c r="AZ604" i="1" s="1"/>
  <c r="AU610" i="1"/>
  <c r="AZ610" i="1" s="1"/>
  <c r="AU619" i="1"/>
  <c r="AZ619" i="1" s="1"/>
  <c r="AU633" i="1"/>
  <c r="AZ633" i="1" s="1"/>
  <c r="AU635" i="1"/>
  <c r="AZ635" i="1" s="1"/>
  <c r="AU649" i="1"/>
  <c r="AZ649" i="1" s="1"/>
  <c r="AU654" i="1"/>
  <c r="AZ654" i="1" s="1"/>
  <c r="AU656" i="1"/>
  <c r="AZ656" i="1" s="1"/>
  <c r="AU668" i="1"/>
  <c r="AZ668" i="1" s="1"/>
  <c r="AU669" i="1"/>
  <c r="AZ669" i="1" s="1"/>
  <c r="AU698" i="1"/>
  <c r="AZ698" i="1" s="1"/>
  <c r="AU704" i="1"/>
  <c r="AZ704" i="1" s="1"/>
  <c r="AU715" i="1"/>
  <c r="AZ715" i="1" s="1"/>
  <c r="AU716" i="1"/>
  <c r="AZ716" i="1" s="1"/>
  <c r="AU719" i="1"/>
  <c r="AZ719" i="1" s="1"/>
  <c r="AU720" i="1"/>
  <c r="AZ720" i="1" s="1"/>
  <c r="AU722" i="1"/>
  <c r="AZ722" i="1" s="1"/>
  <c r="AU730" i="1"/>
  <c r="AZ730" i="1" s="1"/>
  <c r="AU768" i="1"/>
  <c r="AZ768" i="1" s="1"/>
  <c r="AU782" i="1"/>
  <c r="AZ782" i="1" s="1"/>
  <c r="AU788" i="1"/>
  <c r="AZ788" i="1" s="1"/>
  <c r="AU795" i="1"/>
  <c r="AZ795" i="1" s="1"/>
  <c r="AZ391" i="1"/>
  <c r="AU142" i="1"/>
  <c r="AZ142" i="1" s="1"/>
  <c r="AU147" i="1"/>
  <c r="AZ147" i="1" s="1"/>
  <c r="AU160" i="1"/>
  <c r="AZ160" i="1" s="1"/>
  <c r="AU187" i="1"/>
  <c r="AZ187" i="1" s="1"/>
  <c r="AU193" i="1"/>
  <c r="AZ193" i="1" s="1"/>
  <c r="AU305" i="1"/>
  <c r="AZ305" i="1" s="1"/>
  <c r="AU319" i="1"/>
  <c r="AZ319" i="1" s="1"/>
  <c r="AU349" i="1"/>
  <c r="AZ349" i="1" s="1"/>
  <c r="AU370" i="1"/>
  <c r="AZ370" i="1" s="1"/>
  <c r="AU382" i="1"/>
  <c r="AZ382" i="1" s="1"/>
  <c r="AU387" i="1"/>
  <c r="AZ387" i="1" s="1"/>
  <c r="AU389" i="1"/>
  <c r="AZ389" i="1" s="1"/>
  <c r="AU409" i="1"/>
  <c r="AZ409" i="1" s="1"/>
  <c r="AU410" i="1"/>
  <c r="AZ410" i="1" s="1"/>
  <c r="AU411" i="1"/>
  <c r="AZ411" i="1" s="1"/>
  <c r="AU466" i="1"/>
  <c r="AZ466" i="1" s="1"/>
  <c r="AU482" i="1"/>
  <c r="AZ482" i="1" s="1"/>
  <c r="AU494" i="1"/>
  <c r="AZ494" i="1" s="1"/>
  <c r="AU510" i="1"/>
  <c r="AZ510" i="1" s="1"/>
  <c r="AU608" i="1"/>
  <c r="AZ608" i="1" s="1"/>
  <c r="AU638" i="1"/>
  <c r="AZ638" i="1" s="1"/>
  <c r="AU657" i="1"/>
  <c r="AZ657" i="1" s="1"/>
  <c r="AU661" i="1"/>
  <c r="AZ661" i="1" s="1"/>
  <c r="AU662" i="1"/>
  <c r="AZ662" i="1" s="1"/>
  <c r="AU672" i="1"/>
  <c r="AZ672" i="1" s="1"/>
  <c r="AU681" i="1"/>
  <c r="AZ681" i="1" s="1"/>
  <c r="AU702" i="1"/>
  <c r="AZ702" i="1" s="1"/>
  <c r="AU724" i="1"/>
  <c r="AZ724" i="1" s="1"/>
  <c r="AU732" i="1"/>
  <c r="AZ732" i="1" s="1"/>
  <c r="AU736" i="1"/>
  <c r="AZ736" i="1" s="1"/>
  <c r="AU753" i="1"/>
  <c r="AZ753" i="1" s="1"/>
  <c r="AU764" i="1"/>
  <c r="AZ764" i="1" s="1"/>
  <c r="AU765" i="1"/>
  <c r="AZ765" i="1" s="1"/>
  <c r="AU770" i="1"/>
  <c r="AZ770" i="1" s="1"/>
  <c r="L495" i="1"/>
  <c r="L681" i="1"/>
  <c r="N681" i="1"/>
  <c r="L693" i="1"/>
  <c r="L141" i="1"/>
  <c r="L145" i="1"/>
  <c r="L148" i="1"/>
  <c r="AU148" i="1"/>
  <c r="AZ148" i="1" s="1"/>
  <c r="AU167" i="1"/>
  <c r="AZ167" i="1" s="1"/>
  <c r="AU169" i="1"/>
  <c r="AZ169" i="1" s="1"/>
  <c r="L175" i="1"/>
  <c r="L188" i="1"/>
  <c r="AU188" i="1"/>
  <c r="AZ188" i="1" s="1"/>
  <c r="AU237" i="1"/>
  <c r="AZ237" i="1" s="1"/>
  <c r="L293" i="1"/>
  <c r="L309" i="1"/>
  <c r="AU367" i="1"/>
  <c r="AZ367" i="1" s="1"/>
  <c r="P459" i="1"/>
  <c r="T459" i="1"/>
  <c r="P149" i="1"/>
  <c r="L269" i="1"/>
  <c r="N431" i="1"/>
  <c r="O431" i="1"/>
  <c r="L539" i="1"/>
  <c r="L143" i="1"/>
  <c r="L146" i="1"/>
  <c r="L177" i="1"/>
  <c r="L273" i="1"/>
  <c r="AU394" i="1"/>
  <c r="AZ394" i="1" s="1"/>
  <c r="AU395" i="1"/>
  <c r="AZ395" i="1" s="1"/>
  <c r="AU195" i="1"/>
  <c r="AZ195" i="1" s="1"/>
  <c r="AU196" i="1"/>
  <c r="AZ196" i="1" s="1"/>
  <c r="AU203" i="1"/>
  <c r="AZ203" i="1" s="1"/>
  <c r="AU215" i="1"/>
  <c r="AZ215" i="1" s="1"/>
  <c r="AU216" i="1"/>
  <c r="AZ216" i="1" s="1"/>
  <c r="AU223" i="1"/>
  <c r="AZ223" i="1" s="1"/>
  <c r="AU238" i="1"/>
  <c r="AZ238" i="1" s="1"/>
  <c r="AU268" i="1"/>
  <c r="AZ268" i="1" s="1"/>
  <c r="AU301" i="1"/>
  <c r="AZ301" i="1" s="1"/>
  <c r="AU314" i="1"/>
  <c r="AZ314" i="1" s="1"/>
  <c r="AU316" i="1"/>
  <c r="AZ316" i="1" s="1"/>
  <c r="AU317" i="1"/>
  <c r="AZ317" i="1" s="1"/>
  <c r="AU365" i="1"/>
  <c r="AZ365" i="1" s="1"/>
  <c r="AU366" i="1"/>
  <c r="AZ366" i="1" s="1"/>
  <c r="AU369" i="1"/>
  <c r="AZ369" i="1" s="1"/>
  <c r="AU381" i="1"/>
  <c r="AZ381" i="1" s="1"/>
  <c r="AU405" i="1"/>
  <c r="AZ405" i="1" s="1"/>
  <c r="L603" i="1"/>
  <c r="N608" i="1"/>
  <c r="O608" i="1"/>
  <c r="L719" i="1"/>
  <c r="L745" i="1"/>
  <c r="AU166" i="1"/>
  <c r="AZ166" i="1" s="1"/>
  <c r="AU171" i="1"/>
  <c r="AZ171" i="1" s="1"/>
  <c r="AU172" i="1"/>
  <c r="AZ172" i="1" s="1"/>
  <c r="AU186" i="1"/>
  <c r="AZ186" i="1" s="1"/>
  <c r="AU194" i="1"/>
  <c r="AZ194" i="1" s="1"/>
  <c r="AU202" i="1"/>
  <c r="AZ202" i="1" s="1"/>
  <c r="AU211" i="1"/>
  <c r="AZ211" i="1" s="1"/>
  <c r="AU212" i="1"/>
  <c r="AZ212" i="1" s="1"/>
  <c r="AU213" i="1"/>
  <c r="AZ213" i="1" s="1"/>
  <c r="AU214" i="1"/>
  <c r="AZ214" i="1" s="1"/>
  <c r="AU222" i="1"/>
  <c r="AZ222" i="1" s="1"/>
  <c r="AU227" i="1"/>
  <c r="AZ227" i="1" s="1"/>
  <c r="AU228" i="1"/>
  <c r="AZ228" i="1" s="1"/>
  <c r="AU235" i="1"/>
  <c r="AZ235" i="1" s="1"/>
  <c r="AU236" i="1"/>
  <c r="AZ236" i="1" s="1"/>
  <c r="AU243" i="1"/>
  <c r="AZ243" i="1" s="1"/>
  <c r="AU244" i="1"/>
  <c r="AZ244" i="1" s="1"/>
  <c r="AU251" i="1"/>
  <c r="AZ251" i="1" s="1"/>
  <c r="AU264" i="1"/>
  <c r="AZ264" i="1" s="1"/>
  <c r="AU277" i="1"/>
  <c r="AZ277" i="1" s="1"/>
  <c r="AU278" i="1"/>
  <c r="AZ278" i="1" s="1"/>
  <c r="AU281" i="1"/>
  <c r="AZ281" i="1" s="1"/>
  <c r="AU282" i="1"/>
  <c r="AZ282" i="1" s="1"/>
  <c r="AU288" i="1"/>
  <c r="AZ288" i="1" s="1"/>
  <c r="AU297" i="1"/>
  <c r="AZ297" i="1" s="1"/>
  <c r="AU298" i="1"/>
  <c r="AZ298" i="1" s="1"/>
  <c r="AU304" i="1"/>
  <c r="AZ304" i="1" s="1"/>
  <c r="N321" i="1"/>
  <c r="AU323" i="1"/>
  <c r="AZ323" i="1" s="1"/>
  <c r="AU324" i="1"/>
  <c r="AZ324" i="1" s="1"/>
  <c r="AU325" i="1"/>
  <c r="AZ325" i="1" s="1"/>
  <c r="AU328" i="1"/>
  <c r="AZ328" i="1" s="1"/>
  <c r="AU339" i="1"/>
  <c r="AZ339" i="1" s="1"/>
  <c r="AU340" i="1"/>
  <c r="AZ340" i="1" s="1"/>
  <c r="AU341" i="1"/>
  <c r="AZ341" i="1" s="1"/>
  <c r="AU344" i="1"/>
  <c r="AZ344" i="1" s="1"/>
  <c r="AU355" i="1"/>
  <c r="AZ355" i="1" s="1"/>
  <c r="AU356" i="1"/>
  <c r="AZ356" i="1" s="1"/>
  <c r="AU357" i="1"/>
  <c r="AZ357" i="1" s="1"/>
  <c r="AU360" i="1"/>
  <c r="AZ360" i="1" s="1"/>
  <c r="AU373" i="1"/>
  <c r="AZ373" i="1" s="1"/>
  <c r="AU374" i="1"/>
  <c r="AZ374" i="1" s="1"/>
  <c r="AU377" i="1"/>
  <c r="AZ377" i="1" s="1"/>
  <c r="O391" i="1"/>
  <c r="N395" i="1"/>
  <c r="N402" i="1"/>
  <c r="AU451" i="1"/>
  <c r="AZ451" i="1" s="1"/>
  <c r="AU511" i="1"/>
  <c r="AZ511" i="1" s="1"/>
  <c r="L549" i="1"/>
  <c r="L689" i="1"/>
  <c r="L729" i="1"/>
  <c r="L743" i="1"/>
  <c r="O769" i="1"/>
  <c r="Q769" i="1" s="1"/>
  <c r="N769" i="1"/>
  <c r="AU204" i="1"/>
  <c r="AZ204" i="1" s="1"/>
  <c r="AU230" i="1"/>
  <c r="AZ230" i="1" s="1"/>
  <c r="AU246" i="1"/>
  <c r="AZ246" i="1" s="1"/>
  <c r="AU252" i="1"/>
  <c r="AZ252" i="1" s="1"/>
  <c r="AU257" i="1"/>
  <c r="AZ257" i="1" s="1"/>
  <c r="AU261" i="1"/>
  <c r="AZ261" i="1" s="1"/>
  <c r="AU262" i="1"/>
  <c r="AZ262" i="1" s="1"/>
  <c r="AU272" i="1"/>
  <c r="AZ272" i="1" s="1"/>
  <c r="AU285" i="1"/>
  <c r="AZ285" i="1" s="1"/>
  <c r="AU286" i="1"/>
  <c r="AZ286" i="1" s="1"/>
  <c r="AU292" i="1"/>
  <c r="AZ292" i="1" s="1"/>
  <c r="AU302" i="1"/>
  <c r="AZ302" i="1" s="1"/>
  <c r="AU308" i="1"/>
  <c r="AZ308" i="1" s="1"/>
  <c r="AU318" i="1"/>
  <c r="AZ318" i="1" s="1"/>
  <c r="AU467" i="1"/>
  <c r="AZ467" i="1" s="1"/>
  <c r="L668" i="1"/>
  <c r="L715" i="1"/>
  <c r="AU159" i="1"/>
  <c r="AZ159" i="1" s="1"/>
  <c r="L139" i="1"/>
  <c r="L140" i="1"/>
  <c r="N141" i="1"/>
  <c r="AU145" i="1"/>
  <c r="AZ145" i="1" s="1"/>
  <c r="N149" i="1"/>
  <c r="L151" i="1"/>
  <c r="AU151" i="1"/>
  <c r="AZ151" i="1" s="1"/>
  <c r="L155" i="1"/>
  <c r="L156" i="1"/>
  <c r="AU158" i="1"/>
  <c r="AZ158" i="1" s="1"/>
  <c r="AU163" i="1"/>
  <c r="AZ163" i="1" s="1"/>
  <c r="AU164" i="1"/>
  <c r="AZ164" i="1" s="1"/>
  <c r="AU177" i="1"/>
  <c r="AZ177" i="1" s="1"/>
  <c r="L179" i="1"/>
  <c r="L180" i="1"/>
  <c r="L183" i="1"/>
  <c r="AU183" i="1"/>
  <c r="AZ183" i="1" s="1"/>
  <c r="AU184" i="1"/>
  <c r="AZ184" i="1" s="1"/>
  <c r="AU189" i="1"/>
  <c r="AZ189" i="1" s="1"/>
  <c r="L191" i="1"/>
  <c r="AU191" i="1"/>
  <c r="AZ191" i="1" s="1"/>
  <c r="AU192" i="1"/>
  <c r="AZ192" i="1" s="1"/>
  <c r="AU197" i="1"/>
  <c r="AZ197" i="1" s="1"/>
  <c r="L199" i="1"/>
  <c r="AU199" i="1"/>
  <c r="AZ199" i="1" s="1"/>
  <c r="AU200" i="1"/>
  <c r="AZ200" i="1" s="1"/>
  <c r="AU205" i="1"/>
  <c r="AZ205" i="1" s="1"/>
  <c r="L207" i="1"/>
  <c r="AU207" i="1"/>
  <c r="AZ207" i="1" s="1"/>
  <c r="AU208" i="1"/>
  <c r="AZ208" i="1" s="1"/>
  <c r="AU209" i="1"/>
  <c r="AZ209" i="1" s="1"/>
  <c r="AU210" i="1"/>
  <c r="AZ210" i="1" s="1"/>
  <c r="AU217" i="1"/>
  <c r="AZ217" i="1" s="1"/>
  <c r="L219" i="1"/>
  <c r="AU219" i="1"/>
  <c r="AZ219" i="1" s="1"/>
  <c r="AU220" i="1"/>
  <c r="AZ220" i="1" s="1"/>
  <c r="AU226" i="1"/>
  <c r="AZ226" i="1" s="1"/>
  <c r="L232" i="1"/>
  <c r="AU234" i="1"/>
  <c r="AZ234" i="1" s="1"/>
  <c r="L240" i="1"/>
  <c r="AU242" i="1"/>
  <c r="AZ242" i="1" s="1"/>
  <c r="L248" i="1"/>
  <c r="AU250" i="1"/>
  <c r="AZ250" i="1" s="1"/>
  <c r="AU253" i="1"/>
  <c r="AZ253" i="1" s="1"/>
  <c r="L255" i="1"/>
  <c r="AU255" i="1"/>
  <c r="AZ255" i="1" s="1"/>
  <c r="AU256" i="1"/>
  <c r="AZ256" i="1" s="1"/>
  <c r="AU260" i="1"/>
  <c r="AZ260" i="1" s="1"/>
  <c r="L265" i="1"/>
  <c r="L267" i="1"/>
  <c r="AU269" i="1"/>
  <c r="AZ269" i="1" s="1"/>
  <c r="AU270" i="1"/>
  <c r="AZ270" i="1" s="1"/>
  <c r="AU273" i="1"/>
  <c r="AZ273" i="1" s="1"/>
  <c r="AU274" i="1"/>
  <c r="AZ274" i="1" s="1"/>
  <c r="AU284" i="1"/>
  <c r="AZ284" i="1" s="1"/>
  <c r="L289" i="1"/>
  <c r="L291" i="1"/>
  <c r="AU293" i="1"/>
  <c r="AZ293" i="1" s="1"/>
  <c r="AU294" i="1"/>
  <c r="AZ294" i="1" s="1"/>
  <c r="AU300" i="1"/>
  <c r="AZ300" i="1" s="1"/>
  <c r="L305" i="1"/>
  <c r="L307" i="1"/>
  <c r="AU309" i="1"/>
  <c r="AZ309" i="1" s="1"/>
  <c r="AU310" i="1"/>
  <c r="AZ310" i="1" s="1"/>
  <c r="L312" i="1"/>
  <c r="AU312" i="1"/>
  <c r="AZ312" i="1" s="1"/>
  <c r="L320" i="1"/>
  <c r="AU320" i="1"/>
  <c r="AZ320" i="1" s="1"/>
  <c r="AU321" i="1"/>
  <c r="AZ321" i="1" s="1"/>
  <c r="AU322" i="1"/>
  <c r="AZ322" i="1" s="1"/>
  <c r="L335" i="1"/>
  <c r="AU335" i="1"/>
  <c r="AZ335" i="1" s="1"/>
  <c r="AU336" i="1"/>
  <c r="AZ336" i="1" s="1"/>
  <c r="AU337" i="1"/>
  <c r="AZ337" i="1" s="1"/>
  <c r="AU338" i="1"/>
  <c r="AZ338" i="1" s="1"/>
  <c r="AU348" i="1"/>
  <c r="AZ348" i="1" s="1"/>
  <c r="L351" i="1"/>
  <c r="AU351" i="1"/>
  <c r="AZ351" i="1" s="1"/>
  <c r="AU352" i="1"/>
  <c r="AZ352" i="1" s="1"/>
  <c r="AU353" i="1"/>
  <c r="AZ353" i="1" s="1"/>
  <c r="AU354" i="1"/>
  <c r="AZ354" i="1" s="1"/>
  <c r="L365" i="1"/>
  <c r="L369" i="1"/>
  <c r="N371" i="1"/>
  <c r="L381" i="1"/>
  <c r="N383" i="1"/>
  <c r="O395" i="1"/>
  <c r="AU397" i="1"/>
  <c r="AZ397" i="1" s="1"/>
  <c r="AU398" i="1"/>
  <c r="AZ398" i="1" s="1"/>
  <c r="AU401" i="1"/>
  <c r="AZ401" i="1" s="1"/>
  <c r="AU402" i="1"/>
  <c r="AZ402" i="1" s="1"/>
  <c r="AU415" i="1"/>
  <c r="AZ415" i="1" s="1"/>
  <c r="L420" i="1"/>
  <c r="N427" i="1"/>
  <c r="L444" i="1"/>
  <c r="N465" i="1"/>
  <c r="L471" i="1"/>
  <c r="L483" i="1"/>
  <c r="L499" i="1"/>
  <c r="AU503" i="1"/>
  <c r="AZ503" i="1" s="1"/>
  <c r="L531" i="1"/>
  <c r="L709" i="1"/>
  <c r="L747" i="1"/>
  <c r="AU751" i="1"/>
  <c r="AZ751" i="1" s="1"/>
  <c r="AU406" i="1"/>
  <c r="AZ406" i="1" s="1"/>
  <c r="AU417" i="1"/>
  <c r="AZ417" i="1" s="1"/>
  <c r="AU418" i="1"/>
  <c r="AZ418" i="1" s="1"/>
  <c r="AU421" i="1"/>
  <c r="AZ421" i="1" s="1"/>
  <c r="AU422" i="1"/>
  <c r="AZ422" i="1" s="1"/>
  <c r="AU432" i="1"/>
  <c r="AZ432" i="1" s="1"/>
  <c r="L441" i="1"/>
  <c r="L442" i="1"/>
  <c r="AU443" i="1"/>
  <c r="AZ443" i="1" s="1"/>
  <c r="AU445" i="1"/>
  <c r="AZ445" i="1" s="1"/>
  <c r="AU446" i="1"/>
  <c r="AZ446" i="1" s="1"/>
  <c r="AU449" i="1"/>
  <c r="AZ449" i="1" s="1"/>
  <c r="AU452" i="1"/>
  <c r="AZ452" i="1" s="1"/>
  <c r="L473" i="1"/>
  <c r="L474" i="1"/>
  <c r="AU475" i="1"/>
  <c r="AZ475" i="1" s="1"/>
  <c r="AU477" i="1"/>
  <c r="AZ477" i="1" s="1"/>
  <c r="AU478" i="1"/>
  <c r="AZ478" i="1" s="1"/>
  <c r="AU481" i="1"/>
  <c r="AZ481" i="1" s="1"/>
  <c r="AU484" i="1"/>
  <c r="AZ484" i="1" s="1"/>
  <c r="N512" i="1"/>
  <c r="AU514" i="1"/>
  <c r="AZ514" i="1" s="1"/>
  <c r="L521" i="1"/>
  <c r="L529" i="1"/>
  <c r="AU532" i="1"/>
  <c r="AZ532" i="1" s="1"/>
  <c r="AU538" i="1"/>
  <c r="AZ538" i="1" s="1"/>
  <c r="AU547" i="1"/>
  <c r="AZ547" i="1" s="1"/>
  <c r="L553" i="1"/>
  <c r="L559" i="1"/>
  <c r="L561" i="1"/>
  <c r="AU561" i="1"/>
  <c r="AZ561" i="1" s="1"/>
  <c r="L566" i="1"/>
  <c r="L586" i="1"/>
  <c r="AU623" i="1"/>
  <c r="AZ623" i="1" s="1"/>
  <c r="AU624" i="1"/>
  <c r="AZ624" i="1" s="1"/>
  <c r="AU636" i="1"/>
  <c r="AZ636" i="1" s="1"/>
  <c r="AU652" i="1"/>
  <c r="AZ652" i="1" s="1"/>
  <c r="AU680" i="1"/>
  <c r="AZ680" i="1" s="1"/>
  <c r="AU687" i="1"/>
  <c r="AZ687" i="1" s="1"/>
  <c r="AU688" i="1"/>
  <c r="AZ688" i="1" s="1"/>
  <c r="AU695" i="1"/>
  <c r="AZ695" i="1" s="1"/>
  <c r="AU696" i="1"/>
  <c r="AZ696" i="1" s="1"/>
  <c r="AU705" i="1"/>
  <c r="AZ705" i="1" s="1"/>
  <c r="AU714" i="1"/>
  <c r="AZ714" i="1" s="1"/>
  <c r="L720" i="1"/>
  <c r="L721" i="1"/>
  <c r="L744" i="1"/>
  <c r="L758" i="1"/>
  <c r="L770" i="1"/>
  <c r="L405" i="1"/>
  <c r="N414" i="1"/>
  <c r="AU414" i="1"/>
  <c r="AZ414" i="1" s="1"/>
  <c r="L417" i="1"/>
  <c r="N419" i="1"/>
  <c r="L421" i="1"/>
  <c r="AU426" i="1"/>
  <c r="AZ426" i="1" s="1"/>
  <c r="AU428" i="1"/>
  <c r="AZ428" i="1" s="1"/>
  <c r="AU430" i="1"/>
  <c r="AZ430" i="1" s="1"/>
  <c r="L457" i="1"/>
  <c r="L458" i="1"/>
  <c r="N459" i="1"/>
  <c r="AU459" i="1"/>
  <c r="AZ459" i="1" s="1"/>
  <c r="AU461" i="1"/>
  <c r="AZ461" i="1" s="1"/>
  <c r="AU462" i="1"/>
  <c r="AZ462" i="1" s="1"/>
  <c r="AU465" i="1"/>
  <c r="AZ465" i="1" s="1"/>
  <c r="AU468" i="1"/>
  <c r="AZ468" i="1" s="1"/>
  <c r="L489" i="1"/>
  <c r="L490" i="1"/>
  <c r="L493" i="1"/>
  <c r="L497" i="1"/>
  <c r="L498" i="1"/>
  <c r="L501" i="1"/>
  <c r="L505" i="1"/>
  <c r="L506" i="1"/>
  <c r="L509" i="1"/>
  <c r="L513" i="1"/>
  <c r="AU516" i="1"/>
  <c r="AZ516" i="1" s="1"/>
  <c r="AU522" i="1"/>
  <c r="AZ522" i="1" s="1"/>
  <c r="AU524" i="1"/>
  <c r="AZ524" i="1" s="1"/>
  <c r="N528" i="1"/>
  <c r="AU530" i="1"/>
  <c r="AZ530" i="1" s="1"/>
  <c r="L535" i="1"/>
  <c r="L537" i="1"/>
  <c r="AU540" i="1"/>
  <c r="AZ540" i="1" s="1"/>
  <c r="N543" i="1"/>
  <c r="L545" i="1"/>
  <c r="Q547" i="1"/>
  <c r="P547" i="1"/>
  <c r="AU555" i="1"/>
  <c r="AZ555" i="1" s="1"/>
  <c r="AU564" i="1"/>
  <c r="AZ564" i="1" s="1"/>
  <c r="L609" i="1"/>
  <c r="AU609" i="1"/>
  <c r="AZ609" i="1" s="1"/>
  <c r="AU614" i="1"/>
  <c r="AZ614" i="1" s="1"/>
  <c r="AU628" i="1"/>
  <c r="AZ628" i="1" s="1"/>
  <c r="AU639" i="1"/>
  <c r="AZ639" i="1" s="1"/>
  <c r="AU640" i="1"/>
  <c r="AZ640" i="1" s="1"/>
  <c r="L650" i="1"/>
  <c r="AU683" i="1"/>
  <c r="AZ683" i="1" s="1"/>
  <c r="AU691" i="1"/>
  <c r="AZ691" i="1" s="1"/>
  <c r="AU692" i="1"/>
  <c r="AZ692" i="1" s="1"/>
  <c r="L700" i="1"/>
  <c r="L713" i="1"/>
  <c r="L716" i="1"/>
  <c r="L717" i="1"/>
  <c r="AU727" i="1"/>
  <c r="AZ727" i="1" s="1"/>
  <c r="AU728" i="1"/>
  <c r="AZ728" i="1" s="1"/>
  <c r="AU742" i="1"/>
  <c r="AZ742" i="1" s="1"/>
  <c r="AU752" i="1"/>
  <c r="AZ752" i="1" s="1"/>
  <c r="L755" i="1"/>
  <c r="L768" i="1"/>
  <c r="N547" i="1"/>
  <c r="AU557" i="1"/>
  <c r="AZ557" i="1" s="1"/>
  <c r="L570" i="1"/>
  <c r="L575" i="1"/>
  <c r="L578" i="1"/>
  <c r="AU578" i="1"/>
  <c r="AZ578" i="1" s="1"/>
  <c r="N580" i="1"/>
  <c r="N584" i="1"/>
  <c r="L590" i="1"/>
  <c r="L595" i="1"/>
  <c r="L602" i="1"/>
  <c r="L607" i="1"/>
  <c r="AU622" i="1"/>
  <c r="AZ622" i="1" s="1"/>
  <c r="AU631" i="1"/>
  <c r="AZ631" i="1" s="1"/>
  <c r="AU632" i="1"/>
  <c r="AZ632" i="1" s="1"/>
  <c r="AU634" i="1"/>
  <c r="AZ634" i="1" s="1"/>
  <c r="AU644" i="1"/>
  <c r="AZ644" i="1" s="1"/>
  <c r="AU653" i="1"/>
  <c r="AZ653" i="1" s="1"/>
  <c r="L655" i="1"/>
  <c r="L659" i="1"/>
  <c r="AU659" i="1"/>
  <c r="AZ659" i="1" s="1"/>
  <c r="L667" i="1"/>
  <c r="AU667" i="1"/>
  <c r="AZ667" i="1" s="1"/>
  <c r="L672" i="1"/>
  <c r="L675" i="1"/>
  <c r="AU675" i="1"/>
  <c r="AZ675" i="1" s="1"/>
  <c r="AU676" i="1"/>
  <c r="AZ676" i="1" s="1"/>
  <c r="L679" i="1"/>
  <c r="AU679" i="1"/>
  <c r="AZ679" i="1" s="1"/>
  <c r="AU682" i="1"/>
  <c r="AZ682" i="1" s="1"/>
  <c r="AU686" i="1"/>
  <c r="AZ686" i="1" s="1"/>
  <c r="AU689" i="1"/>
  <c r="AZ689" i="1" s="1"/>
  <c r="AU690" i="1"/>
  <c r="AZ690" i="1" s="1"/>
  <c r="AU693" i="1"/>
  <c r="AZ693" i="1" s="1"/>
  <c r="AU694" i="1"/>
  <c r="AZ694" i="1" s="1"/>
  <c r="AU697" i="1"/>
  <c r="AZ697" i="1" s="1"/>
  <c r="AU701" i="1"/>
  <c r="AZ701" i="1" s="1"/>
  <c r="L707" i="1"/>
  <c r="L708" i="1"/>
  <c r="AU709" i="1"/>
  <c r="AZ709" i="1" s="1"/>
  <c r="AU711" i="1"/>
  <c r="AZ711" i="1" s="1"/>
  <c r="AU712" i="1"/>
  <c r="AZ712" i="1" s="1"/>
  <c r="L723" i="1"/>
  <c r="L724" i="1"/>
  <c r="AU725" i="1"/>
  <c r="AZ725" i="1" s="1"/>
  <c r="AU726" i="1"/>
  <c r="AZ726" i="1" s="1"/>
  <c r="L739" i="1"/>
  <c r="L740" i="1"/>
  <c r="L746" i="1"/>
  <c r="AU746" i="1"/>
  <c r="AZ746" i="1" s="1"/>
  <c r="L759" i="1"/>
  <c r="L764" i="1"/>
  <c r="AU766" i="1"/>
  <c r="AZ766" i="1" s="1"/>
  <c r="N768" i="1"/>
  <c r="N770" i="1"/>
  <c r="L772" i="1"/>
  <c r="AU772" i="1"/>
  <c r="AZ772" i="1" s="1"/>
  <c r="AU776" i="1"/>
  <c r="AZ776" i="1" s="1"/>
  <c r="L555" i="1"/>
  <c r="L567" i="1"/>
  <c r="L574" i="1"/>
  <c r="L587" i="1"/>
  <c r="L594" i="1"/>
  <c r="L598" i="1"/>
  <c r="L606" i="1"/>
  <c r="L611" i="1"/>
  <c r="L647" i="1"/>
  <c r="L663" i="1"/>
  <c r="L671" i="1"/>
  <c r="L704" i="1"/>
  <c r="L731" i="1"/>
  <c r="L732" i="1"/>
  <c r="L735" i="1"/>
  <c r="L736" i="1"/>
  <c r="L750" i="1"/>
  <c r="L756" i="1"/>
  <c r="L771" i="1"/>
  <c r="L783" i="1"/>
  <c r="L760" i="1"/>
  <c r="AU760" i="1"/>
  <c r="AZ760" i="1" s="1"/>
  <c r="AU762" i="1"/>
  <c r="AZ762" i="1" s="1"/>
  <c r="N764" i="1"/>
  <c r="AU774" i="1"/>
  <c r="AZ774" i="1" s="1"/>
  <c r="AU778" i="1"/>
  <c r="AZ778" i="1" s="1"/>
  <c r="AU779" i="1"/>
  <c r="AZ779" i="1" s="1"/>
  <c r="AU780" i="1"/>
  <c r="AZ780" i="1" s="1"/>
  <c r="AU781" i="1"/>
  <c r="AZ781" i="1" s="1"/>
  <c r="AU794" i="1"/>
  <c r="AZ794" i="1" s="1"/>
  <c r="L796" i="1"/>
  <c r="AU798" i="1"/>
  <c r="AZ798" i="1" s="1"/>
  <c r="AU785" i="1"/>
  <c r="AZ785" i="1" s="1"/>
  <c r="O154" i="1"/>
  <c r="N154" i="1"/>
  <c r="N178" i="1"/>
  <c r="Q180" i="1"/>
  <c r="T180" i="1"/>
  <c r="P180" i="1"/>
  <c r="N182" i="1"/>
  <c r="Q140" i="1"/>
  <c r="P140" i="1"/>
  <c r="T140" i="1"/>
  <c r="AU141" i="1"/>
  <c r="AZ141" i="1" s="1"/>
  <c r="L144" i="1"/>
  <c r="AU146" i="1"/>
  <c r="AZ146" i="1" s="1"/>
  <c r="AU149" i="1"/>
  <c r="AZ149" i="1" s="1"/>
  <c r="L152" i="1"/>
  <c r="AU154" i="1"/>
  <c r="AZ154" i="1" s="1"/>
  <c r="AU157" i="1"/>
  <c r="AZ157" i="1" s="1"/>
  <c r="L160" i="1"/>
  <c r="AU162" i="1"/>
  <c r="AZ162" i="1" s="1"/>
  <c r="AU165" i="1"/>
  <c r="AZ165" i="1" s="1"/>
  <c r="L168" i="1"/>
  <c r="AU170" i="1"/>
  <c r="AZ170" i="1" s="1"/>
  <c r="AU173" i="1"/>
  <c r="AZ173" i="1" s="1"/>
  <c r="N175" i="1"/>
  <c r="L176" i="1"/>
  <c r="AU178" i="1"/>
  <c r="AZ178" i="1" s="1"/>
  <c r="AU181" i="1"/>
  <c r="AZ181" i="1" s="1"/>
  <c r="Q230" i="1"/>
  <c r="T230" i="1"/>
  <c r="P230" i="1"/>
  <c r="N191" i="1"/>
  <c r="N239" i="1"/>
  <c r="N140" i="1"/>
  <c r="W149" i="1"/>
  <c r="AA149" i="1" s="1"/>
  <c r="AV149" i="1" s="1"/>
  <c r="N180" i="1"/>
  <c r="N224" i="1"/>
  <c r="N232" i="1"/>
  <c r="V232" i="1"/>
  <c r="X232" i="1" s="1"/>
  <c r="AS232" i="1" s="1"/>
  <c r="AX232" i="1" s="1"/>
  <c r="N252" i="1"/>
  <c r="AU259" i="1"/>
  <c r="AZ259" i="1" s="1"/>
  <c r="AU263" i="1"/>
  <c r="AZ263" i="1" s="1"/>
  <c r="AU267" i="1"/>
  <c r="AZ267" i="1" s="1"/>
  <c r="N271" i="1"/>
  <c r="AU271" i="1"/>
  <c r="AZ271" i="1" s="1"/>
  <c r="AU275" i="1"/>
  <c r="AZ275" i="1" s="1"/>
  <c r="N279" i="1"/>
  <c r="AU279" i="1"/>
  <c r="AZ279" i="1" s="1"/>
  <c r="AU283" i="1"/>
  <c r="AZ283" i="1" s="1"/>
  <c r="AU287" i="1"/>
  <c r="AZ287" i="1" s="1"/>
  <c r="AU291" i="1"/>
  <c r="AZ291" i="1" s="1"/>
  <c r="AU295" i="1"/>
  <c r="AZ295" i="1" s="1"/>
  <c r="AU299" i="1"/>
  <c r="AZ299" i="1" s="1"/>
  <c r="AU303" i="1"/>
  <c r="AZ303" i="1" s="1"/>
  <c r="AU307" i="1"/>
  <c r="AZ307" i="1" s="1"/>
  <c r="N312" i="1"/>
  <c r="N320" i="1"/>
  <c r="Q325" i="1"/>
  <c r="T325" i="1"/>
  <c r="P325" i="1"/>
  <c r="AU331" i="1"/>
  <c r="AZ331" i="1" s="1"/>
  <c r="L333" i="1"/>
  <c r="AU347" i="1"/>
  <c r="AZ347" i="1" s="1"/>
  <c r="L349" i="1"/>
  <c r="AU363" i="1"/>
  <c r="AZ363" i="1" s="1"/>
  <c r="L387" i="1"/>
  <c r="L411" i="1"/>
  <c r="L427" i="1"/>
  <c r="L431" i="1"/>
  <c r="L433" i="1"/>
  <c r="N433" i="1"/>
  <c r="L434" i="1"/>
  <c r="L469" i="1"/>
  <c r="N183" i="1"/>
  <c r="N195" i="1"/>
  <c r="L383" i="1"/>
  <c r="L399" i="1"/>
  <c r="L461" i="1"/>
  <c r="L630" i="1"/>
  <c r="N230" i="1"/>
  <c r="P232" i="1"/>
  <c r="T232" i="1"/>
  <c r="L313" i="1"/>
  <c r="L325" i="1"/>
  <c r="AU326" i="1"/>
  <c r="AZ326" i="1" s="1"/>
  <c r="L341" i="1"/>
  <c r="AU342" i="1"/>
  <c r="AZ342" i="1" s="1"/>
  <c r="L357" i="1"/>
  <c r="AU358" i="1"/>
  <c r="AZ358" i="1" s="1"/>
  <c r="L371" i="1"/>
  <c r="L379" i="1"/>
  <c r="L395" i="1"/>
  <c r="L403" i="1"/>
  <c r="L415" i="1"/>
  <c r="L423" i="1"/>
  <c r="L453" i="1"/>
  <c r="N453" i="1"/>
  <c r="L485" i="1"/>
  <c r="L616" i="1"/>
  <c r="L317" i="1"/>
  <c r="L321" i="1"/>
  <c r="AU332" i="1"/>
  <c r="AZ332" i="1" s="1"/>
  <c r="L337" i="1"/>
  <c r="L353" i="1"/>
  <c r="L407" i="1"/>
  <c r="L419" i="1"/>
  <c r="L435" i="1"/>
  <c r="L437" i="1"/>
  <c r="Q149" i="1"/>
  <c r="L260" i="1"/>
  <c r="L262" i="1"/>
  <c r="L264" i="1"/>
  <c r="L266" i="1"/>
  <c r="L268" i="1"/>
  <c r="L270" i="1"/>
  <c r="L272" i="1"/>
  <c r="L274" i="1"/>
  <c r="L276" i="1"/>
  <c r="L278" i="1"/>
  <c r="L280" i="1"/>
  <c r="L282" i="1"/>
  <c r="L284" i="1"/>
  <c r="L286" i="1"/>
  <c r="L288" i="1"/>
  <c r="L290" i="1"/>
  <c r="L292" i="1"/>
  <c r="L294" i="1"/>
  <c r="L296" i="1"/>
  <c r="L298" i="1"/>
  <c r="L300" i="1"/>
  <c r="L302" i="1"/>
  <c r="L304" i="1"/>
  <c r="L306" i="1"/>
  <c r="L308" i="1"/>
  <c r="L310" i="1"/>
  <c r="AU311" i="1"/>
  <c r="AZ311" i="1" s="1"/>
  <c r="AU315" i="1"/>
  <c r="AZ315" i="1" s="1"/>
  <c r="Q321" i="1"/>
  <c r="T321" i="1"/>
  <c r="P321" i="1"/>
  <c r="O323" i="1"/>
  <c r="N323" i="1"/>
  <c r="AU327" i="1"/>
  <c r="AZ327" i="1" s="1"/>
  <c r="L329" i="1"/>
  <c r="AU330" i="1"/>
  <c r="AZ330" i="1" s="1"/>
  <c r="N339" i="1"/>
  <c r="AU343" i="1"/>
  <c r="AZ343" i="1" s="1"/>
  <c r="L345" i="1"/>
  <c r="AU346" i="1"/>
  <c r="AZ346" i="1" s="1"/>
  <c r="AU359" i="1"/>
  <c r="AZ359" i="1" s="1"/>
  <c r="L361" i="1"/>
  <c r="AU362" i="1"/>
  <c r="AZ362" i="1" s="1"/>
  <c r="L367" i="1"/>
  <c r="L375" i="1"/>
  <c r="L391" i="1"/>
  <c r="L425" i="1"/>
  <c r="L426" i="1"/>
  <c r="L429" i="1"/>
  <c r="L430" i="1"/>
  <c r="L445" i="1"/>
  <c r="L477" i="1"/>
  <c r="AU493" i="1"/>
  <c r="AZ493" i="1" s="1"/>
  <c r="AU501" i="1"/>
  <c r="AZ501" i="1" s="1"/>
  <c r="AU509" i="1"/>
  <c r="AZ509" i="1" s="1"/>
  <c r="AU512" i="1"/>
  <c r="AZ512" i="1" s="1"/>
  <c r="AU548" i="1"/>
  <c r="AZ548" i="1" s="1"/>
  <c r="O342" i="1"/>
  <c r="O358" i="1"/>
  <c r="L366" i="1"/>
  <c r="L370" i="1"/>
  <c r="L374" i="1"/>
  <c r="L378" i="1"/>
  <c r="L382" i="1"/>
  <c r="L386" i="1"/>
  <c r="L390" i="1"/>
  <c r="L394" i="1"/>
  <c r="L398" i="1"/>
  <c r="L402" i="1"/>
  <c r="L406" i="1"/>
  <c r="L410" i="1"/>
  <c r="L414" i="1"/>
  <c r="P416" i="1"/>
  <c r="L418" i="1"/>
  <c r="L422" i="1"/>
  <c r="L438" i="1"/>
  <c r="AU440" i="1"/>
  <c r="AZ440" i="1" s="1"/>
  <c r="L446" i="1"/>
  <c r="AU448" i="1"/>
  <c r="AZ448" i="1" s="1"/>
  <c r="L454" i="1"/>
  <c r="AU456" i="1"/>
  <c r="AZ456" i="1" s="1"/>
  <c r="L462" i="1"/>
  <c r="AU464" i="1"/>
  <c r="AZ464" i="1" s="1"/>
  <c r="L470" i="1"/>
  <c r="AU472" i="1"/>
  <c r="AZ472" i="1" s="1"/>
  <c r="L478" i="1"/>
  <c r="AU480" i="1"/>
  <c r="AZ480" i="1" s="1"/>
  <c r="L486" i="1"/>
  <c r="N496" i="1"/>
  <c r="O530" i="1"/>
  <c r="N530" i="1"/>
  <c r="AU571" i="1"/>
  <c r="AZ571" i="1" s="1"/>
  <c r="L580" i="1"/>
  <c r="AU591" i="1"/>
  <c r="AZ591" i="1" s="1"/>
  <c r="L624" i="1"/>
  <c r="AU627" i="1"/>
  <c r="AZ627" i="1" s="1"/>
  <c r="AU364" i="1"/>
  <c r="AZ364" i="1" s="1"/>
  <c r="W416" i="1"/>
  <c r="AA416" i="1" s="1"/>
  <c r="AV416" i="1" s="1"/>
  <c r="BA416" i="1" s="1"/>
  <c r="AU439" i="1"/>
  <c r="AZ439" i="1" s="1"/>
  <c r="AU447" i="1"/>
  <c r="AZ447" i="1" s="1"/>
  <c r="AU455" i="1"/>
  <c r="AZ455" i="1" s="1"/>
  <c r="AU463" i="1"/>
  <c r="AZ463" i="1" s="1"/>
  <c r="AU471" i="1"/>
  <c r="AZ471" i="1" s="1"/>
  <c r="AU479" i="1"/>
  <c r="AZ479" i="1" s="1"/>
  <c r="T493" i="1"/>
  <c r="P493" i="1"/>
  <c r="Q493" i="1"/>
  <c r="AU523" i="1"/>
  <c r="AZ523" i="1" s="1"/>
  <c r="Q528" i="1"/>
  <c r="T528" i="1"/>
  <c r="P528" i="1"/>
  <c r="AU531" i="1"/>
  <c r="AZ531" i="1" s="1"/>
  <c r="AU539" i="1"/>
  <c r="AZ539" i="1" s="1"/>
  <c r="N550" i="1"/>
  <c r="L612" i="1"/>
  <c r="L622" i="1"/>
  <c r="N622" i="1"/>
  <c r="L640" i="1"/>
  <c r="AU643" i="1"/>
  <c r="AZ643" i="1" s="1"/>
  <c r="AU368" i="1"/>
  <c r="AZ368" i="1" s="1"/>
  <c r="AU372" i="1"/>
  <c r="AZ372" i="1" s="1"/>
  <c r="AU376" i="1"/>
  <c r="AZ376" i="1" s="1"/>
  <c r="AU380" i="1"/>
  <c r="AZ380" i="1" s="1"/>
  <c r="AU384" i="1"/>
  <c r="AZ384" i="1" s="1"/>
  <c r="AU388" i="1"/>
  <c r="AZ388" i="1" s="1"/>
  <c r="AU392" i="1"/>
  <c r="AZ392" i="1" s="1"/>
  <c r="AU396" i="1"/>
  <c r="AZ396" i="1" s="1"/>
  <c r="AU400" i="1"/>
  <c r="AZ400" i="1" s="1"/>
  <c r="AU404" i="1"/>
  <c r="AZ404" i="1" s="1"/>
  <c r="AU408" i="1"/>
  <c r="AZ408" i="1" s="1"/>
  <c r="AU412" i="1"/>
  <c r="AZ412" i="1" s="1"/>
  <c r="N416" i="1"/>
  <c r="AU416" i="1"/>
  <c r="AZ416" i="1" s="1"/>
  <c r="AU420" i="1"/>
  <c r="AZ420" i="1" s="1"/>
  <c r="AU424" i="1"/>
  <c r="AZ424" i="1" s="1"/>
  <c r="AU425" i="1"/>
  <c r="AZ425" i="1" s="1"/>
  <c r="AU429" i="1"/>
  <c r="AZ429" i="1" s="1"/>
  <c r="AU433" i="1"/>
  <c r="AZ433" i="1" s="1"/>
  <c r="AU437" i="1"/>
  <c r="AZ437" i="1" s="1"/>
  <c r="N468" i="1"/>
  <c r="AU488" i="1"/>
  <c r="AZ488" i="1" s="1"/>
  <c r="AU491" i="1"/>
  <c r="AZ491" i="1" s="1"/>
  <c r="N493" i="1"/>
  <c r="L494" i="1"/>
  <c r="AU496" i="1"/>
  <c r="AZ496" i="1" s="1"/>
  <c r="AU499" i="1"/>
  <c r="AZ499" i="1" s="1"/>
  <c r="L502" i="1"/>
  <c r="AU504" i="1"/>
  <c r="AZ504" i="1" s="1"/>
  <c r="AU507" i="1"/>
  <c r="AZ507" i="1" s="1"/>
  <c r="L510" i="1"/>
  <c r="AU515" i="1"/>
  <c r="AZ515" i="1" s="1"/>
  <c r="AU543" i="1"/>
  <c r="AZ543" i="1" s="1"/>
  <c r="L560" i="1"/>
  <c r="L563" i="1"/>
  <c r="L576" i="1"/>
  <c r="L579" i="1"/>
  <c r="N579" i="1"/>
  <c r="L583" i="1"/>
  <c r="L596" i="1"/>
  <c r="L599" i="1"/>
  <c r="O606" i="1"/>
  <c r="N606" i="1"/>
  <c r="AU607" i="1"/>
  <c r="AZ607" i="1" s="1"/>
  <c r="L773" i="1"/>
  <c r="AU513" i="1"/>
  <c r="AZ513" i="1" s="1"/>
  <c r="AU517" i="1"/>
  <c r="AZ517" i="1" s="1"/>
  <c r="AU521" i="1"/>
  <c r="AZ521" i="1" s="1"/>
  <c r="AU525" i="1"/>
  <c r="AZ525" i="1" s="1"/>
  <c r="AU529" i="1"/>
  <c r="AZ529" i="1" s="1"/>
  <c r="N533" i="1"/>
  <c r="AU533" i="1"/>
  <c r="AZ533" i="1" s="1"/>
  <c r="AU537" i="1"/>
  <c r="AZ537" i="1" s="1"/>
  <c r="AU541" i="1"/>
  <c r="AZ541" i="1" s="1"/>
  <c r="AU545" i="1"/>
  <c r="AZ545" i="1" s="1"/>
  <c r="T547" i="1"/>
  <c r="AU549" i="1"/>
  <c r="AZ549" i="1" s="1"/>
  <c r="L556" i="1"/>
  <c r="AU570" i="1"/>
  <c r="AZ570" i="1" s="1"/>
  <c r="L572" i="1"/>
  <c r="AU590" i="1"/>
  <c r="AZ590" i="1" s="1"/>
  <c r="L592" i="1"/>
  <c r="AU606" i="1"/>
  <c r="AZ606" i="1" s="1"/>
  <c r="L608" i="1"/>
  <c r="L618" i="1"/>
  <c r="AU621" i="1"/>
  <c r="AZ621" i="1" s="1"/>
  <c r="L626" i="1"/>
  <c r="AU629" i="1"/>
  <c r="AZ629" i="1" s="1"/>
  <c r="V631" i="1"/>
  <c r="X631" i="1" s="1"/>
  <c r="AS631" i="1" s="1"/>
  <c r="AX631" i="1" s="1"/>
  <c r="L636" i="1"/>
  <c r="L642" i="1"/>
  <c r="AU645" i="1"/>
  <c r="AZ645" i="1" s="1"/>
  <c r="Q459" i="1"/>
  <c r="N558" i="1"/>
  <c r="L564" i="1"/>
  <c r="AU565" i="1"/>
  <c r="AZ565" i="1" s="1"/>
  <c r="L584" i="1"/>
  <c r="AU585" i="1"/>
  <c r="AZ585" i="1" s="1"/>
  <c r="L600" i="1"/>
  <c r="AU601" i="1"/>
  <c r="AZ601" i="1" s="1"/>
  <c r="AU618" i="1"/>
  <c r="AZ618" i="1" s="1"/>
  <c r="L620" i="1"/>
  <c r="AU626" i="1"/>
  <c r="AZ626" i="1" s="1"/>
  <c r="L628" i="1"/>
  <c r="L634" i="1"/>
  <c r="AU642" i="1"/>
  <c r="AZ642" i="1" s="1"/>
  <c r="L644" i="1"/>
  <c r="N645" i="1"/>
  <c r="L685" i="1"/>
  <c r="L512" i="1"/>
  <c r="L514" i="1"/>
  <c r="L516" i="1"/>
  <c r="L518" i="1"/>
  <c r="L520" i="1"/>
  <c r="L522" i="1"/>
  <c r="L524" i="1"/>
  <c r="L526" i="1"/>
  <c r="L528" i="1"/>
  <c r="L530" i="1"/>
  <c r="L532" i="1"/>
  <c r="L534" i="1"/>
  <c r="L536" i="1"/>
  <c r="L538" i="1"/>
  <c r="L540" i="1"/>
  <c r="L542" i="1"/>
  <c r="L544" i="1"/>
  <c r="L546" i="1"/>
  <c r="L548" i="1"/>
  <c r="L550" i="1"/>
  <c r="L552" i="1"/>
  <c r="AU553" i="1"/>
  <c r="AZ553" i="1" s="1"/>
  <c r="AU566" i="1"/>
  <c r="AZ566" i="1" s="1"/>
  <c r="L568" i="1"/>
  <c r="AU569" i="1"/>
  <c r="AZ569" i="1" s="1"/>
  <c r="AU586" i="1"/>
  <c r="AZ586" i="1" s="1"/>
  <c r="L588" i="1"/>
  <c r="AU589" i="1"/>
  <c r="AZ589" i="1" s="1"/>
  <c r="AU602" i="1"/>
  <c r="AZ602" i="1" s="1"/>
  <c r="L604" i="1"/>
  <c r="AU605" i="1"/>
  <c r="AZ605" i="1" s="1"/>
  <c r="L614" i="1"/>
  <c r="AU617" i="1"/>
  <c r="AZ617" i="1" s="1"/>
  <c r="AU625" i="1"/>
  <c r="AZ625" i="1" s="1"/>
  <c r="AU630" i="1"/>
  <c r="AZ630" i="1" s="1"/>
  <c r="T631" i="1"/>
  <c r="P631" i="1"/>
  <c r="L632" i="1"/>
  <c r="L638" i="1"/>
  <c r="AU641" i="1"/>
  <c r="AZ641" i="1" s="1"/>
  <c r="L661" i="1"/>
  <c r="L664" i="1"/>
  <c r="L698" i="1"/>
  <c r="L776" i="1"/>
  <c r="AU647" i="1"/>
  <c r="AZ647" i="1" s="1"/>
  <c r="AU651" i="1"/>
  <c r="AZ651" i="1" s="1"/>
  <c r="L665" i="1"/>
  <c r="AU666" i="1"/>
  <c r="AZ666" i="1" s="1"/>
  <c r="L697" i="1"/>
  <c r="AU723" i="1"/>
  <c r="AZ723" i="1" s="1"/>
  <c r="L727" i="1"/>
  <c r="N727" i="1"/>
  <c r="N565" i="1"/>
  <c r="N593" i="1"/>
  <c r="N601" i="1"/>
  <c r="N631" i="1"/>
  <c r="L669" i="1"/>
  <c r="AU670" i="1"/>
  <c r="AZ670" i="1" s="1"/>
  <c r="L673" i="1"/>
  <c r="N680" i="1"/>
  <c r="N691" i="1"/>
  <c r="N692" i="1"/>
  <c r="AU707" i="1"/>
  <c r="AZ707" i="1" s="1"/>
  <c r="L711" i="1"/>
  <c r="AU747" i="1"/>
  <c r="AZ747" i="1" s="1"/>
  <c r="L613" i="1"/>
  <c r="L615" i="1"/>
  <c r="L617" i="1"/>
  <c r="L619" i="1"/>
  <c r="L621" i="1"/>
  <c r="L623" i="1"/>
  <c r="L625" i="1"/>
  <c r="L627" i="1"/>
  <c r="L629" i="1"/>
  <c r="L631" i="1"/>
  <c r="L633" i="1"/>
  <c r="L635" i="1"/>
  <c r="L637" i="1"/>
  <c r="L639" i="1"/>
  <c r="L641" i="1"/>
  <c r="L643" i="1"/>
  <c r="L645" i="1"/>
  <c r="AU646" i="1"/>
  <c r="AZ646" i="1" s="1"/>
  <c r="L648" i="1"/>
  <c r="AU650" i="1"/>
  <c r="AZ650" i="1" s="1"/>
  <c r="L652" i="1"/>
  <c r="AU655" i="1"/>
  <c r="AZ655" i="1" s="1"/>
  <c r="L657" i="1"/>
  <c r="AU658" i="1"/>
  <c r="AZ658" i="1" s="1"/>
  <c r="AU671" i="1"/>
  <c r="AZ671" i="1" s="1"/>
  <c r="N675" i="1"/>
  <c r="T692" i="1"/>
  <c r="P692" i="1"/>
  <c r="Q692" i="1"/>
  <c r="L703" i="1"/>
  <c r="N662" i="1"/>
  <c r="AU717" i="1"/>
  <c r="AZ717" i="1" s="1"/>
  <c r="AU733" i="1"/>
  <c r="AZ733" i="1" s="1"/>
  <c r="AU737" i="1"/>
  <c r="AZ737" i="1" s="1"/>
  <c r="T764" i="1"/>
  <c r="P764" i="1"/>
  <c r="Q764" i="1"/>
  <c r="N787" i="1"/>
  <c r="L792" i="1"/>
  <c r="L701" i="1"/>
  <c r="AU703" i="1"/>
  <c r="AZ703" i="1" s="1"/>
  <c r="L712" i="1"/>
  <c r="AU718" i="1"/>
  <c r="AZ718" i="1" s="1"/>
  <c r="AU721" i="1"/>
  <c r="AZ721" i="1" s="1"/>
  <c r="L728" i="1"/>
  <c r="AU734" i="1"/>
  <c r="AZ734" i="1" s="1"/>
  <c r="AU738" i="1"/>
  <c r="AZ738" i="1" s="1"/>
  <c r="AU741" i="1"/>
  <c r="AZ741" i="1" s="1"/>
  <c r="AU745" i="1"/>
  <c r="AZ745" i="1" s="1"/>
  <c r="L748" i="1"/>
  <c r="AU749" i="1"/>
  <c r="AZ749" i="1" s="1"/>
  <c r="L751" i="1"/>
  <c r="AU793" i="1"/>
  <c r="AZ793" i="1" s="1"/>
  <c r="AU797" i="1"/>
  <c r="AZ797" i="1" s="1"/>
  <c r="L702" i="1"/>
  <c r="N706" i="1"/>
  <c r="AU713" i="1"/>
  <c r="AZ713" i="1" s="1"/>
  <c r="AU729" i="1"/>
  <c r="AZ729" i="1" s="1"/>
  <c r="N742" i="1"/>
  <c r="L753" i="1"/>
  <c r="O755" i="1"/>
  <c r="N755" i="1"/>
  <c r="L757" i="1"/>
  <c r="L761" i="1"/>
  <c r="L765" i="1"/>
  <c r="L769" i="1"/>
  <c r="L790" i="1"/>
  <c r="AU755" i="1"/>
  <c r="AZ755" i="1" s="1"/>
  <c r="AU759" i="1"/>
  <c r="AZ759" i="1" s="1"/>
  <c r="AU763" i="1"/>
  <c r="AZ763" i="1" s="1"/>
  <c r="AU767" i="1"/>
  <c r="AZ767" i="1" s="1"/>
  <c r="AU771" i="1"/>
  <c r="AZ771" i="1" s="1"/>
  <c r="AU775" i="1"/>
  <c r="AZ775" i="1" s="1"/>
  <c r="L777" i="1"/>
  <c r="L780" i="1"/>
  <c r="AU792" i="1"/>
  <c r="AZ792" i="1" s="1"/>
  <c r="L794" i="1"/>
  <c r="L798" i="1"/>
  <c r="L782" i="1"/>
  <c r="L784" i="1"/>
  <c r="AU787" i="1"/>
  <c r="AZ787" i="1" s="1"/>
  <c r="AU796" i="1"/>
  <c r="AZ796" i="1" s="1"/>
  <c r="L706" i="1"/>
  <c r="L710" i="1"/>
  <c r="L714" i="1"/>
  <c r="L718" i="1"/>
  <c r="L722" i="1"/>
  <c r="L726" i="1"/>
  <c r="L730" i="1"/>
  <c r="L734" i="1"/>
  <c r="L738" i="1"/>
  <c r="L742" i="1"/>
  <c r="AU784" i="1"/>
  <c r="AZ784" i="1" s="1"/>
  <c r="L786" i="1"/>
  <c r="L788" i="1"/>
  <c r="AU791" i="1"/>
  <c r="AZ791" i="1" s="1"/>
  <c r="L781" i="1"/>
  <c r="L785" i="1"/>
  <c r="L789" i="1"/>
  <c r="L793" i="1"/>
  <c r="L797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3" i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K2" i="1"/>
  <c r="J2" i="1"/>
  <c r="AO2" i="1"/>
  <c r="AH2" i="1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42" i="4"/>
  <c r="N6" i="2"/>
  <c r="N7" i="2"/>
  <c r="N8" i="2"/>
  <c r="N5" i="2"/>
  <c r="AL3" i="1"/>
  <c r="AM3" i="1"/>
  <c r="AN3" i="1"/>
  <c r="AO3" i="1"/>
  <c r="AP3" i="1"/>
  <c r="AL4" i="1"/>
  <c r="AM4" i="1"/>
  <c r="AN4" i="1"/>
  <c r="AO4" i="1"/>
  <c r="AP4" i="1"/>
  <c r="AL5" i="1"/>
  <c r="AM5" i="1"/>
  <c r="AN5" i="1"/>
  <c r="AO5" i="1"/>
  <c r="AP5" i="1"/>
  <c r="AL6" i="1"/>
  <c r="AM6" i="1"/>
  <c r="AN6" i="1"/>
  <c r="AO6" i="1"/>
  <c r="AP6" i="1"/>
  <c r="AL7" i="1"/>
  <c r="AM7" i="1"/>
  <c r="AN7" i="1"/>
  <c r="AO7" i="1"/>
  <c r="AP7" i="1"/>
  <c r="AL8" i="1"/>
  <c r="AM8" i="1"/>
  <c r="AN8" i="1"/>
  <c r="AO8" i="1"/>
  <c r="AP8" i="1"/>
  <c r="AL9" i="1"/>
  <c r="AM9" i="1"/>
  <c r="AN9" i="1"/>
  <c r="AO9" i="1"/>
  <c r="AP9" i="1"/>
  <c r="AL10" i="1"/>
  <c r="AM10" i="1"/>
  <c r="AN10" i="1"/>
  <c r="AO10" i="1"/>
  <c r="AP10" i="1"/>
  <c r="AL11" i="1"/>
  <c r="AM11" i="1"/>
  <c r="AN11" i="1"/>
  <c r="AO11" i="1"/>
  <c r="AP11" i="1"/>
  <c r="AL12" i="1"/>
  <c r="AM12" i="1"/>
  <c r="AN12" i="1"/>
  <c r="AO12" i="1"/>
  <c r="AP12" i="1"/>
  <c r="AL13" i="1"/>
  <c r="AM13" i="1"/>
  <c r="AN13" i="1"/>
  <c r="AO13" i="1"/>
  <c r="AP13" i="1"/>
  <c r="AL14" i="1"/>
  <c r="AM14" i="1"/>
  <c r="AN14" i="1"/>
  <c r="AO14" i="1"/>
  <c r="AP14" i="1"/>
  <c r="AL15" i="1"/>
  <c r="AM15" i="1"/>
  <c r="AN15" i="1"/>
  <c r="AO15" i="1"/>
  <c r="AP15" i="1"/>
  <c r="AL16" i="1"/>
  <c r="AM16" i="1"/>
  <c r="AN16" i="1"/>
  <c r="AO16" i="1"/>
  <c r="AP16" i="1"/>
  <c r="AL17" i="1"/>
  <c r="AM17" i="1"/>
  <c r="AN17" i="1"/>
  <c r="AO17" i="1"/>
  <c r="AP17" i="1"/>
  <c r="AL18" i="1"/>
  <c r="AM18" i="1"/>
  <c r="AN18" i="1"/>
  <c r="AO18" i="1"/>
  <c r="AP18" i="1"/>
  <c r="AL19" i="1"/>
  <c r="AM19" i="1"/>
  <c r="AN19" i="1"/>
  <c r="AO19" i="1"/>
  <c r="AP19" i="1"/>
  <c r="AL20" i="1"/>
  <c r="AM20" i="1"/>
  <c r="AN20" i="1"/>
  <c r="AO20" i="1"/>
  <c r="AP20" i="1"/>
  <c r="AL21" i="1"/>
  <c r="AM21" i="1"/>
  <c r="AN21" i="1"/>
  <c r="AO21" i="1"/>
  <c r="AP21" i="1"/>
  <c r="AL22" i="1"/>
  <c r="AM22" i="1"/>
  <c r="AN22" i="1"/>
  <c r="AO22" i="1"/>
  <c r="AP22" i="1"/>
  <c r="AL23" i="1"/>
  <c r="AM23" i="1"/>
  <c r="AN23" i="1"/>
  <c r="AO23" i="1"/>
  <c r="AP23" i="1"/>
  <c r="AL24" i="1"/>
  <c r="AM24" i="1"/>
  <c r="AN24" i="1"/>
  <c r="AO24" i="1"/>
  <c r="AP24" i="1"/>
  <c r="AL25" i="1"/>
  <c r="AM25" i="1"/>
  <c r="AN25" i="1"/>
  <c r="AO25" i="1"/>
  <c r="AP25" i="1"/>
  <c r="AL26" i="1"/>
  <c r="AM26" i="1"/>
  <c r="AN26" i="1"/>
  <c r="AO26" i="1"/>
  <c r="AP26" i="1"/>
  <c r="AL27" i="1"/>
  <c r="AM27" i="1"/>
  <c r="AN27" i="1"/>
  <c r="AO27" i="1"/>
  <c r="AP27" i="1"/>
  <c r="AL28" i="1"/>
  <c r="AM28" i="1"/>
  <c r="AN28" i="1"/>
  <c r="AO28" i="1"/>
  <c r="AP28" i="1"/>
  <c r="AL29" i="1"/>
  <c r="AM29" i="1"/>
  <c r="AN29" i="1"/>
  <c r="AO29" i="1"/>
  <c r="AP29" i="1"/>
  <c r="AL30" i="1"/>
  <c r="AM30" i="1"/>
  <c r="AN30" i="1"/>
  <c r="AO30" i="1"/>
  <c r="AP30" i="1"/>
  <c r="AL31" i="1"/>
  <c r="AM31" i="1"/>
  <c r="AN31" i="1"/>
  <c r="AO31" i="1"/>
  <c r="AP31" i="1"/>
  <c r="AL32" i="1"/>
  <c r="AM32" i="1"/>
  <c r="AN32" i="1"/>
  <c r="AO32" i="1"/>
  <c r="AP32" i="1"/>
  <c r="AL33" i="1"/>
  <c r="AM33" i="1"/>
  <c r="AN33" i="1"/>
  <c r="AO33" i="1"/>
  <c r="AP33" i="1"/>
  <c r="AL34" i="1"/>
  <c r="AM34" i="1"/>
  <c r="AN34" i="1"/>
  <c r="AO34" i="1"/>
  <c r="AP34" i="1"/>
  <c r="AL35" i="1"/>
  <c r="AM35" i="1"/>
  <c r="AN35" i="1"/>
  <c r="AO35" i="1"/>
  <c r="AP35" i="1"/>
  <c r="AL36" i="1"/>
  <c r="AM36" i="1"/>
  <c r="AN36" i="1"/>
  <c r="AO36" i="1"/>
  <c r="AP36" i="1"/>
  <c r="AL37" i="1"/>
  <c r="AM37" i="1"/>
  <c r="AN37" i="1"/>
  <c r="AO37" i="1"/>
  <c r="AP37" i="1"/>
  <c r="AL38" i="1"/>
  <c r="AM38" i="1"/>
  <c r="AN38" i="1"/>
  <c r="AO38" i="1"/>
  <c r="AP38" i="1"/>
  <c r="AL39" i="1"/>
  <c r="AM39" i="1"/>
  <c r="AN39" i="1"/>
  <c r="AO39" i="1"/>
  <c r="AP39" i="1"/>
  <c r="AL40" i="1"/>
  <c r="AM40" i="1"/>
  <c r="AN40" i="1"/>
  <c r="AO40" i="1"/>
  <c r="AP40" i="1"/>
  <c r="AL41" i="1"/>
  <c r="AM41" i="1"/>
  <c r="AN41" i="1"/>
  <c r="AO41" i="1"/>
  <c r="AP41" i="1"/>
  <c r="AL42" i="1"/>
  <c r="AM42" i="1"/>
  <c r="AN42" i="1"/>
  <c r="AO42" i="1"/>
  <c r="AP42" i="1"/>
  <c r="AL43" i="1"/>
  <c r="AM43" i="1"/>
  <c r="AN43" i="1"/>
  <c r="AO43" i="1"/>
  <c r="AP43" i="1"/>
  <c r="AL44" i="1"/>
  <c r="AM44" i="1"/>
  <c r="AN44" i="1"/>
  <c r="AO44" i="1"/>
  <c r="AP44" i="1"/>
  <c r="AL45" i="1"/>
  <c r="AM45" i="1"/>
  <c r="AN45" i="1"/>
  <c r="AO45" i="1"/>
  <c r="AP45" i="1"/>
  <c r="AL46" i="1"/>
  <c r="AM46" i="1"/>
  <c r="AN46" i="1"/>
  <c r="AO46" i="1"/>
  <c r="AP46" i="1"/>
  <c r="AL47" i="1"/>
  <c r="AM47" i="1"/>
  <c r="AN47" i="1"/>
  <c r="AO47" i="1"/>
  <c r="AP47" i="1"/>
  <c r="AL48" i="1"/>
  <c r="AM48" i="1"/>
  <c r="AN48" i="1"/>
  <c r="AO48" i="1"/>
  <c r="AP48" i="1"/>
  <c r="AL49" i="1"/>
  <c r="AM49" i="1"/>
  <c r="AN49" i="1"/>
  <c r="AO49" i="1"/>
  <c r="AP49" i="1"/>
  <c r="AL50" i="1"/>
  <c r="AM50" i="1"/>
  <c r="AN50" i="1"/>
  <c r="AO50" i="1"/>
  <c r="AP50" i="1"/>
  <c r="AL51" i="1"/>
  <c r="AM51" i="1"/>
  <c r="AN51" i="1"/>
  <c r="AO51" i="1"/>
  <c r="AP51" i="1"/>
  <c r="AL52" i="1"/>
  <c r="AM52" i="1"/>
  <c r="AN52" i="1"/>
  <c r="AO52" i="1"/>
  <c r="AP52" i="1"/>
  <c r="AL53" i="1"/>
  <c r="AM53" i="1"/>
  <c r="AN53" i="1"/>
  <c r="AO53" i="1"/>
  <c r="AP53" i="1"/>
  <c r="AL54" i="1"/>
  <c r="AM54" i="1"/>
  <c r="AN54" i="1"/>
  <c r="AO54" i="1"/>
  <c r="AP54" i="1"/>
  <c r="AL55" i="1"/>
  <c r="AM55" i="1"/>
  <c r="AN55" i="1"/>
  <c r="AO55" i="1"/>
  <c r="AP55" i="1"/>
  <c r="AL56" i="1"/>
  <c r="AM56" i="1"/>
  <c r="AN56" i="1"/>
  <c r="AO56" i="1"/>
  <c r="AP56" i="1"/>
  <c r="AL57" i="1"/>
  <c r="AM57" i="1"/>
  <c r="AN57" i="1"/>
  <c r="AO57" i="1"/>
  <c r="AP57" i="1"/>
  <c r="AL58" i="1"/>
  <c r="AM58" i="1"/>
  <c r="AN58" i="1"/>
  <c r="AO58" i="1"/>
  <c r="AP58" i="1"/>
  <c r="AL59" i="1"/>
  <c r="AM59" i="1"/>
  <c r="AN59" i="1"/>
  <c r="AO59" i="1"/>
  <c r="AP59" i="1"/>
  <c r="AL60" i="1"/>
  <c r="AM60" i="1"/>
  <c r="AN60" i="1"/>
  <c r="AO60" i="1"/>
  <c r="AP60" i="1"/>
  <c r="AL61" i="1"/>
  <c r="AM61" i="1"/>
  <c r="AN61" i="1"/>
  <c r="AO61" i="1"/>
  <c r="AP61" i="1"/>
  <c r="AL62" i="1"/>
  <c r="AM62" i="1"/>
  <c r="AN62" i="1"/>
  <c r="AO62" i="1"/>
  <c r="AP62" i="1"/>
  <c r="AL63" i="1"/>
  <c r="AM63" i="1"/>
  <c r="AN63" i="1"/>
  <c r="AO63" i="1"/>
  <c r="AP63" i="1"/>
  <c r="AL64" i="1"/>
  <c r="AM64" i="1"/>
  <c r="AN64" i="1"/>
  <c r="AO64" i="1"/>
  <c r="AP64" i="1"/>
  <c r="AL65" i="1"/>
  <c r="AM65" i="1"/>
  <c r="AN65" i="1"/>
  <c r="AO65" i="1"/>
  <c r="AP65" i="1"/>
  <c r="AL66" i="1"/>
  <c r="AM66" i="1"/>
  <c r="AN66" i="1"/>
  <c r="AO66" i="1"/>
  <c r="AP66" i="1"/>
  <c r="AL67" i="1"/>
  <c r="AM67" i="1"/>
  <c r="AN67" i="1"/>
  <c r="AO67" i="1"/>
  <c r="AP67" i="1"/>
  <c r="AL68" i="1"/>
  <c r="AM68" i="1"/>
  <c r="AN68" i="1"/>
  <c r="AO68" i="1"/>
  <c r="AP68" i="1"/>
  <c r="AL69" i="1"/>
  <c r="AM69" i="1"/>
  <c r="AN69" i="1"/>
  <c r="AO69" i="1"/>
  <c r="AP69" i="1"/>
  <c r="AL70" i="1"/>
  <c r="AM70" i="1"/>
  <c r="AN70" i="1"/>
  <c r="AO70" i="1"/>
  <c r="AP70" i="1"/>
  <c r="AL71" i="1"/>
  <c r="AM71" i="1"/>
  <c r="AN71" i="1"/>
  <c r="AO71" i="1"/>
  <c r="AP71" i="1"/>
  <c r="AL72" i="1"/>
  <c r="AM72" i="1"/>
  <c r="AN72" i="1"/>
  <c r="AO72" i="1"/>
  <c r="AP72" i="1"/>
  <c r="AL73" i="1"/>
  <c r="AM73" i="1"/>
  <c r="AN73" i="1"/>
  <c r="AO73" i="1"/>
  <c r="AP73" i="1"/>
  <c r="AL74" i="1"/>
  <c r="AM74" i="1"/>
  <c r="AN74" i="1"/>
  <c r="AO74" i="1"/>
  <c r="AP74" i="1"/>
  <c r="AL75" i="1"/>
  <c r="AM75" i="1"/>
  <c r="AN75" i="1"/>
  <c r="AO75" i="1"/>
  <c r="AP75" i="1"/>
  <c r="AL76" i="1"/>
  <c r="AM76" i="1"/>
  <c r="AN76" i="1"/>
  <c r="AO76" i="1"/>
  <c r="AP76" i="1"/>
  <c r="AL77" i="1"/>
  <c r="AM77" i="1"/>
  <c r="AN77" i="1"/>
  <c r="AO77" i="1"/>
  <c r="AP77" i="1"/>
  <c r="AL78" i="1"/>
  <c r="AM78" i="1"/>
  <c r="AN78" i="1"/>
  <c r="AO78" i="1"/>
  <c r="AP78" i="1"/>
  <c r="AL79" i="1"/>
  <c r="AM79" i="1"/>
  <c r="AN79" i="1"/>
  <c r="AO79" i="1"/>
  <c r="AP79" i="1"/>
  <c r="AL80" i="1"/>
  <c r="AM80" i="1"/>
  <c r="AN80" i="1"/>
  <c r="AO80" i="1"/>
  <c r="AP80" i="1"/>
  <c r="AL81" i="1"/>
  <c r="AM81" i="1"/>
  <c r="AN81" i="1"/>
  <c r="AO81" i="1"/>
  <c r="AP81" i="1"/>
  <c r="AL82" i="1"/>
  <c r="AM82" i="1"/>
  <c r="AN82" i="1"/>
  <c r="AO82" i="1"/>
  <c r="AP82" i="1"/>
  <c r="AL83" i="1"/>
  <c r="AM83" i="1"/>
  <c r="AN83" i="1"/>
  <c r="AO83" i="1"/>
  <c r="AP83" i="1"/>
  <c r="AL84" i="1"/>
  <c r="AM84" i="1"/>
  <c r="AN84" i="1"/>
  <c r="AO84" i="1"/>
  <c r="AP84" i="1"/>
  <c r="AL85" i="1"/>
  <c r="AM85" i="1"/>
  <c r="AN85" i="1"/>
  <c r="AO85" i="1"/>
  <c r="AP85" i="1"/>
  <c r="AL86" i="1"/>
  <c r="AM86" i="1"/>
  <c r="AN86" i="1"/>
  <c r="AO86" i="1"/>
  <c r="AP86" i="1"/>
  <c r="AL87" i="1"/>
  <c r="AM87" i="1"/>
  <c r="AN87" i="1"/>
  <c r="AO87" i="1"/>
  <c r="AP87" i="1"/>
  <c r="AL88" i="1"/>
  <c r="AM88" i="1"/>
  <c r="AN88" i="1"/>
  <c r="AO88" i="1"/>
  <c r="AP88" i="1"/>
  <c r="AL89" i="1"/>
  <c r="AM89" i="1"/>
  <c r="AN89" i="1"/>
  <c r="AO89" i="1"/>
  <c r="AP89" i="1"/>
  <c r="AL90" i="1"/>
  <c r="AM90" i="1"/>
  <c r="AN90" i="1"/>
  <c r="AO90" i="1"/>
  <c r="AP90" i="1"/>
  <c r="AL91" i="1"/>
  <c r="AM91" i="1"/>
  <c r="AN91" i="1"/>
  <c r="AO91" i="1"/>
  <c r="AP91" i="1"/>
  <c r="AL92" i="1"/>
  <c r="AM92" i="1"/>
  <c r="AN92" i="1"/>
  <c r="AO92" i="1"/>
  <c r="AP92" i="1"/>
  <c r="AL93" i="1"/>
  <c r="AM93" i="1"/>
  <c r="AN93" i="1"/>
  <c r="AO93" i="1"/>
  <c r="AP93" i="1"/>
  <c r="AL94" i="1"/>
  <c r="AM94" i="1"/>
  <c r="AN94" i="1"/>
  <c r="AO94" i="1"/>
  <c r="AP94" i="1"/>
  <c r="AL95" i="1"/>
  <c r="AM95" i="1"/>
  <c r="AN95" i="1"/>
  <c r="AO95" i="1"/>
  <c r="AP95" i="1"/>
  <c r="AL96" i="1"/>
  <c r="AM96" i="1"/>
  <c r="AN96" i="1"/>
  <c r="AO96" i="1"/>
  <c r="AP96" i="1"/>
  <c r="AL97" i="1"/>
  <c r="AM97" i="1"/>
  <c r="AN97" i="1"/>
  <c r="AO97" i="1"/>
  <c r="AP97" i="1"/>
  <c r="AL98" i="1"/>
  <c r="AM98" i="1"/>
  <c r="AN98" i="1"/>
  <c r="AO98" i="1"/>
  <c r="AP98" i="1"/>
  <c r="AL99" i="1"/>
  <c r="AM99" i="1"/>
  <c r="AN99" i="1"/>
  <c r="AO99" i="1"/>
  <c r="AP99" i="1"/>
  <c r="AL100" i="1"/>
  <c r="AM100" i="1"/>
  <c r="AN100" i="1"/>
  <c r="AO100" i="1"/>
  <c r="AP100" i="1"/>
  <c r="AL101" i="1"/>
  <c r="AM101" i="1"/>
  <c r="AN101" i="1"/>
  <c r="AO101" i="1"/>
  <c r="AP101" i="1"/>
  <c r="AL102" i="1"/>
  <c r="AM102" i="1"/>
  <c r="AN102" i="1"/>
  <c r="AO102" i="1"/>
  <c r="AP102" i="1"/>
  <c r="AL103" i="1"/>
  <c r="AM103" i="1"/>
  <c r="AN103" i="1"/>
  <c r="AO103" i="1"/>
  <c r="AP103" i="1"/>
  <c r="AL104" i="1"/>
  <c r="AM104" i="1"/>
  <c r="AN104" i="1"/>
  <c r="AO104" i="1"/>
  <c r="AP104" i="1"/>
  <c r="AL105" i="1"/>
  <c r="AM105" i="1"/>
  <c r="AN105" i="1"/>
  <c r="AO105" i="1"/>
  <c r="AP105" i="1"/>
  <c r="AL106" i="1"/>
  <c r="AM106" i="1"/>
  <c r="AN106" i="1"/>
  <c r="AO106" i="1"/>
  <c r="AP106" i="1"/>
  <c r="AL107" i="1"/>
  <c r="AM107" i="1"/>
  <c r="AN107" i="1"/>
  <c r="AO107" i="1"/>
  <c r="AP107" i="1"/>
  <c r="AL108" i="1"/>
  <c r="AM108" i="1"/>
  <c r="AN108" i="1"/>
  <c r="AO108" i="1"/>
  <c r="AP108" i="1"/>
  <c r="AL109" i="1"/>
  <c r="AM109" i="1"/>
  <c r="AN109" i="1"/>
  <c r="AO109" i="1"/>
  <c r="AP109" i="1"/>
  <c r="AL110" i="1"/>
  <c r="AM110" i="1"/>
  <c r="AN110" i="1"/>
  <c r="AO110" i="1"/>
  <c r="AP110" i="1"/>
  <c r="AL111" i="1"/>
  <c r="AM111" i="1"/>
  <c r="AN111" i="1"/>
  <c r="AO111" i="1"/>
  <c r="AP111" i="1"/>
  <c r="AL112" i="1"/>
  <c r="AM112" i="1"/>
  <c r="AN112" i="1"/>
  <c r="AO112" i="1"/>
  <c r="AP112" i="1"/>
  <c r="AL113" i="1"/>
  <c r="AM113" i="1"/>
  <c r="AN113" i="1"/>
  <c r="AO113" i="1"/>
  <c r="AP113" i="1"/>
  <c r="AL114" i="1"/>
  <c r="AM114" i="1"/>
  <c r="AN114" i="1"/>
  <c r="AO114" i="1"/>
  <c r="AP114" i="1"/>
  <c r="AL115" i="1"/>
  <c r="AM115" i="1"/>
  <c r="AN115" i="1"/>
  <c r="AO115" i="1"/>
  <c r="AP115" i="1"/>
  <c r="AL116" i="1"/>
  <c r="AM116" i="1"/>
  <c r="AN116" i="1"/>
  <c r="AO116" i="1"/>
  <c r="AP116" i="1"/>
  <c r="AL117" i="1"/>
  <c r="AM117" i="1"/>
  <c r="AN117" i="1"/>
  <c r="AO117" i="1"/>
  <c r="AP117" i="1"/>
  <c r="AL118" i="1"/>
  <c r="AM118" i="1"/>
  <c r="AN118" i="1"/>
  <c r="AO118" i="1"/>
  <c r="AP118" i="1"/>
  <c r="AL119" i="1"/>
  <c r="AM119" i="1"/>
  <c r="AN119" i="1"/>
  <c r="AO119" i="1"/>
  <c r="AP119" i="1"/>
  <c r="AL120" i="1"/>
  <c r="AM120" i="1"/>
  <c r="AN120" i="1"/>
  <c r="AO120" i="1"/>
  <c r="AP120" i="1"/>
  <c r="AL121" i="1"/>
  <c r="AM121" i="1"/>
  <c r="AN121" i="1"/>
  <c r="AO121" i="1"/>
  <c r="AP121" i="1"/>
  <c r="AL122" i="1"/>
  <c r="AM122" i="1"/>
  <c r="AN122" i="1"/>
  <c r="AO122" i="1"/>
  <c r="AP122" i="1"/>
  <c r="AL123" i="1"/>
  <c r="AM123" i="1"/>
  <c r="AN123" i="1"/>
  <c r="AO123" i="1"/>
  <c r="AP123" i="1"/>
  <c r="AL124" i="1"/>
  <c r="AM124" i="1"/>
  <c r="AN124" i="1"/>
  <c r="AO124" i="1"/>
  <c r="AP124" i="1"/>
  <c r="AL125" i="1"/>
  <c r="AM125" i="1"/>
  <c r="AN125" i="1"/>
  <c r="AO125" i="1"/>
  <c r="AP125" i="1"/>
  <c r="AL126" i="1"/>
  <c r="AM126" i="1"/>
  <c r="AN126" i="1"/>
  <c r="AO126" i="1"/>
  <c r="AP126" i="1"/>
  <c r="AL127" i="1"/>
  <c r="AM127" i="1"/>
  <c r="AN127" i="1"/>
  <c r="AO127" i="1"/>
  <c r="AP127" i="1"/>
  <c r="AL128" i="1"/>
  <c r="AM128" i="1"/>
  <c r="AN128" i="1"/>
  <c r="AO128" i="1"/>
  <c r="AP128" i="1"/>
  <c r="AL129" i="1"/>
  <c r="AM129" i="1"/>
  <c r="AN129" i="1"/>
  <c r="AO129" i="1"/>
  <c r="AP129" i="1"/>
  <c r="AL130" i="1"/>
  <c r="AM130" i="1"/>
  <c r="AN130" i="1"/>
  <c r="AO130" i="1"/>
  <c r="AP130" i="1"/>
  <c r="AL131" i="1"/>
  <c r="AM131" i="1"/>
  <c r="AN131" i="1"/>
  <c r="AO131" i="1"/>
  <c r="AP131" i="1"/>
  <c r="AL132" i="1"/>
  <c r="AM132" i="1"/>
  <c r="AN132" i="1"/>
  <c r="AO132" i="1"/>
  <c r="AP132" i="1"/>
  <c r="AL133" i="1"/>
  <c r="AM133" i="1"/>
  <c r="AN133" i="1"/>
  <c r="AO133" i="1"/>
  <c r="AP133" i="1"/>
  <c r="AL134" i="1"/>
  <c r="AM134" i="1"/>
  <c r="AN134" i="1"/>
  <c r="AO134" i="1"/>
  <c r="AP134" i="1"/>
  <c r="AL135" i="1"/>
  <c r="AM135" i="1"/>
  <c r="AN135" i="1"/>
  <c r="AO135" i="1"/>
  <c r="AP135" i="1"/>
  <c r="AL136" i="1"/>
  <c r="AM136" i="1"/>
  <c r="AN136" i="1"/>
  <c r="AO136" i="1"/>
  <c r="AP136" i="1"/>
  <c r="AL137" i="1"/>
  <c r="AM137" i="1"/>
  <c r="AN137" i="1"/>
  <c r="AO137" i="1"/>
  <c r="AP137" i="1"/>
  <c r="AL138" i="1"/>
  <c r="AM138" i="1"/>
  <c r="AN138" i="1"/>
  <c r="AO138" i="1"/>
  <c r="AP138" i="1"/>
  <c r="AE3" i="1"/>
  <c r="AH3" i="1"/>
  <c r="AE4" i="1"/>
  <c r="AH4" i="1"/>
  <c r="AE5" i="1"/>
  <c r="AH5" i="1"/>
  <c r="AE6" i="1"/>
  <c r="AH6" i="1"/>
  <c r="AE7" i="1"/>
  <c r="AH7" i="1"/>
  <c r="AE8" i="1"/>
  <c r="AH8" i="1"/>
  <c r="AE9" i="1"/>
  <c r="AH9" i="1"/>
  <c r="AE10" i="1"/>
  <c r="AH10" i="1"/>
  <c r="AE11" i="1"/>
  <c r="AH11" i="1"/>
  <c r="AE12" i="1"/>
  <c r="AH12" i="1"/>
  <c r="AE13" i="1"/>
  <c r="AH13" i="1"/>
  <c r="AE14" i="1"/>
  <c r="AH14" i="1"/>
  <c r="AE15" i="1"/>
  <c r="AH15" i="1"/>
  <c r="AE16" i="1"/>
  <c r="AH16" i="1"/>
  <c r="AE17" i="1"/>
  <c r="AH17" i="1"/>
  <c r="AE18" i="1"/>
  <c r="AH18" i="1"/>
  <c r="AE19" i="1"/>
  <c r="AH19" i="1"/>
  <c r="AE20" i="1"/>
  <c r="AH20" i="1"/>
  <c r="AE21" i="1"/>
  <c r="AH21" i="1"/>
  <c r="AE22" i="1"/>
  <c r="AH22" i="1"/>
  <c r="AE23" i="1"/>
  <c r="AH23" i="1"/>
  <c r="AE24" i="1"/>
  <c r="AH24" i="1"/>
  <c r="AE25" i="1"/>
  <c r="AH25" i="1"/>
  <c r="AE26" i="1"/>
  <c r="AH26" i="1"/>
  <c r="AE27" i="1"/>
  <c r="AH27" i="1"/>
  <c r="AE28" i="1"/>
  <c r="AH28" i="1"/>
  <c r="AE29" i="1"/>
  <c r="AH29" i="1"/>
  <c r="AE30" i="1"/>
  <c r="AH30" i="1"/>
  <c r="AE31" i="1"/>
  <c r="AH31" i="1"/>
  <c r="AE32" i="1"/>
  <c r="AH32" i="1"/>
  <c r="AE33" i="1"/>
  <c r="AH33" i="1"/>
  <c r="AE34" i="1"/>
  <c r="AH34" i="1"/>
  <c r="AE35" i="1"/>
  <c r="AH35" i="1"/>
  <c r="AE36" i="1"/>
  <c r="AH36" i="1"/>
  <c r="AE37" i="1"/>
  <c r="AH37" i="1"/>
  <c r="AE38" i="1"/>
  <c r="AH38" i="1"/>
  <c r="AE39" i="1"/>
  <c r="AH39" i="1"/>
  <c r="AE40" i="1"/>
  <c r="AH40" i="1"/>
  <c r="AE41" i="1"/>
  <c r="AH41" i="1"/>
  <c r="AE42" i="1"/>
  <c r="AH42" i="1"/>
  <c r="AE43" i="1"/>
  <c r="AH43" i="1"/>
  <c r="AE44" i="1"/>
  <c r="AH44" i="1"/>
  <c r="AE45" i="1"/>
  <c r="AH45" i="1"/>
  <c r="AE46" i="1"/>
  <c r="AH46" i="1"/>
  <c r="AE47" i="1"/>
  <c r="AH47" i="1"/>
  <c r="AE48" i="1"/>
  <c r="AH48" i="1"/>
  <c r="AE49" i="1"/>
  <c r="AH49" i="1"/>
  <c r="AE50" i="1"/>
  <c r="AH50" i="1"/>
  <c r="AE51" i="1"/>
  <c r="AH51" i="1"/>
  <c r="AE52" i="1"/>
  <c r="AH52" i="1"/>
  <c r="AE53" i="1"/>
  <c r="AH53" i="1"/>
  <c r="AE54" i="1"/>
  <c r="AH54" i="1"/>
  <c r="AE55" i="1"/>
  <c r="AH55" i="1"/>
  <c r="AE56" i="1"/>
  <c r="AH56" i="1"/>
  <c r="AE57" i="1"/>
  <c r="AH57" i="1"/>
  <c r="AE58" i="1"/>
  <c r="AH58" i="1"/>
  <c r="AE59" i="1"/>
  <c r="AH59" i="1"/>
  <c r="AE60" i="1"/>
  <c r="AH60" i="1"/>
  <c r="AE61" i="1"/>
  <c r="AH61" i="1"/>
  <c r="AE62" i="1"/>
  <c r="AH62" i="1"/>
  <c r="AE63" i="1"/>
  <c r="AH63" i="1"/>
  <c r="AE64" i="1"/>
  <c r="AH64" i="1"/>
  <c r="AE65" i="1"/>
  <c r="AH65" i="1"/>
  <c r="AE66" i="1"/>
  <c r="AH66" i="1"/>
  <c r="AE67" i="1"/>
  <c r="AH67" i="1"/>
  <c r="AE68" i="1"/>
  <c r="AH68" i="1"/>
  <c r="AE69" i="1"/>
  <c r="AH69" i="1"/>
  <c r="AE70" i="1"/>
  <c r="AH70" i="1"/>
  <c r="AE71" i="1"/>
  <c r="AH71" i="1"/>
  <c r="AE72" i="1"/>
  <c r="AH72" i="1"/>
  <c r="AE73" i="1"/>
  <c r="AH73" i="1"/>
  <c r="AE74" i="1"/>
  <c r="AH74" i="1"/>
  <c r="AE75" i="1"/>
  <c r="AH75" i="1"/>
  <c r="AE76" i="1"/>
  <c r="AH76" i="1"/>
  <c r="AE77" i="1"/>
  <c r="AH77" i="1"/>
  <c r="AE78" i="1"/>
  <c r="AH78" i="1"/>
  <c r="AE79" i="1"/>
  <c r="AH79" i="1"/>
  <c r="AE80" i="1"/>
  <c r="AH80" i="1"/>
  <c r="AE81" i="1"/>
  <c r="AH81" i="1"/>
  <c r="AE82" i="1"/>
  <c r="AH82" i="1"/>
  <c r="AE83" i="1"/>
  <c r="AH83" i="1"/>
  <c r="AE84" i="1"/>
  <c r="AH84" i="1"/>
  <c r="AE85" i="1"/>
  <c r="AH85" i="1"/>
  <c r="AE86" i="1"/>
  <c r="AH86" i="1"/>
  <c r="AE87" i="1"/>
  <c r="AH87" i="1"/>
  <c r="AE88" i="1"/>
  <c r="AH88" i="1"/>
  <c r="AE89" i="1"/>
  <c r="AH89" i="1"/>
  <c r="AE90" i="1"/>
  <c r="AH90" i="1"/>
  <c r="AE91" i="1"/>
  <c r="AH91" i="1"/>
  <c r="AE92" i="1"/>
  <c r="AH92" i="1"/>
  <c r="AE93" i="1"/>
  <c r="AH93" i="1"/>
  <c r="AE94" i="1"/>
  <c r="AH94" i="1"/>
  <c r="AE95" i="1"/>
  <c r="AH95" i="1"/>
  <c r="AE96" i="1"/>
  <c r="AH96" i="1"/>
  <c r="AE97" i="1"/>
  <c r="AH97" i="1"/>
  <c r="AE98" i="1"/>
  <c r="AH98" i="1"/>
  <c r="AE99" i="1"/>
  <c r="AH99" i="1"/>
  <c r="AE100" i="1"/>
  <c r="AH100" i="1"/>
  <c r="AE101" i="1"/>
  <c r="AH101" i="1"/>
  <c r="AE102" i="1"/>
  <c r="AH102" i="1"/>
  <c r="AE103" i="1"/>
  <c r="AH103" i="1"/>
  <c r="AE104" i="1"/>
  <c r="AH104" i="1"/>
  <c r="AE105" i="1"/>
  <c r="AH105" i="1"/>
  <c r="AE106" i="1"/>
  <c r="AH106" i="1"/>
  <c r="AE107" i="1"/>
  <c r="AH107" i="1"/>
  <c r="AE108" i="1"/>
  <c r="AH108" i="1"/>
  <c r="AE109" i="1"/>
  <c r="AH109" i="1"/>
  <c r="AE110" i="1"/>
  <c r="AH110" i="1"/>
  <c r="AE111" i="1"/>
  <c r="AH111" i="1"/>
  <c r="AE112" i="1"/>
  <c r="AH112" i="1"/>
  <c r="AE113" i="1"/>
  <c r="AH113" i="1"/>
  <c r="AE114" i="1"/>
  <c r="AH114" i="1"/>
  <c r="AE115" i="1"/>
  <c r="AH115" i="1"/>
  <c r="AE116" i="1"/>
  <c r="AH116" i="1"/>
  <c r="AE117" i="1"/>
  <c r="AH117" i="1"/>
  <c r="AE118" i="1"/>
  <c r="AH118" i="1"/>
  <c r="AE119" i="1"/>
  <c r="AH119" i="1"/>
  <c r="AE120" i="1"/>
  <c r="AH120" i="1"/>
  <c r="AE121" i="1"/>
  <c r="AH121" i="1"/>
  <c r="AE122" i="1"/>
  <c r="AH122" i="1"/>
  <c r="AE123" i="1"/>
  <c r="AH123" i="1"/>
  <c r="AE124" i="1"/>
  <c r="AH124" i="1"/>
  <c r="AE125" i="1"/>
  <c r="AH125" i="1"/>
  <c r="AE126" i="1"/>
  <c r="AH126" i="1"/>
  <c r="AE127" i="1"/>
  <c r="AH127" i="1"/>
  <c r="AE128" i="1"/>
  <c r="AH128" i="1"/>
  <c r="AE129" i="1"/>
  <c r="AH129" i="1"/>
  <c r="AE130" i="1"/>
  <c r="AH130" i="1"/>
  <c r="AE131" i="1"/>
  <c r="AH131" i="1"/>
  <c r="AE132" i="1"/>
  <c r="AH132" i="1"/>
  <c r="AE133" i="1"/>
  <c r="AH133" i="1"/>
  <c r="AE134" i="1"/>
  <c r="AH134" i="1"/>
  <c r="AE135" i="1"/>
  <c r="AH135" i="1"/>
  <c r="AE136" i="1"/>
  <c r="AH136" i="1"/>
  <c r="AE137" i="1"/>
  <c r="AH137" i="1"/>
  <c r="AE138" i="1"/>
  <c r="AH138" i="1"/>
  <c r="AP2" i="1"/>
  <c r="AN2" i="1"/>
  <c r="AM2" i="1"/>
  <c r="AL2" i="1"/>
  <c r="AE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2" i="1"/>
  <c r="R3" i="1"/>
  <c r="S3" i="1"/>
  <c r="U3" i="1"/>
  <c r="R4" i="1"/>
  <c r="S4" i="1"/>
  <c r="U4" i="1"/>
  <c r="R5" i="1"/>
  <c r="S5" i="1"/>
  <c r="U5" i="1"/>
  <c r="R6" i="1"/>
  <c r="S6" i="1"/>
  <c r="U6" i="1"/>
  <c r="R7" i="1"/>
  <c r="S7" i="1"/>
  <c r="U7" i="1"/>
  <c r="R8" i="1"/>
  <c r="S8" i="1"/>
  <c r="U8" i="1"/>
  <c r="R9" i="1"/>
  <c r="S9" i="1"/>
  <c r="U9" i="1"/>
  <c r="R10" i="1"/>
  <c r="S10" i="1"/>
  <c r="U10" i="1"/>
  <c r="R11" i="1"/>
  <c r="S11" i="1"/>
  <c r="U11" i="1"/>
  <c r="R12" i="1"/>
  <c r="S12" i="1"/>
  <c r="U12" i="1"/>
  <c r="R13" i="1"/>
  <c r="S13" i="1"/>
  <c r="U13" i="1"/>
  <c r="R14" i="1"/>
  <c r="S14" i="1"/>
  <c r="U14" i="1"/>
  <c r="R15" i="1"/>
  <c r="S15" i="1"/>
  <c r="U15" i="1"/>
  <c r="R16" i="1"/>
  <c r="S16" i="1"/>
  <c r="U16" i="1"/>
  <c r="R17" i="1"/>
  <c r="S17" i="1"/>
  <c r="U17" i="1"/>
  <c r="R18" i="1"/>
  <c r="S18" i="1"/>
  <c r="U18" i="1"/>
  <c r="R19" i="1"/>
  <c r="S19" i="1"/>
  <c r="U19" i="1"/>
  <c r="R20" i="1"/>
  <c r="S20" i="1"/>
  <c r="U20" i="1"/>
  <c r="R21" i="1"/>
  <c r="S21" i="1"/>
  <c r="U21" i="1"/>
  <c r="R22" i="1"/>
  <c r="S22" i="1"/>
  <c r="U22" i="1"/>
  <c r="R23" i="1"/>
  <c r="S23" i="1"/>
  <c r="U23" i="1"/>
  <c r="R24" i="1"/>
  <c r="S24" i="1"/>
  <c r="U24" i="1"/>
  <c r="R25" i="1"/>
  <c r="S25" i="1"/>
  <c r="U25" i="1"/>
  <c r="R26" i="1"/>
  <c r="S26" i="1"/>
  <c r="U26" i="1"/>
  <c r="R27" i="1"/>
  <c r="S27" i="1"/>
  <c r="U27" i="1"/>
  <c r="R28" i="1"/>
  <c r="S28" i="1"/>
  <c r="U28" i="1"/>
  <c r="R29" i="1"/>
  <c r="S29" i="1"/>
  <c r="U29" i="1"/>
  <c r="R30" i="1"/>
  <c r="S30" i="1"/>
  <c r="U30" i="1"/>
  <c r="R31" i="1"/>
  <c r="S31" i="1"/>
  <c r="U31" i="1"/>
  <c r="R32" i="1"/>
  <c r="S32" i="1"/>
  <c r="U32" i="1"/>
  <c r="R33" i="1"/>
  <c r="S33" i="1"/>
  <c r="U33" i="1"/>
  <c r="R34" i="1"/>
  <c r="S34" i="1"/>
  <c r="U34" i="1"/>
  <c r="R35" i="1"/>
  <c r="S35" i="1"/>
  <c r="U35" i="1"/>
  <c r="R36" i="1"/>
  <c r="S36" i="1"/>
  <c r="U36" i="1"/>
  <c r="R37" i="1"/>
  <c r="S37" i="1"/>
  <c r="U37" i="1"/>
  <c r="R38" i="1"/>
  <c r="S38" i="1"/>
  <c r="U38" i="1"/>
  <c r="R39" i="1"/>
  <c r="S39" i="1"/>
  <c r="U39" i="1"/>
  <c r="R40" i="1"/>
  <c r="S40" i="1"/>
  <c r="U40" i="1"/>
  <c r="R41" i="1"/>
  <c r="S41" i="1"/>
  <c r="U41" i="1"/>
  <c r="R42" i="1"/>
  <c r="S42" i="1"/>
  <c r="U42" i="1"/>
  <c r="R43" i="1"/>
  <c r="S43" i="1"/>
  <c r="U43" i="1"/>
  <c r="R44" i="1"/>
  <c r="S44" i="1"/>
  <c r="U44" i="1"/>
  <c r="R45" i="1"/>
  <c r="S45" i="1"/>
  <c r="U45" i="1"/>
  <c r="R46" i="1"/>
  <c r="S46" i="1"/>
  <c r="U46" i="1"/>
  <c r="R47" i="1"/>
  <c r="S47" i="1"/>
  <c r="U47" i="1"/>
  <c r="R48" i="1"/>
  <c r="S48" i="1"/>
  <c r="U48" i="1"/>
  <c r="R49" i="1"/>
  <c r="S49" i="1"/>
  <c r="U49" i="1"/>
  <c r="R50" i="1"/>
  <c r="S50" i="1"/>
  <c r="U50" i="1"/>
  <c r="R51" i="1"/>
  <c r="S51" i="1"/>
  <c r="U51" i="1"/>
  <c r="R52" i="1"/>
  <c r="S52" i="1"/>
  <c r="U52" i="1"/>
  <c r="R53" i="1"/>
  <c r="S53" i="1"/>
  <c r="U53" i="1"/>
  <c r="R54" i="1"/>
  <c r="S54" i="1"/>
  <c r="U54" i="1"/>
  <c r="R55" i="1"/>
  <c r="S55" i="1"/>
  <c r="U55" i="1"/>
  <c r="R56" i="1"/>
  <c r="S56" i="1"/>
  <c r="U56" i="1"/>
  <c r="R57" i="1"/>
  <c r="S57" i="1"/>
  <c r="U57" i="1"/>
  <c r="R58" i="1"/>
  <c r="S58" i="1"/>
  <c r="U58" i="1"/>
  <c r="R59" i="1"/>
  <c r="S59" i="1"/>
  <c r="U59" i="1"/>
  <c r="R60" i="1"/>
  <c r="S60" i="1"/>
  <c r="U60" i="1"/>
  <c r="R61" i="1"/>
  <c r="S61" i="1"/>
  <c r="U61" i="1"/>
  <c r="R62" i="1"/>
  <c r="S62" i="1"/>
  <c r="U62" i="1"/>
  <c r="R63" i="1"/>
  <c r="S63" i="1"/>
  <c r="U63" i="1"/>
  <c r="R64" i="1"/>
  <c r="S64" i="1"/>
  <c r="U64" i="1"/>
  <c r="R65" i="1"/>
  <c r="S65" i="1"/>
  <c r="U65" i="1"/>
  <c r="R66" i="1"/>
  <c r="S66" i="1"/>
  <c r="U66" i="1"/>
  <c r="R67" i="1"/>
  <c r="S67" i="1"/>
  <c r="U67" i="1"/>
  <c r="R68" i="1"/>
  <c r="S68" i="1"/>
  <c r="U68" i="1"/>
  <c r="R69" i="1"/>
  <c r="S69" i="1"/>
  <c r="U69" i="1"/>
  <c r="R70" i="1"/>
  <c r="S70" i="1"/>
  <c r="U70" i="1"/>
  <c r="R71" i="1"/>
  <c r="S71" i="1"/>
  <c r="U71" i="1"/>
  <c r="R72" i="1"/>
  <c r="S72" i="1"/>
  <c r="U72" i="1"/>
  <c r="R73" i="1"/>
  <c r="S73" i="1"/>
  <c r="U73" i="1"/>
  <c r="R74" i="1"/>
  <c r="S74" i="1"/>
  <c r="U74" i="1"/>
  <c r="R75" i="1"/>
  <c r="S75" i="1"/>
  <c r="U75" i="1"/>
  <c r="R76" i="1"/>
  <c r="S76" i="1"/>
  <c r="U76" i="1"/>
  <c r="R77" i="1"/>
  <c r="S77" i="1"/>
  <c r="U77" i="1"/>
  <c r="R78" i="1"/>
  <c r="S78" i="1"/>
  <c r="U78" i="1"/>
  <c r="R79" i="1"/>
  <c r="S79" i="1"/>
  <c r="U79" i="1"/>
  <c r="R80" i="1"/>
  <c r="S80" i="1"/>
  <c r="U80" i="1"/>
  <c r="R81" i="1"/>
  <c r="S81" i="1"/>
  <c r="U81" i="1"/>
  <c r="R82" i="1"/>
  <c r="S82" i="1"/>
  <c r="U82" i="1"/>
  <c r="R83" i="1"/>
  <c r="S83" i="1"/>
  <c r="U83" i="1"/>
  <c r="R84" i="1"/>
  <c r="S84" i="1"/>
  <c r="U84" i="1"/>
  <c r="R85" i="1"/>
  <c r="S85" i="1"/>
  <c r="U85" i="1"/>
  <c r="R86" i="1"/>
  <c r="S86" i="1"/>
  <c r="U86" i="1"/>
  <c r="R87" i="1"/>
  <c r="S87" i="1"/>
  <c r="U87" i="1"/>
  <c r="R88" i="1"/>
  <c r="S88" i="1"/>
  <c r="U88" i="1"/>
  <c r="R89" i="1"/>
  <c r="S89" i="1"/>
  <c r="U89" i="1"/>
  <c r="R90" i="1"/>
  <c r="S90" i="1"/>
  <c r="U90" i="1"/>
  <c r="R91" i="1"/>
  <c r="S91" i="1"/>
  <c r="U91" i="1"/>
  <c r="R92" i="1"/>
  <c r="S92" i="1"/>
  <c r="U92" i="1"/>
  <c r="R93" i="1"/>
  <c r="S93" i="1"/>
  <c r="U93" i="1"/>
  <c r="R94" i="1"/>
  <c r="S94" i="1"/>
  <c r="U94" i="1"/>
  <c r="R95" i="1"/>
  <c r="S95" i="1"/>
  <c r="U95" i="1"/>
  <c r="R96" i="1"/>
  <c r="S96" i="1"/>
  <c r="U96" i="1"/>
  <c r="R97" i="1"/>
  <c r="S97" i="1"/>
  <c r="U97" i="1"/>
  <c r="R98" i="1"/>
  <c r="S98" i="1"/>
  <c r="U98" i="1"/>
  <c r="R99" i="1"/>
  <c r="S99" i="1"/>
  <c r="U99" i="1"/>
  <c r="R100" i="1"/>
  <c r="S100" i="1"/>
  <c r="U100" i="1"/>
  <c r="R101" i="1"/>
  <c r="S101" i="1"/>
  <c r="U101" i="1"/>
  <c r="R102" i="1"/>
  <c r="S102" i="1"/>
  <c r="U102" i="1"/>
  <c r="R103" i="1"/>
  <c r="S103" i="1"/>
  <c r="U103" i="1"/>
  <c r="R104" i="1"/>
  <c r="S104" i="1"/>
  <c r="U104" i="1"/>
  <c r="R105" i="1"/>
  <c r="S105" i="1"/>
  <c r="U105" i="1"/>
  <c r="R106" i="1"/>
  <c r="S106" i="1"/>
  <c r="U106" i="1"/>
  <c r="R107" i="1"/>
  <c r="S107" i="1"/>
  <c r="U107" i="1"/>
  <c r="R108" i="1"/>
  <c r="S108" i="1"/>
  <c r="U108" i="1"/>
  <c r="R109" i="1"/>
  <c r="S109" i="1"/>
  <c r="U109" i="1"/>
  <c r="R110" i="1"/>
  <c r="S110" i="1"/>
  <c r="U110" i="1"/>
  <c r="R111" i="1"/>
  <c r="S111" i="1"/>
  <c r="U111" i="1"/>
  <c r="R112" i="1"/>
  <c r="S112" i="1"/>
  <c r="U112" i="1"/>
  <c r="R113" i="1"/>
  <c r="S113" i="1"/>
  <c r="U113" i="1"/>
  <c r="R114" i="1"/>
  <c r="S114" i="1"/>
  <c r="U114" i="1"/>
  <c r="R115" i="1"/>
  <c r="S115" i="1"/>
  <c r="U115" i="1"/>
  <c r="R116" i="1"/>
  <c r="S116" i="1"/>
  <c r="U116" i="1"/>
  <c r="R117" i="1"/>
  <c r="S117" i="1"/>
  <c r="U117" i="1"/>
  <c r="R118" i="1"/>
  <c r="S118" i="1"/>
  <c r="U118" i="1"/>
  <c r="R119" i="1"/>
  <c r="S119" i="1"/>
  <c r="U119" i="1"/>
  <c r="R120" i="1"/>
  <c r="S120" i="1"/>
  <c r="U120" i="1"/>
  <c r="R121" i="1"/>
  <c r="S121" i="1"/>
  <c r="U121" i="1"/>
  <c r="R122" i="1"/>
  <c r="S122" i="1"/>
  <c r="U122" i="1"/>
  <c r="R123" i="1"/>
  <c r="S123" i="1"/>
  <c r="U123" i="1"/>
  <c r="R124" i="1"/>
  <c r="S124" i="1"/>
  <c r="U124" i="1"/>
  <c r="R125" i="1"/>
  <c r="S125" i="1"/>
  <c r="U125" i="1"/>
  <c r="R126" i="1"/>
  <c r="S126" i="1"/>
  <c r="U126" i="1"/>
  <c r="R127" i="1"/>
  <c r="S127" i="1"/>
  <c r="U127" i="1"/>
  <c r="R128" i="1"/>
  <c r="S128" i="1"/>
  <c r="U128" i="1"/>
  <c r="R129" i="1"/>
  <c r="S129" i="1"/>
  <c r="U129" i="1"/>
  <c r="R130" i="1"/>
  <c r="S130" i="1"/>
  <c r="U130" i="1"/>
  <c r="R131" i="1"/>
  <c r="S131" i="1"/>
  <c r="U131" i="1"/>
  <c r="R132" i="1"/>
  <c r="S132" i="1"/>
  <c r="U132" i="1"/>
  <c r="R133" i="1"/>
  <c r="S133" i="1"/>
  <c r="U133" i="1"/>
  <c r="R134" i="1"/>
  <c r="S134" i="1"/>
  <c r="U134" i="1"/>
  <c r="R135" i="1"/>
  <c r="S135" i="1"/>
  <c r="U135" i="1"/>
  <c r="R136" i="1"/>
  <c r="S136" i="1"/>
  <c r="U136" i="1"/>
  <c r="R137" i="1"/>
  <c r="S137" i="1"/>
  <c r="U137" i="1"/>
  <c r="R138" i="1"/>
  <c r="S138" i="1"/>
  <c r="U138" i="1"/>
  <c r="U2" i="1"/>
  <c r="S2" i="1"/>
  <c r="R2" i="1"/>
  <c r="M108" i="1"/>
  <c r="M94" i="1"/>
  <c r="M62" i="1"/>
  <c r="AS847" i="1" l="1"/>
  <c r="Y944" i="1"/>
  <c r="AC944" i="1" s="1"/>
  <c r="Y1030" i="1"/>
  <c r="AC1030" i="1" s="1"/>
  <c r="Y1018" i="1"/>
  <c r="AC1018" i="1" s="1"/>
  <c r="AS896" i="1"/>
  <c r="AX896" i="1" s="1"/>
  <c r="AD964" i="1"/>
  <c r="AS983" i="1"/>
  <c r="AX983" i="1" s="1"/>
  <c r="BC983" i="1" s="1"/>
  <c r="BC880" i="1"/>
  <c r="Y989" i="1"/>
  <c r="X989" i="1"/>
  <c r="AS989" i="1" s="1"/>
  <c r="AX989" i="1" s="1"/>
  <c r="Y977" i="1"/>
  <c r="X977" i="1"/>
  <c r="AV954" i="1"/>
  <c r="BA954" i="1" s="1"/>
  <c r="AS890" i="1"/>
  <c r="AX890" i="1" s="1"/>
  <c r="AS1017" i="1"/>
  <c r="AX1017" i="1" s="1"/>
  <c r="AS977" i="1"/>
  <c r="AX977" i="1" s="1"/>
  <c r="AF1030" i="1"/>
  <c r="AV930" i="1"/>
  <c r="BA930" i="1" s="1"/>
  <c r="V861" i="1"/>
  <c r="X861" i="1" s="1"/>
  <c r="AS861" i="1" s="1"/>
  <c r="AX861" i="1" s="1"/>
  <c r="BC861" i="1" s="1"/>
  <c r="AV899" i="1"/>
  <c r="BA899" i="1" s="1"/>
  <c r="V879" i="1"/>
  <c r="X879" i="1" s="1"/>
  <c r="AS879" i="1" s="1"/>
  <c r="AX879" i="1" s="1"/>
  <c r="V895" i="1"/>
  <c r="X895" i="1" s="1"/>
  <c r="AS895" i="1" s="1"/>
  <c r="AX895" i="1" s="1"/>
  <c r="AS829" i="1"/>
  <c r="AX829" i="1" s="1"/>
  <c r="AS805" i="1"/>
  <c r="AX805" i="1" s="1"/>
  <c r="V826" i="1"/>
  <c r="X826" i="1" s="1"/>
  <c r="AS826" i="1" s="1"/>
  <c r="AX826" i="1" s="1"/>
  <c r="AB956" i="1"/>
  <c r="AA956" i="1"/>
  <c r="AV964" i="1"/>
  <c r="BA964" i="1" s="1"/>
  <c r="AV937" i="1"/>
  <c r="BA937" i="1" s="1"/>
  <c r="AV907" i="1"/>
  <c r="BA907" i="1" s="1"/>
  <c r="AV845" i="1"/>
  <c r="BA845" i="1" s="1"/>
  <c r="BC845" i="1" s="1"/>
  <c r="AV853" i="1"/>
  <c r="BA853" i="1" s="1"/>
  <c r="BC853" i="1" s="1"/>
  <c r="AS863" i="1"/>
  <c r="AX863" i="1" s="1"/>
  <c r="AS974" i="1"/>
  <c r="AX974" i="1" s="1"/>
  <c r="BC974" i="1" s="1"/>
  <c r="AS1012" i="1"/>
  <c r="AX1012" i="1" s="1"/>
  <c r="AS1007" i="1"/>
  <c r="AX1007" i="1" s="1"/>
  <c r="AV1007" i="1"/>
  <c r="BA1007" i="1" s="1"/>
  <c r="AI964" i="1"/>
  <c r="AK964" i="1" s="1"/>
  <c r="AR964" i="1" s="1"/>
  <c r="W902" i="1"/>
  <c r="AA902" i="1" s="1"/>
  <c r="AV902" i="1" s="1"/>
  <c r="BA902" i="1" s="1"/>
  <c r="AV882" i="1"/>
  <c r="BA882" i="1" s="1"/>
  <c r="AV814" i="1"/>
  <c r="BA814" i="1" s="1"/>
  <c r="AV833" i="1"/>
  <c r="BA833" i="1" s="1"/>
  <c r="Y985" i="1"/>
  <c r="X985" i="1"/>
  <c r="AS985" i="1" s="1"/>
  <c r="AX985" i="1" s="1"/>
  <c r="AB1014" i="1"/>
  <c r="AA1014" i="1"/>
  <c r="AV1014" i="1" s="1"/>
  <c r="BA1014" i="1" s="1"/>
  <c r="Y929" i="1"/>
  <c r="X929" i="1"/>
  <c r="AS929" i="1" s="1"/>
  <c r="AX929" i="1" s="1"/>
  <c r="Y1022" i="1"/>
  <c r="X1022" i="1"/>
  <c r="AS1022" i="1" s="1"/>
  <c r="AX1022" i="1" s="1"/>
  <c r="Y968" i="1"/>
  <c r="X968" i="1"/>
  <c r="AS968" i="1" s="1"/>
  <c r="AX968" i="1" s="1"/>
  <c r="AS962" i="1"/>
  <c r="AX962" i="1" s="1"/>
  <c r="AF944" i="1"/>
  <c r="AV894" i="1"/>
  <c r="BA894" i="1" s="1"/>
  <c r="W863" i="1"/>
  <c r="AA863" i="1" s="1"/>
  <c r="AV863" i="1" s="1"/>
  <c r="BA863" i="1" s="1"/>
  <c r="AV879" i="1"/>
  <c r="BA879" i="1" s="1"/>
  <c r="AS883" i="1"/>
  <c r="AX883" i="1" s="1"/>
  <c r="AV847" i="1"/>
  <c r="BA847" i="1" s="1"/>
  <c r="AV839" i="1"/>
  <c r="BA839" i="1" s="1"/>
  <c r="AS954" i="1"/>
  <c r="AX954" i="1" s="1"/>
  <c r="BC954" i="1" s="1"/>
  <c r="V948" i="1"/>
  <c r="X948" i="1" s="1"/>
  <c r="AS948" i="1" s="1"/>
  <c r="AV888" i="1"/>
  <c r="BA888" i="1" s="1"/>
  <c r="BC888" i="1" s="1"/>
  <c r="AS894" i="1"/>
  <c r="AX894" i="1" s="1"/>
  <c r="V1037" i="1"/>
  <c r="X1037" i="1" s="1"/>
  <c r="AS1037" i="1" s="1"/>
  <c r="AX1037" i="1" s="1"/>
  <c r="BC1037" i="1" s="1"/>
  <c r="V942" i="1"/>
  <c r="W835" i="1"/>
  <c r="AA835" i="1" s="1"/>
  <c r="AV835" i="1" s="1"/>
  <c r="BA835" i="1" s="1"/>
  <c r="V821" i="1"/>
  <c r="W849" i="1"/>
  <c r="V859" i="1"/>
  <c r="X859" i="1" s="1"/>
  <c r="AS859" i="1" s="1"/>
  <c r="AX859" i="1" s="1"/>
  <c r="W1020" i="1"/>
  <c r="AA1020" i="1" s="1"/>
  <c r="AV1020" i="1" s="1"/>
  <c r="BA1020" i="1" s="1"/>
  <c r="V1004" i="1"/>
  <c r="X1004" i="1" s="1"/>
  <c r="AS1004" i="1" s="1"/>
  <c r="AX1004" i="1" s="1"/>
  <c r="W996" i="1"/>
  <c r="AA996" i="1" s="1"/>
  <c r="AV996" i="1" s="1"/>
  <c r="BA996" i="1" s="1"/>
  <c r="BC996" i="1" s="1"/>
  <c r="W918" i="1"/>
  <c r="AA918" i="1" s="1"/>
  <c r="AV918" i="1" s="1"/>
  <c r="BA918" i="1" s="1"/>
  <c r="BC841" i="1"/>
  <c r="W1017" i="1"/>
  <c r="W992" i="1"/>
  <c r="Q1009" i="1"/>
  <c r="V1006" i="1"/>
  <c r="X1006" i="1" s="1"/>
  <c r="AS1006" i="1" s="1"/>
  <c r="AX1006" i="1" s="1"/>
  <c r="V979" i="1"/>
  <c r="W975" i="1"/>
  <c r="AA975" i="1" s="1"/>
  <c r="AV975" i="1" s="1"/>
  <c r="BA975" i="1" s="1"/>
  <c r="W963" i="1"/>
  <c r="AA963" i="1" s="1"/>
  <c r="AV963" i="1" s="1"/>
  <c r="BA963" i="1" s="1"/>
  <c r="W903" i="1"/>
  <c r="W890" i="1"/>
  <c r="AA890" i="1" s="1"/>
  <c r="AV890" i="1" s="1"/>
  <c r="BA890" i="1" s="1"/>
  <c r="V918" i="1"/>
  <c r="X918" i="1" s="1"/>
  <c r="AS918" i="1" s="1"/>
  <c r="AX918" i="1" s="1"/>
  <c r="V902" i="1"/>
  <c r="W906" i="1"/>
  <c r="W855" i="1"/>
  <c r="AA855" i="1" s="1"/>
  <c r="AV855" i="1" s="1"/>
  <c r="BA855" i="1" s="1"/>
  <c r="V843" i="1"/>
  <c r="X843" i="1" s="1"/>
  <c r="AS843" i="1" s="1"/>
  <c r="AX843" i="1" s="1"/>
  <c r="V806" i="1"/>
  <c r="X806" i="1" s="1"/>
  <c r="AS806" i="1" s="1"/>
  <c r="W1026" i="1"/>
  <c r="W860" i="1"/>
  <c r="AA860" i="1" s="1"/>
  <c r="AV860" i="1" s="1"/>
  <c r="BA860" i="1" s="1"/>
  <c r="W1009" i="1"/>
  <c r="AA1009" i="1" s="1"/>
  <c r="AV1009" i="1" s="1"/>
  <c r="BA1009" i="1" s="1"/>
  <c r="V1009" i="1"/>
  <c r="X1009" i="1" s="1"/>
  <c r="W1003" i="1"/>
  <c r="AA1003" i="1" s="1"/>
  <c r="AV1003" i="1" s="1"/>
  <c r="BA1003" i="1" s="1"/>
  <c r="W925" i="1"/>
  <c r="BC950" i="1"/>
  <c r="W914" i="1"/>
  <c r="AA914" i="1" s="1"/>
  <c r="AV914" i="1" s="1"/>
  <c r="BA914" i="1" s="1"/>
  <c r="W883" i="1"/>
  <c r="W875" i="1"/>
  <c r="AA875" i="1" s="1"/>
  <c r="AV875" i="1" s="1"/>
  <c r="BA875" i="1" s="1"/>
  <c r="W895" i="1"/>
  <c r="AA895" i="1" s="1"/>
  <c r="AV895" i="1" s="1"/>
  <c r="BA895" i="1" s="1"/>
  <c r="W838" i="1"/>
  <c r="BC857" i="1"/>
  <c r="W1038" i="1"/>
  <c r="AA1038" i="1" s="1"/>
  <c r="AV1038" i="1" s="1"/>
  <c r="BA1038" i="1" s="1"/>
  <c r="V899" i="1"/>
  <c r="W844" i="1"/>
  <c r="W1033" i="1"/>
  <c r="AA1033" i="1" s="1"/>
  <c r="AV1033" i="1" s="1"/>
  <c r="BA1033" i="1" s="1"/>
  <c r="BC1033" i="1" s="1"/>
  <c r="V1026" i="1"/>
  <c r="X1026" i="1" s="1"/>
  <c r="AS1026" i="1" s="1"/>
  <c r="AX1026" i="1" s="1"/>
  <c r="W1018" i="1"/>
  <c r="AA1018" i="1" s="1"/>
  <c r="AV1018" i="1" s="1"/>
  <c r="BA1018" i="1" s="1"/>
  <c r="BC1018" i="1" s="1"/>
  <c r="W1012" i="1"/>
  <c r="W1002" i="1"/>
  <c r="AA1002" i="1" s="1"/>
  <c r="AV1002" i="1" s="1"/>
  <c r="BA1002" i="1" s="1"/>
  <c r="V998" i="1"/>
  <c r="X998" i="1" s="1"/>
  <c r="AS998" i="1" s="1"/>
  <c r="AX998" i="1" s="1"/>
  <c r="W934" i="1"/>
  <c r="V933" i="1"/>
  <c r="X933" i="1" s="1"/>
  <c r="AS933" i="1" s="1"/>
  <c r="AX933" i="1" s="1"/>
  <c r="V901" i="1"/>
  <c r="X901" i="1" s="1"/>
  <c r="AS901" i="1" s="1"/>
  <c r="AX901" i="1" s="1"/>
  <c r="V882" i="1"/>
  <c r="BC896" i="1"/>
  <c r="V837" i="1"/>
  <c r="X837" i="1" s="1"/>
  <c r="AS837" i="1" s="1"/>
  <c r="AX837" i="1" s="1"/>
  <c r="P860" i="1"/>
  <c r="Q852" i="1"/>
  <c r="Q844" i="1"/>
  <c r="T945" i="1"/>
  <c r="P945" i="1"/>
  <c r="Q945" i="1"/>
  <c r="V925" i="1"/>
  <c r="X925" i="1" s="1"/>
  <c r="AS925" i="1" s="1"/>
  <c r="T986" i="1"/>
  <c r="P986" i="1"/>
  <c r="Q986" i="1"/>
  <c r="W998" i="1"/>
  <c r="V1025" i="1"/>
  <c r="X1025" i="1" s="1"/>
  <c r="AS1025" i="1" s="1"/>
  <c r="AX1025" i="1" s="1"/>
  <c r="T999" i="1"/>
  <c r="W999" i="1" s="1"/>
  <c r="AA999" i="1" s="1"/>
  <c r="V963" i="1"/>
  <c r="W938" i="1"/>
  <c r="Y948" i="1"/>
  <c r="V914" i="1"/>
  <c r="X914" i="1" s="1"/>
  <c r="AS914" i="1" s="1"/>
  <c r="AX914" i="1" s="1"/>
  <c r="V906" i="1"/>
  <c r="X906" i="1" s="1"/>
  <c r="AS906" i="1" s="1"/>
  <c r="AX906" i="1" s="1"/>
  <c r="V878" i="1"/>
  <c r="W867" i="1"/>
  <c r="AA867" i="1" s="1"/>
  <c r="AV867" i="1" s="1"/>
  <c r="BA867" i="1" s="1"/>
  <c r="W871" i="1"/>
  <c r="Q823" i="1"/>
  <c r="V875" i="1"/>
  <c r="W848" i="1"/>
  <c r="AA848" i="1" s="1"/>
  <c r="AV848" i="1" s="1"/>
  <c r="BA848" i="1" s="1"/>
  <c r="V848" i="1"/>
  <c r="X848" i="1" s="1"/>
  <c r="AS848" i="1" s="1"/>
  <c r="AX848" i="1" s="1"/>
  <c r="W830" i="1"/>
  <c r="AA830" i="1" s="1"/>
  <c r="AV830" i="1" s="1"/>
  <c r="BA830" i="1" s="1"/>
  <c r="V814" i="1"/>
  <c r="X814" i="1" s="1"/>
  <c r="AS814" i="1" s="1"/>
  <c r="AX814" i="1" s="1"/>
  <c r="V868" i="1"/>
  <c r="X868" i="1" s="1"/>
  <c r="AS868" i="1" s="1"/>
  <c r="AX868" i="1" s="1"/>
  <c r="Q860" i="1"/>
  <c r="P852" i="1"/>
  <c r="P844" i="1"/>
  <c r="V810" i="1"/>
  <c r="X810" i="1" s="1"/>
  <c r="AS810" i="1" s="1"/>
  <c r="AX810" i="1" s="1"/>
  <c r="W801" i="1"/>
  <c r="T941" i="1"/>
  <c r="P941" i="1"/>
  <c r="Q941" i="1"/>
  <c r="T815" i="1"/>
  <c r="P815" i="1"/>
  <c r="W960" i="1"/>
  <c r="T982" i="1"/>
  <c r="P982" i="1"/>
  <c r="Q982" i="1"/>
  <c r="T990" i="1"/>
  <c r="P990" i="1"/>
  <c r="Q990" i="1"/>
  <c r="P823" i="1"/>
  <c r="T823" i="1"/>
  <c r="BA149" i="1"/>
  <c r="V1038" i="1"/>
  <c r="W1034" i="1"/>
  <c r="W1022" i="1"/>
  <c r="AA1022" i="1" s="1"/>
  <c r="AV1022" i="1" s="1"/>
  <c r="BA1022" i="1" s="1"/>
  <c r="V1003" i="1"/>
  <c r="X1003" i="1" s="1"/>
  <c r="AS1003" i="1" s="1"/>
  <c r="AX1003" i="1" s="1"/>
  <c r="W995" i="1"/>
  <c r="V1028" i="1"/>
  <c r="X1028" i="1" s="1"/>
  <c r="AS1028" i="1" s="1"/>
  <c r="AX1028" i="1" s="1"/>
  <c r="BC987" i="1"/>
  <c r="V971" i="1"/>
  <c r="W929" i="1"/>
  <c r="V909" i="1"/>
  <c r="X909" i="1" s="1"/>
  <c r="AS909" i="1" s="1"/>
  <c r="AX909" i="1" s="1"/>
  <c r="W886" i="1"/>
  <c r="V938" i="1"/>
  <c r="X938" i="1" s="1"/>
  <c r="AS938" i="1" s="1"/>
  <c r="AX938" i="1" s="1"/>
  <c r="W909" i="1"/>
  <c r="V930" i="1"/>
  <c r="X930" i="1" s="1"/>
  <c r="AS930" i="1" s="1"/>
  <c r="AX930" i="1" s="1"/>
  <c r="V870" i="1"/>
  <c r="W859" i="1"/>
  <c r="AA859" i="1" s="1"/>
  <c r="AV859" i="1" s="1"/>
  <c r="BA859" i="1" s="1"/>
  <c r="W843" i="1"/>
  <c r="AA843" i="1" s="1"/>
  <c r="AV843" i="1" s="1"/>
  <c r="BA843" i="1" s="1"/>
  <c r="W887" i="1"/>
  <c r="AA887" i="1" s="1"/>
  <c r="AV887" i="1" s="1"/>
  <c r="BA887" i="1" s="1"/>
  <c r="V887" i="1"/>
  <c r="V813" i="1"/>
  <c r="X813" i="1" s="1"/>
  <c r="AS813" i="1" s="1"/>
  <c r="AX813" i="1" s="1"/>
  <c r="V830" i="1"/>
  <c r="W806" i="1"/>
  <c r="AA806" i="1" s="1"/>
  <c r="AV806" i="1" s="1"/>
  <c r="BA806" i="1" s="1"/>
  <c r="W826" i="1"/>
  <c r="AA826" i="1" s="1"/>
  <c r="AV826" i="1" s="1"/>
  <c r="BA826" i="1" s="1"/>
  <c r="V818" i="1"/>
  <c r="W809" i="1"/>
  <c r="AA809" i="1" s="1"/>
  <c r="AV809" i="1" s="1"/>
  <c r="BA809" i="1" s="1"/>
  <c r="W1010" i="1"/>
  <c r="AA1010" i="1" s="1"/>
  <c r="AV1010" i="1" s="1"/>
  <c r="BA1010" i="1" s="1"/>
  <c r="T827" i="1"/>
  <c r="P827" i="1"/>
  <c r="P872" i="1"/>
  <c r="T872" i="1"/>
  <c r="W1039" i="1"/>
  <c r="AA1039" i="1" s="1"/>
  <c r="AV1039" i="1" s="1"/>
  <c r="BA1039" i="1" s="1"/>
  <c r="AX1039" i="1"/>
  <c r="AB1037" i="1"/>
  <c r="T1040" i="1"/>
  <c r="P1040" i="1"/>
  <c r="Q1040" i="1"/>
  <c r="Q1036" i="1"/>
  <c r="P1036" i="1"/>
  <c r="T1036" i="1"/>
  <c r="Y1033" i="1"/>
  <c r="AB1038" i="1"/>
  <c r="V1035" i="1"/>
  <c r="X1035" i="1" s="1"/>
  <c r="AS1035" i="1" s="1"/>
  <c r="AX1035" i="1" s="1"/>
  <c r="T1041" i="1"/>
  <c r="P1041" i="1"/>
  <c r="Q1041" i="1"/>
  <c r="Y1020" i="1"/>
  <c r="W1021" i="1"/>
  <c r="AA1021" i="1" s="1"/>
  <c r="AV1021" i="1" s="1"/>
  <c r="BA1021" i="1" s="1"/>
  <c r="V1016" i="1"/>
  <c r="X1016" i="1" s="1"/>
  <c r="AS1016" i="1" s="1"/>
  <c r="Y1012" i="1"/>
  <c r="W1006" i="1"/>
  <c r="AA1006" i="1" s="1"/>
  <c r="AV1006" i="1" s="1"/>
  <c r="BA1006" i="1" s="1"/>
  <c r="V1029" i="1"/>
  <c r="X1029" i="1" s="1"/>
  <c r="AS1029" i="1" s="1"/>
  <c r="AX1029" i="1" s="1"/>
  <c r="W1013" i="1"/>
  <c r="AA1013" i="1" s="1"/>
  <c r="AV1013" i="1" s="1"/>
  <c r="BA1013" i="1" s="1"/>
  <c r="V1013" i="1"/>
  <c r="X1013" i="1" s="1"/>
  <c r="AS1013" i="1" s="1"/>
  <c r="AX1013" i="1" s="1"/>
  <c r="Y1000" i="1"/>
  <c r="W994" i="1"/>
  <c r="AA994" i="1" s="1"/>
  <c r="AV994" i="1" s="1"/>
  <c r="BA994" i="1" s="1"/>
  <c r="V1031" i="1"/>
  <c r="X1031" i="1" s="1"/>
  <c r="AS1031" i="1" s="1"/>
  <c r="AX1031" i="1" s="1"/>
  <c r="Y1002" i="1"/>
  <c r="W1025" i="1"/>
  <c r="AA1025" i="1" s="1"/>
  <c r="AV1025" i="1" s="1"/>
  <c r="BA1025" i="1" s="1"/>
  <c r="W989" i="1"/>
  <c r="AA989" i="1" s="1"/>
  <c r="AV989" i="1" s="1"/>
  <c r="BA989" i="1" s="1"/>
  <c r="W985" i="1"/>
  <c r="AA985" i="1" s="1"/>
  <c r="AV985" i="1" s="1"/>
  <c r="BA985" i="1" s="1"/>
  <c r="W981" i="1"/>
  <c r="AA981" i="1" s="1"/>
  <c r="AV981" i="1" s="1"/>
  <c r="BA981" i="1" s="1"/>
  <c r="AB978" i="1"/>
  <c r="W977" i="1"/>
  <c r="AA977" i="1" s="1"/>
  <c r="AV977" i="1" s="1"/>
  <c r="BA977" i="1" s="1"/>
  <c r="V995" i="1"/>
  <c r="X995" i="1" s="1"/>
  <c r="AS995" i="1" s="1"/>
  <c r="AX995" i="1" s="1"/>
  <c r="AB987" i="1"/>
  <c r="AB983" i="1"/>
  <c r="AB979" i="1"/>
  <c r="W1028" i="1"/>
  <c r="AA1028" i="1" s="1"/>
  <c r="AV1028" i="1" s="1"/>
  <c r="BA1028" i="1" s="1"/>
  <c r="T1027" i="1"/>
  <c r="P1027" i="1"/>
  <c r="Q1027" i="1"/>
  <c r="V975" i="1"/>
  <c r="X975" i="1" s="1"/>
  <c r="AS975" i="1" s="1"/>
  <c r="AX975" i="1" s="1"/>
  <c r="T993" i="1"/>
  <c r="P993" i="1"/>
  <c r="Q993" i="1"/>
  <c r="W984" i="1"/>
  <c r="AA984" i="1" s="1"/>
  <c r="AV984" i="1" s="1"/>
  <c r="BA984" i="1" s="1"/>
  <c r="AB974" i="1"/>
  <c r="W966" i="1"/>
  <c r="AA966" i="1" s="1"/>
  <c r="AV966" i="1" s="1"/>
  <c r="BA966" i="1" s="1"/>
  <c r="AX944" i="1"/>
  <c r="V943" i="1"/>
  <c r="X943" i="1" s="1"/>
  <c r="AS943" i="1" s="1"/>
  <c r="AX943" i="1" s="1"/>
  <c r="W971" i="1"/>
  <c r="AA971" i="1" s="1"/>
  <c r="AV971" i="1" s="1"/>
  <c r="BA971" i="1" s="1"/>
  <c r="W962" i="1"/>
  <c r="AA962" i="1" s="1"/>
  <c r="AV962" i="1" s="1"/>
  <c r="BA962" i="1" s="1"/>
  <c r="Y946" i="1"/>
  <c r="V967" i="1"/>
  <c r="X967" i="1" s="1"/>
  <c r="AS967" i="1" s="1"/>
  <c r="AX967" i="1" s="1"/>
  <c r="Y972" i="1"/>
  <c r="W932" i="1"/>
  <c r="AA932" i="1" s="1"/>
  <c r="AV932" i="1" s="1"/>
  <c r="BA932" i="1" s="1"/>
  <c r="W959" i="1"/>
  <c r="AA959" i="1" s="1"/>
  <c r="AV959" i="1" s="1"/>
  <c r="BA959" i="1" s="1"/>
  <c r="V959" i="1"/>
  <c r="X959" i="1" s="1"/>
  <c r="AS959" i="1" s="1"/>
  <c r="AX959" i="1" s="1"/>
  <c r="Y932" i="1"/>
  <c r="AB907" i="1"/>
  <c r="AX932" i="1"/>
  <c r="V921" i="1"/>
  <c r="X921" i="1" s="1"/>
  <c r="AS921" i="1" s="1"/>
  <c r="AB894" i="1"/>
  <c r="Y888" i="1"/>
  <c r="Y880" i="1"/>
  <c r="W926" i="1"/>
  <c r="AA926" i="1" s="1"/>
  <c r="AV926" i="1" s="1"/>
  <c r="BA926" i="1" s="1"/>
  <c r="V913" i="1"/>
  <c r="X913" i="1" s="1"/>
  <c r="AS913" i="1" s="1"/>
  <c r="V907" i="1"/>
  <c r="X907" i="1" s="1"/>
  <c r="AS907" i="1" s="1"/>
  <c r="AX907" i="1" s="1"/>
  <c r="W905" i="1"/>
  <c r="AA905" i="1" s="1"/>
  <c r="AV905" i="1" s="1"/>
  <c r="BA905" i="1" s="1"/>
  <c r="T904" i="1"/>
  <c r="P904" i="1"/>
  <c r="Q904" i="1"/>
  <c r="AB876" i="1"/>
  <c r="BA868" i="1"/>
  <c r="AB857" i="1"/>
  <c r="AB841" i="1"/>
  <c r="V872" i="1"/>
  <c r="X872" i="1" s="1"/>
  <c r="AS872" i="1" s="1"/>
  <c r="AX872" i="1" s="1"/>
  <c r="V866" i="1"/>
  <c r="X866" i="1" s="1"/>
  <c r="AS866" i="1" s="1"/>
  <c r="AX866" i="1" s="1"/>
  <c r="T865" i="1"/>
  <c r="P865" i="1"/>
  <c r="Q865" i="1"/>
  <c r="Y863" i="1"/>
  <c r="Y855" i="1"/>
  <c r="Y847" i="1"/>
  <c r="Y839" i="1"/>
  <c r="T889" i="1"/>
  <c r="W889" i="1" s="1"/>
  <c r="AA889" i="1" s="1"/>
  <c r="P889" i="1"/>
  <c r="Q889" i="1"/>
  <c r="V876" i="1"/>
  <c r="X876" i="1" s="1"/>
  <c r="AS876" i="1" s="1"/>
  <c r="AX876" i="1" s="1"/>
  <c r="BC876" i="1" s="1"/>
  <c r="W874" i="1"/>
  <c r="AA874" i="1" s="1"/>
  <c r="AV874" i="1" s="1"/>
  <c r="BA874" i="1" s="1"/>
  <c r="T873" i="1"/>
  <c r="P873" i="1"/>
  <c r="Q873" i="1"/>
  <c r="AB831" i="1"/>
  <c r="W856" i="1"/>
  <c r="AA856" i="1" s="1"/>
  <c r="AV856" i="1" s="1"/>
  <c r="BA856" i="1" s="1"/>
  <c r="V856" i="1"/>
  <c r="X856" i="1" s="1"/>
  <c r="AS856" i="1" s="1"/>
  <c r="AX856" i="1" s="1"/>
  <c r="V831" i="1"/>
  <c r="X831" i="1" s="1"/>
  <c r="AS831" i="1" s="1"/>
  <c r="AX831" i="1" s="1"/>
  <c r="BC831" i="1" s="1"/>
  <c r="V823" i="1"/>
  <c r="X823" i="1" s="1"/>
  <c r="W821" i="1"/>
  <c r="AA821" i="1" s="1"/>
  <c r="AV821" i="1" s="1"/>
  <c r="BA821" i="1" s="1"/>
  <c r="T820" i="1"/>
  <c r="P820" i="1"/>
  <c r="Q820" i="1"/>
  <c r="W813" i="1"/>
  <c r="AA813" i="1" s="1"/>
  <c r="AV813" i="1" s="1"/>
  <c r="BA813" i="1" s="1"/>
  <c r="T812" i="1"/>
  <c r="P812" i="1"/>
  <c r="Q812" i="1"/>
  <c r="W805" i="1"/>
  <c r="AA805" i="1" s="1"/>
  <c r="AV805" i="1" s="1"/>
  <c r="BA805" i="1" s="1"/>
  <c r="AB868" i="1"/>
  <c r="T850" i="1"/>
  <c r="P850" i="1"/>
  <c r="Q850" i="1"/>
  <c r="V834" i="1"/>
  <c r="X834" i="1" s="1"/>
  <c r="AS834" i="1" s="1"/>
  <c r="AX834" i="1" s="1"/>
  <c r="V825" i="1"/>
  <c r="X825" i="1" s="1"/>
  <c r="AS825" i="1" s="1"/>
  <c r="W817" i="1"/>
  <c r="AA817" i="1" s="1"/>
  <c r="AV817" i="1" s="1"/>
  <c r="BA817" i="1" s="1"/>
  <c r="T816" i="1"/>
  <c r="P816" i="1"/>
  <c r="Q816" i="1"/>
  <c r="W810" i="1"/>
  <c r="AA810" i="1" s="1"/>
  <c r="AV810" i="1" s="1"/>
  <c r="BA810" i="1" s="1"/>
  <c r="V802" i="1"/>
  <c r="X802" i="1" s="1"/>
  <c r="AS802" i="1" s="1"/>
  <c r="AX802" i="1" s="1"/>
  <c r="V1034" i="1"/>
  <c r="X1034" i="1" s="1"/>
  <c r="AS1034" i="1" s="1"/>
  <c r="Q1032" i="1"/>
  <c r="T1032" i="1"/>
  <c r="P1032" i="1"/>
  <c r="Q1023" i="1"/>
  <c r="P1023" i="1"/>
  <c r="T1023" i="1"/>
  <c r="W1030" i="1"/>
  <c r="AA1030" i="1" s="1"/>
  <c r="AV1030" i="1" s="1"/>
  <c r="BA1030" i="1" s="1"/>
  <c r="V1014" i="1"/>
  <c r="X1014" i="1" s="1"/>
  <c r="AS1014" i="1" s="1"/>
  <c r="Y1017" i="1"/>
  <c r="W1016" i="1"/>
  <c r="AA1016" i="1" s="1"/>
  <c r="AV1016" i="1" s="1"/>
  <c r="BA1016" i="1" s="1"/>
  <c r="AX1002" i="1"/>
  <c r="AX994" i="1"/>
  <c r="W1029" i="1"/>
  <c r="AA1029" i="1" s="1"/>
  <c r="AV1029" i="1" s="1"/>
  <c r="BA1029" i="1" s="1"/>
  <c r="AX1020" i="1"/>
  <c r="AB1000" i="1"/>
  <c r="W1031" i="1"/>
  <c r="AA1031" i="1" s="1"/>
  <c r="AV1031" i="1" s="1"/>
  <c r="BA1031" i="1" s="1"/>
  <c r="AX1030" i="1"/>
  <c r="BA1004" i="1"/>
  <c r="V988" i="1"/>
  <c r="X988" i="1" s="1"/>
  <c r="AS988" i="1" s="1"/>
  <c r="AX988" i="1" s="1"/>
  <c r="V984" i="1"/>
  <c r="X984" i="1" s="1"/>
  <c r="AS984" i="1" s="1"/>
  <c r="AX984" i="1" s="1"/>
  <c r="AX981" i="1"/>
  <c r="V980" i="1"/>
  <c r="X980" i="1" s="1"/>
  <c r="AS980" i="1" s="1"/>
  <c r="AX980" i="1" s="1"/>
  <c r="V976" i="1"/>
  <c r="X976" i="1" s="1"/>
  <c r="AS976" i="1" s="1"/>
  <c r="AX976" i="1" s="1"/>
  <c r="AB1007" i="1"/>
  <c r="V999" i="1"/>
  <c r="X999" i="1" s="1"/>
  <c r="AS999" i="1" s="1"/>
  <c r="AX999" i="1" s="1"/>
  <c r="Q973" i="1"/>
  <c r="P973" i="1"/>
  <c r="T973" i="1"/>
  <c r="AX992" i="1"/>
  <c r="V964" i="1"/>
  <c r="X964" i="1" s="1"/>
  <c r="AS964" i="1" s="1"/>
  <c r="V956" i="1"/>
  <c r="X956" i="1" s="1"/>
  <c r="AS956" i="1" s="1"/>
  <c r="T1001" i="1"/>
  <c r="P1001" i="1"/>
  <c r="Q1001" i="1"/>
  <c r="T965" i="1"/>
  <c r="P965" i="1"/>
  <c r="Q965" i="1"/>
  <c r="V965" i="1" s="1"/>
  <c r="X965" i="1" s="1"/>
  <c r="W952" i="1"/>
  <c r="AA952" i="1" s="1"/>
  <c r="AV952" i="1" s="1"/>
  <c r="BA952" i="1" s="1"/>
  <c r="AB949" i="1"/>
  <c r="W948" i="1"/>
  <c r="AA948" i="1" s="1"/>
  <c r="AV948" i="1" s="1"/>
  <c r="BA978" i="1"/>
  <c r="BC978" i="1" s="1"/>
  <c r="T961" i="1"/>
  <c r="P961" i="1"/>
  <c r="Q961" i="1"/>
  <c r="AB946" i="1"/>
  <c r="AB942" i="1"/>
  <c r="AB937" i="1"/>
  <c r="Y949" i="1"/>
  <c r="Q939" i="1"/>
  <c r="T939" i="1"/>
  <c r="P939" i="1"/>
  <c r="W967" i="1"/>
  <c r="AA967" i="1" s="1"/>
  <c r="AV967" i="1" s="1"/>
  <c r="BA967" i="1" s="1"/>
  <c r="W943" i="1"/>
  <c r="AA943" i="1" s="1"/>
  <c r="AV943" i="1" s="1"/>
  <c r="BA943" i="1" s="1"/>
  <c r="Q931" i="1"/>
  <c r="P931" i="1"/>
  <c r="T931" i="1"/>
  <c r="T957" i="1"/>
  <c r="P957" i="1"/>
  <c r="Q957" i="1"/>
  <c r="V922" i="1"/>
  <c r="X922" i="1" s="1"/>
  <c r="AS922" i="1" s="1"/>
  <c r="AX922" i="1" s="1"/>
  <c r="W921" i="1"/>
  <c r="AA921" i="1" s="1"/>
  <c r="AV921" i="1" s="1"/>
  <c r="BA921" i="1" s="1"/>
  <c r="Y896" i="1"/>
  <c r="AB888" i="1"/>
  <c r="AB882" i="1"/>
  <c r="AB880" i="1"/>
  <c r="V903" i="1"/>
  <c r="X903" i="1" s="1"/>
  <c r="AS903" i="1" s="1"/>
  <c r="AX903" i="1" s="1"/>
  <c r="W901" i="1"/>
  <c r="AA901" i="1" s="1"/>
  <c r="AV901" i="1" s="1"/>
  <c r="BA901" i="1" s="1"/>
  <c r="W913" i="1"/>
  <c r="AA913" i="1" s="1"/>
  <c r="AV913" i="1" s="1"/>
  <c r="BA913" i="1" s="1"/>
  <c r="T912" i="1"/>
  <c r="P912" i="1"/>
  <c r="Q912" i="1"/>
  <c r="AX886" i="1"/>
  <c r="AB930" i="1"/>
  <c r="Y853" i="1"/>
  <c r="Y845" i="1"/>
  <c r="W878" i="1"/>
  <c r="AA878" i="1" s="1"/>
  <c r="AV878" i="1" s="1"/>
  <c r="BA878" i="1" s="1"/>
  <c r="T877" i="1"/>
  <c r="W877" i="1" s="1"/>
  <c r="AA877" i="1" s="1"/>
  <c r="P877" i="1"/>
  <c r="Q877" i="1"/>
  <c r="W870" i="1"/>
  <c r="AA870" i="1" s="1"/>
  <c r="AV870" i="1" s="1"/>
  <c r="BA870" i="1" s="1"/>
  <c r="T869" i="1"/>
  <c r="P869" i="1"/>
  <c r="Q869" i="1"/>
  <c r="W866" i="1"/>
  <c r="AA866" i="1" s="1"/>
  <c r="AV866" i="1" s="1"/>
  <c r="BA866" i="1" s="1"/>
  <c r="AX855" i="1"/>
  <c r="AX839" i="1"/>
  <c r="Y829" i="1"/>
  <c r="Y805" i="1"/>
  <c r="W837" i="1"/>
  <c r="AA837" i="1" s="1"/>
  <c r="AV837" i="1" s="1"/>
  <c r="BA837" i="1" s="1"/>
  <c r="T836" i="1"/>
  <c r="P836" i="1"/>
  <c r="Q836" i="1"/>
  <c r="W829" i="1"/>
  <c r="AA829" i="1" s="1"/>
  <c r="AV829" i="1" s="1"/>
  <c r="BA829" i="1" s="1"/>
  <c r="T828" i="1"/>
  <c r="P828" i="1"/>
  <c r="Q828" i="1"/>
  <c r="AB814" i="1"/>
  <c r="W852" i="1"/>
  <c r="AA852" i="1" s="1"/>
  <c r="AV852" i="1" s="1"/>
  <c r="BA852" i="1" s="1"/>
  <c r="V833" i="1"/>
  <c r="X833" i="1" s="1"/>
  <c r="AS833" i="1" s="1"/>
  <c r="V827" i="1"/>
  <c r="X827" i="1" s="1"/>
  <c r="AS827" i="1" s="1"/>
  <c r="AX827" i="1" s="1"/>
  <c r="W825" i="1"/>
  <c r="AA825" i="1" s="1"/>
  <c r="AV825" i="1" s="1"/>
  <c r="BA825" i="1" s="1"/>
  <c r="T824" i="1"/>
  <c r="P824" i="1"/>
  <c r="Q824" i="1"/>
  <c r="W818" i="1"/>
  <c r="AA818" i="1" s="1"/>
  <c r="AV818" i="1" s="1"/>
  <c r="BA818" i="1" s="1"/>
  <c r="V801" i="1"/>
  <c r="X801" i="1" s="1"/>
  <c r="AS801" i="1" s="1"/>
  <c r="AB1033" i="1"/>
  <c r="Y1039" i="1"/>
  <c r="Q1019" i="1"/>
  <c r="P1019" i="1"/>
  <c r="T1019" i="1"/>
  <c r="T1015" i="1"/>
  <c r="P1015" i="1"/>
  <c r="Q1015" i="1"/>
  <c r="AB1004" i="1"/>
  <c r="Y992" i="1"/>
  <c r="AC992" i="1" s="1"/>
  <c r="BA1000" i="1"/>
  <c r="BC1000" i="1" s="1"/>
  <c r="Y994" i="1"/>
  <c r="T1005" i="1"/>
  <c r="P1005" i="1"/>
  <c r="Q1005" i="1"/>
  <c r="Y1007" i="1"/>
  <c r="Q969" i="1"/>
  <c r="T969" i="1"/>
  <c r="P969" i="1"/>
  <c r="W972" i="1"/>
  <c r="AA972" i="1" s="1"/>
  <c r="AV972" i="1" s="1"/>
  <c r="BA972" i="1" s="1"/>
  <c r="BC972" i="1" s="1"/>
  <c r="AX952" i="1"/>
  <c r="V951" i="1"/>
  <c r="X951" i="1" s="1"/>
  <c r="AS951" i="1" s="1"/>
  <c r="AX951" i="1" s="1"/>
  <c r="Y954" i="1"/>
  <c r="Y950" i="1"/>
  <c r="W951" i="1"/>
  <c r="AA951" i="1" s="1"/>
  <c r="AV951" i="1" s="1"/>
  <c r="BA951" i="1" s="1"/>
  <c r="W933" i="1"/>
  <c r="AA933" i="1" s="1"/>
  <c r="AV933" i="1" s="1"/>
  <c r="BA933" i="1" s="1"/>
  <c r="Y952" i="1"/>
  <c r="T927" i="1"/>
  <c r="P927" i="1"/>
  <c r="Q927" i="1"/>
  <c r="AB896" i="1"/>
  <c r="T908" i="1"/>
  <c r="P908" i="1"/>
  <c r="Q908" i="1"/>
  <c r="BA949" i="1"/>
  <c r="BC949" i="1" s="1"/>
  <c r="V926" i="1"/>
  <c r="X926" i="1" s="1"/>
  <c r="AS926" i="1" s="1"/>
  <c r="AX926" i="1" s="1"/>
  <c r="AB861" i="1"/>
  <c r="AB855" i="1"/>
  <c r="AB853" i="1"/>
  <c r="AB847" i="1"/>
  <c r="AB845" i="1"/>
  <c r="AB839" i="1"/>
  <c r="AB899" i="1"/>
  <c r="AB879" i="1"/>
  <c r="T881" i="1"/>
  <c r="P881" i="1"/>
  <c r="Q881" i="1"/>
  <c r="T846" i="1"/>
  <c r="P846" i="1"/>
  <c r="Q846" i="1"/>
  <c r="T858" i="1"/>
  <c r="P858" i="1"/>
  <c r="Q858" i="1"/>
  <c r="V835" i="1"/>
  <c r="X835" i="1" s="1"/>
  <c r="AS835" i="1" s="1"/>
  <c r="AX835" i="1" s="1"/>
  <c r="AB833" i="1"/>
  <c r="AD833" i="1" s="1"/>
  <c r="T832" i="1"/>
  <c r="P832" i="1"/>
  <c r="Q832" i="1"/>
  <c r="V809" i="1"/>
  <c r="X809" i="1" s="1"/>
  <c r="AS809" i="1" s="1"/>
  <c r="V803" i="1"/>
  <c r="X803" i="1" s="1"/>
  <c r="AS803" i="1" s="1"/>
  <c r="AX803" i="1" s="1"/>
  <c r="BC803" i="1" s="1"/>
  <c r="T800" i="1"/>
  <c r="P800" i="1"/>
  <c r="Q800" i="1"/>
  <c r="W1035" i="1"/>
  <c r="AA1035" i="1" s="1"/>
  <c r="AV1035" i="1" s="1"/>
  <c r="BA1035" i="1" s="1"/>
  <c r="V1010" i="1"/>
  <c r="X1010" i="1" s="1"/>
  <c r="AS1010" i="1" s="1"/>
  <c r="V1021" i="1"/>
  <c r="X1021" i="1" s="1"/>
  <c r="AS1021" i="1" s="1"/>
  <c r="AX1021" i="1" s="1"/>
  <c r="T1011" i="1"/>
  <c r="P1011" i="1"/>
  <c r="Q1011" i="1"/>
  <c r="Y996" i="1"/>
  <c r="Y1025" i="1"/>
  <c r="T997" i="1"/>
  <c r="P997" i="1"/>
  <c r="Q997" i="1"/>
  <c r="Q991" i="1"/>
  <c r="T991" i="1"/>
  <c r="P991" i="1"/>
  <c r="Y987" i="1"/>
  <c r="Y983" i="1"/>
  <c r="Y978" i="1"/>
  <c r="W976" i="1"/>
  <c r="AA976" i="1" s="1"/>
  <c r="AV976" i="1" s="1"/>
  <c r="BA976" i="1" s="1"/>
  <c r="W980" i="1"/>
  <c r="AA980" i="1" s="1"/>
  <c r="AV980" i="1" s="1"/>
  <c r="BA980" i="1" s="1"/>
  <c r="Y974" i="1"/>
  <c r="W968" i="1"/>
  <c r="AA968" i="1" s="1"/>
  <c r="AV968" i="1" s="1"/>
  <c r="BA968" i="1" s="1"/>
  <c r="V960" i="1"/>
  <c r="X960" i="1" s="1"/>
  <c r="AS960" i="1" s="1"/>
  <c r="V966" i="1"/>
  <c r="X966" i="1" s="1"/>
  <c r="AS966" i="1" s="1"/>
  <c r="Y962" i="1"/>
  <c r="W944" i="1"/>
  <c r="AA944" i="1" s="1"/>
  <c r="AV944" i="1" s="1"/>
  <c r="Y981" i="1"/>
  <c r="AB954" i="1"/>
  <c r="AB950" i="1"/>
  <c r="V937" i="1"/>
  <c r="X937" i="1" s="1"/>
  <c r="AS937" i="1" s="1"/>
  <c r="Q935" i="1"/>
  <c r="T935" i="1"/>
  <c r="P935" i="1"/>
  <c r="W988" i="1"/>
  <c r="AA988" i="1" s="1"/>
  <c r="AV988" i="1" s="1"/>
  <c r="BA988" i="1" s="1"/>
  <c r="AX946" i="1"/>
  <c r="BC946" i="1" s="1"/>
  <c r="V934" i="1"/>
  <c r="X934" i="1" s="1"/>
  <c r="AS934" i="1" s="1"/>
  <c r="AX934" i="1" s="1"/>
  <c r="AB911" i="1"/>
  <c r="AB922" i="1"/>
  <c r="T923" i="1"/>
  <c r="P923" i="1"/>
  <c r="Q923" i="1"/>
  <c r="V911" i="1"/>
  <c r="X911" i="1" s="1"/>
  <c r="AS911" i="1" s="1"/>
  <c r="AX911" i="1" s="1"/>
  <c r="BC911" i="1" s="1"/>
  <c r="Y894" i="1"/>
  <c r="Y890" i="1"/>
  <c r="Y886" i="1"/>
  <c r="T940" i="1"/>
  <c r="P940" i="1"/>
  <c r="Q940" i="1"/>
  <c r="BA922" i="1"/>
  <c r="V905" i="1"/>
  <c r="X905" i="1" s="1"/>
  <c r="AS905" i="1" s="1"/>
  <c r="Q900" i="1"/>
  <c r="P900" i="1"/>
  <c r="T900" i="1"/>
  <c r="Y857" i="1"/>
  <c r="Y849" i="1"/>
  <c r="Y841" i="1"/>
  <c r="V871" i="1"/>
  <c r="X871" i="1" s="1"/>
  <c r="AS871" i="1" s="1"/>
  <c r="AX871" i="1" s="1"/>
  <c r="V867" i="1"/>
  <c r="X867" i="1" s="1"/>
  <c r="AS867" i="1" s="1"/>
  <c r="AX867" i="1" s="1"/>
  <c r="Y883" i="1"/>
  <c r="V874" i="1"/>
  <c r="X874" i="1" s="1"/>
  <c r="AS874" i="1" s="1"/>
  <c r="AX847" i="1"/>
  <c r="AB803" i="1"/>
  <c r="T854" i="1"/>
  <c r="P854" i="1"/>
  <c r="Q854" i="1"/>
  <c r="V854" i="1" s="1"/>
  <c r="X854" i="1" s="1"/>
  <c r="V838" i="1"/>
  <c r="X838" i="1" s="1"/>
  <c r="AS838" i="1" s="1"/>
  <c r="AX838" i="1" s="1"/>
  <c r="V815" i="1"/>
  <c r="X815" i="1" s="1"/>
  <c r="AS815" i="1" s="1"/>
  <c r="AX815" i="1" s="1"/>
  <c r="T893" i="1"/>
  <c r="P893" i="1"/>
  <c r="Q893" i="1"/>
  <c r="W834" i="1"/>
  <c r="AA834" i="1" s="1"/>
  <c r="AV834" i="1" s="1"/>
  <c r="BA834" i="1" s="1"/>
  <c r="V817" i="1"/>
  <c r="X817" i="1" s="1"/>
  <c r="AS817" i="1" s="1"/>
  <c r="T808" i="1"/>
  <c r="P808" i="1"/>
  <c r="Q808" i="1"/>
  <c r="W802" i="1"/>
  <c r="AA802" i="1" s="1"/>
  <c r="AV802" i="1" s="1"/>
  <c r="BA802" i="1" s="1"/>
  <c r="W459" i="1"/>
  <c r="P769" i="1"/>
  <c r="V493" i="1"/>
  <c r="V769" i="1"/>
  <c r="T769" i="1"/>
  <c r="W769" i="1" s="1"/>
  <c r="AA769" i="1" s="1"/>
  <c r="V764" i="1"/>
  <c r="P608" i="1"/>
  <c r="Q608" i="1"/>
  <c r="W764" i="1"/>
  <c r="V692" i="1"/>
  <c r="X692" i="1" s="1"/>
  <c r="AS692" i="1" s="1"/>
  <c r="AX692" i="1" s="1"/>
  <c r="V416" i="1"/>
  <c r="W528" i="1"/>
  <c r="V180" i="1"/>
  <c r="V230" i="1"/>
  <c r="V528" i="1"/>
  <c r="W321" i="1"/>
  <c r="W325" i="1"/>
  <c r="W230" i="1"/>
  <c r="W140" i="1"/>
  <c r="Q395" i="1"/>
  <c r="P395" i="1"/>
  <c r="T395" i="1"/>
  <c r="T391" i="1"/>
  <c r="P391" i="1"/>
  <c r="Q391" i="1"/>
  <c r="P431" i="1"/>
  <c r="Q431" i="1"/>
  <c r="W547" i="1"/>
  <c r="T608" i="1"/>
  <c r="V547" i="1"/>
  <c r="T431" i="1"/>
  <c r="W431" i="1" s="1"/>
  <c r="AA431" i="1" s="1"/>
  <c r="Q755" i="1"/>
  <c r="T755" i="1"/>
  <c r="P755" i="1"/>
  <c r="W631" i="1"/>
  <c r="AA631" i="1" s="1"/>
  <c r="AV631" i="1" s="1"/>
  <c r="BA631" i="1" s="1"/>
  <c r="BC631" i="1" s="1"/>
  <c r="V321" i="1"/>
  <c r="X321" i="1" s="1"/>
  <c r="AS321" i="1" s="1"/>
  <c r="W692" i="1"/>
  <c r="AA692" i="1" s="1"/>
  <c r="AV692" i="1" s="1"/>
  <c r="BA692" i="1" s="1"/>
  <c r="V459" i="1"/>
  <c r="X459" i="1" s="1"/>
  <c r="AS459" i="1" s="1"/>
  <c r="Y631" i="1"/>
  <c r="T606" i="1"/>
  <c r="P606" i="1"/>
  <c r="Q606" i="1"/>
  <c r="W493" i="1"/>
  <c r="AA493" i="1" s="1"/>
  <c r="AV493" i="1" s="1"/>
  <c r="BA493" i="1" s="1"/>
  <c r="Q358" i="1"/>
  <c r="T358" i="1"/>
  <c r="P358" i="1"/>
  <c r="Q342" i="1"/>
  <c r="T342" i="1"/>
  <c r="P342" i="1"/>
  <c r="W232" i="1"/>
  <c r="AA232" i="1" s="1"/>
  <c r="AV232" i="1" s="1"/>
  <c r="BA232" i="1" s="1"/>
  <c r="BC232" i="1" s="1"/>
  <c r="V140" i="1"/>
  <c r="X140" i="1" s="1"/>
  <c r="AS140" i="1" s="1"/>
  <c r="AX140" i="1" s="1"/>
  <c r="V149" i="1"/>
  <c r="X149" i="1" s="1"/>
  <c r="AS149" i="1" s="1"/>
  <c r="AX149" i="1" s="1"/>
  <c r="T530" i="1"/>
  <c r="P530" i="1"/>
  <c r="Q530" i="1"/>
  <c r="V325" i="1"/>
  <c r="X325" i="1" s="1"/>
  <c r="AS325" i="1" s="1"/>
  <c r="AX325" i="1" s="1"/>
  <c r="AB149" i="1"/>
  <c r="W180" i="1"/>
  <c r="AA180" i="1" s="1"/>
  <c r="AV180" i="1" s="1"/>
  <c r="BA180" i="1" s="1"/>
  <c r="T154" i="1"/>
  <c r="P154" i="1"/>
  <c r="Q154" i="1"/>
  <c r="AB416" i="1"/>
  <c r="T323" i="1"/>
  <c r="P323" i="1"/>
  <c r="Q323" i="1"/>
  <c r="Y232" i="1"/>
  <c r="L115" i="1"/>
  <c r="L128" i="1"/>
  <c r="L8" i="1"/>
  <c r="L57" i="1"/>
  <c r="L21" i="1"/>
  <c r="L96" i="1"/>
  <c r="L88" i="1"/>
  <c r="L76" i="1"/>
  <c r="L74" i="1"/>
  <c r="L72" i="1"/>
  <c r="L64" i="1"/>
  <c r="L60" i="1"/>
  <c r="L52" i="1"/>
  <c r="L24" i="1"/>
  <c r="L15" i="1"/>
  <c r="L39" i="1"/>
  <c r="L31" i="1"/>
  <c r="L7" i="1"/>
  <c r="L137" i="1"/>
  <c r="L131" i="1"/>
  <c r="L129" i="1"/>
  <c r="L83" i="1"/>
  <c r="L77" i="1"/>
  <c r="L59" i="1"/>
  <c r="L53" i="1"/>
  <c r="L16" i="1"/>
  <c r="L6" i="1"/>
  <c r="L4" i="1"/>
  <c r="L3" i="1"/>
  <c r="L19" i="1"/>
  <c r="L116" i="1"/>
  <c r="L114" i="1"/>
  <c r="L84" i="1"/>
  <c r="L56" i="1"/>
  <c r="L45" i="1"/>
  <c r="L27" i="1"/>
  <c r="L25" i="1"/>
  <c r="L125" i="1"/>
  <c r="L99" i="1"/>
  <c r="L97" i="1"/>
  <c r="L91" i="1"/>
  <c r="L71" i="1"/>
  <c r="L63" i="1"/>
  <c r="L44" i="1"/>
  <c r="L42" i="1"/>
  <c r="L40" i="1"/>
  <c r="L36" i="1"/>
  <c r="L32" i="1"/>
  <c r="L28" i="1"/>
  <c r="L20" i="1"/>
  <c r="L11" i="1"/>
  <c r="L9" i="1"/>
  <c r="L14" i="1"/>
  <c r="L12" i="1"/>
  <c r="L17" i="1"/>
  <c r="L108" i="1"/>
  <c r="L123" i="1"/>
  <c r="L95" i="1"/>
  <c r="L51" i="1"/>
  <c r="L138" i="1"/>
  <c r="L136" i="1"/>
  <c r="L121" i="1"/>
  <c r="L117" i="1"/>
  <c r="L106" i="1"/>
  <c r="L104" i="1"/>
  <c r="L100" i="1"/>
  <c r="L89" i="1"/>
  <c r="L75" i="1"/>
  <c r="L73" i="1"/>
  <c r="L67" i="1"/>
  <c r="L65" i="1"/>
  <c r="L35" i="1"/>
  <c r="L33" i="1"/>
  <c r="L135" i="1"/>
  <c r="L124" i="1"/>
  <c r="L120" i="1"/>
  <c r="L109" i="1"/>
  <c r="L103" i="1"/>
  <c r="L92" i="1"/>
  <c r="L85" i="1"/>
  <c r="L82" i="1"/>
  <c r="L50" i="1"/>
  <c r="L13" i="1"/>
  <c r="L5" i="1"/>
  <c r="L18" i="1"/>
  <c r="L10" i="1"/>
  <c r="L127" i="1"/>
  <c r="L80" i="1"/>
  <c r="L61" i="1"/>
  <c r="L132" i="1"/>
  <c r="L107" i="1"/>
  <c r="L105" i="1"/>
  <c r="L68" i="1"/>
  <c r="L43" i="1"/>
  <c r="L41" i="1"/>
  <c r="L112" i="1"/>
  <c r="L93" i="1"/>
  <c r="L48" i="1"/>
  <c r="L29" i="1"/>
  <c r="L119" i="1"/>
  <c r="L87" i="1"/>
  <c r="L55" i="1"/>
  <c r="L23" i="1"/>
  <c r="L133" i="1"/>
  <c r="L113" i="1"/>
  <c r="L111" i="1"/>
  <c r="L101" i="1"/>
  <c r="L81" i="1"/>
  <c r="L79" i="1"/>
  <c r="L69" i="1"/>
  <c r="L49" i="1"/>
  <c r="L47" i="1"/>
  <c r="L37" i="1"/>
  <c r="L122" i="1"/>
  <c r="L90" i="1"/>
  <c r="L58" i="1"/>
  <c r="L26" i="1"/>
  <c r="L130" i="1"/>
  <c r="L98" i="1"/>
  <c r="L66" i="1"/>
  <c r="L34" i="1"/>
  <c r="L134" i="1"/>
  <c r="L126" i="1"/>
  <c r="L118" i="1"/>
  <c r="L110" i="1"/>
  <c r="L102" i="1"/>
  <c r="L94" i="1"/>
  <c r="L86" i="1"/>
  <c r="L78" i="1"/>
  <c r="L70" i="1"/>
  <c r="L62" i="1"/>
  <c r="L54" i="1"/>
  <c r="L46" i="1"/>
  <c r="L38" i="1"/>
  <c r="L30" i="1"/>
  <c r="L22" i="1"/>
  <c r="N108" i="1"/>
  <c r="N94" i="1"/>
  <c r="N62" i="1"/>
  <c r="BC1002" i="1" l="1"/>
  <c r="AB1020" i="1"/>
  <c r="Y914" i="1"/>
  <c r="Y861" i="1"/>
  <c r="AB860" i="1"/>
  <c r="AB830" i="1"/>
  <c r="AD830" i="1" s="1"/>
  <c r="AB887" i="1"/>
  <c r="AB863" i="1"/>
  <c r="Y1003" i="1"/>
  <c r="AB859" i="1"/>
  <c r="AD859" i="1" s="1"/>
  <c r="AB835" i="1"/>
  <c r="BC835" i="1"/>
  <c r="Y814" i="1"/>
  <c r="AB902" i="1"/>
  <c r="AD902" i="1" s="1"/>
  <c r="Y918" i="1"/>
  <c r="Y1006" i="1"/>
  <c r="AC1006" i="1" s="1"/>
  <c r="AB996" i="1"/>
  <c r="AJ944" i="1"/>
  <c r="AQ944" i="1" s="1"/>
  <c r="Y826" i="1"/>
  <c r="Y848" i="1"/>
  <c r="AC848" i="1" s="1"/>
  <c r="Y901" i="1"/>
  <c r="AB1003" i="1"/>
  <c r="AD1003" i="1" s="1"/>
  <c r="AB1002" i="1"/>
  <c r="BC1020" i="1"/>
  <c r="Y1037" i="1"/>
  <c r="AB809" i="1"/>
  <c r="AD809" i="1" s="1"/>
  <c r="Y1028" i="1"/>
  <c r="Y909" i="1"/>
  <c r="AC909" i="1" s="1"/>
  <c r="AB806" i="1"/>
  <c r="Y837" i="1"/>
  <c r="AC837" i="1" s="1"/>
  <c r="AB875" i="1"/>
  <c r="AB918" i="1"/>
  <c r="AD918" i="1" s="1"/>
  <c r="AB890" i="1"/>
  <c r="AD890" i="1" s="1"/>
  <c r="Y930" i="1"/>
  <c r="Y906" i="1"/>
  <c r="Y1004" i="1"/>
  <c r="AC1004" i="1" s="1"/>
  <c r="Y933" i="1"/>
  <c r="BC1029" i="1"/>
  <c r="AB848" i="1"/>
  <c r="AD848" i="1" s="1"/>
  <c r="Y868" i="1"/>
  <c r="AC868" i="1" s="1"/>
  <c r="Y895" i="1"/>
  <c r="AC895" i="1" s="1"/>
  <c r="Y879" i="1"/>
  <c r="AC879" i="1" s="1"/>
  <c r="AB914" i="1"/>
  <c r="AD914" i="1" s="1"/>
  <c r="Y938" i="1"/>
  <c r="AC938" i="1" s="1"/>
  <c r="Y1009" i="1"/>
  <c r="Y810" i="1"/>
  <c r="AC810" i="1" s="1"/>
  <c r="Y813" i="1"/>
  <c r="AC813" i="1" s="1"/>
  <c r="BC894" i="1"/>
  <c r="AB867" i="1"/>
  <c r="AD867" i="1" s="1"/>
  <c r="AB826" i="1"/>
  <c r="AD826" i="1" s="1"/>
  <c r="Y692" i="1"/>
  <c r="AC692" i="1" s="1"/>
  <c r="Y806" i="1"/>
  <c r="AC806" i="1" s="1"/>
  <c r="AB895" i="1"/>
  <c r="AD895" i="1" s="1"/>
  <c r="AB963" i="1"/>
  <c r="AD963" i="1" s="1"/>
  <c r="AB1009" i="1"/>
  <c r="AD1009" i="1" s="1"/>
  <c r="AB1022" i="1"/>
  <c r="AD1022" i="1" s="1"/>
  <c r="AB975" i="1"/>
  <c r="AD975" i="1" s="1"/>
  <c r="Y859" i="1"/>
  <c r="AC859" i="1" s="1"/>
  <c r="AJ1030" i="1"/>
  <c r="AQ1030" i="1" s="1"/>
  <c r="AW964" i="1"/>
  <c r="BB964" i="1" s="1"/>
  <c r="BF964" i="1" s="1"/>
  <c r="BC930" i="1"/>
  <c r="AT1030" i="1"/>
  <c r="AY1030" i="1" s="1"/>
  <c r="BE1030" i="1" s="1"/>
  <c r="BC907" i="1"/>
  <c r="BC926" i="1"/>
  <c r="BC895" i="1"/>
  <c r="AC968" i="1"/>
  <c r="AF968" i="1" s="1"/>
  <c r="BC1003" i="1"/>
  <c r="BC868" i="1"/>
  <c r="AC1022" i="1"/>
  <c r="AF1022" i="1" s="1"/>
  <c r="AJ1022" i="1" s="1"/>
  <c r="AQ1022" i="1" s="1"/>
  <c r="AD1014" i="1"/>
  <c r="AI1014" i="1" s="1"/>
  <c r="AW1014" i="1" s="1"/>
  <c r="BB1014" i="1" s="1"/>
  <c r="BF1014" i="1" s="1"/>
  <c r="BC867" i="1"/>
  <c r="BC856" i="1"/>
  <c r="AC929" i="1"/>
  <c r="AC985" i="1"/>
  <c r="AC989" i="1"/>
  <c r="BC879" i="1"/>
  <c r="BC968" i="1"/>
  <c r="BC967" i="1"/>
  <c r="BC1022" i="1"/>
  <c r="BC1007" i="1"/>
  <c r="BC837" i="1"/>
  <c r="BC932" i="1"/>
  <c r="BC839" i="1"/>
  <c r="BC1025" i="1"/>
  <c r="BC901" i="1"/>
  <c r="BC984" i="1"/>
  <c r="BC863" i="1"/>
  <c r="BC692" i="1"/>
  <c r="BC951" i="1"/>
  <c r="BC988" i="1"/>
  <c r="BC1031" i="1"/>
  <c r="BC975" i="1"/>
  <c r="BC914" i="1"/>
  <c r="AF992" i="1"/>
  <c r="AJ992" i="1" s="1"/>
  <c r="AQ992" i="1" s="1"/>
  <c r="Y887" i="1"/>
  <c r="X887" i="1"/>
  <c r="AS887" i="1" s="1"/>
  <c r="AX887" i="1" s="1"/>
  <c r="BC887" i="1" s="1"/>
  <c r="AB871" i="1"/>
  <c r="AA871" i="1"/>
  <c r="AV871" i="1" s="1"/>
  <c r="BA871" i="1" s="1"/>
  <c r="BC871" i="1" s="1"/>
  <c r="V844" i="1"/>
  <c r="X844" i="1" s="1"/>
  <c r="AS844" i="1" s="1"/>
  <c r="AX844" i="1" s="1"/>
  <c r="AB1012" i="1"/>
  <c r="AA1012" i="1"/>
  <c r="AV1012" i="1" s="1"/>
  <c r="BA1012" i="1" s="1"/>
  <c r="BC1012" i="1" s="1"/>
  <c r="AB844" i="1"/>
  <c r="AA844" i="1"/>
  <c r="AV844" i="1" s="1"/>
  <c r="BA844" i="1" s="1"/>
  <c r="AB838" i="1"/>
  <c r="AA838" i="1"/>
  <c r="AV838" i="1" s="1"/>
  <c r="BA838" i="1" s="1"/>
  <c r="BC838" i="1" s="1"/>
  <c r="AX806" i="1"/>
  <c r="BC806" i="1" s="1"/>
  <c r="AB906" i="1"/>
  <c r="AA906" i="1"/>
  <c r="AV906" i="1" s="1"/>
  <c r="BA906" i="1" s="1"/>
  <c r="BC906" i="1" s="1"/>
  <c r="AB903" i="1"/>
  <c r="AA903" i="1"/>
  <c r="AV903" i="1" s="1"/>
  <c r="BA903" i="1" s="1"/>
  <c r="BC903" i="1" s="1"/>
  <c r="AX948" i="1"/>
  <c r="BC834" i="1"/>
  <c r="Y230" i="1"/>
  <c r="X230" i="1"/>
  <c r="AS230" i="1" s="1"/>
  <c r="AX230" i="1" s="1"/>
  <c r="Y493" i="1"/>
  <c r="X493" i="1"/>
  <c r="AS493" i="1" s="1"/>
  <c r="AX493" i="1" s="1"/>
  <c r="BC493" i="1" s="1"/>
  <c r="BC805" i="1"/>
  <c r="AI833" i="1"/>
  <c r="AK833" i="1" s="1"/>
  <c r="AR833" i="1" s="1"/>
  <c r="V820" i="1"/>
  <c r="X820" i="1" s="1"/>
  <c r="AS820" i="1" s="1"/>
  <c r="AX820" i="1" s="1"/>
  <c r="BC866" i="1"/>
  <c r="BC1013" i="1"/>
  <c r="AB960" i="1"/>
  <c r="AA960" i="1"/>
  <c r="AV960" i="1" s="1"/>
  <c r="BA960" i="1" s="1"/>
  <c r="BC848" i="1"/>
  <c r="Y899" i="1"/>
  <c r="X899" i="1"/>
  <c r="AS899" i="1" s="1"/>
  <c r="AX899" i="1" s="1"/>
  <c r="BC899" i="1" s="1"/>
  <c r="BC943" i="1"/>
  <c r="BC810" i="1"/>
  <c r="AB547" i="1"/>
  <c r="AA547" i="1"/>
  <c r="AV547" i="1" s="1"/>
  <c r="BA547" i="1" s="1"/>
  <c r="AB764" i="1"/>
  <c r="AA764" i="1"/>
  <c r="AV764" i="1" s="1"/>
  <c r="BA764" i="1" s="1"/>
  <c r="BC1004" i="1"/>
  <c r="AB909" i="1"/>
  <c r="AD909" i="1" s="1"/>
  <c r="AA909" i="1"/>
  <c r="AV909" i="1" s="1"/>
  <c r="BA909" i="1" s="1"/>
  <c r="BC909" i="1" s="1"/>
  <c r="AB929" i="1"/>
  <c r="AA929" i="1"/>
  <c r="AV929" i="1" s="1"/>
  <c r="BA929" i="1" s="1"/>
  <c r="BC929" i="1" s="1"/>
  <c r="BC1028" i="1"/>
  <c r="BC859" i="1"/>
  <c r="BC826" i="1"/>
  <c r="BC813" i="1"/>
  <c r="BC980" i="1"/>
  <c r="AB321" i="1"/>
  <c r="AA321" i="1"/>
  <c r="AV321" i="1" s="1"/>
  <c r="BA321" i="1" s="1"/>
  <c r="AB528" i="1"/>
  <c r="AA528" i="1"/>
  <c r="AV528" i="1" s="1"/>
  <c r="BA528" i="1" s="1"/>
  <c r="W881" i="1"/>
  <c r="AA881" i="1" s="1"/>
  <c r="AV881" i="1" s="1"/>
  <c r="BA881" i="1" s="1"/>
  <c r="BC802" i="1"/>
  <c r="BC959" i="1"/>
  <c r="BC1035" i="1"/>
  <c r="AB995" i="1"/>
  <c r="AA995" i="1"/>
  <c r="AV995" i="1" s="1"/>
  <c r="BA995" i="1" s="1"/>
  <c r="BC995" i="1" s="1"/>
  <c r="Y1038" i="1"/>
  <c r="X1038" i="1"/>
  <c r="AS1038" i="1" s="1"/>
  <c r="AX1038" i="1" s="1"/>
  <c r="BC1038" i="1" s="1"/>
  <c r="Y963" i="1"/>
  <c r="X963" i="1"/>
  <c r="AS963" i="1" s="1"/>
  <c r="AX963" i="1" s="1"/>
  <c r="BC963" i="1" s="1"/>
  <c r="AB883" i="1"/>
  <c r="AA883" i="1"/>
  <c r="AV883" i="1" s="1"/>
  <c r="BA883" i="1" s="1"/>
  <c r="BC883" i="1" s="1"/>
  <c r="Y979" i="1"/>
  <c r="X979" i="1"/>
  <c r="AS979" i="1" s="1"/>
  <c r="AX979" i="1" s="1"/>
  <c r="BC979" i="1" s="1"/>
  <c r="AB992" i="1"/>
  <c r="AA992" i="1"/>
  <c r="AV992" i="1" s="1"/>
  <c r="BA992" i="1" s="1"/>
  <c r="BC992" i="1" s="1"/>
  <c r="Y769" i="1"/>
  <c r="X769" i="1"/>
  <c r="AS769" i="1" s="1"/>
  <c r="AX769" i="1" s="1"/>
  <c r="AS854" i="1"/>
  <c r="AX854" i="1" s="1"/>
  <c r="BC933" i="1"/>
  <c r="BC855" i="1"/>
  <c r="AV877" i="1"/>
  <c r="BA877" i="1" s="1"/>
  <c r="AV889" i="1"/>
  <c r="BA889" i="1" s="1"/>
  <c r="AB1034" i="1"/>
  <c r="AA1034" i="1"/>
  <c r="AV1034" i="1" s="1"/>
  <c r="BA1034" i="1" s="1"/>
  <c r="AS823" i="1"/>
  <c r="AX823" i="1" s="1"/>
  <c r="AV999" i="1"/>
  <c r="BA999" i="1" s="1"/>
  <c r="BC999" i="1" s="1"/>
  <c r="AB925" i="1"/>
  <c r="AA925" i="1"/>
  <c r="AV925" i="1" s="1"/>
  <c r="BA925" i="1" s="1"/>
  <c r="Y821" i="1"/>
  <c r="X821" i="1"/>
  <c r="AS821" i="1" s="1"/>
  <c r="AX821" i="1" s="1"/>
  <c r="BC821" i="1" s="1"/>
  <c r="AD956" i="1"/>
  <c r="AV956" i="1"/>
  <c r="BA956" i="1" s="1"/>
  <c r="AF985" i="1"/>
  <c r="BC847" i="1"/>
  <c r="AW833" i="1"/>
  <c r="BB833" i="1" s="1"/>
  <c r="BF833" i="1" s="1"/>
  <c r="AT944" i="1"/>
  <c r="AY944" i="1" s="1"/>
  <c r="BE944" i="1" s="1"/>
  <c r="BC149" i="1"/>
  <c r="AB934" i="1"/>
  <c r="AA934" i="1"/>
  <c r="AV934" i="1" s="1"/>
  <c r="BA934" i="1" s="1"/>
  <c r="BC934" i="1" s="1"/>
  <c r="AB1026" i="1"/>
  <c r="AA1026" i="1"/>
  <c r="AV1026" i="1" s="1"/>
  <c r="BA1026" i="1" s="1"/>
  <c r="BC1026" i="1" s="1"/>
  <c r="Y902" i="1"/>
  <c r="X902" i="1"/>
  <c r="AS902" i="1" s="1"/>
  <c r="AX902" i="1" s="1"/>
  <c r="BC902" i="1" s="1"/>
  <c r="AB1017" i="1"/>
  <c r="AA1017" i="1"/>
  <c r="AV1017" i="1" s="1"/>
  <c r="BA1017" i="1" s="1"/>
  <c r="BC1017" i="1" s="1"/>
  <c r="AB849" i="1"/>
  <c r="AA849" i="1"/>
  <c r="AV849" i="1" s="1"/>
  <c r="BA849" i="1" s="1"/>
  <c r="BC849" i="1" s="1"/>
  <c r="Y942" i="1"/>
  <c r="X942" i="1"/>
  <c r="AS942" i="1" s="1"/>
  <c r="AX942" i="1" s="1"/>
  <c r="BC942" i="1" s="1"/>
  <c r="AB230" i="1"/>
  <c r="AA230" i="1"/>
  <c r="AV230" i="1" s="1"/>
  <c r="BA230" i="1" s="1"/>
  <c r="Y416" i="1"/>
  <c r="X416" i="1"/>
  <c r="AS416" i="1" s="1"/>
  <c r="AX416" i="1" s="1"/>
  <c r="BC416" i="1" s="1"/>
  <c r="Y764" i="1"/>
  <c r="X764" i="1"/>
  <c r="AS764" i="1" s="1"/>
  <c r="AX764" i="1" s="1"/>
  <c r="Y547" i="1"/>
  <c r="X547" i="1"/>
  <c r="AS547" i="1" s="1"/>
  <c r="AX547" i="1" s="1"/>
  <c r="AB140" i="1"/>
  <c r="AA140" i="1"/>
  <c r="AV140" i="1" s="1"/>
  <c r="BA140" i="1" s="1"/>
  <c r="BC140" i="1" s="1"/>
  <c r="AB325" i="1"/>
  <c r="AA325" i="1"/>
  <c r="AV325" i="1" s="1"/>
  <c r="BA325" i="1" s="1"/>
  <c r="BC325" i="1" s="1"/>
  <c r="Y528" i="1"/>
  <c r="X528" i="1"/>
  <c r="AS528" i="1" s="1"/>
  <c r="AX528" i="1" s="1"/>
  <c r="Y180" i="1"/>
  <c r="X180" i="1"/>
  <c r="AS180" i="1" s="1"/>
  <c r="AX180" i="1" s="1"/>
  <c r="BC180" i="1" s="1"/>
  <c r="AB459" i="1"/>
  <c r="AA459" i="1"/>
  <c r="AV459" i="1" s="1"/>
  <c r="BA459" i="1" s="1"/>
  <c r="BC962" i="1"/>
  <c r="AF1018" i="1"/>
  <c r="AT1018" i="1" s="1"/>
  <c r="AD861" i="1"/>
  <c r="AS965" i="1"/>
  <c r="AX965" i="1" s="1"/>
  <c r="W1001" i="1"/>
  <c r="AA1001" i="1" s="1"/>
  <c r="AV1001" i="1" s="1"/>
  <c r="BA1001" i="1" s="1"/>
  <c r="BC994" i="1"/>
  <c r="BC829" i="1"/>
  <c r="BC890" i="1"/>
  <c r="AC977" i="1"/>
  <c r="Y818" i="1"/>
  <c r="X818" i="1"/>
  <c r="AS818" i="1" s="1"/>
  <c r="AX818" i="1" s="1"/>
  <c r="BC818" i="1" s="1"/>
  <c r="Y830" i="1"/>
  <c r="X830" i="1"/>
  <c r="AS830" i="1" s="1"/>
  <c r="AX830" i="1" s="1"/>
  <c r="BC830" i="1" s="1"/>
  <c r="Y870" i="1"/>
  <c r="X870" i="1"/>
  <c r="AS870" i="1" s="1"/>
  <c r="AX870" i="1" s="1"/>
  <c r="BC870" i="1" s="1"/>
  <c r="AB886" i="1"/>
  <c r="AA886" i="1"/>
  <c r="AV886" i="1" s="1"/>
  <c r="BA886" i="1" s="1"/>
  <c r="BC886" i="1" s="1"/>
  <c r="Y971" i="1"/>
  <c r="X971" i="1"/>
  <c r="AS971" i="1" s="1"/>
  <c r="AX971" i="1" s="1"/>
  <c r="BC971" i="1" s="1"/>
  <c r="AB801" i="1"/>
  <c r="AA801" i="1"/>
  <c r="AV801" i="1" s="1"/>
  <c r="BA801" i="1" s="1"/>
  <c r="Y875" i="1"/>
  <c r="X875" i="1"/>
  <c r="AS875" i="1" s="1"/>
  <c r="AX875" i="1" s="1"/>
  <c r="BC875" i="1" s="1"/>
  <c r="Y878" i="1"/>
  <c r="X878" i="1"/>
  <c r="AS878" i="1" s="1"/>
  <c r="AX878" i="1" s="1"/>
  <c r="BC878" i="1" s="1"/>
  <c r="AB938" i="1"/>
  <c r="AA938" i="1"/>
  <c r="AV938" i="1" s="1"/>
  <c r="BA938" i="1" s="1"/>
  <c r="BC938" i="1" s="1"/>
  <c r="AF989" i="1"/>
  <c r="AT989" i="1" s="1"/>
  <c r="AB998" i="1"/>
  <c r="AA998" i="1"/>
  <c r="AV998" i="1" s="1"/>
  <c r="BA998" i="1" s="1"/>
  <c r="BC998" i="1" s="1"/>
  <c r="Y882" i="1"/>
  <c r="X882" i="1"/>
  <c r="AS882" i="1" s="1"/>
  <c r="AX882" i="1" s="1"/>
  <c r="BC882" i="1" s="1"/>
  <c r="AS1009" i="1"/>
  <c r="AX1009" i="1" s="1"/>
  <c r="BC1009" i="1" s="1"/>
  <c r="AF929" i="1"/>
  <c r="AT929" i="1" s="1"/>
  <c r="BH929" i="1" s="1"/>
  <c r="BC918" i="1"/>
  <c r="AC978" i="1"/>
  <c r="BC814" i="1"/>
  <c r="AC1037" i="1"/>
  <c r="BC981" i="1"/>
  <c r="AC883" i="1"/>
  <c r="AC983" i="1"/>
  <c r="W991" i="1"/>
  <c r="V991" i="1"/>
  <c r="X991" i="1" s="1"/>
  <c r="AS991" i="1" s="1"/>
  <c r="AX991" i="1" s="1"/>
  <c r="W832" i="1"/>
  <c r="AA832" i="1" s="1"/>
  <c r="AV832" i="1" s="1"/>
  <c r="BA832" i="1" s="1"/>
  <c r="W858" i="1"/>
  <c r="W912" i="1"/>
  <c r="AA912" i="1" s="1"/>
  <c r="AV912" i="1" s="1"/>
  <c r="BA912" i="1" s="1"/>
  <c r="W965" i="1"/>
  <c r="AA965" i="1" s="1"/>
  <c r="AV965" i="1" s="1"/>
  <c r="BA965" i="1" s="1"/>
  <c r="W1023" i="1"/>
  <c r="AA1023" i="1" s="1"/>
  <c r="AV1023" i="1" s="1"/>
  <c r="BA1023" i="1" s="1"/>
  <c r="W850" i="1"/>
  <c r="W873" i="1"/>
  <c r="AA873" i="1" s="1"/>
  <c r="AV873" i="1" s="1"/>
  <c r="BA873" i="1" s="1"/>
  <c r="W865" i="1"/>
  <c r="AA865" i="1" s="1"/>
  <c r="AV865" i="1" s="1"/>
  <c r="BA865" i="1" s="1"/>
  <c r="AD857" i="1"/>
  <c r="V904" i="1"/>
  <c r="X904" i="1" s="1"/>
  <c r="AS904" i="1" s="1"/>
  <c r="AX904" i="1" s="1"/>
  <c r="BJ944" i="1"/>
  <c r="BC976" i="1"/>
  <c r="AC841" i="1"/>
  <c r="V997" i="1"/>
  <c r="X997" i="1" s="1"/>
  <c r="AS997" i="1" s="1"/>
  <c r="AX997" i="1" s="1"/>
  <c r="V881" i="1"/>
  <c r="X881" i="1" s="1"/>
  <c r="AS881" i="1" s="1"/>
  <c r="AX881" i="1" s="1"/>
  <c r="AC918" i="1"/>
  <c r="V860" i="1"/>
  <c r="X860" i="1" s="1"/>
  <c r="AS860" i="1" s="1"/>
  <c r="AX860" i="1" s="1"/>
  <c r="BC860" i="1" s="1"/>
  <c r="AD930" i="1"/>
  <c r="AC949" i="1"/>
  <c r="AD942" i="1"/>
  <c r="W854" i="1"/>
  <c r="AA854" i="1" s="1"/>
  <c r="AV854" i="1" s="1"/>
  <c r="BA854" i="1" s="1"/>
  <c r="W997" i="1"/>
  <c r="AA997" i="1" s="1"/>
  <c r="AV997" i="1" s="1"/>
  <c r="BA997" i="1" s="1"/>
  <c r="AD899" i="1"/>
  <c r="AD845" i="1"/>
  <c r="AD1002" i="1"/>
  <c r="AC805" i="1"/>
  <c r="AD880" i="1"/>
  <c r="V957" i="1"/>
  <c r="X957" i="1" s="1"/>
  <c r="AS957" i="1" s="1"/>
  <c r="AX957" i="1" s="1"/>
  <c r="V1023" i="1"/>
  <c r="Y843" i="1"/>
  <c r="AC855" i="1"/>
  <c r="AD841" i="1"/>
  <c r="AC1000" i="1"/>
  <c r="AC826" i="1"/>
  <c r="W893" i="1"/>
  <c r="AA893" i="1" s="1"/>
  <c r="AV893" i="1" s="1"/>
  <c r="BA893" i="1" s="1"/>
  <c r="AC1028" i="1"/>
  <c r="AB1018" i="1"/>
  <c r="AC886" i="1"/>
  <c r="AC894" i="1"/>
  <c r="AD911" i="1"/>
  <c r="W935" i="1"/>
  <c r="W846" i="1"/>
  <c r="AA846" i="1" s="1"/>
  <c r="AV846" i="1" s="1"/>
  <c r="BA846" i="1" s="1"/>
  <c r="AD887" i="1"/>
  <c r="AD847" i="1"/>
  <c r="V969" i="1"/>
  <c r="X969" i="1" s="1"/>
  <c r="AS969" i="1" s="1"/>
  <c r="AX969" i="1" s="1"/>
  <c r="AC1039" i="1"/>
  <c r="V824" i="1"/>
  <c r="X824" i="1" s="1"/>
  <c r="AS824" i="1" s="1"/>
  <c r="AX824" i="1" s="1"/>
  <c r="W836" i="1"/>
  <c r="AA836" i="1" s="1"/>
  <c r="AV836" i="1" s="1"/>
  <c r="BA836" i="1" s="1"/>
  <c r="W957" i="1"/>
  <c r="W931" i="1"/>
  <c r="V939" i="1"/>
  <c r="X939" i="1" s="1"/>
  <c r="AS939" i="1" s="1"/>
  <c r="AX939" i="1" s="1"/>
  <c r="AC1017" i="1"/>
  <c r="AD1020" i="1"/>
  <c r="W1032" i="1"/>
  <c r="AA1032" i="1" s="1"/>
  <c r="AV1032" i="1" s="1"/>
  <c r="BA1032" i="1" s="1"/>
  <c r="V1032" i="1"/>
  <c r="X1032" i="1" s="1"/>
  <c r="AS1032" i="1" s="1"/>
  <c r="AX1032" i="1" s="1"/>
  <c r="AD879" i="1"/>
  <c r="AD1004" i="1"/>
  <c r="V836" i="1"/>
  <c r="AC853" i="1"/>
  <c r="AC901" i="1"/>
  <c r="Y998" i="1"/>
  <c r="Y1026" i="1"/>
  <c r="V893" i="1"/>
  <c r="V900" i="1"/>
  <c r="AC914" i="1"/>
  <c r="V940" i="1"/>
  <c r="X940" i="1" s="1"/>
  <c r="AS940" i="1" s="1"/>
  <c r="AX940" i="1" s="1"/>
  <c r="W923" i="1"/>
  <c r="AA923" i="1" s="1"/>
  <c r="AV923" i="1" s="1"/>
  <c r="BA923" i="1" s="1"/>
  <c r="V923" i="1"/>
  <c r="AD950" i="1"/>
  <c r="V1011" i="1"/>
  <c r="X1011" i="1" s="1"/>
  <c r="AS1011" i="1" s="1"/>
  <c r="AX1011" i="1" s="1"/>
  <c r="AC954" i="1"/>
  <c r="BC952" i="1"/>
  <c r="W1005" i="1"/>
  <c r="AA1005" i="1" s="1"/>
  <c r="AV1005" i="1" s="1"/>
  <c r="BA1005" i="1" s="1"/>
  <c r="AC994" i="1"/>
  <c r="AD806" i="1"/>
  <c r="AD882" i="1"/>
  <c r="W993" i="1"/>
  <c r="Y925" i="1"/>
  <c r="W940" i="1"/>
  <c r="AA940" i="1" s="1"/>
  <c r="AV940" i="1" s="1"/>
  <c r="BA940" i="1" s="1"/>
  <c r="AD863" i="1"/>
  <c r="V889" i="1"/>
  <c r="X889" i="1" s="1"/>
  <c r="AS889" i="1" s="1"/>
  <c r="AX889" i="1" s="1"/>
  <c r="W982" i="1"/>
  <c r="AA982" i="1" s="1"/>
  <c r="AV982" i="1" s="1"/>
  <c r="BA982" i="1" s="1"/>
  <c r="W815" i="1"/>
  <c r="AA815" i="1" s="1"/>
  <c r="AV815" i="1" s="1"/>
  <c r="BA815" i="1" s="1"/>
  <c r="BC815" i="1" s="1"/>
  <c r="AC974" i="1"/>
  <c r="W1011" i="1"/>
  <c r="AA1011" i="1" s="1"/>
  <c r="AV1011" i="1" s="1"/>
  <c r="BA1011" i="1" s="1"/>
  <c r="V858" i="1"/>
  <c r="AD949" i="1"/>
  <c r="V1041" i="1"/>
  <c r="W872" i="1"/>
  <c r="AA872" i="1" s="1"/>
  <c r="AV872" i="1" s="1"/>
  <c r="BA872" i="1" s="1"/>
  <c r="BC872" i="1" s="1"/>
  <c r="AB1010" i="1"/>
  <c r="AB843" i="1"/>
  <c r="AD814" i="1"/>
  <c r="V869" i="1"/>
  <c r="AC861" i="1"/>
  <c r="BC1006" i="1"/>
  <c r="W820" i="1"/>
  <c r="AA820" i="1" s="1"/>
  <c r="AV820" i="1" s="1"/>
  <c r="BA820" i="1" s="1"/>
  <c r="BC843" i="1"/>
  <c r="AD983" i="1"/>
  <c r="AD1038" i="1"/>
  <c r="W990" i="1"/>
  <c r="AA990" i="1" s="1"/>
  <c r="AV990" i="1" s="1"/>
  <c r="BA990" i="1" s="1"/>
  <c r="V941" i="1"/>
  <c r="X941" i="1" s="1"/>
  <c r="AS941" i="1" s="1"/>
  <c r="AX941" i="1" s="1"/>
  <c r="V945" i="1"/>
  <c r="X945" i="1" s="1"/>
  <c r="AS945" i="1" s="1"/>
  <c r="AX945" i="1" s="1"/>
  <c r="V852" i="1"/>
  <c r="X852" i="1" s="1"/>
  <c r="AS852" i="1" s="1"/>
  <c r="AX852" i="1" s="1"/>
  <c r="BC852" i="1" s="1"/>
  <c r="W823" i="1"/>
  <c r="AA823" i="1" s="1"/>
  <c r="AV823" i="1" s="1"/>
  <c r="BA823" i="1" s="1"/>
  <c r="W986" i="1"/>
  <c r="AC948" i="1"/>
  <c r="AD1007" i="1"/>
  <c r="AC932" i="1"/>
  <c r="AD1037" i="1"/>
  <c r="V982" i="1"/>
  <c r="X982" i="1" s="1"/>
  <c r="AS982" i="1" s="1"/>
  <c r="AX982" i="1" s="1"/>
  <c r="AC946" i="1"/>
  <c r="W827" i="1"/>
  <c r="V990" i="1"/>
  <c r="X990" i="1" s="1"/>
  <c r="AS990" i="1" s="1"/>
  <c r="AX990" i="1" s="1"/>
  <c r="W941" i="1"/>
  <c r="AA941" i="1" s="1"/>
  <c r="AV941" i="1" s="1"/>
  <c r="BA941" i="1" s="1"/>
  <c r="V986" i="1"/>
  <c r="AX925" i="1"/>
  <c r="BC925" i="1" s="1"/>
  <c r="W945" i="1"/>
  <c r="AA945" i="1" s="1"/>
  <c r="AV945" i="1" s="1"/>
  <c r="BA945" i="1" s="1"/>
  <c r="AX817" i="1"/>
  <c r="BC817" i="1" s="1"/>
  <c r="Y867" i="1"/>
  <c r="V808" i="1"/>
  <c r="X808" i="1" s="1"/>
  <c r="AS808" i="1" s="1"/>
  <c r="AX808" i="1" s="1"/>
  <c r="AD860" i="1"/>
  <c r="Y815" i="1"/>
  <c r="AD803" i="1"/>
  <c r="AD835" i="1"/>
  <c r="Y871" i="1"/>
  <c r="AC857" i="1"/>
  <c r="AC890" i="1"/>
  <c r="Y911" i="1"/>
  <c r="AC933" i="1"/>
  <c r="V935" i="1"/>
  <c r="X935" i="1" s="1"/>
  <c r="AS935" i="1" s="1"/>
  <c r="AX935" i="1" s="1"/>
  <c r="AD954" i="1"/>
  <c r="AC962" i="1"/>
  <c r="Y960" i="1"/>
  <c r="AB980" i="1"/>
  <c r="AC987" i="1"/>
  <c r="AC1003" i="1"/>
  <c r="AC1025" i="1"/>
  <c r="V800" i="1"/>
  <c r="X800" i="1" s="1"/>
  <c r="AS800" i="1" s="1"/>
  <c r="AX800" i="1" s="1"/>
  <c r="Y803" i="1"/>
  <c r="V846" i="1"/>
  <c r="X846" i="1" s="1"/>
  <c r="AS846" i="1" s="1"/>
  <c r="AX846" i="1" s="1"/>
  <c r="AB881" i="1"/>
  <c r="AD853" i="1"/>
  <c r="AC906" i="1"/>
  <c r="Y926" i="1"/>
  <c r="V908" i="1"/>
  <c r="X908" i="1" s="1"/>
  <c r="AS908" i="1" s="1"/>
  <c r="AX908" i="1" s="1"/>
  <c r="W927" i="1"/>
  <c r="AA927" i="1" s="1"/>
  <c r="AV927" i="1" s="1"/>
  <c r="BA927" i="1" s="1"/>
  <c r="V927" i="1"/>
  <c r="X927" i="1" s="1"/>
  <c r="AS927" i="1" s="1"/>
  <c r="AX927" i="1" s="1"/>
  <c r="AB972" i="1"/>
  <c r="V1005" i="1"/>
  <c r="X1005" i="1" s="1"/>
  <c r="AS1005" i="1" s="1"/>
  <c r="AX1005" i="1" s="1"/>
  <c r="AC1009" i="1"/>
  <c r="W1015" i="1"/>
  <c r="AA1015" i="1" s="1"/>
  <c r="AV1015" i="1" s="1"/>
  <c r="BA1015" i="1" s="1"/>
  <c r="W1019" i="1"/>
  <c r="AA1019" i="1" s="1"/>
  <c r="AV1019" i="1" s="1"/>
  <c r="BA1019" i="1" s="1"/>
  <c r="AD1033" i="1"/>
  <c r="W824" i="1"/>
  <c r="AA824" i="1" s="1"/>
  <c r="AV824" i="1" s="1"/>
  <c r="BA824" i="1" s="1"/>
  <c r="Y833" i="1"/>
  <c r="V828" i="1"/>
  <c r="X828" i="1" s="1"/>
  <c r="AS828" i="1" s="1"/>
  <c r="AX828" i="1" s="1"/>
  <c r="AB837" i="1"/>
  <c r="W869" i="1"/>
  <c r="AA869" i="1" s="1"/>
  <c r="AV869" i="1" s="1"/>
  <c r="BA869" i="1" s="1"/>
  <c r="Y903" i="1"/>
  <c r="AD888" i="1"/>
  <c r="V931" i="1"/>
  <c r="X931" i="1" s="1"/>
  <c r="AS931" i="1" s="1"/>
  <c r="AX931" i="1" s="1"/>
  <c r="AD937" i="1"/>
  <c r="AD946" i="1"/>
  <c r="W961" i="1"/>
  <c r="AA961" i="1" s="1"/>
  <c r="AV961" i="1" s="1"/>
  <c r="BA961" i="1" s="1"/>
  <c r="V1001" i="1"/>
  <c r="X1001" i="1" s="1"/>
  <c r="AS1001" i="1" s="1"/>
  <c r="AX1001" i="1" s="1"/>
  <c r="Y956" i="1"/>
  <c r="W973" i="1"/>
  <c r="AA973" i="1" s="1"/>
  <c r="AV973" i="1" s="1"/>
  <c r="BA973" i="1" s="1"/>
  <c r="Y988" i="1"/>
  <c r="AB1031" i="1"/>
  <c r="Y802" i="1"/>
  <c r="V816" i="1"/>
  <c r="X816" i="1" s="1"/>
  <c r="AS816" i="1" s="1"/>
  <c r="AX816" i="1" s="1"/>
  <c r="AB805" i="1"/>
  <c r="V812" i="1"/>
  <c r="X812" i="1" s="1"/>
  <c r="AS812" i="1" s="1"/>
  <c r="AX812" i="1" s="1"/>
  <c r="AB821" i="1"/>
  <c r="AD831" i="1"/>
  <c r="Y876" i="1"/>
  <c r="AB889" i="1"/>
  <c r="AC847" i="1"/>
  <c r="AC863" i="1"/>
  <c r="W904" i="1"/>
  <c r="AA904" i="1" s="1"/>
  <c r="AV904" i="1" s="1"/>
  <c r="BA904" i="1" s="1"/>
  <c r="Y913" i="1"/>
  <c r="AC880" i="1"/>
  <c r="AD894" i="1"/>
  <c r="AC972" i="1"/>
  <c r="AD974" i="1"/>
  <c r="V1027" i="1"/>
  <c r="X1027" i="1" s="1"/>
  <c r="AS1027" i="1" s="1"/>
  <c r="AX1027" i="1" s="1"/>
  <c r="AB1028" i="1"/>
  <c r="Y995" i="1"/>
  <c r="AB977" i="1"/>
  <c r="AB985" i="1"/>
  <c r="AC1002" i="1"/>
  <c r="AB994" i="1"/>
  <c r="AB1013" i="1"/>
  <c r="AC1012" i="1"/>
  <c r="AC1020" i="1"/>
  <c r="W1041" i="1"/>
  <c r="AA1041" i="1" s="1"/>
  <c r="AV1041" i="1" s="1"/>
  <c r="BA1041" i="1" s="1"/>
  <c r="W1036" i="1"/>
  <c r="AA1036" i="1" s="1"/>
  <c r="AV1036" i="1" s="1"/>
  <c r="BA1036" i="1" s="1"/>
  <c r="V1040" i="1"/>
  <c r="X1040" i="1" s="1"/>
  <c r="AS1040" i="1" s="1"/>
  <c r="AX1040" i="1" s="1"/>
  <c r="BC1039" i="1"/>
  <c r="AB802" i="1"/>
  <c r="W391" i="1"/>
  <c r="W808" i="1"/>
  <c r="AA808" i="1" s="1"/>
  <c r="AV808" i="1" s="1"/>
  <c r="BA808" i="1" s="1"/>
  <c r="Y874" i="1"/>
  <c r="Y905" i="1"/>
  <c r="AD922" i="1"/>
  <c r="Y934" i="1"/>
  <c r="Y937" i="1"/>
  <c r="Y966" i="1"/>
  <c r="AB968" i="1"/>
  <c r="AC996" i="1"/>
  <c r="Y1021" i="1"/>
  <c r="W800" i="1"/>
  <c r="AA800" i="1" s="1"/>
  <c r="AV800" i="1" s="1"/>
  <c r="BA800" i="1" s="1"/>
  <c r="V832" i="1"/>
  <c r="X832" i="1" s="1"/>
  <c r="AS832" i="1" s="1"/>
  <c r="AX832" i="1" s="1"/>
  <c r="Y835" i="1"/>
  <c r="AD839" i="1"/>
  <c r="AD855" i="1"/>
  <c r="W908" i="1"/>
  <c r="AA908" i="1" s="1"/>
  <c r="AV908" i="1" s="1"/>
  <c r="BA908" i="1" s="1"/>
  <c r="Y951" i="1"/>
  <c r="W969" i="1"/>
  <c r="AA969" i="1" s="1"/>
  <c r="AV969" i="1" s="1"/>
  <c r="BA969" i="1" s="1"/>
  <c r="AC1007" i="1"/>
  <c r="V1019" i="1"/>
  <c r="X1019" i="1" s="1"/>
  <c r="AS1019" i="1" s="1"/>
  <c r="AX1019" i="1" s="1"/>
  <c r="Y801" i="1"/>
  <c r="AB825" i="1"/>
  <c r="AX833" i="1"/>
  <c r="BC833" i="1" s="1"/>
  <c r="W828" i="1"/>
  <c r="AA828" i="1" s="1"/>
  <c r="AV828" i="1" s="1"/>
  <c r="BA828" i="1" s="1"/>
  <c r="AD875" i="1"/>
  <c r="AB870" i="1"/>
  <c r="V877" i="1"/>
  <c r="X877" i="1" s="1"/>
  <c r="AS877" i="1" s="1"/>
  <c r="AX877" i="1" s="1"/>
  <c r="AC845" i="1"/>
  <c r="V912" i="1"/>
  <c r="X912" i="1" s="1"/>
  <c r="AS912" i="1" s="1"/>
  <c r="AX912" i="1" s="1"/>
  <c r="AC896" i="1"/>
  <c r="AB952" i="1"/>
  <c r="Y965" i="1"/>
  <c r="AX964" i="1"/>
  <c r="BC964" i="1" s="1"/>
  <c r="V973" i="1"/>
  <c r="X973" i="1" s="1"/>
  <c r="AS973" i="1" s="1"/>
  <c r="AX973" i="1" s="1"/>
  <c r="Y999" i="1"/>
  <c r="Y976" i="1"/>
  <c r="BC985" i="1"/>
  <c r="AD1000" i="1"/>
  <c r="AB1029" i="1"/>
  <c r="AB1016" i="1"/>
  <c r="AX1014" i="1"/>
  <c r="BC1014" i="1" s="1"/>
  <c r="Y1034" i="1"/>
  <c r="W816" i="1"/>
  <c r="AA816" i="1" s="1"/>
  <c r="AV816" i="1" s="1"/>
  <c r="BA816" i="1" s="1"/>
  <c r="Y825" i="1"/>
  <c r="Y834" i="1"/>
  <c r="W812" i="1"/>
  <c r="AA812" i="1" s="1"/>
  <c r="AV812" i="1" s="1"/>
  <c r="BA812" i="1" s="1"/>
  <c r="Y823" i="1"/>
  <c r="Y856" i="1"/>
  <c r="V873" i="1"/>
  <c r="X873" i="1" s="1"/>
  <c r="AS873" i="1" s="1"/>
  <c r="AX873" i="1" s="1"/>
  <c r="V865" i="1"/>
  <c r="X865" i="1" s="1"/>
  <c r="AS865" i="1" s="1"/>
  <c r="AX865" i="1" s="1"/>
  <c r="Y872" i="1"/>
  <c r="AB905" i="1"/>
  <c r="AX913" i="1"/>
  <c r="BC913" i="1" s="1"/>
  <c r="AC888" i="1"/>
  <c r="Y959" i="1"/>
  <c r="AB932" i="1"/>
  <c r="Y967" i="1"/>
  <c r="BA948" i="1"/>
  <c r="AB962" i="1"/>
  <c r="Y943" i="1"/>
  <c r="AB966" i="1"/>
  <c r="W1027" i="1"/>
  <c r="AA1027" i="1" s="1"/>
  <c r="AV1027" i="1" s="1"/>
  <c r="BA1027" i="1" s="1"/>
  <c r="AB999" i="1"/>
  <c r="AD979" i="1"/>
  <c r="AD987" i="1"/>
  <c r="AB1025" i="1"/>
  <c r="AD996" i="1"/>
  <c r="Y1029" i="1"/>
  <c r="AB1006" i="1"/>
  <c r="AB1021" i="1"/>
  <c r="Y1035" i="1"/>
  <c r="V1036" i="1"/>
  <c r="X1036" i="1" s="1"/>
  <c r="AS1036" i="1" s="1"/>
  <c r="AX1036" i="1" s="1"/>
  <c r="AB834" i="1"/>
  <c r="Y854" i="1"/>
  <c r="AX874" i="1"/>
  <c r="BC874" i="1" s="1"/>
  <c r="AX905" i="1"/>
  <c r="BC905" i="1" s="1"/>
  <c r="AX937" i="1"/>
  <c r="BC937" i="1" s="1"/>
  <c r="AX966" i="1"/>
  <c r="BC966" i="1" s="1"/>
  <c r="AB976" i="1"/>
  <c r="AX1010" i="1"/>
  <c r="BC1010" i="1" s="1"/>
  <c r="AB1035" i="1"/>
  <c r="Y809" i="1"/>
  <c r="AX801" i="1"/>
  <c r="Y827" i="1"/>
  <c r="AB829" i="1"/>
  <c r="AB866" i="1"/>
  <c r="AB877" i="1"/>
  <c r="AB921" i="1"/>
  <c r="AB943" i="1"/>
  <c r="AB965" i="1"/>
  <c r="AB1001" i="1"/>
  <c r="Y964" i="1"/>
  <c r="Y980" i="1"/>
  <c r="BC989" i="1"/>
  <c r="Y1014" i="1"/>
  <c r="AB1030" i="1"/>
  <c r="AX1034" i="1"/>
  <c r="AB817" i="1"/>
  <c r="AX825" i="1"/>
  <c r="BC825" i="1" s="1"/>
  <c r="AB813" i="1"/>
  <c r="Y820" i="1"/>
  <c r="AB856" i="1"/>
  <c r="Y889" i="1"/>
  <c r="BC922" i="1"/>
  <c r="AB865" i="1"/>
  <c r="Y907" i="1"/>
  <c r="Y921" i="1"/>
  <c r="AB959" i="1"/>
  <c r="AB971" i="1"/>
  <c r="AB984" i="1"/>
  <c r="AB981" i="1"/>
  <c r="AB989" i="1"/>
  <c r="Y1016" i="1"/>
  <c r="AB1039" i="1"/>
  <c r="Y817" i="1"/>
  <c r="Y844" i="1"/>
  <c r="Y838" i="1"/>
  <c r="AC849" i="1"/>
  <c r="AC930" i="1"/>
  <c r="W900" i="1"/>
  <c r="AA900" i="1" s="1"/>
  <c r="AV900" i="1" s="1"/>
  <c r="BA900" i="1" s="1"/>
  <c r="AB988" i="1"/>
  <c r="AC981" i="1"/>
  <c r="AB944" i="1"/>
  <c r="AX960" i="1"/>
  <c r="Y1010" i="1"/>
  <c r="BC1021" i="1"/>
  <c r="AX809" i="1"/>
  <c r="BC809" i="1" s="1"/>
  <c r="AC814" i="1"/>
  <c r="AD896" i="1"/>
  <c r="AC952" i="1"/>
  <c r="AB933" i="1"/>
  <c r="AB951" i="1"/>
  <c r="BA944" i="1"/>
  <c r="BC944" i="1" s="1"/>
  <c r="AC950" i="1"/>
  <c r="V1015" i="1"/>
  <c r="X1015" i="1" s="1"/>
  <c r="AS1015" i="1" s="1"/>
  <c r="AX1015" i="1" s="1"/>
  <c r="AB818" i="1"/>
  <c r="AB852" i="1"/>
  <c r="AC829" i="1"/>
  <c r="AB878" i="1"/>
  <c r="AB913" i="1"/>
  <c r="AB901" i="1"/>
  <c r="Y922" i="1"/>
  <c r="AB967" i="1"/>
  <c r="W939" i="1"/>
  <c r="AA939" i="1" s="1"/>
  <c r="AV939" i="1" s="1"/>
  <c r="BA939" i="1" s="1"/>
  <c r="V961" i="1"/>
  <c r="X961" i="1" s="1"/>
  <c r="AS961" i="1" s="1"/>
  <c r="AX961" i="1" s="1"/>
  <c r="AB948" i="1"/>
  <c r="AX956" i="1"/>
  <c r="BC956" i="1" s="1"/>
  <c r="BC977" i="1"/>
  <c r="Y984" i="1"/>
  <c r="BC1030" i="1"/>
  <c r="AB810" i="1"/>
  <c r="V850" i="1"/>
  <c r="X850" i="1" s="1"/>
  <c r="AS850" i="1" s="1"/>
  <c r="AX850" i="1" s="1"/>
  <c r="AD868" i="1"/>
  <c r="AB820" i="1"/>
  <c r="Y831" i="1"/>
  <c r="AB874" i="1"/>
  <c r="AC839" i="1"/>
  <c r="Y866" i="1"/>
  <c r="AD876" i="1"/>
  <c r="AB926" i="1"/>
  <c r="AX921" i="1"/>
  <c r="BC921" i="1" s="1"/>
  <c r="AD907" i="1"/>
  <c r="V993" i="1"/>
  <c r="X993" i="1" s="1"/>
  <c r="AS993" i="1" s="1"/>
  <c r="AX993" i="1" s="1"/>
  <c r="Y975" i="1"/>
  <c r="AD978" i="1"/>
  <c r="Y1031" i="1"/>
  <c r="Y1013" i="1"/>
  <c r="AX1016" i="1"/>
  <c r="BC1016" i="1" s="1"/>
  <c r="AC1033" i="1"/>
  <c r="W1040" i="1"/>
  <c r="AA1040" i="1" s="1"/>
  <c r="AV1040" i="1" s="1"/>
  <c r="BA1040" i="1" s="1"/>
  <c r="AV769" i="1"/>
  <c r="BA769" i="1" s="1"/>
  <c r="AV431" i="1"/>
  <c r="BA431" i="1" s="1"/>
  <c r="V608" i="1"/>
  <c r="X608" i="1" s="1"/>
  <c r="AS608" i="1" s="1"/>
  <c r="AX608" i="1" s="1"/>
  <c r="V530" i="1"/>
  <c r="W608" i="1"/>
  <c r="V154" i="1"/>
  <c r="W755" i="1"/>
  <c r="V391" i="1"/>
  <c r="W395" i="1"/>
  <c r="AD416" i="1"/>
  <c r="V358" i="1"/>
  <c r="W342" i="1"/>
  <c r="V323" i="1"/>
  <c r="V342" i="1"/>
  <c r="W358" i="1"/>
  <c r="V431" i="1"/>
  <c r="X431" i="1" s="1"/>
  <c r="AS431" i="1" s="1"/>
  <c r="V395" i="1"/>
  <c r="X395" i="1" s="1"/>
  <c r="AS395" i="1" s="1"/>
  <c r="AX395" i="1" s="1"/>
  <c r="AB431" i="1"/>
  <c r="W154" i="1"/>
  <c r="AA154" i="1" s="1"/>
  <c r="AV154" i="1" s="1"/>
  <c r="BA154" i="1" s="1"/>
  <c r="AB493" i="1"/>
  <c r="W606" i="1"/>
  <c r="AA606" i="1" s="1"/>
  <c r="AV606" i="1" s="1"/>
  <c r="BA606" i="1" s="1"/>
  <c r="AX459" i="1"/>
  <c r="AB769" i="1"/>
  <c r="AX321" i="1"/>
  <c r="AD149" i="1"/>
  <c r="AB232" i="1"/>
  <c r="AC232" i="1"/>
  <c r="W323" i="1"/>
  <c r="AA323" i="1" s="1"/>
  <c r="AV323" i="1" s="1"/>
  <c r="BA323" i="1" s="1"/>
  <c r="AB180" i="1"/>
  <c r="Y149" i="1"/>
  <c r="Y140" i="1"/>
  <c r="Y321" i="1"/>
  <c r="AB631" i="1"/>
  <c r="W530" i="1"/>
  <c r="AA530" i="1" s="1"/>
  <c r="AV530" i="1" s="1"/>
  <c r="BA530" i="1" s="1"/>
  <c r="Y325" i="1"/>
  <c r="V606" i="1"/>
  <c r="X606" i="1" s="1"/>
  <c r="AS606" i="1" s="1"/>
  <c r="AX606" i="1" s="1"/>
  <c r="AC631" i="1"/>
  <c r="Y459" i="1"/>
  <c r="AB692" i="1"/>
  <c r="V755" i="1"/>
  <c r="X755" i="1" s="1"/>
  <c r="AS755" i="1" s="1"/>
  <c r="AX755" i="1" s="1"/>
  <c r="C4" i="10"/>
  <c r="H23" i="8"/>
  <c r="H35" i="10" s="1"/>
  <c r="H22" i="8"/>
  <c r="H34" i="10" s="1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6" i="8"/>
  <c r="C5" i="10"/>
  <c r="C3" i="10"/>
  <c r="AB1011" i="1" l="1"/>
  <c r="AB1005" i="1"/>
  <c r="Y1011" i="1"/>
  <c r="Y940" i="1"/>
  <c r="AB940" i="1"/>
  <c r="AJ985" i="1"/>
  <c r="AQ985" i="1" s="1"/>
  <c r="Y991" i="1"/>
  <c r="BJ1030" i="1"/>
  <c r="AB1023" i="1"/>
  <c r="AD1023" i="1" s="1"/>
  <c r="AB923" i="1"/>
  <c r="AD923" i="1" s="1"/>
  <c r="Y957" i="1"/>
  <c r="Y881" i="1"/>
  <c r="AC881" i="1" s="1"/>
  <c r="Y824" i="1"/>
  <c r="AC824" i="1" s="1"/>
  <c r="AB997" i="1"/>
  <c r="AD997" i="1" s="1"/>
  <c r="AB832" i="1"/>
  <c r="AB854" i="1"/>
  <c r="AD854" i="1" s="1"/>
  <c r="BC889" i="1"/>
  <c r="Y1032" i="1"/>
  <c r="AC1032" i="1" s="1"/>
  <c r="AB873" i="1"/>
  <c r="AB1032" i="1"/>
  <c r="AD1032" i="1" s="1"/>
  <c r="AB912" i="1"/>
  <c r="AD912" i="1" s="1"/>
  <c r="Y860" i="1"/>
  <c r="AC860" i="1" s="1"/>
  <c r="Y939" i="1"/>
  <c r="Y997" i="1"/>
  <c r="AB893" i="1"/>
  <c r="AD893" i="1" s="1"/>
  <c r="Y969" i="1"/>
  <c r="AC969" i="1" s="1"/>
  <c r="Y904" i="1"/>
  <c r="AB836" i="1"/>
  <c r="AD836" i="1" s="1"/>
  <c r="BC801" i="1"/>
  <c r="AB846" i="1"/>
  <c r="AD846" i="1" s="1"/>
  <c r="BC812" i="1"/>
  <c r="BC927" i="1"/>
  <c r="AD995" i="1"/>
  <c r="AD844" i="1"/>
  <c r="BH1030" i="1"/>
  <c r="BC528" i="1"/>
  <c r="AJ968" i="1"/>
  <c r="AQ968" i="1" s="1"/>
  <c r="AT968" i="1"/>
  <c r="BJ968" i="1" s="1"/>
  <c r="AD230" i="1"/>
  <c r="AD528" i="1"/>
  <c r="BC321" i="1"/>
  <c r="AD321" i="1"/>
  <c r="BC865" i="1"/>
  <c r="AC878" i="1"/>
  <c r="AD801" i="1"/>
  <c r="AD886" i="1"/>
  <c r="AC830" i="1"/>
  <c r="AC230" i="1"/>
  <c r="AD903" i="1"/>
  <c r="BC459" i="1"/>
  <c r="BC873" i="1"/>
  <c r="BC1019" i="1"/>
  <c r="AD925" i="1"/>
  <c r="BC816" i="1"/>
  <c r="BC908" i="1"/>
  <c r="AC899" i="1"/>
  <c r="AF899" i="1" s="1"/>
  <c r="AJ899" i="1" s="1"/>
  <c r="AQ899" i="1" s="1"/>
  <c r="AD938" i="1"/>
  <c r="AD1034" i="1"/>
  <c r="AI1034" i="1" s="1"/>
  <c r="AK1034" i="1" s="1"/>
  <c r="AR1034" i="1" s="1"/>
  <c r="AC493" i="1"/>
  <c r="AD1017" i="1"/>
  <c r="AI1017" i="1" s="1"/>
  <c r="AK1017" i="1" s="1"/>
  <c r="AR1017" i="1" s="1"/>
  <c r="AC416" i="1"/>
  <c r="AD547" i="1"/>
  <c r="AI547" i="1" s="1"/>
  <c r="AW547" i="1" s="1"/>
  <c r="BB547" i="1" s="1"/>
  <c r="BF547" i="1" s="1"/>
  <c r="BC877" i="1"/>
  <c r="AT985" i="1"/>
  <c r="BH985" i="1" s="1"/>
  <c r="BC547" i="1"/>
  <c r="AC887" i="1"/>
  <c r="BC1034" i="1"/>
  <c r="BC1036" i="1"/>
  <c r="BC881" i="1"/>
  <c r="AJ989" i="1"/>
  <c r="AQ989" i="1" s="1"/>
  <c r="BC948" i="1"/>
  <c r="BC912" i="1"/>
  <c r="BC846" i="1"/>
  <c r="BC1032" i="1"/>
  <c r="BC997" i="1"/>
  <c r="BC832" i="1"/>
  <c r="BC823" i="1"/>
  <c r="AC769" i="1"/>
  <c r="AF769" i="1" s="1"/>
  <c r="AJ769" i="1" s="1"/>
  <c r="AQ769" i="1" s="1"/>
  <c r="AC963" i="1"/>
  <c r="BC1040" i="1"/>
  <c r="AD849" i="1"/>
  <c r="BC939" i="1"/>
  <c r="AJ1018" i="1"/>
  <c r="AQ1018" i="1" s="1"/>
  <c r="AT992" i="1"/>
  <c r="BC820" i="1"/>
  <c r="BC1005" i="1"/>
  <c r="AD459" i="1"/>
  <c r="AI459" i="1" s="1"/>
  <c r="AK459" i="1" s="1"/>
  <c r="AR459" i="1" s="1"/>
  <c r="AD140" i="1"/>
  <c r="AI140" i="1" s="1"/>
  <c r="AK140" i="1" s="1"/>
  <c r="AR140" i="1" s="1"/>
  <c r="AC528" i="1"/>
  <c r="BC769" i="1"/>
  <c r="BC961" i="1"/>
  <c r="BC973" i="1"/>
  <c r="AC942" i="1"/>
  <c r="AF942" i="1" s="1"/>
  <c r="AC979" i="1"/>
  <c r="AF979" i="1" s="1"/>
  <c r="AT979" i="1" s="1"/>
  <c r="AT1022" i="1"/>
  <c r="BJ1022" i="1" s="1"/>
  <c r="BC230" i="1"/>
  <c r="AI230" i="1"/>
  <c r="AK230" i="1" s="1"/>
  <c r="AR230" i="1" s="1"/>
  <c r="BC904" i="1"/>
  <c r="BC606" i="1"/>
  <c r="AI149" i="1"/>
  <c r="AW149" i="1" s="1"/>
  <c r="BB149" i="1" s="1"/>
  <c r="BF149" i="1" s="1"/>
  <c r="AF493" i="1"/>
  <c r="AT493" i="1" s="1"/>
  <c r="BJ493" i="1" s="1"/>
  <c r="Y323" i="1"/>
  <c r="X323" i="1"/>
  <c r="AS323" i="1" s="1"/>
  <c r="AX323" i="1" s="1"/>
  <c r="BC323" i="1" s="1"/>
  <c r="BC1027" i="1"/>
  <c r="BC828" i="1"/>
  <c r="BC940" i="1"/>
  <c r="BC854" i="1"/>
  <c r="AI528" i="1"/>
  <c r="AK528" i="1" s="1"/>
  <c r="AR528" i="1" s="1"/>
  <c r="AF416" i="1"/>
  <c r="AJ416" i="1" s="1"/>
  <c r="AQ416" i="1" s="1"/>
  <c r="Y358" i="1"/>
  <c r="AC358" i="1" s="1"/>
  <c r="X358" i="1"/>
  <c r="AS358" i="1" s="1"/>
  <c r="AX358" i="1" s="1"/>
  <c r="AF950" i="1"/>
  <c r="AT950" i="1" s="1"/>
  <c r="BC1001" i="1"/>
  <c r="BC824" i="1"/>
  <c r="BC969" i="1"/>
  <c r="AB395" i="1"/>
  <c r="AA395" i="1"/>
  <c r="AV395" i="1" s="1"/>
  <c r="BA395" i="1" s="1"/>
  <c r="BC395" i="1" s="1"/>
  <c r="AI848" i="1"/>
  <c r="AW848" i="1" s="1"/>
  <c r="BB848" i="1" s="1"/>
  <c r="BF848" i="1" s="1"/>
  <c r="AB342" i="1"/>
  <c r="AA342" i="1"/>
  <c r="AV342" i="1" s="1"/>
  <c r="BA342" i="1" s="1"/>
  <c r="BC800" i="1"/>
  <c r="BC808" i="1"/>
  <c r="BC1015" i="1"/>
  <c r="AF896" i="1"/>
  <c r="AT896" i="1" s="1"/>
  <c r="AB391" i="1"/>
  <c r="AA391" i="1"/>
  <c r="AV391" i="1" s="1"/>
  <c r="BA391" i="1" s="1"/>
  <c r="AF880" i="1"/>
  <c r="AT880" i="1" s="1"/>
  <c r="AF1009" i="1"/>
  <c r="AT1009" i="1" s="1"/>
  <c r="AI853" i="1"/>
  <c r="AW853" i="1" s="1"/>
  <c r="BB853" i="1" s="1"/>
  <c r="BF853" i="1" s="1"/>
  <c r="AF1025" i="1"/>
  <c r="AT1025" i="1" s="1"/>
  <c r="AI860" i="1"/>
  <c r="AW860" i="1" s="1"/>
  <c r="BB860" i="1" s="1"/>
  <c r="BF860" i="1" s="1"/>
  <c r="AI1007" i="1"/>
  <c r="AW1007" i="1" s="1"/>
  <c r="BB1007" i="1" s="1"/>
  <c r="BF1007" i="1" s="1"/>
  <c r="AI949" i="1"/>
  <c r="AW949" i="1" s="1"/>
  <c r="BB949" i="1" s="1"/>
  <c r="BF949" i="1" s="1"/>
  <c r="AI867" i="1"/>
  <c r="AW867" i="1" s="1"/>
  <c r="BB867" i="1" s="1"/>
  <c r="BF867" i="1" s="1"/>
  <c r="AI806" i="1"/>
  <c r="AW806" i="1" s="1"/>
  <c r="BB806" i="1" s="1"/>
  <c r="BF806" i="1" s="1"/>
  <c r="AB957" i="1"/>
  <c r="AA957" i="1"/>
  <c r="AV957" i="1" s="1"/>
  <c r="BA957" i="1" s="1"/>
  <c r="BC957" i="1" s="1"/>
  <c r="AI847" i="1"/>
  <c r="AW847" i="1" s="1"/>
  <c r="BB847" i="1" s="1"/>
  <c r="BF847" i="1" s="1"/>
  <c r="Y1023" i="1"/>
  <c r="X1023" i="1"/>
  <c r="AS1023" i="1" s="1"/>
  <c r="AX1023" i="1" s="1"/>
  <c r="BC1023" i="1" s="1"/>
  <c r="AF805" i="1"/>
  <c r="AT805" i="1" s="1"/>
  <c r="AI930" i="1"/>
  <c r="AW930" i="1" s="1"/>
  <c r="BB930" i="1" s="1"/>
  <c r="BF930" i="1" s="1"/>
  <c r="AF983" i="1"/>
  <c r="AT983" i="1" s="1"/>
  <c r="AI902" i="1"/>
  <c r="AW902" i="1" s="1"/>
  <c r="BB902" i="1" s="1"/>
  <c r="BF902" i="1" s="1"/>
  <c r="AC764" i="1"/>
  <c r="AF692" i="1"/>
  <c r="AT692" i="1" s="1"/>
  <c r="AD764" i="1"/>
  <c r="AF232" i="1"/>
  <c r="AT232" i="1" s="1"/>
  <c r="Y342" i="1"/>
  <c r="X342" i="1"/>
  <c r="AS342" i="1" s="1"/>
  <c r="AX342" i="1" s="1"/>
  <c r="Y391" i="1"/>
  <c r="X391" i="1"/>
  <c r="AS391" i="1" s="1"/>
  <c r="Y154" i="1"/>
  <c r="X154" i="1"/>
  <c r="AS154" i="1" s="1"/>
  <c r="AX154" i="1" s="1"/>
  <c r="BC154" i="1" s="1"/>
  <c r="Y530" i="1"/>
  <c r="X530" i="1"/>
  <c r="AS530" i="1" s="1"/>
  <c r="AX530" i="1" s="1"/>
  <c r="BC530" i="1" s="1"/>
  <c r="AI978" i="1"/>
  <c r="AW978" i="1" s="1"/>
  <c r="BB978" i="1" s="1"/>
  <c r="BF978" i="1" s="1"/>
  <c r="AI907" i="1"/>
  <c r="AW907" i="1" s="1"/>
  <c r="BB907" i="1" s="1"/>
  <c r="BF907" i="1" s="1"/>
  <c r="AI868" i="1"/>
  <c r="AW868" i="1" s="1"/>
  <c r="BB868" i="1" s="1"/>
  <c r="BF868" i="1" s="1"/>
  <c r="AF829" i="1"/>
  <c r="AT829" i="1" s="1"/>
  <c r="AF952" i="1"/>
  <c r="AT952" i="1" s="1"/>
  <c r="AF814" i="1"/>
  <c r="AT814" i="1" s="1"/>
  <c r="AD992" i="1"/>
  <c r="AF930" i="1"/>
  <c r="AT930" i="1" s="1"/>
  <c r="AI1000" i="1"/>
  <c r="AW1000" i="1" s="1"/>
  <c r="BB1000" i="1" s="1"/>
  <c r="BF1000" i="1" s="1"/>
  <c r="AI890" i="1"/>
  <c r="AW890" i="1" s="1"/>
  <c r="BB890" i="1" s="1"/>
  <c r="BF890" i="1" s="1"/>
  <c r="AF1007" i="1"/>
  <c r="AT1007" i="1" s="1"/>
  <c r="AD934" i="1"/>
  <c r="AF996" i="1"/>
  <c r="AT996" i="1" s="1"/>
  <c r="AD929" i="1"/>
  <c r="AF1002" i="1"/>
  <c r="AT1002" i="1" s="1"/>
  <c r="AF972" i="1"/>
  <c r="AT972" i="1" s="1"/>
  <c r="AF863" i="1"/>
  <c r="AT863" i="1" s="1"/>
  <c r="AD998" i="1"/>
  <c r="BC965" i="1"/>
  <c r="AI937" i="1"/>
  <c r="AW937" i="1" s="1"/>
  <c r="BB937" i="1" s="1"/>
  <c r="BF937" i="1" s="1"/>
  <c r="AI918" i="1"/>
  <c r="AW918" i="1" s="1"/>
  <c r="BB918" i="1" s="1"/>
  <c r="BF918" i="1" s="1"/>
  <c r="AD906" i="1"/>
  <c r="AI1033" i="1"/>
  <c r="AW1033" i="1" s="1"/>
  <c r="BB1033" i="1" s="1"/>
  <c r="BF1033" i="1" s="1"/>
  <c r="AD1012" i="1"/>
  <c r="AC818" i="1"/>
  <c r="AC971" i="1"/>
  <c r="AF933" i="1"/>
  <c r="AT933" i="1" s="1"/>
  <c r="AD883" i="1"/>
  <c r="Y986" i="1"/>
  <c r="X986" i="1"/>
  <c r="AS986" i="1" s="1"/>
  <c r="AX986" i="1" s="1"/>
  <c r="AF946" i="1"/>
  <c r="AT946" i="1" s="1"/>
  <c r="AF861" i="1"/>
  <c r="AT861" i="1" s="1"/>
  <c r="AI995" i="1"/>
  <c r="AK995" i="1" s="1"/>
  <c r="AR995" i="1" s="1"/>
  <c r="Y858" i="1"/>
  <c r="X858" i="1"/>
  <c r="AS858" i="1" s="1"/>
  <c r="AX858" i="1" s="1"/>
  <c r="AF974" i="1"/>
  <c r="AT974" i="1" s="1"/>
  <c r="BH974" i="1" s="1"/>
  <c r="AI801" i="1"/>
  <c r="AF954" i="1"/>
  <c r="AT954" i="1" s="1"/>
  <c r="AI950" i="1"/>
  <c r="AW950" i="1" s="1"/>
  <c r="BB950" i="1" s="1"/>
  <c r="BF950" i="1" s="1"/>
  <c r="AC882" i="1"/>
  <c r="Y900" i="1"/>
  <c r="X900" i="1"/>
  <c r="AS900" i="1" s="1"/>
  <c r="AX900" i="1" s="1"/>
  <c r="BC900" i="1" s="1"/>
  <c r="Y893" i="1"/>
  <c r="X893" i="1"/>
  <c r="AS893" i="1" s="1"/>
  <c r="AX893" i="1" s="1"/>
  <c r="BC893" i="1" s="1"/>
  <c r="AF859" i="1"/>
  <c r="AT859" i="1" s="1"/>
  <c r="AC821" i="1"/>
  <c r="AI1004" i="1"/>
  <c r="AW1004" i="1" s="1"/>
  <c r="BB1004" i="1" s="1"/>
  <c r="BF1004" i="1" s="1"/>
  <c r="AI879" i="1"/>
  <c r="AW879" i="1" s="1"/>
  <c r="BB879" i="1" s="1"/>
  <c r="BF879" i="1" s="1"/>
  <c r="AI975" i="1"/>
  <c r="AW975" i="1" s="1"/>
  <c r="BB975" i="1" s="1"/>
  <c r="BF975" i="1" s="1"/>
  <c r="AF837" i="1"/>
  <c r="AT837" i="1" s="1"/>
  <c r="BJ929" i="1"/>
  <c r="AF886" i="1"/>
  <c r="AT886" i="1" s="1"/>
  <c r="AF1028" i="1"/>
  <c r="AT1028" i="1" s="1"/>
  <c r="AF826" i="1"/>
  <c r="AT826" i="1" s="1"/>
  <c r="AI841" i="1"/>
  <c r="AW841" i="1" s="1"/>
  <c r="BB841" i="1" s="1"/>
  <c r="BF841" i="1" s="1"/>
  <c r="AI1002" i="1"/>
  <c r="AW1002" i="1" s="1"/>
  <c r="BB1002" i="1" s="1"/>
  <c r="BF1002" i="1" s="1"/>
  <c r="AF806" i="1"/>
  <c r="AT806" i="1" s="1"/>
  <c r="AY929" i="1"/>
  <c r="BE929" i="1" s="1"/>
  <c r="AF895" i="1"/>
  <c r="AT895" i="1" s="1"/>
  <c r="AB850" i="1"/>
  <c r="AA850" i="1"/>
  <c r="AV850" i="1" s="1"/>
  <c r="BA850" i="1" s="1"/>
  <c r="BC850" i="1" s="1"/>
  <c r="AI909" i="1"/>
  <c r="AK909" i="1" s="1"/>
  <c r="AR909" i="1" s="1"/>
  <c r="AF978" i="1"/>
  <c r="AT978" i="1" s="1"/>
  <c r="AY989" i="1"/>
  <c r="BE989" i="1" s="1"/>
  <c r="BJ989" i="1"/>
  <c r="BH989" i="1"/>
  <c r="AJ929" i="1"/>
  <c r="AQ929" i="1" s="1"/>
  <c r="AF977" i="1"/>
  <c r="AT977" i="1" s="1"/>
  <c r="AF888" i="1"/>
  <c r="AT888" i="1" s="1"/>
  <c r="AI925" i="1"/>
  <c r="AI831" i="1"/>
  <c r="AW831" i="1" s="1"/>
  <c r="BB831" i="1" s="1"/>
  <c r="BF831" i="1" s="1"/>
  <c r="AF1004" i="1"/>
  <c r="AT1004" i="1" s="1"/>
  <c r="AI946" i="1"/>
  <c r="AW946" i="1" s="1"/>
  <c r="BB946" i="1" s="1"/>
  <c r="BF946" i="1" s="1"/>
  <c r="AI863" i="1"/>
  <c r="AW863" i="1" s="1"/>
  <c r="BB863" i="1" s="1"/>
  <c r="BF863" i="1" s="1"/>
  <c r="AF830" i="1"/>
  <c r="AJ830" i="1" s="1"/>
  <c r="AQ830" i="1" s="1"/>
  <c r="AF1039" i="1"/>
  <c r="AT1039" i="1" s="1"/>
  <c r="AB935" i="1"/>
  <c r="AA935" i="1"/>
  <c r="AV935" i="1" s="1"/>
  <c r="BA935" i="1" s="1"/>
  <c r="BC935" i="1" s="1"/>
  <c r="AF894" i="1"/>
  <c r="AT894" i="1" s="1"/>
  <c r="AI899" i="1"/>
  <c r="AW899" i="1" s="1"/>
  <c r="BB899" i="1" s="1"/>
  <c r="BF899" i="1" s="1"/>
  <c r="AI830" i="1"/>
  <c r="AW830" i="1" s="1"/>
  <c r="BB830" i="1" s="1"/>
  <c r="BF830" i="1" s="1"/>
  <c r="AF230" i="1"/>
  <c r="AD325" i="1"/>
  <c r="AB358" i="1"/>
  <c r="AA358" i="1"/>
  <c r="AV358" i="1" s="1"/>
  <c r="BA358" i="1" s="1"/>
  <c r="AI321" i="1"/>
  <c r="AW321" i="1" s="1"/>
  <c r="BB321" i="1" s="1"/>
  <c r="BF321" i="1" s="1"/>
  <c r="AF528" i="1"/>
  <c r="AT528" i="1" s="1"/>
  <c r="AI416" i="1"/>
  <c r="AW416" i="1" s="1"/>
  <c r="BB416" i="1" s="1"/>
  <c r="BF416" i="1" s="1"/>
  <c r="AB755" i="1"/>
  <c r="AA755" i="1"/>
  <c r="AV755" i="1" s="1"/>
  <c r="BA755" i="1" s="1"/>
  <c r="BC755" i="1" s="1"/>
  <c r="AB608" i="1"/>
  <c r="AA608" i="1"/>
  <c r="AV608" i="1" s="1"/>
  <c r="BA608" i="1" s="1"/>
  <c r="BC608" i="1" s="1"/>
  <c r="AF813" i="1"/>
  <c r="AT813" i="1" s="1"/>
  <c r="AI896" i="1"/>
  <c r="AW896" i="1" s="1"/>
  <c r="BB896" i="1" s="1"/>
  <c r="BF896" i="1" s="1"/>
  <c r="AF868" i="1"/>
  <c r="AT868" i="1" s="1"/>
  <c r="AF878" i="1"/>
  <c r="AJ878" i="1" s="1"/>
  <c r="AQ878" i="1" s="1"/>
  <c r="AI987" i="1"/>
  <c r="AW987" i="1" s="1"/>
  <c r="BB987" i="1" s="1"/>
  <c r="BF987" i="1" s="1"/>
  <c r="AI855" i="1"/>
  <c r="AW855" i="1" s="1"/>
  <c r="BB855" i="1" s="1"/>
  <c r="BF855" i="1" s="1"/>
  <c r="AF1012" i="1"/>
  <c r="AT1012" i="1" s="1"/>
  <c r="AF887" i="1"/>
  <c r="AF1003" i="1"/>
  <c r="AT1003" i="1" s="1"/>
  <c r="AI835" i="1"/>
  <c r="AW835" i="1" s="1"/>
  <c r="BB835" i="1" s="1"/>
  <c r="BF835" i="1" s="1"/>
  <c r="AI1037" i="1"/>
  <c r="AW1037" i="1" s="1"/>
  <c r="BB1037" i="1" s="1"/>
  <c r="BF1037" i="1" s="1"/>
  <c r="AF948" i="1"/>
  <c r="AT948" i="1" s="1"/>
  <c r="AI1038" i="1"/>
  <c r="AW1038" i="1" s="1"/>
  <c r="BB1038" i="1" s="1"/>
  <c r="BF1038" i="1" s="1"/>
  <c r="Y869" i="1"/>
  <c r="AC869" i="1" s="1"/>
  <c r="X869" i="1"/>
  <c r="AS869" i="1" s="1"/>
  <c r="AX869" i="1" s="1"/>
  <c r="BC869" i="1" s="1"/>
  <c r="Y1041" i="1"/>
  <c r="X1041" i="1"/>
  <c r="AS1041" i="1" s="1"/>
  <c r="AX1041" i="1" s="1"/>
  <c r="BC1041" i="1" s="1"/>
  <c r="AI1003" i="1"/>
  <c r="AW1003" i="1" s="1"/>
  <c r="BB1003" i="1" s="1"/>
  <c r="BF1003" i="1" s="1"/>
  <c r="AI809" i="1"/>
  <c r="AW809" i="1" s="1"/>
  <c r="BB809" i="1" s="1"/>
  <c r="BF809" i="1" s="1"/>
  <c r="AI882" i="1"/>
  <c r="AW882" i="1" s="1"/>
  <c r="BB882" i="1" s="1"/>
  <c r="BF882" i="1" s="1"/>
  <c r="AD838" i="1"/>
  <c r="AI886" i="1"/>
  <c r="AK886" i="1" s="1"/>
  <c r="AR886" i="1" s="1"/>
  <c r="AF901" i="1"/>
  <c r="AT901" i="1" s="1"/>
  <c r="AI1020" i="1"/>
  <c r="AW1020" i="1" s="1"/>
  <c r="BB1020" i="1" s="1"/>
  <c r="BF1020" i="1" s="1"/>
  <c r="AI963" i="1"/>
  <c r="AW963" i="1" s="1"/>
  <c r="BB963" i="1" s="1"/>
  <c r="BF963" i="1" s="1"/>
  <c r="AI887" i="1"/>
  <c r="AW887" i="1" s="1"/>
  <c r="BB887" i="1" s="1"/>
  <c r="BF887" i="1" s="1"/>
  <c r="AI844" i="1"/>
  <c r="AW844" i="1" s="1"/>
  <c r="BB844" i="1" s="1"/>
  <c r="BF844" i="1" s="1"/>
  <c r="AC902" i="1"/>
  <c r="AF855" i="1"/>
  <c r="AT855" i="1" s="1"/>
  <c r="AF1006" i="1"/>
  <c r="AT1006" i="1" s="1"/>
  <c r="AI942" i="1"/>
  <c r="AW942" i="1" s="1"/>
  <c r="BB942" i="1" s="1"/>
  <c r="BF942" i="1" s="1"/>
  <c r="AD871" i="1"/>
  <c r="AI857" i="1"/>
  <c r="AW857" i="1" s="1"/>
  <c r="BB857" i="1" s="1"/>
  <c r="BF857" i="1" s="1"/>
  <c r="AF1037" i="1"/>
  <c r="AT1037" i="1" s="1"/>
  <c r="BH944" i="1"/>
  <c r="AI861" i="1"/>
  <c r="AW861" i="1" s="1"/>
  <c r="BB861" i="1" s="1"/>
  <c r="BF861" i="1" s="1"/>
  <c r="AI956" i="1"/>
  <c r="AW956" i="1" s="1"/>
  <c r="BB956" i="1" s="1"/>
  <c r="BF956" i="1" s="1"/>
  <c r="BC844" i="1"/>
  <c r="AF1020" i="1"/>
  <c r="AT1020" i="1" s="1"/>
  <c r="AI849" i="1"/>
  <c r="AI888" i="1"/>
  <c r="AW888" i="1" s="1"/>
  <c r="BB888" i="1" s="1"/>
  <c r="BF888" i="1" s="1"/>
  <c r="AF938" i="1"/>
  <c r="AT938" i="1" s="1"/>
  <c r="AF962" i="1"/>
  <c r="AT962" i="1" s="1"/>
  <c r="AI938" i="1"/>
  <c r="AW938" i="1" s="1"/>
  <c r="BB938" i="1" s="1"/>
  <c r="BF938" i="1" s="1"/>
  <c r="AI1022" i="1"/>
  <c r="AW1022" i="1" s="1"/>
  <c r="AB993" i="1"/>
  <c r="AA993" i="1"/>
  <c r="AV993" i="1" s="1"/>
  <c r="BA993" i="1" s="1"/>
  <c r="BC993" i="1" s="1"/>
  <c r="AF914" i="1"/>
  <c r="AT914" i="1" s="1"/>
  <c r="AF631" i="1"/>
  <c r="AT631" i="1" s="1"/>
  <c r="AC180" i="1"/>
  <c r="AC547" i="1"/>
  <c r="AF1033" i="1"/>
  <c r="AT1033" i="1" s="1"/>
  <c r="AI876" i="1"/>
  <c r="AW876" i="1" s="1"/>
  <c r="BB876" i="1" s="1"/>
  <c r="BF876" i="1" s="1"/>
  <c r="AF839" i="1"/>
  <c r="AT839" i="1" s="1"/>
  <c r="AI903" i="1"/>
  <c r="AF810" i="1"/>
  <c r="AT810" i="1" s="1"/>
  <c r="AF963" i="1"/>
  <c r="AJ963" i="1" s="1"/>
  <c r="AQ963" i="1" s="1"/>
  <c r="BC960" i="1"/>
  <c r="AF981" i="1"/>
  <c r="AT981" i="1" s="1"/>
  <c r="AF849" i="1"/>
  <c r="AT849" i="1" s="1"/>
  <c r="AI996" i="1"/>
  <c r="AW996" i="1" s="1"/>
  <c r="BB996" i="1" s="1"/>
  <c r="BF996" i="1" s="1"/>
  <c r="AI979" i="1"/>
  <c r="AW979" i="1" s="1"/>
  <c r="BB979" i="1" s="1"/>
  <c r="BF979" i="1" s="1"/>
  <c r="AF845" i="1"/>
  <c r="AT845" i="1" s="1"/>
  <c r="AI875" i="1"/>
  <c r="AW875" i="1" s="1"/>
  <c r="BB875" i="1" s="1"/>
  <c r="BF875" i="1" s="1"/>
  <c r="AI839" i="1"/>
  <c r="AW839" i="1" s="1"/>
  <c r="BB839" i="1" s="1"/>
  <c r="BF839" i="1" s="1"/>
  <c r="AI922" i="1"/>
  <c r="AW922" i="1" s="1"/>
  <c r="BB922" i="1" s="1"/>
  <c r="BF922" i="1" s="1"/>
  <c r="AI974" i="1"/>
  <c r="AW974" i="1" s="1"/>
  <c r="BB974" i="1" s="1"/>
  <c r="BF974" i="1" s="1"/>
  <c r="AI894" i="1"/>
  <c r="AW894" i="1" s="1"/>
  <c r="BB894" i="1" s="1"/>
  <c r="BF894" i="1" s="1"/>
  <c r="AF847" i="1"/>
  <c r="AT847" i="1" s="1"/>
  <c r="AF909" i="1"/>
  <c r="AT909" i="1" s="1"/>
  <c r="AF906" i="1"/>
  <c r="AT906" i="1" s="1"/>
  <c r="AF879" i="1"/>
  <c r="AT879" i="1" s="1"/>
  <c r="AI895" i="1"/>
  <c r="AW895" i="1" s="1"/>
  <c r="BB895" i="1" s="1"/>
  <c r="BF895" i="1" s="1"/>
  <c r="AF987" i="1"/>
  <c r="AT987" i="1" s="1"/>
  <c r="AI954" i="1"/>
  <c r="AW954" i="1" s="1"/>
  <c r="BB954" i="1" s="1"/>
  <c r="BF954" i="1" s="1"/>
  <c r="AF890" i="1"/>
  <c r="AT890" i="1" s="1"/>
  <c r="AF857" i="1"/>
  <c r="AT857" i="1" s="1"/>
  <c r="AI803" i="1"/>
  <c r="AW803" i="1" s="1"/>
  <c r="BB803" i="1" s="1"/>
  <c r="BF803" i="1" s="1"/>
  <c r="AB827" i="1"/>
  <c r="AA827" i="1"/>
  <c r="AD960" i="1"/>
  <c r="AF932" i="1"/>
  <c r="AT932" i="1" s="1"/>
  <c r="AB986" i="1"/>
  <c r="AA986" i="1"/>
  <c r="AV986" i="1" s="1"/>
  <c r="BA986" i="1" s="1"/>
  <c r="AI983" i="1"/>
  <c r="AW983" i="1" s="1"/>
  <c r="BB983" i="1" s="1"/>
  <c r="BF983" i="1" s="1"/>
  <c r="AI814" i="1"/>
  <c r="AW814" i="1" s="1"/>
  <c r="BB814" i="1" s="1"/>
  <c r="BF814" i="1" s="1"/>
  <c r="AC1038" i="1"/>
  <c r="AF994" i="1"/>
  <c r="AT994" i="1" s="1"/>
  <c r="BH994" i="1" s="1"/>
  <c r="AI826" i="1"/>
  <c r="AW826" i="1" s="1"/>
  <c r="BB826" i="1" s="1"/>
  <c r="BF826" i="1" s="1"/>
  <c r="Y923" i="1"/>
  <c r="X923" i="1"/>
  <c r="AS923" i="1" s="1"/>
  <c r="AX923" i="1" s="1"/>
  <c r="BC923" i="1" s="1"/>
  <c r="AC870" i="1"/>
  <c r="AI859" i="1"/>
  <c r="AW859" i="1" s="1"/>
  <c r="BB859" i="1" s="1"/>
  <c r="BF859" i="1" s="1"/>
  <c r="AF853" i="1"/>
  <c r="AT853" i="1" s="1"/>
  <c r="Y836" i="1"/>
  <c r="X836" i="1"/>
  <c r="AS836" i="1" s="1"/>
  <c r="AX836" i="1" s="1"/>
  <c r="BC836" i="1" s="1"/>
  <c r="AI1009" i="1"/>
  <c r="AW1009" i="1" s="1"/>
  <c r="BB1009" i="1" s="1"/>
  <c r="BF1009" i="1" s="1"/>
  <c r="AF1017" i="1"/>
  <c r="AT1017" i="1" s="1"/>
  <c r="AB931" i="1"/>
  <c r="AA931" i="1"/>
  <c r="AV931" i="1" s="1"/>
  <c r="BA931" i="1" s="1"/>
  <c r="BC931" i="1" s="1"/>
  <c r="AI914" i="1"/>
  <c r="AW914" i="1" s="1"/>
  <c r="BB914" i="1" s="1"/>
  <c r="BF914" i="1" s="1"/>
  <c r="AI911" i="1"/>
  <c r="AW911" i="1" s="1"/>
  <c r="BB911" i="1" s="1"/>
  <c r="BF911" i="1" s="1"/>
  <c r="AF1000" i="1"/>
  <c r="AT1000" i="1" s="1"/>
  <c r="AI880" i="1"/>
  <c r="AW880" i="1" s="1"/>
  <c r="BB880" i="1" s="1"/>
  <c r="BF880" i="1" s="1"/>
  <c r="AI845" i="1"/>
  <c r="AW845" i="1" s="1"/>
  <c r="BB845" i="1" s="1"/>
  <c r="BF845" i="1" s="1"/>
  <c r="AF949" i="1"/>
  <c r="AT949" i="1" s="1"/>
  <c r="AC875" i="1"/>
  <c r="AF918" i="1"/>
  <c r="AT918" i="1" s="1"/>
  <c r="AF841" i="1"/>
  <c r="AT841" i="1" s="1"/>
  <c r="AB858" i="1"/>
  <c r="AA858" i="1"/>
  <c r="AV858" i="1" s="1"/>
  <c r="BA858" i="1" s="1"/>
  <c r="AB991" i="1"/>
  <c r="AA991" i="1"/>
  <c r="AV991" i="1" s="1"/>
  <c r="BA991" i="1" s="1"/>
  <c r="BC991" i="1" s="1"/>
  <c r="AF883" i="1"/>
  <c r="AT883" i="1" s="1"/>
  <c r="AF848" i="1"/>
  <c r="AT848" i="1" s="1"/>
  <c r="AK1014" i="1"/>
  <c r="AR1014" i="1" s="1"/>
  <c r="BH1018" i="1"/>
  <c r="AY1018" i="1"/>
  <c r="BE1018" i="1" s="1"/>
  <c r="BJ1018" i="1"/>
  <c r="AD1026" i="1"/>
  <c r="BC764" i="1"/>
  <c r="AC871" i="1"/>
  <c r="AC903" i="1"/>
  <c r="AC802" i="1"/>
  <c r="AD976" i="1"/>
  <c r="AD962" i="1"/>
  <c r="AC815" i="1"/>
  <c r="AC925" i="1"/>
  <c r="AC1026" i="1"/>
  <c r="AD1039" i="1"/>
  <c r="AC1016" i="1"/>
  <c r="AD932" i="1"/>
  <c r="AC905" i="1"/>
  <c r="AD971" i="1"/>
  <c r="AD829" i="1"/>
  <c r="AD825" i="1"/>
  <c r="AD1010" i="1"/>
  <c r="AC856" i="1"/>
  <c r="AC876" i="1"/>
  <c r="AD972" i="1"/>
  <c r="BC982" i="1"/>
  <c r="AC998" i="1"/>
  <c r="AC843" i="1"/>
  <c r="AD852" i="1"/>
  <c r="AD874" i="1"/>
  <c r="AC984" i="1"/>
  <c r="AC943" i="1"/>
  <c r="AC967" i="1"/>
  <c r="AC939" i="1"/>
  <c r="AC803" i="1"/>
  <c r="AD1018" i="1"/>
  <c r="Y982" i="1"/>
  <c r="Y945" i="1"/>
  <c r="BC941" i="1"/>
  <c r="AC1031" i="1"/>
  <c r="AD913" i="1"/>
  <c r="AD817" i="1"/>
  <c r="AD1005" i="1"/>
  <c r="AD832" i="1"/>
  <c r="AC823" i="1"/>
  <c r="AC965" i="1"/>
  <c r="AC951" i="1"/>
  <c r="AD968" i="1"/>
  <c r="AD802" i="1"/>
  <c r="AD1013" i="1"/>
  <c r="AB945" i="1"/>
  <c r="Y990" i="1"/>
  <c r="AB823" i="1"/>
  <c r="BC945" i="1"/>
  <c r="AB990" i="1"/>
  <c r="AB815" i="1"/>
  <c r="Y852" i="1"/>
  <c r="BC990" i="1"/>
  <c r="AD843" i="1"/>
  <c r="AB872" i="1"/>
  <c r="AC1013" i="1"/>
  <c r="AC904" i="1"/>
  <c r="AC866" i="1"/>
  <c r="AD820" i="1"/>
  <c r="AD967" i="1"/>
  <c r="AC1010" i="1"/>
  <c r="AD988" i="1"/>
  <c r="AD813" i="1"/>
  <c r="AC1014" i="1"/>
  <c r="AC964" i="1"/>
  <c r="AD1021" i="1"/>
  <c r="AD1029" i="1"/>
  <c r="AD952" i="1"/>
  <c r="BC1011" i="1"/>
  <c r="AC966" i="1"/>
  <c r="AD1028" i="1"/>
  <c r="AD1031" i="1"/>
  <c r="AD881" i="1"/>
  <c r="AB941" i="1"/>
  <c r="AD941" i="1" s="1"/>
  <c r="Y941" i="1"/>
  <c r="AB982" i="1"/>
  <c r="AB1040" i="1"/>
  <c r="AC922" i="1"/>
  <c r="AD818" i="1"/>
  <c r="AD933" i="1"/>
  <c r="AD944" i="1"/>
  <c r="AD940" i="1"/>
  <c r="AB900" i="1"/>
  <c r="AC838" i="1"/>
  <c r="AC817" i="1"/>
  <c r="AD981" i="1"/>
  <c r="AD959" i="1"/>
  <c r="AC907" i="1"/>
  <c r="AD865" i="1"/>
  <c r="AC889" i="1"/>
  <c r="AD873" i="1"/>
  <c r="AC820" i="1"/>
  <c r="AD1030" i="1"/>
  <c r="AD1001" i="1"/>
  <c r="AD943" i="1"/>
  <c r="AD921" i="1"/>
  <c r="AC809" i="1"/>
  <c r="AC1011" i="1"/>
  <c r="Y1036" i="1"/>
  <c r="AC1035" i="1"/>
  <c r="AC1029" i="1"/>
  <c r="AC872" i="1"/>
  <c r="AC825" i="1"/>
  <c r="AC1034" i="1"/>
  <c r="AC976" i="1"/>
  <c r="Y973" i="1"/>
  <c r="AD870" i="1"/>
  <c r="AC801" i="1"/>
  <c r="AC997" i="1"/>
  <c r="AC937" i="1"/>
  <c r="AC934" i="1"/>
  <c r="AB808" i="1"/>
  <c r="AD977" i="1"/>
  <c r="AD821" i="1"/>
  <c r="AD805" i="1"/>
  <c r="Y816" i="1"/>
  <c r="AC988" i="1"/>
  <c r="Y931" i="1"/>
  <c r="AD837" i="1"/>
  <c r="AC833" i="1"/>
  <c r="AB1019" i="1"/>
  <c r="Y1005" i="1"/>
  <c r="AC926" i="1"/>
  <c r="AD980" i="1"/>
  <c r="Y808" i="1"/>
  <c r="AC867" i="1"/>
  <c r="Y873" i="1"/>
  <c r="AB816" i="1"/>
  <c r="Y912" i="1"/>
  <c r="AB828" i="1"/>
  <c r="Y1040" i="1"/>
  <c r="AB1036" i="1"/>
  <c r="AB1041" i="1"/>
  <c r="Y1027" i="1"/>
  <c r="AB869" i="1"/>
  <c r="AB824" i="1"/>
  <c r="Y927" i="1"/>
  <c r="Y846" i="1"/>
  <c r="Y935" i="1"/>
  <c r="AC975" i="1"/>
  <c r="AD926" i="1"/>
  <c r="AC831" i="1"/>
  <c r="AD810" i="1"/>
  <c r="AD948" i="1"/>
  <c r="AB939" i="1"/>
  <c r="AD901" i="1"/>
  <c r="AD878" i="1"/>
  <c r="Y1015" i="1"/>
  <c r="AC1015" i="1" s="1"/>
  <c r="AD951" i="1"/>
  <c r="AD1011" i="1"/>
  <c r="AC844" i="1"/>
  <c r="AD989" i="1"/>
  <c r="AD984" i="1"/>
  <c r="AC921" i="1"/>
  <c r="AD856" i="1"/>
  <c r="AC980" i="1"/>
  <c r="AD965" i="1"/>
  <c r="AC957" i="1"/>
  <c r="AD877" i="1"/>
  <c r="AD866" i="1"/>
  <c r="AC827" i="1"/>
  <c r="AD1035" i="1"/>
  <c r="AC991" i="1"/>
  <c r="AC940" i="1"/>
  <c r="AC854" i="1"/>
  <c r="AD834" i="1"/>
  <c r="AD1006" i="1"/>
  <c r="AD1025" i="1"/>
  <c r="AD999" i="1"/>
  <c r="AD966" i="1"/>
  <c r="AC959" i="1"/>
  <c r="AD905" i="1"/>
  <c r="Y865" i="1"/>
  <c r="AB812" i="1"/>
  <c r="AC834" i="1"/>
  <c r="AD1016" i="1"/>
  <c r="AC999" i="1"/>
  <c r="Y1019" i="1"/>
  <c r="AB969" i="1"/>
  <c r="AC835" i="1"/>
  <c r="AB800" i="1"/>
  <c r="AC1021" i="1"/>
  <c r="AC874" i="1"/>
  <c r="AD994" i="1"/>
  <c r="AD985" i="1"/>
  <c r="AC995" i="1"/>
  <c r="AC913" i="1"/>
  <c r="AD889" i="1"/>
  <c r="AC956" i="1"/>
  <c r="AB961" i="1"/>
  <c r="AB927" i="1"/>
  <c r="Y908" i="1"/>
  <c r="Y800" i="1"/>
  <c r="AC960" i="1"/>
  <c r="AC911" i="1"/>
  <c r="Y993" i="1"/>
  <c r="Y850" i="1"/>
  <c r="Y961" i="1"/>
  <c r="AB1027" i="1"/>
  <c r="AD1027" i="1" s="1"/>
  <c r="Y877" i="1"/>
  <c r="AB908" i="1"/>
  <c r="Y832" i="1"/>
  <c r="AB904" i="1"/>
  <c r="Y812" i="1"/>
  <c r="AB973" i="1"/>
  <c r="Y1001" i="1"/>
  <c r="Y828" i="1"/>
  <c r="AB1015" i="1"/>
  <c r="AC325" i="1"/>
  <c r="AD493" i="1"/>
  <c r="Y608" i="1"/>
  <c r="AC459" i="1"/>
  <c r="AC321" i="1"/>
  <c r="AD769" i="1"/>
  <c r="AC149" i="1"/>
  <c r="AD180" i="1"/>
  <c r="Y431" i="1"/>
  <c r="AD692" i="1"/>
  <c r="AX431" i="1"/>
  <c r="BC431" i="1" s="1"/>
  <c r="Y395" i="1"/>
  <c r="AY493" i="1"/>
  <c r="BE493" i="1" s="1"/>
  <c r="AC140" i="1"/>
  <c r="AD431" i="1"/>
  <c r="AB530" i="1"/>
  <c r="AB154" i="1"/>
  <c r="Y755" i="1"/>
  <c r="AB606" i="1"/>
  <c r="Y606" i="1"/>
  <c r="AD631" i="1"/>
  <c r="AB323" i="1"/>
  <c r="AD232" i="1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12" i="10"/>
  <c r="AB12" i="10"/>
  <c r="E12" i="10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7" i="7"/>
  <c r="G20" i="6"/>
  <c r="L20" i="6" s="1"/>
  <c r="G19" i="6"/>
  <c r="L19" i="6" s="1"/>
  <c r="G18" i="6"/>
  <c r="L18" i="6" s="1"/>
  <c r="G17" i="6"/>
  <c r="L17" i="6" s="1"/>
  <c r="G16" i="6"/>
  <c r="K16" i="6" s="1"/>
  <c r="G15" i="6"/>
  <c r="L15" i="6" s="1"/>
  <c r="G14" i="6"/>
  <c r="L14" i="6" s="1"/>
  <c r="G13" i="6"/>
  <c r="L13" i="6" s="1"/>
  <c r="G12" i="6"/>
  <c r="L12" i="6" s="1"/>
  <c r="G11" i="6"/>
  <c r="I11" i="6" s="1"/>
  <c r="G10" i="6"/>
  <c r="L10" i="6" s="1"/>
  <c r="G9" i="6"/>
  <c r="L9" i="6" s="1"/>
  <c r="G8" i="6"/>
  <c r="L8" i="6" s="1"/>
  <c r="G7" i="6"/>
  <c r="G6" i="6"/>
  <c r="L6" i="6" s="1"/>
  <c r="BH968" i="1" l="1"/>
  <c r="AJ887" i="1"/>
  <c r="AQ887" i="1" s="1"/>
  <c r="AC900" i="1"/>
  <c r="AD358" i="1"/>
  <c r="AD931" i="1"/>
  <c r="AD858" i="1"/>
  <c r="BI949" i="1"/>
  <c r="BK853" i="1"/>
  <c r="AC923" i="1"/>
  <c r="AC1041" i="1"/>
  <c r="AJ230" i="1"/>
  <c r="AQ230" i="1" s="1"/>
  <c r="AD342" i="1"/>
  <c r="AK849" i="1"/>
  <c r="AR849" i="1" s="1"/>
  <c r="AT416" i="1"/>
  <c r="BJ416" i="1" s="1"/>
  <c r="AK925" i="1"/>
  <c r="AR925" i="1" s="1"/>
  <c r="AW230" i="1"/>
  <c r="BB230" i="1" s="1"/>
  <c r="BF230" i="1" s="1"/>
  <c r="AK903" i="1"/>
  <c r="AR903" i="1" s="1"/>
  <c r="AK801" i="1"/>
  <c r="AR801" i="1" s="1"/>
  <c r="AT830" i="1"/>
  <c r="BK830" i="1" s="1"/>
  <c r="AY968" i="1"/>
  <c r="BE968" i="1" s="1"/>
  <c r="BI1004" i="1"/>
  <c r="BL1022" i="1"/>
  <c r="BK1004" i="1"/>
  <c r="AY1022" i="1"/>
  <c r="BE1022" i="1" s="1"/>
  <c r="BI1022" i="1"/>
  <c r="AD935" i="1"/>
  <c r="AW995" i="1"/>
  <c r="BB995" i="1" s="1"/>
  <c r="BF995" i="1" s="1"/>
  <c r="AT878" i="1"/>
  <c r="BH878" i="1" s="1"/>
  <c r="BI1003" i="1"/>
  <c r="BL853" i="1"/>
  <c r="BL974" i="1"/>
  <c r="BG949" i="1"/>
  <c r="AW528" i="1"/>
  <c r="BB528" i="1" s="1"/>
  <c r="BF528" i="1" s="1"/>
  <c r="AJ1037" i="1"/>
  <c r="AQ1037" i="1" s="1"/>
  <c r="AK1038" i="1"/>
  <c r="AR1038" i="1" s="1"/>
  <c r="AK1037" i="1"/>
  <c r="AR1037" i="1" s="1"/>
  <c r="AY985" i="1"/>
  <c r="BE985" i="1" s="1"/>
  <c r="AK899" i="1"/>
  <c r="AR899" i="1" s="1"/>
  <c r="AK946" i="1"/>
  <c r="AR946" i="1" s="1"/>
  <c r="AK831" i="1"/>
  <c r="AR831" i="1" s="1"/>
  <c r="AD850" i="1"/>
  <c r="AJ692" i="1"/>
  <c r="AQ692" i="1" s="1"/>
  <c r="AK902" i="1"/>
  <c r="AR902" i="1" s="1"/>
  <c r="AK930" i="1"/>
  <c r="AR930" i="1" s="1"/>
  <c r="AC1023" i="1"/>
  <c r="AD391" i="1"/>
  <c r="AI391" i="1" s="1"/>
  <c r="BC358" i="1"/>
  <c r="AC391" i="1"/>
  <c r="AF391" i="1" s="1"/>
  <c r="BG1003" i="1"/>
  <c r="AW903" i="1"/>
  <c r="BB903" i="1" s="1"/>
  <c r="BF903" i="1" s="1"/>
  <c r="AW886" i="1"/>
  <c r="BB886" i="1" s="1"/>
  <c r="BF886" i="1" s="1"/>
  <c r="AW925" i="1"/>
  <c r="BB925" i="1" s="1"/>
  <c r="BF925" i="1" s="1"/>
  <c r="AK857" i="1"/>
  <c r="AR857" i="1" s="1"/>
  <c r="BJ985" i="1"/>
  <c r="AJ948" i="1"/>
  <c r="AQ948" i="1" s="1"/>
  <c r="BK1003" i="1"/>
  <c r="AD608" i="1"/>
  <c r="AK830" i="1"/>
  <c r="AR830" i="1" s="1"/>
  <c r="AJ894" i="1"/>
  <c r="AQ894" i="1" s="1"/>
  <c r="AJ1039" i="1"/>
  <c r="AQ1039" i="1" s="1"/>
  <c r="AK863" i="1"/>
  <c r="AR863" i="1" s="1"/>
  <c r="AJ1004" i="1"/>
  <c r="AQ1004" i="1" s="1"/>
  <c r="AJ983" i="1"/>
  <c r="AQ983" i="1" s="1"/>
  <c r="AJ805" i="1"/>
  <c r="AQ805" i="1" s="1"/>
  <c r="AK847" i="1"/>
  <c r="AR847" i="1" s="1"/>
  <c r="AJ880" i="1"/>
  <c r="AQ880" i="1" s="1"/>
  <c r="AJ896" i="1"/>
  <c r="AQ896" i="1" s="1"/>
  <c r="BL1009" i="1"/>
  <c r="BH493" i="1"/>
  <c r="BK1022" i="1"/>
  <c r="AW1034" i="1"/>
  <c r="BB1034" i="1" s="1"/>
  <c r="BF1034" i="1" s="1"/>
  <c r="BK879" i="1"/>
  <c r="AJ1012" i="1"/>
  <c r="AQ1012" i="1" s="1"/>
  <c r="BG1022" i="1"/>
  <c r="BL879" i="1"/>
  <c r="AW1017" i="1"/>
  <c r="BB1017" i="1" s="1"/>
  <c r="BF1017" i="1" s="1"/>
  <c r="AW909" i="1"/>
  <c r="BB909" i="1" s="1"/>
  <c r="BF909" i="1" s="1"/>
  <c r="AK956" i="1"/>
  <c r="AR956" i="1" s="1"/>
  <c r="AK855" i="1"/>
  <c r="AR855" i="1" s="1"/>
  <c r="AK987" i="1"/>
  <c r="AR987" i="1" s="1"/>
  <c r="BC342" i="1"/>
  <c r="AT942" i="1"/>
  <c r="BL942" i="1" s="1"/>
  <c r="AJ942" i="1"/>
  <c r="AQ942" i="1" s="1"/>
  <c r="BL859" i="1"/>
  <c r="BK1009" i="1"/>
  <c r="AY853" i="1"/>
  <c r="BE853" i="1" s="1"/>
  <c r="BD853" i="1" s="1"/>
  <c r="BK974" i="1"/>
  <c r="BG853" i="1"/>
  <c r="BG1004" i="1"/>
  <c r="AT769" i="1"/>
  <c r="AY769" i="1" s="1"/>
  <c r="BE769" i="1" s="1"/>
  <c r="AJ848" i="1"/>
  <c r="AQ848" i="1" s="1"/>
  <c r="AJ841" i="1"/>
  <c r="AQ841" i="1" s="1"/>
  <c r="AJ1000" i="1"/>
  <c r="AQ1000" i="1" s="1"/>
  <c r="AK914" i="1"/>
  <c r="AR914" i="1" s="1"/>
  <c r="AJ1017" i="1"/>
  <c r="AQ1017" i="1" s="1"/>
  <c r="AK859" i="1"/>
  <c r="AR859" i="1" s="1"/>
  <c r="AJ987" i="1"/>
  <c r="AQ987" i="1" s="1"/>
  <c r="AJ879" i="1"/>
  <c r="AQ879" i="1" s="1"/>
  <c r="AJ909" i="1"/>
  <c r="AQ909" i="1" s="1"/>
  <c r="AJ847" i="1"/>
  <c r="AQ847" i="1" s="1"/>
  <c r="AK974" i="1"/>
  <c r="AR974" i="1" s="1"/>
  <c r="AJ839" i="1"/>
  <c r="AQ839" i="1" s="1"/>
  <c r="AJ1033" i="1"/>
  <c r="AQ1033" i="1" s="1"/>
  <c r="AK547" i="1"/>
  <c r="AR547" i="1" s="1"/>
  <c r="AJ914" i="1"/>
  <c r="AQ914" i="1" s="1"/>
  <c r="AK1022" i="1"/>
  <c r="AR1022" i="1" s="1"/>
  <c r="AJ962" i="1"/>
  <c r="AQ962" i="1" s="1"/>
  <c r="AJ938" i="1"/>
  <c r="AQ938" i="1" s="1"/>
  <c r="AK887" i="1"/>
  <c r="AR887" i="1" s="1"/>
  <c r="AK1020" i="1"/>
  <c r="AR1020" i="1" s="1"/>
  <c r="AK809" i="1"/>
  <c r="AR809" i="1" s="1"/>
  <c r="AJ1003" i="1"/>
  <c r="AQ1003" i="1" s="1"/>
  <c r="AK321" i="1"/>
  <c r="AR321" i="1" s="1"/>
  <c r="BH1022" i="1"/>
  <c r="AJ837" i="1"/>
  <c r="AQ837" i="1" s="1"/>
  <c r="AK879" i="1"/>
  <c r="AR879" i="1" s="1"/>
  <c r="BK859" i="1"/>
  <c r="AK1033" i="1"/>
  <c r="AR1033" i="1" s="1"/>
  <c r="AJ972" i="1"/>
  <c r="AQ972" i="1" s="1"/>
  <c r="AJ996" i="1"/>
  <c r="AQ996" i="1" s="1"/>
  <c r="AK890" i="1"/>
  <c r="AR890" i="1" s="1"/>
  <c r="AJ829" i="1"/>
  <c r="AQ829" i="1" s="1"/>
  <c r="AK848" i="1"/>
  <c r="AR848" i="1" s="1"/>
  <c r="AW140" i="1"/>
  <c r="BB140" i="1" s="1"/>
  <c r="BF140" i="1" s="1"/>
  <c r="BJ528" i="1"/>
  <c r="AC530" i="1"/>
  <c r="AF530" i="1" s="1"/>
  <c r="AT530" i="1" s="1"/>
  <c r="AD395" i="1"/>
  <c r="AI395" i="1" s="1"/>
  <c r="AW395" i="1" s="1"/>
  <c r="BB395" i="1" s="1"/>
  <c r="BF395" i="1" s="1"/>
  <c r="BB1022" i="1"/>
  <c r="BF1022" i="1" s="1"/>
  <c r="AC986" i="1"/>
  <c r="BJ853" i="1"/>
  <c r="BG974" i="1"/>
  <c r="AY974" i="1"/>
  <c r="BE974" i="1" s="1"/>
  <c r="BD974" i="1" s="1"/>
  <c r="AJ883" i="1"/>
  <c r="AQ883" i="1" s="1"/>
  <c r="AJ918" i="1"/>
  <c r="AQ918" i="1" s="1"/>
  <c r="AK911" i="1"/>
  <c r="AR911" i="1" s="1"/>
  <c r="AK1009" i="1"/>
  <c r="AR1009" i="1" s="1"/>
  <c r="AJ853" i="1"/>
  <c r="AQ853" i="1" s="1"/>
  <c r="AK895" i="1"/>
  <c r="AR895" i="1" s="1"/>
  <c r="AJ906" i="1"/>
  <c r="AQ906" i="1" s="1"/>
  <c r="AK894" i="1"/>
  <c r="AR894" i="1" s="1"/>
  <c r="AK922" i="1"/>
  <c r="AR922" i="1" s="1"/>
  <c r="AK876" i="1"/>
  <c r="AR876" i="1" s="1"/>
  <c r="AJ631" i="1"/>
  <c r="AQ631" i="1" s="1"/>
  <c r="AK938" i="1"/>
  <c r="AR938" i="1" s="1"/>
  <c r="AJ979" i="1"/>
  <c r="AQ979" i="1" s="1"/>
  <c r="AK888" i="1"/>
  <c r="AR888" i="1" s="1"/>
  <c r="AT899" i="1"/>
  <c r="BG899" i="1" s="1"/>
  <c r="AK844" i="1"/>
  <c r="AR844" i="1" s="1"/>
  <c r="AK963" i="1"/>
  <c r="AR963" i="1" s="1"/>
  <c r="AJ901" i="1"/>
  <c r="AQ901" i="1" s="1"/>
  <c r="AK882" i="1"/>
  <c r="AR882" i="1" s="1"/>
  <c r="AK1003" i="1"/>
  <c r="AR1003" i="1" s="1"/>
  <c r="AJ813" i="1"/>
  <c r="AQ813" i="1" s="1"/>
  <c r="AK975" i="1"/>
  <c r="AR975" i="1" s="1"/>
  <c r="AK1004" i="1"/>
  <c r="AR1004" i="1" s="1"/>
  <c r="BC858" i="1"/>
  <c r="AK1000" i="1"/>
  <c r="AR1000" i="1" s="1"/>
  <c r="AK868" i="1"/>
  <c r="AR868" i="1" s="1"/>
  <c r="BH992" i="1"/>
  <c r="AY992" i="1"/>
  <c r="BE992" i="1" s="1"/>
  <c r="BJ992" i="1"/>
  <c r="AI342" i="1"/>
  <c r="AW342" i="1" s="1"/>
  <c r="BB342" i="1" s="1"/>
  <c r="BF342" i="1" s="1"/>
  <c r="AI854" i="1"/>
  <c r="AW854" i="1" s="1"/>
  <c r="BB854" i="1" s="1"/>
  <c r="BF854" i="1" s="1"/>
  <c r="AI431" i="1"/>
  <c r="AW431" i="1" s="1"/>
  <c r="BB431" i="1" s="1"/>
  <c r="BF431" i="1" s="1"/>
  <c r="AF321" i="1"/>
  <c r="AT321" i="1" s="1"/>
  <c r="AF149" i="1"/>
  <c r="AT149" i="1" s="1"/>
  <c r="AF960" i="1"/>
  <c r="AT960" i="1" s="1"/>
  <c r="BK979" i="1"/>
  <c r="BG979" i="1"/>
  <c r="BH979" i="1"/>
  <c r="BI979" i="1"/>
  <c r="AY979" i="1"/>
  <c r="BE979" i="1" s="1"/>
  <c r="BD979" i="1" s="1"/>
  <c r="BJ979" i="1"/>
  <c r="BL979" i="1"/>
  <c r="AF1023" i="1"/>
  <c r="AJ1023" i="1" s="1"/>
  <c r="AQ1023" i="1" s="1"/>
  <c r="AI805" i="1"/>
  <c r="AW805" i="1" s="1"/>
  <c r="AF937" i="1"/>
  <c r="AT937" i="1" s="1"/>
  <c r="AI921" i="1"/>
  <c r="AW921" i="1" s="1"/>
  <c r="BB921" i="1" s="1"/>
  <c r="BF921" i="1" s="1"/>
  <c r="AI944" i="1"/>
  <c r="AW944" i="1" s="1"/>
  <c r="AI941" i="1"/>
  <c r="AK941" i="1" s="1"/>
  <c r="AR941" i="1" s="1"/>
  <c r="AF860" i="1"/>
  <c r="AT860" i="1" s="1"/>
  <c r="AI968" i="1"/>
  <c r="AW968" i="1" s="1"/>
  <c r="AF986" i="1"/>
  <c r="AJ986" i="1" s="1"/>
  <c r="AQ986" i="1" s="1"/>
  <c r="AF815" i="1"/>
  <c r="AT815" i="1" s="1"/>
  <c r="BH949" i="1"/>
  <c r="AY949" i="1"/>
  <c r="BE949" i="1" s="1"/>
  <c r="BD949" i="1" s="1"/>
  <c r="BJ949" i="1"/>
  <c r="AI960" i="1"/>
  <c r="AW960" i="1" s="1"/>
  <c r="BB960" i="1" s="1"/>
  <c r="BF960" i="1" s="1"/>
  <c r="AY849" i="1"/>
  <c r="BE849" i="1" s="1"/>
  <c r="BJ849" i="1"/>
  <c r="BH849" i="1"/>
  <c r="BC986" i="1"/>
  <c r="AF818" i="1"/>
  <c r="AT818" i="1" s="1"/>
  <c r="AI1012" i="1"/>
  <c r="AW1012" i="1" s="1"/>
  <c r="BB1012" i="1" s="1"/>
  <c r="BF1012" i="1" s="1"/>
  <c r="BI1007" i="1"/>
  <c r="BH1007" i="1"/>
  <c r="BL1007" i="1"/>
  <c r="BJ1007" i="1"/>
  <c r="BG1007" i="1"/>
  <c r="AY1007" i="1"/>
  <c r="BE1007" i="1" s="1"/>
  <c r="BD1007" i="1" s="1"/>
  <c r="BK1007" i="1"/>
  <c r="AI992" i="1"/>
  <c r="AW992" i="1" s="1"/>
  <c r="BJ1025" i="1"/>
  <c r="BH1025" i="1"/>
  <c r="AY1025" i="1"/>
  <c r="BE1025" i="1" s="1"/>
  <c r="AF140" i="1"/>
  <c r="AT140" i="1" s="1"/>
  <c r="AI692" i="1"/>
  <c r="AW692" i="1" s="1"/>
  <c r="AY528" i="1"/>
  <c r="BE528" i="1" s="1"/>
  <c r="AF956" i="1"/>
  <c r="AT956" i="1" s="1"/>
  <c r="AF869" i="1"/>
  <c r="AT869" i="1" s="1"/>
  <c r="AI926" i="1"/>
  <c r="AW926" i="1" s="1"/>
  <c r="BB926" i="1" s="1"/>
  <c r="BF926" i="1" s="1"/>
  <c r="AD755" i="1"/>
  <c r="AF358" i="1"/>
  <c r="AJ358" i="1" s="1"/>
  <c r="AQ358" i="1" s="1"/>
  <c r="AI769" i="1"/>
  <c r="AW769" i="1" s="1"/>
  <c r="AF911" i="1"/>
  <c r="AT911" i="1" s="1"/>
  <c r="AI905" i="1"/>
  <c r="AW905" i="1" s="1"/>
  <c r="BB905" i="1" s="1"/>
  <c r="BF905" i="1" s="1"/>
  <c r="AI965" i="1"/>
  <c r="AW965" i="1" s="1"/>
  <c r="BB965" i="1" s="1"/>
  <c r="BF965" i="1" s="1"/>
  <c r="AF1015" i="1"/>
  <c r="AJ1015" i="1" s="1"/>
  <c r="AQ1015" i="1" s="1"/>
  <c r="AI1013" i="1"/>
  <c r="AW1013" i="1" s="1"/>
  <c r="BB1013" i="1" s="1"/>
  <c r="BF1013" i="1" s="1"/>
  <c r="AI817" i="1"/>
  <c r="AW817" i="1" s="1"/>
  <c r="BB817" i="1" s="1"/>
  <c r="BF817" i="1" s="1"/>
  <c r="AF984" i="1"/>
  <c r="AT984" i="1" s="1"/>
  <c r="AI852" i="1"/>
  <c r="AW852" i="1" s="1"/>
  <c r="BB852" i="1" s="1"/>
  <c r="BF852" i="1" s="1"/>
  <c r="BI859" i="1"/>
  <c r="AI1039" i="1"/>
  <c r="AW1039" i="1" s="1"/>
  <c r="AF925" i="1"/>
  <c r="AT925" i="1" s="1"/>
  <c r="AI976" i="1"/>
  <c r="AW976" i="1" s="1"/>
  <c r="BB976" i="1" s="1"/>
  <c r="BF976" i="1" s="1"/>
  <c r="AT887" i="1"/>
  <c r="AY994" i="1"/>
  <c r="BE994" i="1" s="1"/>
  <c r="BJ994" i="1"/>
  <c r="AF1038" i="1"/>
  <c r="AT1038" i="1" s="1"/>
  <c r="BH932" i="1"/>
  <c r="AY932" i="1"/>
  <c r="BE932" i="1" s="1"/>
  <c r="BJ932" i="1"/>
  <c r="BJ857" i="1"/>
  <c r="BG857" i="1"/>
  <c r="BK857" i="1"/>
  <c r="BL857" i="1"/>
  <c r="AY857" i="1"/>
  <c r="BE857" i="1" s="1"/>
  <c r="BD857" i="1" s="1"/>
  <c r="BI857" i="1"/>
  <c r="BH857" i="1"/>
  <c r="BH981" i="1"/>
  <c r="BJ981" i="1"/>
  <c r="AY981" i="1"/>
  <c r="BE981" i="1" s="1"/>
  <c r="BH810" i="1"/>
  <c r="BJ810" i="1"/>
  <c r="AY810" i="1"/>
  <c r="BE810" i="1" s="1"/>
  <c r="BJ1020" i="1"/>
  <c r="BL1020" i="1"/>
  <c r="BK1020" i="1"/>
  <c r="BH1020" i="1"/>
  <c r="BI1020" i="1"/>
  <c r="AY1020" i="1"/>
  <c r="BE1020" i="1" s="1"/>
  <c r="BD1020" i="1" s="1"/>
  <c r="BG1020" i="1"/>
  <c r="AT963" i="1"/>
  <c r="BH855" i="1"/>
  <c r="BG855" i="1"/>
  <c r="BJ855" i="1"/>
  <c r="BL855" i="1"/>
  <c r="AY855" i="1"/>
  <c r="BE855" i="1" s="1"/>
  <c r="BD855" i="1" s="1"/>
  <c r="BK855" i="1"/>
  <c r="BI855" i="1"/>
  <c r="AI838" i="1"/>
  <c r="AW838" i="1" s="1"/>
  <c r="BB838" i="1" s="1"/>
  <c r="BF838" i="1" s="1"/>
  <c r="BJ868" i="1"/>
  <c r="BI868" i="1"/>
  <c r="BH868" i="1"/>
  <c r="BL868" i="1"/>
  <c r="BG868" i="1"/>
  <c r="AY868" i="1"/>
  <c r="BE868" i="1" s="1"/>
  <c r="BD868" i="1" s="1"/>
  <c r="BK868" i="1"/>
  <c r="AI325" i="1"/>
  <c r="AW325" i="1" s="1"/>
  <c r="BB325" i="1" s="1"/>
  <c r="BF325" i="1" s="1"/>
  <c r="BI888" i="1"/>
  <c r="AY888" i="1"/>
  <c r="BE888" i="1" s="1"/>
  <c r="BD888" i="1" s="1"/>
  <c r="BJ888" i="1"/>
  <c r="BG888" i="1"/>
  <c r="BL888" i="1"/>
  <c r="BK888" i="1"/>
  <c r="BH888" i="1"/>
  <c r="AW849" i="1"/>
  <c r="BB849" i="1" s="1"/>
  <c r="BF849" i="1" s="1"/>
  <c r="AY977" i="1"/>
  <c r="BE977" i="1" s="1"/>
  <c r="BJ977" i="1"/>
  <c r="BH977" i="1"/>
  <c r="AY895" i="1"/>
  <c r="BE895" i="1" s="1"/>
  <c r="BD895" i="1" s="1"/>
  <c r="BJ895" i="1"/>
  <c r="BI895" i="1"/>
  <c r="BH895" i="1"/>
  <c r="BG895" i="1"/>
  <c r="BK895" i="1"/>
  <c r="BL895" i="1"/>
  <c r="AY806" i="1"/>
  <c r="BE806" i="1" s="1"/>
  <c r="BD806" i="1" s="1"/>
  <c r="BH806" i="1"/>
  <c r="BK806" i="1"/>
  <c r="BJ806" i="1"/>
  <c r="BG806" i="1"/>
  <c r="BI806" i="1"/>
  <c r="BL806" i="1"/>
  <c r="BH1028" i="1"/>
  <c r="AY1028" i="1"/>
  <c r="BE1028" i="1" s="1"/>
  <c r="BJ1028" i="1"/>
  <c r="BH954" i="1"/>
  <c r="BG954" i="1"/>
  <c r="BK954" i="1"/>
  <c r="BI954" i="1"/>
  <c r="AY954" i="1"/>
  <c r="BE954" i="1" s="1"/>
  <c r="BD954" i="1" s="1"/>
  <c r="BJ954" i="1"/>
  <c r="BL954" i="1"/>
  <c r="BJ974" i="1"/>
  <c r="BI974" i="1"/>
  <c r="BH946" i="1"/>
  <c r="AY946" i="1"/>
  <c r="BE946" i="1" s="1"/>
  <c r="BD946" i="1" s="1"/>
  <c r="BL946" i="1"/>
  <c r="BK946" i="1"/>
  <c r="BJ946" i="1"/>
  <c r="BI946" i="1"/>
  <c r="BG946" i="1"/>
  <c r="AI883" i="1"/>
  <c r="AW883" i="1" s="1"/>
  <c r="BB883" i="1" s="1"/>
  <c r="BF883" i="1" s="1"/>
  <c r="AF971" i="1"/>
  <c r="AT971" i="1" s="1"/>
  <c r="BJ1002" i="1"/>
  <c r="BG1002" i="1"/>
  <c r="BH1002" i="1"/>
  <c r="BI1002" i="1"/>
  <c r="BK1002" i="1"/>
  <c r="BL1002" i="1"/>
  <c r="AY1002" i="1"/>
  <c r="BE1002" i="1" s="1"/>
  <c r="BD1002" i="1" s="1"/>
  <c r="AI929" i="1"/>
  <c r="AW929" i="1" s="1"/>
  <c r="AY814" i="1"/>
  <c r="BE814" i="1" s="1"/>
  <c r="BD814" i="1" s="1"/>
  <c r="BL814" i="1"/>
  <c r="BG814" i="1"/>
  <c r="BK814" i="1"/>
  <c r="BJ814" i="1"/>
  <c r="BH814" i="1"/>
  <c r="BI814" i="1"/>
  <c r="AX391" i="1"/>
  <c r="BC391" i="1" s="1"/>
  <c r="AY232" i="1"/>
  <c r="BE232" i="1" s="1"/>
  <c r="BH232" i="1"/>
  <c r="BJ232" i="1"/>
  <c r="AI764" i="1"/>
  <c r="AW764" i="1" s="1"/>
  <c r="BB764" i="1" s="1"/>
  <c r="BF764" i="1" s="1"/>
  <c r="BI950" i="1"/>
  <c r="AY950" i="1"/>
  <c r="BE950" i="1" s="1"/>
  <c r="BD950" i="1" s="1"/>
  <c r="BH950" i="1"/>
  <c r="BL950" i="1"/>
  <c r="BG950" i="1"/>
  <c r="BJ950" i="1"/>
  <c r="BK950" i="1"/>
  <c r="AF995" i="1"/>
  <c r="AT995" i="1" s="1"/>
  <c r="AF874" i="1"/>
  <c r="AT874" i="1" s="1"/>
  <c r="AF835" i="1"/>
  <c r="AT835" i="1" s="1"/>
  <c r="AF1041" i="1"/>
  <c r="AF940" i="1"/>
  <c r="AT940" i="1" s="1"/>
  <c r="AI877" i="1"/>
  <c r="AW877" i="1" s="1"/>
  <c r="BB877" i="1" s="1"/>
  <c r="BF877" i="1" s="1"/>
  <c r="AF844" i="1"/>
  <c r="AT844" i="1" s="1"/>
  <c r="AF997" i="1"/>
  <c r="AT997" i="1" s="1"/>
  <c r="AF1035" i="1"/>
  <c r="AT1035" i="1" s="1"/>
  <c r="AF907" i="1"/>
  <c r="AT907" i="1" s="1"/>
  <c r="AF817" i="1"/>
  <c r="AT817" i="1" s="1"/>
  <c r="AF966" i="1"/>
  <c r="AT966" i="1" s="1"/>
  <c r="AF969" i="1"/>
  <c r="AT969" i="1" s="1"/>
  <c r="AF866" i="1"/>
  <c r="AT866" i="1" s="1"/>
  <c r="AI850" i="1"/>
  <c r="AK850" i="1" s="1"/>
  <c r="AR850" i="1" s="1"/>
  <c r="AI962" i="1"/>
  <c r="AW962" i="1" s="1"/>
  <c r="BG890" i="1"/>
  <c r="BJ890" i="1"/>
  <c r="AY890" i="1"/>
  <c r="BE890" i="1" s="1"/>
  <c r="BD890" i="1" s="1"/>
  <c r="BL890" i="1"/>
  <c r="BI890" i="1"/>
  <c r="BH890" i="1"/>
  <c r="BK890" i="1"/>
  <c r="BJ845" i="1"/>
  <c r="AY845" i="1"/>
  <c r="BE845" i="1" s="1"/>
  <c r="BD845" i="1" s="1"/>
  <c r="BI845" i="1"/>
  <c r="BL845" i="1"/>
  <c r="BH845" i="1"/>
  <c r="BK845" i="1"/>
  <c r="BG845" i="1"/>
  <c r="AF180" i="1"/>
  <c r="AT180" i="1" s="1"/>
  <c r="BH1006" i="1"/>
  <c r="BJ1006" i="1"/>
  <c r="AY1006" i="1"/>
  <c r="BE1006" i="1" s="1"/>
  <c r="AY886" i="1"/>
  <c r="BE886" i="1" s="1"/>
  <c r="BJ886" i="1"/>
  <c r="BH886" i="1"/>
  <c r="BH859" i="1"/>
  <c r="BJ859" i="1"/>
  <c r="AY933" i="1"/>
  <c r="BE933" i="1" s="1"/>
  <c r="BH933" i="1"/>
  <c r="BJ933" i="1"/>
  <c r="BJ952" i="1"/>
  <c r="BH952" i="1"/>
  <c r="AY952" i="1"/>
  <c r="BE952" i="1" s="1"/>
  <c r="BH1009" i="1"/>
  <c r="BG1009" i="1"/>
  <c r="AY1009" i="1"/>
  <c r="BE1009" i="1" s="1"/>
  <c r="BD1009" i="1" s="1"/>
  <c r="BJ1009" i="1"/>
  <c r="AI232" i="1"/>
  <c r="AW232" i="1" s="1"/>
  <c r="AC154" i="1"/>
  <c r="AI358" i="1"/>
  <c r="AW358" i="1" s="1"/>
  <c r="BB358" i="1" s="1"/>
  <c r="BF358" i="1" s="1"/>
  <c r="AF325" i="1"/>
  <c r="AT325" i="1" s="1"/>
  <c r="AI1027" i="1"/>
  <c r="AK1027" i="1" s="1"/>
  <c r="AR1027" i="1" s="1"/>
  <c r="AI985" i="1"/>
  <c r="AW985" i="1" s="1"/>
  <c r="AF959" i="1"/>
  <c r="AT959" i="1" s="1"/>
  <c r="AI834" i="1"/>
  <c r="AW834" i="1" s="1"/>
  <c r="BB834" i="1" s="1"/>
  <c r="BF834" i="1" s="1"/>
  <c r="AF827" i="1"/>
  <c r="AT827" i="1" s="1"/>
  <c r="AF957" i="1"/>
  <c r="AT957" i="1" s="1"/>
  <c r="AI951" i="1"/>
  <c r="AW951" i="1" s="1"/>
  <c r="BB951" i="1" s="1"/>
  <c r="BF951" i="1" s="1"/>
  <c r="AI810" i="1"/>
  <c r="AW810" i="1" s="1"/>
  <c r="AI994" i="1"/>
  <c r="AW994" i="1" s="1"/>
  <c r="BI994" i="1" s="1"/>
  <c r="AF1021" i="1"/>
  <c r="AT1021" i="1" s="1"/>
  <c r="AF999" i="1"/>
  <c r="AT999" i="1" s="1"/>
  <c r="AI1025" i="1"/>
  <c r="AW1025" i="1" s="1"/>
  <c r="BI1025" i="1" s="1"/>
  <c r="AC893" i="1"/>
  <c r="AI1035" i="1"/>
  <c r="AW1035" i="1" s="1"/>
  <c r="BB1035" i="1" s="1"/>
  <c r="BF1035" i="1" s="1"/>
  <c r="AI984" i="1"/>
  <c r="AW984" i="1" s="1"/>
  <c r="BB984" i="1" s="1"/>
  <c r="BF984" i="1" s="1"/>
  <c r="AI1011" i="1"/>
  <c r="AW1011" i="1" s="1"/>
  <c r="BB1011" i="1" s="1"/>
  <c r="BF1011" i="1" s="1"/>
  <c r="AI878" i="1"/>
  <c r="AW878" i="1" s="1"/>
  <c r="AF975" i="1"/>
  <c r="AT975" i="1" s="1"/>
  <c r="AF988" i="1"/>
  <c r="AT988" i="1" s="1"/>
  <c r="AF976" i="1"/>
  <c r="AT976" i="1" s="1"/>
  <c r="AD993" i="1"/>
  <c r="AI1001" i="1"/>
  <c r="AW1001" i="1" s="1"/>
  <c r="BB1001" i="1" s="1"/>
  <c r="BF1001" i="1" s="1"/>
  <c r="AF889" i="1"/>
  <c r="AT889" i="1" s="1"/>
  <c r="AI981" i="1"/>
  <c r="AW981" i="1" s="1"/>
  <c r="AI933" i="1"/>
  <c r="AW933" i="1" s="1"/>
  <c r="BL933" i="1" s="1"/>
  <c r="AF922" i="1"/>
  <c r="AT922" i="1" s="1"/>
  <c r="AI1031" i="1"/>
  <c r="AW1031" i="1" s="1"/>
  <c r="BB1031" i="1" s="1"/>
  <c r="BF1031" i="1" s="1"/>
  <c r="AF1014" i="1"/>
  <c r="AT1014" i="1" s="1"/>
  <c r="AI967" i="1"/>
  <c r="AW967" i="1" s="1"/>
  <c r="BB967" i="1" s="1"/>
  <c r="BF967" i="1" s="1"/>
  <c r="AI843" i="1"/>
  <c r="AW843" i="1" s="1"/>
  <c r="BB843" i="1" s="1"/>
  <c r="BF843" i="1" s="1"/>
  <c r="AC858" i="1"/>
  <c r="AF951" i="1"/>
  <c r="AT951" i="1" s="1"/>
  <c r="AI913" i="1"/>
  <c r="AW913" i="1" s="1"/>
  <c r="BB913" i="1" s="1"/>
  <c r="BF913" i="1" s="1"/>
  <c r="AF939" i="1"/>
  <c r="AT939" i="1" s="1"/>
  <c r="AF881" i="1"/>
  <c r="AT881" i="1" s="1"/>
  <c r="AI932" i="1"/>
  <c r="AW932" i="1" s="1"/>
  <c r="BL932" i="1" s="1"/>
  <c r="AF824" i="1"/>
  <c r="AT824" i="1" s="1"/>
  <c r="AF871" i="1"/>
  <c r="AT871" i="1" s="1"/>
  <c r="AI631" i="1"/>
  <c r="AW631" i="1" s="1"/>
  <c r="AC323" i="1"/>
  <c r="AC342" i="1"/>
  <c r="AI180" i="1"/>
  <c r="AW180" i="1" s="1"/>
  <c r="BB180" i="1" s="1"/>
  <c r="BF180" i="1" s="1"/>
  <c r="AI493" i="1"/>
  <c r="AW493" i="1" s="1"/>
  <c r="BK493" i="1" s="1"/>
  <c r="BH528" i="1"/>
  <c r="AF913" i="1"/>
  <c r="AT913" i="1" s="1"/>
  <c r="AI1016" i="1"/>
  <c r="AW1016" i="1" s="1"/>
  <c r="BB1016" i="1" s="1"/>
  <c r="BF1016" i="1" s="1"/>
  <c r="AI1006" i="1"/>
  <c r="AW1006" i="1" s="1"/>
  <c r="BK1006" i="1" s="1"/>
  <c r="AF854" i="1"/>
  <c r="AT854" i="1" s="1"/>
  <c r="AF991" i="1"/>
  <c r="AT991" i="1" s="1"/>
  <c r="AI866" i="1"/>
  <c r="AW866" i="1" s="1"/>
  <c r="BB866" i="1" s="1"/>
  <c r="BF866" i="1" s="1"/>
  <c r="AF980" i="1"/>
  <c r="AT980" i="1" s="1"/>
  <c r="AI856" i="1"/>
  <c r="AW856" i="1" s="1"/>
  <c r="BB856" i="1" s="1"/>
  <c r="BF856" i="1" s="1"/>
  <c r="AI989" i="1"/>
  <c r="AW989" i="1" s="1"/>
  <c r="AI901" i="1"/>
  <c r="AW901" i="1" s="1"/>
  <c r="AF926" i="1"/>
  <c r="AT926" i="1" s="1"/>
  <c r="AI977" i="1"/>
  <c r="AW977" i="1" s="1"/>
  <c r="AF934" i="1"/>
  <c r="AT934" i="1" s="1"/>
  <c r="AF801" i="1"/>
  <c r="AT801" i="1" s="1"/>
  <c r="AF1029" i="1"/>
  <c r="AT1029" i="1" s="1"/>
  <c r="AD991" i="1"/>
  <c r="AF809" i="1"/>
  <c r="AT809" i="1" s="1"/>
  <c r="AC836" i="1"/>
  <c r="AI1030" i="1"/>
  <c r="AW1030" i="1" s="1"/>
  <c r="AI865" i="1"/>
  <c r="AW865" i="1" s="1"/>
  <c r="BB865" i="1" s="1"/>
  <c r="BF865" i="1" s="1"/>
  <c r="AI940" i="1"/>
  <c r="AW940" i="1" s="1"/>
  <c r="BB940" i="1" s="1"/>
  <c r="BF940" i="1" s="1"/>
  <c r="AI818" i="1"/>
  <c r="AW818" i="1" s="1"/>
  <c r="BB818" i="1" s="1"/>
  <c r="BF818" i="1" s="1"/>
  <c r="AI1028" i="1"/>
  <c r="AW1028" i="1" s="1"/>
  <c r="AI952" i="1"/>
  <c r="AW952" i="1" s="1"/>
  <c r="BL952" i="1" s="1"/>
  <c r="AI1021" i="1"/>
  <c r="AW1021" i="1" s="1"/>
  <c r="BB1021" i="1" s="1"/>
  <c r="BF1021" i="1" s="1"/>
  <c r="AI923" i="1"/>
  <c r="AW923" i="1" s="1"/>
  <c r="BB923" i="1" s="1"/>
  <c r="BF923" i="1" s="1"/>
  <c r="AI988" i="1"/>
  <c r="AW988" i="1" s="1"/>
  <c r="BB988" i="1" s="1"/>
  <c r="BF988" i="1" s="1"/>
  <c r="AI820" i="1"/>
  <c r="AW820" i="1" s="1"/>
  <c r="BB820" i="1" s="1"/>
  <c r="BF820" i="1" s="1"/>
  <c r="AF1013" i="1"/>
  <c r="AT1013" i="1" s="1"/>
  <c r="AI802" i="1"/>
  <c r="AW802" i="1" s="1"/>
  <c r="BB802" i="1" s="1"/>
  <c r="BF802" i="1" s="1"/>
  <c r="AF965" i="1"/>
  <c r="AT965" i="1" s="1"/>
  <c r="AD986" i="1"/>
  <c r="AI1018" i="1"/>
  <c r="AW1018" i="1" s="1"/>
  <c r="BG859" i="1"/>
  <c r="AF967" i="1"/>
  <c r="AT967" i="1" s="1"/>
  <c r="AI874" i="1"/>
  <c r="AW874" i="1" s="1"/>
  <c r="BB874" i="1" s="1"/>
  <c r="BF874" i="1" s="1"/>
  <c r="AD957" i="1"/>
  <c r="AI972" i="1"/>
  <c r="AW972" i="1" s="1"/>
  <c r="AI825" i="1"/>
  <c r="AW825" i="1" s="1"/>
  <c r="BB825" i="1" s="1"/>
  <c r="BF825" i="1" s="1"/>
  <c r="AI829" i="1"/>
  <c r="AW829" i="1" s="1"/>
  <c r="AI935" i="1"/>
  <c r="AW935" i="1" s="1"/>
  <c r="BB935" i="1" s="1"/>
  <c r="BF935" i="1" s="1"/>
  <c r="AF1032" i="1"/>
  <c r="AT1032" i="1" s="1"/>
  <c r="AF802" i="1"/>
  <c r="AT802" i="1" s="1"/>
  <c r="BK949" i="1"/>
  <c r="BG848" i="1"/>
  <c r="BI848" i="1"/>
  <c r="BJ848" i="1"/>
  <c r="AY848" i="1"/>
  <c r="BE848" i="1" s="1"/>
  <c r="BD848" i="1" s="1"/>
  <c r="BL848" i="1"/>
  <c r="BH848" i="1"/>
  <c r="BK848" i="1"/>
  <c r="BI841" i="1"/>
  <c r="BJ841" i="1"/>
  <c r="BG841" i="1"/>
  <c r="AY841" i="1"/>
  <c r="BE841" i="1" s="1"/>
  <c r="BD841" i="1" s="1"/>
  <c r="BL841" i="1"/>
  <c r="BK841" i="1"/>
  <c r="BH841" i="1"/>
  <c r="AF875" i="1"/>
  <c r="AT875" i="1" s="1"/>
  <c r="AK845" i="1"/>
  <c r="AR845" i="1" s="1"/>
  <c r="BI1000" i="1"/>
  <c r="AY1000" i="1"/>
  <c r="BE1000" i="1" s="1"/>
  <c r="BD1000" i="1" s="1"/>
  <c r="BH1000" i="1"/>
  <c r="BJ1000" i="1"/>
  <c r="BG1000" i="1"/>
  <c r="BL1000" i="1"/>
  <c r="BK1000" i="1"/>
  <c r="AY1017" i="1"/>
  <c r="BE1017" i="1" s="1"/>
  <c r="BJ1017" i="1"/>
  <c r="BH1017" i="1"/>
  <c r="AJ994" i="1"/>
  <c r="AQ994" i="1" s="1"/>
  <c r="AK983" i="1"/>
  <c r="AR983" i="1" s="1"/>
  <c r="AJ932" i="1"/>
  <c r="AQ932" i="1" s="1"/>
  <c r="AJ857" i="1"/>
  <c r="AQ857" i="1" s="1"/>
  <c r="AK954" i="1"/>
  <c r="AR954" i="1" s="1"/>
  <c r="AY906" i="1"/>
  <c r="BE906" i="1" s="1"/>
  <c r="BH906" i="1"/>
  <c r="BJ906" i="1"/>
  <c r="BH847" i="1"/>
  <c r="BI847" i="1"/>
  <c r="BL847" i="1"/>
  <c r="AY847" i="1"/>
  <c r="BE847" i="1" s="1"/>
  <c r="BD847" i="1" s="1"/>
  <c r="BJ847" i="1"/>
  <c r="BG847" i="1"/>
  <c r="BK847" i="1"/>
  <c r="AK839" i="1"/>
  <c r="AR839" i="1" s="1"/>
  <c r="AK875" i="1"/>
  <c r="AR875" i="1" s="1"/>
  <c r="AK996" i="1"/>
  <c r="AR996" i="1" s="1"/>
  <c r="AJ981" i="1"/>
  <c r="AQ981" i="1" s="1"/>
  <c r="AJ810" i="1"/>
  <c r="AQ810" i="1" s="1"/>
  <c r="BH839" i="1"/>
  <c r="BI839" i="1"/>
  <c r="AY839" i="1"/>
  <c r="BE839" i="1" s="1"/>
  <c r="BD839" i="1" s="1"/>
  <c r="BK839" i="1"/>
  <c r="BL839" i="1"/>
  <c r="BG839" i="1"/>
  <c r="BJ839" i="1"/>
  <c r="AF547" i="1"/>
  <c r="AT547" i="1" s="1"/>
  <c r="BJ962" i="1"/>
  <c r="BH962" i="1"/>
  <c r="AY962" i="1"/>
  <c r="BE962" i="1" s="1"/>
  <c r="BG938" i="1"/>
  <c r="BH938" i="1"/>
  <c r="BI938" i="1"/>
  <c r="BL938" i="1"/>
  <c r="BK938" i="1"/>
  <c r="AY938" i="1"/>
  <c r="BE938" i="1" s="1"/>
  <c r="BD938" i="1" s="1"/>
  <c r="BJ938" i="1"/>
  <c r="AJ1020" i="1"/>
  <c r="AQ1020" i="1" s="1"/>
  <c r="AK861" i="1"/>
  <c r="AR861" i="1" s="1"/>
  <c r="AK942" i="1"/>
  <c r="AR942" i="1" s="1"/>
  <c r="AJ855" i="1"/>
  <c r="AQ855" i="1" s="1"/>
  <c r="AK835" i="1"/>
  <c r="AR835" i="1" s="1"/>
  <c r="BJ1012" i="1"/>
  <c r="BH1012" i="1"/>
  <c r="AY1012" i="1"/>
  <c r="BE1012" i="1" s="1"/>
  <c r="AJ868" i="1"/>
  <c r="AQ868" i="1" s="1"/>
  <c r="BJ813" i="1"/>
  <c r="AY813" i="1"/>
  <c r="BE813" i="1" s="1"/>
  <c r="BH813" i="1"/>
  <c r="AK416" i="1"/>
  <c r="AR416" i="1" s="1"/>
  <c r="BH894" i="1"/>
  <c r="BI894" i="1"/>
  <c r="BG894" i="1"/>
  <c r="AY894" i="1"/>
  <c r="BE894" i="1" s="1"/>
  <c r="BD894" i="1" s="1"/>
  <c r="BL894" i="1"/>
  <c r="BK894" i="1"/>
  <c r="BJ894" i="1"/>
  <c r="AY1039" i="1"/>
  <c r="BE1039" i="1" s="1"/>
  <c r="BH1039" i="1"/>
  <c r="BJ1039" i="1"/>
  <c r="AJ888" i="1"/>
  <c r="AQ888" i="1" s="1"/>
  <c r="AT230" i="1"/>
  <c r="AJ977" i="1"/>
  <c r="AQ977" i="1" s="1"/>
  <c r="AJ895" i="1"/>
  <c r="AQ895" i="1" s="1"/>
  <c r="AJ806" i="1"/>
  <c r="AQ806" i="1" s="1"/>
  <c r="AK841" i="1"/>
  <c r="AR841" i="1" s="1"/>
  <c r="AJ1028" i="1"/>
  <c r="AQ1028" i="1" s="1"/>
  <c r="AY837" i="1"/>
  <c r="BE837" i="1" s="1"/>
  <c r="BJ837" i="1"/>
  <c r="BH837" i="1"/>
  <c r="AF821" i="1"/>
  <c r="AT821" i="1" s="1"/>
  <c r="AF882" i="1"/>
  <c r="AT882" i="1" s="1"/>
  <c r="AJ954" i="1"/>
  <c r="AQ954" i="1" s="1"/>
  <c r="AJ974" i="1"/>
  <c r="AQ974" i="1" s="1"/>
  <c r="AJ946" i="1"/>
  <c r="AQ946" i="1" s="1"/>
  <c r="AI906" i="1"/>
  <c r="AW906" i="1" s="1"/>
  <c r="BB906" i="1" s="1"/>
  <c r="BF906" i="1" s="1"/>
  <c r="AK937" i="1"/>
  <c r="AR937" i="1" s="1"/>
  <c r="AY972" i="1"/>
  <c r="BE972" i="1" s="1"/>
  <c r="BH972" i="1"/>
  <c r="BJ972" i="1"/>
  <c r="AJ1002" i="1"/>
  <c r="AQ1002" i="1" s="1"/>
  <c r="BI996" i="1"/>
  <c r="BL996" i="1"/>
  <c r="BK996" i="1"/>
  <c r="AY996" i="1"/>
  <c r="BE996" i="1" s="1"/>
  <c r="BD996" i="1" s="1"/>
  <c r="BJ996" i="1"/>
  <c r="BG996" i="1"/>
  <c r="BH996" i="1"/>
  <c r="AI934" i="1"/>
  <c r="AW934" i="1" s="1"/>
  <c r="BB934" i="1" s="1"/>
  <c r="BF934" i="1" s="1"/>
  <c r="AJ814" i="1"/>
  <c r="AQ814" i="1" s="1"/>
  <c r="BH829" i="1"/>
  <c r="BJ829" i="1"/>
  <c r="AY829" i="1"/>
  <c r="BE829" i="1" s="1"/>
  <c r="AK907" i="1"/>
  <c r="AR907" i="1" s="1"/>
  <c r="AJ232" i="1"/>
  <c r="AQ232" i="1" s="1"/>
  <c r="AY692" i="1"/>
  <c r="BE692" i="1" s="1"/>
  <c r="BH692" i="1"/>
  <c r="BJ692" i="1"/>
  <c r="AK806" i="1"/>
  <c r="AR806" i="1" s="1"/>
  <c r="AK949" i="1"/>
  <c r="AR949" i="1" s="1"/>
  <c r="AK860" i="1"/>
  <c r="AR860" i="1" s="1"/>
  <c r="AK853" i="1"/>
  <c r="AR853" i="1" s="1"/>
  <c r="BJ880" i="1"/>
  <c r="BG880" i="1"/>
  <c r="BL880" i="1"/>
  <c r="BH880" i="1"/>
  <c r="BI880" i="1"/>
  <c r="AY880" i="1"/>
  <c r="BE880" i="1" s="1"/>
  <c r="BD880" i="1" s="1"/>
  <c r="BK880" i="1"/>
  <c r="AJ950" i="1"/>
  <c r="AQ950" i="1" s="1"/>
  <c r="AJ493" i="1"/>
  <c r="AQ493" i="1" s="1"/>
  <c r="AI966" i="1"/>
  <c r="AW966" i="1" s="1"/>
  <c r="BB966" i="1" s="1"/>
  <c r="BF966" i="1" s="1"/>
  <c r="AI858" i="1"/>
  <c r="AW858" i="1" s="1"/>
  <c r="BB858" i="1" s="1"/>
  <c r="BF858" i="1" s="1"/>
  <c r="AF831" i="1"/>
  <c r="AT831" i="1" s="1"/>
  <c r="AF867" i="1"/>
  <c r="AT867" i="1" s="1"/>
  <c r="AF833" i="1"/>
  <c r="AT833" i="1" s="1"/>
  <c r="AF1034" i="1"/>
  <c r="AT1034" i="1" s="1"/>
  <c r="AF1011" i="1"/>
  <c r="AT1011" i="1" s="1"/>
  <c r="AF820" i="1"/>
  <c r="AT820" i="1" s="1"/>
  <c r="AI836" i="1"/>
  <c r="AW836" i="1" s="1"/>
  <c r="BB836" i="1" s="1"/>
  <c r="BF836" i="1" s="1"/>
  <c r="AI1029" i="1"/>
  <c r="AW1029" i="1" s="1"/>
  <c r="BB1029" i="1" s="1"/>
  <c r="BF1029" i="1" s="1"/>
  <c r="AI832" i="1"/>
  <c r="AW832" i="1" s="1"/>
  <c r="BB832" i="1" s="1"/>
  <c r="BF832" i="1" s="1"/>
  <c r="AF1031" i="1"/>
  <c r="AT1031" i="1" s="1"/>
  <c r="AF943" i="1"/>
  <c r="AT943" i="1" s="1"/>
  <c r="AF843" i="1"/>
  <c r="AT843" i="1" s="1"/>
  <c r="AI1010" i="1"/>
  <c r="AW1010" i="1" s="1"/>
  <c r="BB1010" i="1" s="1"/>
  <c r="BF1010" i="1" s="1"/>
  <c r="AF902" i="1"/>
  <c r="AT902" i="1" s="1"/>
  <c r="AY978" i="1"/>
  <c r="BE978" i="1" s="1"/>
  <c r="BD978" i="1" s="1"/>
  <c r="BH978" i="1"/>
  <c r="BJ978" i="1"/>
  <c r="BI978" i="1"/>
  <c r="BL978" i="1"/>
  <c r="BK978" i="1"/>
  <c r="BG978" i="1"/>
  <c r="BL826" i="1"/>
  <c r="BK826" i="1"/>
  <c r="BJ826" i="1"/>
  <c r="AY826" i="1"/>
  <c r="BE826" i="1" s="1"/>
  <c r="BD826" i="1" s="1"/>
  <c r="BG826" i="1"/>
  <c r="BI826" i="1"/>
  <c r="BH826" i="1"/>
  <c r="BL861" i="1"/>
  <c r="AY861" i="1"/>
  <c r="BE861" i="1" s="1"/>
  <c r="BD861" i="1" s="1"/>
  <c r="BJ861" i="1"/>
  <c r="BG861" i="1"/>
  <c r="BH861" i="1"/>
  <c r="BI861" i="1"/>
  <c r="BK861" i="1"/>
  <c r="BI863" i="1"/>
  <c r="BL863" i="1"/>
  <c r="BG863" i="1"/>
  <c r="AY863" i="1"/>
  <c r="BE863" i="1" s="1"/>
  <c r="BD863" i="1" s="1"/>
  <c r="BJ863" i="1"/>
  <c r="BH863" i="1"/>
  <c r="BK863" i="1"/>
  <c r="BI930" i="1"/>
  <c r="BK930" i="1"/>
  <c r="BG930" i="1"/>
  <c r="BH930" i="1"/>
  <c r="AY930" i="1"/>
  <c r="BE930" i="1" s="1"/>
  <c r="BD930" i="1" s="1"/>
  <c r="BJ930" i="1"/>
  <c r="BL930" i="1"/>
  <c r="AF459" i="1"/>
  <c r="AT459" i="1" s="1"/>
  <c r="AI608" i="1"/>
  <c r="AK608" i="1" s="1"/>
  <c r="AR608" i="1" s="1"/>
  <c r="AI889" i="1"/>
  <c r="AW889" i="1" s="1"/>
  <c r="BB889" i="1" s="1"/>
  <c r="BF889" i="1" s="1"/>
  <c r="AF834" i="1"/>
  <c r="AT834" i="1" s="1"/>
  <c r="AI999" i="1"/>
  <c r="AW999" i="1" s="1"/>
  <c r="BB999" i="1" s="1"/>
  <c r="BF999" i="1" s="1"/>
  <c r="AF921" i="1"/>
  <c r="AT921" i="1" s="1"/>
  <c r="AI948" i="1"/>
  <c r="AW948" i="1" s="1"/>
  <c r="AI980" i="1"/>
  <c r="AW980" i="1" s="1"/>
  <c r="BB980" i="1" s="1"/>
  <c r="BF980" i="1" s="1"/>
  <c r="AI837" i="1"/>
  <c r="AW837" i="1" s="1"/>
  <c r="AI821" i="1"/>
  <c r="AW821" i="1" s="1"/>
  <c r="BB821" i="1" s="1"/>
  <c r="BF821" i="1" s="1"/>
  <c r="AI870" i="1"/>
  <c r="AW870" i="1" s="1"/>
  <c r="BB870" i="1" s="1"/>
  <c r="BF870" i="1" s="1"/>
  <c r="AF825" i="1"/>
  <c r="AT825" i="1" s="1"/>
  <c r="AF872" i="1"/>
  <c r="AT872" i="1" s="1"/>
  <c r="AF900" i="1"/>
  <c r="AT900" i="1" s="1"/>
  <c r="AI943" i="1"/>
  <c r="AW943" i="1" s="1"/>
  <c r="BB943" i="1" s="1"/>
  <c r="BF943" i="1" s="1"/>
  <c r="AI873" i="1"/>
  <c r="AW873" i="1" s="1"/>
  <c r="BB873" i="1" s="1"/>
  <c r="BF873" i="1" s="1"/>
  <c r="AI959" i="1"/>
  <c r="AW959" i="1" s="1"/>
  <c r="BB959" i="1" s="1"/>
  <c r="BF959" i="1" s="1"/>
  <c r="AF838" i="1"/>
  <c r="AT838" i="1" s="1"/>
  <c r="AI881" i="1"/>
  <c r="AW881" i="1" s="1"/>
  <c r="BB881" i="1" s="1"/>
  <c r="BF881" i="1" s="1"/>
  <c r="AF964" i="1"/>
  <c r="AT964" i="1" s="1"/>
  <c r="AI813" i="1"/>
  <c r="AW813" i="1" s="1"/>
  <c r="AF1010" i="1"/>
  <c r="AT1010" i="1" s="1"/>
  <c r="AF904" i="1"/>
  <c r="AT904" i="1" s="1"/>
  <c r="AI893" i="1"/>
  <c r="AW893" i="1" s="1"/>
  <c r="BB893" i="1" s="1"/>
  <c r="BF893" i="1" s="1"/>
  <c r="AF823" i="1"/>
  <c r="AT823" i="1" s="1"/>
  <c r="AF923" i="1"/>
  <c r="AT923" i="1" s="1"/>
  <c r="AI1005" i="1"/>
  <c r="AW1005" i="1" s="1"/>
  <c r="BB1005" i="1" s="1"/>
  <c r="BF1005" i="1" s="1"/>
  <c r="AI912" i="1"/>
  <c r="AW912" i="1" s="1"/>
  <c r="BB912" i="1" s="1"/>
  <c r="BF912" i="1" s="1"/>
  <c r="AF803" i="1"/>
  <c r="AT803" i="1" s="1"/>
  <c r="AI997" i="1"/>
  <c r="AW997" i="1" s="1"/>
  <c r="BB997" i="1" s="1"/>
  <c r="BF997" i="1" s="1"/>
  <c r="BI1009" i="1"/>
  <c r="AF998" i="1"/>
  <c r="AT998" i="1" s="1"/>
  <c r="AF876" i="1"/>
  <c r="AT876" i="1" s="1"/>
  <c r="AF856" i="1"/>
  <c r="AT856" i="1" s="1"/>
  <c r="AI1023" i="1"/>
  <c r="AW1023" i="1" s="1"/>
  <c r="BB1023" i="1" s="1"/>
  <c r="BF1023" i="1" s="1"/>
  <c r="AI971" i="1"/>
  <c r="AW971" i="1" s="1"/>
  <c r="BB971" i="1" s="1"/>
  <c r="BF971" i="1" s="1"/>
  <c r="AF905" i="1"/>
  <c r="AT905" i="1" s="1"/>
  <c r="AF1016" i="1"/>
  <c r="AT1016" i="1" s="1"/>
  <c r="AF1026" i="1"/>
  <c r="AT1026" i="1" s="1"/>
  <c r="AI931" i="1"/>
  <c r="AW931" i="1" s="1"/>
  <c r="BB931" i="1" s="1"/>
  <c r="BF931" i="1" s="1"/>
  <c r="AI846" i="1"/>
  <c r="AW846" i="1" s="1"/>
  <c r="BB846" i="1" s="1"/>
  <c r="BF846" i="1" s="1"/>
  <c r="AF903" i="1"/>
  <c r="AT903" i="1" s="1"/>
  <c r="AI1032" i="1"/>
  <c r="AW1032" i="1" s="1"/>
  <c r="BB1032" i="1" s="1"/>
  <c r="BF1032" i="1" s="1"/>
  <c r="AY859" i="1"/>
  <c r="BE859" i="1" s="1"/>
  <c r="BD859" i="1" s="1"/>
  <c r="BL949" i="1"/>
  <c r="AI1026" i="1"/>
  <c r="AW1026" i="1" s="1"/>
  <c r="BB1026" i="1" s="1"/>
  <c r="BF1026" i="1" s="1"/>
  <c r="AW801" i="1"/>
  <c r="BB801" i="1" s="1"/>
  <c r="BF801" i="1" s="1"/>
  <c r="AY883" i="1"/>
  <c r="BE883" i="1" s="1"/>
  <c r="BH883" i="1"/>
  <c r="BJ883" i="1"/>
  <c r="AY918" i="1"/>
  <c r="BE918" i="1" s="1"/>
  <c r="BD918" i="1" s="1"/>
  <c r="BH918" i="1"/>
  <c r="BG918" i="1"/>
  <c r="BI918" i="1"/>
  <c r="BK918" i="1"/>
  <c r="BL918" i="1"/>
  <c r="BJ918" i="1"/>
  <c r="AJ949" i="1"/>
  <c r="AQ949" i="1" s="1"/>
  <c r="AK880" i="1"/>
  <c r="AR880" i="1" s="1"/>
  <c r="BH853" i="1"/>
  <c r="BI853" i="1"/>
  <c r="AF870" i="1"/>
  <c r="AT870" i="1" s="1"/>
  <c r="AK826" i="1"/>
  <c r="AR826" i="1" s="1"/>
  <c r="AK814" i="1"/>
  <c r="AR814" i="1" s="1"/>
  <c r="AV827" i="1"/>
  <c r="BA827" i="1" s="1"/>
  <c r="BC827" i="1" s="1"/>
  <c r="AD827" i="1"/>
  <c r="AK803" i="1"/>
  <c r="AR803" i="1" s="1"/>
  <c r="AJ890" i="1"/>
  <c r="AQ890" i="1" s="1"/>
  <c r="BJ987" i="1"/>
  <c r="BH987" i="1"/>
  <c r="AY987" i="1"/>
  <c r="BE987" i="1" s="1"/>
  <c r="BD987" i="1" s="1"/>
  <c r="BL987" i="1"/>
  <c r="BI987" i="1"/>
  <c r="BK987" i="1"/>
  <c r="BG987" i="1"/>
  <c r="AY879" i="1"/>
  <c r="BE879" i="1" s="1"/>
  <c r="BD879" i="1" s="1"/>
  <c r="BH879" i="1"/>
  <c r="BG879" i="1"/>
  <c r="BI879" i="1"/>
  <c r="BJ879" i="1"/>
  <c r="BJ909" i="1"/>
  <c r="BH909" i="1"/>
  <c r="AY909" i="1"/>
  <c r="BE909" i="1" s="1"/>
  <c r="AJ845" i="1"/>
  <c r="AQ845" i="1" s="1"/>
  <c r="AK979" i="1"/>
  <c r="AR979" i="1" s="1"/>
  <c r="AJ849" i="1"/>
  <c r="AQ849" i="1" s="1"/>
  <c r="BK1033" i="1"/>
  <c r="BL1033" i="1"/>
  <c r="BJ1033" i="1"/>
  <c r="BG1033" i="1"/>
  <c r="BI1033" i="1"/>
  <c r="BH1033" i="1"/>
  <c r="AY1033" i="1"/>
  <c r="BE1033" i="1" s="1"/>
  <c r="BD1033" i="1" s="1"/>
  <c r="BH631" i="1"/>
  <c r="AY631" i="1"/>
  <c r="BE631" i="1" s="1"/>
  <c r="BJ631" i="1"/>
  <c r="BJ914" i="1"/>
  <c r="BH914" i="1"/>
  <c r="AY914" i="1"/>
  <c r="BE914" i="1" s="1"/>
  <c r="BD914" i="1" s="1"/>
  <c r="BG914" i="1"/>
  <c r="BL914" i="1"/>
  <c r="BI914" i="1"/>
  <c r="BK914" i="1"/>
  <c r="AW459" i="1"/>
  <c r="BB459" i="1" s="1"/>
  <c r="BF459" i="1" s="1"/>
  <c r="BH1037" i="1"/>
  <c r="BJ1037" i="1"/>
  <c r="BL1037" i="1"/>
  <c r="BK1037" i="1"/>
  <c r="BG1037" i="1"/>
  <c r="AY1037" i="1"/>
  <c r="BE1037" i="1" s="1"/>
  <c r="BD1037" i="1" s="1"/>
  <c r="BI1037" i="1"/>
  <c r="AI871" i="1"/>
  <c r="AW871" i="1" s="1"/>
  <c r="BB871" i="1" s="1"/>
  <c r="BF871" i="1" s="1"/>
  <c r="AJ1006" i="1"/>
  <c r="AQ1006" i="1" s="1"/>
  <c r="BJ901" i="1"/>
  <c r="BH901" i="1"/>
  <c r="AY901" i="1"/>
  <c r="BE901" i="1" s="1"/>
  <c r="AY948" i="1"/>
  <c r="BE948" i="1" s="1"/>
  <c r="BH948" i="1"/>
  <c r="BJ948" i="1"/>
  <c r="BH1003" i="1"/>
  <c r="AY1003" i="1"/>
  <c r="BE1003" i="1" s="1"/>
  <c r="BD1003" i="1" s="1"/>
  <c r="BJ1003" i="1"/>
  <c r="BL1003" i="1"/>
  <c r="AK896" i="1"/>
  <c r="AR896" i="1" s="1"/>
  <c r="AJ528" i="1"/>
  <c r="AQ528" i="1" s="1"/>
  <c r="BL1004" i="1"/>
  <c r="BJ1004" i="1"/>
  <c r="AY1004" i="1"/>
  <c r="BE1004" i="1" s="1"/>
  <c r="BD1004" i="1" s="1"/>
  <c r="BH1004" i="1"/>
  <c r="AJ978" i="1"/>
  <c r="AQ978" i="1" s="1"/>
  <c r="AK1002" i="1"/>
  <c r="AR1002" i="1" s="1"/>
  <c r="AJ826" i="1"/>
  <c r="AQ826" i="1" s="1"/>
  <c r="AJ886" i="1"/>
  <c r="AQ886" i="1" s="1"/>
  <c r="AJ859" i="1"/>
  <c r="AQ859" i="1" s="1"/>
  <c r="AK950" i="1"/>
  <c r="AR950" i="1" s="1"/>
  <c r="AJ861" i="1"/>
  <c r="AQ861" i="1" s="1"/>
  <c r="AJ933" i="1"/>
  <c r="AQ933" i="1" s="1"/>
  <c r="AK918" i="1"/>
  <c r="AR918" i="1" s="1"/>
  <c r="AI998" i="1"/>
  <c r="AW998" i="1" s="1"/>
  <c r="BB998" i="1" s="1"/>
  <c r="BF998" i="1" s="1"/>
  <c r="AJ863" i="1"/>
  <c r="AQ863" i="1" s="1"/>
  <c r="AJ1007" i="1"/>
  <c r="AQ1007" i="1" s="1"/>
  <c r="AJ930" i="1"/>
  <c r="AQ930" i="1" s="1"/>
  <c r="AJ952" i="1"/>
  <c r="AQ952" i="1" s="1"/>
  <c r="AK978" i="1"/>
  <c r="AR978" i="1" s="1"/>
  <c r="AF764" i="1"/>
  <c r="AT764" i="1" s="1"/>
  <c r="BJ983" i="1"/>
  <c r="BH983" i="1"/>
  <c r="BG983" i="1"/>
  <c r="BL983" i="1"/>
  <c r="AY983" i="1"/>
  <c r="BE983" i="1" s="1"/>
  <c r="BD983" i="1" s="1"/>
  <c r="BI983" i="1"/>
  <c r="BK983" i="1"/>
  <c r="BJ805" i="1"/>
  <c r="BH805" i="1"/>
  <c r="AY805" i="1"/>
  <c r="BE805" i="1" s="1"/>
  <c r="AK867" i="1"/>
  <c r="AR867" i="1" s="1"/>
  <c r="AK1007" i="1"/>
  <c r="AR1007" i="1" s="1"/>
  <c r="AJ1025" i="1"/>
  <c r="AQ1025" i="1" s="1"/>
  <c r="AJ1009" i="1"/>
  <c r="AQ1009" i="1" s="1"/>
  <c r="BI896" i="1"/>
  <c r="BH896" i="1"/>
  <c r="BL896" i="1"/>
  <c r="BG896" i="1"/>
  <c r="AY896" i="1"/>
  <c r="BE896" i="1" s="1"/>
  <c r="BD896" i="1" s="1"/>
  <c r="BJ896" i="1"/>
  <c r="BK896" i="1"/>
  <c r="AK149" i="1"/>
  <c r="AR149" i="1" s="1"/>
  <c r="AD945" i="1"/>
  <c r="AC1040" i="1"/>
  <c r="AD872" i="1"/>
  <c r="AC945" i="1"/>
  <c r="AD800" i="1"/>
  <c r="AD1036" i="1"/>
  <c r="AD828" i="1"/>
  <c r="AD1040" i="1"/>
  <c r="AD982" i="1"/>
  <c r="AD973" i="1"/>
  <c r="AD904" i="1"/>
  <c r="AC961" i="1"/>
  <c r="AD927" i="1"/>
  <c r="AC1001" i="1"/>
  <c r="AC993" i="1"/>
  <c r="AD824" i="1"/>
  <c r="AC941" i="1"/>
  <c r="AD990" i="1"/>
  <c r="AC990" i="1"/>
  <c r="AD908" i="1"/>
  <c r="AD939" i="1"/>
  <c r="AC1036" i="1"/>
  <c r="AC852" i="1"/>
  <c r="AD815" i="1"/>
  <c r="AD823" i="1"/>
  <c r="AC982" i="1"/>
  <c r="AD1015" i="1"/>
  <c r="AC828" i="1"/>
  <c r="AC832" i="1"/>
  <c r="AC877" i="1"/>
  <c r="AC850" i="1"/>
  <c r="AC800" i="1"/>
  <c r="AD969" i="1"/>
  <c r="AC935" i="1"/>
  <c r="AC927" i="1"/>
  <c r="AC1027" i="1"/>
  <c r="AC912" i="1"/>
  <c r="AD816" i="1"/>
  <c r="AC873" i="1"/>
  <c r="AC808" i="1"/>
  <c r="AC1005" i="1"/>
  <c r="AC931" i="1"/>
  <c r="AC816" i="1"/>
  <c r="AC973" i="1"/>
  <c r="AD961" i="1"/>
  <c r="AC846" i="1"/>
  <c r="AD1041" i="1"/>
  <c r="AC812" i="1"/>
  <c r="AC908" i="1"/>
  <c r="AC1019" i="1"/>
  <c r="AD812" i="1"/>
  <c r="AC865" i="1"/>
  <c r="AD869" i="1"/>
  <c r="AD1019" i="1"/>
  <c r="AD808" i="1"/>
  <c r="AD900" i="1"/>
  <c r="AC608" i="1"/>
  <c r="AC755" i="1"/>
  <c r="AD606" i="1"/>
  <c r="AC606" i="1"/>
  <c r="AC431" i="1"/>
  <c r="AD323" i="1"/>
  <c r="AC395" i="1"/>
  <c r="AD154" i="1"/>
  <c r="AD530" i="1"/>
  <c r="L7" i="6"/>
  <c r="I7" i="6"/>
  <c r="D26" i="10"/>
  <c r="C4" i="3"/>
  <c r="C3" i="3"/>
  <c r="L2" i="1"/>
  <c r="C5" i="3"/>
  <c r="C2" i="3"/>
  <c r="J11" i="6"/>
  <c r="J16" i="6"/>
  <c r="J8" i="6"/>
  <c r="J13" i="6"/>
  <c r="J19" i="6"/>
  <c r="J9" i="6"/>
  <c r="J15" i="6"/>
  <c r="J20" i="6"/>
  <c r="J7" i="6"/>
  <c r="J12" i="6"/>
  <c r="J17" i="6"/>
  <c r="I6" i="6"/>
  <c r="I8" i="6"/>
  <c r="I9" i="6"/>
  <c r="I10" i="6"/>
  <c r="I12" i="6"/>
  <c r="I13" i="6"/>
  <c r="I14" i="6"/>
  <c r="I15" i="6"/>
  <c r="I16" i="6"/>
  <c r="I17" i="6"/>
  <c r="I18" i="6"/>
  <c r="I19" i="6"/>
  <c r="I20" i="6"/>
  <c r="J10" i="6"/>
  <c r="K6" i="6"/>
  <c r="K7" i="6"/>
  <c r="K8" i="6"/>
  <c r="K9" i="6"/>
  <c r="K10" i="6"/>
  <c r="K11" i="6"/>
  <c r="K12" i="6"/>
  <c r="K13" i="6"/>
  <c r="K14" i="6"/>
  <c r="K15" i="6"/>
  <c r="K17" i="6"/>
  <c r="K18" i="6"/>
  <c r="K19" i="6"/>
  <c r="K20" i="6"/>
  <c r="J6" i="6"/>
  <c r="J14" i="6"/>
  <c r="J18" i="6"/>
  <c r="L11" i="6"/>
  <c r="L16" i="6"/>
  <c r="BK1017" i="1" l="1"/>
  <c r="BL1017" i="1"/>
  <c r="BI416" i="1"/>
  <c r="AJ1041" i="1"/>
  <c r="AQ1041" i="1" s="1"/>
  <c r="BJ878" i="1"/>
  <c r="BD1017" i="1"/>
  <c r="BI830" i="1"/>
  <c r="BI1017" i="1"/>
  <c r="AY878" i="1"/>
  <c r="BE878" i="1" s="1"/>
  <c r="BG1017" i="1"/>
  <c r="BG830" i="1"/>
  <c r="BG878" i="1"/>
  <c r="BH830" i="1"/>
  <c r="AY830" i="1"/>
  <c r="BE830" i="1" s="1"/>
  <c r="BD830" i="1" s="1"/>
  <c r="BL1012" i="1"/>
  <c r="BL830" i="1"/>
  <c r="AY942" i="1"/>
  <c r="BE942" i="1" s="1"/>
  <c r="BD942" i="1" s="1"/>
  <c r="BJ830" i="1"/>
  <c r="BH416" i="1"/>
  <c r="BL528" i="1"/>
  <c r="BL416" i="1"/>
  <c r="BG416" i="1"/>
  <c r="BK416" i="1"/>
  <c r="AY416" i="1"/>
  <c r="BE416" i="1" s="1"/>
  <c r="BD416" i="1" s="1"/>
  <c r="BG493" i="1"/>
  <c r="BL493" i="1"/>
  <c r="BL883" i="1"/>
  <c r="BI886" i="1"/>
  <c r="BL886" i="1"/>
  <c r="BI952" i="1"/>
  <c r="BG886" i="1"/>
  <c r="BD1022" i="1"/>
  <c r="BH942" i="1"/>
  <c r="BG528" i="1"/>
  <c r="BI528" i="1"/>
  <c r="BH769" i="1"/>
  <c r="BK994" i="1"/>
  <c r="AT391" i="1"/>
  <c r="BJ391" i="1" s="1"/>
  <c r="AJ391" i="1"/>
  <c r="AQ391" i="1" s="1"/>
  <c r="BI493" i="1"/>
  <c r="AT358" i="1"/>
  <c r="BH358" i="1" s="1"/>
  <c r="BK886" i="1"/>
  <c r="BD886" i="1"/>
  <c r="BB493" i="1"/>
  <c r="BF493" i="1" s="1"/>
  <c r="BD493" i="1" s="1"/>
  <c r="BL909" i="1"/>
  <c r="AJ923" i="1"/>
  <c r="AQ923" i="1" s="1"/>
  <c r="AK881" i="1"/>
  <c r="AR881" i="1" s="1"/>
  <c r="AK493" i="1"/>
  <c r="AR493" i="1" s="1"/>
  <c r="BK528" i="1"/>
  <c r="BJ899" i="1"/>
  <c r="BD528" i="1"/>
  <c r="AK391" i="1"/>
  <c r="AR391" i="1" s="1"/>
  <c r="AW391" i="1"/>
  <c r="BB391" i="1" s="1"/>
  <c r="BF391" i="1" s="1"/>
  <c r="BI942" i="1"/>
  <c r="BG942" i="1"/>
  <c r="AJ965" i="1"/>
  <c r="AQ965" i="1" s="1"/>
  <c r="AK933" i="1"/>
  <c r="AR933" i="1" s="1"/>
  <c r="AW850" i="1"/>
  <c r="BB850" i="1" s="1"/>
  <c r="BF850" i="1" s="1"/>
  <c r="BG909" i="1"/>
  <c r="BI909" i="1"/>
  <c r="AK1023" i="1"/>
  <c r="AR1023" i="1" s="1"/>
  <c r="AK1010" i="1"/>
  <c r="AR1010" i="1" s="1"/>
  <c r="AK906" i="1"/>
  <c r="AR906" i="1" s="1"/>
  <c r="AT1041" i="1"/>
  <c r="BJ1041" i="1" s="1"/>
  <c r="BI906" i="1"/>
  <c r="BJ942" i="1"/>
  <c r="BJ769" i="1"/>
  <c r="AK935" i="1"/>
  <c r="AR935" i="1" s="1"/>
  <c r="AK901" i="1"/>
  <c r="AR901" i="1" s="1"/>
  <c r="AJ854" i="1"/>
  <c r="AQ854" i="1" s="1"/>
  <c r="AK976" i="1"/>
  <c r="AR976" i="1" s="1"/>
  <c r="AJ869" i="1"/>
  <c r="AQ869" i="1" s="1"/>
  <c r="AJ903" i="1"/>
  <c r="AQ903" i="1" s="1"/>
  <c r="BK933" i="1"/>
  <c r="AK932" i="1"/>
  <c r="AR932" i="1" s="1"/>
  <c r="BK883" i="1"/>
  <c r="AK821" i="1"/>
  <c r="AR821" i="1" s="1"/>
  <c r="AK948" i="1"/>
  <c r="AR948" i="1" s="1"/>
  <c r="AJ1011" i="1"/>
  <c r="AQ1011" i="1" s="1"/>
  <c r="AJ867" i="1"/>
  <c r="AQ867" i="1" s="1"/>
  <c r="BK942" i="1"/>
  <c r="BI933" i="1"/>
  <c r="AK877" i="1"/>
  <c r="AR877" i="1" s="1"/>
  <c r="AK852" i="1"/>
  <c r="AR852" i="1" s="1"/>
  <c r="BD909" i="1"/>
  <c r="BK909" i="1"/>
  <c r="BI883" i="1"/>
  <c r="AJ905" i="1"/>
  <c r="AQ905" i="1" s="1"/>
  <c r="AK893" i="1"/>
  <c r="AR893" i="1" s="1"/>
  <c r="AK813" i="1"/>
  <c r="AR813" i="1" s="1"/>
  <c r="AK858" i="1"/>
  <c r="AR858" i="1" s="1"/>
  <c r="AK825" i="1"/>
  <c r="AR825" i="1" s="1"/>
  <c r="AK874" i="1"/>
  <c r="AR874" i="1" s="1"/>
  <c r="AK1018" i="1"/>
  <c r="AR1018" i="1" s="1"/>
  <c r="AJ934" i="1"/>
  <c r="AQ934" i="1" s="1"/>
  <c r="AK1016" i="1"/>
  <c r="AR1016" i="1" s="1"/>
  <c r="AJ871" i="1"/>
  <c r="AQ871" i="1" s="1"/>
  <c r="AK883" i="1"/>
  <c r="AR883" i="1" s="1"/>
  <c r="BI899" i="1"/>
  <c r="AK817" i="1"/>
  <c r="AR817" i="1" s="1"/>
  <c r="AK431" i="1"/>
  <c r="AR431" i="1" s="1"/>
  <c r="BG883" i="1"/>
  <c r="BD883" i="1"/>
  <c r="AJ900" i="1"/>
  <c r="AQ900" i="1" s="1"/>
  <c r="AK999" i="1"/>
  <c r="AR999" i="1" s="1"/>
  <c r="AK836" i="1"/>
  <c r="AR836" i="1" s="1"/>
  <c r="BG1025" i="1"/>
  <c r="AJ889" i="1"/>
  <c r="AQ889" i="1" s="1"/>
  <c r="AK764" i="1"/>
  <c r="AR764" i="1" s="1"/>
  <c r="AJ1038" i="1"/>
  <c r="AQ1038" i="1" s="1"/>
  <c r="AK1039" i="1"/>
  <c r="AR1039" i="1" s="1"/>
  <c r="AJ1026" i="1"/>
  <c r="AQ1026" i="1" s="1"/>
  <c r="AJ904" i="1"/>
  <c r="AQ904" i="1" s="1"/>
  <c r="AK873" i="1"/>
  <c r="AR873" i="1" s="1"/>
  <c r="AJ459" i="1"/>
  <c r="AQ459" i="1" s="1"/>
  <c r="AK832" i="1"/>
  <c r="AR832" i="1" s="1"/>
  <c r="AJ882" i="1"/>
  <c r="AQ882" i="1" s="1"/>
  <c r="AJ875" i="1"/>
  <c r="AQ875" i="1" s="1"/>
  <c r="AJ1032" i="1"/>
  <c r="AQ1032" i="1" s="1"/>
  <c r="AK829" i="1"/>
  <c r="AR829" i="1" s="1"/>
  <c r="AK972" i="1"/>
  <c r="AR972" i="1" s="1"/>
  <c r="AW941" i="1"/>
  <c r="BB941" i="1" s="1"/>
  <c r="BF941" i="1" s="1"/>
  <c r="AK1025" i="1"/>
  <c r="AR1025" i="1" s="1"/>
  <c r="AK325" i="1"/>
  <c r="AR325" i="1" s="1"/>
  <c r="BH899" i="1"/>
  <c r="BL899" i="1"/>
  <c r="AJ984" i="1"/>
  <c r="AQ984" i="1" s="1"/>
  <c r="AK1013" i="1"/>
  <c r="AR1013" i="1" s="1"/>
  <c r="AK926" i="1"/>
  <c r="AR926" i="1" s="1"/>
  <c r="AJ956" i="1"/>
  <c r="AQ956" i="1" s="1"/>
  <c r="AK992" i="1"/>
  <c r="AR992" i="1" s="1"/>
  <c r="AJ321" i="1"/>
  <c r="AQ321" i="1" s="1"/>
  <c r="AT986" i="1"/>
  <c r="BJ986" i="1" s="1"/>
  <c r="AK931" i="1"/>
  <c r="AR931" i="1" s="1"/>
  <c r="AJ876" i="1"/>
  <c r="AQ876" i="1" s="1"/>
  <c r="AK997" i="1"/>
  <c r="AR997" i="1" s="1"/>
  <c r="AJ838" i="1"/>
  <c r="AQ838" i="1" s="1"/>
  <c r="AJ872" i="1"/>
  <c r="AQ872" i="1" s="1"/>
  <c r="AK980" i="1"/>
  <c r="AR980" i="1" s="1"/>
  <c r="AK889" i="1"/>
  <c r="AR889" i="1" s="1"/>
  <c r="AT1023" i="1"/>
  <c r="BL1023" i="1" s="1"/>
  <c r="AJ943" i="1"/>
  <c r="AQ943" i="1" s="1"/>
  <c r="AJ833" i="1"/>
  <c r="AQ833" i="1" s="1"/>
  <c r="AJ831" i="1"/>
  <c r="AQ831" i="1" s="1"/>
  <c r="AK966" i="1"/>
  <c r="AR966" i="1" s="1"/>
  <c r="AK934" i="1"/>
  <c r="AR934" i="1" s="1"/>
  <c r="AJ801" i="1"/>
  <c r="AQ801" i="1" s="1"/>
  <c r="AK977" i="1"/>
  <c r="AR977" i="1" s="1"/>
  <c r="AJ991" i="1"/>
  <c r="AQ991" i="1" s="1"/>
  <c r="AK1006" i="1"/>
  <c r="AR1006" i="1" s="1"/>
  <c r="AJ913" i="1"/>
  <c r="AQ913" i="1" s="1"/>
  <c r="AJ922" i="1"/>
  <c r="AQ922" i="1" s="1"/>
  <c r="AK981" i="1"/>
  <c r="AR981" i="1" s="1"/>
  <c r="AK1001" i="1"/>
  <c r="AR1001" i="1" s="1"/>
  <c r="AJ530" i="1"/>
  <c r="AQ530" i="1" s="1"/>
  <c r="AK985" i="1"/>
  <c r="AR985" i="1" s="1"/>
  <c r="AK232" i="1"/>
  <c r="AR232" i="1" s="1"/>
  <c r="AJ180" i="1"/>
  <c r="AQ180" i="1" s="1"/>
  <c r="AJ874" i="1"/>
  <c r="AQ874" i="1" s="1"/>
  <c r="AY899" i="1"/>
  <c r="BE899" i="1" s="1"/>
  <c r="BD899" i="1" s="1"/>
  <c r="BK899" i="1"/>
  <c r="AJ925" i="1"/>
  <c r="AQ925" i="1" s="1"/>
  <c r="BI849" i="1"/>
  <c r="AJ960" i="1"/>
  <c r="AQ960" i="1" s="1"/>
  <c r="AK912" i="1"/>
  <c r="AR912" i="1" s="1"/>
  <c r="AK870" i="1"/>
  <c r="AR870" i="1" s="1"/>
  <c r="AK802" i="1"/>
  <c r="AR802" i="1" s="1"/>
  <c r="AJ809" i="1"/>
  <c r="AQ809" i="1" s="1"/>
  <c r="BL994" i="1"/>
  <c r="BG1006" i="1"/>
  <c r="AJ824" i="1"/>
  <c r="AQ824" i="1" s="1"/>
  <c r="AJ881" i="1"/>
  <c r="AQ881" i="1" s="1"/>
  <c r="AJ939" i="1"/>
  <c r="AQ939" i="1" s="1"/>
  <c r="AJ971" i="1"/>
  <c r="AQ971" i="1" s="1"/>
  <c r="AY923" i="1"/>
  <c r="BE923" i="1" s="1"/>
  <c r="BD923" i="1" s="1"/>
  <c r="BL923" i="1"/>
  <c r="BK923" i="1"/>
  <c r="BJ923" i="1"/>
  <c r="BG923" i="1"/>
  <c r="BI923" i="1"/>
  <c r="BH923" i="1"/>
  <c r="AY900" i="1"/>
  <c r="BE900" i="1" s="1"/>
  <c r="BJ900" i="1"/>
  <c r="BH900" i="1"/>
  <c r="AF1019" i="1"/>
  <c r="AT1019" i="1" s="1"/>
  <c r="AI816" i="1"/>
  <c r="AW816" i="1" s="1"/>
  <c r="BB816" i="1" s="1"/>
  <c r="BF816" i="1" s="1"/>
  <c r="AF832" i="1"/>
  <c r="AT832" i="1" s="1"/>
  <c r="AI1036" i="1"/>
  <c r="AW1036" i="1" s="1"/>
  <c r="BB1036" i="1" s="1"/>
  <c r="BF1036" i="1" s="1"/>
  <c r="AY764" i="1"/>
  <c r="BE764" i="1" s="1"/>
  <c r="BD764" i="1" s="1"/>
  <c r="BL764" i="1"/>
  <c r="BK764" i="1"/>
  <c r="BG764" i="1"/>
  <c r="BI764" i="1"/>
  <c r="BJ764" i="1"/>
  <c r="BH764" i="1"/>
  <c r="AY870" i="1"/>
  <c r="BE870" i="1" s="1"/>
  <c r="BD870" i="1" s="1"/>
  <c r="BJ870" i="1"/>
  <c r="BI870" i="1"/>
  <c r="BK870" i="1"/>
  <c r="BH870" i="1"/>
  <c r="BG870" i="1"/>
  <c r="BL870" i="1"/>
  <c r="BG856" i="1"/>
  <c r="BI856" i="1"/>
  <c r="BJ856" i="1"/>
  <c r="AY856" i="1"/>
  <c r="BE856" i="1" s="1"/>
  <c r="BD856" i="1" s="1"/>
  <c r="BL856" i="1"/>
  <c r="BK856" i="1"/>
  <c r="BH856" i="1"/>
  <c r="AY825" i="1"/>
  <c r="BE825" i="1" s="1"/>
  <c r="BD825" i="1" s="1"/>
  <c r="BI825" i="1"/>
  <c r="BK825" i="1"/>
  <c r="BH825" i="1"/>
  <c r="BL825" i="1"/>
  <c r="BJ825" i="1"/>
  <c r="BG825" i="1"/>
  <c r="BH843" i="1"/>
  <c r="BJ843" i="1"/>
  <c r="BI843" i="1"/>
  <c r="BL843" i="1"/>
  <c r="AY843" i="1"/>
  <c r="BE843" i="1" s="1"/>
  <c r="BD843" i="1" s="1"/>
  <c r="BK843" i="1"/>
  <c r="BG843" i="1"/>
  <c r="AY988" i="1"/>
  <c r="BE988" i="1" s="1"/>
  <c r="BD988" i="1" s="1"/>
  <c r="BI988" i="1"/>
  <c r="BJ988" i="1"/>
  <c r="BH988" i="1"/>
  <c r="BK988" i="1"/>
  <c r="BG988" i="1"/>
  <c r="BL988" i="1"/>
  <c r="BJ827" i="1"/>
  <c r="BH827" i="1"/>
  <c r="AY827" i="1"/>
  <c r="BE827" i="1" s="1"/>
  <c r="BK866" i="1"/>
  <c r="BI866" i="1"/>
  <c r="AY866" i="1"/>
  <c r="BE866" i="1" s="1"/>
  <c r="BD866" i="1" s="1"/>
  <c r="BH866" i="1"/>
  <c r="BJ866" i="1"/>
  <c r="BG866" i="1"/>
  <c r="BL866" i="1"/>
  <c r="AY997" i="1"/>
  <c r="BE997" i="1" s="1"/>
  <c r="BD997" i="1" s="1"/>
  <c r="BK997" i="1"/>
  <c r="BG997" i="1"/>
  <c r="BJ997" i="1"/>
  <c r="BI997" i="1"/>
  <c r="BH997" i="1"/>
  <c r="BL997" i="1"/>
  <c r="BK995" i="1"/>
  <c r="BJ995" i="1"/>
  <c r="BG995" i="1"/>
  <c r="BH995" i="1"/>
  <c r="BI995" i="1"/>
  <c r="AY995" i="1"/>
  <c r="BE995" i="1" s="1"/>
  <c r="BD995" i="1" s="1"/>
  <c r="BL995" i="1"/>
  <c r="AI154" i="1"/>
  <c r="AW154" i="1" s="1"/>
  <c r="AI323" i="1"/>
  <c r="AW323" i="1" s="1"/>
  <c r="BB323" i="1" s="1"/>
  <c r="BF323" i="1" s="1"/>
  <c r="AI869" i="1"/>
  <c r="AW869" i="1" s="1"/>
  <c r="BK869" i="1" s="1"/>
  <c r="AI812" i="1"/>
  <c r="AW812" i="1" s="1"/>
  <c r="BB812" i="1" s="1"/>
  <c r="BF812" i="1" s="1"/>
  <c r="AF812" i="1"/>
  <c r="AT812" i="1" s="1"/>
  <c r="AI1041" i="1"/>
  <c r="AW1041" i="1" s="1"/>
  <c r="AI961" i="1"/>
  <c r="AW961" i="1" s="1"/>
  <c r="BB961" i="1" s="1"/>
  <c r="BF961" i="1" s="1"/>
  <c r="AF816" i="1"/>
  <c r="AT816" i="1" s="1"/>
  <c r="AF873" i="1"/>
  <c r="AT873" i="1" s="1"/>
  <c r="AF927" i="1"/>
  <c r="AT927" i="1" s="1"/>
  <c r="AF877" i="1"/>
  <c r="AT877" i="1" s="1"/>
  <c r="AF982" i="1"/>
  <c r="AT982" i="1" s="1"/>
  <c r="AF852" i="1"/>
  <c r="AT852" i="1" s="1"/>
  <c r="AI908" i="1"/>
  <c r="AW908" i="1" s="1"/>
  <c r="BB908" i="1" s="1"/>
  <c r="BF908" i="1" s="1"/>
  <c r="AI990" i="1"/>
  <c r="AW990" i="1" s="1"/>
  <c r="BB990" i="1" s="1"/>
  <c r="BF990" i="1" s="1"/>
  <c r="AF1001" i="1"/>
  <c r="AT1001" i="1" s="1"/>
  <c r="AI982" i="1"/>
  <c r="AW982" i="1" s="1"/>
  <c r="BB982" i="1" s="1"/>
  <c r="BF982" i="1" s="1"/>
  <c r="AI828" i="1"/>
  <c r="AW828" i="1" s="1"/>
  <c r="BB828" i="1" s="1"/>
  <c r="BF828" i="1" s="1"/>
  <c r="AI827" i="1"/>
  <c r="AW827" i="1" s="1"/>
  <c r="BB827" i="1" s="1"/>
  <c r="BF827" i="1" s="1"/>
  <c r="BG903" i="1"/>
  <c r="BI903" i="1"/>
  <c r="BH903" i="1"/>
  <c r="AY903" i="1"/>
  <c r="BE903" i="1" s="1"/>
  <c r="BD903" i="1" s="1"/>
  <c r="BJ903" i="1"/>
  <c r="BL903" i="1"/>
  <c r="BK903" i="1"/>
  <c r="BH838" i="1"/>
  <c r="BG838" i="1"/>
  <c r="BL838" i="1"/>
  <c r="BK838" i="1"/>
  <c r="AY838" i="1"/>
  <c r="BE838" i="1" s="1"/>
  <c r="BD838" i="1" s="1"/>
  <c r="BI838" i="1"/>
  <c r="BJ838" i="1"/>
  <c r="BI948" i="1"/>
  <c r="BK948" i="1"/>
  <c r="BG948" i="1"/>
  <c r="BL948" i="1"/>
  <c r="BB948" i="1"/>
  <c r="BF948" i="1" s="1"/>
  <c r="BD948" i="1" s="1"/>
  <c r="AY1011" i="1"/>
  <c r="BE1011" i="1" s="1"/>
  <c r="BD1011" i="1" s="1"/>
  <c r="BJ1011" i="1"/>
  <c r="BH1011" i="1"/>
  <c r="BG1011" i="1"/>
  <c r="BL1011" i="1"/>
  <c r="BI1011" i="1"/>
  <c r="BK1011" i="1"/>
  <c r="AY833" i="1"/>
  <c r="BE833" i="1" s="1"/>
  <c r="BD833" i="1" s="1"/>
  <c r="BG833" i="1"/>
  <c r="BK833" i="1"/>
  <c r="BL833" i="1"/>
  <c r="BH833" i="1"/>
  <c r="BI833" i="1"/>
  <c r="BJ833" i="1"/>
  <c r="AY831" i="1"/>
  <c r="BE831" i="1" s="1"/>
  <c r="BD831" i="1" s="1"/>
  <c r="BJ831" i="1"/>
  <c r="BG831" i="1"/>
  <c r="BH831" i="1"/>
  <c r="BI831" i="1"/>
  <c r="BL831" i="1"/>
  <c r="BK831" i="1"/>
  <c r="BH230" i="1"/>
  <c r="AY230" i="1"/>
  <c r="BE230" i="1" s="1"/>
  <c r="BD230" i="1" s="1"/>
  <c r="BJ230" i="1"/>
  <c r="BG230" i="1"/>
  <c r="BI230" i="1"/>
  <c r="BL230" i="1"/>
  <c r="BK230" i="1"/>
  <c r="BD1012" i="1"/>
  <c r="BG906" i="1"/>
  <c r="BL906" i="1"/>
  <c r="AY1032" i="1"/>
  <c r="BE1032" i="1" s="1"/>
  <c r="BD1032" i="1" s="1"/>
  <c r="BH1032" i="1"/>
  <c r="BI1032" i="1"/>
  <c r="BG1032" i="1"/>
  <c r="BL1032" i="1"/>
  <c r="BJ1032" i="1"/>
  <c r="BK1032" i="1"/>
  <c r="BB829" i="1"/>
  <c r="BF829" i="1" s="1"/>
  <c r="BD829" i="1" s="1"/>
  <c r="BI829" i="1"/>
  <c r="BG829" i="1"/>
  <c r="BK829" i="1"/>
  <c r="BL829" i="1"/>
  <c r="BB972" i="1"/>
  <c r="BF972" i="1" s="1"/>
  <c r="BD972" i="1" s="1"/>
  <c r="BG972" i="1"/>
  <c r="BL972" i="1"/>
  <c r="BK972" i="1"/>
  <c r="BI972" i="1"/>
  <c r="AJ967" i="1"/>
  <c r="AQ967" i="1" s="1"/>
  <c r="AK820" i="1"/>
  <c r="AR820" i="1" s="1"/>
  <c r="AK923" i="1"/>
  <c r="AR923" i="1" s="1"/>
  <c r="AK952" i="1"/>
  <c r="AR952" i="1" s="1"/>
  <c r="AK940" i="1"/>
  <c r="AR940" i="1" s="1"/>
  <c r="AK1030" i="1"/>
  <c r="AR1030" i="1" s="1"/>
  <c r="AI991" i="1"/>
  <c r="AW991" i="1" s="1"/>
  <c r="BB991" i="1" s="1"/>
  <c r="BF991" i="1" s="1"/>
  <c r="AY801" i="1"/>
  <c r="BE801" i="1" s="1"/>
  <c r="BD801" i="1" s="1"/>
  <c r="BK801" i="1"/>
  <c r="BG801" i="1"/>
  <c r="BL801" i="1"/>
  <c r="BH801" i="1"/>
  <c r="BI801" i="1"/>
  <c r="BJ801" i="1"/>
  <c r="BI977" i="1"/>
  <c r="BL977" i="1"/>
  <c r="BB977" i="1"/>
  <c r="BF977" i="1" s="1"/>
  <c r="BD977" i="1" s="1"/>
  <c r="BK977" i="1"/>
  <c r="AJ926" i="1"/>
  <c r="AQ926" i="1" s="1"/>
  <c r="BK901" i="1"/>
  <c r="BB901" i="1"/>
  <c r="BF901" i="1" s="1"/>
  <c r="BD901" i="1" s="1"/>
  <c r="BI901" i="1"/>
  <c r="BL901" i="1"/>
  <c r="BG901" i="1"/>
  <c r="AK989" i="1"/>
  <c r="AR989" i="1" s="1"/>
  <c r="AJ980" i="1"/>
  <c r="AQ980" i="1" s="1"/>
  <c r="AY991" i="1"/>
  <c r="BE991" i="1" s="1"/>
  <c r="BD991" i="1" s="1"/>
  <c r="BJ991" i="1"/>
  <c r="BH991" i="1"/>
  <c r="BB1006" i="1"/>
  <c r="BF1006" i="1" s="1"/>
  <c r="BD1006" i="1" s="1"/>
  <c r="BI1006" i="1"/>
  <c r="AK180" i="1"/>
  <c r="AR180" i="1" s="1"/>
  <c r="BJ871" i="1"/>
  <c r="BG871" i="1"/>
  <c r="BK871" i="1"/>
  <c r="BI871" i="1"/>
  <c r="AY871" i="1"/>
  <c r="BE871" i="1" s="1"/>
  <c r="BD871" i="1" s="1"/>
  <c r="BL871" i="1"/>
  <c r="BH871" i="1"/>
  <c r="BK932" i="1"/>
  <c r="BI932" i="1"/>
  <c r="BB932" i="1"/>
  <c r="BF932" i="1" s="1"/>
  <c r="BD932" i="1" s="1"/>
  <c r="BG932" i="1"/>
  <c r="AJ951" i="1"/>
  <c r="AQ951" i="1" s="1"/>
  <c r="AK843" i="1"/>
  <c r="AR843" i="1" s="1"/>
  <c r="AJ1014" i="1"/>
  <c r="AQ1014" i="1" s="1"/>
  <c r="BJ922" i="1"/>
  <c r="BG922" i="1"/>
  <c r="AY922" i="1"/>
  <c r="BE922" i="1" s="1"/>
  <c r="BD922" i="1" s="1"/>
  <c r="BI922" i="1"/>
  <c r="BH922" i="1"/>
  <c r="BL922" i="1"/>
  <c r="BK922" i="1"/>
  <c r="BB981" i="1"/>
  <c r="BF981" i="1" s="1"/>
  <c r="BD981" i="1" s="1"/>
  <c r="BK981" i="1"/>
  <c r="BI981" i="1"/>
  <c r="BG981" i="1"/>
  <c r="BL981" i="1"/>
  <c r="AJ976" i="1"/>
  <c r="AQ976" i="1" s="1"/>
  <c r="AK878" i="1"/>
  <c r="AR878" i="1" s="1"/>
  <c r="AK984" i="1"/>
  <c r="AR984" i="1" s="1"/>
  <c r="BL1025" i="1"/>
  <c r="BK1025" i="1"/>
  <c r="BB1025" i="1"/>
  <c r="BF1025" i="1" s="1"/>
  <c r="BD1025" i="1" s="1"/>
  <c r="AJ999" i="1"/>
  <c r="AQ999" i="1" s="1"/>
  <c r="AK994" i="1"/>
  <c r="AR994" i="1" s="1"/>
  <c r="AW1027" i="1"/>
  <c r="BB1027" i="1" s="1"/>
  <c r="BF1027" i="1" s="1"/>
  <c r="AK810" i="1"/>
  <c r="AR810" i="1" s="1"/>
  <c r="AJ957" i="1"/>
  <c r="AQ957" i="1" s="1"/>
  <c r="AK834" i="1"/>
  <c r="AR834" i="1" s="1"/>
  <c r="BI985" i="1"/>
  <c r="BB985" i="1"/>
  <c r="BF985" i="1" s="1"/>
  <c r="BD985" i="1" s="1"/>
  <c r="BL985" i="1"/>
  <c r="BG985" i="1"/>
  <c r="BK985" i="1"/>
  <c r="AJ325" i="1"/>
  <c r="AQ325" i="1" s="1"/>
  <c r="AK358" i="1"/>
  <c r="AR358" i="1" s="1"/>
  <c r="BG952" i="1"/>
  <c r="AK962" i="1"/>
  <c r="AR962" i="1" s="1"/>
  <c r="AJ969" i="1"/>
  <c r="AQ969" i="1" s="1"/>
  <c r="AJ817" i="1"/>
  <c r="AQ817" i="1" s="1"/>
  <c r="AJ1035" i="1"/>
  <c r="AQ1035" i="1" s="1"/>
  <c r="BG977" i="1"/>
  <c r="AY869" i="1"/>
  <c r="BE869" i="1" s="1"/>
  <c r="BJ869" i="1"/>
  <c r="BH869" i="1"/>
  <c r="BB1039" i="1"/>
  <c r="BF1039" i="1" s="1"/>
  <c r="BD1039" i="1" s="1"/>
  <c r="BG1039" i="1"/>
  <c r="BI1039" i="1"/>
  <c r="BK1039" i="1"/>
  <c r="BL1039" i="1"/>
  <c r="AK965" i="1"/>
  <c r="AR965" i="1" s="1"/>
  <c r="AJ911" i="1"/>
  <c r="AQ911" i="1" s="1"/>
  <c r="AY956" i="1"/>
  <c r="BE956" i="1" s="1"/>
  <c r="BD956" i="1" s="1"/>
  <c r="BL956" i="1"/>
  <c r="BI956" i="1"/>
  <c r="BG956" i="1"/>
  <c r="BJ956" i="1"/>
  <c r="BK956" i="1"/>
  <c r="BH956" i="1"/>
  <c r="AK692" i="1"/>
  <c r="AR692" i="1" s="1"/>
  <c r="BB992" i="1"/>
  <c r="BF992" i="1" s="1"/>
  <c r="BD992" i="1" s="1"/>
  <c r="BK992" i="1"/>
  <c r="BG992" i="1"/>
  <c r="BL992" i="1"/>
  <c r="BI992" i="1"/>
  <c r="AJ818" i="1"/>
  <c r="AQ818" i="1" s="1"/>
  <c r="BD849" i="1"/>
  <c r="AJ815" i="1"/>
  <c r="AQ815" i="1" s="1"/>
  <c r="AK968" i="1"/>
  <c r="AR968" i="1" s="1"/>
  <c r="AK921" i="1"/>
  <c r="AR921" i="1" s="1"/>
  <c r="AK805" i="1"/>
  <c r="AR805" i="1" s="1"/>
  <c r="AY960" i="1"/>
  <c r="BE960" i="1" s="1"/>
  <c r="BD960" i="1" s="1"/>
  <c r="BG960" i="1"/>
  <c r="BJ960" i="1"/>
  <c r="BL960" i="1"/>
  <c r="BK960" i="1"/>
  <c r="BH960" i="1"/>
  <c r="BI960" i="1"/>
  <c r="AY321" i="1"/>
  <c r="BE321" i="1" s="1"/>
  <c r="BD321" i="1" s="1"/>
  <c r="BL321" i="1"/>
  <c r="BI321" i="1"/>
  <c r="BH321" i="1"/>
  <c r="BK321" i="1"/>
  <c r="BG321" i="1"/>
  <c r="BJ321" i="1"/>
  <c r="AF941" i="1"/>
  <c r="AT941" i="1" s="1"/>
  <c r="AI904" i="1"/>
  <c r="AW904" i="1" s="1"/>
  <c r="AI945" i="1"/>
  <c r="AW945" i="1" s="1"/>
  <c r="BB945" i="1" s="1"/>
  <c r="BF945" i="1" s="1"/>
  <c r="AY964" i="1"/>
  <c r="BE964" i="1" s="1"/>
  <c r="BD964" i="1" s="1"/>
  <c r="BJ964" i="1"/>
  <c r="BL964" i="1"/>
  <c r="BK964" i="1"/>
  <c r="BI964" i="1"/>
  <c r="BG964" i="1"/>
  <c r="BH964" i="1"/>
  <c r="BB837" i="1"/>
  <c r="BF837" i="1" s="1"/>
  <c r="BD837" i="1" s="1"/>
  <c r="BI837" i="1"/>
  <c r="BL837" i="1"/>
  <c r="BG837" i="1"/>
  <c r="BK837" i="1"/>
  <c r="AW608" i="1"/>
  <c r="BB608" i="1" s="1"/>
  <c r="BF608" i="1" s="1"/>
  <c r="BH547" i="1"/>
  <c r="AY547" i="1"/>
  <c r="BE547" i="1" s="1"/>
  <c r="BD547" i="1" s="1"/>
  <c r="BJ547" i="1"/>
  <c r="BL547" i="1"/>
  <c r="BG547" i="1"/>
  <c r="BI547" i="1"/>
  <c r="BK547" i="1"/>
  <c r="AI986" i="1"/>
  <c r="AW986" i="1" s="1"/>
  <c r="BB986" i="1" s="1"/>
  <c r="BF986" i="1" s="1"/>
  <c r="BH1029" i="1"/>
  <c r="BG1029" i="1"/>
  <c r="BJ1029" i="1"/>
  <c r="BL1029" i="1"/>
  <c r="AY1029" i="1"/>
  <c r="BE1029" i="1" s="1"/>
  <c r="BD1029" i="1" s="1"/>
  <c r="BK1029" i="1"/>
  <c r="BI1029" i="1"/>
  <c r="BB631" i="1"/>
  <c r="BF631" i="1" s="1"/>
  <c r="BD631" i="1" s="1"/>
  <c r="BI631" i="1"/>
  <c r="BG631" i="1"/>
  <c r="BK631" i="1"/>
  <c r="BL631" i="1"/>
  <c r="BG907" i="1"/>
  <c r="AY907" i="1"/>
  <c r="BE907" i="1" s="1"/>
  <c r="BD907" i="1" s="1"/>
  <c r="BJ907" i="1"/>
  <c r="BH907" i="1"/>
  <c r="BI907" i="1"/>
  <c r="BL907" i="1"/>
  <c r="BK907" i="1"/>
  <c r="AY940" i="1"/>
  <c r="BE940" i="1" s="1"/>
  <c r="BD940" i="1" s="1"/>
  <c r="BG940" i="1"/>
  <c r="BH940" i="1"/>
  <c r="BK940" i="1"/>
  <c r="BL940" i="1"/>
  <c r="BJ940" i="1"/>
  <c r="BI940" i="1"/>
  <c r="BB944" i="1"/>
  <c r="BF944" i="1" s="1"/>
  <c r="BD944" i="1" s="1"/>
  <c r="BK944" i="1"/>
  <c r="BG944" i="1"/>
  <c r="BI944" i="1"/>
  <c r="BL944" i="1"/>
  <c r="AF606" i="1"/>
  <c r="AT606" i="1" s="1"/>
  <c r="AF973" i="1"/>
  <c r="AT973" i="1" s="1"/>
  <c r="AF800" i="1"/>
  <c r="AT800" i="1" s="1"/>
  <c r="AJ764" i="1"/>
  <c r="AQ764" i="1" s="1"/>
  <c r="AK998" i="1"/>
  <c r="AR998" i="1" s="1"/>
  <c r="AK871" i="1"/>
  <c r="AR871" i="1" s="1"/>
  <c r="AJ870" i="1"/>
  <c r="AQ870" i="1" s="1"/>
  <c r="AJ1016" i="1"/>
  <c r="AQ1016" i="1" s="1"/>
  <c r="AK971" i="1"/>
  <c r="AR971" i="1" s="1"/>
  <c r="AJ856" i="1"/>
  <c r="AQ856" i="1" s="1"/>
  <c r="AJ998" i="1"/>
  <c r="AQ998" i="1" s="1"/>
  <c r="AY803" i="1"/>
  <c r="BE803" i="1" s="1"/>
  <c r="BD803" i="1" s="1"/>
  <c r="BJ803" i="1"/>
  <c r="BI803" i="1"/>
  <c r="BG803" i="1"/>
  <c r="BH803" i="1"/>
  <c r="BK803" i="1"/>
  <c r="BL803" i="1"/>
  <c r="BH823" i="1"/>
  <c r="AY823" i="1"/>
  <c r="BE823" i="1" s="1"/>
  <c r="BJ823" i="1"/>
  <c r="AJ1010" i="1"/>
  <c r="AQ1010" i="1" s="1"/>
  <c r="AJ964" i="1"/>
  <c r="AQ964" i="1" s="1"/>
  <c r="AJ825" i="1"/>
  <c r="AQ825" i="1" s="1"/>
  <c r="AK837" i="1"/>
  <c r="AR837" i="1" s="1"/>
  <c r="AY921" i="1"/>
  <c r="BE921" i="1" s="1"/>
  <c r="BD921" i="1" s="1"/>
  <c r="BJ921" i="1"/>
  <c r="BG921" i="1"/>
  <c r="BI921" i="1"/>
  <c r="BK921" i="1"/>
  <c r="BH921" i="1"/>
  <c r="BL921" i="1"/>
  <c r="BI834" i="1"/>
  <c r="BH834" i="1"/>
  <c r="BJ834" i="1"/>
  <c r="BL834" i="1"/>
  <c r="BK834" i="1"/>
  <c r="AY834" i="1"/>
  <c r="BE834" i="1" s="1"/>
  <c r="BD834" i="1" s="1"/>
  <c r="BG834" i="1"/>
  <c r="AY1023" i="1"/>
  <c r="BE1023" i="1" s="1"/>
  <c r="BD1023" i="1" s="1"/>
  <c r="AY902" i="1"/>
  <c r="BE902" i="1" s="1"/>
  <c r="BD902" i="1" s="1"/>
  <c r="BI902" i="1"/>
  <c r="BH902" i="1"/>
  <c r="BJ902" i="1"/>
  <c r="BK902" i="1"/>
  <c r="BL902" i="1"/>
  <c r="BG902" i="1"/>
  <c r="AJ843" i="1"/>
  <c r="AQ843" i="1" s="1"/>
  <c r="AJ1031" i="1"/>
  <c r="AQ1031" i="1" s="1"/>
  <c r="AY820" i="1"/>
  <c r="BE820" i="1" s="1"/>
  <c r="BD820" i="1" s="1"/>
  <c r="BJ820" i="1"/>
  <c r="BK820" i="1"/>
  <c r="BI820" i="1"/>
  <c r="BG820" i="1"/>
  <c r="BH820" i="1"/>
  <c r="BL820" i="1"/>
  <c r="AY1034" i="1"/>
  <c r="BE1034" i="1" s="1"/>
  <c r="BD1034" i="1" s="1"/>
  <c r="BL1034" i="1"/>
  <c r="BG1034" i="1"/>
  <c r="BH1034" i="1"/>
  <c r="BJ1034" i="1"/>
  <c r="BK1034" i="1"/>
  <c r="BI1034" i="1"/>
  <c r="AY867" i="1"/>
  <c r="BE867" i="1" s="1"/>
  <c r="BD867" i="1" s="1"/>
  <c r="BJ867" i="1"/>
  <c r="BI867" i="1"/>
  <c r="BL867" i="1"/>
  <c r="BK867" i="1"/>
  <c r="BG867" i="1"/>
  <c r="BH867" i="1"/>
  <c r="AY530" i="1"/>
  <c r="BE530" i="1" s="1"/>
  <c r="BJ530" i="1"/>
  <c r="BH530" i="1"/>
  <c r="AJ821" i="1"/>
  <c r="AQ821" i="1" s="1"/>
  <c r="BG1012" i="1"/>
  <c r="BI1012" i="1"/>
  <c r="AJ547" i="1"/>
  <c r="AQ547" i="1" s="1"/>
  <c r="BK906" i="1"/>
  <c r="BJ875" i="1"/>
  <c r="BH875" i="1"/>
  <c r="BI875" i="1"/>
  <c r="AY875" i="1"/>
  <c r="BE875" i="1" s="1"/>
  <c r="BD875" i="1" s="1"/>
  <c r="BG875" i="1"/>
  <c r="BL875" i="1"/>
  <c r="BK875" i="1"/>
  <c r="AJ802" i="1"/>
  <c r="AQ802" i="1" s="1"/>
  <c r="AI957" i="1"/>
  <c r="AW957" i="1" s="1"/>
  <c r="BB957" i="1" s="1"/>
  <c r="BF957" i="1" s="1"/>
  <c r="BG1018" i="1"/>
  <c r="BI1018" i="1"/>
  <c r="BL1018" i="1"/>
  <c r="BK1018" i="1"/>
  <c r="BB1018" i="1"/>
  <c r="BF1018" i="1" s="1"/>
  <c r="BD1018" i="1" s="1"/>
  <c r="AY965" i="1"/>
  <c r="BE965" i="1" s="1"/>
  <c r="BD965" i="1" s="1"/>
  <c r="BK965" i="1"/>
  <c r="BH965" i="1"/>
  <c r="BL965" i="1"/>
  <c r="BI965" i="1"/>
  <c r="BJ965" i="1"/>
  <c r="BG965" i="1"/>
  <c r="AJ1013" i="1"/>
  <c r="AQ1013" i="1" s="1"/>
  <c r="AK988" i="1"/>
  <c r="AR988" i="1" s="1"/>
  <c r="AK1021" i="1"/>
  <c r="AR1021" i="1" s="1"/>
  <c r="AK1028" i="1"/>
  <c r="AR1028" i="1" s="1"/>
  <c r="AK818" i="1"/>
  <c r="AR818" i="1" s="1"/>
  <c r="AK865" i="1"/>
  <c r="AR865" i="1" s="1"/>
  <c r="AY809" i="1"/>
  <c r="BE809" i="1" s="1"/>
  <c r="BD809" i="1" s="1"/>
  <c r="BG809" i="1"/>
  <c r="BK809" i="1"/>
  <c r="BI809" i="1"/>
  <c r="BL809" i="1"/>
  <c r="BH809" i="1"/>
  <c r="BJ809" i="1"/>
  <c r="AJ1029" i="1"/>
  <c r="AQ1029" i="1" s="1"/>
  <c r="BL934" i="1"/>
  <c r="BK934" i="1"/>
  <c r="BJ934" i="1"/>
  <c r="AY934" i="1"/>
  <c r="BE934" i="1" s="1"/>
  <c r="BD934" i="1" s="1"/>
  <c r="BH934" i="1"/>
  <c r="BI934" i="1"/>
  <c r="BG934" i="1"/>
  <c r="AT1015" i="1"/>
  <c r="AK856" i="1"/>
  <c r="AR856" i="1" s="1"/>
  <c r="AK866" i="1"/>
  <c r="AR866" i="1" s="1"/>
  <c r="AY854" i="1"/>
  <c r="BE854" i="1" s="1"/>
  <c r="BD854" i="1" s="1"/>
  <c r="BK854" i="1"/>
  <c r="BL854" i="1"/>
  <c r="BH854" i="1"/>
  <c r="BG854" i="1"/>
  <c r="BJ854" i="1"/>
  <c r="BI854" i="1"/>
  <c r="AY913" i="1"/>
  <c r="BE913" i="1" s="1"/>
  <c r="BD913" i="1" s="1"/>
  <c r="BI913" i="1"/>
  <c r="BL913" i="1"/>
  <c r="BH913" i="1"/>
  <c r="BJ913" i="1"/>
  <c r="BG913" i="1"/>
  <c r="BK913" i="1"/>
  <c r="AF323" i="1"/>
  <c r="AT323" i="1" s="1"/>
  <c r="AK631" i="1"/>
  <c r="AR631" i="1" s="1"/>
  <c r="AY824" i="1"/>
  <c r="BE824" i="1" s="1"/>
  <c r="BJ824" i="1"/>
  <c r="BH824" i="1"/>
  <c r="AY881" i="1"/>
  <c r="BE881" i="1" s="1"/>
  <c r="BD881" i="1" s="1"/>
  <c r="BJ881" i="1"/>
  <c r="BK881" i="1"/>
  <c r="BG881" i="1"/>
  <c r="BL881" i="1"/>
  <c r="BH881" i="1"/>
  <c r="BI881" i="1"/>
  <c r="AY939" i="1"/>
  <c r="BE939" i="1" s="1"/>
  <c r="BH939" i="1"/>
  <c r="BJ939" i="1"/>
  <c r="AK913" i="1"/>
  <c r="AR913" i="1" s="1"/>
  <c r="AF858" i="1"/>
  <c r="AT858" i="1" s="1"/>
  <c r="AK967" i="1"/>
  <c r="AR967" i="1" s="1"/>
  <c r="AK1031" i="1"/>
  <c r="AR1031" i="1" s="1"/>
  <c r="BB933" i="1"/>
  <c r="BF933" i="1" s="1"/>
  <c r="BD933" i="1" s="1"/>
  <c r="BG933" i="1"/>
  <c r="AY889" i="1"/>
  <c r="BE889" i="1" s="1"/>
  <c r="BD889" i="1" s="1"/>
  <c r="BJ889" i="1"/>
  <c r="BL889" i="1"/>
  <c r="BK889" i="1"/>
  <c r="BH889" i="1"/>
  <c r="BG889" i="1"/>
  <c r="BI889" i="1"/>
  <c r="AI993" i="1"/>
  <c r="AW993" i="1" s="1"/>
  <c r="BB993" i="1" s="1"/>
  <c r="BF993" i="1" s="1"/>
  <c r="AJ988" i="1"/>
  <c r="AQ988" i="1" s="1"/>
  <c r="BL1006" i="1"/>
  <c r="AJ975" i="1"/>
  <c r="AQ975" i="1" s="1"/>
  <c r="AK1011" i="1"/>
  <c r="AR1011" i="1" s="1"/>
  <c r="AK1035" i="1"/>
  <c r="AR1035" i="1" s="1"/>
  <c r="AJ1021" i="1"/>
  <c r="AQ1021" i="1" s="1"/>
  <c r="BI878" i="1"/>
  <c r="AK951" i="1"/>
  <c r="AR951" i="1" s="1"/>
  <c r="AJ827" i="1"/>
  <c r="AQ827" i="1" s="1"/>
  <c r="AJ959" i="1"/>
  <c r="AQ959" i="1" s="1"/>
  <c r="AK395" i="1"/>
  <c r="AR395" i="1" s="1"/>
  <c r="BB232" i="1"/>
  <c r="BF232" i="1" s="1"/>
  <c r="BD232" i="1" s="1"/>
  <c r="BG232" i="1"/>
  <c r="BL232" i="1"/>
  <c r="BI232" i="1"/>
  <c r="BK232" i="1"/>
  <c r="AY180" i="1"/>
  <c r="BE180" i="1" s="1"/>
  <c r="BD180" i="1" s="1"/>
  <c r="BH180" i="1"/>
  <c r="BJ180" i="1"/>
  <c r="BK180" i="1"/>
  <c r="BI180" i="1"/>
  <c r="BL180" i="1"/>
  <c r="BG180" i="1"/>
  <c r="AJ866" i="1"/>
  <c r="AQ866" i="1" s="1"/>
  <c r="AJ966" i="1"/>
  <c r="AQ966" i="1" s="1"/>
  <c r="AJ907" i="1"/>
  <c r="AQ907" i="1" s="1"/>
  <c r="AJ997" i="1"/>
  <c r="AQ997" i="1" s="1"/>
  <c r="AJ844" i="1"/>
  <c r="AQ844" i="1" s="1"/>
  <c r="AJ940" i="1"/>
  <c r="AQ940" i="1" s="1"/>
  <c r="AJ835" i="1"/>
  <c r="AQ835" i="1" s="1"/>
  <c r="AJ995" i="1"/>
  <c r="AQ995" i="1" s="1"/>
  <c r="AK929" i="1"/>
  <c r="AR929" i="1" s="1"/>
  <c r="AY971" i="1"/>
  <c r="BE971" i="1" s="1"/>
  <c r="BD971" i="1" s="1"/>
  <c r="BL971" i="1"/>
  <c r="BG971" i="1"/>
  <c r="BJ971" i="1"/>
  <c r="BH971" i="1"/>
  <c r="BI971" i="1"/>
  <c r="BK971" i="1"/>
  <c r="AK838" i="1"/>
  <c r="AR838" i="1" s="1"/>
  <c r="AY963" i="1"/>
  <c r="BE963" i="1" s="1"/>
  <c r="BD963" i="1" s="1"/>
  <c r="BK963" i="1"/>
  <c r="BG963" i="1"/>
  <c r="BJ963" i="1"/>
  <c r="BL963" i="1"/>
  <c r="BH963" i="1"/>
  <c r="BI963" i="1"/>
  <c r="BI1038" i="1"/>
  <c r="BH1038" i="1"/>
  <c r="BJ1038" i="1"/>
  <c r="BL1038" i="1"/>
  <c r="AY1038" i="1"/>
  <c r="BE1038" i="1" s="1"/>
  <c r="BD1038" i="1" s="1"/>
  <c r="BK1038" i="1"/>
  <c r="BG1038" i="1"/>
  <c r="BH925" i="1"/>
  <c r="BI925" i="1"/>
  <c r="BL925" i="1"/>
  <c r="AY925" i="1"/>
  <c r="BE925" i="1" s="1"/>
  <c r="BD925" i="1" s="1"/>
  <c r="BJ925" i="1"/>
  <c r="BG925" i="1"/>
  <c r="BK925" i="1"/>
  <c r="BJ984" i="1"/>
  <c r="BL984" i="1"/>
  <c r="BI984" i="1"/>
  <c r="BG984" i="1"/>
  <c r="BH984" i="1"/>
  <c r="BK984" i="1"/>
  <c r="AY984" i="1"/>
  <c r="BE984" i="1" s="1"/>
  <c r="BD984" i="1" s="1"/>
  <c r="AK905" i="1"/>
  <c r="AR905" i="1" s="1"/>
  <c r="AK769" i="1"/>
  <c r="AR769" i="1" s="1"/>
  <c r="AI755" i="1"/>
  <c r="AW755" i="1" s="1"/>
  <c r="BB755" i="1" s="1"/>
  <c r="BF755" i="1" s="1"/>
  <c r="AJ140" i="1"/>
  <c r="AQ140" i="1" s="1"/>
  <c r="AK1012" i="1"/>
  <c r="AR1012" i="1" s="1"/>
  <c r="BK849" i="1"/>
  <c r="AK960" i="1"/>
  <c r="AR960" i="1" s="1"/>
  <c r="AJ860" i="1"/>
  <c r="AQ860" i="1" s="1"/>
  <c r="AK944" i="1"/>
  <c r="AR944" i="1" s="1"/>
  <c r="AJ937" i="1"/>
  <c r="AQ937" i="1" s="1"/>
  <c r="AJ149" i="1"/>
  <c r="AQ149" i="1" s="1"/>
  <c r="AK854" i="1"/>
  <c r="AR854" i="1" s="1"/>
  <c r="AK342" i="1"/>
  <c r="AR342" i="1" s="1"/>
  <c r="AF431" i="1"/>
  <c r="AT431" i="1" s="1"/>
  <c r="AF931" i="1"/>
  <c r="AT931" i="1" s="1"/>
  <c r="AF935" i="1"/>
  <c r="AT935" i="1" s="1"/>
  <c r="AI969" i="1"/>
  <c r="AW969" i="1" s="1"/>
  <c r="AF1036" i="1"/>
  <c r="AT1036" i="1" s="1"/>
  <c r="AI1040" i="1"/>
  <c r="AW1040" i="1" s="1"/>
  <c r="BB1040" i="1" s="1"/>
  <c r="BF1040" i="1" s="1"/>
  <c r="AF945" i="1"/>
  <c r="AT945" i="1" s="1"/>
  <c r="AY1016" i="1"/>
  <c r="BE1016" i="1" s="1"/>
  <c r="BD1016" i="1" s="1"/>
  <c r="BH1016" i="1"/>
  <c r="BL1016" i="1"/>
  <c r="BJ1016" i="1"/>
  <c r="BG1016" i="1"/>
  <c r="BI1016" i="1"/>
  <c r="BK1016" i="1"/>
  <c r="BL998" i="1"/>
  <c r="BJ998" i="1"/>
  <c r="BI998" i="1"/>
  <c r="AY998" i="1"/>
  <c r="BE998" i="1" s="1"/>
  <c r="BD998" i="1" s="1"/>
  <c r="BG998" i="1"/>
  <c r="BK998" i="1"/>
  <c r="BH998" i="1"/>
  <c r="AY1010" i="1"/>
  <c r="BE1010" i="1" s="1"/>
  <c r="BD1010" i="1" s="1"/>
  <c r="BL1010" i="1"/>
  <c r="BI1010" i="1"/>
  <c r="BK1010" i="1"/>
  <c r="BH1010" i="1"/>
  <c r="BJ1010" i="1"/>
  <c r="BG1010" i="1"/>
  <c r="BH1031" i="1"/>
  <c r="AY1031" i="1"/>
  <c r="BE1031" i="1" s="1"/>
  <c r="BD1031" i="1" s="1"/>
  <c r="BL1031" i="1"/>
  <c r="BG1031" i="1"/>
  <c r="BK1031" i="1"/>
  <c r="BI1031" i="1"/>
  <c r="BJ1031" i="1"/>
  <c r="BJ821" i="1"/>
  <c r="BH821" i="1"/>
  <c r="BK821" i="1"/>
  <c r="AY821" i="1"/>
  <c r="BE821" i="1" s="1"/>
  <c r="BD821" i="1" s="1"/>
  <c r="BI821" i="1"/>
  <c r="BG821" i="1"/>
  <c r="BL821" i="1"/>
  <c r="BH802" i="1"/>
  <c r="BJ802" i="1"/>
  <c r="BG802" i="1"/>
  <c r="BK802" i="1"/>
  <c r="AY802" i="1"/>
  <c r="BE802" i="1" s="1"/>
  <c r="BD802" i="1" s="1"/>
  <c r="BI802" i="1"/>
  <c r="BL802" i="1"/>
  <c r="AY1013" i="1"/>
  <c r="BE1013" i="1" s="1"/>
  <c r="BD1013" i="1" s="1"/>
  <c r="BJ1013" i="1"/>
  <c r="BH1013" i="1"/>
  <c r="BL1013" i="1"/>
  <c r="BK1013" i="1"/>
  <c r="BI1013" i="1"/>
  <c r="BG1013" i="1"/>
  <c r="BK1028" i="1"/>
  <c r="BG1028" i="1"/>
  <c r="BL1028" i="1"/>
  <c r="BB1028" i="1"/>
  <c r="BF1028" i="1" s="1"/>
  <c r="BD1028" i="1" s="1"/>
  <c r="BI1028" i="1"/>
  <c r="AF836" i="1"/>
  <c r="AT836" i="1" s="1"/>
  <c r="AF342" i="1"/>
  <c r="AT342" i="1" s="1"/>
  <c r="BH975" i="1"/>
  <c r="BK975" i="1"/>
  <c r="BJ975" i="1"/>
  <c r="BG975" i="1"/>
  <c r="BL975" i="1"/>
  <c r="BI975" i="1"/>
  <c r="AY975" i="1"/>
  <c r="BE975" i="1" s="1"/>
  <c r="BD975" i="1" s="1"/>
  <c r="BJ1021" i="1"/>
  <c r="BH1021" i="1"/>
  <c r="BL1021" i="1"/>
  <c r="BK1021" i="1"/>
  <c r="BI1021" i="1"/>
  <c r="BG1021" i="1"/>
  <c r="AY1021" i="1"/>
  <c r="BE1021" i="1" s="1"/>
  <c r="BD1021" i="1" s="1"/>
  <c r="BH959" i="1"/>
  <c r="BL959" i="1"/>
  <c r="BG959" i="1"/>
  <c r="BK959" i="1"/>
  <c r="BI959" i="1"/>
  <c r="BJ959" i="1"/>
  <c r="AY959" i="1"/>
  <c r="BE959" i="1" s="1"/>
  <c r="BD959" i="1" s="1"/>
  <c r="AF154" i="1"/>
  <c r="AT154" i="1" s="1"/>
  <c r="AY966" i="1"/>
  <c r="BE966" i="1" s="1"/>
  <c r="BD966" i="1" s="1"/>
  <c r="BJ966" i="1"/>
  <c r="BH966" i="1"/>
  <c r="BI966" i="1"/>
  <c r="BL966" i="1"/>
  <c r="BG966" i="1"/>
  <c r="BK966" i="1"/>
  <c r="BK844" i="1"/>
  <c r="BI844" i="1"/>
  <c r="AY844" i="1"/>
  <c r="BE844" i="1" s="1"/>
  <c r="BD844" i="1" s="1"/>
  <c r="BG844" i="1"/>
  <c r="BL844" i="1"/>
  <c r="BH844" i="1"/>
  <c r="BJ844" i="1"/>
  <c r="BJ835" i="1"/>
  <c r="BG835" i="1"/>
  <c r="BK835" i="1"/>
  <c r="AY835" i="1"/>
  <c r="BE835" i="1" s="1"/>
  <c r="BD835" i="1" s="1"/>
  <c r="BL835" i="1"/>
  <c r="BI835" i="1"/>
  <c r="BH835" i="1"/>
  <c r="BB929" i="1"/>
  <c r="BF929" i="1" s="1"/>
  <c r="BD929" i="1" s="1"/>
  <c r="BL929" i="1"/>
  <c r="BG929" i="1"/>
  <c r="BI929" i="1"/>
  <c r="BK929" i="1"/>
  <c r="BK769" i="1"/>
  <c r="BL769" i="1"/>
  <c r="BG769" i="1"/>
  <c r="BB769" i="1"/>
  <c r="BF769" i="1" s="1"/>
  <c r="BD769" i="1" s="1"/>
  <c r="BI769" i="1"/>
  <c r="BI140" i="1"/>
  <c r="BL140" i="1"/>
  <c r="BJ140" i="1"/>
  <c r="BG140" i="1"/>
  <c r="BH140" i="1"/>
  <c r="BK140" i="1"/>
  <c r="AY140" i="1"/>
  <c r="BE140" i="1" s="1"/>
  <c r="BD140" i="1" s="1"/>
  <c r="BL860" i="1"/>
  <c r="BG860" i="1"/>
  <c r="BH860" i="1"/>
  <c r="AY860" i="1"/>
  <c r="BE860" i="1" s="1"/>
  <c r="BD860" i="1" s="1"/>
  <c r="BK860" i="1"/>
  <c r="BI860" i="1"/>
  <c r="BJ860" i="1"/>
  <c r="AY937" i="1"/>
  <c r="BE937" i="1" s="1"/>
  <c r="BD937" i="1" s="1"/>
  <c r="BG937" i="1"/>
  <c r="BL937" i="1"/>
  <c r="BJ937" i="1"/>
  <c r="BK937" i="1"/>
  <c r="BI937" i="1"/>
  <c r="BH937" i="1"/>
  <c r="BK149" i="1"/>
  <c r="BI149" i="1"/>
  <c r="AY149" i="1"/>
  <c r="BE149" i="1" s="1"/>
  <c r="BD149" i="1" s="1"/>
  <c r="BL149" i="1"/>
  <c r="BH149" i="1"/>
  <c r="BJ149" i="1"/>
  <c r="BG149" i="1"/>
  <c r="AF755" i="1"/>
  <c r="AT755" i="1" s="1"/>
  <c r="AI900" i="1"/>
  <c r="AW900" i="1" s="1"/>
  <c r="BB900" i="1" s="1"/>
  <c r="BF900" i="1" s="1"/>
  <c r="AI808" i="1"/>
  <c r="AW808" i="1" s="1"/>
  <c r="BB808" i="1" s="1"/>
  <c r="BF808" i="1" s="1"/>
  <c r="AF1005" i="1"/>
  <c r="AT1005" i="1" s="1"/>
  <c r="AF912" i="1"/>
  <c r="AT912" i="1" s="1"/>
  <c r="AF828" i="1"/>
  <c r="AT828" i="1" s="1"/>
  <c r="AI823" i="1"/>
  <c r="AW823" i="1" s="1"/>
  <c r="AF993" i="1"/>
  <c r="AT993" i="1" s="1"/>
  <c r="AI927" i="1"/>
  <c r="AW927" i="1" s="1"/>
  <c r="BB927" i="1" s="1"/>
  <c r="BF927" i="1" s="1"/>
  <c r="AI973" i="1"/>
  <c r="AW973" i="1" s="1"/>
  <c r="BB973" i="1" s="1"/>
  <c r="BF973" i="1" s="1"/>
  <c r="AI800" i="1"/>
  <c r="AW800" i="1" s="1"/>
  <c r="BB800" i="1" s="1"/>
  <c r="BF800" i="1" s="1"/>
  <c r="AI872" i="1"/>
  <c r="AW872" i="1" s="1"/>
  <c r="AI530" i="1"/>
  <c r="AW530" i="1" s="1"/>
  <c r="AF395" i="1"/>
  <c r="AT395" i="1" s="1"/>
  <c r="AI606" i="1"/>
  <c r="AW606" i="1" s="1"/>
  <c r="BB606" i="1" s="1"/>
  <c r="BF606" i="1" s="1"/>
  <c r="AF608" i="1"/>
  <c r="AT608" i="1" s="1"/>
  <c r="AI1019" i="1"/>
  <c r="AW1019" i="1" s="1"/>
  <c r="BB1019" i="1" s="1"/>
  <c r="BF1019" i="1" s="1"/>
  <c r="AF865" i="1"/>
  <c r="AT865" i="1" s="1"/>
  <c r="AF908" i="1"/>
  <c r="AT908" i="1" s="1"/>
  <c r="AF846" i="1"/>
  <c r="AT846" i="1" s="1"/>
  <c r="AF808" i="1"/>
  <c r="AT808" i="1" s="1"/>
  <c r="AF1027" i="1"/>
  <c r="AT1027" i="1" s="1"/>
  <c r="AF850" i="1"/>
  <c r="AT850" i="1" s="1"/>
  <c r="AI1015" i="1"/>
  <c r="AW1015" i="1" s="1"/>
  <c r="BB1015" i="1" s="1"/>
  <c r="BF1015" i="1" s="1"/>
  <c r="AI815" i="1"/>
  <c r="AW815" i="1" s="1"/>
  <c r="BG815" i="1" s="1"/>
  <c r="AI939" i="1"/>
  <c r="AW939" i="1" s="1"/>
  <c r="AF990" i="1"/>
  <c r="AT990" i="1" s="1"/>
  <c r="AI824" i="1"/>
  <c r="AW824" i="1" s="1"/>
  <c r="AF961" i="1"/>
  <c r="AT961" i="1" s="1"/>
  <c r="AF1040" i="1"/>
  <c r="AT1040" i="1" s="1"/>
  <c r="AK1026" i="1"/>
  <c r="AR1026" i="1" s="1"/>
  <c r="AK1032" i="1"/>
  <c r="AR1032" i="1" s="1"/>
  <c r="AK846" i="1"/>
  <c r="AR846" i="1" s="1"/>
  <c r="AY1026" i="1"/>
  <c r="BE1026" i="1" s="1"/>
  <c r="BD1026" i="1" s="1"/>
  <c r="BH1026" i="1"/>
  <c r="BL1026" i="1"/>
  <c r="BI1026" i="1"/>
  <c r="BK1026" i="1"/>
  <c r="BG1026" i="1"/>
  <c r="BJ1026" i="1"/>
  <c r="AY905" i="1"/>
  <c r="BE905" i="1" s="1"/>
  <c r="BD905" i="1" s="1"/>
  <c r="BK905" i="1"/>
  <c r="BG905" i="1"/>
  <c r="BI905" i="1"/>
  <c r="BJ905" i="1"/>
  <c r="BL905" i="1"/>
  <c r="BH905" i="1"/>
  <c r="BJ876" i="1"/>
  <c r="AY876" i="1"/>
  <c r="BE876" i="1" s="1"/>
  <c r="BD876" i="1" s="1"/>
  <c r="BK876" i="1"/>
  <c r="BL876" i="1"/>
  <c r="BH876" i="1"/>
  <c r="BI876" i="1"/>
  <c r="BG876" i="1"/>
  <c r="AJ803" i="1"/>
  <c r="AQ803" i="1" s="1"/>
  <c r="AK1005" i="1"/>
  <c r="AR1005" i="1" s="1"/>
  <c r="AJ823" i="1"/>
  <c r="AQ823" i="1" s="1"/>
  <c r="AY904" i="1"/>
  <c r="BE904" i="1" s="1"/>
  <c r="BH904" i="1"/>
  <c r="BJ904" i="1"/>
  <c r="BK813" i="1"/>
  <c r="BL813" i="1"/>
  <c r="BB813" i="1"/>
  <c r="BF813" i="1" s="1"/>
  <c r="BD813" i="1" s="1"/>
  <c r="BG813" i="1"/>
  <c r="BI813" i="1"/>
  <c r="AK959" i="1"/>
  <c r="AR959" i="1" s="1"/>
  <c r="AK943" i="1"/>
  <c r="AR943" i="1" s="1"/>
  <c r="BJ872" i="1"/>
  <c r="AY872" i="1"/>
  <c r="BE872" i="1" s="1"/>
  <c r="BH872" i="1"/>
  <c r="AJ921" i="1"/>
  <c r="AQ921" i="1" s="1"/>
  <c r="AJ834" i="1"/>
  <c r="AQ834" i="1" s="1"/>
  <c r="AY459" i="1"/>
  <c r="BE459" i="1" s="1"/>
  <c r="BD459" i="1" s="1"/>
  <c r="BL459" i="1"/>
  <c r="BI459" i="1"/>
  <c r="BJ459" i="1"/>
  <c r="BG459" i="1"/>
  <c r="BK459" i="1"/>
  <c r="BH459" i="1"/>
  <c r="AJ902" i="1"/>
  <c r="AQ902" i="1" s="1"/>
  <c r="AY943" i="1"/>
  <c r="BE943" i="1" s="1"/>
  <c r="BD943" i="1" s="1"/>
  <c r="BG943" i="1"/>
  <c r="BL943" i="1"/>
  <c r="BI943" i="1"/>
  <c r="BH943" i="1"/>
  <c r="BJ943" i="1"/>
  <c r="BK943" i="1"/>
  <c r="AK1029" i="1"/>
  <c r="AR1029" i="1" s="1"/>
  <c r="AJ820" i="1"/>
  <c r="AQ820" i="1" s="1"/>
  <c r="AJ1034" i="1"/>
  <c r="AQ1034" i="1" s="1"/>
  <c r="BG882" i="1"/>
  <c r="AY882" i="1"/>
  <c r="BE882" i="1" s="1"/>
  <c r="BD882" i="1" s="1"/>
  <c r="BK882" i="1"/>
  <c r="BL882" i="1"/>
  <c r="BI882" i="1"/>
  <c r="BJ882" i="1"/>
  <c r="BH882" i="1"/>
  <c r="BK1012" i="1"/>
  <c r="BD906" i="1"/>
  <c r="BG967" i="1"/>
  <c r="BJ967" i="1"/>
  <c r="AY967" i="1"/>
  <c r="BE967" i="1" s="1"/>
  <c r="BD967" i="1" s="1"/>
  <c r="BK967" i="1"/>
  <c r="BL967" i="1"/>
  <c r="BH967" i="1"/>
  <c r="BI967" i="1"/>
  <c r="BB952" i="1"/>
  <c r="BF952" i="1" s="1"/>
  <c r="BD952" i="1" s="1"/>
  <c r="BK952" i="1"/>
  <c r="BG1030" i="1"/>
  <c r="BB1030" i="1"/>
  <c r="BF1030" i="1" s="1"/>
  <c r="BD1030" i="1" s="1"/>
  <c r="BL1030" i="1"/>
  <c r="BK1030" i="1"/>
  <c r="BI1030" i="1"/>
  <c r="BK926" i="1"/>
  <c r="BI926" i="1"/>
  <c r="AY926" i="1"/>
  <c r="BE926" i="1" s="1"/>
  <c r="BD926" i="1" s="1"/>
  <c r="BL926" i="1"/>
  <c r="BH926" i="1"/>
  <c r="BG926" i="1"/>
  <c r="BJ926" i="1"/>
  <c r="BG989" i="1"/>
  <c r="BK989" i="1"/>
  <c r="BL989" i="1"/>
  <c r="BB989" i="1"/>
  <c r="BF989" i="1" s="1"/>
  <c r="BD989" i="1" s="1"/>
  <c r="BI989" i="1"/>
  <c r="AY980" i="1"/>
  <c r="BE980" i="1" s="1"/>
  <c r="BD980" i="1" s="1"/>
  <c r="BI980" i="1"/>
  <c r="BL980" i="1"/>
  <c r="BJ980" i="1"/>
  <c r="BH980" i="1"/>
  <c r="BG980" i="1"/>
  <c r="BK980" i="1"/>
  <c r="BI951" i="1"/>
  <c r="BL951" i="1"/>
  <c r="BK951" i="1"/>
  <c r="BG951" i="1"/>
  <c r="AY951" i="1"/>
  <c r="BE951" i="1" s="1"/>
  <c r="BD951" i="1" s="1"/>
  <c r="BJ951" i="1"/>
  <c r="BH951" i="1"/>
  <c r="AY1014" i="1"/>
  <c r="BE1014" i="1" s="1"/>
  <c r="BD1014" i="1" s="1"/>
  <c r="BG1014" i="1"/>
  <c r="BJ1014" i="1"/>
  <c r="BI1014" i="1"/>
  <c r="BL1014" i="1"/>
  <c r="BK1014" i="1"/>
  <c r="BH1014" i="1"/>
  <c r="BK976" i="1"/>
  <c r="BI976" i="1"/>
  <c r="BG976" i="1"/>
  <c r="BH976" i="1"/>
  <c r="AY976" i="1"/>
  <c r="BE976" i="1" s="1"/>
  <c r="BD976" i="1" s="1"/>
  <c r="BJ976" i="1"/>
  <c r="BL976" i="1"/>
  <c r="BB878" i="1"/>
  <c r="BF878" i="1" s="1"/>
  <c r="BK878" i="1"/>
  <c r="AF893" i="1"/>
  <c r="AT893" i="1" s="1"/>
  <c r="BK999" i="1"/>
  <c r="BH999" i="1"/>
  <c r="BJ999" i="1"/>
  <c r="BG999" i="1"/>
  <c r="AY999" i="1"/>
  <c r="BE999" i="1" s="1"/>
  <c r="BD999" i="1" s="1"/>
  <c r="BI999" i="1"/>
  <c r="BL999" i="1"/>
  <c r="BB994" i="1"/>
  <c r="BF994" i="1" s="1"/>
  <c r="BD994" i="1" s="1"/>
  <c r="BG994" i="1"/>
  <c r="BB810" i="1"/>
  <c r="BF810" i="1" s="1"/>
  <c r="BD810" i="1" s="1"/>
  <c r="BI810" i="1"/>
  <c r="BG810" i="1"/>
  <c r="BL810" i="1"/>
  <c r="BK810" i="1"/>
  <c r="AY957" i="1"/>
  <c r="BE957" i="1" s="1"/>
  <c r="BJ957" i="1"/>
  <c r="BH957" i="1"/>
  <c r="BH325" i="1"/>
  <c r="BL325" i="1"/>
  <c r="BK325" i="1"/>
  <c r="AY325" i="1"/>
  <c r="BE325" i="1" s="1"/>
  <c r="BD325" i="1" s="1"/>
  <c r="BI325" i="1"/>
  <c r="BG325" i="1"/>
  <c r="BJ325" i="1"/>
  <c r="BG962" i="1"/>
  <c r="BK962" i="1"/>
  <c r="BB962" i="1"/>
  <c r="BF962" i="1" s="1"/>
  <c r="BD962" i="1" s="1"/>
  <c r="BI962" i="1"/>
  <c r="BL962" i="1"/>
  <c r="AY969" i="1"/>
  <c r="BE969" i="1" s="1"/>
  <c r="BH969" i="1"/>
  <c r="BJ969" i="1"/>
  <c r="AY817" i="1"/>
  <c r="BE817" i="1" s="1"/>
  <c r="BD817" i="1" s="1"/>
  <c r="BL817" i="1"/>
  <c r="BI817" i="1"/>
  <c r="BH817" i="1"/>
  <c r="BG817" i="1"/>
  <c r="BJ817" i="1"/>
  <c r="BK817" i="1"/>
  <c r="BG1035" i="1"/>
  <c r="BH1035" i="1"/>
  <c r="BL1035" i="1"/>
  <c r="AY1035" i="1"/>
  <c r="BE1035" i="1" s="1"/>
  <c r="BD1035" i="1" s="1"/>
  <c r="BK1035" i="1"/>
  <c r="BI1035" i="1"/>
  <c r="BJ1035" i="1"/>
  <c r="AY874" i="1"/>
  <c r="BE874" i="1" s="1"/>
  <c r="BD874" i="1" s="1"/>
  <c r="BH874" i="1"/>
  <c r="BI874" i="1"/>
  <c r="BG874" i="1"/>
  <c r="BK874" i="1"/>
  <c r="BJ874" i="1"/>
  <c r="BL874" i="1"/>
  <c r="BH887" i="1"/>
  <c r="BK887" i="1"/>
  <c r="AY887" i="1"/>
  <c r="BE887" i="1" s="1"/>
  <c r="BD887" i="1" s="1"/>
  <c r="BJ887" i="1"/>
  <c r="BI887" i="1"/>
  <c r="BG887" i="1"/>
  <c r="BL887" i="1"/>
  <c r="BI911" i="1"/>
  <c r="BG911" i="1"/>
  <c r="AY911" i="1"/>
  <c r="BE911" i="1" s="1"/>
  <c r="BD911" i="1" s="1"/>
  <c r="BK911" i="1"/>
  <c r="BJ911" i="1"/>
  <c r="BH911" i="1"/>
  <c r="BL911" i="1"/>
  <c r="BL692" i="1"/>
  <c r="BK692" i="1"/>
  <c r="BG692" i="1"/>
  <c r="BB692" i="1"/>
  <c r="BF692" i="1" s="1"/>
  <c r="BD692" i="1" s="1"/>
  <c r="BI692" i="1"/>
  <c r="AY818" i="1"/>
  <c r="BE818" i="1" s="1"/>
  <c r="BD818" i="1" s="1"/>
  <c r="BJ818" i="1"/>
  <c r="BL818" i="1"/>
  <c r="BG818" i="1"/>
  <c r="BK818" i="1"/>
  <c r="BH818" i="1"/>
  <c r="BI818" i="1"/>
  <c r="BG849" i="1"/>
  <c r="BL849" i="1"/>
  <c r="AY815" i="1"/>
  <c r="BE815" i="1" s="1"/>
  <c r="BJ815" i="1"/>
  <c r="BH815" i="1"/>
  <c r="BB968" i="1"/>
  <c r="BF968" i="1" s="1"/>
  <c r="BD968" i="1" s="1"/>
  <c r="BI968" i="1"/>
  <c r="BG968" i="1"/>
  <c r="BL968" i="1"/>
  <c r="BK968" i="1"/>
  <c r="BK805" i="1"/>
  <c r="BL805" i="1"/>
  <c r="BI805" i="1"/>
  <c r="BB805" i="1"/>
  <c r="BF805" i="1" s="1"/>
  <c r="BD805" i="1" s="1"/>
  <c r="BG805" i="1"/>
  <c r="BL878" i="1"/>
  <c r="M798" i="1"/>
  <c r="M794" i="1"/>
  <c r="M790" i="1"/>
  <c r="M785" i="1"/>
  <c r="M781" i="1"/>
  <c r="M777" i="1"/>
  <c r="M773" i="1"/>
  <c r="M765" i="1"/>
  <c r="M761" i="1"/>
  <c r="N761" i="1" s="1"/>
  <c r="M757" i="1"/>
  <c r="N757" i="1" s="1"/>
  <c r="M753" i="1"/>
  <c r="M749" i="1"/>
  <c r="M745" i="1"/>
  <c r="M741" i="1"/>
  <c r="M733" i="1"/>
  <c r="N733" i="1" s="1"/>
  <c r="M729" i="1"/>
  <c r="N729" i="1" s="1"/>
  <c r="M724" i="1"/>
  <c r="M720" i="1"/>
  <c r="M716" i="1"/>
  <c r="M712" i="1"/>
  <c r="N712" i="1" s="1"/>
  <c r="M708" i="1"/>
  <c r="M704" i="1"/>
  <c r="M700" i="1"/>
  <c r="M694" i="1"/>
  <c r="N694" i="1" s="1"/>
  <c r="M690" i="1"/>
  <c r="M686" i="1"/>
  <c r="M678" i="1"/>
  <c r="M674" i="1"/>
  <c r="N674" i="1" s="1"/>
  <c r="M670" i="1"/>
  <c r="M666" i="1"/>
  <c r="M665" i="1"/>
  <c r="M664" i="1"/>
  <c r="M659" i="1"/>
  <c r="M655" i="1"/>
  <c r="M651" i="1"/>
  <c r="M647" i="1"/>
  <c r="M643" i="1"/>
  <c r="M639" i="1"/>
  <c r="M635" i="1"/>
  <c r="M629" i="1"/>
  <c r="M625" i="1"/>
  <c r="N625" i="1" s="1"/>
  <c r="M624" i="1"/>
  <c r="M620" i="1"/>
  <c r="M616" i="1"/>
  <c r="M612" i="1"/>
  <c r="N612" i="1" s="1"/>
  <c r="M592" i="1"/>
  <c r="N592" i="1" s="1"/>
  <c r="M591" i="1"/>
  <c r="M587" i="1"/>
  <c r="M583" i="1"/>
  <c r="M578" i="1"/>
  <c r="M573" i="1"/>
  <c r="M569" i="1"/>
  <c r="M564" i="1"/>
  <c r="M560" i="1"/>
  <c r="M556" i="1"/>
  <c r="M551" i="1"/>
  <c r="M538" i="1"/>
  <c r="M534" i="1"/>
  <c r="M525" i="1"/>
  <c r="N525" i="1" s="1"/>
  <c r="M520" i="1"/>
  <c r="M516" i="1"/>
  <c r="M515" i="1"/>
  <c r="M511" i="1"/>
  <c r="N511" i="1" s="1"/>
  <c r="M507" i="1"/>
  <c r="M503" i="1"/>
  <c r="M499" i="1"/>
  <c r="M495" i="1"/>
  <c r="M491" i="1"/>
  <c r="M483" i="1"/>
  <c r="M477" i="1"/>
  <c r="M473" i="1"/>
  <c r="M469" i="1"/>
  <c r="M799" i="1"/>
  <c r="M795" i="1"/>
  <c r="M791" i="1"/>
  <c r="M778" i="1"/>
  <c r="M774" i="1"/>
  <c r="M766" i="1"/>
  <c r="M762" i="1"/>
  <c r="M758" i="1"/>
  <c r="N758" i="1" s="1"/>
  <c r="M754" i="1"/>
  <c r="M750" i="1"/>
  <c r="M746" i="1"/>
  <c r="N746" i="1" s="1"/>
  <c r="M738" i="1"/>
  <c r="M734" i="1"/>
  <c r="M730" i="1"/>
  <c r="M726" i="1"/>
  <c r="M725" i="1"/>
  <c r="M721" i="1"/>
  <c r="M717" i="1"/>
  <c r="M713" i="1"/>
  <c r="M709" i="1"/>
  <c r="N709" i="1" s="1"/>
  <c r="M705" i="1"/>
  <c r="N705" i="1" s="1"/>
  <c r="M701" i="1"/>
  <c r="M695" i="1"/>
  <c r="M687" i="1"/>
  <c r="N687" i="1" s="1"/>
  <c r="M683" i="1"/>
  <c r="N683" i="1" s="1"/>
  <c r="M679" i="1"/>
  <c r="N679" i="1" s="1"/>
  <c r="M671" i="1"/>
  <c r="M667" i="1"/>
  <c r="M660" i="1"/>
  <c r="M656" i="1"/>
  <c r="N656" i="1" s="1"/>
  <c r="M652" i="1"/>
  <c r="M648" i="1"/>
  <c r="M644" i="1"/>
  <c r="M640" i="1"/>
  <c r="M636" i="1"/>
  <c r="M630" i="1"/>
  <c r="M626" i="1"/>
  <c r="M621" i="1"/>
  <c r="M617" i="1"/>
  <c r="M613" i="1"/>
  <c r="M609" i="1"/>
  <c r="N609" i="1" s="1"/>
  <c r="M605" i="1"/>
  <c r="M597" i="1"/>
  <c r="M588" i="1"/>
  <c r="M574" i="1"/>
  <c r="M570" i="1"/>
  <c r="M566" i="1"/>
  <c r="M561" i="1"/>
  <c r="N561" i="1" s="1"/>
  <c r="M557" i="1"/>
  <c r="M553" i="1"/>
  <c r="M552" i="1"/>
  <c r="M548" i="1"/>
  <c r="M544" i="1"/>
  <c r="N544" i="1" s="1"/>
  <c r="M540" i="1"/>
  <c r="M539" i="1"/>
  <c r="M535" i="1"/>
  <c r="M531" i="1"/>
  <c r="N531" i="1" s="1"/>
  <c r="M526" i="1"/>
  <c r="M521" i="1"/>
  <c r="N521" i="1" s="1"/>
  <c r="M517" i="1"/>
  <c r="M508" i="1"/>
  <c r="N508" i="1" s="1"/>
  <c r="M504" i="1"/>
  <c r="M500" i="1"/>
  <c r="M492" i="1"/>
  <c r="M488" i="1"/>
  <c r="M484" i="1"/>
  <c r="M480" i="1"/>
  <c r="M479" i="1"/>
  <c r="M478" i="1"/>
  <c r="M474" i="1"/>
  <c r="M470" i="1"/>
  <c r="N470" i="1" s="1"/>
  <c r="M466" i="1"/>
  <c r="M462" i="1"/>
  <c r="M784" i="1"/>
  <c r="N784" i="1" s="1"/>
  <c r="M775" i="1"/>
  <c r="M763" i="1"/>
  <c r="N763" i="1" s="1"/>
  <c r="M747" i="1"/>
  <c r="N747" i="1" s="1"/>
  <c r="M735" i="1"/>
  <c r="M722" i="1"/>
  <c r="M714" i="1"/>
  <c r="N714" i="1" s="1"/>
  <c r="M698" i="1"/>
  <c r="N698" i="1" s="1"/>
  <c r="M689" i="1"/>
  <c r="N689" i="1" s="1"/>
  <c r="M669" i="1"/>
  <c r="N669" i="1" s="1"/>
  <c r="M663" i="1"/>
  <c r="M654" i="1"/>
  <c r="M646" i="1"/>
  <c r="M638" i="1"/>
  <c r="N638" i="1" s="1"/>
  <c r="M632" i="1"/>
  <c r="M618" i="1"/>
  <c r="M610" i="1"/>
  <c r="M607" i="1"/>
  <c r="M590" i="1"/>
  <c r="M581" i="1"/>
  <c r="M577" i="1"/>
  <c r="M571" i="1"/>
  <c r="M562" i="1"/>
  <c r="N562" i="1" s="1"/>
  <c r="M554" i="1"/>
  <c r="M549" i="1"/>
  <c r="M546" i="1"/>
  <c r="M532" i="1"/>
  <c r="M529" i="1"/>
  <c r="M519" i="1"/>
  <c r="M513" i="1"/>
  <c r="N513" i="1" s="1"/>
  <c r="M510" i="1"/>
  <c r="M502" i="1"/>
  <c r="M482" i="1"/>
  <c r="M471" i="1"/>
  <c r="M455" i="1"/>
  <c r="M451" i="1"/>
  <c r="M446" i="1"/>
  <c r="M442" i="1"/>
  <c r="N442" i="1" s="1"/>
  <c r="M438" i="1"/>
  <c r="M432" i="1"/>
  <c r="M428" i="1"/>
  <c r="M424" i="1"/>
  <c r="N424" i="1" s="1"/>
  <c r="M420" i="1"/>
  <c r="M412" i="1"/>
  <c r="M408" i="1"/>
  <c r="M404" i="1"/>
  <c r="M387" i="1"/>
  <c r="M379" i="1"/>
  <c r="M375" i="1"/>
  <c r="M370" i="1"/>
  <c r="M366" i="1"/>
  <c r="M359" i="1"/>
  <c r="M355" i="1"/>
  <c r="M351" i="1"/>
  <c r="N351" i="1" s="1"/>
  <c r="M346" i="1"/>
  <c r="M345" i="1"/>
  <c r="M341" i="1"/>
  <c r="N341" i="1" s="1"/>
  <c r="M337" i="1"/>
  <c r="M333" i="1"/>
  <c r="N333" i="1" s="1"/>
  <c r="M329" i="1"/>
  <c r="M317" i="1"/>
  <c r="M313" i="1"/>
  <c r="M309" i="1"/>
  <c r="M305" i="1"/>
  <c r="M792" i="1"/>
  <c r="M779" i="1"/>
  <c r="M771" i="1"/>
  <c r="M767" i="1"/>
  <c r="M759" i="1"/>
  <c r="M751" i="1"/>
  <c r="M743" i="1"/>
  <c r="M740" i="1"/>
  <c r="M731" i="1"/>
  <c r="M718" i="1"/>
  <c r="M710" i="1"/>
  <c r="N710" i="1" s="1"/>
  <c r="M702" i="1"/>
  <c r="M696" i="1"/>
  <c r="M685" i="1"/>
  <c r="M676" i="1"/>
  <c r="M673" i="1"/>
  <c r="M658" i="1"/>
  <c r="M650" i="1"/>
  <c r="M642" i="1"/>
  <c r="M634" i="1"/>
  <c r="M628" i="1"/>
  <c r="M614" i="1"/>
  <c r="M602" i="1"/>
  <c r="M598" i="1"/>
  <c r="M595" i="1"/>
  <c r="M586" i="1"/>
  <c r="M575" i="1"/>
  <c r="M567" i="1"/>
  <c r="M541" i="1"/>
  <c r="M536" i="1"/>
  <c r="N536" i="1" s="1"/>
  <c r="M524" i="1"/>
  <c r="N524" i="1" s="1"/>
  <c r="M506" i="1"/>
  <c r="M498" i="1"/>
  <c r="M489" i="1"/>
  <c r="M486" i="1"/>
  <c r="M475" i="1"/>
  <c r="M467" i="1"/>
  <c r="M464" i="1"/>
  <c r="N464" i="1" s="1"/>
  <c r="M461" i="1"/>
  <c r="N461" i="1" s="1"/>
  <c r="M457" i="1"/>
  <c r="M449" i="1"/>
  <c r="M444" i="1"/>
  <c r="M440" i="1"/>
  <c r="N440" i="1" s="1"/>
  <c r="M436" i="1"/>
  <c r="M435" i="1"/>
  <c r="M434" i="1"/>
  <c r="M430" i="1"/>
  <c r="M426" i="1"/>
  <c r="M422" i="1"/>
  <c r="M418" i="1"/>
  <c r="M410" i="1"/>
  <c r="M406" i="1"/>
  <c r="M401" i="1"/>
  <c r="M397" i="1"/>
  <c r="M393" i="1"/>
  <c r="M389" i="1"/>
  <c r="M385" i="1"/>
  <c r="M381" i="1"/>
  <c r="M377" i="1"/>
  <c r="N377" i="1" s="1"/>
  <c r="M373" i="1"/>
  <c r="M368" i="1"/>
  <c r="M363" i="1"/>
  <c r="M357" i="1"/>
  <c r="N357" i="1" s="1"/>
  <c r="M353" i="1"/>
  <c r="N353" i="1" s="1"/>
  <c r="M349" i="1"/>
  <c r="M348" i="1"/>
  <c r="N348" i="1" s="1"/>
  <c r="M343" i="1"/>
  <c r="M335" i="1"/>
  <c r="M331" i="1"/>
  <c r="M327" i="1"/>
  <c r="N327" i="1" s="1"/>
  <c r="M319" i="1"/>
  <c r="M315" i="1"/>
  <c r="M311" i="1"/>
  <c r="M307" i="1"/>
  <c r="M303" i="1"/>
  <c r="M789" i="1"/>
  <c r="N789" i="1" s="1"/>
  <c r="M783" i="1"/>
  <c r="N783" i="1" s="1"/>
  <c r="M780" i="1"/>
  <c r="M744" i="1"/>
  <c r="M736" i="1"/>
  <c r="M715" i="1"/>
  <c r="M703" i="1"/>
  <c r="M688" i="1"/>
  <c r="M668" i="1"/>
  <c r="M653" i="1"/>
  <c r="M637" i="1"/>
  <c r="M623" i="1"/>
  <c r="M611" i="1"/>
  <c r="M603" i="1"/>
  <c r="M589" i="1"/>
  <c r="M559" i="1"/>
  <c r="N559" i="1" s="1"/>
  <c r="M537" i="1"/>
  <c r="M514" i="1"/>
  <c r="M509" i="1"/>
  <c r="M463" i="1"/>
  <c r="N463" i="1" s="1"/>
  <c r="M443" i="1"/>
  <c r="N443" i="1" s="1"/>
  <c r="M429" i="1"/>
  <c r="M421" i="1"/>
  <c r="M415" i="1"/>
  <c r="M409" i="1"/>
  <c r="M400" i="1"/>
  <c r="M390" i="1"/>
  <c r="M376" i="1"/>
  <c r="M367" i="1"/>
  <c r="M364" i="1"/>
  <c r="M361" i="1"/>
  <c r="M350" i="1"/>
  <c r="M347" i="1"/>
  <c r="M344" i="1"/>
  <c r="M338" i="1"/>
  <c r="M330" i="1"/>
  <c r="M324" i="1"/>
  <c r="M304" i="1"/>
  <c r="M301" i="1"/>
  <c r="M297" i="1"/>
  <c r="M293" i="1"/>
  <c r="N293" i="1" s="1"/>
  <c r="M289" i="1"/>
  <c r="M285" i="1"/>
  <c r="M281" i="1"/>
  <c r="N281" i="1" s="1"/>
  <c r="M277" i="1"/>
  <c r="M273" i="1"/>
  <c r="M268" i="1"/>
  <c r="N268" i="1" s="1"/>
  <c r="M264" i="1"/>
  <c r="M260" i="1"/>
  <c r="M256" i="1"/>
  <c r="M248" i="1"/>
  <c r="M244" i="1"/>
  <c r="M240" i="1"/>
  <c r="M236" i="1"/>
  <c r="M228" i="1"/>
  <c r="M220" i="1"/>
  <c r="M215" i="1"/>
  <c r="M211" i="1"/>
  <c r="M207" i="1"/>
  <c r="M203" i="1"/>
  <c r="M199" i="1"/>
  <c r="M186" i="1"/>
  <c r="M174" i="1"/>
  <c r="M170" i="1"/>
  <c r="M166" i="1"/>
  <c r="M162" i="1"/>
  <c r="N162" i="1" s="1"/>
  <c r="M158" i="1"/>
  <c r="M150" i="1"/>
  <c r="M145" i="1"/>
  <c r="M797" i="1"/>
  <c r="N797" i="1" s="1"/>
  <c r="M776" i="1"/>
  <c r="N776" i="1" s="1"/>
  <c r="M732" i="1"/>
  <c r="M711" i="1"/>
  <c r="M699" i="1"/>
  <c r="N699" i="1" s="1"/>
  <c r="M684" i="1"/>
  <c r="N684" i="1" s="1"/>
  <c r="M649" i="1"/>
  <c r="M633" i="1"/>
  <c r="M585" i="1"/>
  <c r="M772" i="1"/>
  <c r="M752" i="1"/>
  <c r="M728" i="1"/>
  <c r="M723" i="1"/>
  <c r="N723" i="1" s="1"/>
  <c r="M707" i="1"/>
  <c r="M697" i="1"/>
  <c r="M661" i="1"/>
  <c r="M619" i="1"/>
  <c r="M572" i="1"/>
  <c r="M555" i="1"/>
  <c r="M522" i="1"/>
  <c r="M501" i="1"/>
  <c r="M481" i="1"/>
  <c r="M476" i="1"/>
  <c r="M456" i="1"/>
  <c r="M450" i="1"/>
  <c r="N450" i="1" s="1"/>
  <c r="M447" i="1"/>
  <c r="M439" i="1"/>
  <c r="M425" i="1"/>
  <c r="N425" i="1" s="1"/>
  <c r="M417" i="1"/>
  <c r="M413" i="1"/>
  <c r="M405" i="1"/>
  <c r="N405" i="1" s="1"/>
  <c r="M398" i="1"/>
  <c r="M392" i="1"/>
  <c r="N392" i="1" s="1"/>
  <c r="M386" i="1"/>
  <c r="N386" i="1" s="1"/>
  <c r="M380" i="1"/>
  <c r="M372" i="1"/>
  <c r="M354" i="1"/>
  <c r="M340" i="1"/>
  <c r="M334" i="1"/>
  <c r="M326" i="1"/>
  <c r="M322" i="1"/>
  <c r="M316" i="1"/>
  <c r="M308" i="1"/>
  <c r="N308" i="1" s="1"/>
  <c r="M299" i="1"/>
  <c r="M295" i="1"/>
  <c r="M291" i="1"/>
  <c r="M287" i="1"/>
  <c r="N287" i="1" s="1"/>
  <c r="M283" i="1"/>
  <c r="M275" i="1"/>
  <c r="M266" i="1"/>
  <c r="M262" i="1"/>
  <c r="M258" i="1"/>
  <c r="M254" i="1"/>
  <c r="M250" i="1"/>
  <c r="M246" i="1"/>
  <c r="M242" i="1"/>
  <c r="M238" i="1"/>
  <c r="N238" i="1" s="1"/>
  <c r="M234" i="1"/>
  <c r="N234" i="1" s="1"/>
  <c r="M226" i="1"/>
  <c r="N226" i="1" s="1"/>
  <c r="M222" i="1"/>
  <c r="M218" i="1"/>
  <c r="M217" i="1"/>
  <c r="M205" i="1"/>
  <c r="M201" i="1"/>
  <c r="N201" i="1" s="1"/>
  <c r="M197" i="1"/>
  <c r="M193" i="1"/>
  <c r="N193" i="1" s="1"/>
  <c r="M188" i="1"/>
  <c r="M184" i="1"/>
  <c r="M176" i="1"/>
  <c r="M172" i="1"/>
  <c r="M168" i="1"/>
  <c r="N168" i="1" s="1"/>
  <c r="M164" i="1"/>
  <c r="M160" i="1"/>
  <c r="N160" i="1" s="1"/>
  <c r="M156" i="1"/>
  <c r="M152" i="1"/>
  <c r="M147" i="1"/>
  <c r="M143" i="1"/>
  <c r="M793" i="1"/>
  <c r="M788" i="1"/>
  <c r="M748" i="1"/>
  <c r="M719" i="1"/>
  <c r="N719" i="1" s="1"/>
  <c r="M693" i="1"/>
  <c r="M677" i="1"/>
  <c r="M641" i="1"/>
  <c r="M627" i="1"/>
  <c r="M615" i="1"/>
  <c r="M568" i="1"/>
  <c r="M563" i="1"/>
  <c r="M545" i="1"/>
  <c r="N545" i="1" s="1"/>
  <c r="M542" i="1"/>
  <c r="N542" i="1" s="1"/>
  <c r="M518" i="1"/>
  <c r="N518" i="1" s="1"/>
  <c r="M505" i="1"/>
  <c r="N505" i="1" s="1"/>
  <c r="M458" i="1"/>
  <c r="M448" i="1"/>
  <c r="M403" i="1"/>
  <c r="M394" i="1"/>
  <c r="M369" i="1"/>
  <c r="M362" i="1"/>
  <c r="N362" i="1" s="1"/>
  <c r="M352" i="1"/>
  <c r="N352" i="1" s="1"/>
  <c r="M318" i="1"/>
  <c r="M306" i="1"/>
  <c r="M296" i="1"/>
  <c r="M288" i="1"/>
  <c r="M280" i="1"/>
  <c r="M274" i="1"/>
  <c r="M265" i="1"/>
  <c r="M257" i="1"/>
  <c r="M251" i="1"/>
  <c r="M243" i="1"/>
  <c r="M235" i="1"/>
  <c r="M214" i="1"/>
  <c r="N214" i="1" s="1"/>
  <c r="M202" i="1"/>
  <c r="N202" i="1" s="1"/>
  <c r="M190" i="1"/>
  <c r="M187" i="1"/>
  <c r="M181" i="1"/>
  <c r="M177" i="1"/>
  <c r="M169" i="1"/>
  <c r="M161" i="1"/>
  <c r="M146" i="1"/>
  <c r="M497" i="1"/>
  <c r="M494" i="1"/>
  <c r="N494" i="1" s="1"/>
  <c r="M454" i="1"/>
  <c r="M437" i="1"/>
  <c r="N437" i="1" s="1"/>
  <c r="M382" i="1"/>
  <c r="M365" i="1"/>
  <c r="N365" i="1" s="1"/>
  <c r="M360" i="1"/>
  <c r="M336" i="1"/>
  <c r="M314" i="1"/>
  <c r="N314" i="1" s="1"/>
  <c r="M302" i="1"/>
  <c r="M294" i="1"/>
  <c r="M286" i="1"/>
  <c r="M272" i="1"/>
  <c r="M263" i="1"/>
  <c r="M255" i="1"/>
  <c r="N255" i="1" s="1"/>
  <c r="M249" i="1"/>
  <c r="M241" i="1"/>
  <c r="N241" i="1" s="1"/>
  <c r="M233" i="1"/>
  <c r="M229" i="1"/>
  <c r="M223" i="1"/>
  <c r="M208" i="1"/>
  <c r="N208" i="1" s="1"/>
  <c r="M200" i="1"/>
  <c r="N200" i="1" s="1"/>
  <c r="M194" i="1"/>
  <c r="M185" i="1"/>
  <c r="M167" i="1"/>
  <c r="M159" i="1"/>
  <c r="M153" i="1"/>
  <c r="M144" i="1"/>
  <c r="M163" i="1"/>
  <c r="M155" i="1"/>
  <c r="M460" i="1"/>
  <c r="M423" i="1"/>
  <c r="M411" i="1"/>
  <c r="M396" i="1"/>
  <c r="N396" i="1" s="1"/>
  <c r="M388" i="1"/>
  <c r="M378" i="1"/>
  <c r="N378" i="1" s="1"/>
  <c r="M332" i="1"/>
  <c r="M300" i="1"/>
  <c r="M292" i="1"/>
  <c r="N292" i="1" s="1"/>
  <c r="M284" i="1"/>
  <c r="M278" i="1"/>
  <c r="M269" i="1"/>
  <c r="M261" i="1"/>
  <c r="M253" i="1"/>
  <c r="M247" i="1"/>
  <c r="M227" i="1"/>
  <c r="M221" i="1"/>
  <c r="M212" i="1"/>
  <c r="N212" i="1" s="1"/>
  <c r="M206" i="1"/>
  <c r="N206" i="1" s="1"/>
  <c r="M198" i="1"/>
  <c r="N198" i="1" s="1"/>
  <c r="M192" i="1"/>
  <c r="M179" i="1"/>
  <c r="M173" i="1"/>
  <c r="N173" i="1" s="1"/>
  <c r="M165" i="1"/>
  <c r="M157" i="1"/>
  <c r="M151" i="1"/>
  <c r="N151" i="1" s="1"/>
  <c r="M142" i="1"/>
  <c r="M599" i="1"/>
  <c r="M594" i="1"/>
  <c r="M582" i="1"/>
  <c r="M576" i="1"/>
  <c r="N576" i="1" s="1"/>
  <c r="M527" i="1"/>
  <c r="M490" i="1"/>
  <c r="M485" i="1"/>
  <c r="M472" i="1"/>
  <c r="M452" i="1"/>
  <c r="M445" i="1"/>
  <c r="N445" i="1" s="1"/>
  <c r="M407" i="1"/>
  <c r="M384" i="1"/>
  <c r="M374" i="1"/>
  <c r="M356" i="1"/>
  <c r="M328" i="1"/>
  <c r="M310" i="1"/>
  <c r="M298" i="1"/>
  <c r="M290" i="1"/>
  <c r="M282" i="1"/>
  <c r="N282" i="1" s="1"/>
  <c r="M276" i="1"/>
  <c r="M270" i="1"/>
  <c r="M267" i="1"/>
  <c r="M259" i="1"/>
  <c r="M245" i="1"/>
  <c r="M237" i="1"/>
  <c r="N237" i="1" s="1"/>
  <c r="M231" i="1"/>
  <c r="N231" i="1" s="1"/>
  <c r="M225" i="1"/>
  <c r="M219" i="1"/>
  <c r="N219" i="1" s="1"/>
  <c r="M216" i="1"/>
  <c r="N216" i="1" s="1"/>
  <c r="M210" i="1"/>
  <c r="M204" i="1"/>
  <c r="M196" i="1"/>
  <c r="M189" i="1"/>
  <c r="M171" i="1"/>
  <c r="M148" i="1"/>
  <c r="N148" i="1" s="1"/>
  <c r="M131" i="1"/>
  <c r="N131" i="1" s="1"/>
  <c r="M113" i="1"/>
  <c r="N113" i="1" s="1"/>
  <c r="M89" i="1"/>
  <c r="N89" i="1" s="1"/>
  <c r="M77" i="1"/>
  <c r="N77" i="1" s="1"/>
  <c r="M63" i="1"/>
  <c r="N63" i="1" s="1"/>
  <c r="M49" i="1"/>
  <c r="N49" i="1" s="1"/>
  <c r="M123" i="1"/>
  <c r="N123" i="1" s="1"/>
  <c r="M84" i="1"/>
  <c r="N84" i="1" s="1"/>
  <c r="M68" i="1"/>
  <c r="N68" i="1" s="1"/>
  <c r="M58" i="1"/>
  <c r="N58" i="1" s="1"/>
  <c r="M24" i="1"/>
  <c r="N24" i="1" s="1"/>
  <c r="M81" i="1"/>
  <c r="N81" i="1" s="1"/>
  <c r="M53" i="1"/>
  <c r="N53" i="1" s="1"/>
  <c r="M76" i="1"/>
  <c r="N76" i="1" s="1"/>
  <c r="M125" i="1"/>
  <c r="N125" i="1" s="1"/>
  <c r="M92" i="1"/>
  <c r="N92" i="1" s="1"/>
  <c r="M64" i="1"/>
  <c r="N64" i="1" s="1"/>
  <c r="M18" i="1"/>
  <c r="N18" i="1" s="1"/>
  <c r="M119" i="1"/>
  <c r="N119" i="1" s="1"/>
  <c r="M88" i="1"/>
  <c r="N88" i="1" s="1"/>
  <c r="M25" i="1"/>
  <c r="N25" i="1" s="1"/>
  <c r="M59" i="1"/>
  <c r="M128" i="1"/>
  <c r="O128" i="1" s="1"/>
  <c r="T128" i="1" s="1"/>
  <c r="M138" i="1"/>
  <c r="M137" i="1"/>
  <c r="M136" i="1"/>
  <c r="M130" i="1"/>
  <c r="M129" i="1"/>
  <c r="M127" i="1"/>
  <c r="M111" i="1"/>
  <c r="M107" i="1"/>
  <c r="M99" i="1"/>
  <c r="M91" i="1"/>
  <c r="M83" i="1"/>
  <c r="M61" i="1"/>
  <c r="M60" i="1"/>
  <c r="M57" i="1"/>
  <c r="M56" i="1"/>
  <c r="M55" i="1"/>
  <c r="M46" i="1"/>
  <c r="M38" i="1"/>
  <c r="M135" i="1"/>
  <c r="M118" i="1"/>
  <c r="M117" i="1"/>
  <c r="M116" i="1"/>
  <c r="M110" i="1"/>
  <c r="M109" i="1"/>
  <c r="M106" i="1"/>
  <c r="M98" i="1"/>
  <c r="M97" i="1"/>
  <c r="M96" i="1"/>
  <c r="M82" i="1"/>
  <c r="M80" i="1"/>
  <c r="M75" i="1"/>
  <c r="M67" i="1"/>
  <c r="M54" i="1"/>
  <c r="M52" i="1"/>
  <c r="M51" i="1"/>
  <c r="M30" i="1"/>
  <c r="M29" i="1"/>
  <c r="M28" i="1"/>
  <c r="M27" i="1"/>
  <c r="M17" i="1"/>
  <c r="M16" i="1"/>
  <c r="M15" i="1"/>
  <c r="M105" i="1"/>
  <c r="M104" i="1"/>
  <c r="M87" i="1"/>
  <c r="M86" i="1"/>
  <c r="M85" i="1"/>
  <c r="M34" i="1"/>
  <c r="M33" i="1"/>
  <c r="M32" i="1"/>
  <c r="M31" i="1"/>
  <c r="M121" i="1"/>
  <c r="M115" i="1"/>
  <c r="M114" i="1"/>
  <c r="M74" i="1"/>
  <c r="M73" i="1"/>
  <c r="M48" i="1"/>
  <c r="M47" i="1"/>
  <c r="M45" i="1"/>
  <c r="M44" i="1"/>
  <c r="M43" i="1"/>
  <c r="M26" i="1"/>
  <c r="M14" i="1"/>
  <c r="M90" i="1"/>
  <c r="M71" i="1"/>
  <c r="M39" i="1"/>
  <c r="M37" i="1"/>
  <c r="M13" i="1"/>
  <c r="M12" i="1"/>
  <c r="M134" i="1"/>
  <c r="M133" i="1"/>
  <c r="M132" i="1"/>
  <c r="M126" i="1"/>
  <c r="M124" i="1"/>
  <c r="M103" i="1"/>
  <c r="M102" i="1"/>
  <c r="M101" i="1"/>
  <c r="M100" i="1"/>
  <c r="M95" i="1"/>
  <c r="M79" i="1"/>
  <c r="M78" i="1"/>
  <c r="M66" i="1"/>
  <c r="M65" i="1"/>
  <c r="M122" i="1"/>
  <c r="M120" i="1"/>
  <c r="M93" i="1"/>
  <c r="M72" i="1"/>
  <c r="M50" i="1"/>
  <c r="M23" i="1"/>
  <c r="M112" i="1"/>
  <c r="M70" i="1"/>
  <c r="M69" i="1"/>
  <c r="M42" i="1"/>
  <c r="M41" i="1"/>
  <c r="M40" i="1"/>
  <c r="M36" i="1"/>
  <c r="M35" i="1"/>
  <c r="M22" i="1"/>
  <c r="M21" i="1"/>
  <c r="M20" i="1"/>
  <c r="M19" i="1"/>
  <c r="M10" i="1"/>
  <c r="N10" i="1" s="1"/>
  <c r="M11" i="1"/>
  <c r="N11" i="1" s="1"/>
  <c r="M8" i="1"/>
  <c r="M4" i="1"/>
  <c r="M7" i="1"/>
  <c r="M3" i="1"/>
  <c r="M6" i="1"/>
  <c r="M2" i="1"/>
  <c r="M9" i="1"/>
  <c r="N9" i="1" s="1"/>
  <c r="M5" i="1"/>
  <c r="N5" i="1" s="1"/>
  <c r="H36" i="10"/>
  <c r="E20" i="10"/>
  <c r="AB13" i="10"/>
  <c r="E13" i="10"/>
  <c r="E15" i="10"/>
  <c r="E17" i="10"/>
  <c r="E22" i="10"/>
  <c r="E19" i="10"/>
  <c r="E25" i="10"/>
  <c r="E21" i="10"/>
  <c r="E24" i="10"/>
  <c r="E16" i="10"/>
  <c r="E18" i="10"/>
  <c r="E23" i="10"/>
  <c r="E14" i="10"/>
  <c r="BH391" i="1" l="1"/>
  <c r="BD878" i="1"/>
  <c r="BD900" i="1"/>
  <c r="BK358" i="1"/>
  <c r="BK391" i="1"/>
  <c r="BK1023" i="1"/>
  <c r="BG358" i="1"/>
  <c r="BL358" i="1"/>
  <c r="BG391" i="1"/>
  <c r="AY391" i="1"/>
  <c r="BE391" i="1" s="1"/>
  <c r="BD391" i="1" s="1"/>
  <c r="BH1041" i="1"/>
  <c r="BD957" i="1"/>
  <c r="AJ858" i="1"/>
  <c r="AQ858" i="1" s="1"/>
  <c r="AY1041" i="1"/>
  <c r="BE1041" i="1" s="1"/>
  <c r="BK957" i="1"/>
  <c r="AJ893" i="1"/>
  <c r="AQ893" i="1" s="1"/>
  <c r="BJ358" i="1"/>
  <c r="BI358" i="1"/>
  <c r="BI391" i="1"/>
  <c r="BI1023" i="1"/>
  <c r="AY358" i="1"/>
  <c r="BE358" i="1" s="1"/>
  <c r="BD358" i="1" s="1"/>
  <c r="BL391" i="1"/>
  <c r="BH1023" i="1"/>
  <c r="AJ755" i="1"/>
  <c r="AQ755" i="1" s="1"/>
  <c r="AJ1001" i="1"/>
  <c r="AQ1001" i="1" s="1"/>
  <c r="AJ912" i="1"/>
  <c r="AQ912" i="1" s="1"/>
  <c r="AJ342" i="1"/>
  <c r="AQ342" i="1" s="1"/>
  <c r="AJ800" i="1"/>
  <c r="AQ800" i="1" s="1"/>
  <c r="AJ606" i="1"/>
  <c r="AQ606" i="1" s="1"/>
  <c r="AJ982" i="1"/>
  <c r="AQ982" i="1" s="1"/>
  <c r="AJ836" i="1"/>
  <c r="AQ836" i="1" s="1"/>
  <c r="AJ973" i="1"/>
  <c r="AQ973" i="1" s="1"/>
  <c r="AK945" i="1"/>
  <c r="AR945" i="1" s="1"/>
  <c r="BI827" i="1"/>
  <c r="BG957" i="1"/>
  <c r="BH986" i="1"/>
  <c r="AY986" i="1"/>
  <c r="BE986" i="1" s="1"/>
  <c r="BD986" i="1" s="1"/>
  <c r="AK1040" i="1"/>
  <c r="AR1040" i="1" s="1"/>
  <c r="AK969" i="1"/>
  <c r="AR969" i="1" s="1"/>
  <c r="AJ931" i="1"/>
  <c r="AQ931" i="1" s="1"/>
  <c r="AJ323" i="1"/>
  <c r="AQ323" i="1" s="1"/>
  <c r="AK957" i="1"/>
  <c r="AR957" i="1" s="1"/>
  <c r="BJ1023" i="1"/>
  <c r="BG1023" i="1"/>
  <c r="AJ941" i="1"/>
  <c r="AQ941" i="1" s="1"/>
  <c r="BG869" i="1"/>
  <c r="BG991" i="1"/>
  <c r="AK991" i="1"/>
  <c r="AR991" i="1" s="1"/>
  <c r="AK828" i="1"/>
  <c r="AR828" i="1" s="1"/>
  <c r="AJ927" i="1"/>
  <c r="AQ927" i="1" s="1"/>
  <c r="AJ816" i="1"/>
  <c r="AQ816" i="1" s="1"/>
  <c r="AK1041" i="1"/>
  <c r="AR1041" i="1" s="1"/>
  <c r="AK812" i="1"/>
  <c r="AR812" i="1" s="1"/>
  <c r="AK323" i="1"/>
  <c r="AR323" i="1" s="1"/>
  <c r="BI991" i="1"/>
  <c r="BK991" i="1"/>
  <c r="BI957" i="1"/>
  <c r="BL957" i="1"/>
  <c r="AK808" i="1"/>
  <c r="AR808" i="1" s="1"/>
  <c r="AJ154" i="1"/>
  <c r="AQ154" i="1" s="1"/>
  <c r="AJ945" i="1"/>
  <c r="AQ945" i="1" s="1"/>
  <c r="AJ1036" i="1"/>
  <c r="AQ1036" i="1" s="1"/>
  <c r="AJ935" i="1"/>
  <c r="AQ935" i="1" s="1"/>
  <c r="AJ431" i="1"/>
  <c r="AQ431" i="1" s="1"/>
  <c r="AK755" i="1"/>
  <c r="AR755" i="1" s="1"/>
  <c r="BL991" i="1"/>
  <c r="AK908" i="1"/>
  <c r="AR908" i="1" s="1"/>
  <c r="AJ873" i="1"/>
  <c r="AQ873" i="1" s="1"/>
  <c r="AK961" i="1"/>
  <c r="AR961" i="1" s="1"/>
  <c r="AJ812" i="1"/>
  <c r="AQ812" i="1" s="1"/>
  <c r="AK869" i="1"/>
  <c r="AR869" i="1" s="1"/>
  <c r="AK154" i="1"/>
  <c r="AR154" i="1" s="1"/>
  <c r="BB824" i="1"/>
  <c r="BF824" i="1" s="1"/>
  <c r="BD824" i="1" s="1"/>
  <c r="BK824" i="1"/>
  <c r="BG824" i="1"/>
  <c r="BI824" i="1"/>
  <c r="BL824" i="1"/>
  <c r="BI1027" i="1"/>
  <c r="BH1027" i="1"/>
  <c r="BL1027" i="1"/>
  <c r="BG1027" i="1"/>
  <c r="AY1027" i="1"/>
  <c r="BE1027" i="1" s="1"/>
  <c r="BD1027" i="1" s="1"/>
  <c r="BJ1027" i="1"/>
  <c r="BK1027" i="1"/>
  <c r="BL608" i="1"/>
  <c r="BI608" i="1"/>
  <c r="BG608" i="1"/>
  <c r="AY608" i="1"/>
  <c r="BE608" i="1" s="1"/>
  <c r="BD608" i="1" s="1"/>
  <c r="BK608" i="1"/>
  <c r="BJ608" i="1"/>
  <c r="BH608" i="1"/>
  <c r="AY395" i="1"/>
  <c r="BE395" i="1" s="1"/>
  <c r="BD395" i="1" s="1"/>
  <c r="BJ395" i="1"/>
  <c r="BH395" i="1"/>
  <c r="BL395" i="1"/>
  <c r="BK395" i="1"/>
  <c r="BG395" i="1"/>
  <c r="BI395" i="1"/>
  <c r="BI993" i="1"/>
  <c r="BG993" i="1"/>
  <c r="BJ993" i="1"/>
  <c r="AY993" i="1"/>
  <c r="BE993" i="1" s="1"/>
  <c r="BD993" i="1" s="1"/>
  <c r="BH993" i="1"/>
  <c r="BL993" i="1"/>
  <c r="BK993" i="1"/>
  <c r="BH1005" i="1"/>
  <c r="BI1005" i="1"/>
  <c r="BK1005" i="1"/>
  <c r="BG1005" i="1"/>
  <c r="BJ1005" i="1"/>
  <c r="BL1005" i="1"/>
  <c r="AY1005" i="1"/>
  <c r="BE1005" i="1" s="1"/>
  <c r="BD1005" i="1" s="1"/>
  <c r="BK1015" i="1"/>
  <c r="BI1015" i="1"/>
  <c r="BG1015" i="1"/>
  <c r="BJ1015" i="1"/>
  <c r="BH1015" i="1"/>
  <c r="AY1015" i="1"/>
  <c r="BE1015" i="1" s="1"/>
  <c r="BD1015" i="1" s="1"/>
  <c r="BL1015" i="1"/>
  <c r="BB904" i="1"/>
  <c r="BF904" i="1" s="1"/>
  <c r="BD904" i="1" s="1"/>
  <c r="BK904" i="1"/>
  <c r="BL904" i="1"/>
  <c r="BI904" i="1"/>
  <c r="BG904" i="1"/>
  <c r="AY832" i="1"/>
  <c r="BE832" i="1" s="1"/>
  <c r="BD832" i="1" s="1"/>
  <c r="BK832" i="1"/>
  <c r="BH832" i="1"/>
  <c r="BL832" i="1"/>
  <c r="BJ832" i="1"/>
  <c r="BG832" i="1"/>
  <c r="BI832" i="1"/>
  <c r="AY1019" i="1"/>
  <c r="BE1019" i="1" s="1"/>
  <c r="BD1019" i="1" s="1"/>
  <c r="BI1019" i="1"/>
  <c r="BJ1019" i="1"/>
  <c r="BG1019" i="1"/>
  <c r="BK1019" i="1"/>
  <c r="BL1019" i="1"/>
  <c r="BH1019" i="1"/>
  <c r="BI900" i="1"/>
  <c r="AY893" i="1"/>
  <c r="BE893" i="1" s="1"/>
  <c r="BD893" i="1" s="1"/>
  <c r="BI893" i="1"/>
  <c r="BG893" i="1"/>
  <c r="BJ893" i="1"/>
  <c r="BL893" i="1"/>
  <c r="BK893" i="1"/>
  <c r="BH893" i="1"/>
  <c r="AJ1040" i="1"/>
  <c r="AQ1040" i="1" s="1"/>
  <c r="AK824" i="1"/>
  <c r="AR824" i="1" s="1"/>
  <c r="AK939" i="1"/>
  <c r="AR939" i="1" s="1"/>
  <c r="AK1015" i="1"/>
  <c r="AR1015" i="1" s="1"/>
  <c r="AJ1027" i="1"/>
  <c r="AQ1027" i="1" s="1"/>
  <c r="AJ846" i="1"/>
  <c r="AQ846" i="1" s="1"/>
  <c r="AJ865" i="1"/>
  <c r="AQ865" i="1" s="1"/>
  <c r="AJ608" i="1"/>
  <c r="AQ608" i="1" s="1"/>
  <c r="AJ395" i="1"/>
  <c r="AQ395" i="1" s="1"/>
  <c r="AK872" i="1"/>
  <c r="AR872" i="1" s="1"/>
  <c r="AK973" i="1"/>
  <c r="AR973" i="1" s="1"/>
  <c r="AJ993" i="1"/>
  <c r="AQ993" i="1" s="1"/>
  <c r="AJ828" i="1"/>
  <c r="AQ828" i="1" s="1"/>
  <c r="AJ1005" i="1"/>
  <c r="AQ1005" i="1" s="1"/>
  <c r="AK900" i="1"/>
  <c r="AR900" i="1" s="1"/>
  <c r="BK342" i="1"/>
  <c r="BL342" i="1"/>
  <c r="AY342" i="1"/>
  <c r="BE342" i="1" s="1"/>
  <c r="BD342" i="1" s="1"/>
  <c r="BG342" i="1"/>
  <c r="BH342" i="1"/>
  <c r="BI342" i="1"/>
  <c r="BJ342" i="1"/>
  <c r="BI986" i="1"/>
  <c r="BB969" i="1"/>
  <c r="BF969" i="1" s="1"/>
  <c r="BD969" i="1" s="1"/>
  <c r="BK969" i="1"/>
  <c r="BI969" i="1"/>
  <c r="BG969" i="1"/>
  <c r="BL969" i="1"/>
  <c r="BH931" i="1"/>
  <c r="AY931" i="1"/>
  <c r="BE931" i="1" s="1"/>
  <c r="BD931" i="1" s="1"/>
  <c r="BK931" i="1"/>
  <c r="BL931" i="1"/>
  <c r="BG931" i="1"/>
  <c r="BJ931" i="1"/>
  <c r="BI931" i="1"/>
  <c r="AK993" i="1"/>
  <c r="AR993" i="1" s="1"/>
  <c r="AY858" i="1"/>
  <c r="BE858" i="1" s="1"/>
  <c r="BD858" i="1" s="1"/>
  <c r="BH858" i="1"/>
  <c r="BI858" i="1"/>
  <c r="BL858" i="1"/>
  <c r="BJ858" i="1"/>
  <c r="BK858" i="1"/>
  <c r="BG858" i="1"/>
  <c r="BL973" i="1"/>
  <c r="BG973" i="1"/>
  <c r="AY973" i="1"/>
  <c r="BE973" i="1" s="1"/>
  <c r="BD973" i="1" s="1"/>
  <c r="BI973" i="1"/>
  <c r="BH973" i="1"/>
  <c r="BJ973" i="1"/>
  <c r="BK973" i="1"/>
  <c r="AK986" i="1"/>
  <c r="AR986" i="1" s="1"/>
  <c r="AK904" i="1"/>
  <c r="AR904" i="1" s="1"/>
  <c r="BK986" i="1"/>
  <c r="BI852" i="1"/>
  <c r="BJ852" i="1"/>
  <c r="BK852" i="1"/>
  <c r="BH852" i="1"/>
  <c r="AY852" i="1"/>
  <c r="BE852" i="1" s="1"/>
  <c r="BD852" i="1" s="1"/>
  <c r="BG852" i="1"/>
  <c r="BL852" i="1"/>
  <c r="BL877" i="1"/>
  <c r="BI877" i="1"/>
  <c r="BG877" i="1"/>
  <c r="BK877" i="1"/>
  <c r="AY877" i="1"/>
  <c r="BE877" i="1" s="1"/>
  <c r="BD877" i="1" s="1"/>
  <c r="BJ877" i="1"/>
  <c r="BH877" i="1"/>
  <c r="AY873" i="1"/>
  <c r="BE873" i="1" s="1"/>
  <c r="BD873" i="1" s="1"/>
  <c r="BL873" i="1"/>
  <c r="BJ873" i="1"/>
  <c r="BG873" i="1"/>
  <c r="BI873" i="1"/>
  <c r="BH873" i="1"/>
  <c r="BK873" i="1"/>
  <c r="BK812" i="1"/>
  <c r="BG812" i="1"/>
  <c r="BH812" i="1"/>
  <c r="AY812" i="1"/>
  <c r="BE812" i="1" s="1"/>
  <c r="BD812" i="1" s="1"/>
  <c r="BJ812" i="1"/>
  <c r="BL812" i="1"/>
  <c r="BI812" i="1"/>
  <c r="BB869" i="1"/>
  <c r="BF869" i="1" s="1"/>
  <c r="BD869" i="1" s="1"/>
  <c r="BI869" i="1"/>
  <c r="BL869" i="1"/>
  <c r="BI154" i="1"/>
  <c r="BB154" i="1"/>
  <c r="BF154" i="1" s="1"/>
  <c r="BD827" i="1"/>
  <c r="AJ832" i="1"/>
  <c r="AQ832" i="1" s="1"/>
  <c r="AJ1019" i="1"/>
  <c r="AQ1019" i="1" s="1"/>
  <c r="BG900" i="1"/>
  <c r="BJ865" i="1"/>
  <c r="BK865" i="1"/>
  <c r="BI865" i="1"/>
  <c r="BL865" i="1"/>
  <c r="AY865" i="1"/>
  <c r="BE865" i="1" s="1"/>
  <c r="BD865" i="1" s="1"/>
  <c r="BH865" i="1"/>
  <c r="BG865" i="1"/>
  <c r="BB872" i="1"/>
  <c r="BF872" i="1" s="1"/>
  <c r="BD872" i="1" s="1"/>
  <c r="BL872" i="1"/>
  <c r="BI872" i="1"/>
  <c r="BG872" i="1"/>
  <c r="BK872" i="1"/>
  <c r="BL961" i="1"/>
  <c r="AY961" i="1"/>
  <c r="BE961" i="1" s="1"/>
  <c r="BD961" i="1" s="1"/>
  <c r="BJ961" i="1"/>
  <c r="BI961" i="1"/>
  <c r="BH961" i="1"/>
  <c r="BG961" i="1"/>
  <c r="BK961" i="1"/>
  <c r="BL990" i="1"/>
  <c r="BI990" i="1"/>
  <c r="BK990" i="1"/>
  <c r="BG990" i="1"/>
  <c r="BJ990" i="1"/>
  <c r="AY990" i="1"/>
  <c r="BE990" i="1" s="1"/>
  <c r="BD990" i="1" s="1"/>
  <c r="BH990" i="1"/>
  <c r="BB815" i="1"/>
  <c r="BF815" i="1" s="1"/>
  <c r="BD815" i="1" s="1"/>
  <c r="BK815" i="1"/>
  <c r="BL815" i="1"/>
  <c r="BI815" i="1"/>
  <c r="AY850" i="1"/>
  <c r="BE850" i="1" s="1"/>
  <c r="BD850" i="1" s="1"/>
  <c r="BL850" i="1"/>
  <c r="BJ850" i="1"/>
  <c r="BI850" i="1"/>
  <c r="BG850" i="1"/>
  <c r="BH850" i="1"/>
  <c r="BK850" i="1"/>
  <c r="BJ808" i="1"/>
  <c r="BG808" i="1"/>
  <c r="BH808" i="1"/>
  <c r="BK808" i="1"/>
  <c r="BI808" i="1"/>
  <c r="AY808" i="1"/>
  <c r="BE808" i="1" s="1"/>
  <c r="BD808" i="1" s="1"/>
  <c r="BL808" i="1"/>
  <c r="BI908" i="1"/>
  <c r="BK908" i="1"/>
  <c r="BH908" i="1"/>
  <c r="AY908" i="1"/>
  <c r="BE908" i="1" s="1"/>
  <c r="BD908" i="1" s="1"/>
  <c r="BJ908" i="1"/>
  <c r="BG908" i="1"/>
  <c r="BL908" i="1"/>
  <c r="BL530" i="1"/>
  <c r="BI530" i="1"/>
  <c r="BG530" i="1"/>
  <c r="BB530" i="1"/>
  <c r="BF530" i="1" s="1"/>
  <c r="BD530" i="1" s="1"/>
  <c r="BK530" i="1"/>
  <c r="BB823" i="1"/>
  <c r="BF823" i="1" s="1"/>
  <c r="BD823" i="1" s="1"/>
  <c r="BI823" i="1"/>
  <c r="BG823" i="1"/>
  <c r="BL823" i="1"/>
  <c r="BK823" i="1"/>
  <c r="BI912" i="1"/>
  <c r="AY912" i="1"/>
  <c r="BE912" i="1" s="1"/>
  <c r="BD912" i="1" s="1"/>
  <c r="BK912" i="1"/>
  <c r="BH912" i="1"/>
  <c r="BJ912" i="1"/>
  <c r="BG912" i="1"/>
  <c r="BL912" i="1"/>
  <c r="BH755" i="1"/>
  <c r="BG755" i="1"/>
  <c r="BJ755" i="1"/>
  <c r="BK755" i="1"/>
  <c r="BL755" i="1"/>
  <c r="BI755" i="1"/>
  <c r="AY755" i="1"/>
  <c r="BE755" i="1" s="1"/>
  <c r="BD755" i="1" s="1"/>
  <c r="AY154" i="1"/>
  <c r="BE154" i="1" s="1"/>
  <c r="BL154" i="1"/>
  <c r="BK154" i="1"/>
  <c r="BJ154" i="1"/>
  <c r="BH154" i="1"/>
  <c r="BG154" i="1"/>
  <c r="AY323" i="1"/>
  <c r="BE323" i="1" s="1"/>
  <c r="BD323" i="1" s="1"/>
  <c r="BJ323" i="1"/>
  <c r="BI323" i="1"/>
  <c r="BK323" i="1"/>
  <c r="BH323" i="1"/>
  <c r="BG323" i="1"/>
  <c r="BL323" i="1"/>
  <c r="BG986" i="1"/>
  <c r="BJ941" i="1"/>
  <c r="BK941" i="1"/>
  <c r="AY941" i="1"/>
  <c r="BE941" i="1" s="1"/>
  <c r="BD941" i="1" s="1"/>
  <c r="BH941" i="1"/>
  <c r="BL941" i="1"/>
  <c r="BG941" i="1"/>
  <c r="BI941" i="1"/>
  <c r="AK827" i="1"/>
  <c r="AR827" i="1" s="1"/>
  <c r="AK982" i="1"/>
  <c r="AR982" i="1" s="1"/>
  <c r="AK990" i="1"/>
  <c r="AR990" i="1" s="1"/>
  <c r="AJ852" i="1"/>
  <c r="AQ852" i="1" s="1"/>
  <c r="AJ877" i="1"/>
  <c r="AQ877" i="1" s="1"/>
  <c r="BK827" i="1"/>
  <c r="BK900" i="1"/>
  <c r="BL1040" i="1"/>
  <c r="BH1040" i="1"/>
  <c r="BK1040" i="1"/>
  <c r="BG1040" i="1"/>
  <c r="BJ1040" i="1"/>
  <c r="BI1040" i="1"/>
  <c r="AY1040" i="1"/>
  <c r="BE1040" i="1" s="1"/>
  <c r="BD1040" i="1" s="1"/>
  <c r="BB939" i="1"/>
  <c r="BF939" i="1" s="1"/>
  <c r="BD939" i="1" s="1"/>
  <c r="BL939" i="1"/>
  <c r="BK939" i="1"/>
  <c r="BI939" i="1"/>
  <c r="BG939" i="1"/>
  <c r="BI846" i="1"/>
  <c r="BL846" i="1"/>
  <c r="BG846" i="1"/>
  <c r="AY846" i="1"/>
  <c r="BE846" i="1" s="1"/>
  <c r="BD846" i="1" s="1"/>
  <c r="BK846" i="1"/>
  <c r="BJ846" i="1"/>
  <c r="BH846" i="1"/>
  <c r="BK828" i="1"/>
  <c r="BH828" i="1"/>
  <c r="BG828" i="1"/>
  <c r="AY828" i="1"/>
  <c r="BE828" i="1" s="1"/>
  <c r="BD828" i="1" s="1"/>
  <c r="BJ828" i="1"/>
  <c r="BL828" i="1"/>
  <c r="BI828" i="1"/>
  <c r="BL986" i="1"/>
  <c r="AJ961" i="1"/>
  <c r="AQ961" i="1" s="1"/>
  <c r="AJ990" i="1"/>
  <c r="AQ990" i="1" s="1"/>
  <c r="AK815" i="1"/>
  <c r="AR815" i="1" s="1"/>
  <c r="AJ850" i="1"/>
  <c r="AQ850" i="1" s="1"/>
  <c r="AJ808" i="1"/>
  <c r="AQ808" i="1" s="1"/>
  <c r="AJ908" i="1"/>
  <c r="AQ908" i="1" s="1"/>
  <c r="AK1019" i="1"/>
  <c r="AR1019" i="1" s="1"/>
  <c r="AK606" i="1"/>
  <c r="AR606" i="1" s="1"/>
  <c r="AK530" i="1"/>
  <c r="AR530" i="1" s="1"/>
  <c r="AK800" i="1"/>
  <c r="AR800" i="1" s="1"/>
  <c r="AK927" i="1"/>
  <c r="AR927" i="1" s="1"/>
  <c r="AK823" i="1"/>
  <c r="AR823" i="1" s="1"/>
  <c r="BJ836" i="1"/>
  <c r="BH836" i="1"/>
  <c r="BG836" i="1"/>
  <c r="BL836" i="1"/>
  <c r="BI836" i="1"/>
  <c r="BK836" i="1"/>
  <c r="AY836" i="1"/>
  <c r="BE836" i="1" s="1"/>
  <c r="BD836" i="1" s="1"/>
  <c r="BH945" i="1"/>
  <c r="BL945" i="1"/>
  <c r="BJ945" i="1"/>
  <c r="BK945" i="1"/>
  <c r="BI945" i="1"/>
  <c r="AY945" i="1"/>
  <c r="BE945" i="1" s="1"/>
  <c r="BD945" i="1" s="1"/>
  <c r="BG945" i="1"/>
  <c r="BK1036" i="1"/>
  <c r="BJ1036" i="1"/>
  <c r="BH1036" i="1"/>
  <c r="AY1036" i="1"/>
  <c r="BE1036" i="1" s="1"/>
  <c r="BD1036" i="1" s="1"/>
  <c r="BG1036" i="1"/>
  <c r="BI1036" i="1"/>
  <c r="BL1036" i="1"/>
  <c r="BL935" i="1"/>
  <c r="BK935" i="1"/>
  <c r="BH935" i="1"/>
  <c r="AY935" i="1"/>
  <c r="BE935" i="1" s="1"/>
  <c r="BD935" i="1" s="1"/>
  <c r="BI935" i="1"/>
  <c r="BJ935" i="1"/>
  <c r="BG935" i="1"/>
  <c r="BK431" i="1"/>
  <c r="BJ431" i="1"/>
  <c r="BH431" i="1"/>
  <c r="BI431" i="1"/>
  <c r="BG431" i="1"/>
  <c r="BL431" i="1"/>
  <c r="AY431" i="1"/>
  <c r="BE431" i="1" s="1"/>
  <c r="BD431" i="1" s="1"/>
  <c r="BH800" i="1"/>
  <c r="AY800" i="1"/>
  <c r="BE800" i="1" s="1"/>
  <c r="BD800" i="1" s="1"/>
  <c r="BJ800" i="1"/>
  <c r="BI800" i="1"/>
  <c r="BL800" i="1"/>
  <c r="BG800" i="1"/>
  <c r="BK800" i="1"/>
  <c r="AY606" i="1"/>
  <c r="BE606" i="1" s="1"/>
  <c r="BD606" i="1" s="1"/>
  <c r="BL606" i="1"/>
  <c r="BK606" i="1"/>
  <c r="BH606" i="1"/>
  <c r="BJ606" i="1"/>
  <c r="BI606" i="1"/>
  <c r="BG606" i="1"/>
  <c r="AY1001" i="1"/>
  <c r="BE1001" i="1" s="1"/>
  <c r="BD1001" i="1" s="1"/>
  <c r="BK1001" i="1"/>
  <c r="BL1001" i="1"/>
  <c r="BH1001" i="1"/>
  <c r="BI1001" i="1"/>
  <c r="BJ1001" i="1"/>
  <c r="BG1001" i="1"/>
  <c r="BH982" i="1"/>
  <c r="BJ982" i="1"/>
  <c r="AY982" i="1"/>
  <c r="BE982" i="1" s="1"/>
  <c r="BD982" i="1" s="1"/>
  <c r="BG982" i="1"/>
  <c r="BL982" i="1"/>
  <c r="BK982" i="1"/>
  <c r="BI982" i="1"/>
  <c r="AY927" i="1"/>
  <c r="BE927" i="1" s="1"/>
  <c r="BD927" i="1" s="1"/>
  <c r="BL927" i="1"/>
  <c r="BH927" i="1"/>
  <c r="BI927" i="1"/>
  <c r="BK927" i="1"/>
  <c r="BG927" i="1"/>
  <c r="BJ927" i="1"/>
  <c r="BK816" i="1"/>
  <c r="BJ816" i="1"/>
  <c r="BI816" i="1"/>
  <c r="BL816" i="1"/>
  <c r="AY816" i="1"/>
  <c r="BE816" i="1" s="1"/>
  <c r="BD816" i="1" s="1"/>
  <c r="BH816" i="1"/>
  <c r="BG816" i="1"/>
  <c r="BB1041" i="1"/>
  <c r="BF1041" i="1" s="1"/>
  <c r="BK1041" i="1"/>
  <c r="BI1041" i="1"/>
  <c r="BL1041" i="1"/>
  <c r="BG1041" i="1"/>
  <c r="BL827" i="1"/>
  <c r="BG827" i="1"/>
  <c r="AK1036" i="1"/>
  <c r="AR1036" i="1" s="1"/>
  <c r="AK816" i="1"/>
  <c r="AR816" i="1" s="1"/>
  <c r="BL900" i="1"/>
  <c r="O204" i="1"/>
  <c r="N204" i="1"/>
  <c r="O259" i="1"/>
  <c r="N259" i="1"/>
  <c r="N328" i="1"/>
  <c r="O328" i="1"/>
  <c r="O485" i="1"/>
  <c r="N485" i="1"/>
  <c r="O179" i="1"/>
  <c r="N179" i="1"/>
  <c r="O253" i="1"/>
  <c r="N253" i="1"/>
  <c r="O144" i="1"/>
  <c r="N144" i="1"/>
  <c r="O223" i="1"/>
  <c r="N223" i="1"/>
  <c r="O286" i="1"/>
  <c r="N286" i="1"/>
  <c r="O146" i="1"/>
  <c r="N146" i="1"/>
  <c r="O288" i="1"/>
  <c r="N288" i="1"/>
  <c r="O403" i="1"/>
  <c r="N403" i="1"/>
  <c r="O568" i="1"/>
  <c r="N568" i="1"/>
  <c r="O788" i="1"/>
  <c r="N788" i="1"/>
  <c r="O152" i="1"/>
  <c r="N152" i="1"/>
  <c r="O188" i="1"/>
  <c r="N188" i="1"/>
  <c r="N262" i="1"/>
  <c r="O262" i="1"/>
  <c r="N334" i="1"/>
  <c r="O334" i="1"/>
  <c r="N476" i="1"/>
  <c r="O476" i="1"/>
  <c r="O697" i="1"/>
  <c r="N697" i="1"/>
  <c r="O649" i="1"/>
  <c r="N649" i="1"/>
  <c r="O150" i="1"/>
  <c r="N150" i="1"/>
  <c r="O203" i="1"/>
  <c r="N203" i="1"/>
  <c r="O244" i="1"/>
  <c r="N244" i="1"/>
  <c r="N330" i="1"/>
  <c r="O330" i="1"/>
  <c r="O376" i="1"/>
  <c r="N376" i="1"/>
  <c r="O623" i="1"/>
  <c r="N623" i="1"/>
  <c r="O744" i="1"/>
  <c r="N744" i="1"/>
  <c r="O303" i="1"/>
  <c r="N303" i="1"/>
  <c r="O343" i="1"/>
  <c r="N343" i="1"/>
  <c r="O410" i="1"/>
  <c r="N410" i="1"/>
  <c r="O486" i="1"/>
  <c r="N486" i="1"/>
  <c r="O575" i="1"/>
  <c r="N575" i="1"/>
  <c r="N602" i="1"/>
  <c r="O602" i="1"/>
  <c r="O676" i="1"/>
  <c r="N676" i="1"/>
  <c r="O743" i="1"/>
  <c r="N743" i="1"/>
  <c r="O309" i="1"/>
  <c r="N309" i="1"/>
  <c r="O346" i="1"/>
  <c r="N346" i="1"/>
  <c r="N387" i="1"/>
  <c r="O387" i="1"/>
  <c r="O420" i="1"/>
  <c r="N420" i="1"/>
  <c r="O455" i="1"/>
  <c r="N455" i="1"/>
  <c r="O532" i="1"/>
  <c r="N532" i="1"/>
  <c r="O590" i="1"/>
  <c r="N590" i="1"/>
  <c r="O663" i="1"/>
  <c r="N663" i="1"/>
  <c r="O479" i="1"/>
  <c r="N479" i="1"/>
  <c r="O517" i="1"/>
  <c r="N517" i="1"/>
  <c r="O548" i="1"/>
  <c r="N548" i="1"/>
  <c r="O613" i="1"/>
  <c r="N613" i="1"/>
  <c r="N648" i="1"/>
  <c r="O648" i="1"/>
  <c r="N778" i="1"/>
  <c r="O778" i="1"/>
  <c r="N491" i="1"/>
  <c r="O491" i="1"/>
  <c r="O520" i="1"/>
  <c r="N520" i="1"/>
  <c r="O569" i="1"/>
  <c r="N569" i="1"/>
  <c r="O616" i="1"/>
  <c r="N616" i="1"/>
  <c r="O647" i="1"/>
  <c r="N647" i="1"/>
  <c r="O664" i="1"/>
  <c r="N664" i="1"/>
  <c r="O749" i="1"/>
  <c r="N749" i="1"/>
  <c r="N785" i="1"/>
  <c r="O785" i="1"/>
  <c r="O210" i="1"/>
  <c r="N210" i="1"/>
  <c r="O267" i="1"/>
  <c r="N267" i="1"/>
  <c r="O356" i="1"/>
  <c r="N356" i="1"/>
  <c r="N594" i="1"/>
  <c r="O594" i="1"/>
  <c r="O192" i="1"/>
  <c r="N192" i="1"/>
  <c r="O261" i="1"/>
  <c r="N261" i="1"/>
  <c r="O388" i="1"/>
  <c r="N388" i="1"/>
  <c r="O460" i="1"/>
  <c r="N460" i="1"/>
  <c r="O194" i="1"/>
  <c r="N194" i="1"/>
  <c r="O360" i="1"/>
  <c r="N360" i="1"/>
  <c r="N161" i="1"/>
  <c r="O161" i="1"/>
  <c r="O235" i="1"/>
  <c r="N235" i="1"/>
  <c r="O296" i="1"/>
  <c r="N296" i="1"/>
  <c r="O693" i="1"/>
  <c r="N693" i="1"/>
  <c r="O156" i="1"/>
  <c r="N156" i="1"/>
  <c r="N266" i="1"/>
  <c r="O266" i="1"/>
  <c r="O316" i="1"/>
  <c r="N316" i="1"/>
  <c r="O447" i="1"/>
  <c r="N447" i="1"/>
  <c r="O572" i="1"/>
  <c r="N572" i="1"/>
  <c r="N707" i="1"/>
  <c r="O707" i="1"/>
  <c r="O158" i="1"/>
  <c r="N158" i="1"/>
  <c r="O207" i="1"/>
  <c r="N207" i="1"/>
  <c r="O248" i="1"/>
  <c r="N248" i="1"/>
  <c r="O285" i="1"/>
  <c r="N285" i="1"/>
  <c r="N338" i="1"/>
  <c r="O338" i="1"/>
  <c r="O361" i="1"/>
  <c r="N361" i="1"/>
  <c r="O421" i="1"/>
  <c r="N421" i="1"/>
  <c r="O589" i="1"/>
  <c r="N589" i="1"/>
  <c r="O703" i="1"/>
  <c r="N703" i="1"/>
  <c r="O307" i="1"/>
  <c r="N307" i="1"/>
  <c r="O381" i="1"/>
  <c r="N381" i="1"/>
  <c r="O418" i="1"/>
  <c r="N418" i="1"/>
  <c r="O434" i="1"/>
  <c r="N434" i="1"/>
  <c r="N614" i="1"/>
  <c r="O614" i="1"/>
  <c r="O685" i="1"/>
  <c r="N685" i="1"/>
  <c r="O751" i="1"/>
  <c r="N751" i="1"/>
  <c r="O313" i="1"/>
  <c r="N313" i="1"/>
  <c r="O404" i="1"/>
  <c r="N404" i="1"/>
  <c r="O571" i="1"/>
  <c r="N571" i="1"/>
  <c r="N722" i="1"/>
  <c r="O722" i="1"/>
  <c r="N775" i="1"/>
  <c r="O775" i="1"/>
  <c r="O500" i="1"/>
  <c r="N500" i="1"/>
  <c r="O539" i="1"/>
  <c r="N539" i="1"/>
  <c r="O552" i="1"/>
  <c r="N552" i="1"/>
  <c r="O566" i="1"/>
  <c r="N566" i="1"/>
  <c r="O597" i="1"/>
  <c r="N597" i="1"/>
  <c r="O617" i="1"/>
  <c r="N617" i="1"/>
  <c r="O636" i="1"/>
  <c r="N636" i="1"/>
  <c r="O652" i="1"/>
  <c r="N652" i="1"/>
  <c r="O671" i="1"/>
  <c r="N671" i="1"/>
  <c r="O695" i="1"/>
  <c r="N695" i="1"/>
  <c r="O713" i="1"/>
  <c r="N713" i="1"/>
  <c r="N726" i="1"/>
  <c r="O726" i="1"/>
  <c r="O762" i="1"/>
  <c r="N762" i="1"/>
  <c r="N791" i="1"/>
  <c r="O791" i="1"/>
  <c r="O473" i="1"/>
  <c r="N473" i="1"/>
  <c r="O495" i="1"/>
  <c r="N495" i="1"/>
  <c r="O556" i="1"/>
  <c r="N556" i="1"/>
  <c r="O573" i="1"/>
  <c r="N573" i="1"/>
  <c r="O591" i="1"/>
  <c r="N591" i="1"/>
  <c r="O620" i="1"/>
  <c r="N620" i="1"/>
  <c r="O635" i="1"/>
  <c r="N635" i="1"/>
  <c r="O651" i="1"/>
  <c r="N651" i="1"/>
  <c r="O665" i="1"/>
  <c r="N665" i="1"/>
  <c r="N678" i="1"/>
  <c r="O678" i="1"/>
  <c r="O700" i="1"/>
  <c r="N700" i="1"/>
  <c r="O716" i="1"/>
  <c r="N716" i="1"/>
  <c r="O753" i="1"/>
  <c r="N753" i="1"/>
  <c r="O773" i="1"/>
  <c r="N773" i="1"/>
  <c r="O790" i="1"/>
  <c r="N790" i="1"/>
  <c r="O189" i="1"/>
  <c r="N189" i="1"/>
  <c r="O270" i="1"/>
  <c r="N270" i="1"/>
  <c r="O298" i="1"/>
  <c r="N298" i="1"/>
  <c r="O374" i="1"/>
  <c r="N374" i="1"/>
  <c r="N452" i="1"/>
  <c r="O452" i="1"/>
  <c r="O527" i="1"/>
  <c r="N527" i="1"/>
  <c r="O599" i="1"/>
  <c r="N599" i="1"/>
  <c r="O165" i="1"/>
  <c r="N165" i="1"/>
  <c r="O227" i="1"/>
  <c r="N227" i="1"/>
  <c r="O269" i="1"/>
  <c r="N269" i="1"/>
  <c r="O300" i="1"/>
  <c r="N300" i="1"/>
  <c r="N155" i="1"/>
  <c r="O155" i="1"/>
  <c r="O159" i="1"/>
  <c r="N159" i="1"/>
  <c r="N233" i="1"/>
  <c r="O233" i="1"/>
  <c r="O263" i="1"/>
  <c r="N263" i="1"/>
  <c r="O302" i="1"/>
  <c r="N302" i="1"/>
  <c r="N169" i="1"/>
  <c r="O169" i="1"/>
  <c r="O190" i="1"/>
  <c r="N190" i="1"/>
  <c r="O243" i="1"/>
  <c r="N243" i="1"/>
  <c r="N274" i="1"/>
  <c r="O274" i="1"/>
  <c r="N306" i="1"/>
  <c r="O306" i="1"/>
  <c r="O369" i="1"/>
  <c r="N369" i="1"/>
  <c r="O458" i="1"/>
  <c r="N458" i="1"/>
  <c r="O627" i="1"/>
  <c r="N627" i="1"/>
  <c r="O143" i="1"/>
  <c r="N143" i="1"/>
  <c r="O176" i="1"/>
  <c r="N176" i="1"/>
  <c r="O197" i="1"/>
  <c r="N197" i="1"/>
  <c r="O218" i="1"/>
  <c r="N218" i="1"/>
  <c r="O254" i="1"/>
  <c r="N254" i="1"/>
  <c r="O275" i="1"/>
  <c r="N275" i="1"/>
  <c r="O295" i="1"/>
  <c r="N295" i="1"/>
  <c r="O322" i="1"/>
  <c r="N322" i="1"/>
  <c r="N354" i="1"/>
  <c r="O354" i="1"/>
  <c r="O417" i="1"/>
  <c r="N417" i="1"/>
  <c r="O501" i="1"/>
  <c r="N501" i="1"/>
  <c r="O619" i="1"/>
  <c r="N619" i="1"/>
  <c r="O585" i="1"/>
  <c r="N585" i="1"/>
  <c r="O186" i="1"/>
  <c r="N186" i="1"/>
  <c r="O211" i="1"/>
  <c r="N211" i="1"/>
  <c r="O236" i="1"/>
  <c r="N236" i="1"/>
  <c r="O256" i="1"/>
  <c r="N256" i="1"/>
  <c r="O273" i="1"/>
  <c r="N273" i="1"/>
  <c r="O289" i="1"/>
  <c r="N289" i="1"/>
  <c r="O304" i="1"/>
  <c r="N304" i="1"/>
  <c r="O344" i="1"/>
  <c r="N344" i="1"/>
  <c r="N364" i="1"/>
  <c r="O364" i="1"/>
  <c r="O400" i="1"/>
  <c r="N400" i="1"/>
  <c r="O429" i="1"/>
  <c r="N429" i="1"/>
  <c r="O514" i="1"/>
  <c r="N514" i="1"/>
  <c r="O603" i="1"/>
  <c r="N603" i="1"/>
  <c r="O653" i="1"/>
  <c r="N653" i="1"/>
  <c r="O715" i="1"/>
  <c r="N715" i="1"/>
  <c r="O311" i="1"/>
  <c r="N311" i="1"/>
  <c r="O331" i="1"/>
  <c r="N331" i="1"/>
  <c r="O349" i="1"/>
  <c r="N349" i="1"/>
  <c r="O368" i="1"/>
  <c r="N368" i="1"/>
  <c r="N385" i="1"/>
  <c r="O385" i="1"/>
  <c r="N401" i="1"/>
  <c r="O401" i="1"/>
  <c r="O422" i="1"/>
  <c r="N422" i="1"/>
  <c r="O435" i="1"/>
  <c r="N435" i="1"/>
  <c r="O449" i="1"/>
  <c r="N449" i="1"/>
  <c r="O467" i="1"/>
  <c r="N467" i="1"/>
  <c r="O498" i="1"/>
  <c r="N498" i="1"/>
  <c r="O541" i="1"/>
  <c r="N541" i="1"/>
  <c r="O595" i="1"/>
  <c r="N595" i="1"/>
  <c r="O628" i="1"/>
  <c r="N628" i="1"/>
  <c r="O658" i="1"/>
  <c r="N658" i="1"/>
  <c r="O696" i="1"/>
  <c r="N696" i="1"/>
  <c r="N731" i="1"/>
  <c r="O731" i="1"/>
  <c r="N759" i="1"/>
  <c r="O759" i="1"/>
  <c r="O792" i="1"/>
  <c r="N792" i="1"/>
  <c r="O317" i="1"/>
  <c r="N317" i="1"/>
  <c r="O355" i="1"/>
  <c r="N355" i="1"/>
  <c r="O375" i="1"/>
  <c r="N375" i="1"/>
  <c r="O408" i="1"/>
  <c r="N408" i="1"/>
  <c r="O428" i="1"/>
  <c r="N428" i="1"/>
  <c r="O446" i="1"/>
  <c r="N446" i="1"/>
  <c r="O482" i="1"/>
  <c r="N482" i="1"/>
  <c r="O519" i="1"/>
  <c r="N519" i="1"/>
  <c r="O549" i="1"/>
  <c r="N549" i="1"/>
  <c r="O577" i="1"/>
  <c r="N577" i="1"/>
  <c r="O610" i="1"/>
  <c r="N610" i="1"/>
  <c r="O646" i="1"/>
  <c r="N646" i="1"/>
  <c r="N735" i="1"/>
  <c r="O735" i="1"/>
  <c r="O474" i="1"/>
  <c r="N474" i="1"/>
  <c r="N484" i="1"/>
  <c r="O484" i="1"/>
  <c r="N504" i="1"/>
  <c r="O504" i="1"/>
  <c r="O526" i="1"/>
  <c r="N526" i="1"/>
  <c r="N540" i="1"/>
  <c r="O540" i="1"/>
  <c r="O553" i="1"/>
  <c r="N553" i="1"/>
  <c r="O570" i="1"/>
  <c r="N570" i="1"/>
  <c r="O605" i="1"/>
  <c r="N605" i="1"/>
  <c r="O621" i="1"/>
  <c r="N621" i="1"/>
  <c r="O640" i="1"/>
  <c r="N640" i="1"/>
  <c r="O701" i="1"/>
  <c r="N701" i="1"/>
  <c r="O717" i="1"/>
  <c r="N717" i="1"/>
  <c r="O730" i="1"/>
  <c r="N730" i="1"/>
  <c r="O750" i="1"/>
  <c r="N750" i="1"/>
  <c r="O766" i="1"/>
  <c r="N766" i="1"/>
  <c r="N795" i="1"/>
  <c r="O795" i="1"/>
  <c r="O477" i="1"/>
  <c r="N477" i="1"/>
  <c r="O499" i="1"/>
  <c r="N499" i="1"/>
  <c r="O515" i="1"/>
  <c r="N515" i="1"/>
  <c r="N534" i="1"/>
  <c r="O534" i="1"/>
  <c r="O560" i="1"/>
  <c r="N560" i="1"/>
  <c r="O578" i="1"/>
  <c r="N578" i="1"/>
  <c r="O624" i="1"/>
  <c r="N624" i="1"/>
  <c r="O639" i="1"/>
  <c r="N639" i="1"/>
  <c r="O655" i="1"/>
  <c r="N655" i="1"/>
  <c r="O666" i="1"/>
  <c r="N666" i="1"/>
  <c r="N686" i="1"/>
  <c r="O686" i="1"/>
  <c r="N704" i="1"/>
  <c r="O704" i="1"/>
  <c r="O720" i="1"/>
  <c r="N720" i="1"/>
  <c r="O741" i="1"/>
  <c r="N741" i="1"/>
  <c r="O777" i="1"/>
  <c r="N777" i="1"/>
  <c r="O794" i="1"/>
  <c r="N794" i="1"/>
  <c r="O225" i="1"/>
  <c r="N225" i="1"/>
  <c r="O407" i="1"/>
  <c r="N407" i="1"/>
  <c r="N582" i="1"/>
  <c r="O582" i="1"/>
  <c r="O284" i="1"/>
  <c r="N284" i="1"/>
  <c r="N423" i="1"/>
  <c r="O423" i="1"/>
  <c r="O185" i="1"/>
  <c r="N185" i="1"/>
  <c r="O249" i="1"/>
  <c r="N249" i="1"/>
  <c r="O336" i="1"/>
  <c r="N336" i="1"/>
  <c r="O181" i="1"/>
  <c r="N181" i="1"/>
  <c r="N257" i="1"/>
  <c r="O257" i="1"/>
  <c r="N677" i="1"/>
  <c r="O677" i="1"/>
  <c r="O205" i="1"/>
  <c r="N205" i="1"/>
  <c r="O246" i="1"/>
  <c r="N246" i="1"/>
  <c r="O380" i="1"/>
  <c r="N380" i="1"/>
  <c r="O439" i="1"/>
  <c r="N439" i="1"/>
  <c r="O555" i="1"/>
  <c r="N555" i="1"/>
  <c r="O752" i="1"/>
  <c r="N752" i="1"/>
  <c r="O732" i="1"/>
  <c r="N732" i="1"/>
  <c r="O170" i="1"/>
  <c r="N170" i="1"/>
  <c r="O220" i="1"/>
  <c r="N220" i="1"/>
  <c r="O264" i="1"/>
  <c r="N264" i="1"/>
  <c r="O297" i="1"/>
  <c r="N297" i="1"/>
  <c r="N350" i="1"/>
  <c r="O350" i="1"/>
  <c r="N415" i="1"/>
  <c r="O415" i="1"/>
  <c r="O688" i="1"/>
  <c r="N688" i="1"/>
  <c r="O319" i="1"/>
  <c r="N319" i="1"/>
  <c r="O393" i="1"/>
  <c r="N393" i="1"/>
  <c r="O430" i="1"/>
  <c r="N430" i="1"/>
  <c r="O642" i="1"/>
  <c r="N642" i="1"/>
  <c r="O771" i="1"/>
  <c r="N771" i="1"/>
  <c r="O366" i="1"/>
  <c r="N366" i="1"/>
  <c r="O438" i="1"/>
  <c r="N438" i="1"/>
  <c r="O510" i="1"/>
  <c r="N510" i="1"/>
  <c r="O632" i="1"/>
  <c r="N632" i="1"/>
  <c r="O466" i="1"/>
  <c r="N466" i="1"/>
  <c r="N492" i="1"/>
  <c r="O492" i="1"/>
  <c r="O535" i="1"/>
  <c r="N535" i="1"/>
  <c r="O588" i="1"/>
  <c r="N588" i="1"/>
  <c r="O630" i="1"/>
  <c r="N630" i="1"/>
  <c r="O667" i="1"/>
  <c r="N667" i="1"/>
  <c r="O725" i="1"/>
  <c r="N725" i="1"/>
  <c r="O738" i="1"/>
  <c r="N738" i="1"/>
  <c r="O469" i="1"/>
  <c r="N469" i="1"/>
  <c r="O507" i="1"/>
  <c r="N507" i="1"/>
  <c r="O551" i="1"/>
  <c r="N551" i="1"/>
  <c r="N587" i="1"/>
  <c r="O587" i="1"/>
  <c r="O629" i="1"/>
  <c r="N629" i="1"/>
  <c r="O765" i="1"/>
  <c r="N765" i="1"/>
  <c r="O171" i="1"/>
  <c r="N171" i="1"/>
  <c r="N290" i="1"/>
  <c r="O290" i="1"/>
  <c r="O490" i="1"/>
  <c r="N490" i="1"/>
  <c r="N157" i="1"/>
  <c r="O157" i="1"/>
  <c r="N221" i="1"/>
  <c r="O221" i="1"/>
  <c r="N153" i="1"/>
  <c r="O153" i="1"/>
  <c r="O229" i="1"/>
  <c r="N229" i="1"/>
  <c r="O294" i="1"/>
  <c r="N294" i="1"/>
  <c r="O454" i="1"/>
  <c r="N454" i="1"/>
  <c r="O187" i="1"/>
  <c r="N187" i="1"/>
  <c r="O265" i="1"/>
  <c r="N265" i="1"/>
  <c r="N448" i="1"/>
  <c r="O448" i="1"/>
  <c r="O615" i="1"/>
  <c r="N615" i="1"/>
  <c r="N793" i="1"/>
  <c r="O793" i="1"/>
  <c r="O172" i="1"/>
  <c r="N172" i="1"/>
  <c r="O217" i="1"/>
  <c r="N217" i="1"/>
  <c r="O250" i="1"/>
  <c r="N250" i="1"/>
  <c r="O291" i="1"/>
  <c r="N291" i="1"/>
  <c r="O340" i="1"/>
  <c r="N340" i="1"/>
  <c r="O413" i="1"/>
  <c r="N413" i="1"/>
  <c r="O481" i="1"/>
  <c r="N481" i="1"/>
  <c r="N772" i="1"/>
  <c r="O772" i="1"/>
  <c r="N174" i="1"/>
  <c r="O174" i="1"/>
  <c r="O228" i="1"/>
  <c r="N228" i="1"/>
  <c r="O301" i="1"/>
  <c r="N301" i="1"/>
  <c r="O390" i="1"/>
  <c r="N390" i="1"/>
  <c r="O509" i="1"/>
  <c r="N509" i="1"/>
  <c r="O637" i="1"/>
  <c r="N637" i="1"/>
  <c r="O780" i="1"/>
  <c r="N780" i="1"/>
  <c r="N363" i="1"/>
  <c r="O363" i="1"/>
  <c r="O397" i="1"/>
  <c r="N397" i="1"/>
  <c r="N444" i="1"/>
  <c r="O444" i="1"/>
  <c r="O489" i="1"/>
  <c r="N489" i="1"/>
  <c r="O586" i="1"/>
  <c r="N586" i="1"/>
  <c r="O650" i="1"/>
  <c r="N650" i="1"/>
  <c r="O718" i="1"/>
  <c r="N718" i="1"/>
  <c r="O779" i="1"/>
  <c r="N779" i="1"/>
  <c r="O337" i="1"/>
  <c r="N337" i="1"/>
  <c r="O370" i="1"/>
  <c r="N370" i="1"/>
  <c r="O471" i="1"/>
  <c r="N471" i="1"/>
  <c r="O546" i="1"/>
  <c r="N546" i="1"/>
  <c r="N607" i="1"/>
  <c r="O607" i="1"/>
  <c r="N480" i="1"/>
  <c r="O480" i="1"/>
  <c r="O196" i="1"/>
  <c r="N196" i="1"/>
  <c r="O245" i="1"/>
  <c r="N245" i="1"/>
  <c r="O276" i="1"/>
  <c r="N276" i="1"/>
  <c r="O310" i="1"/>
  <c r="N310" i="1"/>
  <c r="O384" i="1"/>
  <c r="N384" i="1"/>
  <c r="O472" i="1"/>
  <c r="N472" i="1"/>
  <c r="O142" i="1"/>
  <c r="N142" i="1"/>
  <c r="O247" i="1"/>
  <c r="N247" i="1"/>
  <c r="O278" i="1"/>
  <c r="N278" i="1"/>
  <c r="O332" i="1"/>
  <c r="N332" i="1"/>
  <c r="N411" i="1"/>
  <c r="O411" i="1"/>
  <c r="O163" i="1"/>
  <c r="N163" i="1"/>
  <c r="O167" i="1"/>
  <c r="N167" i="1"/>
  <c r="O272" i="1"/>
  <c r="N272" i="1"/>
  <c r="O382" i="1"/>
  <c r="N382" i="1"/>
  <c r="O497" i="1"/>
  <c r="N497" i="1"/>
  <c r="O177" i="1"/>
  <c r="N177" i="1"/>
  <c r="O251" i="1"/>
  <c r="N251" i="1"/>
  <c r="O280" i="1"/>
  <c r="N280" i="1"/>
  <c r="N318" i="1"/>
  <c r="O318" i="1"/>
  <c r="O394" i="1"/>
  <c r="N394" i="1"/>
  <c r="O563" i="1"/>
  <c r="N563" i="1"/>
  <c r="N641" i="1"/>
  <c r="O641" i="1"/>
  <c r="O748" i="1"/>
  <c r="N748" i="1"/>
  <c r="O147" i="1"/>
  <c r="N147" i="1"/>
  <c r="O164" i="1"/>
  <c r="N164" i="1"/>
  <c r="O184" i="1"/>
  <c r="N184" i="1"/>
  <c r="O222" i="1"/>
  <c r="N222" i="1"/>
  <c r="O242" i="1"/>
  <c r="N242" i="1"/>
  <c r="O258" i="1"/>
  <c r="N258" i="1"/>
  <c r="O283" i="1"/>
  <c r="N283" i="1"/>
  <c r="O299" i="1"/>
  <c r="N299" i="1"/>
  <c r="N326" i="1"/>
  <c r="O326" i="1"/>
  <c r="O372" i="1"/>
  <c r="N372" i="1"/>
  <c r="O398" i="1"/>
  <c r="N398" i="1"/>
  <c r="O456" i="1"/>
  <c r="N456" i="1"/>
  <c r="O522" i="1"/>
  <c r="N522" i="1"/>
  <c r="N661" i="1"/>
  <c r="O661" i="1"/>
  <c r="O728" i="1"/>
  <c r="N728" i="1"/>
  <c r="N633" i="1"/>
  <c r="O633" i="1"/>
  <c r="O711" i="1"/>
  <c r="N711" i="1"/>
  <c r="O145" i="1"/>
  <c r="N145" i="1"/>
  <c r="O166" i="1"/>
  <c r="N166" i="1"/>
  <c r="O199" i="1"/>
  <c r="N199" i="1"/>
  <c r="O215" i="1"/>
  <c r="N215" i="1"/>
  <c r="O240" i="1"/>
  <c r="N240" i="1"/>
  <c r="O260" i="1"/>
  <c r="N260" i="1"/>
  <c r="O277" i="1"/>
  <c r="N277" i="1"/>
  <c r="O324" i="1"/>
  <c r="N324" i="1"/>
  <c r="O347" i="1"/>
  <c r="N347" i="1"/>
  <c r="N367" i="1"/>
  <c r="O367" i="1"/>
  <c r="O409" i="1"/>
  <c r="N409" i="1"/>
  <c r="O537" i="1"/>
  <c r="N537" i="1"/>
  <c r="O611" i="1"/>
  <c r="N611" i="1"/>
  <c r="O668" i="1"/>
  <c r="N668" i="1"/>
  <c r="N736" i="1"/>
  <c r="O736" i="1"/>
  <c r="O315" i="1"/>
  <c r="N315" i="1"/>
  <c r="O335" i="1"/>
  <c r="N335" i="1"/>
  <c r="N373" i="1"/>
  <c r="O373" i="1"/>
  <c r="O389" i="1"/>
  <c r="N389" i="1"/>
  <c r="O406" i="1"/>
  <c r="N406" i="1"/>
  <c r="O426" i="1"/>
  <c r="N426" i="1"/>
  <c r="N436" i="1"/>
  <c r="O436" i="1"/>
  <c r="O457" i="1"/>
  <c r="N457" i="1"/>
  <c r="O475" i="1"/>
  <c r="N475" i="1"/>
  <c r="O506" i="1"/>
  <c r="N506" i="1"/>
  <c r="N567" i="1"/>
  <c r="O567" i="1"/>
  <c r="O598" i="1"/>
  <c r="N598" i="1"/>
  <c r="O634" i="1"/>
  <c r="N634" i="1"/>
  <c r="N673" i="1"/>
  <c r="O673" i="1"/>
  <c r="N702" i="1"/>
  <c r="O702" i="1"/>
  <c r="N740" i="1"/>
  <c r="O740" i="1"/>
  <c r="N767" i="1"/>
  <c r="O767" i="1"/>
  <c r="O305" i="1"/>
  <c r="N305" i="1"/>
  <c r="O329" i="1"/>
  <c r="N329" i="1"/>
  <c r="O345" i="1"/>
  <c r="N345" i="1"/>
  <c r="O359" i="1"/>
  <c r="N359" i="1"/>
  <c r="N379" i="1"/>
  <c r="O379" i="1"/>
  <c r="O412" i="1"/>
  <c r="N412" i="1"/>
  <c r="O432" i="1"/>
  <c r="N432" i="1"/>
  <c r="N451" i="1"/>
  <c r="O451" i="1"/>
  <c r="O502" i="1"/>
  <c r="N502" i="1"/>
  <c r="O529" i="1"/>
  <c r="N529" i="1"/>
  <c r="O554" i="1"/>
  <c r="N554" i="1"/>
  <c r="O581" i="1"/>
  <c r="N581" i="1"/>
  <c r="O618" i="1"/>
  <c r="N618" i="1"/>
  <c r="O654" i="1"/>
  <c r="N654" i="1"/>
  <c r="O462" i="1"/>
  <c r="N462" i="1"/>
  <c r="O478" i="1"/>
  <c r="N478" i="1"/>
  <c r="O488" i="1"/>
  <c r="N488" i="1"/>
  <c r="O557" i="1"/>
  <c r="N557" i="1"/>
  <c r="N574" i="1"/>
  <c r="O574" i="1"/>
  <c r="O626" i="1"/>
  <c r="N626" i="1"/>
  <c r="O644" i="1"/>
  <c r="N644" i="1"/>
  <c r="O660" i="1"/>
  <c r="N660" i="1"/>
  <c r="O721" i="1"/>
  <c r="N721" i="1"/>
  <c r="O734" i="1"/>
  <c r="N734" i="1"/>
  <c r="N754" i="1"/>
  <c r="O754" i="1"/>
  <c r="N774" i="1"/>
  <c r="O774" i="1"/>
  <c r="O799" i="1"/>
  <c r="N799" i="1"/>
  <c r="O483" i="1"/>
  <c r="N483" i="1"/>
  <c r="N503" i="1"/>
  <c r="O503" i="1"/>
  <c r="O516" i="1"/>
  <c r="N516" i="1"/>
  <c r="O538" i="1"/>
  <c r="N538" i="1"/>
  <c r="O564" i="1"/>
  <c r="N564" i="1"/>
  <c r="O583" i="1"/>
  <c r="N583" i="1"/>
  <c r="O643" i="1"/>
  <c r="N643" i="1"/>
  <c r="N659" i="1"/>
  <c r="O659" i="1"/>
  <c r="O670" i="1"/>
  <c r="N670" i="1"/>
  <c r="N690" i="1"/>
  <c r="O690" i="1"/>
  <c r="O708" i="1"/>
  <c r="N708" i="1"/>
  <c r="N724" i="1"/>
  <c r="O724" i="1"/>
  <c r="O745" i="1"/>
  <c r="N745" i="1"/>
  <c r="N781" i="1"/>
  <c r="O781" i="1"/>
  <c r="O798" i="1"/>
  <c r="N798" i="1"/>
  <c r="N59" i="1"/>
  <c r="N128" i="1"/>
  <c r="AC3" i="6"/>
  <c r="AC4" i="6" s="1"/>
  <c r="AC5" i="6" s="1"/>
  <c r="AC6" i="6" s="1"/>
  <c r="O40" i="1"/>
  <c r="T40" i="1" s="1"/>
  <c r="N40" i="1"/>
  <c r="N120" i="1"/>
  <c r="N78" i="1"/>
  <c r="N126" i="1"/>
  <c r="O13" i="1"/>
  <c r="T13" i="1" s="1"/>
  <c r="N13" i="1"/>
  <c r="N48" i="1"/>
  <c r="O48" i="1"/>
  <c r="T48" i="1" s="1"/>
  <c r="N104" i="1"/>
  <c r="N28" i="1"/>
  <c r="O80" i="1"/>
  <c r="T80" i="1" s="1"/>
  <c r="N80" i="1"/>
  <c r="O116" i="1"/>
  <c r="T116" i="1" s="1"/>
  <c r="N116" i="1"/>
  <c r="N61" i="1"/>
  <c r="O61" i="1"/>
  <c r="T61" i="1" s="1"/>
  <c r="O130" i="1"/>
  <c r="T130" i="1" s="1"/>
  <c r="N130" i="1"/>
  <c r="O22" i="1"/>
  <c r="T22" i="1" s="1"/>
  <c r="N22" i="1"/>
  <c r="N112" i="1"/>
  <c r="O50" i="1"/>
  <c r="T50" i="1" s="1"/>
  <c r="N50" i="1"/>
  <c r="O79" i="1"/>
  <c r="T79" i="1" s="1"/>
  <c r="N79" i="1"/>
  <c r="N102" i="1"/>
  <c r="N37" i="1"/>
  <c r="O73" i="1"/>
  <c r="T73" i="1" s="1"/>
  <c r="N73" i="1"/>
  <c r="N31" i="1"/>
  <c r="N105" i="1"/>
  <c r="N16" i="1"/>
  <c r="O54" i="1"/>
  <c r="T54" i="1" s="1"/>
  <c r="N54" i="1"/>
  <c r="O106" i="1"/>
  <c r="T106" i="1" s="1"/>
  <c r="N106" i="1"/>
  <c r="O56" i="1"/>
  <c r="T56" i="1" s="1"/>
  <c r="N56" i="1"/>
  <c r="N111" i="1"/>
  <c r="N136" i="1"/>
  <c r="O136" i="1"/>
  <c r="T136" i="1" s="1"/>
  <c r="O19" i="1"/>
  <c r="T19" i="1" s="1"/>
  <c r="N19" i="1"/>
  <c r="O42" i="1"/>
  <c r="T42" i="1" s="1"/>
  <c r="N42" i="1"/>
  <c r="N20" i="1"/>
  <c r="O20" i="1"/>
  <c r="T20" i="1" s="1"/>
  <c r="N36" i="1"/>
  <c r="O69" i="1"/>
  <c r="T69" i="1" s="1"/>
  <c r="N69" i="1"/>
  <c r="N93" i="1"/>
  <c r="N66" i="1"/>
  <c r="O100" i="1"/>
  <c r="T100" i="1" s="1"/>
  <c r="N100" i="1"/>
  <c r="O124" i="1"/>
  <c r="T124" i="1" s="1"/>
  <c r="N124" i="1"/>
  <c r="N134" i="1"/>
  <c r="O12" i="1"/>
  <c r="T12" i="1" s="1"/>
  <c r="N12" i="1"/>
  <c r="N71" i="1"/>
  <c r="O26" i="1"/>
  <c r="T26" i="1" s="1"/>
  <c r="N26" i="1"/>
  <c r="N47" i="1"/>
  <c r="N114" i="1"/>
  <c r="O114" i="1"/>
  <c r="T114" i="1" s="1"/>
  <c r="O33" i="1"/>
  <c r="T33" i="1" s="1"/>
  <c r="N33" i="1"/>
  <c r="O87" i="1"/>
  <c r="T87" i="1" s="1"/>
  <c r="N87" i="1"/>
  <c r="O27" i="1"/>
  <c r="T27" i="1" s="1"/>
  <c r="N27" i="1"/>
  <c r="O51" i="1"/>
  <c r="T51" i="1" s="1"/>
  <c r="N51" i="1"/>
  <c r="O75" i="1"/>
  <c r="T75" i="1" s="1"/>
  <c r="N75" i="1"/>
  <c r="O97" i="1"/>
  <c r="T97" i="1" s="1"/>
  <c r="N97" i="1"/>
  <c r="N110" i="1"/>
  <c r="O135" i="1"/>
  <c r="T135" i="1" s="1"/>
  <c r="N135" i="1"/>
  <c r="O46" i="1"/>
  <c r="T46" i="1" s="1"/>
  <c r="N46" i="1"/>
  <c r="N60" i="1"/>
  <c r="O99" i="1"/>
  <c r="T99" i="1" s="1"/>
  <c r="N99" i="1"/>
  <c r="N129" i="1"/>
  <c r="O138" i="1"/>
  <c r="T138" i="1" s="1"/>
  <c r="N138" i="1"/>
  <c r="N21" i="1"/>
  <c r="N70" i="1"/>
  <c r="O70" i="1"/>
  <c r="T70" i="1" s="1"/>
  <c r="N23" i="1"/>
  <c r="N101" i="1"/>
  <c r="O90" i="1"/>
  <c r="T90" i="1" s="1"/>
  <c r="N90" i="1"/>
  <c r="O43" i="1"/>
  <c r="T43" i="1" s="1"/>
  <c r="N43" i="1"/>
  <c r="O115" i="1"/>
  <c r="T115" i="1" s="1"/>
  <c r="N115" i="1"/>
  <c r="O34" i="1"/>
  <c r="T34" i="1" s="1"/>
  <c r="N34" i="1"/>
  <c r="N15" i="1"/>
  <c r="N52" i="1"/>
  <c r="N98" i="1"/>
  <c r="O55" i="1"/>
  <c r="T55" i="1" s="1"/>
  <c r="N55" i="1"/>
  <c r="O107" i="1"/>
  <c r="T107" i="1" s="1"/>
  <c r="N107" i="1"/>
  <c r="N41" i="1"/>
  <c r="N122" i="1"/>
  <c r="O132" i="1"/>
  <c r="T132" i="1" s="1"/>
  <c r="N132" i="1"/>
  <c r="N44" i="1"/>
  <c r="N121" i="1"/>
  <c r="N85" i="1"/>
  <c r="O29" i="1"/>
  <c r="T29" i="1" s="1"/>
  <c r="N29" i="1"/>
  <c r="O82" i="1"/>
  <c r="T82" i="1" s="1"/>
  <c r="N82" i="1"/>
  <c r="N117" i="1"/>
  <c r="O83" i="1"/>
  <c r="T83" i="1" s="1"/>
  <c r="N83" i="1"/>
  <c r="O35" i="1"/>
  <c r="T35" i="1" s="1"/>
  <c r="N35" i="1"/>
  <c r="N72" i="1"/>
  <c r="O72" i="1"/>
  <c r="T72" i="1" s="1"/>
  <c r="N65" i="1"/>
  <c r="N95" i="1"/>
  <c r="N103" i="1"/>
  <c r="N133" i="1"/>
  <c r="O39" i="1"/>
  <c r="T39" i="1" s="1"/>
  <c r="N39" i="1"/>
  <c r="N14" i="1"/>
  <c r="O45" i="1"/>
  <c r="T45" i="1" s="1"/>
  <c r="N45" i="1"/>
  <c r="O74" i="1"/>
  <c r="T74" i="1" s="1"/>
  <c r="N74" i="1"/>
  <c r="O32" i="1"/>
  <c r="T32" i="1" s="1"/>
  <c r="N32" i="1"/>
  <c r="O86" i="1"/>
  <c r="T86" i="1" s="1"/>
  <c r="N86" i="1"/>
  <c r="N17" i="1"/>
  <c r="N30" i="1"/>
  <c r="O67" i="1"/>
  <c r="T67" i="1" s="1"/>
  <c r="N67" i="1"/>
  <c r="O96" i="1"/>
  <c r="T96" i="1" s="1"/>
  <c r="N96" i="1"/>
  <c r="N109" i="1"/>
  <c r="N118" i="1"/>
  <c r="O38" i="1"/>
  <c r="T38" i="1" s="1"/>
  <c r="N38" i="1"/>
  <c r="O57" i="1"/>
  <c r="T57" i="1" s="1"/>
  <c r="N57" i="1"/>
  <c r="N91" i="1"/>
  <c r="O127" i="1"/>
  <c r="T127" i="1" s="1"/>
  <c r="N127" i="1"/>
  <c r="O137" i="1"/>
  <c r="T137" i="1" s="1"/>
  <c r="N137" i="1"/>
  <c r="P128" i="1"/>
  <c r="N2" i="1"/>
  <c r="N4" i="1"/>
  <c r="N6" i="1"/>
  <c r="N7" i="1"/>
  <c r="N3" i="1"/>
  <c r="N8" i="1"/>
  <c r="E26" i="10"/>
  <c r="H37" i="10" s="1"/>
  <c r="BD1041" i="1" l="1"/>
  <c r="BD154" i="1"/>
  <c r="Q774" i="1"/>
  <c r="T774" i="1"/>
  <c r="P774" i="1"/>
  <c r="Q451" i="1"/>
  <c r="P451" i="1"/>
  <c r="T451" i="1"/>
  <c r="Q767" i="1"/>
  <c r="P767" i="1"/>
  <c r="T767" i="1"/>
  <c r="P702" i="1"/>
  <c r="Q702" i="1"/>
  <c r="T702" i="1"/>
  <c r="T567" i="1"/>
  <c r="W567" i="1" s="1"/>
  <c r="AA567" i="1" s="1"/>
  <c r="P567" i="1"/>
  <c r="Q567" i="1"/>
  <c r="P436" i="1"/>
  <c r="Q436" i="1"/>
  <c r="T436" i="1"/>
  <c r="T373" i="1"/>
  <c r="P373" i="1"/>
  <c r="Q373" i="1"/>
  <c r="T367" i="1"/>
  <c r="Q367" i="1"/>
  <c r="P367" i="1"/>
  <c r="T326" i="1"/>
  <c r="Q326" i="1"/>
  <c r="P326" i="1"/>
  <c r="T641" i="1"/>
  <c r="P641" i="1"/>
  <c r="Q641" i="1"/>
  <c r="T411" i="1"/>
  <c r="Q411" i="1"/>
  <c r="P411" i="1"/>
  <c r="T607" i="1"/>
  <c r="Q607" i="1"/>
  <c r="P607" i="1"/>
  <c r="P444" i="1"/>
  <c r="Q444" i="1"/>
  <c r="T444" i="1"/>
  <c r="Q363" i="1"/>
  <c r="T363" i="1"/>
  <c r="P363" i="1"/>
  <c r="P772" i="1"/>
  <c r="T772" i="1"/>
  <c r="Q772" i="1"/>
  <c r="V772" i="1" s="1"/>
  <c r="X772" i="1" s="1"/>
  <c r="Q793" i="1"/>
  <c r="T793" i="1"/>
  <c r="P793" i="1"/>
  <c r="Q448" i="1"/>
  <c r="T448" i="1"/>
  <c r="P448" i="1"/>
  <c r="Q153" i="1"/>
  <c r="T153" i="1"/>
  <c r="P153" i="1"/>
  <c r="Q157" i="1"/>
  <c r="P157" i="1"/>
  <c r="T157" i="1"/>
  <c r="P290" i="1"/>
  <c r="Q290" i="1"/>
  <c r="T290" i="1"/>
  <c r="T587" i="1"/>
  <c r="P587" i="1"/>
  <c r="Q587" i="1"/>
  <c r="P492" i="1"/>
  <c r="Q492" i="1"/>
  <c r="T492" i="1"/>
  <c r="Q415" i="1"/>
  <c r="T415" i="1"/>
  <c r="P415" i="1"/>
  <c r="Q257" i="1"/>
  <c r="P257" i="1"/>
  <c r="T257" i="1"/>
  <c r="P704" i="1"/>
  <c r="T704" i="1"/>
  <c r="Q704" i="1"/>
  <c r="T534" i="1"/>
  <c r="Q534" i="1"/>
  <c r="P534" i="1"/>
  <c r="T795" i="1"/>
  <c r="Q795" i="1"/>
  <c r="P795" i="1"/>
  <c r="Q484" i="1"/>
  <c r="T484" i="1"/>
  <c r="P484" i="1"/>
  <c r="T735" i="1"/>
  <c r="P735" i="1"/>
  <c r="Q735" i="1"/>
  <c r="Q759" i="1"/>
  <c r="P759" i="1"/>
  <c r="T759" i="1"/>
  <c r="P401" i="1"/>
  <c r="Q401" i="1"/>
  <c r="T401" i="1"/>
  <c r="T364" i="1"/>
  <c r="Q364" i="1"/>
  <c r="P364" i="1"/>
  <c r="T274" i="1"/>
  <c r="P274" i="1"/>
  <c r="Q274" i="1"/>
  <c r="P233" i="1"/>
  <c r="Q233" i="1"/>
  <c r="T233" i="1"/>
  <c r="T155" i="1"/>
  <c r="Q155" i="1"/>
  <c r="P155" i="1"/>
  <c r="Q722" i="1"/>
  <c r="T722" i="1"/>
  <c r="P722" i="1"/>
  <c r="P614" i="1"/>
  <c r="Q614" i="1"/>
  <c r="T614" i="1"/>
  <c r="Q707" i="1"/>
  <c r="P707" i="1"/>
  <c r="T707" i="1"/>
  <c r="T266" i="1"/>
  <c r="P266" i="1"/>
  <c r="Q266" i="1"/>
  <c r="T594" i="1"/>
  <c r="Q594" i="1"/>
  <c r="P594" i="1"/>
  <c r="Q785" i="1"/>
  <c r="T785" i="1"/>
  <c r="P785" i="1"/>
  <c r="T778" i="1"/>
  <c r="Q778" i="1"/>
  <c r="P778" i="1"/>
  <c r="Q602" i="1"/>
  <c r="T602" i="1"/>
  <c r="P602" i="1"/>
  <c r="Q334" i="1"/>
  <c r="P334" i="1"/>
  <c r="T334" i="1"/>
  <c r="T798" i="1"/>
  <c r="Q798" i="1"/>
  <c r="P798" i="1"/>
  <c r="Q708" i="1"/>
  <c r="P708" i="1"/>
  <c r="T708" i="1"/>
  <c r="P643" i="1"/>
  <c r="Q643" i="1"/>
  <c r="T643" i="1"/>
  <c r="Q516" i="1"/>
  <c r="P516" i="1"/>
  <c r="T516" i="1"/>
  <c r="T734" i="1"/>
  <c r="Q734" i="1"/>
  <c r="P734" i="1"/>
  <c r="P660" i="1"/>
  <c r="T660" i="1"/>
  <c r="Q660" i="1"/>
  <c r="Q557" i="1"/>
  <c r="T557" i="1"/>
  <c r="P557" i="1"/>
  <c r="T654" i="1"/>
  <c r="P654" i="1"/>
  <c r="Q654" i="1"/>
  <c r="Q529" i="1"/>
  <c r="T529" i="1"/>
  <c r="P529" i="1"/>
  <c r="Q359" i="1"/>
  <c r="T359" i="1"/>
  <c r="P359" i="1"/>
  <c r="Q634" i="1"/>
  <c r="P634" i="1"/>
  <c r="T634" i="1"/>
  <c r="Q406" i="1"/>
  <c r="T406" i="1"/>
  <c r="P406" i="1"/>
  <c r="T668" i="1"/>
  <c r="P668" i="1"/>
  <c r="Q668" i="1"/>
  <c r="T324" i="1"/>
  <c r="P324" i="1"/>
  <c r="Q324" i="1"/>
  <c r="P215" i="1"/>
  <c r="T215" i="1"/>
  <c r="Q215" i="1"/>
  <c r="P711" i="1"/>
  <c r="Q711" i="1"/>
  <c r="T711" i="1"/>
  <c r="T522" i="1"/>
  <c r="P522" i="1"/>
  <c r="Q522" i="1"/>
  <c r="Q398" i="1"/>
  <c r="T398" i="1"/>
  <c r="P398" i="1"/>
  <c r="Q283" i="1"/>
  <c r="P283" i="1"/>
  <c r="T283" i="1"/>
  <c r="Q242" i="1"/>
  <c r="P242" i="1"/>
  <c r="T242" i="1"/>
  <c r="Q147" i="1"/>
  <c r="T147" i="1"/>
  <c r="P147" i="1"/>
  <c r="Q394" i="1"/>
  <c r="P394" i="1"/>
  <c r="T394" i="1"/>
  <c r="Q280" i="1"/>
  <c r="P280" i="1"/>
  <c r="T280" i="1"/>
  <c r="P177" i="1"/>
  <c r="T177" i="1"/>
  <c r="Q177" i="1"/>
  <c r="Q382" i="1"/>
  <c r="T382" i="1"/>
  <c r="P382" i="1"/>
  <c r="Q167" i="1"/>
  <c r="T167" i="1"/>
  <c r="P167" i="1"/>
  <c r="T278" i="1"/>
  <c r="P278" i="1"/>
  <c r="Q278" i="1"/>
  <c r="P142" i="1"/>
  <c r="T142" i="1"/>
  <c r="Q142" i="1"/>
  <c r="T384" i="1"/>
  <c r="Q384" i="1"/>
  <c r="P384" i="1"/>
  <c r="P276" i="1"/>
  <c r="Q276" i="1"/>
  <c r="T276" i="1"/>
  <c r="Q196" i="1"/>
  <c r="P196" i="1"/>
  <c r="T196" i="1"/>
  <c r="P471" i="1"/>
  <c r="T471" i="1"/>
  <c r="Q471" i="1"/>
  <c r="T337" i="1"/>
  <c r="Q337" i="1"/>
  <c r="P337" i="1"/>
  <c r="Q718" i="1"/>
  <c r="T718" i="1"/>
  <c r="P718" i="1"/>
  <c r="Q586" i="1"/>
  <c r="T586" i="1"/>
  <c r="P586" i="1"/>
  <c r="T637" i="1"/>
  <c r="Q637" i="1"/>
  <c r="P637" i="1"/>
  <c r="Q390" i="1"/>
  <c r="P390" i="1"/>
  <c r="T390" i="1"/>
  <c r="Q228" i="1"/>
  <c r="P228" i="1"/>
  <c r="T228" i="1"/>
  <c r="Q413" i="1"/>
  <c r="T413" i="1"/>
  <c r="P413" i="1"/>
  <c r="Q291" i="1"/>
  <c r="P291" i="1"/>
  <c r="T291" i="1"/>
  <c r="T217" i="1"/>
  <c r="P217" i="1"/>
  <c r="Q217" i="1"/>
  <c r="P187" i="1"/>
  <c r="Q187" i="1"/>
  <c r="T187" i="1"/>
  <c r="P294" i="1"/>
  <c r="T294" i="1"/>
  <c r="Q294" i="1"/>
  <c r="P765" i="1"/>
  <c r="T765" i="1"/>
  <c r="Q765" i="1"/>
  <c r="Q507" i="1"/>
  <c r="P507" i="1"/>
  <c r="T507" i="1"/>
  <c r="P738" i="1"/>
  <c r="T738" i="1"/>
  <c r="Q738" i="1"/>
  <c r="T667" i="1"/>
  <c r="Q667" i="1"/>
  <c r="P667" i="1"/>
  <c r="P588" i="1"/>
  <c r="Q588" i="1"/>
  <c r="T588" i="1"/>
  <c r="P632" i="1"/>
  <c r="Q632" i="1"/>
  <c r="T632" i="1"/>
  <c r="Q438" i="1"/>
  <c r="P438" i="1"/>
  <c r="T438" i="1"/>
  <c r="Q771" i="1"/>
  <c r="P771" i="1"/>
  <c r="T771" i="1"/>
  <c r="P430" i="1"/>
  <c r="T430" i="1"/>
  <c r="Q430" i="1"/>
  <c r="T319" i="1"/>
  <c r="P319" i="1"/>
  <c r="Q319" i="1"/>
  <c r="Q297" i="1"/>
  <c r="P297" i="1"/>
  <c r="T297" i="1"/>
  <c r="Q220" i="1"/>
  <c r="T220" i="1"/>
  <c r="P220" i="1"/>
  <c r="Q732" i="1"/>
  <c r="T732" i="1"/>
  <c r="P732" i="1"/>
  <c r="P555" i="1"/>
  <c r="Q555" i="1"/>
  <c r="T555" i="1"/>
  <c r="T380" i="1"/>
  <c r="Q380" i="1"/>
  <c r="P380" i="1"/>
  <c r="P205" i="1"/>
  <c r="Q205" i="1"/>
  <c r="T205" i="1"/>
  <c r="T336" i="1"/>
  <c r="Q336" i="1"/>
  <c r="P336" i="1"/>
  <c r="Q185" i="1"/>
  <c r="T185" i="1"/>
  <c r="P185" i="1"/>
  <c r="P284" i="1"/>
  <c r="T284" i="1"/>
  <c r="Q284" i="1"/>
  <c r="P407" i="1"/>
  <c r="T407" i="1"/>
  <c r="Q407" i="1"/>
  <c r="T794" i="1"/>
  <c r="P794" i="1"/>
  <c r="Q794" i="1"/>
  <c r="T741" i="1"/>
  <c r="Q741" i="1"/>
  <c r="P741" i="1"/>
  <c r="T666" i="1"/>
  <c r="P666" i="1"/>
  <c r="Q666" i="1"/>
  <c r="T639" i="1"/>
  <c r="Q639" i="1"/>
  <c r="P639" i="1"/>
  <c r="P578" i="1"/>
  <c r="T578" i="1"/>
  <c r="Q578" i="1"/>
  <c r="Q499" i="1"/>
  <c r="T499" i="1"/>
  <c r="P499" i="1"/>
  <c r="T750" i="1"/>
  <c r="Q750" i="1"/>
  <c r="P750" i="1"/>
  <c r="T717" i="1"/>
  <c r="P717" i="1"/>
  <c r="Q717" i="1"/>
  <c r="T640" i="1"/>
  <c r="Q640" i="1"/>
  <c r="P640" i="1"/>
  <c r="P605" i="1"/>
  <c r="T605" i="1"/>
  <c r="Q605" i="1"/>
  <c r="Q553" i="1"/>
  <c r="T553" i="1"/>
  <c r="P553" i="1"/>
  <c r="T526" i="1"/>
  <c r="Q526" i="1"/>
  <c r="P526" i="1"/>
  <c r="Q610" i="1"/>
  <c r="T610" i="1"/>
  <c r="P610" i="1"/>
  <c r="T549" i="1"/>
  <c r="P549" i="1"/>
  <c r="Q549" i="1"/>
  <c r="T482" i="1"/>
  <c r="Q482" i="1"/>
  <c r="P482" i="1"/>
  <c r="P428" i="1"/>
  <c r="Q428" i="1"/>
  <c r="T428" i="1"/>
  <c r="Q375" i="1"/>
  <c r="P375" i="1"/>
  <c r="T375" i="1"/>
  <c r="T317" i="1"/>
  <c r="P317" i="1"/>
  <c r="Q317" i="1"/>
  <c r="P696" i="1"/>
  <c r="T696" i="1"/>
  <c r="Q696" i="1"/>
  <c r="Q628" i="1"/>
  <c r="T628" i="1"/>
  <c r="P628" i="1"/>
  <c r="P541" i="1"/>
  <c r="Q541" i="1"/>
  <c r="T541" i="1"/>
  <c r="Q467" i="1"/>
  <c r="P467" i="1"/>
  <c r="T467" i="1"/>
  <c r="P435" i="1"/>
  <c r="T435" i="1"/>
  <c r="Q435" i="1"/>
  <c r="T368" i="1"/>
  <c r="Q368" i="1"/>
  <c r="P368" i="1"/>
  <c r="P331" i="1"/>
  <c r="T331" i="1"/>
  <c r="Q331" i="1"/>
  <c r="Q715" i="1"/>
  <c r="P715" i="1"/>
  <c r="T715" i="1"/>
  <c r="Q603" i="1"/>
  <c r="T603" i="1"/>
  <c r="P603" i="1"/>
  <c r="Q429" i="1"/>
  <c r="P429" i="1"/>
  <c r="T429" i="1"/>
  <c r="P304" i="1"/>
  <c r="T304" i="1"/>
  <c r="Q304" i="1"/>
  <c r="Q273" i="1"/>
  <c r="P273" i="1"/>
  <c r="T273" i="1"/>
  <c r="Q236" i="1"/>
  <c r="P236" i="1"/>
  <c r="T236" i="1"/>
  <c r="Q186" i="1"/>
  <c r="P186" i="1"/>
  <c r="T186" i="1"/>
  <c r="P619" i="1"/>
  <c r="Q619" i="1"/>
  <c r="T619" i="1"/>
  <c r="T417" i="1"/>
  <c r="Q417" i="1"/>
  <c r="P417" i="1"/>
  <c r="Q322" i="1"/>
  <c r="V322" i="1" s="1"/>
  <c r="X322" i="1" s="1"/>
  <c r="T322" i="1"/>
  <c r="P322" i="1"/>
  <c r="Q275" i="1"/>
  <c r="T275" i="1"/>
  <c r="P275" i="1"/>
  <c r="T218" i="1"/>
  <c r="P218" i="1"/>
  <c r="Q218" i="1"/>
  <c r="P176" i="1"/>
  <c r="Q176" i="1"/>
  <c r="T176" i="1"/>
  <c r="Q627" i="1"/>
  <c r="T627" i="1"/>
  <c r="P627" i="1"/>
  <c r="P369" i="1"/>
  <c r="T369" i="1"/>
  <c r="Q369" i="1"/>
  <c r="P190" i="1"/>
  <c r="T190" i="1"/>
  <c r="Q190" i="1"/>
  <c r="Q302" i="1"/>
  <c r="P302" i="1"/>
  <c r="T302" i="1"/>
  <c r="Q269" i="1"/>
  <c r="P269" i="1"/>
  <c r="T269" i="1"/>
  <c r="Q165" i="1"/>
  <c r="P165" i="1"/>
  <c r="T165" i="1"/>
  <c r="Q527" i="1"/>
  <c r="P527" i="1"/>
  <c r="T527" i="1"/>
  <c r="Q374" i="1"/>
  <c r="P374" i="1"/>
  <c r="T374" i="1"/>
  <c r="P270" i="1"/>
  <c r="T270" i="1"/>
  <c r="Q270" i="1"/>
  <c r="T790" i="1"/>
  <c r="P790" i="1"/>
  <c r="Q790" i="1"/>
  <c r="Q753" i="1"/>
  <c r="P753" i="1"/>
  <c r="T753" i="1"/>
  <c r="T700" i="1"/>
  <c r="Q700" i="1"/>
  <c r="P700" i="1"/>
  <c r="P665" i="1"/>
  <c r="Q665" i="1"/>
  <c r="T665" i="1"/>
  <c r="Q635" i="1"/>
  <c r="T635" i="1"/>
  <c r="P635" i="1"/>
  <c r="Q591" i="1"/>
  <c r="T591" i="1"/>
  <c r="P591" i="1"/>
  <c r="P556" i="1"/>
  <c r="Q556" i="1"/>
  <c r="T556" i="1"/>
  <c r="P473" i="1"/>
  <c r="T473" i="1"/>
  <c r="Q473" i="1"/>
  <c r="Q762" i="1"/>
  <c r="T762" i="1"/>
  <c r="P762" i="1"/>
  <c r="P713" i="1"/>
  <c r="T713" i="1"/>
  <c r="Q713" i="1"/>
  <c r="P671" i="1"/>
  <c r="T671" i="1"/>
  <c r="Q671" i="1"/>
  <c r="T636" i="1"/>
  <c r="Q636" i="1"/>
  <c r="P636" i="1"/>
  <c r="T597" i="1"/>
  <c r="Q597" i="1"/>
  <c r="P597" i="1"/>
  <c r="P552" i="1"/>
  <c r="Q552" i="1"/>
  <c r="T552" i="1"/>
  <c r="T500" i="1"/>
  <c r="Q500" i="1"/>
  <c r="P500" i="1"/>
  <c r="T404" i="1"/>
  <c r="Q404" i="1"/>
  <c r="P404" i="1"/>
  <c r="Q751" i="1"/>
  <c r="T751" i="1"/>
  <c r="P751" i="1"/>
  <c r="Q418" i="1"/>
  <c r="P418" i="1"/>
  <c r="T418" i="1"/>
  <c r="Q307" i="1"/>
  <c r="P307" i="1"/>
  <c r="T307" i="1"/>
  <c r="Q589" i="1"/>
  <c r="P589" i="1"/>
  <c r="T589" i="1"/>
  <c r="Q361" i="1"/>
  <c r="T361" i="1"/>
  <c r="P361" i="1"/>
  <c r="Q285" i="1"/>
  <c r="P285" i="1"/>
  <c r="T285" i="1"/>
  <c r="Q207" i="1"/>
  <c r="P207" i="1"/>
  <c r="T207" i="1"/>
  <c r="T447" i="1"/>
  <c r="P447" i="1"/>
  <c r="Q447" i="1"/>
  <c r="Q693" i="1"/>
  <c r="T693" i="1"/>
  <c r="P693" i="1"/>
  <c r="T235" i="1"/>
  <c r="Q235" i="1"/>
  <c r="P235" i="1"/>
  <c r="T360" i="1"/>
  <c r="P360" i="1"/>
  <c r="Q360" i="1"/>
  <c r="Q460" i="1"/>
  <c r="T460" i="1"/>
  <c r="P460" i="1"/>
  <c r="Q261" i="1"/>
  <c r="P261" i="1"/>
  <c r="T261" i="1"/>
  <c r="Q267" i="1"/>
  <c r="T267" i="1"/>
  <c r="P267" i="1"/>
  <c r="T664" i="1"/>
  <c r="P664" i="1"/>
  <c r="Q664" i="1"/>
  <c r="T616" i="1"/>
  <c r="Q616" i="1"/>
  <c r="P616" i="1"/>
  <c r="P520" i="1"/>
  <c r="Q520" i="1"/>
  <c r="T520" i="1"/>
  <c r="T613" i="1"/>
  <c r="Q613" i="1"/>
  <c r="P613" i="1"/>
  <c r="T517" i="1"/>
  <c r="Q517" i="1"/>
  <c r="P517" i="1"/>
  <c r="P663" i="1"/>
  <c r="T663" i="1"/>
  <c r="Q663" i="1"/>
  <c r="P532" i="1"/>
  <c r="Q532" i="1"/>
  <c r="T532" i="1"/>
  <c r="Q420" i="1"/>
  <c r="P420" i="1"/>
  <c r="T420" i="1"/>
  <c r="P346" i="1"/>
  <c r="Q346" i="1"/>
  <c r="T346" i="1"/>
  <c r="P743" i="1"/>
  <c r="Q743" i="1"/>
  <c r="T743" i="1"/>
  <c r="Q486" i="1"/>
  <c r="P486" i="1"/>
  <c r="T486" i="1"/>
  <c r="Q343" i="1"/>
  <c r="T343" i="1"/>
  <c r="P343" i="1"/>
  <c r="T744" i="1"/>
  <c r="Q744" i="1"/>
  <c r="P744" i="1"/>
  <c r="T376" i="1"/>
  <c r="Q376" i="1"/>
  <c r="P376" i="1"/>
  <c r="Q244" i="1"/>
  <c r="T244" i="1"/>
  <c r="P244" i="1"/>
  <c r="P150" i="1"/>
  <c r="Q150" i="1"/>
  <c r="T150" i="1"/>
  <c r="T697" i="1"/>
  <c r="P697" i="1"/>
  <c r="Q697" i="1"/>
  <c r="Q188" i="1"/>
  <c r="P188" i="1"/>
  <c r="T188" i="1"/>
  <c r="T788" i="1"/>
  <c r="P788" i="1"/>
  <c r="Q788" i="1"/>
  <c r="P403" i="1"/>
  <c r="T403" i="1"/>
  <c r="Q403" i="1"/>
  <c r="T146" i="1"/>
  <c r="P146" i="1"/>
  <c r="Q146" i="1"/>
  <c r="T223" i="1"/>
  <c r="Q223" i="1"/>
  <c r="P223" i="1"/>
  <c r="T253" i="1"/>
  <c r="Q253" i="1"/>
  <c r="P253" i="1"/>
  <c r="P485" i="1"/>
  <c r="T485" i="1"/>
  <c r="Q485" i="1"/>
  <c r="Q259" i="1"/>
  <c r="P259" i="1"/>
  <c r="T259" i="1"/>
  <c r="P781" i="1"/>
  <c r="T781" i="1"/>
  <c r="Q781" i="1"/>
  <c r="T724" i="1"/>
  <c r="Q724" i="1"/>
  <c r="P724" i="1"/>
  <c r="P690" i="1"/>
  <c r="Q690" i="1"/>
  <c r="T690" i="1"/>
  <c r="P659" i="1"/>
  <c r="T659" i="1"/>
  <c r="Q659" i="1"/>
  <c r="Q503" i="1"/>
  <c r="P503" i="1"/>
  <c r="T503" i="1"/>
  <c r="P754" i="1"/>
  <c r="Q754" i="1"/>
  <c r="T754" i="1"/>
  <c r="T574" i="1"/>
  <c r="P574" i="1"/>
  <c r="Q574" i="1"/>
  <c r="P379" i="1"/>
  <c r="Q379" i="1"/>
  <c r="T379" i="1"/>
  <c r="Q740" i="1"/>
  <c r="T740" i="1"/>
  <c r="P740" i="1"/>
  <c r="P673" i="1"/>
  <c r="T673" i="1"/>
  <c r="Q673" i="1"/>
  <c r="P736" i="1"/>
  <c r="Q736" i="1"/>
  <c r="T736" i="1"/>
  <c r="T633" i="1"/>
  <c r="Q633" i="1"/>
  <c r="P633" i="1"/>
  <c r="Q661" i="1"/>
  <c r="P661" i="1"/>
  <c r="T661" i="1"/>
  <c r="P318" i="1"/>
  <c r="T318" i="1"/>
  <c r="Q318" i="1"/>
  <c r="Q480" i="1"/>
  <c r="T480" i="1"/>
  <c r="P480" i="1"/>
  <c r="T174" i="1"/>
  <c r="Q174" i="1"/>
  <c r="P174" i="1"/>
  <c r="Q221" i="1"/>
  <c r="T221" i="1"/>
  <c r="P221" i="1"/>
  <c r="P350" i="1"/>
  <c r="Q350" i="1"/>
  <c r="T350" i="1"/>
  <c r="Q677" i="1"/>
  <c r="P677" i="1"/>
  <c r="T677" i="1"/>
  <c r="P423" i="1"/>
  <c r="Q423" i="1"/>
  <c r="T423" i="1"/>
  <c r="Q582" i="1"/>
  <c r="T582" i="1"/>
  <c r="P582" i="1"/>
  <c r="T686" i="1"/>
  <c r="Q686" i="1"/>
  <c r="P686" i="1"/>
  <c r="P540" i="1"/>
  <c r="Q540" i="1"/>
  <c r="T540" i="1"/>
  <c r="Q504" i="1"/>
  <c r="T504" i="1"/>
  <c r="P504" i="1"/>
  <c r="P731" i="1"/>
  <c r="T731" i="1"/>
  <c r="Q731" i="1"/>
  <c r="P385" i="1"/>
  <c r="Q385" i="1"/>
  <c r="T385" i="1"/>
  <c r="P354" i="1"/>
  <c r="T354" i="1"/>
  <c r="Q354" i="1"/>
  <c r="P306" i="1"/>
  <c r="Q306" i="1"/>
  <c r="T306" i="1"/>
  <c r="Q169" i="1"/>
  <c r="T169" i="1"/>
  <c r="P169" i="1"/>
  <c r="P452" i="1"/>
  <c r="T452" i="1"/>
  <c r="Q452" i="1"/>
  <c r="Q678" i="1"/>
  <c r="T678" i="1"/>
  <c r="P678" i="1"/>
  <c r="P791" i="1"/>
  <c r="Q791" i="1"/>
  <c r="T791" i="1"/>
  <c r="Q726" i="1"/>
  <c r="T726" i="1"/>
  <c r="P726" i="1"/>
  <c r="Q775" i="1"/>
  <c r="T775" i="1"/>
  <c r="P775" i="1"/>
  <c r="P338" i="1"/>
  <c r="Q338" i="1"/>
  <c r="T338" i="1"/>
  <c r="T161" i="1"/>
  <c r="P161" i="1"/>
  <c r="Q161" i="1"/>
  <c r="Q491" i="1"/>
  <c r="P491" i="1"/>
  <c r="T491" i="1"/>
  <c r="Q648" i="1"/>
  <c r="P648" i="1"/>
  <c r="T648" i="1"/>
  <c r="P387" i="1"/>
  <c r="T387" i="1"/>
  <c r="Q387" i="1"/>
  <c r="P330" i="1"/>
  <c r="Q330" i="1"/>
  <c r="T330" i="1"/>
  <c r="Q476" i="1"/>
  <c r="T476" i="1"/>
  <c r="P476" i="1"/>
  <c r="P262" i="1"/>
  <c r="T262" i="1"/>
  <c r="Q262" i="1"/>
  <c r="P328" i="1"/>
  <c r="T328" i="1"/>
  <c r="Q328" i="1"/>
  <c r="T745" i="1"/>
  <c r="Q745" i="1"/>
  <c r="P745" i="1"/>
  <c r="P670" i="1"/>
  <c r="T670" i="1"/>
  <c r="Q670" i="1"/>
  <c r="T564" i="1"/>
  <c r="Q564" i="1"/>
  <c r="P564" i="1"/>
  <c r="Q483" i="1"/>
  <c r="P483" i="1"/>
  <c r="T483" i="1"/>
  <c r="T626" i="1"/>
  <c r="Q626" i="1"/>
  <c r="P626" i="1"/>
  <c r="Q478" i="1"/>
  <c r="P478" i="1"/>
  <c r="T478" i="1"/>
  <c r="P581" i="1"/>
  <c r="T581" i="1"/>
  <c r="Q581" i="1"/>
  <c r="T412" i="1"/>
  <c r="Q412" i="1"/>
  <c r="P412" i="1"/>
  <c r="T329" i="1"/>
  <c r="Q329" i="1"/>
  <c r="P329" i="1"/>
  <c r="T475" i="1"/>
  <c r="P475" i="1"/>
  <c r="Q475" i="1"/>
  <c r="Q315" i="1"/>
  <c r="T315" i="1"/>
  <c r="P315" i="1"/>
  <c r="T537" i="1"/>
  <c r="P537" i="1"/>
  <c r="Q537" i="1"/>
  <c r="Q260" i="1"/>
  <c r="T260" i="1"/>
  <c r="P260" i="1"/>
  <c r="Q166" i="1"/>
  <c r="T166" i="1"/>
  <c r="P166" i="1"/>
  <c r="T728" i="1"/>
  <c r="P728" i="1"/>
  <c r="Q728" i="1"/>
  <c r="Q184" i="1"/>
  <c r="T184" i="1"/>
  <c r="P184" i="1"/>
  <c r="Q583" i="1"/>
  <c r="P583" i="1"/>
  <c r="T583" i="1"/>
  <c r="T538" i="1"/>
  <c r="Q538" i="1"/>
  <c r="P538" i="1"/>
  <c r="Q799" i="1"/>
  <c r="T799" i="1"/>
  <c r="P799" i="1"/>
  <c r="T721" i="1"/>
  <c r="P721" i="1"/>
  <c r="Q721" i="1"/>
  <c r="P644" i="1"/>
  <c r="T644" i="1"/>
  <c r="Q644" i="1"/>
  <c r="P488" i="1"/>
  <c r="T488" i="1"/>
  <c r="Q488" i="1"/>
  <c r="P462" i="1"/>
  <c r="Q462" i="1"/>
  <c r="T462" i="1"/>
  <c r="Q618" i="1"/>
  <c r="T618" i="1"/>
  <c r="P618" i="1"/>
  <c r="P554" i="1"/>
  <c r="T554" i="1"/>
  <c r="Q554" i="1"/>
  <c r="T502" i="1"/>
  <c r="P502" i="1"/>
  <c r="Q502" i="1"/>
  <c r="Q432" i="1"/>
  <c r="T432" i="1"/>
  <c r="P432" i="1"/>
  <c r="Q345" i="1"/>
  <c r="P345" i="1"/>
  <c r="T345" i="1"/>
  <c r="P305" i="1"/>
  <c r="Q305" i="1"/>
  <c r="T305" i="1"/>
  <c r="P598" i="1"/>
  <c r="Q598" i="1"/>
  <c r="T598" i="1"/>
  <c r="T506" i="1"/>
  <c r="P506" i="1"/>
  <c r="Q506" i="1"/>
  <c r="Q457" i="1"/>
  <c r="T457" i="1"/>
  <c r="P457" i="1"/>
  <c r="T426" i="1"/>
  <c r="Q426" i="1"/>
  <c r="P426" i="1"/>
  <c r="T389" i="1"/>
  <c r="Q389" i="1"/>
  <c r="P389" i="1"/>
  <c r="Q335" i="1"/>
  <c r="T335" i="1"/>
  <c r="P335" i="1"/>
  <c r="Q611" i="1"/>
  <c r="T611" i="1"/>
  <c r="P611" i="1"/>
  <c r="T409" i="1"/>
  <c r="Q409" i="1"/>
  <c r="P409" i="1"/>
  <c r="P347" i="1"/>
  <c r="T347" i="1"/>
  <c r="Q347" i="1"/>
  <c r="Q277" i="1"/>
  <c r="P277" i="1"/>
  <c r="T277" i="1"/>
  <c r="Q240" i="1"/>
  <c r="P240" i="1"/>
  <c r="T240" i="1"/>
  <c r="P199" i="1"/>
  <c r="Q199" i="1"/>
  <c r="T199" i="1"/>
  <c r="T145" i="1"/>
  <c r="P145" i="1"/>
  <c r="Q145" i="1"/>
  <c r="P456" i="1"/>
  <c r="T456" i="1"/>
  <c r="Q456" i="1"/>
  <c r="T372" i="1"/>
  <c r="Q372" i="1"/>
  <c r="P372" i="1"/>
  <c r="T299" i="1"/>
  <c r="Q299" i="1"/>
  <c r="P299" i="1"/>
  <c r="P258" i="1"/>
  <c r="T258" i="1"/>
  <c r="Q258" i="1"/>
  <c r="T222" i="1"/>
  <c r="Q222" i="1"/>
  <c r="P222" i="1"/>
  <c r="Q164" i="1"/>
  <c r="T164" i="1"/>
  <c r="P164" i="1"/>
  <c r="T748" i="1"/>
  <c r="Q748" i="1"/>
  <c r="P748" i="1"/>
  <c r="Q563" i="1"/>
  <c r="T563" i="1"/>
  <c r="P563" i="1"/>
  <c r="P251" i="1"/>
  <c r="Q251" i="1"/>
  <c r="T251" i="1"/>
  <c r="P497" i="1"/>
  <c r="Q497" i="1"/>
  <c r="T497" i="1"/>
  <c r="P272" i="1"/>
  <c r="Q272" i="1"/>
  <c r="T272" i="1"/>
  <c r="T163" i="1"/>
  <c r="Q163" i="1"/>
  <c r="P163" i="1"/>
  <c r="T332" i="1"/>
  <c r="Q332" i="1"/>
  <c r="P332" i="1"/>
  <c r="T247" i="1"/>
  <c r="P247" i="1"/>
  <c r="Q247" i="1"/>
  <c r="Q472" i="1"/>
  <c r="T472" i="1"/>
  <c r="P472" i="1"/>
  <c r="T310" i="1"/>
  <c r="P310" i="1"/>
  <c r="Q310" i="1"/>
  <c r="Q245" i="1"/>
  <c r="P245" i="1"/>
  <c r="T245" i="1"/>
  <c r="P546" i="1"/>
  <c r="T546" i="1"/>
  <c r="Q546" i="1"/>
  <c r="Q370" i="1"/>
  <c r="T370" i="1"/>
  <c r="P370" i="1"/>
  <c r="P779" i="1"/>
  <c r="T779" i="1"/>
  <c r="Q779" i="1"/>
  <c r="T650" i="1"/>
  <c r="Q650" i="1"/>
  <c r="P650" i="1"/>
  <c r="P489" i="1"/>
  <c r="T489" i="1"/>
  <c r="Q489" i="1"/>
  <c r="P397" i="1"/>
  <c r="T397" i="1"/>
  <c r="Q397" i="1"/>
  <c r="T780" i="1"/>
  <c r="P780" i="1"/>
  <c r="Q780" i="1"/>
  <c r="P509" i="1"/>
  <c r="T509" i="1"/>
  <c r="Q509" i="1"/>
  <c r="P301" i="1"/>
  <c r="Q301" i="1"/>
  <c r="T301" i="1"/>
  <c r="T481" i="1"/>
  <c r="W481" i="1" s="1"/>
  <c r="AA481" i="1" s="1"/>
  <c r="P481" i="1"/>
  <c r="Q481" i="1"/>
  <c r="T340" i="1"/>
  <c r="Q340" i="1"/>
  <c r="P340" i="1"/>
  <c r="P250" i="1"/>
  <c r="Q250" i="1"/>
  <c r="T250" i="1"/>
  <c r="P172" i="1"/>
  <c r="Q172" i="1"/>
  <c r="T172" i="1"/>
  <c r="T615" i="1"/>
  <c r="P615" i="1"/>
  <c r="Q615" i="1"/>
  <c r="P265" i="1"/>
  <c r="Q265" i="1"/>
  <c r="T265" i="1"/>
  <c r="T454" i="1"/>
  <c r="Q454" i="1"/>
  <c r="P454" i="1"/>
  <c r="Q229" i="1"/>
  <c r="P229" i="1"/>
  <c r="T229" i="1"/>
  <c r="Q490" i="1"/>
  <c r="P490" i="1"/>
  <c r="T490" i="1"/>
  <c r="Q171" i="1"/>
  <c r="P171" i="1"/>
  <c r="T171" i="1"/>
  <c r="T629" i="1"/>
  <c r="Q629" i="1"/>
  <c r="P629" i="1"/>
  <c r="P551" i="1"/>
  <c r="Q551" i="1"/>
  <c r="T551" i="1"/>
  <c r="Q469" i="1"/>
  <c r="T469" i="1"/>
  <c r="P469" i="1"/>
  <c r="T725" i="1"/>
  <c r="P725" i="1"/>
  <c r="Q725" i="1"/>
  <c r="Q630" i="1"/>
  <c r="T630" i="1"/>
  <c r="P630" i="1"/>
  <c r="Q535" i="1"/>
  <c r="P535" i="1"/>
  <c r="T535" i="1"/>
  <c r="P466" i="1"/>
  <c r="Q466" i="1"/>
  <c r="T466" i="1"/>
  <c r="P510" i="1"/>
  <c r="Q510" i="1"/>
  <c r="T510" i="1"/>
  <c r="Q366" i="1"/>
  <c r="P366" i="1"/>
  <c r="T366" i="1"/>
  <c r="T642" i="1"/>
  <c r="P642" i="1"/>
  <c r="Q642" i="1"/>
  <c r="T393" i="1"/>
  <c r="P393" i="1"/>
  <c r="Q393" i="1"/>
  <c r="P688" i="1"/>
  <c r="T688" i="1"/>
  <c r="Q688" i="1"/>
  <c r="Q264" i="1"/>
  <c r="T264" i="1"/>
  <c r="P264" i="1"/>
  <c r="T170" i="1"/>
  <c r="P170" i="1"/>
  <c r="Q170" i="1"/>
  <c r="P752" i="1"/>
  <c r="T752" i="1"/>
  <c r="Q752" i="1"/>
  <c r="P439" i="1"/>
  <c r="Q439" i="1"/>
  <c r="T439" i="1"/>
  <c r="P246" i="1"/>
  <c r="Q246" i="1"/>
  <c r="T246" i="1"/>
  <c r="Q181" i="1"/>
  <c r="P181" i="1"/>
  <c r="T181" i="1"/>
  <c r="P249" i="1"/>
  <c r="T249" i="1"/>
  <c r="Q249" i="1"/>
  <c r="Q225" i="1"/>
  <c r="P225" i="1"/>
  <c r="T225" i="1"/>
  <c r="P777" i="1"/>
  <c r="Q777" i="1"/>
  <c r="T777" i="1"/>
  <c r="T720" i="1"/>
  <c r="Q720" i="1"/>
  <c r="P720" i="1"/>
  <c r="Q655" i="1"/>
  <c r="T655" i="1"/>
  <c r="P655" i="1"/>
  <c r="T624" i="1"/>
  <c r="Q624" i="1"/>
  <c r="P624" i="1"/>
  <c r="Q560" i="1"/>
  <c r="P560" i="1"/>
  <c r="T560" i="1"/>
  <c r="P515" i="1"/>
  <c r="Q515" i="1"/>
  <c r="T515" i="1"/>
  <c r="P477" i="1"/>
  <c r="T477" i="1"/>
  <c r="Q477" i="1"/>
  <c r="Q766" i="1"/>
  <c r="P766" i="1"/>
  <c r="T766" i="1"/>
  <c r="T730" i="1"/>
  <c r="Q730" i="1"/>
  <c r="P730" i="1"/>
  <c r="T701" i="1"/>
  <c r="P701" i="1"/>
  <c r="Q701" i="1"/>
  <c r="T621" i="1"/>
  <c r="P621" i="1"/>
  <c r="Q621" i="1"/>
  <c r="T570" i="1"/>
  <c r="Q570" i="1"/>
  <c r="P570" i="1"/>
  <c r="P474" i="1"/>
  <c r="Q474" i="1"/>
  <c r="T474" i="1"/>
  <c r="P646" i="1"/>
  <c r="Q646" i="1"/>
  <c r="T646" i="1"/>
  <c r="T577" i="1"/>
  <c r="Q577" i="1"/>
  <c r="V577" i="1" s="1"/>
  <c r="X577" i="1" s="1"/>
  <c r="P577" i="1"/>
  <c r="P519" i="1"/>
  <c r="T519" i="1"/>
  <c r="Q519" i="1"/>
  <c r="T446" i="1"/>
  <c r="Q446" i="1"/>
  <c r="P446" i="1"/>
  <c r="T408" i="1"/>
  <c r="Q408" i="1"/>
  <c r="P408" i="1"/>
  <c r="T355" i="1"/>
  <c r="Q355" i="1"/>
  <c r="P355" i="1"/>
  <c r="T792" i="1"/>
  <c r="P792" i="1"/>
  <c r="Q792" i="1"/>
  <c r="P658" i="1"/>
  <c r="T658" i="1"/>
  <c r="Q658" i="1"/>
  <c r="Q595" i="1"/>
  <c r="P595" i="1"/>
  <c r="T595" i="1"/>
  <c r="P498" i="1"/>
  <c r="Q498" i="1"/>
  <c r="T498" i="1"/>
  <c r="P449" i="1"/>
  <c r="Q449" i="1"/>
  <c r="T449" i="1"/>
  <c r="Q422" i="1"/>
  <c r="P422" i="1"/>
  <c r="T422" i="1"/>
  <c r="P349" i="1"/>
  <c r="Q349" i="1"/>
  <c r="T349" i="1"/>
  <c r="Q311" i="1"/>
  <c r="T311" i="1"/>
  <c r="P311" i="1"/>
  <c r="P653" i="1"/>
  <c r="T653" i="1"/>
  <c r="Q653" i="1"/>
  <c r="P514" i="1"/>
  <c r="Q514" i="1"/>
  <c r="T514" i="1"/>
  <c r="T400" i="1"/>
  <c r="Q400" i="1"/>
  <c r="P400" i="1"/>
  <c r="P344" i="1"/>
  <c r="Q344" i="1"/>
  <c r="T344" i="1"/>
  <c r="P289" i="1"/>
  <c r="T289" i="1"/>
  <c r="Q289" i="1"/>
  <c r="Q256" i="1"/>
  <c r="T256" i="1"/>
  <c r="P256" i="1"/>
  <c r="T211" i="1"/>
  <c r="P211" i="1"/>
  <c r="Q211" i="1"/>
  <c r="P585" i="1"/>
  <c r="T585" i="1"/>
  <c r="Q585" i="1"/>
  <c r="T501" i="1"/>
  <c r="Q501" i="1"/>
  <c r="P501" i="1"/>
  <c r="P295" i="1"/>
  <c r="Q295" i="1"/>
  <c r="T295" i="1"/>
  <c r="T254" i="1"/>
  <c r="Q254" i="1"/>
  <c r="P254" i="1"/>
  <c r="T197" i="1"/>
  <c r="P197" i="1"/>
  <c r="Q197" i="1"/>
  <c r="Q143" i="1"/>
  <c r="T143" i="1"/>
  <c r="P143" i="1"/>
  <c r="T458" i="1"/>
  <c r="Q458" i="1"/>
  <c r="P458" i="1"/>
  <c r="T243" i="1"/>
  <c r="Q243" i="1"/>
  <c r="P243" i="1"/>
  <c r="T263" i="1"/>
  <c r="Q263" i="1"/>
  <c r="P263" i="1"/>
  <c r="T159" i="1"/>
  <c r="Q159" i="1"/>
  <c r="P159" i="1"/>
  <c r="T300" i="1"/>
  <c r="Q300" i="1"/>
  <c r="P300" i="1"/>
  <c r="Q227" i="1"/>
  <c r="T227" i="1"/>
  <c r="P227" i="1"/>
  <c r="Q599" i="1"/>
  <c r="P599" i="1"/>
  <c r="T599" i="1"/>
  <c r="T298" i="1"/>
  <c r="P298" i="1"/>
  <c r="Q298" i="1"/>
  <c r="T189" i="1"/>
  <c r="P189" i="1"/>
  <c r="Q189" i="1"/>
  <c r="T773" i="1"/>
  <c r="P773" i="1"/>
  <c r="Q773" i="1"/>
  <c r="T716" i="1"/>
  <c r="Q716" i="1"/>
  <c r="P716" i="1"/>
  <c r="P651" i="1"/>
  <c r="T651" i="1"/>
  <c r="Q651" i="1"/>
  <c r="Q620" i="1"/>
  <c r="T620" i="1"/>
  <c r="P620" i="1"/>
  <c r="T573" i="1"/>
  <c r="P573" i="1"/>
  <c r="Q573" i="1"/>
  <c r="P495" i="1"/>
  <c r="T495" i="1"/>
  <c r="Q495" i="1"/>
  <c r="P695" i="1"/>
  <c r="Q695" i="1"/>
  <c r="T695" i="1"/>
  <c r="T652" i="1"/>
  <c r="Q652" i="1"/>
  <c r="P652" i="1"/>
  <c r="P617" i="1"/>
  <c r="Q617" i="1"/>
  <c r="T617" i="1"/>
  <c r="P566" i="1"/>
  <c r="T566" i="1"/>
  <c r="Q566" i="1"/>
  <c r="P539" i="1"/>
  <c r="Q539" i="1"/>
  <c r="T539" i="1"/>
  <c r="P571" i="1"/>
  <c r="Q571" i="1"/>
  <c r="T571" i="1"/>
  <c r="P313" i="1"/>
  <c r="Q313" i="1"/>
  <c r="T313" i="1"/>
  <c r="Q685" i="1"/>
  <c r="P685" i="1"/>
  <c r="T685" i="1"/>
  <c r="Q434" i="1"/>
  <c r="P434" i="1"/>
  <c r="T434" i="1"/>
  <c r="T381" i="1"/>
  <c r="P381" i="1"/>
  <c r="Q381" i="1"/>
  <c r="P703" i="1"/>
  <c r="Q703" i="1"/>
  <c r="T703" i="1"/>
  <c r="T421" i="1"/>
  <c r="Q421" i="1"/>
  <c r="P421" i="1"/>
  <c r="Q248" i="1"/>
  <c r="P248" i="1"/>
  <c r="T248" i="1"/>
  <c r="T158" i="1"/>
  <c r="Q158" i="1"/>
  <c r="P158" i="1"/>
  <c r="P572" i="1"/>
  <c r="Q572" i="1"/>
  <c r="T572" i="1"/>
  <c r="T316" i="1"/>
  <c r="Q316" i="1"/>
  <c r="P316" i="1"/>
  <c r="P156" i="1"/>
  <c r="Q156" i="1"/>
  <c r="T156" i="1"/>
  <c r="P296" i="1"/>
  <c r="Q296" i="1"/>
  <c r="T296" i="1"/>
  <c r="T194" i="1"/>
  <c r="Q194" i="1"/>
  <c r="P194" i="1"/>
  <c r="T388" i="1"/>
  <c r="Q388" i="1"/>
  <c r="P388" i="1"/>
  <c r="Q192" i="1"/>
  <c r="P192" i="1"/>
  <c r="T192" i="1"/>
  <c r="T356" i="1"/>
  <c r="Q356" i="1"/>
  <c r="P356" i="1"/>
  <c r="T210" i="1"/>
  <c r="Q210" i="1"/>
  <c r="P210" i="1"/>
  <c r="T749" i="1"/>
  <c r="P749" i="1"/>
  <c r="Q749" i="1"/>
  <c r="T647" i="1"/>
  <c r="P647" i="1"/>
  <c r="Q647" i="1"/>
  <c r="P569" i="1"/>
  <c r="Q569" i="1"/>
  <c r="T569" i="1"/>
  <c r="Q548" i="1"/>
  <c r="P548" i="1"/>
  <c r="T548" i="1"/>
  <c r="T479" i="1"/>
  <c r="P479" i="1"/>
  <c r="Q479" i="1"/>
  <c r="T590" i="1"/>
  <c r="P590" i="1"/>
  <c r="Q590" i="1"/>
  <c r="P455" i="1"/>
  <c r="T455" i="1"/>
  <c r="Q455" i="1"/>
  <c r="P309" i="1"/>
  <c r="Q309" i="1"/>
  <c r="T309" i="1"/>
  <c r="P676" i="1"/>
  <c r="T676" i="1"/>
  <c r="Q676" i="1"/>
  <c r="Q575" i="1"/>
  <c r="T575" i="1"/>
  <c r="P575" i="1"/>
  <c r="Q410" i="1"/>
  <c r="P410" i="1"/>
  <c r="T410" i="1"/>
  <c r="T303" i="1"/>
  <c r="Q303" i="1"/>
  <c r="P303" i="1"/>
  <c r="Q623" i="1"/>
  <c r="T623" i="1"/>
  <c r="P623" i="1"/>
  <c r="Q203" i="1"/>
  <c r="T203" i="1"/>
  <c r="P203" i="1"/>
  <c r="Q649" i="1"/>
  <c r="T649" i="1"/>
  <c r="P649" i="1"/>
  <c r="P152" i="1"/>
  <c r="Q152" i="1"/>
  <c r="T152" i="1"/>
  <c r="P568" i="1"/>
  <c r="Q568" i="1"/>
  <c r="T568" i="1"/>
  <c r="T288" i="1"/>
  <c r="Q288" i="1"/>
  <c r="P288" i="1"/>
  <c r="T286" i="1"/>
  <c r="Q286" i="1"/>
  <c r="P286" i="1"/>
  <c r="P144" i="1"/>
  <c r="Q144" i="1"/>
  <c r="T144" i="1"/>
  <c r="Q179" i="1"/>
  <c r="P179" i="1"/>
  <c r="T179" i="1"/>
  <c r="Q204" i="1"/>
  <c r="T204" i="1"/>
  <c r="P204" i="1"/>
  <c r="P127" i="1"/>
  <c r="P57" i="1"/>
  <c r="P96" i="1"/>
  <c r="P86" i="1"/>
  <c r="P45" i="1"/>
  <c r="P29" i="1"/>
  <c r="P132" i="1"/>
  <c r="P55" i="1"/>
  <c r="P115" i="1"/>
  <c r="P90" i="1"/>
  <c r="P138" i="1"/>
  <c r="P99" i="1"/>
  <c r="P46" i="1"/>
  <c r="P75" i="1"/>
  <c r="P27" i="1"/>
  <c r="P33" i="1"/>
  <c r="P26" i="1"/>
  <c r="P124" i="1"/>
  <c r="P69" i="1"/>
  <c r="P19" i="1"/>
  <c r="P48" i="1"/>
  <c r="P72" i="1"/>
  <c r="P54" i="1"/>
  <c r="P79" i="1"/>
  <c r="P50" i="1"/>
  <c r="P22" i="1"/>
  <c r="P130" i="1"/>
  <c r="P116" i="1"/>
  <c r="P13" i="1"/>
  <c r="P40" i="1"/>
  <c r="P38" i="1"/>
  <c r="P67" i="1"/>
  <c r="P32" i="1"/>
  <c r="P35" i="1"/>
  <c r="P83" i="1"/>
  <c r="P82" i="1"/>
  <c r="P34" i="1"/>
  <c r="P97" i="1"/>
  <c r="P12" i="1"/>
  <c r="P100" i="1"/>
  <c r="P70" i="1"/>
  <c r="P114" i="1"/>
  <c r="P20" i="1"/>
  <c r="P56" i="1"/>
  <c r="P106" i="1"/>
  <c r="P73" i="1"/>
  <c r="P80" i="1"/>
  <c r="P137" i="1"/>
  <c r="P74" i="1"/>
  <c r="P39" i="1"/>
  <c r="P107" i="1"/>
  <c r="P43" i="1"/>
  <c r="P135" i="1"/>
  <c r="P51" i="1"/>
  <c r="P87" i="1"/>
  <c r="P42" i="1"/>
  <c r="P136" i="1"/>
  <c r="P61" i="1"/>
  <c r="AC7" i="6"/>
  <c r="AV481" i="1" l="1"/>
  <c r="BA481" i="1" s="1"/>
  <c r="AS322" i="1"/>
  <c r="AX322" i="1" s="1"/>
  <c r="AS772" i="1"/>
  <c r="AX772" i="1" s="1"/>
  <c r="AS577" i="1"/>
  <c r="AX577" i="1" s="1"/>
  <c r="W426" i="1"/>
  <c r="AA426" i="1" s="1"/>
  <c r="AV426" i="1" s="1"/>
  <c r="BA426" i="1" s="1"/>
  <c r="V345" i="1"/>
  <c r="X345" i="1" s="1"/>
  <c r="AS345" i="1" s="1"/>
  <c r="AX345" i="1" s="1"/>
  <c r="V432" i="1"/>
  <c r="X432" i="1" s="1"/>
  <c r="AS432" i="1" s="1"/>
  <c r="AX432" i="1" s="1"/>
  <c r="AV567" i="1"/>
  <c r="BA567" i="1" s="1"/>
  <c r="V143" i="1"/>
  <c r="X143" i="1" s="1"/>
  <c r="AS143" i="1" s="1"/>
  <c r="AX143" i="1" s="1"/>
  <c r="W642" i="1"/>
  <c r="AA642" i="1" s="1"/>
  <c r="AV642" i="1" s="1"/>
  <c r="BA642" i="1" s="1"/>
  <c r="V799" i="1"/>
  <c r="X799" i="1" s="1"/>
  <c r="AS799" i="1" s="1"/>
  <c r="AX799" i="1" s="1"/>
  <c r="V302" i="1"/>
  <c r="W566" i="1"/>
  <c r="AA566" i="1" s="1"/>
  <c r="AV566" i="1" s="1"/>
  <c r="BA566" i="1" s="1"/>
  <c r="W343" i="1"/>
  <c r="AA343" i="1" s="1"/>
  <c r="AV343" i="1" s="1"/>
  <c r="BA343" i="1" s="1"/>
  <c r="W532" i="1"/>
  <c r="AA532" i="1" s="1"/>
  <c r="AV532" i="1" s="1"/>
  <c r="BA532" i="1" s="1"/>
  <c r="W322" i="1"/>
  <c r="AA322" i="1" s="1"/>
  <c r="AV322" i="1" s="1"/>
  <c r="BA322" i="1" s="1"/>
  <c r="W716" i="1"/>
  <c r="W613" i="1"/>
  <c r="AA613" i="1" s="1"/>
  <c r="AV613" i="1" s="1"/>
  <c r="BA613" i="1" s="1"/>
  <c r="W189" i="1"/>
  <c r="AA189" i="1" s="1"/>
  <c r="AV189" i="1" s="1"/>
  <c r="BA189" i="1" s="1"/>
  <c r="V568" i="1"/>
  <c r="W309" i="1"/>
  <c r="AA309" i="1" s="1"/>
  <c r="AV309" i="1" s="1"/>
  <c r="BA309" i="1" s="1"/>
  <c r="V412" i="1"/>
  <c r="V285" i="1"/>
  <c r="X285" i="1" s="1"/>
  <c r="AS285" i="1" s="1"/>
  <c r="AX285" i="1" s="1"/>
  <c r="V610" i="1"/>
  <c r="W639" i="1"/>
  <c r="AA639" i="1" s="1"/>
  <c r="AV639" i="1" s="1"/>
  <c r="BA639" i="1" s="1"/>
  <c r="W666" i="1"/>
  <c r="V410" i="1"/>
  <c r="X410" i="1" s="1"/>
  <c r="AS410" i="1" s="1"/>
  <c r="AX410" i="1" s="1"/>
  <c r="W498" i="1"/>
  <c r="W366" i="1"/>
  <c r="W245" i="1"/>
  <c r="AA245" i="1" s="1"/>
  <c r="AV245" i="1" s="1"/>
  <c r="BA245" i="1" s="1"/>
  <c r="V310" i="1"/>
  <c r="X310" i="1" s="1"/>
  <c r="AS310" i="1" s="1"/>
  <c r="AX310" i="1" s="1"/>
  <c r="W632" i="1"/>
  <c r="W588" i="1"/>
  <c r="W286" i="1"/>
  <c r="V720" i="1"/>
  <c r="X720" i="1" s="1"/>
  <c r="AS720" i="1" s="1"/>
  <c r="AX720" i="1" s="1"/>
  <c r="W170" i="1"/>
  <c r="V775" i="1"/>
  <c r="X775" i="1" s="1"/>
  <c r="AS775" i="1" s="1"/>
  <c r="AX775" i="1" s="1"/>
  <c r="W368" i="1"/>
  <c r="AA368" i="1" s="1"/>
  <c r="AV368" i="1" s="1"/>
  <c r="BA368" i="1" s="1"/>
  <c r="V147" i="1"/>
  <c r="X147" i="1" s="1"/>
  <c r="AS147" i="1" s="1"/>
  <c r="AX147" i="1" s="1"/>
  <c r="V290" i="1"/>
  <c r="X290" i="1" s="1"/>
  <c r="AS290" i="1" s="1"/>
  <c r="AX290" i="1" s="1"/>
  <c r="V363" i="1"/>
  <c r="W326" i="1"/>
  <c r="AA326" i="1" s="1"/>
  <c r="AV326" i="1" s="1"/>
  <c r="BA326" i="1" s="1"/>
  <c r="W367" i="1"/>
  <c r="AA367" i="1" s="1"/>
  <c r="AV367" i="1" s="1"/>
  <c r="BA367" i="1" s="1"/>
  <c r="V343" i="1"/>
  <c r="X343" i="1" s="1"/>
  <c r="AS343" i="1" s="1"/>
  <c r="AX343" i="1" s="1"/>
  <c r="W575" i="1"/>
  <c r="W676" i="1"/>
  <c r="V655" i="1"/>
  <c r="X655" i="1" s="1"/>
  <c r="AS655" i="1" s="1"/>
  <c r="AX655" i="1" s="1"/>
  <c r="V203" i="1"/>
  <c r="X203" i="1" s="1"/>
  <c r="AS203" i="1" s="1"/>
  <c r="AX203" i="1" s="1"/>
  <c r="V623" i="1"/>
  <c r="W489" i="1"/>
  <c r="V650" i="1"/>
  <c r="X650" i="1" s="1"/>
  <c r="AS650" i="1" s="1"/>
  <c r="AX650" i="1" s="1"/>
  <c r="W537" i="1"/>
  <c r="AA537" i="1" s="1"/>
  <c r="AV537" i="1" s="1"/>
  <c r="BA537" i="1" s="1"/>
  <c r="W315" i="1"/>
  <c r="W626" i="1"/>
  <c r="W724" i="1"/>
  <c r="AA724" i="1" s="1"/>
  <c r="AV724" i="1" s="1"/>
  <c r="BA724" i="1" s="1"/>
  <c r="W500" i="1"/>
  <c r="V552" i="1"/>
  <c r="V286" i="1"/>
  <c r="W381" i="1"/>
  <c r="AA381" i="1" s="1"/>
  <c r="AV381" i="1" s="1"/>
  <c r="BA381" i="1" s="1"/>
  <c r="V434" i="1"/>
  <c r="W159" i="1"/>
  <c r="W400" i="1"/>
  <c r="W389" i="1"/>
  <c r="AA389" i="1" s="1"/>
  <c r="AV389" i="1" s="1"/>
  <c r="BA389" i="1" s="1"/>
  <c r="W161" i="1"/>
  <c r="W354" i="1"/>
  <c r="V686" i="1"/>
  <c r="V423" i="1"/>
  <c r="X423" i="1" s="1"/>
  <c r="AS423" i="1" s="1"/>
  <c r="AX423" i="1" s="1"/>
  <c r="V724" i="1"/>
  <c r="X724" i="1" s="1"/>
  <c r="AS724" i="1" s="1"/>
  <c r="AX724" i="1" s="1"/>
  <c r="W285" i="1"/>
  <c r="W218" i="1"/>
  <c r="V368" i="1"/>
  <c r="X368" i="1" s="1"/>
  <c r="AS368" i="1" s="1"/>
  <c r="AX368" i="1" s="1"/>
  <c r="W750" i="1"/>
  <c r="V499" i="1"/>
  <c r="W534" i="1"/>
  <c r="AA534" i="1" s="1"/>
  <c r="AV534" i="1" s="1"/>
  <c r="BA534" i="1" s="1"/>
  <c r="V326" i="1"/>
  <c r="X326" i="1" s="1"/>
  <c r="AS326" i="1" s="1"/>
  <c r="AX326" i="1" s="1"/>
  <c r="V774" i="1"/>
  <c r="V250" i="1"/>
  <c r="W678" i="1"/>
  <c r="V452" i="1"/>
  <c r="X452" i="1" s="1"/>
  <c r="AS452" i="1" s="1"/>
  <c r="AX452" i="1" s="1"/>
  <c r="W169" i="1"/>
  <c r="V527" i="1"/>
  <c r="V384" i="1"/>
  <c r="X384" i="1" s="1"/>
  <c r="AS384" i="1" s="1"/>
  <c r="AX384" i="1" s="1"/>
  <c r="V142" i="1"/>
  <c r="X142" i="1" s="1"/>
  <c r="AS142" i="1" s="1"/>
  <c r="AX142" i="1" s="1"/>
  <c r="W711" i="1"/>
  <c r="W215" i="1"/>
  <c r="V359" i="1"/>
  <c r="W734" i="1"/>
  <c r="AA734" i="1" s="1"/>
  <c r="AV734" i="1" s="1"/>
  <c r="BA734" i="1" s="1"/>
  <c r="W568" i="1"/>
  <c r="AA568" i="1" s="1"/>
  <c r="AV568" i="1" s="1"/>
  <c r="BA568" i="1" s="1"/>
  <c r="W623" i="1"/>
  <c r="AA623" i="1" s="1"/>
  <c r="AV623" i="1" s="1"/>
  <c r="BA623" i="1" s="1"/>
  <c r="V676" i="1"/>
  <c r="W647" i="1"/>
  <c r="AA647" i="1" s="1"/>
  <c r="AV647" i="1" s="1"/>
  <c r="BA647" i="1" s="1"/>
  <c r="W570" i="1"/>
  <c r="W621" i="1"/>
  <c r="W701" i="1"/>
  <c r="AA701" i="1" s="1"/>
  <c r="AV701" i="1" s="1"/>
  <c r="BA701" i="1" s="1"/>
  <c r="W655" i="1"/>
  <c r="AA655" i="1" s="1"/>
  <c r="AV655" i="1" s="1"/>
  <c r="BA655" i="1" s="1"/>
  <c r="V258" i="1"/>
  <c r="W299" i="1"/>
  <c r="W799" i="1"/>
  <c r="AA799" i="1" s="1"/>
  <c r="AV799" i="1" s="1"/>
  <c r="BA799" i="1" s="1"/>
  <c r="V583" i="1"/>
  <c r="X583" i="1" s="1"/>
  <c r="AS583" i="1" s="1"/>
  <c r="AX583" i="1" s="1"/>
  <c r="V537" i="1"/>
  <c r="V475" i="1"/>
  <c r="W329" i="1"/>
  <c r="V581" i="1"/>
  <c r="X581" i="1" s="1"/>
  <c r="AS581" i="1" s="1"/>
  <c r="AX581" i="1" s="1"/>
  <c r="W478" i="1"/>
  <c r="AA478" i="1" s="1"/>
  <c r="AV478" i="1" s="1"/>
  <c r="BA478" i="1" s="1"/>
  <c r="V491" i="1"/>
  <c r="V150" i="1"/>
  <c r="W244" i="1"/>
  <c r="AA244" i="1" s="1"/>
  <c r="AV244" i="1" s="1"/>
  <c r="BA244" i="1" s="1"/>
  <c r="W664" i="1"/>
  <c r="W235" i="1"/>
  <c r="AA235" i="1" s="1"/>
  <c r="AV235" i="1" s="1"/>
  <c r="BA235" i="1" s="1"/>
  <c r="V374" i="1"/>
  <c r="X374" i="1" s="1"/>
  <c r="AS374" i="1" s="1"/>
  <c r="AX374" i="1" s="1"/>
  <c r="V369" i="1"/>
  <c r="X369" i="1" s="1"/>
  <c r="AS369" i="1" s="1"/>
  <c r="AX369" i="1" s="1"/>
  <c r="V798" i="1"/>
  <c r="W702" i="1"/>
  <c r="AA702" i="1" s="1"/>
  <c r="AV702" i="1" s="1"/>
  <c r="BA702" i="1" s="1"/>
  <c r="V575" i="1"/>
  <c r="V449" i="1"/>
  <c r="X449" i="1" s="1"/>
  <c r="AS449" i="1" s="1"/>
  <c r="AX449" i="1" s="1"/>
  <c r="V515" i="1"/>
  <c r="X515" i="1" s="1"/>
  <c r="AS515" i="1" s="1"/>
  <c r="AX515" i="1" s="1"/>
  <c r="V480" i="1"/>
  <c r="V520" i="1"/>
  <c r="X520" i="1" s="1"/>
  <c r="AS520" i="1" s="1"/>
  <c r="W636" i="1"/>
  <c r="AA636" i="1" s="1"/>
  <c r="AV636" i="1" s="1"/>
  <c r="BA636" i="1" s="1"/>
  <c r="W242" i="1"/>
  <c r="W283" i="1"/>
  <c r="W574" i="1"/>
  <c r="AA574" i="1" s="1"/>
  <c r="AV574" i="1" s="1"/>
  <c r="BA574" i="1" s="1"/>
  <c r="V156" i="1"/>
  <c r="X156" i="1" s="1"/>
  <c r="AS156" i="1" s="1"/>
  <c r="AX156" i="1" s="1"/>
  <c r="W501" i="1"/>
  <c r="W585" i="1"/>
  <c r="V498" i="1"/>
  <c r="W595" i="1"/>
  <c r="AA595" i="1" s="1"/>
  <c r="AV595" i="1" s="1"/>
  <c r="BA595" i="1" s="1"/>
  <c r="V766" i="1"/>
  <c r="V469" i="1"/>
  <c r="W551" i="1"/>
  <c r="AA551" i="1" s="1"/>
  <c r="AV551" i="1" s="1"/>
  <c r="BA551" i="1" s="1"/>
  <c r="W509" i="1"/>
  <c r="AA509" i="1" s="1"/>
  <c r="AV509" i="1" s="1"/>
  <c r="BA509" i="1" s="1"/>
  <c r="V497" i="1"/>
  <c r="X497" i="1" s="1"/>
  <c r="AS497" i="1" s="1"/>
  <c r="AX497" i="1" s="1"/>
  <c r="V164" i="1"/>
  <c r="V372" i="1"/>
  <c r="V456" i="1"/>
  <c r="X456" i="1" s="1"/>
  <c r="AS456" i="1" s="1"/>
  <c r="AX456" i="1" s="1"/>
  <c r="V145" i="1"/>
  <c r="W618" i="1"/>
  <c r="W462" i="1"/>
  <c r="V728" i="1"/>
  <c r="X728" i="1" s="1"/>
  <c r="AS728" i="1" s="1"/>
  <c r="AX728" i="1" s="1"/>
  <c r="W328" i="1"/>
  <c r="AA328" i="1" s="1"/>
  <c r="AV328" i="1" s="1"/>
  <c r="BA328" i="1" s="1"/>
  <c r="V262" i="1"/>
  <c r="W736" i="1"/>
  <c r="AA736" i="1" s="1"/>
  <c r="AV736" i="1" s="1"/>
  <c r="BA736" i="1" s="1"/>
  <c r="V673" i="1"/>
  <c r="X673" i="1" s="1"/>
  <c r="AS673" i="1" s="1"/>
  <c r="AX673" i="1" s="1"/>
  <c r="V574" i="1"/>
  <c r="X574" i="1" s="1"/>
  <c r="AS574" i="1" s="1"/>
  <c r="AX574" i="1" s="1"/>
  <c r="W754" i="1"/>
  <c r="W146" i="1"/>
  <c r="AA146" i="1" s="1"/>
  <c r="AV146" i="1" s="1"/>
  <c r="BA146" i="1" s="1"/>
  <c r="W403" i="1"/>
  <c r="AA403" i="1" s="1"/>
  <c r="AV403" i="1" s="1"/>
  <c r="BA403" i="1" s="1"/>
  <c r="W360" i="1"/>
  <c r="V235" i="1"/>
  <c r="W693" i="1"/>
  <c r="AA693" i="1" s="1"/>
  <c r="AV693" i="1" s="1"/>
  <c r="BA693" i="1" s="1"/>
  <c r="W751" i="1"/>
  <c r="AA751" i="1" s="1"/>
  <c r="AV751" i="1" s="1"/>
  <c r="BA751" i="1" s="1"/>
  <c r="V591" i="1"/>
  <c r="W635" i="1"/>
  <c r="W665" i="1"/>
  <c r="W700" i="1"/>
  <c r="AA700" i="1" s="1"/>
  <c r="AV700" i="1" s="1"/>
  <c r="BA700" i="1" s="1"/>
  <c r="V482" i="1"/>
  <c r="X482" i="1" s="1"/>
  <c r="AS482" i="1" s="1"/>
  <c r="AX482" i="1" s="1"/>
  <c r="W499" i="1"/>
  <c r="V578" i="1"/>
  <c r="V185" i="1"/>
  <c r="X185" i="1" s="1"/>
  <c r="AS185" i="1" s="1"/>
  <c r="AX185" i="1" s="1"/>
  <c r="W430" i="1"/>
  <c r="W337" i="1"/>
  <c r="V471" i="1"/>
  <c r="W142" i="1"/>
  <c r="AA142" i="1" s="1"/>
  <c r="AV142" i="1" s="1"/>
  <c r="BA142" i="1" s="1"/>
  <c r="W278" i="1"/>
  <c r="AA278" i="1" s="1"/>
  <c r="AV278" i="1" s="1"/>
  <c r="BA278" i="1" s="1"/>
  <c r="V167" i="1"/>
  <c r="V382" i="1"/>
  <c r="X382" i="1" s="1"/>
  <c r="AS382" i="1" s="1"/>
  <c r="AX382" i="1" s="1"/>
  <c r="V516" i="1"/>
  <c r="X516" i="1" s="1"/>
  <c r="AS516" i="1" s="1"/>
  <c r="AX516" i="1" s="1"/>
  <c r="V707" i="1"/>
  <c r="V448" i="1"/>
  <c r="V702" i="1"/>
  <c r="X702" i="1" s="1"/>
  <c r="AS702" i="1" s="1"/>
  <c r="AX702" i="1" s="1"/>
  <c r="V451" i="1"/>
  <c r="X451" i="1" s="1"/>
  <c r="AS451" i="1" s="1"/>
  <c r="AX451" i="1" s="1"/>
  <c r="V539" i="1"/>
  <c r="V566" i="1"/>
  <c r="V695" i="1"/>
  <c r="V773" i="1"/>
  <c r="X773" i="1" s="1"/>
  <c r="AS773" i="1" s="1"/>
  <c r="AX773" i="1" s="1"/>
  <c r="W653" i="1"/>
  <c r="W474" i="1"/>
  <c r="W249" i="1"/>
  <c r="AA249" i="1" s="1"/>
  <c r="AV249" i="1" s="1"/>
  <c r="BA249" i="1" s="1"/>
  <c r="V170" i="1"/>
  <c r="X170" i="1" s="1"/>
  <c r="AS170" i="1" s="1"/>
  <c r="AX170" i="1" s="1"/>
  <c r="V551" i="1"/>
  <c r="V332" i="1"/>
  <c r="V626" i="1"/>
  <c r="W262" i="1"/>
  <c r="AA262" i="1" s="1"/>
  <c r="AV262" i="1" s="1"/>
  <c r="BA262" i="1" s="1"/>
  <c r="V338" i="1"/>
  <c r="X338" i="1" s="1"/>
  <c r="AS338" i="1" s="1"/>
  <c r="AX338" i="1" s="1"/>
  <c r="W350" i="1"/>
  <c r="W673" i="1"/>
  <c r="V754" i="1"/>
  <c r="X754" i="1" s="1"/>
  <c r="AS754" i="1" s="1"/>
  <c r="AX754" i="1" s="1"/>
  <c r="W485" i="1"/>
  <c r="V253" i="1"/>
  <c r="V188" i="1"/>
  <c r="W697" i="1"/>
  <c r="W520" i="1"/>
  <c r="W267" i="1"/>
  <c r="W165" i="1"/>
  <c r="W269" i="1"/>
  <c r="AA269" i="1" s="1"/>
  <c r="AV269" i="1" s="1"/>
  <c r="BA269" i="1" s="1"/>
  <c r="W190" i="1"/>
  <c r="W717" i="1"/>
  <c r="W578" i="1"/>
  <c r="AA578" i="1" s="1"/>
  <c r="AV578" i="1" s="1"/>
  <c r="BA578" i="1" s="1"/>
  <c r="V741" i="1"/>
  <c r="X741" i="1" s="1"/>
  <c r="AS741" i="1" s="1"/>
  <c r="AX741" i="1" s="1"/>
  <c r="V228" i="1"/>
  <c r="W471" i="1"/>
  <c r="V367" i="1"/>
  <c r="X367" i="1" s="1"/>
  <c r="AS367" i="1" s="1"/>
  <c r="AX367" i="1" s="1"/>
  <c r="W372" i="1"/>
  <c r="AA372" i="1" s="1"/>
  <c r="AV372" i="1" s="1"/>
  <c r="BA372" i="1" s="1"/>
  <c r="W288" i="1"/>
  <c r="W356" i="1"/>
  <c r="W685" i="1"/>
  <c r="W313" i="1"/>
  <c r="AA313" i="1" s="1"/>
  <c r="AV313" i="1" s="1"/>
  <c r="BA313" i="1" s="1"/>
  <c r="W617" i="1"/>
  <c r="AA617" i="1" s="1"/>
  <c r="AV617" i="1" s="1"/>
  <c r="BA617" i="1" s="1"/>
  <c r="V197" i="1"/>
  <c r="V289" i="1"/>
  <c r="W344" i="1"/>
  <c r="AA344" i="1" s="1"/>
  <c r="AV344" i="1" s="1"/>
  <c r="BA344" i="1" s="1"/>
  <c r="W311" i="1"/>
  <c r="AA311" i="1" s="1"/>
  <c r="AV311" i="1" s="1"/>
  <c r="BA311" i="1" s="1"/>
  <c r="W777" i="1"/>
  <c r="W466" i="1"/>
  <c r="W535" i="1"/>
  <c r="AA535" i="1" s="1"/>
  <c r="AV535" i="1" s="1"/>
  <c r="BA535" i="1" s="1"/>
  <c r="W172" i="1"/>
  <c r="W277" i="1"/>
  <c r="W385" i="1"/>
  <c r="W486" i="1"/>
  <c r="AA486" i="1" s="1"/>
  <c r="AV486" i="1" s="1"/>
  <c r="BA486" i="1" s="1"/>
  <c r="V435" i="1"/>
  <c r="W467" i="1"/>
  <c r="W407" i="1"/>
  <c r="AA407" i="1" s="1"/>
  <c r="AV407" i="1" s="1"/>
  <c r="BA407" i="1" s="1"/>
  <c r="V654" i="1"/>
  <c r="X654" i="1" s="1"/>
  <c r="AS654" i="1" s="1"/>
  <c r="AX654" i="1" s="1"/>
  <c r="V557" i="1"/>
  <c r="X557" i="1" s="1"/>
  <c r="AS557" i="1" s="1"/>
  <c r="AX557" i="1" s="1"/>
  <c r="V734" i="1"/>
  <c r="W778" i="1"/>
  <c r="W266" i="1"/>
  <c r="AA266" i="1" s="1"/>
  <c r="AV266" i="1" s="1"/>
  <c r="BA266" i="1" s="1"/>
  <c r="V233" i="1"/>
  <c r="X233" i="1" s="1"/>
  <c r="AS233" i="1" s="1"/>
  <c r="AX233" i="1" s="1"/>
  <c r="V704" i="1"/>
  <c r="W316" i="1"/>
  <c r="W650" i="1"/>
  <c r="AA650" i="1" s="1"/>
  <c r="AV650" i="1" s="1"/>
  <c r="BA650" i="1" s="1"/>
  <c r="V483" i="1"/>
  <c r="X483" i="1" s="1"/>
  <c r="AS483" i="1" s="1"/>
  <c r="AX483" i="1" s="1"/>
  <c r="V354" i="1"/>
  <c r="V504" i="1"/>
  <c r="V350" i="1"/>
  <c r="X350" i="1" s="1"/>
  <c r="AS350" i="1" s="1"/>
  <c r="AX350" i="1" s="1"/>
  <c r="V259" i="1"/>
  <c r="V788" i="1"/>
  <c r="X788" i="1" s="1"/>
  <c r="AS788" i="1" s="1"/>
  <c r="AX788" i="1" s="1"/>
  <c r="W273" i="1"/>
  <c r="AA273" i="1" s="1"/>
  <c r="AV273" i="1" s="1"/>
  <c r="BA273" i="1" s="1"/>
  <c r="V628" i="1"/>
  <c r="X628" i="1" s="1"/>
  <c r="AS628" i="1" s="1"/>
  <c r="AX628" i="1" s="1"/>
  <c r="V317" i="1"/>
  <c r="X317" i="1" s="1"/>
  <c r="AS317" i="1" s="1"/>
  <c r="AX317" i="1" s="1"/>
  <c r="W482" i="1"/>
  <c r="AA482" i="1" s="1"/>
  <c r="AV482" i="1" s="1"/>
  <c r="BA482" i="1" s="1"/>
  <c r="V297" i="1"/>
  <c r="V632" i="1"/>
  <c r="V765" i="1"/>
  <c r="V177" i="1"/>
  <c r="X177" i="1" s="1"/>
  <c r="AS177" i="1" s="1"/>
  <c r="AX177" i="1" s="1"/>
  <c r="V394" i="1"/>
  <c r="V324" i="1"/>
  <c r="W660" i="1"/>
  <c r="V708" i="1"/>
  <c r="V274" i="1"/>
  <c r="W795" i="1"/>
  <c r="AA795" i="1" s="1"/>
  <c r="AV795" i="1" s="1"/>
  <c r="BA795" i="1" s="1"/>
  <c r="W411" i="1"/>
  <c r="W152" i="1"/>
  <c r="AA152" i="1" s="1"/>
  <c r="AV152" i="1" s="1"/>
  <c r="BA152" i="1" s="1"/>
  <c r="V649" i="1"/>
  <c r="V388" i="1"/>
  <c r="V194" i="1"/>
  <c r="X194" i="1" s="1"/>
  <c r="AS194" i="1" s="1"/>
  <c r="AX194" i="1" s="1"/>
  <c r="V316" i="1"/>
  <c r="W572" i="1"/>
  <c r="AA572" i="1" s="1"/>
  <c r="AV572" i="1" s="1"/>
  <c r="BA572" i="1" s="1"/>
  <c r="W158" i="1"/>
  <c r="V421" i="1"/>
  <c r="W652" i="1"/>
  <c r="W695" i="1"/>
  <c r="AA695" i="1" s="1"/>
  <c r="AV695" i="1" s="1"/>
  <c r="BA695" i="1" s="1"/>
  <c r="W495" i="1"/>
  <c r="V573" i="1"/>
  <c r="X573" i="1" s="1"/>
  <c r="AS573" i="1" s="1"/>
  <c r="AX573" i="1" s="1"/>
  <c r="V620" i="1"/>
  <c r="W651" i="1"/>
  <c r="AA651" i="1" s="1"/>
  <c r="AV651" i="1" s="1"/>
  <c r="BA651" i="1" s="1"/>
  <c r="W599" i="1"/>
  <c r="W227" i="1"/>
  <c r="AA227" i="1" s="1"/>
  <c r="AV227" i="1" s="1"/>
  <c r="BA227" i="1" s="1"/>
  <c r="W300" i="1"/>
  <c r="W458" i="1"/>
  <c r="W143" i="1"/>
  <c r="AA143" i="1" s="1"/>
  <c r="AV143" i="1" s="1"/>
  <c r="BA143" i="1" s="1"/>
  <c r="W446" i="1"/>
  <c r="W577" i="1"/>
  <c r="W646" i="1"/>
  <c r="W624" i="1"/>
  <c r="W720" i="1"/>
  <c r="W752" i="1"/>
  <c r="V490" i="1"/>
  <c r="W615" i="1"/>
  <c r="V779" i="1"/>
  <c r="W310" i="1"/>
  <c r="AA310" i="1" s="1"/>
  <c r="AV310" i="1" s="1"/>
  <c r="BA310" i="1" s="1"/>
  <c r="W164" i="1"/>
  <c r="AA164" i="1" s="1"/>
  <c r="AV164" i="1" s="1"/>
  <c r="BA164" i="1" s="1"/>
  <c r="V222" i="1"/>
  <c r="X222" i="1" s="1"/>
  <c r="AS222" i="1" s="1"/>
  <c r="AX222" i="1" s="1"/>
  <c r="W145" i="1"/>
  <c r="W409" i="1"/>
  <c r="AA409" i="1" s="1"/>
  <c r="AV409" i="1" s="1"/>
  <c r="BA409" i="1" s="1"/>
  <c r="W335" i="1"/>
  <c r="V457" i="1"/>
  <c r="V506" i="1"/>
  <c r="W387" i="1"/>
  <c r="V648" i="1"/>
  <c r="W491" i="1"/>
  <c r="V385" i="1"/>
  <c r="X385" i="1" s="1"/>
  <c r="AS385" i="1" s="1"/>
  <c r="V677" i="1"/>
  <c r="W480" i="1"/>
  <c r="V318" i="1"/>
  <c r="W661" i="1"/>
  <c r="V736" i="1"/>
  <c r="V403" i="1"/>
  <c r="V376" i="1"/>
  <c r="W744" i="1"/>
  <c r="V420" i="1"/>
  <c r="V613" i="1"/>
  <c r="V361" i="1"/>
  <c r="W589" i="1"/>
  <c r="V418" i="1"/>
  <c r="W591" i="1"/>
  <c r="V190" i="1"/>
  <c r="W417" i="1"/>
  <c r="V186" i="1"/>
  <c r="W236" i="1"/>
  <c r="W435" i="1"/>
  <c r="AA435" i="1" s="1"/>
  <c r="AV435" i="1" s="1"/>
  <c r="BA435" i="1" s="1"/>
  <c r="V375" i="1"/>
  <c r="W610" i="1"/>
  <c r="AA610" i="1" s="1"/>
  <c r="AV610" i="1" s="1"/>
  <c r="BA610" i="1" s="1"/>
  <c r="V717" i="1"/>
  <c r="V336" i="1"/>
  <c r="V220" i="1"/>
  <c r="V438" i="1"/>
  <c r="V507" i="1"/>
  <c r="X507" i="1" s="1"/>
  <c r="AS507" i="1" s="1"/>
  <c r="AX507" i="1" s="1"/>
  <c r="W291" i="1"/>
  <c r="W196" i="1"/>
  <c r="AA196" i="1" s="1"/>
  <c r="AV196" i="1" s="1"/>
  <c r="BA196" i="1" s="1"/>
  <c r="V215" i="1"/>
  <c r="W668" i="1"/>
  <c r="AA668" i="1" s="1"/>
  <c r="AV668" i="1" s="1"/>
  <c r="BA668" i="1" s="1"/>
  <c r="W334" i="1"/>
  <c r="AA334" i="1" s="1"/>
  <c r="AV334" i="1" s="1"/>
  <c r="BA334" i="1" s="1"/>
  <c r="V778" i="1"/>
  <c r="W448" i="1"/>
  <c r="AA448" i="1" s="1"/>
  <c r="AV448" i="1" s="1"/>
  <c r="BA448" i="1" s="1"/>
  <c r="W793" i="1"/>
  <c r="V444" i="1"/>
  <c r="X444" i="1" s="1"/>
  <c r="AS444" i="1" s="1"/>
  <c r="AX444" i="1" s="1"/>
  <c r="V607" i="1"/>
  <c r="V411" i="1"/>
  <c r="W767" i="1"/>
  <c r="W421" i="1"/>
  <c r="V466" i="1"/>
  <c r="V172" i="1"/>
  <c r="V472" i="1"/>
  <c r="W456" i="1"/>
  <c r="AA456" i="1" s="1"/>
  <c r="AV456" i="1" s="1"/>
  <c r="W598" i="1"/>
  <c r="AA598" i="1" s="1"/>
  <c r="AV598" i="1" s="1"/>
  <c r="BA598" i="1" s="1"/>
  <c r="W502" i="1"/>
  <c r="W503" i="1"/>
  <c r="W203" i="1"/>
  <c r="AA203" i="1" s="1"/>
  <c r="AV203" i="1" s="1"/>
  <c r="BA203" i="1" s="1"/>
  <c r="V716" i="1"/>
  <c r="X716" i="1" s="1"/>
  <c r="AS716" i="1" s="1"/>
  <c r="AX716" i="1" s="1"/>
  <c r="V159" i="1"/>
  <c r="V263" i="1"/>
  <c r="V254" i="1"/>
  <c r="X254" i="1" s="1"/>
  <c r="AS254" i="1" s="1"/>
  <c r="AX254" i="1" s="1"/>
  <c r="V585" i="1"/>
  <c r="V355" i="1"/>
  <c r="X355" i="1" s="1"/>
  <c r="AS355" i="1" s="1"/>
  <c r="AX355" i="1" s="1"/>
  <c r="V646" i="1"/>
  <c r="W477" i="1"/>
  <c r="AA477" i="1" s="1"/>
  <c r="AV477" i="1" s="1"/>
  <c r="BA477" i="1" s="1"/>
  <c r="W393" i="1"/>
  <c r="AA393" i="1" s="1"/>
  <c r="AV393" i="1" s="1"/>
  <c r="BA393" i="1" s="1"/>
  <c r="W469" i="1"/>
  <c r="V171" i="1"/>
  <c r="W229" i="1"/>
  <c r="W250" i="1"/>
  <c r="AA250" i="1" s="1"/>
  <c r="AV250" i="1" s="1"/>
  <c r="BA250" i="1" s="1"/>
  <c r="V301" i="1"/>
  <c r="V780" i="1"/>
  <c r="V370" i="1"/>
  <c r="X370" i="1" s="1"/>
  <c r="AS370" i="1" s="1"/>
  <c r="AX370" i="1" s="1"/>
  <c r="V251" i="1"/>
  <c r="V618" i="1"/>
  <c r="V260" i="1"/>
  <c r="X260" i="1" s="1"/>
  <c r="AS260" i="1" s="1"/>
  <c r="AX260" i="1" s="1"/>
  <c r="W412" i="1"/>
  <c r="AA412" i="1" s="1"/>
  <c r="AV412" i="1" s="1"/>
  <c r="BA412" i="1" s="1"/>
  <c r="W648" i="1"/>
  <c r="W338" i="1"/>
  <c r="W775" i="1"/>
  <c r="AA775" i="1" s="1"/>
  <c r="AV775" i="1" s="1"/>
  <c r="BA775" i="1" s="1"/>
  <c r="W452" i="1"/>
  <c r="W633" i="1"/>
  <c r="V690" i="1"/>
  <c r="W420" i="1"/>
  <c r="W517" i="1"/>
  <c r="V267" i="1"/>
  <c r="V447" i="1"/>
  <c r="X447" i="1" s="1"/>
  <c r="AS447" i="1" s="1"/>
  <c r="AX447" i="1" s="1"/>
  <c r="V307" i="1"/>
  <c r="X307" i="1" s="1"/>
  <c r="AS307" i="1" s="1"/>
  <c r="AX307" i="1" s="1"/>
  <c r="W552" i="1"/>
  <c r="V790" i="1"/>
  <c r="W369" i="1"/>
  <c r="AA369" i="1" s="1"/>
  <c r="AV369" i="1" s="1"/>
  <c r="BA369" i="1" s="1"/>
  <c r="W275" i="1"/>
  <c r="AA275" i="1" s="1"/>
  <c r="AV275" i="1" s="1"/>
  <c r="BA275" i="1" s="1"/>
  <c r="W186" i="1"/>
  <c r="V715" i="1"/>
  <c r="V553" i="1"/>
  <c r="W741" i="1"/>
  <c r="V407" i="1"/>
  <c r="W380" i="1"/>
  <c r="AA380" i="1" s="1"/>
  <c r="AV380" i="1" s="1"/>
  <c r="BA380" i="1" s="1"/>
  <c r="W732" i="1"/>
  <c r="W220" i="1"/>
  <c r="V771" i="1"/>
  <c r="X771" i="1" s="1"/>
  <c r="AS771" i="1" s="1"/>
  <c r="AX771" i="1" s="1"/>
  <c r="W217" i="1"/>
  <c r="AA217" i="1" s="1"/>
  <c r="AV217" i="1" s="1"/>
  <c r="BA217" i="1" s="1"/>
  <c r="V413" i="1"/>
  <c r="V637" i="1"/>
  <c r="X637" i="1" s="1"/>
  <c r="AS637" i="1" s="1"/>
  <c r="AX637" i="1" s="1"/>
  <c r="V337" i="1"/>
  <c r="W384" i="1"/>
  <c r="W147" i="1"/>
  <c r="AA147" i="1" s="1"/>
  <c r="AV147" i="1" s="1"/>
  <c r="BA147" i="1" s="1"/>
  <c r="V711" i="1"/>
  <c r="X711" i="1" s="1"/>
  <c r="AS711" i="1" s="1"/>
  <c r="V602" i="1"/>
  <c r="V614" i="1"/>
  <c r="V534" i="1"/>
  <c r="X534" i="1" s="1"/>
  <c r="AS534" i="1" s="1"/>
  <c r="AX534" i="1" s="1"/>
  <c r="W257" i="1"/>
  <c r="W157" i="1"/>
  <c r="W774" i="1"/>
  <c r="V179" i="1"/>
  <c r="V288" i="1"/>
  <c r="X288" i="1" s="1"/>
  <c r="AS288" i="1" s="1"/>
  <c r="AX288" i="1" s="1"/>
  <c r="W590" i="1"/>
  <c r="V501" i="1"/>
  <c r="X501" i="1" s="1"/>
  <c r="AS501" i="1" s="1"/>
  <c r="AX501" i="1" s="1"/>
  <c r="V211" i="1"/>
  <c r="V256" i="1"/>
  <c r="W289" i="1"/>
  <c r="W349" i="1"/>
  <c r="V422" i="1"/>
  <c r="V701" i="1"/>
  <c r="X701" i="1" s="1"/>
  <c r="AS701" i="1" s="1"/>
  <c r="AX701" i="1" s="1"/>
  <c r="W515" i="1"/>
  <c r="V560" i="1"/>
  <c r="X560" i="1" s="1"/>
  <c r="AS560" i="1" s="1"/>
  <c r="AX560" i="1" s="1"/>
  <c r="V225" i="1"/>
  <c r="X225" i="1" s="1"/>
  <c r="AS225" i="1" s="1"/>
  <c r="W246" i="1"/>
  <c r="W725" i="1"/>
  <c r="AA725" i="1" s="1"/>
  <c r="AV725" i="1" s="1"/>
  <c r="BA725" i="1" s="1"/>
  <c r="W629" i="1"/>
  <c r="AA629" i="1" s="1"/>
  <c r="AV629" i="1" s="1"/>
  <c r="BA629" i="1" s="1"/>
  <c r="V509" i="1"/>
  <c r="W247" i="1"/>
  <c r="W748" i="1"/>
  <c r="W611" i="1"/>
  <c r="V462" i="1"/>
  <c r="X462" i="1" s="1"/>
  <c r="AS462" i="1" s="1"/>
  <c r="W184" i="1"/>
  <c r="W581" i="1"/>
  <c r="V328" i="1"/>
  <c r="V678" i="1"/>
  <c r="X678" i="1" s="1"/>
  <c r="AS678" i="1" s="1"/>
  <c r="V169" i="1"/>
  <c r="W174" i="1"/>
  <c r="V781" i="1"/>
  <c r="X781" i="1" s="1"/>
  <c r="AS781" i="1" s="1"/>
  <c r="AX781" i="1" s="1"/>
  <c r="W188" i="1"/>
  <c r="W376" i="1"/>
  <c r="AA376" i="1" s="1"/>
  <c r="AV376" i="1" s="1"/>
  <c r="BA376" i="1" s="1"/>
  <c r="V532" i="1"/>
  <c r="X532" i="1" s="1"/>
  <c r="AS532" i="1" s="1"/>
  <c r="AX532" i="1" s="1"/>
  <c r="W261" i="1"/>
  <c r="AA261" i="1" s="1"/>
  <c r="AV261" i="1" s="1"/>
  <c r="BA261" i="1" s="1"/>
  <c r="V207" i="1"/>
  <c r="X207" i="1" s="1"/>
  <c r="AS207" i="1" s="1"/>
  <c r="AX207" i="1" s="1"/>
  <c r="W549" i="1"/>
  <c r="V794" i="1"/>
  <c r="W185" i="1"/>
  <c r="AA185" i="1" s="1"/>
  <c r="AV185" i="1" s="1"/>
  <c r="BA185" i="1" s="1"/>
  <c r="W319" i="1"/>
  <c r="V718" i="1"/>
  <c r="X718" i="1" s="1"/>
  <c r="AS718" i="1" s="1"/>
  <c r="AX718" i="1" s="1"/>
  <c r="W280" i="1"/>
  <c r="W522" i="1"/>
  <c r="AA522" i="1" s="1"/>
  <c r="AV522" i="1" s="1"/>
  <c r="BA522" i="1" s="1"/>
  <c r="W516" i="1"/>
  <c r="V785" i="1"/>
  <c r="W707" i="1"/>
  <c r="W155" i="1"/>
  <c r="AA155" i="1" s="1"/>
  <c r="AV155" i="1" s="1"/>
  <c r="BA155" i="1" s="1"/>
  <c r="V759" i="1"/>
  <c r="X759" i="1" s="1"/>
  <c r="AS759" i="1" s="1"/>
  <c r="AX759" i="1" s="1"/>
  <c r="V415" i="1"/>
  <c r="X415" i="1" s="1"/>
  <c r="AS415" i="1" s="1"/>
  <c r="W290" i="1"/>
  <c r="V153" i="1"/>
  <c r="W641" i="1"/>
  <c r="AA641" i="1" s="1"/>
  <c r="AV641" i="1" s="1"/>
  <c r="BA641" i="1" s="1"/>
  <c r="V564" i="1"/>
  <c r="X564" i="1" s="1"/>
  <c r="AS564" i="1" s="1"/>
  <c r="AX564" i="1" s="1"/>
  <c r="W745" i="1"/>
  <c r="W318" i="1"/>
  <c r="AA318" i="1" s="1"/>
  <c r="AV318" i="1" s="1"/>
  <c r="BA318" i="1" s="1"/>
  <c r="W361" i="1"/>
  <c r="V597" i="1"/>
  <c r="X597" i="1" s="1"/>
  <c r="AS597" i="1" s="1"/>
  <c r="AX597" i="1" s="1"/>
  <c r="V636" i="1"/>
  <c r="W713" i="1"/>
  <c r="W762" i="1"/>
  <c r="AA762" i="1" s="1"/>
  <c r="AV762" i="1" s="1"/>
  <c r="BA762" i="1" s="1"/>
  <c r="W603" i="1"/>
  <c r="AA603" i="1" s="1"/>
  <c r="AV603" i="1" s="1"/>
  <c r="BA603" i="1" s="1"/>
  <c r="W696" i="1"/>
  <c r="W605" i="1"/>
  <c r="V640" i="1"/>
  <c r="W382" i="1"/>
  <c r="W785" i="1"/>
  <c r="AA785" i="1" s="1"/>
  <c r="AV785" i="1" s="1"/>
  <c r="BA785" i="1" s="1"/>
  <c r="W614" i="1"/>
  <c r="AA614" i="1" s="1"/>
  <c r="AV614" i="1" s="1"/>
  <c r="BA614" i="1" s="1"/>
  <c r="V373" i="1"/>
  <c r="V642" i="1"/>
  <c r="W251" i="1"/>
  <c r="V240" i="1"/>
  <c r="X240" i="1" s="1"/>
  <c r="AS240" i="1" s="1"/>
  <c r="AX240" i="1" s="1"/>
  <c r="V611" i="1"/>
  <c r="W457" i="1"/>
  <c r="W432" i="1"/>
  <c r="V184" i="1"/>
  <c r="X184" i="1" s="1"/>
  <c r="AS184" i="1" s="1"/>
  <c r="AX184" i="1" s="1"/>
  <c r="V588" i="1"/>
  <c r="V634" i="1"/>
  <c r="W359" i="1"/>
  <c r="W704" i="1"/>
  <c r="W587" i="1"/>
  <c r="AA587" i="1" s="1"/>
  <c r="AV587" i="1" s="1"/>
  <c r="BA587" i="1" s="1"/>
  <c r="W204" i="1"/>
  <c r="AA204" i="1" s="1"/>
  <c r="AV204" i="1" s="1"/>
  <c r="BA204" i="1" s="1"/>
  <c r="W479" i="1"/>
  <c r="AA479" i="1" s="1"/>
  <c r="AV479" i="1" s="1"/>
  <c r="BA479" i="1" s="1"/>
  <c r="W749" i="1"/>
  <c r="AA749" i="1" s="1"/>
  <c r="AV749" i="1" s="1"/>
  <c r="BA749" i="1" s="1"/>
  <c r="V572" i="1"/>
  <c r="X572" i="1" s="1"/>
  <c r="AS572" i="1" s="1"/>
  <c r="V158" i="1"/>
  <c r="X158" i="1" s="1"/>
  <c r="AS158" i="1" s="1"/>
  <c r="V571" i="1"/>
  <c r="X571" i="1" s="1"/>
  <c r="AS571" i="1" s="1"/>
  <c r="W773" i="1"/>
  <c r="AA773" i="1" s="1"/>
  <c r="AV773" i="1" s="1"/>
  <c r="BA773" i="1" s="1"/>
  <c r="V227" i="1"/>
  <c r="X227" i="1" s="1"/>
  <c r="AS227" i="1" s="1"/>
  <c r="Y143" i="1"/>
  <c r="W295" i="1"/>
  <c r="AA295" i="1" s="1"/>
  <c r="AV295" i="1" s="1"/>
  <c r="BA295" i="1" s="1"/>
  <c r="W211" i="1"/>
  <c r="AA211" i="1" s="1"/>
  <c r="AV211" i="1" s="1"/>
  <c r="BA211" i="1" s="1"/>
  <c r="V400" i="1"/>
  <c r="X400" i="1" s="1"/>
  <c r="AS400" i="1" s="1"/>
  <c r="V311" i="1"/>
  <c r="X311" i="1" s="1"/>
  <c r="AS311" i="1" s="1"/>
  <c r="V474" i="1"/>
  <c r="X474" i="1" s="1"/>
  <c r="AS474" i="1" s="1"/>
  <c r="V570" i="1"/>
  <c r="X570" i="1" s="1"/>
  <c r="AS570" i="1" s="1"/>
  <c r="W766" i="1"/>
  <c r="AA766" i="1" s="1"/>
  <c r="AV766" i="1" s="1"/>
  <c r="BA766" i="1" s="1"/>
  <c r="V477" i="1"/>
  <c r="X477" i="1" s="1"/>
  <c r="AS477" i="1" s="1"/>
  <c r="V777" i="1"/>
  <c r="X777" i="1" s="1"/>
  <c r="AS777" i="1" s="1"/>
  <c r="V439" i="1"/>
  <c r="X439" i="1" s="1"/>
  <c r="AS439" i="1" s="1"/>
  <c r="V393" i="1"/>
  <c r="X393" i="1" s="1"/>
  <c r="AS393" i="1" s="1"/>
  <c r="W510" i="1"/>
  <c r="AA510" i="1" s="1"/>
  <c r="AV510" i="1" s="1"/>
  <c r="BA510" i="1" s="1"/>
  <c r="V629" i="1"/>
  <c r="X629" i="1" s="1"/>
  <c r="AS629" i="1" s="1"/>
  <c r="W301" i="1"/>
  <c r="AA301" i="1" s="1"/>
  <c r="AV301" i="1" s="1"/>
  <c r="BA301" i="1" s="1"/>
  <c r="V397" i="1"/>
  <c r="X397" i="1" s="1"/>
  <c r="AS397" i="1" s="1"/>
  <c r="AB310" i="1"/>
  <c r="W472" i="1"/>
  <c r="AA472" i="1" s="1"/>
  <c r="AV472" i="1" s="1"/>
  <c r="BA472" i="1" s="1"/>
  <c r="V272" i="1"/>
  <c r="X272" i="1" s="1"/>
  <c r="AS272" i="1" s="1"/>
  <c r="AB164" i="1"/>
  <c r="V389" i="1"/>
  <c r="X389" i="1" s="1"/>
  <c r="AS389" i="1" s="1"/>
  <c r="W564" i="1"/>
  <c r="AA564" i="1" s="1"/>
  <c r="AV564" i="1" s="1"/>
  <c r="BA564" i="1" s="1"/>
  <c r="W740" i="1"/>
  <c r="AA740" i="1" s="1"/>
  <c r="AV740" i="1" s="1"/>
  <c r="BA740" i="1" s="1"/>
  <c r="W259" i="1"/>
  <c r="AA259" i="1" s="1"/>
  <c r="AV259" i="1" s="1"/>
  <c r="BA259" i="1" s="1"/>
  <c r="V223" i="1"/>
  <c r="X223" i="1" s="1"/>
  <c r="AS223" i="1" s="1"/>
  <c r="V616" i="1"/>
  <c r="X616" i="1" s="1"/>
  <c r="AS616" i="1" s="1"/>
  <c r="W460" i="1"/>
  <c r="AA460" i="1" s="1"/>
  <c r="AV460" i="1" s="1"/>
  <c r="BA460" i="1" s="1"/>
  <c r="W207" i="1"/>
  <c r="AA207" i="1" s="1"/>
  <c r="AV207" i="1" s="1"/>
  <c r="BA207" i="1" s="1"/>
  <c r="V751" i="1"/>
  <c r="X751" i="1" s="1"/>
  <c r="AS751" i="1" s="1"/>
  <c r="W597" i="1"/>
  <c r="AA597" i="1" s="1"/>
  <c r="AV597" i="1" s="1"/>
  <c r="BA597" i="1" s="1"/>
  <c r="V762" i="1"/>
  <c r="X762" i="1" s="1"/>
  <c r="AS762" i="1" s="1"/>
  <c r="W556" i="1"/>
  <c r="AA556" i="1" s="1"/>
  <c r="AV556" i="1" s="1"/>
  <c r="BA556" i="1" s="1"/>
  <c r="W753" i="1"/>
  <c r="AA753" i="1" s="1"/>
  <c r="AV753" i="1" s="1"/>
  <c r="BA753" i="1" s="1"/>
  <c r="W270" i="1"/>
  <c r="AA270" i="1" s="1"/>
  <c r="AV270" i="1" s="1"/>
  <c r="BA270" i="1" s="1"/>
  <c r="V603" i="1"/>
  <c r="X603" i="1" s="1"/>
  <c r="AS603" i="1" s="1"/>
  <c r="W317" i="1"/>
  <c r="AA317" i="1" s="1"/>
  <c r="AV317" i="1" s="1"/>
  <c r="BA317" i="1" s="1"/>
  <c r="W640" i="1"/>
  <c r="AA640" i="1" s="1"/>
  <c r="AV640" i="1" s="1"/>
  <c r="BA640" i="1" s="1"/>
  <c r="W794" i="1"/>
  <c r="AA794" i="1" s="1"/>
  <c r="AV794" i="1" s="1"/>
  <c r="BA794" i="1" s="1"/>
  <c r="V667" i="1"/>
  <c r="X667" i="1" s="1"/>
  <c r="AS667" i="1" s="1"/>
  <c r="W187" i="1"/>
  <c r="AA187" i="1" s="1"/>
  <c r="AV187" i="1" s="1"/>
  <c r="BA187" i="1" s="1"/>
  <c r="V668" i="1"/>
  <c r="X668" i="1" s="1"/>
  <c r="AS668" i="1" s="1"/>
  <c r="W643" i="1"/>
  <c r="AA643" i="1" s="1"/>
  <c r="AV643" i="1" s="1"/>
  <c r="BA643" i="1" s="1"/>
  <c r="W274" i="1"/>
  <c r="AA274" i="1" s="1"/>
  <c r="AV274" i="1" s="1"/>
  <c r="BA274" i="1" s="1"/>
  <c r="W401" i="1"/>
  <c r="AA401" i="1" s="1"/>
  <c r="AV401" i="1" s="1"/>
  <c r="BA401" i="1" s="1"/>
  <c r="AB309" i="1"/>
  <c r="V455" i="1"/>
  <c r="X455" i="1" s="1"/>
  <c r="AS455" i="1" s="1"/>
  <c r="V590" i="1"/>
  <c r="X590" i="1" s="1"/>
  <c r="AS590" i="1" s="1"/>
  <c r="AX590" i="1" s="1"/>
  <c r="V479" i="1"/>
  <c r="X479" i="1" s="1"/>
  <c r="AS479" i="1" s="1"/>
  <c r="AX479" i="1" s="1"/>
  <c r="V548" i="1"/>
  <c r="X548" i="1" s="1"/>
  <c r="AS548" i="1" s="1"/>
  <c r="AX548" i="1" s="1"/>
  <c r="W569" i="1"/>
  <c r="AA569" i="1" s="1"/>
  <c r="AV569" i="1" s="1"/>
  <c r="BA569" i="1" s="1"/>
  <c r="V647" i="1"/>
  <c r="X647" i="1" s="1"/>
  <c r="AS647" i="1" s="1"/>
  <c r="AX647" i="1" s="1"/>
  <c r="V749" i="1"/>
  <c r="X749" i="1" s="1"/>
  <c r="AS749" i="1" s="1"/>
  <c r="AX749" i="1" s="1"/>
  <c r="W210" i="1"/>
  <c r="AA210" i="1" s="1"/>
  <c r="AV210" i="1" s="1"/>
  <c r="BA210" i="1" s="1"/>
  <c r="W192" i="1"/>
  <c r="AA192" i="1" s="1"/>
  <c r="AV192" i="1" s="1"/>
  <c r="BA192" i="1" s="1"/>
  <c r="W388" i="1"/>
  <c r="AA388" i="1" s="1"/>
  <c r="AV388" i="1" s="1"/>
  <c r="BA388" i="1" s="1"/>
  <c r="W296" i="1"/>
  <c r="AA296" i="1" s="1"/>
  <c r="AV296" i="1" s="1"/>
  <c r="BA296" i="1" s="1"/>
  <c r="W156" i="1"/>
  <c r="AA156" i="1" s="1"/>
  <c r="AV156" i="1" s="1"/>
  <c r="BA156" i="1" s="1"/>
  <c r="V313" i="1"/>
  <c r="X313" i="1" s="1"/>
  <c r="AS313" i="1" s="1"/>
  <c r="V617" i="1"/>
  <c r="X617" i="1" s="1"/>
  <c r="AS617" i="1" s="1"/>
  <c r="V652" i="1"/>
  <c r="X652" i="1" s="1"/>
  <c r="AS652" i="1" s="1"/>
  <c r="V495" i="1"/>
  <c r="X495" i="1" s="1"/>
  <c r="AS495" i="1" s="1"/>
  <c r="V651" i="1"/>
  <c r="X651" i="1" s="1"/>
  <c r="AS651" i="1" s="1"/>
  <c r="V298" i="1"/>
  <c r="X298" i="1" s="1"/>
  <c r="AS298" i="1" s="1"/>
  <c r="V599" i="1"/>
  <c r="X599" i="1" s="1"/>
  <c r="AS599" i="1" s="1"/>
  <c r="AX599" i="1" s="1"/>
  <c r="V243" i="1"/>
  <c r="X243" i="1" s="1"/>
  <c r="AS243" i="1" s="1"/>
  <c r="V458" i="1"/>
  <c r="X458" i="1" s="1"/>
  <c r="AS458" i="1" s="1"/>
  <c r="V295" i="1"/>
  <c r="X295" i="1" s="1"/>
  <c r="AS295" i="1" s="1"/>
  <c r="V595" i="1"/>
  <c r="X595" i="1" s="1"/>
  <c r="AS595" i="1" s="1"/>
  <c r="V792" i="1"/>
  <c r="X792" i="1" s="1"/>
  <c r="AS792" i="1" s="1"/>
  <c r="W355" i="1"/>
  <c r="AA355" i="1" s="1"/>
  <c r="AV355" i="1" s="1"/>
  <c r="BA355" i="1" s="1"/>
  <c r="W408" i="1"/>
  <c r="AA408" i="1" s="1"/>
  <c r="AV408" i="1" s="1"/>
  <c r="BA408" i="1" s="1"/>
  <c r="V519" i="1"/>
  <c r="X519" i="1" s="1"/>
  <c r="AS519" i="1" s="1"/>
  <c r="V730" i="1"/>
  <c r="X730" i="1" s="1"/>
  <c r="AS730" i="1" s="1"/>
  <c r="V624" i="1"/>
  <c r="X624" i="1" s="1"/>
  <c r="AS624" i="1" s="1"/>
  <c r="V246" i="1"/>
  <c r="X246" i="1" s="1"/>
  <c r="AS246" i="1" s="1"/>
  <c r="W688" i="1"/>
  <c r="AA688" i="1" s="1"/>
  <c r="AV688" i="1" s="1"/>
  <c r="BA688" i="1" s="1"/>
  <c r="V510" i="1"/>
  <c r="X510" i="1" s="1"/>
  <c r="AS510" i="1" s="1"/>
  <c r="V535" i="1"/>
  <c r="X535" i="1" s="1"/>
  <c r="AS535" i="1" s="1"/>
  <c r="AX535" i="1" s="1"/>
  <c r="V725" i="1"/>
  <c r="X725" i="1" s="1"/>
  <c r="AS725" i="1" s="1"/>
  <c r="V229" i="1"/>
  <c r="X229" i="1" s="1"/>
  <c r="AS229" i="1" s="1"/>
  <c r="W454" i="1"/>
  <c r="AA454" i="1" s="1"/>
  <c r="AV454" i="1" s="1"/>
  <c r="BA454" i="1" s="1"/>
  <c r="AB481" i="1"/>
  <c r="W397" i="1"/>
  <c r="AA397" i="1" s="1"/>
  <c r="AV397" i="1" s="1"/>
  <c r="BA397" i="1" s="1"/>
  <c r="V489" i="1"/>
  <c r="X489" i="1" s="1"/>
  <c r="AS489" i="1" s="1"/>
  <c r="AX489" i="1" s="1"/>
  <c r="V546" i="1"/>
  <c r="X546" i="1" s="1"/>
  <c r="AS546" i="1" s="1"/>
  <c r="V245" i="1"/>
  <c r="X245" i="1" s="1"/>
  <c r="AS245" i="1" s="1"/>
  <c r="AX245" i="1" s="1"/>
  <c r="V748" i="1"/>
  <c r="X748" i="1" s="1"/>
  <c r="AS748" i="1" s="1"/>
  <c r="V277" i="1"/>
  <c r="X277" i="1" s="1"/>
  <c r="AS277" i="1" s="1"/>
  <c r="V335" i="1"/>
  <c r="X335" i="1" s="1"/>
  <c r="AS335" i="1" s="1"/>
  <c r="V598" i="1"/>
  <c r="X598" i="1" s="1"/>
  <c r="AS598" i="1" s="1"/>
  <c r="W488" i="1"/>
  <c r="AA488" i="1" s="1"/>
  <c r="AV488" i="1" s="1"/>
  <c r="BA488" i="1" s="1"/>
  <c r="W728" i="1"/>
  <c r="AA728" i="1" s="1"/>
  <c r="AV728" i="1" s="1"/>
  <c r="BA728" i="1" s="1"/>
  <c r="V315" i="1"/>
  <c r="X315" i="1" s="1"/>
  <c r="AS315" i="1" s="1"/>
  <c r="W330" i="1"/>
  <c r="AA330" i="1" s="1"/>
  <c r="AV330" i="1" s="1"/>
  <c r="BA330" i="1" s="1"/>
  <c r="W726" i="1"/>
  <c r="AA726" i="1" s="1"/>
  <c r="AV726" i="1" s="1"/>
  <c r="BA726" i="1" s="1"/>
  <c r="W306" i="1"/>
  <c r="AA306" i="1" s="1"/>
  <c r="AV306" i="1" s="1"/>
  <c r="BA306" i="1" s="1"/>
  <c r="W540" i="1"/>
  <c r="AA540" i="1" s="1"/>
  <c r="AV540" i="1" s="1"/>
  <c r="BA540" i="1" s="1"/>
  <c r="W582" i="1"/>
  <c r="AA582" i="1" s="1"/>
  <c r="AV582" i="1" s="1"/>
  <c r="BA582" i="1" s="1"/>
  <c r="W221" i="1"/>
  <c r="AA221" i="1" s="1"/>
  <c r="AV221" i="1" s="1"/>
  <c r="BA221" i="1" s="1"/>
  <c r="W781" i="1"/>
  <c r="AA781" i="1" s="1"/>
  <c r="AV781" i="1" s="1"/>
  <c r="BA781" i="1" s="1"/>
  <c r="V486" i="1"/>
  <c r="X486" i="1" s="1"/>
  <c r="AS486" i="1" s="1"/>
  <c r="W346" i="1"/>
  <c r="AA346" i="1" s="1"/>
  <c r="AV346" i="1" s="1"/>
  <c r="BA346" i="1" s="1"/>
  <c r="AB762" i="1"/>
  <c r="V165" i="1"/>
  <c r="X165" i="1" s="1"/>
  <c r="AS165" i="1" s="1"/>
  <c r="W627" i="1"/>
  <c r="AA627" i="1" s="1"/>
  <c r="AV627" i="1" s="1"/>
  <c r="BA627" i="1" s="1"/>
  <c r="V417" i="1"/>
  <c r="X417" i="1" s="1"/>
  <c r="AS417" i="1" s="1"/>
  <c r="V331" i="1"/>
  <c r="X331" i="1" s="1"/>
  <c r="AS331" i="1" s="1"/>
  <c r="W428" i="1"/>
  <c r="AA428" i="1" s="1"/>
  <c r="AV428" i="1" s="1"/>
  <c r="BA428" i="1" s="1"/>
  <c r="AB482" i="1"/>
  <c r="V666" i="1"/>
  <c r="X666" i="1" s="1"/>
  <c r="AS666" i="1" s="1"/>
  <c r="W336" i="1"/>
  <c r="AA336" i="1" s="1"/>
  <c r="AV336" i="1" s="1"/>
  <c r="BA336" i="1" s="1"/>
  <c r="W555" i="1"/>
  <c r="AA555" i="1" s="1"/>
  <c r="AV555" i="1" s="1"/>
  <c r="BA555" i="1" s="1"/>
  <c r="V430" i="1"/>
  <c r="X430" i="1" s="1"/>
  <c r="AS430" i="1" s="1"/>
  <c r="W507" i="1"/>
  <c r="AA507" i="1" s="1"/>
  <c r="AV507" i="1" s="1"/>
  <c r="BA507" i="1" s="1"/>
  <c r="W413" i="1"/>
  <c r="AA413" i="1" s="1"/>
  <c r="AV413" i="1" s="1"/>
  <c r="BA413" i="1" s="1"/>
  <c r="W637" i="1"/>
  <c r="AA637" i="1" s="1"/>
  <c r="AV637" i="1" s="1"/>
  <c r="BA637" i="1" s="1"/>
  <c r="Y177" i="1"/>
  <c r="V242" i="1"/>
  <c r="X242" i="1" s="1"/>
  <c r="AS242" i="1" s="1"/>
  <c r="V529" i="1"/>
  <c r="X529" i="1" s="1"/>
  <c r="AS529" i="1" s="1"/>
  <c r="W233" i="1"/>
  <c r="AA233" i="1" s="1"/>
  <c r="AV233" i="1" s="1"/>
  <c r="BA233" i="1" s="1"/>
  <c r="W735" i="1"/>
  <c r="AA735" i="1" s="1"/>
  <c r="AV735" i="1" s="1"/>
  <c r="BA735" i="1" s="1"/>
  <c r="W415" i="1"/>
  <c r="AA415" i="1" s="1"/>
  <c r="AV415" i="1" s="1"/>
  <c r="BA415" i="1" s="1"/>
  <c r="W194" i="1"/>
  <c r="AA194" i="1" s="1"/>
  <c r="AV194" i="1" s="1"/>
  <c r="BA194" i="1" s="1"/>
  <c r="V144" i="1"/>
  <c r="X144" i="1" s="1"/>
  <c r="AS144" i="1" s="1"/>
  <c r="AX144" i="1" s="1"/>
  <c r="W303" i="1"/>
  <c r="AA303" i="1" s="1"/>
  <c r="AV303" i="1" s="1"/>
  <c r="BA303" i="1" s="1"/>
  <c r="W455" i="1"/>
  <c r="AA455" i="1" s="1"/>
  <c r="AV455" i="1" s="1"/>
  <c r="BA455" i="1" s="1"/>
  <c r="V569" i="1"/>
  <c r="X569" i="1" s="1"/>
  <c r="AS569" i="1" s="1"/>
  <c r="V356" i="1"/>
  <c r="X356" i="1" s="1"/>
  <c r="AS356" i="1" s="1"/>
  <c r="V296" i="1"/>
  <c r="X296" i="1" s="1"/>
  <c r="AS296" i="1" s="1"/>
  <c r="W248" i="1"/>
  <c r="AA248" i="1" s="1"/>
  <c r="AV248" i="1" s="1"/>
  <c r="BA248" i="1" s="1"/>
  <c r="V703" i="1"/>
  <c r="X703" i="1" s="1"/>
  <c r="AS703" i="1" s="1"/>
  <c r="AX703" i="1" s="1"/>
  <c r="W620" i="1"/>
  <c r="AA620" i="1" s="1"/>
  <c r="AV620" i="1" s="1"/>
  <c r="BA620" i="1" s="1"/>
  <c r="W514" i="1"/>
  <c r="AA514" i="1" s="1"/>
  <c r="AV514" i="1" s="1"/>
  <c r="BA514" i="1" s="1"/>
  <c r="V653" i="1"/>
  <c r="X653" i="1" s="1"/>
  <c r="AS653" i="1" s="1"/>
  <c r="W422" i="1"/>
  <c r="AA422" i="1" s="1"/>
  <c r="AV422" i="1" s="1"/>
  <c r="BA422" i="1" s="1"/>
  <c r="W449" i="1"/>
  <c r="AA449" i="1" s="1"/>
  <c r="AV449" i="1" s="1"/>
  <c r="BA449" i="1" s="1"/>
  <c r="V658" i="1"/>
  <c r="X658" i="1" s="1"/>
  <c r="AS658" i="1" s="1"/>
  <c r="W519" i="1"/>
  <c r="AA519" i="1" s="1"/>
  <c r="AV519" i="1" s="1"/>
  <c r="BA519" i="1" s="1"/>
  <c r="V181" i="1"/>
  <c r="X181" i="1" s="1"/>
  <c r="AS181" i="1" s="1"/>
  <c r="V264" i="1"/>
  <c r="X264" i="1" s="1"/>
  <c r="AS264" i="1" s="1"/>
  <c r="W630" i="1"/>
  <c r="AA630" i="1" s="1"/>
  <c r="AV630" i="1" s="1"/>
  <c r="BA630" i="1" s="1"/>
  <c r="V454" i="1"/>
  <c r="X454" i="1" s="1"/>
  <c r="AS454" i="1" s="1"/>
  <c r="AX454" i="1" s="1"/>
  <c r="W340" i="1"/>
  <c r="AA340" i="1" s="1"/>
  <c r="AV340" i="1" s="1"/>
  <c r="BA340" i="1" s="1"/>
  <c r="W546" i="1"/>
  <c r="AA546" i="1" s="1"/>
  <c r="AV546" i="1" s="1"/>
  <c r="BA546" i="1" s="1"/>
  <c r="W163" i="1"/>
  <c r="AA163" i="1" s="1"/>
  <c r="AV163" i="1" s="1"/>
  <c r="BA163" i="1" s="1"/>
  <c r="W497" i="1"/>
  <c r="AA497" i="1" s="1"/>
  <c r="AV497" i="1" s="1"/>
  <c r="BA497" i="1" s="1"/>
  <c r="V563" i="1"/>
  <c r="X563" i="1" s="1"/>
  <c r="AS563" i="1" s="1"/>
  <c r="W258" i="1"/>
  <c r="AA258" i="1" s="1"/>
  <c r="AV258" i="1" s="1"/>
  <c r="BA258" i="1" s="1"/>
  <c r="W240" i="1"/>
  <c r="AA240" i="1" s="1"/>
  <c r="AV240" i="1" s="1"/>
  <c r="BA240" i="1" s="1"/>
  <c r="W506" i="1"/>
  <c r="AA506" i="1" s="1"/>
  <c r="AV506" i="1" s="1"/>
  <c r="BA506" i="1" s="1"/>
  <c r="V721" i="1"/>
  <c r="X721" i="1" s="1"/>
  <c r="AS721" i="1" s="1"/>
  <c r="W670" i="1"/>
  <c r="AA670" i="1" s="1"/>
  <c r="AV670" i="1" s="1"/>
  <c r="BA670" i="1" s="1"/>
  <c r="W379" i="1"/>
  <c r="AA379" i="1" s="1"/>
  <c r="AV379" i="1" s="1"/>
  <c r="BA379" i="1" s="1"/>
  <c r="W253" i="1"/>
  <c r="AA253" i="1" s="1"/>
  <c r="AV253" i="1" s="1"/>
  <c r="BA253" i="1" s="1"/>
  <c r="W788" i="1"/>
  <c r="AA788" i="1" s="1"/>
  <c r="AV788" i="1" s="1"/>
  <c r="BA788" i="1" s="1"/>
  <c r="V261" i="1"/>
  <c r="X261" i="1" s="1"/>
  <c r="AS261" i="1" s="1"/>
  <c r="V693" i="1"/>
  <c r="X693" i="1" s="1"/>
  <c r="AS693" i="1" s="1"/>
  <c r="W307" i="1"/>
  <c r="AA307" i="1" s="1"/>
  <c r="AV307" i="1" s="1"/>
  <c r="BA307" i="1" s="1"/>
  <c r="V404" i="1"/>
  <c r="X404" i="1" s="1"/>
  <c r="AS404" i="1" s="1"/>
  <c r="V671" i="1"/>
  <c r="X671" i="1" s="1"/>
  <c r="AS671" i="1" s="1"/>
  <c r="W473" i="1"/>
  <c r="AA473" i="1" s="1"/>
  <c r="AV473" i="1" s="1"/>
  <c r="BA473" i="1" s="1"/>
  <c r="V665" i="1"/>
  <c r="X665" i="1" s="1"/>
  <c r="AS665" i="1" s="1"/>
  <c r="W790" i="1"/>
  <c r="AA790" i="1" s="1"/>
  <c r="AV790" i="1" s="1"/>
  <c r="BA790" i="1" s="1"/>
  <c r="Y322" i="1"/>
  <c r="V236" i="1"/>
  <c r="X236" i="1" s="1"/>
  <c r="AS236" i="1" s="1"/>
  <c r="W429" i="1"/>
  <c r="AA429" i="1" s="1"/>
  <c r="AV429" i="1" s="1"/>
  <c r="BA429" i="1" s="1"/>
  <c r="V639" i="1"/>
  <c r="X639" i="1" s="1"/>
  <c r="AS639" i="1" s="1"/>
  <c r="V284" i="1"/>
  <c r="X284" i="1" s="1"/>
  <c r="AS284" i="1" s="1"/>
  <c r="W297" i="1"/>
  <c r="AA297" i="1" s="1"/>
  <c r="AV297" i="1" s="1"/>
  <c r="BA297" i="1" s="1"/>
  <c r="W438" i="1"/>
  <c r="AA438" i="1" s="1"/>
  <c r="AV438" i="1" s="1"/>
  <c r="BA438" i="1" s="1"/>
  <c r="V738" i="1"/>
  <c r="X738" i="1" s="1"/>
  <c r="AS738" i="1" s="1"/>
  <c r="W294" i="1"/>
  <c r="AA294" i="1" s="1"/>
  <c r="AV294" i="1" s="1"/>
  <c r="BA294" i="1" s="1"/>
  <c r="V291" i="1"/>
  <c r="X291" i="1" s="1"/>
  <c r="AS291" i="1" s="1"/>
  <c r="W394" i="1"/>
  <c r="AA394" i="1" s="1"/>
  <c r="AV394" i="1" s="1"/>
  <c r="BA394" i="1" s="1"/>
  <c r="V522" i="1"/>
  <c r="X522" i="1" s="1"/>
  <c r="AS522" i="1" s="1"/>
  <c r="W634" i="1"/>
  <c r="AA634" i="1" s="1"/>
  <c r="AV634" i="1" s="1"/>
  <c r="BA634" i="1" s="1"/>
  <c r="V660" i="1"/>
  <c r="X660" i="1" s="1"/>
  <c r="AS660" i="1" s="1"/>
  <c r="W798" i="1"/>
  <c r="AA798" i="1" s="1"/>
  <c r="AV798" i="1" s="1"/>
  <c r="BA798" i="1" s="1"/>
  <c r="V594" i="1"/>
  <c r="X594" i="1" s="1"/>
  <c r="AS594" i="1" s="1"/>
  <c r="V364" i="1"/>
  <c r="X364" i="1" s="1"/>
  <c r="AS364" i="1" s="1"/>
  <c r="V257" i="1"/>
  <c r="X257" i="1" s="1"/>
  <c r="AS257" i="1" s="1"/>
  <c r="V587" i="1"/>
  <c r="X587" i="1" s="1"/>
  <c r="AS587" i="1" s="1"/>
  <c r="W772" i="1"/>
  <c r="AA772" i="1" s="1"/>
  <c r="AV772" i="1" s="1"/>
  <c r="BA772" i="1" s="1"/>
  <c r="V641" i="1"/>
  <c r="X641" i="1" s="1"/>
  <c r="AS641" i="1" s="1"/>
  <c r="AB567" i="1"/>
  <c r="W179" i="1"/>
  <c r="AA179" i="1" s="1"/>
  <c r="AV179" i="1" s="1"/>
  <c r="BA179" i="1" s="1"/>
  <c r="V152" i="1"/>
  <c r="X152" i="1" s="1"/>
  <c r="AS152" i="1" s="1"/>
  <c r="W649" i="1"/>
  <c r="AA649" i="1" s="1"/>
  <c r="AV649" i="1" s="1"/>
  <c r="BA649" i="1" s="1"/>
  <c r="V303" i="1"/>
  <c r="X303" i="1" s="1"/>
  <c r="AS303" i="1" s="1"/>
  <c r="AX303" i="1" s="1"/>
  <c r="V309" i="1"/>
  <c r="X309" i="1" s="1"/>
  <c r="AS309" i="1" s="1"/>
  <c r="V210" i="1"/>
  <c r="X210" i="1" s="1"/>
  <c r="AS210" i="1" s="1"/>
  <c r="V381" i="1"/>
  <c r="X381" i="1" s="1"/>
  <c r="AS381" i="1" s="1"/>
  <c r="W434" i="1"/>
  <c r="AA434" i="1" s="1"/>
  <c r="AV434" i="1" s="1"/>
  <c r="BA434" i="1" s="1"/>
  <c r="V685" i="1"/>
  <c r="X685" i="1" s="1"/>
  <c r="AS685" i="1" s="1"/>
  <c r="AX685" i="1" s="1"/>
  <c r="W571" i="1"/>
  <c r="AA571" i="1" s="1"/>
  <c r="AV571" i="1" s="1"/>
  <c r="BA571" i="1" s="1"/>
  <c r="W539" i="1"/>
  <c r="AA539" i="1" s="1"/>
  <c r="AV539" i="1" s="1"/>
  <c r="BA539" i="1" s="1"/>
  <c r="AB566" i="1"/>
  <c r="W573" i="1"/>
  <c r="AA573" i="1" s="1"/>
  <c r="AV573" i="1" s="1"/>
  <c r="BA573" i="1" s="1"/>
  <c r="V300" i="1"/>
  <c r="X300" i="1" s="1"/>
  <c r="AS300" i="1" s="1"/>
  <c r="W263" i="1"/>
  <c r="AA263" i="1" s="1"/>
  <c r="AV263" i="1" s="1"/>
  <c r="BA263" i="1" s="1"/>
  <c r="W243" i="1"/>
  <c r="AA243" i="1" s="1"/>
  <c r="AV243" i="1" s="1"/>
  <c r="BA243" i="1" s="1"/>
  <c r="W197" i="1"/>
  <c r="AA197" i="1" s="1"/>
  <c r="AV197" i="1" s="1"/>
  <c r="BA197" i="1" s="1"/>
  <c r="W254" i="1"/>
  <c r="AA254" i="1" s="1"/>
  <c r="AV254" i="1" s="1"/>
  <c r="BA254" i="1" s="1"/>
  <c r="W256" i="1"/>
  <c r="AA256" i="1" s="1"/>
  <c r="AV256" i="1" s="1"/>
  <c r="BA256" i="1" s="1"/>
  <c r="V514" i="1"/>
  <c r="X514" i="1" s="1"/>
  <c r="AS514" i="1" s="1"/>
  <c r="V349" i="1"/>
  <c r="X349" i="1" s="1"/>
  <c r="AS349" i="1" s="1"/>
  <c r="W658" i="1"/>
  <c r="AA658" i="1" s="1"/>
  <c r="AV658" i="1" s="1"/>
  <c r="BA658" i="1" s="1"/>
  <c r="V408" i="1"/>
  <c r="X408" i="1" s="1"/>
  <c r="AS408" i="1" s="1"/>
  <c r="V446" i="1"/>
  <c r="X446" i="1" s="1"/>
  <c r="AS446" i="1" s="1"/>
  <c r="V621" i="1"/>
  <c r="X621" i="1" s="1"/>
  <c r="AS621" i="1" s="1"/>
  <c r="W730" i="1"/>
  <c r="AA730" i="1" s="1"/>
  <c r="AV730" i="1" s="1"/>
  <c r="BA730" i="1" s="1"/>
  <c r="Y225" i="1"/>
  <c r="V249" i="1"/>
  <c r="X249" i="1" s="1"/>
  <c r="AS249" i="1" s="1"/>
  <c r="AX249" i="1" s="1"/>
  <c r="W181" i="1"/>
  <c r="AA181" i="1" s="1"/>
  <c r="AV181" i="1" s="1"/>
  <c r="BA181" i="1" s="1"/>
  <c r="W439" i="1"/>
  <c r="AA439" i="1" s="1"/>
  <c r="AV439" i="1" s="1"/>
  <c r="BA439" i="1" s="1"/>
  <c r="V752" i="1"/>
  <c r="X752" i="1" s="1"/>
  <c r="AS752" i="1" s="1"/>
  <c r="W264" i="1"/>
  <c r="AA264" i="1" s="1"/>
  <c r="AV264" i="1" s="1"/>
  <c r="BA264" i="1" s="1"/>
  <c r="V366" i="1"/>
  <c r="X366" i="1" s="1"/>
  <c r="AS366" i="1" s="1"/>
  <c r="V630" i="1"/>
  <c r="X630" i="1" s="1"/>
  <c r="AS630" i="1" s="1"/>
  <c r="W171" i="1"/>
  <c r="AA171" i="1" s="1"/>
  <c r="AV171" i="1" s="1"/>
  <c r="BA171" i="1" s="1"/>
  <c r="W490" i="1"/>
  <c r="AA490" i="1" s="1"/>
  <c r="AV490" i="1" s="1"/>
  <c r="BA490" i="1" s="1"/>
  <c r="V265" i="1"/>
  <c r="X265" i="1" s="1"/>
  <c r="AS265" i="1" s="1"/>
  <c r="V340" i="1"/>
  <c r="X340" i="1" s="1"/>
  <c r="AS340" i="1" s="1"/>
  <c r="AX340" i="1" s="1"/>
  <c r="W780" i="1"/>
  <c r="AA780" i="1" s="1"/>
  <c r="AV780" i="1" s="1"/>
  <c r="BA780" i="1" s="1"/>
  <c r="W779" i="1"/>
  <c r="AA779" i="1" s="1"/>
  <c r="AV779" i="1" s="1"/>
  <c r="BA779" i="1" s="1"/>
  <c r="W370" i="1"/>
  <c r="AA370" i="1" s="1"/>
  <c r="AV370" i="1" s="1"/>
  <c r="BA370" i="1" s="1"/>
  <c r="V247" i="1"/>
  <c r="X247" i="1" s="1"/>
  <c r="AS247" i="1" s="1"/>
  <c r="W332" i="1"/>
  <c r="AA332" i="1" s="1"/>
  <c r="AV332" i="1" s="1"/>
  <c r="BA332" i="1" s="1"/>
  <c r="V163" i="1"/>
  <c r="X163" i="1" s="1"/>
  <c r="AS163" i="1" s="1"/>
  <c r="AX163" i="1" s="1"/>
  <c r="W272" i="1"/>
  <c r="AA272" i="1" s="1"/>
  <c r="AV272" i="1" s="1"/>
  <c r="BA272" i="1" s="1"/>
  <c r="W563" i="1"/>
  <c r="AA563" i="1" s="1"/>
  <c r="AV563" i="1" s="1"/>
  <c r="BA563" i="1" s="1"/>
  <c r="W222" i="1"/>
  <c r="AA222" i="1" s="1"/>
  <c r="AV222" i="1" s="1"/>
  <c r="BA222" i="1" s="1"/>
  <c r="W199" i="1"/>
  <c r="AA199" i="1" s="1"/>
  <c r="AV199" i="1" s="1"/>
  <c r="BA199" i="1" s="1"/>
  <c r="W347" i="1"/>
  <c r="AA347" i="1" s="1"/>
  <c r="AV347" i="1" s="1"/>
  <c r="BA347" i="1" s="1"/>
  <c r="W305" i="1"/>
  <c r="AA305" i="1" s="1"/>
  <c r="AV305" i="1" s="1"/>
  <c r="BA305" i="1" s="1"/>
  <c r="V554" i="1"/>
  <c r="X554" i="1" s="1"/>
  <c r="AS554" i="1" s="1"/>
  <c r="Y462" i="1"/>
  <c r="V644" i="1"/>
  <c r="X644" i="1" s="1"/>
  <c r="AS644" i="1" s="1"/>
  <c r="V538" i="1"/>
  <c r="X538" i="1" s="1"/>
  <c r="AS538" i="1" s="1"/>
  <c r="W166" i="1"/>
  <c r="AA166" i="1" s="1"/>
  <c r="AV166" i="1" s="1"/>
  <c r="BA166" i="1" s="1"/>
  <c r="W476" i="1"/>
  <c r="AA476" i="1" s="1"/>
  <c r="AV476" i="1" s="1"/>
  <c r="BA476" i="1" s="1"/>
  <c r="V161" i="1"/>
  <c r="X161" i="1" s="1"/>
  <c r="AS161" i="1" s="1"/>
  <c r="Y775" i="1"/>
  <c r="W791" i="1"/>
  <c r="AA791" i="1" s="1"/>
  <c r="AV791" i="1" s="1"/>
  <c r="BA791" i="1" s="1"/>
  <c r="W731" i="1"/>
  <c r="AA731" i="1" s="1"/>
  <c r="AV731" i="1" s="1"/>
  <c r="BA731" i="1" s="1"/>
  <c r="W686" i="1"/>
  <c r="AA686" i="1" s="1"/>
  <c r="AV686" i="1" s="1"/>
  <c r="BA686" i="1" s="1"/>
  <c r="V659" i="1"/>
  <c r="X659" i="1" s="1"/>
  <c r="AS659" i="1" s="1"/>
  <c r="V146" i="1"/>
  <c r="X146" i="1" s="1"/>
  <c r="AS146" i="1" s="1"/>
  <c r="Y788" i="1"/>
  <c r="V244" i="1"/>
  <c r="X244" i="1" s="1"/>
  <c r="AS244" i="1" s="1"/>
  <c r="V743" i="1"/>
  <c r="X743" i="1" s="1"/>
  <c r="AS743" i="1" s="1"/>
  <c r="W663" i="1"/>
  <c r="AA663" i="1" s="1"/>
  <c r="AV663" i="1" s="1"/>
  <c r="BA663" i="1" s="1"/>
  <c r="V664" i="1"/>
  <c r="X664" i="1" s="1"/>
  <c r="AS664" i="1" s="1"/>
  <c r="V635" i="1"/>
  <c r="X635" i="1" s="1"/>
  <c r="AS635" i="1" s="1"/>
  <c r="W302" i="1"/>
  <c r="AA302" i="1" s="1"/>
  <c r="AV302" i="1" s="1"/>
  <c r="BA302" i="1" s="1"/>
  <c r="W176" i="1"/>
  <c r="AA176" i="1" s="1"/>
  <c r="AV176" i="1" s="1"/>
  <c r="BA176" i="1" s="1"/>
  <c r="W619" i="1"/>
  <c r="AA619" i="1" s="1"/>
  <c r="AV619" i="1" s="1"/>
  <c r="BA619" i="1" s="1"/>
  <c r="V304" i="1"/>
  <c r="X304" i="1" s="1"/>
  <c r="AS304" i="1" s="1"/>
  <c r="V541" i="1"/>
  <c r="X541" i="1" s="1"/>
  <c r="AS541" i="1" s="1"/>
  <c r="V526" i="1"/>
  <c r="X526" i="1" s="1"/>
  <c r="AS526" i="1" s="1"/>
  <c r="V205" i="1"/>
  <c r="X205" i="1" s="1"/>
  <c r="AS205" i="1" s="1"/>
  <c r="V732" i="1"/>
  <c r="X732" i="1" s="1"/>
  <c r="AS732" i="1" s="1"/>
  <c r="V217" i="1"/>
  <c r="X217" i="1" s="1"/>
  <c r="AS217" i="1" s="1"/>
  <c r="W390" i="1"/>
  <c r="AA390" i="1" s="1"/>
  <c r="AV390" i="1" s="1"/>
  <c r="BA390" i="1" s="1"/>
  <c r="W586" i="1"/>
  <c r="AA586" i="1" s="1"/>
  <c r="AV586" i="1" s="1"/>
  <c r="BA586" i="1" s="1"/>
  <c r="W276" i="1"/>
  <c r="AA276" i="1" s="1"/>
  <c r="AV276" i="1" s="1"/>
  <c r="BA276" i="1" s="1"/>
  <c r="W398" i="1"/>
  <c r="AA398" i="1" s="1"/>
  <c r="AV398" i="1" s="1"/>
  <c r="BA398" i="1" s="1"/>
  <c r="W722" i="1"/>
  <c r="AA722" i="1" s="1"/>
  <c r="AV722" i="1" s="1"/>
  <c r="BA722" i="1" s="1"/>
  <c r="Y759" i="1"/>
  <c r="V735" i="1"/>
  <c r="X735" i="1" s="1"/>
  <c r="AS735" i="1" s="1"/>
  <c r="W484" i="1"/>
  <c r="AA484" i="1" s="1"/>
  <c r="AV484" i="1" s="1"/>
  <c r="BA484" i="1" s="1"/>
  <c r="W492" i="1"/>
  <c r="AA492" i="1" s="1"/>
  <c r="AV492" i="1" s="1"/>
  <c r="BA492" i="1" s="1"/>
  <c r="V793" i="1"/>
  <c r="X793" i="1" s="1"/>
  <c r="AS793" i="1" s="1"/>
  <c r="W607" i="1"/>
  <c r="AA607" i="1" s="1"/>
  <c r="AV607" i="1" s="1"/>
  <c r="BA607" i="1" s="1"/>
  <c r="W436" i="1"/>
  <c r="AA436" i="1" s="1"/>
  <c r="AV436" i="1" s="1"/>
  <c r="BA436" i="1" s="1"/>
  <c r="V460" i="1"/>
  <c r="X460" i="1" s="1"/>
  <c r="AS460" i="1" s="1"/>
  <c r="AX460" i="1" s="1"/>
  <c r="Y447" i="1"/>
  <c r="V398" i="1"/>
  <c r="X398" i="1" s="1"/>
  <c r="AS398" i="1" s="1"/>
  <c r="AB587" i="1"/>
  <c r="Y772" i="1"/>
  <c r="Y367" i="1"/>
  <c r="V204" i="1"/>
  <c r="X204" i="1" s="1"/>
  <c r="AS204" i="1" s="1"/>
  <c r="AX204" i="1" s="1"/>
  <c r="W144" i="1"/>
  <c r="AA144" i="1" s="1"/>
  <c r="AV144" i="1" s="1"/>
  <c r="BA144" i="1" s="1"/>
  <c r="W410" i="1"/>
  <c r="AA410" i="1" s="1"/>
  <c r="AV410" i="1" s="1"/>
  <c r="BA410" i="1" s="1"/>
  <c r="W548" i="1"/>
  <c r="AA548" i="1" s="1"/>
  <c r="AV548" i="1" s="1"/>
  <c r="BA548" i="1" s="1"/>
  <c r="V192" i="1"/>
  <c r="X192" i="1" s="1"/>
  <c r="AS192" i="1" s="1"/>
  <c r="AX192" i="1" s="1"/>
  <c r="V248" i="1"/>
  <c r="X248" i="1" s="1"/>
  <c r="AS248" i="1" s="1"/>
  <c r="AX248" i="1" s="1"/>
  <c r="W703" i="1"/>
  <c r="AA703" i="1" s="1"/>
  <c r="AV703" i="1" s="1"/>
  <c r="BA703" i="1" s="1"/>
  <c r="V189" i="1"/>
  <c r="X189" i="1" s="1"/>
  <c r="AS189" i="1" s="1"/>
  <c r="AX189" i="1" s="1"/>
  <c r="W298" i="1"/>
  <c r="AA298" i="1" s="1"/>
  <c r="AV298" i="1" s="1"/>
  <c r="BA298" i="1" s="1"/>
  <c r="V344" i="1"/>
  <c r="X344" i="1" s="1"/>
  <c r="AS344" i="1" s="1"/>
  <c r="AX344" i="1" s="1"/>
  <c r="W792" i="1"/>
  <c r="AA792" i="1" s="1"/>
  <c r="AV792" i="1" s="1"/>
  <c r="BA792" i="1" s="1"/>
  <c r="W560" i="1"/>
  <c r="AA560" i="1" s="1"/>
  <c r="AV560" i="1" s="1"/>
  <c r="BA560" i="1" s="1"/>
  <c r="W225" i="1"/>
  <c r="AA225" i="1" s="1"/>
  <c r="AV225" i="1" s="1"/>
  <c r="BA225" i="1" s="1"/>
  <c r="V688" i="1"/>
  <c r="X688" i="1" s="1"/>
  <c r="AS688" i="1" s="1"/>
  <c r="AX688" i="1" s="1"/>
  <c r="W265" i="1"/>
  <c r="AA265" i="1" s="1"/>
  <c r="AV265" i="1" s="1"/>
  <c r="BA265" i="1" s="1"/>
  <c r="V615" i="1"/>
  <c r="X615" i="1" s="1"/>
  <c r="AS615" i="1" s="1"/>
  <c r="AX615" i="1" s="1"/>
  <c r="V481" i="1"/>
  <c r="X481" i="1" s="1"/>
  <c r="AS481" i="1" s="1"/>
  <c r="AX481" i="1" s="1"/>
  <c r="BC481" i="1" s="1"/>
  <c r="V299" i="1"/>
  <c r="X299" i="1" s="1"/>
  <c r="AS299" i="1" s="1"/>
  <c r="AX299" i="1" s="1"/>
  <c r="V199" i="1"/>
  <c r="X199" i="1" s="1"/>
  <c r="AS199" i="1" s="1"/>
  <c r="AX199" i="1" s="1"/>
  <c r="V347" i="1"/>
  <c r="X347" i="1" s="1"/>
  <c r="AS347" i="1" s="1"/>
  <c r="AX347" i="1" s="1"/>
  <c r="V409" i="1"/>
  <c r="X409" i="1" s="1"/>
  <c r="AS409" i="1" s="1"/>
  <c r="AX409" i="1" s="1"/>
  <c r="V426" i="1"/>
  <c r="X426" i="1" s="1"/>
  <c r="AS426" i="1" s="1"/>
  <c r="AX426" i="1" s="1"/>
  <c r="V305" i="1"/>
  <c r="X305" i="1" s="1"/>
  <c r="AS305" i="1" s="1"/>
  <c r="AX305" i="1" s="1"/>
  <c r="V502" i="1"/>
  <c r="X502" i="1" s="1"/>
  <c r="AS502" i="1" s="1"/>
  <c r="AX502" i="1" s="1"/>
  <c r="W554" i="1"/>
  <c r="AA554" i="1" s="1"/>
  <c r="AV554" i="1" s="1"/>
  <c r="BA554" i="1" s="1"/>
  <c r="V488" i="1"/>
  <c r="X488" i="1" s="1"/>
  <c r="AS488" i="1" s="1"/>
  <c r="AX488" i="1" s="1"/>
  <c r="W721" i="1"/>
  <c r="W583" i="1"/>
  <c r="AA583" i="1" s="1"/>
  <c r="AV583" i="1" s="1"/>
  <c r="BA583" i="1" s="1"/>
  <c r="V166" i="1"/>
  <c r="X166" i="1" s="1"/>
  <c r="AS166" i="1" s="1"/>
  <c r="AX166" i="1" s="1"/>
  <c r="V478" i="1"/>
  <c r="X478" i="1" s="1"/>
  <c r="AS478" i="1" s="1"/>
  <c r="AX478" i="1" s="1"/>
  <c r="V670" i="1"/>
  <c r="X670" i="1" s="1"/>
  <c r="AS670" i="1" s="1"/>
  <c r="AX670" i="1" s="1"/>
  <c r="V745" i="1"/>
  <c r="X745" i="1" s="1"/>
  <c r="AS745" i="1" s="1"/>
  <c r="AX745" i="1" s="1"/>
  <c r="V476" i="1"/>
  <c r="X476" i="1" s="1"/>
  <c r="AS476" i="1" s="1"/>
  <c r="AX476" i="1" s="1"/>
  <c r="V726" i="1"/>
  <c r="X726" i="1" s="1"/>
  <c r="AS726" i="1" s="1"/>
  <c r="AX726" i="1" s="1"/>
  <c r="V791" i="1"/>
  <c r="X791" i="1" s="1"/>
  <c r="AS791" i="1" s="1"/>
  <c r="AX791" i="1" s="1"/>
  <c r="V731" i="1"/>
  <c r="X731" i="1" s="1"/>
  <c r="AS731" i="1" s="1"/>
  <c r="AX731" i="1" s="1"/>
  <c r="W504" i="1"/>
  <c r="AA504" i="1" s="1"/>
  <c r="AV504" i="1" s="1"/>
  <c r="BA504" i="1" s="1"/>
  <c r="V540" i="1"/>
  <c r="X540" i="1" s="1"/>
  <c r="AS540" i="1" s="1"/>
  <c r="AX540" i="1" s="1"/>
  <c r="W423" i="1"/>
  <c r="AA423" i="1" s="1"/>
  <c r="AV423" i="1" s="1"/>
  <c r="BA423" i="1" s="1"/>
  <c r="V174" i="1"/>
  <c r="X174" i="1" s="1"/>
  <c r="AS174" i="1" s="1"/>
  <c r="AX174" i="1" s="1"/>
  <c r="V661" i="1"/>
  <c r="X661" i="1" s="1"/>
  <c r="AS661" i="1" s="1"/>
  <c r="AX661" i="1" s="1"/>
  <c r="V740" i="1"/>
  <c r="X740" i="1" s="1"/>
  <c r="AS740" i="1" s="1"/>
  <c r="AX740" i="1" s="1"/>
  <c r="V379" i="1"/>
  <c r="X379" i="1" s="1"/>
  <c r="AS379" i="1" s="1"/>
  <c r="AX379" i="1" s="1"/>
  <c r="V503" i="1"/>
  <c r="X503" i="1" s="1"/>
  <c r="AS503" i="1" s="1"/>
  <c r="AX503" i="1" s="1"/>
  <c r="W223" i="1"/>
  <c r="AA223" i="1" s="1"/>
  <c r="AV223" i="1" s="1"/>
  <c r="BA223" i="1" s="1"/>
  <c r="V697" i="1"/>
  <c r="X697" i="1" s="1"/>
  <c r="AS697" i="1" s="1"/>
  <c r="AX697" i="1" s="1"/>
  <c r="W743" i="1"/>
  <c r="AA743" i="1" s="1"/>
  <c r="AV743" i="1" s="1"/>
  <c r="BA743" i="1" s="1"/>
  <c r="V663" i="1"/>
  <c r="X663" i="1" s="1"/>
  <c r="AS663" i="1" s="1"/>
  <c r="AX663" i="1" s="1"/>
  <c r="V517" i="1"/>
  <c r="X517" i="1" s="1"/>
  <c r="AS517" i="1" s="1"/>
  <c r="AX517" i="1" s="1"/>
  <c r="W616" i="1"/>
  <c r="AA616" i="1" s="1"/>
  <c r="AV616" i="1" s="1"/>
  <c r="BA616" i="1" s="1"/>
  <c r="V360" i="1"/>
  <c r="X360" i="1" s="1"/>
  <c r="AS360" i="1" s="1"/>
  <c r="AX360" i="1" s="1"/>
  <c r="W447" i="1"/>
  <c r="AA447" i="1" s="1"/>
  <c r="AV447" i="1" s="1"/>
  <c r="BA447" i="1" s="1"/>
  <c r="V589" i="1"/>
  <c r="X589" i="1" s="1"/>
  <c r="AS589" i="1" s="1"/>
  <c r="AX589" i="1" s="1"/>
  <c r="W404" i="1"/>
  <c r="AA404" i="1" s="1"/>
  <c r="AV404" i="1" s="1"/>
  <c r="BA404" i="1" s="1"/>
  <c r="V500" i="1"/>
  <c r="X500" i="1" s="1"/>
  <c r="AS500" i="1" s="1"/>
  <c r="AX500" i="1" s="1"/>
  <c r="W671" i="1"/>
  <c r="AA671" i="1" s="1"/>
  <c r="AV671" i="1" s="1"/>
  <c r="BA671" i="1" s="1"/>
  <c r="V473" i="1"/>
  <c r="X473" i="1" s="1"/>
  <c r="AS473" i="1" s="1"/>
  <c r="AX473" i="1" s="1"/>
  <c r="V700" i="1"/>
  <c r="X700" i="1" s="1"/>
  <c r="AS700" i="1" s="1"/>
  <c r="AX700" i="1" s="1"/>
  <c r="V753" i="1"/>
  <c r="X753" i="1" s="1"/>
  <c r="AS753" i="1" s="1"/>
  <c r="AX753" i="1" s="1"/>
  <c r="V270" i="1"/>
  <c r="X270" i="1" s="1"/>
  <c r="AS270" i="1" s="1"/>
  <c r="AX270" i="1" s="1"/>
  <c r="W374" i="1"/>
  <c r="AA374" i="1" s="1"/>
  <c r="AV374" i="1" s="1"/>
  <c r="BA374" i="1" s="1"/>
  <c r="V627" i="1"/>
  <c r="X627" i="1" s="1"/>
  <c r="AS627" i="1" s="1"/>
  <c r="AX627" i="1" s="1"/>
  <c r="V176" i="1"/>
  <c r="X176" i="1" s="1"/>
  <c r="AS176" i="1" s="1"/>
  <c r="AX176" i="1" s="1"/>
  <c r="V273" i="1"/>
  <c r="X273" i="1" s="1"/>
  <c r="AS273" i="1" s="1"/>
  <c r="AX273" i="1" s="1"/>
  <c r="V429" i="1"/>
  <c r="X429" i="1" s="1"/>
  <c r="AS429" i="1" s="1"/>
  <c r="AX429" i="1" s="1"/>
  <c r="W715" i="1"/>
  <c r="AA715" i="1" s="1"/>
  <c r="AV715" i="1" s="1"/>
  <c r="BA715" i="1" s="1"/>
  <c r="W541" i="1"/>
  <c r="AA541" i="1" s="1"/>
  <c r="AV541" i="1" s="1"/>
  <c r="BA541" i="1" s="1"/>
  <c r="W628" i="1"/>
  <c r="AA628" i="1" s="1"/>
  <c r="AV628" i="1" s="1"/>
  <c r="BA628" i="1" s="1"/>
  <c r="W375" i="1"/>
  <c r="AA375" i="1" s="1"/>
  <c r="AV375" i="1" s="1"/>
  <c r="BA375" i="1" s="1"/>
  <c r="W553" i="1"/>
  <c r="AA553" i="1" s="1"/>
  <c r="AV553" i="1" s="1"/>
  <c r="BA553" i="1" s="1"/>
  <c r="W284" i="1"/>
  <c r="AA284" i="1" s="1"/>
  <c r="AV284" i="1" s="1"/>
  <c r="BA284" i="1" s="1"/>
  <c r="W205" i="1"/>
  <c r="AA205" i="1" s="1"/>
  <c r="AV205" i="1" s="1"/>
  <c r="BA205" i="1" s="1"/>
  <c r="V380" i="1"/>
  <c r="X380" i="1" s="1"/>
  <c r="AS380" i="1" s="1"/>
  <c r="AX380" i="1" s="1"/>
  <c r="W771" i="1"/>
  <c r="AA771" i="1" s="1"/>
  <c r="AV771" i="1" s="1"/>
  <c r="BA771" i="1" s="1"/>
  <c r="W667" i="1"/>
  <c r="AA667" i="1" s="1"/>
  <c r="AV667" i="1" s="1"/>
  <c r="BA667" i="1" s="1"/>
  <c r="W765" i="1"/>
  <c r="AA765" i="1" s="1"/>
  <c r="AV765" i="1" s="1"/>
  <c r="BA765" i="1" s="1"/>
  <c r="V294" i="1"/>
  <c r="X294" i="1" s="1"/>
  <c r="AS294" i="1" s="1"/>
  <c r="AX294" i="1" s="1"/>
  <c r="V187" i="1"/>
  <c r="X187" i="1" s="1"/>
  <c r="AS187" i="1" s="1"/>
  <c r="AX187" i="1" s="1"/>
  <c r="W228" i="1"/>
  <c r="AA228" i="1" s="1"/>
  <c r="AV228" i="1" s="1"/>
  <c r="BA228" i="1" s="1"/>
  <c r="V390" i="1"/>
  <c r="X390" i="1" s="1"/>
  <c r="AS390" i="1" s="1"/>
  <c r="AX390" i="1" s="1"/>
  <c r="V586" i="1"/>
  <c r="X586" i="1" s="1"/>
  <c r="AS586" i="1" s="1"/>
  <c r="AX586" i="1" s="1"/>
  <c r="W718" i="1"/>
  <c r="AA718" i="1" s="1"/>
  <c r="AV718" i="1" s="1"/>
  <c r="BA718" i="1" s="1"/>
  <c r="V276" i="1"/>
  <c r="X276" i="1" s="1"/>
  <c r="AS276" i="1" s="1"/>
  <c r="AX276" i="1" s="1"/>
  <c r="V278" i="1"/>
  <c r="X278" i="1" s="1"/>
  <c r="AS278" i="1" s="1"/>
  <c r="AX278" i="1" s="1"/>
  <c r="W177" i="1"/>
  <c r="AA177" i="1" s="1"/>
  <c r="AV177" i="1" s="1"/>
  <c r="BA177" i="1" s="1"/>
  <c r="V280" i="1"/>
  <c r="X280" i="1" s="1"/>
  <c r="AS280" i="1" s="1"/>
  <c r="AX280" i="1" s="1"/>
  <c r="V283" i="1"/>
  <c r="X283" i="1" s="1"/>
  <c r="AS283" i="1" s="1"/>
  <c r="AX283" i="1" s="1"/>
  <c r="V406" i="1"/>
  <c r="X406" i="1" s="1"/>
  <c r="AS406" i="1" s="1"/>
  <c r="W654" i="1"/>
  <c r="AA654" i="1" s="1"/>
  <c r="AV654" i="1" s="1"/>
  <c r="BA654" i="1" s="1"/>
  <c r="W557" i="1"/>
  <c r="AA557" i="1" s="1"/>
  <c r="AV557" i="1" s="1"/>
  <c r="BA557" i="1" s="1"/>
  <c r="V334" i="1"/>
  <c r="X334" i="1" s="1"/>
  <c r="AS334" i="1" s="1"/>
  <c r="AX334" i="1" s="1"/>
  <c r="W594" i="1"/>
  <c r="AA594" i="1" s="1"/>
  <c r="AV594" i="1" s="1"/>
  <c r="BA594" i="1" s="1"/>
  <c r="V266" i="1"/>
  <c r="X266" i="1" s="1"/>
  <c r="AS266" i="1" s="1"/>
  <c r="AX266" i="1" s="1"/>
  <c r="V722" i="1"/>
  <c r="X722" i="1" s="1"/>
  <c r="AS722" i="1" s="1"/>
  <c r="AX722" i="1" s="1"/>
  <c r="V155" i="1"/>
  <c r="X155" i="1" s="1"/>
  <c r="AS155" i="1" s="1"/>
  <c r="AX155" i="1" s="1"/>
  <c r="W364" i="1"/>
  <c r="AA364" i="1" s="1"/>
  <c r="AV364" i="1" s="1"/>
  <c r="BA364" i="1" s="1"/>
  <c r="V484" i="1"/>
  <c r="X484" i="1" s="1"/>
  <c r="AS484" i="1" s="1"/>
  <c r="AX484" i="1" s="1"/>
  <c r="V492" i="1"/>
  <c r="X492" i="1" s="1"/>
  <c r="AS492" i="1" s="1"/>
  <c r="AX492" i="1" s="1"/>
  <c r="W153" i="1"/>
  <c r="AA153" i="1" s="1"/>
  <c r="AV153" i="1" s="1"/>
  <c r="BA153" i="1" s="1"/>
  <c r="AB641" i="1"/>
  <c r="V436" i="1"/>
  <c r="X436" i="1" s="1"/>
  <c r="AS436" i="1" s="1"/>
  <c r="AX436" i="1" s="1"/>
  <c r="V767" i="1"/>
  <c r="X767" i="1" s="1"/>
  <c r="AS767" i="1" s="1"/>
  <c r="AX767" i="1" s="1"/>
  <c r="W451" i="1"/>
  <c r="AA451" i="1" s="1"/>
  <c r="AV451" i="1" s="1"/>
  <c r="BA451" i="1" s="1"/>
  <c r="AB799" i="1"/>
  <c r="W538" i="1"/>
  <c r="AA538" i="1" s="1"/>
  <c r="AV538" i="1" s="1"/>
  <c r="BA538" i="1" s="1"/>
  <c r="V582" i="1"/>
  <c r="X582" i="1" s="1"/>
  <c r="AS582" i="1" s="1"/>
  <c r="AX582" i="1" s="1"/>
  <c r="V549" i="1"/>
  <c r="X549" i="1" s="1"/>
  <c r="AS549" i="1" s="1"/>
  <c r="W526" i="1"/>
  <c r="AA526" i="1" s="1"/>
  <c r="AV526" i="1" s="1"/>
  <c r="BA526" i="1" s="1"/>
  <c r="Y577" i="1"/>
  <c r="AB409" i="1"/>
  <c r="AB426" i="1"/>
  <c r="W345" i="1"/>
  <c r="AA345" i="1" s="1"/>
  <c r="AV345" i="1" s="1"/>
  <c r="BA345" i="1" s="1"/>
  <c r="W644" i="1"/>
  <c r="AA644" i="1" s="1"/>
  <c r="AV644" i="1" s="1"/>
  <c r="BA644" i="1" s="1"/>
  <c r="W260" i="1"/>
  <c r="AA260" i="1" s="1"/>
  <c r="AV260" i="1" s="1"/>
  <c r="BA260" i="1" s="1"/>
  <c r="W475" i="1"/>
  <c r="AA475" i="1" s="1"/>
  <c r="AV475" i="1" s="1"/>
  <c r="BA475" i="1" s="1"/>
  <c r="V329" i="1"/>
  <c r="X329" i="1" s="1"/>
  <c r="AS329" i="1" s="1"/>
  <c r="AX329" i="1" s="1"/>
  <c r="W483" i="1"/>
  <c r="AA483" i="1" s="1"/>
  <c r="AV483" i="1" s="1"/>
  <c r="BA483" i="1" s="1"/>
  <c r="V330" i="1"/>
  <c r="X330" i="1" s="1"/>
  <c r="AS330" i="1" s="1"/>
  <c r="AX330" i="1" s="1"/>
  <c r="V387" i="1"/>
  <c r="X387" i="1" s="1"/>
  <c r="AS387" i="1" s="1"/>
  <c r="AX387" i="1" s="1"/>
  <c r="V306" i="1"/>
  <c r="X306" i="1" s="1"/>
  <c r="AS306" i="1" s="1"/>
  <c r="AX306" i="1" s="1"/>
  <c r="W677" i="1"/>
  <c r="AA677" i="1" s="1"/>
  <c r="AV677" i="1" s="1"/>
  <c r="BA677" i="1" s="1"/>
  <c r="V221" i="1"/>
  <c r="X221" i="1" s="1"/>
  <c r="AS221" i="1" s="1"/>
  <c r="AX221" i="1" s="1"/>
  <c r="V633" i="1"/>
  <c r="X633" i="1" s="1"/>
  <c r="AS633" i="1" s="1"/>
  <c r="AX633" i="1" s="1"/>
  <c r="W659" i="1"/>
  <c r="AA659" i="1" s="1"/>
  <c r="AV659" i="1" s="1"/>
  <c r="BA659" i="1" s="1"/>
  <c r="W690" i="1"/>
  <c r="AA690" i="1" s="1"/>
  <c r="AV690" i="1" s="1"/>
  <c r="BA690" i="1" s="1"/>
  <c r="V485" i="1"/>
  <c r="X485" i="1" s="1"/>
  <c r="AS485" i="1" s="1"/>
  <c r="AX485" i="1" s="1"/>
  <c r="W150" i="1"/>
  <c r="AA150" i="1" s="1"/>
  <c r="AV150" i="1" s="1"/>
  <c r="BA150" i="1" s="1"/>
  <c r="V744" i="1"/>
  <c r="X744" i="1" s="1"/>
  <c r="AS744" i="1" s="1"/>
  <c r="AX744" i="1" s="1"/>
  <c r="V346" i="1"/>
  <c r="X346" i="1" s="1"/>
  <c r="AS346" i="1" s="1"/>
  <c r="AX346" i="1" s="1"/>
  <c r="AB235" i="1"/>
  <c r="Y285" i="1"/>
  <c r="W418" i="1"/>
  <c r="AA418" i="1" s="1"/>
  <c r="AV418" i="1" s="1"/>
  <c r="BA418" i="1" s="1"/>
  <c r="V713" i="1"/>
  <c r="X713" i="1" s="1"/>
  <c r="AS713" i="1" s="1"/>
  <c r="AX713" i="1" s="1"/>
  <c r="V556" i="1"/>
  <c r="X556" i="1" s="1"/>
  <c r="AS556" i="1" s="1"/>
  <c r="AX556" i="1" s="1"/>
  <c r="W527" i="1"/>
  <c r="AA527" i="1" s="1"/>
  <c r="AV527" i="1" s="1"/>
  <c r="BA527" i="1" s="1"/>
  <c r="V269" i="1"/>
  <c r="X269" i="1" s="1"/>
  <c r="AS269" i="1" s="1"/>
  <c r="AX269" i="1" s="1"/>
  <c r="V218" i="1"/>
  <c r="X218" i="1" s="1"/>
  <c r="AS218" i="1" s="1"/>
  <c r="AX218" i="1" s="1"/>
  <c r="V275" i="1"/>
  <c r="X275" i="1" s="1"/>
  <c r="AS275" i="1" s="1"/>
  <c r="V619" i="1"/>
  <c r="X619" i="1" s="1"/>
  <c r="AS619" i="1" s="1"/>
  <c r="AX619" i="1" s="1"/>
  <c r="W304" i="1"/>
  <c r="AA304" i="1" s="1"/>
  <c r="AV304" i="1" s="1"/>
  <c r="BA304" i="1" s="1"/>
  <c r="W331" i="1"/>
  <c r="AA331" i="1" s="1"/>
  <c r="AV331" i="1" s="1"/>
  <c r="BA331" i="1" s="1"/>
  <c r="V467" i="1"/>
  <c r="X467" i="1" s="1"/>
  <c r="AS467" i="1" s="1"/>
  <c r="AX467" i="1" s="1"/>
  <c r="V696" i="1"/>
  <c r="X696" i="1" s="1"/>
  <c r="AS696" i="1" s="1"/>
  <c r="AX696" i="1" s="1"/>
  <c r="V428" i="1"/>
  <c r="X428" i="1" s="1"/>
  <c r="AS428" i="1" s="1"/>
  <c r="AX428" i="1" s="1"/>
  <c r="V605" i="1"/>
  <c r="X605" i="1" s="1"/>
  <c r="AS605" i="1" s="1"/>
  <c r="AX605" i="1" s="1"/>
  <c r="V750" i="1"/>
  <c r="X750" i="1" s="1"/>
  <c r="AS750" i="1" s="1"/>
  <c r="AX750" i="1" s="1"/>
  <c r="V555" i="1"/>
  <c r="X555" i="1" s="1"/>
  <c r="AS555" i="1" s="1"/>
  <c r="AX555" i="1" s="1"/>
  <c r="V319" i="1"/>
  <c r="X319" i="1" s="1"/>
  <c r="AS319" i="1" s="1"/>
  <c r="AX319" i="1" s="1"/>
  <c r="W738" i="1"/>
  <c r="AA738" i="1" s="1"/>
  <c r="AV738" i="1" s="1"/>
  <c r="BA738" i="1" s="1"/>
  <c r="V196" i="1"/>
  <c r="X196" i="1" s="1"/>
  <c r="AS196" i="1" s="1"/>
  <c r="AX196" i="1" s="1"/>
  <c r="W167" i="1"/>
  <c r="AA167" i="1" s="1"/>
  <c r="AV167" i="1" s="1"/>
  <c r="BA167" i="1" s="1"/>
  <c r="W324" i="1"/>
  <c r="AA324" i="1" s="1"/>
  <c r="AV324" i="1" s="1"/>
  <c r="BA324" i="1" s="1"/>
  <c r="W406" i="1"/>
  <c r="AA406" i="1" s="1"/>
  <c r="AV406" i="1" s="1"/>
  <c r="BA406" i="1" s="1"/>
  <c r="W529" i="1"/>
  <c r="AA529" i="1" s="1"/>
  <c r="AV529" i="1" s="1"/>
  <c r="BA529" i="1" s="1"/>
  <c r="V643" i="1"/>
  <c r="X643" i="1" s="1"/>
  <c r="AS643" i="1" s="1"/>
  <c r="AX643" i="1" s="1"/>
  <c r="W708" i="1"/>
  <c r="AA708" i="1" s="1"/>
  <c r="AV708" i="1" s="1"/>
  <c r="BA708" i="1" s="1"/>
  <c r="W602" i="1"/>
  <c r="AA602" i="1" s="1"/>
  <c r="AV602" i="1" s="1"/>
  <c r="BA602" i="1" s="1"/>
  <c r="V401" i="1"/>
  <c r="X401" i="1" s="1"/>
  <c r="AS401" i="1" s="1"/>
  <c r="AX401" i="1" s="1"/>
  <c r="W759" i="1"/>
  <c r="AA759" i="1" s="1"/>
  <c r="AV759" i="1" s="1"/>
  <c r="BA759" i="1" s="1"/>
  <c r="V795" i="1"/>
  <c r="X795" i="1" s="1"/>
  <c r="AS795" i="1" s="1"/>
  <c r="AX795" i="1" s="1"/>
  <c r="V157" i="1"/>
  <c r="X157" i="1" s="1"/>
  <c r="AS157" i="1" s="1"/>
  <c r="AX157" i="1" s="1"/>
  <c r="W363" i="1"/>
  <c r="AA363" i="1" s="1"/>
  <c r="AV363" i="1" s="1"/>
  <c r="BA363" i="1" s="1"/>
  <c r="W444" i="1"/>
  <c r="AA444" i="1" s="1"/>
  <c r="AV444" i="1" s="1"/>
  <c r="BA444" i="1" s="1"/>
  <c r="W373" i="1"/>
  <c r="AA373" i="1" s="1"/>
  <c r="AV373" i="1" s="1"/>
  <c r="BA373" i="1" s="1"/>
  <c r="V567" i="1"/>
  <c r="X567" i="1" s="1"/>
  <c r="AS567" i="1" s="1"/>
  <c r="AX567" i="1" s="1"/>
  <c r="AC8" i="6"/>
  <c r="AC9" i="6" s="1"/>
  <c r="AC10" i="6" s="1"/>
  <c r="AC11" i="6" s="1"/>
  <c r="AC12" i="6" s="1"/>
  <c r="AC13" i="6" s="1"/>
  <c r="AC14" i="6" s="1"/>
  <c r="AC15" i="6" s="1"/>
  <c r="AC16" i="6" s="1"/>
  <c r="AC17" i="6" s="1"/>
  <c r="AC18" i="6" s="1"/>
  <c r="Y654" i="1" l="1"/>
  <c r="AB751" i="1"/>
  <c r="AB189" i="1"/>
  <c r="AD189" i="1" s="1"/>
  <c r="Y147" i="1"/>
  <c r="AB143" i="1"/>
  <c r="Y452" i="1"/>
  <c r="AB724" i="1"/>
  <c r="AD724" i="1" s="1"/>
  <c r="Y432" i="1"/>
  <c r="AB185" i="1"/>
  <c r="AB262" i="1"/>
  <c r="AD262" i="1" s="1"/>
  <c r="AB725" i="1"/>
  <c r="Y368" i="1"/>
  <c r="AC368" i="1" s="1"/>
  <c r="Y482" i="1"/>
  <c r="AB372" i="1"/>
  <c r="AD372" i="1" s="1"/>
  <c r="Y741" i="1"/>
  <c r="AC741" i="1" s="1"/>
  <c r="AB532" i="1"/>
  <c r="AD532" i="1" s="1"/>
  <c r="AB269" i="1"/>
  <c r="Y456" i="1"/>
  <c r="AB367" i="1"/>
  <c r="AD367" i="1" s="1"/>
  <c r="AB734" i="1"/>
  <c r="AD734" i="1" s="1"/>
  <c r="Y728" i="1"/>
  <c r="AB629" i="1"/>
  <c r="AD629" i="1" s="1"/>
  <c r="Y799" i="1"/>
  <c r="AC799" i="1" s="1"/>
  <c r="Y701" i="1"/>
  <c r="Y637" i="1"/>
  <c r="AC637" i="1" s="1"/>
  <c r="Y345" i="1"/>
  <c r="AB344" i="1"/>
  <c r="AD344" i="1" s="1"/>
  <c r="AB695" i="1"/>
  <c r="AD695" i="1" s="1"/>
  <c r="Y711" i="1"/>
  <c r="AC711" i="1" s="1"/>
  <c r="Y288" i="1"/>
  <c r="Y520" i="1"/>
  <c r="AC520" i="1" s="1"/>
  <c r="AB407" i="1"/>
  <c r="AD407" i="1" s="1"/>
  <c r="AB668" i="1"/>
  <c r="AD668" i="1" s="1"/>
  <c r="Y382" i="1"/>
  <c r="Y307" i="1"/>
  <c r="AC307" i="1" s="1"/>
  <c r="AB578" i="1"/>
  <c r="AB486" i="1"/>
  <c r="AD486" i="1" s="1"/>
  <c r="AB244" i="1"/>
  <c r="AD244" i="1" s="1"/>
  <c r="Y423" i="1"/>
  <c r="AC423" i="1" s="1"/>
  <c r="AB275" i="1"/>
  <c r="AB572" i="1"/>
  <c r="AD572" i="1" s="1"/>
  <c r="AB551" i="1"/>
  <c r="Y501" i="1"/>
  <c r="AC501" i="1" s="1"/>
  <c r="AB326" i="1"/>
  <c r="AB534" i="1"/>
  <c r="AD534" i="1" s="1"/>
  <c r="Y507" i="1"/>
  <c r="AB376" i="1"/>
  <c r="AD376" i="1" s="1"/>
  <c r="Y260" i="1"/>
  <c r="AC260" i="1" s="1"/>
  <c r="AB196" i="1"/>
  <c r="AD196" i="1" s="1"/>
  <c r="Y240" i="1"/>
  <c r="AC240" i="1" s="1"/>
  <c r="AB736" i="1"/>
  <c r="Y781" i="1"/>
  <c r="AC781" i="1" s="1"/>
  <c r="AB155" i="1"/>
  <c r="AD155" i="1" s="1"/>
  <c r="AB403" i="1"/>
  <c r="Y338" i="1"/>
  <c r="AC338" i="1" s="1"/>
  <c r="Y370" i="1"/>
  <c r="AC370" i="1" s="1"/>
  <c r="Y156" i="1"/>
  <c r="AC156" i="1" s="1"/>
  <c r="Y754" i="1"/>
  <c r="Y581" i="1"/>
  <c r="AC581" i="1" s="1"/>
  <c r="AB522" i="1"/>
  <c r="AB381" i="1"/>
  <c r="AD381" i="1" s="1"/>
  <c r="AB266" i="1"/>
  <c r="AD266" i="1" s="1"/>
  <c r="AB278" i="1"/>
  <c r="AD278" i="1" s="1"/>
  <c r="Y771" i="1"/>
  <c r="AB322" i="1"/>
  <c r="AB598" i="1"/>
  <c r="AB261" i="1"/>
  <c r="AD261" i="1" s="1"/>
  <c r="Y350" i="1"/>
  <c r="AB509" i="1"/>
  <c r="AB313" i="1"/>
  <c r="AD313" i="1" s="1"/>
  <c r="Y326" i="1"/>
  <c r="Y673" i="1"/>
  <c r="Y583" i="1"/>
  <c r="AC583" i="1" s="1"/>
  <c r="AB250" i="1"/>
  <c r="AD250" i="1" s="1"/>
  <c r="Y650" i="1"/>
  <c r="AC650" i="1" s="1"/>
  <c r="Y720" i="1"/>
  <c r="AC720" i="1" s="1"/>
  <c r="Y773" i="1"/>
  <c r="AC773" i="1" s="1"/>
  <c r="Y410" i="1"/>
  <c r="AC410" i="1" s="1"/>
  <c r="AB650" i="1"/>
  <c r="AD650" i="1" s="1"/>
  <c r="Y233" i="1"/>
  <c r="AB217" i="1"/>
  <c r="AB393" i="1"/>
  <c r="AD393" i="1" s="1"/>
  <c r="Y290" i="1"/>
  <c r="AC290" i="1" s="1"/>
  <c r="Y557" i="1"/>
  <c r="AC557" i="1" s="1"/>
  <c r="AB380" i="1"/>
  <c r="AD380" i="1" s="1"/>
  <c r="AB700" i="1"/>
  <c r="AD700" i="1" s="1"/>
  <c r="Y343" i="1"/>
  <c r="AC343" i="1" s="1"/>
  <c r="Y655" i="1"/>
  <c r="AB647" i="1"/>
  <c r="AD647" i="1" s="1"/>
  <c r="Y184" i="1"/>
  <c r="AC184" i="1" s="1"/>
  <c r="AB785" i="1"/>
  <c r="AD785" i="1" s="1"/>
  <c r="AB142" i="1"/>
  <c r="AD142" i="1" s="1"/>
  <c r="Y185" i="1"/>
  <c r="AC185" i="1" s="1"/>
  <c r="Y369" i="1"/>
  <c r="AC369" i="1" s="1"/>
  <c r="AB389" i="1"/>
  <c r="AD389" i="1" s="1"/>
  <c r="Y142" i="1"/>
  <c r="Y516" i="1"/>
  <c r="Y170" i="1"/>
  <c r="AB595" i="1"/>
  <c r="AD595" i="1" s="1"/>
  <c r="Y385" i="1"/>
  <c r="Y310" i="1"/>
  <c r="AC310" i="1" s="1"/>
  <c r="AB655" i="1"/>
  <c r="Y449" i="1"/>
  <c r="AC449" i="1" s="1"/>
  <c r="Y716" i="1"/>
  <c r="AC716" i="1" s="1"/>
  <c r="Y451" i="1"/>
  <c r="AC451" i="1" s="1"/>
  <c r="AB636" i="1"/>
  <c r="AD636" i="1" s="1"/>
  <c r="Y560" i="1"/>
  <c r="Y573" i="1"/>
  <c r="Y718" i="1"/>
  <c r="AC718" i="1" s="1"/>
  <c r="Y628" i="1"/>
  <c r="Y203" i="1"/>
  <c r="AC203" i="1" s="1"/>
  <c r="AB610" i="1"/>
  <c r="AD610" i="1" s="1"/>
  <c r="Y724" i="1"/>
  <c r="AC724" i="1" s="1"/>
  <c r="AB412" i="1"/>
  <c r="AD412" i="1" s="1"/>
  <c r="AB146" i="1"/>
  <c r="AD146" i="1" s="1"/>
  <c r="AB369" i="1"/>
  <c r="AD369" i="1" s="1"/>
  <c r="AB693" i="1"/>
  <c r="Y678" i="1"/>
  <c r="Y497" i="1"/>
  <c r="AC497" i="1" s="1"/>
  <c r="AB147" i="1"/>
  <c r="AD147" i="1" s="1"/>
  <c r="AB343" i="1"/>
  <c r="AD343" i="1" s="1"/>
  <c r="Y574" i="1"/>
  <c r="AC574" i="1" s="1"/>
  <c r="AB311" i="1"/>
  <c r="AD311" i="1" s="1"/>
  <c r="AB568" i="1"/>
  <c r="AD568" i="1" s="1"/>
  <c r="AB614" i="1"/>
  <c r="AD614" i="1" s="1"/>
  <c r="AB456" i="1"/>
  <c r="AB448" i="1"/>
  <c r="AD448" i="1" s="1"/>
  <c r="AB245" i="1"/>
  <c r="AD245" i="1" s="1"/>
  <c r="AB642" i="1"/>
  <c r="AD642" i="1" s="1"/>
  <c r="Y384" i="1"/>
  <c r="AB368" i="1"/>
  <c r="AD368" i="1" s="1"/>
  <c r="AB574" i="1"/>
  <c r="AD574" i="1" s="1"/>
  <c r="AB328" i="1"/>
  <c r="AD328" i="1" s="1"/>
  <c r="AB537" i="1"/>
  <c r="AD537" i="1" s="1"/>
  <c r="AB249" i="1"/>
  <c r="AD249" i="1" s="1"/>
  <c r="AB318" i="1"/>
  <c r="AD318" i="1" s="1"/>
  <c r="AB478" i="1"/>
  <c r="AD478" i="1" s="1"/>
  <c r="AB795" i="1"/>
  <c r="Y702" i="1"/>
  <c r="AC702" i="1" s="1"/>
  <c r="Y415" i="1"/>
  <c r="AC415" i="1" s="1"/>
  <c r="AB334" i="1"/>
  <c r="AD334" i="1" s="1"/>
  <c r="Y374" i="1"/>
  <c r="Y515" i="1"/>
  <c r="AC515" i="1" s="1"/>
  <c r="AB617" i="1"/>
  <c r="AD617" i="1" s="1"/>
  <c r="AB613" i="1"/>
  <c r="AD613" i="1" s="1"/>
  <c r="AB701" i="1"/>
  <c r="AD701" i="1" s="1"/>
  <c r="AB152" i="1"/>
  <c r="AD152" i="1" s="1"/>
  <c r="Y222" i="1"/>
  <c r="AC222" i="1" s="1"/>
  <c r="AB535" i="1"/>
  <c r="BC647" i="1"/>
  <c r="BC269" i="1"/>
  <c r="BC702" i="1"/>
  <c r="BC266" i="1"/>
  <c r="BC700" i="1"/>
  <c r="BC344" i="1"/>
  <c r="BC367" i="1"/>
  <c r="BC447" i="1"/>
  <c r="BC567" i="1"/>
  <c r="BC409" i="1"/>
  <c r="BC535" i="1"/>
  <c r="BC688" i="1"/>
  <c r="BC278" i="1"/>
  <c r="BC478" i="1"/>
  <c r="BC249" i="1"/>
  <c r="BC749" i="1"/>
  <c r="BC573" i="1"/>
  <c r="BC701" i="1"/>
  <c r="BC775" i="1"/>
  <c r="BC663" i="1"/>
  <c r="BC248" i="1"/>
  <c r="BC245" i="1"/>
  <c r="BC479" i="1"/>
  <c r="BC534" i="1"/>
  <c r="BC497" i="1"/>
  <c r="BC203" i="1"/>
  <c r="BC426" i="1"/>
  <c r="BC189" i="1"/>
  <c r="BC449" i="1"/>
  <c r="BC473" i="1"/>
  <c r="BC144" i="1"/>
  <c r="BC355" i="1"/>
  <c r="AX520" i="1"/>
  <c r="BC374" i="1"/>
  <c r="BC557" i="1"/>
  <c r="BC703" i="1"/>
  <c r="BC560" i="1"/>
  <c r="BC724" i="1"/>
  <c r="BC444" i="1"/>
  <c r="BC451" i="1"/>
  <c r="BC156" i="1"/>
  <c r="BC583" i="1"/>
  <c r="BC142" i="1"/>
  <c r="BC650" i="1"/>
  <c r="BC655" i="1"/>
  <c r="BC147" i="1"/>
  <c r="BC410" i="1"/>
  <c r="BC799" i="1"/>
  <c r="BC574" i="1"/>
  <c r="BC143" i="1"/>
  <c r="BC326" i="1"/>
  <c r="BC548" i="1"/>
  <c r="AB359" i="1"/>
  <c r="AA359" i="1"/>
  <c r="AV359" i="1" s="1"/>
  <c r="BA359" i="1" s="1"/>
  <c r="AB251" i="1"/>
  <c r="AA251" i="1"/>
  <c r="Y636" i="1"/>
  <c r="X636" i="1"/>
  <c r="AS636" i="1" s="1"/>
  <c r="AX636" i="1" s="1"/>
  <c r="BC636" i="1" s="1"/>
  <c r="BC718" i="1"/>
  <c r="Y509" i="1"/>
  <c r="X509" i="1"/>
  <c r="AS509" i="1" s="1"/>
  <c r="AX509" i="1" s="1"/>
  <c r="BC509" i="1" s="1"/>
  <c r="Y256" i="1"/>
  <c r="X256" i="1"/>
  <c r="AS256" i="1" s="1"/>
  <c r="AX256" i="1" s="1"/>
  <c r="BC256" i="1" s="1"/>
  <c r="AB157" i="1"/>
  <c r="AA157" i="1"/>
  <c r="AV157" i="1" s="1"/>
  <c r="BA157" i="1" s="1"/>
  <c r="BC157" i="1" s="1"/>
  <c r="Y413" i="1"/>
  <c r="X413" i="1"/>
  <c r="AS413" i="1" s="1"/>
  <c r="AX413" i="1" s="1"/>
  <c r="BC413" i="1" s="1"/>
  <c r="BC771" i="1"/>
  <c r="AB552" i="1"/>
  <c r="AA552" i="1"/>
  <c r="AV552" i="1" s="1"/>
  <c r="BA552" i="1" s="1"/>
  <c r="AB517" i="1"/>
  <c r="AA517" i="1"/>
  <c r="Y690" i="1"/>
  <c r="X690" i="1"/>
  <c r="AS690" i="1" s="1"/>
  <c r="AX690" i="1" s="1"/>
  <c r="BC690" i="1" s="1"/>
  <c r="AB648" i="1"/>
  <c r="AA648" i="1"/>
  <c r="AV648" i="1" s="1"/>
  <c r="BA648" i="1" s="1"/>
  <c r="BC260" i="1"/>
  <c r="Y585" i="1"/>
  <c r="X585" i="1"/>
  <c r="AS585" i="1" s="1"/>
  <c r="AX585" i="1" s="1"/>
  <c r="AB502" i="1"/>
  <c r="AA502" i="1"/>
  <c r="AV502" i="1" s="1"/>
  <c r="BA502" i="1" s="1"/>
  <c r="BC502" i="1" s="1"/>
  <c r="Y172" i="1"/>
  <c r="X172" i="1"/>
  <c r="AS172" i="1" s="1"/>
  <c r="AX172" i="1" s="1"/>
  <c r="AB421" i="1"/>
  <c r="AA421" i="1"/>
  <c r="AV421" i="1" s="1"/>
  <c r="BA421" i="1" s="1"/>
  <c r="Y607" i="1"/>
  <c r="X607" i="1"/>
  <c r="AS607" i="1" s="1"/>
  <c r="AX607" i="1" s="1"/>
  <c r="BC607" i="1" s="1"/>
  <c r="Y778" i="1"/>
  <c r="X778" i="1"/>
  <c r="AS778" i="1" s="1"/>
  <c r="AX778" i="1" s="1"/>
  <c r="AB417" i="1"/>
  <c r="AA417" i="1"/>
  <c r="AV417" i="1" s="1"/>
  <c r="BA417" i="1" s="1"/>
  <c r="AB591" i="1"/>
  <c r="AA591" i="1"/>
  <c r="AV591" i="1" s="1"/>
  <c r="BA591" i="1" s="1"/>
  <c r="AB589" i="1"/>
  <c r="AA589" i="1"/>
  <c r="AV589" i="1" s="1"/>
  <c r="BA589" i="1" s="1"/>
  <c r="BC589" i="1" s="1"/>
  <c r="Y376" i="1"/>
  <c r="X376" i="1"/>
  <c r="AS376" i="1" s="1"/>
  <c r="AX376" i="1" s="1"/>
  <c r="BC376" i="1" s="1"/>
  <c r="Y736" i="1"/>
  <c r="X736" i="1"/>
  <c r="AS736" i="1" s="1"/>
  <c r="AX736" i="1" s="1"/>
  <c r="BC736" i="1" s="1"/>
  <c r="Y318" i="1"/>
  <c r="X318" i="1"/>
  <c r="AS318" i="1" s="1"/>
  <c r="AX318" i="1" s="1"/>
  <c r="BC318" i="1" s="1"/>
  <c r="Y648" i="1"/>
  <c r="X648" i="1"/>
  <c r="AS648" i="1" s="1"/>
  <c r="AX648" i="1" s="1"/>
  <c r="Y457" i="1"/>
  <c r="X457" i="1"/>
  <c r="AS457" i="1" s="1"/>
  <c r="AX457" i="1" s="1"/>
  <c r="AB145" i="1"/>
  <c r="AA145" i="1"/>
  <c r="AV145" i="1" s="1"/>
  <c r="BA145" i="1" s="1"/>
  <c r="AB615" i="1"/>
  <c r="AA615" i="1"/>
  <c r="AV615" i="1" s="1"/>
  <c r="BA615" i="1" s="1"/>
  <c r="BC615" i="1" s="1"/>
  <c r="AB752" i="1"/>
  <c r="AA752" i="1"/>
  <c r="AV752" i="1" s="1"/>
  <c r="BA752" i="1" s="1"/>
  <c r="AB577" i="1"/>
  <c r="AA577" i="1"/>
  <c r="AV577" i="1" s="1"/>
  <c r="BA577" i="1" s="1"/>
  <c r="BC577" i="1" s="1"/>
  <c r="AB300" i="1"/>
  <c r="AA300" i="1"/>
  <c r="AV300" i="1" s="1"/>
  <c r="BA300" i="1" s="1"/>
  <c r="Y620" i="1"/>
  <c r="X620" i="1"/>
  <c r="AS620" i="1" s="1"/>
  <c r="AX620" i="1" s="1"/>
  <c r="BC620" i="1" s="1"/>
  <c r="AB652" i="1"/>
  <c r="AA652" i="1"/>
  <c r="AV652" i="1" s="1"/>
  <c r="BA652" i="1" s="1"/>
  <c r="Y316" i="1"/>
  <c r="X316" i="1"/>
  <c r="AS316" i="1" s="1"/>
  <c r="AX316" i="1" s="1"/>
  <c r="BC177" i="1"/>
  <c r="BC628" i="1"/>
  <c r="AB316" i="1"/>
  <c r="AA316" i="1"/>
  <c r="AV316" i="1" s="1"/>
  <c r="BA316" i="1" s="1"/>
  <c r="AB778" i="1"/>
  <c r="AA778" i="1"/>
  <c r="AV778" i="1" s="1"/>
  <c r="BA778" i="1" s="1"/>
  <c r="AB385" i="1"/>
  <c r="AA385" i="1"/>
  <c r="AV385" i="1" s="1"/>
  <c r="BA385" i="1" s="1"/>
  <c r="AB466" i="1"/>
  <c r="AA466" i="1"/>
  <c r="AV466" i="1" s="1"/>
  <c r="BA466" i="1" s="1"/>
  <c r="Y289" i="1"/>
  <c r="X289" i="1"/>
  <c r="AS289" i="1" s="1"/>
  <c r="AX289" i="1" s="1"/>
  <c r="AB685" i="1"/>
  <c r="AA685" i="1"/>
  <c r="AV685" i="1" s="1"/>
  <c r="BA685" i="1" s="1"/>
  <c r="BC685" i="1" s="1"/>
  <c r="AB165" i="1"/>
  <c r="AA165" i="1"/>
  <c r="AV165" i="1" s="1"/>
  <c r="BA165" i="1" s="1"/>
  <c r="Y188" i="1"/>
  <c r="X188" i="1"/>
  <c r="AS188" i="1" s="1"/>
  <c r="AB673" i="1"/>
  <c r="AA673" i="1"/>
  <c r="AV673" i="1" s="1"/>
  <c r="BA673" i="1" s="1"/>
  <c r="BC673" i="1" s="1"/>
  <c r="Y626" i="1"/>
  <c r="X626" i="1"/>
  <c r="AS626" i="1" s="1"/>
  <c r="AX626" i="1" s="1"/>
  <c r="Y695" i="1"/>
  <c r="X695" i="1"/>
  <c r="AS695" i="1" s="1"/>
  <c r="AX695" i="1" s="1"/>
  <c r="BC695" i="1" s="1"/>
  <c r="Y471" i="1"/>
  <c r="X471" i="1"/>
  <c r="AS471" i="1" s="1"/>
  <c r="AX471" i="1" s="1"/>
  <c r="Y578" i="1"/>
  <c r="X578" i="1"/>
  <c r="AS578" i="1" s="1"/>
  <c r="AX578" i="1" s="1"/>
  <c r="BC578" i="1" s="1"/>
  <c r="AB665" i="1"/>
  <c r="AA665" i="1"/>
  <c r="AV665" i="1" s="1"/>
  <c r="BA665" i="1" s="1"/>
  <c r="AB462" i="1"/>
  <c r="AA462" i="1"/>
  <c r="AV462" i="1" s="1"/>
  <c r="BA462" i="1" s="1"/>
  <c r="Y372" i="1"/>
  <c r="X372" i="1"/>
  <c r="AS372" i="1" s="1"/>
  <c r="AX372" i="1" s="1"/>
  <c r="BC372" i="1" s="1"/>
  <c r="Y498" i="1"/>
  <c r="X498" i="1"/>
  <c r="AS498" i="1" s="1"/>
  <c r="AX498" i="1" s="1"/>
  <c r="Y575" i="1"/>
  <c r="X575" i="1"/>
  <c r="AS575" i="1" s="1"/>
  <c r="AX575" i="1" s="1"/>
  <c r="Y150" i="1"/>
  <c r="X150" i="1"/>
  <c r="AS150" i="1" s="1"/>
  <c r="AX150" i="1" s="1"/>
  <c r="BC150" i="1" s="1"/>
  <c r="AB329" i="1"/>
  <c r="AA329" i="1"/>
  <c r="AV329" i="1" s="1"/>
  <c r="BA329" i="1" s="1"/>
  <c r="BC329" i="1" s="1"/>
  <c r="Y676" i="1"/>
  <c r="X676" i="1"/>
  <c r="AS676" i="1" s="1"/>
  <c r="AX676" i="1" s="1"/>
  <c r="Y359" i="1"/>
  <c r="X359" i="1"/>
  <c r="AS359" i="1" s="1"/>
  <c r="AX359" i="1" s="1"/>
  <c r="AB678" i="1"/>
  <c r="AA678" i="1"/>
  <c r="AV678" i="1" s="1"/>
  <c r="BA678" i="1" s="1"/>
  <c r="AB218" i="1"/>
  <c r="AA218" i="1"/>
  <c r="AV218" i="1" s="1"/>
  <c r="BA218" i="1" s="1"/>
  <c r="BC218" i="1" s="1"/>
  <c r="Y686" i="1"/>
  <c r="X686" i="1"/>
  <c r="AS686" i="1" s="1"/>
  <c r="AX686" i="1" s="1"/>
  <c r="BC686" i="1" s="1"/>
  <c r="AB400" i="1"/>
  <c r="AA400" i="1"/>
  <c r="AV400" i="1" s="1"/>
  <c r="BA400" i="1" s="1"/>
  <c r="Y286" i="1"/>
  <c r="X286" i="1"/>
  <c r="AS286" i="1" s="1"/>
  <c r="AX286" i="1" s="1"/>
  <c r="AB626" i="1"/>
  <c r="AA626" i="1"/>
  <c r="AV626" i="1" s="1"/>
  <c r="BA626" i="1" s="1"/>
  <c r="AB489" i="1"/>
  <c r="AA489" i="1"/>
  <c r="AV489" i="1" s="1"/>
  <c r="BA489" i="1" s="1"/>
  <c r="BC489" i="1" s="1"/>
  <c r="AB676" i="1"/>
  <c r="AA676" i="1"/>
  <c r="AV676" i="1" s="1"/>
  <c r="BA676" i="1" s="1"/>
  <c r="AB286" i="1"/>
  <c r="AA286" i="1"/>
  <c r="AV286" i="1" s="1"/>
  <c r="BA286" i="1" s="1"/>
  <c r="AB666" i="1"/>
  <c r="AA666" i="1"/>
  <c r="AV666" i="1" s="1"/>
  <c r="BA666" i="1" s="1"/>
  <c r="Y412" i="1"/>
  <c r="X412" i="1"/>
  <c r="AS412" i="1" s="1"/>
  <c r="AX412" i="1" s="1"/>
  <c r="BC412" i="1" s="1"/>
  <c r="AB721" i="1"/>
  <c r="AA721" i="1"/>
  <c r="AV721" i="1" s="1"/>
  <c r="BA721" i="1" s="1"/>
  <c r="BC322" i="1"/>
  <c r="Y634" i="1"/>
  <c r="X634" i="1"/>
  <c r="AS634" i="1" s="1"/>
  <c r="AX634" i="1" s="1"/>
  <c r="BC634" i="1" s="1"/>
  <c r="AB457" i="1"/>
  <c r="AA457" i="1"/>
  <c r="AV457" i="1" s="1"/>
  <c r="BA457" i="1" s="1"/>
  <c r="Y642" i="1"/>
  <c r="X642" i="1"/>
  <c r="AS642" i="1" s="1"/>
  <c r="AX642" i="1" s="1"/>
  <c r="BC642" i="1" s="1"/>
  <c r="AB382" i="1"/>
  <c r="AA382" i="1"/>
  <c r="AV382" i="1" s="1"/>
  <c r="BA382" i="1" s="1"/>
  <c r="BC382" i="1" s="1"/>
  <c r="AB516" i="1"/>
  <c r="AA516" i="1"/>
  <c r="AV516" i="1" s="1"/>
  <c r="BA516" i="1" s="1"/>
  <c r="BC516" i="1" s="1"/>
  <c r="AB280" i="1"/>
  <c r="AA280" i="1"/>
  <c r="AV280" i="1" s="1"/>
  <c r="BA280" i="1" s="1"/>
  <c r="BC280" i="1" s="1"/>
  <c r="AB319" i="1"/>
  <c r="AA319" i="1"/>
  <c r="AV319" i="1" s="1"/>
  <c r="BA319" i="1" s="1"/>
  <c r="BC319" i="1" s="1"/>
  <c r="Y794" i="1"/>
  <c r="X794" i="1"/>
  <c r="AS794" i="1" s="1"/>
  <c r="AX794" i="1" s="1"/>
  <c r="BC794" i="1" s="1"/>
  <c r="Y422" i="1"/>
  <c r="X422" i="1"/>
  <c r="AS422" i="1" s="1"/>
  <c r="AX422" i="1" s="1"/>
  <c r="BC422" i="1" s="1"/>
  <c r="Y211" i="1"/>
  <c r="X211" i="1"/>
  <c r="AS211" i="1" s="1"/>
  <c r="AX211" i="1" s="1"/>
  <c r="BC211" i="1" s="1"/>
  <c r="Y179" i="1"/>
  <c r="X179" i="1"/>
  <c r="AS179" i="1" s="1"/>
  <c r="AX179" i="1" s="1"/>
  <c r="BC179" i="1" s="1"/>
  <c r="Y614" i="1"/>
  <c r="X614" i="1"/>
  <c r="AS614" i="1" s="1"/>
  <c r="AX614" i="1" s="1"/>
  <c r="BC614" i="1" s="1"/>
  <c r="Y337" i="1"/>
  <c r="X337" i="1"/>
  <c r="AS337" i="1" s="1"/>
  <c r="AX337" i="1" s="1"/>
  <c r="AB220" i="1"/>
  <c r="AA220" i="1"/>
  <c r="AV220" i="1" s="1"/>
  <c r="BA220" i="1" s="1"/>
  <c r="Y407" i="1"/>
  <c r="X407" i="1"/>
  <c r="AS407" i="1" s="1"/>
  <c r="AX407" i="1" s="1"/>
  <c r="BC407" i="1" s="1"/>
  <c r="Y553" i="1"/>
  <c r="X553" i="1"/>
  <c r="AS553" i="1" s="1"/>
  <c r="AX553" i="1" s="1"/>
  <c r="BC553" i="1" s="1"/>
  <c r="AB186" i="1"/>
  <c r="AA186" i="1"/>
  <c r="AV186" i="1" s="1"/>
  <c r="BA186" i="1" s="1"/>
  <c r="AB633" i="1"/>
  <c r="AA633" i="1"/>
  <c r="AV633" i="1" s="1"/>
  <c r="BA633" i="1" s="1"/>
  <c r="BC633" i="1" s="1"/>
  <c r="Y618" i="1"/>
  <c r="X618" i="1"/>
  <c r="AS618" i="1" s="1"/>
  <c r="AX618" i="1" s="1"/>
  <c r="Y780" i="1"/>
  <c r="X780" i="1"/>
  <c r="AS780" i="1" s="1"/>
  <c r="AX780" i="1" s="1"/>
  <c r="BC780" i="1" s="1"/>
  <c r="AB229" i="1"/>
  <c r="AA229" i="1"/>
  <c r="AV229" i="1" s="1"/>
  <c r="BA229" i="1" s="1"/>
  <c r="AB469" i="1"/>
  <c r="AA469" i="1"/>
  <c r="AV469" i="1" s="1"/>
  <c r="BA469" i="1" s="1"/>
  <c r="AB767" i="1"/>
  <c r="AA767" i="1"/>
  <c r="AV767" i="1" s="1"/>
  <c r="BA767" i="1" s="1"/>
  <c r="BC767" i="1" s="1"/>
  <c r="Y438" i="1"/>
  <c r="X438" i="1"/>
  <c r="AS438" i="1" s="1"/>
  <c r="AX438" i="1" s="1"/>
  <c r="BC438" i="1" s="1"/>
  <c r="Y336" i="1"/>
  <c r="X336" i="1"/>
  <c r="AS336" i="1" s="1"/>
  <c r="AX336" i="1" s="1"/>
  <c r="BC336" i="1" s="1"/>
  <c r="Y375" i="1"/>
  <c r="X375" i="1"/>
  <c r="AS375" i="1" s="1"/>
  <c r="AX375" i="1" s="1"/>
  <c r="BC375" i="1" s="1"/>
  <c r="AB236" i="1"/>
  <c r="AA236" i="1"/>
  <c r="AV236" i="1" s="1"/>
  <c r="BA236" i="1" s="1"/>
  <c r="Y420" i="1"/>
  <c r="X420" i="1"/>
  <c r="AS420" i="1" s="1"/>
  <c r="AX420" i="1" s="1"/>
  <c r="AB480" i="1"/>
  <c r="AA480" i="1"/>
  <c r="AV480" i="1" s="1"/>
  <c r="BA480" i="1" s="1"/>
  <c r="AB387" i="1"/>
  <c r="AA387" i="1"/>
  <c r="AV387" i="1" s="1"/>
  <c r="BA387" i="1" s="1"/>
  <c r="BC387" i="1" s="1"/>
  <c r="AB335" i="1"/>
  <c r="AA335" i="1"/>
  <c r="AV335" i="1" s="1"/>
  <c r="BA335" i="1" s="1"/>
  <c r="AB720" i="1"/>
  <c r="AA720" i="1"/>
  <c r="AV720" i="1" s="1"/>
  <c r="BA720" i="1" s="1"/>
  <c r="BC720" i="1" s="1"/>
  <c r="AB446" i="1"/>
  <c r="AA446" i="1"/>
  <c r="AV446" i="1" s="1"/>
  <c r="BA446" i="1" s="1"/>
  <c r="Y421" i="1"/>
  <c r="X421" i="1"/>
  <c r="AS421" i="1" s="1"/>
  <c r="AX421" i="1" s="1"/>
  <c r="AB411" i="1"/>
  <c r="AA411" i="1"/>
  <c r="AV411" i="1" s="1"/>
  <c r="BA411" i="1" s="1"/>
  <c r="Y274" i="1"/>
  <c r="X274" i="1"/>
  <c r="AS274" i="1" s="1"/>
  <c r="AX274" i="1" s="1"/>
  <c r="BC274" i="1" s="1"/>
  <c r="AB660" i="1"/>
  <c r="AA660" i="1"/>
  <c r="AV660" i="1" s="1"/>
  <c r="BA660" i="1" s="1"/>
  <c r="Y394" i="1"/>
  <c r="X394" i="1"/>
  <c r="AS394" i="1" s="1"/>
  <c r="AX394" i="1" s="1"/>
  <c r="BC394" i="1" s="1"/>
  <c r="Y765" i="1"/>
  <c r="X765" i="1"/>
  <c r="AS765" i="1" s="1"/>
  <c r="AX765" i="1" s="1"/>
  <c r="BC765" i="1" s="1"/>
  <c r="Y297" i="1"/>
  <c r="X297" i="1"/>
  <c r="AS297" i="1" s="1"/>
  <c r="AX297" i="1" s="1"/>
  <c r="BC297" i="1" s="1"/>
  <c r="Y259" i="1"/>
  <c r="X259" i="1"/>
  <c r="AS259" i="1" s="1"/>
  <c r="AX259" i="1" s="1"/>
  <c r="BC259" i="1" s="1"/>
  <c r="Y504" i="1"/>
  <c r="X504" i="1"/>
  <c r="AS504" i="1" s="1"/>
  <c r="AX504" i="1" s="1"/>
  <c r="BC504" i="1" s="1"/>
  <c r="Y704" i="1"/>
  <c r="X704" i="1"/>
  <c r="AS704" i="1" s="1"/>
  <c r="AX704" i="1" s="1"/>
  <c r="Y734" i="1"/>
  <c r="X734" i="1"/>
  <c r="AS734" i="1" s="1"/>
  <c r="AX734" i="1" s="1"/>
  <c r="BC734" i="1" s="1"/>
  <c r="AB467" i="1"/>
  <c r="AA467" i="1"/>
  <c r="AV467" i="1" s="1"/>
  <c r="BA467" i="1" s="1"/>
  <c r="BC467" i="1" s="1"/>
  <c r="AB277" i="1"/>
  <c r="AA277" i="1"/>
  <c r="AV277" i="1" s="1"/>
  <c r="BA277" i="1" s="1"/>
  <c r="AB777" i="1"/>
  <c r="AA777" i="1"/>
  <c r="AV777" i="1" s="1"/>
  <c r="BA777" i="1" s="1"/>
  <c r="Y197" i="1"/>
  <c r="X197" i="1"/>
  <c r="AS197" i="1" s="1"/>
  <c r="AX197" i="1" s="1"/>
  <c r="BC197" i="1" s="1"/>
  <c r="AB356" i="1"/>
  <c r="AA356" i="1"/>
  <c r="AV356" i="1" s="1"/>
  <c r="BA356" i="1" s="1"/>
  <c r="AB471" i="1"/>
  <c r="AA471" i="1"/>
  <c r="AV471" i="1" s="1"/>
  <c r="BA471" i="1" s="1"/>
  <c r="AB717" i="1"/>
  <c r="AA717" i="1"/>
  <c r="AV717" i="1" s="1"/>
  <c r="BA717" i="1" s="1"/>
  <c r="AB267" i="1"/>
  <c r="AA267" i="1"/>
  <c r="AV267" i="1" s="1"/>
  <c r="BA267" i="1" s="1"/>
  <c r="Y253" i="1"/>
  <c r="X253" i="1"/>
  <c r="AS253" i="1" s="1"/>
  <c r="AX253" i="1" s="1"/>
  <c r="BC253" i="1" s="1"/>
  <c r="AB350" i="1"/>
  <c r="AA350" i="1"/>
  <c r="AV350" i="1" s="1"/>
  <c r="BA350" i="1" s="1"/>
  <c r="BC350" i="1" s="1"/>
  <c r="Y332" i="1"/>
  <c r="X332" i="1"/>
  <c r="AS332" i="1" s="1"/>
  <c r="AX332" i="1" s="1"/>
  <c r="BC332" i="1" s="1"/>
  <c r="AB474" i="1"/>
  <c r="AA474" i="1"/>
  <c r="AV474" i="1" s="1"/>
  <c r="BA474" i="1" s="1"/>
  <c r="Y566" i="1"/>
  <c r="X566" i="1"/>
  <c r="AS566" i="1" s="1"/>
  <c r="AX566" i="1" s="1"/>
  <c r="BC566" i="1" s="1"/>
  <c r="Y448" i="1"/>
  <c r="X448" i="1"/>
  <c r="AS448" i="1" s="1"/>
  <c r="AX448" i="1" s="1"/>
  <c r="BC448" i="1" s="1"/>
  <c r="Y167" i="1"/>
  <c r="X167" i="1"/>
  <c r="AS167" i="1" s="1"/>
  <c r="AX167" i="1" s="1"/>
  <c r="BC167" i="1" s="1"/>
  <c r="AB337" i="1"/>
  <c r="AA337" i="1"/>
  <c r="AV337" i="1" s="1"/>
  <c r="BA337" i="1" s="1"/>
  <c r="AB499" i="1"/>
  <c r="AA499" i="1"/>
  <c r="AV499" i="1" s="1"/>
  <c r="BA499" i="1" s="1"/>
  <c r="AB635" i="1"/>
  <c r="AA635" i="1"/>
  <c r="AV635" i="1" s="1"/>
  <c r="BA635" i="1" s="1"/>
  <c r="Y235" i="1"/>
  <c r="X235" i="1"/>
  <c r="AS235" i="1" s="1"/>
  <c r="AX235" i="1" s="1"/>
  <c r="BC235" i="1" s="1"/>
  <c r="AB754" i="1"/>
  <c r="AA754" i="1"/>
  <c r="AV754" i="1" s="1"/>
  <c r="BA754" i="1" s="1"/>
  <c r="BC754" i="1" s="1"/>
  <c r="Y262" i="1"/>
  <c r="X262" i="1"/>
  <c r="AS262" i="1" s="1"/>
  <c r="AX262" i="1" s="1"/>
  <c r="BC262" i="1" s="1"/>
  <c r="AB618" i="1"/>
  <c r="AA618" i="1"/>
  <c r="AV618" i="1" s="1"/>
  <c r="BA618" i="1" s="1"/>
  <c r="Y164" i="1"/>
  <c r="X164" i="1"/>
  <c r="AS164" i="1" s="1"/>
  <c r="AX164" i="1" s="1"/>
  <c r="BC164" i="1" s="1"/>
  <c r="Y469" i="1"/>
  <c r="X469" i="1"/>
  <c r="AS469" i="1" s="1"/>
  <c r="AX469" i="1" s="1"/>
  <c r="BC469" i="1" s="1"/>
  <c r="AB585" i="1"/>
  <c r="AA585" i="1"/>
  <c r="AV585" i="1" s="1"/>
  <c r="BA585" i="1" s="1"/>
  <c r="AB283" i="1"/>
  <c r="AA283" i="1"/>
  <c r="AV283" i="1" s="1"/>
  <c r="BA283" i="1" s="1"/>
  <c r="BC283" i="1" s="1"/>
  <c r="Y480" i="1"/>
  <c r="X480" i="1"/>
  <c r="AS480" i="1" s="1"/>
  <c r="AX480" i="1" s="1"/>
  <c r="BC480" i="1" s="1"/>
  <c r="Y491" i="1"/>
  <c r="X491" i="1"/>
  <c r="AS491" i="1" s="1"/>
  <c r="AX491" i="1" s="1"/>
  <c r="Y475" i="1"/>
  <c r="X475" i="1"/>
  <c r="AS475" i="1" s="1"/>
  <c r="AX475" i="1" s="1"/>
  <c r="BC475" i="1" s="1"/>
  <c r="AB299" i="1"/>
  <c r="AA299" i="1"/>
  <c r="AV299" i="1" s="1"/>
  <c r="BA299" i="1" s="1"/>
  <c r="BC299" i="1" s="1"/>
  <c r="AB621" i="1"/>
  <c r="AA621" i="1"/>
  <c r="AV621" i="1" s="1"/>
  <c r="BA621" i="1" s="1"/>
  <c r="AB215" i="1"/>
  <c r="AA215" i="1"/>
  <c r="AV215" i="1" s="1"/>
  <c r="BA215" i="1" s="1"/>
  <c r="Y527" i="1"/>
  <c r="X527" i="1"/>
  <c r="AS527" i="1" s="1"/>
  <c r="AX527" i="1" s="1"/>
  <c r="BC527" i="1" s="1"/>
  <c r="Y250" i="1"/>
  <c r="X250" i="1"/>
  <c r="AS250" i="1" s="1"/>
  <c r="AX250" i="1" s="1"/>
  <c r="BC250" i="1" s="1"/>
  <c r="Y499" i="1"/>
  <c r="X499" i="1"/>
  <c r="AS499" i="1" s="1"/>
  <c r="AX499" i="1" s="1"/>
  <c r="BC499" i="1" s="1"/>
  <c r="AB285" i="1"/>
  <c r="AA285" i="1"/>
  <c r="AV285" i="1" s="1"/>
  <c r="BA285" i="1" s="1"/>
  <c r="BC285" i="1" s="1"/>
  <c r="AB354" i="1"/>
  <c r="AA354" i="1"/>
  <c r="AV354" i="1" s="1"/>
  <c r="BA354" i="1" s="1"/>
  <c r="AB159" i="1"/>
  <c r="AA159" i="1"/>
  <c r="AV159" i="1" s="1"/>
  <c r="BA159" i="1" s="1"/>
  <c r="Y552" i="1"/>
  <c r="X552" i="1"/>
  <c r="AS552" i="1" s="1"/>
  <c r="AX552" i="1" s="1"/>
  <c r="BC552" i="1" s="1"/>
  <c r="AB315" i="1"/>
  <c r="AA315" i="1"/>
  <c r="AV315" i="1" s="1"/>
  <c r="BA315" i="1" s="1"/>
  <c r="Y623" i="1"/>
  <c r="X623" i="1"/>
  <c r="AS623" i="1" s="1"/>
  <c r="AX623" i="1" s="1"/>
  <c r="BC623" i="1" s="1"/>
  <c r="AB575" i="1"/>
  <c r="AA575" i="1"/>
  <c r="AV575" i="1" s="1"/>
  <c r="BA575" i="1" s="1"/>
  <c r="Y363" i="1"/>
  <c r="X363" i="1"/>
  <c r="AS363" i="1" s="1"/>
  <c r="AX363" i="1" s="1"/>
  <c r="BC363" i="1" s="1"/>
  <c r="AB588" i="1"/>
  <c r="AA588" i="1"/>
  <c r="AV588" i="1" s="1"/>
  <c r="BA588" i="1" s="1"/>
  <c r="AB366" i="1"/>
  <c r="AA366" i="1"/>
  <c r="AV366" i="1" s="1"/>
  <c r="BA366" i="1" s="1"/>
  <c r="AB716" i="1"/>
  <c r="AA716" i="1"/>
  <c r="AV716" i="1" s="1"/>
  <c r="BA716" i="1" s="1"/>
  <c r="BC716" i="1" s="1"/>
  <c r="BC654" i="1"/>
  <c r="AB745" i="1"/>
  <c r="AA745" i="1"/>
  <c r="AV745" i="1" s="1"/>
  <c r="BA745" i="1" s="1"/>
  <c r="BC745" i="1" s="1"/>
  <c r="Y153" i="1"/>
  <c r="X153" i="1"/>
  <c r="AB188" i="1"/>
  <c r="AA188" i="1"/>
  <c r="AV188" i="1" s="1"/>
  <c r="BA188" i="1" s="1"/>
  <c r="AB174" i="1"/>
  <c r="AA174" i="1"/>
  <c r="AB581" i="1"/>
  <c r="AA581" i="1"/>
  <c r="AV581" i="1" s="1"/>
  <c r="BA581" i="1" s="1"/>
  <c r="BC581" i="1" s="1"/>
  <c r="AB748" i="1"/>
  <c r="AA748" i="1"/>
  <c r="BC423" i="1"/>
  <c r="Y588" i="1"/>
  <c r="X588" i="1"/>
  <c r="AS588" i="1" s="1"/>
  <c r="AX588" i="1" s="1"/>
  <c r="Y611" i="1"/>
  <c r="X611" i="1"/>
  <c r="Y373" i="1"/>
  <c r="X373" i="1"/>
  <c r="AS373" i="1" s="1"/>
  <c r="AX373" i="1" s="1"/>
  <c r="BC373" i="1" s="1"/>
  <c r="Y640" i="1"/>
  <c r="X640" i="1"/>
  <c r="AS640" i="1" s="1"/>
  <c r="AX640" i="1" s="1"/>
  <c r="BC640" i="1" s="1"/>
  <c r="AB361" i="1"/>
  <c r="AA361" i="1"/>
  <c r="AV361" i="1" s="1"/>
  <c r="BA361" i="1" s="1"/>
  <c r="AB290" i="1"/>
  <c r="AA290" i="1"/>
  <c r="AB707" i="1"/>
  <c r="AA707" i="1"/>
  <c r="AV707" i="1" s="1"/>
  <c r="BA707" i="1" s="1"/>
  <c r="BC532" i="1"/>
  <c r="Y169" i="1"/>
  <c r="X169" i="1"/>
  <c r="AS169" i="1" s="1"/>
  <c r="AX169" i="1" s="1"/>
  <c r="Y328" i="1"/>
  <c r="X328" i="1"/>
  <c r="AS328" i="1" s="1"/>
  <c r="AX328" i="1" s="1"/>
  <c r="BC328" i="1" s="1"/>
  <c r="AB184" i="1"/>
  <c r="AA184" i="1"/>
  <c r="AV184" i="1" s="1"/>
  <c r="BA184" i="1" s="1"/>
  <c r="BC184" i="1" s="1"/>
  <c r="AB611" i="1"/>
  <c r="AA611" i="1"/>
  <c r="AV611" i="1" s="1"/>
  <c r="BA611" i="1" s="1"/>
  <c r="AB247" i="1"/>
  <c r="AA247" i="1"/>
  <c r="AV247" i="1" s="1"/>
  <c r="BA247" i="1" s="1"/>
  <c r="AB246" i="1"/>
  <c r="AA246" i="1"/>
  <c r="AV246" i="1" s="1"/>
  <c r="BA246" i="1" s="1"/>
  <c r="AB349" i="1"/>
  <c r="AA349" i="1"/>
  <c r="AV349" i="1" s="1"/>
  <c r="BA349" i="1" s="1"/>
  <c r="AB774" i="1"/>
  <c r="AA774" i="1"/>
  <c r="AV774" i="1" s="1"/>
  <c r="BA774" i="1" s="1"/>
  <c r="AB257" i="1"/>
  <c r="AA257" i="1"/>
  <c r="AV257" i="1" s="1"/>
  <c r="BA257" i="1" s="1"/>
  <c r="Y602" i="1"/>
  <c r="X602" i="1"/>
  <c r="AS602" i="1" s="1"/>
  <c r="AX602" i="1" s="1"/>
  <c r="BC602" i="1" s="1"/>
  <c r="AB732" i="1"/>
  <c r="AA732" i="1"/>
  <c r="AV732" i="1" s="1"/>
  <c r="BA732" i="1" s="1"/>
  <c r="Y790" i="1"/>
  <c r="X790" i="1"/>
  <c r="AS790" i="1" s="1"/>
  <c r="AX790" i="1" s="1"/>
  <c r="BC790" i="1" s="1"/>
  <c r="Y267" i="1"/>
  <c r="X267" i="1"/>
  <c r="AS267" i="1" s="1"/>
  <c r="AX267" i="1" s="1"/>
  <c r="AB420" i="1"/>
  <c r="AA420" i="1"/>
  <c r="AV420" i="1" s="1"/>
  <c r="BA420" i="1" s="1"/>
  <c r="AB338" i="1"/>
  <c r="AA338" i="1"/>
  <c r="AV338" i="1" s="1"/>
  <c r="BA338" i="1" s="1"/>
  <c r="BC338" i="1" s="1"/>
  <c r="Y251" i="1"/>
  <c r="X251" i="1"/>
  <c r="AS251" i="1" s="1"/>
  <c r="AX251" i="1" s="1"/>
  <c r="Y646" i="1"/>
  <c r="X646" i="1"/>
  <c r="AS646" i="1" s="1"/>
  <c r="AX646" i="1" s="1"/>
  <c r="Y263" i="1"/>
  <c r="X263" i="1"/>
  <c r="AS263" i="1" s="1"/>
  <c r="AX263" i="1" s="1"/>
  <c r="BC263" i="1" s="1"/>
  <c r="AB503" i="1"/>
  <c r="AA503" i="1"/>
  <c r="AV503" i="1" s="1"/>
  <c r="BA503" i="1" s="1"/>
  <c r="BC503" i="1" s="1"/>
  <c r="Y472" i="1"/>
  <c r="X472" i="1"/>
  <c r="AS472" i="1" s="1"/>
  <c r="AX472" i="1" s="1"/>
  <c r="BC472" i="1" s="1"/>
  <c r="Y466" i="1"/>
  <c r="X466" i="1"/>
  <c r="AS466" i="1" s="1"/>
  <c r="AX466" i="1" s="1"/>
  <c r="AB793" i="1"/>
  <c r="AA793" i="1"/>
  <c r="AV793" i="1" s="1"/>
  <c r="BA793" i="1" s="1"/>
  <c r="Y215" i="1"/>
  <c r="X215" i="1"/>
  <c r="AS215" i="1" s="1"/>
  <c r="AX215" i="1" s="1"/>
  <c r="AB291" i="1"/>
  <c r="AA291" i="1"/>
  <c r="AV291" i="1" s="1"/>
  <c r="BA291" i="1" s="1"/>
  <c r="Y717" i="1"/>
  <c r="X717" i="1"/>
  <c r="AS717" i="1" s="1"/>
  <c r="AX717" i="1" s="1"/>
  <c r="Y190" i="1"/>
  <c r="X190" i="1"/>
  <c r="AS190" i="1" s="1"/>
  <c r="AX190" i="1" s="1"/>
  <c r="Y418" i="1"/>
  <c r="X418" i="1"/>
  <c r="AS418" i="1" s="1"/>
  <c r="AX418" i="1" s="1"/>
  <c r="BC418" i="1" s="1"/>
  <c r="Y361" i="1"/>
  <c r="X361" i="1"/>
  <c r="AS361" i="1" s="1"/>
  <c r="AX361" i="1" s="1"/>
  <c r="AB744" i="1"/>
  <c r="AA744" i="1"/>
  <c r="AV744" i="1" s="1"/>
  <c r="BA744" i="1" s="1"/>
  <c r="BC744" i="1" s="1"/>
  <c r="Y403" i="1"/>
  <c r="X403" i="1"/>
  <c r="AS403" i="1" s="1"/>
  <c r="AX403" i="1" s="1"/>
  <c r="BC403" i="1" s="1"/>
  <c r="AB661" i="1"/>
  <c r="AA661" i="1"/>
  <c r="AV661" i="1" s="1"/>
  <c r="BA661" i="1" s="1"/>
  <c r="BC661" i="1" s="1"/>
  <c r="Y677" i="1"/>
  <c r="X677" i="1"/>
  <c r="AS677" i="1" s="1"/>
  <c r="AX677" i="1" s="1"/>
  <c r="BC677" i="1" s="1"/>
  <c r="AB491" i="1"/>
  <c r="AA491" i="1"/>
  <c r="AV491" i="1" s="1"/>
  <c r="BA491" i="1" s="1"/>
  <c r="Y506" i="1"/>
  <c r="X506" i="1"/>
  <c r="AS506" i="1" s="1"/>
  <c r="AX506" i="1" s="1"/>
  <c r="BC506" i="1" s="1"/>
  <c r="Y779" i="1"/>
  <c r="X779" i="1"/>
  <c r="AS779" i="1" s="1"/>
  <c r="AX779" i="1" s="1"/>
  <c r="BC779" i="1" s="1"/>
  <c r="Y490" i="1"/>
  <c r="X490" i="1"/>
  <c r="AS490" i="1" s="1"/>
  <c r="AX490" i="1" s="1"/>
  <c r="BC490" i="1" s="1"/>
  <c r="AB624" i="1"/>
  <c r="AA624" i="1"/>
  <c r="AV624" i="1" s="1"/>
  <c r="BA624" i="1" s="1"/>
  <c r="AB599" i="1"/>
  <c r="AA599" i="1"/>
  <c r="AV599" i="1" s="1"/>
  <c r="BA599" i="1" s="1"/>
  <c r="BC599" i="1" s="1"/>
  <c r="AB495" i="1"/>
  <c r="AA495" i="1"/>
  <c r="AV495" i="1" s="1"/>
  <c r="BA495" i="1" s="1"/>
  <c r="AB158" i="1"/>
  <c r="AA158" i="1"/>
  <c r="AV158" i="1" s="1"/>
  <c r="BA158" i="1" s="1"/>
  <c r="Y388" i="1"/>
  <c r="X388" i="1"/>
  <c r="AS388" i="1" s="1"/>
  <c r="AX388" i="1" s="1"/>
  <c r="BC388" i="1" s="1"/>
  <c r="BC483" i="1"/>
  <c r="Y435" i="1"/>
  <c r="X435" i="1"/>
  <c r="AS435" i="1" s="1"/>
  <c r="AB172" i="1"/>
  <c r="AA172" i="1"/>
  <c r="AV172" i="1" s="1"/>
  <c r="BA172" i="1" s="1"/>
  <c r="AB288" i="1"/>
  <c r="AA288" i="1"/>
  <c r="Y228" i="1"/>
  <c r="X228" i="1"/>
  <c r="AS228" i="1" s="1"/>
  <c r="AX228" i="1" s="1"/>
  <c r="BC228" i="1" s="1"/>
  <c r="AB190" i="1"/>
  <c r="AA190" i="1"/>
  <c r="AV190" i="1" s="1"/>
  <c r="BA190" i="1" s="1"/>
  <c r="AB520" i="1"/>
  <c r="AA520" i="1"/>
  <c r="AV520" i="1" s="1"/>
  <c r="BA520" i="1" s="1"/>
  <c r="AB485" i="1"/>
  <c r="AA485" i="1"/>
  <c r="Y551" i="1"/>
  <c r="X551" i="1"/>
  <c r="AS551" i="1" s="1"/>
  <c r="AX551" i="1" s="1"/>
  <c r="BC551" i="1" s="1"/>
  <c r="AB653" i="1"/>
  <c r="AA653" i="1"/>
  <c r="Y539" i="1"/>
  <c r="X539" i="1"/>
  <c r="AS539" i="1" s="1"/>
  <c r="AX539" i="1" s="1"/>
  <c r="BC539" i="1" s="1"/>
  <c r="Y707" i="1"/>
  <c r="X707" i="1"/>
  <c r="AB430" i="1"/>
  <c r="AA430" i="1"/>
  <c r="AV430" i="1" s="1"/>
  <c r="BA430" i="1" s="1"/>
  <c r="Y591" i="1"/>
  <c r="X591" i="1"/>
  <c r="AS591" i="1" s="1"/>
  <c r="AB360" i="1"/>
  <c r="AA360" i="1"/>
  <c r="AV360" i="1" s="1"/>
  <c r="BA360" i="1" s="1"/>
  <c r="BC360" i="1" s="1"/>
  <c r="Y145" i="1"/>
  <c r="X145" i="1"/>
  <c r="Y766" i="1"/>
  <c r="X766" i="1"/>
  <c r="AS766" i="1" s="1"/>
  <c r="AX766" i="1" s="1"/>
  <c r="BC766" i="1" s="1"/>
  <c r="AB501" i="1"/>
  <c r="AA501" i="1"/>
  <c r="AB242" i="1"/>
  <c r="AA242" i="1"/>
  <c r="AV242" i="1" s="1"/>
  <c r="BA242" i="1" s="1"/>
  <c r="Y798" i="1"/>
  <c r="X798" i="1"/>
  <c r="AB664" i="1"/>
  <c r="AA664" i="1"/>
  <c r="AV664" i="1" s="1"/>
  <c r="BA664" i="1" s="1"/>
  <c r="Y537" i="1"/>
  <c r="X537" i="1"/>
  <c r="AS537" i="1" s="1"/>
  <c r="Y258" i="1"/>
  <c r="X258" i="1"/>
  <c r="AS258" i="1" s="1"/>
  <c r="AX258" i="1" s="1"/>
  <c r="BC258" i="1" s="1"/>
  <c r="AB570" i="1"/>
  <c r="AA570" i="1"/>
  <c r="AB711" i="1"/>
  <c r="AA711" i="1"/>
  <c r="AV711" i="1" s="1"/>
  <c r="BA711" i="1" s="1"/>
  <c r="AB169" i="1"/>
  <c r="AA169" i="1"/>
  <c r="AV169" i="1" s="1"/>
  <c r="BA169" i="1" s="1"/>
  <c r="Y774" i="1"/>
  <c r="X774" i="1"/>
  <c r="AS774" i="1" s="1"/>
  <c r="AX774" i="1" s="1"/>
  <c r="AB750" i="1"/>
  <c r="AA750" i="1"/>
  <c r="AB161" i="1"/>
  <c r="AA161" i="1"/>
  <c r="AV161" i="1" s="1"/>
  <c r="BA161" i="1" s="1"/>
  <c r="Y434" i="1"/>
  <c r="X434" i="1"/>
  <c r="AB500" i="1"/>
  <c r="AA500" i="1"/>
  <c r="AV500" i="1" s="1"/>
  <c r="BA500" i="1" s="1"/>
  <c r="BC500" i="1" s="1"/>
  <c r="AB170" i="1"/>
  <c r="AA170" i="1"/>
  <c r="AB632" i="1"/>
  <c r="AA632" i="1"/>
  <c r="AV632" i="1" s="1"/>
  <c r="BA632" i="1" s="1"/>
  <c r="AB498" i="1"/>
  <c r="AA498" i="1"/>
  <c r="Y610" i="1"/>
  <c r="X610" i="1"/>
  <c r="AS610" i="1" s="1"/>
  <c r="AX610" i="1" s="1"/>
  <c r="BC610" i="1" s="1"/>
  <c r="Y568" i="1"/>
  <c r="X568" i="1"/>
  <c r="AS568" i="1" s="1"/>
  <c r="Y302" i="1"/>
  <c r="X302" i="1"/>
  <c r="AS302" i="1" s="1"/>
  <c r="AX302" i="1" s="1"/>
  <c r="BC302" i="1" s="1"/>
  <c r="BC343" i="1"/>
  <c r="BC368" i="1"/>
  <c r="AB432" i="1"/>
  <c r="AA432" i="1"/>
  <c r="AV432" i="1" s="1"/>
  <c r="BA432" i="1" s="1"/>
  <c r="BC432" i="1" s="1"/>
  <c r="AB696" i="1"/>
  <c r="AA696" i="1"/>
  <c r="AV696" i="1" s="1"/>
  <c r="BA696" i="1" s="1"/>
  <c r="BC696" i="1" s="1"/>
  <c r="Y785" i="1"/>
  <c r="X785" i="1"/>
  <c r="AS785" i="1" s="1"/>
  <c r="AX785" i="1" s="1"/>
  <c r="BC785" i="1" s="1"/>
  <c r="BC345" i="1"/>
  <c r="AB704" i="1"/>
  <c r="AA704" i="1"/>
  <c r="AB605" i="1"/>
  <c r="AA605" i="1"/>
  <c r="AV605" i="1" s="1"/>
  <c r="BA605" i="1" s="1"/>
  <c r="BC605" i="1" s="1"/>
  <c r="AB713" i="1"/>
  <c r="AA713" i="1"/>
  <c r="BC759" i="1"/>
  <c r="AB549" i="1"/>
  <c r="AA549" i="1"/>
  <c r="AV549" i="1" s="1"/>
  <c r="BA549" i="1" s="1"/>
  <c r="AB515" i="1"/>
  <c r="AA515" i="1"/>
  <c r="AV515" i="1" s="1"/>
  <c r="BA515" i="1" s="1"/>
  <c r="BC515" i="1" s="1"/>
  <c r="AB289" i="1"/>
  <c r="AA289" i="1"/>
  <c r="AV289" i="1" s="1"/>
  <c r="BA289" i="1" s="1"/>
  <c r="AB590" i="1"/>
  <c r="AA590" i="1"/>
  <c r="AV590" i="1" s="1"/>
  <c r="BA590" i="1" s="1"/>
  <c r="BC590" i="1" s="1"/>
  <c r="AB384" i="1"/>
  <c r="AA384" i="1"/>
  <c r="AV384" i="1" s="1"/>
  <c r="BA384" i="1" s="1"/>
  <c r="BC384" i="1" s="1"/>
  <c r="AB741" i="1"/>
  <c r="AA741" i="1"/>
  <c r="AV741" i="1" s="1"/>
  <c r="BA741" i="1" s="1"/>
  <c r="BC741" i="1" s="1"/>
  <c r="Y715" i="1"/>
  <c r="X715" i="1"/>
  <c r="AS715" i="1" s="1"/>
  <c r="AX715" i="1" s="1"/>
  <c r="BC715" i="1" s="1"/>
  <c r="AB452" i="1"/>
  <c r="AA452" i="1"/>
  <c r="AV452" i="1" s="1"/>
  <c r="BA452" i="1" s="1"/>
  <c r="BC452" i="1" s="1"/>
  <c r="Y301" i="1"/>
  <c r="X301" i="1"/>
  <c r="AS301" i="1" s="1"/>
  <c r="Y171" i="1"/>
  <c r="X171" i="1"/>
  <c r="AS171" i="1" s="1"/>
  <c r="AX171" i="1" s="1"/>
  <c r="BC171" i="1" s="1"/>
  <c r="Y159" i="1"/>
  <c r="X159" i="1"/>
  <c r="AS159" i="1" s="1"/>
  <c r="AX159" i="1" s="1"/>
  <c r="Y411" i="1"/>
  <c r="X411" i="1"/>
  <c r="AS411" i="1" s="1"/>
  <c r="AX411" i="1" s="1"/>
  <c r="Y220" i="1"/>
  <c r="X220" i="1"/>
  <c r="AS220" i="1" s="1"/>
  <c r="AX220" i="1" s="1"/>
  <c r="Y186" i="1"/>
  <c r="X186" i="1"/>
  <c r="AS186" i="1" s="1"/>
  <c r="AX186" i="1" s="1"/>
  <c r="Y613" i="1"/>
  <c r="X613" i="1"/>
  <c r="AS613" i="1" s="1"/>
  <c r="AX613" i="1" s="1"/>
  <c r="BC613" i="1" s="1"/>
  <c r="AB646" i="1"/>
  <c r="AA646" i="1"/>
  <c r="AV646" i="1" s="1"/>
  <c r="BA646" i="1" s="1"/>
  <c r="AB458" i="1"/>
  <c r="AA458" i="1"/>
  <c r="Y649" i="1"/>
  <c r="X649" i="1"/>
  <c r="AS649" i="1" s="1"/>
  <c r="AX649" i="1" s="1"/>
  <c r="BC649" i="1" s="1"/>
  <c r="Y708" i="1"/>
  <c r="X708" i="1"/>
  <c r="AS708" i="1" s="1"/>
  <c r="AX708" i="1" s="1"/>
  <c r="BC708" i="1" s="1"/>
  <c r="Y324" i="1"/>
  <c r="X324" i="1"/>
  <c r="Y632" i="1"/>
  <c r="X632" i="1"/>
  <c r="AS632" i="1" s="1"/>
  <c r="AX632" i="1" s="1"/>
  <c r="Y354" i="1"/>
  <c r="X354" i="1"/>
  <c r="AS354" i="1" s="1"/>
  <c r="AX354" i="1" s="1"/>
  <c r="AB697" i="1"/>
  <c r="AA697" i="1"/>
  <c r="BC731" i="1"/>
  <c r="BC305" i="1"/>
  <c r="BC726" i="1"/>
  <c r="BC185" i="1"/>
  <c r="BC722" i="1"/>
  <c r="BC187" i="1"/>
  <c r="BC330" i="1"/>
  <c r="AC326" i="1"/>
  <c r="BC401" i="1"/>
  <c r="AC516" i="1"/>
  <c r="BC482" i="1"/>
  <c r="BC380" i="1"/>
  <c r="BC273" i="1"/>
  <c r="Y534" i="1"/>
  <c r="BC306" i="1"/>
  <c r="BC795" i="1"/>
  <c r="BC240" i="1"/>
  <c r="AB639" i="1"/>
  <c r="BC788" i="1"/>
  <c r="BC207" i="1"/>
  <c r="BC347" i="1"/>
  <c r="AD567" i="1"/>
  <c r="AD578" i="1"/>
  <c r="AB623" i="1"/>
  <c r="AB702" i="1"/>
  <c r="BC670" i="1"/>
  <c r="BC317" i="1"/>
  <c r="BC270" i="1"/>
  <c r="BC781" i="1"/>
  <c r="BC222" i="1"/>
  <c r="AC482" i="1"/>
  <c r="AC285" i="1"/>
  <c r="BC199" i="1"/>
  <c r="AC288" i="1"/>
  <c r="AD725" i="1"/>
  <c r="BC492" i="1"/>
  <c r="AC654" i="1"/>
  <c r="BC476" i="1"/>
  <c r="AC775" i="1"/>
  <c r="AC462" i="1"/>
  <c r="AC673" i="1"/>
  <c r="AC728" i="1"/>
  <c r="BC369" i="1"/>
  <c r="AX225" i="1"/>
  <c r="BC225" i="1" s="1"/>
  <c r="BC221" i="1"/>
  <c r="AD185" i="1"/>
  <c r="AD795" i="1"/>
  <c r="AC382" i="1"/>
  <c r="BC597" i="1"/>
  <c r="AD143" i="1"/>
  <c r="BC204" i="1"/>
  <c r="BC310" i="1"/>
  <c r="AD587" i="1"/>
  <c r="BC379" i="1"/>
  <c r="AD598" i="1"/>
  <c r="BC194" i="1"/>
  <c r="AD736" i="1"/>
  <c r="AD217" i="1"/>
  <c r="AD641" i="1"/>
  <c r="AB603" i="1"/>
  <c r="Y597" i="1"/>
  <c r="Y564" i="1"/>
  <c r="AX415" i="1"/>
  <c r="BC415" i="1" s="1"/>
  <c r="Y532" i="1"/>
  <c r="AX462" i="1"/>
  <c r="AX711" i="1"/>
  <c r="AB477" i="1"/>
  <c r="Y254" i="1"/>
  <c r="BA456" i="1"/>
  <c r="BC456" i="1" s="1"/>
  <c r="AX385" i="1"/>
  <c r="AB227" i="1"/>
  <c r="AC573" i="1"/>
  <c r="Y194" i="1"/>
  <c r="Y317" i="1"/>
  <c r="AB273" i="1"/>
  <c r="AB775" i="1"/>
  <c r="Y207" i="1"/>
  <c r="AC385" i="1"/>
  <c r="Y444" i="1"/>
  <c r="AX678" i="1"/>
  <c r="AD426" i="1"/>
  <c r="AC507" i="1"/>
  <c r="BC460" i="1"/>
  <c r="BC155" i="1"/>
  <c r="BC196" i="1"/>
  <c r="AB203" i="1"/>
  <c r="Y483" i="1"/>
  <c r="BC294" i="1"/>
  <c r="BC192" i="1"/>
  <c r="BC740" i="1"/>
  <c r="BC436" i="1"/>
  <c r="BC334" i="1"/>
  <c r="AD751" i="1"/>
  <c r="AC322" i="1"/>
  <c r="AD762" i="1"/>
  <c r="BC753" i="1"/>
  <c r="AD275" i="1"/>
  <c r="AD482" i="1"/>
  <c r="BC627" i="1"/>
  <c r="BC276" i="1"/>
  <c r="BC390" i="1"/>
  <c r="AC170" i="1"/>
  <c r="AB435" i="1"/>
  <c r="AD481" i="1"/>
  <c r="Y355" i="1"/>
  <c r="AC143" i="1"/>
  <c r="AB651" i="1"/>
  <c r="BC428" i="1"/>
  <c r="BC556" i="1"/>
  <c r="BC346" i="1"/>
  <c r="BC582" i="1"/>
  <c r="BC429" i="1"/>
  <c r="AB373" i="1"/>
  <c r="AB759" i="1"/>
  <c r="AX549" i="1"/>
  <c r="AB406" i="1"/>
  <c r="Y696" i="1"/>
  <c r="AD235" i="1"/>
  <c r="AB659" i="1"/>
  <c r="Y306" i="1"/>
  <c r="AB644" i="1"/>
  <c r="AD799" i="1"/>
  <c r="Y643" i="1"/>
  <c r="AB304" i="1"/>
  <c r="AB418" i="1"/>
  <c r="Y319" i="1"/>
  <c r="AD326" i="1"/>
  <c r="Y795" i="1"/>
  <c r="AB738" i="1"/>
  <c r="Y750" i="1"/>
  <c r="Y605" i="1"/>
  <c r="Y275" i="1"/>
  <c r="Y346" i="1"/>
  <c r="AC452" i="1"/>
  <c r="AB451" i="1"/>
  <c r="Y266" i="1"/>
  <c r="AB654" i="1"/>
  <c r="AB718" i="1"/>
  <c r="Y187" i="1"/>
  <c r="Y176" i="1"/>
  <c r="Y473" i="1"/>
  <c r="AB447" i="1"/>
  <c r="Y360" i="1"/>
  <c r="AB743" i="1"/>
  <c r="Y503" i="1"/>
  <c r="AB423" i="1"/>
  <c r="Y476" i="1"/>
  <c r="Y745" i="1"/>
  <c r="Y409" i="1"/>
  <c r="AB265" i="1"/>
  <c r="AB703" i="1"/>
  <c r="AX793" i="1"/>
  <c r="AX205" i="1"/>
  <c r="BC205" i="1" s="1"/>
  <c r="Y541" i="1"/>
  <c r="AX146" i="1"/>
  <c r="BC146" i="1" s="1"/>
  <c r="AB476" i="1"/>
  <c r="AB166" i="1"/>
  <c r="Y644" i="1"/>
  <c r="Y554" i="1"/>
  <c r="AB347" i="1"/>
  <c r="AB222" i="1"/>
  <c r="AX247" i="1"/>
  <c r="AB490" i="1"/>
  <c r="Y630" i="1"/>
  <c r="Y249" i="1"/>
  <c r="AX446" i="1"/>
  <c r="AX514" i="1"/>
  <c r="BC514" i="1" s="1"/>
  <c r="AX300" i="1"/>
  <c r="Y381" i="1"/>
  <c r="AX309" i="1"/>
  <c r="BC309" i="1" s="1"/>
  <c r="AB649" i="1"/>
  <c r="AB179" i="1"/>
  <c r="AB772" i="1"/>
  <c r="Y587" i="1"/>
  <c r="Y364" i="1"/>
  <c r="AB798" i="1"/>
  <c r="AX522" i="1"/>
  <c r="BC522" i="1" s="1"/>
  <c r="AX639" i="1"/>
  <c r="BC639" i="1" s="1"/>
  <c r="AX236" i="1"/>
  <c r="Y665" i="1"/>
  <c r="Y671" i="1"/>
  <c r="AB307" i="1"/>
  <c r="Y261" i="1"/>
  <c r="AB788" i="1"/>
  <c r="AB379" i="1"/>
  <c r="Y264" i="1"/>
  <c r="Y181" i="1"/>
  <c r="AB519" i="1"/>
  <c r="AB449" i="1"/>
  <c r="AB514" i="1"/>
  <c r="AX296" i="1"/>
  <c r="BC296" i="1" s="1"/>
  <c r="Y144" i="1"/>
  <c r="AX529" i="1"/>
  <c r="BC529" i="1" s="1"/>
  <c r="AX430" i="1"/>
  <c r="AX666" i="1"/>
  <c r="AB627" i="1"/>
  <c r="Y486" i="1"/>
  <c r="AB221" i="1"/>
  <c r="AB540" i="1"/>
  <c r="AB726" i="1"/>
  <c r="AB728" i="1"/>
  <c r="AX335" i="1"/>
  <c r="AX546" i="1"/>
  <c r="BC546" i="1" s="1"/>
  <c r="AX229" i="1"/>
  <c r="Y510" i="1"/>
  <c r="AX246" i="1"/>
  <c r="BC246" i="1" s="1"/>
  <c r="AX730" i="1"/>
  <c r="BC730" i="1" s="1"/>
  <c r="AB355" i="1"/>
  <c r="AX595" i="1"/>
  <c r="BC595" i="1" s="1"/>
  <c r="AX295" i="1"/>
  <c r="BC295" i="1" s="1"/>
  <c r="Y458" i="1"/>
  <c r="AX298" i="1"/>
  <c r="BC298" i="1" s="1"/>
  <c r="AX495" i="1"/>
  <c r="AX617" i="1"/>
  <c r="BC617" i="1" s="1"/>
  <c r="AB296" i="1"/>
  <c r="AB388" i="1"/>
  <c r="Y749" i="1"/>
  <c r="Y548" i="1"/>
  <c r="AX455" i="1"/>
  <c r="BC455" i="1" s="1"/>
  <c r="AB274" i="1"/>
  <c r="AX668" i="1"/>
  <c r="BC668" i="1" s="1"/>
  <c r="AX603" i="1"/>
  <c r="BC603" i="1" s="1"/>
  <c r="AX762" i="1"/>
  <c r="BC762" i="1" s="1"/>
  <c r="AB460" i="1"/>
  <c r="Y223" i="1"/>
  <c r="AB740" i="1"/>
  <c r="AX272" i="1"/>
  <c r="BC272" i="1" s="1"/>
  <c r="AX397" i="1"/>
  <c r="BC397" i="1" s="1"/>
  <c r="AX439" i="1"/>
  <c r="BC439" i="1" s="1"/>
  <c r="AX477" i="1"/>
  <c r="BC477" i="1" s="1"/>
  <c r="AX570" i="1"/>
  <c r="Y400" i="1"/>
  <c r="Y571" i="1"/>
  <c r="Y572" i="1"/>
  <c r="AB479" i="1"/>
  <c r="AB204" i="1"/>
  <c r="AB444" i="1"/>
  <c r="Y157" i="1"/>
  <c r="AB167" i="1"/>
  <c r="BC637" i="1"/>
  <c r="Y428" i="1"/>
  <c r="Y619" i="1"/>
  <c r="Y269" i="1"/>
  <c r="AB527" i="1"/>
  <c r="Y713" i="1"/>
  <c r="Y744" i="1"/>
  <c r="Y485" i="1"/>
  <c r="Y633" i="1"/>
  <c r="Y221" i="1"/>
  <c r="Y387" i="1"/>
  <c r="BC564" i="1"/>
  <c r="AB483" i="1"/>
  <c r="AB475" i="1"/>
  <c r="AB345" i="1"/>
  <c r="Y582" i="1"/>
  <c r="AB538" i="1"/>
  <c r="Y436" i="1"/>
  <c r="Y484" i="1"/>
  <c r="Y155" i="1"/>
  <c r="Y334" i="1"/>
  <c r="Y406" i="1"/>
  <c r="AB177" i="1"/>
  <c r="Y390" i="1"/>
  <c r="AB228" i="1"/>
  <c r="AB765" i="1"/>
  <c r="AB771" i="1"/>
  <c r="Y380" i="1"/>
  <c r="AB541" i="1"/>
  <c r="Y429" i="1"/>
  <c r="AB374" i="1"/>
  <c r="Y753" i="1"/>
  <c r="AB404" i="1"/>
  <c r="Y589" i="1"/>
  <c r="Y517" i="1"/>
  <c r="Y697" i="1"/>
  <c r="AB223" i="1"/>
  <c r="Y740" i="1"/>
  <c r="Y731" i="1"/>
  <c r="Y791" i="1"/>
  <c r="Y166" i="1"/>
  <c r="Y502" i="1"/>
  <c r="Y199" i="1"/>
  <c r="Y481" i="1"/>
  <c r="Y688" i="1"/>
  <c r="AB560" i="1"/>
  <c r="Y344" i="1"/>
  <c r="AB298" i="1"/>
  <c r="AB548" i="1"/>
  <c r="Y204" i="1"/>
  <c r="AX398" i="1"/>
  <c r="BC398" i="1" s="1"/>
  <c r="BC555" i="1"/>
  <c r="BC619" i="1"/>
  <c r="AX735" i="1"/>
  <c r="BC735" i="1" s="1"/>
  <c r="AX217" i="1"/>
  <c r="BC217" i="1" s="1"/>
  <c r="AX732" i="1"/>
  <c r="AX526" i="1"/>
  <c r="BC526" i="1" s="1"/>
  <c r="AX304" i="1"/>
  <c r="BC304" i="1" s="1"/>
  <c r="AX635" i="1"/>
  <c r="AX664" i="1"/>
  <c r="AX743" i="1"/>
  <c r="BC743" i="1" s="1"/>
  <c r="AX244" i="1"/>
  <c r="BC244" i="1" s="1"/>
  <c r="AX659" i="1"/>
  <c r="BC659" i="1" s="1"/>
  <c r="Y161" i="1"/>
  <c r="Y538" i="1"/>
  <c r="AB305" i="1"/>
  <c r="AB199" i="1"/>
  <c r="AB563" i="1"/>
  <c r="AB332" i="1"/>
  <c r="Y265" i="1"/>
  <c r="AB171" i="1"/>
  <c r="Y366" i="1"/>
  <c r="AX752" i="1"/>
  <c r="AB730" i="1"/>
  <c r="AX621" i="1"/>
  <c r="AX408" i="1"/>
  <c r="BC408" i="1" s="1"/>
  <c r="AX349" i="1"/>
  <c r="AB263" i="1"/>
  <c r="AB434" i="1"/>
  <c r="AX210" i="1"/>
  <c r="BC210" i="1" s="1"/>
  <c r="Y152" i="1"/>
  <c r="Y641" i="1"/>
  <c r="AX257" i="1"/>
  <c r="Y594" i="1"/>
  <c r="Y660" i="1"/>
  <c r="AX291" i="1"/>
  <c r="AX738" i="1"/>
  <c r="BC738" i="1" s="1"/>
  <c r="AX284" i="1"/>
  <c r="BC284" i="1" s="1"/>
  <c r="AB790" i="1"/>
  <c r="AB473" i="1"/>
  <c r="Y404" i="1"/>
  <c r="Y693" i="1"/>
  <c r="AB253" i="1"/>
  <c r="AB670" i="1"/>
  <c r="Y721" i="1"/>
  <c r="AX563" i="1"/>
  <c r="BC563" i="1" s="1"/>
  <c r="AB630" i="1"/>
  <c r="Y658" i="1"/>
  <c r="AB422" i="1"/>
  <c r="Y653" i="1"/>
  <c r="BC254" i="1"/>
  <c r="Y703" i="1"/>
  <c r="AX356" i="1"/>
  <c r="AX569" i="1"/>
  <c r="BC569" i="1" s="1"/>
  <c r="AB194" i="1"/>
  <c r="AX242" i="1"/>
  <c r="AB428" i="1"/>
  <c r="Y331" i="1"/>
  <c r="Y417" i="1"/>
  <c r="Y165" i="1"/>
  <c r="AB346" i="1"/>
  <c r="AB781" i="1"/>
  <c r="AB582" i="1"/>
  <c r="AB306" i="1"/>
  <c r="AB330" i="1"/>
  <c r="Y315" i="1"/>
  <c r="AX598" i="1"/>
  <c r="BC598" i="1" s="1"/>
  <c r="AX277" i="1"/>
  <c r="AX748" i="1"/>
  <c r="BC163" i="1"/>
  <c r="Y245" i="1"/>
  <c r="AB397" i="1"/>
  <c r="AX725" i="1"/>
  <c r="BC725" i="1" s="1"/>
  <c r="AB688" i="1"/>
  <c r="AX624" i="1"/>
  <c r="Y519" i="1"/>
  <c r="AX792" i="1"/>
  <c r="BC792" i="1" s="1"/>
  <c r="Y243" i="1"/>
  <c r="Y599" i="1"/>
  <c r="AX651" i="1"/>
  <c r="BC651" i="1" s="1"/>
  <c r="AX652" i="1"/>
  <c r="AX313" i="1"/>
  <c r="BC313" i="1" s="1"/>
  <c r="AB569" i="1"/>
  <c r="Y590" i="1"/>
  <c r="AB401" i="1"/>
  <c r="AX667" i="1"/>
  <c r="BC667" i="1" s="1"/>
  <c r="AX751" i="1"/>
  <c r="BC751" i="1" s="1"/>
  <c r="AB207" i="1"/>
  <c r="Y616" i="1"/>
  <c r="AB259" i="1"/>
  <c r="AX389" i="1"/>
  <c r="BC389" i="1" s="1"/>
  <c r="Y629" i="1"/>
  <c r="AX393" i="1"/>
  <c r="BC393" i="1" s="1"/>
  <c r="AX777" i="1"/>
  <c r="AX474" i="1"/>
  <c r="Y311" i="1"/>
  <c r="AB211" i="1"/>
  <c r="AB295" i="1"/>
  <c r="Y227" i="1"/>
  <c r="BC773" i="1"/>
  <c r="Y158" i="1"/>
  <c r="AB749" i="1"/>
  <c r="Y567" i="1"/>
  <c r="AB363" i="1"/>
  <c r="AB708" i="1"/>
  <c r="AB324" i="1"/>
  <c r="Y196" i="1"/>
  <c r="BC507" i="1"/>
  <c r="Y467" i="1"/>
  <c r="AB331" i="1"/>
  <c r="AX275" i="1"/>
  <c r="BC275" i="1" s="1"/>
  <c r="Y556" i="1"/>
  <c r="AB690" i="1"/>
  <c r="Y330" i="1"/>
  <c r="BC488" i="1"/>
  <c r="BC791" i="1"/>
  <c r="AB153" i="1"/>
  <c r="AB364" i="1"/>
  <c r="Y722" i="1"/>
  <c r="AC722" i="1" s="1"/>
  <c r="AB557" i="1"/>
  <c r="AD522" i="1"/>
  <c r="Y276" i="1"/>
  <c r="AB667" i="1"/>
  <c r="AB205" i="1"/>
  <c r="AB284" i="1"/>
  <c r="Y273" i="1"/>
  <c r="Y270" i="1"/>
  <c r="Y700" i="1"/>
  <c r="Y663" i="1"/>
  <c r="Y661" i="1"/>
  <c r="Y174" i="1"/>
  <c r="Y726" i="1"/>
  <c r="Y488" i="1"/>
  <c r="Y305" i="1"/>
  <c r="Y426" i="1"/>
  <c r="Y299" i="1"/>
  <c r="Y615" i="1"/>
  <c r="AB792" i="1"/>
  <c r="Y189" i="1"/>
  <c r="BC643" i="1"/>
  <c r="Y398" i="1"/>
  <c r="BC586" i="1"/>
  <c r="AD269" i="1"/>
  <c r="Y460" i="1"/>
  <c r="BC166" i="1"/>
  <c r="Y793" i="1"/>
  <c r="AB484" i="1"/>
  <c r="AC759" i="1"/>
  <c r="AB398" i="1"/>
  <c r="AB586" i="1"/>
  <c r="Y205" i="1"/>
  <c r="AX541" i="1"/>
  <c r="BC541" i="1" s="1"/>
  <c r="AB619" i="1"/>
  <c r="AB302" i="1"/>
  <c r="AD693" i="1"/>
  <c r="AB663" i="1"/>
  <c r="AC788" i="1"/>
  <c r="Y146" i="1"/>
  <c r="AC350" i="1"/>
  <c r="AB686" i="1"/>
  <c r="AC678" i="1"/>
  <c r="AX161" i="1"/>
  <c r="AX538" i="1"/>
  <c r="BC538" i="1" s="1"/>
  <c r="AB272" i="1"/>
  <c r="Y247" i="1"/>
  <c r="AB779" i="1"/>
  <c r="AD509" i="1"/>
  <c r="Y340" i="1"/>
  <c r="AX366" i="1"/>
  <c r="AB439" i="1"/>
  <c r="AB181" i="1"/>
  <c r="AC701" i="1"/>
  <c r="Y446" i="1"/>
  <c r="AB658" i="1"/>
  <c r="Y514" i="1"/>
  <c r="AB256" i="1"/>
  <c r="AB197" i="1"/>
  <c r="Y300" i="1"/>
  <c r="AB539" i="1"/>
  <c r="Y309" i="1"/>
  <c r="AX152" i="1"/>
  <c r="BC152" i="1" s="1"/>
  <c r="AX641" i="1"/>
  <c r="BC641" i="1" s="1"/>
  <c r="Y257" i="1"/>
  <c r="AX594" i="1"/>
  <c r="BC594" i="1" s="1"/>
  <c r="AX660" i="1"/>
  <c r="Y522" i="1"/>
  <c r="AB294" i="1"/>
  <c r="AB438" i="1"/>
  <c r="Y639" i="1"/>
  <c r="Y236" i="1"/>
  <c r="AX404" i="1"/>
  <c r="BC404" i="1" s="1"/>
  <c r="AX693" i="1"/>
  <c r="BC693" i="1" s="1"/>
  <c r="AX721" i="1"/>
  <c r="AC432" i="1"/>
  <c r="AB506" i="1"/>
  <c r="AB258" i="1"/>
  <c r="AB163" i="1"/>
  <c r="AB340" i="1"/>
  <c r="AX658" i="1"/>
  <c r="BC658" i="1" s="1"/>
  <c r="AX653" i="1"/>
  <c r="Y296" i="1"/>
  <c r="AB303" i="1"/>
  <c r="AB415" i="1"/>
  <c r="Y529" i="1"/>
  <c r="AC177" i="1"/>
  <c r="AB637" i="1"/>
  <c r="Y430" i="1"/>
  <c r="AB555" i="1"/>
  <c r="Y666" i="1"/>
  <c r="AX331" i="1"/>
  <c r="BC331" i="1" s="1"/>
  <c r="AX417" i="1"/>
  <c r="AX165" i="1"/>
  <c r="AX315" i="1"/>
  <c r="AB488" i="1"/>
  <c r="Y335" i="1"/>
  <c r="Y546" i="1"/>
  <c r="BC340" i="1"/>
  <c r="Y229" i="1"/>
  <c r="Y535" i="1"/>
  <c r="Y246" i="1"/>
  <c r="AD655" i="1"/>
  <c r="Y730" i="1"/>
  <c r="AB408" i="1"/>
  <c r="Y595" i="1"/>
  <c r="Y295" i="1"/>
  <c r="AX243" i="1"/>
  <c r="BC243" i="1" s="1"/>
  <c r="Y298" i="1"/>
  <c r="Y495" i="1"/>
  <c r="Y617" i="1"/>
  <c r="AB156" i="1"/>
  <c r="AB210" i="1"/>
  <c r="Y455" i="1"/>
  <c r="BC303" i="1"/>
  <c r="Y668" i="1"/>
  <c r="AB187" i="1"/>
  <c r="AB794" i="1"/>
  <c r="AB640" i="1"/>
  <c r="Y603" i="1"/>
  <c r="AB753" i="1"/>
  <c r="Y762" i="1"/>
  <c r="AB597" i="1"/>
  <c r="AX616" i="1"/>
  <c r="BC616" i="1" s="1"/>
  <c r="AB564" i="1"/>
  <c r="Y272" i="1"/>
  <c r="AD310" i="1"/>
  <c r="Y397" i="1"/>
  <c r="AX629" i="1"/>
  <c r="BC629" i="1" s="1"/>
  <c r="AD535" i="1"/>
  <c r="AB510" i="1"/>
  <c r="Y439" i="1"/>
  <c r="AC560" i="1"/>
  <c r="Y477" i="1"/>
  <c r="Y570" i="1"/>
  <c r="AX311" i="1"/>
  <c r="BC311" i="1" s="1"/>
  <c r="AX227" i="1"/>
  <c r="BC227" i="1" s="1"/>
  <c r="AX158" i="1"/>
  <c r="Y401" i="1"/>
  <c r="AB602" i="1"/>
  <c r="AB529" i="1"/>
  <c r="AC147" i="1"/>
  <c r="AC384" i="1"/>
  <c r="Y555" i="1"/>
  <c r="AC628" i="1"/>
  <c r="Y218" i="1"/>
  <c r="AB150" i="1"/>
  <c r="AD403" i="1"/>
  <c r="AB677" i="1"/>
  <c r="Y329" i="1"/>
  <c r="AB260" i="1"/>
  <c r="AD409" i="1"/>
  <c r="AC655" i="1"/>
  <c r="AC577" i="1"/>
  <c r="AB526" i="1"/>
  <c r="Y549" i="1"/>
  <c r="AC754" i="1"/>
  <c r="Y767" i="1"/>
  <c r="Y492" i="1"/>
  <c r="BC233" i="1"/>
  <c r="AB594" i="1"/>
  <c r="AX406" i="1"/>
  <c r="BC406" i="1" s="1"/>
  <c r="Y283" i="1"/>
  <c r="Y280" i="1"/>
  <c r="Y278" i="1"/>
  <c r="Y586" i="1"/>
  <c r="Y294" i="1"/>
  <c r="AB553" i="1"/>
  <c r="AB375" i="1"/>
  <c r="AB628" i="1"/>
  <c r="AB715" i="1"/>
  <c r="Y627" i="1"/>
  <c r="AB671" i="1"/>
  <c r="Y500" i="1"/>
  <c r="AB616" i="1"/>
  <c r="Y379" i="1"/>
  <c r="Y540" i="1"/>
  <c r="AB504" i="1"/>
  <c r="Y670" i="1"/>
  <c r="Y478" i="1"/>
  <c r="AB583" i="1"/>
  <c r="AB554" i="1"/>
  <c r="Y347" i="1"/>
  <c r="BC370" i="1"/>
  <c r="AB225" i="1"/>
  <c r="Y248" i="1"/>
  <c r="Y192" i="1"/>
  <c r="AB410" i="1"/>
  <c r="AB144" i="1"/>
  <c r="AC367" i="1"/>
  <c r="AC772" i="1"/>
  <c r="BC484" i="1"/>
  <c r="AC233" i="1"/>
  <c r="AC771" i="1"/>
  <c r="AD322" i="1"/>
  <c r="BC176" i="1"/>
  <c r="AC447" i="1"/>
  <c r="AC456" i="1"/>
  <c r="AB436" i="1"/>
  <c r="AB607" i="1"/>
  <c r="AB492" i="1"/>
  <c r="Y735" i="1"/>
  <c r="AB722" i="1"/>
  <c r="AC142" i="1"/>
  <c r="AB276" i="1"/>
  <c r="AB390" i="1"/>
  <c r="Y217" i="1"/>
  <c r="Y732" i="1"/>
  <c r="Y526" i="1"/>
  <c r="Y304" i="1"/>
  <c r="AB176" i="1"/>
  <c r="AC374" i="1"/>
  <c r="Y635" i="1"/>
  <c r="Y664" i="1"/>
  <c r="Y743" i="1"/>
  <c r="Y244" i="1"/>
  <c r="Y659" i="1"/>
  <c r="AB731" i="1"/>
  <c r="AB791" i="1"/>
  <c r="AX644" i="1"/>
  <c r="BC644" i="1" s="1"/>
  <c r="AX554" i="1"/>
  <c r="BC554" i="1" s="1"/>
  <c r="Y163" i="1"/>
  <c r="AB370" i="1"/>
  <c r="AB780" i="1"/>
  <c r="AX265" i="1"/>
  <c r="BC265" i="1" s="1"/>
  <c r="AX630" i="1"/>
  <c r="BC630" i="1" s="1"/>
  <c r="AB264" i="1"/>
  <c r="Y752" i="1"/>
  <c r="AC225" i="1"/>
  <c r="Y621" i="1"/>
  <c r="Y408" i="1"/>
  <c r="Y349" i="1"/>
  <c r="AB254" i="1"/>
  <c r="AB243" i="1"/>
  <c r="AB573" i="1"/>
  <c r="AD573" i="1" s="1"/>
  <c r="AD566" i="1"/>
  <c r="AB571" i="1"/>
  <c r="Y685" i="1"/>
  <c r="AX381" i="1"/>
  <c r="BC381" i="1" s="1"/>
  <c r="Y210" i="1"/>
  <c r="AC210" i="1" s="1"/>
  <c r="Y303" i="1"/>
  <c r="BC772" i="1"/>
  <c r="AX587" i="1"/>
  <c r="BC587" i="1" s="1"/>
  <c r="AX364" i="1"/>
  <c r="BC364" i="1" s="1"/>
  <c r="AB634" i="1"/>
  <c r="AB394" i="1"/>
  <c r="Y291" i="1"/>
  <c r="Y738" i="1"/>
  <c r="AB297" i="1"/>
  <c r="Y284" i="1"/>
  <c r="AB429" i="1"/>
  <c r="AX665" i="1"/>
  <c r="AX671" i="1"/>
  <c r="BC671" i="1" s="1"/>
  <c r="BC307" i="1"/>
  <c r="AX261" i="1"/>
  <c r="BC261" i="1" s="1"/>
  <c r="AC345" i="1"/>
  <c r="AB240" i="1"/>
  <c r="Y563" i="1"/>
  <c r="AB497" i="1"/>
  <c r="AB546" i="1"/>
  <c r="Y454" i="1"/>
  <c r="AX264" i="1"/>
  <c r="BC264" i="1" s="1"/>
  <c r="AX181" i="1"/>
  <c r="BC181" i="1" s="1"/>
  <c r="AB620" i="1"/>
  <c r="AB248" i="1"/>
  <c r="Y356" i="1"/>
  <c r="Y569" i="1"/>
  <c r="AB455" i="1"/>
  <c r="AB735" i="1"/>
  <c r="AB233" i="1"/>
  <c r="Y242" i="1"/>
  <c r="AB413" i="1"/>
  <c r="AB507" i="1"/>
  <c r="AB336" i="1"/>
  <c r="AX486" i="1"/>
  <c r="BC486" i="1" s="1"/>
  <c r="BC540" i="1"/>
  <c r="BC728" i="1"/>
  <c r="Y598" i="1"/>
  <c r="Y277" i="1"/>
  <c r="AD456" i="1"/>
  <c r="Y748" i="1"/>
  <c r="Y489" i="1"/>
  <c r="AB454" i="1"/>
  <c r="AD551" i="1"/>
  <c r="Y725" i="1"/>
  <c r="AX510" i="1"/>
  <c r="BC510" i="1" s="1"/>
  <c r="Y624" i="1"/>
  <c r="AX519" i="1"/>
  <c r="BC519" i="1" s="1"/>
  <c r="Y792" i="1"/>
  <c r="AX458" i="1"/>
  <c r="Y651" i="1"/>
  <c r="Y652" i="1"/>
  <c r="Y313" i="1"/>
  <c r="AB192" i="1"/>
  <c r="Y647" i="1"/>
  <c r="Y479" i="1"/>
  <c r="AD309" i="1"/>
  <c r="AB643" i="1"/>
  <c r="Y667" i="1"/>
  <c r="AB317" i="1"/>
  <c r="AB270" i="1"/>
  <c r="AB556" i="1"/>
  <c r="Y751" i="1"/>
  <c r="AX223" i="1"/>
  <c r="BC223" i="1" s="1"/>
  <c r="Y389" i="1"/>
  <c r="AD164" i="1"/>
  <c r="AB472" i="1"/>
  <c r="AB301" i="1"/>
  <c r="BC454" i="1"/>
  <c r="Y393" i="1"/>
  <c r="Y777" i="1"/>
  <c r="AB766" i="1"/>
  <c r="Y474" i="1"/>
  <c r="AX400" i="1"/>
  <c r="AB773" i="1"/>
  <c r="AX571" i="1"/>
  <c r="BC571" i="1" s="1"/>
  <c r="AX572" i="1"/>
  <c r="BC572" i="1" s="1"/>
  <c r="AC19" i="6"/>
  <c r="AD420" i="1" l="1"/>
  <c r="AC695" i="1"/>
  <c r="AD316" i="1"/>
  <c r="AC491" i="1"/>
  <c r="AD552" i="1"/>
  <c r="AD520" i="1"/>
  <c r="AD277" i="1"/>
  <c r="AD186" i="1"/>
  <c r="AD696" i="1"/>
  <c r="AD605" i="1"/>
  <c r="AD158" i="1"/>
  <c r="AD599" i="1"/>
  <c r="AC403" i="1"/>
  <c r="AC190" i="1"/>
  <c r="AC602" i="1"/>
  <c r="AD774" i="1"/>
  <c r="BC229" i="1"/>
  <c r="BC793" i="1"/>
  <c r="AC471" i="1"/>
  <c r="AD338" i="1"/>
  <c r="AC475" i="1"/>
  <c r="AC607" i="1"/>
  <c r="AD717" i="1"/>
  <c r="AC337" i="1"/>
  <c r="AD319" i="1"/>
  <c r="AD516" i="1"/>
  <c r="AC642" i="1"/>
  <c r="AC690" i="1"/>
  <c r="AC636" i="1"/>
  <c r="AD359" i="1"/>
  <c r="AD349" i="1"/>
  <c r="BC366" i="1"/>
  <c r="BC356" i="1"/>
  <c r="BC257" i="1"/>
  <c r="BC621" i="1"/>
  <c r="BC335" i="1"/>
  <c r="BC446" i="1"/>
  <c r="BC247" i="1"/>
  <c r="AD190" i="1"/>
  <c r="BC354" i="1"/>
  <c r="BC186" i="1"/>
  <c r="BC411" i="1"/>
  <c r="BC420" i="1"/>
  <c r="AD754" i="1"/>
  <c r="AD285" i="1"/>
  <c r="AD283" i="1"/>
  <c r="AD618" i="1"/>
  <c r="AD474" i="1"/>
  <c r="AD471" i="1"/>
  <c r="AC197" i="1"/>
  <c r="AC504" i="1"/>
  <c r="AC297" i="1"/>
  <c r="AC394" i="1"/>
  <c r="AC421" i="1"/>
  <c r="AD387" i="1"/>
  <c r="AD469" i="1"/>
  <c r="AC780" i="1"/>
  <c r="AD633" i="1"/>
  <c r="AC614" i="1"/>
  <c r="AC794" i="1"/>
  <c r="AD457" i="1"/>
  <c r="AD648" i="1"/>
  <c r="AD590" i="1"/>
  <c r="BC635" i="1"/>
  <c r="AD366" i="1"/>
  <c r="BC315" i="1"/>
  <c r="BC717" i="1"/>
  <c r="BC215" i="1"/>
  <c r="BC267" i="1"/>
  <c r="BC359" i="1"/>
  <c r="BC220" i="1"/>
  <c r="BC159" i="1"/>
  <c r="BC624" i="1"/>
  <c r="BC349" i="1"/>
  <c r="BC417" i="1"/>
  <c r="AD430" i="1"/>
  <c r="BC242" i="1"/>
  <c r="BC385" i="1"/>
  <c r="AC649" i="1"/>
  <c r="BC161" i="1"/>
  <c r="BC664" i="1"/>
  <c r="AC613" i="1"/>
  <c r="BC462" i="1"/>
  <c r="AD329" i="1"/>
  <c r="AD500" i="1"/>
  <c r="AI500" i="1" s="1"/>
  <c r="BC665" i="1"/>
  <c r="AD632" i="1"/>
  <c r="AI632" i="1" s="1"/>
  <c r="AD711" i="1"/>
  <c r="AD666" i="1"/>
  <c r="AI666" i="1" s="1"/>
  <c r="AK666" i="1" s="1"/>
  <c r="AR666" i="1" s="1"/>
  <c r="AD778" i="1"/>
  <c r="AC372" i="1"/>
  <c r="AC258" i="1"/>
  <c r="AD361" i="1"/>
  <c r="AI361" i="1" s="1"/>
  <c r="AD721" i="1"/>
  <c r="AD218" i="1"/>
  <c r="AI218" i="1" s="1"/>
  <c r="AD549" i="1"/>
  <c r="AC686" i="1"/>
  <c r="AF686" i="1" s="1"/>
  <c r="AJ686" i="1" s="1"/>
  <c r="AQ686" i="1" s="1"/>
  <c r="AC551" i="1"/>
  <c r="AD289" i="1"/>
  <c r="AI289" i="1" s="1"/>
  <c r="AD161" i="1"/>
  <c r="AI161" i="1" s="1"/>
  <c r="AD581" i="1"/>
  <c r="AI581" i="1" s="1"/>
  <c r="AD188" i="1"/>
  <c r="AC256" i="1"/>
  <c r="AC568" i="1"/>
  <c r="AF568" i="1" s="1"/>
  <c r="AD169" i="1"/>
  <c r="AI169" i="1" s="1"/>
  <c r="AK169" i="1" s="1"/>
  <c r="AR169" i="1" s="1"/>
  <c r="AC591" i="1"/>
  <c r="AC435" i="1"/>
  <c r="AF435" i="1" s="1"/>
  <c r="AJ435" i="1" s="1"/>
  <c r="AQ435" i="1" s="1"/>
  <c r="AD745" i="1"/>
  <c r="AI745" i="1" s="1"/>
  <c r="AW745" i="1" s="1"/>
  <c r="BB745" i="1" s="1"/>
  <c r="BF745" i="1" s="1"/>
  <c r="AC640" i="1"/>
  <c r="AF640" i="1" s="1"/>
  <c r="AJ640" i="1" s="1"/>
  <c r="AQ640" i="1" s="1"/>
  <c r="AC373" i="1"/>
  <c r="AC715" i="1"/>
  <c r="AC359" i="1"/>
  <c r="AF359" i="1" s="1"/>
  <c r="AJ359" i="1" s="1"/>
  <c r="AQ359" i="1" s="1"/>
  <c r="AC220" i="1"/>
  <c r="AF220" i="1" s="1"/>
  <c r="AC286" i="1"/>
  <c r="AC774" i="1"/>
  <c r="AF774" i="1" s="1"/>
  <c r="AD432" i="1"/>
  <c r="AI432" i="1" s="1"/>
  <c r="AD502" i="1"/>
  <c r="AI502" i="1" s="1"/>
  <c r="AK502" i="1" s="1"/>
  <c r="AR502" i="1" s="1"/>
  <c r="AC302" i="1"/>
  <c r="AC610" i="1"/>
  <c r="AD664" i="1"/>
  <c r="AD242" i="1"/>
  <c r="AD360" i="1"/>
  <c r="AC539" i="1"/>
  <c r="AF539" i="1" s="1"/>
  <c r="AJ539" i="1" s="1"/>
  <c r="AQ539" i="1" s="1"/>
  <c r="AC228" i="1"/>
  <c r="AF228" i="1" s="1"/>
  <c r="AD172" i="1"/>
  <c r="AI172" i="1" s="1"/>
  <c r="AD707" i="1"/>
  <c r="AC588" i="1"/>
  <c r="BC752" i="1"/>
  <c r="BC430" i="1"/>
  <c r="BC711" i="1"/>
  <c r="BC361" i="1"/>
  <c r="BC618" i="1"/>
  <c r="BC337" i="1"/>
  <c r="BC400" i="1"/>
  <c r="BC652" i="1"/>
  <c r="BC300" i="1"/>
  <c r="BC632" i="1"/>
  <c r="BC466" i="1"/>
  <c r="BC421" i="1"/>
  <c r="AD515" i="1"/>
  <c r="AI515" i="1" s="1"/>
  <c r="AD466" i="1"/>
  <c r="AI466" i="1" s="1"/>
  <c r="AW466" i="1" s="1"/>
  <c r="BB466" i="1" s="1"/>
  <c r="BF466" i="1" s="1"/>
  <c r="AD635" i="1"/>
  <c r="AC785" i="1"/>
  <c r="AF785" i="1" s="1"/>
  <c r="AC332" i="1"/>
  <c r="AF332" i="1" s="1"/>
  <c r="AD335" i="1"/>
  <c r="AI335" i="1" s="1"/>
  <c r="AW335" i="1" s="1"/>
  <c r="BB335" i="1" s="1"/>
  <c r="BF335" i="1" s="1"/>
  <c r="AD337" i="1"/>
  <c r="AD246" i="1"/>
  <c r="AC677" i="1"/>
  <c r="AF677" i="1" s="1"/>
  <c r="AC235" i="1"/>
  <c r="AF235" i="1" s="1"/>
  <c r="AC578" i="1"/>
  <c r="AD575" i="1"/>
  <c r="AI575" i="1" s="1"/>
  <c r="AD159" i="1"/>
  <c r="AI159" i="1" s="1"/>
  <c r="AC552" i="1"/>
  <c r="AF552" i="1" s="1"/>
  <c r="AJ552" i="1" s="1"/>
  <c r="AQ552" i="1" s="1"/>
  <c r="AC553" i="1"/>
  <c r="BC158" i="1"/>
  <c r="AC509" i="1"/>
  <c r="AF509" i="1" s="1"/>
  <c r="AJ509" i="1" s="1"/>
  <c r="AQ509" i="1" s="1"/>
  <c r="AD676" i="1"/>
  <c r="AD145" i="1"/>
  <c r="BC165" i="1"/>
  <c r="AC274" i="1"/>
  <c r="AF274" i="1" s="1"/>
  <c r="AC263" i="1"/>
  <c r="BC721" i="1"/>
  <c r="AD588" i="1"/>
  <c r="AI588" i="1" s="1"/>
  <c r="AW588" i="1" s="1"/>
  <c r="BB588" i="1" s="1"/>
  <c r="BF588" i="1" s="1"/>
  <c r="BC660" i="1"/>
  <c r="AD615" i="1"/>
  <c r="AI615" i="1" s="1"/>
  <c r="AD384" i="1"/>
  <c r="AD417" i="1"/>
  <c r="AD626" i="1"/>
  <c r="BC474" i="1"/>
  <c r="BC277" i="1"/>
  <c r="BC291" i="1"/>
  <c r="BC666" i="1"/>
  <c r="BC236" i="1"/>
  <c r="AD300" i="1"/>
  <c r="AD267" i="1"/>
  <c r="AI267" i="1" s="1"/>
  <c r="AW267" i="1" s="1"/>
  <c r="BB267" i="1" s="1"/>
  <c r="BF267" i="1" s="1"/>
  <c r="BC549" i="1"/>
  <c r="AC318" i="1"/>
  <c r="AF318" i="1" s="1"/>
  <c r="AT318" i="1" s="1"/>
  <c r="AY318" i="1" s="1"/>
  <c r="BE318" i="1" s="1"/>
  <c r="AC490" i="1"/>
  <c r="AC585" i="1"/>
  <c r="AF585" i="1" s="1"/>
  <c r="AT585" i="1" s="1"/>
  <c r="BJ585" i="1" s="1"/>
  <c r="AD793" i="1"/>
  <c r="AD400" i="1"/>
  <c r="AI400" i="1" s="1"/>
  <c r="AW400" i="1" s="1"/>
  <c r="BB400" i="1" s="1"/>
  <c r="BF400" i="1" s="1"/>
  <c r="AD665" i="1"/>
  <c r="BC678" i="1"/>
  <c r="AC420" i="1"/>
  <c r="AF420" i="1" s="1"/>
  <c r="AT420" i="1" s="1"/>
  <c r="AD720" i="1"/>
  <c r="AI720" i="1" s="1"/>
  <c r="AK720" i="1" s="1"/>
  <c r="AR720" i="1" s="1"/>
  <c r="AD385" i="1"/>
  <c r="AC632" i="1"/>
  <c r="AF632" i="1" s="1"/>
  <c r="AT632" i="1" s="1"/>
  <c r="AC172" i="1"/>
  <c r="AF172" i="1" s="1"/>
  <c r="AT172" i="1" s="1"/>
  <c r="AY172" i="1" s="1"/>
  <c r="BE172" i="1" s="1"/>
  <c r="AC626" i="1"/>
  <c r="AF626" i="1" s="1"/>
  <c r="AC734" i="1"/>
  <c r="AD350" i="1"/>
  <c r="AI350" i="1" s="1"/>
  <c r="AC250" i="1"/>
  <c r="AF250" i="1" s="1"/>
  <c r="AC472" i="1"/>
  <c r="AF472" i="1" s="1"/>
  <c r="AD685" i="1"/>
  <c r="AC413" i="1"/>
  <c r="AF413" i="1" s="1"/>
  <c r="AJ413" i="1" s="1"/>
  <c r="AQ413" i="1" s="1"/>
  <c r="BC774" i="1"/>
  <c r="BC588" i="1"/>
  <c r="AD621" i="1"/>
  <c r="AD446" i="1"/>
  <c r="AI446" i="1" s="1"/>
  <c r="AW446" i="1" s="1"/>
  <c r="BB446" i="1" s="1"/>
  <c r="BF446" i="1" s="1"/>
  <c r="AC422" i="1"/>
  <c r="AF422" i="1" s="1"/>
  <c r="AT422" i="1" s="1"/>
  <c r="BC676" i="1"/>
  <c r="BC778" i="1"/>
  <c r="AC575" i="1"/>
  <c r="AF575" i="1" s="1"/>
  <c r="AC211" i="1"/>
  <c r="AF211" i="1" s="1"/>
  <c r="AT211" i="1" s="1"/>
  <c r="AD382" i="1"/>
  <c r="AI382" i="1" s="1"/>
  <c r="AC159" i="1"/>
  <c r="AC301" i="1"/>
  <c r="AF301" i="1" s="1"/>
  <c r="AT301" i="1" s="1"/>
  <c r="AD452" i="1"/>
  <c r="AI452" i="1" s="1"/>
  <c r="AW452" i="1" s="1"/>
  <c r="BB452" i="1" s="1"/>
  <c r="BF452" i="1" s="1"/>
  <c r="AC253" i="1"/>
  <c r="AF253" i="1" s="1"/>
  <c r="AJ253" i="1" s="1"/>
  <c r="AQ253" i="1" s="1"/>
  <c r="AC708" i="1"/>
  <c r="AD589" i="1"/>
  <c r="AD184" i="1"/>
  <c r="AC648" i="1"/>
  <c r="AF648" i="1" s="1"/>
  <c r="AT648" i="1" s="1"/>
  <c r="AC469" i="1"/>
  <c r="AC566" i="1"/>
  <c r="AF566" i="1" s="1"/>
  <c r="AT566" i="1" s="1"/>
  <c r="AD247" i="1"/>
  <c r="AI247" i="1" s="1"/>
  <c r="AD215" i="1"/>
  <c r="AC251" i="1"/>
  <c r="AC376" i="1"/>
  <c r="AF376" i="1" s="1"/>
  <c r="AT376" i="1" s="1"/>
  <c r="AC790" i="1"/>
  <c r="AF790" i="1" s="1"/>
  <c r="AJ790" i="1" s="1"/>
  <c r="AQ790" i="1" s="1"/>
  <c r="AD236" i="1"/>
  <c r="AI236" i="1" s="1"/>
  <c r="AW236" i="1" s="1"/>
  <c r="BB236" i="1" s="1"/>
  <c r="BF236" i="1" s="1"/>
  <c r="AD291" i="1"/>
  <c r="AD220" i="1"/>
  <c r="BC777" i="1"/>
  <c r="BC732" i="1"/>
  <c r="BC495" i="1"/>
  <c r="AD611" i="1"/>
  <c r="AD299" i="1"/>
  <c r="AD652" i="1"/>
  <c r="AC361" i="1"/>
  <c r="AD716" i="1"/>
  <c r="AI716" i="1" s="1"/>
  <c r="AW716" i="1" s="1"/>
  <c r="AC328" i="1"/>
  <c r="AF328" i="1" s="1"/>
  <c r="AC736" i="1"/>
  <c r="AF736" i="1" s="1"/>
  <c r="AT736" i="1" s="1"/>
  <c r="BJ736" i="1" s="1"/>
  <c r="AC375" i="1"/>
  <c r="AC438" i="1"/>
  <c r="AF438" i="1" s="1"/>
  <c r="AD280" i="1"/>
  <c r="AI280" i="1" s="1"/>
  <c r="AD752" i="1"/>
  <c r="AI752" i="1" s="1"/>
  <c r="AW752" i="1" s="1"/>
  <c r="BB752" i="1" s="1"/>
  <c r="BF752" i="1" s="1"/>
  <c r="AC717" i="1"/>
  <c r="AC499" i="1"/>
  <c r="AF499" i="1" s="1"/>
  <c r="AT499" i="1" s="1"/>
  <c r="BH499" i="1" s="1"/>
  <c r="AC506" i="1"/>
  <c r="AF506" i="1" s="1"/>
  <c r="AJ506" i="1" s="1"/>
  <c r="AQ506" i="1" s="1"/>
  <c r="AD315" i="1"/>
  <c r="AC188" i="1"/>
  <c r="AC704" i="1"/>
  <c r="AC448" i="1"/>
  <c r="AF448" i="1" s="1"/>
  <c r="AC466" i="1"/>
  <c r="AF466" i="1" s="1"/>
  <c r="AT466" i="1" s="1"/>
  <c r="BJ466" i="1" s="1"/>
  <c r="AC646" i="1"/>
  <c r="AC267" i="1"/>
  <c r="AF267" i="1" s="1"/>
  <c r="AT267" i="1" s="1"/>
  <c r="AD489" i="1"/>
  <c r="AI489" i="1" s="1"/>
  <c r="AW489" i="1" s="1"/>
  <c r="BB489" i="1" s="1"/>
  <c r="BF489" i="1" s="1"/>
  <c r="AD678" i="1"/>
  <c r="AI678" i="1" s="1"/>
  <c r="AW678" i="1" s="1"/>
  <c r="BB678" i="1" s="1"/>
  <c r="BF678" i="1" s="1"/>
  <c r="AC676" i="1"/>
  <c r="AC289" i="1"/>
  <c r="AF289" i="1" s="1"/>
  <c r="AT289" i="1" s="1"/>
  <c r="BC648" i="1"/>
  <c r="AI322" i="1"/>
  <c r="AW322" i="1" s="1"/>
  <c r="BB322" i="1" s="1"/>
  <c r="BF322" i="1" s="1"/>
  <c r="AF724" i="1"/>
  <c r="AT724" i="1" s="1"/>
  <c r="AF591" i="1"/>
  <c r="AI266" i="1"/>
  <c r="AW266" i="1" s="1"/>
  <c r="BB266" i="1" s="1"/>
  <c r="BF266" i="1" s="1"/>
  <c r="AI481" i="1"/>
  <c r="AW481" i="1" s="1"/>
  <c r="BB481" i="1" s="1"/>
  <c r="BF481" i="1" s="1"/>
  <c r="AF337" i="1"/>
  <c r="AJ337" i="1" s="1"/>
  <c r="AQ337" i="1" s="1"/>
  <c r="AI641" i="1"/>
  <c r="AW641" i="1" s="1"/>
  <c r="BB641" i="1" s="1"/>
  <c r="BF641" i="1" s="1"/>
  <c r="AF369" i="1"/>
  <c r="AT369" i="1" s="1"/>
  <c r="BH369" i="1" s="1"/>
  <c r="AF720" i="1"/>
  <c r="AT720" i="1" s="1"/>
  <c r="AI337" i="1"/>
  <c r="AF210" i="1"/>
  <c r="AF497" i="1"/>
  <c r="AT497" i="1" s="1"/>
  <c r="AF374" i="1"/>
  <c r="AF708" i="1"/>
  <c r="AI142" i="1"/>
  <c r="AW142" i="1" s="1"/>
  <c r="BB142" i="1" s="1"/>
  <c r="BF142" i="1" s="1"/>
  <c r="AF614" i="1"/>
  <c r="AF367" i="1"/>
  <c r="AT367" i="1" s="1"/>
  <c r="AI633" i="1"/>
  <c r="AK633" i="1" s="1"/>
  <c r="AR633" i="1" s="1"/>
  <c r="AF475" i="1"/>
  <c r="AF754" i="1"/>
  <c r="AT754" i="1" s="1"/>
  <c r="AF156" i="1"/>
  <c r="AT156" i="1" s="1"/>
  <c r="AF655" i="1"/>
  <c r="AT655" i="1" s="1"/>
  <c r="AI574" i="1"/>
  <c r="AW574" i="1" s="1"/>
  <c r="BB574" i="1" s="1"/>
  <c r="BF574" i="1" s="1"/>
  <c r="AF307" i="1"/>
  <c r="AT307" i="1" s="1"/>
  <c r="AI368" i="1"/>
  <c r="AW368" i="1" s="1"/>
  <c r="BB368" i="1" s="1"/>
  <c r="BF368" i="1" s="1"/>
  <c r="AI310" i="1"/>
  <c r="AW310" i="1" s="1"/>
  <c r="BB310" i="1" s="1"/>
  <c r="BF310" i="1" s="1"/>
  <c r="AI778" i="1"/>
  <c r="AW778" i="1" s="1"/>
  <c r="BB778" i="1" s="1"/>
  <c r="BF778" i="1" s="1"/>
  <c r="AI277" i="1"/>
  <c r="AI520" i="1"/>
  <c r="AI617" i="1"/>
  <c r="AW617" i="1" s="1"/>
  <c r="BB617" i="1" s="1"/>
  <c r="BF617" i="1" s="1"/>
  <c r="AI648" i="1"/>
  <c r="AI522" i="1"/>
  <c r="AW522" i="1" s="1"/>
  <c r="BB522" i="1" s="1"/>
  <c r="BF522" i="1" s="1"/>
  <c r="AI647" i="1"/>
  <c r="AW647" i="1" s="1"/>
  <c r="BB647" i="1" s="1"/>
  <c r="BF647" i="1" s="1"/>
  <c r="AI482" i="1"/>
  <c r="AW482" i="1" s="1"/>
  <c r="BB482" i="1" s="1"/>
  <c r="BF482" i="1" s="1"/>
  <c r="AF197" i="1"/>
  <c r="AT197" i="1" s="1"/>
  <c r="BJ197" i="1" s="1"/>
  <c r="AF310" i="1"/>
  <c r="AT310" i="1" s="1"/>
  <c r="AY310" i="1" s="1"/>
  <c r="BE310" i="1" s="1"/>
  <c r="AI762" i="1"/>
  <c r="AW762" i="1" s="1"/>
  <c r="BB762" i="1" s="1"/>
  <c r="BF762" i="1" s="1"/>
  <c r="AI516" i="1"/>
  <c r="AK516" i="1" s="1"/>
  <c r="AR516" i="1" s="1"/>
  <c r="AI344" i="1"/>
  <c r="AW344" i="1" s="1"/>
  <c r="BB344" i="1" s="1"/>
  <c r="BF344" i="1" s="1"/>
  <c r="AI587" i="1"/>
  <c r="AW587" i="1" s="1"/>
  <c r="BB587" i="1" s="1"/>
  <c r="BF587" i="1" s="1"/>
  <c r="AF728" i="1"/>
  <c r="AT728" i="1" s="1"/>
  <c r="AF690" i="1"/>
  <c r="AJ690" i="1" s="1"/>
  <c r="AQ690" i="1" s="1"/>
  <c r="AI457" i="1"/>
  <c r="AW457" i="1" s="1"/>
  <c r="BB457" i="1" s="1"/>
  <c r="BF457" i="1" s="1"/>
  <c r="AI700" i="1"/>
  <c r="AW700" i="1" s="1"/>
  <c r="BB700" i="1" s="1"/>
  <c r="BF700" i="1" s="1"/>
  <c r="AF704" i="1"/>
  <c r="AX568" i="1"/>
  <c r="BC568" i="1" s="1"/>
  <c r="AV498" i="1"/>
  <c r="BA498" i="1" s="1"/>
  <c r="BC498" i="1" s="1"/>
  <c r="AD498" i="1"/>
  <c r="AV170" i="1"/>
  <c r="BA170" i="1" s="1"/>
  <c r="BC170" i="1" s="1"/>
  <c r="AD170" i="1"/>
  <c r="AS434" i="1"/>
  <c r="AC434" i="1"/>
  <c r="AV750" i="1"/>
  <c r="BA750" i="1" s="1"/>
  <c r="BC750" i="1" s="1"/>
  <c r="AD750" i="1"/>
  <c r="AV570" i="1"/>
  <c r="BA570" i="1" s="1"/>
  <c r="BC570" i="1" s="1"/>
  <c r="AD570" i="1"/>
  <c r="AX537" i="1"/>
  <c r="BC537" i="1" s="1"/>
  <c r="AS798" i="1"/>
  <c r="AC798" i="1"/>
  <c r="AV501" i="1"/>
  <c r="BA501" i="1" s="1"/>
  <c r="BC501" i="1" s="1"/>
  <c r="AD501" i="1"/>
  <c r="AS145" i="1"/>
  <c r="AC145" i="1"/>
  <c r="AX591" i="1"/>
  <c r="BC591" i="1" s="1"/>
  <c r="AS707" i="1"/>
  <c r="AC707" i="1"/>
  <c r="AV653" i="1"/>
  <c r="BA653" i="1" s="1"/>
  <c r="BC653" i="1" s="1"/>
  <c r="AD653" i="1"/>
  <c r="AV485" i="1"/>
  <c r="BA485" i="1" s="1"/>
  <c r="BC485" i="1" s="1"/>
  <c r="AD485" i="1"/>
  <c r="AV288" i="1"/>
  <c r="BA288" i="1" s="1"/>
  <c r="BC288" i="1" s="1"/>
  <c r="AD288" i="1"/>
  <c r="AX435" i="1"/>
  <c r="BC435" i="1" s="1"/>
  <c r="AC388" i="1"/>
  <c r="AD495" i="1"/>
  <c r="AD624" i="1"/>
  <c r="AC779" i="1"/>
  <c r="AD491" i="1"/>
  <c r="AD661" i="1"/>
  <c r="AD744" i="1"/>
  <c r="AC418" i="1"/>
  <c r="AC215" i="1"/>
  <c r="AD503" i="1"/>
  <c r="AF646" i="1"/>
  <c r="AD732" i="1"/>
  <c r="AD257" i="1"/>
  <c r="AC169" i="1"/>
  <c r="AV290" i="1"/>
  <c r="BA290" i="1" s="1"/>
  <c r="BC290" i="1" s="1"/>
  <c r="AD290" i="1"/>
  <c r="AS611" i="1"/>
  <c r="AC611" i="1"/>
  <c r="AF780" i="1"/>
  <c r="AI316" i="1"/>
  <c r="AK316" i="1" s="1"/>
  <c r="AR316" i="1" s="1"/>
  <c r="AI319" i="1"/>
  <c r="AF716" i="1"/>
  <c r="AT716" i="1" s="1"/>
  <c r="AF469" i="1"/>
  <c r="AT469" i="1" s="1"/>
  <c r="AF717" i="1"/>
  <c r="AI636" i="1"/>
  <c r="AW636" i="1" s="1"/>
  <c r="BB636" i="1" s="1"/>
  <c r="BF636" i="1" s="1"/>
  <c r="AF771" i="1"/>
  <c r="AT771" i="1" s="1"/>
  <c r="AF649" i="1"/>
  <c r="AT649" i="1" s="1"/>
  <c r="BJ649" i="1" s="1"/>
  <c r="AI655" i="1"/>
  <c r="AW655" i="1" s="1"/>
  <c r="BB655" i="1" s="1"/>
  <c r="BF655" i="1" s="1"/>
  <c r="AF372" i="1"/>
  <c r="AT372" i="1" s="1"/>
  <c r="AI605" i="1"/>
  <c r="AF722" i="1"/>
  <c r="AT722" i="1" s="1"/>
  <c r="AI299" i="1"/>
  <c r="AW299" i="1" s="1"/>
  <c r="BB299" i="1" s="1"/>
  <c r="BF299" i="1" s="1"/>
  <c r="AI235" i="1"/>
  <c r="AW235" i="1" s="1"/>
  <c r="BB235" i="1" s="1"/>
  <c r="BF235" i="1" s="1"/>
  <c r="AI420" i="1"/>
  <c r="AW420" i="1" s="1"/>
  <c r="BB420" i="1" s="1"/>
  <c r="BF420" i="1" s="1"/>
  <c r="AI448" i="1"/>
  <c r="AW448" i="1" s="1"/>
  <c r="BB448" i="1" s="1"/>
  <c r="BF448" i="1" s="1"/>
  <c r="AF286" i="1"/>
  <c r="AT286" i="1" s="1"/>
  <c r="BH286" i="1" s="1"/>
  <c r="AI696" i="1"/>
  <c r="AW696" i="1" s="1"/>
  <c r="BB696" i="1" s="1"/>
  <c r="BF696" i="1" s="1"/>
  <c r="AI701" i="1"/>
  <c r="AW701" i="1" s="1"/>
  <c r="BB701" i="1" s="1"/>
  <c r="BF701" i="1" s="1"/>
  <c r="AF382" i="1"/>
  <c r="AT382" i="1" s="1"/>
  <c r="AI795" i="1"/>
  <c r="AW795" i="1" s="1"/>
  <c r="BB795" i="1" s="1"/>
  <c r="BF795" i="1" s="1"/>
  <c r="AI380" i="1"/>
  <c r="AW380" i="1" s="1"/>
  <c r="BB380" i="1" s="1"/>
  <c r="BF380" i="1" s="1"/>
  <c r="AI367" i="1"/>
  <c r="AW367" i="1" s="1"/>
  <c r="BB367" i="1" s="1"/>
  <c r="BF367" i="1" s="1"/>
  <c r="AI578" i="1"/>
  <c r="AW578" i="1" s="1"/>
  <c r="BB578" i="1" s="1"/>
  <c r="BF578" i="1" s="1"/>
  <c r="AF516" i="1"/>
  <c r="AT516" i="1" s="1"/>
  <c r="AY516" i="1" s="1"/>
  <c r="BE516" i="1" s="1"/>
  <c r="AC354" i="1"/>
  <c r="AD646" i="1"/>
  <c r="AC186" i="1"/>
  <c r="AC411" i="1"/>
  <c r="AC171" i="1"/>
  <c r="AD741" i="1"/>
  <c r="AV713" i="1"/>
  <c r="BA713" i="1" s="1"/>
  <c r="BC713" i="1" s="1"/>
  <c r="AD713" i="1"/>
  <c r="AD704" i="1"/>
  <c r="AV704" i="1"/>
  <c r="BA704" i="1" s="1"/>
  <c r="BC704" i="1" s="1"/>
  <c r="AC623" i="1"/>
  <c r="AD354" i="1"/>
  <c r="AC527" i="1"/>
  <c r="AI621" i="1"/>
  <c r="AW621" i="1" s="1"/>
  <c r="BB621" i="1" s="1"/>
  <c r="BF621" i="1" s="1"/>
  <c r="AC480" i="1"/>
  <c r="AD585" i="1"/>
  <c r="AC164" i="1"/>
  <c r="AC262" i="1"/>
  <c r="AD499" i="1"/>
  <c r="AC167" i="1"/>
  <c r="AD356" i="1"/>
  <c r="AD777" i="1"/>
  <c r="AD467" i="1"/>
  <c r="AC259" i="1"/>
  <c r="AC765" i="1"/>
  <c r="AD660" i="1"/>
  <c r="AD411" i="1"/>
  <c r="AD480" i="1"/>
  <c r="AC336" i="1"/>
  <c r="AD767" i="1"/>
  <c r="AD229" i="1"/>
  <c r="AC618" i="1"/>
  <c r="AC407" i="1"/>
  <c r="AC179" i="1"/>
  <c r="AC634" i="1"/>
  <c r="AC412" i="1"/>
  <c r="AD286" i="1"/>
  <c r="AF676" i="1"/>
  <c r="AT676" i="1" s="1"/>
  <c r="BH676" i="1" s="1"/>
  <c r="AC150" i="1"/>
  <c r="AC498" i="1"/>
  <c r="AD462" i="1"/>
  <c r="AD673" i="1"/>
  <c r="AD165" i="1"/>
  <c r="AC316" i="1"/>
  <c r="AC620" i="1"/>
  <c r="AD577" i="1"/>
  <c r="AC457" i="1"/>
  <c r="AD591" i="1"/>
  <c r="AC778" i="1"/>
  <c r="AD421" i="1"/>
  <c r="AV517" i="1"/>
  <c r="BA517" i="1" s="1"/>
  <c r="BC517" i="1" s="1"/>
  <c r="AD517" i="1"/>
  <c r="AD157" i="1"/>
  <c r="AV251" i="1"/>
  <c r="BA251" i="1" s="1"/>
  <c r="BC251" i="1" s="1"/>
  <c r="AD251" i="1"/>
  <c r="AI366" i="1"/>
  <c r="AW366" i="1" s="1"/>
  <c r="BB366" i="1" s="1"/>
  <c r="BF366" i="1" s="1"/>
  <c r="AI387" i="1"/>
  <c r="AI309" i="1"/>
  <c r="AW309" i="1" s="1"/>
  <c r="BB309" i="1" s="1"/>
  <c r="BF309" i="1" s="1"/>
  <c r="AF773" i="1"/>
  <c r="AT773" i="1" s="1"/>
  <c r="AF501" i="1"/>
  <c r="AT501" i="1" s="1"/>
  <c r="AF373" i="1"/>
  <c r="AF628" i="1"/>
  <c r="AT628" i="1" s="1"/>
  <c r="AI774" i="1"/>
  <c r="AF507" i="1"/>
  <c r="AT507" i="1" s="1"/>
  <c r="BH507" i="1" s="1"/>
  <c r="AF338" i="1"/>
  <c r="AT338" i="1" s="1"/>
  <c r="BJ338" i="1" s="1"/>
  <c r="AI190" i="1"/>
  <c r="AW190" i="1" s="1"/>
  <c r="BB190" i="1" s="1"/>
  <c r="BF190" i="1" s="1"/>
  <c r="AF256" i="1"/>
  <c r="AF799" i="1"/>
  <c r="AT799" i="1" s="1"/>
  <c r="AI707" i="1"/>
  <c r="AW707" i="1" s="1"/>
  <c r="BB707" i="1" s="1"/>
  <c r="BF707" i="1" s="1"/>
  <c r="AI573" i="1"/>
  <c r="AK573" i="1" s="1"/>
  <c r="AR573" i="1" s="1"/>
  <c r="AF578" i="1"/>
  <c r="AF456" i="1"/>
  <c r="AF715" i="1"/>
  <c r="AF695" i="1"/>
  <c r="AI409" i="1"/>
  <c r="AF553" i="1"/>
  <c r="AF297" i="1"/>
  <c r="AJ297" i="1" s="1"/>
  <c r="AQ297" i="1" s="1"/>
  <c r="AI642" i="1"/>
  <c r="AW642" i="1" s="1"/>
  <c r="BB642" i="1" s="1"/>
  <c r="BF642" i="1" s="1"/>
  <c r="AF410" i="1"/>
  <c r="AT410" i="1" s="1"/>
  <c r="AF449" i="1"/>
  <c r="AT449" i="1" s="1"/>
  <c r="AI164" i="1"/>
  <c r="AW164" i="1" s="1"/>
  <c r="BB164" i="1" s="1"/>
  <c r="BF164" i="1" s="1"/>
  <c r="AI717" i="1"/>
  <c r="AW717" i="1" s="1"/>
  <c r="BB717" i="1" s="1"/>
  <c r="BF717" i="1" s="1"/>
  <c r="AI349" i="1"/>
  <c r="AW349" i="1" s="1"/>
  <c r="BB349" i="1" s="1"/>
  <c r="BF349" i="1" s="1"/>
  <c r="AI551" i="1"/>
  <c r="AI456" i="1"/>
  <c r="AI250" i="1"/>
  <c r="AW250" i="1" s="1"/>
  <c r="BB250" i="1" s="1"/>
  <c r="BF250" i="1" s="1"/>
  <c r="AF225" i="1"/>
  <c r="AF642" i="1"/>
  <c r="AJ642" i="1" s="1"/>
  <c r="AQ642" i="1" s="1"/>
  <c r="AI186" i="1"/>
  <c r="AW186" i="1" s="1"/>
  <c r="BB186" i="1" s="1"/>
  <c r="BF186" i="1" s="1"/>
  <c r="AF142" i="1"/>
  <c r="AT142" i="1" s="1"/>
  <c r="AI196" i="1"/>
  <c r="AW196" i="1" s="1"/>
  <c r="BB196" i="1" s="1"/>
  <c r="BF196" i="1" s="1"/>
  <c r="AI785" i="1"/>
  <c r="AW785" i="1" s="1"/>
  <c r="BB785" i="1" s="1"/>
  <c r="BF785" i="1" s="1"/>
  <c r="AF772" i="1"/>
  <c r="AI590" i="1"/>
  <c r="AW590" i="1" s="1"/>
  <c r="BB590" i="1" s="1"/>
  <c r="BF590" i="1" s="1"/>
  <c r="AF577" i="1"/>
  <c r="AT577" i="1" s="1"/>
  <c r="AI403" i="1"/>
  <c r="AW403" i="1" s="1"/>
  <c r="BB403" i="1" s="1"/>
  <c r="BF403" i="1" s="1"/>
  <c r="AF147" i="1"/>
  <c r="AT147" i="1" s="1"/>
  <c r="AI147" i="1"/>
  <c r="AW147" i="1" s="1"/>
  <c r="BB147" i="1" s="1"/>
  <c r="BF147" i="1" s="1"/>
  <c r="AF350" i="1"/>
  <c r="AT350" i="1" s="1"/>
  <c r="AC344" i="1"/>
  <c r="AI537" i="1"/>
  <c r="AI245" i="1"/>
  <c r="AF361" i="1"/>
  <c r="AF185" i="1"/>
  <c r="AF423" i="1"/>
  <c r="AF322" i="1"/>
  <c r="AI665" i="1"/>
  <c r="AI385" i="1"/>
  <c r="AC363" i="1"/>
  <c r="AC537" i="1"/>
  <c r="AI343" i="1"/>
  <c r="AI338" i="1"/>
  <c r="AF581" i="1"/>
  <c r="AF302" i="1"/>
  <c r="AV748" i="1"/>
  <c r="BA748" i="1" s="1"/>
  <c r="BC748" i="1" s="1"/>
  <c r="AD748" i="1"/>
  <c r="AV174" i="1"/>
  <c r="BA174" i="1" s="1"/>
  <c r="BC174" i="1" s="1"/>
  <c r="AD174" i="1"/>
  <c r="AS153" i="1"/>
  <c r="AC153" i="1"/>
  <c r="AI635" i="1"/>
  <c r="AI407" i="1"/>
  <c r="AF159" i="1"/>
  <c r="AF345" i="1"/>
  <c r="AI242" i="1"/>
  <c r="AI566" i="1"/>
  <c r="AW566" i="1" s="1"/>
  <c r="BB566" i="1" s="1"/>
  <c r="BF566" i="1" s="1"/>
  <c r="AF403" i="1"/>
  <c r="AI261" i="1"/>
  <c r="AF190" i="1"/>
  <c r="AF447" i="1"/>
  <c r="AF233" i="1"/>
  <c r="AI318" i="1"/>
  <c r="AI469" i="1"/>
  <c r="AI372" i="1"/>
  <c r="AI599" i="1"/>
  <c r="AW599" i="1" s="1"/>
  <c r="BB599" i="1" s="1"/>
  <c r="BF599" i="1" s="1"/>
  <c r="AF222" i="1"/>
  <c r="AI676" i="1"/>
  <c r="AW676" i="1" s="1"/>
  <c r="AI145" i="1"/>
  <c r="AI614" i="1"/>
  <c r="AW614" i="1" s="1"/>
  <c r="BB614" i="1" s="1"/>
  <c r="BF614" i="1" s="1"/>
  <c r="AI189" i="1"/>
  <c r="AW189" i="1" s="1"/>
  <c r="BB189" i="1" s="1"/>
  <c r="BF189" i="1" s="1"/>
  <c r="AF678" i="1"/>
  <c r="AT678" i="1" s="1"/>
  <c r="AI291" i="1"/>
  <c r="AI417" i="1"/>
  <c r="AW417" i="1" s="1"/>
  <c r="BB417" i="1" s="1"/>
  <c r="BF417" i="1" s="1"/>
  <c r="AF588" i="1"/>
  <c r="AT588" i="1" s="1"/>
  <c r="AI283" i="1"/>
  <c r="AF452" i="1"/>
  <c r="AF203" i="1"/>
  <c r="AT203" i="1" s="1"/>
  <c r="AY203" i="1" s="1"/>
  <c r="BE203" i="1" s="1"/>
  <c r="AF370" i="1"/>
  <c r="AI326" i="1"/>
  <c r="AW326" i="1" s="1"/>
  <c r="BB326" i="1" s="1"/>
  <c r="BF326" i="1" s="1"/>
  <c r="AF143" i="1"/>
  <c r="AF490" i="1"/>
  <c r="AI695" i="1"/>
  <c r="AI275" i="1"/>
  <c r="AF613" i="1"/>
  <c r="AI474" i="1"/>
  <c r="AI381" i="1"/>
  <c r="AF602" i="1"/>
  <c r="AI613" i="1"/>
  <c r="AW613" i="1" s="1"/>
  <c r="BB613" i="1" s="1"/>
  <c r="BF613" i="1" s="1"/>
  <c r="AI143" i="1"/>
  <c r="AI185" i="1"/>
  <c r="AW185" i="1" s="1"/>
  <c r="BB185" i="1" s="1"/>
  <c r="BF185" i="1" s="1"/>
  <c r="AI315" i="1"/>
  <c r="AF188" i="1"/>
  <c r="AF462" i="1"/>
  <c r="AT462" i="1" s="1"/>
  <c r="AF288" i="1"/>
  <c r="AT288" i="1" s="1"/>
  <c r="AI534" i="1"/>
  <c r="AF285" i="1"/>
  <c r="AT285" i="1" s="1"/>
  <c r="AI685" i="1"/>
  <c r="AI262" i="1"/>
  <c r="AW262" i="1" s="1"/>
  <c r="BB262" i="1" s="1"/>
  <c r="BF262" i="1" s="1"/>
  <c r="AF482" i="1"/>
  <c r="AF515" i="1"/>
  <c r="AT515" i="1" s="1"/>
  <c r="AF343" i="1"/>
  <c r="AI334" i="1"/>
  <c r="AW334" i="1" s="1"/>
  <c r="BB334" i="1" s="1"/>
  <c r="BF334" i="1" s="1"/>
  <c r="AF415" i="1"/>
  <c r="AT415" i="1" s="1"/>
  <c r="AC766" i="1"/>
  <c r="AV697" i="1"/>
  <c r="BA697" i="1" s="1"/>
  <c r="BC697" i="1" s="1"/>
  <c r="AD697" i="1"/>
  <c r="AD458" i="1"/>
  <c r="AV458" i="1"/>
  <c r="BA458" i="1" s="1"/>
  <c r="BC458" i="1" s="1"/>
  <c r="AX301" i="1"/>
  <c r="BC301" i="1" s="1"/>
  <c r="BC190" i="1"/>
  <c r="BC491" i="1"/>
  <c r="BC575" i="1"/>
  <c r="BC471" i="1"/>
  <c r="BC626" i="1"/>
  <c r="AX188" i="1"/>
  <c r="BC172" i="1"/>
  <c r="BC585" i="1"/>
  <c r="BC520" i="1"/>
  <c r="AF384" i="1"/>
  <c r="AT384" i="1" s="1"/>
  <c r="AI668" i="1"/>
  <c r="AF560" i="1"/>
  <c r="AT560" i="1" s="1"/>
  <c r="AI535" i="1"/>
  <c r="AF650" i="1"/>
  <c r="AT650" i="1" s="1"/>
  <c r="AF794" i="1"/>
  <c r="AI572" i="1"/>
  <c r="AF263" i="1"/>
  <c r="AT263" i="1" s="1"/>
  <c r="AF432" i="1"/>
  <c r="AF637" i="1"/>
  <c r="AI215" i="1"/>
  <c r="AW215" i="1" s="1"/>
  <c r="BB215" i="1" s="1"/>
  <c r="BF215" i="1" s="1"/>
  <c r="AI313" i="1"/>
  <c r="AI393" i="1"/>
  <c r="AI509" i="1"/>
  <c r="AF251" i="1"/>
  <c r="AI360" i="1"/>
  <c r="AI369" i="1"/>
  <c r="AF759" i="1"/>
  <c r="AF258" i="1"/>
  <c r="AJ258" i="1" s="1"/>
  <c r="AQ258" i="1" s="1"/>
  <c r="AF636" i="1"/>
  <c r="AF368" i="1"/>
  <c r="AT368" i="1" s="1"/>
  <c r="AI471" i="1"/>
  <c r="AI626" i="1"/>
  <c r="AK626" i="1" s="1"/>
  <c r="AR626" i="1" s="1"/>
  <c r="AI158" i="1"/>
  <c r="AF394" i="1"/>
  <c r="AT394" i="1" s="1"/>
  <c r="BJ394" i="1" s="1"/>
  <c r="AI652" i="1"/>
  <c r="AW652" i="1" s="1"/>
  <c r="BB652" i="1" s="1"/>
  <c r="BF652" i="1" s="1"/>
  <c r="AF491" i="1"/>
  <c r="AI244" i="1"/>
  <c r="AW244" i="1" s="1"/>
  <c r="BB244" i="1" s="1"/>
  <c r="BF244" i="1" s="1"/>
  <c r="AF607" i="1"/>
  <c r="AI650" i="1"/>
  <c r="AW650" i="1" s="1"/>
  <c r="BB650" i="1" s="1"/>
  <c r="BF650" i="1" s="1"/>
  <c r="AF451" i="1"/>
  <c r="AT451" i="1" s="1"/>
  <c r="BH451" i="1" s="1"/>
  <c r="AI751" i="1"/>
  <c r="AW751" i="1" s="1"/>
  <c r="BB751" i="1" s="1"/>
  <c r="BF751" i="1" s="1"/>
  <c r="AF781" i="1"/>
  <c r="AT781" i="1" s="1"/>
  <c r="AY781" i="1" s="1"/>
  <c r="BE781" i="1" s="1"/>
  <c r="AI610" i="1"/>
  <c r="AW610" i="1" s="1"/>
  <c r="BB610" i="1" s="1"/>
  <c r="BF610" i="1" s="1"/>
  <c r="AI328" i="1"/>
  <c r="AF573" i="1"/>
  <c r="AT573" i="1" s="1"/>
  <c r="BC188" i="1"/>
  <c r="AI532" i="1"/>
  <c r="AI552" i="1"/>
  <c r="AI595" i="1"/>
  <c r="AW595" i="1" s="1"/>
  <c r="BB595" i="1" s="1"/>
  <c r="BF595" i="1" s="1"/>
  <c r="AI389" i="1"/>
  <c r="AI217" i="1"/>
  <c r="AW217" i="1" s="1"/>
  <c r="BB217" i="1" s="1"/>
  <c r="BF217" i="1" s="1"/>
  <c r="AI736" i="1"/>
  <c r="AI598" i="1"/>
  <c r="AW598" i="1" s="1"/>
  <c r="BB598" i="1" s="1"/>
  <c r="BF598" i="1" s="1"/>
  <c r="AF520" i="1"/>
  <c r="AI146" i="1"/>
  <c r="AW146" i="1" s="1"/>
  <c r="BB146" i="1" s="1"/>
  <c r="BF146" i="1" s="1"/>
  <c r="AF557" i="1"/>
  <c r="AF260" i="1"/>
  <c r="AT260" i="1" s="1"/>
  <c r="AF718" i="1"/>
  <c r="AF734" i="1"/>
  <c r="AF673" i="1"/>
  <c r="AI486" i="1"/>
  <c r="AW486" i="1" s="1"/>
  <c r="BB486" i="1" s="1"/>
  <c r="BF486" i="1" s="1"/>
  <c r="AI188" i="1"/>
  <c r="AF711" i="1"/>
  <c r="AI412" i="1"/>
  <c r="AW412" i="1" s="1"/>
  <c r="BB412" i="1" s="1"/>
  <c r="BF412" i="1" s="1"/>
  <c r="AI754" i="1"/>
  <c r="AI734" i="1"/>
  <c r="AW734" i="1" s="1"/>
  <c r="BB734" i="1" s="1"/>
  <c r="BF734" i="1" s="1"/>
  <c r="AI249" i="1"/>
  <c r="AW249" i="1" s="1"/>
  <c r="BB249" i="1" s="1"/>
  <c r="BF249" i="1" s="1"/>
  <c r="AI567" i="1"/>
  <c r="AW567" i="1" s="1"/>
  <c r="BB567" i="1" s="1"/>
  <c r="BF567" i="1" s="1"/>
  <c r="AF702" i="1"/>
  <c r="AI329" i="1"/>
  <c r="AK329" i="1" s="1"/>
  <c r="AR329" i="1" s="1"/>
  <c r="AW291" i="1"/>
  <c r="BB291" i="1" s="1"/>
  <c r="BF291" i="1" s="1"/>
  <c r="AF177" i="1"/>
  <c r="AF421" i="1"/>
  <c r="AF471" i="1"/>
  <c r="AF701" i="1"/>
  <c r="AF788" i="1"/>
  <c r="AI693" i="1"/>
  <c r="AW693" i="1" s="1"/>
  <c r="BB693" i="1" s="1"/>
  <c r="BF693" i="1" s="1"/>
  <c r="AI384" i="1"/>
  <c r="AI269" i="1"/>
  <c r="AW269" i="1" s="1"/>
  <c r="BB269" i="1" s="1"/>
  <c r="BF269" i="1" s="1"/>
  <c r="AI430" i="1"/>
  <c r="AK430" i="1" s="1"/>
  <c r="AR430" i="1" s="1"/>
  <c r="AI278" i="1"/>
  <c r="AW278" i="1" s="1"/>
  <c r="BB278" i="1" s="1"/>
  <c r="BF278" i="1" s="1"/>
  <c r="AI721" i="1"/>
  <c r="AI376" i="1"/>
  <c r="AI300" i="1"/>
  <c r="AI799" i="1"/>
  <c r="AF741" i="1"/>
  <c r="AF170" i="1"/>
  <c r="AT170" i="1" s="1"/>
  <c r="BH170" i="1" s="1"/>
  <c r="AF240" i="1"/>
  <c r="AT240" i="1" s="1"/>
  <c r="AF551" i="1"/>
  <c r="AF610" i="1"/>
  <c r="AT610" i="1" s="1"/>
  <c r="AI426" i="1"/>
  <c r="AF504" i="1"/>
  <c r="AF385" i="1"/>
  <c r="AI568" i="1"/>
  <c r="AW568" i="1" s="1"/>
  <c r="BB568" i="1" s="1"/>
  <c r="BF568" i="1" s="1"/>
  <c r="AF375" i="1"/>
  <c r="AI618" i="1"/>
  <c r="AI285" i="1"/>
  <c r="AW285" i="1" s="1"/>
  <c r="BB285" i="1" s="1"/>
  <c r="BF285" i="1" s="1"/>
  <c r="AI311" i="1"/>
  <c r="AI629" i="1"/>
  <c r="AW629" i="1" s="1"/>
  <c r="BB629" i="1" s="1"/>
  <c r="BF629" i="1" s="1"/>
  <c r="AF583" i="1"/>
  <c r="AI724" i="1"/>
  <c r="AW724" i="1" s="1"/>
  <c r="BB724" i="1" s="1"/>
  <c r="BF724" i="1" s="1"/>
  <c r="AI359" i="1"/>
  <c r="AF184" i="1"/>
  <c r="AF574" i="1"/>
  <c r="AT574" i="1" s="1"/>
  <c r="AF775" i="1"/>
  <c r="AT775" i="1" s="1"/>
  <c r="AF654" i="1"/>
  <c r="AI725" i="1"/>
  <c r="AW725" i="1" s="1"/>
  <c r="BB725" i="1" s="1"/>
  <c r="BF725" i="1" s="1"/>
  <c r="AI478" i="1"/>
  <c r="AI155" i="1"/>
  <c r="AW155" i="1" s="1"/>
  <c r="BB155" i="1" s="1"/>
  <c r="BF155" i="1" s="1"/>
  <c r="AF290" i="1"/>
  <c r="AT290" i="1" s="1"/>
  <c r="AI152" i="1"/>
  <c r="AF326" i="1"/>
  <c r="AT326" i="1" s="1"/>
  <c r="AC324" i="1"/>
  <c r="AS324" i="1"/>
  <c r="BC646" i="1"/>
  <c r="BC169" i="1"/>
  <c r="BC286" i="1"/>
  <c r="BC289" i="1"/>
  <c r="BC316" i="1"/>
  <c r="BC457" i="1"/>
  <c r="AC589" i="1"/>
  <c r="AC502" i="1"/>
  <c r="AC166" i="1"/>
  <c r="AC534" i="1"/>
  <c r="AD772" i="1"/>
  <c r="AC700" i="1"/>
  <c r="AD401" i="1"/>
  <c r="AC298" i="1"/>
  <c r="AD728" i="1"/>
  <c r="AC703" i="1"/>
  <c r="AC254" i="1"/>
  <c r="AD639" i="1"/>
  <c r="AC603" i="1"/>
  <c r="AD258" i="1"/>
  <c r="AC519" i="1"/>
  <c r="AC245" i="1"/>
  <c r="AC791" i="1"/>
  <c r="AC597" i="1"/>
  <c r="AD390" i="1"/>
  <c r="AC668" i="1"/>
  <c r="AC455" i="1"/>
  <c r="AD623" i="1"/>
  <c r="AC743" i="1"/>
  <c r="AC500" i="1"/>
  <c r="AD375" i="1"/>
  <c r="AC299" i="1"/>
  <c r="AD765" i="1"/>
  <c r="AC458" i="1"/>
  <c r="AD649" i="1"/>
  <c r="AC541" i="1"/>
  <c r="AD702" i="1"/>
  <c r="AC725" i="1"/>
  <c r="AC748" i="1"/>
  <c r="AD254" i="1"/>
  <c r="AC248" i="1"/>
  <c r="AC189" i="1"/>
  <c r="AC726" i="1"/>
  <c r="AD708" i="1"/>
  <c r="AC390" i="1"/>
  <c r="AC732" i="1"/>
  <c r="AD607" i="1"/>
  <c r="AC329" i="1"/>
  <c r="AD408" i="1"/>
  <c r="AD302" i="1"/>
  <c r="AC697" i="1"/>
  <c r="AC380" i="1"/>
  <c r="AC486" i="1"/>
  <c r="AC364" i="1"/>
  <c r="AD472" i="1"/>
  <c r="AD270" i="1"/>
  <c r="AD413" i="1"/>
  <c r="AC735" i="1"/>
  <c r="AD594" i="1"/>
  <c r="AD602" i="1"/>
  <c r="AC401" i="1"/>
  <c r="AC570" i="1"/>
  <c r="AC740" i="1"/>
  <c r="AC436" i="1"/>
  <c r="AD540" i="1"/>
  <c r="AD507" i="1"/>
  <c r="AC659" i="1"/>
  <c r="AC244" i="1"/>
  <c r="AC664" i="1"/>
  <c r="AC635" i="1"/>
  <c r="AD176" i="1"/>
  <c r="AC217" i="1"/>
  <c r="AD276" i="1"/>
  <c r="AD722" i="1"/>
  <c r="AD492" i="1"/>
  <c r="AD436" i="1"/>
  <c r="AC540" i="1"/>
  <c r="AD260" i="1"/>
  <c r="AC477" i="1"/>
  <c r="AD187" i="1"/>
  <c r="AD210" i="1"/>
  <c r="AD156" i="1"/>
  <c r="AC529" i="1"/>
  <c r="AD415" i="1"/>
  <c r="AC522" i="1"/>
  <c r="AC484" i="1"/>
  <c r="AD538" i="1"/>
  <c r="AC387" i="1"/>
  <c r="AC194" i="1"/>
  <c r="AD317" i="1"/>
  <c r="AC667" i="1"/>
  <c r="AD546" i="1"/>
  <c r="AC303" i="1"/>
  <c r="AD243" i="1"/>
  <c r="AC294" i="1"/>
  <c r="AC595" i="1"/>
  <c r="AC205" i="1"/>
  <c r="AD586" i="1"/>
  <c r="AC615" i="1"/>
  <c r="AC426" i="1"/>
  <c r="AC174" i="1"/>
  <c r="AD153" i="1"/>
  <c r="AC731" i="1"/>
  <c r="AD223" i="1"/>
  <c r="AC517" i="1"/>
  <c r="AD228" i="1"/>
  <c r="AC713" i="1"/>
  <c r="AC428" i="1"/>
  <c r="AD274" i="1"/>
  <c r="AD726" i="1"/>
  <c r="AD221" i="1"/>
  <c r="AD627" i="1"/>
  <c r="AD798" i="1"/>
  <c r="AC587" i="1"/>
  <c r="AD179" i="1"/>
  <c r="AD203" i="1"/>
  <c r="AC207" i="1"/>
  <c r="AC564" i="1"/>
  <c r="AD603" i="1"/>
  <c r="AD410" i="1"/>
  <c r="AC586" i="1"/>
  <c r="AC555" i="1"/>
  <c r="AD225" i="1"/>
  <c r="AD583" i="1"/>
  <c r="AC218" i="1"/>
  <c r="AC272" i="1"/>
  <c r="AC535" i="1"/>
  <c r="AD555" i="1"/>
  <c r="AC257" i="1"/>
  <c r="AD197" i="1"/>
  <c r="AC446" i="1"/>
  <c r="AD663" i="1"/>
  <c r="AD324" i="1"/>
  <c r="AD211" i="1"/>
  <c r="AC616" i="1"/>
  <c r="AD582" i="1"/>
  <c r="AC417" i="1"/>
  <c r="AC594" i="1"/>
  <c r="AD263" i="1"/>
  <c r="AD177" i="1"/>
  <c r="AD483" i="1"/>
  <c r="AC633" i="1"/>
  <c r="AC571" i="1"/>
  <c r="AD296" i="1"/>
  <c r="AD514" i="1"/>
  <c r="AC264" i="1"/>
  <c r="AD307" i="1"/>
  <c r="AD447" i="1"/>
  <c r="AC346" i="1"/>
  <c r="AC605" i="1"/>
  <c r="AC319" i="1"/>
  <c r="AD304" i="1"/>
  <c r="AD759" i="1"/>
  <c r="AC444" i="1"/>
  <c r="AD775" i="1"/>
  <c r="AC532" i="1"/>
  <c r="AC393" i="1"/>
  <c r="AC751" i="1"/>
  <c r="AC479" i="1"/>
  <c r="AD192" i="1"/>
  <c r="AC313" i="1"/>
  <c r="AC651" i="1"/>
  <c r="AC792" i="1"/>
  <c r="AD233" i="1"/>
  <c r="AD429" i="1"/>
  <c r="AD297" i="1"/>
  <c r="AC752" i="1"/>
  <c r="AD780" i="1"/>
  <c r="AC163" i="1"/>
  <c r="AD791" i="1"/>
  <c r="AC397" i="1"/>
  <c r="AC430" i="1"/>
  <c r="AD340" i="1"/>
  <c r="AD256" i="1"/>
  <c r="AC146" i="1"/>
  <c r="AC330" i="1"/>
  <c r="AC311" i="1"/>
  <c r="AD207" i="1"/>
  <c r="AC315" i="1"/>
  <c r="AD781" i="1"/>
  <c r="AC331" i="1"/>
  <c r="AC199" i="1"/>
  <c r="AD374" i="1"/>
  <c r="AC485" i="1"/>
  <c r="AD204" i="1"/>
  <c r="AC400" i="1"/>
  <c r="AC548" i="1"/>
  <c r="AD449" i="1"/>
  <c r="AD379" i="1"/>
  <c r="AC671" i="1"/>
  <c r="AC473" i="1"/>
  <c r="AD654" i="1"/>
  <c r="AC750" i="1"/>
  <c r="AC306" i="1"/>
  <c r="AD373" i="1"/>
  <c r="AC355" i="1"/>
  <c r="AC483" i="1"/>
  <c r="AD273" i="1"/>
  <c r="AD144" i="1"/>
  <c r="AC492" i="1"/>
  <c r="AD510" i="1"/>
  <c r="AD597" i="1"/>
  <c r="AD438" i="1"/>
  <c r="AC514" i="1"/>
  <c r="AD686" i="1"/>
  <c r="AC227" i="1"/>
  <c r="AC629" i="1"/>
  <c r="AC590" i="1"/>
  <c r="AD688" i="1"/>
  <c r="AD330" i="1"/>
  <c r="AD346" i="1"/>
  <c r="AD428" i="1"/>
  <c r="AD345" i="1"/>
  <c r="AD479" i="1"/>
  <c r="AC749" i="1"/>
  <c r="AD519" i="1"/>
  <c r="AD788" i="1"/>
  <c r="AC665" i="1"/>
  <c r="AD743" i="1"/>
  <c r="AC176" i="1"/>
  <c r="AC266" i="1"/>
  <c r="AD738" i="1"/>
  <c r="AD644" i="1"/>
  <c r="AD659" i="1"/>
  <c r="AC317" i="1"/>
  <c r="AD227" i="1"/>
  <c r="AC777" i="1"/>
  <c r="AC647" i="1"/>
  <c r="AC652" i="1"/>
  <c r="AC624" i="1"/>
  <c r="AD735" i="1"/>
  <c r="AD248" i="1"/>
  <c r="AC284" i="1"/>
  <c r="AD394" i="1"/>
  <c r="AD634" i="1"/>
  <c r="AD264" i="1"/>
  <c r="AD370" i="1"/>
  <c r="AD554" i="1"/>
  <c r="AC762" i="1"/>
  <c r="AC246" i="1"/>
  <c r="AC300" i="1"/>
  <c r="AD658" i="1"/>
  <c r="AC340" i="1"/>
  <c r="AD205" i="1"/>
  <c r="AD667" i="1"/>
  <c r="AD295" i="1"/>
  <c r="AD259" i="1"/>
  <c r="AD569" i="1"/>
  <c r="AD306" i="1"/>
  <c r="AC165" i="1"/>
  <c r="AC660" i="1"/>
  <c r="AD434" i="1"/>
  <c r="AD475" i="1"/>
  <c r="AC221" i="1"/>
  <c r="AC744" i="1"/>
  <c r="AC572" i="1"/>
  <c r="AD388" i="1"/>
  <c r="AC181" i="1"/>
  <c r="AC261" i="1"/>
  <c r="AC360" i="1"/>
  <c r="AD451" i="1"/>
  <c r="AC275" i="1"/>
  <c r="AC795" i="1"/>
  <c r="AD418" i="1"/>
  <c r="AC643" i="1"/>
  <c r="AD435" i="1"/>
  <c r="AD477" i="1"/>
  <c r="AD651" i="1"/>
  <c r="AC474" i="1"/>
  <c r="AD301" i="1"/>
  <c r="AD556" i="1"/>
  <c r="AD643" i="1"/>
  <c r="AC489" i="1"/>
  <c r="AC277" i="1"/>
  <c r="AD336" i="1"/>
  <c r="AC242" i="1"/>
  <c r="AC569" i="1"/>
  <c r="AD620" i="1"/>
  <c r="AD497" i="1"/>
  <c r="AD240" i="1"/>
  <c r="AC738" i="1"/>
  <c r="AD571" i="1"/>
  <c r="AC408" i="1"/>
  <c r="AC304" i="1"/>
  <c r="AC478" i="1"/>
  <c r="AD504" i="1"/>
  <c r="AC379" i="1"/>
  <c r="AD616" i="1"/>
  <c r="AD671" i="1"/>
  <c r="AC627" i="1"/>
  <c r="AD553" i="1"/>
  <c r="AC283" i="1"/>
  <c r="AC767" i="1"/>
  <c r="AD526" i="1"/>
  <c r="AD677" i="1"/>
  <c r="AD150" i="1"/>
  <c r="AD529" i="1"/>
  <c r="AD794" i="1"/>
  <c r="AC617" i="1"/>
  <c r="AC295" i="1"/>
  <c r="AD488" i="1"/>
  <c r="AD303" i="1"/>
  <c r="AD506" i="1"/>
  <c r="AC236" i="1"/>
  <c r="AD294" i="1"/>
  <c r="AD181" i="1"/>
  <c r="AD779" i="1"/>
  <c r="AD272" i="1"/>
  <c r="AD398" i="1"/>
  <c r="AD484" i="1"/>
  <c r="AC460" i="1"/>
  <c r="AC305" i="1"/>
  <c r="AC661" i="1"/>
  <c r="AC663" i="1"/>
  <c r="AD284" i="1"/>
  <c r="AD557" i="1"/>
  <c r="AD690" i="1"/>
  <c r="AD331" i="1"/>
  <c r="AC196" i="1"/>
  <c r="AD363" i="1"/>
  <c r="AC567" i="1"/>
  <c r="AD749" i="1"/>
  <c r="AC599" i="1"/>
  <c r="AC653" i="1"/>
  <c r="AC658" i="1"/>
  <c r="AD670" i="1"/>
  <c r="AC693" i="1"/>
  <c r="AD473" i="1"/>
  <c r="AC641" i="1"/>
  <c r="AD730" i="1"/>
  <c r="AD171" i="1"/>
  <c r="AD332" i="1"/>
  <c r="AD199" i="1"/>
  <c r="AC538" i="1"/>
  <c r="AD298" i="1"/>
  <c r="AD560" i="1"/>
  <c r="AD404" i="1"/>
  <c r="AC753" i="1"/>
  <c r="AC429" i="1"/>
  <c r="AD541" i="1"/>
  <c r="AD771" i="1"/>
  <c r="AC406" i="1"/>
  <c r="AC155" i="1"/>
  <c r="AC582" i="1"/>
  <c r="AD527" i="1"/>
  <c r="AC619" i="1"/>
  <c r="AD444" i="1"/>
  <c r="AC223" i="1"/>
  <c r="AC144" i="1"/>
  <c r="AC630" i="1"/>
  <c r="AD222" i="1"/>
  <c r="AC554" i="1"/>
  <c r="AD166" i="1"/>
  <c r="AD703" i="1"/>
  <c r="AC409" i="1"/>
  <c r="AC476" i="1"/>
  <c r="AC503" i="1"/>
  <c r="AD718" i="1"/>
  <c r="AC696" i="1"/>
  <c r="AD773" i="1"/>
  <c r="AD766" i="1"/>
  <c r="AC389" i="1"/>
  <c r="AD454" i="1"/>
  <c r="AC598" i="1"/>
  <c r="AD455" i="1"/>
  <c r="AC356" i="1"/>
  <c r="AC454" i="1"/>
  <c r="AC563" i="1"/>
  <c r="AC291" i="1"/>
  <c r="AC685" i="1"/>
  <c r="AC349" i="1"/>
  <c r="AC621" i="1"/>
  <c r="AD731" i="1"/>
  <c r="AC526" i="1"/>
  <c r="AC192" i="1"/>
  <c r="AC347" i="1"/>
  <c r="AC670" i="1"/>
  <c r="AD715" i="1"/>
  <c r="AD628" i="1"/>
  <c r="AC278" i="1"/>
  <c r="AC280" i="1"/>
  <c r="AC549" i="1"/>
  <c r="AC439" i="1"/>
  <c r="AD564" i="1"/>
  <c r="AD753" i="1"/>
  <c r="AD640" i="1"/>
  <c r="AC495" i="1"/>
  <c r="AC730" i="1"/>
  <c r="AC229" i="1"/>
  <c r="AC546" i="1"/>
  <c r="AC335" i="1"/>
  <c r="AC666" i="1"/>
  <c r="AD637" i="1"/>
  <c r="AC296" i="1"/>
  <c r="AD163" i="1"/>
  <c r="AC639" i="1"/>
  <c r="AC309" i="1"/>
  <c r="AD539" i="1"/>
  <c r="AD439" i="1"/>
  <c r="AC247" i="1"/>
  <c r="AD619" i="1"/>
  <c r="AC793" i="1"/>
  <c r="AC398" i="1"/>
  <c r="AD792" i="1"/>
  <c r="AC488" i="1"/>
  <c r="AC270" i="1"/>
  <c r="AC273" i="1"/>
  <c r="AC276" i="1"/>
  <c r="AD364" i="1"/>
  <c r="AC556" i="1"/>
  <c r="AC467" i="1"/>
  <c r="AC158" i="1"/>
  <c r="AC243" i="1"/>
  <c r="AD397" i="1"/>
  <c r="AD194" i="1"/>
  <c r="AD422" i="1"/>
  <c r="AD630" i="1"/>
  <c r="AC721" i="1"/>
  <c r="AD253" i="1"/>
  <c r="AC404" i="1"/>
  <c r="AD790" i="1"/>
  <c r="AC152" i="1"/>
  <c r="AC366" i="1"/>
  <c r="AC265" i="1"/>
  <c r="AD563" i="1"/>
  <c r="AD305" i="1"/>
  <c r="AC161" i="1"/>
  <c r="AC204" i="1"/>
  <c r="AD548" i="1"/>
  <c r="AC688" i="1"/>
  <c r="AC481" i="1"/>
  <c r="AC334" i="1"/>
  <c r="AC269" i="1"/>
  <c r="AD167" i="1"/>
  <c r="AC157" i="1"/>
  <c r="AD740" i="1"/>
  <c r="AD460" i="1"/>
  <c r="AD355" i="1"/>
  <c r="AC510" i="1"/>
  <c r="AC381" i="1"/>
  <c r="AC249" i="1"/>
  <c r="AD490" i="1"/>
  <c r="AD347" i="1"/>
  <c r="AC644" i="1"/>
  <c r="AD476" i="1"/>
  <c r="AD265" i="1"/>
  <c r="AC745" i="1"/>
  <c r="AD423" i="1"/>
  <c r="AC187" i="1"/>
  <c r="AD406" i="1"/>
  <c r="AC20" i="6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C34" i="6" s="1"/>
  <c r="AC35" i="6" s="1"/>
  <c r="AC36" i="6" s="1"/>
  <c r="AC37" i="6" s="1"/>
  <c r="AC38" i="6" s="1"/>
  <c r="AC39" i="6" s="1"/>
  <c r="AC40" i="6" s="1"/>
  <c r="AC41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59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0" i="6" s="1"/>
  <c r="AC71" i="6" s="1"/>
  <c r="AC72" i="6" s="1"/>
  <c r="AC73" i="6" s="1"/>
  <c r="AC74" i="6" s="1"/>
  <c r="AC75" i="6" s="1"/>
  <c r="AC76" i="6" s="1"/>
  <c r="AC77" i="6" s="1"/>
  <c r="BG326" i="1" l="1"/>
  <c r="BJ781" i="1"/>
  <c r="AJ794" i="1"/>
  <c r="AQ794" i="1" s="1"/>
  <c r="AK605" i="1"/>
  <c r="AR605" i="1" s="1"/>
  <c r="BH394" i="1"/>
  <c r="AK360" i="1"/>
  <c r="AR360" i="1" s="1"/>
  <c r="AJ553" i="1"/>
  <c r="AQ553" i="1" s="1"/>
  <c r="AK520" i="1"/>
  <c r="AR520" i="1" s="1"/>
  <c r="AJ715" i="1"/>
  <c r="AQ715" i="1" s="1"/>
  <c r="AK387" i="1"/>
  <c r="AR387" i="1" s="1"/>
  <c r="AJ504" i="1"/>
  <c r="AQ504" i="1" s="1"/>
  <c r="AK277" i="1"/>
  <c r="AR277" i="1" s="1"/>
  <c r="AK319" i="1"/>
  <c r="AR319" i="1" s="1"/>
  <c r="AJ403" i="1"/>
  <c r="AQ403" i="1" s="1"/>
  <c r="BI310" i="1"/>
  <c r="AW633" i="1"/>
  <c r="BB633" i="1" s="1"/>
  <c r="BF633" i="1" s="1"/>
  <c r="AJ717" i="1"/>
  <c r="AQ717" i="1" s="1"/>
  <c r="AK359" i="1"/>
  <c r="AR359" i="1" s="1"/>
  <c r="AK384" i="1"/>
  <c r="AR384" i="1" s="1"/>
  <c r="AJ734" i="1"/>
  <c r="AQ734" i="1" s="1"/>
  <c r="AK471" i="1"/>
  <c r="AR471" i="1" s="1"/>
  <c r="AJ188" i="1"/>
  <c r="AQ188" i="1" s="1"/>
  <c r="AK291" i="1"/>
  <c r="AR291" i="1" s="1"/>
  <c r="AK145" i="1"/>
  <c r="AR145" i="1" s="1"/>
  <c r="AJ302" i="1"/>
  <c r="AQ302" i="1" s="1"/>
  <c r="AJ780" i="1"/>
  <c r="AQ780" i="1" s="1"/>
  <c r="AJ578" i="1"/>
  <c r="AQ578" i="1" s="1"/>
  <c r="BK326" i="1"/>
  <c r="AK188" i="1"/>
  <c r="AR188" i="1" s="1"/>
  <c r="BG678" i="1"/>
  <c r="AK635" i="1"/>
  <c r="AR635" i="1" s="1"/>
  <c r="AJ373" i="1"/>
  <c r="AQ373" i="1" s="1"/>
  <c r="AT337" i="1"/>
  <c r="BJ337" i="1" s="1"/>
  <c r="AK648" i="1"/>
  <c r="AR648" i="1" s="1"/>
  <c r="AJ475" i="1"/>
  <c r="AQ475" i="1" s="1"/>
  <c r="AJ591" i="1"/>
  <c r="AQ591" i="1" s="1"/>
  <c r="AW605" i="1"/>
  <c r="BB605" i="1" s="1"/>
  <c r="BF605" i="1" s="1"/>
  <c r="AW145" i="1"/>
  <c r="BB145" i="1" s="1"/>
  <c r="BF145" i="1" s="1"/>
  <c r="AJ588" i="1"/>
  <c r="AQ588" i="1" s="1"/>
  <c r="AJ256" i="1"/>
  <c r="AQ256" i="1" s="1"/>
  <c r="BH781" i="1"/>
  <c r="AY170" i="1"/>
  <c r="BE170" i="1" s="1"/>
  <c r="BK610" i="1"/>
  <c r="AY676" i="1"/>
  <c r="BE676" i="1" s="1"/>
  <c r="AW573" i="1"/>
  <c r="BI573" i="1" s="1"/>
  <c r="AY451" i="1"/>
  <c r="BE451" i="1" s="1"/>
  <c r="AW360" i="1"/>
  <c r="BB360" i="1" s="1"/>
  <c r="BF360" i="1" s="1"/>
  <c r="AK650" i="1"/>
  <c r="AR650" i="1" s="1"/>
  <c r="AK615" i="1"/>
  <c r="AR615" i="1" s="1"/>
  <c r="AW615" i="1"/>
  <c r="BB615" i="1" s="1"/>
  <c r="BF615" i="1" s="1"/>
  <c r="AK172" i="1"/>
  <c r="AR172" i="1" s="1"/>
  <c r="AW172" i="1"/>
  <c r="BI172" i="1" s="1"/>
  <c r="AJ220" i="1"/>
  <c r="AQ220" i="1" s="1"/>
  <c r="AT220" i="1"/>
  <c r="BH220" i="1" s="1"/>
  <c r="AK361" i="1"/>
  <c r="AR361" i="1" s="1"/>
  <c r="AW361" i="1"/>
  <c r="BB361" i="1" s="1"/>
  <c r="BF361" i="1" s="1"/>
  <c r="AY736" i="1"/>
  <c r="BE736" i="1" s="1"/>
  <c r="AW720" i="1"/>
  <c r="BB720" i="1" s="1"/>
  <c r="BF720" i="1" s="1"/>
  <c r="AY466" i="1"/>
  <c r="BE466" i="1" s="1"/>
  <c r="BD466" i="1" s="1"/>
  <c r="BJ451" i="1"/>
  <c r="BI610" i="1"/>
  <c r="BH736" i="1"/>
  <c r="AW188" i="1"/>
  <c r="BB188" i="1" s="1"/>
  <c r="BF188" i="1" s="1"/>
  <c r="AK567" i="1"/>
  <c r="AR567" i="1" s="1"/>
  <c r="AJ781" i="1"/>
  <c r="AQ781" i="1" s="1"/>
  <c r="AK655" i="1"/>
  <c r="AR655" i="1" s="1"/>
  <c r="AJ466" i="1"/>
  <c r="AQ466" i="1" s="1"/>
  <c r="AW430" i="1"/>
  <c r="BB430" i="1" s="1"/>
  <c r="BF430" i="1" s="1"/>
  <c r="AK334" i="1"/>
  <c r="AR334" i="1" s="1"/>
  <c r="BG466" i="1"/>
  <c r="AY369" i="1"/>
  <c r="BE369" i="1" s="1"/>
  <c r="BJ507" i="1"/>
  <c r="BL610" i="1"/>
  <c r="AJ451" i="1"/>
  <c r="AQ451" i="1" s="1"/>
  <c r="AK236" i="1"/>
  <c r="AR236" i="1" s="1"/>
  <c r="AJ771" i="1"/>
  <c r="AQ771" i="1" s="1"/>
  <c r="AJ754" i="1"/>
  <c r="AQ754" i="1" s="1"/>
  <c r="AK641" i="1"/>
  <c r="AR641" i="1" s="1"/>
  <c r="BI716" i="1"/>
  <c r="AJ372" i="1"/>
  <c r="AQ372" i="1" s="1"/>
  <c r="AJ228" i="1"/>
  <c r="AQ228" i="1" s="1"/>
  <c r="AT228" i="1"/>
  <c r="BJ228" i="1" s="1"/>
  <c r="AJ568" i="1"/>
  <c r="AQ568" i="1" s="1"/>
  <c r="AT568" i="1"/>
  <c r="BG568" i="1" s="1"/>
  <c r="AK289" i="1"/>
  <c r="AR289" i="1" s="1"/>
  <c r="AW289" i="1"/>
  <c r="BB289" i="1" s="1"/>
  <c r="BF289" i="1" s="1"/>
  <c r="AK280" i="1"/>
  <c r="AR280" i="1" s="1"/>
  <c r="AW280" i="1"/>
  <c r="BB280" i="1" s="1"/>
  <c r="BF280" i="1" s="1"/>
  <c r="BJ422" i="1"/>
  <c r="BH422" i="1"/>
  <c r="AT677" i="1"/>
  <c r="AY677" i="1" s="1"/>
  <c r="BE677" i="1" s="1"/>
  <c r="AJ677" i="1"/>
  <c r="AQ677" i="1" s="1"/>
  <c r="AT774" i="1"/>
  <c r="AJ774" i="1"/>
  <c r="AQ774" i="1" s="1"/>
  <c r="AI549" i="1"/>
  <c r="AW549" i="1" s="1"/>
  <c r="BB549" i="1" s="1"/>
  <c r="BF549" i="1" s="1"/>
  <c r="AJ650" i="1"/>
  <c r="AQ650" i="1" s="1"/>
  <c r="AJ142" i="1"/>
  <c r="AQ142" i="1" s="1"/>
  <c r="AJ676" i="1"/>
  <c r="AQ676" i="1" s="1"/>
  <c r="AJ369" i="1"/>
  <c r="AQ369" i="1" s="1"/>
  <c r="AK481" i="1"/>
  <c r="AR481" i="1" s="1"/>
  <c r="BJ369" i="1"/>
  <c r="BG310" i="1"/>
  <c r="BG285" i="1"/>
  <c r="BJ610" i="1"/>
  <c r="BJ676" i="1"/>
  <c r="BJ318" i="1"/>
  <c r="BJ170" i="1"/>
  <c r="AK610" i="1"/>
  <c r="AR610" i="1" s="1"/>
  <c r="AK751" i="1"/>
  <c r="AR751" i="1" s="1"/>
  <c r="AK745" i="1"/>
  <c r="AR745" i="1" s="1"/>
  <c r="AJ415" i="1"/>
  <c r="AQ415" i="1" s="1"/>
  <c r="BK285" i="1"/>
  <c r="AI664" i="1"/>
  <c r="AW664" i="1" s="1"/>
  <c r="BB664" i="1" s="1"/>
  <c r="BF664" i="1" s="1"/>
  <c r="AI184" i="1"/>
  <c r="AW184" i="1" s="1"/>
  <c r="BB184" i="1" s="1"/>
  <c r="BF184" i="1" s="1"/>
  <c r="AI711" i="1"/>
  <c r="AW711" i="1" s="1"/>
  <c r="BB711" i="1" s="1"/>
  <c r="BF711" i="1" s="1"/>
  <c r="AJ649" i="1"/>
  <c r="AQ649" i="1" s="1"/>
  <c r="AI793" i="1"/>
  <c r="AW793" i="1" s="1"/>
  <c r="BB793" i="1" s="1"/>
  <c r="BF793" i="1" s="1"/>
  <c r="BJ310" i="1"/>
  <c r="BH610" i="1"/>
  <c r="AT373" i="1"/>
  <c r="AY373" i="1" s="1"/>
  <c r="BE373" i="1" s="1"/>
  <c r="AT780" i="1"/>
  <c r="BH780" i="1" s="1"/>
  <c r="AT591" i="1"/>
  <c r="AJ147" i="1"/>
  <c r="AQ147" i="1" s="1"/>
  <c r="AK403" i="1"/>
  <c r="AR403" i="1" s="1"/>
  <c r="AJ577" i="1"/>
  <c r="AQ577" i="1" s="1"/>
  <c r="AT475" i="1"/>
  <c r="BH475" i="1" s="1"/>
  <c r="BJ203" i="1"/>
  <c r="BH197" i="1"/>
  <c r="AY610" i="1"/>
  <c r="BE610" i="1" s="1"/>
  <c r="BD610" i="1" s="1"/>
  <c r="AW520" i="1"/>
  <c r="BB520" i="1" s="1"/>
  <c r="BF520" i="1" s="1"/>
  <c r="AK278" i="1"/>
  <c r="AR278" i="1" s="1"/>
  <c r="AK269" i="1"/>
  <c r="AR269" i="1" s="1"/>
  <c r="AW277" i="1"/>
  <c r="BB277" i="1" s="1"/>
  <c r="BF277" i="1" s="1"/>
  <c r="AW648" i="1"/>
  <c r="BB648" i="1" s="1"/>
  <c r="BF648" i="1" s="1"/>
  <c r="AT640" i="1"/>
  <c r="BH640" i="1" s="1"/>
  <c r="AK588" i="1"/>
  <c r="AR588" i="1" s="1"/>
  <c r="AK590" i="1"/>
  <c r="AR590" i="1" s="1"/>
  <c r="BJ722" i="1"/>
  <c r="BH722" i="1"/>
  <c r="AY722" i="1"/>
  <c r="BE722" i="1" s="1"/>
  <c r="BH466" i="1"/>
  <c r="AY422" i="1"/>
  <c r="BE422" i="1" s="1"/>
  <c r="BI326" i="1"/>
  <c r="BH310" i="1"/>
  <c r="AY197" i="1"/>
  <c r="BE197" i="1" s="1"/>
  <c r="BJ499" i="1"/>
  <c r="AY507" i="1"/>
  <c r="BE507" i="1" s="1"/>
  <c r="BI678" i="1"/>
  <c r="BH516" i="1"/>
  <c r="AT256" i="1"/>
  <c r="BH256" i="1" s="1"/>
  <c r="AT188" i="1"/>
  <c r="BK188" i="1" s="1"/>
  <c r="AT297" i="1"/>
  <c r="AY297" i="1" s="1"/>
  <c r="BE297" i="1" s="1"/>
  <c r="AT403" i="1"/>
  <c r="BJ403" i="1" s="1"/>
  <c r="AT715" i="1"/>
  <c r="BJ715" i="1" s="1"/>
  <c r="AW169" i="1"/>
  <c r="BB169" i="1" s="1"/>
  <c r="BF169" i="1" s="1"/>
  <c r="AK599" i="1"/>
  <c r="AR599" i="1" s="1"/>
  <c r="AJ350" i="1"/>
  <c r="AQ350" i="1" s="1"/>
  <c r="AK366" i="1"/>
  <c r="AR366" i="1" s="1"/>
  <c r="AK489" i="1"/>
  <c r="AR489" i="1" s="1"/>
  <c r="AW516" i="1"/>
  <c r="BB516" i="1" s="1"/>
  <c r="BF516" i="1" s="1"/>
  <c r="BD516" i="1" s="1"/>
  <c r="AT253" i="1"/>
  <c r="AY253" i="1" s="1"/>
  <c r="BE253" i="1" s="1"/>
  <c r="AJ516" i="1"/>
  <c r="AQ516" i="1" s="1"/>
  <c r="AK578" i="1"/>
  <c r="AR578" i="1" s="1"/>
  <c r="AK380" i="1"/>
  <c r="AR380" i="1" s="1"/>
  <c r="AJ382" i="1"/>
  <c r="AQ382" i="1" s="1"/>
  <c r="AJ722" i="1"/>
  <c r="AQ722" i="1" s="1"/>
  <c r="BL716" i="1"/>
  <c r="AJ310" i="1"/>
  <c r="AQ310" i="1" s="1"/>
  <c r="AK482" i="1"/>
  <c r="AR482" i="1" s="1"/>
  <c r="AK522" i="1"/>
  <c r="AR522" i="1" s="1"/>
  <c r="AK617" i="1"/>
  <c r="AR617" i="1" s="1"/>
  <c r="AK778" i="1"/>
  <c r="AR778" i="1" s="1"/>
  <c r="BL326" i="1"/>
  <c r="AT734" i="1"/>
  <c r="BI734" i="1" s="1"/>
  <c r="BK310" i="1"/>
  <c r="AY585" i="1"/>
  <c r="BE585" i="1" s="1"/>
  <c r="BK678" i="1"/>
  <c r="AW626" i="1"/>
  <c r="BB626" i="1" s="1"/>
  <c r="BF626" i="1" s="1"/>
  <c r="AW387" i="1"/>
  <c r="BB387" i="1" s="1"/>
  <c r="BF387" i="1" s="1"/>
  <c r="AK189" i="1"/>
  <c r="AR189" i="1" s="1"/>
  <c r="AK147" i="1"/>
  <c r="AR147" i="1" s="1"/>
  <c r="AK717" i="1"/>
  <c r="AR717" i="1" s="1"/>
  <c r="AW502" i="1"/>
  <c r="BB502" i="1" s="1"/>
  <c r="BF502" i="1" s="1"/>
  <c r="AK678" i="1"/>
  <c r="AR678" i="1" s="1"/>
  <c r="AJ422" i="1"/>
  <c r="AQ422" i="1" s="1"/>
  <c r="AK367" i="1"/>
  <c r="AR367" i="1" s="1"/>
  <c r="AK795" i="1"/>
  <c r="AR795" i="1" s="1"/>
  <c r="AK701" i="1"/>
  <c r="AR701" i="1" s="1"/>
  <c r="AK636" i="1"/>
  <c r="AR636" i="1" s="1"/>
  <c r="AK762" i="1"/>
  <c r="AR762" i="1" s="1"/>
  <c r="AJ197" i="1"/>
  <c r="AQ197" i="1" s="1"/>
  <c r="AK647" i="1"/>
  <c r="AR647" i="1" s="1"/>
  <c r="BH267" i="1"/>
  <c r="AY267" i="1"/>
  <c r="BE267" i="1" s="1"/>
  <c r="BD267" i="1" s="1"/>
  <c r="BG267" i="1"/>
  <c r="BI267" i="1"/>
  <c r="BJ267" i="1"/>
  <c r="BL267" i="1"/>
  <c r="BK267" i="1"/>
  <c r="AJ438" i="1"/>
  <c r="AQ438" i="1" s="1"/>
  <c r="AT438" i="1"/>
  <c r="BJ438" i="1" s="1"/>
  <c r="AK575" i="1"/>
  <c r="AR575" i="1" s="1"/>
  <c r="AW575" i="1"/>
  <c r="BB575" i="1" s="1"/>
  <c r="BF575" i="1" s="1"/>
  <c r="AJ785" i="1"/>
  <c r="AQ785" i="1" s="1"/>
  <c r="AT785" i="1"/>
  <c r="AY785" i="1" s="1"/>
  <c r="BE785" i="1" s="1"/>
  <c r="BD785" i="1" s="1"/>
  <c r="BH289" i="1"/>
  <c r="BJ289" i="1"/>
  <c r="AY289" i="1"/>
  <c r="BE289" i="1" s="1"/>
  <c r="AT741" i="1"/>
  <c r="AJ741" i="1"/>
  <c r="AQ741" i="1" s="1"/>
  <c r="AW532" i="1"/>
  <c r="BB532" i="1" s="1"/>
  <c r="BF532" i="1" s="1"/>
  <c r="AK532" i="1"/>
  <c r="AR532" i="1" s="1"/>
  <c r="AK315" i="1"/>
  <c r="AR315" i="1" s="1"/>
  <c r="AW315" i="1"/>
  <c r="BB315" i="1" s="1"/>
  <c r="BF315" i="1" s="1"/>
  <c r="AW474" i="1"/>
  <c r="BB474" i="1" s="1"/>
  <c r="BF474" i="1" s="1"/>
  <c r="AK474" i="1"/>
  <c r="AR474" i="1" s="1"/>
  <c r="AW261" i="1"/>
  <c r="BB261" i="1" s="1"/>
  <c r="BF261" i="1" s="1"/>
  <c r="AK261" i="1"/>
  <c r="AR261" i="1" s="1"/>
  <c r="AT345" i="1"/>
  <c r="AJ345" i="1"/>
  <c r="AQ345" i="1" s="1"/>
  <c r="AT322" i="1"/>
  <c r="BI322" i="1" s="1"/>
  <c r="AJ322" i="1"/>
  <c r="AQ322" i="1" s="1"/>
  <c r="AW409" i="1"/>
  <c r="BB409" i="1" s="1"/>
  <c r="BF409" i="1" s="1"/>
  <c r="AK409" i="1"/>
  <c r="AR409" i="1" s="1"/>
  <c r="AJ704" i="1"/>
  <c r="AQ704" i="1" s="1"/>
  <c r="AT704" i="1"/>
  <c r="AW337" i="1"/>
  <c r="AK337" i="1"/>
  <c r="AR337" i="1" s="1"/>
  <c r="AJ575" i="1"/>
  <c r="AQ575" i="1" s="1"/>
  <c r="AT575" i="1"/>
  <c r="BJ575" i="1" s="1"/>
  <c r="AJ632" i="1"/>
  <c r="AQ632" i="1" s="1"/>
  <c r="AY394" i="1"/>
  <c r="BE394" i="1" s="1"/>
  <c r="BG716" i="1"/>
  <c r="AY499" i="1"/>
  <c r="BE499" i="1" s="1"/>
  <c r="AT302" i="1"/>
  <c r="AY302" i="1" s="1"/>
  <c r="BE302" i="1" s="1"/>
  <c r="AW799" i="1"/>
  <c r="AK799" i="1"/>
  <c r="AR799" i="1" s="1"/>
  <c r="AW509" i="1"/>
  <c r="BB509" i="1" s="1"/>
  <c r="BF509" i="1" s="1"/>
  <c r="AK509" i="1"/>
  <c r="AR509" i="1" s="1"/>
  <c r="AW572" i="1"/>
  <c r="BB572" i="1" s="1"/>
  <c r="BF572" i="1" s="1"/>
  <c r="AK572" i="1"/>
  <c r="AR572" i="1" s="1"/>
  <c r="AT613" i="1"/>
  <c r="BI613" i="1" s="1"/>
  <c r="AJ613" i="1"/>
  <c r="AQ613" i="1" s="1"/>
  <c r="AT581" i="1"/>
  <c r="AJ581" i="1"/>
  <c r="AQ581" i="1" s="1"/>
  <c r="AW245" i="1"/>
  <c r="BB245" i="1" s="1"/>
  <c r="BF245" i="1" s="1"/>
  <c r="AK245" i="1"/>
  <c r="AR245" i="1" s="1"/>
  <c r="AT695" i="1"/>
  <c r="BJ695" i="1" s="1"/>
  <c r="AJ695" i="1"/>
  <c r="AQ695" i="1" s="1"/>
  <c r="AW515" i="1"/>
  <c r="BI515" i="1" s="1"/>
  <c r="AK515" i="1"/>
  <c r="AR515" i="1" s="1"/>
  <c r="AT332" i="1"/>
  <c r="BJ332" i="1" s="1"/>
  <c r="AJ332" i="1"/>
  <c r="AQ332" i="1" s="1"/>
  <c r="AW319" i="1"/>
  <c r="BB319" i="1" s="1"/>
  <c r="BF319" i="1" s="1"/>
  <c r="AJ376" i="1"/>
  <c r="AQ376" i="1" s="1"/>
  <c r="AJ708" i="1"/>
  <c r="AQ708" i="1" s="1"/>
  <c r="AT708" i="1"/>
  <c r="AY708" i="1" s="1"/>
  <c r="BE708" i="1" s="1"/>
  <c r="BL466" i="1"/>
  <c r="BK466" i="1"/>
  <c r="BH203" i="1"/>
  <c r="BH585" i="1"/>
  <c r="BL310" i="1"/>
  <c r="AI611" i="1"/>
  <c r="AW611" i="1" s="1"/>
  <c r="BB611" i="1" s="1"/>
  <c r="BF611" i="1" s="1"/>
  <c r="AW635" i="1"/>
  <c r="BB635" i="1" s="1"/>
  <c r="BF635" i="1" s="1"/>
  <c r="AT790" i="1"/>
  <c r="BH790" i="1" s="1"/>
  <c r="AT506" i="1"/>
  <c r="BJ506" i="1" s="1"/>
  <c r="AK716" i="1"/>
  <c r="AR716" i="1" s="1"/>
  <c r="AW369" i="1"/>
  <c r="BG369" i="1" s="1"/>
  <c r="AK369" i="1"/>
  <c r="AR369" i="1" s="1"/>
  <c r="AW393" i="1"/>
  <c r="BB393" i="1" s="1"/>
  <c r="BF393" i="1" s="1"/>
  <c r="AK393" i="1"/>
  <c r="AR393" i="1" s="1"/>
  <c r="AT432" i="1"/>
  <c r="AJ432" i="1"/>
  <c r="AQ432" i="1" s="1"/>
  <c r="AJ274" i="1"/>
  <c r="AQ274" i="1" s="1"/>
  <c r="AT274" i="1"/>
  <c r="AY274" i="1" s="1"/>
  <c r="BE274" i="1" s="1"/>
  <c r="AW381" i="1"/>
  <c r="BB381" i="1" s="1"/>
  <c r="BF381" i="1" s="1"/>
  <c r="AK381" i="1"/>
  <c r="AR381" i="1" s="1"/>
  <c r="AT143" i="1"/>
  <c r="AJ143" i="1"/>
  <c r="AQ143" i="1" s="1"/>
  <c r="AT447" i="1"/>
  <c r="BJ447" i="1" s="1"/>
  <c r="AJ447" i="1"/>
  <c r="AQ447" i="1" s="1"/>
  <c r="AK338" i="1"/>
  <c r="AR338" i="1" s="1"/>
  <c r="AW338" i="1"/>
  <c r="BB338" i="1" s="1"/>
  <c r="BF338" i="1" s="1"/>
  <c r="AW385" i="1"/>
  <c r="BB385" i="1" s="1"/>
  <c r="BF385" i="1" s="1"/>
  <c r="AK385" i="1"/>
  <c r="AR385" i="1" s="1"/>
  <c r="AT423" i="1"/>
  <c r="AJ423" i="1"/>
  <c r="AQ423" i="1" s="1"/>
  <c r="AW537" i="1"/>
  <c r="BB537" i="1" s="1"/>
  <c r="BF537" i="1" s="1"/>
  <c r="AK537" i="1"/>
  <c r="AR537" i="1" s="1"/>
  <c r="AK446" i="1"/>
  <c r="AR446" i="1" s="1"/>
  <c r="AI589" i="1"/>
  <c r="AW589" i="1" s="1"/>
  <c r="BB589" i="1" s="1"/>
  <c r="BF589" i="1" s="1"/>
  <c r="AT374" i="1"/>
  <c r="BH374" i="1" s="1"/>
  <c r="AJ374" i="1"/>
  <c r="AQ374" i="1" s="1"/>
  <c r="AI246" i="1"/>
  <c r="AW246" i="1" s="1"/>
  <c r="BB246" i="1" s="1"/>
  <c r="BF246" i="1" s="1"/>
  <c r="AK247" i="1"/>
  <c r="AR247" i="1" s="1"/>
  <c r="AW247" i="1"/>
  <c r="BB247" i="1" s="1"/>
  <c r="BF247" i="1" s="1"/>
  <c r="AK632" i="1"/>
  <c r="AR632" i="1" s="1"/>
  <c r="AW632" i="1"/>
  <c r="BB632" i="1" s="1"/>
  <c r="BF632" i="1" s="1"/>
  <c r="AK752" i="1"/>
  <c r="AR752" i="1" s="1"/>
  <c r="AK215" i="1"/>
  <c r="AR215" i="1" s="1"/>
  <c r="AK400" i="1"/>
  <c r="AR400" i="1" s="1"/>
  <c r="AJ263" i="1"/>
  <c r="AQ263" i="1" s="1"/>
  <c r="AK676" i="1"/>
  <c r="AR676" i="1" s="1"/>
  <c r="AJ235" i="1"/>
  <c r="AQ235" i="1" s="1"/>
  <c r="AT235" i="1"/>
  <c r="BL235" i="1" s="1"/>
  <c r="AK335" i="1"/>
  <c r="AR335" i="1" s="1"/>
  <c r="AK466" i="1"/>
  <c r="AR466" i="1" s="1"/>
  <c r="AW376" i="1"/>
  <c r="BG376" i="1" s="1"/>
  <c r="AK376" i="1"/>
  <c r="AR376" i="1" s="1"/>
  <c r="AT177" i="1"/>
  <c r="BH177" i="1" s="1"/>
  <c r="AJ177" i="1"/>
  <c r="AQ177" i="1" s="1"/>
  <c r="AT251" i="1"/>
  <c r="BH251" i="1" s="1"/>
  <c r="AJ251" i="1"/>
  <c r="AQ251" i="1" s="1"/>
  <c r="AW695" i="1"/>
  <c r="BB695" i="1" s="1"/>
  <c r="BF695" i="1" s="1"/>
  <c r="AK695" i="1"/>
  <c r="AR695" i="1" s="1"/>
  <c r="AT361" i="1"/>
  <c r="BG361" i="1" s="1"/>
  <c r="AJ361" i="1"/>
  <c r="AQ361" i="1" s="1"/>
  <c r="AW551" i="1"/>
  <c r="BB551" i="1" s="1"/>
  <c r="BF551" i="1" s="1"/>
  <c r="AK551" i="1"/>
  <c r="AR551" i="1" s="1"/>
  <c r="AK161" i="1"/>
  <c r="AR161" i="1" s="1"/>
  <c r="AW161" i="1"/>
  <c r="BB161" i="1" s="1"/>
  <c r="BF161" i="1" s="1"/>
  <c r="AJ289" i="1"/>
  <c r="AQ289" i="1" s="1"/>
  <c r="BK716" i="1"/>
  <c r="AK417" i="1"/>
  <c r="AR417" i="1" s="1"/>
  <c r="BI466" i="1"/>
  <c r="AW618" i="1"/>
  <c r="BB618" i="1" s="1"/>
  <c r="BF618" i="1" s="1"/>
  <c r="AK618" i="1"/>
  <c r="AR618" i="1" s="1"/>
  <c r="AW432" i="1"/>
  <c r="AK432" i="1"/>
  <c r="AR432" i="1" s="1"/>
  <c r="AJ585" i="1"/>
  <c r="AQ585" i="1" s="1"/>
  <c r="AT637" i="1"/>
  <c r="AJ637" i="1"/>
  <c r="AQ637" i="1" s="1"/>
  <c r="AT602" i="1"/>
  <c r="AJ602" i="1"/>
  <c r="AQ602" i="1" s="1"/>
  <c r="AT490" i="1"/>
  <c r="AJ490" i="1"/>
  <c r="AQ490" i="1" s="1"/>
  <c r="AK283" i="1"/>
  <c r="AR283" i="1" s="1"/>
  <c r="AW283" i="1"/>
  <c r="BB283" i="1" s="1"/>
  <c r="BF283" i="1" s="1"/>
  <c r="AK469" i="1"/>
  <c r="AR469" i="1" s="1"/>
  <c r="AW469" i="1"/>
  <c r="BK469" i="1" s="1"/>
  <c r="AT233" i="1"/>
  <c r="AY233" i="1" s="1"/>
  <c r="BE233" i="1" s="1"/>
  <c r="AJ233" i="1"/>
  <c r="AQ233" i="1" s="1"/>
  <c r="AT159" i="1"/>
  <c r="AJ159" i="1"/>
  <c r="AQ159" i="1" s="1"/>
  <c r="AT328" i="1"/>
  <c r="AJ328" i="1"/>
  <c r="AQ328" i="1" s="1"/>
  <c r="AT225" i="1"/>
  <c r="BJ225" i="1" s="1"/>
  <c r="AJ225" i="1"/>
  <c r="AQ225" i="1" s="1"/>
  <c r="BB716" i="1"/>
  <c r="BF716" i="1" s="1"/>
  <c r="AT690" i="1"/>
  <c r="BJ690" i="1" s="1"/>
  <c r="AT539" i="1"/>
  <c r="BJ539" i="1" s="1"/>
  <c r="AT258" i="1"/>
  <c r="AY258" i="1" s="1"/>
  <c r="BE258" i="1" s="1"/>
  <c r="AW300" i="1"/>
  <c r="BB300" i="1" s="1"/>
  <c r="BF300" i="1" s="1"/>
  <c r="AK300" i="1"/>
  <c r="AR300" i="1" s="1"/>
  <c r="AT701" i="1"/>
  <c r="AJ701" i="1"/>
  <c r="AQ701" i="1" s="1"/>
  <c r="AW313" i="1"/>
  <c r="BB313" i="1" s="1"/>
  <c r="BF313" i="1" s="1"/>
  <c r="AK313" i="1"/>
  <c r="AR313" i="1" s="1"/>
  <c r="AW275" i="1"/>
  <c r="AK275" i="1"/>
  <c r="AR275" i="1" s="1"/>
  <c r="AI220" i="1"/>
  <c r="AW220" i="1" s="1"/>
  <c r="AT190" i="1"/>
  <c r="BK190" i="1" s="1"/>
  <c r="AJ190" i="1"/>
  <c r="AQ190" i="1" s="1"/>
  <c r="AW242" i="1"/>
  <c r="BB242" i="1" s="1"/>
  <c r="BF242" i="1" s="1"/>
  <c r="AK242" i="1"/>
  <c r="AR242" i="1" s="1"/>
  <c r="AW343" i="1"/>
  <c r="BB343" i="1" s="1"/>
  <c r="BF343" i="1" s="1"/>
  <c r="AK343" i="1"/>
  <c r="AR343" i="1" s="1"/>
  <c r="AW665" i="1"/>
  <c r="BB665" i="1" s="1"/>
  <c r="BF665" i="1" s="1"/>
  <c r="AK665" i="1"/>
  <c r="AR665" i="1" s="1"/>
  <c r="AT185" i="1"/>
  <c r="BI185" i="1" s="1"/>
  <c r="AJ185" i="1"/>
  <c r="AQ185" i="1" s="1"/>
  <c r="AW456" i="1"/>
  <c r="AK456" i="1"/>
  <c r="AR456" i="1" s="1"/>
  <c r="AT456" i="1"/>
  <c r="BJ456" i="1" s="1"/>
  <c r="AJ456" i="1"/>
  <c r="AQ456" i="1" s="1"/>
  <c r="AW774" i="1"/>
  <c r="AK774" i="1"/>
  <c r="AR774" i="1" s="1"/>
  <c r="AT642" i="1"/>
  <c r="AY642" i="1" s="1"/>
  <c r="BE642" i="1" s="1"/>
  <c r="BD642" i="1" s="1"/>
  <c r="AJ499" i="1"/>
  <c r="AQ499" i="1" s="1"/>
  <c r="AT646" i="1"/>
  <c r="AJ646" i="1"/>
  <c r="AQ646" i="1" s="1"/>
  <c r="AJ614" i="1"/>
  <c r="AQ614" i="1" s="1"/>
  <c r="AT614" i="1"/>
  <c r="BK614" i="1" s="1"/>
  <c r="AJ210" i="1"/>
  <c r="AQ210" i="1" s="1"/>
  <c r="AT210" i="1"/>
  <c r="BJ210" i="1" s="1"/>
  <c r="AW384" i="1"/>
  <c r="BB384" i="1" s="1"/>
  <c r="BF384" i="1" s="1"/>
  <c r="BL285" i="1"/>
  <c r="BL568" i="1"/>
  <c r="AF745" i="1"/>
  <c r="AT745" i="1" s="1"/>
  <c r="AF481" i="1"/>
  <c r="AT481" i="1" s="1"/>
  <c r="AF439" i="1"/>
  <c r="AT439" i="1" s="1"/>
  <c r="AF670" i="1"/>
  <c r="AT670" i="1" s="1"/>
  <c r="AF356" i="1"/>
  <c r="AT356" i="1" s="1"/>
  <c r="AF630" i="1"/>
  <c r="AT630" i="1" s="1"/>
  <c r="AI560" i="1"/>
  <c r="AW560" i="1" s="1"/>
  <c r="AI484" i="1"/>
  <c r="AW484" i="1" s="1"/>
  <c r="BB484" i="1" s="1"/>
  <c r="BF484" i="1" s="1"/>
  <c r="AI264" i="1"/>
  <c r="AW264" i="1" s="1"/>
  <c r="BB264" i="1" s="1"/>
  <c r="BF264" i="1" s="1"/>
  <c r="AI340" i="1"/>
  <c r="AW340" i="1" s="1"/>
  <c r="BB340" i="1" s="1"/>
  <c r="BF340" i="1" s="1"/>
  <c r="AI225" i="1"/>
  <c r="AW225" i="1" s="1"/>
  <c r="BB225" i="1" s="1"/>
  <c r="BF225" i="1" s="1"/>
  <c r="AI436" i="1"/>
  <c r="AW436" i="1" s="1"/>
  <c r="BB436" i="1" s="1"/>
  <c r="BF436" i="1" s="1"/>
  <c r="AF726" i="1"/>
  <c r="AT726" i="1" s="1"/>
  <c r="AF748" i="1"/>
  <c r="AT748" i="1" s="1"/>
  <c r="AF700" i="1"/>
  <c r="AT700" i="1" s="1"/>
  <c r="AT385" i="1"/>
  <c r="AJ385" i="1"/>
  <c r="AQ385" i="1" s="1"/>
  <c r="AT551" i="1"/>
  <c r="AJ551" i="1"/>
  <c r="AQ551" i="1" s="1"/>
  <c r="BB676" i="1"/>
  <c r="BF676" i="1" s="1"/>
  <c r="BD676" i="1" s="1"/>
  <c r="BK676" i="1"/>
  <c r="BG676" i="1"/>
  <c r="BL676" i="1"/>
  <c r="AT711" i="1"/>
  <c r="AJ711" i="1"/>
  <c r="AQ711" i="1" s="1"/>
  <c r="AT673" i="1"/>
  <c r="AJ673" i="1"/>
  <c r="AQ673" i="1" s="1"/>
  <c r="AT557" i="1"/>
  <c r="AJ557" i="1"/>
  <c r="AQ557" i="1" s="1"/>
  <c r="AW736" i="1"/>
  <c r="BI736" i="1" s="1"/>
  <c r="AK736" i="1"/>
  <c r="AR736" i="1" s="1"/>
  <c r="AW552" i="1"/>
  <c r="AK552" i="1"/>
  <c r="AR552" i="1" s="1"/>
  <c r="AT607" i="1"/>
  <c r="AJ607" i="1"/>
  <c r="AQ607" i="1" s="1"/>
  <c r="AW500" i="1"/>
  <c r="BB500" i="1" s="1"/>
  <c r="BF500" i="1" s="1"/>
  <c r="AK500" i="1"/>
  <c r="AR500" i="1" s="1"/>
  <c r="AT759" i="1"/>
  <c r="AJ759" i="1"/>
  <c r="AQ759" i="1" s="1"/>
  <c r="AW535" i="1"/>
  <c r="BB535" i="1" s="1"/>
  <c r="BF535" i="1" s="1"/>
  <c r="AK535" i="1"/>
  <c r="AR535" i="1" s="1"/>
  <c r="AF766" i="1"/>
  <c r="AT766" i="1" s="1"/>
  <c r="AT482" i="1"/>
  <c r="AJ482" i="1"/>
  <c r="AQ482" i="1" s="1"/>
  <c r="AW534" i="1"/>
  <c r="BB534" i="1" s="1"/>
  <c r="BF534" i="1" s="1"/>
  <c r="AK534" i="1"/>
  <c r="AR534" i="1" s="1"/>
  <c r="AW143" i="1"/>
  <c r="AK143" i="1"/>
  <c r="AR143" i="1" s="1"/>
  <c r="AT452" i="1"/>
  <c r="AJ452" i="1"/>
  <c r="AQ452" i="1" s="1"/>
  <c r="AT222" i="1"/>
  <c r="AJ222" i="1"/>
  <c r="AQ222" i="1" s="1"/>
  <c r="BJ566" i="1"/>
  <c r="AY566" i="1"/>
  <c r="BE566" i="1" s="1"/>
  <c r="BD566" i="1" s="1"/>
  <c r="BK566" i="1"/>
  <c r="BG566" i="1"/>
  <c r="BH566" i="1"/>
  <c r="BL566" i="1"/>
  <c r="BI566" i="1"/>
  <c r="AY648" i="1"/>
  <c r="BE648" i="1" s="1"/>
  <c r="BJ648" i="1"/>
  <c r="BH648" i="1"/>
  <c r="BH301" i="1"/>
  <c r="AY301" i="1"/>
  <c r="BE301" i="1" s="1"/>
  <c r="BJ301" i="1"/>
  <c r="AI355" i="1"/>
  <c r="AI460" i="1"/>
  <c r="AF334" i="1"/>
  <c r="AF688" i="1"/>
  <c r="AI790" i="1"/>
  <c r="AF467" i="1"/>
  <c r="AF270" i="1"/>
  <c r="AT270" i="1" s="1"/>
  <c r="AF296" i="1"/>
  <c r="AT296" i="1" s="1"/>
  <c r="AF730" i="1"/>
  <c r="AT730" i="1" s="1"/>
  <c r="AF349" i="1"/>
  <c r="AT349" i="1" s="1"/>
  <c r="AI454" i="1"/>
  <c r="AW454" i="1" s="1"/>
  <c r="BB454" i="1" s="1"/>
  <c r="BF454" i="1" s="1"/>
  <c r="AI766" i="1"/>
  <c r="AW766" i="1" s="1"/>
  <c r="AI444" i="1"/>
  <c r="AW444" i="1" s="1"/>
  <c r="BB444" i="1" s="1"/>
  <c r="BF444" i="1" s="1"/>
  <c r="AI670" i="1"/>
  <c r="AW670" i="1" s="1"/>
  <c r="BB670" i="1" s="1"/>
  <c r="BF670" i="1" s="1"/>
  <c r="AI331" i="1"/>
  <c r="AW331" i="1" s="1"/>
  <c r="AF661" i="1"/>
  <c r="AT661" i="1" s="1"/>
  <c r="AI794" i="1"/>
  <c r="AW794" i="1" s="1"/>
  <c r="AF304" i="1"/>
  <c r="AT304" i="1" s="1"/>
  <c r="AI477" i="1"/>
  <c r="AW477" i="1" s="1"/>
  <c r="BB477" i="1" s="1"/>
  <c r="BF477" i="1" s="1"/>
  <c r="AF181" i="1"/>
  <c r="AT181" i="1" s="1"/>
  <c r="BJ181" i="1" s="1"/>
  <c r="AF221" i="1"/>
  <c r="AT221" i="1" s="1"/>
  <c r="BJ221" i="1" s="1"/>
  <c r="AI667" i="1"/>
  <c r="AW667" i="1" s="1"/>
  <c r="BB667" i="1" s="1"/>
  <c r="BF667" i="1" s="1"/>
  <c r="AI658" i="1"/>
  <c r="AW658" i="1" s="1"/>
  <c r="BB658" i="1" s="1"/>
  <c r="BF658" i="1" s="1"/>
  <c r="AF762" i="1"/>
  <c r="AT762" i="1" s="1"/>
  <c r="BG762" i="1" s="1"/>
  <c r="AI644" i="1"/>
  <c r="AW644" i="1" s="1"/>
  <c r="BB644" i="1" s="1"/>
  <c r="BF644" i="1" s="1"/>
  <c r="AF752" i="1"/>
  <c r="AT752" i="1" s="1"/>
  <c r="AF605" i="1"/>
  <c r="AT605" i="1" s="1"/>
  <c r="AF264" i="1"/>
  <c r="AT264" i="1" s="1"/>
  <c r="AY264" i="1" s="1"/>
  <c r="BE264" i="1" s="1"/>
  <c r="AF633" i="1"/>
  <c r="AT633" i="1" s="1"/>
  <c r="BI633" i="1" s="1"/>
  <c r="AF586" i="1"/>
  <c r="AT586" i="1" s="1"/>
  <c r="AY586" i="1" s="1"/>
  <c r="BE586" i="1" s="1"/>
  <c r="AF564" i="1"/>
  <c r="AT564" i="1" s="1"/>
  <c r="AF477" i="1"/>
  <c r="AT477" i="1" s="1"/>
  <c r="AF298" i="1"/>
  <c r="AT298" i="1" s="1"/>
  <c r="AW152" i="1"/>
  <c r="BB152" i="1" s="1"/>
  <c r="BF152" i="1" s="1"/>
  <c r="AK152" i="1"/>
  <c r="AR152" i="1" s="1"/>
  <c r="AW478" i="1"/>
  <c r="BB478" i="1" s="1"/>
  <c r="BF478" i="1" s="1"/>
  <c r="AK478" i="1"/>
  <c r="AR478" i="1" s="1"/>
  <c r="AT250" i="1"/>
  <c r="AJ250" i="1"/>
  <c r="AQ250" i="1" s="1"/>
  <c r="AW311" i="1"/>
  <c r="BB311" i="1" s="1"/>
  <c r="BF311" i="1" s="1"/>
  <c r="AK311" i="1"/>
  <c r="AR311" i="1" s="1"/>
  <c r="AT788" i="1"/>
  <c r="AJ788" i="1"/>
  <c r="AQ788" i="1" s="1"/>
  <c r="AT471" i="1"/>
  <c r="AJ471" i="1"/>
  <c r="AQ471" i="1" s="1"/>
  <c r="AW159" i="1"/>
  <c r="BB159" i="1" s="1"/>
  <c r="BF159" i="1" s="1"/>
  <c r="AK159" i="1"/>
  <c r="AR159" i="1" s="1"/>
  <c r="BJ420" i="1"/>
  <c r="BH420" i="1"/>
  <c r="AY420" i="1"/>
  <c r="BE420" i="1" s="1"/>
  <c r="BD420" i="1" s="1"/>
  <c r="BL420" i="1"/>
  <c r="BG420" i="1"/>
  <c r="BI420" i="1"/>
  <c r="AY286" i="1"/>
  <c r="BE286" i="1" s="1"/>
  <c r="BJ286" i="1"/>
  <c r="AI548" i="1"/>
  <c r="AF265" i="1"/>
  <c r="AT265" i="1" s="1"/>
  <c r="AF398" i="1"/>
  <c r="AF291" i="1"/>
  <c r="AF503" i="1"/>
  <c r="AI332" i="1"/>
  <c r="AW332" i="1" s="1"/>
  <c r="AF446" i="1"/>
  <c r="AI179" i="1"/>
  <c r="AF387" i="1"/>
  <c r="AF217" i="1"/>
  <c r="AT217" i="1" s="1"/>
  <c r="AI728" i="1"/>
  <c r="AT702" i="1"/>
  <c r="AJ702" i="1"/>
  <c r="AQ702" i="1" s="1"/>
  <c r="AI347" i="1"/>
  <c r="AF249" i="1"/>
  <c r="AT249" i="1" s="1"/>
  <c r="AI305" i="1"/>
  <c r="AI630" i="1"/>
  <c r="AF276" i="1"/>
  <c r="AI619" i="1"/>
  <c r="AW619" i="1" s="1"/>
  <c r="BB619" i="1" s="1"/>
  <c r="BF619" i="1" s="1"/>
  <c r="AI439" i="1"/>
  <c r="AI753" i="1"/>
  <c r="AF549" i="1"/>
  <c r="AF685" i="1"/>
  <c r="AT685" i="1" s="1"/>
  <c r="AF696" i="1"/>
  <c r="AF554" i="1"/>
  <c r="AT554" i="1" s="1"/>
  <c r="AF567" i="1"/>
  <c r="AT567" i="1" s="1"/>
  <c r="AI181" i="1"/>
  <c r="AW181" i="1" s="1"/>
  <c r="BB181" i="1" s="1"/>
  <c r="BF181" i="1" s="1"/>
  <c r="AI497" i="1"/>
  <c r="AW497" i="1" s="1"/>
  <c r="AF489" i="1"/>
  <c r="AT489" i="1" s="1"/>
  <c r="AI435" i="1"/>
  <c r="AF660" i="1"/>
  <c r="AI554" i="1"/>
  <c r="AI688" i="1"/>
  <c r="AW688" i="1" s="1"/>
  <c r="BB688" i="1" s="1"/>
  <c r="BF688" i="1" s="1"/>
  <c r="AF199" i="1"/>
  <c r="AT199" i="1" s="1"/>
  <c r="BJ199" i="1" s="1"/>
  <c r="AI297" i="1"/>
  <c r="AW297" i="1" s="1"/>
  <c r="AF651" i="1"/>
  <c r="AT651" i="1" s="1"/>
  <c r="AI324" i="1"/>
  <c r="AW324" i="1" s="1"/>
  <c r="BB324" i="1" s="1"/>
  <c r="BF324" i="1" s="1"/>
  <c r="AF257" i="1"/>
  <c r="AT257" i="1" s="1"/>
  <c r="BH257" i="1" s="1"/>
  <c r="AF218" i="1"/>
  <c r="AT218" i="1" s="1"/>
  <c r="BH218" i="1" s="1"/>
  <c r="AI274" i="1"/>
  <c r="AW274" i="1" s="1"/>
  <c r="AI228" i="1"/>
  <c r="AW228" i="1" s="1"/>
  <c r="AI153" i="1"/>
  <c r="AW153" i="1" s="1"/>
  <c r="AF615" i="1"/>
  <c r="AT615" i="1" s="1"/>
  <c r="AF329" i="1"/>
  <c r="AT329" i="1" s="1"/>
  <c r="AF500" i="1"/>
  <c r="AT500" i="1" s="1"/>
  <c r="AF597" i="1"/>
  <c r="AT597" i="1" s="1"/>
  <c r="AI639" i="1"/>
  <c r="AW639" i="1" s="1"/>
  <c r="BB639" i="1" s="1"/>
  <c r="BF639" i="1" s="1"/>
  <c r="AX324" i="1"/>
  <c r="BC324" i="1" s="1"/>
  <c r="AT375" i="1"/>
  <c r="AJ375" i="1"/>
  <c r="AQ375" i="1" s="1"/>
  <c r="AW426" i="1"/>
  <c r="BB426" i="1" s="1"/>
  <c r="BF426" i="1" s="1"/>
  <c r="AK426" i="1"/>
  <c r="AR426" i="1" s="1"/>
  <c r="AW218" i="1"/>
  <c r="BB218" i="1" s="1"/>
  <c r="BF218" i="1" s="1"/>
  <c r="AK218" i="1"/>
  <c r="AR218" i="1" s="1"/>
  <c r="AW471" i="1"/>
  <c r="BB471" i="1" s="1"/>
  <c r="BF471" i="1" s="1"/>
  <c r="AY632" i="1"/>
  <c r="BE632" i="1" s="1"/>
  <c r="BJ632" i="1"/>
  <c r="BH632" i="1"/>
  <c r="AK754" i="1"/>
  <c r="AR754" i="1" s="1"/>
  <c r="AW754" i="1"/>
  <c r="BI754" i="1" s="1"/>
  <c r="AW581" i="1"/>
  <c r="BB581" i="1" s="1"/>
  <c r="BF581" i="1" s="1"/>
  <c r="AK581" i="1"/>
  <c r="AR581" i="1" s="1"/>
  <c r="AT718" i="1"/>
  <c r="AJ718" i="1"/>
  <c r="AQ718" i="1" s="1"/>
  <c r="AT520" i="1"/>
  <c r="AJ520" i="1"/>
  <c r="AQ520" i="1" s="1"/>
  <c r="AW389" i="1"/>
  <c r="BB389" i="1" s="1"/>
  <c r="BF389" i="1" s="1"/>
  <c r="AK389" i="1"/>
  <c r="AR389" i="1" s="1"/>
  <c r="AT491" i="1"/>
  <c r="AJ491" i="1"/>
  <c r="AQ491" i="1" s="1"/>
  <c r="AW158" i="1"/>
  <c r="BB158" i="1" s="1"/>
  <c r="BF158" i="1" s="1"/>
  <c r="AK158" i="1"/>
  <c r="AR158" i="1" s="1"/>
  <c r="AT636" i="1"/>
  <c r="AJ636" i="1"/>
  <c r="AQ636" i="1" s="1"/>
  <c r="AW668" i="1"/>
  <c r="BB668" i="1" s="1"/>
  <c r="BF668" i="1" s="1"/>
  <c r="AK668" i="1"/>
  <c r="AR668" i="1" s="1"/>
  <c r="AT343" i="1"/>
  <c r="AJ343" i="1"/>
  <c r="AQ343" i="1" s="1"/>
  <c r="AW685" i="1"/>
  <c r="BB685" i="1" s="1"/>
  <c r="BF685" i="1" s="1"/>
  <c r="AK685" i="1"/>
  <c r="AR685" i="1" s="1"/>
  <c r="AT472" i="1"/>
  <c r="AJ472" i="1"/>
  <c r="AQ472" i="1" s="1"/>
  <c r="AK350" i="1"/>
  <c r="AR350" i="1" s="1"/>
  <c r="AW350" i="1"/>
  <c r="BG350" i="1" s="1"/>
  <c r="AJ626" i="1"/>
  <c r="AQ626" i="1" s="1"/>
  <c r="AT626" i="1"/>
  <c r="AT370" i="1"/>
  <c r="AJ370" i="1"/>
  <c r="AQ370" i="1" s="1"/>
  <c r="AT772" i="1"/>
  <c r="AJ772" i="1"/>
  <c r="AQ772" i="1" s="1"/>
  <c r="AY469" i="1"/>
  <c r="BE469" i="1" s="1"/>
  <c r="BJ469" i="1"/>
  <c r="BH469" i="1"/>
  <c r="AI476" i="1"/>
  <c r="AW476" i="1" s="1"/>
  <c r="BB476" i="1" s="1"/>
  <c r="BF476" i="1" s="1"/>
  <c r="AI167" i="1"/>
  <c r="AW167" i="1" s="1"/>
  <c r="AF247" i="1"/>
  <c r="AT247" i="1" s="1"/>
  <c r="AF627" i="1"/>
  <c r="AT627" i="1" s="1"/>
  <c r="AI306" i="1"/>
  <c r="AW306" i="1" s="1"/>
  <c r="BB306" i="1" s="1"/>
  <c r="BF306" i="1" s="1"/>
  <c r="AI346" i="1"/>
  <c r="AW346" i="1" s="1"/>
  <c r="BB346" i="1" s="1"/>
  <c r="BF346" i="1" s="1"/>
  <c r="AF535" i="1"/>
  <c r="AT535" i="1" s="1"/>
  <c r="AI546" i="1"/>
  <c r="AW546" i="1" s="1"/>
  <c r="BB546" i="1" s="1"/>
  <c r="BF546" i="1" s="1"/>
  <c r="AF244" i="1"/>
  <c r="AT244" i="1" s="1"/>
  <c r="AI649" i="1"/>
  <c r="AW649" i="1" s="1"/>
  <c r="AF603" i="1"/>
  <c r="AT603" i="1" s="1"/>
  <c r="AI423" i="1"/>
  <c r="AW423" i="1" s="1"/>
  <c r="AF381" i="1"/>
  <c r="AT381" i="1" s="1"/>
  <c r="AF157" i="1"/>
  <c r="AT157" i="1" s="1"/>
  <c r="AI253" i="1"/>
  <c r="AI539" i="1"/>
  <c r="AI163" i="1"/>
  <c r="AI637" i="1"/>
  <c r="AW637" i="1" s="1"/>
  <c r="AF546" i="1"/>
  <c r="AF495" i="1"/>
  <c r="AF280" i="1"/>
  <c r="AI715" i="1"/>
  <c r="AW715" i="1" s="1"/>
  <c r="AF526" i="1"/>
  <c r="AF454" i="1"/>
  <c r="AF753" i="1"/>
  <c r="AF653" i="1"/>
  <c r="AT653" i="1" s="1"/>
  <c r="AI294" i="1"/>
  <c r="AF295" i="1"/>
  <c r="AI526" i="1"/>
  <c r="AF572" i="1"/>
  <c r="AT572" i="1" s="1"/>
  <c r="BJ572" i="1" s="1"/>
  <c r="AI259" i="1"/>
  <c r="AF652" i="1"/>
  <c r="AF483" i="1"/>
  <c r="AF355" i="1"/>
  <c r="AT355" i="1" s="1"/>
  <c r="AI775" i="1"/>
  <c r="AI304" i="1"/>
  <c r="AI447" i="1"/>
  <c r="AI296" i="1"/>
  <c r="AW296" i="1" s="1"/>
  <c r="BB296" i="1" s="1"/>
  <c r="BF296" i="1" s="1"/>
  <c r="AI177" i="1"/>
  <c r="AI627" i="1"/>
  <c r="AF540" i="1"/>
  <c r="AF740" i="1"/>
  <c r="AT740" i="1" s="1"/>
  <c r="AI594" i="1"/>
  <c r="AI472" i="1"/>
  <c r="AF697" i="1"/>
  <c r="AF668" i="1"/>
  <c r="AT668" i="1" s="1"/>
  <c r="AY588" i="1"/>
  <c r="BE588" i="1" s="1"/>
  <c r="BD588" i="1" s="1"/>
  <c r="BL588" i="1"/>
  <c r="BI588" i="1"/>
  <c r="BJ588" i="1"/>
  <c r="BK588" i="1"/>
  <c r="BH588" i="1"/>
  <c r="BG588" i="1"/>
  <c r="AT448" i="1"/>
  <c r="AJ448" i="1"/>
  <c r="AQ448" i="1" s="1"/>
  <c r="AT654" i="1"/>
  <c r="AJ654" i="1"/>
  <c r="AQ654" i="1" s="1"/>
  <c r="AT184" i="1"/>
  <c r="AJ184" i="1"/>
  <c r="AQ184" i="1" s="1"/>
  <c r="AT583" i="1"/>
  <c r="AJ583" i="1"/>
  <c r="AQ583" i="1" s="1"/>
  <c r="AW721" i="1"/>
  <c r="BB721" i="1" s="1"/>
  <c r="BF721" i="1" s="1"/>
  <c r="AK721" i="1"/>
  <c r="AR721" i="1" s="1"/>
  <c r="AT421" i="1"/>
  <c r="AJ421" i="1"/>
  <c r="AQ421" i="1" s="1"/>
  <c r="AT413" i="1"/>
  <c r="BH297" i="1"/>
  <c r="AW328" i="1"/>
  <c r="AK328" i="1"/>
  <c r="AR328" i="1" s="1"/>
  <c r="AW372" i="1"/>
  <c r="BK372" i="1" s="1"/>
  <c r="AK372" i="1"/>
  <c r="AR372" i="1" s="1"/>
  <c r="AW318" i="1"/>
  <c r="AK318" i="1"/>
  <c r="AR318" i="1" s="1"/>
  <c r="AW382" i="1"/>
  <c r="BK382" i="1" s="1"/>
  <c r="AK382" i="1"/>
  <c r="AR382" i="1" s="1"/>
  <c r="AW407" i="1"/>
  <c r="BB407" i="1" s="1"/>
  <c r="BF407" i="1" s="1"/>
  <c r="AK407" i="1"/>
  <c r="AR407" i="1" s="1"/>
  <c r="BH211" i="1"/>
  <c r="BJ211" i="1"/>
  <c r="AY211" i="1"/>
  <c r="BE211" i="1" s="1"/>
  <c r="BH318" i="1"/>
  <c r="AY410" i="1"/>
  <c r="BE410" i="1" s="1"/>
  <c r="BJ410" i="1"/>
  <c r="BH410" i="1"/>
  <c r="BH338" i="1"/>
  <c r="AY628" i="1"/>
  <c r="BE628" i="1" s="1"/>
  <c r="BJ628" i="1"/>
  <c r="BH628" i="1"/>
  <c r="AY501" i="1"/>
  <c r="BE501" i="1" s="1"/>
  <c r="BJ501" i="1"/>
  <c r="BH501" i="1"/>
  <c r="AI517" i="1"/>
  <c r="AW517" i="1" s="1"/>
  <c r="BB517" i="1" s="1"/>
  <c r="BF517" i="1" s="1"/>
  <c r="AI421" i="1"/>
  <c r="AW421" i="1" s="1"/>
  <c r="BB421" i="1" s="1"/>
  <c r="BF421" i="1" s="1"/>
  <c r="AI591" i="1"/>
  <c r="AW591" i="1" s="1"/>
  <c r="AF457" i="1"/>
  <c r="AT457" i="1" s="1"/>
  <c r="AF407" i="1"/>
  <c r="AT407" i="1" s="1"/>
  <c r="AI480" i="1"/>
  <c r="AW480" i="1" s="1"/>
  <c r="BB480" i="1" s="1"/>
  <c r="BF480" i="1" s="1"/>
  <c r="AI777" i="1"/>
  <c r="AW777" i="1" s="1"/>
  <c r="BB777" i="1" s="1"/>
  <c r="BF777" i="1" s="1"/>
  <c r="AF167" i="1"/>
  <c r="AT167" i="1" s="1"/>
  <c r="AF527" i="1"/>
  <c r="AI713" i="1"/>
  <c r="AI741" i="1"/>
  <c r="AW741" i="1" s="1"/>
  <c r="BK420" i="1"/>
  <c r="AI732" i="1"/>
  <c r="AI744" i="1"/>
  <c r="AI491" i="1"/>
  <c r="AW491" i="1" s="1"/>
  <c r="BB491" i="1" s="1"/>
  <c r="BF491" i="1" s="1"/>
  <c r="AI624" i="1"/>
  <c r="AF388" i="1"/>
  <c r="AI288" i="1"/>
  <c r="AI653" i="1"/>
  <c r="AW653" i="1" s="1"/>
  <c r="BB653" i="1" s="1"/>
  <c r="BF653" i="1" s="1"/>
  <c r="AY728" i="1"/>
  <c r="BE728" i="1" s="1"/>
  <c r="BH728" i="1"/>
  <c r="BJ728" i="1"/>
  <c r="AY307" i="1"/>
  <c r="BE307" i="1" s="1"/>
  <c r="BH307" i="1"/>
  <c r="BJ307" i="1"/>
  <c r="AY655" i="1"/>
  <c r="BE655" i="1" s="1"/>
  <c r="BD655" i="1" s="1"/>
  <c r="BL655" i="1"/>
  <c r="BK655" i="1"/>
  <c r="BG655" i="1"/>
  <c r="BJ655" i="1"/>
  <c r="BI655" i="1"/>
  <c r="BH655" i="1"/>
  <c r="BH367" i="1"/>
  <c r="BI367" i="1"/>
  <c r="BL367" i="1"/>
  <c r="BK367" i="1"/>
  <c r="BJ367" i="1"/>
  <c r="AY367" i="1"/>
  <c r="BE367" i="1" s="1"/>
  <c r="BD367" i="1" s="1"/>
  <c r="BG367" i="1"/>
  <c r="AY720" i="1"/>
  <c r="BE720" i="1" s="1"/>
  <c r="BJ720" i="1"/>
  <c r="BH720" i="1"/>
  <c r="BH724" i="1"/>
  <c r="BI724" i="1"/>
  <c r="AY724" i="1"/>
  <c r="BE724" i="1" s="1"/>
  <c r="BD724" i="1" s="1"/>
  <c r="BJ724" i="1"/>
  <c r="BK724" i="1"/>
  <c r="BL724" i="1"/>
  <c r="BG724" i="1"/>
  <c r="AI406" i="1"/>
  <c r="AW406" i="1" s="1"/>
  <c r="BB406" i="1" s="1"/>
  <c r="BF406" i="1" s="1"/>
  <c r="AF187" i="1"/>
  <c r="AT187" i="1" s="1"/>
  <c r="AI265" i="1"/>
  <c r="AW265" i="1" s="1"/>
  <c r="BB265" i="1" s="1"/>
  <c r="BF265" i="1" s="1"/>
  <c r="AF644" i="1"/>
  <c r="AT644" i="1" s="1"/>
  <c r="AI490" i="1"/>
  <c r="AW490" i="1" s="1"/>
  <c r="AF510" i="1"/>
  <c r="AI740" i="1"/>
  <c r="AF269" i="1"/>
  <c r="AF204" i="1"/>
  <c r="AF161" i="1"/>
  <c r="AF366" i="1"/>
  <c r="AF152" i="1"/>
  <c r="AF721" i="1"/>
  <c r="AI422" i="1"/>
  <c r="AF243" i="1"/>
  <c r="AF556" i="1"/>
  <c r="AI792" i="1"/>
  <c r="AF335" i="1"/>
  <c r="AI564" i="1"/>
  <c r="AI628" i="1"/>
  <c r="AF347" i="1"/>
  <c r="AF621" i="1"/>
  <c r="AF389" i="1"/>
  <c r="AF476" i="1"/>
  <c r="AT476" i="1" s="1"/>
  <c r="AI222" i="1"/>
  <c r="AF144" i="1"/>
  <c r="AT144" i="1" s="1"/>
  <c r="AF619" i="1"/>
  <c r="AT619" i="1" s="1"/>
  <c r="AF582" i="1"/>
  <c r="AT582" i="1" s="1"/>
  <c r="AF155" i="1"/>
  <c r="AI771" i="1"/>
  <c r="AW771" i="1" s="1"/>
  <c r="BG771" i="1" s="1"/>
  <c r="AI404" i="1"/>
  <c r="AI298" i="1"/>
  <c r="AW298" i="1" s="1"/>
  <c r="BB298" i="1" s="1"/>
  <c r="BF298" i="1" s="1"/>
  <c r="AI171" i="1"/>
  <c r="AW171" i="1" s="1"/>
  <c r="BB171" i="1" s="1"/>
  <c r="BF171" i="1" s="1"/>
  <c r="AI363" i="1"/>
  <c r="AW363" i="1" s="1"/>
  <c r="BB363" i="1" s="1"/>
  <c r="BF363" i="1" s="1"/>
  <c r="AI557" i="1"/>
  <c r="AW557" i="1" s="1"/>
  <c r="AF305" i="1"/>
  <c r="AT305" i="1" s="1"/>
  <c r="AI398" i="1"/>
  <c r="AW398" i="1" s="1"/>
  <c r="BB398" i="1" s="1"/>
  <c r="BF398" i="1" s="1"/>
  <c r="AI272" i="1"/>
  <c r="AW272" i="1" s="1"/>
  <c r="BB272" i="1" s="1"/>
  <c r="BF272" i="1" s="1"/>
  <c r="AF236" i="1"/>
  <c r="AT236" i="1" s="1"/>
  <c r="AI303" i="1"/>
  <c r="AW303" i="1" s="1"/>
  <c r="BB303" i="1" s="1"/>
  <c r="BF303" i="1" s="1"/>
  <c r="AI150" i="1"/>
  <c r="AW150" i="1" s="1"/>
  <c r="BB150" i="1" s="1"/>
  <c r="BF150" i="1" s="1"/>
  <c r="AF767" i="1"/>
  <c r="AT767" i="1" s="1"/>
  <c r="AF283" i="1"/>
  <c r="AT283" i="1" s="1"/>
  <c r="AI671" i="1"/>
  <c r="AW671" i="1" s="1"/>
  <c r="BB671" i="1" s="1"/>
  <c r="BF671" i="1" s="1"/>
  <c r="AF408" i="1"/>
  <c r="AT408" i="1" s="1"/>
  <c r="AF738" i="1"/>
  <c r="AI620" i="1"/>
  <c r="AI651" i="1"/>
  <c r="AW651" i="1" s="1"/>
  <c r="BB651" i="1" s="1"/>
  <c r="BF651" i="1" s="1"/>
  <c r="BI285" i="1"/>
  <c r="BG610" i="1"/>
  <c r="AF643" i="1"/>
  <c r="AT643" i="1" s="1"/>
  <c r="BJ643" i="1" s="1"/>
  <c r="AF795" i="1"/>
  <c r="AT795" i="1" s="1"/>
  <c r="AY795" i="1" s="1"/>
  <c r="BE795" i="1" s="1"/>
  <c r="BD795" i="1" s="1"/>
  <c r="AI451" i="1"/>
  <c r="AW451" i="1" s="1"/>
  <c r="BK451" i="1" s="1"/>
  <c r="AI634" i="1"/>
  <c r="AF647" i="1"/>
  <c r="AF317" i="1"/>
  <c r="AT317" i="1" s="1"/>
  <c r="AY317" i="1" s="1"/>
  <c r="BE317" i="1" s="1"/>
  <c r="AI738" i="1"/>
  <c r="AF176" i="1"/>
  <c r="AF665" i="1"/>
  <c r="AI519" i="1"/>
  <c r="AW519" i="1" s="1"/>
  <c r="BB519" i="1" s="1"/>
  <c r="BF519" i="1" s="1"/>
  <c r="AI479" i="1"/>
  <c r="AF227" i="1"/>
  <c r="AF514" i="1"/>
  <c r="AI597" i="1"/>
  <c r="AW597" i="1" s="1"/>
  <c r="AF492" i="1"/>
  <c r="AI373" i="1"/>
  <c r="AW373" i="1" s="1"/>
  <c r="AF750" i="1"/>
  <c r="AT750" i="1" s="1"/>
  <c r="AF473" i="1"/>
  <c r="AT473" i="1" s="1"/>
  <c r="BH473" i="1" s="1"/>
  <c r="AI379" i="1"/>
  <c r="AW379" i="1" s="1"/>
  <c r="BB379" i="1" s="1"/>
  <c r="BF379" i="1" s="1"/>
  <c r="AF548" i="1"/>
  <c r="AT548" i="1" s="1"/>
  <c r="AI204" i="1"/>
  <c r="AW204" i="1" s="1"/>
  <c r="BB204" i="1" s="1"/>
  <c r="BF204" i="1" s="1"/>
  <c r="AF331" i="1"/>
  <c r="AT331" i="1" s="1"/>
  <c r="BH331" i="1" s="1"/>
  <c r="AF315" i="1"/>
  <c r="AT315" i="1" s="1"/>
  <c r="AY315" i="1" s="1"/>
  <c r="BE315" i="1" s="1"/>
  <c r="AF311" i="1"/>
  <c r="AT311" i="1" s="1"/>
  <c r="BJ311" i="1" s="1"/>
  <c r="AF397" i="1"/>
  <c r="AT397" i="1" s="1"/>
  <c r="BH397" i="1" s="1"/>
  <c r="AI791" i="1"/>
  <c r="AW791" i="1" s="1"/>
  <c r="BB791" i="1" s="1"/>
  <c r="BF791" i="1" s="1"/>
  <c r="AI429" i="1"/>
  <c r="AW429" i="1" s="1"/>
  <c r="BB429" i="1" s="1"/>
  <c r="BF429" i="1" s="1"/>
  <c r="AF313" i="1"/>
  <c r="AT313" i="1" s="1"/>
  <c r="AF594" i="1"/>
  <c r="AT594" i="1" s="1"/>
  <c r="BH594" i="1" s="1"/>
  <c r="AF417" i="1"/>
  <c r="AT417" i="1" s="1"/>
  <c r="BK417" i="1" s="1"/>
  <c r="AF207" i="1"/>
  <c r="AT207" i="1" s="1"/>
  <c r="AF587" i="1"/>
  <c r="AT587" i="1" s="1"/>
  <c r="AI221" i="1"/>
  <c r="AW221" i="1" s="1"/>
  <c r="BB221" i="1" s="1"/>
  <c r="BF221" i="1" s="1"/>
  <c r="AF428" i="1"/>
  <c r="AT428" i="1" s="1"/>
  <c r="AF517" i="1"/>
  <c r="AT517" i="1" s="1"/>
  <c r="AI586" i="1"/>
  <c r="AW586" i="1" s="1"/>
  <c r="BB586" i="1" s="1"/>
  <c r="BF586" i="1" s="1"/>
  <c r="AF595" i="1"/>
  <c r="AT595" i="1" s="1"/>
  <c r="AF294" i="1"/>
  <c r="AT294" i="1" s="1"/>
  <c r="AI243" i="1"/>
  <c r="AW243" i="1" s="1"/>
  <c r="BB243" i="1" s="1"/>
  <c r="BF243" i="1" s="1"/>
  <c r="AI538" i="1"/>
  <c r="AI156" i="1"/>
  <c r="AI260" i="1"/>
  <c r="AI492" i="1"/>
  <c r="AW492" i="1" s="1"/>
  <c r="BB492" i="1" s="1"/>
  <c r="BF492" i="1" s="1"/>
  <c r="AI176" i="1"/>
  <c r="AF659" i="1"/>
  <c r="AI540" i="1"/>
  <c r="AF570" i="1"/>
  <c r="AT570" i="1" s="1"/>
  <c r="AF735" i="1"/>
  <c r="AF364" i="1"/>
  <c r="AI607" i="1"/>
  <c r="AF189" i="1"/>
  <c r="AT189" i="1" s="1"/>
  <c r="AF725" i="1"/>
  <c r="AF458" i="1"/>
  <c r="AF743" i="1"/>
  <c r="AI390" i="1"/>
  <c r="AW390" i="1" s="1"/>
  <c r="BB390" i="1" s="1"/>
  <c r="BF390" i="1" s="1"/>
  <c r="AF791" i="1"/>
  <c r="AF254" i="1"/>
  <c r="AF703" i="1"/>
  <c r="AI772" i="1"/>
  <c r="AW772" i="1" s="1"/>
  <c r="AF166" i="1"/>
  <c r="AF589" i="1"/>
  <c r="AW359" i="1"/>
  <c r="BB359" i="1" s="1"/>
  <c r="BF359" i="1" s="1"/>
  <c r="BJ373" i="1"/>
  <c r="BH302" i="1"/>
  <c r="AF324" i="1"/>
  <c r="AW329" i="1"/>
  <c r="BB329" i="1" s="1"/>
  <c r="BF329" i="1" s="1"/>
  <c r="AW666" i="1"/>
  <c r="BB666" i="1" s="1"/>
  <c r="BF666" i="1" s="1"/>
  <c r="AT794" i="1"/>
  <c r="AT553" i="1"/>
  <c r="AY438" i="1"/>
  <c r="BE438" i="1" s="1"/>
  <c r="AT504" i="1"/>
  <c r="AY650" i="1"/>
  <c r="BE650" i="1" s="1"/>
  <c r="BD650" i="1" s="1"/>
  <c r="BG650" i="1"/>
  <c r="BJ650" i="1"/>
  <c r="BK650" i="1"/>
  <c r="BI650" i="1"/>
  <c r="BL650" i="1"/>
  <c r="BH650" i="1"/>
  <c r="AT435" i="1"/>
  <c r="AI458" i="1"/>
  <c r="AY415" i="1"/>
  <c r="BE415" i="1" s="1"/>
  <c r="BJ415" i="1"/>
  <c r="BH415" i="1"/>
  <c r="AF153" i="1"/>
  <c r="AT153" i="1" s="1"/>
  <c r="AI748" i="1"/>
  <c r="AW748" i="1" s="1"/>
  <c r="BB748" i="1" s="1"/>
  <c r="BF748" i="1" s="1"/>
  <c r="AF537" i="1"/>
  <c r="AT537" i="1" s="1"/>
  <c r="AK196" i="1"/>
  <c r="AR196" i="1" s="1"/>
  <c r="AY142" i="1"/>
  <c r="BE142" i="1" s="1"/>
  <c r="BD142" i="1" s="1"/>
  <c r="BH142" i="1"/>
  <c r="BG142" i="1"/>
  <c r="BI142" i="1"/>
  <c r="BJ142" i="1"/>
  <c r="BL142" i="1"/>
  <c r="BK142" i="1"/>
  <c r="AK186" i="1"/>
  <c r="AR186" i="1" s="1"/>
  <c r="AK250" i="1"/>
  <c r="AR250" i="1" s="1"/>
  <c r="AK349" i="1"/>
  <c r="AR349" i="1" s="1"/>
  <c r="AK164" i="1"/>
  <c r="AR164" i="1" s="1"/>
  <c r="AJ410" i="1"/>
  <c r="AQ410" i="1" s="1"/>
  <c r="AK642" i="1"/>
  <c r="AR642" i="1" s="1"/>
  <c r="AK707" i="1"/>
  <c r="AR707" i="1" s="1"/>
  <c r="AK190" i="1"/>
  <c r="AR190" i="1" s="1"/>
  <c r="AJ338" i="1"/>
  <c r="AQ338" i="1" s="1"/>
  <c r="AJ566" i="1"/>
  <c r="AQ566" i="1" s="1"/>
  <c r="AJ628" i="1"/>
  <c r="AQ628" i="1" s="1"/>
  <c r="AJ501" i="1"/>
  <c r="AQ501" i="1" s="1"/>
  <c r="AK309" i="1"/>
  <c r="AR309" i="1" s="1"/>
  <c r="AT509" i="1"/>
  <c r="AF620" i="1"/>
  <c r="AW316" i="1"/>
  <c r="BB316" i="1" s="1"/>
  <c r="BF316" i="1" s="1"/>
  <c r="AI165" i="1"/>
  <c r="AW165" i="1" s="1"/>
  <c r="BB165" i="1" s="1"/>
  <c r="BF165" i="1" s="1"/>
  <c r="AF498" i="1"/>
  <c r="AT498" i="1" s="1"/>
  <c r="BI676" i="1"/>
  <c r="AT686" i="1"/>
  <c r="AI286" i="1"/>
  <c r="AW286" i="1" s="1"/>
  <c r="AF179" i="1"/>
  <c r="AT179" i="1" s="1"/>
  <c r="AI229" i="1"/>
  <c r="AW229" i="1" s="1"/>
  <c r="BB229" i="1" s="1"/>
  <c r="BF229" i="1" s="1"/>
  <c r="AF336" i="1"/>
  <c r="AT336" i="1" s="1"/>
  <c r="AI411" i="1"/>
  <c r="AW411" i="1" s="1"/>
  <c r="BB411" i="1" s="1"/>
  <c r="BF411" i="1" s="1"/>
  <c r="AF765" i="1"/>
  <c r="AT765" i="1" s="1"/>
  <c r="BJ253" i="1"/>
  <c r="AF262" i="1"/>
  <c r="AI585" i="1"/>
  <c r="AW585" i="1" s="1"/>
  <c r="BI585" i="1" s="1"/>
  <c r="AT552" i="1"/>
  <c r="AF411" i="1"/>
  <c r="AI646" i="1"/>
  <c r="AF354" i="1"/>
  <c r="AJ420" i="1"/>
  <c r="AQ420" i="1" s="1"/>
  <c r="AK696" i="1"/>
  <c r="AR696" i="1" s="1"/>
  <c r="AJ286" i="1"/>
  <c r="AQ286" i="1" s="1"/>
  <c r="AK420" i="1"/>
  <c r="AR420" i="1" s="1"/>
  <c r="AK299" i="1"/>
  <c r="AR299" i="1" s="1"/>
  <c r="AY771" i="1"/>
  <c r="BE771" i="1" s="1"/>
  <c r="BJ771" i="1"/>
  <c r="BH771" i="1"/>
  <c r="AJ211" i="1"/>
  <c r="AQ211" i="1" s="1"/>
  <c r="AJ318" i="1"/>
  <c r="AQ318" i="1" s="1"/>
  <c r="AJ469" i="1"/>
  <c r="AQ469" i="1" s="1"/>
  <c r="AF611" i="1"/>
  <c r="AF169" i="1"/>
  <c r="AT717" i="1"/>
  <c r="AF145" i="1"/>
  <c r="AF798" i="1"/>
  <c r="AI570" i="1"/>
  <c r="AF434" i="1"/>
  <c r="AT434" i="1" s="1"/>
  <c r="AY434" i="1" s="1"/>
  <c r="BE434" i="1" s="1"/>
  <c r="AI498" i="1"/>
  <c r="AK700" i="1"/>
  <c r="AR700" i="1" s="1"/>
  <c r="AK457" i="1"/>
  <c r="AR457" i="1" s="1"/>
  <c r="AJ728" i="1"/>
  <c r="AQ728" i="1" s="1"/>
  <c r="AJ172" i="1"/>
  <c r="AQ172" i="1" s="1"/>
  <c r="BD310" i="1"/>
  <c r="AJ648" i="1"/>
  <c r="AQ648" i="1" s="1"/>
  <c r="AJ307" i="1"/>
  <c r="AQ307" i="1" s="1"/>
  <c r="AJ655" i="1"/>
  <c r="AQ655" i="1" s="1"/>
  <c r="AY754" i="1"/>
  <c r="BE754" i="1" s="1"/>
  <c r="BH754" i="1"/>
  <c r="BJ754" i="1"/>
  <c r="AJ367" i="1"/>
  <c r="AQ367" i="1" s="1"/>
  <c r="AK142" i="1"/>
  <c r="AR142" i="1" s="1"/>
  <c r="AK452" i="1"/>
  <c r="AR452" i="1" s="1"/>
  <c r="AJ301" i="1"/>
  <c r="AQ301" i="1" s="1"/>
  <c r="AJ720" i="1"/>
  <c r="AQ720" i="1" s="1"/>
  <c r="AJ724" i="1"/>
  <c r="AQ724" i="1" s="1"/>
  <c r="AK322" i="1"/>
  <c r="AR322" i="1" s="1"/>
  <c r="AI718" i="1"/>
  <c r="AF409" i="1"/>
  <c r="AF223" i="1"/>
  <c r="AI527" i="1"/>
  <c r="AW527" i="1" s="1"/>
  <c r="BB527" i="1" s="1"/>
  <c r="BF527" i="1" s="1"/>
  <c r="AF406" i="1"/>
  <c r="AI541" i="1"/>
  <c r="AF538" i="1"/>
  <c r="AF641" i="1"/>
  <c r="AT641" i="1" s="1"/>
  <c r="AI473" i="1"/>
  <c r="AF196" i="1"/>
  <c r="AI690" i="1"/>
  <c r="AI284" i="1"/>
  <c r="AW284" i="1" s="1"/>
  <c r="BB284" i="1" s="1"/>
  <c r="BF284" i="1" s="1"/>
  <c r="AF460" i="1"/>
  <c r="AI779" i="1"/>
  <c r="AI488" i="1"/>
  <c r="AI677" i="1"/>
  <c r="AW677" i="1" s="1"/>
  <c r="AI553" i="1"/>
  <c r="AI616" i="1"/>
  <c r="AI504" i="1"/>
  <c r="AF569" i="1"/>
  <c r="AT569" i="1" s="1"/>
  <c r="AF242" i="1"/>
  <c r="AT242" i="1" s="1"/>
  <c r="AI336" i="1"/>
  <c r="AW336" i="1" s="1"/>
  <c r="BB336" i="1" s="1"/>
  <c r="BF336" i="1" s="1"/>
  <c r="AI643" i="1"/>
  <c r="AW643" i="1" s="1"/>
  <c r="BB643" i="1" s="1"/>
  <c r="BF643" i="1" s="1"/>
  <c r="AI301" i="1"/>
  <c r="AW301" i="1" s="1"/>
  <c r="AF261" i="1"/>
  <c r="AI388" i="1"/>
  <c r="AW388" i="1" s="1"/>
  <c r="BB388" i="1" s="1"/>
  <c r="BF388" i="1" s="1"/>
  <c r="AF744" i="1"/>
  <c r="AI475" i="1"/>
  <c r="AI434" i="1"/>
  <c r="AF165" i="1"/>
  <c r="AT165" i="1" s="1"/>
  <c r="AY165" i="1" s="1"/>
  <c r="BE165" i="1" s="1"/>
  <c r="AI569" i="1"/>
  <c r="AI295" i="1"/>
  <c r="AI205" i="1"/>
  <c r="AF340" i="1"/>
  <c r="AT340" i="1" s="1"/>
  <c r="BJ340" i="1" s="1"/>
  <c r="AF300" i="1"/>
  <c r="AF246" i="1"/>
  <c r="AI394" i="1"/>
  <c r="AI248" i="1"/>
  <c r="AW248" i="1" s="1"/>
  <c r="BB248" i="1" s="1"/>
  <c r="BF248" i="1" s="1"/>
  <c r="AF777" i="1"/>
  <c r="AI659" i="1"/>
  <c r="AI428" i="1"/>
  <c r="AI330" i="1"/>
  <c r="AW330" i="1" s="1"/>
  <c r="BB330" i="1" s="1"/>
  <c r="BF330" i="1" s="1"/>
  <c r="AF629" i="1"/>
  <c r="AI273" i="1"/>
  <c r="AI374" i="1"/>
  <c r="AF146" i="1"/>
  <c r="AT146" i="1" s="1"/>
  <c r="AY146" i="1" s="1"/>
  <c r="BE146" i="1" s="1"/>
  <c r="BD146" i="1" s="1"/>
  <c r="AI256" i="1"/>
  <c r="AF430" i="1"/>
  <c r="AF163" i="1"/>
  <c r="AI233" i="1"/>
  <c r="AW233" i="1" s="1"/>
  <c r="AI192" i="1"/>
  <c r="AF751" i="1"/>
  <c r="AF532" i="1"/>
  <c r="AI759" i="1"/>
  <c r="AF319" i="1"/>
  <c r="AT319" i="1" s="1"/>
  <c r="BJ319" i="1" s="1"/>
  <c r="AF346" i="1"/>
  <c r="AI307" i="1"/>
  <c r="AI514" i="1"/>
  <c r="AF571" i="1"/>
  <c r="AT571" i="1" s="1"/>
  <c r="BH571" i="1" s="1"/>
  <c r="AI483" i="1"/>
  <c r="AI211" i="1"/>
  <c r="AI663" i="1"/>
  <c r="AI197" i="1"/>
  <c r="AW197" i="1" s="1"/>
  <c r="BL197" i="1" s="1"/>
  <c r="AI555" i="1"/>
  <c r="AF272" i="1"/>
  <c r="AI583" i="1"/>
  <c r="AF555" i="1"/>
  <c r="AI410" i="1"/>
  <c r="AI203" i="1"/>
  <c r="AW203" i="1" s="1"/>
  <c r="AI798" i="1"/>
  <c r="AI726" i="1"/>
  <c r="AW726" i="1" s="1"/>
  <c r="BB726" i="1" s="1"/>
  <c r="BF726" i="1" s="1"/>
  <c r="AF713" i="1"/>
  <c r="AT713" i="1" s="1"/>
  <c r="AI223" i="1"/>
  <c r="AW223" i="1" s="1"/>
  <c r="BB223" i="1" s="1"/>
  <c r="BF223" i="1" s="1"/>
  <c r="AF174" i="1"/>
  <c r="AF205" i="1"/>
  <c r="AT205" i="1" s="1"/>
  <c r="AF303" i="1"/>
  <c r="AF667" i="1"/>
  <c r="AT667" i="1" s="1"/>
  <c r="AF484" i="1"/>
  <c r="AI415" i="1"/>
  <c r="AW415" i="1" s="1"/>
  <c r="AI210" i="1"/>
  <c r="AI722" i="1"/>
  <c r="AW722" i="1" s="1"/>
  <c r="AF635" i="1"/>
  <c r="AT635" i="1" s="1"/>
  <c r="AF401" i="1"/>
  <c r="AT401" i="1" s="1"/>
  <c r="AI413" i="1"/>
  <c r="AF486" i="1"/>
  <c r="AT486" i="1" s="1"/>
  <c r="AI302" i="1"/>
  <c r="AF732" i="1"/>
  <c r="AT732" i="1" s="1"/>
  <c r="AF390" i="1"/>
  <c r="AT390" i="1" s="1"/>
  <c r="AF248" i="1"/>
  <c r="AT248" i="1" s="1"/>
  <c r="AI702" i="1"/>
  <c r="AI765" i="1"/>
  <c r="AW765" i="1" s="1"/>
  <c r="AI623" i="1"/>
  <c r="AF245" i="1"/>
  <c r="AT245" i="1" s="1"/>
  <c r="AI258" i="1"/>
  <c r="BH172" i="1"/>
  <c r="AF502" i="1"/>
  <c r="AT502" i="1" s="1"/>
  <c r="AY326" i="1"/>
  <c r="BE326" i="1" s="1"/>
  <c r="BD326" i="1" s="1"/>
  <c r="BJ326" i="1"/>
  <c r="BH326" i="1"/>
  <c r="AY290" i="1"/>
  <c r="BE290" i="1" s="1"/>
  <c r="BJ290" i="1"/>
  <c r="BH290" i="1"/>
  <c r="AY775" i="1"/>
  <c r="BE775" i="1" s="1"/>
  <c r="BH775" i="1"/>
  <c r="BJ775" i="1"/>
  <c r="AY574" i="1"/>
  <c r="BE574" i="1" s="1"/>
  <c r="BD574" i="1" s="1"/>
  <c r="BG574" i="1"/>
  <c r="BJ574" i="1"/>
  <c r="BH574" i="1"/>
  <c r="BI574" i="1"/>
  <c r="BK574" i="1"/>
  <c r="BL574" i="1"/>
  <c r="BJ240" i="1"/>
  <c r="AY240" i="1"/>
  <c r="BE240" i="1" s="1"/>
  <c r="BH240" i="1"/>
  <c r="AT359" i="1"/>
  <c r="AY263" i="1"/>
  <c r="BE263" i="1" s="1"/>
  <c r="BH263" i="1"/>
  <c r="BJ263" i="1"/>
  <c r="BJ260" i="1"/>
  <c r="AY260" i="1"/>
  <c r="BE260" i="1" s="1"/>
  <c r="BH260" i="1"/>
  <c r="BH573" i="1"/>
  <c r="BJ573" i="1"/>
  <c r="AY573" i="1"/>
  <c r="BE573" i="1" s="1"/>
  <c r="AY368" i="1"/>
  <c r="BE368" i="1" s="1"/>
  <c r="BD368" i="1" s="1"/>
  <c r="BI368" i="1"/>
  <c r="BJ368" i="1"/>
  <c r="BG368" i="1"/>
  <c r="BK368" i="1"/>
  <c r="BH368" i="1"/>
  <c r="BL368" i="1"/>
  <c r="AY560" i="1"/>
  <c r="BE560" i="1" s="1"/>
  <c r="BJ560" i="1"/>
  <c r="BH560" i="1"/>
  <c r="BH384" i="1"/>
  <c r="AY384" i="1"/>
  <c r="BE384" i="1" s="1"/>
  <c r="BJ384" i="1"/>
  <c r="AI697" i="1"/>
  <c r="AW697" i="1" s="1"/>
  <c r="BB697" i="1" s="1"/>
  <c r="BF697" i="1" s="1"/>
  <c r="AY515" i="1"/>
  <c r="BE515" i="1" s="1"/>
  <c r="BJ515" i="1"/>
  <c r="BH515" i="1"/>
  <c r="AY285" i="1"/>
  <c r="BE285" i="1" s="1"/>
  <c r="BD285" i="1" s="1"/>
  <c r="BJ285" i="1"/>
  <c r="BH285" i="1"/>
  <c r="AY288" i="1"/>
  <c r="BE288" i="1" s="1"/>
  <c r="BH288" i="1"/>
  <c r="BJ288" i="1"/>
  <c r="AY462" i="1"/>
  <c r="BE462" i="1" s="1"/>
  <c r="BJ462" i="1"/>
  <c r="BH462" i="1"/>
  <c r="AY678" i="1"/>
  <c r="BE678" i="1" s="1"/>
  <c r="BD678" i="1" s="1"/>
  <c r="BH678" i="1"/>
  <c r="BL678" i="1"/>
  <c r="BJ678" i="1"/>
  <c r="AX153" i="1"/>
  <c r="BC153" i="1" s="1"/>
  <c r="AF363" i="1"/>
  <c r="AT363" i="1" s="1"/>
  <c r="AY449" i="1"/>
  <c r="BE449" i="1" s="1"/>
  <c r="BH449" i="1"/>
  <c r="BJ449" i="1"/>
  <c r="BJ799" i="1"/>
  <c r="AY799" i="1"/>
  <c r="BE799" i="1" s="1"/>
  <c r="BH799" i="1"/>
  <c r="AY773" i="1"/>
  <c r="BE773" i="1" s="1"/>
  <c r="BJ773" i="1"/>
  <c r="BH773" i="1"/>
  <c r="AI157" i="1"/>
  <c r="AW157" i="1" s="1"/>
  <c r="BB157" i="1" s="1"/>
  <c r="BF157" i="1" s="1"/>
  <c r="AF778" i="1"/>
  <c r="AT778" i="1" s="1"/>
  <c r="BJ376" i="1"/>
  <c r="BH376" i="1"/>
  <c r="AY376" i="1"/>
  <c r="BE376" i="1" s="1"/>
  <c r="AT578" i="1"/>
  <c r="AF634" i="1"/>
  <c r="AT634" i="1" s="1"/>
  <c r="AI467" i="1"/>
  <c r="AI356" i="1"/>
  <c r="AW356" i="1" s="1"/>
  <c r="BB356" i="1" s="1"/>
  <c r="BF356" i="1" s="1"/>
  <c r="AI499" i="1"/>
  <c r="AF623" i="1"/>
  <c r="AT623" i="1" s="1"/>
  <c r="AY716" i="1"/>
  <c r="BE716" i="1" s="1"/>
  <c r="BH716" i="1"/>
  <c r="BJ716" i="1"/>
  <c r="AX611" i="1"/>
  <c r="BC611" i="1" s="1"/>
  <c r="AI257" i="1"/>
  <c r="AW257" i="1" s="1"/>
  <c r="BB257" i="1" s="1"/>
  <c r="BF257" i="1" s="1"/>
  <c r="AF418" i="1"/>
  <c r="AT418" i="1" s="1"/>
  <c r="AI661" i="1"/>
  <c r="AW661" i="1" s="1"/>
  <c r="BB661" i="1" s="1"/>
  <c r="BF661" i="1" s="1"/>
  <c r="AF779" i="1"/>
  <c r="AT779" i="1" s="1"/>
  <c r="AI495" i="1"/>
  <c r="AW495" i="1" s="1"/>
  <c r="BB495" i="1" s="1"/>
  <c r="BF495" i="1" s="1"/>
  <c r="AI485" i="1"/>
  <c r="AW485" i="1" s="1"/>
  <c r="BB485" i="1" s="1"/>
  <c r="BF485" i="1" s="1"/>
  <c r="AF707" i="1"/>
  <c r="AT707" i="1" s="1"/>
  <c r="AY707" i="1" s="1"/>
  <c r="BE707" i="1" s="1"/>
  <c r="AX145" i="1"/>
  <c r="BC145" i="1" s="1"/>
  <c r="AX798" i="1"/>
  <c r="BC798" i="1" s="1"/>
  <c r="AX434" i="1"/>
  <c r="BC434" i="1" s="1"/>
  <c r="AY156" i="1"/>
  <c r="BE156" i="1" s="1"/>
  <c r="BJ156" i="1"/>
  <c r="BH156" i="1"/>
  <c r="AY497" i="1"/>
  <c r="BE497" i="1" s="1"/>
  <c r="BJ497" i="1"/>
  <c r="BH497" i="1"/>
  <c r="AI563" i="1"/>
  <c r="AF404" i="1"/>
  <c r="AT404" i="1" s="1"/>
  <c r="AI194" i="1"/>
  <c r="AI397" i="1"/>
  <c r="AF158" i="1"/>
  <c r="AI364" i="1"/>
  <c r="AF273" i="1"/>
  <c r="AF488" i="1"/>
  <c r="AF793" i="1"/>
  <c r="AF309" i="1"/>
  <c r="AT309" i="1" s="1"/>
  <c r="AF639" i="1"/>
  <c r="AF666" i="1"/>
  <c r="AF229" i="1"/>
  <c r="AI640" i="1"/>
  <c r="AF278" i="1"/>
  <c r="AF192" i="1"/>
  <c r="AI731" i="1"/>
  <c r="AF563" i="1"/>
  <c r="AT563" i="1" s="1"/>
  <c r="AI455" i="1"/>
  <c r="AF598" i="1"/>
  <c r="AI773" i="1"/>
  <c r="AI703" i="1"/>
  <c r="AI166" i="1"/>
  <c r="AF429" i="1"/>
  <c r="AI199" i="1"/>
  <c r="AW199" i="1" s="1"/>
  <c r="BB199" i="1" s="1"/>
  <c r="BF199" i="1" s="1"/>
  <c r="AI730" i="1"/>
  <c r="AF693" i="1"/>
  <c r="AF658" i="1"/>
  <c r="AF599" i="1"/>
  <c r="AI749" i="1"/>
  <c r="AF663" i="1"/>
  <c r="AI506" i="1"/>
  <c r="AW506" i="1" s="1"/>
  <c r="AF617" i="1"/>
  <c r="AI529" i="1"/>
  <c r="AW529" i="1" s="1"/>
  <c r="BB529" i="1" s="1"/>
  <c r="BF529" i="1" s="1"/>
  <c r="AF379" i="1"/>
  <c r="AF478" i="1"/>
  <c r="AI571" i="1"/>
  <c r="AI240" i="1"/>
  <c r="AF277" i="1"/>
  <c r="AI556" i="1"/>
  <c r="AF474" i="1"/>
  <c r="AT474" i="1" s="1"/>
  <c r="AY338" i="1"/>
  <c r="BE338" i="1" s="1"/>
  <c r="AI418" i="1"/>
  <c r="AF275" i="1"/>
  <c r="AF360" i="1"/>
  <c r="AI370" i="1"/>
  <c r="AW370" i="1" s="1"/>
  <c r="BB370" i="1" s="1"/>
  <c r="BF370" i="1" s="1"/>
  <c r="AF284" i="1"/>
  <c r="AI735" i="1"/>
  <c r="AW735" i="1" s="1"/>
  <c r="BB735" i="1" s="1"/>
  <c r="BF735" i="1" s="1"/>
  <c r="AF624" i="1"/>
  <c r="AI227" i="1"/>
  <c r="AW227" i="1" s="1"/>
  <c r="BB227" i="1" s="1"/>
  <c r="BF227" i="1" s="1"/>
  <c r="AF266" i="1"/>
  <c r="AT266" i="1" s="1"/>
  <c r="BG266" i="1" s="1"/>
  <c r="AI743" i="1"/>
  <c r="AW743" i="1" s="1"/>
  <c r="AI788" i="1"/>
  <c r="AF749" i="1"/>
  <c r="AT749" i="1" s="1"/>
  <c r="AI345" i="1"/>
  <c r="AF590" i="1"/>
  <c r="AT590" i="1" s="1"/>
  <c r="AY590" i="1" s="1"/>
  <c r="BE590" i="1" s="1"/>
  <c r="BD590" i="1" s="1"/>
  <c r="AI686" i="1"/>
  <c r="AW686" i="1" s="1"/>
  <c r="BB686" i="1" s="1"/>
  <c r="BF686" i="1" s="1"/>
  <c r="AI438" i="1"/>
  <c r="AW438" i="1" s="1"/>
  <c r="AI510" i="1"/>
  <c r="AI144" i="1"/>
  <c r="AW144" i="1" s="1"/>
  <c r="BB144" i="1" s="1"/>
  <c r="BF144" i="1" s="1"/>
  <c r="AF306" i="1"/>
  <c r="AI654" i="1"/>
  <c r="AF671" i="1"/>
  <c r="AI449" i="1"/>
  <c r="AW449" i="1" s="1"/>
  <c r="BB449" i="1" s="1"/>
  <c r="BF449" i="1" s="1"/>
  <c r="AF400" i="1"/>
  <c r="AF485" i="1"/>
  <c r="AI781" i="1"/>
  <c r="AI207" i="1"/>
  <c r="AW207" i="1" s="1"/>
  <c r="BB207" i="1" s="1"/>
  <c r="BF207" i="1" s="1"/>
  <c r="AF330" i="1"/>
  <c r="AI780" i="1"/>
  <c r="AF792" i="1"/>
  <c r="AF479" i="1"/>
  <c r="AT479" i="1" s="1"/>
  <c r="AF393" i="1"/>
  <c r="AF444" i="1"/>
  <c r="AI263" i="1"/>
  <c r="AI582" i="1"/>
  <c r="AW582" i="1" s="1"/>
  <c r="BB582" i="1" s="1"/>
  <c r="BF582" i="1" s="1"/>
  <c r="AF616" i="1"/>
  <c r="AI603" i="1"/>
  <c r="AW603" i="1" s="1"/>
  <c r="BB603" i="1" s="1"/>
  <c r="BF603" i="1" s="1"/>
  <c r="AF731" i="1"/>
  <c r="AF426" i="1"/>
  <c r="AT426" i="1" s="1"/>
  <c r="AI317" i="1"/>
  <c r="AW317" i="1" s="1"/>
  <c r="BB317" i="1" s="1"/>
  <c r="BF317" i="1" s="1"/>
  <c r="AF194" i="1"/>
  <c r="AT194" i="1" s="1"/>
  <c r="AF522" i="1"/>
  <c r="AF529" i="1"/>
  <c r="AT529" i="1" s="1"/>
  <c r="AI187" i="1"/>
  <c r="AI276" i="1"/>
  <c r="AW276" i="1" s="1"/>
  <c r="BB276" i="1" s="1"/>
  <c r="BF276" i="1" s="1"/>
  <c r="AF664" i="1"/>
  <c r="AI507" i="1"/>
  <c r="AW507" i="1" s="1"/>
  <c r="AF436" i="1"/>
  <c r="AT436" i="1" s="1"/>
  <c r="AI602" i="1"/>
  <c r="AW602" i="1" s="1"/>
  <c r="AI270" i="1"/>
  <c r="AF380" i="1"/>
  <c r="AT380" i="1" s="1"/>
  <c r="AI408" i="1"/>
  <c r="AI708" i="1"/>
  <c r="AW708" i="1" s="1"/>
  <c r="AI254" i="1"/>
  <c r="AF541" i="1"/>
  <c r="AT541" i="1" s="1"/>
  <c r="AF299" i="1"/>
  <c r="AT299" i="1" s="1"/>
  <c r="AI375" i="1"/>
  <c r="AW375" i="1" s="1"/>
  <c r="BB375" i="1" s="1"/>
  <c r="BF375" i="1" s="1"/>
  <c r="AF455" i="1"/>
  <c r="AF519" i="1"/>
  <c r="AT519" i="1" s="1"/>
  <c r="AI401" i="1"/>
  <c r="AF534" i="1"/>
  <c r="BJ172" i="1"/>
  <c r="AJ326" i="1"/>
  <c r="AQ326" i="1" s="1"/>
  <c r="AJ290" i="1"/>
  <c r="AQ290" i="1" s="1"/>
  <c r="AK155" i="1"/>
  <c r="AR155" i="1" s="1"/>
  <c r="AK725" i="1"/>
  <c r="AR725" i="1" s="1"/>
  <c r="AJ775" i="1"/>
  <c r="AQ775" i="1" s="1"/>
  <c r="AJ574" i="1"/>
  <c r="AQ574" i="1" s="1"/>
  <c r="AK724" i="1"/>
  <c r="AR724" i="1" s="1"/>
  <c r="AK629" i="1"/>
  <c r="AR629" i="1" s="1"/>
  <c r="AK285" i="1"/>
  <c r="AR285" i="1" s="1"/>
  <c r="AK568" i="1"/>
  <c r="AR568" i="1" s="1"/>
  <c r="AJ610" i="1"/>
  <c r="AQ610" i="1" s="1"/>
  <c r="AJ240" i="1"/>
  <c r="AQ240" i="1" s="1"/>
  <c r="AJ170" i="1"/>
  <c r="AQ170" i="1" s="1"/>
  <c r="AK693" i="1"/>
  <c r="AR693" i="1" s="1"/>
  <c r="AY372" i="1"/>
  <c r="BE372" i="1" s="1"/>
  <c r="BJ372" i="1"/>
  <c r="BH372" i="1"/>
  <c r="BJ274" i="1"/>
  <c r="BJ708" i="1"/>
  <c r="AK249" i="1"/>
  <c r="AR249" i="1" s="1"/>
  <c r="AK734" i="1"/>
  <c r="AR734" i="1" s="1"/>
  <c r="AK412" i="1"/>
  <c r="AR412" i="1" s="1"/>
  <c r="AK486" i="1"/>
  <c r="AR486" i="1" s="1"/>
  <c r="AJ260" i="1"/>
  <c r="AQ260" i="1" s="1"/>
  <c r="AK146" i="1"/>
  <c r="AR146" i="1" s="1"/>
  <c r="AK598" i="1"/>
  <c r="AR598" i="1" s="1"/>
  <c r="AK217" i="1"/>
  <c r="AR217" i="1" s="1"/>
  <c r="AK595" i="1"/>
  <c r="AR595" i="1" s="1"/>
  <c r="AJ573" i="1"/>
  <c r="AQ573" i="1" s="1"/>
  <c r="AK244" i="1"/>
  <c r="AR244" i="1" s="1"/>
  <c r="AK652" i="1"/>
  <c r="AR652" i="1" s="1"/>
  <c r="AJ394" i="1"/>
  <c r="AQ394" i="1" s="1"/>
  <c r="AK267" i="1"/>
  <c r="AR267" i="1" s="1"/>
  <c r="AJ368" i="1"/>
  <c r="AQ368" i="1" s="1"/>
  <c r="AJ560" i="1"/>
  <c r="AQ560" i="1" s="1"/>
  <c r="AJ384" i="1"/>
  <c r="AQ384" i="1" s="1"/>
  <c r="AJ515" i="1"/>
  <c r="AQ515" i="1" s="1"/>
  <c r="AK262" i="1"/>
  <c r="AR262" i="1" s="1"/>
  <c r="AJ285" i="1"/>
  <c r="AQ285" i="1" s="1"/>
  <c r="AJ288" i="1"/>
  <c r="AQ288" i="1" s="1"/>
  <c r="AJ462" i="1"/>
  <c r="AQ462" i="1" s="1"/>
  <c r="AK185" i="1"/>
  <c r="AR185" i="1" s="1"/>
  <c r="AK613" i="1"/>
  <c r="AR613" i="1" s="1"/>
  <c r="AK326" i="1"/>
  <c r="AR326" i="1" s="1"/>
  <c r="AJ203" i="1"/>
  <c r="AQ203" i="1" s="1"/>
  <c r="AJ678" i="1"/>
  <c r="AQ678" i="1" s="1"/>
  <c r="AK614" i="1"/>
  <c r="AR614" i="1" s="1"/>
  <c r="AK566" i="1"/>
  <c r="AR566" i="1" s="1"/>
  <c r="AI174" i="1"/>
  <c r="AW174" i="1" s="1"/>
  <c r="BB174" i="1" s="1"/>
  <c r="BF174" i="1" s="1"/>
  <c r="AF344" i="1"/>
  <c r="AT344" i="1" s="1"/>
  <c r="BJ350" i="1"/>
  <c r="BH350" i="1"/>
  <c r="AY350" i="1"/>
  <c r="BE350" i="1" s="1"/>
  <c r="AY147" i="1"/>
  <c r="BE147" i="1" s="1"/>
  <c r="BD147" i="1" s="1"/>
  <c r="BH147" i="1"/>
  <c r="BG147" i="1"/>
  <c r="BJ147" i="1"/>
  <c r="BI147" i="1"/>
  <c r="BL147" i="1"/>
  <c r="BK147" i="1"/>
  <c r="AY577" i="1"/>
  <c r="BE577" i="1" s="1"/>
  <c r="BJ577" i="1"/>
  <c r="BH577" i="1"/>
  <c r="AK785" i="1"/>
  <c r="AR785" i="1" s="1"/>
  <c r="AJ449" i="1"/>
  <c r="AQ449" i="1" s="1"/>
  <c r="AJ799" i="1"/>
  <c r="AQ799" i="1" s="1"/>
  <c r="AJ507" i="1"/>
  <c r="AQ507" i="1" s="1"/>
  <c r="AJ773" i="1"/>
  <c r="AQ773" i="1" s="1"/>
  <c r="AI251" i="1"/>
  <c r="AI577" i="1"/>
  <c r="AW577" i="1" s="1"/>
  <c r="BB577" i="1" s="1"/>
  <c r="BF577" i="1" s="1"/>
  <c r="AF316" i="1"/>
  <c r="AI673" i="1"/>
  <c r="AW673" i="1" s="1"/>
  <c r="BB673" i="1" s="1"/>
  <c r="BF673" i="1" s="1"/>
  <c r="AI462" i="1"/>
  <c r="AW462" i="1" s="1"/>
  <c r="BB462" i="1" s="1"/>
  <c r="BF462" i="1" s="1"/>
  <c r="AF150" i="1"/>
  <c r="AF412" i="1"/>
  <c r="AT412" i="1" s="1"/>
  <c r="AY337" i="1"/>
  <c r="BE337" i="1" s="1"/>
  <c r="AF618" i="1"/>
  <c r="AI767" i="1"/>
  <c r="AW767" i="1" s="1"/>
  <c r="BB767" i="1" s="1"/>
  <c r="BF767" i="1" s="1"/>
  <c r="AI660" i="1"/>
  <c r="AF259" i="1"/>
  <c r="AF164" i="1"/>
  <c r="AF480" i="1"/>
  <c r="AT480" i="1" s="1"/>
  <c r="AK621" i="1"/>
  <c r="AR621" i="1" s="1"/>
  <c r="AI354" i="1"/>
  <c r="AI704" i="1"/>
  <c r="AW704" i="1" s="1"/>
  <c r="AF171" i="1"/>
  <c r="AF186" i="1"/>
  <c r="AT186" i="1" s="1"/>
  <c r="AY649" i="1"/>
  <c r="BE649" i="1" s="1"/>
  <c r="BH649" i="1"/>
  <c r="BJ516" i="1"/>
  <c r="AY382" i="1"/>
  <c r="BE382" i="1" s="1"/>
  <c r="BJ382" i="1"/>
  <c r="BH382" i="1"/>
  <c r="AJ736" i="1"/>
  <c r="AQ736" i="1" s="1"/>
  <c r="AK448" i="1"/>
  <c r="AR448" i="1" s="1"/>
  <c r="AK235" i="1"/>
  <c r="AR235" i="1" s="1"/>
  <c r="AJ716" i="1"/>
  <c r="AQ716" i="1" s="1"/>
  <c r="AI290" i="1"/>
  <c r="AW290" i="1" s="1"/>
  <c r="BB290" i="1" s="1"/>
  <c r="BF290" i="1" s="1"/>
  <c r="AJ267" i="1"/>
  <c r="AQ267" i="1" s="1"/>
  <c r="AI503" i="1"/>
  <c r="AF215" i="1"/>
  <c r="AX707" i="1"/>
  <c r="BC707" i="1" s="1"/>
  <c r="AI501" i="1"/>
  <c r="AW501" i="1" s="1"/>
  <c r="AI750" i="1"/>
  <c r="AW750" i="1" s="1"/>
  <c r="BB750" i="1" s="1"/>
  <c r="BF750" i="1" s="1"/>
  <c r="AI170" i="1"/>
  <c r="AW170" i="1" s="1"/>
  <c r="BB170" i="1" s="1"/>
  <c r="BF170" i="1" s="1"/>
  <c r="AK587" i="1"/>
  <c r="AR587" i="1" s="1"/>
  <c r="AK344" i="1"/>
  <c r="AR344" i="1" s="1"/>
  <c r="AK310" i="1"/>
  <c r="AR310" i="1" s="1"/>
  <c r="AK368" i="1"/>
  <c r="AR368" i="1" s="1"/>
  <c r="AK574" i="1"/>
  <c r="AR574" i="1" s="1"/>
  <c r="AJ156" i="1"/>
  <c r="AQ156" i="1" s="1"/>
  <c r="AJ497" i="1"/>
  <c r="AQ497" i="1" s="1"/>
  <c r="AK266" i="1"/>
  <c r="AR266" i="1" s="1"/>
  <c r="AY571" i="1"/>
  <c r="BE571" i="1" s="1"/>
  <c r="BG449" i="1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23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4" i="4"/>
  <c r="AY319" i="1" l="1"/>
  <c r="BE319" i="1" s="1"/>
  <c r="BI197" i="1"/>
  <c r="BB197" i="1"/>
  <c r="BF197" i="1" s="1"/>
  <c r="BH677" i="1"/>
  <c r="BH434" i="1"/>
  <c r="BI274" i="1"/>
  <c r="BK605" i="1"/>
  <c r="BH337" i="1"/>
  <c r="AY640" i="1"/>
  <c r="BE640" i="1" s="1"/>
  <c r="AY594" i="1"/>
  <c r="BE594" i="1" s="1"/>
  <c r="BJ568" i="1"/>
  <c r="BL172" i="1"/>
  <c r="BJ256" i="1"/>
  <c r="BJ571" i="1"/>
  <c r="BD384" i="1"/>
  <c r="BH715" i="1"/>
  <c r="BI591" i="1"/>
  <c r="BK633" i="1"/>
  <c r="BD315" i="1"/>
  <c r="BI762" i="1"/>
  <c r="BI372" i="1"/>
  <c r="AY715" i="1"/>
  <c r="BE715" i="1" s="1"/>
  <c r="BG648" i="1"/>
  <c r="BI181" i="1"/>
  <c r="BD170" i="1"/>
  <c r="BL382" i="1"/>
  <c r="AY256" i="1"/>
  <c r="BE256" i="1" s="1"/>
  <c r="AY690" i="1"/>
  <c r="BE690" i="1" s="1"/>
  <c r="BK384" i="1"/>
  <c r="BK403" i="1"/>
  <c r="BK734" i="1"/>
  <c r="BH190" i="1"/>
  <c r="BG642" i="1"/>
  <c r="BD289" i="1"/>
  <c r="BH456" i="1"/>
  <c r="BL642" i="1"/>
  <c r="BJ594" i="1"/>
  <c r="BJ317" i="1"/>
  <c r="BK795" i="1"/>
  <c r="BG605" i="1"/>
  <c r="BJ780" i="1"/>
  <c r="BJ177" i="1"/>
  <c r="BK315" i="1"/>
  <c r="BG632" i="1"/>
  <c r="BI337" i="1"/>
  <c r="BH340" i="1"/>
  <c r="BL146" i="1"/>
  <c r="BH165" i="1"/>
  <c r="AY473" i="1"/>
  <c r="BE473" i="1" s="1"/>
  <c r="BI266" i="1"/>
  <c r="AK673" i="1"/>
  <c r="AR673" i="1" s="1"/>
  <c r="AJ404" i="1"/>
  <c r="AQ404" i="1" s="1"/>
  <c r="BK172" i="1"/>
  <c r="BH373" i="1"/>
  <c r="AJ653" i="1"/>
  <c r="AQ653" i="1" s="1"/>
  <c r="BH568" i="1"/>
  <c r="BG172" i="1"/>
  <c r="AY331" i="1"/>
  <c r="BE331" i="1" s="1"/>
  <c r="BK146" i="1"/>
  <c r="BJ165" i="1"/>
  <c r="BJ258" i="1"/>
  <c r="BK373" i="1"/>
  <c r="BB172" i="1"/>
  <c r="BF172" i="1" s="1"/>
  <c r="BD172" i="1" s="1"/>
  <c r="BH146" i="1"/>
  <c r="BJ473" i="1"/>
  <c r="BI795" i="1"/>
  <c r="BH795" i="1"/>
  <c r="AJ319" i="1"/>
  <c r="AQ319" i="1" s="1"/>
  <c r="BL469" i="1"/>
  <c r="BI597" i="1"/>
  <c r="BG257" i="1"/>
  <c r="BK597" i="1"/>
  <c r="BL795" i="1"/>
  <c r="BJ795" i="1"/>
  <c r="BJ266" i="1"/>
  <c r="BI605" i="1"/>
  <c r="BK337" i="1"/>
  <c r="AK577" i="1"/>
  <c r="AR577" i="1" s="1"/>
  <c r="BJ677" i="1"/>
  <c r="AY177" i="1"/>
  <c r="BE177" i="1" s="1"/>
  <c r="BB573" i="1"/>
  <c r="BF573" i="1" s="1"/>
  <c r="BD573" i="1" s="1"/>
  <c r="AY190" i="1"/>
  <c r="BE190" i="1" s="1"/>
  <c r="BD190" i="1" s="1"/>
  <c r="BG644" i="1"/>
  <c r="BD632" i="1"/>
  <c r="BG573" i="1"/>
  <c r="BI581" i="1"/>
  <c r="BH417" i="1"/>
  <c r="BJ331" i="1"/>
  <c r="BH317" i="1"/>
  <c r="BG795" i="1"/>
  <c r="BL577" i="1"/>
  <c r="BH708" i="1"/>
  <c r="BH274" i="1"/>
  <c r="BI438" i="1"/>
  <c r="BL384" i="1"/>
  <c r="BH258" i="1"/>
  <c r="BG338" i="1"/>
  <c r="BL190" i="1"/>
  <c r="BH438" i="1"/>
  <c r="BJ302" i="1"/>
  <c r="BL573" i="1"/>
  <c r="BH642" i="1"/>
  <c r="BI338" i="1"/>
  <c r="BK573" i="1"/>
  <c r="AY257" i="1"/>
  <c r="BE257" i="1" s="1"/>
  <c r="BI311" i="1"/>
  <c r="BI165" i="1"/>
  <c r="BI590" i="1"/>
  <c r="BH707" i="1"/>
  <c r="BG535" i="1"/>
  <c r="BK591" i="1"/>
  <c r="AK664" i="1"/>
  <c r="AR664" i="1" s="1"/>
  <c r="BI686" i="1"/>
  <c r="BG720" i="1"/>
  <c r="BJ220" i="1"/>
  <c r="BL257" i="1"/>
  <c r="AY780" i="1"/>
  <c r="BE780" i="1" s="1"/>
  <c r="BH228" i="1"/>
  <c r="BL686" i="1"/>
  <c r="BJ257" i="1"/>
  <c r="BG165" i="1"/>
  <c r="BD165" i="1"/>
  <c r="BK707" i="1"/>
  <c r="AY581" i="1"/>
  <c r="BE581" i="1" s="1"/>
  <c r="BD581" i="1" s="1"/>
  <c r="AY228" i="1"/>
  <c r="BE228" i="1" s="1"/>
  <c r="AK485" i="1"/>
  <c r="AR485" i="1" s="1"/>
  <c r="AK527" i="1"/>
  <c r="AR527" i="1" s="1"/>
  <c r="AJ434" i="1"/>
  <c r="AQ434" i="1" s="1"/>
  <c r="BL597" i="1"/>
  <c r="BI720" i="1"/>
  <c r="BD720" i="1"/>
  <c r="BK695" i="1"/>
  <c r="BI477" i="1"/>
  <c r="BL296" i="1"/>
  <c r="AY188" i="1"/>
  <c r="BE188" i="1" s="1"/>
  <c r="BD188" i="1" s="1"/>
  <c r="BH535" i="1"/>
  <c r="BI644" i="1"/>
  <c r="BL350" i="1"/>
  <c r="AJ418" i="1"/>
  <c r="AQ418" i="1" s="1"/>
  <c r="BH447" i="1"/>
  <c r="AK715" i="1"/>
  <c r="AR715" i="1" s="1"/>
  <c r="AK476" i="1"/>
  <c r="AR476" i="1" s="1"/>
  <c r="AJ217" i="1"/>
  <c r="AQ217" i="1" s="1"/>
  <c r="BL648" i="1"/>
  <c r="AK611" i="1"/>
  <c r="AR611" i="1" s="1"/>
  <c r="BG315" i="1"/>
  <c r="BI331" i="1"/>
  <c r="BB597" i="1"/>
  <c r="BF597" i="1" s="1"/>
  <c r="BL762" i="1"/>
  <c r="BG146" i="1"/>
  <c r="BG686" i="1"/>
  <c r="BG597" i="1"/>
  <c r="BG264" i="1"/>
  <c r="BG633" i="1"/>
  <c r="BL221" i="1"/>
  <c r="BI221" i="1"/>
  <c r="BD707" i="1"/>
  <c r="AY456" i="1"/>
  <c r="BE456" i="1" s="1"/>
  <c r="BG372" i="1"/>
  <c r="BH690" i="1"/>
  <c r="BD338" i="1"/>
  <c r="BI384" i="1"/>
  <c r="AK388" i="1"/>
  <c r="AR388" i="1" s="1"/>
  <c r="AY225" i="1"/>
  <c r="BE225" i="1" s="1"/>
  <c r="BD225" i="1" s="1"/>
  <c r="BJ190" i="1"/>
  <c r="BG190" i="1"/>
  <c r="AJ570" i="1"/>
  <c r="AQ570" i="1" s="1"/>
  <c r="BI207" i="1"/>
  <c r="BL338" i="1"/>
  <c r="BK720" i="1"/>
  <c r="BL720" i="1"/>
  <c r="AK653" i="1"/>
  <c r="AR653" i="1" s="1"/>
  <c r="BI642" i="1"/>
  <c r="BK642" i="1"/>
  <c r="AK591" i="1"/>
  <c r="AR591" i="1" s="1"/>
  <c r="AK296" i="1"/>
  <c r="AR296" i="1" s="1"/>
  <c r="BG572" i="1"/>
  <c r="AK306" i="1"/>
  <c r="AR306" i="1" s="1"/>
  <c r="BI632" i="1"/>
  <c r="BK632" i="1"/>
  <c r="AJ685" i="1"/>
  <c r="AQ685" i="1" s="1"/>
  <c r="AY332" i="1"/>
  <c r="BE332" i="1" s="1"/>
  <c r="AY220" i="1"/>
  <c r="BE220" i="1" s="1"/>
  <c r="BL456" i="1"/>
  <c r="BH591" i="1"/>
  <c r="BG289" i="1"/>
  <c r="BI417" i="1"/>
  <c r="BG340" i="1"/>
  <c r="BL633" i="1"/>
  <c r="BL289" i="1"/>
  <c r="BD648" i="1"/>
  <c r="BK289" i="1"/>
  <c r="AY417" i="1"/>
  <c r="BE417" i="1" s="1"/>
  <c r="BD417" i="1" s="1"/>
  <c r="BH315" i="1"/>
  <c r="BL449" i="1"/>
  <c r="BG221" i="1"/>
  <c r="BD197" i="1"/>
  <c r="BL535" i="1"/>
  <c r="BL218" i="1"/>
  <c r="BI449" i="1"/>
  <c r="BI707" i="1"/>
  <c r="BK704" i="1"/>
  <c r="BK350" i="1"/>
  <c r="AJ779" i="1"/>
  <c r="AQ779" i="1" s="1"/>
  <c r="AY591" i="1"/>
  <c r="BE591" i="1" s="1"/>
  <c r="BG384" i="1"/>
  <c r="BK338" i="1"/>
  <c r="AJ713" i="1"/>
  <c r="AQ713" i="1" s="1"/>
  <c r="AK330" i="1"/>
  <c r="AR330" i="1" s="1"/>
  <c r="AY475" i="1"/>
  <c r="BE475" i="1" s="1"/>
  <c r="BI190" i="1"/>
  <c r="BI289" i="1"/>
  <c r="AK597" i="1"/>
  <c r="AR597" i="1" s="1"/>
  <c r="BD317" i="1"/>
  <c r="BJ642" i="1"/>
  <c r="AK517" i="1"/>
  <c r="AR517" i="1" s="1"/>
  <c r="AJ740" i="1"/>
  <c r="AQ740" i="1" s="1"/>
  <c r="AJ247" i="1"/>
  <c r="AQ247" i="1" s="1"/>
  <c r="BL632" i="1"/>
  <c r="BL331" i="1"/>
  <c r="BK648" i="1"/>
  <c r="BK220" i="1"/>
  <c r="BK328" i="1"/>
  <c r="BG143" i="1"/>
  <c r="BL516" i="1"/>
  <c r="BI750" i="1"/>
  <c r="BH590" i="1"/>
  <c r="BL572" i="1"/>
  <c r="AK767" i="1"/>
  <c r="AR767" i="1" s="1"/>
  <c r="AJ479" i="1"/>
  <c r="AQ479" i="1" s="1"/>
  <c r="AJ474" i="1"/>
  <c r="AQ474" i="1" s="1"/>
  <c r="AJ635" i="1"/>
  <c r="AQ635" i="1" s="1"/>
  <c r="AK248" i="1"/>
  <c r="AR248" i="1" s="1"/>
  <c r="AK492" i="1"/>
  <c r="AR492" i="1" s="1"/>
  <c r="AK491" i="1"/>
  <c r="AR491" i="1" s="1"/>
  <c r="AJ355" i="1"/>
  <c r="AQ355" i="1" s="1"/>
  <c r="AK637" i="1"/>
  <c r="AR637" i="1" s="1"/>
  <c r="AK332" i="1"/>
  <c r="AR332" i="1" s="1"/>
  <c r="BL613" i="1"/>
  <c r="AK549" i="1"/>
  <c r="AR549" i="1" s="1"/>
  <c r="BG197" i="1"/>
  <c r="AY572" i="1"/>
  <c r="BE572" i="1" s="1"/>
  <c r="BD572" i="1" s="1"/>
  <c r="BI199" i="1"/>
  <c r="BH762" i="1"/>
  <c r="BH264" i="1"/>
  <c r="BG590" i="1"/>
  <c r="BL199" i="1"/>
  <c r="BK317" i="1"/>
  <c r="BJ590" i="1"/>
  <c r="BK438" i="1"/>
  <c r="BK535" i="1"/>
  <c r="BL707" i="1"/>
  <c r="BI456" i="1"/>
  <c r="BG322" i="1"/>
  <c r="AJ436" i="1"/>
  <c r="AQ436" i="1" s="1"/>
  <c r="AK207" i="1"/>
  <c r="AR207" i="1" s="1"/>
  <c r="AJ266" i="1"/>
  <c r="AQ266" i="1" s="1"/>
  <c r="AK199" i="1"/>
  <c r="AR199" i="1" s="1"/>
  <c r="AJ563" i="1"/>
  <c r="AQ563" i="1" s="1"/>
  <c r="AJ707" i="1"/>
  <c r="AQ707" i="1" s="1"/>
  <c r="AK495" i="1"/>
  <c r="AR495" i="1" s="1"/>
  <c r="AK661" i="1"/>
  <c r="AR661" i="1" s="1"/>
  <c r="AK257" i="1"/>
  <c r="AR257" i="1" s="1"/>
  <c r="AJ778" i="1"/>
  <c r="AQ778" i="1" s="1"/>
  <c r="AJ363" i="1"/>
  <c r="AQ363" i="1" s="1"/>
  <c r="BL591" i="1"/>
  <c r="AJ390" i="1"/>
  <c r="AQ390" i="1" s="1"/>
  <c r="AK197" i="1"/>
  <c r="AR197" i="1" s="1"/>
  <c r="AK233" i="1"/>
  <c r="AR233" i="1" s="1"/>
  <c r="AJ340" i="1"/>
  <c r="AQ340" i="1" s="1"/>
  <c r="AK284" i="1"/>
  <c r="AR284" i="1" s="1"/>
  <c r="BJ475" i="1"/>
  <c r="AK585" i="1"/>
  <c r="AR585" i="1" s="1"/>
  <c r="BJ640" i="1"/>
  <c r="AK390" i="1"/>
  <c r="AR390" i="1" s="1"/>
  <c r="AJ317" i="1"/>
  <c r="AQ317" i="1" s="1"/>
  <c r="AJ619" i="1"/>
  <c r="AQ619" i="1" s="1"/>
  <c r="AK741" i="1"/>
  <c r="AR741" i="1" s="1"/>
  <c r="AJ457" i="1"/>
  <c r="AQ457" i="1" s="1"/>
  <c r="AK421" i="1"/>
  <c r="AR421" i="1" s="1"/>
  <c r="BJ297" i="1"/>
  <c r="AJ668" i="1"/>
  <c r="AQ668" i="1" s="1"/>
  <c r="AJ572" i="1"/>
  <c r="AQ572" i="1" s="1"/>
  <c r="AK346" i="1"/>
  <c r="AR346" i="1" s="1"/>
  <c r="AJ627" i="1"/>
  <c r="AQ627" i="1" s="1"/>
  <c r="AK167" i="1"/>
  <c r="AR167" i="1" s="1"/>
  <c r="BL297" i="1"/>
  <c r="AJ249" i="1"/>
  <c r="AQ249" i="1" s="1"/>
  <c r="AJ265" i="1"/>
  <c r="AQ265" i="1" s="1"/>
  <c r="BJ591" i="1"/>
  <c r="BJ774" i="1"/>
  <c r="AY774" i="1"/>
  <c r="BE774" i="1" s="1"/>
  <c r="BH774" i="1"/>
  <c r="AK793" i="1"/>
  <c r="AR793" i="1" s="1"/>
  <c r="AY568" i="1"/>
  <c r="BE568" i="1" s="1"/>
  <c r="BD568" i="1" s="1"/>
  <c r="BK568" i="1"/>
  <c r="BI568" i="1"/>
  <c r="BK572" i="1"/>
  <c r="BH181" i="1"/>
  <c r="BJ535" i="1"/>
  <c r="BK762" i="1"/>
  <c r="BL264" i="1"/>
  <c r="AK750" i="1"/>
  <c r="AR750" i="1" s="1"/>
  <c r="BG519" i="1"/>
  <c r="AJ299" i="1"/>
  <c r="AQ299" i="1" s="1"/>
  <c r="BG515" i="1"/>
  <c r="AK677" i="1"/>
  <c r="AR677" i="1" s="1"/>
  <c r="AK519" i="1"/>
  <c r="AR519" i="1" s="1"/>
  <c r="BH235" i="1"/>
  <c r="AK688" i="1"/>
  <c r="AR688" i="1" s="1"/>
  <c r="AK619" i="1"/>
  <c r="AR619" i="1" s="1"/>
  <c r="BK519" i="1"/>
  <c r="BK197" i="1"/>
  <c r="BL644" i="1"/>
  <c r="BH572" i="1"/>
  <c r="AY181" i="1"/>
  <c r="BE181" i="1" s="1"/>
  <c r="BD181" i="1" s="1"/>
  <c r="BI257" i="1"/>
  <c r="BK181" i="1"/>
  <c r="BK218" i="1"/>
  <c r="BG225" i="1"/>
  <c r="BD257" i="1"/>
  <c r="BL311" i="1"/>
  <c r="AY762" i="1"/>
  <c r="BE762" i="1" s="1"/>
  <c r="BD762" i="1" s="1"/>
  <c r="BI264" i="1"/>
  <c r="BH266" i="1"/>
  <c r="AY266" i="1"/>
  <c r="BE266" i="1" s="1"/>
  <c r="BD266" i="1" s="1"/>
  <c r="BK296" i="1"/>
  <c r="AK170" i="1"/>
  <c r="AR170" i="1" s="1"/>
  <c r="AK501" i="1"/>
  <c r="AR501" i="1" s="1"/>
  <c r="BJ707" i="1"/>
  <c r="BK516" i="1"/>
  <c r="BG159" i="1"/>
  <c r="AK317" i="1"/>
  <c r="AR317" i="1" s="1"/>
  <c r="AK449" i="1"/>
  <c r="AR449" i="1" s="1"/>
  <c r="AK686" i="1"/>
  <c r="AR686" i="1" s="1"/>
  <c r="AJ309" i="1"/>
  <c r="AQ309" i="1" s="1"/>
  <c r="BI785" i="1"/>
  <c r="AJ571" i="1"/>
  <c r="AQ571" i="1" s="1"/>
  <c r="AJ146" i="1"/>
  <c r="AQ146" i="1" s="1"/>
  <c r="AJ165" i="1"/>
  <c r="AQ165" i="1" s="1"/>
  <c r="AJ641" i="1"/>
  <c r="AQ641" i="1" s="1"/>
  <c r="AJ189" i="1"/>
  <c r="AQ189" i="1" s="1"/>
  <c r="BI648" i="1"/>
  <c r="AK711" i="1"/>
  <c r="AR711" i="1" s="1"/>
  <c r="AK184" i="1"/>
  <c r="AR184" i="1" s="1"/>
  <c r="AW187" i="1"/>
  <c r="BB187" i="1" s="1"/>
  <c r="BF187" i="1" s="1"/>
  <c r="AK187" i="1"/>
  <c r="AR187" i="1" s="1"/>
  <c r="AT444" i="1"/>
  <c r="BH444" i="1" s="1"/>
  <c r="AJ444" i="1"/>
  <c r="AQ444" i="1" s="1"/>
  <c r="AT284" i="1"/>
  <c r="BJ284" i="1" s="1"/>
  <c r="AJ284" i="1"/>
  <c r="AQ284" i="1" s="1"/>
  <c r="AW418" i="1"/>
  <c r="BG418" i="1" s="1"/>
  <c r="AK418" i="1"/>
  <c r="AR418" i="1" s="1"/>
  <c r="AW467" i="1"/>
  <c r="BB467" i="1" s="1"/>
  <c r="BF467" i="1" s="1"/>
  <c r="AK467" i="1"/>
  <c r="AR467" i="1" s="1"/>
  <c r="AW798" i="1"/>
  <c r="AK798" i="1"/>
  <c r="AR798" i="1" s="1"/>
  <c r="AT532" i="1"/>
  <c r="AJ532" i="1"/>
  <c r="AQ532" i="1" s="1"/>
  <c r="AW659" i="1"/>
  <c r="BB659" i="1" s="1"/>
  <c r="BF659" i="1" s="1"/>
  <c r="AK659" i="1"/>
  <c r="AR659" i="1" s="1"/>
  <c r="AW616" i="1"/>
  <c r="BB616" i="1" s="1"/>
  <c r="BF616" i="1" s="1"/>
  <c r="AK616" i="1"/>
  <c r="AR616" i="1" s="1"/>
  <c r="AT409" i="1"/>
  <c r="BG409" i="1" s="1"/>
  <c r="AJ409" i="1"/>
  <c r="AQ409" i="1" s="1"/>
  <c r="AT798" i="1"/>
  <c r="AY798" i="1" s="1"/>
  <c r="BE798" i="1" s="1"/>
  <c r="AJ798" i="1"/>
  <c r="AQ798" i="1" s="1"/>
  <c r="BH153" i="1"/>
  <c r="BJ153" i="1"/>
  <c r="AT458" i="1"/>
  <c r="BJ458" i="1" s="1"/>
  <c r="AJ458" i="1"/>
  <c r="AQ458" i="1" s="1"/>
  <c r="AW634" i="1"/>
  <c r="AK634" i="1"/>
  <c r="AR634" i="1" s="1"/>
  <c r="AT155" i="1"/>
  <c r="BH155" i="1" s="1"/>
  <c r="AJ155" i="1"/>
  <c r="AQ155" i="1" s="1"/>
  <c r="AT621" i="1"/>
  <c r="AY621" i="1" s="1"/>
  <c r="BE621" i="1" s="1"/>
  <c r="BD621" i="1" s="1"/>
  <c r="AJ621" i="1"/>
  <c r="AQ621" i="1" s="1"/>
  <c r="AT335" i="1"/>
  <c r="BH335" i="1" s="1"/>
  <c r="AJ335" i="1"/>
  <c r="AQ335" i="1" s="1"/>
  <c r="AW422" i="1"/>
  <c r="BI422" i="1" s="1"/>
  <c r="AK422" i="1"/>
  <c r="AR422" i="1" s="1"/>
  <c r="AT161" i="1"/>
  <c r="BL161" i="1" s="1"/>
  <c r="AJ161" i="1"/>
  <c r="AQ161" i="1" s="1"/>
  <c r="AT510" i="1"/>
  <c r="AY510" i="1" s="1"/>
  <c r="BE510" i="1" s="1"/>
  <c r="AJ510" i="1"/>
  <c r="AQ510" i="1" s="1"/>
  <c r="AW732" i="1"/>
  <c r="BB732" i="1" s="1"/>
  <c r="BF732" i="1" s="1"/>
  <c r="AK732" i="1"/>
  <c r="AR732" i="1" s="1"/>
  <c r="AT652" i="1"/>
  <c r="BI652" i="1" s="1"/>
  <c r="AJ652" i="1"/>
  <c r="AQ652" i="1" s="1"/>
  <c r="AW539" i="1"/>
  <c r="BG539" i="1" s="1"/>
  <c r="AK539" i="1"/>
  <c r="AR539" i="1" s="1"/>
  <c r="AW753" i="1"/>
  <c r="BB753" i="1" s="1"/>
  <c r="BF753" i="1" s="1"/>
  <c r="AK753" i="1"/>
  <c r="AR753" i="1" s="1"/>
  <c r="AW179" i="1"/>
  <c r="BG179" i="1" s="1"/>
  <c r="AK179" i="1"/>
  <c r="AR179" i="1" s="1"/>
  <c r="AW790" i="1"/>
  <c r="BG790" i="1" s="1"/>
  <c r="AK790" i="1"/>
  <c r="AR790" i="1" s="1"/>
  <c r="AW355" i="1"/>
  <c r="BB355" i="1" s="1"/>
  <c r="BF355" i="1" s="1"/>
  <c r="AK355" i="1"/>
  <c r="AR355" i="1" s="1"/>
  <c r="BK159" i="1"/>
  <c r="BI159" i="1"/>
  <c r="BH159" i="1"/>
  <c r="AY159" i="1"/>
  <c r="BE159" i="1" s="1"/>
  <c r="BD159" i="1" s="1"/>
  <c r="AY637" i="1"/>
  <c r="BE637" i="1" s="1"/>
  <c r="BJ637" i="1"/>
  <c r="AY432" i="1"/>
  <c r="BE432" i="1" s="1"/>
  <c r="BH432" i="1"/>
  <c r="BG695" i="1"/>
  <c r="BL695" i="1"/>
  <c r="AY695" i="1"/>
  <c r="BE695" i="1" s="1"/>
  <c r="BD695" i="1" s="1"/>
  <c r="BI695" i="1"/>
  <c r="BH581" i="1"/>
  <c r="BG581" i="1"/>
  <c r="BL581" i="1"/>
  <c r="BL575" i="1"/>
  <c r="BH575" i="1"/>
  <c r="BB337" i="1"/>
  <c r="BF337" i="1" s="1"/>
  <c r="BD337" i="1" s="1"/>
  <c r="BG337" i="1"/>
  <c r="BJ345" i="1"/>
  <c r="BH345" i="1"/>
  <c r="AY734" i="1"/>
  <c r="BE734" i="1" s="1"/>
  <c r="BD734" i="1" s="1"/>
  <c r="BL734" i="1"/>
  <c r="BG734" i="1"/>
  <c r="BJ734" i="1"/>
  <c r="BJ188" i="1"/>
  <c r="BI188" i="1"/>
  <c r="BL188" i="1"/>
  <c r="BH188" i="1"/>
  <c r="BL417" i="1"/>
  <c r="BJ315" i="1"/>
  <c r="BI572" i="1"/>
  <c r="BL225" i="1"/>
  <c r="BK165" i="1"/>
  <c r="BK750" i="1"/>
  <c r="BK319" i="1"/>
  <c r="BK581" i="1"/>
  <c r="BJ159" i="1"/>
  <c r="AW270" i="1"/>
  <c r="BB270" i="1" s="1"/>
  <c r="BF270" i="1" s="1"/>
  <c r="AK270" i="1"/>
  <c r="AR270" i="1" s="1"/>
  <c r="AW780" i="1"/>
  <c r="AK780" i="1"/>
  <c r="AR780" i="1" s="1"/>
  <c r="AT599" i="1"/>
  <c r="BK599" i="1" s="1"/>
  <c r="AJ599" i="1"/>
  <c r="AQ599" i="1" s="1"/>
  <c r="BH734" i="1"/>
  <c r="AW258" i="1"/>
  <c r="BB258" i="1" s="1"/>
  <c r="BF258" i="1" s="1"/>
  <c r="BD258" i="1" s="1"/>
  <c r="AK258" i="1"/>
  <c r="AR258" i="1" s="1"/>
  <c r="AT272" i="1"/>
  <c r="AJ272" i="1"/>
  <c r="AQ272" i="1" s="1"/>
  <c r="AT751" i="1"/>
  <c r="AJ751" i="1"/>
  <c r="AQ751" i="1" s="1"/>
  <c r="AT246" i="1"/>
  <c r="AJ246" i="1"/>
  <c r="AQ246" i="1" s="1"/>
  <c r="AW779" i="1"/>
  <c r="BB779" i="1" s="1"/>
  <c r="BF779" i="1" s="1"/>
  <c r="AK779" i="1"/>
  <c r="AR779" i="1" s="1"/>
  <c r="AT611" i="1"/>
  <c r="AJ611" i="1"/>
  <c r="AQ611" i="1" s="1"/>
  <c r="AY345" i="1"/>
  <c r="BE345" i="1" s="1"/>
  <c r="AT364" i="1"/>
  <c r="BH364" i="1" s="1"/>
  <c r="AJ364" i="1"/>
  <c r="AQ364" i="1" s="1"/>
  <c r="AW620" i="1"/>
  <c r="BB620" i="1" s="1"/>
  <c r="BF620" i="1" s="1"/>
  <c r="AK620" i="1"/>
  <c r="AR620" i="1" s="1"/>
  <c r="AW222" i="1"/>
  <c r="BG222" i="1" s="1"/>
  <c r="AK222" i="1"/>
  <c r="AR222" i="1" s="1"/>
  <c r="AT347" i="1"/>
  <c r="AY347" i="1" s="1"/>
  <c r="BE347" i="1" s="1"/>
  <c r="AJ347" i="1"/>
  <c r="AQ347" i="1" s="1"/>
  <c r="AW792" i="1"/>
  <c r="BB792" i="1" s="1"/>
  <c r="BF792" i="1" s="1"/>
  <c r="AK792" i="1"/>
  <c r="AR792" i="1" s="1"/>
  <c r="AT721" i="1"/>
  <c r="AY721" i="1" s="1"/>
  <c r="BE721" i="1" s="1"/>
  <c r="BD721" i="1" s="1"/>
  <c r="AJ721" i="1"/>
  <c r="AQ721" i="1" s="1"/>
  <c r="AT204" i="1"/>
  <c r="AY204" i="1" s="1"/>
  <c r="BE204" i="1" s="1"/>
  <c r="BD204" i="1" s="1"/>
  <c r="AJ204" i="1"/>
  <c r="AQ204" i="1" s="1"/>
  <c r="AT527" i="1"/>
  <c r="AY527" i="1" s="1"/>
  <c r="BE527" i="1" s="1"/>
  <c r="BD527" i="1" s="1"/>
  <c r="AJ527" i="1"/>
  <c r="AQ527" i="1" s="1"/>
  <c r="AW472" i="1"/>
  <c r="BK472" i="1" s="1"/>
  <c r="AK472" i="1"/>
  <c r="AR472" i="1" s="1"/>
  <c r="AT295" i="1"/>
  <c r="BH295" i="1" s="1"/>
  <c r="AJ295" i="1"/>
  <c r="AQ295" i="1" s="1"/>
  <c r="AT660" i="1"/>
  <c r="AJ660" i="1"/>
  <c r="AQ660" i="1" s="1"/>
  <c r="AW630" i="1"/>
  <c r="BK630" i="1" s="1"/>
  <c r="AK630" i="1"/>
  <c r="AR630" i="1" s="1"/>
  <c r="AT291" i="1"/>
  <c r="BK291" i="1" s="1"/>
  <c r="AJ291" i="1"/>
  <c r="AQ291" i="1" s="1"/>
  <c r="BH695" i="1"/>
  <c r="AT688" i="1"/>
  <c r="BL688" i="1" s="1"/>
  <c r="AJ688" i="1"/>
  <c r="AQ688" i="1" s="1"/>
  <c r="BG188" i="1"/>
  <c r="AT485" i="1"/>
  <c r="BK485" i="1" s="1"/>
  <c r="AJ485" i="1"/>
  <c r="AQ485" i="1" s="1"/>
  <c r="AT360" i="1"/>
  <c r="AJ360" i="1"/>
  <c r="AQ360" i="1" s="1"/>
  <c r="AT663" i="1"/>
  <c r="AY663" i="1" s="1"/>
  <c r="BE663" i="1" s="1"/>
  <c r="AJ663" i="1"/>
  <c r="AQ663" i="1" s="1"/>
  <c r="AW640" i="1"/>
  <c r="AK640" i="1"/>
  <c r="AR640" i="1" s="1"/>
  <c r="AW302" i="1"/>
  <c r="BL302" i="1" s="1"/>
  <c r="AK302" i="1"/>
  <c r="AR302" i="1" s="1"/>
  <c r="AW211" i="1"/>
  <c r="AK211" i="1"/>
  <c r="AR211" i="1" s="1"/>
  <c r="AT430" i="1"/>
  <c r="AJ430" i="1"/>
  <c r="AQ430" i="1" s="1"/>
  <c r="AW295" i="1"/>
  <c r="BB295" i="1" s="1"/>
  <c r="BF295" i="1" s="1"/>
  <c r="AK295" i="1"/>
  <c r="AR295" i="1" s="1"/>
  <c r="AT196" i="1"/>
  <c r="BJ196" i="1" s="1"/>
  <c r="AJ196" i="1"/>
  <c r="AQ196" i="1" s="1"/>
  <c r="AW646" i="1"/>
  <c r="AK646" i="1"/>
  <c r="AR646" i="1" s="1"/>
  <c r="AT324" i="1"/>
  <c r="AJ324" i="1"/>
  <c r="AQ324" i="1" s="1"/>
  <c r="AT589" i="1"/>
  <c r="BK589" i="1" s="1"/>
  <c r="AJ589" i="1"/>
  <c r="AQ589" i="1" s="1"/>
  <c r="AT659" i="1"/>
  <c r="AY659" i="1" s="1"/>
  <c r="BE659" i="1" s="1"/>
  <c r="BD659" i="1" s="1"/>
  <c r="AJ659" i="1"/>
  <c r="AQ659" i="1" s="1"/>
  <c r="AT227" i="1"/>
  <c r="BI227" i="1" s="1"/>
  <c r="AJ227" i="1"/>
  <c r="AQ227" i="1" s="1"/>
  <c r="AW628" i="1"/>
  <c r="BB628" i="1" s="1"/>
  <c r="BF628" i="1" s="1"/>
  <c r="BD628" i="1" s="1"/>
  <c r="AK628" i="1"/>
  <c r="AR628" i="1" s="1"/>
  <c r="AT556" i="1"/>
  <c r="AJ556" i="1"/>
  <c r="AQ556" i="1" s="1"/>
  <c r="AT152" i="1"/>
  <c r="BJ152" i="1" s="1"/>
  <c r="AJ152" i="1"/>
  <c r="AQ152" i="1" s="1"/>
  <c r="AT269" i="1"/>
  <c r="BG269" i="1" s="1"/>
  <c r="AJ269" i="1"/>
  <c r="AQ269" i="1" s="1"/>
  <c r="AW627" i="1"/>
  <c r="BI627" i="1" s="1"/>
  <c r="AK627" i="1"/>
  <c r="AR627" i="1" s="1"/>
  <c r="AT454" i="1"/>
  <c r="BL454" i="1" s="1"/>
  <c r="AJ454" i="1"/>
  <c r="AQ454" i="1" s="1"/>
  <c r="AT334" i="1"/>
  <c r="BJ334" i="1" s="1"/>
  <c r="AJ334" i="1"/>
  <c r="AQ334" i="1" s="1"/>
  <c r="BH210" i="1"/>
  <c r="AY210" i="1"/>
  <c r="BE210" i="1" s="1"/>
  <c r="BB220" i="1"/>
  <c r="BF220" i="1" s="1"/>
  <c r="BL220" i="1"/>
  <c r="BI220" i="1"/>
  <c r="BH233" i="1"/>
  <c r="BJ233" i="1"/>
  <c r="BJ235" i="1"/>
  <c r="BG235" i="1"/>
  <c r="BI235" i="1"/>
  <c r="BK613" i="1"/>
  <c r="BJ613" i="1"/>
  <c r="BG785" i="1"/>
  <c r="BH785" i="1"/>
  <c r="BG403" i="1"/>
  <c r="BH403" i="1"/>
  <c r="BL403" i="1"/>
  <c r="BI403" i="1"/>
  <c r="BG417" i="1"/>
  <c r="BJ417" i="1"/>
  <c r="BL315" i="1"/>
  <c r="BL165" i="1"/>
  <c r="BI225" i="1"/>
  <c r="BG319" i="1"/>
  <c r="BL319" i="1"/>
  <c r="BD319" i="1"/>
  <c r="BG586" i="1"/>
  <c r="BK225" i="1"/>
  <c r="BD586" i="1"/>
  <c r="AK290" i="1"/>
  <c r="AR290" i="1" s="1"/>
  <c r="AJ480" i="1"/>
  <c r="AQ480" i="1" s="1"/>
  <c r="BL337" i="1"/>
  <c r="BJ581" i="1"/>
  <c r="BJ432" i="1"/>
  <c r="BL159" i="1"/>
  <c r="AW263" i="1"/>
  <c r="BL263" i="1" s="1"/>
  <c r="AK263" i="1"/>
  <c r="AR263" i="1" s="1"/>
  <c r="AW654" i="1"/>
  <c r="AK654" i="1"/>
  <c r="AR654" i="1" s="1"/>
  <c r="AW345" i="1"/>
  <c r="BG345" i="1" s="1"/>
  <c r="AK345" i="1"/>
  <c r="AR345" i="1" s="1"/>
  <c r="AT275" i="1"/>
  <c r="AJ275" i="1"/>
  <c r="AQ275" i="1" s="1"/>
  <c r="AW571" i="1"/>
  <c r="BK571" i="1" s="1"/>
  <c r="AK571" i="1"/>
  <c r="AR571" i="1" s="1"/>
  <c r="AW364" i="1"/>
  <c r="AK364" i="1"/>
  <c r="AR364" i="1" s="1"/>
  <c r="BK515" i="1"/>
  <c r="AY403" i="1"/>
  <c r="BE403" i="1" s="1"/>
  <c r="BD403" i="1" s="1"/>
  <c r="BL785" i="1"/>
  <c r="AT484" i="1"/>
  <c r="BL484" i="1" s="1"/>
  <c r="AJ484" i="1"/>
  <c r="AQ484" i="1" s="1"/>
  <c r="AW307" i="1"/>
  <c r="AK307" i="1"/>
  <c r="AR307" i="1" s="1"/>
  <c r="AW273" i="1"/>
  <c r="BB273" i="1" s="1"/>
  <c r="BF273" i="1" s="1"/>
  <c r="AK273" i="1"/>
  <c r="AR273" i="1" s="1"/>
  <c r="AW475" i="1"/>
  <c r="AK475" i="1"/>
  <c r="AR475" i="1" s="1"/>
  <c r="AW541" i="1"/>
  <c r="BB541" i="1" s="1"/>
  <c r="BF541" i="1" s="1"/>
  <c r="AK541" i="1"/>
  <c r="AR541" i="1" s="1"/>
  <c r="BH253" i="1"/>
  <c r="BH225" i="1"/>
  <c r="AY447" i="1"/>
  <c r="BE447" i="1" s="1"/>
  <c r="AW458" i="1"/>
  <c r="AK458" i="1"/>
  <c r="AR458" i="1" s="1"/>
  <c r="BH637" i="1"/>
  <c r="AT254" i="1"/>
  <c r="BH254" i="1" s="1"/>
  <c r="AJ254" i="1"/>
  <c r="AQ254" i="1" s="1"/>
  <c r="AW156" i="1"/>
  <c r="BB156" i="1" s="1"/>
  <c r="BF156" i="1" s="1"/>
  <c r="BD156" i="1" s="1"/>
  <c r="AK156" i="1"/>
  <c r="AR156" i="1" s="1"/>
  <c r="AT176" i="1"/>
  <c r="AJ176" i="1"/>
  <c r="AQ176" i="1" s="1"/>
  <c r="BK322" i="1"/>
  <c r="AT389" i="1"/>
  <c r="BH389" i="1" s="1"/>
  <c r="AJ389" i="1"/>
  <c r="AQ389" i="1" s="1"/>
  <c r="AW564" i="1"/>
  <c r="BI564" i="1" s="1"/>
  <c r="AK564" i="1"/>
  <c r="AR564" i="1" s="1"/>
  <c r="AT243" i="1"/>
  <c r="BJ243" i="1" s="1"/>
  <c r="AJ243" i="1"/>
  <c r="AQ243" i="1" s="1"/>
  <c r="AT366" i="1"/>
  <c r="BL366" i="1" s="1"/>
  <c r="AJ366" i="1"/>
  <c r="AQ366" i="1" s="1"/>
  <c r="AW740" i="1"/>
  <c r="AK740" i="1"/>
  <c r="AR740" i="1" s="1"/>
  <c r="AT388" i="1"/>
  <c r="BH388" i="1" s="1"/>
  <c r="AJ388" i="1"/>
  <c r="AQ388" i="1" s="1"/>
  <c r="AW304" i="1"/>
  <c r="AK304" i="1"/>
  <c r="AR304" i="1" s="1"/>
  <c r="AT495" i="1"/>
  <c r="BL495" i="1" s="1"/>
  <c r="AJ495" i="1"/>
  <c r="AQ495" i="1" s="1"/>
  <c r="BH332" i="1"/>
  <c r="AT467" i="1"/>
  <c r="BH467" i="1" s="1"/>
  <c r="AJ467" i="1"/>
  <c r="AQ467" i="1" s="1"/>
  <c r="AW460" i="1"/>
  <c r="BB460" i="1" s="1"/>
  <c r="BF460" i="1" s="1"/>
  <c r="AK460" i="1"/>
  <c r="AR460" i="1" s="1"/>
  <c r="BD716" i="1"/>
  <c r="BK207" i="1"/>
  <c r="BG218" i="1"/>
  <c r="BI516" i="1"/>
  <c r="BG516" i="1"/>
  <c r="AT259" i="1"/>
  <c r="AJ259" i="1"/>
  <c r="AQ259" i="1" s="1"/>
  <c r="AW401" i="1"/>
  <c r="BB401" i="1" s="1"/>
  <c r="BF401" i="1" s="1"/>
  <c r="AK401" i="1"/>
  <c r="AR401" i="1" s="1"/>
  <c r="AW254" i="1"/>
  <c r="BB254" i="1" s="1"/>
  <c r="BF254" i="1" s="1"/>
  <c r="AK254" i="1"/>
  <c r="AR254" i="1" s="1"/>
  <c r="AT731" i="1"/>
  <c r="BJ731" i="1" s="1"/>
  <c r="AJ731" i="1"/>
  <c r="AQ731" i="1" s="1"/>
  <c r="AT393" i="1"/>
  <c r="AJ393" i="1"/>
  <c r="AQ393" i="1" s="1"/>
  <c r="AT400" i="1"/>
  <c r="AJ400" i="1"/>
  <c r="AQ400" i="1" s="1"/>
  <c r="BJ749" i="1"/>
  <c r="AW730" i="1"/>
  <c r="BK730" i="1" s="1"/>
  <c r="AK730" i="1"/>
  <c r="AR730" i="1" s="1"/>
  <c r="AW166" i="1"/>
  <c r="BB166" i="1" s="1"/>
  <c r="BF166" i="1" s="1"/>
  <c r="AK166" i="1"/>
  <c r="AR166" i="1" s="1"/>
  <c r="AT598" i="1"/>
  <c r="AJ598" i="1"/>
  <c r="AQ598" i="1" s="1"/>
  <c r="AT273" i="1"/>
  <c r="BJ273" i="1" s="1"/>
  <c r="AJ273" i="1"/>
  <c r="AQ273" i="1" s="1"/>
  <c r="AW397" i="1"/>
  <c r="BK397" i="1" s="1"/>
  <c r="AK397" i="1"/>
  <c r="AR397" i="1" s="1"/>
  <c r="AW623" i="1"/>
  <c r="BB623" i="1" s="1"/>
  <c r="BF623" i="1" s="1"/>
  <c r="AK623" i="1"/>
  <c r="AR623" i="1" s="1"/>
  <c r="AT303" i="1"/>
  <c r="BH303" i="1" s="1"/>
  <c r="AJ303" i="1"/>
  <c r="AQ303" i="1" s="1"/>
  <c r="AW583" i="1"/>
  <c r="AK583" i="1"/>
  <c r="AR583" i="1" s="1"/>
  <c r="AW514" i="1"/>
  <c r="BB514" i="1" s="1"/>
  <c r="BF514" i="1" s="1"/>
  <c r="AK514" i="1"/>
  <c r="AR514" i="1" s="1"/>
  <c r="AW374" i="1"/>
  <c r="BG374" i="1" s="1"/>
  <c r="AK374" i="1"/>
  <c r="AR374" i="1" s="1"/>
  <c r="AW394" i="1"/>
  <c r="BL394" i="1" s="1"/>
  <c r="AK394" i="1"/>
  <c r="AR394" i="1" s="1"/>
  <c r="AW434" i="1"/>
  <c r="AK434" i="1"/>
  <c r="AR434" i="1" s="1"/>
  <c r="AT743" i="1"/>
  <c r="AJ743" i="1"/>
  <c r="AQ743" i="1" s="1"/>
  <c r="AW540" i="1"/>
  <c r="BB540" i="1" s="1"/>
  <c r="BF540" i="1" s="1"/>
  <c r="AK540" i="1"/>
  <c r="AR540" i="1" s="1"/>
  <c r="AT665" i="1"/>
  <c r="AJ665" i="1"/>
  <c r="AQ665" i="1" s="1"/>
  <c r="AW288" i="1"/>
  <c r="BI288" i="1" s="1"/>
  <c r="AK288" i="1"/>
  <c r="AR288" i="1" s="1"/>
  <c r="AW713" i="1"/>
  <c r="AK713" i="1"/>
  <c r="AR713" i="1" s="1"/>
  <c r="AT696" i="1"/>
  <c r="BJ696" i="1" s="1"/>
  <c r="AJ696" i="1"/>
  <c r="AQ696" i="1" s="1"/>
  <c r="AW305" i="1"/>
  <c r="BG305" i="1" s="1"/>
  <c r="AK305" i="1"/>
  <c r="AR305" i="1" s="1"/>
  <c r="AT446" i="1"/>
  <c r="AJ446" i="1"/>
  <c r="AQ446" i="1" s="1"/>
  <c r="BI614" i="1"/>
  <c r="AY614" i="1"/>
  <c r="BE614" i="1" s="1"/>
  <c r="BD614" i="1" s="1"/>
  <c r="BJ614" i="1"/>
  <c r="BH614" i="1"/>
  <c r="BL614" i="1"/>
  <c r="BB275" i="1"/>
  <c r="BF275" i="1" s="1"/>
  <c r="BG701" i="1"/>
  <c r="BL701" i="1"/>
  <c r="BK701" i="1"/>
  <c r="BJ701" i="1"/>
  <c r="AY701" i="1"/>
  <c r="BE701" i="1" s="1"/>
  <c r="BD701" i="1" s="1"/>
  <c r="BI701" i="1"/>
  <c r="AY539" i="1"/>
  <c r="BE539" i="1" s="1"/>
  <c r="BH539" i="1"/>
  <c r="BG207" i="1"/>
  <c r="AT171" i="1"/>
  <c r="BK171" i="1" s="1"/>
  <c r="AJ171" i="1"/>
  <c r="AQ171" i="1" s="1"/>
  <c r="AW660" i="1"/>
  <c r="AK660" i="1"/>
  <c r="AR660" i="1" s="1"/>
  <c r="AT150" i="1"/>
  <c r="BK150" i="1" s="1"/>
  <c r="AJ150" i="1"/>
  <c r="AQ150" i="1" s="1"/>
  <c r="BH701" i="1"/>
  <c r="AW781" i="1"/>
  <c r="AK781" i="1"/>
  <c r="AR781" i="1" s="1"/>
  <c r="AW510" i="1"/>
  <c r="AK510" i="1"/>
  <c r="AR510" i="1" s="1"/>
  <c r="AW703" i="1"/>
  <c r="BB703" i="1" s="1"/>
  <c r="BF703" i="1" s="1"/>
  <c r="AK703" i="1"/>
  <c r="AR703" i="1" s="1"/>
  <c r="AW455" i="1"/>
  <c r="BB455" i="1" s="1"/>
  <c r="BF455" i="1" s="1"/>
  <c r="AK455" i="1"/>
  <c r="AR455" i="1" s="1"/>
  <c r="AT192" i="1"/>
  <c r="AJ192" i="1"/>
  <c r="AQ192" i="1" s="1"/>
  <c r="AW194" i="1"/>
  <c r="BB194" i="1" s="1"/>
  <c r="BF194" i="1" s="1"/>
  <c r="AK194" i="1"/>
  <c r="AR194" i="1" s="1"/>
  <c r="AW499" i="1"/>
  <c r="AK499" i="1"/>
  <c r="AR499" i="1" s="1"/>
  <c r="AW256" i="1"/>
  <c r="AK256" i="1"/>
  <c r="AR256" i="1" s="1"/>
  <c r="AT777" i="1"/>
  <c r="BH777" i="1" s="1"/>
  <c r="AJ777" i="1"/>
  <c r="AQ777" i="1" s="1"/>
  <c r="AW569" i="1"/>
  <c r="BB569" i="1" s="1"/>
  <c r="BF569" i="1" s="1"/>
  <c r="AK569" i="1"/>
  <c r="AR569" i="1" s="1"/>
  <c r="AW553" i="1"/>
  <c r="AK553" i="1"/>
  <c r="AR553" i="1" s="1"/>
  <c r="AW473" i="1"/>
  <c r="BK473" i="1" s="1"/>
  <c r="AK473" i="1"/>
  <c r="AR473" i="1" s="1"/>
  <c r="AW718" i="1"/>
  <c r="BK718" i="1" s="1"/>
  <c r="AK718" i="1"/>
  <c r="AR718" i="1" s="1"/>
  <c r="AW498" i="1"/>
  <c r="BB498" i="1" s="1"/>
  <c r="BF498" i="1" s="1"/>
  <c r="AK498" i="1"/>
  <c r="AR498" i="1" s="1"/>
  <c r="AT620" i="1"/>
  <c r="BK620" i="1" s="1"/>
  <c r="AJ620" i="1"/>
  <c r="AQ620" i="1" s="1"/>
  <c r="AW594" i="1"/>
  <c r="AK594" i="1"/>
  <c r="AR594" i="1" s="1"/>
  <c r="AW775" i="1"/>
  <c r="BL775" i="1" s="1"/>
  <c r="AK775" i="1"/>
  <c r="AR775" i="1" s="1"/>
  <c r="AW294" i="1"/>
  <c r="AK294" i="1"/>
  <c r="AR294" i="1" s="1"/>
  <c r="AT546" i="1"/>
  <c r="BJ546" i="1" s="1"/>
  <c r="AJ546" i="1"/>
  <c r="AQ546" i="1" s="1"/>
  <c r="BB331" i="1"/>
  <c r="BF331" i="1" s="1"/>
  <c r="BD331" i="1" s="1"/>
  <c r="BG331" i="1"/>
  <c r="AT316" i="1"/>
  <c r="AJ316" i="1"/>
  <c r="AQ316" i="1" s="1"/>
  <c r="AW408" i="1"/>
  <c r="AK408" i="1"/>
  <c r="AR408" i="1" s="1"/>
  <c r="AT616" i="1"/>
  <c r="AJ616" i="1"/>
  <c r="AQ616" i="1" s="1"/>
  <c r="AT330" i="1"/>
  <c r="AJ330" i="1"/>
  <c r="AQ330" i="1" s="1"/>
  <c r="AT306" i="1"/>
  <c r="AJ306" i="1"/>
  <c r="AQ306" i="1" s="1"/>
  <c r="AT624" i="1"/>
  <c r="BH624" i="1" s="1"/>
  <c r="AJ624" i="1"/>
  <c r="AQ624" i="1" s="1"/>
  <c r="AT277" i="1"/>
  <c r="AJ277" i="1"/>
  <c r="AQ277" i="1" s="1"/>
  <c r="AT617" i="1"/>
  <c r="AY617" i="1" s="1"/>
  <c r="BE617" i="1" s="1"/>
  <c r="BD617" i="1" s="1"/>
  <c r="AJ617" i="1"/>
  <c r="AQ617" i="1" s="1"/>
  <c r="AT278" i="1"/>
  <c r="AJ278" i="1"/>
  <c r="AQ278" i="1" s="1"/>
  <c r="AT666" i="1"/>
  <c r="BH666" i="1" s="1"/>
  <c r="AJ666" i="1"/>
  <c r="AQ666" i="1" s="1"/>
  <c r="AW702" i="1"/>
  <c r="AK702" i="1"/>
  <c r="AR702" i="1" s="1"/>
  <c r="AT174" i="1"/>
  <c r="BJ174" i="1" s="1"/>
  <c r="AJ174" i="1"/>
  <c r="AQ174" i="1" s="1"/>
  <c r="AW663" i="1"/>
  <c r="AK663" i="1"/>
  <c r="AR663" i="1" s="1"/>
  <c r="AW759" i="1"/>
  <c r="AK759" i="1"/>
  <c r="AR759" i="1" s="1"/>
  <c r="AT163" i="1"/>
  <c r="AJ163" i="1"/>
  <c r="AQ163" i="1" s="1"/>
  <c r="AW428" i="1"/>
  <c r="BL428" i="1" s="1"/>
  <c r="AK428" i="1"/>
  <c r="AR428" i="1" s="1"/>
  <c r="AW205" i="1"/>
  <c r="AK205" i="1"/>
  <c r="AR205" i="1" s="1"/>
  <c r="AT261" i="1"/>
  <c r="AJ261" i="1"/>
  <c r="AQ261" i="1" s="1"/>
  <c r="AT703" i="1"/>
  <c r="AJ703" i="1"/>
  <c r="AQ703" i="1" s="1"/>
  <c r="AW607" i="1"/>
  <c r="BI607" i="1" s="1"/>
  <c r="AK607" i="1"/>
  <c r="AR607" i="1" s="1"/>
  <c r="AW260" i="1"/>
  <c r="AK260" i="1"/>
  <c r="AR260" i="1" s="1"/>
  <c r="AY311" i="1"/>
  <c r="BE311" i="1" s="1"/>
  <c r="BD311" i="1" s="1"/>
  <c r="BG311" i="1"/>
  <c r="BJ548" i="1"/>
  <c r="AY548" i="1"/>
  <c r="BE548" i="1" s="1"/>
  <c r="BG373" i="1"/>
  <c r="BL373" i="1"/>
  <c r="BB373" i="1"/>
  <c r="BF373" i="1" s="1"/>
  <c r="BD373" i="1" s="1"/>
  <c r="AT514" i="1"/>
  <c r="AJ514" i="1"/>
  <c r="AQ514" i="1" s="1"/>
  <c r="AT647" i="1"/>
  <c r="BL647" i="1" s="1"/>
  <c r="AJ647" i="1"/>
  <c r="AQ647" i="1" s="1"/>
  <c r="AW744" i="1"/>
  <c r="BB744" i="1" s="1"/>
  <c r="BF744" i="1" s="1"/>
  <c r="AK744" i="1"/>
  <c r="AR744" i="1" s="1"/>
  <c r="AW435" i="1"/>
  <c r="BB435" i="1" s="1"/>
  <c r="BF435" i="1" s="1"/>
  <c r="AK435" i="1"/>
  <c r="AR435" i="1" s="1"/>
  <c r="AW439" i="1"/>
  <c r="BL439" i="1" s="1"/>
  <c r="AK439" i="1"/>
  <c r="AR439" i="1" s="1"/>
  <c r="AW728" i="1"/>
  <c r="BG728" i="1" s="1"/>
  <c r="AK728" i="1"/>
  <c r="AR728" i="1" s="1"/>
  <c r="AT398" i="1"/>
  <c r="AY398" i="1" s="1"/>
  <c r="BE398" i="1" s="1"/>
  <c r="BD398" i="1" s="1"/>
  <c r="AJ398" i="1"/>
  <c r="AQ398" i="1" s="1"/>
  <c r="BH311" i="1"/>
  <c r="BK311" i="1"/>
  <c r="BK264" i="1"/>
  <c r="BI373" i="1"/>
  <c r="BH548" i="1"/>
  <c r="BH749" i="1"/>
  <c r="AW503" i="1"/>
  <c r="BB503" i="1" s="1"/>
  <c r="BF503" i="1" s="1"/>
  <c r="AK503" i="1"/>
  <c r="AR503" i="1" s="1"/>
  <c r="AW354" i="1"/>
  <c r="BB354" i="1" s="1"/>
  <c r="BF354" i="1" s="1"/>
  <c r="AK354" i="1"/>
  <c r="AR354" i="1" s="1"/>
  <c r="BG614" i="1"/>
  <c r="AT455" i="1"/>
  <c r="BL455" i="1" s="1"/>
  <c r="AJ455" i="1"/>
  <c r="AQ455" i="1" s="1"/>
  <c r="AT522" i="1"/>
  <c r="AY522" i="1" s="1"/>
  <c r="BE522" i="1" s="1"/>
  <c r="BD522" i="1" s="1"/>
  <c r="AJ522" i="1"/>
  <c r="AQ522" i="1" s="1"/>
  <c r="AT792" i="1"/>
  <c r="BJ792" i="1" s="1"/>
  <c r="AJ792" i="1"/>
  <c r="AQ792" i="1" s="1"/>
  <c r="AT671" i="1"/>
  <c r="BL671" i="1" s="1"/>
  <c r="AJ671" i="1"/>
  <c r="AQ671" i="1" s="1"/>
  <c r="AW240" i="1"/>
  <c r="BB240" i="1" s="1"/>
  <c r="BF240" i="1" s="1"/>
  <c r="BD240" i="1" s="1"/>
  <c r="AK240" i="1"/>
  <c r="AR240" i="1" s="1"/>
  <c r="AT379" i="1"/>
  <c r="BK379" i="1" s="1"/>
  <c r="AJ379" i="1"/>
  <c r="AQ379" i="1" s="1"/>
  <c r="AW749" i="1"/>
  <c r="BK749" i="1" s="1"/>
  <c r="AK749" i="1"/>
  <c r="AR749" i="1" s="1"/>
  <c r="AT693" i="1"/>
  <c r="BL693" i="1" s="1"/>
  <c r="AJ693" i="1"/>
  <c r="AQ693" i="1" s="1"/>
  <c r="AT639" i="1"/>
  <c r="BK639" i="1" s="1"/>
  <c r="AJ639" i="1"/>
  <c r="AQ639" i="1" s="1"/>
  <c r="AT488" i="1"/>
  <c r="AY488" i="1" s="1"/>
  <c r="BE488" i="1" s="1"/>
  <c r="AJ488" i="1"/>
  <c r="AQ488" i="1" s="1"/>
  <c r="AW210" i="1"/>
  <c r="BI210" i="1" s="1"/>
  <c r="AK210" i="1"/>
  <c r="AR210" i="1" s="1"/>
  <c r="AT555" i="1"/>
  <c r="AJ555" i="1"/>
  <c r="AQ555" i="1" s="1"/>
  <c r="AW192" i="1"/>
  <c r="BB192" i="1" s="1"/>
  <c r="BF192" i="1" s="1"/>
  <c r="AK192" i="1"/>
  <c r="AR192" i="1" s="1"/>
  <c r="AT629" i="1"/>
  <c r="BL629" i="1" s="1"/>
  <c r="AJ629" i="1"/>
  <c r="AQ629" i="1" s="1"/>
  <c r="AT300" i="1"/>
  <c r="AJ300" i="1"/>
  <c r="AQ300" i="1" s="1"/>
  <c r="AT744" i="1"/>
  <c r="AJ744" i="1"/>
  <c r="AQ744" i="1" s="1"/>
  <c r="AT460" i="1"/>
  <c r="AY460" i="1" s="1"/>
  <c r="BE460" i="1" s="1"/>
  <c r="BD460" i="1" s="1"/>
  <c r="AJ460" i="1"/>
  <c r="AQ460" i="1" s="1"/>
  <c r="AT406" i="1"/>
  <c r="BJ406" i="1" s="1"/>
  <c r="AJ406" i="1"/>
  <c r="AQ406" i="1" s="1"/>
  <c r="AT145" i="1"/>
  <c r="BI145" i="1" s="1"/>
  <c r="AJ145" i="1"/>
  <c r="AQ145" i="1" s="1"/>
  <c r="AT411" i="1"/>
  <c r="BJ411" i="1" s="1"/>
  <c r="AJ411" i="1"/>
  <c r="AQ411" i="1" s="1"/>
  <c r="BK643" i="1"/>
  <c r="BL643" i="1"/>
  <c r="AT738" i="1"/>
  <c r="BJ738" i="1" s="1"/>
  <c r="AJ738" i="1"/>
  <c r="AQ738" i="1" s="1"/>
  <c r="AW177" i="1"/>
  <c r="AK177" i="1"/>
  <c r="AR177" i="1" s="1"/>
  <c r="AW259" i="1"/>
  <c r="BB259" i="1" s="1"/>
  <c r="BF259" i="1" s="1"/>
  <c r="AK259" i="1"/>
  <c r="AR259" i="1" s="1"/>
  <c r="AT526" i="1"/>
  <c r="BH526" i="1" s="1"/>
  <c r="AJ526" i="1"/>
  <c r="AQ526" i="1" s="1"/>
  <c r="AW253" i="1"/>
  <c r="BI253" i="1" s="1"/>
  <c r="AK253" i="1"/>
  <c r="AR253" i="1" s="1"/>
  <c r="BB469" i="1"/>
  <c r="BF469" i="1" s="1"/>
  <c r="BD469" i="1" s="1"/>
  <c r="BG469" i="1"/>
  <c r="BI469" i="1"/>
  <c r="BB432" i="1"/>
  <c r="BF432" i="1" s="1"/>
  <c r="BL432" i="1"/>
  <c r="BJ361" i="1"/>
  <c r="AY361" i="1"/>
  <c r="BE361" i="1" s="1"/>
  <c r="BD361" i="1" s="1"/>
  <c r="BI361" i="1"/>
  <c r="BH361" i="1"/>
  <c r="BL361" i="1"/>
  <c r="BK361" i="1"/>
  <c r="BJ251" i="1"/>
  <c r="AY251" i="1"/>
  <c r="BE251" i="1" s="1"/>
  <c r="BL376" i="1"/>
  <c r="BB376" i="1"/>
  <c r="BF376" i="1" s="1"/>
  <c r="BD376" i="1" s="1"/>
  <c r="BI376" i="1"/>
  <c r="BK376" i="1"/>
  <c r="BJ374" i="1"/>
  <c r="AY374" i="1"/>
  <c r="BE374" i="1" s="1"/>
  <c r="BJ790" i="1"/>
  <c r="AY790" i="1"/>
  <c r="BE790" i="1" s="1"/>
  <c r="AT618" i="1"/>
  <c r="AJ618" i="1"/>
  <c r="AQ618" i="1" s="1"/>
  <c r="AT534" i="1"/>
  <c r="BK534" i="1" s="1"/>
  <c r="AJ534" i="1"/>
  <c r="AQ534" i="1" s="1"/>
  <c r="BI170" i="1"/>
  <c r="AW788" i="1"/>
  <c r="AK788" i="1"/>
  <c r="AR788" i="1" s="1"/>
  <c r="AT478" i="1"/>
  <c r="BG478" i="1" s="1"/>
  <c r="AJ478" i="1"/>
  <c r="AQ478" i="1" s="1"/>
  <c r="AT429" i="1"/>
  <c r="BI429" i="1" s="1"/>
  <c r="AJ429" i="1"/>
  <c r="AQ429" i="1" s="1"/>
  <c r="AW731" i="1"/>
  <c r="BB731" i="1" s="1"/>
  <c r="BF731" i="1" s="1"/>
  <c r="AK731" i="1"/>
  <c r="AR731" i="1" s="1"/>
  <c r="AT793" i="1"/>
  <c r="BH793" i="1" s="1"/>
  <c r="AJ793" i="1"/>
  <c r="AQ793" i="1" s="1"/>
  <c r="AW563" i="1"/>
  <c r="BL563" i="1" s="1"/>
  <c r="AK563" i="1"/>
  <c r="AR563" i="1" s="1"/>
  <c r="AW410" i="1"/>
  <c r="AK410" i="1"/>
  <c r="AR410" i="1" s="1"/>
  <c r="AW483" i="1"/>
  <c r="BB483" i="1" s="1"/>
  <c r="BF483" i="1" s="1"/>
  <c r="AK483" i="1"/>
  <c r="AR483" i="1" s="1"/>
  <c r="AW504" i="1"/>
  <c r="BL504" i="1" s="1"/>
  <c r="AK504" i="1"/>
  <c r="AR504" i="1" s="1"/>
  <c r="AW690" i="1"/>
  <c r="AK690" i="1"/>
  <c r="AR690" i="1" s="1"/>
  <c r="AT223" i="1"/>
  <c r="BH223" i="1" s="1"/>
  <c r="AJ223" i="1"/>
  <c r="AQ223" i="1" s="1"/>
  <c r="AT169" i="1"/>
  <c r="BG169" i="1" s="1"/>
  <c r="AJ169" i="1"/>
  <c r="AQ169" i="1" s="1"/>
  <c r="AT262" i="1"/>
  <c r="BG262" i="1" s="1"/>
  <c r="AJ262" i="1"/>
  <c r="AQ262" i="1" s="1"/>
  <c r="AT791" i="1"/>
  <c r="BG791" i="1" s="1"/>
  <c r="AJ791" i="1"/>
  <c r="AQ791" i="1" s="1"/>
  <c r="AT735" i="1"/>
  <c r="BH735" i="1" s="1"/>
  <c r="AJ735" i="1"/>
  <c r="AQ735" i="1" s="1"/>
  <c r="AW538" i="1"/>
  <c r="AK538" i="1"/>
  <c r="AR538" i="1" s="1"/>
  <c r="AW479" i="1"/>
  <c r="BK479" i="1" s="1"/>
  <c r="AK479" i="1"/>
  <c r="AR479" i="1" s="1"/>
  <c r="AW404" i="1"/>
  <c r="BL404" i="1" s="1"/>
  <c r="AK404" i="1"/>
  <c r="AR404" i="1" s="1"/>
  <c r="AW624" i="1"/>
  <c r="AK624" i="1"/>
  <c r="AR624" i="1" s="1"/>
  <c r="BB591" i="1"/>
  <c r="BF591" i="1" s="1"/>
  <c r="BG591" i="1"/>
  <c r="BB382" i="1"/>
  <c r="BF382" i="1" s="1"/>
  <c r="BD382" i="1" s="1"/>
  <c r="BI382" i="1"/>
  <c r="BG382" i="1"/>
  <c r="BB372" i="1"/>
  <c r="BF372" i="1" s="1"/>
  <c r="BD372" i="1" s="1"/>
  <c r="BL372" i="1"/>
  <c r="AT697" i="1"/>
  <c r="AY697" i="1" s="1"/>
  <c r="BE697" i="1" s="1"/>
  <c r="BD697" i="1" s="1"/>
  <c r="AJ697" i="1"/>
  <c r="AQ697" i="1" s="1"/>
  <c r="AW447" i="1"/>
  <c r="BI447" i="1" s="1"/>
  <c r="AK447" i="1"/>
  <c r="AR447" i="1" s="1"/>
  <c r="AW526" i="1"/>
  <c r="BB526" i="1" s="1"/>
  <c r="BF526" i="1" s="1"/>
  <c r="AK526" i="1"/>
  <c r="AR526" i="1" s="1"/>
  <c r="AT280" i="1"/>
  <c r="AJ280" i="1"/>
  <c r="AQ280" i="1" s="1"/>
  <c r="BB350" i="1"/>
  <c r="BF350" i="1" s="1"/>
  <c r="BD350" i="1" s="1"/>
  <c r="BI350" i="1"/>
  <c r="BB754" i="1"/>
  <c r="BF754" i="1" s="1"/>
  <c r="BD754" i="1" s="1"/>
  <c r="BG754" i="1"/>
  <c r="BK754" i="1"/>
  <c r="BL754" i="1"/>
  <c r="AT276" i="1"/>
  <c r="BK276" i="1" s="1"/>
  <c r="AJ276" i="1"/>
  <c r="AQ276" i="1" s="1"/>
  <c r="AT387" i="1"/>
  <c r="BJ387" i="1" s="1"/>
  <c r="AJ387" i="1"/>
  <c r="AQ387" i="1" s="1"/>
  <c r="AW548" i="1"/>
  <c r="AK548" i="1"/>
  <c r="AR548" i="1" s="1"/>
  <c r="BD264" i="1"/>
  <c r="AY646" i="1"/>
  <c r="BE646" i="1" s="1"/>
  <c r="BJ646" i="1"/>
  <c r="BH646" i="1"/>
  <c r="BB774" i="1"/>
  <c r="BF774" i="1" s="1"/>
  <c r="BL774" i="1"/>
  <c r="BI774" i="1"/>
  <c r="BK774" i="1"/>
  <c r="BG774" i="1"/>
  <c r="BB456" i="1"/>
  <c r="BF456" i="1" s="1"/>
  <c r="BG456" i="1"/>
  <c r="BK456" i="1"/>
  <c r="BH328" i="1"/>
  <c r="AY328" i="1"/>
  <c r="BE328" i="1" s="1"/>
  <c r="BJ328" i="1"/>
  <c r="AY602" i="1"/>
  <c r="BE602" i="1" s="1"/>
  <c r="BH602" i="1"/>
  <c r="BJ602" i="1"/>
  <c r="BK235" i="1"/>
  <c r="AY235" i="1"/>
  <c r="BE235" i="1" s="1"/>
  <c r="BD235" i="1" s="1"/>
  <c r="BH423" i="1"/>
  <c r="BJ423" i="1"/>
  <c r="AY423" i="1"/>
  <c r="BE423" i="1" s="1"/>
  <c r="BJ143" i="1"/>
  <c r="AY143" i="1"/>
  <c r="BE143" i="1" s="1"/>
  <c r="BH143" i="1"/>
  <c r="AY506" i="1"/>
  <c r="BE506" i="1" s="1"/>
  <c r="BH506" i="1"/>
  <c r="BB515" i="1"/>
  <c r="BF515" i="1" s="1"/>
  <c r="BD515" i="1" s="1"/>
  <c r="BL515" i="1"/>
  <c r="AY613" i="1"/>
  <c r="BE613" i="1" s="1"/>
  <c r="BD613" i="1" s="1"/>
  <c r="BG613" i="1"/>
  <c r="BH613" i="1"/>
  <c r="BL799" i="1"/>
  <c r="BI799" i="1"/>
  <c r="BB799" i="1"/>
  <c r="BF799" i="1" s="1"/>
  <c r="BD799" i="1" s="1"/>
  <c r="BG799" i="1"/>
  <c r="BK799" i="1"/>
  <c r="BJ322" i="1"/>
  <c r="BH322" i="1"/>
  <c r="AY322" i="1"/>
  <c r="BE322" i="1" s="1"/>
  <c r="BD322" i="1" s="1"/>
  <c r="BL322" i="1"/>
  <c r="BH741" i="1"/>
  <c r="AY741" i="1"/>
  <c r="BE741" i="1" s="1"/>
  <c r="BJ741" i="1"/>
  <c r="BJ785" i="1"/>
  <c r="BK785" i="1"/>
  <c r="AT215" i="1"/>
  <c r="BH215" i="1" s="1"/>
  <c r="AJ215" i="1"/>
  <c r="AQ215" i="1" s="1"/>
  <c r="AT164" i="1"/>
  <c r="BJ164" i="1" s="1"/>
  <c r="AJ164" i="1"/>
  <c r="AQ164" i="1" s="1"/>
  <c r="AW251" i="1"/>
  <c r="BB251" i="1" s="1"/>
  <c r="BF251" i="1" s="1"/>
  <c r="AK251" i="1"/>
  <c r="AR251" i="1" s="1"/>
  <c r="AT664" i="1"/>
  <c r="BG664" i="1" s="1"/>
  <c r="AJ664" i="1"/>
  <c r="AQ664" i="1" s="1"/>
  <c r="AW556" i="1"/>
  <c r="BB556" i="1" s="1"/>
  <c r="BF556" i="1" s="1"/>
  <c r="AK556" i="1"/>
  <c r="AR556" i="1" s="1"/>
  <c r="AT658" i="1"/>
  <c r="BH658" i="1" s="1"/>
  <c r="AJ658" i="1"/>
  <c r="AQ658" i="1" s="1"/>
  <c r="AW773" i="1"/>
  <c r="BG773" i="1" s="1"/>
  <c r="AK773" i="1"/>
  <c r="AR773" i="1" s="1"/>
  <c r="AT229" i="1"/>
  <c r="BG229" i="1" s="1"/>
  <c r="AJ229" i="1"/>
  <c r="AQ229" i="1" s="1"/>
  <c r="AT158" i="1"/>
  <c r="BI158" i="1" s="1"/>
  <c r="AJ158" i="1"/>
  <c r="AQ158" i="1" s="1"/>
  <c r="AW413" i="1"/>
  <c r="BK413" i="1" s="1"/>
  <c r="AK413" i="1"/>
  <c r="AR413" i="1" s="1"/>
  <c r="AW555" i="1"/>
  <c r="BB555" i="1" s="1"/>
  <c r="BF555" i="1" s="1"/>
  <c r="AK555" i="1"/>
  <c r="AR555" i="1" s="1"/>
  <c r="AT346" i="1"/>
  <c r="BG346" i="1" s="1"/>
  <c r="AJ346" i="1"/>
  <c r="AQ346" i="1" s="1"/>
  <c r="AW488" i="1"/>
  <c r="AK488" i="1"/>
  <c r="AR488" i="1" s="1"/>
  <c r="AT538" i="1"/>
  <c r="BH538" i="1" s="1"/>
  <c r="AJ538" i="1"/>
  <c r="AQ538" i="1" s="1"/>
  <c r="AW570" i="1"/>
  <c r="AK570" i="1"/>
  <c r="AR570" i="1" s="1"/>
  <c r="AT354" i="1"/>
  <c r="BL354" i="1" s="1"/>
  <c r="AJ354" i="1"/>
  <c r="AQ354" i="1" s="1"/>
  <c r="AT166" i="1"/>
  <c r="AY166" i="1" s="1"/>
  <c r="BE166" i="1" s="1"/>
  <c r="AJ166" i="1"/>
  <c r="AQ166" i="1" s="1"/>
  <c r="AT725" i="1"/>
  <c r="BK725" i="1" s="1"/>
  <c r="AJ725" i="1"/>
  <c r="AQ725" i="1" s="1"/>
  <c r="AW176" i="1"/>
  <c r="AK176" i="1"/>
  <c r="AR176" i="1" s="1"/>
  <c r="AT492" i="1"/>
  <c r="BL492" i="1" s="1"/>
  <c r="AJ492" i="1"/>
  <c r="AQ492" i="1" s="1"/>
  <c r="AW738" i="1"/>
  <c r="BB738" i="1" s="1"/>
  <c r="BF738" i="1" s="1"/>
  <c r="AK738" i="1"/>
  <c r="AR738" i="1" s="1"/>
  <c r="AT540" i="1"/>
  <c r="AJ540" i="1"/>
  <c r="AQ540" i="1" s="1"/>
  <c r="AT483" i="1"/>
  <c r="AJ483" i="1"/>
  <c r="AQ483" i="1" s="1"/>
  <c r="AT753" i="1"/>
  <c r="AJ753" i="1"/>
  <c r="AQ753" i="1" s="1"/>
  <c r="AW163" i="1"/>
  <c r="BB163" i="1" s="1"/>
  <c r="BF163" i="1" s="1"/>
  <c r="AK163" i="1"/>
  <c r="AR163" i="1" s="1"/>
  <c r="AW554" i="1"/>
  <c r="AK554" i="1"/>
  <c r="AR554" i="1" s="1"/>
  <c r="AT549" i="1"/>
  <c r="AY549" i="1" s="1"/>
  <c r="BE549" i="1" s="1"/>
  <c r="BD549" i="1" s="1"/>
  <c r="AJ549" i="1"/>
  <c r="AQ549" i="1" s="1"/>
  <c r="AW347" i="1"/>
  <c r="AK347" i="1"/>
  <c r="AR347" i="1" s="1"/>
  <c r="AT503" i="1"/>
  <c r="BH503" i="1" s="1"/>
  <c r="AJ503" i="1"/>
  <c r="AQ503" i="1" s="1"/>
  <c r="BK575" i="1"/>
  <c r="AY575" i="1"/>
  <c r="BE575" i="1" s="1"/>
  <c r="BD575" i="1" s="1"/>
  <c r="BG575" i="1"/>
  <c r="BI575" i="1"/>
  <c r="BL207" i="1"/>
  <c r="BD449" i="1"/>
  <c r="BI654" i="1"/>
  <c r="BJ434" i="1"/>
  <c r="BD290" i="1"/>
  <c r="BL594" i="1"/>
  <c r="BK331" i="1"/>
  <c r="BG220" i="1"/>
  <c r="BJ185" i="1"/>
  <c r="BH185" i="1"/>
  <c r="BL185" i="1"/>
  <c r="AY185" i="1"/>
  <c r="BE185" i="1" s="1"/>
  <c r="BD185" i="1" s="1"/>
  <c r="BK185" i="1"/>
  <c r="BG185" i="1"/>
  <c r="BH490" i="1"/>
  <c r="AY490" i="1"/>
  <c r="BE490" i="1" s="1"/>
  <c r="BJ490" i="1"/>
  <c r="BK432" i="1"/>
  <c r="BG432" i="1"/>
  <c r="BI432" i="1"/>
  <c r="BB369" i="1"/>
  <c r="BF369" i="1" s="1"/>
  <c r="BD369" i="1" s="1"/>
  <c r="BI369" i="1"/>
  <c r="BK369" i="1"/>
  <c r="BL369" i="1"/>
  <c r="AK246" i="1"/>
  <c r="AR246" i="1" s="1"/>
  <c r="AK589" i="1"/>
  <c r="AR589" i="1" s="1"/>
  <c r="AK220" i="1"/>
  <c r="AR220" i="1" s="1"/>
  <c r="BJ704" i="1"/>
  <c r="BH704" i="1"/>
  <c r="AY704" i="1"/>
  <c r="BE704" i="1" s="1"/>
  <c r="BK186" i="1"/>
  <c r="BI186" i="1"/>
  <c r="BH186" i="1"/>
  <c r="BG186" i="1"/>
  <c r="BL186" i="1"/>
  <c r="AY186" i="1"/>
  <c r="BE186" i="1" s="1"/>
  <c r="BD186" i="1" s="1"/>
  <c r="BJ186" i="1"/>
  <c r="AY412" i="1"/>
  <c r="BE412" i="1" s="1"/>
  <c r="BD412" i="1" s="1"/>
  <c r="BK412" i="1"/>
  <c r="BI412" i="1"/>
  <c r="BL412" i="1"/>
  <c r="BJ412" i="1"/>
  <c r="BG412" i="1"/>
  <c r="BH412" i="1"/>
  <c r="BG708" i="1"/>
  <c r="BK708" i="1"/>
  <c r="BI708" i="1"/>
  <c r="BB708" i="1"/>
  <c r="BF708" i="1" s="1"/>
  <c r="BD708" i="1" s="1"/>
  <c r="BL708" i="1"/>
  <c r="BL507" i="1"/>
  <c r="BG507" i="1"/>
  <c r="BB507" i="1"/>
  <c r="BF507" i="1" s="1"/>
  <c r="BD507" i="1" s="1"/>
  <c r="BI507" i="1"/>
  <c r="BK507" i="1"/>
  <c r="BH194" i="1"/>
  <c r="BJ194" i="1"/>
  <c r="AY194" i="1"/>
  <c r="BE194" i="1" s="1"/>
  <c r="BI426" i="1"/>
  <c r="AY426" i="1"/>
  <c r="BE426" i="1" s="1"/>
  <c r="BD426" i="1" s="1"/>
  <c r="BH426" i="1"/>
  <c r="BL426" i="1"/>
  <c r="BJ426" i="1"/>
  <c r="BK426" i="1"/>
  <c r="BG426" i="1"/>
  <c r="AY623" i="1"/>
  <c r="BE623" i="1" s="1"/>
  <c r="BG623" i="1"/>
  <c r="BJ623" i="1"/>
  <c r="BH623" i="1"/>
  <c r="BJ634" i="1"/>
  <c r="BH634" i="1"/>
  <c r="AY634" i="1"/>
  <c r="BE634" i="1" s="1"/>
  <c r="BJ502" i="1"/>
  <c r="AY502" i="1"/>
  <c r="BE502" i="1" s="1"/>
  <c r="BD502" i="1" s="1"/>
  <c r="BI502" i="1"/>
  <c r="BH502" i="1"/>
  <c r="BK502" i="1"/>
  <c r="BL502" i="1"/>
  <c r="BG502" i="1"/>
  <c r="BK248" i="1"/>
  <c r="BJ248" i="1"/>
  <c r="BI248" i="1"/>
  <c r="BG248" i="1"/>
  <c r="BH248" i="1"/>
  <c r="AY248" i="1"/>
  <c r="BE248" i="1" s="1"/>
  <c r="BD248" i="1" s="1"/>
  <c r="BL248" i="1"/>
  <c r="AY486" i="1"/>
  <c r="BE486" i="1" s="1"/>
  <c r="BD486" i="1" s="1"/>
  <c r="BH486" i="1"/>
  <c r="BI486" i="1"/>
  <c r="BJ486" i="1"/>
  <c r="BL486" i="1"/>
  <c r="BG486" i="1"/>
  <c r="BK486" i="1"/>
  <c r="BB722" i="1"/>
  <c r="BF722" i="1" s="1"/>
  <c r="BD722" i="1" s="1"/>
  <c r="BG722" i="1"/>
  <c r="BI722" i="1"/>
  <c r="BL722" i="1"/>
  <c r="BK722" i="1"/>
  <c r="AY205" i="1"/>
  <c r="BE205" i="1" s="1"/>
  <c r="BJ205" i="1"/>
  <c r="BH205" i="1"/>
  <c r="BB203" i="1"/>
  <c r="BF203" i="1" s="1"/>
  <c r="BD203" i="1" s="1"/>
  <c r="BK203" i="1"/>
  <c r="BL203" i="1"/>
  <c r="BI203" i="1"/>
  <c r="BG203" i="1"/>
  <c r="BK301" i="1"/>
  <c r="BB301" i="1"/>
  <c r="BF301" i="1" s="1"/>
  <c r="BD301" i="1" s="1"/>
  <c r="BI301" i="1"/>
  <c r="BL301" i="1"/>
  <c r="AY569" i="1"/>
  <c r="BE569" i="1" s="1"/>
  <c r="BH569" i="1"/>
  <c r="BJ569" i="1"/>
  <c r="BG704" i="1"/>
  <c r="BB286" i="1"/>
  <c r="BF286" i="1" s="1"/>
  <c r="BD286" i="1" s="1"/>
  <c r="BI286" i="1"/>
  <c r="AY498" i="1"/>
  <c r="BE498" i="1" s="1"/>
  <c r="BJ498" i="1"/>
  <c r="BH498" i="1"/>
  <c r="BG772" i="1"/>
  <c r="BB772" i="1"/>
  <c r="BF772" i="1" s="1"/>
  <c r="BH294" i="1"/>
  <c r="AY294" i="1"/>
  <c r="BE294" i="1" s="1"/>
  <c r="BJ294" i="1"/>
  <c r="BJ428" i="1"/>
  <c r="BH428" i="1"/>
  <c r="AY428" i="1"/>
  <c r="BE428" i="1" s="1"/>
  <c r="BK587" i="1"/>
  <c r="BL587" i="1"/>
  <c r="BJ587" i="1"/>
  <c r="BG587" i="1"/>
  <c r="AY587" i="1"/>
  <c r="BE587" i="1" s="1"/>
  <c r="BD587" i="1" s="1"/>
  <c r="BI587" i="1"/>
  <c r="BH587" i="1"/>
  <c r="BG750" i="1"/>
  <c r="BJ750" i="1"/>
  <c r="AY767" i="1"/>
  <c r="BE767" i="1" s="1"/>
  <c r="BD767" i="1" s="1"/>
  <c r="BI767" i="1"/>
  <c r="BJ767" i="1"/>
  <c r="BH767" i="1"/>
  <c r="BL767" i="1"/>
  <c r="BG767" i="1"/>
  <c r="BK767" i="1"/>
  <c r="BH305" i="1"/>
  <c r="AY305" i="1"/>
  <c r="BE305" i="1" s="1"/>
  <c r="BJ305" i="1"/>
  <c r="BK771" i="1"/>
  <c r="BB771" i="1"/>
  <c r="BF771" i="1" s="1"/>
  <c r="BD771" i="1" s="1"/>
  <c r="BI771" i="1"/>
  <c r="BL771" i="1"/>
  <c r="BH582" i="1"/>
  <c r="AY582" i="1"/>
  <c r="BE582" i="1" s="1"/>
  <c r="BD582" i="1" s="1"/>
  <c r="BJ582" i="1"/>
  <c r="BJ144" i="1"/>
  <c r="AY144" i="1"/>
  <c r="BE144" i="1" s="1"/>
  <c r="BD144" i="1" s="1"/>
  <c r="BH144" i="1"/>
  <c r="AY476" i="1"/>
  <c r="BE476" i="1" s="1"/>
  <c r="BD476" i="1" s="1"/>
  <c r="BI476" i="1"/>
  <c r="BJ476" i="1"/>
  <c r="BK476" i="1"/>
  <c r="BH476" i="1"/>
  <c r="BL476" i="1"/>
  <c r="BG476" i="1"/>
  <c r="BK490" i="1"/>
  <c r="BL490" i="1"/>
  <c r="BI490" i="1"/>
  <c r="BG490" i="1"/>
  <c r="BB490" i="1"/>
  <c r="BF490" i="1" s="1"/>
  <c r="AY407" i="1"/>
  <c r="BE407" i="1" s="1"/>
  <c r="BD407" i="1" s="1"/>
  <c r="BH407" i="1"/>
  <c r="BL407" i="1"/>
  <c r="BI407" i="1"/>
  <c r="BG407" i="1"/>
  <c r="BJ407" i="1"/>
  <c r="BK407" i="1"/>
  <c r="BB318" i="1"/>
  <c r="BF318" i="1" s="1"/>
  <c r="BD318" i="1" s="1"/>
  <c r="BI318" i="1"/>
  <c r="BJ413" i="1"/>
  <c r="AY413" i="1"/>
  <c r="BE413" i="1" s="1"/>
  <c r="BH413" i="1"/>
  <c r="BL157" i="1"/>
  <c r="BK157" i="1"/>
  <c r="BJ157" i="1"/>
  <c r="BG157" i="1"/>
  <c r="BH157" i="1"/>
  <c r="AY157" i="1"/>
  <c r="BE157" i="1" s="1"/>
  <c r="BD157" i="1" s="1"/>
  <c r="BI157" i="1"/>
  <c r="BB423" i="1"/>
  <c r="BF423" i="1" s="1"/>
  <c r="BG423" i="1"/>
  <c r="BI423" i="1"/>
  <c r="BK423" i="1"/>
  <c r="BL423" i="1"/>
  <c r="BL649" i="1"/>
  <c r="BK649" i="1"/>
  <c r="BI649" i="1"/>
  <c r="BB649" i="1"/>
  <c r="BF649" i="1" s="1"/>
  <c r="BD649" i="1" s="1"/>
  <c r="BG649" i="1"/>
  <c r="BH626" i="1"/>
  <c r="BL626" i="1"/>
  <c r="BK626" i="1"/>
  <c r="BI626" i="1"/>
  <c r="AY626" i="1"/>
  <c r="BE626" i="1" s="1"/>
  <c r="BD626" i="1" s="1"/>
  <c r="BG626" i="1"/>
  <c r="BJ626" i="1"/>
  <c r="BG500" i="1"/>
  <c r="AY500" i="1"/>
  <c r="BE500" i="1" s="1"/>
  <c r="BD500" i="1" s="1"/>
  <c r="BL500" i="1"/>
  <c r="BK500" i="1"/>
  <c r="BI500" i="1"/>
  <c r="BJ500" i="1"/>
  <c r="BH500" i="1"/>
  <c r="AY615" i="1"/>
  <c r="BE615" i="1" s="1"/>
  <c r="BD615" i="1" s="1"/>
  <c r="BL615" i="1"/>
  <c r="BJ615" i="1"/>
  <c r="BK615" i="1"/>
  <c r="BG615" i="1"/>
  <c r="BH615" i="1"/>
  <c r="BI615" i="1"/>
  <c r="BL228" i="1"/>
  <c r="BK228" i="1"/>
  <c r="BG228" i="1"/>
  <c r="BB228" i="1"/>
  <c r="BF228" i="1" s="1"/>
  <c r="BD228" i="1" s="1"/>
  <c r="BI228" i="1"/>
  <c r="BJ218" i="1"/>
  <c r="BI218" i="1"/>
  <c r="BI297" i="1"/>
  <c r="BB297" i="1"/>
  <c r="BF297" i="1" s="1"/>
  <c r="BD297" i="1" s="1"/>
  <c r="AY489" i="1"/>
  <c r="BE489" i="1" s="1"/>
  <c r="BD489" i="1" s="1"/>
  <c r="BK489" i="1"/>
  <c r="BI489" i="1"/>
  <c r="BL489" i="1"/>
  <c r="BJ489" i="1"/>
  <c r="BH489" i="1"/>
  <c r="BG489" i="1"/>
  <c r="AY554" i="1"/>
  <c r="BE554" i="1" s="1"/>
  <c r="BH554" i="1"/>
  <c r="BJ554" i="1"/>
  <c r="BG286" i="1"/>
  <c r="AY477" i="1"/>
  <c r="BE477" i="1" s="1"/>
  <c r="BD477" i="1" s="1"/>
  <c r="BJ477" i="1"/>
  <c r="BG477" i="1"/>
  <c r="BH477" i="1"/>
  <c r="BK477" i="1"/>
  <c r="BL586" i="1"/>
  <c r="BK586" i="1"/>
  <c r="BH586" i="1"/>
  <c r="BI586" i="1"/>
  <c r="BL752" i="1"/>
  <c r="AY752" i="1"/>
  <c r="BE752" i="1" s="1"/>
  <c r="BD752" i="1" s="1"/>
  <c r="BI752" i="1"/>
  <c r="BH752" i="1"/>
  <c r="BJ752" i="1"/>
  <c r="BK752" i="1"/>
  <c r="BG752" i="1"/>
  <c r="BG667" i="1"/>
  <c r="BG181" i="1"/>
  <c r="AY304" i="1"/>
  <c r="BE304" i="1" s="1"/>
  <c r="BJ304" i="1"/>
  <c r="BH304" i="1"/>
  <c r="AY661" i="1"/>
  <c r="BE661" i="1" s="1"/>
  <c r="BD661" i="1" s="1"/>
  <c r="BH661" i="1"/>
  <c r="BL661" i="1"/>
  <c r="BI661" i="1"/>
  <c r="BG661" i="1"/>
  <c r="BJ661" i="1"/>
  <c r="BK661" i="1"/>
  <c r="BK766" i="1"/>
  <c r="BB766" i="1"/>
  <c r="BF766" i="1" s="1"/>
  <c r="AY349" i="1"/>
  <c r="BE349" i="1" s="1"/>
  <c r="BD349" i="1" s="1"/>
  <c r="BG349" i="1"/>
  <c r="BL349" i="1"/>
  <c r="BI349" i="1"/>
  <c r="BH349" i="1"/>
  <c r="BJ349" i="1"/>
  <c r="BK349" i="1"/>
  <c r="AY296" i="1"/>
  <c r="BE296" i="1" s="1"/>
  <c r="BD296" i="1" s="1"/>
  <c r="BG296" i="1"/>
  <c r="BJ296" i="1"/>
  <c r="BH296" i="1"/>
  <c r="BL552" i="1"/>
  <c r="BB552" i="1"/>
  <c r="BF552" i="1" s="1"/>
  <c r="AY557" i="1"/>
  <c r="BE557" i="1" s="1"/>
  <c r="BH557" i="1"/>
  <c r="BJ557" i="1"/>
  <c r="BL557" i="1"/>
  <c r="BK557" i="1"/>
  <c r="BI557" i="1"/>
  <c r="AY711" i="1"/>
  <c r="BE711" i="1" s="1"/>
  <c r="BD711" i="1" s="1"/>
  <c r="BG711" i="1"/>
  <c r="BI711" i="1"/>
  <c r="BL711" i="1"/>
  <c r="BH711" i="1"/>
  <c r="BJ711" i="1"/>
  <c r="BK711" i="1"/>
  <c r="AY748" i="1"/>
  <c r="BE748" i="1" s="1"/>
  <c r="BD748" i="1" s="1"/>
  <c r="BH748" i="1"/>
  <c r="BJ748" i="1"/>
  <c r="BL748" i="1"/>
  <c r="BI748" i="1"/>
  <c r="BG748" i="1"/>
  <c r="BK748" i="1"/>
  <c r="AY630" i="1"/>
  <c r="BE630" i="1" s="1"/>
  <c r="BJ630" i="1"/>
  <c r="BH630" i="1"/>
  <c r="BH670" i="1"/>
  <c r="BG670" i="1"/>
  <c r="BK670" i="1"/>
  <c r="AY670" i="1"/>
  <c r="BE670" i="1" s="1"/>
  <c r="BD670" i="1" s="1"/>
  <c r="BL670" i="1"/>
  <c r="BJ670" i="1"/>
  <c r="BI670" i="1"/>
  <c r="BH481" i="1"/>
  <c r="BJ481" i="1"/>
  <c r="BG481" i="1"/>
  <c r="BK481" i="1"/>
  <c r="BL481" i="1"/>
  <c r="AY481" i="1"/>
  <c r="BE481" i="1" s="1"/>
  <c r="BD481" i="1" s="1"/>
  <c r="BI481" i="1"/>
  <c r="BI315" i="1"/>
  <c r="BG317" i="1"/>
  <c r="BB438" i="1"/>
  <c r="BF438" i="1" s="1"/>
  <c r="BD438" i="1" s="1"/>
  <c r="BK257" i="1"/>
  <c r="BL181" i="1"/>
  <c r="AY218" i="1"/>
  <c r="BE218" i="1" s="1"/>
  <c r="BD218" i="1" s="1"/>
  <c r="BJ762" i="1"/>
  <c r="BL340" i="1"/>
  <c r="BG199" i="1"/>
  <c r="BJ264" i="1"/>
  <c r="BB743" i="1"/>
  <c r="BF743" i="1" s="1"/>
  <c r="BL477" i="1"/>
  <c r="BI296" i="1"/>
  <c r="BK590" i="1"/>
  <c r="BI144" i="1"/>
  <c r="BK199" i="1"/>
  <c r="BG582" i="1"/>
  <c r="BI582" i="1"/>
  <c r="BG451" i="1"/>
  <c r="BG643" i="1"/>
  <c r="BL317" i="1"/>
  <c r="BL379" i="1"/>
  <c r="BL590" i="1"/>
  <c r="BK266" i="1"/>
  <c r="BK686" i="1"/>
  <c r="AY485" i="1"/>
  <c r="BE485" i="1" s="1"/>
  <c r="BD485" i="1" s="1"/>
  <c r="BL266" i="1"/>
  <c r="BK449" i="1"/>
  <c r="BK340" i="1"/>
  <c r="BI451" i="1"/>
  <c r="BJ397" i="1"/>
  <c r="BJ586" i="1"/>
  <c r="BG707" i="1"/>
  <c r="AJ186" i="1"/>
  <c r="AQ186" i="1" s="1"/>
  <c r="AK704" i="1"/>
  <c r="AR704" i="1" s="1"/>
  <c r="AY480" i="1"/>
  <c r="BE480" i="1" s="1"/>
  <c r="BD480" i="1" s="1"/>
  <c r="BJ480" i="1"/>
  <c r="BK480" i="1"/>
  <c r="BH480" i="1"/>
  <c r="BG480" i="1"/>
  <c r="BI480" i="1"/>
  <c r="BL480" i="1"/>
  <c r="AJ412" i="1"/>
  <c r="AQ412" i="1" s="1"/>
  <c r="AK462" i="1"/>
  <c r="AR462" i="1" s="1"/>
  <c r="BD577" i="1"/>
  <c r="AJ344" i="1"/>
  <c r="AQ344" i="1" s="1"/>
  <c r="AK174" i="1"/>
  <c r="AR174" i="1" s="1"/>
  <c r="AJ519" i="1"/>
  <c r="AQ519" i="1" s="1"/>
  <c r="AK375" i="1"/>
  <c r="AR375" i="1" s="1"/>
  <c r="AJ541" i="1"/>
  <c r="AQ541" i="1" s="1"/>
  <c r="AK708" i="1"/>
  <c r="AR708" i="1" s="1"/>
  <c r="AJ380" i="1"/>
  <c r="AQ380" i="1" s="1"/>
  <c r="AK602" i="1"/>
  <c r="AR602" i="1" s="1"/>
  <c r="AK507" i="1"/>
  <c r="AR507" i="1" s="1"/>
  <c r="AK276" i="1"/>
  <c r="AR276" i="1" s="1"/>
  <c r="AJ529" i="1"/>
  <c r="AQ529" i="1" s="1"/>
  <c r="AJ194" i="1"/>
  <c r="AQ194" i="1" s="1"/>
  <c r="AJ426" i="1"/>
  <c r="AQ426" i="1" s="1"/>
  <c r="AK603" i="1"/>
  <c r="AR603" i="1" s="1"/>
  <c r="AK582" i="1"/>
  <c r="AR582" i="1" s="1"/>
  <c r="BL170" i="1"/>
  <c r="BH792" i="1"/>
  <c r="AK144" i="1"/>
  <c r="AR144" i="1" s="1"/>
  <c r="AK438" i="1"/>
  <c r="AR438" i="1" s="1"/>
  <c r="AJ590" i="1"/>
  <c r="AQ590" i="1" s="1"/>
  <c r="AJ749" i="1"/>
  <c r="AQ749" i="1" s="1"/>
  <c r="AK743" i="1"/>
  <c r="AR743" i="1" s="1"/>
  <c r="AK227" i="1"/>
  <c r="AR227" i="1" s="1"/>
  <c r="AK735" i="1"/>
  <c r="AR735" i="1" s="1"/>
  <c r="AK370" i="1"/>
  <c r="AR370" i="1" s="1"/>
  <c r="AY474" i="1"/>
  <c r="BE474" i="1" s="1"/>
  <c r="BD474" i="1" s="1"/>
  <c r="BH474" i="1"/>
  <c r="BL474" i="1"/>
  <c r="BI474" i="1"/>
  <c r="BJ474" i="1"/>
  <c r="BG474" i="1"/>
  <c r="BK474" i="1"/>
  <c r="BH379" i="1"/>
  <c r="AK529" i="1"/>
  <c r="AR529" i="1" s="1"/>
  <c r="AK506" i="1"/>
  <c r="AR506" i="1" s="1"/>
  <c r="BJ639" i="1"/>
  <c r="AY779" i="1"/>
  <c r="BE779" i="1" s="1"/>
  <c r="BH779" i="1"/>
  <c r="BJ779" i="1"/>
  <c r="AY418" i="1"/>
  <c r="BE418" i="1" s="1"/>
  <c r="BH418" i="1"/>
  <c r="BJ418" i="1"/>
  <c r="AJ623" i="1"/>
  <c r="AQ623" i="1" s="1"/>
  <c r="AK356" i="1"/>
  <c r="AR356" i="1" s="1"/>
  <c r="AJ634" i="1"/>
  <c r="AQ634" i="1" s="1"/>
  <c r="AK157" i="1"/>
  <c r="AR157" i="1" s="1"/>
  <c r="BK462" i="1"/>
  <c r="BG462" i="1"/>
  <c r="AK697" i="1"/>
  <c r="AR697" i="1" s="1"/>
  <c r="AY359" i="1"/>
  <c r="BE359" i="1" s="1"/>
  <c r="BD359" i="1" s="1"/>
  <c r="BJ359" i="1"/>
  <c r="BI359" i="1"/>
  <c r="BL359" i="1"/>
  <c r="BH359" i="1"/>
  <c r="BG359" i="1"/>
  <c r="BK359" i="1"/>
  <c r="BG290" i="1"/>
  <c r="AJ502" i="1"/>
  <c r="AQ502" i="1" s="1"/>
  <c r="AJ245" i="1"/>
  <c r="AQ245" i="1" s="1"/>
  <c r="AK765" i="1"/>
  <c r="AR765" i="1" s="1"/>
  <c r="AJ248" i="1"/>
  <c r="AQ248" i="1" s="1"/>
  <c r="AJ732" i="1"/>
  <c r="AQ732" i="1" s="1"/>
  <c r="AJ486" i="1"/>
  <c r="AQ486" i="1" s="1"/>
  <c r="AJ401" i="1"/>
  <c r="AQ401" i="1" s="1"/>
  <c r="AK722" i="1"/>
  <c r="AR722" i="1" s="1"/>
  <c r="AK415" i="1"/>
  <c r="AR415" i="1" s="1"/>
  <c r="AJ667" i="1"/>
  <c r="AQ667" i="1" s="1"/>
  <c r="AJ205" i="1"/>
  <c r="AQ205" i="1" s="1"/>
  <c r="AK223" i="1"/>
  <c r="AR223" i="1" s="1"/>
  <c r="AK726" i="1"/>
  <c r="AR726" i="1" s="1"/>
  <c r="AK203" i="1"/>
  <c r="AR203" i="1" s="1"/>
  <c r="BH319" i="1"/>
  <c r="BI319" i="1"/>
  <c r="BG170" i="1"/>
  <c r="BG233" i="1"/>
  <c r="BI233" i="1"/>
  <c r="BB233" i="1"/>
  <c r="BF233" i="1" s="1"/>
  <c r="BD233" i="1" s="1"/>
  <c r="BK233" i="1"/>
  <c r="BL233" i="1"/>
  <c r="BI146" i="1"/>
  <c r="BJ146" i="1"/>
  <c r="BI340" i="1"/>
  <c r="AY340" i="1"/>
  <c r="BE340" i="1" s="1"/>
  <c r="BD340" i="1" s="1"/>
  <c r="AK301" i="1"/>
  <c r="AR301" i="1" s="1"/>
  <c r="AK336" i="1"/>
  <c r="AR336" i="1" s="1"/>
  <c r="AJ569" i="1"/>
  <c r="AQ569" i="1" s="1"/>
  <c r="BB677" i="1"/>
  <c r="BF677" i="1" s="1"/>
  <c r="BD677" i="1" s="1"/>
  <c r="BI677" i="1"/>
  <c r="BK677" i="1"/>
  <c r="BG677" i="1"/>
  <c r="BL677" i="1"/>
  <c r="AY641" i="1"/>
  <c r="BE641" i="1" s="1"/>
  <c r="BD641" i="1" s="1"/>
  <c r="BG641" i="1"/>
  <c r="BI641" i="1"/>
  <c r="BH641" i="1"/>
  <c r="BL641" i="1"/>
  <c r="BJ641" i="1"/>
  <c r="BK641" i="1"/>
  <c r="BK717" i="1"/>
  <c r="AY717" i="1"/>
  <c r="BE717" i="1" s="1"/>
  <c r="BD717" i="1" s="1"/>
  <c r="BH717" i="1"/>
  <c r="BL717" i="1"/>
  <c r="BI717" i="1"/>
  <c r="BJ717" i="1"/>
  <c r="BG717" i="1"/>
  <c r="AY552" i="1"/>
  <c r="BE552" i="1" s="1"/>
  <c r="BJ552" i="1"/>
  <c r="BH552" i="1"/>
  <c r="BI552" i="1"/>
  <c r="BK552" i="1"/>
  <c r="BG552" i="1"/>
  <c r="BB585" i="1"/>
  <c r="BF585" i="1" s="1"/>
  <c r="BD585" i="1" s="1"/>
  <c r="BL585" i="1"/>
  <c r="BG585" i="1"/>
  <c r="AK411" i="1"/>
  <c r="AR411" i="1" s="1"/>
  <c r="AK229" i="1"/>
  <c r="AR229" i="1" s="1"/>
  <c r="AK286" i="1"/>
  <c r="AR286" i="1" s="1"/>
  <c r="AJ498" i="1"/>
  <c r="AQ498" i="1" s="1"/>
  <c r="AK748" i="1"/>
  <c r="AR748" i="1" s="1"/>
  <c r="AY504" i="1"/>
  <c r="BE504" i="1" s="1"/>
  <c r="BH504" i="1"/>
  <c r="BJ504" i="1"/>
  <c r="AK772" i="1"/>
  <c r="AR772" i="1" s="1"/>
  <c r="BJ254" i="1"/>
  <c r="BJ189" i="1"/>
  <c r="BH189" i="1"/>
  <c r="BK189" i="1"/>
  <c r="AY189" i="1"/>
  <c r="BE189" i="1" s="1"/>
  <c r="BD189" i="1" s="1"/>
  <c r="BL189" i="1"/>
  <c r="BG189" i="1"/>
  <c r="BI189" i="1"/>
  <c r="AY570" i="1"/>
  <c r="BE570" i="1" s="1"/>
  <c r="BJ570" i="1"/>
  <c r="BH570" i="1"/>
  <c r="AJ294" i="1"/>
  <c r="AQ294" i="1" s="1"/>
  <c r="AK586" i="1"/>
  <c r="AR586" i="1" s="1"/>
  <c r="AJ428" i="1"/>
  <c r="AQ428" i="1" s="1"/>
  <c r="AJ587" i="1"/>
  <c r="AQ587" i="1" s="1"/>
  <c r="AJ417" i="1"/>
  <c r="AQ417" i="1" s="1"/>
  <c r="AK429" i="1"/>
  <c r="AR429" i="1" s="1"/>
  <c r="AJ397" i="1"/>
  <c r="AQ397" i="1" s="1"/>
  <c r="AJ315" i="1"/>
  <c r="AQ315" i="1" s="1"/>
  <c r="AK204" i="1"/>
  <c r="AR204" i="1" s="1"/>
  <c r="AK379" i="1"/>
  <c r="AR379" i="1" s="1"/>
  <c r="AJ750" i="1"/>
  <c r="AQ750" i="1" s="1"/>
  <c r="AK451" i="1"/>
  <c r="AR451" i="1" s="1"/>
  <c r="AJ643" i="1"/>
  <c r="AQ643" i="1" s="1"/>
  <c r="AK651" i="1"/>
  <c r="AR651" i="1" s="1"/>
  <c r="AK671" i="1"/>
  <c r="AR671" i="1" s="1"/>
  <c r="AJ767" i="1"/>
  <c r="AQ767" i="1" s="1"/>
  <c r="AK303" i="1"/>
  <c r="AR303" i="1" s="1"/>
  <c r="AK272" i="1"/>
  <c r="AR272" i="1" s="1"/>
  <c r="AJ305" i="1"/>
  <c r="AQ305" i="1" s="1"/>
  <c r="AK363" i="1"/>
  <c r="AR363" i="1" s="1"/>
  <c r="AK298" i="1"/>
  <c r="AR298" i="1" s="1"/>
  <c r="AK771" i="1"/>
  <c r="AR771" i="1" s="1"/>
  <c r="AJ582" i="1"/>
  <c r="AQ582" i="1" s="1"/>
  <c r="AJ144" i="1"/>
  <c r="AQ144" i="1" s="1"/>
  <c r="AJ476" i="1"/>
  <c r="AQ476" i="1" s="1"/>
  <c r="AK490" i="1"/>
  <c r="AR490" i="1" s="1"/>
  <c r="AK265" i="1"/>
  <c r="AR265" i="1" s="1"/>
  <c r="AK406" i="1"/>
  <c r="AR406" i="1" s="1"/>
  <c r="BB741" i="1"/>
  <c r="BF741" i="1" s="1"/>
  <c r="BL741" i="1"/>
  <c r="BG741" i="1"/>
  <c r="BK741" i="1"/>
  <c r="BI741" i="1"/>
  <c r="AK777" i="1"/>
  <c r="AR777" i="1" s="1"/>
  <c r="AJ407" i="1"/>
  <c r="AQ407" i="1" s="1"/>
  <c r="BI457" i="1"/>
  <c r="AY457" i="1"/>
  <c r="BE457" i="1" s="1"/>
  <c r="BD457" i="1" s="1"/>
  <c r="BH457" i="1"/>
  <c r="BJ457" i="1"/>
  <c r="BK457" i="1"/>
  <c r="BL457" i="1"/>
  <c r="BG457" i="1"/>
  <c r="BL318" i="1"/>
  <c r="BB328" i="1"/>
  <c r="BF328" i="1" s="1"/>
  <c r="BL328" i="1"/>
  <c r="BI328" i="1"/>
  <c r="BG328" i="1"/>
  <c r="BK170" i="1"/>
  <c r="AY184" i="1"/>
  <c r="BE184" i="1" s="1"/>
  <c r="BD184" i="1" s="1"/>
  <c r="BI184" i="1"/>
  <c r="BK184" i="1"/>
  <c r="BL184" i="1"/>
  <c r="BH184" i="1"/>
  <c r="BJ184" i="1"/>
  <c r="BG184" i="1"/>
  <c r="AY448" i="1"/>
  <c r="BE448" i="1" s="1"/>
  <c r="BD448" i="1" s="1"/>
  <c r="BJ448" i="1"/>
  <c r="BL448" i="1"/>
  <c r="BI448" i="1"/>
  <c r="BK448" i="1"/>
  <c r="BH448" i="1"/>
  <c r="BG448" i="1"/>
  <c r="AY668" i="1"/>
  <c r="BE668" i="1" s="1"/>
  <c r="BD668" i="1" s="1"/>
  <c r="BI668" i="1"/>
  <c r="BG668" i="1"/>
  <c r="BH668" i="1"/>
  <c r="BK668" i="1"/>
  <c r="BL668" i="1"/>
  <c r="BJ668" i="1"/>
  <c r="BH740" i="1"/>
  <c r="BJ740" i="1"/>
  <c r="AY740" i="1"/>
  <c r="BE740" i="1" s="1"/>
  <c r="BJ355" i="1"/>
  <c r="BH355" i="1"/>
  <c r="AY355" i="1"/>
  <c r="BE355" i="1" s="1"/>
  <c r="AY653" i="1"/>
  <c r="BE653" i="1" s="1"/>
  <c r="BD653" i="1" s="1"/>
  <c r="BH653" i="1"/>
  <c r="BG653" i="1"/>
  <c r="BI653" i="1"/>
  <c r="BJ653" i="1"/>
  <c r="BL653" i="1"/>
  <c r="BK653" i="1"/>
  <c r="BK253" i="1"/>
  <c r="AJ157" i="1"/>
  <c r="AQ157" i="1" s="1"/>
  <c r="AK423" i="1"/>
  <c r="AR423" i="1" s="1"/>
  <c r="AK649" i="1"/>
  <c r="AR649" i="1" s="1"/>
  <c r="AK546" i="1"/>
  <c r="AR546" i="1" s="1"/>
  <c r="AY627" i="1"/>
  <c r="BE627" i="1" s="1"/>
  <c r="BH627" i="1"/>
  <c r="BJ627" i="1"/>
  <c r="BG167" i="1"/>
  <c r="BB167" i="1"/>
  <c r="BF167" i="1" s="1"/>
  <c r="BJ772" i="1"/>
  <c r="BH772" i="1"/>
  <c r="BK772" i="1"/>
  <c r="AY772" i="1"/>
  <c r="BE772" i="1" s="1"/>
  <c r="BI772" i="1"/>
  <c r="BL772" i="1"/>
  <c r="AY472" i="1"/>
  <c r="BE472" i="1" s="1"/>
  <c r="BH472" i="1"/>
  <c r="BJ472" i="1"/>
  <c r="AY343" i="1"/>
  <c r="BE343" i="1" s="1"/>
  <c r="BD343" i="1" s="1"/>
  <c r="BL343" i="1"/>
  <c r="BG343" i="1"/>
  <c r="BJ343" i="1"/>
  <c r="BI343" i="1"/>
  <c r="BH343" i="1"/>
  <c r="BK343" i="1"/>
  <c r="BG636" i="1"/>
  <c r="BK636" i="1"/>
  <c r="AY636" i="1"/>
  <c r="BE636" i="1" s="1"/>
  <c r="BD636" i="1" s="1"/>
  <c r="BJ636" i="1"/>
  <c r="BH636" i="1"/>
  <c r="BI636" i="1"/>
  <c r="BL636" i="1"/>
  <c r="BL491" i="1"/>
  <c r="BG491" i="1"/>
  <c r="BH491" i="1"/>
  <c r="AY491" i="1"/>
  <c r="BE491" i="1" s="1"/>
  <c r="BD491" i="1" s="1"/>
  <c r="BI491" i="1"/>
  <c r="BK491" i="1"/>
  <c r="BJ491" i="1"/>
  <c r="AY520" i="1"/>
  <c r="BE520" i="1" s="1"/>
  <c r="BD520" i="1" s="1"/>
  <c r="BI520" i="1"/>
  <c r="BH520" i="1"/>
  <c r="BK520" i="1"/>
  <c r="BL520" i="1"/>
  <c r="BJ520" i="1"/>
  <c r="BG520" i="1"/>
  <c r="AK639" i="1"/>
  <c r="AR639" i="1" s="1"/>
  <c r="AJ500" i="1"/>
  <c r="AQ500" i="1" s="1"/>
  <c r="AJ615" i="1"/>
  <c r="AQ615" i="1" s="1"/>
  <c r="AK228" i="1"/>
  <c r="AR228" i="1" s="1"/>
  <c r="AJ218" i="1"/>
  <c r="AQ218" i="1" s="1"/>
  <c r="AK324" i="1"/>
  <c r="AR324" i="1" s="1"/>
  <c r="AK297" i="1"/>
  <c r="AR297" i="1" s="1"/>
  <c r="AJ489" i="1"/>
  <c r="AQ489" i="1" s="1"/>
  <c r="AK181" i="1"/>
  <c r="AR181" i="1" s="1"/>
  <c r="AJ554" i="1"/>
  <c r="AQ554" i="1" s="1"/>
  <c r="AY685" i="1"/>
  <c r="BE685" i="1" s="1"/>
  <c r="BD685" i="1" s="1"/>
  <c r="BL685" i="1"/>
  <c r="BG685" i="1"/>
  <c r="BH685" i="1"/>
  <c r="BJ685" i="1"/>
  <c r="BK685" i="1"/>
  <c r="BI685" i="1"/>
  <c r="AY249" i="1"/>
  <c r="BE249" i="1" s="1"/>
  <c r="BD249" i="1" s="1"/>
  <c r="BJ249" i="1"/>
  <c r="BL249" i="1"/>
  <c r="BK249" i="1"/>
  <c r="BI249" i="1"/>
  <c r="BH249" i="1"/>
  <c r="BG249" i="1"/>
  <c r="AY217" i="1"/>
  <c r="BE217" i="1" s="1"/>
  <c r="BD217" i="1" s="1"/>
  <c r="BJ217" i="1"/>
  <c r="BL217" i="1"/>
  <c r="BK217" i="1"/>
  <c r="BG217" i="1"/>
  <c r="BI217" i="1"/>
  <c r="BH217" i="1"/>
  <c r="BL332" i="1"/>
  <c r="BB332" i="1"/>
  <c r="BF332" i="1" s="1"/>
  <c r="BG332" i="1"/>
  <c r="BI332" i="1"/>
  <c r="AY265" i="1"/>
  <c r="BE265" i="1" s="1"/>
  <c r="BD265" i="1" s="1"/>
  <c r="BH265" i="1"/>
  <c r="BI265" i="1"/>
  <c r="BL265" i="1"/>
  <c r="BJ265" i="1"/>
  <c r="BG265" i="1"/>
  <c r="BK265" i="1"/>
  <c r="BL286" i="1"/>
  <c r="BK332" i="1"/>
  <c r="BJ788" i="1"/>
  <c r="BH788" i="1"/>
  <c r="AY788" i="1"/>
  <c r="BE788" i="1" s="1"/>
  <c r="BI250" i="1"/>
  <c r="BL250" i="1"/>
  <c r="BJ250" i="1"/>
  <c r="BH250" i="1"/>
  <c r="BK250" i="1"/>
  <c r="AY250" i="1"/>
  <c r="BE250" i="1" s="1"/>
  <c r="BD250" i="1" s="1"/>
  <c r="BG250" i="1"/>
  <c r="AJ477" i="1"/>
  <c r="AQ477" i="1" s="1"/>
  <c r="AJ586" i="1"/>
  <c r="AQ586" i="1" s="1"/>
  <c r="AJ264" i="1"/>
  <c r="AQ264" i="1" s="1"/>
  <c r="AJ752" i="1"/>
  <c r="AQ752" i="1" s="1"/>
  <c r="AJ762" i="1"/>
  <c r="AQ762" i="1" s="1"/>
  <c r="AK667" i="1"/>
  <c r="AR667" i="1" s="1"/>
  <c r="AJ181" i="1"/>
  <c r="AQ181" i="1" s="1"/>
  <c r="AJ304" i="1"/>
  <c r="AQ304" i="1" s="1"/>
  <c r="AJ661" i="1"/>
  <c r="AQ661" i="1" s="1"/>
  <c r="AK670" i="1"/>
  <c r="AR670" i="1" s="1"/>
  <c r="AK766" i="1"/>
  <c r="AR766" i="1" s="1"/>
  <c r="AJ349" i="1"/>
  <c r="AQ349" i="1" s="1"/>
  <c r="AJ296" i="1"/>
  <c r="AQ296" i="1" s="1"/>
  <c r="AY222" i="1"/>
  <c r="BE222" i="1" s="1"/>
  <c r="BH222" i="1"/>
  <c r="BJ222" i="1"/>
  <c r="BI222" i="1"/>
  <c r="BB143" i="1"/>
  <c r="BF143" i="1" s="1"/>
  <c r="BK143" i="1"/>
  <c r="BL143" i="1"/>
  <c r="BI143" i="1"/>
  <c r="AY482" i="1"/>
  <c r="BE482" i="1" s="1"/>
  <c r="BD482" i="1" s="1"/>
  <c r="BJ482" i="1"/>
  <c r="BI482" i="1"/>
  <c r="BL482" i="1"/>
  <c r="BH482" i="1"/>
  <c r="BG482" i="1"/>
  <c r="BK482" i="1"/>
  <c r="AY759" i="1"/>
  <c r="BE759" i="1" s="1"/>
  <c r="BJ759" i="1"/>
  <c r="BH759" i="1"/>
  <c r="BJ607" i="1"/>
  <c r="BH607" i="1"/>
  <c r="AY607" i="1"/>
  <c r="BE607" i="1" s="1"/>
  <c r="BK551" i="1"/>
  <c r="AY551" i="1"/>
  <c r="BE551" i="1" s="1"/>
  <c r="BD551" i="1" s="1"/>
  <c r="BH551" i="1"/>
  <c r="BL551" i="1"/>
  <c r="BJ551" i="1"/>
  <c r="BG551" i="1"/>
  <c r="BI551" i="1"/>
  <c r="AJ748" i="1"/>
  <c r="AQ748" i="1" s="1"/>
  <c r="AK436" i="1"/>
  <c r="AR436" i="1" s="1"/>
  <c r="AK340" i="1"/>
  <c r="AR340" i="1" s="1"/>
  <c r="AK484" i="1"/>
  <c r="AR484" i="1" s="1"/>
  <c r="AJ630" i="1"/>
  <c r="AQ630" i="1" s="1"/>
  <c r="AJ670" i="1"/>
  <c r="AQ670" i="1" s="1"/>
  <c r="AJ481" i="1"/>
  <c r="AQ481" i="1" s="1"/>
  <c r="BB704" i="1"/>
  <c r="BF704" i="1" s="1"/>
  <c r="BL704" i="1"/>
  <c r="BI704" i="1"/>
  <c r="AY519" i="1"/>
  <c r="BE519" i="1" s="1"/>
  <c r="BD519" i="1" s="1"/>
  <c r="BH519" i="1"/>
  <c r="BJ519" i="1"/>
  <c r="BH380" i="1"/>
  <c r="BL380" i="1"/>
  <c r="BI380" i="1"/>
  <c r="BG380" i="1"/>
  <c r="AY380" i="1"/>
  <c r="BE380" i="1" s="1"/>
  <c r="BD380" i="1" s="1"/>
  <c r="BK380" i="1"/>
  <c r="BJ380" i="1"/>
  <c r="BG506" i="1"/>
  <c r="BB506" i="1"/>
  <c r="BF506" i="1" s="1"/>
  <c r="BI506" i="1"/>
  <c r="BL506" i="1"/>
  <c r="BK245" i="1"/>
  <c r="BJ245" i="1"/>
  <c r="BG245" i="1"/>
  <c r="AY245" i="1"/>
  <c r="BE245" i="1" s="1"/>
  <c r="BD245" i="1" s="1"/>
  <c r="BH245" i="1"/>
  <c r="BL245" i="1"/>
  <c r="BI245" i="1"/>
  <c r="AY401" i="1"/>
  <c r="BE401" i="1" s="1"/>
  <c r="BJ401" i="1"/>
  <c r="BH401" i="1"/>
  <c r="BL415" i="1"/>
  <c r="BK415" i="1"/>
  <c r="BG415" i="1"/>
  <c r="BB415" i="1"/>
  <c r="BF415" i="1" s="1"/>
  <c r="BD415" i="1" s="1"/>
  <c r="BI415" i="1"/>
  <c r="BI519" i="1"/>
  <c r="BG144" i="1"/>
  <c r="BG569" i="1"/>
  <c r="BL144" i="1"/>
  <c r="AY750" i="1"/>
  <c r="BE750" i="1" s="1"/>
  <c r="BD750" i="1" s="1"/>
  <c r="AY643" i="1"/>
  <c r="BE643" i="1" s="1"/>
  <c r="BD643" i="1" s="1"/>
  <c r="BK582" i="1"/>
  <c r="BB451" i="1"/>
  <c r="BF451" i="1" s="1"/>
  <c r="BD451" i="1" s="1"/>
  <c r="BH643" i="1"/>
  <c r="BL582" i="1"/>
  <c r="BL438" i="1"/>
  <c r="AY749" i="1"/>
  <c r="BE749" i="1" s="1"/>
  <c r="BK577" i="1"/>
  <c r="BI455" i="1"/>
  <c r="BH299" i="1"/>
  <c r="BL299" i="1"/>
  <c r="BK299" i="1"/>
  <c r="BG299" i="1"/>
  <c r="BJ299" i="1"/>
  <c r="BI299" i="1"/>
  <c r="AY299" i="1"/>
  <c r="BE299" i="1" s="1"/>
  <c r="BD299" i="1" s="1"/>
  <c r="BL436" i="1"/>
  <c r="BK436" i="1"/>
  <c r="BJ436" i="1"/>
  <c r="AY436" i="1"/>
  <c r="BE436" i="1" s="1"/>
  <c r="BD436" i="1" s="1"/>
  <c r="BI436" i="1"/>
  <c r="BG436" i="1"/>
  <c r="BH436" i="1"/>
  <c r="BJ522" i="1"/>
  <c r="AY284" i="1"/>
  <c r="BE284" i="1" s="1"/>
  <c r="BD284" i="1" s="1"/>
  <c r="AY578" i="1"/>
  <c r="BE578" i="1" s="1"/>
  <c r="BD578" i="1" s="1"/>
  <c r="BK578" i="1"/>
  <c r="BJ578" i="1"/>
  <c r="BG578" i="1"/>
  <c r="BI578" i="1"/>
  <c r="BL578" i="1"/>
  <c r="BH578" i="1"/>
  <c r="BJ778" i="1"/>
  <c r="AY778" i="1"/>
  <c r="BE778" i="1" s="1"/>
  <c r="BD778" i="1" s="1"/>
  <c r="BH778" i="1"/>
  <c r="BL778" i="1"/>
  <c r="BI778" i="1"/>
  <c r="BG778" i="1"/>
  <c r="BK778" i="1"/>
  <c r="BL462" i="1"/>
  <c r="BD462" i="1"/>
  <c r="BK290" i="1"/>
  <c r="BI390" i="1"/>
  <c r="AY390" i="1"/>
  <c r="BE390" i="1" s="1"/>
  <c r="BD390" i="1" s="1"/>
  <c r="BL390" i="1"/>
  <c r="BG390" i="1"/>
  <c r="BH390" i="1"/>
  <c r="BJ390" i="1"/>
  <c r="BK390" i="1"/>
  <c r="BG302" i="1"/>
  <c r="BK635" i="1"/>
  <c r="BG635" i="1"/>
  <c r="BL635" i="1"/>
  <c r="AY635" i="1"/>
  <c r="BE635" i="1" s="1"/>
  <c r="BD635" i="1" s="1"/>
  <c r="BH635" i="1"/>
  <c r="BI635" i="1"/>
  <c r="BJ635" i="1"/>
  <c r="BG484" i="1"/>
  <c r="BI174" i="1"/>
  <c r="BH713" i="1"/>
  <c r="AY713" i="1"/>
  <c r="BE713" i="1" s="1"/>
  <c r="BJ713" i="1"/>
  <c r="BJ242" i="1"/>
  <c r="AY242" i="1"/>
  <c r="BE242" i="1" s="1"/>
  <c r="BD242" i="1" s="1"/>
  <c r="BL242" i="1"/>
  <c r="BH242" i="1"/>
  <c r="BK242" i="1"/>
  <c r="BI242" i="1"/>
  <c r="BG242" i="1"/>
  <c r="BJ765" i="1"/>
  <c r="BH765" i="1"/>
  <c r="AY765" i="1"/>
  <c r="BE765" i="1" s="1"/>
  <c r="BG765" i="1"/>
  <c r="BI765" i="1"/>
  <c r="BK765" i="1"/>
  <c r="AY336" i="1"/>
  <c r="BE336" i="1" s="1"/>
  <c r="BD336" i="1" s="1"/>
  <c r="BJ336" i="1"/>
  <c r="BH336" i="1"/>
  <c r="BG336" i="1"/>
  <c r="BK336" i="1"/>
  <c r="BI336" i="1"/>
  <c r="BL336" i="1"/>
  <c r="BH179" i="1"/>
  <c r="AY179" i="1"/>
  <c r="BE179" i="1" s="1"/>
  <c r="BJ179" i="1"/>
  <c r="BJ686" i="1"/>
  <c r="BH686" i="1"/>
  <c r="AY686" i="1"/>
  <c r="BE686" i="1" s="1"/>
  <c r="BD686" i="1" s="1"/>
  <c r="AY537" i="1"/>
  <c r="BE537" i="1" s="1"/>
  <c r="BD537" i="1" s="1"/>
  <c r="BH537" i="1"/>
  <c r="BJ537" i="1"/>
  <c r="BK537" i="1"/>
  <c r="BI537" i="1"/>
  <c r="BG537" i="1"/>
  <c r="BL537" i="1"/>
  <c r="AY153" i="1"/>
  <c r="BE153" i="1" s="1"/>
  <c r="BL153" i="1"/>
  <c r="BK153" i="1"/>
  <c r="BG153" i="1"/>
  <c r="AY553" i="1"/>
  <c r="BE553" i="1" s="1"/>
  <c r="BJ553" i="1"/>
  <c r="BH553" i="1"/>
  <c r="BJ595" i="1"/>
  <c r="BI595" i="1"/>
  <c r="BG595" i="1"/>
  <c r="AY595" i="1"/>
  <c r="BE595" i="1" s="1"/>
  <c r="BD595" i="1" s="1"/>
  <c r="BK595" i="1"/>
  <c r="BL595" i="1"/>
  <c r="BH595" i="1"/>
  <c r="BL517" i="1"/>
  <c r="BG517" i="1"/>
  <c r="BH517" i="1"/>
  <c r="BK517" i="1"/>
  <c r="BJ517" i="1"/>
  <c r="AY517" i="1"/>
  <c r="BE517" i="1" s="1"/>
  <c r="BD517" i="1" s="1"/>
  <c r="BI517" i="1"/>
  <c r="AY207" i="1"/>
  <c r="BE207" i="1" s="1"/>
  <c r="BD207" i="1" s="1"/>
  <c r="BH207" i="1"/>
  <c r="BJ207" i="1"/>
  <c r="BH313" i="1"/>
  <c r="BJ313" i="1"/>
  <c r="BL313" i="1"/>
  <c r="BG313" i="1"/>
  <c r="BK313" i="1"/>
  <c r="BI313" i="1"/>
  <c r="AY313" i="1"/>
  <c r="BE313" i="1" s="1"/>
  <c r="BD313" i="1" s="1"/>
  <c r="AY408" i="1"/>
  <c r="BE408" i="1" s="1"/>
  <c r="BH408" i="1"/>
  <c r="BJ408" i="1"/>
  <c r="BL283" i="1"/>
  <c r="AY283" i="1"/>
  <c r="BE283" i="1" s="1"/>
  <c r="BD283" i="1" s="1"/>
  <c r="BI283" i="1"/>
  <c r="BK283" i="1"/>
  <c r="BG283" i="1"/>
  <c r="BJ283" i="1"/>
  <c r="BH283" i="1"/>
  <c r="AY236" i="1"/>
  <c r="BE236" i="1" s="1"/>
  <c r="BD236" i="1" s="1"/>
  <c r="BJ236" i="1"/>
  <c r="BG236" i="1"/>
  <c r="BH236" i="1"/>
  <c r="BK236" i="1"/>
  <c r="BI236" i="1"/>
  <c r="BL236" i="1"/>
  <c r="BG557" i="1"/>
  <c r="BB557" i="1"/>
  <c r="BF557" i="1" s="1"/>
  <c r="BK619" i="1"/>
  <c r="BL619" i="1"/>
  <c r="AY619" i="1"/>
  <c r="BE619" i="1" s="1"/>
  <c r="BD619" i="1" s="1"/>
  <c r="BJ619" i="1"/>
  <c r="BI619" i="1"/>
  <c r="BH619" i="1"/>
  <c r="BG619" i="1"/>
  <c r="AY644" i="1"/>
  <c r="BE644" i="1" s="1"/>
  <c r="BD644" i="1" s="1"/>
  <c r="BH644" i="1"/>
  <c r="BJ644" i="1"/>
  <c r="AY187" i="1"/>
  <c r="BE187" i="1" s="1"/>
  <c r="BH187" i="1"/>
  <c r="BJ187" i="1"/>
  <c r="AY167" i="1"/>
  <c r="BE167" i="1" s="1"/>
  <c r="BJ167" i="1"/>
  <c r="BH167" i="1"/>
  <c r="BL167" i="1"/>
  <c r="BI167" i="1"/>
  <c r="BK167" i="1"/>
  <c r="BG318" i="1"/>
  <c r="BK297" i="1"/>
  <c r="AY421" i="1"/>
  <c r="BE421" i="1" s="1"/>
  <c r="BD421" i="1" s="1"/>
  <c r="BL421" i="1"/>
  <c r="BG421" i="1"/>
  <c r="BI421" i="1"/>
  <c r="BH421" i="1"/>
  <c r="BK421" i="1"/>
  <c r="BJ421" i="1"/>
  <c r="BG381" i="1"/>
  <c r="BJ381" i="1"/>
  <c r="BK381" i="1"/>
  <c r="BL381" i="1"/>
  <c r="AY381" i="1"/>
  <c r="BE381" i="1" s="1"/>
  <c r="BD381" i="1" s="1"/>
  <c r="BH381" i="1"/>
  <c r="BI381" i="1"/>
  <c r="AY603" i="1"/>
  <c r="BE603" i="1" s="1"/>
  <c r="BD603" i="1" s="1"/>
  <c r="BG603" i="1"/>
  <c r="BJ603" i="1"/>
  <c r="BL603" i="1"/>
  <c r="BH603" i="1"/>
  <c r="BK603" i="1"/>
  <c r="BI603" i="1"/>
  <c r="BJ244" i="1"/>
  <c r="BL244" i="1"/>
  <c r="AY244" i="1"/>
  <c r="BE244" i="1" s="1"/>
  <c r="BD244" i="1" s="1"/>
  <c r="BK244" i="1"/>
  <c r="BH244" i="1"/>
  <c r="BI244" i="1"/>
  <c r="BG244" i="1"/>
  <c r="BI535" i="1"/>
  <c r="AY535" i="1"/>
  <c r="BE535" i="1" s="1"/>
  <c r="BD535" i="1" s="1"/>
  <c r="AY597" i="1"/>
  <c r="BE597" i="1" s="1"/>
  <c r="BJ597" i="1"/>
  <c r="BH597" i="1"/>
  <c r="BJ329" i="1"/>
  <c r="BL329" i="1"/>
  <c r="BI329" i="1"/>
  <c r="BG329" i="1"/>
  <c r="BH329" i="1"/>
  <c r="BK329" i="1"/>
  <c r="AY329" i="1"/>
  <c r="BE329" i="1" s="1"/>
  <c r="BD329" i="1" s="1"/>
  <c r="BI153" i="1"/>
  <c r="BB153" i="1"/>
  <c r="BF153" i="1" s="1"/>
  <c r="BL274" i="1"/>
  <c r="BB274" i="1"/>
  <c r="BF274" i="1" s="1"/>
  <c r="BD274" i="1" s="1"/>
  <c r="BG274" i="1"/>
  <c r="BK274" i="1"/>
  <c r="BI651" i="1"/>
  <c r="BH651" i="1"/>
  <c r="BJ651" i="1"/>
  <c r="BL651" i="1"/>
  <c r="AY651" i="1"/>
  <c r="BE651" i="1" s="1"/>
  <c r="BD651" i="1" s="1"/>
  <c r="BG651" i="1"/>
  <c r="BK651" i="1"/>
  <c r="AY199" i="1"/>
  <c r="BE199" i="1" s="1"/>
  <c r="BD199" i="1" s="1"/>
  <c r="BH199" i="1"/>
  <c r="BL497" i="1"/>
  <c r="BI497" i="1"/>
  <c r="BG497" i="1"/>
  <c r="BK497" i="1"/>
  <c r="BB497" i="1"/>
  <c r="BF497" i="1" s="1"/>
  <c r="BD497" i="1" s="1"/>
  <c r="BL567" i="1"/>
  <c r="BJ567" i="1"/>
  <c r="AY567" i="1"/>
  <c r="BE567" i="1" s="1"/>
  <c r="BD567" i="1" s="1"/>
  <c r="BI567" i="1"/>
  <c r="BH567" i="1"/>
  <c r="BK567" i="1"/>
  <c r="BG567" i="1"/>
  <c r="AY702" i="1"/>
  <c r="BE702" i="1" s="1"/>
  <c r="BJ702" i="1"/>
  <c r="BH702" i="1"/>
  <c r="AY298" i="1"/>
  <c r="BE298" i="1" s="1"/>
  <c r="BD298" i="1" s="1"/>
  <c r="BH298" i="1"/>
  <c r="BG298" i="1"/>
  <c r="BJ298" i="1"/>
  <c r="BL298" i="1"/>
  <c r="BK298" i="1"/>
  <c r="BI298" i="1"/>
  <c r="AY564" i="1"/>
  <c r="BE564" i="1" s="1"/>
  <c r="BJ564" i="1"/>
  <c r="BH564" i="1"/>
  <c r="BJ633" i="1"/>
  <c r="AY633" i="1"/>
  <c r="BE633" i="1" s="1"/>
  <c r="BD633" i="1" s="1"/>
  <c r="BH633" i="1"/>
  <c r="AY605" i="1"/>
  <c r="BE605" i="1" s="1"/>
  <c r="BD605" i="1" s="1"/>
  <c r="BL605" i="1"/>
  <c r="BJ605" i="1"/>
  <c r="BH605" i="1"/>
  <c r="BK644" i="1"/>
  <c r="AY221" i="1"/>
  <c r="BE221" i="1" s="1"/>
  <c r="BD221" i="1" s="1"/>
  <c r="BH221" i="1"/>
  <c r="BK221" i="1"/>
  <c r="BI794" i="1"/>
  <c r="BB794" i="1"/>
  <c r="BF794" i="1" s="1"/>
  <c r="AY730" i="1"/>
  <c r="BE730" i="1" s="1"/>
  <c r="BJ730" i="1"/>
  <c r="BH730" i="1"/>
  <c r="BJ270" i="1"/>
  <c r="BH270" i="1"/>
  <c r="AY270" i="1"/>
  <c r="BE270" i="1" s="1"/>
  <c r="BG301" i="1"/>
  <c r="BJ766" i="1"/>
  <c r="AY766" i="1"/>
  <c r="BE766" i="1" s="1"/>
  <c r="BH766" i="1"/>
  <c r="BL766" i="1"/>
  <c r="BG766" i="1"/>
  <c r="BI766" i="1"/>
  <c r="BK585" i="1"/>
  <c r="BB736" i="1"/>
  <c r="BF736" i="1" s="1"/>
  <c r="BD736" i="1" s="1"/>
  <c r="BL736" i="1"/>
  <c r="BK736" i="1"/>
  <c r="BG736" i="1"/>
  <c r="AY673" i="1"/>
  <c r="BE673" i="1" s="1"/>
  <c r="BD673" i="1" s="1"/>
  <c r="BH673" i="1"/>
  <c r="BJ673" i="1"/>
  <c r="BL673" i="1"/>
  <c r="BG673" i="1"/>
  <c r="BK673" i="1"/>
  <c r="BI673" i="1"/>
  <c r="BJ700" i="1"/>
  <c r="AY700" i="1"/>
  <c r="BE700" i="1" s="1"/>
  <c r="BD700" i="1" s="1"/>
  <c r="BH700" i="1"/>
  <c r="BL700" i="1"/>
  <c r="BK700" i="1"/>
  <c r="BG700" i="1"/>
  <c r="BI700" i="1"/>
  <c r="BG726" i="1"/>
  <c r="BK726" i="1"/>
  <c r="BI726" i="1"/>
  <c r="BL726" i="1"/>
  <c r="BH726" i="1"/>
  <c r="BJ726" i="1"/>
  <c r="AY726" i="1"/>
  <c r="BE726" i="1" s="1"/>
  <c r="BD726" i="1" s="1"/>
  <c r="BK560" i="1"/>
  <c r="BI560" i="1"/>
  <c r="BG560" i="1"/>
  <c r="BL560" i="1"/>
  <c r="BB560" i="1"/>
  <c r="BF560" i="1" s="1"/>
  <c r="BD560" i="1" s="1"/>
  <c r="AY356" i="1"/>
  <c r="BE356" i="1" s="1"/>
  <c r="BD356" i="1" s="1"/>
  <c r="BI356" i="1"/>
  <c r="BJ356" i="1"/>
  <c r="BK356" i="1"/>
  <c r="BL356" i="1"/>
  <c r="BH356" i="1"/>
  <c r="BG356" i="1"/>
  <c r="AY439" i="1"/>
  <c r="BE439" i="1" s="1"/>
  <c r="BJ439" i="1"/>
  <c r="BH439" i="1"/>
  <c r="BJ745" i="1"/>
  <c r="BL745" i="1"/>
  <c r="AY745" i="1"/>
  <c r="BE745" i="1" s="1"/>
  <c r="BD745" i="1" s="1"/>
  <c r="BK745" i="1"/>
  <c r="BH745" i="1"/>
  <c r="BI745" i="1"/>
  <c r="BG745" i="1"/>
  <c r="BH344" i="1"/>
  <c r="BL344" i="1"/>
  <c r="BG344" i="1"/>
  <c r="BK344" i="1"/>
  <c r="AY344" i="1"/>
  <c r="BE344" i="1" s="1"/>
  <c r="BD344" i="1" s="1"/>
  <c r="BJ344" i="1"/>
  <c r="BI344" i="1"/>
  <c r="AY541" i="1"/>
  <c r="BE541" i="1" s="1"/>
  <c r="BH541" i="1"/>
  <c r="BL541" i="1"/>
  <c r="BJ541" i="1"/>
  <c r="BK602" i="1"/>
  <c r="BL602" i="1"/>
  <c r="BB602" i="1"/>
  <c r="BF602" i="1" s="1"/>
  <c r="BG602" i="1"/>
  <c r="BI602" i="1"/>
  <c r="AY529" i="1"/>
  <c r="BE529" i="1" s="1"/>
  <c r="BD529" i="1" s="1"/>
  <c r="BH529" i="1"/>
  <c r="BG529" i="1"/>
  <c r="BK529" i="1"/>
  <c r="BJ529" i="1"/>
  <c r="BI529" i="1"/>
  <c r="BL529" i="1"/>
  <c r="BI462" i="1"/>
  <c r="BL765" i="1"/>
  <c r="BB765" i="1"/>
  <c r="BF765" i="1" s="1"/>
  <c r="AY732" i="1"/>
  <c r="BE732" i="1" s="1"/>
  <c r="BJ732" i="1"/>
  <c r="BH732" i="1"/>
  <c r="AY667" i="1"/>
  <c r="BE667" i="1" s="1"/>
  <c r="BD667" i="1" s="1"/>
  <c r="BI667" i="1"/>
  <c r="BH667" i="1"/>
  <c r="BJ667" i="1"/>
  <c r="BL519" i="1"/>
  <c r="BK667" i="1"/>
  <c r="BL667" i="1"/>
  <c r="BG438" i="1"/>
  <c r="BI643" i="1"/>
  <c r="BH750" i="1"/>
  <c r="BL451" i="1"/>
  <c r="BL750" i="1"/>
  <c r="BK144" i="1"/>
  <c r="BL749" i="1"/>
  <c r="AY397" i="1"/>
  <c r="BE397" i="1" s="1"/>
  <c r="BG501" i="1"/>
  <c r="BB501" i="1"/>
  <c r="BF501" i="1" s="1"/>
  <c r="BD501" i="1" s="1"/>
  <c r="BI501" i="1"/>
  <c r="BG577" i="1"/>
  <c r="BI577" i="1"/>
  <c r="BJ479" i="1"/>
  <c r="AY479" i="1"/>
  <c r="BE479" i="1" s="1"/>
  <c r="BH479" i="1"/>
  <c r="BB780" i="1"/>
  <c r="BF780" i="1" s="1"/>
  <c r="BI599" i="1"/>
  <c r="BK693" i="1"/>
  <c r="BJ693" i="1"/>
  <c r="BJ598" i="1"/>
  <c r="AY563" i="1"/>
  <c r="BE563" i="1" s="1"/>
  <c r="BH563" i="1"/>
  <c r="BJ563" i="1"/>
  <c r="AY309" i="1"/>
  <c r="BE309" i="1" s="1"/>
  <c r="BD309" i="1" s="1"/>
  <c r="BK309" i="1"/>
  <c r="BH309" i="1"/>
  <c r="BG309" i="1"/>
  <c r="BJ309" i="1"/>
  <c r="BL309" i="1"/>
  <c r="BI309" i="1"/>
  <c r="BJ488" i="1"/>
  <c r="AY404" i="1"/>
  <c r="BE404" i="1" s="1"/>
  <c r="BH404" i="1"/>
  <c r="BJ404" i="1"/>
  <c r="AY363" i="1"/>
  <c r="BE363" i="1" s="1"/>
  <c r="BD363" i="1" s="1"/>
  <c r="BG363" i="1"/>
  <c r="BH363" i="1"/>
  <c r="BK363" i="1"/>
  <c r="BJ363" i="1"/>
  <c r="BI363" i="1"/>
  <c r="BL363" i="1"/>
  <c r="BI290" i="1"/>
  <c r="BL290" i="1"/>
  <c r="AK643" i="1"/>
  <c r="AR643" i="1" s="1"/>
  <c r="AJ242" i="1"/>
  <c r="AQ242" i="1" s="1"/>
  <c r="BL406" i="1"/>
  <c r="BK406" i="1"/>
  <c r="BL411" i="1"/>
  <c r="BG411" i="1"/>
  <c r="BJ262" i="1"/>
  <c r="AJ765" i="1"/>
  <c r="AQ765" i="1" s="1"/>
  <c r="AJ336" i="1"/>
  <c r="AQ336" i="1" s="1"/>
  <c r="AJ179" i="1"/>
  <c r="AQ179" i="1" s="1"/>
  <c r="AK165" i="1"/>
  <c r="AR165" i="1" s="1"/>
  <c r="BK509" i="1"/>
  <c r="BJ509" i="1"/>
  <c r="BL509" i="1"/>
  <c r="BG509" i="1"/>
  <c r="BH509" i="1"/>
  <c r="AY509" i="1"/>
  <c r="BE509" i="1" s="1"/>
  <c r="BD509" i="1" s="1"/>
  <c r="BI509" i="1"/>
  <c r="AJ537" i="1"/>
  <c r="AQ537" i="1" s="1"/>
  <c r="AJ153" i="1"/>
  <c r="AQ153" i="1" s="1"/>
  <c r="AY435" i="1"/>
  <c r="BE435" i="1" s="1"/>
  <c r="BJ435" i="1"/>
  <c r="BH435" i="1"/>
  <c r="AY794" i="1"/>
  <c r="BE794" i="1" s="1"/>
  <c r="BH794" i="1"/>
  <c r="BJ794" i="1"/>
  <c r="BK794" i="1"/>
  <c r="BL794" i="1"/>
  <c r="BG794" i="1"/>
  <c r="BL501" i="1"/>
  <c r="BL703" i="1"/>
  <c r="AY735" i="1"/>
  <c r="BE735" i="1" s="1"/>
  <c r="BD735" i="1" s="1"/>
  <c r="AK243" i="1"/>
  <c r="AR243" i="1" s="1"/>
  <c r="AJ595" i="1"/>
  <c r="AQ595" i="1" s="1"/>
  <c r="AJ517" i="1"/>
  <c r="AQ517" i="1" s="1"/>
  <c r="AK221" i="1"/>
  <c r="AR221" i="1" s="1"/>
  <c r="AJ207" i="1"/>
  <c r="AQ207" i="1" s="1"/>
  <c r="AJ594" i="1"/>
  <c r="AQ594" i="1" s="1"/>
  <c r="AJ313" i="1"/>
  <c r="AQ313" i="1" s="1"/>
  <c r="AK791" i="1"/>
  <c r="AR791" i="1" s="1"/>
  <c r="AJ311" i="1"/>
  <c r="AQ311" i="1" s="1"/>
  <c r="AJ331" i="1"/>
  <c r="AQ331" i="1" s="1"/>
  <c r="AJ548" i="1"/>
  <c r="AQ548" i="1" s="1"/>
  <c r="AJ473" i="1"/>
  <c r="AQ473" i="1" s="1"/>
  <c r="AK373" i="1"/>
  <c r="AR373" i="1" s="1"/>
  <c r="BI317" i="1"/>
  <c r="AJ795" i="1"/>
  <c r="AQ795" i="1" s="1"/>
  <c r="AJ408" i="1"/>
  <c r="AQ408" i="1" s="1"/>
  <c r="AJ283" i="1"/>
  <c r="AQ283" i="1" s="1"/>
  <c r="AK150" i="1"/>
  <c r="AR150" i="1" s="1"/>
  <c r="AJ236" i="1"/>
  <c r="AQ236" i="1" s="1"/>
  <c r="AK398" i="1"/>
  <c r="AR398" i="1" s="1"/>
  <c r="AK557" i="1"/>
  <c r="AR557" i="1" s="1"/>
  <c r="AK171" i="1"/>
  <c r="AR171" i="1" s="1"/>
  <c r="BK501" i="1"/>
  <c r="AJ644" i="1"/>
  <c r="AQ644" i="1" s="1"/>
  <c r="AJ187" i="1"/>
  <c r="AQ187" i="1" s="1"/>
  <c r="AJ167" i="1"/>
  <c r="AQ167" i="1" s="1"/>
  <c r="AK480" i="1"/>
  <c r="AR480" i="1" s="1"/>
  <c r="BD591" i="1"/>
  <c r="BK318" i="1"/>
  <c r="BG297" i="1"/>
  <c r="AY583" i="1"/>
  <c r="BE583" i="1" s="1"/>
  <c r="BJ583" i="1"/>
  <c r="BH583" i="1"/>
  <c r="BJ654" i="1"/>
  <c r="AY654" i="1"/>
  <c r="BE654" i="1" s="1"/>
  <c r="BH654" i="1"/>
  <c r="BB715" i="1"/>
  <c r="BF715" i="1" s="1"/>
  <c r="BI715" i="1"/>
  <c r="BK715" i="1"/>
  <c r="BG715" i="1"/>
  <c r="BL715" i="1"/>
  <c r="BI637" i="1"/>
  <c r="BB637" i="1"/>
  <c r="BF637" i="1" s="1"/>
  <c r="BG637" i="1"/>
  <c r="BL637" i="1"/>
  <c r="BK637" i="1"/>
  <c r="AJ381" i="1"/>
  <c r="AQ381" i="1" s="1"/>
  <c r="AJ603" i="1"/>
  <c r="AQ603" i="1" s="1"/>
  <c r="AJ244" i="1"/>
  <c r="AQ244" i="1" s="1"/>
  <c r="AJ535" i="1"/>
  <c r="AQ535" i="1" s="1"/>
  <c r="AY247" i="1"/>
  <c r="BE247" i="1" s="1"/>
  <c r="BD247" i="1" s="1"/>
  <c r="BL247" i="1"/>
  <c r="BH247" i="1"/>
  <c r="BI247" i="1"/>
  <c r="BK247" i="1"/>
  <c r="BJ247" i="1"/>
  <c r="BG247" i="1"/>
  <c r="AY370" i="1"/>
  <c r="BE370" i="1" s="1"/>
  <c r="BD370" i="1" s="1"/>
  <c r="BG370" i="1"/>
  <c r="BH370" i="1"/>
  <c r="BL370" i="1"/>
  <c r="BK370" i="1"/>
  <c r="BJ370" i="1"/>
  <c r="BI370" i="1"/>
  <c r="AY718" i="1"/>
  <c r="BE718" i="1" s="1"/>
  <c r="BJ718" i="1"/>
  <c r="BH718" i="1"/>
  <c r="BG718" i="1"/>
  <c r="BK506" i="1"/>
  <c r="BH375" i="1"/>
  <c r="BJ375" i="1"/>
  <c r="AY375" i="1"/>
  <c r="BE375" i="1" s="1"/>
  <c r="BD375" i="1" s="1"/>
  <c r="BK375" i="1"/>
  <c r="BI375" i="1"/>
  <c r="BG375" i="1"/>
  <c r="BL375" i="1"/>
  <c r="AJ597" i="1"/>
  <c r="AQ597" i="1" s="1"/>
  <c r="AJ329" i="1"/>
  <c r="AQ329" i="1" s="1"/>
  <c r="AK153" i="1"/>
  <c r="AR153" i="1" s="1"/>
  <c r="AK274" i="1"/>
  <c r="AR274" i="1" s="1"/>
  <c r="AJ257" i="1"/>
  <c r="AQ257" i="1" s="1"/>
  <c r="AJ651" i="1"/>
  <c r="AQ651" i="1" s="1"/>
  <c r="AJ199" i="1"/>
  <c r="AQ199" i="1" s="1"/>
  <c r="AK497" i="1"/>
  <c r="AR497" i="1" s="1"/>
  <c r="AJ567" i="1"/>
  <c r="AQ567" i="1" s="1"/>
  <c r="BG696" i="1"/>
  <c r="BI398" i="1"/>
  <c r="BK286" i="1"/>
  <c r="BK471" i="1"/>
  <c r="AY471" i="1"/>
  <c r="BE471" i="1" s="1"/>
  <c r="BD471" i="1" s="1"/>
  <c r="BL471" i="1"/>
  <c r="BG471" i="1"/>
  <c r="BH471" i="1"/>
  <c r="BJ471" i="1"/>
  <c r="BI471" i="1"/>
  <c r="AJ298" i="1"/>
  <c r="AQ298" i="1" s="1"/>
  <c r="AJ564" i="1"/>
  <c r="AQ564" i="1" s="1"/>
  <c r="AJ633" i="1"/>
  <c r="AQ633" i="1" s="1"/>
  <c r="AJ605" i="1"/>
  <c r="AQ605" i="1" s="1"/>
  <c r="AK644" i="1"/>
  <c r="AR644" i="1" s="1"/>
  <c r="AK658" i="1"/>
  <c r="AR658" i="1" s="1"/>
  <c r="AJ221" i="1"/>
  <c r="AQ221" i="1" s="1"/>
  <c r="AK477" i="1"/>
  <c r="AR477" i="1" s="1"/>
  <c r="AK794" i="1"/>
  <c r="AR794" i="1" s="1"/>
  <c r="AK331" i="1"/>
  <c r="AR331" i="1" s="1"/>
  <c r="AK444" i="1"/>
  <c r="AR444" i="1" s="1"/>
  <c r="AK454" i="1"/>
  <c r="AR454" i="1" s="1"/>
  <c r="AJ730" i="1"/>
  <c r="AQ730" i="1" s="1"/>
  <c r="AJ270" i="1"/>
  <c r="AQ270" i="1" s="1"/>
  <c r="BL790" i="1"/>
  <c r="BK334" i="1"/>
  <c r="BI334" i="1"/>
  <c r="BL452" i="1"/>
  <c r="BK452" i="1"/>
  <c r="BG452" i="1"/>
  <c r="BJ452" i="1"/>
  <c r="AY452" i="1"/>
  <c r="BE452" i="1" s="1"/>
  <c r="BD452" i="1" s="1"/>
  <c r="BI452" i="1"/>
  <c r="BH452" i="1"/>
  <c r="AJ766" i="1"/>
  <c r="AQ766" i="1" s="1"/>
  <c r="AY385" i="1"/>
  <c r="BE385" i="1" s="1"/>
  <c r="BD385" i="1" s="1"/>
  <c r="BH385" i="1"/>
  <c r="BI385" i="1"/>
  <c r="BJ385" i="1"/>
  <c r="BL385" i="1"/>
  <c r="BG385" i="1"/>
  <c r="BK385" i="1"/>
  <c r="AJ700" i="1"/>
  <c r="AQ700" i="1" s="1"/>
  <c r="AJ726" i="1"/>
  <c r="AQ726" i="1" s="1"/>
  <c r="AK225" i="1"/>
  <c r="AR225" i="1" s="1"/>
  <c r="AK264" i="1"/>
  <c r="AR264" i="1" s="1"/>
  <c r="AK560" i="1"/>
  <c r="AR560" i="1" s="1"/>
  <c r="AJ356" i="1"/>
  <c r="AQ356" i="1" s="1"/>
  <c r="AJ439" i="1"/>
  <c r="AQ439" i="1" s="1"/>
  <c r="AJ745" i="1"/>
  <c r="AQ745" i="1" s="1"/>
  <c r="Q128" i="1"/>
  <c r="W54" i="1"/>
  <c r="Q79" i="1"/>
  <c r="V79" i="1" s="1"/>
  <c r="W38" i="1"/>
  <c r="W67" i="1"/>
  <c r="W32" i="1"/>
  <c r="W35" i="1"/>
  <c r="Q34" i="1"/>
  <c r="V34" i="1" s="1"/>
  <c r="Q135" i="1"/>
  <c r="W100" i="1"/>
  <c r="W42" i="1"/>
  <c r="Q61" i="1"/>
  <c r="V61" i="1" s="1"/>
  <c r="W114" i="1"/>
  <c r="Q73" i="1"/>
  <c r="V73" i="1" s="1"/>
  <c r="Q127" i="1"/>
  <c r="V127" i="1" s="1"/>
  <c r="W132" i="1"/>
  <c r="W115" i="1"/>
  <c r="W99" i="1"/>
  <c r="W75" i="1"/>
  <c r="Q33" i="1"/>
  <c r="V33" i="1" s="1"/>
  <c r="Q90" i="1"/>
  <c r="Q138" i="1"/>
  <c r="V138" i="1" s="1"/>
  <c r="Q46" i="1"/>
  <c r="V46" i="1" s="1"/>
  <c r="Q27" i="1"/>
  <c r="Q124" i="1"/>
  <c r="Q19" i="1"/>
  <c r="V19" i="1" s="1"/>
  <c r="Q48" i="1"/>
  <c r="V48" i="1" s="1"/>
  <c r="W124" i="1"/>
  <c r="W48" i="1"/>
  <c r="Q22" i="1"/>
  <c r="V22" i="1" s="1"/>
  <c r="Q67" i="1"/>
  <c r="V67" i="1" s="1"/>
  <c r="Q35" i="1"/>
  <c r="V35" i="1" s="1"/>
  <c r="W135" i="1"/>
  <c r="Q100" i="1"/>
  <c r="Q114" i="1"/>
  <c r="V114" i="1" s="1"/>
  <c r="W73" i="1"/>
  <c r="Q96" i="1"/>
  <c r="Q115" i="1"/>
  <c r="V115" i="1" s="1"/>
  <c r="W50" i="1"/>
  <c r="Q40" i="1"/>
  <c r="V40" i="1" s="1"/>
  <c r="Q74" i="1"/>
  <c r="V74" i="1" s="1"/>
  <c r="W39" i="1"/>
  <c r="Q43" i="1"/>
  <c r="W97" i="1"/>
  <c r="W87" i="1"/>
  <c r="Q12" i="1"/>
  <c r="V12" i="1" s="1"/>
  <c r="Q136" i="1"/>
  <c r="Q72" i="1"/>
  <c r="V72" i="1" s="1"/>
  <c r="Q20" i="1"/>
  <c r="Q56" i="1"/>
  <c r="V56" i="1" s="1"/>
  <c r="Q106" i="1"/>
  <c r="V106" i="1" s="1"/>
  <c r="Q80" i="1"/>
  <c r="V80" i="1" s="1"/>
  <c r="Q86" i="1"/>
  <c r="V86" i="1" s="1"/>
  <c r="W45" i="1"/>
  <c r="W29" i="1"/>
  <c r="W26" i="1"/>
  <c r="Q54" i="1"/>
  <c r="V54" i="1" s="1"/>
  <c r="Q51" i="1"/>
  <c r="V51" i="1" s="1"/>
  <c r="Q75" i="1"/>
  <c r="V75" i="1" s="1"/>
  <c r="Q50" i="1"/>
  <c r="V50" i="1" s="1"/>
  <c r="Q130" i="1"/>
  <c r="V130" i="1" s="1"/>
  <c r="Q13" i="1"/>
  <c r="V13" i="1" s="1"/>
  <c r="W40" i="1"/>
  <c r="Q137" i="1"/>
  <c r="V137" i="1" s="1"/>
  <c r="W74" i="1"/>
  <c r="Q39" i="1"/>
  <c r="V39" i="1" s="1"/>
  <c r="Q82" i="1"/>
  <c r="W43" i="1"/>
  <c r="Q97" i="1"/>
  <c r="Q87" i="1"/>
  <c r="V87" i="1" s="1"/>
  <c r="W12" i="1"/>
  <c r="W136" i="1"/>
  <c r="W72" i="1"/>
  <c r="W106" i="1"/>
  <c r="Q57" i="1"/>
  <c r="V57" i="1" s="1"/>
  <c r="Q45" i="1"/>
  <c r="V45" i="1" s="1"/>
  <c r="Q29" i="1"/>
  <c r="Q55" i="1"/>
  <c r="W90" i="1"/>
  <c r="W27" i="1"/>
  <c r="Q26" i="1"/>
  <c r="Q69" i="1"/>
  <c r="V69" i="1" s="1"/>
  <c r="Q116" i="1"/>
  <c r="V116" i="1" s="1"/>
  <c r="Q38" i="1"/>
  <c r="Q32" i="1"/>
  <c r="V32" i="1" s="1"/>
  <c r="Q83" i="1"/>
  <c r="V83" i="1" s="1"/>
  <c r="Q107" i="1"/>
  <c r="V107" i="1" s="1"/>
  <c r="Q42" i="1"/>
  <c r="V42" i="1" s="1"/>
  <c r="Q70" i="1"/>
  <c r="W127" i="1"/>
  <c r="Q132" i="1"/>
  <c r="V132" i="1" s="1"/>
  <c r="Q99" i="1"/>
  <c r="V99" i="1" s="1"/>
  <c r="C6" i="3"/>
  <c r="C7" i="3"/>
  <c r="BH696" i="1" l="1"/>
  <c r="BI721" i="1"/>
  <c r="AY262" i="1"/>
  <c r="BE262" i="1" s="1"/>
  <c r="BD262" i="1" s="1"/>
  <c r="BL223" i="1"/>
  <c r="BI406" i="1"/>
  <c r="AY629" i="1"/>
  <c r="BE629" i="1" s="1"/>
  <c r="BD629" i="1" s="1"/>
  <c r="AY693" i="1"/>
  <c r="BE693" i="1" s="1"/>
  <c r="BD693" i="1" s="1"/>
  <c r="BK541" i="1"/>
  <c r="BI379" i="1"/>
  <c r="BJ467" i="1"/>
  <c r="BG253" i="1"/>
  <c r="BI527" i="1"/>
  <c r="BJ659" i="1"/>
  <c r="BG429" i="1"/>
  <c r="BL288" i="1"/>
  <c r="BH738" i="1"/>
  <c r="BL735" i="1"/>
  <c r="AY411" i="1"/>
  <c r="BE411" i="1" s="1"/>
  <c r="BD411" i="1" s="1"/>
  <c r="BJ223" i="1"/>
  <c r="BB504" i="1"/>
  <c r="BF504" i="1" s="1"/>
  <c r="BH488" i="1"/>
  <c r="BH522" i="1"/>
  <c r="BB253" i="1"/>
  <c r="BF253" i="1" s="1"/>
  <c r="BD253" i="1" s="1"/>
  <c r="BK152" i="1"/>
  <c r="BH409" i="1"/>
  <c r="BG196" i="1"/>
  <c r="AY273" i="1"/>
  <c r="BE273" i="1" s="1"/>
  <c r="BD273" i="1" s="1"/>
  <c r="BI623" i="1"/>
  <c r="BD774" i="1"/>
  <c r="BI790" i="1"/>
  <c r="BJ484" i="1"/>
  <c r="BI522" i="1"/>
  <c r="BG621" i="1"/>
  <c r="BJ793" i="1"/>
  <c r="BI630" i="1"/>
  <c r="AY334" i="1"/>
  <c r="BE334" i="1" s="1"/>
  <c r="BD334" i="1" s="1"/>
  <c r="BK696" i="1"/>
  <c r="BB288" i="1"/>
  <c r="BF288" i="1" s="1"/>
  <c r="BD288" i="1" s="1"/>
  <c r="BJ721" i="1"/>
  <c r="AY738" i="1"/>
  <c r="BE738" i="1" s="1"/>
  <c r="BG735" i="1"/>
  <c r="BI791" i="1"/>
  <c r="BI411" i="1"/>
  <c r="BK411" i="1"/>
  <c r="BH406" i="1"/>
  <c r="AY406" i="1"/>
  <c r="BE406" i="1" s="1"/>
  <c r="BD406" i="1" s="1"/>
  <c r="BG693" i="1"/>
  <c r="BI693" i="1"/>
  <c r="BG541" i="1"/>
  <c r="BK484" i="1"/>
  <c r="BL522" i="1"/>
  <c r="BG522" i="1"/>
  <c r="BG671" i="1"/>
  <c r="BG379" i="1"/>
  <c r="BL253" i="1"/>
  <c r="BH510" i="1"/>
  <c r="BL621" i="1"/>
  <c r="AY254" i="1"/>
  <c r="BE254" i="1" s="1"/>
  <c r="BJ409" i="1"/>
  <c r="BI196" i="1"/>
  <c r="AY379" i="1"/>
  <c r="BE379" i="1" s="1"/>
  <c r="BD379" i="1" s="1"/>
  <c r="BD423" i="1"/>
  <c r="BD623" i="1"/>
  <c r="BI485" i="1"/>
  <c r="BD166" i="1"/>
  <c r="BL488" i="1"/>
  <c r="BB790" i="1"/>
  <c r="BF790" i="1" s="1"/>
  <c r="BD790" i="1" s="1"/>
  <c r="BL210" i="1"/>
  <c r="BK539" i="1"/>
  <c r="BH411" i="1"/>
  <c r="BG406" i="1"/>
  <c r="BG504" i="1"/>
  <c r="BK563" i="1"/>
  <c r="BH693" i="1"/>
  <c r="BK240" i="1"/>
  <c r="BD541" i="1"/>
  <c r="BD597" i="1"/>
  <c r="BL179" i="1"/>
  <c r="BI484" i="1"/>
  <c r="BH663" i="1"/>
  <c r="BK522" i="1"/>
  <c r="AY295" i="1"/>
  <c r="BE295" i="1" s="1"/>
  <c r="BB472" i="1"/>
  <c r="BF472" i="1" s="1"/>
  <c r="BD472" i="1" s="1"/>
  <c r="BG156" i="1"/>
  <c r="BG273" i="1"/>
  <c r="BJ379" i="1"/>
  <c r="BG204" i="1"/>
  <c r="BG347" i="1"/>
  <c r="BI753" i="1"/>
  <c r="BL540" i="1"/>
  <c r="BB413" i="1"/>
  <c r="BF413" i="1" s="1"/>
  <c r="BD413" i="1" s="1"/>
  <c r="BL728" i="1"/>
  <c r="AY647" i="1"/>
  <c r="BE647" i="1" s="1"/>
  <c r="BD647" i="1" s="1"/>
  <c r="BK435" i="1"/>
  <c r="BI647" i="1"/>
  <c r="BL725" i="1"/>
  <c r="BI435" i="1"/>
  <c r="BJ647" i="1"/>
  <c r="BJ538" i="1"/>
  <c r="BI728" i="1"/>
  <c r="BG389" i="1"/>
  <c r="BG647" i="1"/>
  <c r="BG243" i="1"/>
  <c r="BK346" i="1"/>
  <c r="BG660" i="1"/>
  <c r="BK478" i="1"/>
  <c r="BG732" i="1"/>
  <c r="BJ617" i="1"/>
  <c r="AY455" i="1"/>
  <c r="BE455" i="1" s="1"/>
  <c r="BD455" i="1" s="1"/>
  <c r="BJ526" i="1"/>
  <c r="BJ503" i="1"/>
  <c r="BD715" i="1"/>
  <c r="BH460" i="1"/>
  <c r="AY666" i="1"/>
  <c r="BE666" i="1" s="1"/>
  <c r="BD666" i="1" s="1"/>
  <c r="BJ478" i="1"/>
  <c r="BK270" i="1"/>
  <c r="BK222" i="1"/>
  <c r="BG155" i="1"/>
  <c r="BJ291" i="1"/>
  <c r="BJ335" i="1"/>
  <c r="BJ364" i="1"/>
  <c r="BL639" i="1"/>
  <c r="AY792" i="1"/>
  <c r="BE792" i="1" s="1"/>
  <c r="BD792" i="1" s="1"/>
  <c r="BK791" i="1"/>
  <c r="BL607" i="1"/>
  <c r="BG355" i="1"/>
  <c r="BL194" i="1"/>
  <c r="BD432" i="1"/>
  <c r="AY366" i="1"/>
  <c r="BE366" i="1" s="1"/>
  <c r="BD366" i="1" s="1"/>
  <c r="BI569" i="1"/>
  <c r="BL155" i="1"/>
  <c r="BH284" i="1"/>
  <c r="BJ171" i="1"/>
  <c r="BD143" i="1"/>
  <c r="AY291" i="1"/>
  <c r="BE291" i="1" s="1"/>
  <c r="BD291" i="1" s="1"/>
  <c r="BL472" i="1"/>
  <c r="BJ161" i="1"/>
  <c r="AY335" i="1"/>
  <c r="BE335" i="1" s="1"/>
  <c r="BD335" i="1" s="1"/>
  <c r="BI798" i="1"/>
  <c r="BD456" i="1"/>
  <c r="BG495" i="1"/>
  <c r="BK658" i="1"/>
  <c r="BL251" i="1"/>
  <c r="BG549" i="1"/>
  <c r="AY503" i="1"/>
  <c r="BE503" i="1" s="1"/>
  <c r="BK728" i="1"/>
  <c r="BK366" i="1"/>
  <c r="BK243" i="1"/>
  <c r="BI389" i="1"/>
  <c r="BH647" i="1"/>
  <c r="BK647" i="1"/>
  <c r="BL435" i="1"/>
  <c r="AY538" i="1"/>
  <c r="BE538" i="1" s="1"/>
  <c r="BD780" i="1"/>
  <c r="AY534" i="1"/>
  <c r="BE534" i="1" s="1"/>
  <c r="BD534" i="1" s="1"/>
  <c r="AY731" i="1"/>
  <c r="BE731" i="1" s="1"/>
  <c r="BD731" i="1" s="1"/>
  <c r="BL229" i="1"/>
  <c r="BG215" i="1"/>
  <c r="BK398" i="1"/>
  <c r="BB728" i="1"/>
  <c r="BF728" i="1" s="1"/>
  <c r="BD728" i="1" s="1"/>
  <c r="BG276" i="1"/>
  <c r="BG435" i="1"/>
  <c r="BD435" i="1"/>
  <c r="BI779" i="1"/>
  <c r="BL458" i="1"/>
  <c r="BG398" i="1"/>
  <c r="BD503" i="1"/>
  <c r="BL539" i="1"/>
  <c r="BB539" i="1"/>
  <c r="BF539" i="1" s="1"/>
  <c r="BK495" i="1"/>
  <c r="BJ204" i="1"/>
  <c r="BG366" i="1"/>
  <c r="BK564" i="1"/>
  <c r="AY589" i="1"/>
  <c r="BE589" i="1" s="1"/>
  <c r="BD589" i="1" s="1"/>
  <c r="BJ599" i="1"/>
  <c r="AY599" i="1"/>
  <c r="BE599" i="1" s="1"/>
  <c r="BD599" i="1" s="1"/>
  <c r="BD732" i="1"/>
  <c r="BK439" i="1"/>
  <c r="BI270" i="1"/>
  <c r="BL270" i="1"/>
  <c r="BG564" i="1"/>
  <c r="BD187" i="1"/>
  <c r="BB222" i="1"/>
  <c r="BF222" i="1" s="1"/>
  <c r="BD222" i="1" s="1"/>
  <c r="BJ155" i="1"/>
  <c r="BI179" i="1"/>
  <c r="BK284" i="1"/>
  <c r="BL284" i="1"/>
  <c r="BK204" i="1"/>
  <c r="BL222" i="1"/>
  <c r="BK467" i="1"/>
  <c r="BL291" i="1"/>
  <c r="BH291" i="1"/>
  <c r="BG472" i="1"/>
  <c r="BI355" i="1"/>
  <c r="BG161" i="1"/>
  <c r="AY161" i="1"/>
  <c r="BE161" i="1" s="1"/>
  <c r="BD161" i="1" s="1"/>
  <c r="BI335" i="1"/>
  <c r="BK335" i="1"/>
  <c r="BG364" i="1"/>
  <c r="AY364" i="1"/>
  <c r="BE364" i="1" s="1"/>
  <c r="BK458" i="1"/>
  <c r="AY458" i="1"/>
  <c r="BE458" i="1" s="1"/>
  <c r="BB773" i="1"/>
  <c r="BF773" i="1" s="1"/>
  <c r="BD773" i="1" s="1"/>
  <c r="BG616" i="1"/>
  <c r="BI539" i="1"/>
  <c r="BI495" i="1"/>
  <c r="BL599" i="1"/>
  <c r="BG534" i="1"/>
  <c r="BK187" i="1"/>
  <c r="BI155" i="1"/>
  <c r="BL150" i="1"/>
  <c r="BL204" i="1"/>
  <c r="BI291" i="1"/>
  <c r="BB179" i="1"/>
  <c r="BF179" i="1" s="1"/>
  <c r="BD179" i="1" s="1"/>
  <c r="BD355" i="1"/>
  <c r="BI472" i="1"/>
  <c r="BK161" i="1"/>
  <c r="BI161" i="1"/>
  <c r="BG335" i="1"/>
  <c r="BL364" i="1"/>
  <c r="BH458" i="1"/>
  <c r="BJ158" i="1"/>
  <c r="BI215" i="1"/>
  <c r="BI467" i="1"/>
  <c r="BL398" i="1"/>
  <c r="BJ398" i="1"/>
  <c r="BI387" i="1"/>
  <c r="BH495" i="1"/>
  <c r="BK697" i="1"/>
  <c r="BH204" i="1"/>
  <c r="BI366" i="1"/>
  <c r="BH599" i="1"/>
  <c r="BI204" i="1"/>
  <c r="BL732" i="1"/>
  <c r="BG270" i="1"/>
  <c r="BG187" i="1"/>
  <c r="BK155" i="1"/>
  <c r="BK179" i="1"/>
  <c r="BG284" i="1"/>
  <c r="BI251" i="1"/>
  <c r="BH398" i="1"/>
  <c r="BB564" i="1"/>
  <c r="BF564" i="1" s="1"/>
  <c r="BD564" i="1" s="1"/>
  <c r="BG599" i="1"/>
  <c r="BK732" i="1"/>
  <c r="BI732" i="1"/>
  <c r="BD270" i="1"/>
  <c r="BL564" i="1"/>
  <c r="BI187" i="1"/>
  <c r="BL187" i="1"/>
  <c r="AY155" i="1"/>
  <c r="BE155" i="1" s="1"/>
  <c r="BD155" i="1" s="1"/>
  <c r="BI284" i="1"/>
  <c r="BL467" i="1"/>
  <c r="BG291" i="1"/>
  <c r="BL355" i="1"/>
  <c r="BK355" i="1"/>
  <c r="BH161" i="1"/>
  <c r="BL335" i="1"/>
  <c r="AY158" i="1"/>
  <c r="BE158" i="1" s="1"/>
  <c r="BD158" i="1" s="1"/>
  <c r="BI792" i="1"/>
  <c r="BJ215" i="1"/>
  <c r="BD220" i="1"/>
  <c r="BH664" i="1"/>
  <c r="BK664" i="1"/>
  <c r="BJ280" i="1"/>
  <c r="BI280" i="1"/>
  <c r="AY280" i="1"/>
  <c r="BE280" i="1" s="1"/>
  <c r="BD280" i="1" s="1"/>
  <c r="BL618" i="1"/>
  <c r="BG618" i="1"/>
  <c r="BH618" i="1"/>
  <c r="BL751" i="1"/>
  <c r="BH751" i="1"/>
  <c r="BB570" i="1"/>
  <c r="BF570" i="1" s="1"/>
  <c r="BD570" i="1" s="1"/>
  <c r="BG570" i="1"/>
  <c r="BB538" i="1"/>
  <c r="BF538" i="1" s="1"/>
  <c r="BD538" i="1" s="1"/>
  <c r="BG538" i="1"/>
  <c r="BH169" i="1"/>
  <c r="BL169" i="1"/>
  <c r="AY169" i="1"/>
  <c r="BE169" i="1" s="1"/>
  <c r="BD169" i="1" s="1"/>
  <c r="BJ169" i="1"/>
  <c r="BL690" i="1"/>
  <c r="BK690" i="1"/>
  <c r="BI690" i="1"/>
  <c r="BJ324" i="1"/>
  <c r="BK324" i="1"/>
  <c r="BL324" i="1"/>
  <c r="AY324" i="1"/>
  <c r="BE324" i="1" s="1"/>
  <c r="BD324" i="1" s="1"/>
  <c r="BH652" i="1"/>
  <c r="BJ652" i="1"/>
  <c r="AY652" i="1"/>
  <c r="BE652" i="1" s="1"/>
  <c r="BD652" i="1" s="1"/>
  <c r="BG652" i="1"/>
  <c r="BL422" i="1"/>
  <c r="BK422" i="1"/>
  <c r="BB634" i="1"/>
  <c r="BF634" i="1" s="1"/>
  <c r="BD634" i="1" s="1"/>
  <c r="BL634" i="1"/>
  <c r="BG634" i="1"/>
  <c r="BK798" i="1"/>
  <c r="BG798" i="1"/>
  <c r="BB798" i="1"/>
  <c r="BF798" i="1" s="1"/>
  <c r="BD798" i="1" s="1"/>
  <c r="BL549" i="1"/>
  <c r="BH334" i="1"/>
  <c r="BG334" i="1"/>
  <c r="BH549" i="1"/>
  <c r="BL721" i="1"/>
  <c r="BH347" i="1"/>
  <c r="BI169" i="1"/>
  <c r="BB690" i="1"/>
  <c r="BF690" i="1" s="1"/>
  <c r="BD690" i="1" s="1"/>
  <c r="BJ663" i="1"/>
  <c r="BI731" i="1"/>
  <c r="BK688" i="1"/>
  <c r="BJ295" i="1"/>
  <c r="BL652" i="1"/>
  <c r="BB422" i="1"/>
  <c r="BF422" i="1" s="1"/>
  <c r="BD422" i="1" s="1"/>
  <c r="BI628" i="1"/>
  <c r="BI570" i="1"/>
  <c r="BI751" i="1"/>
  <c r="BK634" i="1"/>
  <c r="BG324" i="1"/>
  <c r="BK790" i="1"/>
  <c r="BB439" i="1"/>
  <c r="BF439" i="1" s="1"/>
  <c r="BD439" i="1" s="1"/>
  <c r="BI439" i="1"/>
  <c r="BG439" i="1"/>
  <c r="BG150" i="1"/>
  <c r="BH150" i="1"/>
  <c r="BI150" i="1"/>
  <c r="AY171" i="1"/>
  <c r="BE171" i="1" s="1"/>
  <c r="BD171" i="1" s="1"/>
  <c r="BI171" i="1"/>
  <c r="AY393" i="1"/>
  <c r="BE393" i="1" s="1"/>
  <c r="BD393" i="1" s="1"/>
  <c r="BJ393" i="1"/>
  <c r="BJ259" i="1"/>
  <c r="BH259" i="1"/>
  <c r="AY495" i="1"/>
  <c r="BE495" i="1" s="1"/>
  <c r="BD495" i="1" s="1"/>
  <c r="BJ495" i="1"/>
  <c r="BG388" i="1"/>
  <c r="AY388" i="1"/>
  <c r="BE388" i="1" s="1"/>
  <c r="BD388" i="1" s="1"/>
  <c r="BJ388" i="1"/>
  <c r="BJ366" i="1"/>
  <c r="BH366" i="1"/>
  <c r="BB458" i="1"/>
  <c r="BF458" i="1" s="1"/>
  <c r="BG458" i="1"/>
  <c r="BI458" i="1"/>
  <c r="BL164" i="1"/>
  <c r="BH164" i="1"/>
  <c r="AY164" i="1"/>
  <c r="BE164" i="1" s="1"/>
  <c r="BD164" i="1" s="1"/>
  <c r="BL258" i="1"/>
  <c r="BG258" i="1"/>
  <c r="BH276" i="1"/>
  <c r="BI258" i="1"/>
  <c r="BH166" i="1"/>
  <c r="BJ166" i="1"/>
  <c r="BG166" i="1"/>
  <c r="BB488" i="1"/>
  <c r="BF488" i="1" s="1"/>
  <c r="BD488" i="1" s="1"/>
  <c r="BG488" i="1"/>
  <c r="BI488" i="1"/>
  <c r="BB404" i="1"/>
  <c r="BF404" i="1" s="1"/>
  <c r="BD404" i="1" s="1"/>
  <c r="BG404" i="1"/>
  <c r="BH791" i="1"/>
  <c r="AY791" i="1"/>
  <c r="BE791" i="1" s="1"/>
  <c r="BD791" i="1" s="1"/>
  <c r="BL791" i="1"/>
  <c r="BB563" i="1"/>
  <c r="BF563" i="1" s="1"/>
  <c r="BD563" i="1" s="1"/>
  <c r="BI563" i="1"/>
  <c r="BL478" i="1"/>
  <c r="BI478" i="1"/>
  <c r="BH478" i="1"/>
  <c r="BB627" i="1"/>
  <c r="BF627" i="1" s="1"/>
  <c r="BD627" i="1" s="1"/>
  <c r="BG627" i="1"/>
  <c r="BL627" i="1"/>
  <c r="BL152" i="1"/>
  <c r="BG152" i="1"/>
  <c r="AY152" i="1"/>
  <c r="BE152" i="1" s="1"/>
  <c r="BD152" i="1" s="1"/>
  <c r="BI152" i="1"/>
  <c r="BK659" i="1"/>
  <c r="BH659" i="1"/>
  <c r="BH196" i="1"/>
  <c r="BK196" i="1"/>
  <c r="AY196" i="1"/>
  <c r="BE196" i="1" s="1"/>
  <c r="BD196" i="1" s="1"/>
  <c r="BK302" i="1"/>
  <c r="BI302" i="1"/>
  <c r="BB630" i="1"/>
  <c r="BF630" i="1" s="1"/>
  <c r="BD630" i="1" s="1"/>
  <c r="BL630" i="1"/>
  <c r="BG630" i="1"/>
  <c r="BH527" i="1"/>
  <c r="BL527" i="1"/>
  <c r="BK527" i="1"/>
  <c r="BG527" i="1"/>
  <c r="BK721" i="1"/>
  <c r="BH721" i="1"/>
  <c r="BK780" i="1"/>
  <c r="BI780" i="1"/>
  <c r="BG780" i="1"/>
  <c r="BI621" i="1"/>
  <c r="BJ621" i="1"/>
  <c r="BH621" i="1"/>
  <c r="BK409" i="1"/>
  <c r="BL409" i="1"/>
  <c r="BI409" i="1"/>
  <c r="AY409" i="1"/>
  <c r="BE409" i="1" s="1"/>
  <c r="BD409" i="1" s="1"/>
  <c r="BL334" i="1"/>
  <c r="BI503" i="1"/>
  <c r="BG721" i="1"/>
  <c r="BJ347" i="1"/>
  <c r="BJ791" i="1"/>
  <c r="BK169" i="1"/>
  <c r="BG690" i="1"/>
  <c r="BK404" i="1"/>
  <c r="BI404" i="1"/>
  <c r="BK488" i="1"/>
  <c r="BG563" i="1"/>
  <c r="AY478" i="1"/>
  <c r="BE478" i="1" s="1"/>
  <c r="BD478" i="1" s="1"/>
  <c r="BL780" i="1"/>
  <c r="BJ618" i="1"/>
  <c r="BL798" i="1"/>
  <c r="BB302" i="1"/>
  <c r="BF302" i="1" s="1"/>
  <c r="BD302" i="1" s="1"/>
  <c r="BK627" i="1"/>
  <c r="BK652" i="1"/>
  <c r="BJ527" i="1"/>
  <c r="BJ510" i="1"/>
  <c r="BH152" i="1"/>
  <c r="BG422" i="1"/>
  <c r="BK621" i="1"/>
  <c r="BI166" i="1"/>
  <c r="BL196" i="1"/>
  <c r="BK751" i="1"/>
  <c r="BI634" i="1"/>
  <c r="BL526" i="1"/>
  <c r="AY526" i="1"/>
  <c r="BE526" i="1" s="1"/>
  <c r="BD526" i="1" s="1"/>
  <c r="BJ460" i="1"/>
  <c r="BG460" i="1"/>
  <c r="BK210" i="1"/>
  <c r="BG210" i="1"/>
  <c r="BB210" i="1"/>
  <c r="BF210" i="1" s="1"/>
  <c r="BD210" i="1" s="1"/>
  <c r="AY639" i="1"/>
  <c r="BE639" i="1" s="1"/>
  <c r="BD639" i="1" s="1"/>
  <c r="BI639" i="1"/>
  <c r="BH639" i="1"/>
  <c r="BG639" i="1"/>
  <c r="BB749" i="1"/>
  <c r="BF749" i="1" s="1"/>
  <c r="BD749" i="1" s="1"/>
  <c r="BG749" i="1"/>
  <c r="BG240" i="1"/>
  <c r="BI240" i="1"/>
  <c r="BL240" i="1"/>
  <c r="BK792" i="1"/>
  <c r="BG792" i="1"/>
  <c r="BL792" i="1"/>
  <c r="BH455" i="1"/>
  <c r="BJ455" i="1"/>
  <c r="BB607" i="1"/>
  <c r="BF607" i="1" s="1"/>
  <c r="BD607" i="1" s="1"/>
  <c r="BG607" i="1"/>
  <c r="BB428" i="1"/>
  <c r="BF428" i="1" s="1"/>
  <c r="BD428" i="1" s="1"/>
  <c r="BG428" i="1"/>
  <c r="BG174" i="1"/>
  <c r="BK174" i="1"/>
  <c r="AY174" i="1"/>
  <c r="BE174" i="1" s="1"/>
  <c r="BD174" i="1" s="1"/>
  <c r="BI666" i="1"/>
  <c r="BL666" i="1"/>
  <c r="BG666" i="1"/>
  <c r="BI617" i="1"/>
  <c r="BL617" i="1"/>
  <c r="BK617" i="1"/>
  <c r="BJ624" i="1"/>
  <c r="AY624" i="1"/>
  <c r="BE624" i="1" s="1"/>
  <c r="BB408" i="1"/>
  <c r="BF408" i="1" s="1"/>
  <c r="BD408" i="1" s="1"/>
  <c r="BK408" i="1"/>
  <c r="BB294" i="1"/>
  <c r="BF294" i="1" s="1"/>
  <c r="BD294" i="1" s="1"/>
  <c r="BK294" i="1"/>
  <c r="BI294" i="1"/>
  <c r="BG510" i="1"/>
  <c r="BL156" i="1"/>
  <c r="BI156" i="1"/>
  <c r="BD539" i="1"/>
  <c r="BD637" i="1"/>
  <c r="BD738" i="1"/>
  <c r="BD332" i="1"/>
  <c r="BD254" i="1"/>
  <c r="BD498" i="1"/>
  <c r="BD194" i="1"/>
  <c r="BK251" i="1"/>
  <c r="BB205" i="1"/>
  <c r="BF205" i="1" s="1"/>
  <c r="BD205" i="1" s="1"/>
  <c r="BI205" i="1"/>
  <c r="BK205" i="1"/>
  <c r="BJ278" i="1"/>
  <c r="BI278" i="1"/>
  <c r="BG278" i="1"/>
  <c r="BH278" i="1"/>
  <c r="BB553" i="1"/>
  <c r="BF553" i="1" s="1"/>
  <c r="BD553" i="1" s="1"/>
  <c r="BL553" i="1"/>
  <c r="BI553" i="1"/>
  <c r="BK192" i="1"/>
  <c r="BH192" i="1"/>
  <c r="BJ192" i="1"/>
  <c r="BG192" i="1"/>
  <c r="AY556" i="1"/>
  <c r="BE556" i="1" s="1"/>
  <c r="BD556" i="1" s="1"/>
  <c r="BJ556" i="1"/>
  <c r="BH556" i="1"/>
  <c r="BI646" i="1"/>
  <c r="BL646" i="1"/>
  <c r="BK646" i="1"/>
  <c r="BB646" i="1"/>
  <c r="BF646" i="1" s="1"/>
  <c r="BD646" i="1" s="1"/>
  <c r="BK360" i="1"/>
  <c r="BL360" i="1"/>
  <c r="BI454" i="1"/>
  <c r="BH454" i="1"/>
  <c r="BI192" i="1"/>
  <c r="BG646" i="1"/>
  <c r="BB305" i="1"/>
  <c r="BF305" i="1" s="1"/>
  <c r="BD305" i="1" s="1"/>
  <c r="BI305" i="1"/>
  <c r="BK305" i="1"/>
  <c r="BB713" i="1"/>
  <c r="BF713" i="1" s="1"/>
  <c r="BD713" i="1" s="1"/>
  <c r="BI713" i="1"/>
  <c r="BK713" i="1"/>
  <c r="BH743" i="1"/>
  <c r="BK743" i="1"/>
  <c r="AY743" i="1"/>
  <c r="BE743" i="1" s="1"/>
  <c r="BD743" i="1" s="1"/>
  <c r="BB394" i="1"/>
  <c r="BF394" i="1" s="1"/>
  <c r="BD394" i="1" s="1"/>
  <c r="BG394" i="1"/>
  <c r="BG303" i="1"/>
  <c r="BK303" i="1"/>
  <c r="AY303" i="1"/>
  <c r="BE303" i="1" s="1"/>
  <c r="BD303" i="1" s="1"/>
  <c r="BH598" i="1"/>
  <c r="BI598" i="1"/>
  <c r="AY598" i="1"/>
  <c r="BE598" i="1" s="1"/>
  <c r="BD598" i="1" s="1"/>
  <c r="BK598" i="1"/>
  <c r="BB730" i="1"/>
  <c r="BF730" i="1" s="1"/>
  <c r="BD730" i="1" s="1"/>
  <c r="BL730" i="1"/>
  <c r="BB260" i="1"/>
  <c r="BF260" i="1" s="1"/>
  <c r="BD260" i="1" s="1"/>
  <c r="BG260" i="1"/>
  <c r="BL163" i="1"/>
  <c r="BK163" i="1"/>
  <c r="BB702" i="1"/>
  <c r="BF702" i="1" s="1"/>
  <c r="BD702" i="1" s="1"/>
  <c r="BI702" i="1"/>
  <c r="BK702" i="1"/>
  <c r="BK277" i="1"/>
  <c r="BJ277" i="1"/>
  <c r="AY277" i="1"/>
  <c r="BE277" i="1" s="1"/>
  <c r="BD277" i="1" s="1"/>
  <c r="BI277" i="1"/>
  <c r="BK546" i="1"/>
  <c r="AY546" i="1"/>
  <c r="BE546" i="1" s="1"/>
  <c r="BD546" i="1" s="1"/>
  <c r="BH546" i="1"/>
  <c r="BI546" i="1"/>
  <c r="BJ777" i="1"/>
  <c r="BG777" i="1"/>
  <c r="BI777" i="1"/>
  <c r="BK269" i="1"/>
  <c r="BJ269" i="1"/>
  <c r="BL269" i="1"/>
  <c r="AY269" i="1"/>
  <c r="BE269" i="1" s="1"/>
  <c r="BD269" i="1" s="1"/>
  <c r="BH269" i="1"/>
  <c r="BI589" i="1"/>
  <c r="BL589" i="1"/>
  <c r="BG589" i="1"/>
  <c r="BH589" i="1"/>
  <c r="BG640" i="1"/>
  <c r="BL640" i="1"/>
  <c r="BI640" i="1"/>
  <c r="BB640" i="1"/>
  <c r="BF640" i="1" s="1"/>
  <c r="BD640" i="1" s="1"/>
  <c r="BJ611" i="1"/>
  <c r="BH611" i="1"/>
  <c r="BG611" i="1"/>
  <c r="BB775" i="1"/>
  <c r="BF775" i="1" s="1"/>
  <c r="BD775" i="1" s="1"/>
  <c r="BJ163" i="1"/>
  <c r="BL260" i="1"/>
  <c r="BL777" i="1"/>
  <c r="BJ589" i="1"/>
  <c r="BI718" i="1"/>
  <c r="BL205" i="1"/>
  <c r="BI269" i="1"/>
  <c r="BG556" i="1"/>
  <c r="AY611" i="1"/>
  <c r="BE611" i="1" s="1"/>
  <c r="BD611" i="1" s="1"/>
  <c r="BK278" i="1"/>
  <c r="AY703" i="1"/>
  <c r="BE703" i="1" s="1"/>
  <c r="BD703" i="1" s="1"/>
  <c r="BI703" i="1"/>
  <c r="BK703" i="1"/>
  <c r="AY316" i="1"/>
  <c r="BE316" i="1" s="1"/>
  <c r="BD316" i="1" s="1"/>
  <c r="BJ316" i="1"/>
  <c r="BK316" i="1"/>
  <c r="BL316" i="1"/>
  <c r="AY620" i="1"/>
  <c r="BE620" i="1" s="1"/>
  <c r="BD620" i="1" s="1"/>
  <c r="BH620" i="1"/>
  <c r="BG620" i="1"/>
  <c r="BI620" i="1"/>
  <c r="BG499" i="1"/>
  <c r="BK499" i="1"/>
  <c r="BB499" i="1"/>
  <c r="BF499" i="1" s="1"/>
  <c r="BD499" i="1" s="1"/>
  <c r="BI499" i="1"/>
  <c r="BG454" i="1"/>
  <c r="BK454" i="1"/>
  <c r="BJ454" i="1"/>
  <c r="AY454" i="1"/>
  <c r="BE454" i="1" s="1"/>
  <c r="BD454" i="1" s="1"/>
  <c r="BG227" i="1"/>
  <c r="BL227" i="1"/>
  <c r="BG272" i="1"/>
  <c r="AY272" i="1"/>
  <c r="BE272" i="1" s="1"/>
  <c r="BD272" i="1" s="1"/>
  <c r="BK640" i="1"/>
  <c r="BB347" i="1"/>
  <c r="BF347" i="1" s="1"/>
  <c r="BD347" i="1" s="1"/>
  <c r="BI347" i="1"/>
  <c r="BK347" i="1"/>
  <c r="BK753" i="1"/>
  <c r="BH753" i="1"/>
  <c r="BL753" i="1"/>
  <c r="BJ540" i="1"/>
  <c r="BH540" i="1"/>
  <c r="AY540" i="1"/>
  <c r="BE540" i="1" s="1"/>
  <c r="BD540" i="1" s="1"/>
  <c r="AY725" i="1"/>
  <c r="BE725" i="1" s="1"/>
  <c r="BD725" i="1" s="1"/>
  <c r="BH725" i="1"/>
  <c r="BJ725" i="1"/>
  <c r="AY354" i="1"/>
  <c r="BE354" i="1" s="1"/>
  <c r="BD354" i="1" s="1"/>
  <c r="BH354" i="1"/>
  <c r="BI538" i="1"/>
  <c r="BL538" i="1"/>
  <c r="BK538" i="1"/>
  <c r="BI413" i="1"/>
  <c r="BL413" i="1"/>
  <c r="BG413" i="1"/>
  <c r="BB624" i="1"/>
  <c r="BF624" i="1" s="1"/>
  <c r="BG624" i="1"/>
  <c r="BK735" i="1"/>
  <c r="BJ735" i="1"/>
  <c r="BI735" i="1"/>
  <c r="BL262" i="1"/>
  <c r="BK262" i="1"/>
  <c r="BI262" i="1"/>
  <c r="BH262" i="1"/>
  <c r="AY223" i="1"/>
  <c r="BE223" i="1" s="1"/>
  <c r="BD223" i="1" s="1"/>
  <c r="BG223" i="1"/>
  <c r="BK223" i="1"/>
  <c r="BI223" i="1"/>
  <c r="BK504" i="1"/>
  <c r="BI504" i="1"/>
  <c r="BK793" i="1"/>
  <c r="BL793" i="1"/>
  <c r="BI793" i="1"/>
  <c r="AY793" i="1"/>
  <c r="BE793" i="1" s="1"/>
  <c r="BD793" i="1" s="1"/>
  <c r="BG793" i="1"/>
  <c r="BJ429" i="1"/>
  <c r="BL429" i="1"/>
  <c r="BK429" i="1"/>
  <c r="AY429" i="1"/>
  <c r="BE429" i="1" s="1"/>
  <c r="BD429" i="1" s="1"/>
  <c r="BH429" i="1"/>
  <c r="BG304" i="1"/>
  <c r="BK304" i="1"/>
  <c r="BL304" i="1"/>
  <c r="BB740" i="1"/>
  <c r="BF740" i="1" s="1"/>
  <c r="BD740" i="1" s="1"/>
  <c r="BG740" i="1"/>
  <c r="BL740" i="1"/>
  <c r="BK740" i="1"/>
  <c r="BI740" i="1"/>
  <c r="BL243" i="1"/>
  <c r="BI243" i="1"/>
  <c r="AY243" i="1"/>
  <c r="BE243" i="1" s="1"/>
  <c r="BD243" i="1" s="1"/>
  <c r="BH243" i="1"/>
  <c r="AY389" i="1"/>
  <c r="BE389" i="1" s="1"/>
  <c r="BD389" i="1" s="1"/>
  <c r="BL389" i="1"/>
  <c r="BK389" i="1"/>
  <c r="BJ389" i="1"/>
  <c r="BB364" i="1"/>
  <c r="BF364" i="1" s="1"/>
  <c r="BK364" i="1"/>
  <c r="BI364" i="1"/>
  <c r="BG275" i="1"/>
  <c r="BL275" i="1"/>
  <c r="BK275" i="1"/>
  <c r="BI624" i="1"/>
  <c r="BD569" i="1"/>
  <c r="BD779" i="1"/>
  <c r="BD490" i="1"/>
  <c r="BD506" i="1"/>
  <c r="BD295" i="1"/>
  <c r="AY176" i="1"/>
  <c r="BE176" i="1" s="1"/>
  <c r="BJ176" i="1"/>
  <c r="BH176" i="1"/>
  <c r="BI688" i="1"/>
  <c r="BG688" i="1"/>
  <c r="BL503" i="1"/>
  <c r="BK387" i="1"/>
  <c r="BJ276" i="1"/>
  <c r="AY696" i="1"/>
  <c r="BE696" i="1" s="1"/>
  <c r="BD696" i="1" s="1"/>
  <c r="BL696" i="1"/>
  <c r="BL718" i="1"/>
  <c r="BK775" i="1"/>
  <c r="BI540" i="1"/>
  <c r="BG697" i="1"/>
  <c r="BG288" i="1"/>
  <c r="BK176" i="1"/>
  <c r="BI260" i="1"/>
  <c r="BJ743" i="1"/>
  <c r="BG703" i="1"/>
  <c r="BH703" i="1"/>
  <c r="BI354" i="1"/>
  <c r="BB718" i="1"/>
  <c r="BF718" i="1" s="1"/>
  <c r="BD718" i="1" s="1"/>
  <c r="BI460" i="1"/>
  <c r="BL460" i="1"/>
  <c r="BD504" i="1"/>
  <c r="BI394" i="1"/>
  <c r="BK777" i="1"/>
  <c r="AY777" i="1"/>
  <c r="BE777" i="1" s="1"/>
  <c r="BD777" i="1" s="1"/>
  <c r="BH163" i="1"/>
  <c r="AY163" i="1"/>
  <c r="BE163" i="1" s="1"/>
  <c r="BD163" i="1" s="1"/>
  <c r="BJ666" i="1"/>
  <c r="BL192" i="1"/>
  <c r="BI534" i="1"/>
  <c r="BI618" i="1"/>
  <c r="AY618" i="1"/>
  <c r="BE618" i="1" s="1"/>
  <c r="BD618" i="1" s="1"/>
  <c r="BI164" i="1"/>
  <c r="BK164" i="1"/>
  <c r="BG251" i="1"/>
  <c r="BG702" i="1"/>
  <c r="BG553" i="1"/>
  <c r="BG713" i="1"/>
  <c r="BL713" i="1"/>
  <c r="BL174" i="1"/>
  <c r="BL303" i="1"/>
  <c r="BI303" i="1"/>
  <c r="AY484" i="1"/>
  <c r="BE484" i="1" s="1"/>
  <c r="BD484" i="1" s="1"/>
  <c r="BH484" i="1"/>
  <c r="BK258" i="1"/>
  <c r="BL499" i="1"/>
  <c r="BG617" i="1"/>
  <c r="BH617" i="1"/>
  <c r="BL624" i="1"/>
  <c r="BH731" i="1"/>
  <c r="BJ664" i="1"/>
  <c r="BK569" i="1"/>
  <c r="BG401" i="1"/>
  <c r="BH688" i="1"/>
  <c r="BJ688" i="1"/>
  <c r="AY467" i="1"/>
  <c r="BE467" i="1" s="1"/>
  <c r="BD467" i="1" s="1"/>
  <c r="BG546" i="1"/>
  <c r="BH280" i="1"/>
  <c r="BK156" i="1"/>
  <c r="BG254" i="1"/>
  <c r="BJ620" i="1"/>
  <c r="BK611" i="1"/>
  <c r="BL611" i="1"/>
  <c r="AY751" i="1"/>
  <c r="BE751" i="1" s="1"/>
  <c r="BD751" i="1" s="1"/>
  <c r="BG751" i="1"/>
  <c r="BL779" i="1"/>
  <c r="BK158" i="1"/>
  <c r="BK229" i="1"/>
  <c r="AY278" i="1"/>
  <c r="BE278" i="1" s="1"/>
  <c r="BD278" i="1" s="1"/>
  <c r="BK773" i="1"/>
  <c r="BH277" i="1"/>
  <c r="BL277" i="1"/>
  <c r="BI393" i="1"/>
  <c r="AY259" i="1"/>
  <c r="BE259" i="1" s="1"/>
  <c r="BD259" i="1" s="1"/>
  <c r="BK215" i="1"/>
  <c r="AY215" i="1"/>
  <c r="BE215" i="1" s="1"/>
  <c r="BD215" i="1" s="1"/>
  <c r="BG205" i="1"/>
  <c r="BL305" i="1"/>
  <c r="BG294" i="1"/>
  <c r="BL294" i="1"/>
  <c r="BI498" i="1"/>
  <c r="BK498" i="1"/>
  <c r="BK623" i="1"/>
  <c r="BI194" i="1"/>
  <c r="BG194" i="1"/>
  <c r="BL743" i="1"/>
  <c r="BB304" i="1"/>
  <c r="BF304" i="1" s="1"/>
  <c r="BD304" i="1" s="1"/>
  <c r="BI304" i="1"/>
  <c r="AY275" i="1"/>
  <c r="BE275" i="1" s="1"/>
  <c r="BD275" i="1" s="1"/>
  <c r="BJ275" i="1"/>
  <c r="BH275" i="1"/>
  <c r="BI275" i="1"/>
  <c r="BG654" i="1"/>
  <c r="BB654" i="1"/>
  <c r="BF654" i="1" s="1"/>
  <c r="BD654" i="1" s="1"/>
  <c r="BL654" i="1"/>
  <c r="BK654" i="1"/>
  <c r="BK227" i="1"/>
  <c r="BJ227" i="1"/>
  <c r="BH227" i="1"/>
  <c r="AY227" i="1"/>
  <c r="BE227" i="1" s="1"/>
  <c r="BD227" i="1" s="1"/>
  <c r="BB211" i="1"/>
  <c r="BF211" i="1" s="1"/>
  <c r="BD211" i="1" s="1"/>
  <c r="BK211" i="1"/>
  <c r="BL211" i="1"/>
  <c r="BI211" i="1"/>
  <c r="BG211" i="1"/>
  <c r="BJ360" i="1"/>
  <c r="BI360" i="1"/>
  <c r="BH360" i="1"/>
  <c r="BG360" i="1"/>
  <c r="AY360" i="1"/>
  <c r="BE360" i="1" s="1"/>
  <c r="BD360" i="1" s="1"/>
  <c r="BG295" i="1"/>
  <c r="BK295" i="1"/>
  <c r="BI295" i="1"/>
  <c r="BL295" i="1"/>
  <c r="BK418" i="1"/>
  <c r="BI418" i="1"/>
  <c r="BL418" i="1"/>
  <c r="BB418" i="1"/>
  <c r="BF418" i="1" s="1"/>
  <c r="BD418" i="1" s="1"/>
  <c r="BL444" i="1"/>
  <c r="BG444" i="1"/>
  <c r="BJ444" i="1"/>
  <c r="BI444" i="1"/>
  <c r="BK444" i="1"/>
  <c r="AY444" i="1"/>
  <c r="BE444" i="1" s="1"/>
  <c r="BD444" i="1" s="1"/>
  <c r="BI475" i="1"/>
  <c r="BL475" i="1"/>
  <c r="BK475" i="1"/>
  <c r="BG475" i="1"/>
  <c r="BB475" i="1"/>
  <c r="BF475" i="1" s="1"/>
  <c r="BD475" i="1" s="1"/>
  <c r="BB307" i="1"/>
  <c r="BF307" i="1" s="1"/>
  <c r="BD307" i="1" s="1"/>
  <c r="BL307" i="1"/>
  <c r="BI307" i="1"/>
  <c r="BK307" i="1"/>
  <c r="BG307" i="1"/>
  <c r="BI246" i="1"/>
  <c r="AY246" i="1"/>
  <c r="BE246" i="1" s="1"/>
  <c r="BD246" i="1" s="1"/>
  <c r="BH246" i="1"/>
  <c r="BJ246" i="1"/>
  <c r="BL246" i="1"/>
  <c r="BK246" i="1"/>
  <c r="BG246" i="1"/>
  <c r="BJ272" i="1"/>
  <c r="BK272" i="1"/>
  <c r="BH272" i="1"/>
  <c r="BI272" i="1"/>
  <c r="BL272" i="1"/>
  <c r="AY387" i="1"/>
  <c r="BE387" i="1" s="1"/>
  <c r="BD387" i="1" s="1"/>
  <c r="BI276" i="1"/>
  <c r="BI696" i="1"/>
  <c r="BI697" i="1"/>
  <c r="BK288" i="1"/>
  <c r="BK260" i="1"/>
  <c r="BJ703" i="1"/>
  <c r="BG354" i="1"/>
  <c r="BK460" i="1"/>
  <c r="BK394" i="1"/>
  <c r="BK666" i="1"/>
  <c r="AY192" i="1"/>
  <c r="BE192" i="1" s="1"/>
  <c r="BD192" i="1" s="1"/>
  <c r="BH534" i="1"/>
  <c r="BK618" i="1"/>
  <c r="BG164" i="1"/>
  <c r="BL569" i="1"/>
  <c r="BI541" i="1"/>
  <c r="BL702" i="1"/>
  <c r="BK553" i="1"/>
  <c r="BH174" i="1"/>
  <c r="BJ303" i="1"/>
  <c r="BK624" i="1"/>
  <c r="BK731" i="1"/>
  <c r="BI664" i="1"/>
  <c r="BG455" i="1"/>
  <c r="BK455" i="1"/>
  <c r="BI428" i="1"/>
  <c r="BD401" i="1"/>
  <c r="BD704" i="1"/>
  <c r="BK607" i="1"/>
  <c r="AY688" i="1"/>
  <c r="BE688" i="1" s="1"/>
  <c r="BD688" i="1" s="1"/>
  <c r="BG467" i="1"/>
  <c r="BL546" i="1"/>
  <c r="BL280" i="1"/>
  <c r="BI526" i="1"/>
  <c r="BD741" i="1"/>
  <c r="BI556" i="1"/>
  <c r="BL620" i="1"/>
  <c r="BI611" i="1"/>
  <c r="BJ751" i="1"/>
  <c r="BG779" i="1"/>
  <c r="BK779" i="1"/>
  <c r="BG158" i="1"/>
  <c r="BH229" i="1"/>
  <c r="BL278" i="1"/>
  <c r="BG277" i="1"/>
  <c r="BH393" i="1"/>
  <c r="BL215" i="1"/>
  <c r="BI510" i="1"/>
  <c r="BK510" i="1"/>
  <c r="BK428" i="1"/>
  <c r="BL498" i="1"/>
  <c r="BG498" i="1"/>
  <c r="BL623" i="1"/>
  <c r="BK194" i="1"/>
  <c r="BL388" i="1"/>
  <c r="BI388" i="1"/>
  <c r="BK388" i="1"/>
  <c r="BB571" i="1"/>
  <c r="BF571" i="1" s="1"/>
  <c r="BD571" i="1" s="1"/>
  <c r="BL571" i="1"/>
  <c r="BG571" i="1"/>
  <c r="BI571" i="1"/>
  <c r="BI345" i="1"/>
  <c r="BB345" i="1"/>
  <c r="BF345" i="1" s="1"/>
  <c r="BD345" i="1" s="1"/>
  <c r="BK345" i="1"/>
  <c r="BL345" i="1"/>
  <c r="BB263" i="1"/>
  <c r="BF263" i="1" s="1"/>
  <c r="BD263" i="1" s="1"/>
  <c r="BG263" i="1"/>
  <c r="BK263" i="1"/>
  <c r="BI263" i="1"/>
  <c r="BG628" i="1"/>
  <c r="BL628" i="1"/>
  <c r="BK628" i="1"/>
  <c r="BI659" i="1"/>
  <c r="BL659" i="1"/>
  <c r="BG659" i="1"/>
  <c r="BH324" i="1"/>
  <c r="BI324" i="1"/>
  <c r="BG430" i="1"/>
  <c r="AY430" i="1"/>
  <c r="BE430" i="1" s="1"/>
  <c r="BD430" i="1" s="1"/>
  <c r="BI430" i="1"/>
  <c r="BK430" i="1"/>
  <c r="BJ430" i="1"/>
  <c r="BL430" i="1"/>
  <c r="BH430" i="1"/>
  <c r="BG485" i="1"/>
  <c r="BJ485" i="1"/>
  <c r="BL485" i="1"/>
  <c r="BH485" i="1"/>
  <c r="BJ660" i="1"/>
  <c r="BH660" i="1"/>
  <c r="AY660" i="1"/>
  <c r="BE660" i="1" s="1"/>
  <c r="BJ798" i="1"/>
  <c r="BH798" i="1"/>
  <c r="BJ532" i="1"/>
  <c r="AY532" i="1"/>
  <c r="BE532" i="1" s="1"/>
  <c r="BD532" i="1" s="1"/>
  <c r="BL532" i="1"/>
  <c r="BK532" i="1"/>
  <c r="BI532" i="1"/>
  <c r="BH532" i="1"/>
  <c r="BG532" i="1"/>
  <c r="BG483" i="1"/>
  <c r="AY483" i="1"/>
  <c r="BE483" i="1" s="1"/>
  <c r="BD483" i="1" s="1"/>
  <c r="BK483" i="1"/>
  <c r="BJ483" i="1"/>
  <c r="BI483" i="1"/>
  <c r="BH483" i="1"/>
  <c r="BL483" i="1"/>
  <c r="BB176" i="1"/>
  <c r="BF176" i="1" s="1"/>
  <c r="BL176" i="1"/>
  <c r="BG176" i="1"/>
  <c r="BI176" i="1"/>
  <c r="BI658" i="1"/>
  <c r="BG658" i="1"/>
  <c r="BB548" i="1"/>
  <c r="BF548" i="1" s="1"/>
  <c r="BD548" i="1" s="1"/>
  <c r="BK548" i="1"/>
  <c r="BG548" i="1"/>
  <c r="BB447" i="1"/>
  <c r="BF447" i="1" s="1"/>
  <c r="BD447" i="1" s="1"/>
  <c r="BK447" i="1"/>
  <c r="BL447" i="1"/>
  <c r="BJ306" i="1"/>
  <c r="BG306" i="1"/>
  <c r="AY306" i="1"/>
  <c r="BE306" i="1" s="1"/>
  <c r="BD306" i="1" s="1"/>
  <c r="BH306" i="1"/>
  <c r="BI306" i="1"/>
  <c r="BK306" i="1"/>
  <c r="BL306" i="1"/>
  <c r="BI616" i="1"/>
  <c r="AY616" i="1"/>
  <c r="BE616" i="1" s="1"/>
  <c r="BD616" i="1" s="1"/>
  <c r="BJ616" i="1"/>
  <c r="BL616" i="1"/>
  <c r="BK616" i="1"/>
  <c r="BB660" i="1"/>
  <c r="BF660" i="1" s="1"/>
  <c r="BL660" i="1"/>
  <c r="BK660" i="1"/>
  <c r="BB397" i="1"/>
  <c r="BF397" i="1" s="1"/>
  <c r="BD397" i="1" s="1"/>
  <c r="BL397" i="1"/>
  <c r="AY400" i="1"/>
  <c r="BE400" i="1" s="1"/>
  <c r="BD400" i="1" s="1"/>
  <c r="BH400" i="1"/>
  <c r="BI400" i="1"/>
  <c r="BG400" i="1"/>
  <c r="BK400" i="1"/>
  <c r="BJ400" i="1"/>
  <c r="BL400" i="1"/>
  <c r="BK503" i="1"/>
  <c r="BG503" i="1"/>
  <c r="BH387" i="1"/>
  <c r="BG387" i="1"/>
  <c r="AY276" i="1"/>
  <c r="BE276" i="1" s="1"/>
  <c r="BD276" i="1" s="1"/>
  <c r="BI549" i="1"/>
  <c r="BK549" i="1"/>
  <c r="AY753" i="1"/>
  <c r="BE753" i="1" s="1"/>
  <c r="BD753" i="1" s="1"/>
  <c r="BJ753" i="1"/>
  <c r="BG447" i="1"/>
  <c r="BK540" i="1"/>
  <c r="BG540" i="1"/>
  <c r="BJ697" i="1"/>
  <c r="BL697" i="1"/>
  <c r="BI725" i="1"/>
  <c r="BJ354" i="1"/>
  <c r="BK354" i="1"/>
  <c r="BI163" i="1"/>
  <c r="BL598" i="1"/>
  <c r="BG598" i="1"/>
  <c r="BL534" i="1"/>
  <c r="BI730" i="1"/>
  <c r="BI408" i="1"/>
  <c r="BG408" i="1"/>
  <c r="BL731" i="1"/>
  <c r="BL664" i="1"/>
  <c r="AY664" i="1"/>
  <c r="BE664" i="1" s="1"/>
  <c r="BD664" i="1" s="1"/>
  <c r="AY150" i="1"/>
  <c r="BE150" i="1" s="1"/>
  <c r="BD150" i="1" s="1"/>
  <c r="BL171" i="1"/>
  <c r="BH171" i="1"/>
  <c r="BK401" i="1"/>
  <c r="BG280" i="1"/>
  <c r="BK526" i="1"/>
  <c r="BK556" i="1"/>
  <c r="BK570" i="1"/>
  <c r="BL254" i="1"/>
  <c r="BL166" i="1"/>
  <c r="BL158" i="1"/>
  <c r="BJ229" i="1"/>
  <c r="AY229" i="1"/>
  <c r="BE229" i="1" s="1"/>
  <c r="BD229" i="1" s="1"/>
  <c r="BI773" i="1"/>
  <c r="BL773" i="1"/>
  <c r="BJ658" i="1"/>
  <c r="AY658" i="1"/>
  <c r="BE658" i="1" s="1"/>
  <c r="BD658" i="1" s="1"/>
  <c r="BK393" i="1"/>
  <c r="BL393" i="1"/>
  <c r="BI316" i="1"/>
  <c r="BG316" i="1"/>
  <c r="BG397" i="1"/>
  <c r="BI660" i="1"/>
  <c r="BL738" i="1"/>
  <c r="BK738" i="1"/>
  <c r="BG738" i="1"/>
  <c r="BI738" i="1"/>
  <c r="BH744" i="1"/>
  <c r="BI744" i="1"/>
  <c r="BJ744" i="1"/>
  <c r="AY744" i="1"/>
  <c r="BE744" i="1" s="1"/>
  <c r="BD744" i="1" s="1"/>
  <c r="BK744" i="1"/>
  <c r="BG744" i="1"/>
  <c r="BL744" i="1"/>
  <c r="BK629" i="1"/>
  <c r="BJ629" i="1"/>
  <c r="BG629" i="1"/>
  <c r="BI629" i="1"/>
  <c r="BH629" i="1"/>
  <c r="AY555" i="1"/>
  <c r="BE555" i="1" s="1"/>
  <c r="BD555" i="1" s="1"/>
  <c r="BK555" i="1"/>
  <c r="BI555" i="1"/>
  <c r="BJ555" i="1"/>
  <c r="BH555" i="1"/>
  <c r="BG555" i="1"/>
  <c r="BL555" i="1"/>
  <c r="BK671" i="1"/>
  <c r="BH671" i="1"/>
  <c r="AY671" i="1"/>
  <c r="BE671" i="1" s="1"/>
  <c r="BD671" i="1" s="1"/>
  <c r="BI671" i="1"/>
  <c r="BJ671" i="1"/>
  <c r="BL514" i="1"/>
  <c r="BK514" i="1"/>
  <c r="BJ514" i="1"/>
  <c r="BH514" i="1"/>
  <c r="BG514" i="1"/>
  <c r="AY514" i="1"/>
  <c r="BE514" i="1" s="1"/>
  <c r="BD514" i="1" s="1"/>
  <c r="BI514" i="1"/>
  <c r="BL261" i="1"/>
  <c r="BK261" i="1"/>
  <c r="BI261" i="1"/>
  <c r="BJ261" i="1"/>
  <c r="BH261" i="1"/>
  <c r="AY261" i="1"/>
  <c r="BE261" i="1" s="1"/>
  <c r="BD261" i="1" s="1"/>
  <c r="BG261" i="1"/>
  <c r="BI759" i="1"/>
  <c r="BB759" i="1"/>
  <c r="BF759" i="1" s="1"/>
  <c r="BD759" i="1" s="1"/>
  <c r="BK759" i="1"/>
  <c r="BG759" i="1"/>
  <c r="BB594" i="1"/>
  <c r="BF594" i="1" s="1"/>
  <c r="BD594" i="1" s="1"/>
  <c r="BG594" i="1"/>
  <c r="BK594" i="1"/>
  <c r="BI594" i="1"/>
  <c r="BB473" i="1"/>
  <c r="BF473" i="1" s="1"/>
  <c r="BD473" i="1" s="1"/>
  <c r="BL473" i="1"/>
  <c r="BI473" i="1"/>
  <c r="BG473" i="1"/>
  <c r="BL256" i="1"/>
  <c r="BI256" i="1"/>
  <c r="BB256" i="1"/>
  <c r="BF256" i="1" s="1"/>
  <c r="BD256" i="1" s="1"/>
  <c r="BK256" i="1"/>
  <c r="BG256" i="1"/>
  <c r="BL510" i="1"/>
  <c r="BB510" i="1"/>
  <c r="BF510" i="1" s="1"/>
  <c r="BD510" i="1" s="1"/>
  <c r="BH446" i="1"/>
  <c r="BG446" i="1"/>
  <c r="AY446" i="1"/>
  <c r="BE446" i="1" s="1"/>
  <c r="BD446" i="1" s="1"/>
  <c r="BL446" i="1"/>
  <c r="BI446" i="1"/>
  <c r="BJ446" i="1"/>
  <c r="BK446" i="1"/>
  <c r="BG434" i="1"/>
  <c r="BK434" i="1"/>
  <c r="BL434" i="1"/>
  <c r="BI434" i="1"/>
  <c r="BB434" i="1"/>
  <c r="BF434" i="1" s="1"/>
  <c r="BD434" i="1" s="1"/>
  <c r="BB374" i="1"/>
  <c r="BF374" i="1" s="1"/>
  <c r="BD374" i="1" s="1"/>
  <c r="BI374" i="1"/>
  <c r="BL374" i="1"/>
  <c r="BK374" i="1"/>
  <c r="BL583" i="1"/>
  <c r="BB583" i="1"/>
  <c r="BF583" i="1" s="1"/>
  <c r="BD583" i="1" s="1"/>
  <c r="BG583" i="1"/>
  <c r="BK583" i="1"/>
  <c r="BI583" i="1"/>
  <c r="BI749" i="1"/>
  <c r="BB554" i="1"/>
  <c r="BF554" i="1" s="1"/>
  <c r="BD554" i="1" s="1"/>
  <c r="BI554" i="1"/>
  <c r="BL554" i="1"/>
  <c r="BG554" i="1"/>
  <c r="BJ492" i="1"/>
  <c r="BG492" i="1"/>
  <c r="BH492" i="1"/>
  <c r="AY492" i="1"/>
  <c r="BE492" i="1" s="1"/>
  <c r="BD492" i="1" s="1"/>
  <c r="BI492" i="1"/>
  <c r="BK492" i="1"/>
  <c r="BJ330" i="1"/>
  <c r="BG330" i="1"/>
  <c r="BH330" i="1"/>
  <c r="BI330" i="1"/>
  <c r="AY330" i="1"/>
  <c r="BE330" i="1" s="1"/>
  <c r="BD330" i="1" s="1"/>
  <c r="BK330" i="1"/>
  <c r="BL330" i="1"/>
  <c r="BI273" i="1"/>
  <c r="BL273" i="1"/>
  <c r="BK273" i="1"/>
  <c r="BK259" i="1"/>
  <c r="BI259" i="1"/>
  <c r="BL259" i="1"/>
  <c r="BL387" i="1"/>
  <c r="BL276" i="1"/>
  <c r="BJ549" i="1"/>
  <c r="BG753" i="1"/>
  <c r="BH697" i="1"/>
  <c r="BL347" i="1"/>
  <c r="BG725" i="1"/>
  <c r="BG163" i="1"/>
  <c r="BJ534" i="1"/>
  <c r="BD765" i="1"/>
  <c r="BD602" i="1"/>
  <c r="BG730" i="1"/>
  <c r="BL408" i="1"/>
  <c r="BG731" i="1"/>
  <c r="BJ150" i="1"/>
  <c r="BG171" i="1"/>
  <c r="BI401" i="1"/>
  <c r="BL401" i="1"/>
  <c r="BK280" i="1"/>
  <c r="BG526" i="1"/>
  <c r="BD328" i="1"/>
  <c r="BL556" i="1"/>
  <c r="BL570" i="1"/>
  <c r="BI254" i="1"/>
  <c r="BK254" i="1"/>
  <c r="BK166" i="1"/>
  <c r="BH158" i="1"/>
  <c r="BH273" i="1"/>
  <c r="BI229" i="1"/>
  <c r="BL658" i="1"/>
  <c r="BG393" i="1"/>
  <c r="BH316" i="1"/>
  <c r="BG259" i="1"/>
  <c r="BH616" i="1"/>
  <c r="BK554" i="1"/>
  <c r="BI397" i="1"/>
  <c r="BI346" i="1"/>
  <c r="AY346" i="1"/>
  <c r="BE346" i="1" s="1"/>
  <c r="BD346" i="1" s="1"/>
  <c r="BH346" i="1"/>
  <c r="BL346" i="1"/>
  <c r="BJ346" i="1"/>
  <c r="BB479" i="1"/>
  <c r="BF479" i="1" s="1"/>
  <c r="BD479" i="1" s="1"/>
  <c r="BL479" i="1"/>
  <c r="BI479" i="1"/>
  <c r="BG479" i="1"/>
  <c r="BK410" i="1"/>
  <c r="BG410" i="1"/>
  <c r="BI410" i="1"/>
  <c r="BB410" i="1"/>
  <c r="BF410" i="1" s="1"/>
  <c r="BD410" i="1" s="1"/>
  <c r="BL410" i="1"/>
  <c r="BI788" i="1"/>
  <c r="BB788" i="1"/>
  <c r="BF788" i="1" s="1"/>
  <c r="BD788" i="1" s="1"/>
  <c r="BG788" i="1"/>
  <c r="BL788" i="1"/>
  <c r="BK788" i="1"/>
  <c r="BD251" i="1"/>
  <c r="BB177" i="1"/>
  <c r="BF177" i="1" s="1"/>
  <c r="BD177" i="1" s="1"/>
  <c r="BL177" i="1"/>
  <c r="BK177" i="1"/>
  <c r="BG177" i="1"/>
  <c r="BI177" i="1"/>
  <c r="AY145" i="1"/>
  <c r="BE145" i="1" s="1"/>
  <c r="BD145" i="1" s="1"/>
  <c r="BH145" i="1"/>
  <c r="BJ145" i="1"/>
  <c r="BL145" i="1"/>
  <c r="BG145" i="1"/>
  <c r="BK145" i="1"/>
  <c r="BL300" i="1"/>
  <c r="AY300" i="1"/>
  <c r="BE300" i="1" s="1"/>
  <c r="BD300" i="1" s="1"/>
  <c r="BK300" i="1"/>
  <c r="BG300" i="1"/>
  <c r="BH300" i="1"/>
  <c r="BI300" i="1"/>
  <c r="BJ300" i="1"/>
  <c r="BI548" i="1"/>
  <c r="BB663" i="1"/>
  <c r="BF663" i="1" s="1"/>
  <c r="BD663" i="1" s="1"/>
  <c r="BL663" i="1"/>
  <c r="BG663" i="1"/>
  <c r="BK663" i="1"/>
  <c r="BI663" i="1"/>
  <c r="BL759" i="1"/>
  <c r="BI775" i="1"/>
  <c r="BG775" i="1"/>
  <c r="BI781" i="1"/>
  <c r="BG781" i="1"/>
  <c r="BL781" i="1"/>
  <c r="BK781" i="1"/>
  <c r="BB781" i="1"/>
  <c r="BF781" i="1" s="1"/>
  <c r="BD781" i="1" s="1"/>
  <c r="BL665" i="1"/>
  <c r="BI665" i="1"/>
  <c r="AY665" i="1"/>
  <c r="BE665" i="1" s="1"/>
  <c r="BD665" i="1" s="1"/>
  <c r="BG665" i="1"/>
  <c r="BK665" i="1"/>
  <c r="BH665" i="1"/>
  <c r="BJ665" i="1"/>
  <c r="BI743" i="1"/>
  <c r="BG743" i="1"/>
  <c r="BL548" i="1"/>
  <c r="BD153" i="1"/>
  <c r="BD552" i="1"/>
  <c r="BD794" i="1"/>
  <c r="BD766" i="1"/>
  <c r="BD772" i="1"/>
  <c r="BD557" i="1"/>
  <c r="BD167" i="1"/>
  <c r="X83" i="1"/>
  <c r="AS83" i="1" s="1"/>
  <c r="Y83" i="1"/>
  <c r="AA74" i="1"/>
  <c r="AV74" i="1" s="1"/>
  <c r="BA74" i="1" s="1"/>
  <c r="AB74" i="1"/>
  <c r="X114" i="1"/>
  <c r="AS114" i="1" s="1"/>
  <c r="Y114" i="1"/>
  <c r="X67" i="1"/>
  <c r="AS67" i="1" s="1"/>
  <c r="Y67" i="1"/>
  <c r="V124" i="1"/>
  <c r="X124" i="1" s="1"/>
  <c r="AS124" i="1" s="1"/>
  <c r="X99" i="1"/>
  <c r="AS99" i="1" s="1"/>
  <c r="Y99" i="1"/>
  <c r="X32" i="1"/>
  <c r="AS32" i="1" s="1"/>
  <c r="Y32" i="1"/>
  <c r="AA27" i="1"/>
  <c r="AV27" i="1" s="1"/>
  <c r="BA27" i="1" s="1"/>
  <c r="AB27" i="1"/>
  <c r="X130" i="1"/>
  <c r="AS130" i="1" s="1"/>
  <c r="Y130" i="1"/>
  <c r="X51" i="1"/>
  <c r="AS51" i="1" s="1"/>
  <c r="Y51" i="1"/>
  <c r="W69" i="1"/>
  <c r="AA69" i="1" s="1"/>
  <c r="AV69" i="1" s="1"/>
  <c r="BA69" i="1" s="1"/>
  <c r="AA45" i="1"/>
  <c r="AV45" i="1" s="1"/>
  <c r="BA45" i="1" s="1"/>
  <c r="AB45" i="1"/>
  <c r="AA97" i="1"/>
  <c r="AV97" i="1" s="1"/>
  <c r="BA97" i="1" s="1"/>
  <c r="AB97" i="1"/>
  <c r="AA48" i="1"/>
  <c r="AV48" i="1" s="1"/>
  <c r="BA48" i="1" s="1"/>
  <c r="AB48" i="1"/>
  <c r="AA132" i="1"/>
  <c r="AV132" i="1" s="1"/>
  <c r="BA132" i="1" s="1"/>
  <c r="AB132" i="1"/>
  <c r="AA136" i="1"/>
  <c r="AV136" i="1" s="1"/>
  <c r="BA136" i="1" s="1"/>
  <c r="AB136" i="1"/>
  <c r="X54" i="1"/>
  <c r="AS54" i="1" s="1"/>
  <c r="Y54" i="1"/>
  <c r="AA135" i="1"/>
  <c r="AB135" i="1"/>
  <c r="X48" i="1"/>
  <c r="AS48" i="1" s="1"/>
  <c r="Y48" i="1"/>
  <c r="AA115" i="1"/>
  <c r="AB115" i="1"/>
  <c r="X127" i="1"/>
  <c r="AS127" i="1" s="1"/>
  <c r="Y127" i="1"/>
  <c r="V135" i="1"/>
  <c r="X135" i="1" s="1"/>
  <c r="AS135" i="1" s="1"/>
  <c r="X87" i="1"/>
  <c r="AS87" i="1" s="1"/>
  <c r="Y87" i="1"/>
  <c r="W57" i="1"/>
  <c r="AA57" i="1" s="1"/>
  <c r="AV57" i="1" s="1"/>
  <c r="BA57" i="1" s="1"/>
  <c r="W33" i="1"/>
  <c r="AA33" i="1" s="1"/>
  <c r="AV33" i="1" s="1"/>
  <c r="BA33" i="1" s="1"/>
  <c r="X35" i="1"/>
  <c r="AS35" i="1" s="1"/>
  <c r="Y35" i="1"/>
  <c r="X34" i="1"/>
  <c r="AS34" i="1" s="1"/>
  <c r="Y34" i="1"/>
  <c r="V38" i="1"/>
  <c r="X38" i="1" s="1"/>
  <c r="AS38" i="1" s="1"/>
  <c r="AA90" i="1"/>
  <c r="AV90" i="1" s="1"/>
  <c r="BA90" i="1" s="1"/>
  <c r="AB90" i="1"/>
  <c r="W80" i="1"/>
  <c r="AA80" i="1" s="1"/>
  <c r="AV80" i="1" s="1"/>
  <c r="BA80" i="1" s="1"/>
  <c r="AA26" i="1"/>
  <c r="AV26" i="1" s="1"/>
  <c r="BA26" i="1" s="1"/>
  <c r="AB26" i="1"/>
  <c r="X86" i="1"/>
  <c r="AS86" i="1" s="1"/>
  <c r="Y86" i="1"/>
  <c r="X56" i="1"/>
  <c r="Y56" i="1"/>
  <c r="AA39" i="1"/>
  <c r="AV39" i="1" s="1"/>
  <c r="BA39" i="1" s="1"/>
  <c r="AB39" i="1"/>
  <c r="W13" i="1"/>
  <c r="AA13" i="1" s="1"/>
  <c r="AV13" i="1" s="1"/>
  <c r="BA13" i="1" s="1"/>
  <c r="AA73" i="1"/>
  <c r="AV73" i="1" s="1"/>
  <c r="BA73" i="1" s="1"/>
  <c r="AB73" i="1"/>
  <c r="V27" i="1"/>
  <c r="X27" i="1" s="1"/>
  <c r="AS27" i="1" s="1"/>
  <c r="X73" i="1"/>
  <c r="AS73" i="1" s="1"/>
  <c r="Y73" i="1"/>
  <c r="AA32" i="1"/>
  <c r="AV32" i="1" s="1"/>
  <c r="BA32" i="1" s="1"/>
  <c r="AB32" i="1"/>
  <c r="X42" i="1"/>
  <c r="AS42" i="1" s="1"/>
  <c r="Y42" i="1"/>
  <c r="W79" i="1"/>
  <c r="AA79" i="1" s="1"/>
  <c r="AV79" i="1" s="1"/>
  <c r="BA79" i="1" s="1"/>
  <c r="W138" i="1"/>
  <c r="AA138" i="1" s="1"/>
  <c r="AV138" i="1" s="1"/>
  <c r="BA138" i="1" s="1"/>
  <c r="W20" i="1"/>
  <c r="AA20" i="1" s="1"/>
  <c r="AV20" i="1" s="1"/>
  <c r="BA20" i="1" s="1"/>
  <c r="X75" i="1"/>
  <c r="AS75" i="1" s="1"/>
  <c r="Y75" i="1"/>
  <c r="AA29" i="1"/>
  <c r="AV29" i="1" s="1"/>
  <c r="BA29" i="1" s="1"/>
  <c r="AB29" i="1"/>
  <c r="X72" i="1"/>
  <c r="AS72" i="1" s="1"/>
  <c r="Y72" i="1"/>
  <c r="AA87" i="1"/>
  <c r="AB87" i="1"/>
  <c r="W137" i="1"/>
  <c r="AA137" i="1" s="1"/>
  <c r="AV137" i="1" s="1"/>
  <c r="BA137" i="1" s="1"/>
  <c r="W130" i="1"/>
  <c r="AA130" i="1" s="1"/>
  <c r="AV130" i="1" s="1"/>
  <c r="BA130" i="1" s="1"/>
  <c r="X115" i="1"/>
  <c r="AS115" i="1" s="1"/>
  <c r="Y115" i="1"/>
  <c r="W61" i="1"/>
  <c r="AA61" i="1" s="1"/>
  <c r="AV61" i="1" s="1"/>
  <c r="BA61" i="1" s="1"/>
  <c r="X138" i="1"/>
  <c r="AS138" i="1" s="1"/>
  <c r="Y138" i="1"/>
  <c r="X61" i="1"/>
  <c r="AS61" i="1" s="1"/>
  <c r="Y61" i="1"/>
  <c r="AA100" i="1"/>
  <c r="AV100" i="1" s="1"/>
  <c r="BA100" i="1" s="1"/>
  <c r="AB100" i="1"/>
  <c r="AA67" i="1"/>
  <c r="AV67" i="1" s="1"/>
  <c r="BA67" i="1" s="1"/>
  <c r="AB67" i="1"/>
  <c r="X79" i="1"/>
  <c r="AS79" i="1" s="1"/>
  <c r="Y79" i="1"/>
  <c r="V70" i="1"/>
  <c r="X70" i="1" s="1"/>
  <c r="AS70" i="1" s="1"/>
  <c r="V55" i="1"/>
  <c r="X55" i="1" s="1"/>
  <c r="AS55" i="1" s="1"/>
  <c r="V29" i="1"/>
  <c r="X29" i="1" s="1"/>
  <c r="AS29" i="1" s="1"/>
  <c r="AA72" i="1"/>
  <c r="AV72" i="1" s="1"/>
  <c r="BA72" i="1" s="1"/>
  <c r="AB72" i="1"/>
  <c r="X137" i="1"/>
  <c r="AS137" i="1" s="1"/>
  <c r="Y137" i="1"/>
  <c r="X80" i="1"/>
  <c r="AS80" i="1" s="1"/>
  <c r="Y80" i="1"/>
  <c r="X106" i="1"/>
  <c r="Y106" i="1"/>
  <c r="X40" i="1"/>
  <c r="AS40" i="1" s="1"/>
  <c r="Y40" i="1"/>
  <c r="AA50" i="1"/>
  <c r="AV50" i="1" s="1"/>
  <c r="BA50" i="1" s="1"/>
  <c r="AB50" i="1"/>
  <c r="V90" i="1"/>
  <c r="X90" i="1" s="1"/>
  <c r="AS90" i="1" s="1"/>
  <c r="X33" i="1"/>
  <c r="AS33" i="1" s="1"/>
  <c r="Y33" i="1"/>
  <c r="AA99" i="1"/>
  <c r="AV99" i="1" s="1"/>
  <c r="BA99" i="1" s="1"/>
  <c r="AB99" i="1"/>
  <c r="W116" i="1"/>
  <c r="AA116" i="1" s="1"/>
  <c r="AV116" i="1" s="1"/>
  <c r="BA116" i="1" s="1"/>
  <c r="AA54" i="1"/>
  <c r="AV54" i="1" s="1"/>
  <c r="BA54" i="1" s="1"/>
  <c r="AB54" i="1"/>
  <c r="V128" i="1"/>
  <c r="X128" i="1" s="1"/>
  <c r="AS128" i="1" s="1"/>
  <c r="AA127" i="1"/>
  <c r="AV127" i="1" s="1"/>
  <c r="BA127" i="1" s="1"/>
  <c r="AB127" i="1"/>
  <c r="X69" i="1"/>
  <c r="AS69" i="1" s="1"/>
  <c r="Y69" i="1"/>
  <c r="X45" i="1"/>
  <c r="AS45" i="1" s="1"/>
  <c r="Y45" i="1"/>
  <c r="X57" i="1"/>
  <c r="AS57" i="1" s="1"/>
  <c r="Y57" i="1"/>
  <c r="AA106" i="1"/>
  <c r="AV106" i="1" s="1"/>
  <c r="BA106" i="1" s="1"/>
  <c r="AB106" i="1"/>
  <c r="V97" i="1"/>
  <c r="X97" i="1" s="1"/>
  <c r="AS97" i="1" s="1"/>
  <c r="AA40" i="1"/>
  <c r="AV40" i="1" s="1"/>
  <c r="BA40" i="1" s="1"/>
  <c r="AB40" i="1"/>
  <c r="X50" i="1"/>
  <c r="AS50" i="1" s="1"/>
  <c r="Y50" i="1"/>
  <c r="X12" i="1"/>
  <c r="AS12" i="1" s="1"/>
  <c r="Y12" i="1"/>
  <c r="V43" i="1"/>
  <c r="X43" i="1" s="1"/>
  <c r="AS43" i="1" s="1"/>
  <c r="W82" i="1"/>
  <c r="AA82" i="1" s="1"/>
  <c r="AV82" i="1" s="1"/>
  <c r="BA82" i="1" s="1"/>
  <c r="V96" i="1"/>
  <c r="X96" i="1" s="1"/>
  <c r="AS96" i="1" s="1"/>
  <c r="V100" i="1"/>
  <c r="X100" i="1" s="1"/>
  <c r="AS100" i="1" s="1"/>
  <c r="W19" i="1"/>
  <c r="AA19" i="1" s="1"/>
  <c r="AV19" i="1" s="1"/>
  <c r="BA19" i="1" s="1"/>
  <c r="X19" i="1"/>
  <c r="AS19" i="1" s="1"/>
  <c r="Y19" i="1"/>
  <c r="W96" i="1"/>
  <c r="AA96" i="1" s="1"/>
  <c r="AV96" i="1" s="1"/>
  <c r="BA96" i="1" s="1"/>
  <c r="AA114" i="1"/>
  <c r="AV114" i="1" s="1"/>
  <c r="BA114" i="1" s="1"/>
  <c r="AB114" i="1"/>
  <c r="AA42" i="1"/>
  <c r="AV42" i="1" s="1"/>
  <c r="BA42" i="1" s="1"/>
  <c r="AB42" i="1"/>
  <c r="W107" i="1"/>
  <c r="AA107" i="1" s="1"/>
  <c r="AV107" i="1" s="1"/>
  <c r="BA107" i="1" s="1"/>
  <c r="W83" i="1"/>
  <c r="AA83" i="1" s="1"/>
  <c r="AV83" i="1" s="1"/>
  <c r="BA83" i="1" s="1"/>
  <c r="AA38" i="1"/>
  <c r="AV38" i="1" s="1"/>
  <c r="BA38" i="1" s="1"/>
  <c r="AB38" i="1"/>
  <c r="X132" i="1"/>
  <c r="AS132" i="1" s="1"/>
  <c r="Y132" i="1"/>
  <c r="X107" i="1"/>
  <c r="AS107" i="1" s="1"/>
  <c r="Y107" i="1"/>
  <c r="X116" i="1"/>
  <c r="AS116" i="1" s="1"/>
  <c r="Y116" i="1"/>
  <c r="V26" i="1"/>
  <c r="X26" i="1" s="1"/>
  <c r="AS26" i="1" s="1"/>
  <c r="W46" i="1"/>
  <c r="AA46" i="1" s="1"/>
  <c r="AV46" i="1" s="1"/>
  <c r="BA46" i="1" s="1"/>
  <c r="W86" i="1"/>
  <c r="AA86" i="1" s="1"/>
  <c r="AV86" i="1" s="1"/>
  <c r="BA86" i="1" s="1"/>
  <c r="W56" i="1"/>
  <c r="AA56" i="1" s="1"/>
  <c r="AV56" i="1" s="1"/>
  <c r="BA56" i="1" s="1"/>
  <c r="AA12" i="1"/>
  <c r="AV12" i="1" s="1"/>
  <c r="BA12" i="1" s="1"/>
  <c r="AB12" i="1"/>
  <c r="AA43" i="1"/>
  <c r="AV43" i="1" s="1"/>
  <c r="BA43" i="1" s="1"/>
  <c r="AB43" i="1"/>
  <c r="V82" i="1"/>
  <c r="X82" i="1" s="1"/>
  <c r="AS82" i="1" s="1"/>
  <c r="X39" i="1"/>
  <c r="AS39" i="1" s="1"/>
  <c r="Y39" i="1"/>
  <c r="X13" i="1"/>
  <c r="AS13" i="1" s="1"/>
  <c r="Y13" i="1"/>
  <c r="W34" i="1"/>
  <c r="AA34" i="1" s="1"/>
  <c r="AV34" i="1" s="1"/>
  <c r="BA34" i="1" s="1"/>
  <c r="V20" i="1"/>
  <c r="X20" i="1" s="1"/>
  <c r="AS20" i="1" s="1"/>
  <c r="V136" i="1"/>
  <c r="X136" i="1" s="1"/>
  <c r="AS136" i="1" s="1"/>
  <c r="X74" i="1"/>
  <c r="AS74" i="1" s="1"/>
  <c r="Y74" i="1"/>
  <c r="X22" i="1"/>
  <c r="AS22" i="1" s="1"/>
  <c r="Y22" i="1"/>
  <c r="AA124" i="1"/>
  <c r="AV124" i="1" s="1"/>
  <c r="BA124" i="1" s="1"/>
  <c r="AB124" i="1"/>
  <c r="X46" i="1"/>
  <c r="AS46" i="1" s="1"/>
  <c r="Y46" i="1"/>
  <c r="W55" i="1"/>
  <c r="AA55" i="1" s="1"/>
  <c r="AV55" i="1" s="1"/>
  <c r="BA55" i="1" s="1"/>
  <c r="AA75" i="1"/>
  <c r="AV75" i="1" s="1"/>
  <c r="BA75" i="1" s="1"/>
  <c r="AB75" i="1"/>
  <c r="W70" i="1"/>
  <c r="AA70" i="1" s="1"/>
  <c r="AV70" i="1" s="1"/>
  <c r="BA70" i="1" s="1"/>
  <c r="W51" i="1"/>
  <c r="AA51" i="1" s="1"/>
  <c r="AV51" i="1" s="1"/>
  <c r="BA51" i="1" s="1"/>
  <c r="AA35" i="1"/>
  <c r="AV35" i="1" s="1"/>
  <c r="BA35" i="1" s="1"/>
  <c r="AB35" i="1"/>
  <c r="W22" i="1"/>
  <c r="AA22" i="1" s="1"/>
  <c r="AV22" i="1" s="1"/>
  <c r="BA22" i="1" s="1"/>
  <c r="W128" i="1"/>
  <c r="AA128" i="1" s="1"/>
  <c r="AV128" i="1" s="1"/>
  <c r="BA128" i="1" s="1"/>
  <c r="C9" i="3"/>
  <c r="C11" i="3" s="1"/>
  <c r="O47" i="1" s="1"/>
  <c r="C8" i="3"/>
  <c r="C10" i="3" s="1"/>
  <c r="BD364" i="1" l="1"/>
  <c r="BD176" i="1"/>
  <c r="BD624" i="1"/>
  <c r="BD458" i="1"/>
  <c r="BD660" i="1"/>
  <c r="O915" i="1"/>
  <c r="O851" i="1"/>
  <c r="O807" i="1"/>
  <c r="O884" i="1"/>
  <c r="O924" i="1"/>
  <c r="O916" i="1"/>
  <c r="O864" i="1"/>
  <c r="O970" i="1"/>
  <c r="O917" i="1"/>
  <c r="O885" i="1"/>
  <c r="O819" i="1"/>
  <c r="O811" i="1"/>
  <c r="O1008" i="1"/>
  <c r="O920" i="1"/>
  <c r="O947" i="1"/>
  <c r="O955" i="1"/>
  <c r="O953" i="1"/>
  <c r="O919" i="1"/>
  <c r="O910" i="1"/>
  <c r="O898" i="1"/>
  <c r="O891" i="1"/>
  <c r="O840" i="1"/>
  <c r="O822" i="1"/>
  <c r="O862" i="1"/>
  <c r="O892" i="1"/>
  <c r="O928" i="1"/>
  <c r="O842" i="1"/>
  <c r="O897" i="1"/>
  <c r="O804" i="1"/>
  <c r="O958" i="1"/>
  <c r="O936" i="1"/>
  <c r="O1024" i="1"/>
  <c r="O383" i="1"/>
  <c r="O357" i="1"/>
  <c r="O212" i="1"/>
  <c r="O576" i="1"/>
  <c r="O712" i="1"/>
  <c r="O689" i="1"/>
  <c r="O282" i="1"/>
  <c r="O173" i="1"/>
  <c r="O293" i="1"/>
  <c r="O333" i="1"/>
  <c r="O757" i="1"/>
  <c r="O206" i="1"/>
  <c r="O219" i="1"/>
  <c r="O609" i="1"/>
  <c r="O234" i="1"/>
  <c r="O709" i="1"/>
  <c r="O292" i="1"/>
  <c r="O308" i="1"/>
  <c r="O561" i="1"/>
  <c r="O705" i="1"/>
  <c r="O524" i="1"/>
  <c r="O241" i="1"/>
  <c r="O674" i="1"/>
  <c r="O694" i="1"/>
  <c r="O341" i="1"/>
  <c r="O231" i="1"/>
  <c r="O443" i="1"/>
  <c r="O761" i="1"/>
  <c r="O392" i="1"/>
  <c r="O405" i="1"/>
  <c r="O463" i="1"/>
  <c r="O216" i="1"/>
  <c r="O268" i="1"/>
  <c r="O424" i="1"/>
  <c r="O521" i="1"/>
  <c r="O198" i="1"/>
  <c r="O238" i="1"/>
  <c r="O353" i="1"/>
  <c r="O596" i="1"/>
  <c r="O784" i="1"/>
  <c r="O193" i="1"/>
  <c r="O518" i="1"/>
  <c r="O378" i="1"/>
  <c r="O352" i="1"/>
  <c r="O386" i="1"/>
  <c r="O656" i="1"/>
  <c r="O461" i="1"/>
  <c r="O699" i="1"/>
  <c r="O351" i="1"/>
  <c r="O508" i="1"/>
  <c r="O698" i="1"/>
  <c r="O377" i="1"/>
  <c r="O505" i="1"/>
  <c r="O533" i="1"/>
  <c r="O151" i="1"/>
  <c r="O200" i="1"/>
  <c r="O148" i="1"/>
  <c r="O168" i="1"/>
  <c r="O445" i="1"/>
  <c r="O669" i="1"/>
  <c r="O237" i="1"/>
  <c r="O592" i="1"/>
  <c r="O440" i="1"/>
  <c r="O679" i="1"/>
  <c r="O783" i="1"/>
  <c r="O202" i="1"/>
  <c r="O559" i="1"/>
  <c r="O208" i="1"/>
  <c r="O425" i="1"/>
  <c r="O525" i="1"/>
  <c r="O747" i="1"/>
  <c r="O464" i="1"/>
  <c r="O562" i="1"/>
  <c r="O746" i="1"/>
  <c r="O281" i="1"/>
  <c r="O758" i="1"/>
  <c r="O362" i="1"/>
  <c r="O797" i="1"/>
  <c r="O120" i="1"/>
  <c r="O105" i="1"/>
  <c r="T47" i="1"/>
  <c r="W47" i="1" s="1"/>
  <c r="P47" i="1"/>
  <c r="Q47" i="1"/>
  <c r="V47" i="1" s="1"/>
  <c r="O17" i="1"/>
  <c r="O16" i="1"/>
  <c r="O78" i="1"/>
  <c r="O733" i="1"/>
  <c r="O684" i="1"/>
  <c r="O729" i="1"/>
  <c r="O536" i="1"/>
  <c r="O776" i="1"/>
  <c r="O512" i="1"/>
  <c r="O470" i="1"/>
  <c r="O544" i="1"/>
  <c r="O531" i="1"/>
  <c r="O348" i="1"/>
  <c r="O442" i="1"/>
  <c r="O160" i="1"/>
  <c r="O214" i="1"/>
  <c r="O287" i="1"/>
  <c r="O396" i="1"/>
  <c r="O437" i="1"/>
  <c r="O162" i="1"/>
  <c r="O558" i="1"/>
  <c r="O402" i="1"/>
  <c r="O494" i="1"/>
  <c r="O201" i="1"/>
  <c r="O638" i="1"/>
  <c r="O723" i="1"/>
  <c r="O450" i="1"/>
  <c r="O511" i="1"/>
  <c r="O719" i="1"/>
  <c r="O327" i="1"/>
  <c r="O625" i="1"/>
  <c r="O683" i="1"/>
  <c r="O226" i="1"/>
  <c r="O714" i="1"/>
  <c r="O314" i="1"/>
  <c r="O789" i="1"/>
  <c r="O255" i="1"/>
  <c r="O687" i="1"/>
  <c r="O710" i="1"/>
  <c r="O365" i="1"/>
  <c r="O612" i="1"/>
  <c r="O513" i="1"/>
  <c r="O545" i="1"/>
  <c r="O542" i="1"/>
  <c r="O763" i="1"/>
  <c r="O103" i="1"/>
  <c r="O133" i="1"/>
  <c r="O737" i="1"/>
  <c r="O770" i="1"/>
  <c r="O786" i="1"/>
  <c r="O782" i="1"/>
  <c r="O681" i="1"/>
  <c r="O672" i="1"/>
  <c r="O768" i="1"/>
  <c r="O760" i="1"/>
  <c r="O756" i="1"/>
  <c r="O680" i="1"/>
  <c r="O657" i="1"/>
  <c r="O579" i="1"/>
  <c r="O580" i="1"/>
  <c r="O600" i="1"/>
  <c r="O584" i="1"/>
  <c r="O543" i="1"/>
  <c r="O523" i="1"/>
  <c r="O487" i="1"/>
  <c r="O414" i="1"/>
  <c r="O320" i="1"/>
  <c r="O427" i="1"/>
  <c r="O419" i="1"/>
  <c r="O399" i="1"/>
  <c r="O371" i="1"/>
  <c r="O604" i="1"/>
  <c r="O312" i="1"/>
  <c r="O252" i="1"/>
  <c r="O224" i="1"/>
  <c r="O213" i="1"/>
  <c r="O209" i="1"/>
  <c r="O141" i="1"/>
  <c r="O183" i="1"/>
  <c r="O195" i="1"/>
  <c r="O465" i="1"/>
  <c r="O496" i="1"/>
  <c r="O239" i="1"/>
  <c r="O139" i="1"/>
  <c r="O279" i="1"/>
  <c r="O339" i="1"/>
  <c r="O468" i="1"/>
  <c r="O645" i="1"/>
  <c r="O178" i="1"/>
  <c r="O191" i="1"/>
  <c r="O175" i="1"/>
  <c r="O182" i="1"/>
  <c r="O441" i="1"/>
  <c r="O622" i="1"/>
  <c r="O727" i="1"/>
  <c r="O706" i="1"/>
  <c r="O796" i="1"/>
  <c r="O433" i="1"/>
  <c r="O739" i="1"/>
  <c r="O565" i="1"/>
  <c r="O601" i="1"/>
  <c r="O682" i="1"/>
  <c r="O787" i="1"/>
  <c r="O593" i="1"/>
  <c r="O550" i="1"/>
  <c r="O691" i="1"/>
  <c r="O271" i="1"/>
  <c r="O662" i="1"/>
  <c r="O675" i="1"/>
  <c r="O742" i="1"/>
  <c r="O453" i="1"/>
  <c r="O6" i="1"/>
  <c r="O15" i="1"/>
  <c r="O14" i="1"/>
  <c r="O41" i="1"/>
  <c r="O118" i="1"/>
  <c r="O101" i="1"/>
  <c r="O98" i="1"/>
  <c r="O59" i="1"/>
  <c r="O21" i="1"/>
  <c r="O23" i="1"/>
  <c r="O52" i="1"/>
  <c r="O28" i="1"/>
  <c r="O121" i="1"/>
  <c r="O104" i="1"/>
  <c r="O37" i="1"/>
  <c r="O122" i="1"/>
  <c r="O102" i="1"/>
  <c r="O95" i="1"/>
  <c r="O30" i="1"/>
  <c r="O60" i="1"/>
  <c r="O109" i="1"/>
  <c r="O126" i="1"/>
  <c r="O129" i="1"/>
  <c r="O117" i="1"/>
  <c r="O4" i="1"/>
  <c r="O36" i="1"/>
  <c r="O85" i="1"/>
  <c r="O66" i="1"/>
  <c r="O93" i="1"/>
  <c r="AC67" i="1"/>
  <c r="AF67" i="1" s="1"/>
  <c r="AT67" i="1" s="1"/>
  <c r="AY67" i="1" s="1"/>
  <c r="BE67" i="1" s="1"/>
  <c r="AD114" i="1"/>
  <c r="AC13" i="1"/>
  <c r="AF13" i="1" s="1"/>
  <c r="AT13" i="1" s="1"/>
  <c r="AY13" i="1" s="1"/>
  <c r="BE13" i="1" s="1"/>
  <c r="AD99" i="1"/>
  <c r="AD97" i="1"/>
  <c r="AC73" i="1"/>
  <c r="AF73" i="1" s="1"/>
  <c r="AT73" i="1" s="1"/>
  <c r="AY73" i="1" s="1"/>
  <c r="BE73" i="1" s="1"/>
  <c r="AV135" i="1"/>
  <c r="BA135" i="1" s="1"/>
  <c r="AD135" i="1"/>
  <c r="AC127" i="1"/>
  <c r="AF127" i="1" s="1"/>
  <c r="AT127" i="1" s="1"/>
  <c r="AD124" i="1"/>
  <c r="AD12" i="1"/>
  <c r="AC50" i="1"/>
  <c r="AF50" i="1" s="1"/>
  <c r="AT50" i="1" s="1"/>
  <c r="AY50" i="1" s="1"/>
  <c r="BE50" i="1" s="1"/>
  <c r="AD50" i="1"/>
  <c r="AS106" i="1"/>
  <c r="AC106" i="1"/>
  <c r="AF106" i="1" s="1"/>
  <c r="AT106" i="1" s="1"/>
  <c r="AY106" i="1" s="1"/>
  <c r="BE106" i="1" s="1"/>
  <c r="AS56" i="1"/>
  <c r="AX56" i="1" s="1"/>
  <c r="BC56" i="1" s="1"/>
  <c r="AC56" i="1"/>
  <c r="AF56" i="1" s="1"/>
  <c r="AT56" i="1" s="1"/>
  <c r="AY56" i="1" s="1"/>
  <c r="BE56" i="1" s="1"/>
  <c r="AC48" i="1"/>
  <c r="AF48" i="1" s="1"/>
  <c r="AT48" i="1" s="1"/>
  <c r="AY48" i="1" s="1"/>
  <c r="BE48" i="1" s="1"/>
  <c r="AD75" i="1"/>
  <c r="AD42" i="1"/>
  <c r="AD106" i="1"/>
  <c r="AC69" i="1"/>
  <c r="AF69" i="1" s="1"/>
  <c r="AT69" i="1" s="1"/>
  <c r="AY69" i="1" s="1"/>
  <c r="BE69" i="1" s="1"/>
  <c r="AC33" i="1"/>
  <c r="AF33" i="1" s="1"/>
  <c r="AT33" i="1" s="1"/>
  <c r="AY33" i="1" s="1"/>
  <c r="BE33" i="1" s="1"/>
  <c r="AC80" i="1"/>
  <c r="AF80" i="1" s="1"/>
  <c r="AT80" i="1" s="1"/>
  <c r="AY80" i="1" s="1"/>
  <c r="BE80" i="1" s="1"/>
  <c r="AD100" i="1"/>
  <c r="AV87" i="1"/>
  <c r="BA87" i="1" s="1"/>
  <c r="AD87" i="1"/>
  <c r="AC75" i="1"/>
  <c r="AF75" i="1" s="1"/>
  <c r="AT75" i="1" s="1"/>
  <c r="AY75" i="1" s="1"/>
  <c r="BE75" i="1" s="1"/>
  <c r="AV115" i="1"/>
  <c r="AD115" i="1"/>
  <c r="AD136" i="1"/>
  <c r="AD32" i="1"/>
  <c r="AC34" i="1"/>
  <c r="AF34" i="1" s="1"/>
  <c r="AT34" i="1" s="1"/>
  <c r="AY34" i="1" s="1"/>
  <c r="BE34" i="1" s="1"/>
  <c r="AC114" i="1"/>
  <c r="AF114" i="1" s="1"/>
  <c r="AT114" i="1" s="1"/>
  <c r="AY114" i="1" s="1"/>
  <c r="BE114" i="1" s="1"/>
  <c r="AX46" i="1"/>
  <c r="BC46" i="1" s="1"/>
  <c r="AB56" i="1"/>
  <c r="AB86" i="1"/>
  <c r="AX116" i="1"/>
  <c r="BC116" i="1" s="1"/>
  <c r="AX19" i="1"/>
  <c r="BC19" i="1" s="1"/>
  <c r="Y43" i="1"/>
  <c r="AX29" i="1"/>
  <c r="BC29" i="1" s="1"/>
  <c r="Y70" i="1"/>
  <c r="AX42" i="1"/>
  <c r="BC42" i="1" s="1"/>
  <c r="AX135" i="1"/>
  <c r="AX39" i="1"/>
  <c r="BC39" i="1" s="1"/>
  <c r="AB96" i="1"/>
  <c r="Y96" i="1"/>
  <c r="Y90" i="1"/>
  <c r="AX138" i="1"/>
  <c r="BC138" i="1" s="1"/>
  <c r="AB61" i="1"/>
  <c r="AB57" i="1"/>
  <c r="AX54" i="1"/>
  <c r="BC54" i="1" s="1"/>
  <c r="Y124" i="1"/>
  <c r="AC124" i="1" s="1"/>
  <c r="AG124" i="1" s="1"/>
  <c r="AU124" i="1" s="1"/>
  <c r="AZ124" i="1" s="1"/>
  <c r="AC83" i="1"/>
  <c r="AF83" i="1" s="1"/>
  <c r="AT83" i="1" s="1"/>
  <c r="AB70" i="1"/>
  <c r="AC74" i="1"/>
  <c r="AF74" i="1" s="1"/>
  <c r="AT74" i="1" s="1"/>
  <c r="AX82" i="1"/>
  <c r="BC82" i="1" s="1"/>
  <c r="AB107" i="1"/>
  <c r="AX57" i="1"/>
  <c r="BC57" i="1" s="1"/>
  <c r="Y29" i="1"/>
  <c r="AC79" i="1"/>
  <c r="AF79" i="1" s="1"/>
  <c r="AT79" i="1" s="1"/>
  <c r="AX61" i="1"/>
  <c r="BC61" i="1" s="1"/>
  <c r="AX35" i="1"/>
  <c r="BC35" i="1" s="1"/>
  <c r="AX51" i="1"/>
  <c r="BC51" i="1" s="1"/>
  <c r="AC32" i="1"/>
  <c r="AF32" i="1" s="1"/>
  <c r="AT32" i="1" s="1"/>
  <c r="AD35" i="1"/>
  <c r="AC46" i="1"/>
  <c r="AF46" i="1" s="1"/>
  <c r="AT46" i="1" s="1"/>
  <c r="AY46" i="1" s="1"/>
  <c r="BE46" i="1" s="1"/>
  <c r="AX74" i="1"/>
  <c r="BC74" i="1" s="1"/>
  <c r="Y136" i="1"/>
  <c r="AX107" i="1"/>
  <c r="BC107" i="1" s="1"/>
  <c r="AB19" i="1"/>
  <c r="AX100" i="1"/>
  <c r="BC100" i="1" s="1"/>
  <c r="AB82" i="1"/>
  <c r="AX12" i="1"/>
  <c r="BC12" i="1" s="1"/>
  <c r="AC45" i="1"/>
  <c r="AF45" i="1" s="1"/>
  <c r="AT45" i="1" s="1"/>
  <c r="AX128" i="1"/>
  <c r="BC128" i="1" s="1"/>
  <c r="AD54" i="1"/>
  <c r="AB116" i="1"/>
  <c r="AX33" i="1"/>
  <c r="BC33" i="1" s="1"/>
  <c r="AX80" i="1"/>
  <c r="BC80" i="1" s="1"/>
  <c r="AX55" i="1"/>
  <c r="BC55" i="1" s="1"/>
  <c r="AX79" i="1"/>
  <c r="BC79" i="1" s="1"/>
  <c r="AC138" i="1"/>
  <c r="AF138" i="1" s="1"/>
  <c r="AT138" i="1" s="1"/>
  <c r="AY138" i="1" s="1"/>
  <c r="BE138" i="1" s="1"/>
  <c r="AD29" i="1"/>
  <c r="AB20" i="1"/>
  <c r="AB79" i="1"/>
  <c r="AB13" i="1"/>
  <c r="AD26" i="1"/>
  <c r="AD90" i="1"/>
  <c r="Y38" i="1"/>
  <c r="AX34" i="1"/>
  <c r="BC34" i="1" s="1"/>
  <c r="AB33" i="1"/>
  <c r="AX87" i="1"/>
  <c r="AC54" i="1"/>
  <c r="AF54" i="1" s="1"/>
  <c r="AT54" i="1" s="1"/>
  <c r="AY54" i="1" s="1"/>
  <c r="BE54" i="1" s="1"/>
  <c r="AD132" i="1"/>
  <c r="AD45" i="1"/>
  <c r="AB69" i="1"/>
  <c r="AC130" i="1"/>
  <c r="AF130" i="1" s="1"/>
  <c r="AT130" i="1" s="1"/>
  <c r="AY130" i="1" s="1"/>
  <c r="BE130" i="1" s="1"/>
  <c r="AD27" i="1"/>
  <c r="AX32" i="1"/>
  <c r="BC32" i="1" s="1"/>
  <c r="AX114" i="1"/>
  <c r="BC114" i="1" s="1"/>
  <c r="AX22" i="1"/>
  <c r="BC22" i="1" s="1"/>
  <c r="AB46" i="1"/>
  <c r="AD38" i="1"/>
  <c r="AD40" i="1"/>
  <c r="AX97" i="1"/>
  <c r="BC97" i="1" s="1"/>
  <c r="AB138" i="1"/>
  <c r="AX27" i="1"/>
  <c r="BC27" i="1" s="1"/>
  <c r="AD73" i="1"/>
  <c r="AD48" i="1"/>
  <c r="AX130" i="1"/>
  <c r="BC130" i="1" s="1"/>
  <c r="AX99" i="1"/>
  <c r="BC99" i="1" s="1"/>
  <c r="AB55" i="1"/>
  <c r="AX136" i="1"/>
  <c r="BC136" i="1" s="1"/>
  <c r="AX20" i="1"/>
  <c r="BC20" i="1" s="1"/>
  <c r="AX26" i="1"/>
  <c r="BC26" i="1" s="1"/>
  <c r="AC107" i="1"/>
  <c r="AF107" i="1" s="1"/>
  <c r="AT107" i="1" s="1"/>
  <c r="AY107" i="1" s="1"/>
  <c r="BE107" i="1" s="1"/>
  <c r="AC132" i="1"/>
  <c r="AF132" i="1" s="1"/>
  <c r="AT132" i="1" s="1"/>
  <c r="AC12" i="1"/>
  <c r="AF12" i="1" s="1"/>
  <c r="AT12" i="1" s="1"/>
  <c r="Y97" i="1"/>
  <c r="AX40" i="1"/>
  <c r="BC40" i="1" s="1"/>
  <c r="AX137" i="1"/>
  <c r="BC137" i="1" s="1"/>
  <c r="AX115" i="1"/>
  <c r="AB137" i="1"/>
  <c r="AX72" i="1"/>
  <c r="BC72" i="1" s="1"/>
  <c r="Y27" i="1"/>
  <c r="AX86" i="1"/>
  <c r="BC86" i="1" s="1"/>
  <c r="AX38" i="1"/>
  <c r="BC38" i="1" s="1"/>
  <c r="AC87" i="1"/>
  <c r="AF87" i="1" s="1"/>
  <c r="AT87" i="1" s="1"/>
  <c r="Y135" i="1"/>
  <c r="AX83" i="1"/>
  <c r="BC83" i="1" s="1"/>
  <c r="AB128" i="1"/>
  <c r="Y20" i="1"/>
  <c r="AB34" i="1"/>
  <c r="AX13" i="1"/>
  <c r="BC13" i="1" s="1"/>
  <c r="AC39" i="1"/>
  <c r="AF39" i="1" s="1"/>
  <c r="AT39" i="1" s="1"/>
  <c r="AY39" i="1" s="1"/>
  <c r="BE39" i="1" s="1"/>
  <c r="Y82" i="1"/>
  <c r="Y26" i="1"/>
  <c r="AX132" i="1"/>
  <c r="BC132" i="1" s="1"/>
  <c r="AB22" i="1"/>
  <c r="AB51" i="1"/>
  <c r="AC22" i="1"/>
  <c r="AF22" i="1" s="1"/>
  <c r="AT22" i="1" s="1"/>
  <c r="AD43" i="1"/>
  <c r="AC116" i="1"/>
  <c r="AF116" i="1" s="1"/>
  <c r="AT116" i="1" s="1"/>
  <c r="AB83" i="1"/>
  <c r="AC19" i="1"/>
  <c r="AF19" i="1" s="1"/>
  <c r="AT19" i="1" s="1"/>
  <c r="Y100" i="1"/>
  <c r="AX96" i="1"/>
  <c r="BC96" i="1" s="1"/>
  <c r="AX43" i="1"/>
  <c r="BC43" i="1" s="1"/>
  <c r="AX50" i="1"/>
  <c r="BC50" i="1" s="1"/>
  <c r="AC57" i="1"/>
  <c r="AF57" i="1" s="1"/>
  <c r="AT57" i="1" s="1"/>
  <c r="AY57" i="1" s="1"/>
  <c r="BE57" i="1" s="1"/>
  <c r="AX45" i="1"/>
  <c r="BC45" i="1" s="1"/>
  <c r="AX69" i="1"/>
  <c r="BC69" i="1" s="1"/>
  <c r="AD127" i="1"/>
  <c r="Y128" i="1"/>
  <c r="AX90" i="1"/>
  <c r="BC90" i="1" s="1"/>
  <c r="AC40" i="1"/>
  <c r="AF40" i="1" s="1"/>
  <c r="AT40" i="1" s="1"/>
  <c r="AY40" i="1" s="1"/>
  <c r="BE40" i="1" s="1"/>
  <c r="AC137" i="1"/>
  <c r="AF137" i="1" s="1"/>
  <c r="AT137" i="1" s="1"/>
  <c r="AY137" i="1" s="1"/>
  <c r="BE137" i="1" s="1"/>
  <c r="AD72" i="1"/>
  <c r="Y55" i="1"/>
  <c r="AX70" i="1"/>
  <c r="BC70" i="1" s="1"/>
  <c r="AD67" i="1"/>
  <c r="AC61" i="1"/>
  <c r="AF61" i="1" s="1"/>
  <c r="AT61" i="1" s="1"/>
  <c r="AY61" i="1" s="1"/>
  <c r="BE61" i="1" s="1"/>
  <c r="AC115" i="1"/>
  <c r="AF115" i="1" s="1"/>
  <c r="AT115" i="1" s="1"/>
  <c r="AY115" i="1" s="1"/>
  <c r="BE115" i="1" s="1"/>
  <c r="AB130" i="1"/>
  <c r="AC72" i="1"/>
  <c r="AF72" i="1" s="1"/>
  <c r="AT72" i="1" s="1"/>
  <c r="AY72" i="1" s="1"/>
  <c r="BE72" i="1" s="1"/>
  <c r="AX75" i="1"/>
  <c r="BC75" i="1" s="1"/>
  <c r="AC42" i="1"/>
  <c r="AF42" i="1" s="1"/>
  <c r="AT42" i="1" s="1"/>
  <c r="AX73" i="1"/>
  <c r="BC73" i="1" s="1"/>
  <c r="AD39" i="1"/>
  <c r="AC86" i="1"/>
  <c r="AF86" i="1" s="1"/>
  <c r="AT86" i="1" s="1"/>
  <c r="AY86" i="1" s="1"/>
  <c r="BE86" i="1" s="1"/>
  <c r="AB80" i="1"/>
  <c r="AC35" i="1"/>
  <c r="AF35" i="1" s="1"/>
  <c r="AT35" i="1" s="1"/>
  <c r="AY35" i="1" s="1"/>
  <c r="BE35" i="1" s="1"/>
  <c r="AX127" i="1"/>
  <c r="BC127" i="1" s="1"/>
  <c r="AX48" i="1"/>
  <c r="BC48" i="1" s="1"/>
  <c r="AC51" i="1"/>
  <c r="AF51" i="1" s="1"/>
  <c r="AT51" i="1" s="1"/>
  <c r="AY51" i="1" s="1"/>
  <c r="BE51" i="1" s="1"/>
  <c r="AC99" i="1"/>
  <c r="AF99" i="1" s="1"/>
  <c r="AT99" i="1" s="1"/>
  <c r="AY99" i="1" s="1"/>
  <c r="BE99" i="1" s="1"/>
  <c r="AX124" i="1"/>
  <c r="BC124" i="1" s="1"/>
  <c r="AX67" i="1"/>
  <c r="BC67" i="1" s="1"/>
  <c r="AD74" i="1"/>
  <c r="O71" i="1"/>
  <c r="T71" i="1" s="1"/>
  <c r="O110" i="1"/>
  <c r="T110" i="1" s="1"/>
  <c r="O112" i="1"/>
  <c r="T112" i="1" s="1"/>
  <c r="O111" i="1"/>
  <c r="T111" i="1" s="1"/>
  <c r="O44" i="1"/>
  <c r="T44" i="1" s="1"/>
  <c r="O134" i="1"/>
  <c r="T134" i="1" s="1"/>
  <c r="O65" i="1"/>
  <c r="T65" i="1" s="1"/>
  <c r="O91" i="1"/>
  <c r="T91" i="1" s="1"/>
  <c r="O31" i="1"/>
  <c r="T31" i="1" s="1"/>
  <c r="O119" i="1"/>
  <c r="T119" i="1" s="1"/>
  <c r="O123" i="1"/>
  <c r="T123" i="1" s="1"/>
  <c r="O53" i="1"/>
  <c r="T53" i="1" s="1"/>
  <c r="O94" i="1"/>
  <c r="T94" i="1" s="1"/>
  <c r="O131" i="1"/>
  <c r="T131" i="1" s="1"/>
  <c r="O49" i="1"/>
  <c r="T49" i="1" s="1"/>
  <c r="O108" i="1"/>
  <c r="T108" i="1" s="1"/>
  <c r="O62" i="1"/>
  <c r="T62" i="1" s="1"/>
  <c r="O58" i="1"/>
  <c r="T58" i="1" s="1"/>
  <c r="O88" i="1"/>
  <c r="T88" i="1" s="1"/>
  <c r="O84" i="1"/>
  <c r="T84" i="1" s="1"/>
  <c r="O81" i="1"/>
  <c r="T81" i="1" s="1"/>
  <c r="O77" i="1"/>
  <c r="T77" i="1" s="1"/>
  <c r="O92" i="1"/>
  <c r="T92" i="1" s="1"/>
  <c r="O76" i="1"/>
  <c r="T76" i="1" s="1"/>
  <c r="O63" i="1"/>
  <c r="T63" i="1" s="1"/>
  <c r="O125" i="1"/>
  <c r="T125" i="1" s="1"/>
  <c r="O64" i="1"/>
  <c r="T64" i="1" s="1"/>
  <c r="O68" i="1"/>
  <c r="T68" i="1" s="1"/>
  <c r="O89" i="1"/>
  <c r="T89" i="1" s="1"/>
  <c r="O113" i="1"/>
  <c r="T113" i="1" s="1"/>
  <c r="O25" i="1"/>
  <c r="T25" i="1" s="1"/>
  <c r="O18" i="1"/>
  <c r="T18" i="1" s="1"/>
  <c r="O24" i="1"/>
  <c r="T24" i="1" s="1"/>
  <c r="O11" i="1"/>
  <c r="T11" i="1" s="1"/>
  <c r="O8" i="1"/>
  <c r="T8" i="1" s="1"/>
  <c r="O9" i="1"/>
  <c r="T9" i="1" s="1"/>
  <c r="O7" i="1"/>
  <c r="T7" i="1" s="1"/>
  <c r="O10" i="1"/>
  <c r="T10" i="1" s="1"/>
  <c r="O5" i="1"/>
  <c r="T5" i="1" s="1"/>
  <c r="O3" i="1"/>
  <c r="T3" i="1" s="1"/>
  <c r="O2" i="1"/>
  <c r="T2" i="1" s="1"/>
  <c r="AB47" i="1" l="1"/>
  <c r="AA47" i="1"/>
  <c r="AV47" i="1" s="1"/>
  <c r="BA47" i="1" s="1"/>
  <c r="T970" i="1"/>
  <c r="W970" i="1" s="1"/>
  <c r="AA970" i="1" s="1"/>
  <c r="Q970" i="1"/>
  <c r="V970" i="1" s="1"/>
  <c r="X970" i="1" s="1"/>
  <c r="P970" i="1"/>
  <c r="T819" i="1"/>
  <c r="W819" i="1" s="1"/>
  <c r="AA819" i="1" s="1"/>
  <c r="P819" i="1"/>
  <c r="Q819" i="1"/>
  <c r="T864" i="1"/>
  <c r="P864" i="1"/>
  <c r="Q864" i="1"/>
  <c r="P807" i="1"/>
  <c r="T807" i="1"/>
  <c r="Q807" i="1"/>
  <c r="V807" i="1" s="1"/>
  <c r="X807" i="1" s="1"/>
  <c r="Q884" i="1"/>
  <c r="T884" i="1"/>
  <c r="W884" i="1" s="1"/>
  <c r="AA884" i="1" s="1"/>
  <c r="P884" i="1"/>
  <c r="P920" i="1"/>
  <c r="Q920" i="1"/>
  <c r="V920" i="1" s="1"/>
  <c r="X920" i="1" s="1"/>
  <c r="T920" i="1"/>
  <c r="Q885" i="1"/>
  <c r="T885" i="1"/>
  <c r="P885" i="1"/>
  <c r="T916" i="1"/>
  <c r="P916" i="1"/>
  <c r="Q916" i="1"/>
  <c r="Q851" i="1"/>
  <c r="P851" i="1"/>
  <c r="T851" i="1"/>
  <c r="T811" i="1"/>
  <c r="P811" i="1"/>
  <c r="Q811" i="1"/>
  <c r="Q1008" i="1"/>
  <c r="T1008" i="1"/>
  <c r="P1008" i="1"/>
  <c r="T917" i="1"/>
  <c r="Q917" i="1"/>
  <c r="P917" i="1"/>
  <c r="Q924" i="1"/>
  <c r="T924" i="1"/>
  <c r="P924" i="1"/>
  <c r="T915" i="1"/>
  <c r="P915" i="1"/>
  <c r="Q915" i="1"/>
  <c r="T1024" i="1"/>
  <c r="P1024" i="1"/>
  <c r="Q1024" i="1"/>
  <c r="T897" i="1"/>
  <c r="P897" i="1"/>
  <c r="Q897" i="1"/>
  <c r="T862" i="1"/>
  <c r="W862" i="1" s="1"/>
  <c r="AA862" i="1" s="1"/>
  <c r="P862" i="1"/>
  <c r="Q862" i="1"/>
  <c r="Q898" i="1"/>
  <c r="V898" i="1" s="1"/>
  <c r="X898" i="1" s="1"/>
  <c r="T898" i="1"/>
  <c r="P898" i="1"/>
  <c r="T955" i="1"/>
  <c r="P955" i="1"/>
  <c r="Q955" i="1"/>
  <c r="T936" i="1"/>
  <c r="P936" i="1"/>
  <c r="Q936" i="1"/>
  <c r="T842" i="1"/>
  <c r="P842" i="1"/>
  <c r="Q842" i="1"/>
  <c r="Q822" i="1"/>
  <c r="T822" i="1"/>
  <c r="P822" i="1"/>
  <c r="Q910" i="1"/>
  <c r="T910" i="1"/>
  <c r="P910" i="1"/>
  <c r="T947" i="1"/>
  <c r="P947" i="1"/>
  <c r="Q947" i="1"/>
  <c r="Q958" i="1"/>
  <c r="T958" i="1"/>
  <c r="P958" i="1"/>
  <c r="Q928" i="1"/>
  <c r="T928" i="1"/>
  <c r="P928" i="1"/>
  <c r="Q840" i="1"/>
  <c r="T840" i="1"/>
  <c r="P840" i="1"/>
  <c r="Q919" i="1"/>
  <c r="P919" i="1"/>
  <c r="T919" i="1"/>
  <c r="T804" i="1"/>
  <c r="P804" i="1"/>
  <c r="Q804" i="1"/>
  <c r="Q892" i="1"/>
  <c r="P892" i="1"/>
  <c r="T892" i="1"/>
  <c r="Q891" i="1"/>
  <c r="T891" i="1"/>
  <c r="P891" i="1"/>
  <c r="Q953" i="1"/>
  <c r="P953" i="1"/>
  <c r="T953" i="1"/>
  <c r="X47" i="1"/>
  <c r="AS47" i="1" s="1"/>
  <c r="AX47" i="1" s="1"/>
  <c r="Y47" i="1"/>
  <c r="T105" i="1"/>
  <c r="W105" i="1" s="1"/>
  <c r="P105" i="1"/>
  <c r="Q105" i="1"/>
  <c r="V105" i="1" s="1"/>
  <c r="Q758" i="1"/>
  <c r="T758" i="1"/>
  <c r="P758" i="1"/>
  <c r="T464" i="1"/>
  <c r="Q464" i="1"/>
  <c r="P464" i="1"/>
  <c r="Q208" i="1"/>
  <c r="T208" i="1"/>
  <c r="P208" i="1"/>
  <c r="T679" i="1"/>
  <c r="P679" i="1"/>
  <c r="Q679" i="1"/>
  <c r="T669" i="1"/>
  <c r="Q669" i="1"/>
  <c r="P669" i="1"/>
  <c r="Q200" i="1"/>
  <c r="T200" i="1"/>
  <c r="P200" i="1"/>
  <c r="T377" i="1"/>
  <c r="Q377" i="1"/>
  <c r="P377" i="1"/>
  <c r="P699" i="1"/>
  <c r="T699" i="1"/>
  <c r="Q699" i="1"/>
  <c r="T352" i="1"/>
  <c r="Q352" i="1"/>
  <c r="P352" i="1"/>
  <c r="T784" i="1"/>
  <c r="P784" i="1"/>
  <c r="Q784" i="1"/>
  <c r="T198" i="1"/>
  <c r="Q198" i="1"/>
  <c r="P198" i="1"/>
  <c r="Q216" i="1"/>
  <c r="T216" i="1"/>
  <c r="P216" i="1"/>
  <c r="Q761" i="1"/>
  <c r="P761" i="1"/>
  <c r="T761" i="1"/>
  <c r="P694" i="1"/>
  <c r="Q694" i="1"/>
  <c r="T694" i="1"/>
  <c r="T705" i="1"/>
  <c r="P705" i="1"/>
  <c r="Q705" i="1"/>
  <c r="P709" i="1"/>
  <c r="T709" i="1"/>
  <c r="Q709" i="1"/>
  <c r="T206" i="1"/>
  <c r="Q206" i="1"/>
  <c r="P206" i="1"/>
  <c r="P173" i="1"/>
  <c r="T173" i="1"/>
  <c r="Q173" i="1"/>
  <c r="P576" i="1"/>
  <c r="Q576" i="1"/>
  <c r="T576" i="1"/>
  <c r="T120" i="1"/>
  <c r="W120" i="1" s="1"/>
  <c r="P120" i="1"/>
  <c r="Q120" i="1"/>
  <c r="Q281" i="1"/>
  <c r="T281" i="1"/>
  <c r="P281" i="1"/>
  <c r="T747" i="1"/>
  <c r="Q747" i="1"/>
  <c r="P747" i="1"/>
  <c r="Q559" i="1"/>
  <c r="T559" i="1"/>
  <c r="P559" i="1"/>
  <c r="T440" i="1"/>
  <c r="Q440" i="1"/>
  <c r="P440" i="1"/>
  <c r="Q445" i="1"/>
  <c r="T445" i="1"/>
  <c r="P445" i="1"/>
  <c r="Q151" i="1"/>
  <c r="T151" i="1"/>
  <c r="P151" i="1"/>
  <c r="T698" i="1"/>
  <c r="Q698" i="1"/>
  <c r="P698" i="1"/>
  <c r="Q461" i="1"/>
  <c r="T461" i="1"/>
  <c r="P461" i="1"/>
  <c r="Q378" i="1"/>
  <c r="T378" i="1"/>
  <c r="P378" i="1"/>
  <c r="Q596" i="1"/>
  <c r="P596" i="1"/>
  <c r="T596" i="1"/>
  <c r="Q521" i="1"/>
  <c r="P521" i="1"/>
  <c r="T521" i="1"/>
  <c r="T463" i="1"/>
  <c r="Q463" i="1"/>
  <c r="P463" i="1"/>
  <c r="T443" i="1"/>
  <c r="Q443" i="1"/>
  <c r="P443" i="1"/>
  <c r="Q674" i="1"/>
  <c r="T674" i="1"/>
  <c r="P674" i="1"/>
  <c r="Q561" i="1"/>
  <c r="P561" i="1"/>
  <c r="T561" i="1"/>
  <c r="T234" i="1"/>
  <c r="Q234" i="1"/>
  <c r="P234" i="1"/>
  <c r="Q757" i="1"/>
  <c r="T757" i="1"/>
  <c r="P757" i="1"/>
  <c r="Q282" i="1"/>
  <c r="P282" i="1"/>
  <c r="T282" i="1"/>
  <c r="Q212" i="1"/>
  <c r="P212" i="1"/>
  <c r="T212" i="1"/>
  <c r="P797" i="1"/>
  <c r="T797" i="1"/>
  <c r="Q797" i="1"/>
  <c r="P746" i="1"/>
  <c r="T746" i="1"/>
  <c r="Q746" i="1"/>
  <c r="Q525" i="1"/>
  <c r="T525" i="1"/>
  <c r="P525" i="1"/>
  <c r="T202" i="1"/>
  <c r="Q202" i="1"/>
  <c r="P202" i="1"/>
  <c r="T592" i="1"/>
  <c r="P592" i="1"/>
  <c r="Q592" i="1"/>
  <c r="T168" i="1"/>
  <c r="Q168" i="1"/>
  <c r="P168" i="1"/>
  <c r="Q533" i="1"/>
  <c r="T533" i="1"/>
  <c r="P533" i="1"/>
  <c r="P508" i="1"/>
  <c r="T508" i="1"/>
  <c r="Q508" i="1"/>
  <c r="P656" i="1"/>
  <c r="Q656" i="1"/>
  <c r="T656" i="1"/>
  <c r="Q518" i="1"/>
  <c r="T518" i="1"/>
  <c r="P518" i="1"/>
  <c r="T353" i="1"/>
  <c r="P353" i="1"/>
  <c r="Q353" i="1"/>
  <c r="T424" i="1"/>
  <c r="P424" i="1"/>
  <c r="Q424" i="1"/>
  <c r="P405" i="1"/>
  <c r="Q405" i="1"/>
  <c r="T405" i="1"/>
  <c r="Q231" i="1"/>
  <c r="T231" i="1"/>
  <c r="P231" i="1"/>
  <c r="Q241" i="1"/>
  <c r="T241" i="1"/>
  <c r="P241" i="1"/>
  <c r="P308" i="1"/>
  <c r="T308" i="1"/>
  <c r="Q308" i="1"/>
  <c r="Q609" i="1"/>
  <c r="T609" i="1"/>
  <c r="P609" i="1"/>
  <c r="Q333" i="1"/>
  <c r="P333" i="1"/>
  <c r="T333" i="1"/>
  <c r="Q689" i="1"/>
  <c r="P689" i="1"/>
  <c r="T689" i="1"/>
  <c r="T357" i="1"/>
  <c r="Q357" i="1"/>
  <c r="P357" i="1"/>
  <c r="P362" i="1"/>
  <c r="Q362" i="1"/>
  <c r="T362" i="1"/>
  <c r="Q562" i="1"/>
  <c r="T562" i="1"/>
  <c r="P562" i="1"/>
  <c r="Q425" i="1"/>
  <c r="P425" i="1"/>
  <c r="T425" i="1"/>
  <c r="T783" i="1"/>
  <c r="Q783" i="1"/>
  <c r="P783" i="1"/>
  <c r="T237" i="1"/>
  <c r="P237" i="1"/>
  <c r="Q237" i="1"/>
  <c r="Q148" i="1"/>
  <c r="P148" i="1"/>
  <c r="T148" i="1"/>
  <c r="Q505" i="1"/>
  <c r="T505" i="1"/>
  <c r="P505" i="1"/>
  <c r="P351" i="1"/>
  <c r="T351" i="1"/>
  <c r="Q351" i="1"/>
  <c r="Q386" i="1"/>
  <c r="T386" i="1"/>
  <c r="P386" i="1"/>
  <c r="Q193" i="1"/>
  <c r="T193" i="1"/>
  <c r="P193" i="1"/>
  <c r="P238" i="1"/>
  <c r="Q238" i="1"/>
  <c r="T238" i="1"/>
  <c r="T268" i="1"/>
  <c r="P268" i="1"/>
  <c r="Q268" i="1"/>
  <c r="T392" i="1"/>
  <c r="P392" i="1"/>
  <c r="Q392" i="1"/>
  <c r="P341" i="1"/>
  <c r="Q341" i="1"/>
  <c r="T341" i="1"/>
  <c r="P524" i="1"/>
  <c r="Q524" i="1"/>
  <c r="T524" i="1"/>
  <c r="P292" i="1"/>
  <c r="T292" i="1"/>
  <c r="Q292" i="1"/>
  <c r="T219" i="1"/>
  <c r="Q219" i="1"/>
  <c r="P219" i="1"/>
  <c r="P293" i="1"/>
  <c r="T293" i="1"/>
  <c r="Q293" i="1"/>
  <c r="T712" i="1"/>
  <c r="P712" i="1"/>
  <c r="Q712" i="1"/>
  <c r="T383" i="1"/>
  <c r="P383" i="1"/>
  <c r="Q383" i="1"/>
  <c r="Q545" i="1"/>
  <c r="P545" i="1"/>
  <c r="T545" i="1"/>
  <c r="T625" i="1"/>
  <c r="Q625" i="1"/>
  <c r="P625" i="1"/>
  <c r="P719" i="1"/>
  <c r="T719" i="1"/>
  <c r="Q719" i="1"/>
  <c r="Q638" i="1"/>
  <c r="T638" i="1"/>
  <c r="P638" i="1"/>
  <c r="T558" i="1"/>
  <c r="Q558" i="1"/>
  <c r="P558" i="1"/>
  <c r="Q437" i="1"/>
  <c r="T437" i="1"/>
  <c r="P437" i="1"/>
  <c r="P160" i="1"/>
  <c r="Q160" i="1"/>
  <c r="T160" i="1"/>
  <c r="Q544" i="1"/>
  <c r="P544" i="1"/>
  <c r="T544" i="1"/>
  <c r="T536" i="1"/>
  <c r="P536" i="1"/>
  <c r="Q536" i="1"/>
  <c r="T733" i="1"/>
  <c r="P733" i="1"/>
  <c r="Q733" i="1"/>
  <c r="Q513" i="1"/>
  <c r="P513" i="1"/>
  <c r="T513" i="1"/>
  <c r="P789" i="1"/>
  <c r="Q789" i="1"/>
  <c r="T789" i="1"/>
  <c r="T511" i="1"/>
  <c r="P511" i="1"/>
  <c r="Q511" i="1"/>
  <c r="T396" i="1"/>
  <c r="Q396" i="1"/>
  <c r="P396" i="1"/>
  <c r="P470" i="1"/>
  <c r="Q470" i="1"/>
  <c r="T470" i="1"/>
  <c r="T78" i="1"/>
  <c r="P78" i="1"/>
  <c r="Q78" i="1"/>
  <c r="V78" i="1" s="1"/>
  <c r="T133" i="1"/>
  <c r="P133" i="1"/>
  <c r="Q133" i="1"/>
  <c r="T763" i="1"/>
  <c r="P763" i="1"/>
  <c r="Q763" i="1"/>
  <c r="P612" i="1"/>
  <c r="Q612" i="1"/>
  <c r="T612" i="1"/>
  <c r="Q687" i="1"/>
  <c r="P687" i="1"/>
  <c r="T687" i="1"/>
  <c r="T226" i="1"/>
  <c r="Q226" i="1"/>
  <c r="P226" i="1"/>
  <c r="Q450" i="1"/>
  <c r="P450" i="1"/>
  <c r="T450" i="1"/>
  <c r="P494" i="1"/>
  <c r="Q494" i="1"/>
  <c r="T494" i="1"/>
  <c r="T287" i="1"/>
  <c r="P287" i="1"/>
  <c r="Q287" i="1"/>
  <c r="T348" i="1"/>
  <c r="P348" i="1"/>
  <c r="Q348" i="1"/>
  <c r="Q512" i="1"/>
  <c r="P512" i="1"/>
  <c r="T512" i="1"/>
  <c r="T16" i="1"/>
  <c r="P16" i="1"/>
  <c r="Q16" i="1"/>
  <c r="V16" i="1" s="1"/>
  <c r="P710" i="1"/>
  <c r="T710" i="1"/>
  <c r="Q710" i="1"/>
  <c r="Q714" i="1"/>
  <c r="P714" i="1"/>
  <c r="T714" i="1"/>
  <c r="T327" i="1"/>
  <c r="Q327" i="1"/>
  <c r="P327" i="1"/>
  <c r="P201" i="1"/>
  <c r="T201" i="1"/>
  <c r="Q201" i="1"/>
  <c r="P162" i="1"/>
  <c r="Q162" i="1"/>
  <c r="T162" i="1"/>
  <c r="T442" i="1"/>
  <c r="Q442" i="1"/>
  <c r="P442" i="1"/>
  <c r="T729" i="1"/>
  <c r="P729" i="1"/>
  <c r="Q729" i="1"/>
  <c r="T103" i="1"/>
  <c r="W103" i="1" s="1"/>
  <c r="P103" i="1"/>
  <c r="Q103" i="1"/>
  <c r="Q542" i="1"/>
  <c r="P542" i="1"/>
  <c r="T542" i="1"/>
  <c r="T365" i="1"/>
  <c r="Q365" i="1"/>
  <c r="P365" i="1"/>
  <c r="T255" i="1"/>
  <c r="P255" i="1"/>
  <c r="Q255" i="1"/>
  <c r="T314" i="1"/>
  <c r="Q314" i="1"/>
  <c r="P314" i="1"/>
  <c r="T683" i="1"/>
  <c r="Q683" i="1"/>
  <c r="P683" i="1"/>
  <c r="T723" i="1"/>
  <c r="P723" i="1"/>
  <c r="Q723" i="1"/>
  <c r="Q402" i="1"/>
  <c r="P402" i="1"/>
  <c r="T402" i="1"/>
  <c r="T214" i="1"/>
  <c r="Q214" i="1"/>
  <c r="P214" i="1"/>
  <c r="Q531" i="1"/>
  <c r="P531" i="1"/>
  <c r="T531" i="1"/>
  <c r="T776" i="1"/>
  <c r="Q776" i="1"/>
  <c r="P776" i="1"/>
  <c r="T684" i="1"/>
  <c r="Q684" i="1"/>
  <c r="P684" i="1"/>
  <c r="T17" i="1"/>
  <c r="P17" i="1"/>
  <c r="Q17" i="1"/>
  <c r="V17" i="1" s="1"/>
  <c r="T453" i="1"/>
  <c r="P453" i="1"/>
  <c r="Q453" i="1"/>
  <c r="T742" i="1"/>
  <c r="P742" i="1"/>
  <c r="Q742" i="1"/>
  <c r="Q593" i="1"/>
  <c r="P593" i="1"/>
  <c r="T593" i="1"/>
  <c r="Q601" i="1"/>
  <c r="T601" i="1"/>
  <c r="P601" i="1"/>
  <c r="Q622" i="1"/>
  <c r="T622" i="1"/>
  <c r="P622" i="1"/>
  <c r="T191" i="1"/>
  <c r="P191" i="1"/>
  <c r="Q191" i="1"/>
  <c r="T339" i="1"/>
  <c r="P339" i="1"/>
  <c r="Q339" i="1"/>
  <c r="T496" i="1"/>
  <c r="P496" i="1"/>
  <c r="Q496" i="1"/>
  <c r="Q141" i="1"/>
  <c r="P141" i="1"/>
  <c r="T141" i="1"/>
  <c r="Q252" i="1"/>
  <c r="T252" i="1"/>
  <c r="P252" i="1"/>
  <c r="Q399" i="1"/>
  <c r="P399" i="1"/>
  <c r="T399" i="1"/>
  <c r="Q414" i="1"/>
  <c r="T414" i="1"/>
  <c r="P414" i="1"/>
  <c r="Q584" i="1"/>
  <c r="T584" i="1"/>
  <c r="P584" i="1"/>
  <c r="T657" i="1"/>
  <c r="P657" i="1"/>
  <c r="Q657" i="1"/>
  <c r="T768" i="1"/>
  <c r="P768" i="1"/>
  <c r="Q768" i="1"/>
  <c r="Q786" i="1"/>
  <c r="P786" i="1"/>
  <c r="T786" i="1"/>
  <c r="Q675" i="1"/>
  <c r="T675" i="1"/>
  <c r="P675" i="1"/>
  <c r="Q565" i="1"/>
  <c r="T565" i="1"/>
  <c r="P565" i="1"/>
  <c r="Q796" i="1"/>
  <c r="T796" i="1"/>
  <c r="P796" i="1"/>
  <c r="T441" i="1"/>
  <c r="P441" i="1"/>
  <c r="Q441" i="1"/>
  <c r="T178" i="1"/>
  <c r="P178" i="1"/>
  <c r="Q178" i="1"/>
  <c r="T279" i="1"/>
  <c r="Q279" i="1"/>
  <c r="P279" i="1"/>
  <c r="T465" i="1"/>
  <c r="P465" i="1"/>
  <c r="Q465" i="1"/>
  <c r="P209" i="1"/>
  <c r="Q209" i="1"/>
  <c r="T209" i="1"/>
  <c r="T312" i="1"/>
  <c r="P312" i="1"/>
  <c r="Q312" i="1"/>
  <c r="Q419" i="1"/>
  <c r="P419" i="1"/>
  <c r="T419" i="1"/>
  <c r="Q487" i="1"/>
  <c r="P487" i="1"/>
  <c r="T487" i="1"/>
  <c r="Q600" i="1"/>
  <c r="T600" i="1"/>
  <c r="P600" i="1"/>
  <c r="T680" i="1"/>
  <c r="P680" i="1"/>
  <c r="Q680" i="1"/>
  <c r="Q672" i="1"/>
  <c r="T672" i="1"/>
  <c r="P672" i="1"/>
  <c r="T770" i="1"/>
  <c r="P770" i="1"/>
  <c r="Q770" i="1"/>
  <c r="Q662" i="1"/>
  <c r="P662" i="1"/>
  <c r="T662" i="1"/>
  <c r="Q691" i="1"/>
  <c r="T691" i="1"/>
  <c r="P691" i="1"/>
  <c r="T787" i="1"/>
  <c r="P787" i="1"/>
  <c r="Q787" i="1"/>
  <c r="Q739" i="1"/>
  <c r="T739" i="1"/>
  <c r="P739" i="1"/>
  <c r="T706" i="1"/>
  <c r="P706" i="1"/>
  <c r="Q706" i="1"/>
  <c r="T182" i="1"/>
  <c r="P182" i="1"/>
  <c r="Q182" i="1"/>
  <c r="Q645" i="1"/>
  <c r="T645" i="1"/>
  <c r="P645" i="1"/>
  <c r="T139" i="1"/>
  <c r="P139" i="1"/>
  <c r="Q139" i="1"/>
  <c r="T195" i="1"/>
  <c r="P195" i="1"/>
  <c r="Q195" i="1"/>
  <c r="T213" i="1"/>
  <c r="P213" i="1"/>
  <c r="Q213" i="1"/>
  <c r="Q604" i="1"/>
  <c r="T604" i="1"/>
  <c r="P604" i="1"/>
  <c r="Q427" i="1"/>
  <c r="T427" i="1"/>
  <c r="P427" i="1"/>
  <c r="Q523" i="1"/>
  <c r="T523" i="1"/>
  <c r="P523" i="1"/>
  <c r="Q580" i="1"/>
  <c r="T580" i="1"/>
  <c r="P580" i="1"/>
  <c r="T756" i="1"/>
  <c r="P756" i="1"/>
  <c r="Q756" i="1"/>
  <c r="Q681" i="1"/>
  <c r="T681" i="1"/>
  <c r="P681" i="1"/>
  <c r="Q737" i="1"/>
  <c r="T737" i="1"/>
  <c r="P737" i="1"/>
  <c r="T271" i="1"/>
  <c r="Q271" i="1"/>
  <c r="P271" i="1"/>
  <c r="T550" i="1"/>
  <c r="P550" i="1"/>
  <c r="Q550" i="1"/>
  <c r="T682" i="1"/>
  <c r="P682" i="1"/>
  <c r="Q682" i="1"/>
  <c r="T433" i="1"/>
  <c r="P433" i="1"/>
  <c r="Q433" i="1"/>
  <c r="Q727" i="1"/>
  <c r="T727" i="1"/>
  <c r="P727" i="1"/>
  <c r="T175" i="1"/>
  <c r="P175" i="1"/>
  <c r="Q175" i="1"/>
  <c r="T468" i="1"/>
  <c r="P468" i="1"/>
  <c r="Q468" i="1"/>
  <c r="T239" i="1"/>
  <c r="P239" i="1"/>
  <c r="Q239" i="1"/>
  <c r="T183" i="1"/>
  <c r="P183" i="1"/>
  <c r="Q183" i="1"/>
  <c r="Q224" i="1"/>
  <c r="T224" i="1"/>
  <c r="P224" i="1"/>
  <c r="Q371" i="1"/>
  <c r="T371" i="1"/>
  <c r="P371" i="1"/>
  <c r="T320" i="1"/>
  <c r="P320" i="1"/>
  <c r="Q320" i="1"/>
  <c r="Q543" i="1"/>
  <c r="T543" i="1"/>
  <c r="P543" i="1"/>
  <c r="Q579" i="1"/>
  <c r="T579" i="1"/>
  <c r="P579" i="1"/>
  <c r="T760" i="1"/>
  <c r="P760" i="1"/>
  <c r="Q760" i="1"/>
  <c r="Q782" i="1"/>
  <c r="P782" i="1"/>
  <c r="T782" i="1"/>
  <c r="T37" i="1"/>
  <c r="P37" i="1"/>
  <c r="Q37" i="1"/>
  <c r="T52" i="1"/>
  <c r="P52" i="1"/>
  <c r="Q52" i="1"/>
  <c r="T98" i="1"/>
  <c r="P98" i="1"/>
  <c r="Q98" i="1"/>
  <c r="T104" i="1"/>
  <c r="P104" i="1"/>
  <c r="Q104" i="1"/>
  <c r="V104" i="1" s="1"/>
  <c r="T23" i="1"/>
  <c r="W23" i="1" s="1"/>
  <c r="P23" i="1"/>
  <c r="Q23" i="1"/>
  <c r="T101" i="1"/>
  <c r="W101" i="1" s="1"/>
  <c r="P101" i="1"/>
  <c r="Q101" i="1"/>
  <c r="V101" i="1" s="1"/>
  <c r="T121" i="1"/>
  <c r="P121" i="1"/>
  <c r="Q121" i="1"/>
  <c r="V121" i="1" s="1"/>
  <c r="T21" i="1"/>
  <c r="P21" i="1"/>
  <c r="Q21" i="1"/>
  <c r="V21" i="1" s="1"/>
  <c r="T118" i="1"/>
  <c r="P118" i="1"/>
  <c r="Q118" i="1"/>
  <c r="T15" i="1"/>
  <c r="P15" i="1"/>
  <c r="Q15" i="1"/>
  <c r="V15" i="1" s="1"/>
  <c r="T14" i="1"/>
  <c r="P14" i="1"/>
  <c r="Q14" i="1"/>
  <c r="T122" i="1"/>
  <c r="P122" i="1"/>
  <c r="Q122" i="1"/>
  <c r="V122" i="1" s="1"/>
  <c r="T28" i="1"/>
  <c r="P28" i="1"/>
  <c r="Q28" i="1"/>
  <c r="V28" i="1" s="1"/>
  <c r="T59" i="1"/>
  <c r="W59" i="1" s="1"/>
  <c r="P59" i="1"/>
  <c r="Q59" i="1"/>
  <c r="V59" i="1" s="1"/>
  <c r="T41" i="1"/>
  <c r="W41" i="1" s="1"/>
  <c r="P41" i="1"/>
  <c r="Q41" i="1"/>
  <c r="V41" i="1" s="1"/>
  <c r="T6" i="1"/>
  <c r="W6" i="1" s="1"/>
  <c r="P6" i="1"/>
  <c r="Q6" i="1"/>
  <c r="V6" i="1" s="1"/>
  <c r="T109" i="1"/>
  <c r="W109" i="1" s="1"/>
  <c r="P109" i="1"/>
  <c r="Q109" i="1"/>
  <c r="T30" i="1"/>
  <c r="P30" i="1"/>
  <c r="Q30" i="1"/>
  <c r="T117" i="1"/>
  <c r="P117" i="1"/>
  <c r="Q117" i="1"/>
  <c r="T95" i="1"/>
  <c r="P95" i="1"/>
  <c r="Q95" i="1"/>
  <c r="T126" i="1"/>
  <c r="P126" i="1"/>
  <c r="Q126" i="1"/>
  <c r="T102" i="1"/>
  <c r="W102" i="1" s="1"/>
  <c r="P102" i="1"/>
  <c r="Q102" i="1"/>
  <c r="T129" i="1"/>
  <c r="W129" i="1" s="1"/>
  <c r="P129" i="1"/>
  <c r="Q129" i="1"/>
  <c r="T60" i="1"/>
  <c r="W60" i="1" s="1"/>
  <c r="P60" i="1"/>
  <c r="Q60" i="1"/>
  <c r="T93" i="1"/>
  <c r="W93" i="1" s="1"/>
  <c r="P93" i="1"/>
  <c r="Q93" i="1"/>
  <c r="T66" i="1"/>
  <c r="W66" i="1" s="1"/>
  <c r="P66" i="1"/>
  <c r="Q66" i="1"/>
  <c r="T4" i="1"/>
  <c r="W4" i="1" s="1"/>
  <c r="P4" i="1"/>
  <c r="Q4" i="1"/>
  <c r="V4" i="1" s="1"/>
  <c r="T85" i="1"/>
  <c r="P85" i="1"/>
  <c r="Q85" i="1"/>
  <c r="V85" i="1" s="1"/>
  <c r="T36" i="1"/>
  <c r="W36" i="1" s="1"/>
  <c r="P36" i="1"/>
  <c r="Q36" i="1"/>
  <c r="AG115" i="1"/>
  <c r="AG19" i="1"/>
  <c r="AI74" i="1"/>
  <c r="AW74" i="1" s="1"/>
  <c r="BB74" i="1" s="1"/>
  <c r="AG99" i="1"/>
  <c r="AG42" i="1"/>
  <c r="AU42" i="1" s="1"/>
  <c r="AZ42" i="1" s="1"/>
  <c r="AI90" i="1"/>
  <c r="AW90" i="1" s="1"/>
  <c r="BB90" i="1" s="1"/>
  <c r="AG137" i="1"/>
  <c r="AU137" i="1" s="1"/>
  <c r="AI127" i="1"/>
  <c r="AG39" i="1"/>
  <c r="AU39" i="1" s="1"/>
  <c r="AG51" i="1"/>
  <c r="AU51" i="1" s="1"/>
  <c r="AG35" i="1"/>
  <c r="AU35" i="1" s="1"/>
  <c r="AG72" i="1"/>
  <c r="AU72" i="1" s="1"/>
  <c r="AG107" i="1"/>
  <c r="AU107" i="1" s="1"/>
  <c r="AZ107" i="1" s="1"/>
  <c r="AG83" i="1"/>
  <c r="AU83" i="1" s="1"/>
  <c r="AI67" i="1"/>
  <c r="AW67" i="1" s="1"/>
  <c r="BB67" i="1" s="1"/>
  <c r="AG40" i="1"/>
  <c r="AU40" i="1" s="1"/>
  <c r="AG95" i="1"/>
  <c r="AU95" i="1" s="1"/>
  <c r="AZ95" i="1" s="1"/>
  <c r="AG86" i="1"/>
  <c r="AU86" i="1" s="1"/>
  <c r="AI39" i="1"/>
  <c r="AG61" i="1"/>
  <c r="AU61" i="1" s="1"/>
  <c r="AI72" i="1"/>
  <c r="AW72" i="1" s="1"/>
  <c r="BB72" i="1" s="1"/>
  <c r="AG57" i="1"/>
  <c r="AU57" i="1" s="1"/>
  <c r="AG30" i="1"/>
  <c r="AG66" i="1"/>
  <c r="AU66" i="1" s="1"/>
  <c r="AI27" i="1"/>
  <c r="AI45" i="1"/>
  <c r="AW45" i="1" s="1"/>
  <c r="BB45" i="1" s="1"/>
  <c r="AG116" i="1"/>
  <c r="AU116" i="1" s="1"/>
  <c r="AZ116" i="1" s="1"/>
  <c r="AG109" i="1"/>
  <c r="AU109" i="1" s="1"/>
  <c r="AG87" i="1"/>
  <c r="AU87" i="1" s="1"/>
  <c r="AZ87" i="1" s="1"/>
  <c r="AG126" i="1"/>
  <c r="AU126" i="1" s="1"/>
  <c r="AI38" i="1"/>
  <c r="AG138" i="1"/>
  <c r="AU138" i="1" s="1"/>
  <c r="AI54" i="1"/>
  <c r="AI43" i="1"/>
  <c r="AG22" i="1"/>
  <c r="AG12" i="1"/>
  <c r="AG132" i="1"/>
  <c r="AI73" i="1"/>
  <c r="AW73" i="1" s="1"/>
  <c r="BB73" i="1" s="1"/>
  <c r="AG79" i="1"/>
  <c r="AI48" i="1"/>
  <c r="AG103" i="1"/>
  <c r="AU103" i="1" s="1"/>
  <c r="AG54" i="1"/>
  <c r="AI35" i="1"/>
  <c r="AW35" i="1" s="1"/>
  <c r="BB35" i="1" s="1"/>
  <c r="AG129" i="1"/>
  <c r="AU129" i="1" s="1"/>
  <c r="AZ129" i="1" s="1"/>
  <c r="AI136" i="1"/>
  <c r="AG130" i="1"/>
  <c r="AI132" i="1"/>
  <c r="AI26" i="1"/>
  <c r="AW26" i="1" s="1"/>
  <c r="BB26" i="1" s="1"/>
  <c r="AG120" i="1"/>
  <c r="AU120" i="1" s="1"/>
  <c r="AI29" i="1"/>
  <c r="AG45" i="1"/>
  <c r="AU45" i="1" s="1"/>
  <c r="AG32" i="1"/>
  <c r="AU32" i="1" s="1"/>
  <c r="BJ32" i="1" s="1"/>
  <c r="AG74" i="1"/>
  <c r="AU74" i="1" s="1"/>
  <c r="BJ74" i="1" s="1"/>
  <c r="AG114" i="1"/>
  <c r="AU114" i="1" s="1"/>
  <c r="AG34" i="1"/>
  <c r="AI40" i="1"/>
  <c r="AW40" i="1" s="1"/>
  <c r="BB40" i="1" s="1"/>
  <c r="AG46" i="1"/>
  <c r="AG102" i="1"/>
  <c r="AU102" i="1" s="1"/>
  <c r="AG133" i="1"/>
  <c r="AU133" i="1" s="1"/>
  <c r="AZ133" i="1" s="1"/>
  <c r="AG118" i="1"/>
  <c r="AI32" i="1"/>
  <c r="AW32" i="1" s="1"/>
  <c r="AG75" i="1"/>
  <c r="AI100" i="1"/>
  <c r="AW100" i="1" s="1"/>
  <c r="BB100" i="1" s="1"/>
  <c r="AG98" i="1"/>
  <c r="AU98" i="1" s="1"/>
  <c r="AG13" i="1"/>
  <c r="AU13" i="1" s="1"/>
  <c r="AG69" i="1"/>
  <c r="AI42" i="1"/>
  <c r="AW42" i="1" s="1"/>
  <c r="BB42" i="1" s="1"/>
  <c r="AI75" i="1"/>
  <c r="AW75" i="1" s="1"/>
  <c r="BB75" i="1" s="1"/>
  <c r="AG37" i="1"/>
  <c r="AU37" i="1" s="1"/>
  <c r="AG56" i="1"/>
  <c r="AU56" i="1" s="1"/>
  <c r="AI50" i="1"/>
  <c r="AW50" i="1" s="1"/>
  <c r="BB50" i="1" s="1"/>
  <c r="AG50" i="1"/>
  <c r="AU50" i="1" s="1"/>
  <c r="AI124" i="1"/>
  <c r="AW124" i="1" s="1"/>
  <c r="BB124" i="1" s="1"/>
  <c r="BF124" i="1" s="1"/>
  <c r="AG80" i="1"/>
  <c r="AI106" i="1"/>
  <c r="AW106" i="1" s="1"/>
  <c r="BB106" i="1" s="1"/>
  <c r="AG14" i="1"/>
  <c r="AI12" i="1"/>
  <c r="AG73" i="1"/>
  <c r="AI97" i="1"/>
  <c r="AI114" i="1"/>
  <c r="AI115" i="1"/>
  <c r="AI87" i="1"/>
  <c r="AG33" i="1"/>
  <c r="AG60" i="1"/>
  <c r="AG36" i="1"/>
  <c r="AG48" i="1"/>
  <c r="AU48" i="1" s="1"/>
  <c r="BJ48" i="1" s="1"/>
  <c r="AG106" i="1"/>
  <c r="AU106" i="1" s="1"/>
  <c r="BJ106" i="1" s="1"/>
  <c r="AG127" i="1"/>
  <c r="AI135" i="1"/>
  <c r="AG52" i="1"/>
  <c r="AU52" i="1" s="1"/>
  <c r="AZ52" i="1" s="1"/>
  <c r="AG23" i="1"/>
  <c r="AU23" i="1" s="1"/>
  <c r="AI99" i="1"/>
  <c r="AW99" i="1" s="1"/>
  <c r="BB99" i="1" s="1"/>
  <c r="AG93" i="1"/>
  <c r="AG117" i="1"/>
  <c r="AU117" i="1" s="1"/>
  <c r="AG67" i="1"/>
  <c r="AU67" i="1" s="1"/>
  <c r="AD56" i="1"/>
  <c r="AD61" i="1"/>
  <c r="AD13" i="1"/>
  <c r="AC135" i="1"/>
  <c r="AF135" i="1" s="1"/>
  <c r="AT135" i="1" s="1"/>
  <c r="AY135" i="1" s="1"/>
  <c r="BE135" i="1" s="1"/>
  <c r="BA115" i="1"/>
  <c r="BC115" i="1" s="1"/>
  <c r="AX106" i="1"/>
  <c r="BC106" i="1" s="1"/>
  <c r="AY127" i="1"/>
  <c r="BE127" i="1" s="1"/>
  <c r="AD86" i="1"/>
  <c r="AC70" i="1"/>
  <c r="AF70" i="1" s="1"/>
  <c r="AT70" i="1" s="1"/>
  <c r="BC87" i="1"/>
  <c r="AD82" i="1"/>
  <c r="BC135" i="1"/>
  <c r="AD130" i="1"/>
  <c r="AC55" i="1"/>
  <c r="AF55" i="1" s="1"/>
  <c r="AT55" i="1" s="1"/>
  <c r="AY55" i="1" s="1"/>
  <c r="BE55" i="1" s="1"/>
  <c r="AD51" i="1"/>
  <c r="AD128" i="1"/>
  <c r="AD69" i="1"/>
  <c r="AD79" i="1"/>
  <c r="AD20" i="1"/>
  <c r="AC29" i="1"/>
  <c r="AF29" i="1" s="1"/>
  <c r="AT29" i="1" s="1"/>
  <c r="AY29" i="1" s="1"/>
  <c r="BE29" i="1" s="1"/>
  <c r="AC43" i="1"/>
  <c r="AF43" i="1" s="1"/>
  <c r="AT43" i="1" s="1"/>
  <c r="AY43" i="1" s="1"/>
  <c r="BE43" i="1" s="1"/>
  <c r="AD22" i="1"/>
  <c r="AY42" i="1"/>
  <c r="BE42" i="1" s="1"/>
  <c r="AY19" i="1"/>
  <c r="BE19" i="1" s="1"/>
  <c r="AY12" i="1"/>
  <c r="BE12" i="1" s="1"/>
  <c r="AC26" i="1"/>
  <c r="AF26" i="1" s="1"/>
  <c r="AT26" i="1" s="1"/>
  <c r="AC97" i="1"/>
  <c r="AF97" i="1" s="1"/>
  <c r="AT97" i="1" s="1"/>
  <c r="AD80" i="1"/>
  <c r="AC100" i="1"/>
  <c r="AF100" i="1" s="1"/>
  <c r="AT100" i="1" s="1"/>
  <c r="AY100" i="1" s="1"/>
  <c r="BE100" i="1" s="1"/>
  <c r="AD34" i="1"/>
  <c r="AC27" i="1"/>
  <c r="AF27" i="1" s="1"/>
  <c r="AT27" i="1" s="1"/>
  <c r="AY27" i="1" s="1"/>
  <c r="BE27" i="1" s="1"/>
  <c r="AD96" i="1"/>
  <c r="AD138" i="1"/>
  <c r="AD46" i="1"/>
  <c r="AC128" i="1"/>
  <c r="AF128" i="1" s="1"/>
  <c r="AT128" i="1" s="1"/>
  <c r="AY128" i="1" s="1"/>
  <c r="BE128" i="1" s="1"/>
  <c r="AD83" i="1"/>
  <c r="AD55" i="1"/>
  <c r="AD33" i="1"/>
  <c r="AC38" i="1"/>
  <c r="AF38" i="1" s="1"/>
  <c r="AT38" i="1" s="1"/>
  <c r="AY38" i="1" s="1"/>
  <c r="BE38" i="1" s="1"/>
  <c r="AD70" i="1"/>
  <c r="AY83" i="1"/>
  <c r="BE83" i="1" s="1"/>
  <c r="AD57" i="1"/>
  <c r="AC90" i="1"/>
  <c r="AF90" i="1" s="1"/>
  <c r="AT90" i="1" s="1"/>
  <c r="AY90" i="1" s="1"/>
  <c r="BE90" i="1" s="1"/>
  <c r="AY132" i="1"/>
  <c r="BE132" i="1" s="1"/>
  <c r="AF124" i="1"/>
  <c r="AJ124" i="1" s="1"/>
  <c r="AQ124" i="1" s="1"/>
  <c r="AY116" i="1"/>
  <c r="BE116" i="1" s="1"/>
  <c r="AY22" i="1"/>
  <c r="BE22" i="1" s="1"/>
  <c r="AC82" i="1"/>
  <c r="AF82" i="1" s="1"/>
  <c r="AT82" i="1" s="1"/>
  <c r="AY82" i="1" s="1"/>
  <c r="BE82" i="1" s="1"/>
  <c r="AC20" i="1"/>
  <c r="AF20" i="1" s="1"/>
  <c r="AT20" i="1" s="1"/>
  <c r="AY20" i="1" s="1"/>
  <c r="BE20" i="1" s="1"/>
  <c r="AY87" i="1"/>
  <c r="BE87" i="1" s="1"/>
  <c r="AD137" i="1"/>
  <c r="AD116" i="1"/>
  <c r="AY45" i="1"/>
  <c r="BE45" i="1" s="1"/>
  <c r="AD19" i="1"/>
  <c r="AC136" i="1"/>
  <c r="AF136" i="1" s="1"/>
  <c r="AT136" i="1" s="1"/>
  <c r="AY136" i="1" s="1"/>
  <c r="BE136" i="1" s="1"/>
  <c r="AY32" i="1"/>
  <c r="BE32" i="1" s="1"/>
  <c r="AY79" i="1"/>
  <c r="BE79" i="1" s="1"/>
  <c r="AD107" i="1"/>
  <c r="AY74" i="1"/>
  <c r="BE74" i="1" s="1"/>
  <c r="AC96" i="1"/>
  <c r="AF96" i="1" s="1"/>
  <c r="AT96" i="1" s="1"/>
  <c r="AY96" i="1" s="1"/>
  <c r="BE96" i="1" s="1"/>
  <c r="P9" i="1"/>
  <c r="W9" i="1"/>
  <c r="Q9" i="1"/>
  <c r="Q63" i="1"/>
  <c r="Q88" i="1"/>
  <c r="Q53" i="1"/>
  <c r="Q44" i="1"/>
  <c r="P44" i="1"/>
  <c r="W5" i="1"/>
  <c r="Q5" i="1"/>
  <c r="V5" i="1" s="1"/>
  <c r="Q10" i="1"/>
  <c r="Q11" i="1"/>
  <c r="W11" i="1"/>
  <c r="Q68" i="1"/>
  <c r="Q2" i="1"/>
  <c r="V2" i="1" s="1"/>
  <c r="W2" i="1"/>
  <c r="AA2" i="1" s="1"/>
  <c r="Q7" i="1"/>
  <c r="Q24" i="1"/>
  <c r="Q64" i="1"/>
  <c r="Q84" i="1"/>
  <c r="Q108" i="1"/>
  <c r="V108" i="1" s="1"/>
  <c r="Q94" i="1"/>
  <c r="Q119" i="1"/>
  <c r="Q31" i="1"/>
  <c r="P31" i="1"/>
  <c r="Q49" i="1"/>
  <c r="Q91" i="1"/>
  <c r="P91" i="1"/>
  <c r="Q110" i="1"/>
  <c r="P110" i="1"/>
  <c r="Q25" i="1"/>
  <c r="Q89" i="1"/>
  <c r="Q76" i="1"/>
  <c r="Q77" i="1"/>
  <c r="Q58" i="1"/>
  <c r="Q131" i="1"/>
  <c r="Q123" i="1"/>
  <c r="Q65" i="1"/>
  <c r="P65" i="1"/>
  <c r="Q111" i="1"/>
  <c r="P111" i="1"/>
  <c r="Q71" i="1"/>
  <c r="P71" i="1"/>
  <c r="Q3" i="1"/>
  <c r="Q18" i="1"/>
  <c r="Q8" i="1"/>
  <c r="W8" i="1"/>
  <c r="Q113" i="1"/>
  <c r="Q125" i="1"/>
  <c r="Q92" i="1"/>
  <c r="Q81" i="1"/>
  <c r="Q62" i="1"/>
  <c r="Q134" i="1"/>
  <c r="P134" i="1"/>
  <c r="Q112" i="1"/>
  <c r="P112" i="1"/>
  <c r="P113" i="1"/>
  <c r="P125" i="1"/>
  <c r="P81" i="1"/>
  <c r="P24" i="1"/>
  <c r="P64" i="1"/>
  <c r="P84" i="1"/>
  <c r="P108" i="1"/>
  <c r="P94" i="1"/>
  <c r="P119" i="1"/>
  <c r="P18" i="1"/>
  <c r="P63" i="1"/>
  <c r="P88" i="1"/>
  <c r="P49" i="1"/>
  <c r="P53" i="1"/>
  <c r="P68" i="1"/>
  <c r="P92" i="1"/>
  <c r="P62" i="1"/>
  <c r="P25" i="1"/>
  <c r="P89" i="1"/>
  <c r="P76" i="1"/>
  <c r="P77" i="1"/>
  <c r="P58" i="1"/>
  <c r="P131" i="1"/>
  <c r="P123" i="1"/>
  <c r="P2" i="1"/>
  <c r="P5" i="1"/>
  <c r="P11" i="1"/>
  <c r="P8" i="1"/>
  <c r="P7" i="1"/>
  <c r="W7" i="1"/>
  <c r="P10" i="1"/>
  <c r="P3" i="1"/>
  <c r="BC47" i="1" l="1"/>
  <c r="AD47" i="1"/>
  <c r="AI47" i="1" s="1"/>
  <c r="AW47" i="1" s="1"/>
  <c r="BB47" i="1" s="1"/>
  <c r="AS920" i="1"/>
  <c r="AX920" i="1" s="1"/>
  <c r="AV884" i="1"/>
  <c r="BA884" i="1" s="1"/>
  <c r="AV819" i="1"/>
  <c r="BA819" i="1" s="1"/>
  <c r="AS970" i="1"/>
  <c r="AX970" i="1" s="1"/>
  <c r="AV970" i="1"/>
  <c r="BA970" i="1" s="1"/>
  <c r="AS898" i="1"/>
  <c r="AX898" i="1" s="1"/>
  <c r="AV862" i="1"/>
  <c r="BA862" i="1" s="1"/>
  <c r="AS807" i="1"/>
  <c r="AX807" i="1" s="1"/>
  <c r="V822" i="1"/>
  <c r="W842" i="1"/>
  <c r="V958" i="1"/>
  <c r="X958" i="1" s="1"/>
  <c r="AS958" i="1" s="1"/>
  <c r="AX958" i="1" s="1"/>
  <c r="W947" i="1"/>
  <c r="AA947" i="1" s="1"/>
  <c r="AV947" i="1" s="1"/>
  <c r="BA947" i="1" s="1"/>
  <c r="W898" i="1"/>
  <c r="V862" i="1"/>
  <c r="W924" i="1"/>
  <c r="AA924" i="1" s="1"/>
  <c r="AV924" i="1" s="1"/>
  <c r="BA924" i="1" s="1"/>
  <c r="W807" i="1"/>
  <c r="AA807" i="1" s="1"/>
  <c r="AV807" i="1" s="1"/>
  <c r="BA807" i="1" s="1"/>
  <c r="V924" i="1"/>
  <c r="X924" i="1" s="1"/>
  <c r="AS924" i="1" s="1"/>
  <c r="AX924" i="1" s="1"/>
  <c r="W917" i="1"/>
  <c r="V1008" i="1"/>
  <c r="X1008" i="1" s="1"/>
  <c r="AS1008" i="1" s="1"/>
  <c r="AX1008" i="1" s="1"/>
  <c r="W811" i="1"/>
  <c r="AA811" i="1" s="1"/>
  <c r="AV811" i="1" s="1"/>
  <c r="BA811" i="1" s="1"/>
  <c r="V851" i="1"/>
  <c r="X851" i="1" s="1"/>
  <c r="AS851" i="1" s="1"/>
  <c r="AX851" i="1" s="1"/>
  <c r="W916" i="1"/>
  <c r="V884" i="1"/>
  <c r="X884" i="1" s="1"/>
  <c r="AS884" i="1" s="1"/>
  <c r="AX884" i="1" s="1"/>
  <c r="W864" i="1"/>
  <c r="AA864" i="1" s="1"/>
  <c r="AV864" i="1" s="1"/>
  <c r="BA864" i="1" s="1"/>
  <c r="Y924" i="1"/>
  <c r="Y807" i="1"/>
  <c r="Y970" i="1"/>
  <c r="W891" i="1"/>
  <c r="V891" i="1"/>
  <c r="X891" i="1" s="1"/>
  <c r="AS891" i="1" s="1"/>
  <c r="AX891" i="1" s="1"/>
  <c r="V892" i="1"/>
  <c r="X892" i="1" s="1"/>
  <c r="AS892" i="1" s="1"/>
  <c r="AX892" i="1" s="1"/>
  <c r="V804" i="1"/>
  <c r="V919" i="1"/>
  <c r="W936" i="1"/>
  <c r="AA936" i="1" s="1"/>
  <c r="AV936" i="1" s="1"/>
  <c r="BA936" i="1" s="1"/>
  <c r="V917" i="1"/>
  <c r="X917" i="1" s="1"/>
  <c r="AS917" i="1" s="1"/>
  <c r="AX917" i="1" s="1"/>
  <c r="Y1008" i="1"/>
  <c r="W851" i="1"/>
  <c r="AA851" i="1" s="1"/>
  <c r="AV851" i="1" s="1"/>
  <c r="BA851" i="1" s="1"/>
  <c r="V916" i="1"/>
  <c r="X916" i="1" s="1"/>
  <c r="AS916" i="1" s="1"/>
  <c r="AX916" i="1" s="1"/>
  <c r="W885" i="1"/>
  <c r="AA885" i="1" s="1"/>
  <c r="AV885" i="1" s="1"/>
  <c r="BA885" i="1" s="1"/>
  <c r="V885" i="1"/>
  <c r="X885" i="1" s="1"/>
  <c r="AS885" i="1" s="1"/>
  <c r="AX885" i="1" s="1"/>
  <c r="W840" i="1"/>
  <c r="W958" i="1"/>
  <c r="W910" i="1"/>
  <c r="AA910" i="1" s="1"/>
  <c r="AV910" i="1" s="1"/>
  <c r="BA910" i="1" s="1"/>
  <c r="V915" i="1"/>
  <c r="X915" i="1" s="1"/>
  <c r="AS915" i="1" s="1"/>
  <c r="AX915" i="1" s="1"/>
  <c r="W1008" i="1"/>
  <c r="AA1008" i="1" s="1"/>
  <c r="AV1008" i="1" s="1"/>
  <c r="BA1008" i="1" s="1"/>
  <c r="V811" i="1"/>
  <c r="X811" i="1" s="1"/>
  <c r="AS811" i="1" s="1"/>
  <c r="AX811" i="1" s="1"/>
  <c r="W920" i="1"/>
  <c r="AA920" i="1" s="1"/>
  <c r="AV920" i="1" s="1"/>
  <c r="BA920" i="1" s="1"/>
  <c r="V819" i="1"/>
  <c r="X819" i="1" s="1"/>
  <c r="AS819" i="1" s="1"/>
  <c r="AX819" i="1" s="1"/>
  <c r="W897" i="1"/>
  <c r="W915" i="1"/>
  <c r="AA915" i="1" s="1"/>
  <c r="AV915" i="1" s="1"/>
  <c r="BA915" i="1" s="1"/>
  <c r="AB924" i="1"/>
  <c r="Y920" i="1"/>
  <c r="AB884" i="1"/>
  <c r="V864" i="1"/>
  <c r="X864" i="1" s="1"/>
  <c r="AS864" i="1" s="1"/>
  <c r="AX864" i="1" s="1"/>
  <c r="AB819" i="1"/>
  <c r="AB970" i="1"/>
  <c r="W559" i="1"/>
  <c r="W953" i="1"/>
  <c r="AA953" i="1" s="1"/>
  <c r="AV953" i="1" s="1"/>
  <c r="BA953" i="1" s="1"/>
  <c r="W804" i="1"/>
  <c r="AA804" i="1" s="1"/>
  <c r="AV804" i="1" s="1"/>
  <c r="BA804" i="1" s="1"/>
  <c r="W919" i="1"/>
  <c r="AA919" i="1" s="1"/>
  <c r="AV919" i="1" s="1"/>
  <c r="BA919" i="1" s="1"/>
  <c r="V928" i="1"/>
  <c r="X928" i="1" s="1"/>
  <c r="AS928" i="1" s="1"/>
  <c r="AX928" i="1" s="1"/>
  <c r="W928" i="1"/>
  <c r="AA928" i="1" s="1"/>
  <c r="AV928" i="1" s="1"/>
  <c r="BA928" i="1" s="1"/>
  <c r="V947" i="1"/>
  <c r="X947" i="1" s="1"/>
  <c r="AS947" i="1" s="1"/>
  <c r="AX947" i="1" s="1"/>
  <c r="V910" i="1"/>
  <c r="X910" i="1" s="1"/>
  <c r="AS910" i="1" s="1"/>
  <c r="AX910" i="1" s="1"/>
  <c r="W822" i="1"/>
  <c r="AA822" i="1" s="1"/>
  <c r="AV822" i="1" s="1"/>
  <c r="BA822" i="1" s="1"/>
  <c r="W955" i="1"/>
  <c r="AA955" i="1" s="1"/>
  <c r="AV955" i="1" s="1"/>
  <c r="BA955" i="1" s="1"/>
  <c r="V897" i="1"/>
  <c r="X897" i="1" s="1"/>
  <c r="AS897" i="1" s="1"/>
  <c r="AX897" i="1" s="1"/>
  <c r="V1024" i="1"/>
  <c r="X1024" i="1" s="1"/>
  <c r="AS1024" i="1" s="1"/>
  <c r="AX1024" i="1" s="1"/>
  <c r="V953" i="1"/>
  <c r="X953" i="1" s="1"/>
  <c r="AS953" i="1" s="1"/>
  <c r="AX953" i="1" s="1"/>
  <c r="Y958" i="1"/>
  <c r="V936" i="1"/>
  <c r="X936" i="1" s="1"/>
  <c r="AS936" i="1" s="1"/>
  <c r="AX936" i="1" s="1"/>
  <c r="AB862" i="1"/>
  <c r="W1024" i="1"/>
  <c r="AA1024" i="1" s="1"/>
  <c r="AV1024" i="1" s="1"/>
  <c r="BA1024" i="1" s="1"/>
  <c r="Y891" i="1"/>
  <c r="Y892" i="1"/>
  <c r="Y898" i="1"/>
  <c r="W892" i="1"/>
  <c r="AA892" i="1" s="1"/>
  <c r="AV892" i="1" s="1"/>
  <c r="BA892" i="1" s="1"/>
  <c r="V840" i="1"/>
  <c r="X840" i="1" s="1"/>
  <c r="AS840" i="1" s="1"/>
  <c r="AX840" i="1" s="1"/>
  <c r="V842" i="1"/>
  <c r="X842" i="1" s="1"/>
  <c r="AS842" i="1" s="1"/>
  <c r="AX842" i="1" s="1"/>
  <c r="V955" i="1"/>
  <c r="X955" i="1" s="1"/>
  <c r="AS955" i="1" s="1"/>
  <c r="AX955" i="1" s="1"/>
  <c r="V419" i="1"/>
  <c r="X419" i="1" s="1"/>
  <c r="AS419" i="1" s="1"/>
  <c r="AX419" i="1" s="1"/>
  <c r="W465" i="1"/>
  <c r="AA465" i="1" s="1"/>
  <c r="AV465" i="1" s="1"/>
  <c r="BA465" i="1" s="1"/>
  <c r="W327" i="1"/>
  <c r="V544" i="1"/>
  <c r="V383" i="1"/>
  <c r="X383" i="1" s="1"/>
  <c r="AS383" i="1" s="1"/>
  <c r="AX383" i="1" s="1"/>
  <c r="W712" i="1"/>
  <c r="AA712" i="1" s="1"/>
  <c r="AV712" i="1" s="1"/>
  <c r="BA712" i="1" s="1"/>
  <c r="W405" i="1"/>
  <c r="V746" i="1"/>
  <c r="W234" i="1"/>
  <c r="AA234" i="1" s="1"/>
  <c r="AV234" i="1" s="1"/>
  <c r="BA234" i="1" s="1"/>
  <c r="V561" i="1"/>
  <c r="X561" i="1" s="1"/>
  <c r="AS561" i="1" s="1"/>
  <c r="AX561" i="1" s="1"/>
  <c r="W674" i="1"/>
  <c r="V443" i="1"/>
  <c r="W440" i="1"/>
  <c r="W747" i="1"/>
  <c r="AA747" i="1" s="1"/>
  <c r="AV747" i="1" s="1"/>
  <c r="BA747" i="1" s="1"/>
  <c r="W198" i="1"/>
  <c r="V173" i="1"/>
  <c r="X173" i="1" s="1"/>
  <c r="AS173" i="1" s="1"/>
  <c r="AX173" i="1" s="1"/>
  <c r="V559" i="1"/>
  <c r="X559" i="1" s="1"/>
  <c r="AS559" i="1" s="1"/>
  <c r="AX559" i="1" s="1"/>
  <c r="V747" i="1"/>
  <c r="V758" i="1"/>
  <c r="W392" i="1"/>
  <c r="W268" i="1"/>
  <c r="AA268" i="1" s="1"/>
  <c r="AV268" i="1" s="1"/>
  <c r="BA268" i="1" s="1"/>
  <c r="V238" i="1"/>
  <c r="W287" i="1"/>
  <c r="W536" i="1"/>
  <c r="W783" i="1"/>
  <c r="W425" i="1"/>
  <c r="V562" i="1"/>
  <c r="V508" i="1"/>
  <c r="V427" i="1"/>
  <c r="V536" i="1"/>
  <c r="X536" i="1" s="1"/>
  <c r="AS536" i="1" s="1"/>
  <c r="AX536" i="1" s="1"/>
  <c r="W443" i="1"/>
  <c r="W698" i="1"/>
  <c r="V151" i="1"/>
  <c r="X151" i="1" s="1"/>
  <c r="AS151" i="1" s="1"/>
  <c r="AX151" i="1" s="1"/>
  <c r="W694" i="1"/>
  <c r="W761" i="1"/>
  <c r="V776" i="1"/>
  <c r="V450" i="1"/>
  <c r="X450" i="1" s="1"/>
  <c r="AS450" i="1" s="1"/>
  <c r="AX450" i="1" s="1"/>
  <c r="W505" i="1"/>
  <c r="V656" i="1"/>
  <c r="V727" i="1"/>
  <c r="V139" i="1"/>
  <c r="W219" i="1"/>
  <c r="V386" i="1"/>
  <c r="V308" i="1"/>
  <c r="W202" i="1"/>
  <c r="AA202" i="1" s="1"/>
  <c r="AV202" i="1" s="1"/>
  <c r="BA202" i="1" s="1"/>
  <c r="W463" i="1"/>
  <c r="AA463" i="1" s="1"/>
  <c r="AV463" i="1" s="1"/>
  <c r="BA463" i="1" s="1"/>
  <c r="V521" i="1"/>
  <c r="W596" i="1"/>
  <c r="V216" i="1"/>
  <c r="V198" i="1"/>
  <c r="W377" i="1"/>
  <c r="W200" i="1"/>
  <c r="AA200" i="1" s="1"/>
  <c r="AV200" i="1" s="1"/>
  <c r="BA200" i="1" s="1"/>
  <c r="W669" i="1"/>
  <c r="AA669" i="1" s="1"/>
  <c r="AV669" i="1" s="1"/>
  <c r="BA669" i="1" s="1"/>
  <c r="W679" i="1"/>
  <c r="W208" i="1"/>
  <c r="V464" i="1"/>
  <c r="AC47" i="1"/>
  <c r="AF47" i="1" s="1"/>
  <c r="AT47" i="1" s="1"/>
  <c r="AY47" i="1" s="1"/>
  <c r="BE47" i="1" s="1"/>
  <c r="V292" i="1"/>
  <c r="V783" i="1"/>
  <c r="W308" i="1"/>
  <c r="W241" i="1"/>
  <c r="W508" i="1"/>
  <c r="W533" i="1"/>
  <c r="W525" i="1"/>
  <c r="V705" i="1"/>
  <c r="V691" i="1"/>
  <c r="X691" i="1" s="1"/>
  <c r="AS691" i="1" s="1"/>
  <c r="AX691" i="1" s="1"/>
  <c r="V723" i="1"/>
  <c r="V327" i="1"/>
  <c r="V710" i="1"/>
  <c r="V494" i="1"/>
  <c r="W450" i="1"/>
  <c r="W292" i="1"/>
  <c r="W524" i="1"/>
  <c r="W238" i="1"/>
  <c r="AA238" i="1" s="1"/>
  <c r="AV238" i="1" s="1"/>
  <c r="BA238" i="1" s="1"/>
  <c r="W151" i="1"/>
  <c r="V576" i="1"/>
  <c r="W173" i="1"/>
  <c r="AA173" i="1" s="1"/>
  <c r="AV173" i="1" s="1"/>
  <c r="BA173" i="1" s="1"/>
  <c r="W705" i="1"/>
  <c r="AA705" i="1" s="1"/>
  <c r="AV705" i="1" s="1"/>
  <c r="BA705" i="1" s="1"/>
  <c r="V694" i="1"/>
  <c r="V377" i="1"/>
  <c r="V414" i="1"/>
  <c r="W531" i="1"/>
  <c r="V638" i="1"/>
  <c r="V219" i="1"/>
  <c r="X219" i="1" s="1"/>
  <c r="AS219" i="1" s="1"/>
  <c r="AX219" i="1" s="1"/>
  <c r="W148" i="1"/>
  <c r="W237" i="1"/>
  <c r="V357" i="1"/>
  <c r="W689" i="1"/>
  <c r="W333" i="1"/>
  <c r="V609" i="1"/>
  <c r="W424" i="1"/>
  <c r="V353" i="1"/>
  <c r="V518" i="1"/>
  <c r="W592" i="1"/>
  <c r="AA592" i="1" s="1"/>
  <c r="AV592" i="1" s="1"/>
  <c r="BA592" i="1" s="1"/>
  <c r="V202" i="1"/>
  <c r="V212" i="1"/>
  <c r="W282" i="1"/>
  <c r="W561" i="1"/>
  <c r="V461" i="1"/>
  <c r="V698" i="1"/>
  <c r="V784" i="1"/>
  <c r="X784" i="1" s="1"/>
  <c r="AS784" i="1" s="1"/>
  <c r="AX784" i="1" s="1"/>
  <c r="X105" i="1"/>
  <c r="AS105" i="1" s="1"/>
  <c r="AX105" i="1" s="1"/>
  <c r="Y105" i="1"/>
  <c r="AA120" i="1"/>
  <c r="AV120" i="1" s="1"/>
  <c r="BA120" i="1" s="1"/>
  <c r="AB120" i="1"/>
  <c r="W383" i="1"/>
  <c r="AA383" i="1" s="1"/>
  <c r="AV383" i="1" s="1"/>
  <c r="BA383" i="1" s="1"/>
  <c r="V175" i="1"/>
  <c r="W681" i="1"/>
  <c r="W691" i="1"/>
  <c r="W414" i="1"/>
  <c r="V255" i="1"/>
  <c r="V687" i="1"/>
  <c r="V396" i="1"/>
  <c r="W293" i="1"/>
  <c r="AA293" i="1" s="1"/>
  <c r="AV293" i="1" s="1"/>
  <c r="BA293" i="1" s="1"/>
  <c r="Y219" i="1"/>
  <c r="V524" i="1"/>
  <c r="X524" i="1" s="1"/>
  <c r="AS524" i="1" s="1"/>
  <c r="AX524" i="1" s="1"/>
  <c r="V341" i="1"/>
  <c r="X341" i="1" s="1"/>
  <c r="AS341" i="1" s="1"/>
  <c r="AX341" i="1" s="1"/>
  <c r="V268" i="1"/>
  <c r="X268" i="1" s="1"/>
  <c r="AS268" i="1" s="1"/>
  <c r="AX268" i="1" s="1"/>
  <c r="V193" i="1"/>
  <c r="X193" i="1" s="1"/>
  <c r="AS193" i="1" s="1"/>
  <c r="AX193" i="1" s="1"/>
  <c r="V351" i="1"/>
  <c r="X351" i="1" s="1"/>
  <c r="AS351" i="1" s="1"/>
  <c r="AX351" i="1" s="1"/>
  <c r="V237" i="1"/>
  <c r="X237" i="1" s="1"/>
  <c r="AS237" i="1" s="1"/>
  <c r="AX237" i="1" s="1"/>
  <c r="V362" i="1"/>
  <c r="X362" i="1" s="1"/>
  <c r="AS362" i="1" s="1"/>
  <c r="AX362" i="1" s="1"/>
  <c r="W609" i="1"/>
  <c r="AA609" i="1" s="1"/>
  <c r="AV609" i="1" s="1"/>
  <c r="BA609" i="1" s="1"/>
  <c r="V424" i="1"/>
  <c r="X424" i="1" s="1"/>
  <c r="AS424" i="1" s="1"/>
  <c r="AX424" i="1" s="1"/>
  <c r="AB592" i="1"/>
  <c r="V797" i="1"/>
  <c r="X797" i="1" s="1"/>
  <c r="AS797" i="1" s="1"/>
  <c r="AX797" i="1" s="1"/>
  <c r="W212" i="1"/>
  <c r="AA212" i="1" s="1"/>
  <c r="AV212" i="1" s="1"/>
  <c r="BA212" i="1" s="1"/>
  <c r="V757" i="1"/>
  <c r="X757" i="1" s="1"/>
  <c r="AS757" i="1" s="1"/>
  <c r="AX757" i="1" s="1"/>
  <c r="Y561" i="1"/>
  <c r="W521" i="1"/>
  <c r="AA521" i="1" s="1"/>
  <c r="AV521" i="1" s="1"/>
  <c r="BA521" i="1" s="1"/>
  <c r="V378" i="1"/>
  <c r="X378" i="1" s="1"/>
  <c r="AS378" i="1" s="1"/>
  <c r="AX378" i="1" s="1"/>
  <c r="W461" i="1"/>
  <c r="AA461" i="1" s="1"/>
  <c r="AV461" i="1" s="1"/>
  <c r="BA461" i="1" s="1"/>
  <c r="V120" i="1"/>
  <c r="X120" i="1" s="1"/>
  <c r="AS120" i="1" s="1"/>
  <c r="AX120" i="1" s="1"/>
  <c r="W576" i="1"/>
  <c r="AA576" i="1" s="1"/>
  <c r="AV576" i="1" s="1"/>
  <c r="BA576" i="1" s="1"/>
  <c r="V709" i="1"/>
  <c r="X709" i="1" s="1"/>
  <c r="AS709" i="1" s="1"/>
  <c r="AX709" i="1" s="1"/>
  <c r="V699" i="1"/>
  <c r="X699" i="1" s="1"/>
  <c r="AS699" i="1" s="1"/>
  <c r="AX699" i="1" s="1"/>
  <c r="Y784" i="1"/>
  <c r="AB200" i="1"/>
  <c r="V579" i="1"/>
  <c r="V442" i="1"/>
  <c r="Y383" i="1"/>
  <c r="AB712" i="1"/>
  <c r="AB238" i="1"/>
  <c r="W193" i="1"/>
  <c r="AA193" i="1" s="1"/>
  <c r="AV193" i="1" s="1"/>
  <c r="BA193" i="1" s="1"/>
  <c r="V505" i="1"/>
  <c r="X505" i="1" s="1"/>
  <c r="AS505" i="1" s="1"/>
  <c r="AX505" i="1" s="1"/>
  <c r="V689" i="1"/>
  <c r="X689" i="1" s="1"/>
  <c r="AS689" i="1" s="1"/>
  <c r="AX689" i="1" s="1"/>
  <c r="W231" i="1"/>
  <c r="AA231" i="1" s="1"/>
  <c r="AV231" i="1" s="1"/>
  <c r="BA231" i="1" s="1"/>
  <c r="W353" i="1"/>
  <c r="AA353" i="1" s="1"/>
  <c r="AV353" i="1" s="1"/>
  <c r="BA353" i="1" s="1"/>
  <c r="W168" i="1"/>
  <c r="AA168" i="1" s="1"/>
  <c r="AV168" i="1" s="1"/>
  <c r="BA168" i="1" s="1"/>
  <c r="V168" i="1"/>
  <c r="X168" i="1" s="1"/>
  <c r="AS168" i="1" s="1"/>
  <c r="AX168" i="1" s="1"/>
  <c r="V525" i="1"/>
  <c r="X525" i="1" s="1"/>
  <c r="AS525" i="1" s="1"/>
  <c r="AX525" i="1" s="1"/>
  <c r="V282" i="1"/>
  <c r="X282" i="1" s="1"/>
  <c r="AS282" i="1" s="1"/>
  <c r="AX282" i="1" s="1"/>
  <c r="W757" i="1"/>
  <c r="AA757" i="1" s="1"/>
  <c r="AV757" i="1" s="1"/>
  <c r="BA757" i="1" s="1"/>
  <c r="V674" i="1"/>
  <c r="X674" i="1" s="1"/>
  <c r="AS674" i="1" s="1"/>
  <c r="AX674" i="1" s="1"/>
  <c r="V596" i="1"/>
  <c r="X596" i="1" s="1"/>
  <c r="AS596" i="1" s="1"/>
  <c r="AX596" i="1" s="1"/>
  <c r="W378" i="1"/>
  <c r="AA378" i="1" s="1"/>
  <c r="AV378" i="1" s="1"/>
  <c r="BA378" i="1" s="1"/>
  <c r="W445" i="1"/>
  <c r="AA445" i="1" s="1"/>
  <c r="AV445" i="1" s="1"/>
  <c r="BA445" i="1" s="1"/>
  <c r="W281" i="1"/>
  <c r="AA281" i="1" s="1"/>
  <c r="AV281" i="1" s="1"/>
  <c r="BA281" i="1" s="1"/>
  <c r="Y173" i="1"/>
  <c r="V206" i="1"/>
  <c r="X206" i="1" s="1"/>
  <c r="AS206" i="1" s="1"/>
  <c r="AX206" i="1" s="1"/>
  <c r="W784" i="1"/>
  <c r="AA784" i="1" s="1"/>
  <c r="AV784" i="1" s="1"/>
  <c r="BA784" i="1" s="1"/>
  <c r="V352" i="1"/>
  <c r="X352" i="1" s="1"/>
  <c r="AS352" i="1" s="1"/>
  <c r="AX352" i="1" s="1"/>
  <c r="V679" i="1"/>
  <c r="X679" i="1" s="1"/>
  <c r="AS679" i="1" s="1"/>
  <c r="AX679" i="1" s="1"/>
  <c r="W464" i="1"/>
  <c r="AA464" i="1" s="1"/>
  <c r="AV464" i="1" s="1"/>
  <c r="BA464" i="1" s="1"/>
  <c r="W758" i="1"/>
  <c r="AA758" i="1" s="1"/>
  <c r="AV758" i="1" s="1"/>
  <c r="BA758" i="1" s="1"/>
  <c r="V392" i="1"/>
  <c r="X392" i="1" s="1"/>
  <c r="AS392" i="1" s="1"/>
  <c r="AB747" i="1"/>
  <c r="V224" i="1"/>
  <c r="X224" i="1" s="1"/>
  <c r="AS224" i="1" s="1"/>
  <c r="AX224" i="1" s="1"/>
  <c r="W657" i="1"/>
  <c r="W453" i="1"/>
  <c r="AA453" i="1" s="1"/>
  <c r="AV453" i="1" s="1"/>
  <c r="BA453" i="1" s="1"/>
  <c r="V162" i="1"/>
  <c r="V287" i="1"/>
  <c r="X287" i="1" s="1"/>
  <c r="AS287" i="1" s="1"/>
  <c r="AX287" i="1" s="1"/>
  <c r="W612" i="1"/>
  <c r="V763" i="1"/>
  <c r="V733" i="1"/>
  <c r="V712" i="1"/>
  <c r="X712" i="1" s="1"/>
  <c r="AS712" i="1" s="1"/>
  <c r="AX712" i="1" s="1"/>
  <c r="V293" i="1"/>
  <c r="X293" i="1" s="1"/>
  <c r="AS293" i="1" s="1"/>
  <c r="AX293" i="1" s="1"/>
  <c r="W341" i="1"/>
  <c r="AA341" i="1" s="1"/>
  <c r="AV341" i="1" s="1"/>
  <c r="BA341" i="1" s="1"/>
  <c r="W386" i="1"/>
  <c r="AA386" i="1" s="1"/>
  <c r="AV386" i="1" s="1"/>
  <c r="BA386" i="1" s="1"/>
  <c r="W351" i="1"/>
  <c r="AA351" i="1" s="1"/>
  <c r="AV351" i="1" s="1"/>
  <c r="BA351" i="1" s="1"/>
  <c r="V148" i="1"/>
  <c r="X148" i="1" s="1"/>
  <c r="AS148" i="1" s="1"/>
  <c r="AX148" i="1" s="1"/>
  <c r="V425" i="1"/>
  <c r="X425" i="1" s="1"/>
  <c r="AS425" i="1" s="1"/>
  <c r="AX425" i="1" s="1"/>
  <c r="W562" i="1"/>
  <c r="AA562" i="1" s="1"/>
  <c r="AV562" i="1" s="1"/>
  <c r="BA562" i="1" s="1"/>
  <c r="W362" i="1"/>
  <c r="AA362" i="1" s="1"/>
  <c r="AV362" i="1" s="1"/>
  <c r="BA362" i="1" s="1"/>
  <c r="W357" i="1"/>
  <c r="AA357" i="1" s="1"/>
  <c r="AV357" i="1" s="1"/>
  <c r="BA357" i="1" s="1"/>
  <c r="V333" i="1"/>
  <c r="X333" i="1" s="1"/>
  <c r="AS333" i="1" s="1"/>
  <c r="AX333" i="1" s="1"/>
  <c r="V241" i="1"/>
  <c r="X241" i="1" s="1"/>
  <c r="AS241" i="1" s="1"/>
  <c r="AX241" i="1" s="1"/>
  <c r="V231" i="1"/>
  <c r="X231" i="1" s="1"/>
  <c r="AS231" i="1" s="1"/>
  <c r="AX231" i="1" s="1"/>
  <c r="V405" i="1"/>
  <c r="X405" i="1" s="1"/>
  <c r="AS405" i="1" s="1"/>
  <c r="AX405" i="1" s="1"/>
  <c r="W518" i="1"/>
  <c r="AA518" i="1" s="1"/>
  <c r="AV518" i="1" s="1"/>
  <c r="BA518" i="1" s="1"/>
  <c r="W656" i="1"/>
  <c r="AA656" i="1" s="1"/>
  <c r="AV656" i="1" s="1"/>
  <c r="BA656" i="1" s="1"/>
  <c r="V533" i="1"/>
  <c r="X533" i="1" s="1"/>
  <c r="AS533" i="1" s="1"/>
  <c r="AX533" i="1" s="1"/>
  <c r="V592" i="1"/>
  <c r="X592" i="1" s="1"/>
  <c r="AS592" i="1" s="1"/>
  <c r="AX592" i="1" s="1"/>
  <c r="W746" i="1"/>
  <c r="AA746" i="1" s="1"/>
  <c r="AV746" i="1" s="1"/>
  <c r="BA746" i="1" s="1"/>
  <c r="W797" i="1"/>
  <c r="AA797" i="1" s="1"/>
  <c r="AV797" i="1" s="1"/>
  <c r="BA797" i="1" s="1"/>
  <c r="V234" i="1"/>
  <c r="X234" i="1" s="1"/>
  <c r="AS234" i="1" s="1"/>
  <c r="AX234" i="1" s="1"/>
  <c r="V463" i="1"/>
  <c r="X463" i="1" s="1"/>
  <c r="AS463" i="1" s="1"/>
  <c r="AX463" i="1" s="1"/>
  <c r="V445" i="1"/>
  <c r="X445" i="1" s="1"/>
  <c r="AS445" i="1" s="1"/>
  <c r="AX445" i="1" s="1"/>
  <c r="V440" i="1"/>
  <c r="X440" i="1" s="1"/>
  <c r="AS440" i="1" s="1"/>
  <c r="AX440" i="1" s="1"/>
  <c r="V281" i="1"/>
  <c r="X281" i="1" s="1"/>
  <c r="AS281" i="1" s="1"/>
  <c r="AX281" i="1" s="1"/>
  <c r="W206" i="1"/>
  <c r="AA206" i="1" s="1"/>
  <c r="AV206" i="1" s="1"/>
  <c r="BA206" i="1" s="1"/>
  <c r="W709" i="1"/>
  <c r="AA709" i="1" s="1"/>
  <c r="AV709" i="1" s="1"/>
  <c r="BA709" i="1" s="1"/>
  <c r="V761" i="1"/>
  <c r="X761" i="1" s="1"/>
  <c r="AS761" i="1" s="1"/>
  <c r="AX761" i="1" s="1"/>
  <c r="W216" i="1"/>
  <c r="AA216" i="1" s="1"/>
  <c r="AV216" i="1" s="1"/>
  <c r="BA216" i="1" s="1"/>
  <c r="W352" i="1"/>
  <c r="AA352" i="1" s="1"/>
  <c r="AV352" i="1" s="1"/>
  <c r="BA352" i="1" s="1"/>
  <c r="W699" i="1"/>
  <c r="AA699" i="1" s="1"/>
  <c r="AV699" i="1" s="1"/>
  <c r="BA699" i="1" s="1"/>
  <c r="V200" i="1"/>
  <c r="X200" i="1" s="1"/>
  <c r="AS200" i="1" s="1"/>
  <c r="AX200" i="1" s="1"/>
  <c r="V669" i="1"/>
  <c r="X669" i="1" s="1"/>
  <c r="AS669" i="1" s="1"/>
  <c r="AX669" i="1" s="1"/>
  <c r="V208" i="1"/>
  <c r="X208" i="1" s="1"/>
  <c r="AS208" i="1" s="1"/>
  <c r="AX208" i="1" s="1"/>
  <c r="AA105" i="1"/>
  <c r="AB105" i="1"/>
  <c r="V371" i="1"/>
  <c r="W312" i="1"/>
  <c r="W786" i="1"/>
  <c r="V657" i="1"/>
  <c r="W729" i="1"/>
  <c r="AA729" i="1" s="1"/>
  <c r="AV729" i="1" s="1"/>
  <c r="BA729" i="1" s="1"/>
  <c r="W782" i="1"/>
  <c r="W684" i="1"/>
  <c r="W314" i="1"/>
  <c r="W255" i="1"/>
  <c r="V542" i="1"/>
  <c r="V512" i="1"/>
  <c r="V470" i="1"/>
  <c r="X470" i="1" s="1"/>
  <c r="AS470" i="1" s="1"/>
  <c r="AX470" i="1" s="1"/>
  <c r="V513" i="1"/>
  <c r="W625" i="1"/>
  <c r="V545" i="1"/>
  <c r="W468" i="1"/>
  <c r="AA468" i="1" s="1"/>
  <c r="AV468" i="1" s="1"/>
  <c r="BA468" i="1" s="1"/>
  <c r="W662" i="1"/>
  <c r="V672" i="1"/>
  <c r="X672" i="1" s="1"/>
  <c r="AS672" i="1" s="1"/>
  <c r="AX672" i="1" s="1"/>
  <c r="W672" i="1"/>
  <c r="W279" i="1"/>
  <c r="W178" i="1"/>
  <c r="W252" i="1"/>
  <c r="W201" i="1"/>
  <c r="W714" i="1"/>
  <c r="W16" i="1"/>
  <c r="V226" i="1"/>
  <c r="V612" i="1"/>
  <c r="W78" i="1"/>
  <c r="W470" i="1"/>
  <c r="V511" i="1"/>
  <c r="V160" i="1"/>
  <c r="W160" i="1"/>
  <c r="W638" i="1"/>
  <c r="W719" i="1"/>
  <c r="AA719" i="1" s="1"/>
  <c r="AV719" i="1" s="1"/>
  <c r="BA719" i="1" s="1"/>
  <c r="V625" i="1"/>
  <c r="X16" i="1"/>
  <c r="AS16" i="1" s="1"/>
  <c r="AX16" i="1" s="1"/>
  <c r="Y16" i="1"/>
  <c r="X78" i="1"/>
  <c r="AS78" i="1" s="1"/>
  <c r="AX78" i="1" s="1"/>
  <c r="Y78" i="1"/>
  <c r="V178" i="1"/>
  <c r="X178" i="1" s="1"/>
  <c r="AS178" i="1" s="1"/>
  <c r="AX178" i="1" s="1"/>
  <c r="V453" i="1"/>
  <c r="W402" i="1"/>
  <c r="AA402" i="1" s="1"/>
  <c r="AV402" i="1" s="1"/>
  <c r="BA402" i="1" s="1"/>
  <c r="AA103" i="1"/>
  <c r="AB103" i="1"/>
  <c r="V729" i="1"/>
  <c r="X729" i="1" s="1"/>
  <c r="AS729" i="1" s="1"/>
  <c r="AX729" i="1" s="1"/>
  <c r="BC729" i="1" s="1"/>
  <c r="W512" i="1"/>
  <c r="AA512" i="1" s="1"/>
  <c r="AV512" i="1" s="1"/>
  <c r="BA512" i="1" s="1"/>
  <c r="V348" i="1"/>
  <c r="X348" i="1" s="1"/>
  <c r="AS348" i="1" s="1"/>
  <c r="AX348" i="1" s="1"/>
  <c r="W226" i="1"/>
  <c r="AA226" i="1" s="1"/>
  <c r="AV226" i="1" s="1"/>
  <c r="BA226" i="1" s="1"/>
  <c r="W687" i="1"/>
  <c r="AA687" i="1" s="1"/>
  <c r="AV687" i="1" s="1"/>
  <c r="BA687" i="1" s="1"/>
  <c r="V133" i="1"/>
  <c r="X133" i="1" s="1"/>
  <c r="AS133" i="1" s="1"/>
  <c r="AX133" i="1" s="1"/>
  <c r="W511" i="1"/>
  <c r="AA511" i="1" s="1"/>
  <c r="AV511" i="1" s="1"/>
  <c r="BA511" i="1" s="1"/>
  <c r="V789" i="1"/>
  <c r="X789" i="1" s="1"/>
  <c r="AS789" i="1" s="1"/>
  <c r="AX789" i="1" s="1"/>
  <c r="W513" i="1"/>
  <c r="AA513" i="1" s="1"/>
  <c r="AV513" i="1" s="1"/>
  <c r="BA513" i="1" s="1"/>
  <c r="W544" i="1"/>
  <c r="AA544" i="1" s="1"/>
  <c r="AV544" i="1" s="1"/>
  <c r="BA544" i="1" s="1"/>
  <c r="V437" i="1"/>
  <c r="X437" i="1" s="1"/>
  <c r="AS437" i="1" s="1"/>
  <c r="AX437" i="1" s="1"/>
  <c r="V558" i="1"/>
  <c r="X558" i="1" s="1"/>
  <c r="AS558" i="1" s="1"/>
  <c r="AX558" i="1" s="1"/>
  <c r="X17" i="1"/>
  <c r="Y17" i="1"/>
  <c r="V714" i="1"/>
  <c r="X714" i="1" s="1"/>
  <c r="AS714" i="1" s="1"/>
  <c r="AX714" i="1" s="1"/>
  <c r="V543" i="1"/>
  <c r="W320" i="1"/>
  <c r="AA320" i="1" s="1"/>
  <c r="AV320" i="1" s="1"/>
  <c r="BA320" i="1" s="1"/>
  <c r="W183" i="1"/>
  <c r="W239" i="1"/>
  <c r="W271" i="1"/>
  <c r="W604" i="1"/>
  <c r="AA604" i="1" s="1"/>
  <c r="AV604" i="1" s="1"/>
  <c r="BA604" i="1" s="1"/>
  <c r="V195" i="1"/>
  <c r="W645" i="1"/>
  <c r="V706" i="1"/>
  <c r="V739" i="1"/>
  <c r="X739" i="1" s="1"/>
  <c r="AS739" i="1" s="1"/>
  <c r="AX739" i="1" s="1"/>
  <c r="W770" i="1"/>
  <c r="W680" i="1"/>
  <c r="W209" i="1"/>
  <c r="V796" i="1"/>
  <c r="X796" i="1" s="1"/>
  <c r="AS796" i="1" s="1"/>
  <c r="AX796" i="1" s="1"/>
  <c r="W141" i="1"/>
  <c r="W339" i="1"/>
  <c r="W17" i="1"/>
  <c r="AA17" i="1" s="1"/>
  <c r="AV17" i="1" s="1"/>
  <c r="BA17" i="1" s="1"/>
  <c r="W776" i="1"/>
  <c r="AA776" i="1" s="1"/>
  <c r="AV776" i="1" s="1"/>
  <c r="BA776" i="1" s="1"/>
  <c r="V214" i="1"/>
  <c r="X214" i="1" s="1"/>
  <c r="AS214" i="1" s="1"/>
  <c r="AX214" i="1" s="1"/>
  <c r="W214" i="1"/>
  <c r="AA214" i="1" s="1"/>
  <c r="AV214" i="1" s="1"/>
  <c r="BA214" i="1" s="1"/>
  <c r="V365" i="1"/>
  <c r="X365" i="1" s="1"/>
  <c r="AS365" i="1" s="1"/>
  <c r="AX365" i="1" s="1"/>
  <c r="W763" i="1"/>
  <c r="AA763" i="1" s="1"/>
  <c r="AV763" i="1" s="1"/>
  <c r="BA763" i="1" s="1"/>
  <c r="W733" i="1"/>
  <c r="AA733" i="1" s="1"/>
  <c r="AV733" i="1" s="1"/>
  <c r="BA733" i="1" s="1"/>
  <c r="W437" i="1"/>
  <c r="AA437" i="1" s="1"/>
  <c r="AV437" i="1" s="1"/>
  <c r="BA437" i="1" s="1"/>
  <c r="V103" i="1"/>
  <c r="X103" i="1" s="1"/>
  <c r="AS103" i="1" s="1"/>
  <c r="AX103" i="1" s="1"/>
  <c r="W442" i="1"/>
  <c r="AA442" i="1" s="1"/>
  <c r="AV442" i="1" s="1"/>
  <c r="BA442" i="1" s="1"/>
  <c r="V782" i="1"/>
  <c r="W543" i="1"/>
  <c r="W550" i="1"/>
  <c r="W195" i="1"/>
  <c r="W706" i="1"/>
  <c r="W487" i="1"/>
  <c r="W441" i="1"/>
  <c r="W675" i="1"/>
  <c r="V399" i="1"/>
  <c r="V191" i="1"/>
  <c r="V684" i="1"/>
  <c r="X684" i="1" s="1"/>
  <c r="AS684" i="1" s="1"/>
  <c r="AX684" i="1" s="1"/>
  <c r="V531" i="1"/>
  <c r="X531" i="1" s="1"/>
  <c r="AS531" i="1" s="1"/>
  <c r="AX531" i="1" s="1"/>
  <c r="V402" i="1"/>
  <c r="X402" i="1" s="1"/>
  <c r="AS402" i="1" s="1"/>
  <c r="AX402" i="1" s="1"/>
  <c r="W723" i="1"/>
  <c r="AA723" i="1" s="1"/>
  <c r="AV723" i="1" s="1"/>
  <c r="BA723" i="1" s="1"/>
  <c r="W683" i="1"/>
  <c r="AA683" i="1" s="1"/>
  <c r="AV683" i="1" s="1"/>
  <c r="BA683" i="1" s="1"/>
  <c r="V683" i="1"/>
  <c r="X683" i="1" s="1"/>
  <c r="AS683" i="1" s="1"/>
  <c r="AX683" i="1" s="1"/>
  <c r="V314" i="1"/>
  <c r="X314" i="1" s="1"/>
  <c r="AS314" i="1" s="1"/>
  <c r="AX314" i="1" s="1"/>
  <c r="W365" i="1"/>
  <c r="AA365" i="1" s="1"/>
  <c r="AV365" i="1" s="1"/>
  <c r="BA365" i="1" s="1"/>
  <c r="W542" i="1"/>
  <c r="AA542" i="1" s="1"/>
  <c r="AV542" i="1" s="1"/>
  <c r="BA542" i="1" s="1"/>
  <c r="W162" i="1"/>
  <c r="AA162" i="1" s="1"/>
  <c r="AV162" i="1" s="1"/>
  <c r="BA162" i="1" s="1"/>
  <c r="V201" i="1"/>
  <c r="X201" i="1" s="1"/>
  <c r="AS201" i="1" s="1"/>
  <c r="AX201" i="1" s="1"/>
  <c r="W710" i="1"/>
  <c r="AA710" i="1" s="1"/>
  <c r="AV710" i="1" s="1"/>
  <c r="BA710" i="1" s="1"/>
  <c r="W348" i="1"/>
  <c r="AA348" i="1" s="1"/>
  <c r="AV348" i="1" s="1"/>
  <c r="BA348" i="1" s="1"/>
  <c r="W494" i="1"/>
  <c r="AA494" i="1" s="1"/>
  <c r="AV494" i="1" s="1"/>
  <c r="BA494" i="1" s="1"/>
  <c r="W133" i="1"/>
  <c r="AA133" i="1" s="1"/>
  <c r="AV133" i="1" s="1"/>
  <c r="BA133" i="1" s="1"/>
  <c r="W396" i="1"/>
  <c r="AA396" i="1" s="1"/>
  <c r="AV396" i="1" s="1"/>
  <c r="BA396" i="1" s="1"/>
  <c r="W789" i="1"/>
  <c r="AA789" i="1" s="1"/>
  <c r="AV789" i="1" s="1"/>
  <c r="BA789" i="1" s="1"/>
  <c r="W558" i="1"/>
  <c r="AA558" i="1" s="1"/>
  <c r="AV558" i="1" s="1"/>
  <c r="BA558" i="1" s="1"/>
  <c r="V719" i="1"/>
  <c r="X719" i="1" s="1"/>
  <c r="AS719" i="1" s="1"/>
  <c r="AX719" i="1" s="1"/>
  <c r="W545" i="1"/>
  <c r="AA545" i="1" s="1"/>
  <c r="AV545" i="1" s="1"/>
  <c r="BA545" i="1" s="1"/>
  <c r="V320" i="1"/>
  <c r="X320" i="1" s="1"/>
  <c r="AS320" i="1" s="1"/>
  <c r="AX320" i="1" s="1"/>
  <c r="W371" i="1"/>
  <c r="AA371" i="1" s="1"/>
  <c r="AV371" i="1" s="1"/>
  <c r="BA371" i="1" s="1"/>
  <c r="V183" i="1"/>
  <c r="X183" i="1" s="1"/>
  <c r="AS183" i="1" s="1"/>
  <c r="AX183" i="1" s="1"/>
  <c r="V239" i="1"/>
  <c r="X239" i="1" s="1"/>
  <c r="AS239" i="1" s="1"/>
  <c r="AX239" i="1" s="1"/>
  <c r="V468" i="1"/>
  <c r="X468" i="1" s="1"/>
  <c r="AS468" i="1" s="1"/>
  <c r="AX468" i="1" s="1"/>
  <c r="W175" i="1"/>
  <c r="AA175" i="1" s="1"/>
  <c r="AV175" i="1" s="1"/>
  <c r="BA175" i="1" s="1"/>
  <c r="W727" i="1"/>
  <c r="AA727" i="1" s="1"/>
  <c r="AV727" i="1" s="1"/>
  <c r="BA727" i="1" s="1"/>
  <c r="W433" i="1"/>
  <c r="AA433" i="1" s="1"/>
  <c r="AV433" i="1" s="1"/>
  <c r="BA433" i="1" s="1"/>
  <c r="V271" i="1"/>
  <c r="X271" i="1" s="1"/>
  <c r="AS271" i="1" s="1"/>
  <c r="AX271" i="1" s="1"/>
  <c r="W737" i="1"/>
  <c r="AA737" i="1" s="1"/>
  <c r="AV737" i="1" s="1"/>
  <c r="BA737" i="1" s="1"/>
  <c r="W756" i="1"/>
  <c r="AA756" i="1" s="1"/>
  <c r="AV756" i="1" s="1"/>
  <c r="BA756" i="1" s="1"/>
  <c r="W739" i="1"/>
  <c r="AA739" i="1" s="1"/>
  <c r="AV739" i="1" s="1"/>
  <c r="BA739" i="1" s="1"/>
  <c r="W787" i="1"/>
  <c r="AA787" i="1" s="1"/>
  <c r="AV787" i="1" s="1"/>
  <c r="BA787" i="1" s="1"/>
  <c r="V787" i="1"/>
  <c r="X787" i="1" s="1"/>
  <c r="AS787" i="1" s="1"/>
  <c r="AX787" i="1" s="1"/>
  <c r="V662" i="1"/>
  <c r="X662" i="1" s="1"/>
  <c r="AS662" i="1" s="1"/>
  <c r="AX662" i="1" s="1"/>
  <c r="V770" i="1"/>
  <c r="X770" i="1" s="1"/>
  <c r="AS770" i="1" s="1"/>
  <c r="AX770" i="1" s="1"/>
  <c r="V680" i="1"/>
  <c r="X680" i="1" s="1"/>
  <c r="AS680" i="1" s="1"/>
  <c r="AX680" i="1" s="1"/>
  <c r="V487" i="1"/>
  <c r="X487" i="1" s="1"/>
  <c r="AS487" i="1" s="1"/>
  <c r="AX487" i="1" s="1"/>
  <c r="W419" i="1"/>
  <c r="AA419" i="1" s="1"/>
  <c r="AV419" i="1" s="1"/>
  <c r="BA419" i="1" s="1"/>
  <c r="V465" i="1"/>
  <c r="X465" i="1" s="1"/>
  <c r="AS465" i="1" s="1"/>
  <c r="AX465" i="1" s="1"/>
  <c r="V279" i="1"/>
  <c r="X279" i="1" s="1"/>
  <c r="AS279" i="1" s="1"/>
  <c r="AX279" i="1" s="1"/>
  <c r="W796" i="1"/>
  <c r="AA796" i="1" s="1"/>
  <c r="AV796" i="1" s="1"/>
  <c r="BA796" i="1" s="1"/>
  <c r="W399" i="1"/>
  <c r="AA399" i="1" s="1"/>
  <c r="AV399" i="1" s="1"/>
  <c r="BA399" i="1" s="1"/>
  <c r="W496" i="1"/>
  <c r="AA496" i="1" s="1"/>
  <c r="AV496" i="1" s="1"/>
  <c r="BA496" i="1" s="1"/>
  <c r="V339" i="1"/>
  <c r="X339" i="1" s="1"/>
  <c r="AS339" i="1" s="1"/>
  <c r="AX339" i="1" s="1"/>
  <c r="W191" i="1"/>
  <c r="AA191" i="1" s="1"/>
  <c r="AV191" i="1" s="1"/>
  <c r="BA191" i="1" s="1"/>
  <c r="W593" i="1"/>
  <c r="AA593" i="1" s="1"/>
  <c r="AV593" i="1" s="1"/>
  <c r="BA593" i="1" s="1"/>
  <c r="W742" i="1"/>
  <c r="AA742" i="1" s="1"/>
  <c r="AV742" i="1" s="1"/>
  <c r="BA742" i="1" s="1"/>
  <c r="V760" i="1"/>
  <c r="X760" i="1" s="1"/>
  <c r="AS760" i="1" s="1"/>
  <c r="AX760" i="1" s="1"/>
  <c r="W682" i="1"/>
  <c r="AA682" i="1" s="1"/>
  <c r="AV682" i="1" s="1"/>
  <c r="BA682" i="1" s="1"/>
  <c r="V550" i="1"/>
  <c r="X550" i="1" s="1"/>
  <c r="AS550" i="1" s="1"/>
  <c r="AX550" i="1" s="1"/>
  <c r="V523" i="1"/>
  <c r="X523" i="1" s="1"/>
  <c r="AS523" i="1" s="1"/>
  <c r="AX523" i="1" s="1"/>
  <c r="V604" i="1"/>
  <c r="X604" i="1" s="1"/>
  <c r="AS604" i="1" s="1"/>
  <c r="AX604" i="1" s="1"/>
  <c r="V645" i="1"/>
  <c r="X645" i="1" s="1"/>
  <c r="AS645" i="1" s="1"/>
  <c r="AX645" i="1" s="1"/>
  <c r="V182" i="1"/>
  <c r="X182" i="1" s="1"/>
  <c r="AS182" i="1" s="1"/>
  <c r="AX182" i="1" s="1"/>
  <c r="V565" i="1"/>
  <c r="X565" i="1" s="1"/>
  <c r="AS565" i="1" s="1"/>
  <c r="AX565" i="1" s="1"/>
  <c r="V675" i="1"/>
  <c r="X675" i="1" s="1"/>
  <c r="AS675" i="1" s="1"/>
  <c r="AX675" i="1" s="1"/>
  <c r="V768" i="1"/>
  <c r="X768" i="1" s="1"/>
  <c r="AS768" i="1" s="1"/>
  <c r="AX768" i="1" s="1"/>
  <c r="V622" i="1"/>
  <c r="X622" i="1" s="1"/>
  <c r="AS622" i="1" s="1"/>
  <c r="AX622" i="1" s="1"/>
  <c r="V601" i="1"/>
  <c r="X601" i="1" s="1"/>
  <c r="AS601" i="1" s="1"/>
  <c r="AX601" i="1" s="1"/>
  <c r="W760" i="1"/>
  <c r="AA760" i="1" s="1"/>
  <c r="AV760" i="1" s="1"/>
  <c r="BA760" i="1" s="1"/>
  <c r="W579" i="1"/>
  <c r="AA579" i="1" s="1"/>
  <c r="AV579" i="1" s="1"/>
  <c r="BA579" i="1" s="1"/>
  <c r="W224" i="1"/>
  <c r="AA224" i="1" s="1"/>
  <c r="AV224" i="1" s="1"/>
  <c r="BA224" i="1" s="1"/>
  <c r="V433" i="1"/>
  <c r="X433" i="1" s="1"/>
  <c r="AS433" i="1" s="1"/>
  <c r="AX433" i="1" s="1"/>
  <c r="V682" i="1"/>
  <c r="X682" i="1" s="1"/>
  <c r="AS682" i="1" s="1"/>
  <c r="AX682" i="1" s="1"/>
  <c r="V737" i="1"/>
  <c r="X737" i="1" s="1"/>
  <c r="AS737" i="1" s="1"/>
  <c r="AX737" i="1" s="1"/>
  <c r="V681" i="1"/>
  <c r="X681" i="1" s="1"/>
  <c r="AS681" i="1" s="1"/>
  <c r="AX681" i="1" s="1"/>
  <c r="V756" i="1"/>
  <c r="X756" i="1" s="1"/>
  <c r="AS756" i="1" s="1"/>
  <c r="AX756" i="1" s="1"/>
  <c r="W580" i="1"/>
  <c r="AA580" i="1" s="1"/>
  <c r="AV580" i="1" s="1"/>
  <c r="BA580" i="1" s="1"/>
  <c r="V580" i="1"/>
  <c r="X580" i="1" s="1"/>
  <c r="AS580" i="1" s="1"/>
  <c r="AX580" i="1" s="1"/>
  <c r="W523" i="1"/>
  <c r="AA523" i="1" s="1"/>
  <c r="AV523" i="1" s="1"/>
  <c r="BA523" i="1" s="1"/>
  <c r="W427" i="1"/>
  <c r="AA427" i="1" s="1"/>
  <c r="AV427" i="1" s="1"/>
  <c r="BA427" i="1" s="1"/>
  <c r="W213" i="1"/>
  <c r="AA213" i="1" s="1"/>
  <c r="AV213" i="1" s="1"/>
  <c r="BA213" i="1" s="1"/>
  <c r="V213" i="1"/>
  <c r="X213" i="1" s="1"/>
  <c r="AS213" i="1" s="1"/>
  <c r="AX213" i="1" s="1"/>
  <c r="W139" i="1"/>
  <c r="AA139" i="1" s="1"/>
  <c r="AV139" i="1" s="1"/>
  <c r="BA139" i="1" s="1"/>
  <c r="W182" i="1"/>
  <c r="AA182" i="1" s="1"/>
  <c r="AV182" i="1" s="1"/>
  <c r="BA182" i="1" s="1"/>
  <c r="Y739" i="1"/>
  <c r="W600" i="1"/>
  <c r="AA600" i="1" s="1"/>
  <c r="AV600" i="1" s="1"/>
  <c r="BA600" i="1" s="1"/>
  <c r="V600" i="1"/>
  <c r="X600" i="1" s="1"/>
  <c r="AS600" i="1" s="1"/>
  <c r="AX600" i="1" s="1"/>
  <c r="V312" i="1"/>
  <c r="X312" i="1" s="1"/>
  <c r="AS312" i="1" s="1"/>
  <c r="AX312" i="1" s="1"/>
  <c r="V209" i="1"/>
  <c r="X209" i="1" s="1"/>
  <c r="AS209" i="1" s="1"/>
  <c r="AX209" i="1" s="1"/>
  <c r="V441" i="1"/>
  <c r="X441" i="1" s="1"/>
  <c r="AS441" i="1" s="1"/>
  <c r="AX441" i="1" s="1"/>
  <c r="W565" i="1"/>
  <c r="AA565" i="1" s="1"/>
  <c r="AV565" i="1" s="1"/>
  <c r="BA565" i="1" s="1"/>
  <c r="V786" i="1"/>
  <c r="X786" i="1" s="1"/>
  <c r="AS786" i="1" s="1"/>
  <c r="AX786" i="1" s="1"/>
  <c r="W768" i="1"/>
  <c r="AA768" i="1" s="1"/>
  <c r="AV768" i="1" s="1"/>
  <c r="BA768" i="1" s="1"/>
  <c r="W584" i="1"/>
  <c r="AA584" i="1" s="1"/>
  <c r="AV584" i="1" s="1"/>
  <c r="BA584" i="1" s="1"/>
  <c r="V584" i="1"/>
  <c r="X584" i="1" s="1"/>
  <c r="AS584" i="1" s="1"/>
  <c r="AX584" i="1" s="1"/>
  <c r="V252" i="1"/>
  <c r="X252" i="1" s="1"/>
  <c r="AS252" i="1" s="1"/>
  <c r="AX252" i="1" s="1"/>
  <c r="V141" i="1"/>
  <c r="X141" i="1" s="1"/>
  <c r="AS141" i="1" s="1"/>
  <c r="AX141" i="1" s="1"/>
  <c r="V496" i="1"/>
  <c r="X496" i="1" s="1"/>
  <c r="AS496" i="1" s="1"/>
  <c r="AX496" i="1" s="1"/>
  <c r="W622" i="1"/>
  <c r="AA622" i="1" s="1"/>
  <c r="AV622" i="1" s="1"/>
  <c r="BA622" i="1" s="1"/>
  <c r="W601" i="1"/>
  <c r="AA601" i="1" s="1"/>
  <c r="AV601" i="1" s="1"/>
  <c r="BA601" i="1" s="1"/>
  <c r="V593" i="1"/>
  <c r="X593" i="1" s="1"/>
  <c r="AS593" i="1" s="1"/>
  <c r="AX593" i="1" s="1"/>
  <c r="V742" i="1"/>
  <c r="X742" i="1" s="1"/>
  <c r="AS742" i="1" s="1"/>
  <c r="AX742" i="1" s="1"/>
  <c r="W37" i="1"/>
  <c r="W122" i="1"/>
  <c r="W15" i="1"/>
  <c r="W117" i="1"/>
  <c r="W14" i="1"/>
  <c r="W118" i="1"/>
  <c r="W104" i="1"/>
  <c r="W98" i="1"/>
  <c r="W52" i="1"/>
  <c r="X6" i="1"/>
  <c r="AS6" i="1" s="1"/>
  <c r="AX6" i="1" s="1"/>
  <c r="Y6" i="1"/>
  <c r="X41" i="1"/>
  <c r="AS41" i="1" s="1"/>
  <c r="AX41" i="1" s="1"/>
  <c r="Y41" i="1"/>
  <c r="X21" i="1"/>
  <c r="AS21" i="1" s="1"/>
  <c r="AX21" i="1" s="1"/>
  <c r="Y21" i="1"/>
  <c r="X101" i="1"/>
  <c r="AS101" i="1" s="1"/>
  <c r="AX101" i="1" s="1"/>
  <c r="Y101" i="1"/>
  <c r="AA6" i="1"/>
  <c r="AV6" i="1" s="1"/>
  <c r="BA6" i="1" s="1"/>
  <c r="AB6" i="1"/>
  <c r="X122" i="1"/>
  <c r="AS122" i="1" s="1"/>
  <c r="AX122" i="1" s="1"/>
  <c r="Y122" i="1"/>
  <c r="X15" i="1"/>
  <c r="AS15" i="1" s="1"/>
  <c r="AX15" i="1" s="1"/>
  <c r="Y15" i="1"/>
  <c r="AA59" i="1"/>
  <c r="AB59" i="1"/>
  <c r="V118" i="1"/>
  <c r="X118" i="1" s="1"/>
  <c r="AS118" i="1" s="1"/>
  <c r="AX118" i="1" s="1"/>
  <c r="V23" i="1"/>
  <c r="X23" i="1" s="1"/>
  <c r="AS23" i="1" s="1"/>
  <c r="AX23" i="1" s="1"/>
  <c r="V98" i="1"/>
  <c r="X98" i="1" s="1"/>
  <c r="AS98" i="1" s="1"/>
  <c r="AX98" i="1" s="1"/>
  <c r="V52" i="1"/>
  <c r="X52" i="1" s="1"/>
  <c r="AS52" i="1" s="1"/>
  <c r="AX52" i="1" s="1"/>
  <c r="V37" i="1"/>
  <c r="X37" i="1" s="1"/>
  <c r="AS37" i="1" s="1"/>
  <c r="AX37" i="1" s="1"/>
  <c r="X121" i="1"/>
  <c r="AS121" i="1" s="1"/>
  <c r="AX121" i="1" s="1"/>
  <c r="Y121" i="1"/>
  <c r="W21" i="1"/>
  <c r="AA21" i="1" s="1"/>
  <c r="AV21" i="1" s="1"/>
  <c r="BA21" i="1" s="1"/>
  <c r="W121" i="1"/>
  <c r="AA121" i="1" s="1"/>
  <c r="AV121" i="1" s="1"/>
  <c r="BA121" i="1" s="1"/>
  <c r="AA101" i="1"/>
  <c r="AB101" i="1"/>
  <c r="X59" i="1"/>
  <c r="AS59" i="1" s="1"/>
  <c r="AX59" i="1" s="1"/>
  <c r="Y59" i="1"/>
  <c r="X28" i="1"/>
  <c r="AS28" i="1" s="1"/>
  <c r="AX28" i="1" s="1"/>
  <c r="Y28" i="1"/>
  <c r="AA41" i="1"/>
  <c r="AB41" i="1"/>
  <c r="W28" i="1"/>
  <c r="AA28" i="1" s="1"/>
  <c r="AV28" i="1" s="1"/>
  <c r="BA28" i="1" s="1"/>
  <c r="V14" i="1"/>
  <c r="X14" i="1" s="1"/>
  <c r="AS14" i="1" s="1"/>
  <c r="AX14" i="1" s="1"/>
  <c r="AA23" i="1"/>
  <c r="AB23" i="1"/>
  <c r="X104" i="1"/>
  <c r="Y104" i="1"/>
  <c r="W30" i="1"/>
  <c r="AA102" i="1"/>
  <c r="AV102" i="1" s="1"/>
  <c r="BA102" i="1" s="1"/>
  <c r="AB102" i="1"/>
  <c r="AA129" i="1"/>
  <c r="AV129" i="1" s="1"/>
  <c r="BA129" i="1" s="1"/>
  <c r="AB129" i="1"/>
  <c r="V129" i="1"/>
  <c r="X129" i="1" s="1"/>
  <c r="AS129" i="1" s="1"/>
  <c r="AX129" i="1" s="1"/>
  <c r="V102" i="1"/>
  <c r="X102" i="1" s="1"/>
  <c r="AS102" i="1" s="1"/>
  <c r="AX102" i="1" s="1"/>
  <c r="V126" i="1"/>
  <c r="X126" i="1" s="1"/>
  <c r="AS126" i="1" s="1"/>
  <c r="AX126" i="1" s="1"/>
  <c r="V95" i="1"/>
  <c r="X95" i="1" s="1"/>
  <c r="AS95" i="1" s="1"/>
  <c r="AX95" i="1" s="1"/>
  <c r="V117" i="1"/>
  <c r="X117" i="1" s="1"/>
  <c r="AS117" i="1" s="1"/>
  <c r="AX117" i="1" s="1"/>
  <c r="AA109" i="1"/>
  <c r="AV109" i="1" s="1"/>
  <c r="BA109" i="1" s="1"/>
  <c r="AB109" i="1"/>
  <c r="V30" i="1"/>
  <c r="X30" i="1" s="1"/>
  <c r="AS30" i="1" s="1"/>
  <c r="AX30" i="1" s="1"/>
  <c r="V109" i="1"/>
  <c r="X109" i="1" s="1"/>
  <c r="AS109" i="1" s="1"/>
  <c r="AX109" i="1" s="1"/>
  <c r="AA60" i="1"/>
  <c r="AV60" i="1" s="1"/>
  <c r="BA60" i="1" s="1"/>
  <c r="AB60" i="1"/>
  <c r="V60" i="1"/>
  <c r="X60" i="1" s="1"/>
  <c r="AS60" i="1" s="1"/>
  <c r="AX60" i="1" s="1"/>
  <c r="W126" i="1"/>
  <c r="AA126" i="1" s="1"/>
  <c r="AV126" i="1" s="1"/>
  <c r="BA126" i="1" s="1"/>
  <c r="W95" i="1"/>
  <c r="AA95" i="1" s="1"/>
  <c r="AV95" i="1" s="1"/>
  <c r="BA95" i="1" s="1"/>
  <c r="W85" i="1"/>
  <c r="AA93" i="1"/>
  <c r="AV93" i="1" s="1"/>
  <c r="BA93" i="1" s="1"/>
  <c r="AB93" i="1"/>
  <c r="AA66" i="1"/>
  <c r="AV66" i="1" s="1"/>
  <c r="BA66" i="1" s="1"/>
  <c r="AB66" i="1"/>
  <c r="X85" i="1"/>
  <c r="Y85" i="1"/>
  <c r="V66" i="1"/>
  <c r="X66" i="1" s="1"/>
  <c r="AS66" i="1" s="1"/>
  <c r="AX66" i="1" s="1"/>
  <c r="V93" i="1"/>
  <c r="X93" i="1" s="1"/>
  <c r="AS93" i="1" s="1"/>
  <c r="AX93" i="1" s="1"/>
  <c r="AA4" i="1"/>
  <c r="AV4" i="1" s="1"/>
  <c r="BA4" i="1" s="1"/>
  <c r="AB4" i="1"/>
  <c r="AA36" i="1"/>
  <c r="AB36" i="1"/>
  <c r="X4" i="1"/>
  <c r="AS4" i="1" s="1"/>
  <c r="AX4" i="1" s="1"/>
  <c r="Y4" i="1"/>
  <c r="V36" i="1"/>
  <c r="X36" i="1" s="1"/>
  <c r="AS36" i="1" s="1"/>
  <c r="AX36" i="1" s="1"/>
  <c r="BL45" i="1"/>
  <c r="BH45" i="1"/>
  <c r="BG45" i="1"/>
  <c r="BH32" i="1"/>
  <c r="BI45" i="1"/>
  <c r="BH42" i="1"/>
  <c r="BJ42" i="1"/>
  <c r="BF42" i="1"/>
  <c r="BD42" i="1" s="1"/>
  <c r="BH116" i="1"/>
  <c r="BH106" i="1"/>
  <c r="BK40" i="1"/>
  <c r="BL40" i="1"/>
  <c r="BH107" i="1"/>
  <c r="BJ107" i="1"/>
  <c r="BI42" i="1"/>
  <c r="BJ87" i="1"/>
  <c r="BG42" i="1"/>
  <c r="BI40" i="1"/>
  <c r="BK42" i="1"/>
  <c r="BG40" i="1"/>
  <c r="BJ116" i="1"/>
  <c r="BL42" i="1"/>
  <c r="AZ48" i="1"/>
  <c r="BH48" i="1"/>
  <c r="BH74" i="1"/>
  <c r="BK74" i="1"/>
  <c r="AU93" i="1"/>
  <c r="BB32" i="1"/>
  <c r="BL32" i="1"/>
  <c r="BK32" i="1"/>
  <c r="AZ45" i="1"/>
  <c r="BF45" i="1" s="1"/>
  <c r="BD45" i="1" s="1"/>
  <c r="BK45" i="1"/>
  <c r="AZ126" i="1"/>
  <c r="BI74" i="1"/>
  <c r="BG74" i="1"/>
  <c r="AW27" i="1"/>
  <c r="BB27" i="1" s="1"/>
  <c r="AK27" i="1"/>
  <c r="AR27" i="1" s="1"/>
  <c r="AW29" i="1"/>
  <c r="BB29" i="1" s="1"/>
  <c r="AK29" i="1"/>
  <c r="AR29" i="1" s="1"/>
  <c r="AZ83" i="1"/>
  <c r="BJ83" i="1"/>
  <c r="BH83" i="1"/>
  <c r="AK74" i="1"/>
  <c r="AR74" i="1" s="1"/>
  <c r="AU79" i="1"/>
  <c r="AJ79" i="1"/>
  <c r="AQ79" i="1" s="1"/>
  <c r="AZ32" i="1"/>
  <c r="BG32" i="1"/>
  <c r="BI32" i="1"/>
  <c r="AU130" i="1"/>
  <c r="AJ130" i="1"/>
  <c r="AQ130" i="1" s="1"/>
  <c r="BH87" i="1"/>
  <c r="AW38" i="1"/>
  <c r="BB38" i="1" s="1"/>
  <c r="AK38" i="1"/>
  <c r="AR38" i="1" s="1"/>
  <c r="AJ45" i="1"/>
  <c r="AQ45" i="1" s="1"/>
  <c r="AW132" i="1"/>
  <c r="BB132" i="1" s="1"/>
  <c r="AK132" i="1"/>
  <c r="AR132" i="1" s="1"/>
  <c r="AW136" i="1"/>
  <c r="BB136" i="1" s="1"/>
  <c r="AK136" i="1"/>
  <c r="AR136" i="1" s="1"/>
  <c r="AU19" i="1"/>
  <c r="AJ19" i="1"/>
  <c r="AQ19" i="1" s="1"/>
  <c r="AK73" i="1"/>
  <c r="AR73" i="1" s="1"/>
  <c r="AJ40" i="1"/>
  <c r="AQ40" i="1" s="1"/>
  <c r="AK90" i="1"/>
  <c r="AR90" i="1" s="1"/>
  <c r="AU12" i="1"/>
  <c r="AJ12" i="1"/>
  <c r="AQ12" i="1" s="1"/>
  <c r="AW54" i="1"/>
  <c r="BB54" i="1" s="1"/>
  <c r="AK54" i="1"/>
  <c r="AR54" i="1" s="1"/>
  <c r="AU46" i="1"/>
  <c r="BH46" i="1" s="1"/>
  <c r="AJ46" i="1"/>
  <c r="AQ46" i="1" s="1"/>
  <c r="AJ67" i="1"/>
  <c r="AQ67" i="1" s="1"/>
  <c r="AK99" i="1"/>
  <c r="AR99" i="1" s="1"/>
  <c r="AZ106" i="1"/>
  <c r="BF106" i="1" s="1"/>
  <c r="BD106" i="1" s="1"/>
  <c r="BG106" i="1"/>
  <c r="AZ74" i="1"/>
  <c r="BF74" i="1" s="1"/>
  <c r="BD74" i="1" s="1"/>
  <c r="BL74" i="1"/>
  <c r="AK100" i="1"/>
  <c r="AR100" i="1" s="1"/>
  <c r="AK32" i="1"/>
  <c r="AR32" i="1" s="1"/>
  <c r="AJ114" i="1"/>
  <c r="AQ114" i="1" s="1"/>
  <c r="AJ74" i="1"/>
  <c r="AQ74" i="1" s="1"/>
  <c r="BJ45" i="1"/>
  <c r="AJ138" i="1"/>
  <c r="AQ138" i="1" s="1"/>
  <c r="AJ57" i="1"/>
  <c r="AQ57" i="1" s="1"/>
  <c r="AW39" i="1"/>
  <c r="BB39" i="1" s="1"/>
  <c r="AK39" i="1"/>
  <c r="AR39" i="1" s="1"/>
  <c r="AJ107" i="1"/>
  <c r="AQ107" i="1" s="1"/>
  <c r="AJ51" i="1"/>
  <c r="AQ51" i="1" s="1"/>
  <c r="AJ39" i="1"/>
  <c r="AQ39" i="1" s="1"/>
  <c r="AJ42" i="1"/>
  <c r="AQ42" i="1" s="1"/>
  <c r="AI116" i="1"/>
  <c r="AW116" i="1" s="1"/>
  <c r="AG97" i="1"/>
  <c r="AU97" i="1" s="1"/>
  <c r="AU33" i="1"/>
  <c r="AJ33" i="1"/>
  <c r="AQ33" i="1" s="1"/>
  <c r="AU75" i="1"/>
  <c r="AJ75" i="1"/>
  <c r="AQ75" i="1" s="1"/>
  <c r="AG104" i="1"/>
  <c r="AU104" i="1" s="1"/>
  <c r="AG82" i="1"/>
  <c r="AU82" i="1" s="1"/>
  <c r="AI33" i="1"/>
  <c r="AW33" i="1" s="1"/>
  <c r="AI51" i="1"/>
  <c r="AG16" i="1"/>
  <c r="AU16" i="1" s="1"/>
  <c r="AI19" i="1"/>
  <c r="AW19" i="1" s="1"/>
  <c r="AG21" i="1"/>
  <c r="AU21" i="1" s="1"/>
  <c r="AU118" i="1"/>
  <c r="AG122" i="1"/>
  <c r="AU122" i="1" s="1"/>
  <c r="AI107" i="1"/>
  <c r="AW107" i="1" s="1"/>
  <c r="AG90" i="1"/>
  <c r="AI83" i="1"/>
  <c r="AW83" i="1" s="1"/>
  <c r="AG20" i="1"/>
  <c r="AU20" i="1" s="1"/>
  <c r="AG101" i="1"/>
  <c r="AU101" i="1" s="1"/>
  <c r="AG96" i="1"/>
  <c r="AG136" i="1"/>
  <c r="AI137" i="1"/>
  <c r="AW137" i="1" s="1"/>
  <c r="AG28" i="1"/>
  <c r="AG47" i="1"/>
  <c r="AU47" i="1" s="1"/>
  <c r="AG121" i="1"/>
  <c r="AI57" i="1"/>
  <c r="AI70" i="1"/>
  <c r="AG38" i="1"/>
  <c r="AU38" i="1" s="1"/>
  <c r="AI55" i="1"/>
  <c r="AW55" i="1" s="1"/>
  <c r="BB55" i="1" s="1"/>
  <c r="AI138" i="1"/>
  <c r="AW138" i="1" s="1"/>
  <c r="AI34" i="1"/>
  <c r="AW34" i="1" s="1"/>
  <c r="BB34" i="1" s="1"/>
  <c r="AI79" i="1"/>
  <c r="AW79" i="1" s="1"/>
  <c r="AI86" i="1"/>
  <c r="AW86" i="1" s="1"/>
  <c r="AW114" i="1"/>
  <c r="AK114" i="1"/>
  <c r="AR114" i="1" s="1"/>
  <c r="AU73" i="1"/>
  <c r="AJ73" i="1"/>
  <c r="AQ73" i="1" s="1"/>
  <c r="AW12" i="1"/>
  <c r="AK12" i="1"/>
  <c r="AR12" i="1" s="1"/>
  <c r="AU80" i="1"/>
  <c r="AJ80" i="1"/>
  <c r="AQ80" i="1" s="1"/>
  <c r="AG100" i="1"/>
  <c r="AU100" i="1" s="1"/>
  <c r="AI22" i="1"/>
  <c r="AW22" i="1" s="1"/>
  <c r="BB22" i="1" s="1"/>
  <c r="AI128" i="1"/>
  <c r="AW128" i="1" s="1"/>
  <c r="BB128" i="1" s="1"/>
  <c r="AG55" i="1"/>
  <c r="AU55" i="1" s="1"/>
  <c r="AI82" i="1"/>
  <c r="AW82" i="1" s="1"/>
  <c r="BB82" i="1" s="1"/>
  <c r="AW135" i="1"/>
  <c r="BB135" i="1" s="1"/>
  <c r="AK135" i="1"/>
  <c r="AR135" i="1" s="1"/>
  <c r="AU127" i="1"/>
  <c r="AJ127" i="1"/>
  <c r="AQ127" i="1" s="1"/>
  <c r="AW97" i="1"/>
  <c r="BB97" i="1" s="1"/>
  <c r="AK97" i="1"/>
  <c r="AR97" i="1" s="1"/>
  <c r="AU14" i="1"/>
  <c r="AU69" i="1"/>
  <c r="AJ69" i="1"/>
  <c r="AQ69" i="1" s="1"/>
  <c r="AG78" i="1"/>
  <c r="AU78" i="1" s="1"/>
  <c r="AG128" i="1"/>
  <c r="AU128" i="1" s="1"/>
  <c r="AI130" i="1"/>
  <c r="AW130" i="1" s="1"/>
  <c r="AI61" i="1"/>
  <c r="AW61" i="1" s="1"/>
  <c r="AI56" i="1"/>
  <c r="AW56" i="1" s="1"/>
  <c r="AU36" i="1"/>
  <c r="AU60" i="1"/>
  <c r="AW87" i="1"/>
  <c r="AK87" i="1"/>
  <c r="AR87" i="1" s="1"/>
  <c r="AW115" i="1"/>
  <c r="BB115" i="1" s="1"/>
  <c r="AK115" i="1"/>
  <c r="AR115" i="1" s="1"/>
  <c r="AW43" i="1"/>
  <c r="BB43" i="1" s="1"/>
  <c r="AK43" i="1"/>
  <c r="AR43" i="1" s="1"/>
  <c r="AU115" i="1"/>
  <c r="AJ115" i="1"/>
  <c r="AQ115" i="1" s="1"/>
  <c r="AG29" i="1"/>
  <c r="AU29" i="1" s="1"/>
  <c r="AI20" i="1"/>
  <c r="AW20" i="1" s="1"/>
  <c r="BB20" i="1" s="1"/>
  <c r="AI69" i="1"/>
  <c r="AW69" i="1" s="1"/>
  <c r="AG85" i="1"/>
  <c r="AU85" i="1" s="1"/>
  <c r="AG105" i="1"/>
  <c r="AU105" i="1" s="1"/>
  <c r="AG15" i="1"/>
  <c r="AU15" i="1" s="1"/>
  <c r="AG41" i="1"/>
  <c r="AU41" i="1" s="1"/>
  <c r="AG59" i="1"/>
  <c r="AU59" i="1" s="1"/>
  <c r="AG70" i="1"/>
  <c r="AG135" i="1"/>
  <c r="AI13" i="1"/>
  <c r="AW13" i="1" s="1"/>
  <c r="BL106" i="1"/>
  <c r="AZ102" i="1"/>
  <c r="AW48" i="1"/>
  <c r="AK48" i="1"/>
  <c r="AR48" i="1" s="1"/>
  <c r="AU30" i="1"/>
  <c r="AZ50" i="1"/>
  <c r="BF50" i="1" s="1"/>
  <c r="BD50" i="1" s="1"/>
  <c r="BJ50" i="1"/>
  <c r="BH50" i="1"/>
  <c r="BG50" i="1"/>
  <c r="BI50" i="1"/>
  <c r="BK50" i="1"/>
  <c r="BL50" i="1"/>
  <c r="AZ56" i="1"/>
  <c r="BH56" i="1"/>
  <c r="BJ56" i="1"/>
  <c r="AZ37" i="1"/>
  <c r="AZ13" i="1"/>
  <c r="BJ13" i="1"/>
  <c r="BH13" i="1"/>
  <c r="AZ98" i="1"/>
  <c r="AK40" i="1"/>
  <c r="AR40" i="1" s="1"/>
  <c r="AU22" i="1"/>
  <c r="AJ22" i="1"/>
  <c r="AQ22" i="1" s="1"/>
  <c r="AW127" i="1"/>
  <c r="BB127" i="1" s="1"/>
  <c r="AK127" i="1"/>
  <c r="AR127" i="1" s="1"/>
  <c r="AI46" i="1"/>
  <c r="AW46" i="1" s="1"/>
  <c r="AI96" i="1"/>
  <c r="AW96" i="1" s="1"/>
  <c r="AG27" i="1"/>
  <c r="AU27" i="1" s="1"/>
  <c r="AZ27" i="1" s="1"/>
  <c r="AI80" i="1"/>
  <c r="AW80" i="1" s="1"/>
  <c r="BB80" i="1" s="1"/>
  <c r="AG26" i="1"/>
  <c r="AU26" i="1" s="1"/>
  <c r="BG26" i="1" s="1"/>
  <c r="AG43" i="1"/>
  <c r="AU43" i="1" s="1"/>
  <c r="AG17" i="1"/>
  <c r="AU17" i="1" s="1"/>
  <c r="BK106" i="1"/>
  <c r="BI106" i="1"/>
  <c r="AZ67" i="1"/>
  <c r="BF67" i="1" s="1"/>
  <c r="BD67" i="1" s="1"/>
  <c r="BI67" i="1"/>
  <c r="BL67" i="1"/>
  <c r="BG67" i="1"/>
  <c r="BK67" i="1"/>
  <c r="BJ67" i="1"/>
  <c r="BH67" i="1"/>
  <c r="AZ117" i="1"/>
  <c r="AZ23" i="1"/>
  <c r="AJ106" i="1"/>
  <c r="AQ106" i="1" s="1"/>
  <c r="AJ48" i="1"/>
  <c r="AQ48" i="1" s="1"/>
  <c r="AK106" i="1"/>
  <c r="AR106" i="1" s="1"/>
  <c r="AK124" i="1"/>
  <c r="AR124" i="1" s="1"/>
  <c r="AJ50" i="1"/>
  <c r="AQ50" i="1" s="1"/>
  <c r="AK50" i="1"/>
  <c r="AR50" i="1" s="1"/>
  <c r="AJ56" i="1"/>
  <c r="AQ56" i="1" s="1"/>
  <c r="AK75" i="1"/>
  <c r="AR75" i="1" s="1"/>
  <c r="AK42" i="1"/>
  <c r="AR42" i="1" s="1"/>
  <c r="AJ13" i="1"/>
  <c r="AQ13" i="1" s="1"/>
  <c r="AU34" i="1"/>
  <c r="AJ34" i="1"/>
  <c r="AQ34" i="1" s="1"/>
  <c r="AU54" i="1"/>
  <c r="AJ54" i="1"/>
  <c r="AQ54" i="1" s="1"/>
  <c r="AU132" i="1"/>
  <c r="AJ132" i="1"/>
  <c r="AQ132" i="1" s="1"/>
  <c r="AU99" i="1"/>
  <c r="AJ99" i="1"/>
  <c r="AQ99" i="1" s="1"/>
  <c r="AZ61" i="1"/>
  <c r="BJ61" i="1"/>
  <c r="BH61" i="1"/>
  <c r="AZ86" i="1"/>
  <c r="BJ86" i="1"/>
  <c r="BH86" i="1"/>
  <c r="AZ35" i="1"/>
  <c r="BF35" i="1" s="1"/>
  <c r="BD35" i="1" s="1"/>
  <c r="BG35" i="1"/>
  <c r="BL35" i="1"/>
  <c r="BI35" i="1"/>
  <c r="BJ35" i="1"/>
  <c r="BH35" i="1"/>
  <c r="BK35" i="1"/>
  <c r="AZ120" i="1"/>
  <c r="AJ87" i="1"/>
  <c r="AQ87" i="1" s="1"/>
  <c r="AZ109" i="1"/>
  <c r="AK45" i="1"/>
  <c r="AR45" i="1" s="1"/>
  <c r="AZ66" i="1"/>
  <c r="AK72" i="1"/>
  <c r="AR72" i="1" s="1"/>
  <c r="AJ61" i="1"/>
  <c r="AQ61" i="1" s="1"/>
  <c r="AJ86" i="1"/>
  <c r="AQ86" i="1" s="1"/>
  <c r="AK67" i="1"/>
  <c r="AR67" i="1" s="1"/>
  <c r="AZ72" i="1"/>
  <c r="BF72" i="1" s="1"/>
  <c r="BD72" i="1" s="1"/>
  <c r="BH72" i="1"/>
  <c r="BG72" i="1"/>
  <c r="BK72" i="1"/>
  <c r="BL72" i="1"/>
  <c r="BI72" i="1"/>
  <c r="BJ72" i="1"/>
  <c r="AJ35" i="1"/>
  <c r="AQ35" i="1" s="1"/>
  <c r="AZ137" i="1"/>
  <c r="BH137" i="1"/>
  <c r="BJ137" i="1"/>
  <c r="AZ114" i="1"/>
  <c r="BJ114" i="1"/>
  <c r="BH114" i="1"/>
  <c r="AJ32" i="1"/>
  <c r="AQ32" i="1" s="1"/>
  <c r="AK26" i="1"/>
  <c r="AR26" i="1" s="1"/>
  <c r="AK35" i="1"/>
  <c r="AR35" i="1" s="1"/>
  <c r="AZ103" i="1"/>
  <c r="AZ138" i="1"/>
  <c r="BJ138" i="1"/>
  <c r="BH138" i="1"/>
  <c r="AJ116" i="1"/>
  <c r="AQ116" i="1" s="1"/>
  <c r="AZ57" i="1"/>
  <c r="BH57" i="1"/>
  <c r="BJ57" i="1"/>
  <c r="AZ40" i="1"/>
  <c r="BF40" i="1" s="1"/>
  <c r="BD40" i="1" s="1"/>
  <c r="BH40" i="1"/>
  <c r="BJ40" i="1"/>
  <c r="AJ83" i="1"/>
  <c r="AQ83" i="1" s="1"/>
  <c r="AJ72" i="1"/>
  <c r="AQ72" i="1" s="1"/>
  <c r="AZ51" i="1"/>
  <c r="BH51" i="1"/>
  <c r="BJ51" i="1"/>
  <c r="AZ39" i="1"/>
  <c r="BJ39" i="1"/>
  <c r="BH39" i="1"/>
  <c r="AJ137" i="1"/>
  <c r="AQ137" i="1" s="1"/>
  <c r="AY97" i="1"/>
  <c r="BE97" i="1" s="1"/>
  <c r="AY70" i="1"/>
  <c r="BE70" i="1" s="1"/>
  <c r="AY26" i="1"/>
  <c r="BE26" i="1" s="1"/>
  <c r="AT124" i="1"/>
  <c r="Y5" i="1"/>
  <c r="X5" i="1"/>
  <c r="Y108" i="1"/>
  <c r="X108" i="1"/>
  <c r="AS108" i="1" s="1"/>
  <c r="AX108" i="1" s="1"/>
  <c r="AB7" i="1"/>
  <c r="AA7" i="1"/>
  <c r="AV7" i="1" s="1"/>
  <c r="BA7" i="1" s="1"/>
  <c r="AB9" i="1"/>
  <c r="AA9" i="1"/>
  <c r="AB8" i="1"/>
  <c r="AA8" i="1"/>
  <c r="AB5" i="1"/>
  <c r="AA5" i="1"/>
  <c r="AB11" i="1"/>
  <c r="AA11" i="1"/>
  <c r="AV11" i="1" s="1"/>
  <c r="BA11" i="1" s="1"/>
  <c r="Y2" i="1"/>
  <c r="X2" i="1"/>
  <c r="AB2" i="1"/>
  <c r="W65" i="1"/>
  <c r="AA65" i="1" s="1"/>
  <c r="AV65" i="1" s="1"/>
  <c r="BA65" i="1" s="1"/>
  <c r="V134" i="1"/>
  <c r="X134" i="1" s="1"/>
  <c r="AS134" i="1" s="1"/>
  <c r="AX134" i="1" s="1"/>
  <c r="V71" i="1"/>
  <c r="X71" i="1" s="1"/>
  <c r="AS71" i="1" s="1"/>
  <c r="AX71" i="1" s="1"/>
  <c r="V44" i="1"/>
  <c r="V112" i="1"/>
  <c r="W134" i="1"/>
  <c r="AA134" i="1" s="1"/>
  <c r="AV134" i="1" s="1"/>
  <c r="BA134" i="1" s="1"/>
  <c r="V65" i="1"/>
  <c r="X65" i="1" s="1"/>
  <c r="AS65" i="1" s="1"/>
  <c r="AX65" i="1" s="1"/>
  <c r="W44" i="1"/>
  <c r="W111" i="1"/>
  <c r="AA111" i="1" s="1"/>
  <c r="AV111" i="1" s="1"/>
  <c r="BA111" i="1" s="1"/>
  <c r="V91" i="1"/>
  <c r="X91" i="1" s="1"/>
  <c r="AS91" i="1" s="1"/>
  <c r="AX91" i="1" s="1"/>
  <c r="V110" i="1"/>
  <c r="W112" i="1"/>
  <c r="AA112" i="1" s="1"/>
  <c r="AV112" i="1" s="1"/>
  <c r="BA112" i="1" s="1"/>
  <c r="W71" i="1"/>
  <c r="AA71" i="1" s="1"/>
  <c r="AV71" i="1" s="1"/>
  <c r="BA71" i="1" s="1"/>
  <c r="V111" i="1"/>
  <c r="X111" i="1" s="1"/>
  <c r="AS111" i="1" s="1"/>
  <c r="AX111" i="1" s="1"/>
  <c r="W110" i="1"/>
  <c r="W91" i="1"/>
  <c r="AA91" i="1" s="1"/>
  <c r="AV91" i="1" s="1"/>
  <c r="BA91" i="1" s="1"/>
  <c r="V31" i="1"/>
  <c r="X31" i="1" s="1"/>
  <c r="AS31" i="1" s="1"/>
  <c r="AX31" i="1" s="1"/>
  <c r="W31" i="1"/>
  <c r="AA31" i="1" s="1"/>
  <c r="AV31" i="1" s="1"/>
  <c r="BA31" i="1" s="1"/>
  <c r="W81" i="1"/>
  <c r="AA81" i="1" s="1"/>
  <c r="AV81" i="1" s="1"/>
  <c r="BA81" i="1" s="1"/>
  <c r="W125" i="1"/>
  <c r="AA125" i="1" s="1"/>
  <c r="AV125" i="1" s="1"/>
  <c r="BA125" i="1" s="1"/>
  <c r="V94" i="1"/>
  <c r="X94" i="1" s="1"/>
  <c r="AS94" i="1" s="1"/>
  <c r="AX94" i="1" s="1"/>
  <c r="V123" i="1"/>
  <c r="X123" i="1" s="1"/>
  <c r="AS123" i="1" s="1"/>
  <c r="AX123" i="1" s="1"/>
  <c r="W18" i="1"/>
  <c r="AA18" i="1" s="1"/>
  <c r="AV18" i="1" s="1"/>
  <c r="BA18" i="1" s="1"/>
  <c r="W58" i="1"/>
  <c r="W24" i="1"/>
  <c r="AA24" i="1" s="1"/>
  <c r="AV24" i="1" s="1"/>
  <c r="BA24" i="1" s="1"/>
  <c r="W113" i="1"/>
  <c r="AA113" i="1" s="1"/>
  <c r="AV113" i="1" s="1"/>
  <c r="BA113" i="1" s="1"/>
  <c r="W123" i="1"/>
  <c r="AA123" i="1" s="1"/>
  <c r="AV123" i="1" s="1"/>
  <c r="BA123" i="1" s="1"/>
  <c r="V18" i="1"/>
  <c r="X18" i="1" s="1"/>
  <c r="AS18" i="1" s="1"/>
  <c r="AX18" i="1" s="1"/>
  <c r="W108" i="1"/>
  <c r="AA108" i="1" s="1"/>
  <c r="AV108" i="1" s="1"/>
  <c r="BA108" i="1" s="1"/>
  <c r="W84" i="1"/>
  <c r="W64" i="1"/>
  <c r="AA64" i="1" s="1"/>
  <c r="AV64" i="1" s="1"/>
  <c r="BA64" i="1" s="1"/>
  <c r="W76" i="1"/>
  <c r="AA76" i="1" s="1"/>
  <c r="AV76" i="1" s="1"/>
  <c r="BA76" i="1" s="1"/>
  <c r="W89" i="1"/>
  <c r="AA89" i="1" s="1"/>
  <c r="AV89" i="1" s="1"/>
  <c r="BA89" i="1" s="1"/>
  <c r="W49" i="1"/>
  <c r="V125" i="1"/>
  <c r="X125" i="1" s="1"/>
  <c r="AS125" i="1" s="1"/>
  <c r="AX125" i="1" s="1"/>
  <c r="W94" i="1"/>
  <c r="W25" i="1"/>
  <c r="AA25" i="1" s="1"/>
  <c r="AV25" i="1" s="1"/>
  <c r="BA25" i="1" s="1"/>
  <c r="V131" i="1"/>
  <c r="X131" i="1" s="1"/>
  <c r="AS131" i="1" s="1"/>
  <c r="AX131" i="1" s="1"/>
  <c r="V53" i="1"/>
  <c r="X53" i="1" s="1"/>
  <c r="AS53" i="1" s="1"/>
  <c r="AX53" i="1" s="1"/>
  <c r="W63" i="1"/>
  <c r="AA63" i="1" s="1"/>
  <c r="AV63" i="1" s="1"/>
  <c r="BA63" i="1" s="1"/>
  <c r="W119" i="1"/>
  <c r="AA119" i="1" s="1"/>
  <c r="AV119" i="1" s="1"/>
  <c r="BA119" i="1" s="1"/>
  <c r="W62" i="1"/>
  <c r="AA62" i="1" s="1"/>
  <c r="AV62" i="1" s="1"/>
  <c r="BA62" i="1" s="1"/>
  <c r="W68" i="1"/>
  <c r="AA68" i="1" s="1"/>
  <c r="AV68" i="1" s="1"/>
  <c r="BA68" i="1" s="1"/>
  <c r="V58" i="1"/>
  <c r="X58" i="1" s="1"/>
  <c r="AS58" i="1" s="1"/>
  <c r="AX58" i="1" s="1"/>
  <c r="W77" i="1"/>
  <c r="AA77" i="1" s="1"/>
  <c r="AV77" i="1" s="1"/>
  <c r="BA77" i="1" s="1"/>
  <c r="W88" i="1"/>
  <c r="AA88" i="1" s="1"/>
  <c r="AV88" i="1" s="1"/>
  <c r="BA88" i="1" s="1"/>
  <c r="V25" i="1"/>
  <c r="X25" i="1" s="1"/>
  <c r="AS25" i="1" s="1"/>
  <c r="AX25" i="1" s="1"/>
  <c r="V62" i="1"/>
  <c r="X62" i="1" s="1"/>
  <c r="AS62" i="1" s="1"/>
  <c r="AX62" i="1" s="1"/>
  <c r="V68" i="1"/>
  <c r="X68" i="1" s="1"/>
  <c r="AS68" i="1" s="1"/>
  <c r="AX68" i="1" s="1"/>
  <c r="W53" i="1"/>
  <c r="AA53" i="1" s="1"/>
  <c r="AV53" i="1" s="1"/>
  <c r="BA53" i="1" s="1"/>
  <c r="V119" i="1"/>
  <c r="W131" i="1"/>
  <c r="AA131" i="1" s="1"/>
  <c r="AV131" i="1" s="1"/>
  <c r="BA131" i="1" s="1"/>
  <c r="W92" i="1"/>
  <c r="AA92" i="1" s="1"/>
  <c r="AV92" i="1" s="1"/>
  <c r="BA92" i="1" s="1"/>
  <c r="V77" i="1"/>
  <c r="V89" i="1"/>
  <c r="V49" i="1"/>
  <c r="V24" i="1"/>
  <c r="V81" i="1"/>
  <c r="V76" i="1"/>
  <c r="V92" i="1"/>
  <c r="V88" i="1"/>
  <c r="V63" i="1"/>
  <c r="V84" i="1"/>
  <c r="V64" i="1"/>
  <c r="V113" i="1"/>
  <c r="V9" i="1"/>
  <c r="C23" i="10"/>
  <c r="F23" i="10" s="1"/>
  <c r="C21" i="10"/>
  <c r="F21" i="10" s="1"/>
  <c r="V11" i="1"/>
  <c r="X11" i="1" s="1"/>
  <c r="V8" i="1"/>
  <c r="X8" i="1" s="1"/>
  <c r="V7" i="1"/>
  <c r="C24" i="10"/>
  <c r="F24" i="10" s="1"/>
  <c r="C14" i="10"/>
  <c r="F14" i="10" s="1"/>
  <c r="C17" i="10"/>
  <c r="F17" i="10" s="1"/>
  <c r="C19" i="10"/>
  <c r="F19" i="10" s="1"/>
  <c r="C25" i="10"/>
  <c r="F25" i="10" s="1"/>
  <c r="C16" i="10"/>
  <c r="F16" i="10" s="1"/>
  <c r="C12" i="10"/>
  <c r="F12" i="10" s="1"/>
  <c r="C15" i="10"/>
  <c r="F15" i="10" s="1"/>
  <c r="W3" i="1"/>
  <c r="V10" i="1"/>
  <c r="X10" i="1" s="1"/>
  <c r="V3" i="1"/>
  <c r="X3" i="1" s="1"/>
  <c r="W10" i="1"/>
  <c r="AA10" i="1" s="1"/>
  <c r="C20" i="10"/>
  <c r="F20" i="10" s="1"/>
  <c r="C13" i="10"/>
  <c r="F13" i="10" s="1"/>
  <c r="C13" i="3"/>
  <c r="C22" i="10"/>
  <c r="F22" i="10" s="1"/>
  <c r="C18" i="10"/>
  <c r="F18" i="10" s="1"/>
  <c r="C12" i="3"/>
  <c r="AB11" i="10"/>
  <c r="K5" i="2"/>
  <c r="AB202" i="1" l="1"/>
  <c r="AD202" i="1" s="1"/>
  <c r="BC737" i="1"/>
  <c r="Y419" i="1"/>
  <c r="AC419" i="1" s="1"/>
  <c r="Y450" i="1"/>
  <c r="AC450" i="1" s="1"/>
  <c r="AB173" i="1"/>
  <c r="AD173" i="1" s="1"/>
  <c r="AB669" i="1"/>
  <c r="AD669" i="1" s="1"/>
  <c r="AB234" i="1"/>
  <c r="AD234" i="1" s="1"/>
  <c r="AB268" i="1"/>
  <c r="AD268" i="1" s="1"/>
  <c r="Y151" i="1"/>
  <c r="AC151" i="1" s="1"/>
  <c r="Y559" i="1"/>
  <c r="AC559" i="1" s="1"/>
  <c r="AB811" i="1"/>
  <c r="AD811" i="1" s="1"/>
  <c r="Y884" i="1"/>
  <c r="AC884" i="1" s="1"/>
  <c r="Y287" i="1"/>
  <c r="AC287" i="1" s="1"/>
  <c r="AB807" i="1"/>
  <c r="AD807" i="1" s="1"/>
  <c r="AB864" i="1"/>
  <c r="Y224" i="1"/>
  <c r="AC224" i="1" s="1"/>
  <c r="AB910" i="1"/>
  <c r="AB947" i="1"/>
  <c r="AD947" i="1" s="1"/>
  <c r="AB465" i="1"/>
  <c r="AB604" i="1"/>
  <c r="AD604" i="1" s="1"/>
  <c r="Y672" i="1"/>
  <c r="AC672" i="1" s="1"/>
  <c r="BC719" i="1"/>
  <c r="BC402" i="1"/>
  <c r="Y536" i="1"/>
  <c r="AC536" i="1" s="1"/>
  <c r="BC712" i="1"/>
  <c r="BC206" i="1"/>
  <c r="AB936" i="1"/>
  <c r="AB320" i="1"/>
  <c r="AD320" i="1" s="1"/>
  <c r="Y691" i="1"/>
  <c r="AC691" i="1" s="1"/>
  <c r="Y796" i="1"/>
  <c r="AC796" i="1" s="1"/>
  <c r="AB705" i="1"/>
  <c r="AB463" i="1"/>
  <c r="AD463" i="1" s="1"/>
  <c r="Y851" i="1"/>
  <c r="AC851" i="1" s="1"/>
  <c r="BC320" i="1"/>
  <c r="BC200" i="1"/>
  <c r="BC784" i="1"/>
  <c r="BC419" i="1"/>
  <c r="BC383" i="1"/>
  <c r="BC1024" i="1"/>
  <c r="BC928" i="1"/>
  <c r="BC465" i="1"/>
  <c r="BC193" i="1"/>
  <c r="BC885" i="1"/>
  <c r="BC463" i="1"/>
  <c r="BC496" i="1"/>
  <c r="BC234" i="1"/>
  <c r="BC600" i="1"/>
  <c r="BC293" i="1"/>
  <c r="BC95" i="1"/>
  <c r="BC182" i="1"/>
  <c r="BC281" i="1"/>
  <c r="BC231" i="1"/>
  <c r="BC819" i="1"/>
  <c r="BC884" i="1"/>
  <c r="BC920" i="1"/>
  <c r="BC593" i="1"/>
  <c r="AK47" i="1"/>
  <c r="AR47" i="1" s="1"/>
  <c r="BC756" i="1"/>
  <c r="BC601" i="1"/>
  <c r="BC604" i="1"/>
  <c r="BC760" i="1"/>
  <c r="BC365" i="1"/>
  <c r="BC789" i="1"/>
  <c r="BC953" i="1"/>
  <c r="BC924" i="1"/>
  <c r="BC584" i="1"/>
  <c r="BC622" i="1"/>
  <c r="BC468" i="1"/>
  <c r="BC437" i="1"/>
  <c r="BC224" i="1"/>
  <c r="BC341" i="1"/>
  <c r="BC742" i="1"/>
  <c r="BC213" i="1"/>
  <c r="BC580" i="1"/>
  <c r="BC768" i="1"/>
  <c r="BC523" i="1"/>
  <c r="BC214" i="1"/>
  <c r="BC699" i="1"/>
  <c r="BC173" i="1"/>
  <c r="BC955" i="1"/>
  <c r="BC936" i="1"/>
  <c r="BC910" i="1"/>
  <c r="BC915" i="1"/>
  <c r="BC351" i="1"/>
  <c r="BC892" i="1"/>
  <c r="BC1008" i="1"/>
  <c r="BC682" i="1"/>
  <c r="BC796" i="1"/>
  <c r="BC739" i="1"/>
  <c r="BC348" i="1"/>
  <c r="BC445" i="1"/>
  <c r="BC352" i="1"/>
  <c r="BC797" i="1"/>
  <c r="BC268" i="1"/>
  <c r="BC947" i="1"/>
  <c r="BC709" i="1"/>
  <c r="BC864" i="1"/>
  <c r="BC592" i="1"/>
  <c r="BC126" i="1"/>
  <c r="BC565" i="1"/>
  <c r="BC787" i="1"/>
  <c r="BC683" i="1"/>
  <c r="BC558" i="1"/>
  <c r="BC168" i="1"/>
  <c r="BC378" i="1"/>
  <c r="BC811" i="1"/>
  <c r="BC851" i="1"/>
  <c r="BC757" i="1"/>
  <c r="BC433" i="1"/>
  <c r="AB85" i="1"/>
  <c r="AA85" i="1"/>
  <c r="AV85" i="1" s="1"/>
  <c r="BA85" i="1" s="1"/>
  <c r="BC21" i="1"/>
  <c r="AB118" i="1"/>
  <c r="AA118" i="1"/>
  <c r="AV118" i="1" s="1"/>
  <c r="BA118" i="1" s="1"/>
  <c r="BC118" i="1" s="1"/>
  <c r="AB122" i="1"/>
  <c r="AA122" i="1"/>
  <c r="AV122" i="1" s="1"/>
  <c r="BA122" i="1" s="1"/>
  <c r="BC122" i="1" s="1"/>
  <c r="AB441" i="1"/>
  <c r="AA441" i="1"/>
  <c r="AV441" i="1" s="1"/>
  <c r="BA441" i="1" s="1"/>
  <c r="BC441" i="1" s="1"/>
  <c r="AB550" i="1"/>
  <c r="AA550" i="1"/>
  <c r="AV550" i="1" s="1"/>
  <c r="BA550" i="1" s="1"/>
  <c r="BC550" i="1" s="1"/>
  <c r="AB141" i="1"/>
  <c r="AA141" i="1"/>
  <c r="AV141" i="1" s="1"/>
  <c r="BA141" i="1" s="1"/>
  <c r="BC141" i="1" s="1"/>
  <c r="AB770" i="1"/>
  <c r="AA770" i="1"/>
  <c r="AV770" i="1" s="1"/>
  <c r="BA770" i="1" s="1"/>
  <c r="BC770" i="1" s="1"/>
  <c r="Y195" i="1"/>
  <c r="X195" i="1"/>
  <c r="AS195" i="1" s="1"/>
  <c r="AX195" i="1" s="1"/>
  <c r="AB183" i="1"/>
  <c r="AA183" i="1"/>
  <c r="AV183" i="1" s="1"/>
  <c r="BA183" i="1" s="1"/>
  <c r="BC183" i="1" s="1"/>
  <c r="Y511" i="1"/>
  <c r="X511" i="1"/>
  <c r="AS511" i="1" s="1"/>
  <c r="AX511" i="1" s="1"/>
  <c r="BC511" i="1" s="1"/>
  <c r="Y226" i="1"/>
  <c r="X226" i="1"/>
  <c r="AS226" i="1" s="1"/>
  <c r="AX226" i="1" s="1"/>
  <c r="BC226" i="1" s="1"/>
  <c r="AB252" i="1"/>
  <c r="AA252" i="1"/>
  <c r="AV252" i="1" s="1"/>
  <c r="BA252" i="1" s="1"/>
  <c r="BC252" i="1" s="1"/>
  <c r="AB625" i="1"/>
  <c r="AA625" i="1"/>
  <c r="AV625" i="1" s="1"/>
  <c r="BA625" i="1" s="1"/>
  <c r="Y542" i="1"/>
  <c r="X542" i="1"/>
  <c r="AS542" i="1" s="1"/>
  <c r="AX542" i="1" s="1"/>
  <c r="BC542" i="1" s="1"/>
  <c r="AB782" i="1"/>
  <c r="AA782" i="1"/>
  <c r="AV782" i="1" s="1"/>
  <c r="BA782" i="1" s="1"/>
  <c r="AB312" i="1"/>
  <c r="AA312" i="1"/>
  <c r="AV312" i="1" s="1"/>
  <c r="BA312" i="1" s="1"/>
  <c r="BC312" i="1" s="1"/>
  <c r="Y763" i="1"/>
  <c r="X763" i="1"/>
  <c r="AS763" i="1" s="1"/>
  <c r="AX763" i="1" s="1"/>
  <c r="BC763" i="1" s="1"/>
  <c r="AB414" i="1"/>
  <c r="AA414" i="1"/>
  <c r="AV414" i="1" s="1"/>
  <c r="BA414" i="1" s="1"/>
  <c r="AB282" i="1"/>
  <c r="AA282" i="1"/>
  <c r="AV282" i="1" s="1"/>
  <c r="BA282" i="1" s="1"/>
  <c r="BC282" i="1" s="1"/>
  <c r="Y518" i="1"/>
  <c r="X518" i="1"/>
  <c r="AS518" i="1" s="1"/>
  <c r="AX518" i="1" s="1"/>
  <c r="BC518" i="1" s="1"/>
  <c r="AB333" i="1"/>
  <c r="AA333" i="1"/>
  <c r="AV333" i="1" s="1"/>
  <c r="BA333" i="1" s="1"/>
  <c r="BC333" i="1" s="1"/>
  <c r="AB148" i="1"/>
  <c r="AA148" i="1"/>
  <c r="AV148" i="1" s="1"/>
  <c r="BA148" i="1" s="1"/>
  <c r="BC148" i="1" s="1"/>
  <c r="Y414" i="1"/>
  <c r="X414" i="1"/>
  <c r="AS414" i="1" s="1"/>
  <c r="AX414" i="1" s="1"/>
  <c r="AB524" i="1"/>
  <c r="AA524" i="1"/>
  <c r="AV524" i="1" s="1"/>
  <c r="BA524" i="1" s="1"/>
  <c r="BC524" i="1" s="1"/>
  <c r="Y710" i="1"/>
  <c r="X710" i="1"/>
  <c r="AS710" i="1" s="1"/>
  <c r="AX710" i="1" s="1"/>
  <c r="BC710" i="1" s="1"/>
  <c r="Y705" i="1"/>
  <c r="X705" i="1"/>
  <c r="AS705" i="1" s="1"/>
  <c r="AX705" i="1" s="1"/>
  <c r="BC705" i="1" s="1"/>
  <c r="AB241" i="1"/>
  <c r="AA241" i="1"/>
  <c r="AV241" i="1" s="1"/>
  <c r="BA241" i="1" s="1"/>
  <c r="BC241" i="1" s="1"/>
  <c r="Y216" i="1"/>
  <c r="X216" i="1"/>
  <c r="AS216" i="1" s="1"/>
  <c r="AX216" i="1" s="1"/>
  <c r="BC216" i="1" s="1"/>
  <c r="Y139" i="1"/>
  <c r="X139" i="1"/>
  <c r="AS139" i="1" s="1"/>
  <c r="AX139" i="1" s="1"/>
  <c r="BC139" i="1" s="1"/>
  <c r="Y427" i="1"/>
  <c r="X427" i="1"/>
  <c r="AS427" i="1" s="1"/>
  <c r="AX427" i="1" s="1"/>
  <c r="BC427" i="1" s="1"/>
  <c r="AB783" i="1"/>
  <c r="AA783" i="1"/>
  <c r="AV783" i="1" s="1"/>
  <c r="BA783" i="1" s="1"/>
  <c r="AB440" i="1"/>
  <c r="AA440" i="1"/>
  <c r="AV440" i="1" s="1"/>
  <c r="BA440" i="1" s="1"/>
  <c r="BC440" i="1" s="1"/>
  <c r="BC970" i="1"/>
  <c r="Y804" i="1"/>
  <c r="X804" i="1"/>
  <c r="AS804" i="1" s="1"/>
  <c r="AX804" i="1" s="1"/>
  <c r="BC804" i="1" s="1"/>
  <c r="AB15" i="1"/>
  <c r="AA15" i="1"/>
  <c r="AV15" i="1" s="1"/>
  <c r="BA15" i="1" s="1"/>
  <c r="BC15" i="1" s="1"/>
  <c r="AB675" i="1"/>
  <c r="AA675" i="1"/>
  <c r="AV675" i="1" s="1"/>
  <c r="BA675" i="1" s="1"/>
  <c r="BC675" i="1" s="1"/>
  <c r="AB680" i="1"/>
  <c r="AA680" i="1"/>
  <c r="AV680" i="1" s="1"/>
  <c r="BA680" i="1" s="1"/>
  <c r="BC680" i="1" s="1"/>
  <c r="AB239" i="1"/>
  <c r="AA239" i="1"/>
  <c r="AV239" i="1" s="1"/>
  <c r="BA239" i="1" s="1"/>
  <c r="BC239" i="1" s="1"/>
  <c r="Y625" i="1"/>
  <c r="X625" i="1"/>
  <c r="AS625" i="1" s="1"/>
  <c r="AX625" i="1" s="1"/>
  <c r="Y612" i="1"/>
  <c r="X612" i="1"/>
  <c r="AS612" i="1" s="1"/>
  <c r="AX612" i="1" s="1"/>
  <c r="AB672" i="1"/>
  <c r="AA672" i="1"/>
  <c r="AV672" i="1" s="1"/>
  <c r="BA672" i="1" s="1"/>
  <c r="BC672" i="1" s="1"/>
  <c r="Y512" i="1"/>
  <c r="X512" i="1"/>
  <c r="AS512" i="1" s="1"/>
  <c r="AX512" i="1" s="1"/>
  <c r="BC512" i="1" s="1"/>
  <c r="BC669" i="1"/>
  <c r="Y255" i="1"/>
  <c r="X255" i="1"/>
  <c r="AS255" i="1" s="1"/>
  <c r="AX255" i="1" s="1"/>
  <c r="AB561" i="1"/>
  <c r="AA561" i="1"/>
  <c r="AV561" i="1" s="1"/>
  <c r="BA561" i="1" s="1"/>
  <c r="BC561" i="1" s="1"/>
  <c r="Y609" i="1"/>
  <c r="X609" i="1"/>
  <c r="AS609" i="1" s="1"/>
  <c r="AX609" i="1" s="1"/>
  <c r="BC609" i="1" s="1"/>
  <c r="Y292" i="1"/>
  <c r="X292" i="1"/>
  <c r="AS292" i="1" s="1"/>
  <c r="AX292" i="1" s="1"/>
  <c r="AB679" i="1"/>
  <c r="AA679" i="1"/>
  <c r="AV679" i="1" s="1"/>
  <c r="BA679" i="1" s="1"/>
  <c r="BC679" i="1" s="1"/>
  <c r="Y198" i="1"/>
  <c r="X198" i="1"/>
  <c r="AS198" i="1" s="1"/>
  <c r="AX198" i="1" s="1"/>
  <c r="AB219" i="1"/>
  <c r="AA219" i="1"/>
  <c r="AV219" i="1" s="1"/>
  <c r="BA219" i="1" s="1"/>
  <c r="BC219" i="1" s="1"/>
  <c r="AB505" i="1"/>
  <c r="AA505" i="1"/>
  <c r="AV505" i="1" s="1"/>
  <c r="BA505" i="1" s="1"/>
  <c r="BC505" i="1" s="1"/>
  <c r="AB694" i="1"/>
  <c r="AA694" i="1"/>
  <c r="AV694" i="1" s="1"/>
  <c r="BA694" i="1" s="1"/>
  <c r="AB425" i="1"/>
  <c r="AA425" i="1"/>
  <c r="AV425" i="1" s="1"/>
  <c r="BA425" i="1" s="1"/>
  <c r="BC425" i="1" s="1"/>
  <c r="AB897" i="1"/>
  <c r="AA897" i="1"/>
  <c r="AV897" i="1" s="1"/>
  <c r="BA897" i="1" s="1"/>
  <c r="BC897" i="1" s="1"/>
  <c r="AB840" i="1"/>
  <c r="AA840" i="1"/>
  <c r="AV840" i="1" s="1"/>
  <c r="BA840" i="1" s="1"/>
  <c r="BC840" i="1" s="1"/>
  <c r="Y919" i="1"/>
  <c r="X919" i="1"/>
  <c r="AS919" i="1" s="1"/>
  <c r="AX919" i="1" s="1"/>
  <c r="BC919" i="1" s="1"/>
  <c r="AB891" i="1"/>
  <c r="AA891" i="1"/>
  <c r="AV891" i="1" s="1"/>
  <c r="BA891" i="1" s="1"/>
  <c r="BC891" i="1" s="1"/>
  <c r="AB52" i="1"/>
  <c r="AA52" i="1"/>
  <c r="AV52" i="1" s="1"/>
  <c r="BA52" i="1" s="1"/>
  <c r="BC52" i="1" s="1"/>
  <c r="AB14" i="1"/>
  <c r="AA14" i="1"/>
  <c r="AV14" i="1" s="1"/>
  <c r="BA14" i="1" s="1"/>
  <c r="BC14" i="1" s="1"/>
  <c r="AB37" i="1"/>
  <c r="AA37" i="1"/>
  <c r="AV37" i="1" s="1"/>
  <c r="BA37" i="1" s="1"/>
  <c r="Y191" i="1"/>
  <c r="X191" i="1"/>
  <c r="AS191" i="1" s="1"/>
  <c r="AX191" i="1" s="1"/>
  <c r="BC191" i="1" s="1"/>
  <c r="AB487" i="1"/>
  <c r="AA487" i="1"/>
  <c r="AV487" i="1" s="1"/>
  <c r="BA487" i="1" s="1"/>
  <c r="BC487" i="1" s="1"/>
  <c r="AB543" i="1"/>
  <c r="AA543" i="1"/>
  <c r="AV543" i="1" s="1"/>
  <c r="BA543" i="1" s="1"/>
  <c r="Y453" i="1"/>
  <c r="X453" i="1"/>
  <c r="AS453" i="1" s="1"/>
  <c r="AX453" i="1" s="1"/>
  <c r="BC453" i="1" s="1"/>
  <c r="AB638" i="1"/>
  <c r="AA638" i="1"/>
  <c r="AV638" i="1" s="1"/>
  <c r="BA638" i="1" s="1"/>
  <c r="AB470" i="1"/>
  <c r="AA470" i="1"/>
  <c r="AV470" i="1" s="1"/>
  <c r="BA470" i="1" s="1"/>
  <c r="BC470" i="1" s="1"/>
  <c r="AB16" i="1"/>
  <c r="AA16" i="1"/>
  <c r="AV16" i="1" s="1"/>
  <c r="BA16" i="1" s="1"/>
  <c r="BC16" i="1" s="1"/>
  <c r="AB178" i="1"/>
  <c r="AA178" i="1"/>
  <c r="AV178" i="1" s="1"/>
  <c r="BA178" i="1" s="1"/>
  <c r="BC178" i="1" s="1"/>
  <c r="AB662" i="1"/>
  <c r="AA662" i="1"/>
  <c r="AV662" i="1" s="1"/>
  <c r="BA662" i="1" s="1"/>
  <c r="BC662" i="1" s="1"/>
  <c r="Y513" i="1"/>
  <c r="X513" i="1"/>
  <c r="AS513" i="1" s="1"/>
  <c r="AX513" i="1" s="1"/>
  <c r="BC513" i="1" s="1"/>
  <c r="AB255" i="1"/>
  <c r="AA255" i="1"/>
  <c r="AV255" i="1" s="1"/>
  <c r="BA255" i="1" s="1"/>
  <c r="Y371" i="1"/>
  <c r="X371" i="1"/>
  <c r="AS371" i="1" s="1"/>
  <c r="AX371" i="1" s="1"/>
  <c r="BC371" i="1" s="1"/>
  <c r="AB612" i="1"/>
  <c r="AA612" i="1"/>
  <c r="AV612" i="1" s="1"/>
  <c r="BA612" i="1" s="1"/>
  <c r="AB657" i="1"/>
  <c r="AA657" i="1"/>
  <c r="AV657" i="1" s="1"/>
  <c r="BA657" i="1" s="1"/>
  <c r="Y442" i="1"/>
  <c r="X442" i="1"/>
  <c r="AS442" i="1" s="1"/>
  <c r="AX442" i="1" s="1"/>
  <c r="BC442" i="1" s="1"/>
  <c r="Y396" i="1"/>
  <c r="X396" i="1"/>
  <c r="AS396" i="1" s="1"/>
  <c r="AX396" i="1" s="1"/>
  <c r="BC396" i="1" s="1"/>
  <c r="AB691" i="1"/>
  <c r="AA691" i="1"/>
  <c r="AV691" i="1" s="1"/>
  <c r="BA691" i="1" s="1"/>
  <c r="BC691" i="1" s="1"/>
  <c r="Y698" i="1"/>
  <c r="X698" i="1"/>
  <c r="AS698" i="1" s="1"/>
  <c r="AX698" i="1" s="1"/>
  <c r="Y212" i="1"/>
  <c r="X212" i="1"/>
  <c r="AS212" i="1" s="1"/>
  <c r="AX212" i="1" s="1"/>
  <c r="BC212" i="1" s="1"/>
  <c r="Y353" i="1"/>
  <c r="X353" i="1"/>
  <c r="AS353" i="1" s="1"/>
  <c r="AX353" i="1" s="1"/>
  <c r="BC353" i="1" s="1"/>
  <c r="AB689" i="1"/>
  <c r="AA689" i="1"/>
  <c r="AV689" i="1" s="1"/>
  <c r="BA689" i="1" s="1"/>
  <c r="BC689" i="1" s="1"/>
  <c r="Y377" i="1"/>
  <c r="X377" i="1"/>
  <c r="AS377" i="1" s="1"/>
  <c r="AX377" i="1" s="1"/>
  <c r="Y576" i="1"/>
  <c r="X576" i="1"/>
  <c r="AS576" i="1" s="1"/>
  <c r="AX576" i="1" s="1"/>
  <c r="BC576" i="1" s="1"/>
  <c r="AB292" i="1"/>
  <c r="AA292" i="1"/>
  <c r="AV292" i="1" s="1"/>
  <c r="BA292" i="1" s="1"/>
  <c r="Y327" i="1"/>
  <c r="X327" i="1"/>
  <c r="AS327" i="1" s="1"/>
  <c r="AX327" i="1" s="1"/>
  <c r="AB525" i="1"/>
  <c r="AA525" i="1"/>
  <c r="AV525" i="1" s="1"/>
  <c r="BA525" i="1" s="1"/>
  <c r="BC525" i="1" s="1"/>
  <c r="AB308" i="1"/>
  <c r="AA308" i="1"/>
  <c r="AV308" i="1" s="1"/>
  <c r="BA308" i="1" s="1"/>
  <c r="Y464" i="1"/>
  <c r="X464" i="1"/>
  <c r="AS464" i="1" s="1"/>
  <c r="AX464" i="1" s="1"/>
  <c r="BC464" i="1" s="1"/>
  <c r="AB596" i="1"/>
  <c r="AA596" i="1"/>
  <c r="AV596" i="1" s="1"/>
  <c r="BA596" i="1" s="1"/>
  <c r="BC596" i="1" s="1"/>
  <c r="Y308" i="1"/>
  <c r="X308" i="1"/>
  <c r="AS308" i="1" s="1"/>
  <c r="AX308" i="1" s="1"/>
  <c r="Y727" i="1"/>
  <c r="X727" i="1"/>
  <c r="AS727" i="1" s="1"/>
  <c r="AX727" i="1" s="1"/>
  <c r="BC727" i="1" s="1"/>
  <c r="Y776" i="1"/>
  <c r="X776" i="1"/>
  <c r="AS776" i="1" s="1"/>
  <c r="AX776" i="1" s="1"/>
  <c r="BC776" i="1" s="1"/>
  <c r="AB698" i="1"/>
  <c r="AA698" i="1"/>
  <c r="AV698" i="1" s="1"/>
  <c r="BA698" i="1" s="1"/>
  <c r="Y508" i="1"/>
  <c r="X508" i="1"/>
  <c r="AS508" i="1" s="1"/>
  <c r="AX508" i="1" s="1"/>
  <c r="AB536" i="1"/>
  <c r="AA536" i="1"/>
  <c r="AV536" i="1" s="1"/>
  <c r="BA536" i="1" s="1"/>
  <c r="BC536" i="1" s="1"/>
  <c r="AB392" i="1"/>
  <c r="AA392" i="1"/>
  <c r="AV392" i="1" s="1"/>
  <c r="BA392" i="1" s="1"/>
  <c r="Y443" i="1"/>
  <c r="X443" i="1"/>
  <c r="AS443" i="1" s="1"/>
  <c r="AX443" i="1" s="1"/>
  <c r="Y746" i="1"/>
  <c r="X746" i="1"/>
  <c r="AS746" i="1" s="1"/>
  <c r="AX746" i="1" s="1"/>
  <c r="BC746" i="1" s="1"/>
  <c r="Y544" i="1"/>
  <c r="X544" i="1"/>
  <c r="AS544" i="1" s="1"/>
  <c r="AX544" i="1" s="1"/>
  <c r="BC544" i="1" s="1"/>
  <c r="AB559" i="1"/>
  <c r="AA559" i="1"/>
  <c r="AV559" i="1" s="1"/>
  <c r="BA559" i="1" s="1"/>
  <c r="BC559" i="1" s="1"/>
  <c r="BC807" i="1"/>
  <c r="AB30" i="1"/>
  <c r="AA30" i="1"/>
  <c r="AV30" i="1" s="1"/>
  <c r="BA30" i="1" s="1"/>
  <c r="BC30" i="1" s="1"/>
  <c r="BC37" i="1"/>
  <c r="AB104" i="1"/>
  <c r="AA104" i="1"/>
  <c r="AV104" i="1" s="1"/>
  <c r="BA104" i="1" s="1"/>
  <c r="AB195" i="1"/>
  <c r="AA195" i="1"/>
  <c r="AV195" i="1" s="1"/>
  <c r="BA195" i="1" s="1"/>
  <c r="AB339" i="1"/>
  <c r="AA339" i="1"/>
  <c r="AV339" i="1" s="1"/>
  <c r="BA339" i="1" s="1"/>
  <c r="BC339" i="1" s="1"/>
  <c r="AB645" i="1"/>
  <c r="AA645" i="1"/>
  <c r="AV645" i="1" s="1"/>
  <c r="BA645" i="1" s="1"/>
  <c r="BC645" i="1" s="1"/>
  <c r="BC133" i="1"/>
  <c r="Y160" i="1"/>
  <c r="X160" i="1"/>
  <c r="AS160" i="1" s="1"/>
  <c r="AX160" i="1" s="1"/>
  <c r="AB201" i="1"/>
  <c r="AA201" i="1"/>
  <c r="AV201" i="1" s="1"/>
  <c r="BA201" i="1" s="1"/>
  <c r="BC201" i="1" s="1"/>
  <c r="Y545" i="1"/>
  <c r="X545" i="1"/>
  <c r="AS545" i="1" s="1"/>
  <c r="AX545" i="1" s="1"/>
  <c r="BC545" i="1" s="1"/>
  <c r="AB684" i="1"/>
  <c r="AA684" i="1"/>
  <c r="AV684" i="1" s="1"/>
  <c r="BA684" i="1" s="1"/>
  <c r="BC684" i="1" s="1"/>
  <c r="AB786" i="1"/>
  <c r="AA786" i="1"/>
  <c r="AV786" i="1" s="1"/>
  <c r="BA786" i="1" s="1"/>
  <c r="BC786" i="1" s="1"/>
  <c r="Y733" i="1"/>
  <c r="X733" i="1"/>
  <c r="AS733" i="1" s="1"/>
  <c r="AX733" i="1" s="1"/>
  <c r="BC733" i="1" s="1"/>
  <c r="Y162" i="1"/>
  <c r="X162" i="1"/>
  <c r="AS162" i="1" s="1"/>
  <c r="AX162" i="1" s="1"/>
  <c r="BC162" i="1" s="1"/>
  <c r="BC362" i="1"/>
  <c r="Y175" i="1"/>
  <c r="X175" i="1"/>
  <c r="AS175" i="1" s="1"/>
  <c r="AX175" i="1" s="1"/>
  <c r="BC175" i="1" s="1"/>
  <c r="AB237" i="1"/>
  <c r="AA237" i="1"/>
  <c r="AV237" i="1" s="1"/>
  <c r="BA237" i="1" s="1"/>
  <c r="BC237" i="1" s="1"/>
  <c r="AB531" i="1"/>
  <c r="AA531" i="1"/>
  <c r="AV531" i="1" s="1"/>
  <c r="BA531" i="1" s="1"/>
  <c r="BC531" i="1" s="1"/>
  <c r="Y494" i="1"/>
  <c r="X494" i="1"/>
  <c r="AS494" i="1" s="1"/>
  <c r="AX494" i="1" s="1"/>
  <c r="BC494" i="1" s="1"/>
  <c r="AB508" i="1"/>
  <c r="AA508" i="1"/>
  <c r="AV508" i="1" s="1"/>
  <c r="BA508" i="1" s="1"/>
  <c r="Y238" i="1"/>
  <c r="X238" i="1"/>
  <c r="AS238" i="1" s="1"/>
  <c r="AX238" i="1" s="1"/>
  <c r="BC238" i="1" s="1"/>
  <c r="Y747" i="1"/>
  <c r="X747" i="1"/>
  <c r="AS747" i="1" s="1"/>
  <c r="AX747" i="1" s="1"/>
  <c r="BC747" i="1" s="1"/>
  <c r="AB898" i="1"/>
  <c r="AA898" i="1"/>
  <c r="AV898" i="1" s="1"/>
  <c r="BA898" i="1" s="1"/>
  <c r="BC898" i="1" s="1"/>
  <c r="Y822" i="1"/>
  <c r="X822" i="1"/>
  <c r="AS822" i="1" s="1"/>
  <c r="AX822" i="1" s="1"/>
  <c r="BC822" i="1" s="1"/>
  <c r="BC28" i="1"/>
  <c r="BC121" i="1"/>
  <c r="AB98" i="1"/>
  <c r="AA98" i="1"/>
  <c r="AV98" i="1" s="1"/>
  <c r="BA98" i="1" s="1"/>
  <c r="BC98" i="1" s="1"/>
  <c r="AB117" i="1"/>
  <c r="AA117" i="1"/>
  <c r="AV117" i="1" s="1"/>
  <c r="BA117" i="1" s="1"/>
  <c r="BC117" i="1" s="1"/>
  <c r="Y399" i="1"/>
  <c r="X399" i="1"/>
  <c r="AS399" i="1" s="1"/>
  <c r="AX399" i="1" s="1"/>
  <c r="BC399" i="1" s="1"/>
  <c r="AB706" i="1"/>
  <c r="AA706" i="1"/>
  <c r="AV706" i="1" s="1"/>
  <c r="BA706" i="1" s="1"/>
  <c r="Y782" i="1"/>
  <c r="X782" i="1"/>
  <c r="AS782" i="1" s="1"/>
  <c r="AX782" i="1" s="1"/>
  <c r="AB209" i="1"/>
  <c r="AA209" i="1"/>
  <c r="AV209" i="1" s="1"/>
  <c r="BA209" i="1" s="1"/>
  <c r="BC209" i="1" s="1"/>
  <c r="Y706" i="1"/>
  <c r="X706" i="1"/>
  <c r="AS706" i="1" s="1"/>
  <c r="AX706" i="1" s="1"/>
  <c r="AB271" i="1"/>
  <c r="AA271" i="1"/>
  <c r="AV271" i="1" s="1"/>
  <c r="BA271" i="1" s="1"/>
  <c r="BC271" i="1" s="1"/>
  <c r="Y543" i="1"/>
  <c r="X543" i="1"/>
  <c r="AS543" i="1" s="1"/>
  <c r="AX543" i="1" s="1"/>
  <c r="AB160" i="1"/>
  <c r="AA160" i="1"/>
  <c r="AV160" i="1" s="1"/>
  <c r="BA160" i="1" s="1"/>
  <c r="AB78" i="1"/>
  <c r="AA78" i="1"/>
  <c r="AV78" i="1" s="1"/>
  <c r="BA78" i="1" s="1"/>
  <c r="BC78" i="1" s="1"/>
  <c r="AB714" i="1"/>
  <c r="AA714" i="1"/>
  <c r="AV714" i="1" s="1"/>
  <c r="BA714" i="1" s="1"/>
  <c r="BC714" i="1" s="1"/>
  <c r="AB279" i="1"/>
  <c r="AA279" i="1"/>
  <c r="AV279" i="1" s="1"/>
  <c r="BA279" i="1" s="1"/>
  <c r="BC279" i="1" s="1"/>
  <c r="AB314" i="1"/>
  <c r="AA314" i="1"/>
  <c r="AV314" i="1" s="1"/>
  <c r="BA314" i="1" s="1"/>
  <c r="BC314" i="1" s="1"/>
  <c r="Y657" i="1"/>
  <c r="X657" i="1"/>
  <c r="AS657" i="1" s="1"/>
  <c r="AX657" i="1" s="1"/>
  <c r="Y579" i="1"/>
  <c r="X579" i="1"/>
  <c r="AS579" i="1" s="1"/>
  <c r="AX579" i="1" s="1"/>
  <c r="BC579" i="1" s="1"/>
  <c r="Y687" i="1"/>
  <c r="X687" i="1"/>
  <c r="AS687" i="1" s="1"/>
  <c r="AX687" i="1" s="1"/>
  <c r="BC687" i="1" s="1"/>
  <c r="AB681" i="1"/>
  <c r="AA681" i="1"/>
  <c r="AV681" i="1" s="1"/>
  <c r="BA681" i="1" s="1"/>
  <c r="BC681" i="1" s="1"/>
  <c r="Y461" i="1"/>
  <c r="X461" i="1"/>
  <c r="AS461" i="1" s="1"/>
  <c r="AX461" i="1" s="1"/>
  <c r="BC461" i="1" s="1"/>
  <c r="Y202" i="1"/>
  <c r="X202" i="1"/>
  <c r="AS202" i="1" s="1"/>
  <c r="AX202" i="1" s="1"/>
  <c r="BC202" i="1" s="1"/>
  <c r="AB424" i="1"/>
  <c r="AA424" i="1"/>
  <c r="AV424" i="1" s="1"/>
  <c r="BA424" i="1" s="1"/>
  <c r="BC424" i="1" s="1"/>
  <c r="Y357" i="1"/>
  <c r="X357" i="1"/>
  <c r="AS357" i="1" s="1"/>
  <c r="AX357" i="1" s="1"/>
  <c r="BC357" i="1" s="1"/>
  <c r="Y638" i="1"/>
  <c r="X638" i="1"/>
  <c r="AS638" i="1" s="1"/>
  <c r="AX638" i="1" s="1"/>
  <c r="Y694" i="1"/>
  <c r="X694" i="1"/>
  <c r="AS694" i="1" s="1"/>
  <c r="AX694" i="1" s="1"/>
  <c r="AB151" i="1"/>
  <c r="AA151" i="1"/>
  <c r="AV151" i="1" s="1"/>
  <c r="BA151" i="1" s="1"/>
  <c r="BC151" i="1" s="1"/>
  <c r="AB450" i="1"/>
  <c r="AA450" i="1"/>
  <c r="AV450" i="1" s="1"/>
  <c r="BA450" i="1" s="1"/>
  <c r="BC450" i="1" s="1"/>
  <c r="Y723" i="1"/>
  <c r="X723" i="1"/>
  <c r="AS723" i="1" s="1"/>
  <c r="AX723" i="1" s="1"/>
  <c r="BC723" i="1" s="1"/>
  <c r="AB533" i="1"/>
  <c r="AA533" i="1"/>
  <c r="AV533" i="1" s="1"/>
  <c r="BA533" i="1" s="1"/>
  <c r="BC533" i="1" s="1"/>
  <c r="Y783" i="1"/>
  <c r="X783" i="1"/>
  <c r="AS783" i="1" s="1"/>
  <c r="AX783" i="1" s="1"/>
  <c r="AB208" i="1"/>
  <c r="AA208" i="1"/>
  <c r="AV208" i="1" s="1"/>
  <c r="BA208" i="1" s="1"/>
  <c r="BC208" i="1" s="1"/>
  <c r="AB377" i="1"/>
  <c r="AA377" i="1"/>
  <c r="AV377" i="1" s="1"/>
  <c r="BA377" i="1" s="1"/>
  <c r="Y521" i="1"/>
  <c r="X521" i="1"/>
  <c r="AS521" i="1" s="1"/>
  <c r="AX521" i="1" s="1"/>
  <c r="BC521" i="1" s="1"/>
  <c r="Y386" i="1"/>
  <c r="X386" i="1"/>
  <c r="AS386" i="1" s="1"/>
  <c r="AX386" i="1" s="1"/>
  <c r="BC386" i="1" s="1"/>
  <c r="Y656" i="1"/>
  <c r="X656" i="1"/>
  <c r="AS656" i="1" s="1"/>
  <c r="AX656" i="1" s="1"/>
  <c r="BC656" i="1" s="1"/>
  <c r="AB761" i="1"/>
  <c r="AA761" i="1"/>
  <c r="AV761" i="1" s="1"/>
  <c r="BA761" i="1" s="1"/>
  <c r="BC761" i="1" s="1"/>
  <c r="AB443" i="1"/>
  <c r="AA443" i="1"/>
  <c r="AV443" i="1" s="1"/>
  <c r="BA443" i="1" s="1"/>
  <c r="Y562" i="1"/>
  <c r="X562" i="1"/>
  <c r="AS562" i="1" s="1"/>
  <c r="AX562" i="1" s="1"/>
  <c r="BC562" i="1" s="1"/>
  <c r="AB287" i="1"/>
  <c r="AA287" i="1"/>
  <c r="AV287" i="1" s="1"/>
  <c r="BA287" i="1" s="1"/>
  <c r="BC287" i="1" s="1"/>
  <c r="Y758" i="1"/>
  <c r="X758" i="1"/>
  <c r="AS758" i="1" s="1"/>
  <c r="AX758" i="1" s="1"/>
  <c r="BC758" i="1" s="1"/>
  <c r="AB198" i="1"/>
  <c r="AA198" i="1"/>
  <c r="AV198" i="1" s="1"/>
  <c r="BA198" i="1" s="1"/>
  <c r="AB674" i="1"/>
  <c r="AA674" i="1"/>
  <c r="AV674" i="1" s="1"/>
  <c r="BA674" i="1" s="1"/>
  <c r="BC674" i="1" s="1"/>
  <c r="AB405" i="1"/>
  <c r="AA405" i="1"/>
  <c r="AV405" i="1" s="1"/>
  <c r="BA405" i="1" s="1"/>
  <c r="BC405" i="1" s="1"/>
  <c r="AB327" i="1"/>
  <c r="AA327" i="1"/>
  <c r="AV327" i="1" s="1"/>
  <c r="BA327" i="1" s="1"/>
  <c r="AB958" i="1"/>
  <c r="AA958" i="1"/>
  <c r="AV958" i="1" s="1"/>
  <c r="BA958" i="1" s="1"/>
  <c r="BC958" i="1" s="1"/>
  <c r="AB916" i="1"/>
  <c r="AA916" i="1"/>
  <c r="AV916" i="1" s="1"/>
  <c r="BA916" i="1" s="1"/>
  <c r="BC916" i="1" s="1"/>
  <c r="AB917" i="1"/>
  <c r="AA917" i="1"/>
  <c r="AV917" i="1" s="1"/>
  <c r="BA917" i="1" s="1"/>
  <c r="BC917" i="1" s="1"/>
  <c r="Y862" i="1"/>
  <c r="X862" i="1"/>
  <c r="AS862" i="1" s="1"/>
  <c r="AX862" i="1" s="1"/>
  <c r="BC862" i="1" s="1"/>
  <c r="AB842" i="1"/>
  <c r="AA842" i="1"/>
  <c r="AV842" i="1" s="1"/>
  <c r="BA842" i="1" s="1"/>
  <c r="BC842" i="1" s="1"/>
  <c r="BK47" i="1"/>
  <c r="AC970" i="1"/>
  <c r="AD970" i="1"/>
  <c r="AD819" i="1"/>
  <c r="AC1008" i="1"/>
  <c r="AD864" i="1"/>
  <c r="AD924" i="1"/>
  <c r="AD910" i="1"/>
  <c r="AC920" i="1"/>
  <c r="AB915" i="1"/>
  <c r="AB1008" i="1"/>
  <c r="Y916" i="1"/>
  <c r="AC807" i="1"/>
  <c r="AB920" i="1"/>
  <c r="Y811" i="1"/>
  <c r="AB885" i="1"/>
  <c r="Y917" i="1"/>
  <c r="Y864" i="1"/>
  <c r="AD884" i="1"/>
  <c r="Y819" i="1"/>
  <c r="Y915" i="1"/>
  <c r="AB851" i="1"/>
  <c r="AC891" i="1"/>
  <c r="AD862" i="1"/>
  <c r="Y885" i="1"/>
  <c r="AC924" i="1"/>
  <c r="Y840" i="1"/>
  <c r="AC892" i="1"/>
  <c r="Y953" i="1"/>
  <c r="AB955" i="1"/>
  <c r="AB928" i="1"/>
  <c r="AB953" i="1"/>
  <c r="AD936" i="1"/>
  <c r="AB1024" i="1"/>
  <c r="AC958" i="1"/>
  <c r="Y1024" i="1"/>
  <c r="AB822" i="1"/>
  <c r="Y928" i="1"/>
  <c r="Y955" i="1"/>
  <c r="AB892" i="1"/>
  <c r="Y936" i="1"/>
  <c r="AC936" i="1" s="1"/>
  <c r="Y897" i="1"/>
  <c r="Y910" i="1"/>
  <c r="Y842" i="1"/>
  <c r="AC898" i="1"/>
  <c r="Y947" i="1"/>
  <c r="AB919" i="1"/>
  <c r="AB804" i="1"/>
  <c r="AD238" i="1"/>
  <c r="AC219" i="1"/>
  <c r="AC383" i="1"/>
  <c r="AD705" i="1"/>
  <c r="AD592" i="1"/>
  <c r="AC784" i="1"/>
  <c r="AC105" i="1"/>
  <c r="AF105" i="1" s="1"/>
  <c r="AT105" i="1" s="1"/>
  <c r="AY105" i="1" s="1"/>
  <c r="BE105" i="1" s="1"/>
  <c r="BC120" i="1"/>
  <c r="AD120" i="1"/>
  <c r="AB719" i="1"/>
  <c r="Y200" i="1"/>
  <c r="AB341" i="1"/>
  <c r="Y282" i="1"/>
  <c r="Y168" i="1"/>
  <c r="Y234" i="1"/>
  <c r="Y533" i="1"/>
  <c r="Y178" i="1"/>
  <c r="Y470" i="1"/>
  <c r="AB729" i="1"/>
  <c r="Y208" i="1"/>
  <c r="AB699" i="1"/>
  <c r="Y440" i="1"/>
  <c r="AB453" i="1"/>
  <c r="AB206" i="1"/>
  <c r="Y241" i="1"/>
  <c r="Y333" i="1"/>
  <c r="Y425" i="1"/>
  <c r="AB461" i="1"/>
  <c r="Y268" i="1"/>
  <c r="AB383" i="1"/>
  <c r="AV105" i="1"/>
  <c r="BA105" i="1" s="1"/>
  <c r="BC105" i="1" s="1"/>
  <c r="AD105" i="1"/>
  <c r="Y669" i="1"/>
  <c r="AB709" i="1"/>
  <c r="Y281" i="1"/>
  <c r="Y463" i="1"/>
  <c r="Y592" i="1"/>
  <c r="Y231" i="1"/>
  <c r="AB562" i="1"/>
  <c r="AB351" i="1"/>
  <c r="Y392" i="1"/>
  <c r="Y679" i="1"/>
  <c r="AB784" i="1"/>
  <c r="Y596" i="1"/>
  <c r="AB757" i="1"/>
  <c r="Y525" i="1"/>
  <c r="Y505" i="1"/>
  <c r="AB193" i="1"/>
  <c r="Y797" i="1"/>
  <c r="Y699" i="1"/>
  <c r="Y120" i="1"/>
  <c r="AC120" i="1" s="1"/>
  <c r="AB352" i="1"/>
  <c r="AB216" i="1"/>
  <c r="Y445" i="1"/>
  <c r="AB797" i="1"/>
  <c r="AB656" i="1"/>
  <c r="AB357" i="1"/>
  <c r="AB758" i="1"/>
  <c r="Y206" i="1"/>
  <c r="AB445" i="1"/>
  <c r="Y674" i="1"/>
  <c r="AB168" i="1"/>
  <c r="AB353" i="1"/>
  <c r="Y709" i="1"/>
  <c r="Y378" i="1"/>
  <c r="AB521" i="1"/>
  <c r="Y424" i="1"/>
  <c r="Y237" i="1"/>
  <c r="Y193" i="1"/>
  <c r="Y341" i="1"/>
  <c r="AC78" i="1"/>
  <c r="AF78" i="1" s="1"/>
  <c r="AT78" i="1" s="1"/>
  <c r="AY78" i="1" s="1"/>
  <c r="BE78" i="1" s="1"/>
  <c r="Y761" i="1"/>
  <c r="AB746" i="1"/>
  <c r="AB518" i="1"/>
  <c r="Y405" i="1"/>
  <c r="AB362" i="1"/>
  <c r="Y148" i="1"/>
  <c r="AB386" i="1"/>
  <c r="Y293" i="1"/>
  <c r="Y712" i="1"/>
  <c r="AD747" i="1"/>
  <c r="AX392" i="1"/>
  <c r="AB464" i="1"/>
  <c r="Y352" i="1"/>
  <c r="AC173" i="1"/>
  <c r="AB281" i="1"/>
  <c r="AB378" i="1"/>
  <c r="AB231" i="1"/>
  <c r="Y689" i="1"/>
  <c r="AD712" i="1"/>
  <c r="AD200" i="1"/>
  <c r="AB576" i="1"/>
  <c r="AC561" i="1"/>
  <c r="Y757" i="1"/>
  <c r="AB212" i="1"/>
  <c r="AB609" i="1"/>
  <c r="Y362" i="1"/>
  <c r="Y351" i="1"/>
  <c r="Y524" i="1"/>
  <c r="AB293" i="1"/>
  <c r="AB468" i="1"/>
  <c r="AC16" i="1"/>
  <c r="AF16" i="1" s="1"/>
  <c r="AT16" i="1" s="1"/>
  <c r="AY16" i="1" s="1"/>
  <c r="BE16" i="1" s="1"/>
  <c r="Y719" i="1"/>
  <c r="AB494" i="1"/>
  <c r="AB348" i="1"/>
  <c r="AB542" i="1"/>
  <c r="AB683" i="1"/>
  <c r="AB723" i="1"/>
  <c r="AB544" i="1"/>
  <c r="AV103" i="1"/>
  <c r="BA103" i="1" s="1"/>
  <c r="BC103" i="1" s="1"/>
  <c r="AD103" i="1"/>
  <c r="AB545" i="1"/>
  <c r="AB396" i="1"/>
  <c r="AB365" i="1"/>
  <c r="Y365" i="1"/>
  <c r="AB512" i="1"/>
  <c r="AC739" i="1"/>
  <c r="AB558" i="1"/>
  <c r="AB789" i="1"/>
  <c r="Y201" i="1"/>
  <c r="Y214" i="1"/>
  <c r="AB226" i="1"/>
  <c r="AB402" i="1"/>
  <c r="AD465" i="1"/>
  <c r="AB133" i="1"/>
  <c r="AB710" i="1"/>
  <c r="Y683" i="1"/>
  <c r="AB513" i="1"/>
  <c r="Y133" i="1"/>
  <c r="AC133" i="1" s="1"/>
  <c r="Y531" i="1"/>
  <c r="Y684" i="1"/>
  <c r="Y103" i="1"/>
  <c r="AC103" i="1" s="1"/>
  <c r="AB214" i="1"/>
  <c r="AB17" i="1"/>
  <c r="Y714" i="1"/>
  <c r="Y348" i="1"/>
  <c r="Y402" i="1"/>
  <c r="AB437" i="1"/>
  <c r="AB763" i="1"/>
  <c r="AB776" i="1"/>
  <c r="Y558" i="1"/>
  <c r="Y789" i="1"/>
  <c r="AB162" i="1"/>
  <c r="Y314" i="1"/>
  <c r="AB442" i="1"/>
  <c r="AB733" i="1"/>
  <c r="AS17" i="1"/>
  <c r="AX17" i="1" s="1"/>
  <c r="BC17" i="1" s="1"/>
  <c r="AC17" i="1"/>
  <c r="AF17" i="1" s="1"/>
  <c r="AT17" i="1" s="1"/>
  <c r="AY17" i="1" s="1"/>
  <c r="BE17" i="1" s="1"/>
  <c r="Y437" i="1"/>
  <c r="AB511" i="1"/>
  <c r="AB687" i="1"/>
  <c r="Y729" i="1"/>
  <c r="Y593" i="1"/>
  <c r="Y141" i="1"/>
  <c r="Y213" i="1"/>
  <c r="AB523" i="1"/>
  <c r="Y681" i="1"/>
  <c r="Y682" i="1"/>
  <c r="Y433" i="1"/>
  <c r="Y601" i="1"/>
  <c r="Y622" i="1"/>
  <c r="Y768" i="1"/>
  <c r="Y182" i="1"/>
  <c r="Y523" i="1"/>
  <c r="AB682" i="1"/>
  <c r="AB496" i="1"/>
  <c r="Y279" i="1"/>
  <c r="Y487" i="1"/>
  <c r="AB787" i="1"/>
  <c r="AB175" i="1"/>
  <c r="AB601" i="1"/>
  <c r="Y252" i="1"/>
  <c r="Y584" i="1"/>
  <c r="AB182" i="1"/>
  <c r="AB213" i="1"/>
  <c r="Y580" i="1"/>
  <c r="Y737" i="1"/>
  <c r="AB224" i="1"/>
  <c r="Y565" i="1"/>
  <c r="Y645" i="1"/>
  <c r="Y604" i="1"/>
  <c r="AB742" i="1"/>
  <c r="Y465" i="1"/>
  <c r="AB739" i="1"/>
  <c r="Y468" i="1"/>
  <c r="AB371" i="1"/>
  <c r="Y742" i="1"/>
  <c r="AB622" i="1"/>
  <c r="AB584" i="1"/>
  <c r="AB768" i="1"/>
  <c r="AB565" i="1"/>
  <c r="Y209" i="1"/>
  <c r="Y600" i="1"/>
  <c r="AB139" i="1"/>
  <c r="AB580" i="1"/>
  <c r="AB579" i="1"/>
  <c r="Y675" i="1"/>
  <c r="AB191" i="1"/>
  <c r="AB399" i="1"/>
  <c r="AB796" i="1"/>
  <c r="Y680" i="1"/>
  <c r="Y770" i="1"/>
  <c r="AB756" i="1"/>
  <c r="Y239" i="1"/>
  <c r="Y320" i="1"/>
  <c r="Y496" i="1"/>
  <c r="Y786" i="1"/>
  <c r="Y441" i="1"/>
  <c r="Y312" i="1"/>
  <c r="AB600" i="1"/>
  <c r="AB427" i="1"/>
  <c r="Y756" i="1"/>
  <c r="AB760" i="1"/>
  <c r="Y550" i="1"/>
  <c r="Y760" i="1"/>
  <c r="AB593" i="1"/>
  <c r="Y339" i="1"/>
  <c r="AB419" i="1"/>
  <c r="Y662" i="1"/>
  <c r="Y787" i="1"/>
  <c r="AB737" i="1"/>
  <c r="Y271" i="1"/>
  <c r="AB433" i="1"/>
  <c r="AB727" i="1"/>
  <c r="Y183" i="1"/>
  <c r="BC109" i="1"/>
  <c r="AC101" i="1"/>
  <c r="AF101" i="1" s="1"/>
  <c r="AT101" i="1" s="1"/>
  <c r="AY101" i="1" s="1"/>
  <c r="BE101" i="1" s="1"/>
  <c r="AC41" i="1"/>
  <c r="AF41" i="1" s="1"/>
  <c r="AT41" i="1" s="1"/>
  <c r="AY41" i="1" s="1"/>
  <c r="BE41" i="1" s="1"/>
  <c r="BC102" i="1"/>
  <c r="AD6" i="1"/>
  <c r="AC6" i="1"/>
  <c r="AC59" i="1"/>
  <c r="AF59" i="1" s="1"/>
  <c r="AT59" i="1" s="1"/>
  <c r="AY59" i="1" s="1"/>
  <c r="BE59" i="1" s="1"/>
  <c r="AC28" i="1"/>
  <c r="AF28" i="1" s="1"/>
  <c r="AT28" i="1" s="1"/>
  <c r="AY28" i="1" s="1"/>
  <c r="BE28" i="1" s="1"/>
  <c r="AD109" i="1"/>
  <c r="Y98" i="1"/>
  <c r="AC98" i="1" s="1"/>
  <c r="Y118" i="1"/>
  <c r="AC118" i="1" s="1"/>
  <c r="AV23" i="1"/>
  <c r="BA23" i="1" s="1"/>
  <c r="BC23" i="1" s="1"/>
  <c r="AD23" i="1"/>
  <c r="AV101" i="1"/>
  <c r="BA101" i="1" s="1"/>
  <c r="BC101" i="1" s="1"/>
  <c r="AD101" i="1"/>
  <c r="AC15" i="1"/>
  <c r="AF15" i="1" s="1"/>
  <c r="AT15" i="1" s="1"/>
  <c r="AY15" i="1" s="1"/>
  <c r="BE15" i="1" s="1"/>
  <c r="AB28" i="1"/>
  <c r="AB121" i="1"/>
  <c r="Y37" i="1"/>
  <c r="AC37" i="1" s="1"/>
  <c r="AS104" i="1"/>
  <c r="AX104" i="1" s="1"/>
  <c r="AC104" i="1"/>
  <c r="AF104" i="1" s="1"/>
  <c r="AT104" i="1" s="1"/>
  <c r="AY104" i="1" s="1"/>
  <c r="BE104" i="1" s="1"/>
  <c r="Y14" i="1"/>
  <c r="AC14" i="1" s="1"/>
  <c r="AB21" i="1"/>
  <c r="AV41" i="1"/>
  <c r="BA41" i="1" s="1"/>
  <c r="BC41" i="1" s="1"/>
  <c r="AD41" i="1"/>
  <c r="AC121" i="1"/>
  <c r="AF121" i="1" s="1"/>
  <c r="AT121" i="1" s="1"/>
  <c r="AY121" i="1" s="1"/>
  <c r="BE121" i="1" s="1"/>
  <c r="Y52" i="1"/>
  <c r="AC52" i="1" s="1"/>
  <c r="Y23" i="1"/>
  <c r="AC23" i="1" s="1"/>
  <c r="AV59" i="1"/>
  <c r="BA59" i="1" s="1"/>
  <c r="BC59" i="1" s="1"/>
  <c r="AD59" i="1"/>
  <c r="AC122" i="1"/>
  <c r="AF122" i="1" s="1"/>
  <c r="AT122" i="1" s="1"/>
  <c r="AY122" i="1" s="1"/>
  <c r="BE122" i="1" s="1"/>
  <c r="AC21" i="1"/>
  <c r="AF21" i="1" s="1"/>
  <c r="AT21" i="1" s="1"/>
  <c r="AY21" i="1" s="1"/>
  <c r="BE21" i="1" s="1"/>
  <c r="BC6" i="1"/>
  <c r="AD129" i="1"/>
  <c r="AB95" i="1"/>
  <c r="Y60" i="1"/>
  <c r="AC60" i="1" s="1"/>
  <c r="Y30" i="1"/>
  <c r="AC30" i="1" s="1"/>
  <c r="Y102" i="1"/>
  <c r="AC102" i="1" s="1"/>
  <c r="AD60" i="1"/>
  <c r="Y95" i="1"/>
  <c r="AC95" i="1" s="1"/>
  <c r="Y126" i="1"/>
  <c r="AC126" i="1" s="1"/>
  <c r="BC129" i="1"/>
  <c r="AD102" i="1"/>
  <c r="Y117" i="1"/>
  <c r="AC117" i="1" s="1"/>
  <c r="Y129" i="1"/>
  <c r="AC129" i="1" s="1"/>
  <c r="AB126" i="1"/>
  <c r="BC60" i="1"/>
  <c r="Y109" i="1"/>
  <c r="AC109" i="1" s="1"/>
  <c r="AD66" i="1"/>
  <c r="BC66" i="1"/>
  <c r="AC4" i="1"/>
  <c r="AF4" i="1" s="1"/>
  <c r="AT4" i="1" s="1"/>
  <c r="AY4" i="1" s="1"/>
  <c r="BE4" i="1" s="1"/>
  <c r="Y66" i="1"/>
  <c r="AC66" i="1" s="1"/>
  <c r="AV36" i="1"/>
  <c r="BA36" i="1" s="1"/>
  <c r="BC36" i="1" s="1"/>
  <c r="AD36" i="1"/>
  <c r="AS85" i="1"/>
  <c r="AX85" i="1" s="1"/>
  <c r="AC85" i="1"/>
  <c r="AF85" i="1" s="1"/>
  <c r="AT85" i="1" s="1"/>
  <c r="AY85" i="1" s="1"/>
  <c r="BE85" i="1" s="1"/>
  <c r="BC4" i="1"/>
  <c r="BC93" i="1"/>
  <c r="AD93" i="1"/>
  <c r="Y36" i="1"/>
  <c r="AC36" i="1" s="1"/>
  <c r="AD4" i="1"/>
  <c r="Y93" i="1"/>
  <c r="AC93" i="1" s="1"/>
  <c r="BH26" i="1"/>
  <c r="BH47" i="1"/>
  <c r="BL26" i="1"/>
  <c r="BK26" i="1"/>
  <c r="BL97" i="1"/>
  <c r="BI39" i="1"/>
  <c r="AZ130" i="1"/>
  <c r="BJ130" i="1"/>
  <c r="BH130" i="1"/>
  <c r="BL47" i="1"/>
  <c r="BI47" i="1"/>
  <c r="BL39" i="1"/>
  <c r="BG39" i="1"/>
  <c r="BK39" i="1"/>
  <c r="BF39" i="1"/>
  <c r="BD39" i="1" s="1"/>
  <c r="BG97" i="1"/>
  <c r="BF32" i="1"/>
  <c r="BD32" i="1" s="1"/>
  <c r="BH97" i="1"/>
  <c r="BK97" i="1"/>
  <c r="BG22" i="1"/>
  <c r="BJ97" i="1"/>
  <c r="BK86" i="1"/>
  <c r="BG86" i="1"/>
  <c r="AZ93" i="1"/>
  <c r="AZ26" i="1"/>
  <c r="BF26" i="1" s="1"/>
  <c r="BD26" i="1" s="1"/>
  <c r="BI26" i="1"/>
  <c r="BB114" i="1"/>
  <c r="BF114" i="1" s="1"/>
  <c r="BD114" i="1" s="1"/>
  <c r="BK114" i="1"/>
  <c r="BL114" i="1"/>
  <c r="BG114" i="1"/>
  <c r="BI114" i="1"/>
  <c r="BI22" i="1"/>
  <c r="AZ97" i="1"/>
  <c r="BF97" i="1" s="1"/>
  <c r="BD97" i="1" s="1"/>
  <c r="BI97" i="1"/>
  <c r="AZ47" i="1"/>
  <c r="BF47" i="1" s="1"/>
  <c r="BD47" i="1" s="1"/>
  <c r="BG47" i="1"/>
  <c r="BJ47" i="1"/>
  <c r="BH79" i="1"/>
  <c r="BJ79" i="1"/>
  <c r="AZ79" i="1"/>
  <c r="AK107" i="1"/>
  <c r="AR107" i="1" s="1"/>
  <c r="AJ100" i="1"/>
  <c r="AQ100" i="1" s="1"/>
  <c r="AZ46" i="1"/>
  <c r="BJ46" i="1"/>
  <c r="BF27" i="1"/>
  <c r="BD27" i="1" s="1"/>
  <c r="AU70" i="1"/>
  <c r="AJ70" i="1"/>
  <c r="AQ70" i="1" s="1"/>
  <c r="BL22" i="1"/>
  <c r="BK22" i="1"/>
  <c r="AU96" i="1"/>
  <c r="BI96" i="1" s="1"/>
  <c r="AJ96" i="1"/>
  <c r="AQ96" i="1" s="1"/>
  <c r="BH27" i="1"/>
  <c r="AU135" i="1"/>
  <c r="AJ135" i="1"/>
  <c r="AQ135" i="1" s="1"/>
  <c r="AK13" i="1"/>
  <c r="AR13" i="1" s="1"/>
  <c r="AK33" i="1"/>
  <c r="AR33" i="1" s="1"/>
  <c r="AJ97" i="1"/>
  <c r="AQ97" i="1" s="1"/>
  <c r="AZ19" i="1"/>
  <c r="BH19" i="1"/>
  <c r="BJ19" i="1"/>
  <c r="AK79" i="1"/>
  <c r="AR79" i="1" s="1"/>
  <c r="AK34" i="1"/>
  <c r="AR34" i="1" s="1"/>
  <c r="AW70" i="1"/>
  <c r="AK70" i="1"/>
  <c r="AR70" i="1" s="1"/>
  <c r="AU136" i="1"/>
  <c r="BH136" i="1" s="1"/>
  <c r="AJ136" i="1"/>
  <c r="AQ136" i="1" s="1"/>
  <c r="AU121" i="1"/>
  <c r="AU28" i="1"/>
  <c r="AU90" i="1"/>
  <c r="AJ90" i="1"/>
  <c r="AQ90" i="1" s="1"/>
  <c r="AW51" i="1"/>
  <c r="BG51" i="1" s="1"/>
  <c r="AK51" i="1"/>
  <c r="AR51" i="1" s="1"/>
  <c r="AW57" i="1"/>
  <c r="BL57" i="1" s="1"/>
  <c r="AK57" i="1"/>
  <c r="AR57" i="1" s="1"/>
  <c r="AJ43" i="1"/>
  <c r="AQ43" i="1" s="1"/>
  <c r="AJ26" i="1"/>
  <c r="AQ26" i="1" s="1"/>
  <c r="AK82" i="1"/>
  <c r="AR82" i="1" s="1"/>
  <c r="AJ47" i="1"/>
  <c r="AQ47" i="1" s="1"/>
  <c r="AK83" i="1"/>
  <c r="AR83" i="1" s="1"/>
  <c r="AZ12" i="1"/>
  <c r="BH12" i="1"/>
  <c r="BJ12" i="1"/>
  <c r="AZ105" i="1"/>
  <c r="AZ36" i="1"/>
  <c r="BG61" i="1"/>
  <c r="BL61" i="1"/>
  <c r="BI61" i="1"/>
  <c r="BB61" i="1"/>
  <c r="BF61" i="1" s="1"/>
  <c r="BD61" i="1" s="1"/>
  <c r="BK61" i="1"/>
  <c r="AZ38" i="1"/>
  <c r="BF38" i="1" s="1"/>
  <c r="BD38" i="1" s="1"/>
  <c r="BJ38" i="1"/>
  <c r="BG38" i="1"/>
  <c r="BK38" i="1"/>
  <c r="BH38" i="1"/>
  <c r="BL38" i="1"/>
  <c r="BI38" i="1"/>
  <c r="BB116" i="1"/>
  <c r="BF116" i="1" s="1"/>
  <c r="BD116" i="1" s="1"/>
  <c r="BL116" i="1"/>
  <c r="BI116" i="1"/>
  <c r="BK116" i="1"/>
  <c r="BG116" i="1"/>
  <c r="BG27" i="1"/>
  <c r="BL86" i="1"/>
  <c r="BJ27" i="1"/>
  <c r="AZ132" i="1"/>
  <c r="BF132" i="1" s="1"/>
  <c r="BD132" i="1" s="1"/>
  <c r="BK132" i="1"/>
  <c r="BL132" i="1"/>
  <c r="BG132" i="1"/>
  <c r="BH132" i="1"/>
  <c r="BI132" i="1"/>
  <c r="BJ132" i="1"/>
  <c r="AZ54" i="1"/>
  <c r="BF54" i="1" s="1"/>
  <c r="BD54" i="1" s="1"/>
  <c r="BL54" i="1"/>
  <c r="BK54" i="1"/>
  <c r="BI54" i="1"/>
  <c r="BJ54" i="1"/>
  <c r="BG54" i="1"/>
  <c r="BH54" i="1"/>
  <c r="AZ34" i="1"/>
  <c r="BF34" i="1" s="1"/>
  <c r="BD34" i="1" s="1"/>
  <c r="BJ34" i="1"/>
  <c r="BH34" i="1"/>
  <c r="BK34" i="1"/>
  <c r="BL34" i="1"/>
  <c r="BI34" i="1"/>
  <c r="BG34" i="1"/>
  <c r="AZ17" i="1"/>
  <c r="AJ27" i="1"/>
  <c r="AQ27" i="1" s="1"/>
  <c r="AK96" i="1"/>
  <c r="AR96" i="1" s="1"/>
  <c r="AK46" i="1"/>
  <c r="AR46" i="1" s="1"/>
  <c r="AZ30" i="1"/>
  <c r="BB48" i="1"/>
  <c r="BF48" i="1" s="1"/>
  <c r="BD48" i="1" s="1"/>
  <c r="BG48" i="1"/>
  <c r="BK48" i="1"/>
  <c r="BI48" i="1"/>
  <c r="BL48" i="1"/>
  <c r="BB13" i="1"/>
  <c r="BF13" i="1" s="1"/>
  <c r="BD13" i="1" s="1"/>
  <c r="BG13" i="1"/>
  <c r="BK13" i="1"/>
  <c r="BL13" i="1"/>
  <c r="BI13" i="1"/>
  <c r="AZ115" i="1"/>
  <c r="BF115" i="1" s="1"/>
  <c r="BD115" i="1" s="1"/>
  <c r="BJ115" i="1"/>
  <c r="BH115" i="1"/>
  <c r="BI115" i="1"/>
  <c r="BK115" i="1"/>
  <c r="BL115" i="1"/>
  <c r="BG115" i="1"/>
  <c r="BG56" i="1"/>
  <c r="BI56" i="1"/>
  <c r="BB56" i="1"/>
  <c r="BF56" i="1" s="1"/>
  <c r="BD56" i="1" s="1"/>
  <c r="BL56" i="1"/>
  <c r="BK56" i="1"/>
  <c r="AK61" i="1"/>
  <c r="AR61" i="1" s="1"/>
  <c r="AK130" i="1"/>
  <c r="AR130" i="1" s="1"/>
  <c r="AJ128" i="1"/>
  <c r="AQ128" i="1" s="1"/>
  <c r="AZ14" i="1"/>
  <c r="AZ127" i="1"/>
  <c r="BF127" i="1" s="1"/>
  <c r="BD127" i="1" s="1"/>
  <c r="BG127" i="1"/>
  <c r="BL127" i="1"/>
  <c r="BK127" i="1"/>
  <c r="BH127" i="1"/>
  <c r="BI127" i="1"/>
  <c r="BJ127" i="1"/>
  <c r="AJ55" i="1"/>
  <c r="AQ55" i="1" s="1"/>
  <c r="AK86" i="1"/>
  <c r="AR86" i="1" s="1"/>
  <c r="AK55" i="1"/>
  <c r="AR55" i="1" s="1"/>
  <c r="AJ38" i="1"/>
  <c r="AQ38" i="1" s="1"/>
  <c r="BB137" i="1"/>
  <c r="BF137" i="1" s="1"/>
  <c r="BD137" i="1" s="1"/>
  <c r="BI137" i="1"/>
  <c r="BL137" i="1"/>
  <c r="BK137" i="1"/>
  <c r="BG137" i="1"/>
  <c r="AZ101" i="1"/>
  <c r="AZ20" i="1"/>
  <c r="BF20" i="1" s="1"/>
  <c r="BD20" i="1" s="1"/>
  <c r="BH20" i="1"/>
  <c r="BI20" i="1"/>
  <c r="BJ20" i="1"/>
  <c r="BL20" i="1"/>
  <c r="BK20" i="1"/>
  <c r="BG20" i="1"/>
  <c r="BB107" i="1"/>
  <c r="BF107" i="1" s="1"/>
  <c r="BD107" i="1" s="1"/>
  <c r="BI107" i="1"/>
  <c r="BK107" i="1"/>
  <c r="BG107" i="1"/>
  <c r="BL107" i="1"/>
  <c r="AK116" i="1"/>
  <c r="AR116" i="1" s="1"/>
  <c r="BB46" i="1"/>
  <c r="BI46" i="1"/>
  <c r="BG46" i="1"/>
  <c r="BK46" i="1"/>
  <c r="BL46" i="1"/>
  <c r="AZ41" i="1"/>
  <c r="AZ15" i="1"/>
  <c r="AZ85" i="1"/>
  <c r="BB130" i="1"/>
  <c r="BL130" i="1"/>
  <c r="BG130" i="1"/>
  <c r="BK130" i="1"/>
  <c r="BI130" i="1"/>
  <c r="AZ73" i="1"/>
  <c r="BF73" i="1" s="1"/>
  <c r="BD73" i="1" s="1"/>
  <c r="BJ73" i="1"/>
  <c r="BH73" i="1"/>
  <c r="BL73" i="1"/>
  <c r="BK73" i="1"/>
  <c r="BG73" i="1"/>
  <c r="BI73" i="1"/>
  <c r="AZ75" i="1"/>
  <c r="BF75" i="1" s="1"/>
  <c r="BD75" i="1" s="1"/>
  <c r="BL75" i="1"/>
  <c r="BJ75" i="1"/>
  <c r="BH75" i="1"/>
  <c r="BI75" i="1"/>
  <c r="BG75" i="1"/>
  <c r="BK75" i="1"/>
  <c r="BB96" i="1"/>
  <c r="AZ59" i="1"/>
  <c r="BG69" i="1"/>
  <c r="BB69" i="1"/>
  <c r="AZ29" i="1"/>
  <c r="BF29" i="1" s="1"/>
  <c r="BD29" i="1" s="1"/>
  <c r="BK29" i="1"/>
  <c r="BH29" i="1"/>
  <c r="BL29" i="1"/>
  <c r="BI29" i="1"/>
  <c r="BJ29" i="1"/>
  <c r="BG29" i="1"/>
  <c r="BB87" i="1"/>
  <c r="BF87" i="1" s="1"/>
  <c r="BD87" i="1" s="1"/>
  <c r="BI87" i="1"/>
  <c r="BK87" i="1"/>
  <c r="BL87" i="1"/>
  <c r="BG87" i="1"/>
  <c r="AK56" i="1"/>
  <c r="AR56" i="1" s="1"/>
  <c r="AZ80" i="1"/>
  <c r="BF80" i="1" s="1"/>
  <c r="BD80" i="1" s="1"/>
  <c r="BJ80" i="1"/>
  <c r="BH80" i="1"/>
  <c r="BL80" i="1"/>
  <c r="BG80" i="1"/>
  <c r="BK80" i="1"/>
  <c r="BI80" i="1"/>
  <c r="BI138" i="1"/>
  <c r="BB138" i="1"/>
  <c r="BF138" i="1" s="1"/>
  <c r="BD138" i="1" s="1"/>
  <c r="BK138" i="1"/>
  <c r="BL138" i="1"/>
  <c r="BG138" i="1"/>
  <c r="AK137" i="1"/>
  <c r="AR137" i="1" s="1"/>
  <c r="AJ20" i="1"/>
  <c r="AQ20" i="1" s="1"/>
  <c r="BB19" i="1"/>
  <c r="BG19" i="1"/>
  <c r="BL19" i="1"/>
  <c r="BK19" i="1"/>
  <c r="BI19" i="1"/>
  <c r="AZ82" i="1"/>
  <c r="BF82" i="1" s="1"/>
  <c r="BD82" i="1" s="1"/>
  <c r="BI82" i="1"/>
  <c r="BK82" i="1"/>
  <c r="BL82" i="1"/>
  <c r="BG82" i="1"/>
  <c r="BJ82" i="1"/>
  <c r="BH82" i="1"/>
  <c r="AZ60" i="1"/>
  <c r="AZ128" i="1"/>
  <c r="BF128" i="1" s="1"/>
  <c r="BD128" i="1" s="1"/>
  <c r="BJ128" i="1"/>
  <c r="BL128" i="1"/>
  <c r="BG128" i="1"/>
  <c r="BH128" i="1"/>
  <c r="BK128" i="1"/>
  <c r="BI128" i="1"/>
  <c r="AZ55" i="1"/>
  <c r="BF55" i="1" s="1"/>
  <c r="BD55" i="1" s="1"/>
  <c r="BJ55" i="1"/>
  <c r="BG55" i="1"/>
  <c r="BL55" i="1"/>
  <c r="BH55" i="1"/>
  <c r="BI55" i="1"/>
  <c r="BK55" i="1"/>
  <c r="BB12" i="1"/>
  <c r="BI12" i="1"/>
  <c r="BL12" i="1"/>
  <c r="BK12" i="1"/>
  <c r="BG12" i="1"/>
  <c r="AZ118" i="1"/>
  <c r="AZ16" i="1"/>
  <c r="AZ104" i="1"/>
  <c r="AZ33" i="1"/>
  <c r="BJ33" i="1"/>
  <c r="BH33" i="1"/>
  <c r="BL33" i="1"/>
  <c r="BG33" i="1"/>
  <c r="BK33" i="1"/>
  <c r="BK27" i="1"/>
  <c r="BI86" i="1"/>
  <c r="BB86" i="1"/>
  <c r="BF86" i="1" s="1"/>
  <c r="BD86" i="1" s="1"/>
  <c r="BL27" i="1"/>
  <c r="BI27" i="1"/>
  <c r="AZ99" i="1"/>
  <c r="BF99" i="1" s="1"/>
  <c r="BD99" i="1" s="1"/>
  <c r="BL99" i="1"/>
  <c r="BI99" i="1"/>
  <c r="BH99" i="1"/>
  <c r="BJ99" i="1"/>
  <c r="BG99" i="1"/>
  <c r="BK99" i="1"/>
  <c r="AZ43" i="1"/>
  <c r="BF43" i="1" s="1"/>
  <c r="BD43" i="1" s="1"/>
  <c r="BG43" i="1"/>
  <c r="BL43" i="1"/>
  <c r="BK43" i="1"/>
  <c r="BH43" i="1"/>
  <c r="BI43" i="1"/>
  <c r="BJ43" i="1"/>
  <c r="AK80" i="1"/>
  <c r="AR80" i="1" s="1"/>
  <c r="AZ22" i="1"/>
  <c r="BF22" i="1" s="1"/>
  <c r="BD22" i="1" s="1"/>
  <c r="BH22" i="1"/>
  <c r="BJ22" i="1"/>
  <c r="AK69" i="1"/>
  <c r="AR69" i="1" s="1"/>
  <c r="AK20" i="1"/>
  <c r="AR20" i="1" s="1"/>
  <c r="AJ29" i="1"/>
  <c r="AQ29" i="1" s="1"/>
  <c r="AZ78" i="1"/>
  <c r="AZ69" i="1"/>
  <c r="BH69" i="1"/>
  <c r="BJ69" i="1"/>
  <c r="BI69" i="1"/>
  <c r="BL69" i="1"/>
  <c r="BK69" i="1"/>
  <c r="AK128" i="1"/>
  <c r="AR128" i="1" s="1"/>
  <c r="AK22" i="1"/>
  <c r="AR22" i="1" s="1"/>
  <c r="AZ100" i="1"/>
  <c r="BF100" i="1" s="1"/>
  <c r="BD100" i="1" s="1"/>
  <c r="BH100" i="1"/>
  <c r="BL100" i="1"/>
  <c r="BJ100" i="1"/>
  <c r="BG100" i="1"/>
  <c r="BK100" i="1"/>
  <c r="BI100" i="1"/>
  <c r="BB79" i="1"/>
  <c r="BI79" i="1"/>
  <c r="BK79" i="1"/>
  <c r="BL79" i="1"/>
  <c r="BG79" i="1"/>
  <c r="AK138" i="1"/>
  <c r="AR138" i="1" s="1"/>
  <c r="BB83" i="1"/>
  <c r="BF83" i="1" s="1"/>
  <c r="BD83" i="1" s="1"/>
  <c r="BL83" i="1"/>
  <c r="BK83" i="1"/>
  <c r="BG83" i="1"/>
  <c r="BI83" i="1"/>
  <c r="AZ122" i="1"/>
  <c r="AZ21" i="1"/>
  <c r="AK19" i="1"/>
  <c r="AR19" i="1" s="1"/>
  <c r="BJ26" i="1"/>
  <c r="BI33" i="1"/>
  <c r="BB33" i="1"/>
  <c r="AJ82" i="1"/>
  <c r="AQ82" i="1" s="1"/>
  <c r="BC18" i="1"/>
  <c r="AB65" i="1"/>
  <c r="AD65" i="1" s="1"/>
  <c r="Y65" i="1"/>
  <c r="AC65" i="1" s="1"/>
  <c r="AG65" i="1" s="1"/>
  <c r="AU65" i="1" s="1"/>
  <c r="AZ65" i="1" s="1"/>
  <c r="AD8" i="1"/>
  <c r="AI8" i="1" s="1"/>
  <c r="AW8" i="1" s="1"/>
  <c r="BB8" i="1" s="1"/>
  <c r="Y134" i="1"/>
  <c r="AC134" i="1" s="1"/>
  <c r="AG134" i="1" s="1"/>
  <c r="AU134" i="1" s="1"/>
  <c r="AZ134" i="1" s="1"/>
  <c r="Y71" i="1"/>
  <c r="AC71" i="1" s="1"/>
  <c r="AG71" i="1" s="1"/>
  <c r="AU71" i="1" s="1"/>
  <c r="AZ71" i="1" s="1"/>
  <c r="AY124" i="1"/>
  <c r="BE124" i="1" s="1"/>
  <c r="BD124" i="1" s="1"/>
  <c r="BH124" i="1"/>
  <c r="BG124" i="1"/>
  <c r="BL124" i="1"/>
  <c r="BK124" i="1"/>
  <c r="BJ124" i="1"/>
  <c r="BI124" i="1"/>
  <c r="AD5" i="1"/>
  <c r="AI5" i="1" s="1"/>
  <c r="AW5" i="1" s="1"/>
  <c r="BB5" i="1" s="1"/>
  <c r="BC31" i="1"/>
  <c r="Y91" i="1"/>
  <c r="AC91" i="1" s="1"/>
  <c r="AG91" i="1" s="1"/>
  <c r="AU91" i="1" s="1"/>
  <c r="AZ91" i="1" s="1"/>
  <c r="AB134" i="1"/>
  <c r="AD134" i="1" s="1"/>
  <c r="AB111" i="1"/>
  <c r="AD111" i="1" s="1"/>
  <c r="AD2" i="1"/>
  <c r="AI2" i="1" s="1"/>
  <c r="AD9" i="1"/>
  <c r="AI9" i="1" s="1"/>
  <c r="AW9" i="1" s="1"/>
  <c r="BB9" i="1" s="1"/>
  <c r="BC53" i="1"/>
  <c r="BC25" i="1"/>
  <c r="BC62" i="1"/>
  <c r="BC123" i="1"/>
  <c r="BC131" i="1"/>
  <c r="BC125" i="1"/>
  <c r="BC134" i="1"/>
  <c r="BC108" i="1"/>
  <c r="BC91" i="1"/>
  <c r="BC68" i="1"/>
  <c r="BC71" i="1"/>
  <c r="BC111" i="1"/>
  <c r="BC65" i="1"/>
  <c r="Y63" i="1"/>
  <c r="X63" i="1"/>
  <c r="AS63" i="1" s="1"/>
  <c r="AX63" i="1" s="1"/>
  <c r="BC63" i="1" s="1"/>
  <c r="Y49" i="1"/>
  <c r="X49" i="1"/>
  <c r="AS49" i="1" s="1"/>
  <c r="AX49" i="1" s="1"/>
  <c r="AB84" i="1"/>
  <c r="AA84" i="1"/>
  <c r="AV84" i="1" s="1"/>
  <c r="BA84" i="1" s="1"/>
  <c r="Y112" i="1"/>
  <c r="X112" i="1"/>
  <c r="AS112" i="1" s="1"/>
  <c r="AX112" i="1" s="1"/>
  <c r="BC112" i="1" s="1"/>
  <c r="Y44" i="1"/>
  <c r="X44" i="1"/>
  <c r="AS44" i="1" s="1"/>
  <c r="AX44" i="1" s="1"/>
  <c r="Y113" i="1"/>
  <c r="X113" i="1"/>
  <c r="AS113" i="1" s="1"/>
  <c r="AX113" i="1" s="1"/>
  <c r="BC113" i="1" s="1"/>
  <c r="Y92" i="1"/>
  <c r="X92" i="1"/>
  <c r="AS92" i="1" s="1"/>
  <c r="AX92" i="1" s="1"/>
  <c r="BC92" i="1" s="1"/>
  <c r="Y119" i="1"/>
  <c r="X119" i="1"/>
  <c r="AS119" i="1" s="1"/>
  <c r="AX119" i="1" s="1"/>
  <c r="BC119" i="1" s="1"/>
  <c r="AB94" i="1"/>
  <c r="AA94" i="1"/>
  <c r="AV94" i="1" s="1"/>
  <c r="BA94" i="1" s="1"/>
  <c r="BC94" i="1" s="1"/>
  <c r="AB49" i="1"/>
  <c r="AA49" i="1"/>
  <c r="AV49" i="1" s="1"/>
  <c r="BA49" i="1" s="1"/>
  <c r="AB58" i="1"/>
  <c r="AA58" i="1"/>
  <c r="AV58" i="1" s="1"/>
  <c r="BA58" i="1" s="1"/>
  <c r="BC58" i="1" s="1"/>
  <c r="Y24" i="1"/>
  <c r="X24" i="1"/>
  <c r="AS24" i="1" s="1"/>
  <c r="AX24" i="1" s="1"/>
  <c r="BC24" i="1" s="1"/>
  <c r="AB3" i="1"/>
  <c r="AA3" i="1"/>
  <c r="AV3" i="1" s="1"/>
  <c r="BA3" i="1" s="1"/>
  <c r="Y7" i="1"/>
  <c r="X7" i="1"/>
  <c r="AS7" i="1" s="1"/>
  <c r="AX7" i="1" s="1"/>
  <c r="BC7" i="1" s="1"/>
  <c r="Y9" i="1"/>
  <c r="X9" i="1"/>
  <c r="Y64" i="1"/>
  <c r="X64" i="1"/>
  <c r="AS64" i="1" s="1"/>
  <c r="AX64" i="1" s="1"/>
  <c r="BC64" i="1" s="1"/>
  <c r="Y88" i="1"/>
  <c r="X88" i="1"/>
  <c r="AS88" i="1" s="1"/>
  <c r="AX88" i="1" s="1"/>
  <c r="BC88" i="1" s="1"/>
  <c r="Y76" i="1"/>
  <c r="X76" i="1"/>
  <c r="AS76" i="1" s="1"/>
  <c r="AX76" i="1" s="1"/>
  <c r="BC76" i="1" s="1"/>
  <c r="Y89" i="1"/>
  <c r="X89" i="1"/>
  <c r="AS89" i="1" s="1"/>
  <c r="AX89" i="1" s="1"/>
  <c r="BC89" i="1" s="1"/>
  <c r="AB110" i="1"/>
  <c r="AA110" i="1"/>
  <c r="AV110" i="1" s="1"/>
  <c r="BA110" i="1" s="1"/>
  <c r="AB44" i="1"/>
  <c r="AA44" i="1"/>
  <c r="AV44" i="1" s="1"/>
  <c r="BA44" i="1" s="1"/>
  <c r="Y84" i="1"/>
  <c r="X84" i="1"/>
  <c r="AS84" i="1" s="1"/>
  <c r="AX84" i="1" s="1"/>
  <c r="Y81" i="1"/>
  <c r="X81" i="1"/>
  <c r="AS81" i="1" s="1"/>
  <c r="AX81" i="1" s="1"/>
  <c r="BC81" i="1" s="1"/>
  <c r="Y77" i="1"/>
  <c r="X77" i="1"/>
  <c r="AS77" i="1" s="1"/>
  <c r="AX77" i="1" s="1"/>
  <c r="BC77" i="1" s="1"/>
  <c r="Y110" i="1"/>
  <c r="X110" i="1"/>
  <c r="AS110" i="1" s="1"/>
  <c r="AX110" i="1" s="1"/>
  <c r="AB31" i="1"/>
  <c r="Y111" i="1"/>
  <c r="Y31" i="1"/>
  <c r="AB91" i="1"/>
  <c r="AB112" i="1"/>
  <c r="AB71" i="1"/>
  <c r="AS8" i="1"/>
  <c r="AX8" i="1" s="1"/>
  <c r="Y8" i="1"/>
  <c r="AC8" i="1" s="1"/>
  <c r="AB53" i="1"/>
  <c r="AB88" i="1"/>
  <c r="AB62" i="1"/>
  <c r="AB123" i="1"/>
  <c r="AS3" i="1"/>
  <c r="AX3" i="1" s="1"/>
  <c r="Y3" i="1"/>
  <c r="AS11" i="1"/>
  <c r="AX11" i="1" s="1"/>
  <c r="BC11" i="1" s="1"/>
  <c r="Y11" i="1"/>
  <c r="Y68" i="1"/>
  <c r="Y62" i="1"/>
  <c r="AB77" i="1"/>
  <c r="AB68" i="1"/>
  <c r="AB119" i="1"/>
  <c r="AD119" i="1" s="1"/>
  <c r="Y125" i="1"/>
  <c r="AB76" i="1"/>
  <c r="AB108" i="1"/>
  <c r="AB113" i="1"/>
  <c r="AD113" i="1" s="1"/>
  <c r="Y94" i="1"/>
  <c r="AC94" i="1" s="1"/>
  <c r="AG94" i="1" s="1"/>
  <c r="AU94" i="1" s="1"/>
  <c r="AZ94" i="1" s="1"/>
  <c r="AS10" i="1"/>
  <c r="AX10" i="1" s="1"/>
  <c r="Y10" i="1"/>
  <c r="AC10" i="1" s="1"/>
  <c r="Y25" i="1"/>
  <c r="Y58" i="1"/>
  <c r="AB63" i="1"/>
  <c r="AB25" i="1"/>
  <c r="Y18" i="1"/>
  <c r="AC18" i="1" s="1"/>
  <c r="AG18" i="1" s="1"/>
  <c r="AU18" i="1" s="1"/>
  <c r="AZ18" i="1" s="1"/>
  <c r="AB24" i="1"/>
  <c r="AD24" i="1" s="1"/>
  <c r="AB18" i="1"/>
  <c r="AV10" i="1"/>
  <c r="BA10" i="1" s="1"/>
  <c r="AB10" i="1"/>
  <c r="AB92" i="1"/>
  <c r="Y131" i="1"/>
  <c r="AB89" i="1"/>
  <c r="AB81" i="1"/>
  <c r="AB131" i="1"/>
  <c r="Y53" i="1"/>
  <c r="AB64" i="1"/>
  <c r="Y123" i="1"/>
  <c r="AC123" i="1" s="1"/>
  <c r="AG123" i="1" s="1"/>
  <c r="AU123" i="1" s="1"/>
  <c r="AZ123" i="1" s="1"/>
  <c r="AB125" i="1"/>
  <c r="AC108" i="1"/>
  <c r="AG108" i="1" s="1"/>
  <c r="AU108" i="1" s="1"/>
  <c r="AZ108" i="1" s="1"/>
  <c r="AD11" i="1"/>
  <c r="AI11" i="1" s="1"/>
  <c r="AD7" i="1"/>
  <c r="C26" i="10"/>
  <c r="F26" i="10" s="1"/>
  <c r="C14" i="3"/>
  <c r="L5" i="2"/>
  <c r="AC5" i="1"/>
  <c r="AC2" i="1"/>
  <c r="AJ78" i="1" l="1"/>
  <c r="AQ78" i="1" s="1"/>
  <c r="AD531" i="1"/>
  <c r="AD891" i="1"/>
  <c r="AD414" i="1"/>
  <c r="AC733" i="1"/>
  <c r="AD14" i="1"/>
  <c r="AC399" i="1"/>
  <c r="AC357" i="1"/>
  <c r="BC783" i="1"/>
  <c r="BC638" i="1"/>
  <c r="BC657" i="1"/>
  <c r="AC453" i="1"/>
  <c r="AC255" i="1"/>
  <c r="AD662" i="1"/>
  <c r="AD638" i="1"/>
  <c r="AD543" i="1"/>
  <c r="AD840" i="1"/>
  <c r="AD425" i="1"/>
  <c r="AC198" i="1"/>
  <c r="AC292" i="1"/>
  <c r="AD561" i="1"/>
  <c r="AD312" i="1"/>
  <c r="AC542" i="1"/>
  <c r="AD252" i="1"/>
  <c r="AC511" i="1"/>
  <c r="AD141" i="1"/>
  <c r="AD441" i="1"/>
  <c r="AD118" i="1"/>
  <c r="AD151" i="1"/>
  <c r="BC414" i="1"/>
  <c r="BC543" i="1"/>
  <c r="BC85" i="1"/>
  <c r="AD550" i="1"/>
  <c r="AD122" i="1"/>
  <c r="AD183" i="1"/>
  <c r="AC175" i="1"/>
  <c r="AF175" i="1" s="1"/>
  <c r="AT175" i="1" s="1"/>
  <c r="AD178" i="1"/>
  <c r="AC782" i="1"/>
  <c r="AC377" i="1"/>
  <c r="AD377" i="1"/>
  <c r="AI377" i="1" s="1"/>
  <c r="AW377" i="1" s="1"/>
  <c r="BB377" i="1" s="1"/>
  <c r="BF377" i="1" s="1"/>
  <c r="AC508" i="1"/>
  <c r="BC694" i="1"/>
  <c r="AC543" i="1"/>
  <c r="AC706" i="1"/>
  <c r="AF706" i="1" s="1"/>
  <c r="AJ706" i="1" s="1"/>
  <c r="AQ706" i="1" s="1"/>
  <c r="AC822" i="1"/>
  <c r="AD508" i="1"/>
  <c r="AD339" i="1"/>
  <c r="BC392" i="1"/>
  <c r="AD487" i="1"/>
  <c r="AD672" i="1"/>
  <c r="AD786" i="1"/>
  <c r="AD392" i="1"/>
  <c r="AI392" i="1" s="1"/>
  <c r="AC747" i="1"/>
  <c r="AD525" i="1"/>
  <c r="AC758" i="1"/>
  <c r="AF758" i="1" s="1"/>
  <c r="AT758" i="1" s="1"/>
  <c r="AD679" i="1"/>
  <c r="AD287" i="1"/>
  <c r="AC521" i="1"/>
  <c r="AD533" i="1"/>
  <c r="AI533" i="1" s="1"/>
  <c r="AW533" i="1" s="1"/>
  <c r="BB533" i="1" s="1"/>
  <c r="BF533" i="1" s="1"/>
  <c r="AD450" i="1"/>
  <c r="AI450" i="1" s="1"/>
  <c r="AK450" i="1" s="1"/>
  <c r="AR450" i="1" s="1"/>
  <c r="AC694" i="1"/>
  <c r="AC202" i="1"/>
  <c r="AD681" i="1"/>
  <c r="AI681" i="1" s="1"/>
  <c r="AK681" i="1" s="1"/>
  <c r="AR681" i="1" s="1"/>
  <c r="AD314" i="1"/>
  <c r="AI314" i="1" s="1"/>
  <c r="AW314" i="1" s="1"/>
  <c r="BB314" i="1" s="1"/>
  <c r="BF314" i="1" s="1"/>
  <c r="AD201" i="1"/>
  <c r="AC544" i="1"/>
  <c r="AC443" i="1"/>
  <c r="AD536" i="1"/>
  <c r="AI536" i="1" s="1"/>
  <c r="AK536" i="1" s="1"/>
  <c r="AR536" i="1" s="1"/>
  <c r="AD698" i="1"/>
  <c r="AD596" i="1"/>
  <c r="AC327" i="1"/>
  <c r="AC576" i="1"/>
  <c r="AF576" i="1" s="1"/>
  <c r="AC212" i="1"/>
  <c r="AC442" i="1"/>
  <c r="BC612" i="1"/>
  <c r="AD440" i="1"/>
  <c r="AI440" i="1" s="1"/>
  <c r="AC427" i="1"/>
  <c r="AC216" i="1"/>
  <c r="AC705" i="1"/>
  <c r="AD524" i="1"/>
  <c r="AI524" i="1" s="1"/>
  <c r="AW524" i="1" s="1"/>
  <c r="BB524" i="1" s="1"/>
  <c r="BF524" i="1" s="1"/>
  <c r="AD148" i="1"/>
  <c r="AC518" i="1"/>
  <c r="AD239" i="1"/>
  <c r="AI239" i="1" s="1"/>
  <c r="AK239" i="1" s="1"/>
  <c r="AR239" i="1" s="1"/>
  <c r="AD842" i="1"/>
  <c r="AD209" i="1"/>
  <c r="AD117" i="1"/>
  <c r="BC308" i="1"/>
  <c r="AD198" i="1"/>
  <c r="AI198" i="1" s="1"/>
  <c r="AK198" i="1" s="1"/>
  <c r="AR198" i="1" s="1"/>
  <c r="AC746" i="1"/>
  <c r="AC776" i="1"/>
  <c r="AC308" i="1"/>
  <c r="AF308" i="1" s="1"/>
  <c r="AJ308" i="1" s="1"/>
  <c r="AQ308" i="1" s="1"/>
  <c r="AC464" i="1"/>
  <c r="AF464" i="1" s="1"/>
  <c r="AJ464" i="1" s="1"/>
  <c r="AQ464" i="1" s="1"/>
  <c r="AD292" i="1"/>
  <c r="AC353" i="1"/>
  <c r="AC698" i="1"/>
  <c r="AC396" i="1"/>
  <c r="AF396" i="1" s="1"/>
  <c r="AT396" i="1" s="1"/>
  <c r="AD657" i="1"/>
  <c r="AC371" i="1"/>
  <c r="AC513" i="1"/>
  <c r="AF513" i="1" s="1"/>
  <c r="AT513" i="1" s="1"/>
  <c r="AD470" i="1"/>
  <c r="AD37" i="1"/>
  <c r="AC919" i="1"/>
  <c r="AD897" i="1"/>
  <c r="AI897" i="1" s="1"/>
  <c r="AW897" i="1" s="1"/>
  <c r="BB897" i="1" s="1"/>
  <c r="BF897" i="1" s="1"/>
  <c r="AD694" i="1"/>
  <c r="AI694" i="1" s="1"/>
  <c r="AD219" i="1"/>
  <c r="AC609" i="1"/>
  <c r="AD770" i="1"/>
  <c r="AI770" i="1" s="1"/>
  <c r="AK770" i="1" s="1"/>
  <c r="AR770" i="1" s="1"/>
  <c r="BC160" i="1"/>
  <c r="AD680" i="1"/>
  <c r="AD714" i="1"/>
  <c r="AC656" i="1"/>
  <c r="AF656" i="1" s="1"/>
  <c r="AT656" i="1" s="1"/>
  <c r="AD405" i="1"/>
  <c r="AI405" i="1" s="1"/>
  <c r="AW405" i="1" s="1"/>
  <c r="BB405" i="1" s="1"/>
  <c r="BF405" i="1" s="1"/>
  <c r="BC104" i="1"/>
  <c r="AD104" i="1"/>
  <c r="AC625" i="1"/>
  <c r="AD160" i="1"/>
  <c r="AD443" i="1"/>
  <c r="AD684" i="1"/>
  <c r="AD208" i="1"/>
  <c r="AI208" i="1" s="1"/>
  <c r="AW208" i="1" s="1"/>
  <c r="BB208" i="1" s="1"/>
  <c r="BF208" i="1" s="1"/>
  <c r="AD30" i="1"/>
  <c r="AD15" i="1"/>
  <c r="AF936" i="1"/>
  <c r="AJ936" i="1" s="1"/>
  <c r="AQ936" i="1" s="1"/>
  <c r="AI15" i="1"/>
  <c r="AK15" i="1" s="1"/>
  <c r="AR15" i="1" s="1"/>
  <c r="AF544" i="1"/>
  <c r="AI596" i="1"/>
  <c r="AW596" i="1" s="1"/>
  <c r="BB596" i="1" s="1"/>
  <c r="BF596" i="1" s="1"/>
  <c r="AF327" i="1"/>
  <c r="AF212" i="1"/>
  <c r="AT212" i="1" s="1"/>
  <c r="BJ212" i="1" s="1"/>
  <c r="AI662" i="1"/>
  <c r="AI638" i="1"/>
  <c r="AI425" i="1"/>
  <c r="AK425" i="1" s="1"/>
  <c r="AR425" i="1" s="1"/>
  <c r="AF198" i="1"/>
  <c r="AJ198" i="1" s="1"/>
  <c r="AQ198" i="1" s="1"/>
  <c r="AF292" i="1"/>
  <c r="AJ292" i="1" s="1"/>
  <c r="AQ292" i="1" s="1"/>
  <c r="AI561" i="1"/>
  <c r="AK561" i="1" s="1"/>
  <c r="AR561" i="1" s="1"/>
  <c r="AI141" i="1"/>
  <c r="AK141" i="1" s="1"/>
  <c r="AR141" i="1" s="1"/>
  <c r="AF919" i="1"/>
  <c r="AI93" i="1"/>
  <c r="AW93" i="1" s="1"/>
  <c r="BB93" i="1" s="1"/>
  <c r="AI101" i="1"/>
  <c r="AW101" i="1" s="1"/>
  <c r="BB101" i="1" s="1"/>
  <c r="BF101" i="1" s="1"/>
  <c r="BD101" i="1" s="1"/>
  <c r="AI118" i="1"/>
  <c r="AW118" i="1" s="1"/>
  <c r="BB118" i="1" s="1"/>
  <c r="BF118" i="1" s="1"/>
  <c r="AI320" i="1"/>
  <c r="AW320" i="1" s="1"/>
  <c r="BB320" i="1" s="1"/>
  <c r="BF320" i="1" s="1"/>
  <c r="AI487" i="1"/>
  <c r="AK487" i="1" s="1"/>
  <c r="AR487" i="1" s="1"/>
  <c r="AI414" i="1"/>
  <c r="AF796" i="1"/>
  <c r="AT796" i="1" s="1"/>
  <c r="AF776" i="1"/>
  <c r="AC687" i="1"/>
  <c r="AC545" i="1"/>
  <c r="AC160" i="1"/>
  <c r="AC414" i="1"/>
  <c r="AI465" i="1"/>
  <c r="AW465" i="1" s="1"/>
  <c r="BB465" i="1" s="1"/>
  <c r="BF465" i="1" s="1"/>
  <c r="AC723" i="1"/>
  <c r="AF739" i="1"/>
  <c r="AT739" i="1" s="1"/>
  <c r="AC494" i="1"/>
  <c r="AF733" i="1"/>
  <c r="AJ733" i="1" s="1"/>
  <c r="AQ733" i="1" s="1"/>
  <c r="AI339" i="1"/>
  <c r="AC710" i="1"/>
  <c r="AF672" i="1"/>
  <c r="AT672" i="1" s="1"/>
  <c r="AI550" i="1"/>
  <c r="AW550" i="1" s="1"/>
  <c r="BB550" i="1" s="1"/>
  <c r="BF550" i="1" s="1"/>
  <c r="AD241" i="1"/>
  <c r="AF561" i="1"/>
  <c r="AT561" i="1" s="1"/>
  <c r="AF694" i="1"/>
  <c r="AJ694" i="1" s="1"/>
  <c r="AQ694" i="1" s="1"/>
  <c r="AD761" i="1"/>
  <c r="AD783" i="1"/>
  <c r="AD674" i="1"/>
  <c r="AC763" i="1"/>
  <c r="AI201" i="1"/>
  <c r="AW201" i="1" s="1"/>
  <c r="BB201" i="1" s="1"/>
  <c r="BF201" i="1" s="1"/>
  <c r="AD16" i="1"/>
  <c r="AI292" i="1"/>
  <c r="AW292" i="1" s="1"/>
  <c r="AI268" i="1"/>
  <c r="AW268" i="1" s="1"/>
  <c r="BB268" i="1" s="1"/>
  <c r="BF268" i="1" s="1"/>
  <c r="AF357" i="1"/>
  <c r="AJ357" i="1" s="1"/>
  <c r="AQ357" i="1" s="1"/>
  <c r="AF784" i="1"/>
  <c r="AT784" i="1" s="1"/>
  <c r="AF383" i="1"/>
  <c r="AT383" i="1" s="1"/>
  <c r="AF151" i="1"/>
  <c r="AT151" i="1" s="1"/>
  <c r="AF746" i="1"/>
  <c r="AJ746" i="1" s="1"/>
  <c r="AQ746" i="1" s="1"/>
  <c r="AF898" i="1"/>
  <c r="AT898" i="1" s="1"/>
  <c r="AF958" i="1"/>
  <c r="AT958" i="1" s="1"/>
  <c r="AI862" i="1"/>
  <c r="AW862" i="1" s="1"/>
  <c r="BB862" i="1" s="1"/>
  <c r="BF862" i="1" s="1"/>
  <c r="AD958" i="1"/>
  <c r="AI117" i="1"/>
  <c r="AW117" i="1" s="1"/>
  <c r="BB117" i="1" s="1"/>
  <c r="BF117" i="1" s="1"/>
  <c r="BC443" i="1"/>
  <c r="BC327" i="1"/>
  <c r="BC198" i="1"/>
  <c r="BC292" i="1"/>
  <c r="BC195" i="1"/>
  <c r="AD85" i="1"/>
  <c r="AG6" i="1"/>
  <c r="AU6" i="1" s="1"/>
  <c r="AZ6" i="1" s="1"/>
  <c r="AF6" i="1"/>
  <c r="AT6" i="1" s="1"/>
  <c r="AF427" i="1"/>
  <c r="AT427" i="1" s="1"/>
  <c r="AI252" i="1"/>
  <c r="AW252" i="1" s="1"/>
  <c r="BB252" i="1" s="1"/>
  <c r="BF252" i="1" s="1"/>
  <c r="AI543" i="1"/>
  <c r="AI219" i="1"/>
  <c r="AK219" i="1" s="1"/>
  <c r="AR219" i="1" s="1"/>
  <c r="AI200" i="1"/>
  <c r="AW200" i="1" s="1"/>
  <c r="BB200" i="1" s="1"/>
  <c r="BF200" i="1" s="1"/>
  <c r="AI151" i="1"/>
  <c r="AK151" i="1" s="1"/>
  <c r="AR151" i="1" s="1"/>
  <c r="AF173" i="1"/>
  <c r="AT173" i="1" s="1"/>
  <c r="AF216" i="1"/>
  <c r="AT216" i="1" s="1"/>
  <c r="AI698" i="1"/>
  <c r="AK698" i="1" s="1"/>
  <c r="AR698" i="1" s="1"/>
  <c r="AF609" i="1"/>
  <c r="AI105" i="1"/>
  <c r="AW105" i="1" s="1"/>
  <c r="BB105" i="1" s="1"/>
  <c r="AI525" i="1"/>
  <c r="AW525" i="1" s="1"/>
  <c r="BB525" i="1" s="1"/>
  <c r="BF525" i="1" s="1"/>
  <c r="AI202" i="1"/>
  <c r="AW202" i="1" s="1"/>
  <c r="BB202" i="1" s="1"/>
  <c r="BF202" i="1" s="1"/>
  <c r="AF508" i="1"/>
  <c r="AJ508" i="1" s="1"/>
  <c r="AQ508" i="1" s="1"/>
  <c r="AF559" i="1"/>
  <c r="AT559" i="1" s="1"/>
  <c r="AI947" i="1"/>
  <c r="AW947" i="1" s="1"/>
  <c r="BB947" i="1" s="1"/>
  <c r="BF947" i="1" s="1"/>
  <c r="AI891" i="1"/>
  <c r="AI36" i="1"/>
  <c r="AW36" i="1" s="1"/>
  <c r="BB36" i="1" s="1"/>
  <c r="AI102" i="1"/>
  <c r="AW102" i="1" s="1"/>
  <c r="BB102" i="1" s="1"/>
  <c r="BF102" i="1" s="1"/>
  <c r="AI129" i="1"/>
  <c r="AW129" i="1" s="1"/>
  <c r="BB129" i="1" s="1"/>
  <c r="BF129" i="1" s="1"/>
  <c r="AI59" i="1"/>
  <c r="AW59" i="1" s="1"/>
  <c r="BK59" i="1" s="1"/>
  <c r="AI14" i="1"/>
  <c r="AI23" i="1"/>
  <c r="AW23" i="1" s="1"/>
  <c r="BB23" i="1" s="1"/>
  <c r="BF23" i="1" s="1"/>
  <c r="AI109" i="1"/>
  <c r="AW109" i="1" s="1"/>
  <c r="BB109" i="1" s="1"/>
  <c r="BF109" i="1" s="1"/>
  <c r="AI6" i="1"/>
  <c r="AW6" i="1" s="1"/>
  <c r="BB6" i="1" s="1"/>
  <c r="AC657" i="1"/>
  <c r="AC139" i="1"/>
  <c r="AC579" i="1"/>
  <c r="AD706" i="1"/>
  <c r="AC191" i="1"/>
  <c r="AD271" i="1"/>
  <c r="AF419" i="1"/>
  <c r="AT419" i="1" s="1"/>
  <c r="AI178" i="1"/>
  <c r="AK178" i="1" s="1"/>
  <c r="AR178" i="1" s="1"/>
  <c r="AI287" i="1"/>
  <c r="AW287" i="1" s="1"/>
  <c r="BB287" i="1" s="1"/>
  <c r="BF287" i="1" s="1"/>
  <c r="AC162" i="1"/>
  <c r="AF255" i="1"/>
  <c r="AJ255" i="1" s="1"/>
  <c r="AQ255" i="1" s="1"/>
  <c r="AF442" i="1"/>
  <c r="AD279" i="1"/>
  <c r="AC226" i="1"/>
  <c r="AC727" i="1"/>
  <c r="AD255" i="1"/>
  <c r="AI160" i="1"/>
  <c r="AW160" i="1" s="1"/>
  <c r="BB160" i="1" s="1"/>
  <c r="BF160" i="1" s="1"/>
  <c r="AD195" i="1"/>
  <c r="AD327" i="1"/>
  <c r="AD625" i="1"/>
  <c r="AF377" i="1"/>
  <c r="AI712" i="1"/>
  <c r="AW712" i="1" s="1"/>
  <c r="BB712" i="1" s="1"/>
  <c r="BF712" i="1" s="1"/>
  <c r="AI747" i="1"/>
  <c r="AW747" i="1" s="1"/>
  <c r="BB747" i="1" s="1"/>
  <c r="BF747" i="1" s="1"/>
  <c r="AF202" i="1"/>
  <c r="AT202" i="1" s="1"/>
  <c r="AF705" i="1"/>
  <c r="AT705" i="1" s="1"/>
  <c r="AF511" i="1"/>
  <c r="AT511" i="1" s="1"/>
  <c r="AF542" i="1"/>
  <c r="AT542" i="1" s="1"/>
  <c r="BH542" i="1" s="1"/>
  <c r="AI508" i="1"/>
  <c r="AW508" i="1" s="1"/>
  <c r="AD505" i="1"/>
  <c r="AD424" i="1"/>
  <c r="AI463" i="1"/>
  <c r="AW463" i="1" s="1"/>
  <c r="BB463" i="1" s="1"/>
  <c r="BF463" i="1" s="1"/>
  <c r="AD237" i="1"/>
  <c r="AI148" i="1"/>
  <c r="AW148" i="1" s="1"/>
  <c r="BB148" i="1" s="1"/>
  <c r="BF148" i="1" s="1"/>
  <c r="AI705" i="1"/>
  <c r="AW705" i="1" s="1"/>
  <c r="BB705" i="1" s="1"/>
  <c r="BF705" i="1" s="1"/>
  <c r="AC562" i="1"/>
  <c r="AI238" i="1"/>
  <c r="AW238" i="1" s="1"/>
  <c r="BB238" i="1" s="1"/>
  <c r="BF238" i="1" s="1"/>
  <c r="AI936" i="1"/>
  <c r="AW936" i="1" s="1"/>
  <c r="BB936" i="1" s="1"/>
  <c r="BF936" i="1" s="1"/>
  <c r="AC804" i="1"/>
  <c r="AF892" i="1"/>
  <c r="AT892" i="1" s="1"/>
  <c r="AF924" i="1"/>
  <c r="AT924" i="1" s="1"/>
  <c r="AF807" i="1"/>
  <c r="AT807" i="1" s="1"/>
  <c r="AC862" i="1"/>
  <c r="AD917" i="1"/>
  <c r="AI840" i="1"/>
  <c r="AW840" i="1" s="1"/>
  <c r="BB840" i="1" s="1"/>
  <c r="BF840" i="1" s="1"/>
  <c r="AI807" i="1"/>
  <c r="AW807" i="1" s="1"/>
  <c r="BB807" i="1" s="1"/>
  <c r="BF807" i="1" s="1"/>
  <c r="AI819" i="1"/>
  <c r="AW819" i="1" s="1"/>
  <c r="BB819" i="1" s="1"/>
  <c r="BF819" i="1" s="1"/>
  <c r="AI970" i="1"/>
  <c r="AW970" i="1" s="1"/>
  <c r="BB970" i="1" s="1"/>
  <c r="BF970" i="1" s="1"/>
  <c r="BC508" i="1"/>
  <c r="BC377" i="1"/>
  <c r="BC698" i="1"/>
  <c r="BC255" i="1"/>
  <c r="AI4" i="1"/>
  <c r="AW4" i="1" s="1"/>
  <c r="BB4" i="1" s="1"/>
  <c r="AI122" i="1"/>
  <c r="AW122" i="1" s="1"/>
  <c r="BB122" i="1" s="1"/>
  <c r="BF122" i="1" s="1"/>
  <c r="BD122" i="1" s="1"/>
  <c r="AI209" i="1"/>
  <c r="AW209" i="1" s="1"/>
  <c r="BB209" i="1" s="1"/>
  <c r="BF209" i="1" s="1"/>
  <c r="AI441" i="1"/>
  <c r="AI312" i="1"/>
  <c r="AW312" i="1" s="1"/>
  <c r="BB312" i="1" s="1"/>
  <c r="BF312" i="1" s="1"/>
  <c r="AI183" i="1"/>
  <c r="AI672" i="1"/>
  <c r="AW672" i="1" s="1"/>
  <c r="BB672" i="1" s="1"/>
  <c r="BF672" i="1" s="1"/>
  <c r="AF782" i="1"/>
  <c r="AT782" i="1" s="1"/>
  <c r="AI786" i="1"/>
  <c r="AW786" i="1" s="1"/>
  <c r="BB786" i="1" s="1"/>
  <c r="BF786" i="1" s="1"/>
  <c r="AI531" i="1"/>
  <c r="AW531" i="1" s="1"/>
  <c r="BB531" i="1" s="1"/>
  <c r="BF531" i="1" s="1"/>
  <c r="AF536" i="1"/>
  <c r="AT536" i="1" s="1"/>
  <c r="AI604" i="1"/>
  <c r="AW604" i="1" s="1"/>
  <c r="BB604" i="1" s="1"/>
  <c r="BF604" i="1" s="1"/>
  <c r="AF747" i="1"/>
  <c r="AT747" i="1" s="1"/>
  <c r="BH747" i="1" s="1"/>
  <c r="AI592" i="1"/>
  <c r="AW592" i="1" s="1"/>
  <c r="BB592" i="1" s="1"/>
  <c r="BF592" i="1" s="1"/>
  <c r="AF353" i="1"/>
  <c r="AT353" i="1" s="1"/>
  <c r="BH353" i="1" s="1"/>
  <c r="AF219" i="1"/>
  <c r="AT219" i="1" s="1"/>
  <c r="AF891" i="1"/>
  <c r="AT891" i="1" s="1"/>
  <c r="AI884" i="1"/>
  <c r="AW884" i="1" s="1"/>
  <c r="BB884" i="1" s="1"/>
  <c r="BF884" i="1" s="1"/>
  <c r="AF920" i="1"/>
  <c r="AT920" i="1" s="1"/>
  <c r="AI910" i="1"/>
  <c r="AW910" i="1" s="1"/>
  <c r="BB910" i="1" s="1"/>
  <c r="BF910" i="1" s="1"/>
  <c r="AF1008" i="1"/>
  <c r="AT1008" i="1" s="1"/>
  <c r="AF970" i="1"/>
  <c r="AT970" i="1" s="1"/>
  <c r="AI37" i="1"/>
  <c r="AW37" i="1" s="1"/>
  <c r="BB37" i="1" s="1"/>
  <c r="BF37" i="1" s="1"/>
  <c r="AI66" i="1"/>
  <c r="AW66" i="1" s="1"/>
  <c r="BB66" i="1" s="1"/>
  <c r="BF66" i="1" s="1"/>
  <c r="AI60" i="1"/>
  <c r="AW60" i="1" s="1"/>
  <c r="BB60" i="1" s="1"/>
  <c r="BF60" i="1" s="1"/>
  <c r="AI41" i="1"/>
  <c r="AW41" i="1" s="1"/>
  <c r="BB41" i="1" s="1"/>
  <c r="BF41" i="1" s="1"/>
  <c r="BD41" i="1" s="1"/>
  <c r="AD98" i="1"/>
  <c r="AD52" i="1"/>
  <c r="AI104" i="1"/>
  <c r="AW104" i="1" s="1"/>
  <c r="BB104" i="1" s="1"/>
  <c r="BF104" i="1" s="1"/>
  <c r="BD104" i="1" s="1"/>
  <c r="AF691" i="1"/>
  <c r="AT691" i="1" s="1"/>
  <c r="AI680" i="1"/>
  <c r="AW680" i="1" s="1"/>
  <c r="BB680" i="1" s="1"/>
  <c r="BF680" i="1" s="1"/>
  <c r="AI657" i="1"/>
  <c r="AK657" i="1" s="1"/>
  <c r="AR657" i="1" s="1"/>
  <c r="AD782" i="1"/>
  <c r="AC195" i="1"/>
  <c r="AF399" i="1"/>
  <c r="AT399" i="1" s="1"/>
  <c r="AD675" i="1"/>
  <c r="AC612" i="1"/>
  <c r="AI714" i="1"/>
  <c r="AW714" i="1" s="1"/>
  <c r="BB714" i="1" s="1"/>
  <c r="BF714" i="1" s="1"/>
  <c r="AF625" i="1"/>
  <c r="AT625" i="1" s="1"/>
  <c r="AC638" i="1"/>
  <c r="AF224" i="1"/>
  <c r="AT224" i="1" s="1"/>
  <c r="AF453" i="1"/>
  <c r="AT453" i="1" s="1"/>
  <c r="AI103" i="1"/>
  <c r="AW103" i="1" s="1"/>
  <c r="BB103" i="1" s="1"/>
  <c r="BF103" i="1" s="1"/>
  <c r="AF287" i="1"/>
  <c r="AT287" i="1" s="1"/>
  <c r="AC512" i="1"/>
  <c r="AF371" i="1"/>
  <c r="AD645" i="1"/>
  <c r="AD612" i="1"/>
  <c r="AD691" i="1"/>
  <c r="AD689" i="1"/>
  <c r="AD559" i="1"/>
  <c r="AI173" i="1"/>
  <c r="AW173" i="1" s="1"/>
  <c r="BB173" i="1" s="1"/>
  <c r="BF173" i="1" s="1"/>
  <c r="AD78" i="1"/>
  <c r="AC386" i="1"/>
  <c r="AF518" i="1"/>
  <c r="AT518" i="1" s="1"/>
  <c r="BH518" i="1" s="1"/>
  <c r="AI443" i="1"/>
  <c r="AW443" i="1" s="1"/>
  <c r="BB443" i="1" s="1"/>
  <c r="BF443" i="1" s="1"/>
  <c r="AI120" i="1"/>
  <c r="AW120" i="1" s="1"/>
  <c r="BB120" i="1" s="1"/>
  <c r="BF120" i="1" s="1"/>
  <c r="AF521" i="1"/>
  <c r="AT521" i="1" s="1"/>
  <c r="AI684" i="1"/>
  <c r="AW684" i="1" s="1"/>
  <c r="BB684" i="1" s="1"/>
  <c r="BF684" i="1" s="1"/>
  <c r="AD308" i="1"/>
  <c r="AF698" i="1"/>
  <c r="AI470" i="1"/>
  <c r="AC783" i="1"/>
  <c r="AD282" i="1"/>
  <c r="AD333" i="1"/>
  <c r="AF450" i="1"/>
  <c r="AT450" i="1" s="1"/>
  <c r="AC461" i="1"/>
  <c r="AI669" i="1"/>
  <c r="AW669" i="1" s="1"/>
  <c r="BB669" i="1" s="1"/>
  <c r="BF669" i="1" s="1"/>
  <c r="AI234" i="1"/>
  <c r="AW234" i="1" s="1"/>
  <c r="BB234" i="1" s="1"/>
  <c r="BF234" i="1" s="1"/>
  <c r="AC238" i="1"/>
  <c r="AF884" i="1"/>
  <c r="AT884" i="1" s="1"/>
  <c r="AD898" i="1"/>
  <c r="AF851" i="1"/>
  <c r="AT851" i="1" s="1"/>
  <c r="AF822" i="1"/>
  <c r="AJ822" i="1" s="1"/>
  <c r="AQ822" i="1" s="1"/>
  <c r="AI924" i="1"/>
  <c r="AW924" i="1" s="1"/>
  <c r="BB924" i="1" s="1"/>
  <c r="BF924" i="1" s="1"/>
  <c r="AI864" i="1"/>
  <c r="AW864" i="1" s="1"/>
  <c r="BB864" i="1" s="1"/>
  <c r="BF864" i="1" s="1"/>
  <c r="AI811" i="1"/>
  <c r="AW811" i="1" s="1"/>
  <c r="BB811" i="1" s="1"/>
  <c r="BF811" i="1" s="1"/>
  <c r="AD916" i="1"/>
  <c r="BC706" i="1"/>
  <c r="BC782" i="1"/>
  <c r="BC625" i="1"/>
  <c r="AD699" i="1"/>
  <c r="AC885" i="1"/>
  <c r="AC916" i="1"/>
  <c r="AC819" i="1"/>
  <c r="BF105" i="1"/>
  <c r="BD105" i="1" s="1"/>
  <c r="AC864" i="1"/>
  <c r="AC596" i="1"/>
  <c r="AC897" i="1"/>
  <c r="AD851" i="1"/>
  <c r="AD885" i="1"/>
  <c r="AD920" i="1"/>
  <c r="AD804" i="1"/>
  <c r="AD915" i="1"/>
  <c r="AD362" i="1"/>
  <c r="AC917" i="1"/>
  <c r="AC947" i="1"/>
  <c r="AC915" i="1"/>
  <c r="AC811" i="1"/>
  <c r="AD1008" i="1"/>
  <c r="AC445" i="1"/>
  <c r="AD784" i="1"/>
  <c r="AC842" i="1"/>
  <c r="AC955" i="1"/>
  <c r="AC928" i="1"/>
  <c r="AD928" i="1"/>
  <c r="AD919" i="1"/>
  <c r="AD822" i="1"/>
  <c r="AC1024" i="1"/>
  <c r="AD1024" i="1"/>
  <c r="AC910" i="1"/>
  <c r="AD892" i="1"/>
  <c r="AD953" i="1"/>
  <c r="AD955" i="1"/>
  <c r="AC953" i="1"/>
  <c r="AC840" i="1"/>
  <c r="BH78" i="1"/>
  <c r="BJ17" i="1"/>
  <c r="BJ78" i="1"/>
  <c r="AD609" i="1"/>
  <c r="AJ17" i="1"/>
  <c r="AQ17" i="1" s="1"/>
  <c r="BH17" i="1"/>
  <c r="BJ59" i="1"/>
  <c r="AJ105" i="1"/>
  <c r="AQ105" i="1" s="1"/>
  <c r="AC524" i="1"/>
  <c r="AC351" i="1"/>
  <c r="AC797" i="1"/>
  <c r="AC680" i="1"/>
  <c r="AD378" i="1"/>
  <c r="AD464" i="1"/>
  <c r="AC168" i="1"/>
  <c r="AC433" i="1"/>
  <c r="AD523" i="1"/>
  <c r="AC684" i="1"/>
  <c r="AD518" i="1"/>
  <c r="AD168" i="1"/>
  <c r="AC206" i="1"/>
  <c r="AD352" i="1"/>
  <c r="AD562" i="1"/>
  <c r="AC231" i="1"/>
  <c r="AC281" i="1"/>
  <c r="AC470" i="1"/>
  <c r="AD341" i="1"/>
  <c r="BH105" i="1"/>
  <c r="BJ105" i="1"/>
  <c r="AC182" i="1"/>
  <c r="AD733" i="1"/>
  <c r="AC592" i="1"/>
  <c r="AC463" i="1"/>
  <c r="AC333" i="1"/>
  <c r="AD512" i="1"/>
  <c r="AD351" i="1"/>
  <c r="AD719" i="1"/>
  <c r="AD224" i="1"/>
  <c r="AC789" i="1"/>
  <c r="AD576" i="1"/>
  <c r="AC689" i="1"/>
  <c r="AC709" i="1"/>
  <c r="AD353" i="1"/>
  <c r="AD357" i="1"/>
  <c r="AC505" i="1"/>
  <c r="AC525" i="1"/>
  <c r="AC669" i="1"/>
  <c r="AD383" i="1"/>
  <c r="AD206" i="1"/>
  <c r="AC293" i="1"/>
  <c r="AC341" i="1"/>
  <c r="AC237" i="1"/>
  <c r="AD656" i="1"/>
  <c r="AD729" i="1"/>
  <c r="AC234" i="1"/>
  <c r="BJ16" i="1"/>
  <c r="AC729" i="1"/>
  <c r="AC714" i="1"/>
  <c r="AD710" i="1"/>
  <c r="AD365" i="1"/>
  <c r="AD293" i="1"/>
  <c r="AC362" i="1"/>
  <c r="AC757" i="1"/>
  <c r="AD231" i="1"/>
  <c r="AD281" i="1"/>
  <c r="AC712" i="1"/>
  <c r="AD386" i="1"/>
  <c r="AD746" i="1"/>
  <c r="AC193" i="1"/>
  <c r="AC424" i="1"/>
  <c r="AD521" i="1"/>
  <c r="AC674" i="1"/>
  <c r="AD758" i="1"/>
  <c r="AD797" i="1"/>
  <c r="AD216" i="1"/>
  <c r="AD757" i="1"/>
  <c r="AD709" i="1"/>
  <c r="AC268" i="1"/>
  <c r="AD461" i="1"/>
  <c r="AC425" i="1"/>
  <c r="AC241" i="1"/>
  <c r="AC440" i="1"/>
  <c r="AC208" i="1"/>
  <c r="AC178" i="1"/>
  <c r="AC533" i="1"/>
  <c r="AC282" i="1"/>
  <c r="AD371" i="1"/>
  <c r="AD542" i="1"/>
  <c r="AC761" i="1"/>
  <c r="AC392" i="1"/>
  <c r="AF120" i="1"/>
  <c r="AT120" i="1" s="1"/>
  <c r="BH16" i="1"/>
  <c r="AJ16" i="1"/>
  <c r="AQ16" i="1" s="1"/>
  <c r="AD760" i="1"/>
  <c r="AD756" i="1"/>
  <c r="AC683" i="1"/>
  <c r="AD212" i="1"/>
  <c r="AC352" i="1"/>
  <c r="AC148" i="1"/>
  <c r="AC405" i="1"/>
  <c r="AC378" i="1"/>
  <c r="AD445" i="1"/>
  <c r="AC699" i="1"/>
  <c r="AD193" i="1"/>
  <c r="AC679" i="1"/>
  <c r="AD453" i="1"/>
  <c r="BB292" i="1"/>
  <c r="BF292" i="1" s="1"/>
  <c r="AC200" i="1"/>
  <c r="AD768" i="1"/>
  <c r="AC742" i="1"/>
  <c r="AD739" i="1"/>
  <c r="AC201" i="1"/>
  <c r="AD593" i="1"/>
  <c r="AD796" i="1"/>
  <c r="AC468" i="1"/>
  <c r="AC531" i="1"/>
  <c r="AC719" i="1"/>
  <c r="AD468" i="1"/>
  <c r="AC787" i="1"/>
  <c r="AC523" i="1"/>
  <c r="AD511" i="1"/>
  <c r="AD162" i="1"/>
  <c r="AC402" i="1"/>
  <c r="AC214" i="1"/>
  <c r="AD558" i="1"/>
  <c r="AD396" i="1"/>
  <c r="AD348" i="1"/>
  <c r="AF133" i="1"/>
  <c r="AT133" i="1" s="1"/>
  <c r="AD433" i="1"/>
  <c r="AC496" i="1"/>
  <c r="AD139" i="1"/>
  <c r="AD742" i="1"/>
  <c r="AD687" i="1"/>
  <c r="AD442" i="1"/>
  <c r="AC314" i="1"/>
  <c r="AD763" i="1"/>
  <c r="AD437" i="1"/>
  <c r="AD17" i="1"/>
  <c r="AD133" i="1"/>
  <c r="AD226" i="1"/>
  <c r="AC365" i="1"/>
  <c r="AD545" i="1"/>
  <c r="AD544" i="1"/>
  <c r="AD723" i="1"/>
  <c r="AD494" i="1"/>
  <c r="AF103" i="1"/>
  <c r="AT103" i="1" s="1"/>
  <c r="AD727" i="1"/>
  <c r="AD191" i="1"/>
  <c r="AD579" i="1"/>
  <c r="AC437" i="1"/>
  <c r="AC558" i="1"/>
  <c r="AD776" i="1"/>
  <c r="AC348" i="1"/>
  <c r="AD214" i="1"/>
  <c r="AD513" i="1"/>
  <c r="AD402" i="1"/>
  <c r="AD789" i="1"/>
  <c r="AD683" i="1"/>
  <c r="AC271" i="1"/>
  <c r="AC662" i="1"/>
  <c r="AD419" i="1"/>
  <c r="AC339" i="1"/>
  <c r="AC550" i="1"/>
  <c r="AD427" i="1"/>
  <c r="AC312" i="1"/>
  <c r="AC786" i="1"/>
  <c r="AC239" i="1"/>
  <c r="AD399" i="1"/>
  <c r="AC600" i="1"/>
  <c r="AD565" i="1"/>
  <c r="AD584" i="1"/>
  <c r="AC465" i="1"/>
  <c r="AC645" i="1"/>
  <c r="AC565" i="1"/>
  <c r="AC737" i="1"/>
  <c r="AD213" i="1"/>
  <c r="AC252" i="1"/>
  <c r="AD601" i="1"/>
  <c r="AC487" i="1"/>
  <c r="AD682" i="1"/>
  <c r="AC622" i="1"/>
  <c r="AC681" i="1"/>
  <c r="AC213" i="1"/>
  <c r="AC141" i="1"/>
  <c r="AC593" i="1"/>
  <c r="AC183" i="1"/>
  <c r="AD737" i="1"/>
  <c r="AC760" i="1"/>
  <c r="AC756" i="1"/>
  <c r="AD600" i="1"/>
  <c r="AC441" i="1"/>
  <c r="AC320" i="1"/>
  <c r="AC770" i="1"/>
  <c r="AC675" i="1"/>
  <c r="AD580" i="1"/>
  <c r="AC209" i="1"/>
  <c r="AD622" i="1"/>
  <c r="AC604" i="1"/>
  <c r="AC580" i="1"/>
  <c r="AD182" i="1"/>
  <c r="AC584" i="1"/>
  <c r="AD175" i="1"/>
  <c r="AD787" i="1"/>
  <c r="AC279" i="1"/>
  <c r="AD496" i="1"/>
  <c r="AC768" i="1"/>
  <c r="AC601" i="1"/>
  <c r="AC682" i="1"/>
  <c r="AJ101" i="1"/>
  <c r="AQ101" i="1" s="1"/>
  <c r="BJ101" i="1"/>
  <c r="BH101" i="1"/>
  <c r="BH15" i="1"/>
  <c r="AJ15" i="1"/>
  <c r="AQ15" i="1" s="1"/>
  <c r="BJ104" i="1"/>
  <c r="BF36" i="1"/>
  <c r="AJ59" i="1"/>
  <c r="AQ59" i="1" s="1"/>
  <c r="BH59" i="1"/>
  <c r="BH41" i="1"/>
  <c r="BH121" i="1"/>
  <c r="BG122" i="1"/>
  <c r="BJ41" i="1"/>
  <c r="AJ41" i="1"/>
  <c r="AQ41" i="1" s="1"/>
  <c r="AJ121" i="1"/>
  <c r="AQ121" i="1" s="1"/>
  <c r="AJ28" i="1"/>
  <c r="AQ28" i="1" s="1"/>
  <c r="BH21" i="1"/>
  <c r="BI101" i="1"/>
  <c r="AJ21" i="1"/>
  <c r="AQ21" i="1" s="1"/>
  <c r="BJ15" i="1"/>
  <c r="BJ21" i="1"/>
  <c r="AD121" i="1"/>
  <c r="AJ104" i="1"/>
  <c r="AQ104" i="1" s="1"/>
  <c r="AF23" i="1"/>
  <c r="AT23" i="1" s="1"/>
  <c r="AF98" i="1"/>
  <c r="AT98" i="1" s="1"/>
  <c r="AF52" i="1"/>
  <c r="AT52" i="1" s="1"/>
  <c r="AF37" i="1"/>
  <c r="AT37" i="1" s="1"/>
  <c r="AF118" i="1"/>
  <c r="AT118" i="1" s="1"/>
  <c r="BJ122" i="1"/>
  <c r="BH104" i="1"/>
  <c r="AF14" i="1"/>
  <c r="AT14" i="1" s="1"/>
  <c r="AJ122" i="1"/>
  <c r="AQ122" i="1" s="1"/>
  <c r="AD95" i="1"/>
  <c r="BH122" i="1"/>
  <c r="AD21" i="1"/>
  <c r="AD28" i="1"/>
  <c r="AF30" i="1"/>
  <c r="AT30" i="1" s="1"/>
  <c r="AF109" i="1"/>
  <c r="AT109" i="1" s="1"/>
  <c r="AF117" i="1"/>
  <c r="AT117" i="1" s="1"/>
  <c r="AF129" i="1"/>
  <c r="AT129" i="1" s="1"/>
  <c r="AF126" i="1"/>
  <c r="AT126" i="1" s="1"/>
  <c r="AF60" i="1"/>
  <c r="AT60" i="1" s="1"/>
  <c r="AD126" i="1"/>
  <c r="AF95" i="1"/>
  <c r="AT95" i="1" s="1"/>
  <c r="AF102" i="1"/>
  <c r="AT102" i="1" s="1"/>
  <c r="BH85" i="1"/>
  <c r="AF66" i="1"/>
  <c r="AT66" i="1" s="1"/>
  <c r="AF93" i="1"/>
  <c r="AT93" i="1" s="1"/>
  <c r="AF36" i="1"/>
  <c r="AT36" i="1" s="1"/>
  <c r="AG4" i="1"/>
  <c r="AU4" i="1" s="1"/>
  <c r="AJ85" i="1"/>
  <c r="AQ85" i="1" s="1"/>
  <c r="BJ85" i="1"/>
  <c r="BG57" i="1"/>
  <c r="BF93" i="1"/>
  <c r="BB57" i="1"/>
  <c r="BF57" i="1" s="1"/>
  <c r="BD57" i="1" s="1"/>
  <c r="BF130" i="1"/>
  <c r="BD130" i="1" s="1"/>
  <c r="BL136" i="1"/>
  <c r="BI57" i="1"/>
  <c r="BK136" i="1"/>
  <c r="BK57" i="1"/>
  <c r="BF79" i="1"/>
  <c r="BD79" i="1" s="1"/>
  <c r="BF19" i="1"/>
  <c r="BD19" i="1" s="1"/>
  <c r="AZ96" i="1"/>
  <c r="BF96" i="1" s="1"/>
  <c r="BD96" i="1" s="1"/>
  <c r="BJ136" i="1"/>
  <c r="BG136" i="1"/>
  <c r="BI136" i="1"/>
  <c r="AZ136" i="1"/>
  <c r="BF136" i="1" s="1"/>
  <c r="BD136" i="1" s="1"/>
  <c r="BF33" i="1"/>
  <c r="BD33" i="1" s="1"/>
  <c r="BK51" i="1"/>
  <c r="BF46" i="1"/>
  <c r="BD46" i="1" s="1"/>
  <c r="BF12" i="1"/>
  <c r="BD12" i="1" s="1"/>
  <c r="BG135" i="1"/>
  <c r="BI135" i="1"/>
  <c r="BJ135" i="1"/>
  <c r="BH135" i="1"/>
  <c r="BL135" i="1"/>
  <c r="BK135" i="1"/>
  <c r="AZ135" i="1"/>
  <c r="BF135" i="1" s="1"/>
  <c r="BD135" i="1" s="1"/>
  <c r="AZ90" i="1"/>
  <c r="BF90" i="1" s="1"/>
  <c r="BD90" i="1" s="1"/>
  <c r="BL90" i="1"/>
  <c r="BL51" i="1"/>
  <c r="BB51" i="1"/>
  <c r="BF51" i="1" s="1"/>
  <c r="BD51" i="1" s="1"/>
  <c r="BI51" i="1"/>
  <c r="BH90" i="1"/>
  <c r="BK90" i="1"/>
  <c r="BL96" i="1"/>
  <c r="BG90" i="1"/>
  <c r="BI90" i="1"/>
  <c r="BG96" i="1"/>
  <c r="BH96" i="1"/>
  <c r="BJ96" i="1"/>
  <c r="BK96" i="1"/>
  <c r="BJ90" i="1"/>
  <c r="AZ70" i="1"/>
  <c r="BJ70" i="1"/>
  <c r="BH70" i="1"/>
  <c r="AZ121" i="1"/>
  <c r="AZ28" i="1"/>
  <c r="BH28" i="1"/>
  <c r="BJ28" i="1"/>
  <c r="BJ121" i="1"/>
  <c r="BB70" i="1"/>
  <c r="BK70" i="1"/>
  <c r="BG70" i="1"/>
  <c r="BI70" i="1"/>
  <c r="BL70" i="1"/>
  <c r="AF10" i="1"/>
  <c r="AT10" i="1" s="1"/>
  <c r="AG10" i="1"/>
  <c r="AU10" i="1" s="1"/>
  <c r="AZ10" i="1" s="1"/>
  <c r="AF2" i="1"/>
  <c r="AG2" i="1"/>
  <c r="AU2" i="1" s="1"/>
  <c r="AZ2" i="1" s="1"/>
  <c r="AF8" i="1"/>
  <c r="AG8" i="1"/>
  <c r="AU8" i="1" s="1"/>
  <c r="AZ8" i="1" s="1"/>
  <c r="BF8" i="1" s="1"/>
  <c r="BF69" i="1"/>
  <c r="BD69" i="1" s="1"/>
  <c r="AF5" i="1"/>
  <c r="AT5" i="1" s="1"/>
  <c r="AY5" i="1" s="1"/>
  <c r="BE5" i="1" s="1"/>
  <c r="AG5" i="1"/>
  <c r="AU5" i="1" s="1"/>
  <c r="AZ5" i="1" s="1"/>
  <c r="BF5" i="1" s="1"/>
  <c r="AK2" i="1"/>
  <c r="AK9" i="1"/>
  <c r="AD84" i="1"/>
  <c r="AI84" i="1" s="1"/>
  <c r="AC9" i="1"/>
  <c r="BC84" i="1"/>
  <c r="AD44" i="1"/>
  <c r="AI44" i="1" s="1"/>
  <c r="BC110" i="1"/>
  <c r="AC110" i="1"/>
  <c r="AG110" i="1" s="1"/>
  <c r="AU110" i="1" s="1"/>
  <c r="AZ110" i="1" s="1"/>
  <c r="AD110" i="1"/>
  <c r="AI110" i="1" s="1"/>
  <c r="AW110" i="1" s="1"/>
  <c r="BB110" i="1" s="1"/>
  <c r="AC119" i="1"/>
  <c r="AG119" i="1" s="1"/>
  <c r="AU119" i="1" s="1"/>
  <c r="AZ119" i="1" s="1"/>
  <c r="AD49" i="1"/>
  <c r="AI49" i="1" s="1"/>
  <c r="AD58" i="1"/>
  <c r="AI58" i="1" s="1"/>
  <c r="AC112" i="1"/>
  <c r="AG112" i="1" s="1"/>
  <c r="AU112" i="1" s="1"/>
  <c r="AZ112" i="1" s="1"/>
  <c r="AC44" i="1"/>
  <c r="AG44" i="1" s="1"/>
  <c r="AU44" i="1" s="1"/>
  <c r="AZ44" i="1" s="1"/>
  <c r="BC3" i="1"/>
  <c r="AD94" i="1"/>
  <c r="AI94" i="1" s="1"/>
  <c r="AI7" i="1"/>
  <c r="AW7" i="1" s="1"/>
  <c r="BB7" i="1" s="1"/>
  <c r="AF108" i="1"/>
  <c r="AT108" i="1" s="1"/>
  <c r="AF94" i="1"/>
  <c r="AJ94" i="1" s="1"/>
  <c r="AQ94" i="1" s="1"/>
  <c r="AF91" i="1"/>
  <c r="AT91" i="1" s="1"/>
  <c r="AI134" i="1"/>
  <c r="AW134" i="1" s="1"/>
  <c r="BB134" i="1" s="1"/>
  <c r="BF134" i="1" s="1"/>
  <c r="AF134" i="1"/>
  <c r="AT134" i="1" s="1"/>
  <c r="AI24" i="1"/>
  <c r="AK24" i="1" s="1"/>
  <c r="AR24" i="1" s="1"/>
  <c r="BC44" i="1"/>
  <c r="AF123" i="1"/>
  <c r="AJ123" i="1" s="1"/>
  <c r="AQ123" i="1" s="1"/>
  <c r="AF18" i="1"/>
  <c r="AJ18" i="1" s="1"/>
  <c r="AQ18" i="1" s="1"/>
  <c r="AI113" i="1"/>
  <c r="AK113" i="1" s="1"/>
  <c r="AR113" i="1" s="1"/>
  <c r="AF65" i="1"/>
  <c r="AT65" i="1" s="1"/>
  <c r="AI111" i="1"/>
  <c r="AW111" i="1" s="1"/>
  <c r="BB111" i="1" s="1"/>
  <c r="BC49" i="1"/>
  <c r="AI119" i="1"/>
  <c r="AK119" i="1" s="1"/>
  <c r="AR119" i="1" s="1"/>
  <c r="AF71" i="1"/>
  <c r="AT71" i="1" s="1"/>
  <c r="AI65" i="1"/>
  <c r="AW65" i="1" s="1"/>
  <c r="BB65" i="1" s="1"/>
  <c r="BF65" i="1" s="1"/>
  <c r="AD62" i="1"/>
  <c r="AD92" i="1"/>
  <c r="AD71" i="1"/>
  <c r="AC31" i="1"/>
  <c r="AG31" i="1" s="1"/>
  <c r="AU31" i="1" s="1"/>
  <c r="AZ31" i="1" s="1"/>
  <c r="AD125" i="1"/>
  <c r="AC125" i="1"/>
  <c r="AG125" i="1" s="1"/>
  <c r="AU125" i="1" s="1"/>
  <c r="AZ125" i="1" s="1"/>
  <c r="AD112" i="1"/>
  <c r="AD91" i="1"/>
  <c r="AD31" i="1"/>
  <c r="AD77" i="1"/>
  <c r="AC111" i="1"/>
  <c r="AG111" i="1" s="1"/>
  <c r="AU111" i="1" s="1"/>
  <c r="AZ111" i="1" s="1"/>
  <c r="AD81" i="1"/>
  <c r="AC131" i="1"/>
  <c r="AG131" i="1" s="1"/>
  <c r="AU131" i="1" s="1"/>
  <c r="AZ131" i="1" s="1"/>
  <c r="AC58" i="1"/>
  <c r="AG58" i="1" s="1"/>
  <c r="AU58" i="1" s="1"/>
  <c r="AZ58" i="1" s="1"/>
  <c r="AD18" i="1"/>
  <c r="AD108" i="1"/>
  <c r="AC68" i="1"/>
  <c r="AG68" i="1" s="1"/>
  <c r="AU68" i="1" s="1"/>
  <c r="AZ68" i="1" s="1"/>
  <c r="AD123" i="1"/>
  <c r="AD88" i="1"/>
  <c r="AD63" i="1"/>
  <c r="AD64" i="1"/>
  <c r="AC25" i="1"/>
  <c r="AG25" i="1" s="1"/>
  <c r="AU25" i="1" s="1"/>
  <c r="AZ25" i="1" s="1"/>
  <c r="BC10" i="1"/>
  <c r="AD89" i="1"/>
  <c r="AC62" i="1"/>
  <c r="AG62" i="1" s="1"/>
  <c r="AU62" i="1" s="1"/>
  <c r="AZ62" i="1" s="1"/>
  <c r="AD68" i="1"/>
  <c r="AD76" i="1"/>
  <c r="AD131" i="1"/>
  <c r="AD25" i="1"/>
  <c r="AD53" i="1"/>
  <c r="AC53" i="1"/>
  <c r="AG53" i="1" s="1"/>
  <c r="AU53" i="1" s="1"/>
  <c r="AZ53" i="1" s="1"/>
  <c r="AC63" i="1"/>
  <c r="AG63" i="1" s="1"/>
  <c r="AU63" i="1" s="1"/>
  <c r="AZ63" i="1" s="1"/>
  <c r="AC92" i="1"/>
  <c r="AG92" i="1" s="1"/>
  <c r="AU92" i="1" s="1"/>
  <c r="AZ92" i="1" s="1"/>
  <c r="AC113" i="1"/>
  <c r="AG113" i="1" s="1"/>
  <c r="AU113" i="1" s="1"/>
  <c r="AZ113" i="1" s="1"/>
  <c r="AC88" i="1"/>
  <c r="AG88" i="1" s="1"/>
  <c r="AU88" i="1" s="1"/>
  <c r="AZ88" i="1" s="1"/>
  <c r="AC84" i="1"/>
  <c r="AG84" i="1" s="1"/>
  <c r="AU84" i="1" s="1"/>
  <c r="AZ84" i="1" s="1"/>
  <c r="AC76" i="1"/>
  <c r="AG76" i="1" s="1"/>
  <c r="AU76" i="1" s="1"/>
  <c r="AZ76" i="1" s="1"/>
  <c r="AC24" i="1"/>
  <c r="AG24" i="1" s="1"/>
  <c r="AU24" i="1" s="1"/>
  <c r="AZ24" i="1" s="1"/>
  <c r="AC49" i="1"/>
  <c r="AG49" i="1" s="1"/>
  <c r="AU49" i="1" s="1"/>
  <c r="AZ49" i="1" s="1"/>
  <c r="AC77" i="1"/>
  <c r="AG77" i="1" s="1"/>
  <c r="AU77" i="1" s="1"/>
  <c r="AZ77" i="1" s="1"/>
  <c r="AC64" i="1"/>
  <c r="AG64" i="1" s="1"/>
  <c r="AU64" i="1" s="1"/>
  <c r="AZ64" i="1" s="1"/>
  <c r="AC89" i="1"/>
  <c r="AG89" i="1" s="1"/>
  <c r="AU89" i="1" s="1"/>
  <c r="AZ89" i="1" s="1"/>
  <c r="AC81" i="1"/>
  <c r="AG81" i="1" s="1"/>
  <c r="AU81" i="1" s="1"/>
  <c r="AZ81" i="1" s="1"/>
  <c r="AW11" i="1"/>
  <c r="BB11" i="1" s="1"/>
  <c r="AK8" i="1"/>
  <c r="AC11" i="1"/>
  <c r="AC7" i="1"/>
  <c r="AD3" i="1"/>
  <c r="K6" i="2"/>
  <c r="AC3" i="1"/>
  <c r="AD10" i="1"/>
  <c r="AI10" i="1" s="1"/>
  <c r="AV9" i="1"/>
  <c r="BA9" i="1" s="1"/>
  <c r="AV2" i="1"/>
  <c r="BA2" i="1" s="1"/>
  <c r="AK5" i="1"/>
  <c r="AW2" i="1"/>
  <c r="BB2" i="1" s="1"/>
  <c r="AJ371" i="1" l="1"/>
  <c r="AQ371" i="1" s="1"/>
  <c r="AK14" i="1"/>
  <c r="AR14" i="1" s="1"/>
  <c r="AK662" i="1"/>
  <c r="AR662" i="1" s="1"/>
  <c r="AJ544" i="1"/>
  <c r="AQ544" i="1" s="1"/>
  <c r="AJ442" i="1"/>
  <c r="AQ442" i="1" s="1"/>
  <c r="AW141" i="1"/>
  <c r="BB141" i="1" s="1"/>
  <c r="BF141" i="1" s="1"/>
  <c r="AJ609" i="1"/>
  <c r="AQ609" i="1" s="1"/>
  <c r="AJ776" i="1"/>
  <c r="AQ776" i="1" s="1"/>
  <c r="AJ919" i="1"/>
  <c r="AQ919" i="1" s="1"/>
  <c r="AT936" i="1"/>
  <c r="BH936" i="1" s="1"/>
  <c r="AK891" i="1"/>
  <c r="AR891" i="1" s="1"/>
  <c r="BB59" i="1"/>
  <c r="BF59" i="1" s="1"/>
  <c r="BD59" i="1" s="1"/>
  <c r="AK862" i="1"/>
  <c r="AR862" i="1" s="1"/>
  <c r="AW487" i="1"/>
  <c r="BB487" i="1" s="1"/>
  <c r="BF487" i="1" s="1"/>
  <c r="AT442" i="1"/>
  <c r="BJ442" i="1" s="1"/>
  <c r="AK470" i="1"/>
  <c r="AR470" i="1" s="1"/>
  <c r="AK543" i="1"/>
  <c r="AR543" i="1" s="1"/>
  <c r="AK414" i="1"/>
  <c r="AR414" i="1" s="1"/>
  <c r="AW470" i="1"/>
  <c r="BB470" i="1" s="1"/>
  <c r="BF470" i="1" s="1"/>
  <c r="AY212" i="1"/>
  <c r="BE212" i="1" s="1"/>
  <c r="AT255" i="1"/>
  <c r="BJ255" i="1" s="1"/>
  <c r="AJ698" i="1"/>
  <c r="AQ698" i="1" s="1"/>
  <c r="AJ377" i="1"/>
  <c r="AQ377" i="1" s="1"/>
  <c r="AK339" i="1"/>
  <c r="AR339" i="1" s="1"/>
  <c r="AK638" i="1"/>
  <c r="AR638" i="1" s="1"/>
  <c r="AK441" i="1"/>
  <c r="AR441" i="1" s="1"/>
  <c r="AK183" i="1"/>
  <c r="AR183" i="1" s="1"/>
  <c r="AK819" i="1"/>
  <c r="AR819" i="1" s="1"/>
  <c r="AJ327" i="1"/>
  <c r="AQ327" i="1" s="1"/>
  <c r="BL747" i="1"/>
  <c r="AW698" i="1"/>
  <c r="BB698" i="1" s="1"/>
  <c r="BF698" i="1" s="1"/>
  <c r="AK200" i="1"/>
  <c r="AR200" i="1" s="1"/>
  <c r="AY936" i="1"/>
  <c r="BE936" i="1" s="1"/>
  <c r="BD936" i="1" s="1"/>
  <c r="BL59" i="1"/>
  <c r="AK705" i="1"/>
  <c r="AR705" i="1" s="1"/>
  <c r="AW638" i="1"/>
  <c r="BB638" i="1" s="1"/>
  <c r="BF638" i="1" s="1"/>
  <c r="AT357" i="1"/>
  <c r="AY357" i="1" s="1"/>
  <c r="BE357" i="1" s="1"/>
  <c r="AY518" i="1"/>
  <c r="BE518" i="1" s="1"/>
  <c r="AW178" i="1"/>
  <c r="BB178" i="1" s="1"/>
  <c r="BF178" i="1" s="1"/>
  <c r="AK840" i="1"/>
  <c r="AR840" i="1" s="1"/>
  <c r="AT694" i="1"/>
  <c r="AY694" i="1" s="1"/>
  <c r="BE694" i="1" s="1"/>
  <c r="BI41" i="1"/>
  <c r="BK936" i="1"/>
  <c r="AT198" i="1"/>
  <c r="BH198" i="1" s="1"/>
  <c r="BL104" i="1"/>
  <c r="BH212" i="1"/>
  <c r="AT776" i="1"/>
  <c r="AY776" i="1" s="1"/>
  <c r="BE776" i="1" s="1"/>
  <c r="AW151" i="1"/>
  <c r="BB151" i="1" s="1"/>
  <c r="BF151" i="1" s="1"/>
  <c r="BI6" i="1"/>
  <c r="AW694" i="1"/>
  <c r="AK694" i="1"/>
  <c r="AR694" i="1" s="1"/>
  <c r="AK440" i="1"/>
  <c r="AR440" i="1" s="1"/>
  <c r="AW440" i="1"/>
  <c r="BB440" i="1" s="1"/>
  <c r="BF440" i="1" s="1"/>
  <c r="AJ576" i="1"/>
  <c r="AQ576" i="1" s="1"/>
  <c r="AT576" i="1"/>
  <c r="AY576" i="1" s="1"/>
  <c r="BE576" i="1" s="1"/>
  <c r="AK392" i="1"/>
  <c r="AR392" i="1" s="1"/>
  <c r="AW392" i="1"/>
  <c r="BB392" i="1" s="1"/>
  <c r="BF392" i="1" s="1"/>
  <c r="BJ513" i="1"/>
  <c r="AY513" i="1"/>
  <c r="BE513" i="1" s="1"/>
  <c r="BH513" i="1"/>
  <c r="BG109" i="1"/>
  <c r="AJ6" i="1"/>
  <c r="AQ6" i="1" s="1"/>
  <c r="BK747" i="1"/>
  <c r="AY353" i="1"/>
  <c r="BE353" i="1" s="1"/>
  <c r="AT919" i="1"/>
  <c r="BJ919" i="1" s="1"/>
  <c r="AI842" i="1"/>
  <c r="AW842" i="1" s="1"/>
  <c r="BB842" i="1" s="1"/>
  <c r="BF842" i="1" s="1"/>
  <c r="AK970" i="1"/>
  <c r="AR970" i="1" s="1"/>
  <c r="AK807" i="1"/>
  <c r="AR807" i="1" s="1"/>
  <c r="AK148" i="1"/>
  <c r="AR148" i="1" s="1"/>
  <c r="AI30" i="1"/>
  <c r="AW30" i="1" s="1"/>
  <c r="BB30" i="1" s="1"/>
  <c r="BF30" i="1" s="1"/>
  <c r="AK268" i="1"/>
  <c r="AR268" i="1" s="1"/>
  <c r="BK104" i="1"/>
  <c r="BI104" i="1"/>
  <c r="BL122" i="1"/>
  <c r="AY542" i="1"/>
  <c r="BE542" i="1" s="1"/>
  <c r="AY747" i="1"/>
  <c r="BE747" i="1" s="1"/>
  <c r="BD747" i="1" s="1"/>
  <c r="BJ518" i="1"/>
  <c r="AW183" i="1"/>
  <c r="BB183" i="1" s="1"/>
  <c r="BF183" i="1" s="1"/>
  <c r="AW219" i="1"/>
  <c r="BB219" i="1" s="1"/>
  <c r="BF219" i="1" s="1"/>
  <c r="AT371" i="1"/>
  <c r="BH371" i="1" s="1"/>
  <c r="AJ518" i="1"/>
  <c r="AQ518" i="1" s="1"/>
  <c r="AK173" i="1"/>
  <c r="AR173" i="1" s="1"/>
  <c r="AK714" i="1"/>
  <c r="AR714" i="1" s="1"/>
  <c r="AJ399" i="1"/>
  <c r="AQ399" i="1" s="1"/>
  <c r="AW15" i="1"/>
  <c r="BG15" i="1" s="1"/>
  <c r="AT544" i="1"/>
  <c r="AY544" i="1" s="1"/>
  <c r="BE544" i="1" s="1"/>
  <c r="AI679" i="1"/>
  <c r="AW679" i="1" s="1"/>
  <c r="BB679" i="1" s="1"/>
  <c r="BF679" i="1" s="1"/>
  <c r="AF543" i="1"/>
  <c r="AT543" i="1" s="1"/>
  <c r="AF443" i="1"/>
  <c r="AT443" i="1" s="1"/>
  <c r="BL443" i="1" s="1"/>
  <c r="AF119" i="1"/>
  <c r="AT119" i="1" s="1"/>
  <c r="BH119" i="1" s="1"/>
  <c r="BK6" i="1"/>
  <c r="BK105" i="1"/>
  <c r="AW657" i="1"/>
  <c r="BB657" i="1" s="1"/>
  <c r="BF657" i="1" s="1"/>
  <c r="AW339" i="1"/>
  <c r="BB339" i="1" s="1"/>
  <c r="BF339" i="1" s="1"/>
  <c r="AW561" i="1"/>
  <c r="BB561" i="1" s="1"/>
  <c r="BF561" i="1" s="1"/>
  <c r="AW662" i="1"/>
  <c r="BB662" i="1" s="1"/>
  <c r="BF662" i="1" s="1"/>
  <c r="AK93" i="1"/>
  <c r="AR93" i="1" s="1"/>
  <c r="BI60" i="1"/>
  <c r="BG104" i="1"/>
  <c r="BG101" i="1"/>
  <c r="BK15" i="1"/>
  <c r="AY6" i="1"/>
  <c r="BE6" i="1" s="1"/>
  <c r="BL105" i="1"/>
  <c r="BG105" i="1"/>
  <c r="BJ353" i="1"/>
  <c r="AW891" i="1"/>
  <c r="BB891" i="1" s="1"/>
  <c r="BF891" i="1" s="1"/>
  <c r="AT698" i="1"/>
  <c r="BK698" i="1" s="1"/>
  <c r="AT746" i="1"/>
  <c r="AY746" i="1" s="1"/>
  <c r="BE746" i="1" s="1"/>
  <c r="AJ453" i="1"/>
  <c r="AQ453" i="1" s="1"/>
  <c r="AW536" i="1"/>
  <c r="BB536" i="1" s="1"/>
  <c r="BF536" i="1" s="1"/>
  <c r="AK897" i="1"/>
  <c r="AR897" i="1" s="1"/>
  <c r="AK525" i="1"/>
  <c r="AR525" i="1" s="1"/>
  <c r="AW425" i="1"/>
  <c r="BB425" i="1" s="1"/>
  <c r="BF425" i="1" s="1"/>
  <c r="AK550" i="1"/>
  <c r="AR550" i="1" s="1"/>
  <c r="AJ212" i="1"/>
  <c r="AQ212" i="1" s="1"/>
  <c r="AK680" i="1"/>
  <c r="AR680" i="1" s="1"/>
  <c r="BG59" i="1"/>
  <c r="BI122" i="1"/>
  <c r="BL6" i="1"/>
  <c r="BJ542" i="1"/>
  <c r="BI747" i="1"/>
  <c r="BI105" i="1"/>
  <c r="AW770" i="1"/>
  <c r="BB770" i="1" s="1"/>
  <c r="BF770" i="1" s="1"/>
  <c r="AT508" i="1"/>
  <c r="AY508" i="1" s="1"/>
  <c r="BE508" i="1" s="1"/>
  <c r="AK684" i="1"/>
  <c r="AR684" i="1" s="1"/>
  <c r="AJ224" i="1"/>
  <c r="AQ224" i="1" s="1"/>
  <c r="AJ353" i="1"/>
  <c r="AQ353" i="1" s="1"/>
  <c r="AK947" i="1"/>
  <c r="AR947" i="1" s="1"/>
  <c r="AK105" i="1"/>
  <c r="AR105" i="1" s="1"/>
  <c r="AJ784" i="1"/>
  <c r="AQ784" i="1" s="1"/>
  <c r="AF110" i="1"/>
  <c r="AT110" i="1" s="1"/>
  <c r="BI110" i="1" s="1"/>
  <c r="BI59" i="1"/>
  <c r="BK60" i="1"/>
  <c r="BK101" i="1"/>
  <c r="BL41" i="1"/>
  <c r="BJ6" i="1"/>
  <c r="BG41" i="1"/>
  <c r="BB508" i="1"/>
  <c r="BF508" i="1" s="1"/>
  <c r="BG747" i="1"/>
  <c r="BG936" i="1"/>
  <c r="AT377" i="1"/>
  <c r="AT822" i="1"/>
  <c r="BJ822" i="1" s="1"/>
  <c r="AK314" i="1"/>
  <c r="AR314" i="1" s="1"/>
  <c r="AK66" i="1"/>
  <c r="AR66" i="1" s="1"/>
  <c r="AJ970" i="1"/>
  <c r="AQ970" i="1" s="1"/>
  <c r="AJ758" i="1"/>
  <c r="AQ758" i="1" s="1"/>
  <c r="AK377" i="1"/>
  <c r="AR377" i="1" s="1"/>
  <c r="AK672" i="1"/>
  <c r="AR672" i="1" s="1"/>
  <c r="AW239" i="1"/>
  <c r="BB239" i="1" s="1"/>
  <c r="BF239" i="1" s="1"/>
  <c r="AJ892" i="1"/>
  <c r="AQ892" i="1" s="1"/>
  <c r="AJ542" i="1"/>
  <c r="AQ542" i="1" s="1"/>
  <c r="AK6" i="1"/>
  <c r="AR6" i="1" s="1"/>
  <c r="AK23" i="1"/>
  <c r="AR23" i="1" s="1"/>
  <c r="AT292" i="1"/>
  <c r="BH292" i="1" s="1"/>
  <c r="AT706" i="1"/>
  <c r="BH706" i="1" s="1"/>
  <c r="AW198" i="1"/>
  <c r="BB198" i="1" s="1"/>
  <c r="BF198" i="1" s="1"/>
  <c r="AJ396" i="1"/>
  <c r="AQ396" i="1" s="1"/>
  <c r="AK465" i="1"/>
  <c r="AR465" i="1" s="1"/>
  <c r="BI936" i="1"/>
  <c r="BL936" i="1"/>
  <c r="AT464" i="1"/>
  <c r="AY464" i="1" s="1"/>
  <c r="BE464" i="1" s="1"/>
  <c r="AW681" i="1"/>
  <c r="BB681" i="1" s="1"/>
  <c r="BF681" i="1" s="1"/>
  <c r="AF44" i="1"/>
  <c r="AJ44" i="1" s="1"/>
  <c r="AQ44" i="1" s="1"/>
  <c r="BK122" i="1"/>
  <c r="BK41" i="1"/>
  <c r="BL101" i="1"/>
  <c r="BG6" i="1"/>
  <c r="BH6" i="1"/>
  <c r="BK103" i="1"/>
  <c r="BJ747" i="1"/>
  <c r="BJ936" i="1"/>
  <c r="AT609" i="1"/>
  <c r="BH609" i="1" s="1"/>
  <c r="AW14" i="1"/>
  <c r="BB14" i="1" s="1"/>
  <c r="BF14" i="1" s="1"/>
  <c r="AT308" i="1"/>
  <c r="AY308" i="1" s="1"/>
  <c r="BE308" i="1" s="1"/>
  <c r="AJ450" i="1"/>
  <c r="AQ450" i="1" s="1"/>
  <c r="AK120" i="1"/>
  <c r="AR120" i="1" s="1"/>
  <c r="AW543" i="1"/>
  <c r="AJ920" i="1"/>
  <c r="AQ920" i="1" s="1"/>
  <c r="AK524" i="1"/>
  <c r="AR524" i="1" s="1"/>
  <c r="AJ747" i="1"/>
  <c r="AQ747" i="1" s="1"/>
  <c r="AK122" i="1"/>
  <c r="AR122" i="1" s="1"/>
  <c r="AJ924" i="1"/>
  <c r="AQ924" i="1" s="1"/>
  <c r="AK463" i="1"/>
  <c r="AR463" i="1" s="1"/>
  <c r="AK508" i="1"/>
  <c r="AR508" i="1" s="1"/>
  <c r="AJ511" i="1"/>
  <c r="AQ511" i="1" s="1"/>
  <c r="AK109" i="1"/>
  <c r="AR109" i="1" s="1"/>
  <c r="AW414" i="1"/>
  <c r="BB414" i="1" s="1"/>
  <c r="BF414" i="1" s="1"/>
  <c r="AT733" i="1"/>
  <c r="BJ733" i="1" s="1"/>
  <c r="AJ898" i="1"/>
  <c r="AQ898" i="1" s="1"/>
  <c r="AJ561" i="1"/>
  <c r="AQ561" i="1" s="1"/>
  <c r="AT327" i="1"/>
  <c r="AJ796" i="1"/>
  <c r="AQ796" i="1" s="1"/>
  <c r="AI28" i="1"/>
  <c r="AW28" i="1" s="1"/>
  <c r="AI121" i="1"/>
  <c r="AW121" i="1" s="1"/>
  <c r="AF768" i="1"/>
  <c r="AT768" i="1" s="1"/>
  <c r="AI496" i="1"/>
  <c r="AW496" i="1" s="1"/>
  <c r="BB496" i="1" s="1"/>
  <c r="BF496" i="1" s="1"/>
  <c r="AF584" i="1"/>
  <c r="AT584" i="1" s="1"/>
  <c r="AI622" i="1"/>
  <c r="AW622" i="1" s="1"/>
  <c r="BB622" i="1" s="1"/>
  <c r="BF622" i="1" s="1"/>
  <c r="AF770" i="1"/>
  <c r="AT770" i="1" s="1"/>
  <c r="AF760" i="1"/>
  <c r="AT760" i="1" s="1"/>
  <c r="AF593" i="1"/>
  <c r="AT593" i="1" s="1"/>
  <c r="AF487" i="1"/>
  <c r="AT487" i="1" s="1"/>
  <c r="AI213" i="1"/>
  <c r="AW213" i="1" s="1"/>
  <c r="BB213" i="1" s="1"/>
  <c r="BF213" i="1" s="1"/>
  <c r="AF465" i="1"/>
  <c r="AT465" i="1" s="1"/>
  <c r="AF600" i="1"/>
  <c r="AT600" i="1" s="1"/>
  <c r="AF239" i="1"/>
  <c r="AT239" i="1" s="1"/>
  <c r="AF550" i="1"/>
  <c r="AT550" i="1" s="1"/>
  <c r="AF271" i="1"/>
  <c r="AT271" i="1" s="1"/>
  <c r="AY625" i="1"/>
  <c r="BE625" i="1" s="1"/>
  <c r="BH625" i="1"/>
  <c r="BJ625" i="1"/>
  <c r="AY782" i="1"/>
  <c r="BE782" i="1" s="1"/>
  <c r="BH782" i="1"/>
  <c r="BJ782" i="1"/>
  <c r="BJ511" i="1"/>
  <c r="BH511" i="1"/>
  <c r="AY511" i="1"/>
  <c r="BE511" i="1" s="1"/>
  <c r="BG202" i="1"/>
  <c r="BI202" i="1"/>
  <c r="AY202" i="1"/>
  <c r="BE202" i="1" s="1"/>
  <c r="BD202" i="1" s="1"/>
  <c r="BH202" i="1"/>
  <c r="BK202" i="1"/>
  <c r="BJ202" i="1"/>
  <c r="BL202" i="1"/>
  <c r="AY216" i="1"/>
  <c r="BE216" i="1" s="1"/>
  <c r="BJ216" i="1"/>
  <c r="BH216" i="1"/>
  <c r="AY427" i="1"/>
  <c r="BE427" i="1" s="1"/>
  <c r="BH427" i="1"/>
  <c r="BJ427" i="1"/>
  <c r="AF112" i="1"/>
  <c r="AT112" i="1" s="1"/>
  <c r="BJ112" i="1" s="1"/>
  <c r="AI126" i="1"/>
  <c r="AW126" i="1" s="1"/>
  <c r="BB126" i="1" s="1"/>
  <c r="BF126" i="1" s="1"/>
  <c r="AI21" i="1"/>
  <c r="AW21" i="1" s="1"/>
  <c r="AF279" i="1"/>
  <c r="AT279" i="1" s="1"/>
  <c r="AI182" i="1"/>
  <c r="AW182" i="1" s="1"/>
  <c r="BB182" i="1" s="1"/>
  <c r="BF182" i="1" s="1"/>
  <c r="AF209" i="1"/>
  <c r="AT209" i="1" s="1"/>
  <c r="AF675" i="1"/>
  <c r="AT675" i="1" s="1"/>
  <c r="AF320" i="1"/>
  <c r="AT320" i="1" s="1"/>
  <c r="AF441" i="1"/>
  <c r="AT441" i="1" s="1"/>
  <c r="AI737" i="1"/>
  <c r="AW737" i="1" s="1"/>
  <c r="BB737" i="1" s="1"/>
  <c r="BF737" i="1" s="1"/>
  <c r="AF141" i="1"/>
  <c r="AT141" i="1" s="1"/>
  <c r="AF737" i="1"/>
  <c r="AT737" i="1" s="1"/>
  <c r="AF786" i="1"/>
  <c r="AT786" i="1" s="1"/>
  <c r="AF339" i="1"/>
  <c r="AT339" i="1" s="1"/>
  <c r="BH399" i="1"/>
  <c r="AY399" i="1"/>
  <c r="BE399" i="1" s="1"/>
  <c r="BJ399" i="1"/>
  <c r="BJ656" i="1"/>
  <c r="BH656" i="1"/>
  <c r="AY656" i="1"/>
  <c r="BE656" i="1" s="1"/>
  <c r="AI95" i="1"/>
  <c r="AW95" i="1" s="1"/>
  <c r="BB95" i="1" s="1"/>
  <c r="BF95" i="1" s="1"/>
  <c r="AF682" i="1"/>
  <c r="AT682" i="1" s="1"/>
  <c r="AI787" i="1"/>
  <c r="AW787" i="1" s="1"/>
  <c r="BB787" i="1" s="1"/>
  <c r="BF787" i="1" s="1"/>
  <c r="AF580" i="1"/>
  <c r="AT580" i="1" s="1"/>
  <c r="AF604" i="1"/>
  <c r="AT604" i="1" s="1"/>
  <c r="AI580" i="1"/>
  <c r="AW580" i="1" s="1"/>
  <c r="BB580" i="1" s="1"/>
  <c r="BF580" i="1" s="1"/>
  <c r="AI600" i="1"/>
  <c r="AW600" i="1" s="1"/>
  <c r="BB600" i="1" s="1"/>
  <c r="BF600" i="1" s="1"/>
  <c r="AF183" i="1"/>
  <c r="AT183" i="1" s="1"/>
  <c r="AF213" i="1"/>
  <c r="AT213" i="1" s="1"/>
  <c r="AI601" i="1"/>
  <c r="AW601" i="1" s="1"/>
  <c r="BB601" i="1" s="1"/>
  <c r="BF601" i="1" s="1"/>
  <c r="AF565" i="1"/>
  <c r="AT565" i="1" s="1"/>
  <c r="AI584" i="1"/>
  <c r="AW584" i="1" s="1"/>
  <c r="BB584" i="1" s="1"/>
  <c r="BF584" i="1" s="1"/>
  <c r="AF312" i="1"/>
  <c r="AT312" i="1" s="1"/>
  <c r="AI419" i="1"/>
  <c r="AW419" i="1" s="1"/>
  <c r="BJ758" i="1"/>
  <c r="AY758" i="1"/>
  <c r="BE758" i="1" s="1"/>
  <c r="BH758" i="1"/>
  <c r="AY175" i="1"/>
  <c r="BE175" i="1" s="1"/>
  <c r="BJ175" i="1"/>
  <c r="BH175" i="1"/>
  <c r="AF601" i="1"/>
  <c r="AT601" i="1" s="1"/>
  <c r="AI175" i="1"/>
  <c r="AW175" i="1" s="1"/>
  <c r="AF756" i="1"/>
  <c r="AT756" i="1" s="1"/>
  <c r="AF681" i="1"/>
  <c r="AT681" i="1" s="1"/>
  <c r="AF622" i="1"/>
  <c r="AT622" i="1" s="1"/>
  <c r="AI682" i="1"/>
  <c r="AW682" i="1" s="1"/>
  <c r="BB682" i="1" s="1"/>
  <c r="BF682" i="1" s="1"/>
  <c r="AF252" i="1"/>
  <c r="AT252" i="1" s="1"/>
  <c r="AF645" i="1"/>
  <c r="AT645" i="1" s="1"/>
  <c r="AI565" i="1"/>
  <c r="AW565" i="1" s="1"/>
  <c r="BB565" i="1" s="1"/>
  <c r="BF565" i="1" s="1"/>
  <c r="AI399" i="1"/>
  <c r="AW399" i="1" s="1"/>
  <c r="AI427" i="1"/>
  <c r="AW427" i="1" s="1"/>
  <c r="BG427" i="1" s="1"/>
  <c r="AF662" i="1"/>
  <c r="AT662" i="1" s="1"/>
  <c r="AY521" i="1"/>
  <c r="BE521" i="1" s="1"/>
  <c r="BJ521" i="1"/>
  <c r="BH521" i="1"/>
  <c r="AY705" i="1"/>
  <c r="BE705" i="1" s="1"/>
  <c r="BD705" i="1" s="1"/>
  <c r="BL705" i="1"/>
  <c r="BI705" i="1"/>
  <c r="BH705" i="1"/>
  <c r="BJ705" i="1"/>
  <c r="BG705" i="1"/>
  <c r="BK705" i="1"/>
  <c r="AI402" i="1"/>
  <c r="AW402" i="1" s="1"/>
  <c r="BB402" i="1" s="1"/>
  <c r="BF402" i="1" s="1"/>
  <c r="AF558" i="1"/>
  <c r="AT558" i="1" s="1"/>
  <c r="AI727" i="1"/>
  <c r="AW727" i="1" s="1"/>
  <c r="AI494" i="1"/>
  <c r="AW494" i="1" s="1"/>
  <c r="BB494" i="1" s="1"/>
  <c r="BF494" i="1" s="1"/>
  <c r="AI545" i="1"/>
  <c r="AW545" i="1" s="1"/>
  <c r="AI442" i="1"/>
  <c r="AW442" i="1" s="1"/>
  <c r="AI139" i="1"/>
  <c r="AW139" i="1" s="1"/>
  <c r="BB139" i="1" s="1"/>
  <c r="BF139" i="1" s="1"/>
  <c r="AI348" i="1"/>
  <c r="AW348" i="1" s="1"/>
  <c r="BB348" i="1" s="1"/>
  <c r="BF348" i="1" s="1"/>
  <c r="AF402" i="1"/>
  <c r="AT402" i="1" s="1"/>
  <c r="AF531" i="1"/>
  <c r="AT531" i="1" s="1"/>
  <c r="AI796" i="1"/>
  <c r="AW796" i="1" s="1"/>
  <c r="AF742" i="1"/>
  <c r="AT742" i="1" s="1"/>
  <c r="AF679" i="1"/>
  <c r="AT679" i="1" s="1"/>
  <c r="AI193" i="1"/>
  <c r="AW193" i="1" s="1"/>
  <c r="BB193" i="1" s="1"/>
  <c r="BF193" i="1" s="1"/>
  <c r="AF405" i="1"/>
  <c r="AT405" i="1" s="1"/>
  <c r="AF392" i="1"/>
  <c r="AT392" i="1" s="1"/>
  <c r="AF761" i="1"/>
  <c r="AT761" i="1" s="1"/>
  <c r="AI542" i="1"/>
  <c r="AW542" i="1" s="1"/>
  <c r="AF178" i="1"/>
  <c r="AT178" i="1" s="1"/>
  <c r="AF208" i="1"/>
  <c r="AT208" i="1" s="1"/>
  <c r="AI461" i="1"/>
  <c r="AW461" i="1" s="1"/>
  <c r="AI758" i="1"/>
  <c r="AW758" i="1" s="1"/>
  <c r="BB758" i="1" s="1"/>
  <c r="BF758" i="1" s="1"/>
  <c r="BD758" i="1" s="1"/>
  <c r="AF193" i="1"/>
  <c r="AT193" i="1" s="1"/>
  <c r="AI386" i="1"/>
  <c r="AW386" i="1" s="1"/>
  <c r="AI231" i="1"/>
  <c r="AW231" i="1" s="1"/>
  <c r="BB231" i="1" s="1"/>
  <c r="BF231" i="1" s="1"/>
  <c r="AI365" i="1"/>
  <c r="AW365" i="1" s="1"/>
  <c r="BB365" i="1" s="1"/>
  <c r="BF365" i="1" s="1"/>
  <c r="AF729" i="1"/>
  <c r="AT729" i="1" s="1"/>
  <c r="AI656" i="1"/>
  <c r="AW656" i="1" s="1"/>
  <c r="BB656" i="1" s="1"/>
  <c r="BF656" i="1" s="1"/>
  <c r="AF669" i="1"/>
  <c r="AT669" i="1" s="1"/>
  <c r="AI353" i="1"/>
  <c r="AW353" i="1" s="1"/>
  <c r="AF789" i="1"/>
  <c r="AT789" i="1" s="1"/>
  <c r="AI719" i="1"/>
  <c r="AW719" i="1" s="1"/>
  <c r="BB719" i="1" s="1"/>
  <c r="BF719" i="1" s="1"/>
  <c r="AF592" i="1"/>
  <c r="AT592" i="1" s="1"/>
  <c r="AI341" i="1"/>
  <c r="AW341" i="1" s="1"/>
  <c r="BB341" i="1" s="1"/>
  <c r="BF341" i="1" s="1"/>
  <c r="AI562" i="1"/>
  <c r="AW562" i="1" s="1"/>
  <c r="AI168" i="1"/>
  <c r="AW168" i="1" s="1"/>
  <c r="BB168" i="1" s="1"/>
  <c r="BF168" i="1" s="1"/>
  <c r="AF684" i="1"/>
  <c r="AT684" i="1" s="1"/>
  <c r="AI464" i="1"/>
  <c r="AW464" i="1" s="1"/>
  <c r="AF524" i="1"/>
  <c r="AT524" i="1" s="1"/>
  <c r="AF840" i="1"/>
  <c r="AT840" i="1" s="1"/>
  <c r="AI892" i="1"/>
  <c r="AW892" i="1" s="1"/>
  <c r="BG892" i="1" s="1"/>
  <c r="AF910" i="1"/>
  <c r="AT910" i="1" s="1"/>
  <c r="AF1024" i="1"/>
  <c r="AT1024" i="1" s="1"/>
  <c r="AI1008" i="1"/>
  <c r="AW1008" i="1" s="1"/>
  <c r="AF811" i="1"/>
  <c r="AT811" i="1" s="1"/>
  <c r="AF915" i="1"/>
  <c r="AT915" i="1" s="1"/>
  <c r="AF917" i="1"/>
  <c r="AT917" i="1" s="1"/>
  <c r="AI362" i="1"/>
  <c r="AW362" i="1" s="1"/>
  <c r="BB362" i="1" s="1"/>
  <c r="BF362" i="1" s="1"/>
  <c r="AI915" i="1"/>
  <c r="AW915" i="1" s="1"/>
  <c r="BB915" i="1" s="1"/>
  <c r="BF915" i="1" s="1"/>
  <c r="AI920" i="1"/>
  <c r="AW920" i="1" s="1"/>
  <c r="AF897" i="1"/>
  <c r="AT897" i="1" s="1"/>
  <c r="AF864" i="1"/>
  <c r="AT864" i="1" s="1"/>
  <c r="AI699" i="1"/>
  <c r="AW699" i="1" s="1"/>
  <c r="BB699" i="1" s="1"/>
  <c r="BF699" i="1" s="1"/>
  <c r="AY453" i="1"/>
  <c r="BE453" i="1" s="1"/>
  <c r="BJ453" i="1"/>
  <c r="BH453" i="1"/>
  <c r="AY377" i="1"/>
  <c r="BE377" i="1" s="1"/>
  <c r="BD377" i="1" s="1"/>
  <c r="AY851" i="1"/>
  <c r="BE851" i="1" s="1"/>
  <c r="BH851" i="1"/>
  <c r="BJ851" i="1"/>
  <c r="AI898" i="1"/>
  <c r="AW898" i="1" s="1"/>
  <c r="BB898" i="1" s="1"/>
  <c r="BF898" i="1" s="1"/>
  <c r="AF783" i="1"/>
  <c r="AT783" i="1" s="1"/>
  <c r="AI612" i="1"/>
  <c r="AW612" i="1" s="1"/>
  <c r="BB612" i="1" s="1"/>
  <c r="BF612" i="1" s="1"/>
  <c r="AY224" i="1"/>
  <c r="BE224" i="1" s="1"/>
  <c r="BJ224" i="1"/>
  <c r="BH224" i="1"/>
  <c r="AI98" i="1"/>
  <c r="AW98" i="1" s="1"/>
  <c r="BB98" i="1" s="1"/>
  <c r="BF98" i="1" s="1"/>
  <c r="AY198" i="1"/>
  <c r="BE198" i="1" s="1"/>
  <c r="BD198" i="1" s="1"/>
  <c r="AY970" i="1"/>
  <c r="BE970" i="1" s="1"/>
  <c r="BD970" i="1" s="1"/>
  <c r="BK970" i="1"/>
  <c r="BI970" i="1"/>
  <c r="BJ970" i="1"/>
  <c r="BG970" i="1"/>
  <c r="BH970" i="1"/>
  <c r="BL970" i="1"/>
  <c r="AY920" i="1"/>
  <c r="BE920" i="1" s="1"/>
  <c r="BH920" i="1"/>
  <c r="BJ920" i="1"/>
  <c r="AK604" i="1"/>
  <c r="AR604" i="1" s="1"/>
  <c r="AK531" i="1"/>
  <c r="AR531" i="1" s="1"/>
  <c r="AK312" i="1"/>
  <c r="AR312" i="1" s="1"/>
  <c r="AI917" i="1"/>
  <c r="AW917" i="1" s="1"/>
  <c r="BB917" i="1" s="1"/>
  <c r="BF917" i="1" s="1"/>
  <c r="AJ807" i="1"/>
  <c r="AQ807" i="1" s="1"/>
  <c r="AY892" i="1"/>
  <c r="BE892" i="1" s="1"/>
  <c r="BJ892" i="1"/>
  <c r="BH892" i="1"/>
  <c r="AK936" i="1"/>
  <c r="AR936" i="1" s="1"/>
  <c r="AK238" i="1"/>
  <c r="AR238" i="1" s="1"/>
  <c r="AI237" i="1"/>
  <c r="AW237" i="1" s="1"/>
  <c r="BB237" i="1" s="1"/>
  <c r="BF237" i="1" s="1"/>
  <c r="AI424" i="1"/>
  <c r="AW424" i="1" s="1"/>
  <c r="BB424" i="1" s="1"/>
  <c r="BF424" i="1" s="1"/>
  <c r="AJ202" i="1"/>
  <c r="AQ202" i="1" s="1"/>
  <c r="AI327" i="1"/>
  <c r="AW327" i="1" s="1"/>
  <c r="AK287" i="1"/>
  <c r="AR287" i="1" s="1"/>
  <c r="AJ175" i="1"/>
  <c r="AQ175" i="1" s="1"/>
  <c r="AF579" i="1"/>
  <c r="AT579" i="1" s="1"/>
  <c r="AK59" i="1"/>
  <c r="AR59" i="1" s="1"/>
  <c r="AK102" i="1"/>
  <c r="AR102" i="1" s="1"/>
  <c r="AJ559" i="1"/>
  <c r="AQ559" i="1" s="1"/>
  <c r="AJ656" i="1"/>
  <c r="AQ656" i="1" s="1"/>
  <c r="AJ216" i="1"/>
  <c r="AQ216" i="1" s="1"/>
  <c r="AK252" i="1"/>
  <c r="AR252" i="1" s="1"/>
  <c r="AJ427" i="1"/>
  <c r="AQ427" i="1" s="1"/>
  <c r="BF6" i="1"/>
  <c r="AK117" i="1"/>
  <c r="AR117" i="1" s="1"/>
  <c r="BH694" i="1"/>
  <c r="AY151" i="1"/>
  <c r="BE151" i="1" s="1"/>
  <c r="BJ151" i="1"/>
  <c r="BH151" i="1"/>
  <c r="BH784" i="1"/>
  <c r="BJ784" i="1"/>
  <c r="AY784" i="1"/>
  <c r="BE784" i="1" s="1"/>
  <c r="AK292" i="1"/>
  <c r="AR292" i="1" s="1"/>
  <c r="AF763" i="1"/>
  <c r="AT763" i="1" s="1"/>
  <c r="AI674" i="1"/>
  <c r="AW674" i="1" s="1"/>
  <c r="BB674" i="1" s="1"/>
  <c r="BF674" i="1" s="1"/>
  <c r="AY561" i="1"/>
  <c r="BE561" i="1" s="1"/>
  <c r="BJ561" i="1"/>
  <c r="BH561" i="1"/>
  <c r="AF723" i="1"/>
  <c r="AT723" i="1" s="1"/>
  <c r="AF414" i="1"/>
  <c r="AT414" i="1" s="1"/>
  <c r="AF545" i="1"/>
  <c r="AT545" i="1" s="1"/>
  <c r="BJ796" i="1"/>
  <c r="BH796" i="1"/>
  <c r="AY796" i="1"/>
  <c r="BE796" i="1" s="1"/>
  <c r="AK320" i="1"/>
  <c r="AR320" i="1" s="1"/>
  <c r="AK101" i="1"/>
  <c r="AR101" i="1" s="1"/>
  <c r="AK596" i="1"/>
  <c r="AR596" i="1" s="1"/>
  <c r="AI513" i="1"/>
  <c r="AW513" i="1" s="1"/>
  <c r="AI214" i="1"/>
  <c r="AW214" i="1" s="1"/>
  <c r="BB214" i="1" s="1"/>
  <c r="BF214" i="1" s="1"/>
  <c r="AF348" i="1"/>
  <c r="AT348" i="1" s="1"/>
  <c r="AI579" i="1"/>
  <c r="AW579" i="1" s="1"/>
  <c r="AI226" i="1"/>
  <c r="AW226" i="1" s="1"/>
  <c r="BB226" i="1" s="1"/>
  <c r="BF226" i="1" s="1"/>
  <c r="AF496" i="1"/>
  <c r="AT496" i="1" s="1"/>
  <c r="AI396" i="1"/>
  <c r="AW396" i="1" s="1"/>
  <c r="AI162" i="1"/>
  <c r="AW162" i="1" s="1"/>
  <c r="AF787" i="1"/>
  <c r="AT787" i="1" s="1"/>
  <c r="AI593" i="1"/>
  <c r="AW593" i="1" s="1"/>
  <c r="BB593" i="1" s="1"/>
  <c r="BF593" i="1" s="1"/>
  <c r="AI768" i="1"/>
  <c r="AW768" i="1" s="1"/>
  <c r="BB768" i="1" s="1"/>
  <c r="BF768" i="1" s="1"/>
  <c r="AI453" i="1"/>
  <c r="AW453" i="1" s="1"/>
  <c r="AF148" i="1"/>
  <c r="AT148" i="1" s="1"/>
  <c r="AI212" i="1"/>
  <c r="AW212" i="1" s="1"/>
  <c r="AI756" i="1"/>
  <c r="AW756" i="1" s="1"/>
  <c r="BB756" i="1" s="1"/>
  <c r="BF756" i="1" s="1"/>
  <c r="AI371" i="1"/>
  <c r="AW371" i="1" s="1"/>
  <c r="AF440" i="1"/>
  <c r="AT440" i="1" s="1"/>
  <c r="AF268" i="1"/>
  <c r="AT268" i="1" s="1"/>
  <c r="AI757" i="1"/>
  <c r="AW757" i="1" s="1"/>
  <c r="BB757" i="1" s="1"/>
  <c r="BF757" i="1" s="1"/>
  <c r="AI216" i="1"/>
  <c r="AW216" i="1" s="1"/>
  <c r="BB216" i="1" s="1"/>
  <c r="BF216" i="1" s="1"/>
  <c r="AF674" i="1"/>
  <c r="AT674" i="1" s="1"/>
  <c r="AI746" i="1"/>
  <c r="AW746" i="1" s="1"/>
  <c r="AF712" i="1"/>
  <c r="AT712" i="1" s="1"/>
  <c r="AF757" i="1"/>
  <c r="AT757" i="1" s="1"/>
  <c r="AI710" i="1"/>
  <c r="AW710" i="1" s="1"/>
  <c r="BB710" i="1" s="1"/>
  <c r="BF710" i="1" s="1"/>
  <c r="AF237" i="1"/>
  <c r="AT237" i="1" s="1"/>
  <c r="AF525" i="1"/>
  <c r="AT525" i="1" s="1"/>
  <c r="AF709" i="1"/>
  <c r="AT709" i="1" s="1"/>
  <c r="AI224" i="1"/>
  <c r="AW224" i="1" s="1"/>
  <c r="AI351" i="1"/>
  <c r="AW351" i="1" s="1"/>
  <c r="BB351" i="1" s="1"/>
  <c r="BF351" i="1" s="1"/>
  <c r="AF470" i="1"/>
  <c r="AT470" i="1" s="1"/>
  <c r="AI352" i="1"/>
  <c r="AW352" i="1" s="1"/>
  <c r="BB352" i="1" s="1"/>
  <c r="BF352" i="1" s="1"/>
  <c r="AI518" i="1"/>
  <c r="AW518" i="1" s="1"/>
  <c r="AI523" i="1"/>
  <c r="AW523" i="1" s="1"/>
  <c r="BB523" i="1" s="1"/>
  <c r="BF523" i="1" s="1"/>
  <c r="AI378" i="1"/>
  <c r="AW378" i="1" s="1"/>
  <c r="BB378" i="1" s="1"/>
  <c r="BF378" i="1" s="1"/>
  <c r="AF953" i="1"/>
  <c r="AT953" i="1" s="1"/>
  <c r="AI822" i="1"/>
  <c r="AW822" i="1" s="1"/>
  <c r="AI919" i="1"/>
  <c r="AW919" i="1" s="1"/>
  <c r="AF928" i="1"/>
  <c r="AT928" i="1" s="1"/>
  <c r="AI885" i="1"/>
  <c r="AW885" i="1" s="1"/>
  <c r="BB885" i="1" s="1"/>
  <c r="BF885" i="1" s="1"/>
  <c r="AF596" i="1"/>
  <c r="AT596" i="1" s="1"/>
  <c r="AK811" i="1"/>
  <c r="AR811" i="1" s="1"/>
  <c r="AK924" i="1"/>
  <c r="AR924" i="1" s="1"/>
  <c r="AJ851" i="1"/>
  <c r="AQ851" i="1" s="1"/>
  <c r="AY884" i="1"/>
  <c r="BE884" i="1" s="1"/>
  <c r="BD884" i="1" s="1"/>
  <c r="BJ884" i="1"/>
  <c r="BL884" i="1"/>
  <c r="BH884" i="1"/>
  <c r="BK884" i="1"/>
  <c r="BI884" i="1"/>
  <c r="BG884" i="1"/>
  <c r="AK234" i="1"/>
  <c r="AR234" i="1" s="1"/>
  <c r="AI333" i="1"/>
  <c r="AW333" i="1" s="1"/>
  <c r="BB333" i="1" s="1"/>
  <c r="BF333" i="1" s="1"/>
  <c r="AI78" i="1"/>
  <c r="AW78" i="1" s="1"/>
  <c r="AF512" i="1"/>
  <c r="AT512" i="1" s="1"/>
  <c r="AF612" i="1"/>
  <c r="AT612" i="1" s="1"/>
  <c r="AY891" i="1"/>
  <c r="BE891" i="1" s="1"/>
  <c r="BJ891" i="1"/>
  <c r="BH891" i="1"/>
  <c r="AY536" i="1"/>
  <c r="BE536" i="1" s="1"/>
  <c r="BH536" i="1"/>
  <c r="BJ536" i="1"/>
  <c r="AW441" i="1"/>
  <c r="BB441" i="1" s="1"/>
  <c r="BF441" i="1" s="1"/>
  <c r="AF862" i="1"/>
  <c r="AT862" i="1" s="1"/>
  <c r="AF562" i="1"/>
  <c r="AT562" i="1" s="1"/>
  <c r="AF727" i="1"/>
  <c r="AT727" i="1" s="1"/>
  <c r="AI279" i="1"/>
  <c r="AW279" i="1" s="1"/>
  <c r="BB279" i="1" s="1"/>
  <c r="BF279" i="1" s="1"/>
  <c r="AY419" i="1"/>
  <c r="BE419" i="1" s="1"/>
  <c r="BH419" i="1"/>
  <c r="BJ419" i="1"/>
  <c r="AF191" i="1"/>
  <c r="AT191" i="1" s="1"/>
  <c r="AF139" i="1"/>
  <c r="AT139" i="1" s="1"/>
  <c r="AY173" i="1"/>
  <c r="BE173" i="1" s="1"/>
  <c r="BD173" i="1" s="1"/>
  <c r="BG173" i="1"/>
  <c r="BL173" i="1"/>
  <c r="BI173" i="1"/>
  <c r="BJ173" i="1"/>
  <c r="BH173" i="1"/>
  <c r="BK173" i="1"/>
  <c r="AJ513" i="1"/>
  <c r="AQ513" i="1" s="1"/>
  <c r="AW450" i="1"/>
  <c r="BB450" i="1" s="1"/>
  <c r="BF450" i="1" s="1"/>
  <c r="AJ151" i="1"/>
  <c r="AQ151" i="1" s="1"/>
  <c r="AI16" i="1"/>
  <c r="AW16" i="1" s="1"/>
  <c r="AI761" i="1"/>
  <c r="AW761" i="1" s="1"/>
  <c r="BB761" i="1" s="1"/>
  <c r="BF761" i="1" s="1"/>
  <c r="AY739" i="1"/>
  <c r="BE739" i="1" s="1"/>
  <c r="BH739" i="1"/>
  <c r="BJ739" i="1"/>
  <c r="AF687" i="1"/>
  <c r="AT687" i="1" s="1"/>
  <c r="AI683" i="1"/>
  <c r="AW683" i="1" s="1"/>
  <c r="BB683" i="1" s="1"/>
  <c r="BF683" i="1" s="1"/>
  <c r="AI789" i="1"/>
  <c r="AW789" i="1" s="1"/>
  <c r="BB789" i="1" s="1"/>
  <c r="BF789" i="1" s="1"/>
  <c r="AI191" i="1"/>
  <c r="AW191" i="1" s="1"/>
  <c r="BB191" i="1" s="1"/>
  <c r="BF191" i="1" s="1"/>
  <c r="AI723" i="1"/>
  <c r="AW723" i="1" s="1"/>
  <c r="BB723" i="1" s="1"/>
  <c r="BF723" i="1" s="1"/>
  <c r="AI133" i="1"/>
  <c r="AW133" i="1" s="1"/>
  <c r="BB133" i="1" s="1"/>
  <c r="BF133" i="1" s="1"/>
  <c r="AI17" i="1"/>
  <c r="AW17" i="1" s="1"/>
  <c r="AI437" i="1"/>
  <c r="AW437" i="1" s="1"/>
  <c r="BB437" i="1" s="1"/>
  <c r="BF437" i="1" s="1"/>
  <c r="AI433" i="1"/>
  <c r="AW433" i="1" s="1"/>
  <c r="BB433" i="1" s="1"/>
  <c r="BF433" i="1" s="1"/>
  <c r="AI558" i="1"/>
  <c r="AW558" i="1" s="1"/>
  <c r="BB558" i="1" s="1"/>
  <c r="BF558" i="1" s="1"/>
  <c r="AI511" i="1"/>
  <c r="AW511" i="1" s="1"/>
  <c r="BB511" i="1" s="1"/>
  <c r="BF511" i="1" s="1"/>
  <c r="AI468" i="1"/>
  <c r="AW468" i="1" s="1"/>
  <c r="BB468" i="1" s="1"/>
  <c r="BF468" i="1" s="1"/>
  <c r="AF201" i="1"/>
  <c r="AT201" i="1" s="1"/>
  <c r="AF699" i="1"/>
  <c r="AT699" i="1" s="1"/>
  <c r="AF352" i="1"/>
  <c r="AT352" i="1" s="1"/>
  <c r="AI760" i="1"/>
  <c r="AW760" i="1" s="1"/>
  <c r="BB760" i="1" s="1"/>
  <c r="BF760" i="1" s="1"/>
  <c r="AF282" i="1"/>
  <c r="AT282" i="1" s="1"/>
  <c r="AF241" i="1"/>
  <c r="AT241" i="1" s="1"/>
  <c r="AI709" i="1"/>
  <c r="AW709" i="1" s="1"/>
  <c r="BB709" i="1" s="1"/>
  <c r="BF709" i="1" s="1"/>
  <c r="AI797" i="1"/>
  <c r="AW797" i="1" s="1"/>
  <c r="BB797" i="1" s="1"/>
  <c r="BF797" i="1" s="1"/>
  <c r="AI521" i="1"/>
  <c r="AW521" i="1" s="1"/>
  <c r="BG521" i="1" s="1"/>
  <c r="AF362" i="1"/>
  <c r="AT362" i="1" s="1"/>
  <c r="AF234" i="1"/>
  <c r="AT234" i="1" s="1"/>
  <c r="AF341" i="1"/>
  <c r="AT341" i="1" s="1"/>
  <c r="AI206" i="1"/>
  <c r="AW206" i="1" s="1"/>
  <c r="BB206" i="1" s="1"/>
  <c r="BF206" i="1" s="1"/>
  <c r="AF505" i="1"/>
  <c r="AT505" i="1" s="1"/>
  <c r="AF689" i="1"/>
  <c r="AT689" i="1" s="1"/>
  <c r="AF333" i="1"/>
  <c r="AT333" i="1" s="1"/>
  <c r="AI733" i="1"/>
  <c r="AW733" i="1" s="1"/>
  <c r="AF281" i="1"/>
  <c r="AT281" i="1" s="1"/>
  <c r="AF433" i="1"/>
  <c r="AT433" i="1" s="1"/>
  <c r="AF680" i="1"/>
  <c r="AT680" i="1" s="1"/>
  <c r="AF797" i="1"/>
  <c r="AT797" i="1" s="1"/>
  <c r="AI955" i="1"/>
  <c r="AW955" i="1" s="1"/>
  <c r="BB955" i="1" s="1"/>
  <c r="BF955" i="1" s="1"/>
  <c r="AI1024" i="1"/>
  <c r="AW1024" i="1" s="1"/>
  <c r="BB1024" i="1" s="1"/>
  <c r="BF1024" i="1" s="1"/>
  <c r="AI928" i="1"/>
  <c r="AW928" i="1" s="1"/>
  <c r="BB928" i="1" s="1"/>
  <c r="BF928" i="1" s="1"/>
  <c r="AI784" i="1"/>
  <c r="AW784" i="1" s="1"/>
  <c r="AF947" i="1"/>
  <c r="AT947" i="1" s="1"/>
  <c r="AI804" i="1"/>
  <c r="AW804" i="1" s="1"/>
  <c r="BB804" i="1" s="1"/>
  <c r="BF804" i="1" s="1"/>
  <c r="AI851" i="1"/>
  <c r="AW851" i="1" s="1"/>
  <c r="AF916" i="1"/>
  <c r="AT916" i="1" s="1"/>
  <c r="AY396" i="1"/>
  <c r="BE396" i="1" s="1"/>
  <c r="BJ396" i="1"/>
  <c r="BH396" i="1"/>
  <c r="AJ884" i="1"/>
  <c r="AQ884" i="1" s="1"/>
  <c r="AF238" i="1"/>
  <c r="AT238" i="1" s="1"/>
  <c r="AF461" i="1"/>
  <c r="AT461" i="1" s="1"/>
  <c r="AI308" i="1"/>
  <c r="AW308" i="1" s="1"/>
  <c r="BB308" i="1" s="1"/>
  <c r="BF308" i="1" s="1"/>
  <c r="AJ521" i="1"/>
  <c r="AQ521" i="1" s="1"/>
  <c r="AK443" i="1"/>
  <c r="AR443" i="1" s="1"/>
  <c r="AI689" i="1"/>
  <c r="AW689" i="1" s="1"/>
  <c r="BB689" i="1" s="1"/>
  <c r="BF689" i="1" s="1"/>
  <c r="AI645" i="1"/>
  <c r="AW645" i="1" s="1"/>
  <c r="BB645" i="1" s="1"/>
  <c r="BF645" i="1" s="1"/>
  <c r="AY287" i="1"/>
  <c r="BE287" i="1" s="1"/>
  <c r="BD287" i="1" s="1"/>
  <c r="BL287" i="1"/>
  <c r="BH287" i="1"/>
  <c r="BI287" i="1"/>
  <c r="BJ287" i="1"/>
  <c r="BK287" i="1"/>
  <c r="BG287" i="1"/>
  <c r="AJ625" i="1"/>
  <c r="AQ625" i="1" s="1"/>
  <c r="AI675" i="1"/>
  <c r="AW675" i="1" s="1"/>
  <c r="BB675" i="1" s="1"/>
  <c r="BF675" i="1" s="1"/>
  <c r="AF195" i="1"/>
  <c r="AT195" i="1" s="1"/>
  <c r="AY691" i="1"/>
  <c r="BE691" i="1" s="1"/>
  <c r="BH691" i="1"/>
  <c r="BJ691" i="1"/>
  <c r="AK104" i="1"/>
  <c r="AR104" i="1" s="1"/>
  <c r="AK60" i="1"/>
  <c r="AR60" i="1" s="1"/>
  <c r="AY1008" i="1"/>
  <c r="BE1008" i="1" s="1"/>
  <c r="BH1008" i="1"/>
  <c r="BJ1008" i="1"/>
  <c r="AJ891" i="1"/>
  <c r="AQ891" i="1" s="1"/>
  <c r="BH219" i="1"/>
  <c r="AY219" i="1"/>
  <c r="BE219" i="1" s="1"/>
  <c r="BJ219" i="1"/>
  <c r="AJ536" i="1"/>
  <c r="AQ536" i="1" s="1"/>
  <c r="AK786" i="1"/>
  <c r="AR786" i="1" s="1"/>
  <c r="AJ782" i="1"/>
  <c r="AQ782" i="1" s="1"/>
  <c r="AK209" i="1"/>
  <c r="AR209" i="1" s="1"/>
  <c r="AY924" i="1"/>
  <c r="BE924" i="1" s="1"/>
  <c r="BD924" i="1" s="1"/>
  <c r="BH924" i="1"/>
  <c r="BG924" i="1"/>
  <c r="BL924" i="1"/>
  <c r="BI924" i="1"/>
  <c r="BJ924" i="1"/>
  <c r="BK924" i="1"/>
  <c r="AF804" i="1"/>
  <c r="AT804" i="1" s="1"/>
  <c r="AK208" i="1"/>
  <c r="AR208" i="1" s="1"/>
  <c r="AK533" i="1"/>
  <c r="AR533" i="1" s="1"/>
  <c r="AJ705" i="1"/>
  <c r="AQ705" i="1" s="1"/>
  <c r="AK747" i="1"/>
  <c r="AR747" i="1" s="1"/>
  <c r="AK712" i="1"/>
  <c r="AR712" i="1" s="1"/>
  <c r="AK160" i="1"/>
  <c r="AR160" i="1" s="1"/>
  <c r="AF162" i="1"/>
  <c r="AT162" i="1" s="1"/>
  <c r="AJ419" i="1"/>
  <c r="AQ419" i="1" s="1"/>
  <c r="AF657" i="1"/>
  <c r="AT657" i="1" s="1"/>
  <c r="AK129" i="1"/>
  <c r="AR129" i="1" s="1"/>
  <c r="AK36" i="1"/>
  <c r="AR36" i="1" s="1"/>
  <c r="AK405" i="1"/>
  <c r="AR405" i="1" s="1"/>
  <c r="AK202" i="1"/>
  <c r="AR202" i="1" s="1"/>
  <c r="AJ173" i="1"/>
  <c r="AQ173" i="1" s="1"/>
  <c r="AI85" i="1"/>
  <c r="AW85" i="1" s="1"/>
  <c r="AI958" i="1"/>
  <c r="AW958" i="1" s="1"/>
  <c r="BB958" i="1" s="1"/>
  <c r="BF958" i="1" s="1"/>
  <c r="AY958" i="1"/>
  <c r="BE958" i="1" s="1"/>
  <c r="BJ958" i="1"/>
  <c r="BH958" i="1"/>
  <c r="AY383" i="1"/>
  <c r="BE383" i="1" s="1"/>
  <c r="BH383" i="1"/>
  <c r="BJ383" i="1"/>
  <c r="AY672" i="1"/>
  <c r="BE672" i="1" s="1"/>
  <c r="BD672" i="1" s="1"/>
  <c r="BI672" i="1"/>
  <c r="BL672" i="1"/>
  <c r="BK672" i="1"/>
  <c r="BG672" i="1"/>
  <c r="BH672" i="1"/>
  <c r="BJ672" i="1"/>
  <c r="AF710" i="1"/>
  <c r="AT710" i="1" s="1"/>
  <c r="AJ739" i="1"/>
  <c r="AQ739" i="1" s="1"/>
  <c r="AK118" i="1"/>
  <c r="AR118" i="1" s="1"/>
  <c r="AI776" i="1"/>
  <c r="AW776" i="1" s="1"/>
  <c r="AF437" i="1"/>
  <c r="AT437" i="1" s="1"/>
  <c r="AI544" i="1"/>
  <c r="AW544" i="1" s="1"/>
  <c r="AF365" i="1"/>
  <c r="AT365" i="1" s="1"/>
  <c r="AI763" i="1"/>
  <c r="AW763" i="1" s="1"/>
  <c r="BB763" i="1" s="1"/>
  <c r="BF763" i="1" s="1"/>
  <c r="AF314" i="1"/>
  <c r="AT314" i="1" s="1"/>
  <c r="AI687" i="1"/>
  <c r="AW687" i="1" s="1"/>
  <c r="AI742" i="1"/>
  <c r="AW742" i="1" s="1"/>
  <c r="BB742" i="1" s="1"/>
  <c r="BF742" i="1" s="1"/>
  <c r="AF214" i="1"/>
  <c r="AT214" i="1" s="1"/>
  <c r="AF523" i="1"/>
  <c r="AT523" i="1" s="1"/>
  <c r="AF719" i="1"/>
  <c r="AT719" i="1" s="1"/>
  <c r="AF468" i="1"/>
  <c r="AT468" i="1" s="1"/>
  <c r="AI739" i="1"/>
  <c r="AW739" i="1" s="1"/>
  <c r="AF200" i="1"/>
  <c r="AT200" i="1" s="1"/>
  <c r="AI445" i="1"/>
  <c r="AW445" i="1" s="1"/>
  <c r="BB445" i="1" s="1"/>
  <c r="BF445" i="1" s="1"/>
  <c r="AF378" i="1"/>
  <c r="AT378" i="1" s="1"/>
  <c r="AF683" i="1"/>
  <c r="AT683" i="1" s="1"/>
  <c r="AF533" i="1"/>
  <c r="AT533" i="1" s="1"/>
  <c r="AF425" i="1"/>
  <c r="AT425" i="1" s="1"/>
  <c r="AF424" i="1"/>
  <c r="AT424" i="1" s="1"/>
  <c r="AI281" i="1"/>
  <c r="AW281" i="1" s="1"/>
  <c r="BB281" i="1" s="1"/>
  <c r="BF281" i="1" s="1"/>
  <c r="AI293" i="1"/>
  <c r="AW293" i="1" s="1"/>
  <c r="BB293" i="1" s="1"/>
  <c r="BF293" i="1" s="1"/>
  <c r="AF714" i="1"/>
  <c r="AT714" i="1" s="1"/>
  <c r="AI729" i="1"/>
  <c r="AW729" i="1" s="1"/>
  <c r="BB729" i="1" s="1"/>
  <c r="BF729" i="1" s="1"/>
  <c r="AF293" i="1"/>
  <c r="AT293" i="1" s="1"/>
  <c r="AI383" i="1"/>
  <c r="AW383" i="1" s="1"/>
  <c r="AI357" i="1"/>
  <c r="AW357" i="1" s="1"/>
  <c r="AI576" i="1"/>
  <c r="AW576" i="1" s="1"/>
  <c r="AI512" i="1"/>
  <c r="AW512" i="1" s="1"/>
  <c r="BB512" i="1" s="1"/>
  <c r="BF512" i="1" s="1"/>
  <c r="AF463" i="1"/>
  <c r="AT463" i="1" s="1"/>
  <c r="AF182" i="1"/>
  <c r="AT182" i="1" s="1"/>
  <c r="AF231" i="1"/>
  <c r="AT231" i="1" s="1"/>
  <c r="AF206" i="1"/>
  <c r="AT206" i="1" s="1"/>
  <c r="AF168" i="1"/>
  <c r="AT168" i="1" s="1"/>
  <c r="AF351" i="1"/>
  <c r="AT351" i="1" s="1"/>
  <c r="AI609" i="1"/>
  <c r="AW609" i="1" s="1"/>
  <c r="AI953" i="1"/>
  <c r="AW953" i="1" s="1"/>
  <c r="BB953" i="1" s="1"/>
  <c r="BF953" i="1" s="1"/>
  <c r="AF955" i="1"/>
  <c r="AT955" i="1" s="1"/>
  <c r="AF842" i="1"/>
  <c r="AT842" i="1" s="1"/>
  <c r="AF445" i="1"/>
  <c r="AT445" i="1" s="1"/>
  <c r="AF819" i="1"/>
  <c r="AT819" i="1" s="1"/>
  <c r="AF885" i="1"/>
  <c r="AT885" i="1" s="1"/>
  <c r="AI916" i="1"/>
  <c r="AW916" i="1" s="1"/>
  <c r="BB916" i="1" s="1"/>
  <c r="BF916" i="1" s="1"/>
  <c r="AK864" i="1"/>
  <c r="AR864" i="1" s="1"/>
  <c r="AK669" i="1"/>
  <c r="AR669" i="1" s="1"/>
  <c r="AY450" i="1"/>
  <c r="BE450" i="1" s="1"/>
  <c r="BJ450" i="1"/>
  <c r="BH450" i="1"/>
  <c r="AI282" i="1"/>
  <c r="AW282" i="1" s="1"/>
  <c r="BB282" i="1" s="1"/>
  <c r="BF282" i="1" s="1"/>
  <c r="AF386" i="1"/>
  <c r="AT386" i="1" s="1"/>
  <c r="AI559" i="1"/>
  <c r="AW559" i="1" s="1"/>
  <c r="BB559" i="1" s="1"/>
  <c r="BF559" i="1" s="1"/>
  <c r="AI691" i="1"/>
  <c r="AW691" i="1" s="1"/>
  <c r="BB691" i="1" s="1"/>
  <c r="BF691" i="1" s="1"/>
  <c r="AJ287" i="1"/>
  <c r="AQ287" i="1" s="1"/>
  <c r="AK103" i="1"/>
  <c r="AR103" i="1" s="1"/>
  <c r="AF638" i="1"/>
  <c r="AT638" i="1" s="1"/>
  <c r="AI782" i="1"/>
  <c r="AW782" i="1" s="1"/>
  <c r="BB782" i="1" s="1"/>
  <c r="BF782" i="1" s="1"/>
  <c r="AJ691" i="1"/>
  <c r="AQ691" i="1" s="1"/>
  <c r="AI52" i="1"/>
  <c r="AW52" i="1" s="1"/>
  <c r="BB52" i="1" s="1"/>
  <c r="BF52" i="1" s="1"/>
  <c r="AK41" i="1"/>
  <c r="AR41" i="1" s="1"/>
  <c r="AK37" i="1"/>
  <c r="AR37" i="1" s="1"/>
  <c r="AJ1008" i="1"/>
  <c r="AQ1008" i="1" s="1"/>
  <c r="AK910" i="1"/>
  <c r="AR910" i="1" s="1"/>
  <c r="AK884" i="1"/>
  <c r="AR884" i="1" s="1"/>
  <c r="AJ219" i="1"/>
  <c r="AQ219" i="1" s="1"/>
  <c r="AK592" i="1"/>
  <c r="AR592" i="1" s="1"/>
  <c r="AK4" i="1"/>
  <c r="AR4" i="1" s="1"/>
  <c r="AY807" i="1"/>
  <c r="BE807" i="1" s="1"/>
  <c r="BD807" i="1" s="1"/>
  <c r="BK807" i="1"/>
  <c r="BH807" i="1"/>
  <c r="BL807" i="1"/>
  <c r="BG807" i="1"/>
  <c r="BJ807" i="1"/>
  <c r="BI807" i="1"/>
  <c r="AI505" i="1"/>
  <c r="AW505" i="1" s="1"/>
  <c r="BB505" i="1" s="1"/>
  <c r="BF505" i="1" s="1"/>
  <c r="AI625" i="1"/>
  <c r="AW625" i="1" s="1"/>
  <c r="BB625" i="1" s="1"/>
  <c r="BF625" i="1" s="1"/>
  <c r="AI195" i="1"/>
  <c r="AW195" i="1" s="1"/>
  <c r="BB195" i="1" s="1"/>
  <c r="BF195" i="1" s="1"/>
  <c r="AI255" i="1"/>
  <c r="AW255" i="1" s="1"/>
  <c r="AF226" i="1"/>
  <c r="AT226" i="1" s="1"/>
  <c r="AI271" i="1"/>
  <c r="AW271" i="1" s="1"/>
  <c r="BB271" i="1" s="1"/>
  <c r="BF271" i="1" s="1"/>
  <c r="AI706" i="1"/>
  <c r="AW706" i="1" s="1"/>
  <c r="BB706" i="1" s="1"/>
  <c r="BF706" i="1" s="1"/>
  <c r="BJ559" i="1"/>
  <c r="AY559" i="1"/>
  <c r="BE559" i="1" s="1"/>
  <c r="BL559" i="1"/>
  <c r="BH559" i="1"/>
  <c r="BJ357" i="1"/>
  <c r="AJ958" i="1"/>
  <c r="AQ958" i="1" s="1"/>
  <c r="AY898" i="1"/>
  <c r="BE898" i="1" s="1"/>
  <c r="BH898" i="1"/>
  <c r="BJ898" i="1"/>
  <c r="AJ383" i="1"/>
  <c r="AQ383" i="1" s="1"/>
  <c r="AK201" i="1"/>
  <c r="AR201" i="1" s="1"/>
  <c r="AI783" i="1"/>
  <c r="AW783" i="1" s="1"/>
  <c r="BB783" i="1" s="1"/>
  <c r="BF783" i="1" s="1"/>
  <c r="AI241" i="1"/>
  <c r="AW241" i="1" s="1"/>
  <c r="BB241" i="1" s="1"/>
  <c r="BF241" i="1" s="1"/>
  <c r="AJ672" i="1"/>
  <c r="AQ672" i="1" s="1"/>
  <c r="AF494" i="1"/>
  <c r="AT494" i="1" s="1"/>
  <c r="AF160" i="1"/>
  <c r="AT160" i="1" s="1"/>
  <c r="BG103" i="1"/>
  <c r="BL60" i="1"/>
  <c r="BL103" i="1"/>
  <c r="BI103" i="1"/>
  <c r="AJ103" i="1"/>
  <c r="AQ103" i="1" s="1"/>
  <c r="AY120" i="1"/>
  <c r="BE120" i="1" s="1"/>
  <c r="BD120" i="1" s="1"/>
  <c r="BH120" i="1"/>
  <c r="BJ120" i="1"/>
  <c r="BL120" i="1"/>
  <c r="BK120" i="1"/>
  <c r="BG120" i="1"/>
  <c r="BI120" i="1"/>
  <c r="AJ120" i="1"/>
  <c r="AQ120" i="1" s="1"/>
  <c r="AY103" i="1"/>
  <c r="BE103" i="1" s="1"/>
  <c r="BD103" i="1" s="1"/>
  <c r="BJ103" i="1"/>
  <c r="BH103" i="1"/>
  <c r="AJ133" i="1"/>
  <c r="AQ133" i="1" s="1"/>
  <c r="BG60" i="1"/>
  <c r="AY133" i="1"/>
  <c r="BE133" i="1" s="1"/>
  <c r="BL133" i="1"/>
  <c r="BJ133" i="1"/>
  <c r="BH133" i="1"/>
  <c r="BL109" i="1"/>
  <c r="AJ98" i="1"/>
  <c r="AQ98" i="1" s="1"/>
  <c r="AJ14" i="1"/>
  <c r="AQ14" i="1" s="1"/>
  <c r="AJ37" i="1"/>
  <c r="AQ37" i="1" s="1"/>
  <c r="AJ102" i="1"/>
  <c r="AQ102" i="1" s="1"/>
  <c r="AJ118" i="1"/>
  <c r="AQ118" i="1" s="1"/>
  <c r="AY37" i="1"/>
  <c r="BE37" i="1" s="1"/>
  <c r="BD37" i="1" s="1"/>
  <c r="BG37" i="1"/>
  <c r="BL37" i="1"/>
  <c r="BK37" i="1"/>
  <c r="BH37" i="1"/>
  <c r="BI37" i="1"/>
  <c r="BJ37" i="1"/>
  <c r="AY98" i="1"/>
  <c r="BE98" i="1" s="1"/>
  <c r="BJ98" i="1"/>
  <c r="BH98" i="1"/>
  <c r="AY14" i="1"/>
  <c r="BE14" i="1" s="1"/>
  <c r="BH14" i="1"/>
  <c r="BJ14" i="1"/>
  <c r="AY118" i="1"/>
  <c r="BE118" i="1" s="1"/>
  <c r="BD118" i="1" s="1"/>
  <c r="BK118" i="1"/>
  <c r="BI118" i="1"/>
  <c r="BH118" i="1"/>
  <c r="BJ118" i="1"/>
  <c r="BG118" i="1"/>
  <c r="BL118" i="1"/>
  <c r="AJ52" i="1"/>
  <c r="AQ52" i="1" s="1"/>
  <c r="AJ23" i="1"/>
  <c r="AQ23" i="1" s="1"/>
  <c r="AY52" i="1"/>
  <c r="BE52" i="1" s="1"/>
  <c r="BJ52" i="1"/>
  <c r="BH52" i="1"/>
  <c r="AY23" i="1"/>
  <c r="BE23" i="1" s="1"/>
  <c r="BD23" i="1" s="1"/>
  <c r="BJ23" i="1"/>
  <c r="BH23" i="1"/>
  <c r="BL23" i="1"/>
  <c r="BK23" i="1"/>
  <c r="BI23" i="1"/>
  <c r="BG23" i="1"/>
  <c r="AJ60" i="1"/>
  <c r="AQ60" i="1" s="1"/>
  <c r="AJ126" i="1"/>
  <c r="AQ126" i="1" s="1"/>
  <c r="AJ95" i="1"/>
  <c r="AQ95" i="1" s="1"/>
  <c r="AY60" i="1"/>
  <c r="BE60" i="1" s="1"/>
  <c r="BD60" i="1" s="1"/>
  <c r="BH60" i="1"/>
  <c r="BJ60" i="1"/>
  <c r="AY126" i="1"/>
  <c r="BE126" i="1" s="1"/>
  <c r="BJ126" i="1"/>
  <c r="BH126" i="1"/>
  <c r="AJ129" i="1"/>
  <c r="AQ129" i="1" s="1"/>
  <c r="AJ109" i="1"/>
  <c r="AQ109" i="1" s="1"/>
  <c r="AJ30" i="1"/>
  <c r="AQ30" i="1" s="1"/>
  <c r="AY129" i="1"/>
  <c r="BE129" i="1" s="1"/>
  <c r="BD129" i="1" s="1"/>
  <c r="BH129" i="1"/>
  <c r="BJ129" i="1"/>
  <c r="BI129" i="1"/>
  <c r="BK129" i="1"/>
  <c r="BL129" i="1"/>
  <c r="BG129" i="1"/>
  <c r="AY109" i="1"/>
  <c r="BE109" i="1" s="1"/>
  <c r="BD109" i="1" s="1"/>
  <c r="BH109" i="1"/>
  <c r="BJ109" i="1"/>
  <c r="AY102" i="1"/>
  <c r="BE102" i="1" s="1"/>
  <c r="BD102" i="1" s="1"/>
  <c r="BJ102" i="1"/>
  <c r="BH102" i="1"/>
  <c r="BL102" i="1"/>
  <c r="BK102" i="1"/>
  <c r="BI102" i="1"/>
  <c r="BG102" i="1"/>
  <c r="BK109" i="1"/>
  <c r="AJ117" i="1"/>
  <c r="AQ117" i="1" s="1"/>
  <c r="AY95" i="1"/>
  <c r="BE95" i="1" s="1"/>
  <c r="BJ95" i="1"/>
  <c r="BH95" i="1"/>
  <c r="AY30" i="1"/>
  <c r="BE30" i="1" s="1"/>
  <c r="BH30" i="1"/>
  <c r="BJ30" i="1"/>
  <c r="BI109" i="1"/>
  <c r="AY117" i="1"/>
  <c r="BE117" i="1" s="1"/>
  <c r="BD117" i="1" s="1"/>
  <c r="BH117" i="1"/>
  <c r="BJ117" i="1"/>
  <c r="BG117" i="1"/>
  <c r="BL117" i="1"/>
  <c r="BI117" i="1"/>
  <c r="BK117" i="1"/>
  <c r="AJ4" i="1"/>
  <c r="AQ4" i="1" s="1"/>
  <c r="AJ36" i="1"/>
  <c r="AQ36" i="1" s="1"/>
  <c r="BF70" i="1"/>
  <c r="BD70" i="1" s="1"/>
  <c r="AJ66" i="1"/>
  <c r="AQ66" i="1" s="1"/>
  <c r="AY93" i="1"/>
  <c r="BE93" i="1" s="1"/>
  <c r="BD93" i="1" s="1"/>
  <c r="BJ93" i="1"/>
  <c r="BL93" i="1"/>
  <c r="BH93" i="1"/>
  <c r="BI93" i="1"/>
  <c r="BG93" i="1"/>
  <c r="BK93" i="1"/>
  <c r="AY36" i="1"/>
  <c r="BE36" i="1" s="1"/>
  <c r="BD36" i="1" s="1"/>
  <c r="BJ36" i="1"/>
  <c r="BK36" i="1"/>
  <c r="BI36" i="1"/>
  <c r="BL36" i="1"/>
  <c r="BG36" i="1"/>
  <c r="BH36" i="1"/>
  <c r="AY66" i="1"/>
  <c r="BE66" i="1" s="1"/>
  <c r="BD66" i="1" s="1"/>
  <c r="BJ66" i="1"/>
  <c r="BL66" i="1"/>
  <c r="BK66" i="1"/>
  <c r="BH66" i="1"/>
  <c r="BG66" i="1"/>
  <c r="BI66" i="1"/>
  <c r="AZ4" i="1"/>
  <c r="BF4" i="1" s="1"/>
  <c r="BD4" i="1" s="1"/>
  <c r="BL4" i="1"/>
  <c r="BJ4" i="1"/>
  <c r="BI4" i="1"/>
  <c r="BH4" i="1"/>
  <c r="BG4" i="1"/>
  <c r="BK4" i="1"/>
  <c r="AJ93" i="1"/>
  <c r="AQ93" i="1" s="1"/>
  <c r="AK44" i="1"/>
  <c r="AR44" i="1" s="1"/>
  <c r="AJ8" i="1"/>
  <c r="AQ8" i="1" s="1"/>
  <c r="BF110" i="1"/>
  <c r="AF3" i="1"/>
  <c r="AT3" i="1" s="1"/>
  <c r="AG3" i="1"/>
  <c r="AU3" i="1" s="1"/>
  <c r="AZ3" i="1" s="1"/>
  <c r="AF7" i="1"/>
  <c r="AT7" i="1" s="1"/>
  <c r="AY7" i="1" s="1"/>
  <c r="BE7" i="1" s="1"/>
  <c r="AG7" i="1"/>
  <c r="AU7" i="1" s="1"/>
  <c r="AZ7" i="1" s="1"/>
  <c r="BF7" i="1" s="1"/>
  <c r="AF11" i="1"/>
  <c r="AT11" i="1" s="1"/>
  <c r="AG11" i="1"/>
  <c r="AU11" i="1" s="1"/>
  <c r="AZ11" i="1" s="1"/>
  <c r="BF11" i="1" s="1"/>
  <c r="BF111" i="1"/>
  <c r="AF9" i="1"/>
  <c r="AT9" i="1" s="1"/>
  <c r="AY9" i="1" s="1"/>
  <c r="BE9" i="1" s="1"/>
  <c r="AG9" i="1"/>
  <c r="AU9" i="1" s="1"/>
  <c r="AZ9" i="1" s="1"/>
  <c r="BF9" i="1" s="1"/>
  <c r="AK84" i="1"/>
  <c r="AR84" i="1" s="1"/>
  <c r="AW84" i="1"/>
  <c r="BB84" i="1" s="1"/>
  <c r="BF84" i="1" s="1"/>
  <c r="AW44" i="1"/>
  <c r="BB44" i="1" s="1"/>
  <c r="BF44" i="1" s="1"/>
  <c r="AK49" i="1"/>
  <c r="AR49" i="1" s="1"/>
  <c r="AW113" i="1"/>
  <c r="BB113" i="1" s="1"/>
  <c r="BF113" i="1" s="1"/>
  <c r="AT94" i="1"/>
  <c r="BH94" i="1" s="1"/>
  <c r="AW24" i="1"/>
  <c r="BB24" i="1" s="1"/>
  <c r="BF24" i="1" s="1"/>
  <c r="AT123" i="1"/>
  <c r="AY123" i="1" s="1"/>
  <c r="BE123" i="1" s="1"/>
  <c r="AW49" i="1"/>
  <c r="BB49" i="1" s="1"/>
  <c r="BF49" i="1" s="1"/>
  <c r="AK58" i="1"/>
  <c r="AR58" i="1" s="1"/>
  <c r="AK7" i="1"/>
  <c r="AR7" i="1" s="1"/>
  <c r="AK94" i="1"/>
  <c r="AR94" i="1" s="1"/>
  <c r="AW58" i="1"/>
  <c r="BB58" i="1" s="1"/>
  <c r="BF58" i="1" s="1"/>
  <c r="AW94" i="1"/>
  <c r="BB94" i="1" s="1"/>
  <c r="BF94" i="1" s="1"/>
  <c r="AT18" i="1"/>
  <c r="AY18" i="1" s="1"/>
  <c r="BE18" i="1" s="1"/>
  <c r="AW119" i="1"/>
  <c r="AJ65" i="1"/>
  <c r="AQ65" i="1" s="1"/>
  <c r="AJ71" i="1"/>
  <c r="AQ71" i="1" s="1"/>
  <c r="AI3" i="1"/>
  <c r="AW3" i="1" s="1"/>
  <c r="BB3" i="1" s="1"/>
  <c r="AF81" i="1"/>
  <c r="AT81" i="1" s="1"/>
  <c r="AF76" i="1"/>
  <c r="AT76" i="1" s="1"/>
  <c r="AF113" i="1"/>
  <c r="AT113" i="1" s="1"/>
  <c r="AI53" i="1"/>
  <c r="AW53" i="1" s="1"/>
  <c r="BB53" i="1" s="1"/>
  <c r="BF53" i="1" s="1"/>
  <c r="AI68" i="1"/>
  <c r="AW68" i="1" s="1"/>
  <c r="BB68" i="1" s="1"/>
  <c r="BF68" i="1" s="1"/>
  <c r="AI64" i="1"/>
  <c r="AW64" i="1" s="1"/>
  <c r="BB64" i="1" s="1"/>
  <c r="BF64" i="1" s="1"/>
  <c r="AI123" i="1"/>
  <c r="AW123" i="1" s="1"/>
  <c r="BB123" i="1" s="1"/>
  <c r="BF123" i="1" s="1"/>
  <c r="AI108" i="1"/>
  <c r="AW108" i="1" s="1"/>
  <c r="AI31" i="1"/>
  <c r="AW31" i="1" s="1"/>
  <c r="BB31" i="1" s="1"/>
  <c r="BF31" i="1" s="1"/>
  <c r="AI91" i="1"/>
  <c r="AW91" i="1" s="1"/>
  <c r="AI125" i="1"/>
  <c r="AW125" i="1" s="1"/>
  <c r="BB125" i="1" s="1"/>
  <c r="BF125" i="1" s="1"/>
  <c r="AF31" i="1"/>
  <c r="AT31" i="1" s="1"/>
  <c r="AK110" i="1"/>
  <c r="AR110" i="1" s="1"/>
  <c r="AJ134" i="1"/>
  <c r="AQ134" i="1" s="1"/>
  <c r="AK134" i="1"/>
  <c r="AR134" i="1" s="1"/>
  <c r="AJ108" i="1"/>
  <c r="AQ108" i="1" s="1"/>
  <c r="AF89" i="1"/>
  <c r="AT89" i="1" s="1"/>
  <c r="AF84" i="1"/>
  <c r="AT84" i="1" s="1"/>
  <c r="AF92" i="1"/>
  <c r="AT92" i="1" s="1"/>
  <c r="AF63" i="1"/>
  <c r="AT63" i="1" s="1"/>
  <c r="AI131" i="1"/>
  <c r="AW131" i="1" s="1"/>
  <c r="BB131" i="1" s="1"/>
  <c r="BF131" i="1" s="1"/>
  <c r="AF62" i="1"/>
  <c r="AT62" i="1" s="1"/>
  <c r="AF25" i="1"/>
  <c r="AT25" i="1" s="1"/>
  <c r="AI63" i="1"/>
  <c r="AW63" i="1" s="1"/>
  <c r="BB63" i="1" s="1"/>
  <c r="BF63" i="1" s="1"/>
  <c r="AF68" i="1"/>
  <c r="AT68" i="1" s="1"/>
  <c r="AI18" i="1"/>
  <c r="AW18" i="1" s="1"/>
  <c r="BB18" i="1" s="1"/>
  <c r="BF18" i="1" s="1"/>
  <c r="AF58" i="1"/>
  <c r="AT58" i="1" s="1"/>
  <c r="AI81" i="1"/>
  <c r="AW81" i="1" s="1"/>
  <c r="BB81" i="1" s="1"/>
  <c r="BF81" i="1" s="1"/>
  <c r="AI77" i="1"/>
  <c r="AW77" i="1" s="1"/>
  <c r="BB77" i="1" s="1"/>
  <c r="BF77" i="1" s="1"/>
  <c r="AI112" i="1"/>
  <c r="AW112" i="1" s="1"/>
  <c r="AI71" i="1"/>
  <c r="AW71" i="1" s="1"/>
  <c r="AK65" i="1"/>
  <c r="AR65" i="1" s="1"/>
  <c r="AY71" i="1"/>
  <c r="BE71" i="1" s="1"/>
  <c r="BJ71" i="1"/>
  <c r="BH71" i="1"/>
  <c r="AK111" i="1"/>
  <c r="AR111" i="1" s="1"/>
  <c r="BG65" i="1"/>
  <c r="BJ65" i="1"/>
  <c r="BH65" i="1"/>
  <c r="BK65" i="1"/>
  <c r="AY65" i="1"/>
  <c r="BE65" i="1" s="1"/>
  <c r="BD65" i="1" s="1"/>
  <c r="BL65" i="1"/>
  <c r="BI65" i="1"/>
  <c r="AF64" i="1"/>
  <c r="AT64" i="1" s="1"/>
  <c r="AF88" i="1"/>
  <c r="AT88" i="1" s="1"/>
  <c r="AI88" i="1"/>
  <c r="AW88" i="1" s="1"/>
  <c r="BB88" i="1" s="1"/>
  <c r="BF88" i="1" s="1"/>
  <c r="AF131" i="1"/>
  <c r="AT131" i="1" s="1"/>
  <c r="AF125" i="1"/>
  <c r="AT125" i="1" s="1"/>
  <c r="AI92" i="1"/>
  <c r="AW92" i="1" s="1"/>
  <c r="BB92" i="1" s="1"/>
  <c r="BF92" i="1" s="1"/>
  <c r="AI62" i="1"/>
  <c r="AW62" i="1" s="1"/>
  <c r="BB62" i="1" s="1"/>
  <c r="BF62" i="1" s="1"/>
  <c r="BJ91" i="1"/>
  <c r="AY91" i="1"/>
  <c r="BE91" i="1" s="1"/>
  <c r="BH91" i="1"/>
  <c r="AF77" i="1"/>
  <c r="AT77" i="1" s="1"/>
  <c r="AF49" i="1"/>
  <c r="AT49" i="1" s="1"/>
  <c r="AF24" i="1"/>
  <c r="AT24" i="1" s="1"/>
  <c r="AF53" i="1"/>
  <c r="AT53" i="1" s="1"/>
  <c r="AI25" i="1"/>
  <c r="AW25" i="1" s="1"/>
  <c r="BB25" i="1" s="1"/>
  <c r="BF25" i="1" s="1"/>
  <c r="AI76" i="1"/>
  <c r="AW76" i="1" s="1"/>
  <c r="BB76" i="1" s="1"/>
  <c r="BF76" i="1" s="1"/>
  <c r="AI89" i="1"/>
  <c r="AW89" i="1" s="1"/>
  <c r="BB89" i="1" s="1"/>
  <c r="BF89" i="1" s="1"/>
  <c r="AF111" i="1"/>
  <c r="AT111" i="1" s="1"/>
  <c r="BJ134" i="1"/>
  <c r="BK134" i="1"/>
  <c r="BI134" i="1"/>
  <c r="BH134" i="1"/>
  <c r="AY134" i="1"/>
  <c r="BE134" i="1" s="1"/>
  <c r="BD134" i="1" s="1"/>
  <c r="BL134" i="1"/>
  <c r="BG134" i="1"/>
  <c r="AJ91" i="1"/>
  <c r="AQ91" i="1" s="1"/>
  <c r="BJ108" i="1"/>
  <c r="AY108" i="1"/>
  <c r="BE108" i="1" s="1"/>
  <c r="BH108" i="1"/>
  <c r="AK11" i="1"/>
  <c r="AR11" i="1" s="1"/>
  <c r="G24" i="10"/>
  <c r="AT8" i="1"/>
  <c r="BH8" i="1" s="1"/>
  <c r="AV8" i="1"/>
  <c r="BA8" i="1" s="1"/>
  <c r="BC8" i="1" s="1"/>
  <c r="G20" i="10"/>
  <c r="AJ10" i="1"/>
  <c r="AQ10" i="1" s="1"/>
  <c r="AW10" i="1"/>
  <c r="AY10" i="1"/>
  <c r="BE10" i="1" s="1"/>
  <c r="BJ10" i="1"/>
  <c r="BH10" i="1"/>
  <c r="L6" i="2"/>
  <c r="AV5" i="1"/>
  <c r="BA5" i="1" s="1"/>
  <c r="AR2" i="1"/>
  <c r="AR9" i="1"/>
  <c r="AJ5" i="1"/>
  <c r="AT2" i="1"/>
  <c r="AY2" i="1" s="1"/>
  <c r="BE2" i="1" s="1"/>
  <c r="AJ2" i="1"/>
  <c r="BF2" i="1"/>
  <c r="BI561" i="1" l="1"/>
  <c r="BH442" i="1"/>
  <c r="BH698" i="1"/>
  <c r="AY442" i="1"/>
  <c r="BE442" i="1" s="1"/>
  <c r="BJ371" i="1"/>
  <c r="BJ576" i="1"/>
  <c r="BL151" i="1"/>
  <c r="BL30" i="1"/>
  <c r="BJ198" i="1"/>
  <c r="AY371" i="1"/>
  <c r="BE371" i="1" s="1"/>
  <c r="BI151" i="1"/>
  <c r="BJ694" i="1"/>
  <c r="AY255" i="1"/>
  <c r="BE255" i="1" s="1"/>
  <c r="BD14" i="1"/>
  <c r="BK898" i="1"/>
  <c r="BH357" i="1"/>
  <c r="BH255" i="1"/>
  <c r="BG151" i="1"/>
  <c r="BJ746" i="1"/>
  <c r="BH919" i="1"/>
  <c r="BK151" i="1"/>
  <c r="BD151" i="1"/>
  <c r="BI694" i="1"/>
  <c r="AY698" i="1"/>
  <c r="BE698" i="1" s="1"/>
  <c r="BD698" i="1" s="1"/>
  <c r="BL219" i="1"/>
  <c r="BH776" i="1"/>
  <c r="BJ698" i="1"/>
  <c r="AT44" i="1"/>
  <c r="BJ44" i="1" s="1"/>
  <c r="BK98" i="1"/>
  <c r="AY292" i="1"/>
  <c r="BE292" i="1" s="1"/>
  <c r="BD292" i="1" s="1"/>
  <c r="BL561" i="1"/>
  <c r="BL698" i="1"/>
  <c r="BI698" i="1"/>
  <c r="AY919" i="1"/>
  <c r="BE919" i="1" s="1"/>
  <c r="BJ464" i="1"/>
  <c r="BL15" i="1"/>
  <c r="BG559" i="1"/>
  <c r="BL694" i="1"/>
  <c r="BG443" i="1"/>
  <c r="BI443" i="1"/>
  <c r="BG698" i="1"/>
  <c r="BH822" i="1"/>
  <c r="AJ443" i="1"/>
  <c r="AQ443" i="1" s="1"/>
  <c r="BJ110" i="1"/>
  <c r="BG30" i="1"/>
  <c r="BD30" i="1"/>
  <c r="BI14" i="1"/>
  <c r="BK14" i="1"/>
  <c r="BD625" i="1"/>
  <c r="BH544" i="1"/>
  <c r="BJ508" i="1"/>
  <c r="BL508" i="1"/>
  <c r="BK508" i="1"/>
  <c r="AJ119" i="1"/>
  <c r="AQ119" i="1" s="1"/>
  <c r="BG14" i="1"/>
  <c r="BJ776" i="1"/>
  <c r="BH576" i="1"/>
  <c r="AJ689" i="1"/>
  <c r="AQ689" i="1" s="1"/>
  <c r="BD511" i="1"/>
  <c r="BJ119" i="1"/>
  <c r="BK119" i="1"/>
  <c r="AY119" i="1"/>
  <c r="BE119" i="1" s="1"/>
  <c r="BL52" i="1"/>
  <c r="BL14" i="1"/>
  <c r="BL98" i="1"/>
  <c r="AJ885" i="1"/>
  <c r="AQ885" i="1" s="1"/>
  <c r="BD216" i="1"/>
  <c r="BD6" i="1"/>
  <c r="AY110" i="1"/>
  <c r="BE110" i="1" s="1"/>
  <c r="BD110" i="1" s="1"/>
  <c r="BI30" i="1"/>
  <c r="BG126" i="1"/>
  <c r="BK133" i="1"/>
  <c r="BJ292" i="1"/>
  <c r="AJ523" i="1"/>
  <c r="AQ523" i="1" s="1"/>
  <c r="BK219" i="1"/>
  <c r="BL536" i="1"/>
  <c r="BK891" i="1"/>
  <c r="BJ544" i="1"/>
  <c r="AJ237" i="1"/>
  <c r="AQ237" i="1" s="1"/>
  <c r="BH508" i="1"/>
  <c r="BD656" i="1"/>
  <c r="AY443" i="1"/>
  <c r="BE443" i="1" s="1"/>
  <c r="BD443" i="1" s="1"/>
  <c r="BK443" i="1"/>
  <c r="BJ443" i="1"/>
  <c r="BH443" i="1"/>
  <c r="BB15" i="1"/>
  <c r="BF15" i="1" s="1"/>
  <c r="BD15" i="1" s="1"/>
  <c r="BI15" i="1"/>
  <c r="AK679" i="1"/>
  <c r="AR679" i="1" s="1"/>
  <c r="AK30" i="1"/>
  <c r="AR30" i="1" s="1"/>
  <c r="BL110" i="1"/>
  <c r="AK383" i="1"/>
  <c r="AR383" i="1" s="1"/>
  <c r="BI219" i="1"/>
  <c r="BD219" i="1"/>
  <c r="BI891" i="1"/>
  <c r="BD891" i="1"/>
  <c r="AK226" i="1"/>
  <c r="AR226" i="1" s="1"/>
  <c r="BG561" i="1"/>
  <c r="BD561" i="1"/>
  <c r="BB694" i="1"/>
  <c r="BF694" i="1" s="1"/>
  <c r="BD694" i="1" s="1"/>
  <c r="BK694" i="1"/>
  <c r="BK30" i="1"/>
  <c r="BJ706" i="1"/>
  <c r="BG219" i="1"/>
  <c r="BG536" i="1"/>
  <c r="BK561" i="1"/>
  <c r="AY733" i="1"/>
  <c r="BE733" i="1" s="1"/>
  <c r="AJ675" i="1"/>
  <c r="AQ675" i="1" s="1"/>
  <c r="BJ543" i="1"/>
  <c r="BH543" i="1"/>
  <c r="AY543" i="1"/>
  <c r="BE543" i="1" s="1"/>
  <c r="AJ543" i="1"/>
  <c r="AQ543" i="1" s="1"/>
  <c r="AK842" i="1"/>
  <c r="AR842" i="1" s="1"/>
  <c r="BG694" i="1"/>
  <c r="BG110" i="1"/>
  <c r="BK110" i="1"/>
  <c r="BH110" i="1"/>
  <c r="BI95" i="1"/>
  <c r="BD126" i="1"/>
  <c r="BD98" i="1"/>
  <c r="BI133" i="1"/>
  <c r="BD133" i="1"/>
  <c r="AY706" i="1"/>
  <c r="BE706" i="1" s="1"/>
  <c r="BD706" i="1" s="1"/>
  <c r="AJ533" i="1"/>
  <c r="AQ533" i="1" s="1"/>
  <c r="BH746" i="1"/>
  <c r="BL308" i="1"/>
  <c r="AK709" i="1"/>
  <c r="AR709" i="1" s="1"/>
  <c r="BK536" i="1"/>
  <c r="BG891" i="1"/>
  <c r="BL891" i="1"/>
  <c r="BH464" i="1"/>
  <c r="AK523" i="1"/>
  <c r="AR523" i="1" s="1"/>
  <c r="AK98" i="1"/>
  <c r="AR98" i="1" s="1"/>
  <c r="AY822" i="1"/>
  <c r="BE822" i="1" s="1"/>
  <c r="BK308" i="1"/>
  <c r="BD52" i="1"/>
  <c r="BG98" i="1"/>
  <c r="BH308" i="1"/>
  <c r="AJ110" i="1"/>
  <c r="AQ110" i="1" s="1"/>
  <c r="BD95" i="1"/>
  <c r="BI98" i="1"/>
  <c r="BG133" i="1"/>
  <c r="AJ168" i="1"/>
  <c r="AQ168" i="1" s="1"/>
  <c r="AJ437" i="1"/>
  <c r="AQ437" i="1" s="1"/>
  <c r="BL691" i="1"/>
  <c r="AK675" i="1"/>
  <c r="AR675" i="1" s="1"/>
  <c r="BJ308" i="1"/>
  <c r="AY609" i="1"/>
  <c r="BE609" i="1" s="1"/>
  <c r="AK1024" i="1"/>
  <c r="AR1024" i="1" s="1"/>
  <c r="BI536" i="1"/>
  <c r="BD536" i="1"/>
  <c r="AJ268" i="1"/>
  <c r="AQ268" i="1" s="1"/>
  <c r="AJ141" i="1"/>
  <c r="AQ141" i="1" s="1"/>
  <c r="AK182" i="1"/>
  <c r="AR182" i="1" s="1"/>
  <c r="BG508" i="1"/>
  <c r="BI508" i="1"/>
  <c r="BG377" i="1"/>
  <c r="BL377" i="1"/>
  <c r="BK377" i="1"/>
  <c r="BI377" i="1"/>
  <c r="AK255" i="1"/>
  <c r="AR255" i="1" s="1"/>
  <c r="AJ638" i="1"/>
  <c r="AQ638" i="1" s="1"/>
  <c r="AK691" i="1"/>
  <c r="AR691" i="1" s="1"/>
  <c r="BG450" i="1"/>
  <c r="AJ955" i="1"/>
  <c r="AQ955" i="1" s="1"/>
  <c r="AJ463" i="1"/>
  <c r="AQ463" i="1" s="1"/>
  <c r="AK293" i="1"/>
  <c r="AR293" i="1" s="1"/>
  <c r="AJ200" i="1"/>
  <c r="AQ200" i="1" s="1"/>
  <c r="AJ314" i="1"/>
  <c r="AQ314" i="1" s="1"/>
  <c r="AK85" i="1"/>
  <c r="AR85" i="1" s="1"/>
  <c r="AJ238" i="1"/>
  <c r="AQ238" i="1" s="1"/>
  <c r="AK804" i="1"/>
  <c r="AR804" i="1" s="1"/>
  <c r="AJ433" i="1"/>
  <c r="AQ433" i="1" s="1"/>
  <c r="AJ234" i="1"/>
  <c r="AQ234" i="1" s="1"/>
  <c r="AJ352" i="1"/>
  <c r="AQ352" i="1" s="1"/>
  <c r="AK16" i="1"/>
  <c r="AR16" i="1" s="1"/>
  <c r="AJ139" i="1"/>
  <c r="AQ139" i="1" s="1"/>
  <c r="AJ562" i="1"/>
  <c r="AQ562" i="1" s="1"/>
  <c r="AK919" i="1"/>
  <c r="AR919" i="1" s="1"/>
  <c r="AK351" i="1"/>
  <c r="AR351" i="1" s="1"/>
  <c r="AK746" i="1"/>
  <c r="AR746" i="1" s="1"/>
  <c r="AK212" i="1"/>
  <c r="AR212" i="1" s="1"/>
  <c r="AJ787" i="1"/>
  <c r="AQ787" i="1" s="1"/>
  <c r="AK513" i="1"/>
  <c r="AR513" i="1" s="1"/>
  <c r="AJ545" i="1"/>
  <c r="AQ545" i="1" s="1"/>
  <c r="BH733" i="1"/>
  <c r="BI198" i="1"/>
  <c r="BL198" i="1"/>
  <c r="BD508" i="1"/>
  <c r="BH377" i="1"/>
  <c r="AJ402" i="1"/>
  <c r="AQ402" i="1" s="1"/>
  <c r="AJ558" i="1"/>
  <c r="AQ558" i="1" s="1"/>
  <c r="AK21" i="1"/>
  <c r="AR21" i="1" s="1"/>
  <c r="BL216" i="1"/>
  <c r="BD782" i="1"/>
  <c r="BI625" i="1"/>
  <c r="BK292" i="1"/>
  <c r="BL292" i="1"/>
  <c r="BI292" i="1"/>
  <c r="BG292" i="1"/>
  <c r="AJ112" i="1"/>
  <c r="AQ112" i="1" s="1"/>
  <c r="AJ494" i="1"/>
  <c r="AQ494" i="1" s="1"/>
  <c r="AK783" i="1"/>
  <c r="AR783" i="1" s="1"/>
  <c r="BI706" i="1"/>
  <c r="BI450" i="1"/>
  <c r="BK450" i="1"/>
  <c r="AJ445" i="1"/>
  <c r="AQ445" i="1" s="1"/>
  <c r="AJ231" i="1"/>
  <c r="AQ231" i="1" s="1"/>
  <c r="AK729" i="1"/>
  <c r="AR729" i="1" s="1"/>
  <c r="AJ378" i="1"/>
  <c r="AQ378" i="1" s="1"/>
  <c r="AK742" i="1"/>
  <c r="AR742" i="1" s="1"/>
  <c r="AK689" i="1"/>
  <c r="AR689" i="1" s="1"/>
  <c r="AK308" i="1"/>
  <c r="AR308" i="1" s="1"/>
  <c r="BD308" i="1"/>
  <c r="BJ609" i="1"/>
  <c r="AJ916" i="1"/>
  <c r="AQ916" i="1" s="1"/>
  <c r="AJ797" i="1"/>
  <c r="AQ797" i="1" s="1"/>
  <c r="AK206" i="1"/>
  <c r="AR206" i="1" s="1"/>
  <c r="AJ282" i="1"/>
  <c r="AQ282" i="1" s="1"/>
  <c r="AK885" i="1"/>
  <c r="AR885" i="1" s="1"/>
  <c r="AK352" i="1"/>
  <c r="AR352" i="1" s="1"/>
  <c r="AJ757" i="1"/>
  <c r="AQ757" i="1" s="1"/>
  <c r="AK371" i="1"/>
  <c r="AR371" i="1" s="1"/>
  <c r="AK768" i="1"/>
  <c r="AR768" i="1" s="1"/>
  <c r="AJ348" i="1"/>
  <c r="AQ348" i="1" s="1"/>
  <c r="AJ579" i="1"/>
  <c r="AQ579" i="1" s="1"/>
  <c r="AK327" i="1"/>
  <c r="AR327" i="1" s="1"/>
  <c r="AK796" i="1"/>
  <c r="AR796" i="1" s="1"/>
  <c r="BI521" i="1"/>
  <c r="AJ786" i="1"/>
  <c r="AQ786" i="1" s="1"/>
  <c r="BL625" i="1"/>
  <c r="BB543" i="1"/>
  <c r="BF543" i="1" s="1"/>
  <c r="BL543" i="1"/>
  <c r="BK543" i="1"/>
  <c r="BG543" i="1"/>
  <c r="BI543" i="1"/>
  <c r="AK625" i="1"/>
  <c r="AR625" i="1" s="1"/>
  <c r="AJ386" i="1"/>
  <c r="AQ386" i="1" s="1"/>
  <c r="BL450" i="1"/>
  <c r="BD450" i="1"/>
  <c r="AK916" i="1"/>
  <c r="AR916" i="1" s="1"/>
  <c r="AK609" i="1"/>
  <c r="AR609" i="1" s="1"/>
  <c r="AK576" i="1"/>
  <c r="AR576" i="1" s="1"/>
  <c r="AJ424" i="1"/>
  <c r="AQ424" i="1" s="1"/>
  <c r="AJ468" i="1"/>
  <c r="AQ468" i="1" s="1"/>
  <c r="AJ365" i="1"/>
  <c r="AQ365" i="1" s="1"/>
  <c r="AJ710" i="1"/>
  <c r="AQ710" i="1" s="1"/>
  <c r="BL958" i="1"/>
  <c r="AJ657" i="1"/>
  <c r="AQ657" i="1" s="1"/>
  <c r="BD691" i="1"/>
  <c r="AK784" i="1"/>
  <c r="AR784" i="1" s="1"/>
  <c r="AK733" i="1"/>
  <c r="AR733" i="1" s="1"/>
  <c r="AK521" i="1"/>
  <c r="AR521" i="1" s="1"/>
  <c r="AJ953" i="1"/>
  <c r="AQ953" i="1" s="1"/>
  <c r="AJ709" i="1"/>
  <c r="AQ709" i="1" s="1"/>
  <c r="AK216" i="1"/>
  <c r="AR216" i="1" s="1"/>
  <c r="AK396" i="1"/>
  <c r="AR396" i="1" s="1"/>
  <c r="AJ723" i="1"/>
  <c r="AQ723" i="1" s="1"/>
  <c r="BK198" i="1"/>
  <c r="BG198" i="1"/>
  <c r="BJ377" i="1"/>
  <c r="AJ441" i="1"/>
  <c r="AQ441" i="1" s="1"/>
  <c r="BI216" i="1"/>
  <c r="AY327" i="1"/>
  <c r="BE327" i="1" s="1"/>
  <c r="BH327" i="1"/>
  <c r="BJ327" i="1"/>
  <c r="AY160" i="1"/>
  <c r="BE160" i="1" s="1"/>
  <c r="BD160" i="1" s="1"/>
  <c r="BH160" i="1"/>
  <c r="BL160" i="1"/>
  <c r="BG160" i="1"/>
  <c r="BI160" i="1"/>
  <c r="BJ160" i="1"/>
  <c r="BL226" i="1"/>
  <c r="BI226" i="1"/>
  <c r="BG226" i="1"/>
  <c r="AY226" i="1"/>
  <c r="BE226" i="1" s="1"/>
  <c r="BD226" i="1" s="1"/>
  <c r="BJ226" i="1"/>
  <c r="BH226" i="1"/>
  <c r="BK226" i="1"/>
  <c r="AY819" i="1"/>
  <c r="BE819" i="1" s="1"/>
  <c r="BD819" i="1" s="1"/>
  <c r="BJ819" i="1"/>
  <c r="BI819" i="1"/>
  <c r="BK819" i="1"/>
  <c r="BL819" i="1"/>
  <c r="BG819" i="1"/>
  <c r="BH819" i="1"/>
  <c r="BJ842" i="1"/>
  <c r="BG842" i="1"/>
  <c r="BH842" i="1"/>
  <c r="BI842" i="1"/>
  <c r="BK842" i="1"/>
  <c r="AY842" i="1"/>
  <c r="BE842" i="1" s="1"/>
  <c r="BD842" i="1" s="1"/>
  <c r="BL842" i="1"/>
  <c r="BL351" i="1"/>
  <c r="BJ351" i="1"/>
  <c r="BK351" i="1"/>
  <c r="BI351" i="1"/>
  <c r="BG351" i="1"/>
  <c r="AY351" i="1"/>
  <c r="BE351" i="1" s="1"/>
  <c r="BD351" i="1" s="1"/>
  <c r="BH351" i="1"/>
  <c r="AY206" i="1"/>
  <c r="BE206" i="1" s="1"/>
  <c r="BD206" i="1" s="1"/>
  <c r="BH206" i="1"/>
  <c r="BG206" i="1"/>
  <c r="BI206" i="1"/>
  <c r="BK206" i="1"/>
  <c r="BL206" i="1"/>
  <c r="BJ206" i="1"/>
  <c r="BG182" i="1"/>
  <c r="AY182" i="1"/>
  <c r="BE182" i="1" s="1"/>
  <c r="BD182" i="1" s="1"/>
  <c r="BH182" i="1"/>
  <c r="BK182" i="1"/>
  <c r="BJ182" i="1"/>
  <c r="BL182" i="1"/>
  <c r="BI182" i="1"/>
  <c r="BL357" i="1"/>
  <c r="BB357" i="1"/>
  <c r="BF357" i="1" s="1"/>
  <c r="BD357" i="1" s="1"/>
  <c r="BG357" i="1"/>
  <c r="BI357" i="1"/>
  <c r="BK357" i="1"/>
  <c r="BI293" i="1"/>
  <c r="BJ293" i="1"/>
  <c r="BH293" i="1"/>
  <c r="BL293" i="1"/>
  <c r="BG293" i="1"/>
  <c r="AY293" i="1"/>
  <c r="BE293" i="1" s="1"/>
  <c r="BD293" i="1" s="1"/>
  <c r="BK293" i="1"/>
  <c r="BI714" i="1"/>
  <c r="BJ714" i="1"/>
  <c r="BK714" i="1"/>
  <c r="BL714" i="1"/>
  <c r="BH714" i="1"/>
  <c r="AY714" i="1"/>
  <c r="BE714" i="1" s="1"/>
  <c r="BD714" i="1" s="1"/>
  <c r="BG714" i="1"/>
  <c r="AY425" i="1"/>
  <c r="BE425" i="1" s="1"/>
  <c r="BD425" i="1" s="1"/>
  <c r="BI425" i="1"/>
  <c r="BK425" i="1"/>
  <c r="BL425" i="1"/>
  <c r="BJ425" i="1"/>
  <c r="BG425" i="1"/>
  <c r="BH425" i="1"/>
  <c r="BK683" i="1"/>
  <c r="BL683" i="1"/>
  <c r="BJ683" i="1"/>
  <c r="BH683" i="1"/>
  <c r="BI683" i="1"/>
  <c r="AY683" i="1"/>
  <c r="BE683" i="1" s="1"/>
  <c r="BD683" i="1" s="1"/>
  <c r="BG683" i="1"/>
  <c r="BL201" i="1"/>
  <c r="BG201" i="1"/>
  <c r="BJ201" i="1"/>
  <c r="AY201" i="1"/>
  <c r="BE201" i="1" s="1"/>
  <c r="BD201" i="1" s="1"/>
  <c r="BH201" i="1"/>
  <c r="BK201" i="1"/>
  <c r="BI201" i="1"/>
  <c r="BB17" i="1"/>
  <c r="BF17" i="1" s="1"/>
  <c r="BD17" i="1" s="1"/>
  <c r="BG17" i="1"/>
  <c r="BL17" i="1"/>
  <c r="BI17" i="1"/>
  <c r="BK17" i="1"/>
  <c r="AY687" i="1"/>
  <c r="BE687" i="1" s="1"/>
  <c r="BH687" i="1"/>
  <c r="BJ687" i="1"/>
  <c r="BG687" i="1"/>
  <c r="BL687" i="1"/>
  <c r="BK687" i="1"/>
  <c r="AY727" i="1"/>
  <c r="BE727" i="1" s="1"/>
  <c r="BJ727" i="1"/>
  <c r="BH727" i="1"/>
  <c r="BI727" i="1"/>
  <c r="BK727" i="1"/>
  <c r="BG727" i="1"/>
  <c r="AY612" i="1"/>
  <c r="BE612" i="1" s="1"/>
  <c r="BD612" i="1" s="1"/>
  <c r="BJ612" i="1"/>
  <c r="BH612" i="1"/>
  <c r="BG612" i="1"/>
  <c r="BI612" i="1"/>
  <c r="BK612" i="1"/>
  <c r="BL612" i="1"/>
  <c r="BB78" i="1"/>
  <c r="BF78" i="1" s="1"/>
  <c r="BD78" i="1" s="1"/>
  <c r="BI78" i="1"/>
  <c r="BL78" i="1"/>
  <c r="BG78" i="1"/>
  <c r="BK78" i="1"/>
  <c r="BB453" i="1"/>
  <c r="BF453" i="1" s="1"/>
  <c r="BD453" i="1" s="1"/>
  <c r="BL453" i="1"/>
  <c r="BG453" i="1"/>
  <c r="BI453" i="1"/>
  <c r="BK453" i="1"/>
  <c r="AY864" i="1"/>
  <c r="BE864" i="1" s="1"/>
  <c r="BD864" i="1" s="1"/>
  <c r="BH864" i="1"/>
  <c r="BJ864" i="1"/>
  <c r="BG864" i="1"/>
  <c r="BK864" i="1"/>
  <c r="BI864" i="1"/>
  <c r="BL864" i="1"/>
  <c r="BB920" i="1"/>
  <c r="BF920" i="1" s="1"/>
  <c r="BD920" i="1" s="1"/>
  <c r="BI920" i="1"/>
  <c r="BG920" i="1"/>
  <c r="BL920" i="1"/>
  <c r="BK920" i="1"/>
  <c r="AY915" i="1"/>
  <c r="BE915" i="1" s="1"/>
  <c r="BD915" i="1" s="1"/>
  <c r="BL915" i="1"/>
  <c r="BH915" i="1"/>
  <c r="BJ915" i="1"/>
  <c r="BG915" i="1"/>
  <c r="BK915" i="1"/>
  <c r="BI915" i="1"/>
  <c r="BL1008" i="1"/>
  <c r="BK1008" i="1"/>
  <c r="BB1008" i="1"/>
  <c r="BF1008" i="1" s="1"/>
  <c r="BD1008" i="1" s="1"/>
  <c r="BI1008" i="1"/>
  <c r="BG1008" i="1"/>
  <c r="BL910" i="1"/>
  <c r="BJ910" i="1"/>
  <c r="BK910" i="1"/>
  <c r="BG910" i="1"/>
  <c r="BI910" i="1"/>
  <c r="AY910" i="1"/>
  <c r="BE910" i="1" s="1"/>
  <c r="BD910" i="1" s="1"/>
  <c r="BH910" i="1"/>
  <c r="BH840" i="1"/>
  <c r="BK840" i="1"/>
  <c r="BJ840" i="1"/>
  <c r="BG840" i="1"/>
  <c r="BI840" i="1"/>
  <c r="AY840" i="1"/>
  <c r="BE840" i="1" s="1"/>
  <c r="BD840" i="1" s="1"/>
  <c r="BL840" i="1"/>
  <c r="BK464" i="1"/>
  <c r="BB464" i="1"/>
  <c r="BF464" i="1" s="1"/>
  <c r="BD464" i="1" s="1"/>
  <c r="BL464" i="1"/>
  <c r="BI464" i="1"/>
  <c r="BG464" i="1"/>
  <c r="BL353" i="1"/>
  <c r="BB353" i="1"/>
  <c r="BF353" i="1" s="1"/>
  <c r="BD353" i="1" s="1"/>
  <c r="BG353" i="1"/>
  <c r="BI353" i="1"/>
  <c r="BK353" i="1"/>
  <c r="BG386" i="1"/>
  <c r="BB386" i="1"/>
  <c r="BF386" i="1" s="1"/>
  <c r="BG208" i="1"/>
  <c r="AY208" i="1"/>
  <c r="BE208" i="1" s="1"/>
  <c r="BD208" i="1" s="1"/>
  <c r="BH208" i="1"/>
  <c r="BJ208" i="1"/>
  <c r="BI208" i="1"/>
  <c r="BK208" i="1"/>
  <c r="BL208" i="1"/>
  <c r="BI542" i="1"/>
  <c r="BG542" i="1"/>
  <c r="BB542" i="1"/>
  <c r="BF542" i="1" s="1"/>
  <c r="BD542" i="1" s="1"/>
  <c r="BL542" i="1"/>
  <c r="BK542" i="1"/>
  <c r="AY392" i="1"/>
  <c r="BE392" i="1" s="1"/>
  <c r="BD392" i="1" s="1"/>
  <c r="BL392" i="1"/>
  <c r="BG392" i="1"/>
  <c r="BJ392" i="1"/>
  <c r="BH392" i="1"/>
  <c r="BI392" i="1"/>
  <c r="BK392" i="1"/>
  <c r="BG545" i="1"/>
  <c r="BB545" i="1"/>
  <c r="BF545" i="1" s="1"/>
  <c r="BG662" i="1"/>
  <c r="BJ662" i="1"/>
  <c r="BL662" i="1"/>
  <c r="BK662" i="1"/>
  <c r="BI662" i="1"/>
  <c r="AY662" i="1"/>
  <c r="BE662" i="1" s="1"/>
  <c r="BD662" i="1" s="1"/>
  <c r="BH662" i="1"/>
  <c r="BB399" i="1"/>
  <c r="BF399" i="1" s="1"/>
  <c r="BD399" i="1" s="1"/>
  <c r="BG399" i="1"/>
  <c r="BL399" i="1"/>
  <c r="BI399" i="1"/>
  <c r="BK399" i="1"/>
  <c r="AY645" i="1"/>
  <c r="BE645" i="1" s="1"/>
  <c r="BD645" i="1" s="1"/>
  <c r="BJ645" i="1"/>
  <c r="BH645" i="1"/>
  <c r="BI645" i="1"/>
  <c r="BG645" i="1"/>
  <c r="BL645" i="1"/>
  <c r="BK645" i="1"/>
  <c r="BK681" i="1"/>
  <c r="BI681" i="1"/>
  <c r="BL681" i="1"/>
  <c r="BH681" i="1"/>
  <c r="BJ681" i="1"/>
  <c r="AY681" i="1"/>
  <c r="BE681" i="1" s="1"/>
  <c r="BD681" i="1" s="1"/>
  <c r="BG681" i="1"/>
  <c r="BI175" i="1"/>
  <c r="BB175" i="1"/>
  <c r="BF175" i="1" s="1"/>
  <c r="BD175" i="1" s="1"/>
  <c r="BG175" i="1"/>
  <c r="BK175" i="1"/>
  <c r="BL175" i="1"/>
  <c r="BG758" i="1"/>
  <c r="BL312" i="1"/>
  <c r="AY312" i="1"/>
  <c r="BE312" i="1" s="1"/>
  <c r="BD312" i="1" s="1"/>
  <c r="BH312" i="1"/>
  <c r="BI312" i="1"/>
  <c r="BJ312" i="1"/>
  <c r="BG312" i="1"/>
  <c r="BK312" i="1"/>
  <c r="BJ565" i="1"/>
  <c r="BG565" i="1"/>
  <c r="BL565" i="1"/>
  <c r="AY565" i="1"/>
  <c r="BE565" i="1" s="1"/>
  <c r="BD565" i="1" s="1"/>
  <c r="BK565" i="1"/>
  <c r="BH565" i="1"/>
  <c r="BI565" i="1"/>
  <c r="BG213" i="1"/>
  <c r="BI213" i="1"/>
  <c r="BH213" i="1"/>
  <c r="AY213" i="1"/>
  <c r="BE213" i="1" s="1"/>
  <c r="BD213" i="1" s="1"/>
  <c r="BK213" i="1"/>
  <c r="BJ213" i="1"/>
  <c r="BL213" i="1"/>
  <c r="BJ604" i="1"/>
  <c r="BK604" i="1"/>
  <c r="BG604" i="1"/>
  <c r="BL604" i="1"/>
  <c r="BH604" i="1"/>
  <c r="AY604" i="1"/>
  <c r="BE604" i="1" s="1"/>
  <c r="BD604" i="1" s="1"/>
  <c r="BI604" i="1"/>
  <c r="BK656" i="1"/>
  <c r="BL511" i="1"/>
  <c r="BI782" i="1"/>
  <c r="AY271" i="1"/>
  <c r="BE271" i="1" s="1"/>
  <c r="BD271" i="1" s="1"/>
  <c r="BK271" i="1"/>
  <c r="BH271" i="1"/>
  <c r="BI271" i="1"/>
  <c r="BJ271" i="1"/>
  <c r="BG271" i="1"/>
  <c r="BL271" i="1"/>
  <c r="AY239" i="1"/>
  <c r="BE239" i="1" s="1"/>
  <c r="BD239" i="1" s="1"/>
  <c r="BJ239" i="1"/>
  <c r="BK239" i="1"/>
  <c r="BH239" i="1"/>
  <c r="BG239" i="1"/>
  <c r="BL239" i="1"/>
  <c r="BI239" i="1"/>
  <c r="BG465" i="1"/>
  <c r="BL465" i="1"/>
  <c r="BK465" i="1"/>
  <c r="AY465" i="1"/>
  <c r="BE465" i="1" s="1"/>
  <c r="BD465" i="1" s="1"/>
  <c r="BJ465" i="1"/>
  <c r="BI465" i="1"/>
  <c r="BH465" i="1"/>
  <c r="AY487" i="1"/>
  <c r="BE487" i="1" s="1"/>
  <c r="BD487" i="1" s="1"/>
  <c r="BI487" i="1"/>
  <c r="BG487" i="1"/>
  <c r="BL487" i="1"/>
  <c r="BJ487" i="1"/>
  <c r="BK487" i="1"/>
  <c r="BH487" i="1"/>
  <c r="BG760" i="1"/>
  <c r="BJ760" i="1"/>
  <c r="BK760" i="1"/>
  <c r="BH760" i="1"/>
  <c r="BL760" i="1"/>
  <c r="AY760" i="1"/>
  <c r="BE760" i="1" s="1"/>
  <c r="BD760" i="1" s="1"/>
  <c r="BI760" i="1"/>
  <c r="BB121" i="1"/>
  <c r="BF121" i="1" s="1"/>
  <c r="BD121" i="1" s="1"/>
  <c r="BI121" i="1"/>
  <c r="BK121" i="1"/>
  <c r="BL121" i="1"/>
  <c r="BG121" i="1"/>
  <c r="BD898" i="1"/>
  <c r="BD559" i="1"/>
  <c r="AK706" i="1"/>
  <c r="AR706" i="1" s="1"/>
  <c r="AK195" i="1"/>
  <c r="AR195" i="1" s="1"/>
  <c r="AK505" i="1"/>
  <c r="AR505" i="1" s="1"/>
  <c r="AJ819" i="1"/>
  <c r="AQ819" i="1" s="1"/>
  <c r="AK953" i="1"/>
  <c r="AR953" i="1" s="1"/>
  <c r="AJ206" i="1"/>
  <c r="AQ206" i="1" s="1"/>
  <c r="AK512" i="1"/>
  <c r="AR512" i="1" s="1"/>
  <c r="AJ293" i="1"/>
  <c r="AQ293" i="1" s="1"/>
  <c r="AK281" i="1"/>
  <c r="AR281" i="1" s="1"/>
  <c r="AJ425" i="1"/>
  <c r="AQ425" i="1" s="1"/>
  <c r="AJ683" i="1"/>
  <c r="AQ683" i="1" s="1"/>
  <c r="AK445" i="1"/>
  <c r="AR445" i="1" s="1"/>
  <c r="BJ719" i="1"/>
  <c r="BG719" i="1"/>
  <c r="BI719" i="1"/>
  <c r="AY719" i="1"/>
  <c r="BE719" i="1" s="1"/>
  <c r="BD719" i="1" s="1"/>
  <c r="BK719" i="1"/>
  <c r="BL719" i="1"/>
  <c r="BH719" i="1"/>
  <c r="BK776" i="1"/>
  <c r="BL776" i="1"/>
  <c r="BB776" i="1"/>
  <c r="BF776" i="1" s="1"/>
  <c r="BD776" i="1" s="1"/>
  <c r="BG776" i="1"/>
  <c r="BI776" i="1"/>
  <c r="BI958" i="1"/>
  <c r="AY162" i="1"/>
  <c r="BE162" i="1" s="1"/>
  <c r="BJ162" i="1"/>
  <c r="BH162" i="1"/>
  <c r="BK162" i="1"/>
  <c r="BI162" i="1"/>
  <c r="BG162" i="1"/>
  <c r="AY461" i="1"/>
  <c r="BE461" i="1" s="1"/>
  <c r="BJ461" i="1"/>
  <c r="BI461" i="1"/>
  <c r="BG461" i="1"/>
  <c r="BH461" i="1"/>
  <c r="BL461" i="1"/>
  <c r="BJ947" i="1"/>
  <c r="BH947" i="1"/>
  <c r="BL947" i="1"/>
  <c r="AY947" i="1"/>
  <c r="BE947" i="1" s="1"/>
  <c r="BD947" i="1" s="1"/>
  <c r="BK947" i="1"/>
  <c r="BG947" i="1"/>
  <c r="BI947" i="1"/>
  <c r="BG281" i="1"/>
  <c r="BJ281" i="1"/>
  <c r="BI281" i="1"/>
  <c r="BH281" i="1"/>
  <c r="BK281" i="1"/>
  <c r="AY281" i="1"/>
  <c r="BE281" i="1" s="1"/>
  <c r="BD281" i="1" s="1"/>
  <c r="BL281" i="1"/>
  <c r="BH505" i="1"/>
  <c r="BI505" i="1"/>
  <c r="BJ505" i="1"/>
  <c r="BL505" i="1"/>
  <c r="BG505" i="1"/>
  <c r="AY505" i="1"/>
  <c r="BE505" i="1" s="1"/>
  <c r="BD505" i="1" s="1"/>
  <c r="BK505" i="1"/>
  <c r="BH191" i="1"/>
  <c r="AY191" i="1"/>
  <c r="BE191" i="1" s="1"/>
  <c r="BD191" i="1" s="1"/>
  <c r="BJ191" i="1"/>
  <c r="BK191" i="1"/>
  <c r="BI191" i="1"/>
  <c r="BG191" i="1"/>
  <c r="BL191" i="1"/>
  <c r="AJ727" i="1"/>
  <c r="AQ727" i="1" s="1"/>
  <c r="AJ612" i="1"/>
  <c r="AQ612" i="1" s="1"/>
  <c r="AY928" i="1"/>
  <c r="BE928" i="1" s="1"/>
  <c r="BD928" i="1" s="1"/>
  <c r="BH928" i="1"/>
  <c r="BL928" i="1"/>
  <c r="BK928" i="1"/>
  <c r="BJ928" i="1"/>
  <c r="BI928" i="1"/>
  <c r="BG928" i="1"/>
  <c r="BG470" i="1"/>
  <c r="AY470" i="1"/>
  <c r="BE470" i="1" s="1"/>
  <c r="BD470" i="1" s="1"/>
  <c r="BK470" i="1"/>
  <c r="BL470" i="1"/>
  <c r="BH470" i="1"/>
  <c r="BJ470" i="1"/>
  <c r="BI470" i="1"/>
  <c r="BK525" i="1"/>
  <c r="BH525" i="1"/>
  <c r="AY525" i="1"/>
  <c r="BE525" i="1" s="1"/>
  <c r="BD525" i="1" s="1"/>
  <c r="BL525" i="1"/>
  <c r="BJ525" i="1"/>
  <c r="BG525" i="1"/>
  <c r="BI525" i="1"/>
  <c r="BK712" i="1"/>
  <c r="AY712" i="1"/>
  <c r="BE712" i="1" s="1"/>
  <c r="BD712" i="1" s="1"/>
  <c r="BI712" i="1"/>
  <c r="BL712" i="1"/>
  <c r="BG712" i="1"/>
  <c r="BH712" i="1"/>
  <c r="BJ712" i="1"/>
  <c r="BH440" i="1"/>
  <c r="BK440" i="1"/>
  <c r="BG440" i="1"/>
  <c r="BL440" i="1"/>
  <c r="BI440" i="1"/>
  <c r="AY440" i="1"/>
  <c r="BE440" i="1" s="1"/>
  <c r="BD440" i="1" s="1"/>
  <c r="BJ440" i="1"/>
  <c r="AY148" i="1"/>
  <c r="BE148" i="1" s="1"/>
  <c r="BD148" i="1" s="1"/>
  <c r="BJ148" i="1"/>
  <c r="BH148" i="1"/>
  <c r="BL148" i="1"/>
  <c r="BG148" i="1"/>
  <c r="BK148" i="1"/>
  <c r="BI148" i="1"/>
  <c r="AK453" i="1"/>
  <c r="AR453" i="1" s="1"/>
  <c r="BL162" i="1"/>
  <c r="BB162" i="1"/>
  <c r="BF162" i="1" s="1"/>
  <c r="BL579" i="1"/>
  <c r="BB579" i="1"/>
  <c r="BF579" i="1" s="1"/>
  <c r="AY414" i="1"/>
  <c r="BE414" i="1" s="1"/>
  <c r="BD414" i="1" s="1"/>
  <c r="BH414" i="1"/>
  <c r="BG414" i="1"/>
  <c r="BK414" i="1"/>
  <c r="BJ414" i="1"/>
  <c r="BL414" i="1"/>
  <c r="BI414" i="1"/>
  <c r="AK612" i="1"/>
  <c r="AR612" i="1" s="1"/>
  <c r="AK898" i="1"/>
  <c r="AR898" i="1" s="1"/>
  <c r="AJ864" i="1"/>
  <c r="AQ864" i="1" s="1"/>
  <c r="AK920" i="1"/>
  <c r="AR920" i="1" s="1"/>
  <c r="AK362" i="1"/>
  <c r="AR362" i="1" s="1"/>
  <c r="AK1008" i="1"/>
  <c r="AR1008" i="1" s="1"/>
  <c r="AJ910" i="1"/>
  <c r="AQ910" i="1" s="1"/>
  <c r="AJ840" i="1"/>
  <c r="AQ840" i="1" s="1"/>
  <c r="AK464" i="1"/>
  <c r="AR464" i="1" s="1"/>
  <c r="AK168" i="1"/>
  <c r="AR168" i="1" s="1"/>
  <c r="AK341" i="1"/>
  <c r="AR341" i="1" s="1"/>
  <c r="AK719" i="1"/>
  <c r="AR719" i="1" s="1"/>
  <c r="AK353" i="1"/>
  <c r="AR353" i="1" s="1"/>
  <c r="AK656" i="1"/>
  <c r="AR656" i="1" s="1"/>
  <c r="AK365" i="1"/>
  <c r="AR365" i="1" s="1"/>
  <c r="AK386" i="1"/>
  <c r="AR386" i="1" s="1"/>
  <c r="AK758" i="1"/>
  <c r="AR758" i="1" s="1"/>
  <c r="AJ208" i="1"/>
  <c r="AQ208" i="1" s="1"/>
  <c r="AK542" i="1"/>
  <c r="AR542" i="1" s="1"/>
  <c r="AJ392" i="1"/>
  <c r="AQ392" i="1" s="1"/>
  <c r="AK193" i="1"/>
  <c r="AR193" i="1" s="1"/>
  <c r="BG742" i="1"/>
  <c r="BL742" i="1"/>
  <c r="BJ742" i="1"/>
  <c r="AY742" i="1"/>
  <c r="BE742" i="1" s="1"/>
  <c r="BD742" i="1" s="1"/>
  <c r="BH742" i="1"/>
  <c r="BI742" i="1"/>
  <c r="BK742" i="1"/>
  <c r="AY531" i="1"/>
  <c r="BE531" i="1" s="1"/>
  <c r="BD531" i="1" s="1"/>
  <c r="BJ531" i="1"/>
  <c r="BL531" i="1"/>
  <c r="BK531" i="1"/>
  <c r="BG531" i="1"/>
  <c r="BH531" i="1"/>
  <c r="BI531" i="1"/>
  <c r="AK139" i="1"/>
  <c r="AR139" i="1" s="1"/>
  <c r="AK545" i="1"/>
  <c r="AR545" i="1" s="1"/>
  <c r="BL727" i="1"/>
  <c r="BB727" i="1"/>
  <c r="BF727" i="1" s="1"/>
  <c r="AJ662" i="1"/>
  <c r="AQ662" i="1" s="1"/>
  <c r="AK399" i="1"/>
  <c r="AR399" i="1" s="1"/>
  <c r="AJ645" i="1"/>
  <c r="AQ645" i="1" s="1"/>
  <c r="AK682" i="1"/>
  <c r="AR682" i="1" s="1"/>
  <c r="AJ681" i="1"/>
  <c r="AQ681" i="1" s="1"/>
  <c r="AK175" i="1"/>
  <c r="AR175" i="1" s="1"/>
  <c r="BI758" i="1"/>
  <c r="AJ312" i="1"/>
  <c r="AQ312" i="1" s="1"/>
  <c r="AJ565" i="1"/>
  <c r="AQ565" i="1" s="1"/>
  <c r="AJ213" i="1"/>
  <c r="AQ213" i="1" s="1"/>
  <c r="AK600" i="1"/>
  <c r="AR600" i="1" s="1"/>
  <c r="AJ604" i="1"/>
  <c r="AQ604" i="1" s="1"/>
  <c r="AK787" i="1"/>
  <c r="AR787" i="1" s="1"/>
  <c r="AK95" i="1"/>
  <c r="AR95" i="1" s="1"/>
  <c r="BI656" i="1"/>
  <c r="AY339" i="1"/>
  <c r="BE339" i="1" s="1"/>
  <c r="BD339" i="1" s="1"/>
  <c r="BH339" i="1"/>
  <c r="BG339" i="1"/>
  <c r="BJ339" i="1"/>
  <c r="BL339" i="1"/>
  <c r="BI339" i="1"/>
  <c r="BK339" i="1"/>
  <c r="BH737" i="1"/>
  <c r="BL737" i="1"/>
  <c r="BJ737" i="1"/>
  <c r="BG737" i="1"/>
  <c r="BK737" i="1"/>
  <c r="AY737" i="1"/>
  <c r="BE737" i="1" s="1"/>
  <c r="BD737" i="1" s="1"/>
  <c r="BI737" i="1"/>
  <c r="BJ320" i="1"/>
  <c r="BH320" i="1"/>
  <c r="BG320" i="1"/>
  <c r="BL320" i="1"/>
  <c r="BK320" i="1"/>
  <c r="AY320" i="1"/>
  <c r="BE320" i="1" s="1"/>
  <c r="BD320" i="1" s="1"/>
  <c r="BI320" i="1"/>
  <c r="AY209" i="1"/>
  <c r="BE209" i="1" s="1"/>
  <c r="BD209" i="1" s="1"/>
  <c r="BG209" i="1"/>
  <c r="BI209" i="1"/>
  <c r="BK209" i="1"/>
  <c r="BH209" i="1"/>
  <c r="BJ209" i="1"/>
  <c r="BL209" i="1"/>
  <c r="AY279" i="1"/>
  <c r="BE279" i="1" s="1"/>
  <c r="BD279" i="1" s="1"/>
  <c r="BK279" i="1"/>
  <c r="BI279" i="1"/>
  <c r="BJ279" i="1"/>
  <c r="BH279" i="1"/>
  <c r="BG279" i="1"/>
  <c r="BL279" i="1"/>
  <c r="BI511" i="1"/>
  <c r="BL782" i="1"/>
  <c r="AJ271" i="1"/>
  <c r="AQ271" i="1" s="1"/>
  <c r="AJ239" i="1"/>
  <c r="AQ239" i="1" s="1"/>
  <c r="AJ465" i="1"/>
  <c r="AQ465" i="1" s="1"/>
  <c r="AJ487" i="1"/>
  <c r="AQ487" i="1" s="1"/>
  <c r="AJ760" i="1"/>
  <c r="AQ760" i="1" s="1"/>
  <c r="AK622" i="1"/>
  <c r="AR622" i="1" s="1"/>
  <c r="AK496" i="1"/>
  <c r="AR496" i="1" s="1"/>
  <c r="AK121" i="1"/>
  <c r="AR121" i="1" s="1"/>
  <c r="BL95" i="1"/>
  <c r="BL126" i="1"/>
  <c r="BI52" i="1"/>
  <c r="BH494" i="1"/>
  <c r="AY494" i="1"/>
  <c r="BE494" i="1" s="1"/>
  <c r="BD494" i="1" s="1"/>
  <c r="BK494" i="1"/>
  <c r="BJ494" i="1"/>
  <c r="BL494" i="1"/>
  <c r="BG494" i="1"/>
  <c r="BI494" i="1"/>
  <c r="AK241" i="1"/>
  <c r="AR241" i="1" s="1"/>
  <c r="BG706" i="1"/>
  <c r="BK559" i="1"/>
  <c r="BI255" i="1"/>
  <c r="BK255" i="1"/>
  <c r="BL255" i="1"/>
  <c r="BB255" i="1"/>
  <c r="BF255" i="1" s="1"/>
  <c r="BD255" i="1" s="1"/>
  <c r="BG255" i="1"/>
  <c r="AK52" i="1"/>
  <c r="AR52" i="1" s="1"/>
  <c r="AY638" i="1"/>
  <c r="BE638" i="1" s="1"/>
  <c r="BD638" i="1" s="1"/>
  <c r="BL638" i="1"/>
  <c r="BK638" i="1"/>
  <c r="BI638" i="1"/>
  <c r="BG638" i="1"/>
  <c r="BJ638" i="1"/>
  <c r="BH638" i="1"/>
  <c r="AY386" i="1"/>
  <c r="BE386" i="1" s="1"/>
  <c r="BJ386" i="1"/>
  <c r="BH386" i="1"/>
  <c r="BK386" i="1"/>
  <c r="BL386" i="1"/>
  <c r="BI386" i="1"/>
  <c r="BJ885" i="1"/>
  <c r="BK885" i="1"/>
  <c r="BI885" i="1"/>
  <c r="BG885" i="1"/>
  <c r="BH885" i="1"/>
  <c r="AY885" i="1"/>
  <c r="BE885" i="1" s="1"/>
  <c r="BD885" i="1" s="1"/>
  <c r="BL885" i="1"/>
  <c r="BI445" i="1"/>
  <c r="BJ445" i="1"/>
  <c r="BK445" i="1"/>
  <c r="AY445" i="1"/>
  <c r="BE445" i="1" s="1"/>
  <c r="BD445" i="1" s="1"/>
  <c r="BL445" i="1"/>
  <c r="BH445" i="1"/>
  <c r="BG445" i="1"/>
  <c r="BL955" i="1"/>
  <c r="BK955" i="1"/>
  <c r="BG955" i="1"/>
  <c r="BH955" i="1"/>
  <c r="BI955" i="1"/>
  <c r="AY955" i="1"/>
  <c r="BE955" i="1" s="1"/>
  <c r="BD955" i="1" s="1"/>
  <c r="BJ955" i="1"/>
  <c r="BI609" i="1"/>
  <c r="BL609" i="1"/>
  <c r="BK609" i="1"/>
  <c r="BG609" i="1"/>
  <c r="BB609" i="1"/>
  <c r="BF609" i="1" s="1"/>
  <c r="BK168" i="1"/>
  <c r="BL168" i="1"/>
  <c r="BI168" i="1"/>
  <c r="AY168" i="1"/>
  <c r="BE168" i="1" s="1"/>
  <c r="BD168" i="1" s="1"/>
  <c r="BH168" i="1"/>
  <c r="BJ168" i="1"/>
  <c r="BG168" i="1"/>
  <c r="BH231" i="1"/>
  <c r="BJ231" i="1"/>
  <c r="BL231" i="1"/>
  <c r="AY231" i="1"/>
  <c r="BE231" i="1" s="1"/>
  <c r="BD231" i="1" s="1"/>
  <c r="BI231" i="1"/>
  <c r="BK231" i="1"/>
  <c r="BG231" i="1"/>
  <c r="BH463" i="1"/>
  <c r="BG463" i="1"/>
  <c r="BI463" i="1"/>
  <c r="BL463" i="1"/>
  <c r="BK463" i="1"/>
  <c r="AY463" i="1"/>
  <c r="BE463" i="1" s="1"/>
  <c r="BD463" i="1" s="1"/>
  <c r="BJ463" i="1"/>
  <c r="BG576" i="1"/>
  <c r="BI576" i="1"/>
  <c r="BK576" i="1"/>
  <c r="BL576" i="1"/>
  <c r="BB576" i="1"/>
  <c r="BF576" i="1" s="1"/>
  <c r="BD576" i="1" s="1"/>
  <c r="BB383" i="1"/>
  <c r="BF383" i="1" s="1"/>
  <c r="BD383" i="1" s="1"/>
  <c r="BI383" i="1"/>
  <c r="BL383" i="1"/>
  <c r="BK383" i="1"/>
  <c r="BG383" i="1"/>
  <c r="BJ424" i="1"/>
  <c r="BG424" i="1"/>
  <c r="BK424" i="1"/>
  <c r="BH424" i="1"/>
  <c r="BL424" i="1"/>
  <c r="AY424" i="1"/>
  <c r="BE424" i="1" s="1"/>
  <c r="BD424" i="1" s="1"/>
  <c r="BI424" i="1"/>
  <c r="BK533" i="1"/>
  <c r="BJ533" i="1"/>
  <c r="BL533" i="1"/>
  <c r="BI533" i="1"/>
  <c r="BH533" i="1"/>
  <c r="AY533" i="1"/>
  <c r="BE533" i="1" s="1"/>
  <c r="BD533" i="1" s="1"/>
  <c r="BG533" i="1"/>
  <c r="BI378" i="1"/>
  <c r="BJ378" i="1"/>
  <c r="BK378" i="1"/>
  <c r="BH378" i="1"/>
  <c r="BG378" i="1"/>
  <c r="AY378" i="1"/>
  <c r="BE378" i="1" s="1"/>
  <c r="BD378" i="1" s="1"/>
  <c r="BL378" i="1"/>
  <c r="AK739" i="1"/>
  <c r="AR739" i="1" s="1"/>
  <c r="AJ719" i="1"/>
  <c r="AQ719" i="1" s="1"/>
  <c r="AJ214" i="1"/>
  <c r="AQ214" i="1" s="1"/>
  <c r="AK687" i="1"/>
  <c r="AR687" i="1" s="1"/>
  <c r="AK763" i="1"/>
  <c r="AR763" i="1" s="1"/>
  <c r="AK544" i="1"/>
  <c r="AR544" i="1" s="1"/>
  <c r="AK776" i="1"/>
  <c r="AR776" i="1" s="1"/>
  <c r="AY710" i="1"/>
  <c r="BE710" i="1" s="1"/>
  <c r="BH710" i="1"/>
  <c r="BJ710" i="1"/>
  <c r="BG710" i="1"/>
  <c r="BK710" i="1"/>
  <c r="BL710" i="1"/>
  <c r="BI710" i="1"/>
  <c r="AK958" i="1"/>
  <c r="AR958" i="1" s="1"/>
  <c r="BG657" i="1"/>
  <c r="AY657" i="1"/>
  <c r="BE657" i="1" s="1"/>
  <c r="BD657" i="1" s="1"/>
  <c r="BJ657" i="1"/>
  <c r="BL657" i="1"/>
  <c r="BH657" i="1"/>
  <c r="BI657" i="1"/>
  <c r="BK657" i="1"/>
  <c r="AJ162" i="1"/>
  <c r="AQ162" i="1" s="1"/>
  <c r="AJ804" i="1"/>
  <c r="AQ804" i="1" s="1"/>
  <c r="BK691" i="1"/>
  <c r="AJ195" i="1"/>
  <c r="AQ195" i="1" s="1"/>
  <c r="AK645" i="1"/>
  <c r="AR645" i="1" s="1"/>
  <c r="AJ461" i="1"/>
  <c r="AQ461" i="1" s="1"/>
  <c r="AK851" i="1"/>
  <c r="AR851" i="1" s="1"/>
  <c r="AJ947" i="1"/>
  <c r="AQ947" i="1" s="1"/>
  <c r="AK928" i="1"/>
  <c r="AR928" i="1" s="1"/>
  <c r="AK955" i="1"/>
  <c r="AR955" i="1" s="1"/>
  <c r="AJ680" i="1"/>
  <c r="AQ680" i="1" s="1"/>
  <c r="AJ281" i="1"/>
  <c r="AQ281" i="1" s="1"/>
  <c r="AJ333" i="1"/>
  <c r="AQ333" i="1" s="1"/>
  <c r="AJ505" i="1"/>
  <c r="AQ505" i="1" s="1"/>
  <c r="AJ341" i="1"/>
  <c r="AQ341" i="1" s="1"/>
  <c r="AJ362" i="1"/>
  <c r="AQ362" i="1" s="1"/>
  <c r="AK797" i="1"/>
  <c r="AR797" i="1" s="1"/>
  <c r="AJ241" i="1"/>
  <c r="AQ241" i="1" s="1"/>
  <c r="AK760" i="1"/>
  <c r="AR760" i="1" s="1"/>
  <c r="AJ699" i="1"/>
  <c r="AQ699" i="1" s="1"/>
  <c r="AK761" i="1"/>
  <c r="AR761" i="1" s="1"/>
  <c r="AJ191" i="1"/>
  <c r="AQ191" i="1" s="1"/>
  <c r="BK160" i="1"/>
  <c r="AJ862" i="1"/>
  <c r="AQ862" i="1" s="1"/>
  <c r="AY512" i="1"/>
  <c r="BE512" i="1" s="1"/>
  <c r="BD512" i="1" s="1"/>
  <c r="BH512" i="1"/>
  <c r="BI512" i="1"/>
  <c r="BL512" i="1"/>
  <c r="BG512" i="1"/>
  <c r="BJ512" i="1"/>
  <c r="BK512" i="1"/>
  <c r="AJ596" i="1"/>
  <c r="AQ596" i="1" s="1"/>
  <c r="AJ928" i="1"/>
  <c r="AQ928" i="1" s="1"/>
  <c r="AK822" i="1"/>
  <c r="AR822" i="1" s="1"/>
  <c r="AK378" i="1"/>
  <c r="AR378" i="1" s="1"/>
  <c r="AK518" i="1"/>
  <c r="AR518" i="1" s="1"/>
  <c r="AJ470" i="1"/>
  <c r="AQ470" i="1" s="1"/>
  <c r="AK224" i="1"/>
  <c r="AR224" i="1" s="1"/>
  <c r="AJ525" i="1"/>
  <c r="AQ525" i="1" s="1"/>
  <c r="AK710" i="1"/>
  <c r="AR710" i="1" s="1"/>
  <c r="AJ712" i="1"/>
  <c r="AQ712" i="1" s="1"/>
  <c r="AJ674" i="1"/>
  <c r="AQ674" i="1" s="1"/>
  <c r="AK757" i="1"/>
  <c r="AR757" i="1" s="1"/>
  <c r="AJ440" i="1"/>
  <c r="AQ440" i="1" s="1"/>
  <c r="AK756" i="1"/>
  <c r="AR756" i="1" s="1"/>
  <c r="AJ148" i="1"/>
  <c r="AQ148" i="1" s="1"/>
  <c r="AK593" i="1"/>
  <c r="AR593" i="1" s="1"/>
  <c r="AK162" i="1"/>
  <c r="AR162" i="1" s="1"/>
  <c r="AJ496" i="1"/>
  <c r="AQ496" i="1" s="1"/>
  <c r="AK579" i="1"/>
  <c r="AR579" i="1" s="1"/>
  <c r="AK214" i="1"/>
  <c r="AR214" i="1" s="1"/>
  <c r="AJ414" i="1"/>
  <c r="AQ414" i="1" s="1"/>
  <c r="AY763" i="1"/>
  <c r="BE763" i="1" s="1"/>
  <c r="BD763" i="1" s="1"/>
  <c r="BI763" i="1"/>
  <c r="BH763" i="1"/>
  <c r="BL763" i="1"/>
  <c r="BJ763" i="1"/>
  <c r="BG763" i="1"/>
  <c r="BK763" i="1"/>
  <c r="AK917" i="1"/>
  <c r="AR917" i="1" s="1"/>
  <c r="BG783" i="1"/>
  <c r="BI783" i="1"/>
  <c r="BK783" i="1"/>
  <c r="BH783" i="1"/>
  <c r="BL783" i="1"/>
  <c r="AY783" i="1"/>
  <c r="BE783" i="1" s="1"/>
  <c r="BD783" i="1" s="1"/>
  <c r="BJ783" i="1"/>
  <c r="AY897" i="1"/>
  <c r="BE897" i="1" s="1"/>
  <c r="BD897" i="1" s="1"/>
  <c r="BL897" i="1"/>
  <c r="BG897" i="1"/>
  <c r="BH897" i="1"/>
  <c r="BK897" i="1"/>
  <c r="BI897" i="1"/>
  <c r="BJ897" i="1"/>
  <c r="AY917" i="1"/>
  <c r="BE917" i="1" s="1"/>
  <c r="BD917" i="1" s="1"/>
  <c r="BH917" i="1"/>
  <c r="BJ917" i="1"/>
  <c r="BL917" i="1"/>
  <c r="BI917" i="1"/>
  <c r="BK917" i="1"/>
  <c r="BG917" i="1"/>
  <c r="BK811" i="1"/>
  <c r="BG811" i="1"/>
  <c r="BI811" i="1"/>
  <c r="BJ811" i="1"/>
  <c r="BH811" i="1"/>
  <c r="AY811" i="1"/>
  <c r="BE811" i="1" s="1"/>
  <c r="BD811" i="1" s="1"/>
  <c r="BL811" i="1"/>
  <c r="BH1024" i="1"/>
  <c r="AY1024" i="1"/>
  <c r="BE1024" i="1" s="1"/>
  <c r="BD1024" i="1" s="1"/>
  <c r="BG1024" i="1"/>
  <c r="BI1024" i="1"/>
  <c r="BJ1024" i="1"/>
  <c r="BL1024" i="1"/>
  <c r="BK1024" i="1"/>
  <c r="BB892" i="1"/>
  <c r="BF892" i="1" s="1"/>
  <c r="BD892" i="1" s="1"/>
  <c r="BK892" i="1"/>
  <c r="BL892" i="1"/>
  <c r="BI892" i="1"/>
  <c r="BI524" i="1"/>
  <c r="BH524" i="1"/>
  <c r="BL524" i="1"/>
  <c r="AY524" i="1"/>
  <c r="BE524" i="1" s="1"/>
  <c r="BD524" i="1" s="1"/>
  <c r="BK524" i="1"/>
  <c r="BG524" i="1"/>
  <c r="BJ524" i="1"/>
  <c r="BI684" i="1"/>
  <c r="BH684" i="1"/>
  <c r="BJ684" i="1"/>
  <c r="AY684" i="1"/>
  <c r="BE684" i="1" s="1"/>
  <c r="BD684" i="1" s="1"/>
  <c r="BK684" i="1"/>
  <c r="BG684" i="1"/>
  <c r="BL684" i="1"/>
  <c r="BI562" i="1"/>
  <c r="BB562" i="1"/>
  <c r="BF562" i="1" s="1"/>
  <c r="AY592" i="1"/>
  <c r="BE592" i="1" s="1"/>
  <c r="BD592" i="1" s="1"/>
  <c r="BL592" i="1"/>
  <c r="BI592" i="1"/>
  <c r="BJ592" i="1"/>
  <c r="BG592" i="1"/>
  <c r="BH592" i="1"/>
  <c r="BK592" i="1"/>
  <c r="BH789" i="1"/>
  <c r="AY789" i="1"/>
  <c r="BE789" i="1" s="1"/>
  <c r="BD789" i="1" s="1"/>
  <c r="BI789" i="1"/>
  <c r="BG789" i="1"/>
  <c r="BK789" i="1"/>
  <c r="BL789" i="1"/>
  <c r="BJ789" i="1"/>
  <c r="BL669" i="1"/>
  <c r="AY669" i="1"/>
  <c r="BE669" i="1" s="1"/>
  <c r="BD669" i="1" s="1"/>
  <c r="BG669" i="1"/>
  <c r="BK669" i="1"/>
  <c r="BJ669" i="1"/>
  <c r="BH669" i="1"/>
  <c r="BI669" i="1"/>
  <c r="BK729" i="1"/>
  <c r="AY729" i="1"/>
  <c r="BE729" i="1" s="1"/>
  <c r="BD729" i="1" s="1"/>
  <c r="BI729" i="1"/>
  <c r="BL729" i="1"/>
  <c r="BG729" i="1"/>
  <c r="BJ729" i="1"/>
  <c r="BH729" i="1"/>
  <c r="AY193" i="1"/>
  <c r="BE193" i="1" s="1"/>
  <c r="BD193" i="1" s="1"/>
  <c r="BH193" i="1"/>
  <c r="BK193" i="1"/>
  <c r="BI193" i="1"/>
  <c r="BJ193" i="1"/>
  <c r="BL193" i="1"/>
  <c r="BG193" i="1"/>
  <c r="BK461" i="1"/>
  <c r="BB461" i="1"/>
  <c r="BF461" i="1" s="1"/>
  <c r="BL178" i="1"/>
  <c r="BH178" i="1"/>
  <c r="BG178" i="1"/>
  <c r="BI178" i="1"/>
  <c r="AY178" i="1"/>
  <c r="BE178" i="1" s="1"/>
  <c r="BD178" i="1" s="1"/>
  <c r="BJ178" i="1"/>
  <c r="BK178" i="1"/>
  <c r="BK761" i="1"/>
  <c r="BL761" i="1"/>
  <c r="BJ761" i="1"/>
  <c r="AY761" i="1"/>
  <c r="BE761" i="1" s="1"/>
  <c r="BD761" i="1" s="1"/>
  <c r="BH761" i="1"/>
  <c r="BI761" i="1"/>
  <c r="BG761" i="1"/>
  <c r="BG405" i="1"/>
  <c r="BL405" i="1"/>
  <c r="BJ405" i="1"/>
  <c r="BI405" i="1"/>
  <c r="BH405" i="1"/>
  <c r="AY405" i="1"/>
  <c r="BE405" i="1" s="1"/>
  <c r="BD405" i="1" s="1"/>
  <c r="BK405" i="1"/>
  <c r="BK679" i="1"/>
  <c r="BH679" i="1"/>
  <c r="BJ679" i="1"/>
  <c r="BI679" i="1"/>
  <c r="BG679" i="1"/>
  <c r="AY679" i="1"/>
  <c r="BE679" i="1" s="1"/>
  <c r="BD679" i="1" s="1"/>
  <c r="BL679" i="1"/>
  <c r="AJ742" i="1"/>
  <c r="AQ742" i="1" s="1"/>
  <c r="AJ531" i="1"/>
  <c r="AQ531" i="1" s="1"/>
  <c r="AK348" i="1"/>
  <c r="AR348" i="1" s="1"/>
  <c r="BI442" i="1"/>
  <c r="BL442" i="1"/>
  <c r="BG442" i="1"/>
  <c r="BK442" i="1"/>
  <c r="BB442" i="1"/>
  <c r="BF442" i="1" s="1"/>
  <c r="BD442" i="1" s="1"/>
  <c r="AK727" i="1"/>
  <c r="AR727" i="1" s="1"/>
  <c r="AK402" i="1"/>
  <c r="AR402" i="1" s="1"/>
  <c r="BB427" i="1"/>
  <c r="BF427" i="1" s="1"/>
  <c r="BD427" i="1" s="1"/>
  <c r="BL427" i="1"/>
  <c r="BI427" i="1"/>
  <c r="BK427" i="1"/>
  <c r="BG252" i="1"/>
  <c r="AY252" i="1"/>
  <c r="BE252" i="1" s="1"/>
  <c r="BD252" i="1" s="1"/>
  <c r="BH252" i="1"/>
  <c r="BI252" i="1"/>
  <c r="BL252" i="1"/>
  <c r="BJ252" i="1"/>
  <c r="BK252" i="1"/>
  <c r="BH622" i="1"/>
  <c r="BG622" i="1"/>
  <c r="BL622" i="1"/>
  <c r="AY622" i="1"/>
  <c r="BE622" i="1" s="1"/>
  <c r="BD622" i="1" s="1"/>
  <c r="BK622" i="1"/>
  <c r="BI622" i="1"/>
  <c r="BJ622" i="1"/>
  <c r="BL756" i="1"/>
  <c r="AY756" i="1"/>
  <c r="BE756" i="1" s="1"/>
  <c r="BD756" i="1" s="1"/>
  <c r="BG756" i="1"/>
  <c r="BK756" i="1"/>
  <c r="BH756" i="1"/>
  <c r="BJ756" i="1"/>
  <c r="BI756" i="1"/>
  <c r="BI601" i="1"/>
  <c r="BL601" i="1"/>
  <c r="BG601" i="1"/>
  <c r="AY601" i="1"/>
  <c r="BE601" i="1" s="1"/>
  <c r="BD601" i="1" s="1"/>
  <c r="BH601" i="1"/>
  <c r="BK601" i="1"/>
  <c r="BJ601" i="1"/>
  <c r="BL758" i="1"/>
  <c r="BB419" i="1"/>
  <c r="BF419" i="1" s="1"/>
  <c r="BD419" i="1" s="1"/>
  <c r="BK419" i="1"/>
  <c r="BG419" i="1"/>
  <c r="BI419" i="1"/>
  <c r="BL419" i="1"/>
  <c r="BG183" i="1"/>
  <c r="AY183" i="1"/>
  <c r="BE183" i="1" s="1"/>
  <c r="BD183" i="1" s="1"/>
  <c r="BL183" i="1"/>
  <c r="BJ183" i="1"/>
  <c r="BI183" i="1"/>
  <c r="BH183" i="1"/>
  <c r="BK183" i="1"/>
  <c r="BG580" i="1"/>
  <c r="BK580" i="1"/>
  <c r="BJ580" i="1"/>
  <c r="AY580" i="1"/>
  <c r="BE580" i="1" s="1"/>
  <c r="BD580" i="1" s="1"/>
  <c r="BH580" i="1"/>
  <c r="BI580" i="1"/>
  <c r="BL580" i="1"/>
  <c r="BI682" i="1"/>
  <c r="AY682" i="1"/>
  <c r="BE682" i="1" s="1"/>
  <c r="BD682" i="1" s="1"/>
  <c r="BL682" i="1"/>
  <c r="BH682" i="1"/>
  <c r="BK682" i="1"/>
  <c r="BJ682" i="1"/>
  <c r="BG682" i="1"/>
  <c r="AJ339" i="1"/>
  <c r="AQ339" i="1" s="1"/>
  <c r="AJ737" i="1"/>
  <c r="AQ737" i="1" s="1"/>
  <c r="AK737" i="1"/>
  <c r="AR737" i="1" s="1"/>
  <c r="AJ320" i="1"/>
  <c r="AQ320" i="1" s="1"/>
  <c r="AJ209" i="1"/>
  <c r="AQ209" i="1" s="1"/>
  <c r="AJ279" i="1"/>
  <c r="AQ279" i="1" s="1"/>
  <c r="AK126" i="1"/>
  <c r="AR126" i="1" s="1"/>
  <c r="BK216" i="1"/>
  <c r="BG511" i="1"/>
  <c r="BG782" i="1"/>
  <c r="BG625" i="1"/>
  <c r="BG550" i="1"/>
  <c r="BJ550" i="1"/>
  <c r="BI550" i="1"/>
  <c r="AY550" i="1"/>
  <c r="BE550" i="1" s="1"/>
  <c r="BD550" i="1" s="1"/>
  <c r="BK550" i="1"/>
  <c r="BL550" i="1"/>
  <c r="BH550" i="1"/>
  <c r="BI600" i="1"/>
  <c r="AY600" i="1"/>
  <c r="BE600" i="1" s="1"/>
  <c r="BD600" i="1" s="1"/>
  <c r="BG600" i="1"/>
  <c r="BK600" i="1"/>
  <c r="BJ600" i="1"/>
  <c r="BL600" i="1"/>
  <c r="BH600" i="1"/>
  <c r="BG593" i="1"/>
  <c r="AY593" i="1"/>
  <c r="BE593" i="1" s="1"/>
  <c r="BD593" i="1" s="1"/>
  <c r="BI593" i="1"/>
  <c r="BJ593" i="1"/>
  <c r="BK593" i="1"/>
  <c r="BH593" i="1"/>
  <c r="BL593" i="1"/>
  <c r="BG770" i="1"/>
  <c r="BK770" i="1"/>
  <c r="BI770" i="1"/>
  <c r="AY770" i="1"/>
  <c r="BE770" i="1" s="1"/>
  <c r="BD770" i="1" s="1"/>
  <c r="BJ770" i="1"/>
  <c r="BL770" i="1"/>
  <c r="BH770" i="1"/>
  <c r="BK584" i="1"/>
  <c r="AY584" i="1"/>
  <c r="BE584" i="1" s="1"/>
  <c r="BD584" i="1" s="1"/>
  <c r="BJ584" i="1"/>
  <c r="BL584" i="1"/>
  <c r="BH584" i="1"/>
  <c r="BG584" i="1"/>
  <c r="BI584" i="1"/>
  <c r="BI768" i="1"/>
  <c r="BK768" i="1"/>
  <c r="BJ768" i="1"/>
  <c r="BL768" i="1"/>
  <c r="BH768" i="1"/>
  <c r="AY768" i="1"/>
  <c r="BE768" i="1" s="1"/>
  <c r="BD768" i="1" s="1"/>
  <c r="BG768" i="1"/>
  <c r="BB28" i="1"/>
  <c r="BF28" i="1" s="1"/>
  <c r="BD28" i="1" s="1"/>
  <c r="BG28" i="1"/>
  <c r="BL28" i="1"/>
  <c r="BI28" i="1"/>
  <c r="BK28" i="1"/>
  <c r="AJ160" i="1"/>
  <c r="AQ160" i="1" s="1"/>
  <c r="BI898" i="1"/>
  <c r="BK706" i="1"/>
  <c r="AJ226" i="1"/>
  <c r="AQ226" i="1" s="1"/>
  <c r="AK782" i="1"/>
  <c r="AR782" i="1" s="1"/>
  <c r="AK559" i="1"/>
  <c r="AR559" i="1" s="1"/>
  <c r="AK282" i="1"/>
  <c r="AR282" i="1" s="1"/>
  <c r="AJ842" i="1"/>
  <c r="AQ842" i="1" s="1"/>
  <c r="AJ351" i="1"/>
  <c r="AQ351" i="1" s="1"/>
  <c r="AJ182" i="1"/>
  <c r="AQ182" i="1" s="1"/>
  <c r="AK357" i="1"/>
  <c r="AR357" i="1" s="1"/>
  <c r="AJ714" i="1"/>
  <c r="AQ714" i="1" s="1"/>
  <c r="BL739" i="1"/>
  <c r="BG739" i="1"/>
  <c r="BB739" i="1"/>
  <c r="BF739" i="1" s="1"/>
  <c r="BD739" i="1" s="1"/>
  <c r="BI739" i="1"/>
  <c r="BK739" i="1"/>
  <c r="AY214" i="1"/>
  <c r="BE214" i="1" s="1"/>
  <c r="BD214" i="1" s="1"/>
  <c r="BK214" i="1"/>
  <c r="BL214" i="1"/>
  <c r="BG214" i="1"/>
  <c r="BH214" i="1"/>
  <c r="BJ214" i="1"/>
  <c r="BI214" i="1"/>
  <c r="BI687" i="1"/>
  <c r="BB687" i="1"/>
  <c r="BF687" i="1" s="1"/>
  <c r="BI544" i="1"/>
  <c r="BB544" i="1"/>
  <c r="BF544" i="1" s="1"/>
  <c r="BD544" i="1" s="1"/>
  <c r="BL544" i="1"/>
  <c r="BG544" i="1"/>
  <c r="BK544" i="1"/>
  <c r="BD958" i="1"/>
  <c r="AY804" i="1"/>
  <c r="BE804" i="1" s="1"/>
  <c r="BD804" i="1" s="1"/>
  <c r="BL804" i="1"/>
  <c r="BJ804" i="1"/>
  <c r="BK804" i="1"/>
  <c r="BH804" i="1"/>
  <c r="BG804" i="1"/>
  <c r="BI804" i="1"/>
  <c r="AY195" i="1"/>
  <c r="BE195" i="1" s="1"/>
  <c r="BD195" i="1" s="1"/>
  <c r="BG195" i="1"/>
  <c r="BI195" i="1"/>
  <c r="BK195" i="1"/>
  <c r="BJ195" i="1"/>
  <c r="BH195" i="1"/>
  <c r="BL195" i="1"/>
  <c r="BL851" i="1"/>
  <c r="BG851" i="1"/>
  <c r="BB851" i="1"/>
  <c r="BF851" i="1" s="1"/>
  <c r="BD851" i="1" s="1"/>
  <c r="BI851" i="1"/>
  <c r="BK851" i="1"/>
  <c r="BI680" i="1"/>
  <c r="AY680" i="1"/>
  <c r="BE680" i="1" s="1"/>
  <c r="BD680" i="1" s="1"/>
  <c r="BK680" i="1"/>
  <c r="BL680" i="1"/>
  <c r="BJ680" i="1"/>
  <c r="BG680" i="1"/>
  <c r="BH680" i="1"/>
  <c r="BI333" i="1"/>
  <c r="AY333" i="1"/>
  <c r="BE333" i="1" s="1"/>
  <c r="BD333" i="1" s="1"/>
  <c r="BL333" i="1"/>
  <c r="BH333" i="1"/>
  <c r="BK333" i="1"/>
  <c r="BG333" i="1"/>
  <c r="BJ333" i="1"/>
  <c r="AY341" i="1"/>
  <c r="BE341" i="1" s="1"/>
  <c r="BD341" i="1" s="1"/>
  <c r="BJ341" i="1"/>
  <c r="BH341" i="1"/>
  <c r="BG341" i="1"/>
  <c r="BI341" i="1"/>
  <c r="BK341" i="1"/>
  <c r="BL341" i="1"/>
  <c r="BJ362" i="1"/>
  <c r="AY362" i="1"/>
  <c r="BE362" i="1" s="1"/>
  <c r="BD362" i="1" s="1"/>
  <c r="BG362" i="1"/>
  <c r="BK362" i="1"/>
  <c r="BH362" i="1"/>
  <c r="BI362" i="1"/>
  <c r="BL362" i="1"/>
  <c r="BK241" i="1"/>
  <c r="BJ241" i="1"/>
  <c r="BH241" i="1"/>
  <c r="BI241" i="1"/>
  <c r="BG241" i="1"/>
  <c r="AY241" i="1"/>
  <c r="BE241" i="1" s="1"/>
  <c r="BD241" i="1" s="1"/>
  <c r="BL241" i="1"/>
  <c r="BL699" i="1"/>
  <c r="BG699" i="1"/>
  <c r="BH699" i="1"/>
  <c r="BI699" i="1"/>
  <c r="BJ699" i="1"/>
  <c r="AY699" i="1"/>
  <c r="BE699" i="1" s="1"/>
  <c r="BD699" i="1" s="1"/>
  <c r="BK699" i="1"/>
  <c r="AJ201" i="1"/>
  <c r="AQ201" i="1" s="1"/>
  <c r="AK511" i="1"/>
  <c r="AR511" i="1" s="1"/>
  <c r="AK433" i="1"/>
  <c r="AR433" i="1" s="1"/>
  <c r="AK17" i="1"/>
  <c r="AR17" i="1" s="1"/>
  <c r="AK723" i="1"/>
  <c r="AR723" i="1" s="1"/>
  <c r="AK789" i="1"/>
  <c r="AR789" i="1" s="1"/>
  <c r="AJ687" i="1"/>
  <c r="AQ687" i="1" s="1"/>
  <c r="AY862" i="1"/>
  <c r="BE862" i="1" s="1"/>
  <c r="BD862" i="1" s="1"/>
  <c r="BH862" i="1"/>
  <c r="BG862" i="1"/>
  <c r="BK862" i="1"/>
  <c r="BL862" i="1"/>
  <c r="BI862" i="1"/>
  <c r="BJ862" i="1"/>
  <c r="AK78" i="1"/>
  <c r="AR78" i="1" s="1"/>
  <c r="BG596" i="1"/>
  <c r="BI596" i="1"/>
  <c r="BL596" i="1"/>
  <c r="BH596" i="1"/>
  <c r="BJ596" i="1"/>
  <c r="AY596" i="1"/>
  <c r="BE596" i="1" s="1"/>
  <c r="BD596" i="1" s="1"/>
  <c r="BK596" i="1"/>
  <c r="BK822" i="1"/>
  <c r="BG822" i="1"/>
  <c r="BB822" i="1"/>
  <c r="BF822" i="1" s="1"/>
  <c r="BI822" i="1"/>
  <c r="BL822" i="1"/>
  <c r="BB518" i="1"/>
  <c r="BF518" i="1" s="1"/>
  <c r="BD518" i="1" s="1"/>
  <c r="BG518" i="1"/>
  <c r="BI518" i="1"/>
  <c r="BK518" i="1"/>
  <c r="BL518" i="1"/>
  <c r="BG224" i="1"/>
  <c r="BL224" i="1"/>
  <c r="BI224" i="1"/>
  <c r="BB224" i="1"/>
  <c r="BF224" i="1" s="1"/>
  <c r="BD224" i="1" s="1"/>
  <c r="BK224" i="1"/>
  <c r="BD710" i="1"/>
  <c r="BI674" i="1"/>
  <c r="AY674" i="1"/>
  <c r="BE674" i="1" s="1"/>
  <c r="BD674" i="1" s="1"/>
  <c r="BG674" i="1"/>
  <c r="BH674" i="1"/>
  <c r="BL674" i="1"/>
  <c r="BJ674" i="1"/>
  <c r="BK674" i="1"/>
  <c r="BJ496" i="1"/>
  <c r="BG496" i="1"/>
  <c r="BI496" i="1"/>
  <c r="BH496" i="1"/>
  <c r="BK496" i="1"/>
  <c r="AY496" i="1"/>
  <c r="BE496" i="1" s="1"/>
  <c r="BD496" i="1" s="1"/>
  <c r="BL496" i="1"/>
  <c r="AK674" i="1"/>
  <c r="AR674" i="1" s="1"/>
  <c r="AK237" i="1"/>
  <c r="AR237" i="1" s="1"/>
  <c r="AJ915" i="1"/>
  <c r="AQ915" i="1" s="1"/>
  <c r="BG95" i="1"/>
  <c r="BK95" i="1"/>
  <c r="BI126" i="1"/>
  <c r="BK126" i="1"/>
  <c r="BK52" i="1"/>
  <c r="BG52" i="1"/>
  <c r="BG898" i="1"/>
  <c r="BL898" i="1"/>
  <c r="BL706" i="1"/>
  <c r="BI559" i="1"/>
  <c r="AK271" i="1"/>
  <c r="AR271" i="1" s="1"/>
  <c r="BJ200" i="1"/>
  <c r="BI200" i="1"/>
  <c r="BK200" i="1"/>
  <c r="AY200" i="1"/>
  <c r="BE200" i="1" s="1"/>
  <c r="BD200" i="1" s="1"/>
  <c r="BG200" i="1"/>
  <c r="BH200" i="1"/>
  <c r="BL200" i="1"/>
  <c r="BG468" i="1"/>
  <c r="AY468" i="1"/>
  <c r="BE468" i="1" s="1"/>
  <c r="BD468" i="1" s="1"/>
  <c r="BH468" i="1"/>
  <c r="BK468" i="1"/>
  <c r="BJ468" i="1"/>
  <c r="BL468" i="1"/>
  <c r="BI468" i="1"/>
  <c r="AY523" i="1"/>
  <c r="BE523" i="1" s="1"/>
  <c r="BD523" i="1" s="1"/>
  <c r="BG523" i="1"/>
  <c r="BK523" i="1"/>
  <c r="BJ523" i="1"/>
  <c r="BH523" i="1"/>
  <c r="BI523" i="1"/>
  <c r="BL523" i="1"/>
  <c r="AY314" i="1"/>
  <c r="BE314" i="1" s="1"/>
  <c r="BD314" i="1" s="1"/>
  <c r="BG314" i="1"/>
  <c r="BH314" i="1"/>
  <c r="BI314" i="1"/>
  <c r="BK314" i="1"/>
  <c r="BL314" i="1"/>
  <c r="BJ314" i="1"/>
  <c r="BG365" i="1"/>
  <c r="BK365" i="1"/>
  <c r="BH365" i="1"/>
  <c r="AY365" i="1"/>
  <c r="BE365" i="1" s="1"/>
  <c r="BD365" i="1" s="1"/>
  <c r="BI365" i="1"/>
  <c r="BJ365" i="1"/>
  <c r="BL365" i="1"/>
  <c r="BG437" i="1"/>
  <c r="AY437" i="1"/>
  <c r="BE437" i="1" s="1"/>
  <c r="BD437" i="1" s="1"/>
  <c r="BJ437" i="1"/>
  <c r="BH437" i="1"/>
  <c r="BL437" i="1"/>
  <c r="BI437" i="1"/>
  <c r="BK437" i="1"/>
  <c r="BG958" i="1"/>
  <c r="BK958" i="1"/>
  <c r="BB85" i="1"/>
  <c r="BF85" i="1" s="1"/>
  <c r="BD85" i="1" s="1"/>
  <c r="BG85" i="1"/>
  <c r="BL85" i="1"/>
  <c r="BI85" i="1"/>
  <c r="BK85" i="1"/>
  <c r="BI691" i="1"/>
  <c r="BG691" i="1"/>
  <c r="AY238" i="1"/>
  <c r="BE238" i="1" s="1"/>
  <c r="BD238" i="1" s="1"/>
  <c r="BG238" i="1"/>
  <c r="BH238" i="1"/>
  <c r="BJ238" i="1"/>
  <c r="BI238" i="1"/>
  <c r="BK238" i="1"/>
  <c r="BL238" i="1"/>
  <c r="BI308" i="1"/>
  <c r="BG308" i="1"/>
  <c r="AY916" i="1"/>
  <c r="BE916" i="1" s="1"/>
  <c r="BD916" i="1" s="1"/>
  <c r="BG916" i="1"/>
  <c r="BK916" i="1"/>
  <c r="BJ916" i="1"/>
  <c r="BH916" i="1"/>
  <c r="BL916" i="1"/>
  <c r="BI916" i="1"/>
  <c r="BG784" i="1"/>
  <c r="BL784" i="1"/>
  <c r="BI784" i="1"/>
  <c r="BK784" i="1"/>
  <c r="BB784" i="1"/>
  <c r="BF784" i="1" s="1"/>
  <c r="BD784" i="1" s="1"/>
  <c r="BL797" i="1"/>
  <c r="BG797" i="1"/>
  <c r="BK797" i="1"/>
  <c r="AY797" i="1"/>
  <c r="BE797" i="1" s="1"/>
  <c r="BD797" i="1" s="1"/>
  <c r="BI797" i="1"/>
  <c r="BJ797" i="1"/>
  <c r="BH797" i="1"/>
  <c r="BH433" i="1"/>
  <c r="AY433" i="1"/>
  <c r="BE433" i="1" s="1"/>
  <c r="BD433" i="1" s="1"/>
  <c r="BJ433" i="1"/>
  <c r="BI433" i="1"/>
  <c r="BK433" i="1"/>
  <c r="BG433" i="1"/>
  <c r="BL433" i="1"/>
  <c r="BG733" i="1"/>
  <c r="BI733" i="1"/>
  <c r="BB733" i="1"/>
  <c r="BF733" i="1" s="1"/>
  <c r="BD733" i="1" s="1"/>
  <c r="BK733" i="1"/>
  <c r="BL733" i="1"/>
  <c r="BI689" i="1"/>
  <c r="AY689" i="1"/>
  <c r="BE689" i="1" s="1"/>
  <c r="BD689" i="1" s="1"/>
  <c r="BG689" i="1"/>
  <c r="BH689" i="1"/>
  <c r="BL689" i="1"/>
  <c r="BJ689" i="1"/>
  <c r="BK689" i="1"/>
  <c r="BL234" i="1"/>
  <c r="BG234" i="1"/>
  <c r="BJ234" i="1"/>
  <c r="BH234" i="1"/>
  <c r="BI234" i="1"/>
  <c r="AY234" i="1"/>
  <c r="BE234" i="1" s="1"/>
  <c r="BD234" i="1" s="1"/>
  <c r="BK234" i="1"/>
  <c r="BK521" i="1"/>
  <c r="BB521" i="1"/>
  <c r="BF521" i="1" s="1"/>
  <c r="BD521" i="1" s="1"/>
  <c r="BJ282" i="1"/>
  <c r="BL282" i="1"/>
  <c r="BK282" i="1"/>
  <c r="BI282" i="1"/>
  <c r="BH282" i="1"/>
  <c r="AY282" i="1"/>
  <c r="BE282" i="1" s="1"/>
  <c r="BD282" i="1" s="1"/>
  <c r="BG282" i="1"/>
  <c r="BK352" i="1"/>
  <c r="AY352" i="1"/>
  <c r="BE352" i="1" s="1"/>
  <c r="BD352" i="1" s="1"/>
  <c r="BH352" i="1"/>
  <c r="BI352" i="1"/>
  <c r="BG352" i="1"/>
  <c r="BL352" i="1"/>
  <c r="BJ352" i="1"/>
  <c r="AK468" i="1"/>
  <c r="AR468" i="1" s="1"/>
  <c r="AK558" i="1"/>
  <c r="AR558" i="1" s="1"/>
  <c r="AK437" i="1"/>
  <c r="AR437" i="1" s="1"/>
  <c r="AK133" i="1"/>
  <c r="AR133" i="1" s="1"/>
  <c r="AK191" i="1"/>
  <c r="AR191" i="1" s="1"/>
  <c r="AK683" i="1"/>
  <c r="AR683" i="1" s="1"/>
  <c r="BB16" i="1"/>
  <c r="BF16" i="1" s="1"/>
  <c r="BD16" i="1" s="1"/>
  <c r="BI16" i="1"/>
  <c r="BL16" i="1"/>
  <c r="BK16" i="1"/>
  <c r="BG16" i="1"/>
  <c r="AY139" i="1"/>
  <c r="BE139" i="1" s="1"/>
  <c r="BD139" i="1" s="1"/>
  <c r="BJ139" i="1"/>
  <c r="BH139" i="1"/>
  <c r="BI139" i="1"/>
  <c r="BL139" i="1"/>
  <c r="BK139" i="1"/>
  <c r="BG139" i="1"/>
  <c r="AK279" i="1"/>
  <c r="AR279" i="1" s="1"/>
  <c r="AY562" i="1"/>
  <c r="BE562" i="1" s="1"/>
  <c r="BJ562" i="1"/>
  <c r="BK562" i="1"/>
  <c r="BL562" i="1"/>
  <c r="BH562" i="1"/>
  <c r="BG562" i="1"/>
  <c r="AJ512" i="1"/>
  <c r="AQ512" i="1" s="1"/>
  <c r="AK333" i="1"/>
  <c r="AR333" i="1" s="1"/>
  <c r="BG919" i="1"/>
  <c r="BI919" i="1"/>
  <c r="BB919" i="1"/>
  <c r="BF919" i="1" s="1"/>
  <c r="BK919" i="1"/>
  <c r="BL919" i="1"/>
  <c r="AY953" i="1"/>
  <c r="BE953" i="1" s="1"/>
  <c r="BD953" i="1" s="1"/>
  <c r="BH953" i="1"/>
  <c r="BL953" i="1"/>
  <c r="BG953" i="1"/>
  <c r="BK953" i="1"/>
  <c r="BI953" i="1"/>
  <c r="BJ953" i="1"/>
  <c r="AY709" i="1"/>
  <c r="BE709" i="1" s="1"/>
  <c r="BD709" i="1" s="1"/>
  <c r="BJ709" i="1"/>
  <c r="BK709" i="1"/>
  <c r="BI709" i="1"/>
  <c r="BL709" i="1"/>
  <c r="BG709" i="1"/>
  <c r="BH709" i="1"/>
  <c r="BK237" i="1"/>
  <c r="BH237" i="1"/>
  <c r="BI237" i="1"/>
  <c r="AY237" i="1"/>
  <c r="BE237" i="1" s="1"/>
  <c r="BD237" i="1" s="1"/>
  <c r="BJ237" i="1"/>
  <c r="BG237" i="1"/>
  <c r="BL237" i="1"/>
  <c r="BH757" i="1"/>
  <c r="BL757" i="1"/>
  <c r="AY757" i="1"/>
  <c r="BE757" i="1" s="1"/>
  <c r="BD757" i="1" s="1"/>
  <c r="BK757" i="1"/>
  <c r="BG757" i="1"/>
  <c r="BI757" i="1"/>
  <c r="BJ757" i="1"/>
  <c r="BK746" i="1"/>
  <c r="BB746" i="1"/>
  <c r="BF746" i="1" s="1"/>
  <c r="BD746" i="1" s="1"/>
  <c r="BG746" i="1"/>
  <c r="BI746" i="1"/>
  <c r="BL746" i="1"/>
  <c r="AY268" i="1"/>
  <c r="BE268" i="1" s="1"/>
  <c r="BD268" i="1" s="1"/>
  <c r="BG268" i="1"/>
  <c r="BK268" i="1"/>
  <c r="BL268" i="1"/>
  <c r="BI268" i="1"/>
  <c r="BJ268" i="1"/>
  <c r="BH268" i="1"/>
  <c r="BB371" i="1"/>
  <c r="BF371" i="1" s="1"/>
  <c r="BK371" i="1"/>
  <c r="BG371" i="1"/>
  <c r="BI371" i="1"/>
  <c r="BL371" i="1"/>
  <c r="BB212" i="1"/>
  <c r="BF212" i="1" s="1"/>
  <c r="BD212" i="1" s="1"/>
  <c r="BL212" i="1"/>
  <c r="BI212" i="1"/>
  <c r="BG212" i="1"/>
  <c r="BK212" i="1"/>
  <c r="BH787" i="1"/>
  <c r="AY787" i="1"/>
  <c r="BE787" i="1" s="1"/>
  <c r="BD787" i="1" s="1"/>
  <c r="BI787" i="1"/>
  <c r="BG787" i="1"/>
  <c r="BL787" i="1"/>
  <c r="BJ787" i="1"/>
  <c r="BK787" i="1"/>
  <c r="BG396" i="1"/>
  <c r="BK396" i="1"/>
  <c r="BL396" i="1"/>
  <c r="BI396" i="1"/>
  <c r="BB396" i="1"/>
  <c r="BF396" i="1" s="1"/>
  <c r="BD396" i="1" s="1"/>
  <c r="AY348" i="1"/>
  <c r="BE348" i="1" s="1"/>
  <c r="BD348" i="1" s="1"/>
  <c r="BJ348" i="1"/>
  <c r="BI348" i="1"/>
  <c r="BG348" i="1"/>
  <c r="BL348" i="1"/>
  <c r="BK348" i="1"/>
  <c r="BH348" i="1"/>
  <c r="BB513" i="1"/>
  <c r="BF513" i="1" s="1"/>
  <c r="BD513" i="1" s="1"/>
  <c r="BI513" i="1"/>
  <c r="BG513" i="1"/>
  <c r="BK513" i="1"/>
  <c r="BL513" i="1"/>
  <c r="BJ545" i="1"/>
  <c r="AY545" i="1"/>
  <c r="BE545" i="1" s="1"/>
  <c r="BH545" i="1"/>
  <c r="BL545" i="1"/>
  <c r="BI545" i="1"/>
  <c r="BK545" i="1"/>
  <c r="BG723" i="1"/>
  <c r="BI723" i="1"/>
  <c r="BK723" i="1"/>
  <c r="BL723" i="1"/>
  <c r="BJ723" i="1"/>
  <c r="AY723" i="1"/>
  <c r="BE723" i="1" s="1"/>
  <c r="BD723" i="1" s="1"/>
  <c r="BH723" i="1"/>
  <c r="AJ763" i="1"/>
  <c r="AQ763" i="1" s="1"/>
  <c r="AY579" i="1"/>
  <c r="BE579" i="1" s="1"/>
  <c r="BK579" i="1"/>
  <c r="BJ579" i="1"/>
  <c r="BH579" i="1"/>
  <c r="BI579" i="1"/>
  <c r="BG579" i="1"/>
  <c r="BB327" i="1"/>
  <c r="BF327" i="1" s="1"/>
  <c r="BL327" i="1"/>
  <c r="BG327" i="1"/>
  <c r="BK327" i="1"/>
  <c r="BI327" i="1"/>
  <c r="AK424" i="1"/>
  <c r="AR424" i="1" s="1"/>
  <c r="AJ783" i="1"/>
  <c r="AQ783" i="1" s="1"/>
  <c r="AK699" i="1"/>
  <c r="AR699" i="1" s="1"/>
  <c r="AJ897" i="1"/>
  <c r="AQ897" i="1" s="1"/>
  <c r="AK915" i="1"/>
  <c r="AR915" i="1" s="1"/>
  <c r="AJ917" i="1"/>
  <c r="AQ917" i="1" s="1"/>
  <c r="AJ811" i="1"/>
  <c r="AQ811" i="1" s="1"/>
  <c r="AJ1024" i="1"/>
  <c r="AQ1024" i="1" s="1"/>
  <c r="AK892" i="1"/>
  <c r="AR892" i="1" s="1"/>
  <c r="AJ524" i="1"/>
  <c r="AQ524" i="1" s="1"/>
  <c r="AJ684" i="1"/>
  <c r="AQ684" i="1" s="1"/>
  <c r="AK562" i="1"/>
  <c r="AR562" i="1" s="1"/>
  <c r="AJ592" i="1"/>
  <c r="AQ592" i="1" s="1"/>
  <c r="AJ789" i="1"/>
  <c r="AQ789" i="1" s="1"/>
  <c r="AJ669" i="1"/>
  <c r="AQ669" i="1" s="1"/>
  <c r="AJ729" i="1"/>
  <c r="AQ729" i="1" s="1"/>
  <c r="AK231" i="1"/>
  <c r="AR231" i="1" s="1"/>
  <c r="AJ193" i="1"/>
  <c r="AQ193" i="1" s="1"/>
  <c r="AK461" i="1"/>
  <c r="AR461" i="1" s="1"/>
  <c r="AJ178" i="1"/>
  <c r="AQ178" i="1" s="1"/>
  <c r="AJ761" i="1"/>
  <c r="AQ761" i="1" s="1"/>
  <c r="AJ405" i="1"/>
  <c r="AQ405" i="1" s="1"/>
  <c r="AJ679" i="1"/>
  <c r="AQ679" i="1" s="1"/>
  <c r="BB796" i="1"/>
  <c r="BF796" i="1" s="1"/>
  <c r="BD796" i="1" s="1"/>
  <c r="BG796" i="1"/>
  <c r="BI796" i="1"/>
  <c r="BL796" i="1"/>
  <c r="BK796" i="1"/>
  <c r="BL402" i="1"/>
  <c r="BI402" i="1"/>
  <c r="BK402" i="1"/>
  <c r="AY402" i="1"/>
  <c r="BE402" i="1" s="1"/>
  <c r="BD402" i="1" s="1"/>
  <c r="BJ402" i="1"/>
  <c r="BH402" i="1"/>
  <c r="BG402" i="1"/>
  <c r="AK442" i="1"/>
  <c r="AR442" i="1" s="1"/>
  <c r="AK494" i="1"/>
  <c r="AR494" i="1" s="1"/>
  <c r="BH558" i="1"/>
  <c r="BG558" i="1"/>
  <c r="BI558" i="1"/>
  <c r="BJ558" i="1"/>
  <c r="BL558" i="1"/>
  <c r="AY558" i="1"/>
  <c r="BE558" i="1" s="1"/>
  <c r="BD558" i="1" s="1"/>
  <c r="BK558" i="1"/>
  <c r="BL521" i="1"/>
  <c r="AK427" i="1"/>
  <c r="AR427" i="1" s="1"/>
  <c r="AK565" i="1"/>
  <c r="AR565" i="1" s="1"/>
  <c r="AJ252" i="1"/>
  <c r="AQ252" i="1" s="1"/>
  <c r="AJ622" i="1"/>
  <c r="AQ622" i="1" s="1"/>
  <c r="AJ756" i="1"/>
  <c r="AQ756" i="1" s="1"/>
  <c r="AJ601" i="1"/>
  <c r="AQ601" i="1" s="1"/>
  <c r="BK758" i="1"/>
  <c r="AK419" i="1"/>
  <c r="AR419" i="1" s="1"/>
  <c r="AK584" i="1"/>
  <c r="AR584" i="1" s="1"/>
  <c r="AK601" i="1"/>
  <c r="AR601" i="1" s="1"/>
  <c r="AJ183" i="1"/>
  <c r="AQ183" i="1" s="1"/>
  <c r="AK580" i="1"/>
  <c r="AR580" i="1" s="1"/>
  <c r="AJ580" i="1"/>
  <c r="AQ580" i="1" s="1"/>
  <c r="AJ682" i="1"/>
  <c r="AQ682" i="1" s="1"/>
  <c r="BG656" i="1"/>
  <c r="BL656" i="1"/>
  <c r="BI786" i="1"/>
  <c r="AY786" i="1"/>
  <c r="BE786" i="1" s="1"/>
  <c r="BD786" i="1" s="1"/>
  <c r="BH786" i="1"/>
  <c r="BK786" i="1"/>
  <c r="BJ786" i="1"/>
  <c r="BL786" i="1"/>
  <c r="BG786" i="1"/>
  <c r="BH141" i="1"/>
  <c r="BG141" i="1"/>
  <c r="BI141" i="1"/>
  <c r="AY141" i="1"/>
  <c r="BE141" i="1" s="1"/>
  <c r="BD141" i="1" s="1"/>
  <c r="BL141" i="1"/>
  <c r="BK141" i="1"/>
  <c r="BJ141" i="1"/>
  <c r="AY441" i="1"/>
  <c r="BE441" i="1" s="1"/>
  <c r="BD441" i="1" s="1"/>
  <c r="BJ441" i="1"/>
  <c r="BI441" i="1"/>
  <c r="BK441" i="1"/>
  <c r="BL441" i="1"/>
  <c r="BG441" i="1"/>
  <c r="BH441" i="1"/>
  <c r="BK675" i="1"/>
  <c r="AY675" i="1"/>
  <c r="BE675" i="1" s="1"/>
  <c r="BD675" i="1" s="1"/>
  <c r="BL675" i="1"/>
  <c r="BI675" i="1"/>
  <c r="BG675" i="1"/>
  <c r="BH675" i="1"/>
  <c r="BJ675" i="1"/>
  <c r="BB21" i="1"/>
  <c r="BF21" i="1" s="1"/>
  <c r="BD21" i="1" s="1"/>
  <c r="BK21" i="1"/>
  <c r="BL21" i="1"/>
  <c r="BG21" i="1"/>
  <c r="BI21" i="1"/>
  <c r="BG216" i="1"/>
  <c r="BK511" i="1"/>
  <c r="BK782" i="1"/>
  <c r="BK625" i="1"/>
  <c r="AJ550" i="1"/>
  <c r="AQ550" i="1" s="1"/>
  <c r="AJ600" i="1"/>
  <c r="AQ600" i="1" s="1"/>
  <c r="AK213" i="1"/>
  <c r="AR213" i="1" s="1"/>
  <c r="AJ593" i="1"/>
  <c r="AQ593" i="1" s="1"/>
  <c r="AJ770" i="1"/>
  <c r="AQ770" i="1" s="1"/>
  <c r="AJ584" i="1"/>
  <c r="AQ584" i="1" s="1"/>
  <c r="AJ768" i="1"/>
  <c r="AQ768" i="1" s="1"/>
  <c r="AK28" i="1"/>
  <c r="AR28" i="1" s="1"/>
  <c r="AJ9" i="1"/>
  <c r="BF3" i="1"/>
  <c r="BD7" i="1"/>
  <c r="BH18" i="1"/>
  <c r="BJ18" i="1"/>
  <c r="BJ94" i="1"/>
  <c r="BL119" i="1"/>
  <c r="AK3" i="1"/>
  <c r="AR3" i="1" s="1"/>
  <c r="AY94" i="1"/>
  <c r="BE94" i="1" s="1"/>
  <c r="BD94" i="1" s="1"/>
  <c r="BI119" i="1"/>
  <c r="BG119" i="1"/>
  <c r="BB119" i="1"/>
  <c r="BF119" i="1" s="1"/>
  <c r="BG24" i="1"/>
  <c r="BI113" i="1"/>
  <c r="BL113" i="1"/>
  <c r="BH123" i="1"/>
  <c r="BG113" i="1"/>
  <c r="BL24" i="1"/>
  <c r="AY112" i="1"/>
  <c r="BE112" i="1" s="1"/>
  <c r="BG112" i="1"/>
  <c r="BK18" i="1"/>
  <c r="BH112" i="1"/>
  <c r="BK113" i="1"/>
  <c r="BJ123" i="1"/>
  <c r="BD123" i="1"/>
  <c r="BD18" i="1"/>
  <c r="BG94" i="1"/>
  <c r="BK94" i="1"/>
  <c r="BI94" i="1"/>
  <c r="BL94" i="1"/>
  <c r="BK123" i="1"/>
  <c r="BI18" i="1"/>
  <c r="BG18" i="1"/>
  <c r="BI123" i="1"/>
  <c r="BG123" i="1"/>
  <c r="BH44" i="1"/>
  <c r="AK62" i="1"/>
  <c r="AR62" i="1" s="1"/>
  <c r="BL18" i="1"/>
  <c r="BL123" i="1"/>
  <c r="BG44" i="1"/>
  <c r="AJ111" i="1"/>
  <c r="AQ111" i="1" s="1"/>
  <c r="AY24" i="1"/>
  <c r="BE24" i="1" s="1"/>
  <c r="BD24" i="1" s="1"/>
  <c r="BH24" i="1"/>
  <c r="BJ24" i="1"/>
  <c r="BL77" i="1"/>
  <c r="BK77" i="1"/>
  <c r="BG77" i="1"/>
  <c r="AY77" i="1"/>
  <c r="BE77" i="1" s="1"/>
  <c r="BD77" i="1" s="1"/>
  <c r="BH77" i="1"/>
  <c r="BI77" i="1"/>
  <c r="BJ77" i="1"/>
  <c r="BK24" i="1"/>
  <c r="AK76" i="1"/>
  <c r="AR76" i="1" s="1"/>
  <c r="AJ53" i="1"/>
  <c r="AQ53" i="1" s="1"/>
  <c r="AJ24" i="1"/>
  <c r="AQ24" i="1" s="1"/>
  <c r="AJ77" i="1"/>
  <c r="AQ77" i="1" s="1"/>
  <c r="AJ125" i="1"/>
  <c r="AQ125" i="1" s="1"/>
  <c r="AK88" i="1"/>
  <c r="AR88" i="1" s="1"/>
  <c r="AJ64" i="1"/>
  <c r="AQ64" i="1" s="1"/>
  <c r="AK112" i="1"/>
  <c r="AR112" i="1" s="1"/>
  <c r="AJ58" i="1"/>
  <c r="AQ58" i="1" s="1"/>
  <c r="AJ68" i="1"/>
  <c r="AQ68" i="1" s="1"/>
  <c r="AJ25" i="1"/>
  <c r="AQ25" i="1" s="1"/>
  <c r="AK131" i="1"/>
  <c r="AR131" i="1" s="1"/>
  <c r="AJ63" i="1"/>
  <c r="AQ63" i="1" s="1"/>
  <c r="AJ84" i="1"/>
  <c r="AQ84" i="1" s="1"/>
  <c r="AK125" i="1"/>
  <c r="AR125" i="1" s="1"/>
  <c r="AK108" i="1"/>
  <c r="AR108" i="1" s="1"/>
  <c r="AK64" i="1"/>
  <c r="AR64" i="1" s="1"/>
  <c r="AK53" i="1"/>
  <c r="AR53" i="1" s="1"/>
  <c r="AJ113" i="1"/>
  <c r="AQ113" i="1" s="1"/>
  <c r="AJ81" i="1"/>
  <c r="AQ81" i="1" s="1"/>
  <c r="BJ49" i="1"/>
  <c r="BI49" i="1"/>
  <c r="BL49" i="1"/>
  <c r="BG49" i="1"/>
  <c r="AY49" i="1"/>
  <c r="BE49" i="1" s="1"/>
  <c r="BD49" i="1" s="1"/>
  <c r="BK49" i="1"/>
  <c r="BH49" i="1"/>
  <c r="BI131" i="1"/>
  <c r="BH131" i="1"/>
  <c r="BJ131" i="1"/>
  <c r="AY131" i="1"/>
  <c r="BE131" i="1" s="1"/>
  <c r="BD131" i="1" s="1"/>
  <c r="BL131" i="1"/>
  <c r="BG131" i="1"/>
  <c r="BK131" i="1"/>
  <c r="BI88" i="1"/>
  <c r="BH88" i="1"/>
  <c r="BL88" i="1"/>
  <c r="BJ88" i="1"/>
  <c r="BG88" i="1"/>
  <c r="AY88" i="1"/>
  <c r="BE88" i="1" s="1"/>
  <c r="BD88" i="1" s="1"/>
  <c r="BK88" i="1"/>
  <c r="BB71" i="1"/>
  <c r="BF71" i="1" s="1"/>
  <c r="BD71" i="1" s="1"/>
  <c r="BL71" i="1"/>
  <c r="BG71" i="1"/>
  <c r="BK71" i="1"/>
  <c r="BI71" i="1"/>
  <c r="BG62" i="1"/>
  <c r="BK62" i="1"/>
  <c r="AY62" i="1"/>
  <c r="BE62" i="1" s="1"/>
  <c r="BD62" i="1" s="1"/>
  <c r="BI62" i="1"/>
  <c r="BJ62" i="1"/>
  <c r="BH62" i="1"/>
  <c r="BL62" i="1"/>
  <c r="BK92" i="1"/>
  <c r="BG92" i="1"/>
  <c r="AY92" i="1"/>
  <c r="BE92" i="1" s="1"/>
  <c r="BD92" i="1" s="1"/>
  <c r="BL92" i="1"/>
  <c r="BI92" i="1"/>
  <c r="BJ92" i="1"/>
  <c r="BH92" i="1"/>
  <c r="BI89" i="1"/>
  <c r="BG89" i="1"/>
  <c r="BH89" i="1"/>
  <c r="BK89" i="1"/>
  <c r="AY89" i="1"/>
  <c r="BE89" i="1" s="1"/>
  <c r="BD89" i="1" s="1"/>
  <c r="BL89" i="1"/>
  <c r="BJ89" i="1"/>
  <c r="BJ31" i="1"/>
  <c r="AY31" i="1"/>
  <c r="BE31" i="1" s="1"/>
  <c r="BD31" i="1" s="1"/>
  <c r="BG31" i="1"/>
  <c r="BI31" i="1"/>
  <c r="BL31" i="1"/>
  <c r="BH31" i="1"/>
  <c r="BK31" i="1"/>
  <c r="BI91" i="1"/>
  <c r="BK91" i="1"/>
  <c r="BL91" i="1"/>
  <c r="BB91" i="1"/>
  <c r="BF91" i="1" s="1"/>
  <c r="BD91" i="1" s="1"/>
  <c r="BG91" i="1"/>
  <c r="BH76" i="1"/>
  <c r="BL76" i="1"/>
  <c r="BK76" i="1"/>
  <c r="BI76" i="1"/>
  <c r="BJ76" i="1"/>
  <c r="BG76" i="1"/>
  <c r="AY76" i="1"/>
  <c r="BE76" i="1" s="1"/>
  <c r="BD76" i="1" s="1"/>
  <c r="BI24" i="1"/>
  <c r="AY111" i="1"/>
  <c r="BE111" i="1" s="1"/>
  <c r="BD111" i="1" s="1"/>
  <c r="BL111" i="1"/>
  <c r="BI111" i="1"/>
  <c r="BK111" i="1"/>
  <c r="BJ111" i="1"/>
  <c r="BG111" i="1"/>
  <c r="BH111" i="1"/>
  <c r="AK89" i="1"/>
  <c r="AR89" i="1" s="1"/>
  <c r="AK25" i="1"/>
  <c r="AR25" i="1" s="1"/>
  <c r="AJ49" i="1"/>
  <c r="AQ49" i="1" s="1"/>
  <c r="AK92" i="1"/>
  <c r="AR92" i="1" s="1"/>
  <c r="AJ131" i="1"/>
  <c r="AQ131" i="1" s="1"/>
  <c r="AJ88" i="1"/>
  <c r="AQ88" i="1" s="1"/>
  <c r="AK71" i="1"/>
  <c r="AR71" i="1" s="1"/>
  <c r="AK77" i="1"/>
  <c r="AR77" i="1" s="1"/>
  <c r="AK81" i="1"/>
  <c r="AR81" i="1" s="1"/>
  <c r="AK18" i="1"/>
  <c r="AR18" i="1" s="1"/>
  <c r="AK63" i="1"/>
  <c r="AR63" i="1" s="1"/>
  <c r="AJ62" i="1"/>
  <c r="AQ62" i="1" s="1"/>
  <c r="AJ92" i="1"/>
  <c r="AQ92" i="1" s="1"/>
  <c r="AJ89" i="1"/>
  <c r="AQ89" i="1" s="1"/>
  <c r="AJ31" i="1"/>
  <c r="AQ31" i="1" s="1"/>
  <c r="AK91" i="1"/>
  <c r="AR91" i="1" s="1"/>
  <c r="AK31" i="1"/>
  <c r="AR31" i="1" s="1"/>
  <c r="AK123" i="1"/>
  <c r="AR123" i="1" s="1"/>
  <c r="AK68" i="1"/>
  <c r="AR68" i="1" s="1"/>
  <c r="AJ76" i="1"/>
  <c r="AQ76" i="1" s="1"/>
  <c r="BH53" i="1"/>
  <c r="AY53" i="1"/>
  <c r="BE53" i="1" s="1"/>
  <c r="BD53" i="1" s="1"/>
  <c r="BJ53" i="1"/>
  <c r="BG53" i="1"/>
  <c r="BK53" i="1"/>
  <c r="BL53" i="1"/>
  <c r="BI53" i="1"/>
  <c r="BJ125" i="1"/>
  <c r="BH125" i="1"/>
  <c r="BL125" i="1"/>
  <c r="AY125" i="1"/>
  <c r="BE125" i="1" s="1"/>
  <c r="BD125" i="1" s="1"/>
  <c r="BK125" i="1"/>
  <c r="BI125" i="1"/>
  <c r="BG125" i="1"/>
  <c r="BG64" i="1"/>
  <c r="BL64" i="1"/>
  <c r="BK64" i="1"/>
  <c r="AY64" i="1"/>
  <c r="BE64" i="1" s="1"/>
  <c r="BD64" i="1" s="1"/>
  <c r="BI64" i="1"/>
  <c r="BH64" i="1"/>
  <c r="BJ64" i="1"/>
  <c r="BK112" i="1"/>
  <c r="BB112" i="1"/>
  <c r="BF112" i="1" s="1"/>
  <c r="BL112" i="1"/>
  <c r="BI112" i="1"/>
  <c r="BL58" i="1"/>
  <c r="BJ58" i="1"/>
  <c r="BI58" i="1"/>
  <c r="AY58" i="1"/>
  <c r="BE58" i="1" s="1"/>
  <c r="BD58" i="1" s="1"/>
  <c r="BG58" i="1"/>
  <c r="BK58" i="1"/>
  <c r="BH58" i="1"/>
  <c r="BH68" i="1"/>
  <c r="BG68" i="1"/>
  <c r="BL68" i="1"/>
  <c r="BJ68" i="1"/>
  <c r="BI68" i="1"/>
  <c r="AY68" i="1"/>
  <c r="BE68" i="1" s="1"/>
  <c r="BD68" i="1" s="1"/>
  <c r="BK68" i="1"/>
  <c r="BH25" i="1"/>
  <c r="BJ25" i="1"/>
  <c r="BK25" i="1"/>
  <c r="BG25" i="1"/>
  <c r="AY25" i="1"/>
  <c r="BE25" i="1" s="1"/>
  <c r="BD25" i="1" s="1"/>
  <c r="BI25" i="1"/>
  <c r="BL25" i="1"/>
  <c r="BH63" i="1"/>
  <c r="BL63" i="1"/>
  <c r="BJ63" i="1"/>
  <c r="BI63" i="1"/>
  <c r="AY63" i="1"/>
  <c r="BE63" i="1" s="1"/>
  <c r="BD63" i="1" s="1"/>
  <c r="BK63" i="1"/>
  <c r="BG63" i="1"/>
  <c r="BJ84" i="1"/>
  <c r="BI84" i="1"/>
  <c r="BH84" i="1"/>
  <c r="AY84" i="1"/>
  <c r="BE84" i="1" s="1"/>
  <c r="BD84" i="1" s="1"/>
  <c r="BG84" i="1"/>
  <c r="BL84" i="1"/>
  <c r="BK84" i="1"/>
  <c r="BL108" i="1"/>
  <c r="BB108" i="1"/>
  <c r="BF108" i="1" s="1"/>
  <c r="BD108" i="1" s="1"/>
  <c r="BI108" i="1"/>
  <c r="BK108" i="1"/>
  <c r="BG108" i="1"/>
  <c r="BJ113" i="1"/>
  <c r="AY113" i="1"/>
  <c r="BE113" i="1" s="1"/>
  <c r="BD113" i="1" s="1"/>
  <c r="BH113" i="1"/>
  <c r="BK81" i="1"/>
  <c r="BL81" i="1"/>
  <c r="AY81" i="1"/>
  <c r="BE81" i="1" s="1"/>
  <c r="BD81" i="1" s="1"/>
  <c r="BI81" i="1"/>
  <c r="BJ81" i="1"/>
  <c r="BH81" i="1"/>
  <c r="BG81" i="1"/>
  <c r="AY8" i="1"/>
  <c r="BE8" i="1" s="1"/>
  <c r="BD8" i="1" s="1"/>
  <c r="BG7" i="1"/>
  <c r="BK7" i="1"/>
  <c r="AJ7" i="1"/>
  <c r="AQ7" i="1" s="1"/>
  <c r="BK11" i="1"/>
  <c r="AY11" i="1"/>
  <c r="BE11" i="1" s="1"/>
  <c r="BD11" i="1" s="1"/>
  <c r="BJ11" i="1"/>
  <c r="BI11" i="1"/>
  <c r="BG11" i="1"/>
  <c r="BH11" i="1"/>
  <c r="BL11" i="1"/>
  <c r="BJ7" i="1"/>
  <c r="BH7" i="1"/>
  <c r="AJ11" i="1"/>
  <c r="AQ11" i="1" s="1"/>
  <c r="BL7" i="1"/>
  <c r="BI7" i="1"/>
  <c r="BJ8" i="1"/>
  <c r="BG8" i="1"/>
  <c r="AR8" i="1"/>
  <c r="BL8" i="1"/>
  <c r="BK8" i="1"/>
  <c r="BI8" i="1"/>
  <c r="K7" i="2"/>
  <c r="AK10" i="1"/>
  <c r="AR10" i="1" s="1"/>
  <c r="BJ3" i="1"/>
  <c r="BK3" i="1"/>
  <c r="AY3" i="1"/>
  <c r="BE3" i="1" s="1"/>
  <c r="BG3" i="1"/>
  <c r="BI3" i="1"/>
  <c r="BH3" i="1"/>
  <c r="BL3" i="1"/>
  <c r="BB10" i="1"/>
  <c r="BF10" i="1" s="1"/>
  <c r="BD10" i="1" s="1"/>
  <c r="BI10" i="1"/>
  <c r="BL10" i="1"/>
  <c r="BK10" i="1"/>
  <c r="BG10" i="1"/>
  <c r="AJ3" i="1"/>
  <c r="AQ3" i="1" s="1"/>
  <c r="AS5" i="1"/>
  <c r="AS2" i="1"/>
  <c r="AX2" i="1" s="1"/>
  <c r="BC2" i="1" s="1"/>
  <c r="BD2" i="1" s="1"/>
  <c r="AS9" i="1"/>
  <c r="AR5" i="1"/>
  <c r="AQ2" i="1"/>
  <c r="AY44" i="1" l="1"/>
  <c r="BE44" i="1" s="1"/>
  <c r="BD44" i="1" s="1"/>
  <c r="BK44" i="1"/>
  <c r="BI44" i="1"/>
  <c r="BL44" i="1"/>
  <c r="BD371" i="1"/>
  <c r="BD162" i="1"/>
  <c r="BD919" i="1"/>
  <c r="BD119" i="1"/>
  <c r="BD543" i="1"/>
  <c r="BD461" i="1"/>
  <c r="BD327" i="1"/>
  <c r="BD727" i="1"/>
  <c r="BD545" i="1"/>
  <c r="BD822" i="1"/>
  <c r="BD687" i="1"/>
  <c r="BD609" i="1"/>
  <c r="BD579" i="1"/>
  <c r="BD386" i="1"/>
  <c r="BD562" i="1"/>
  <c r="BD3" i="1"/>
  <c r="BD112" i="1"/>
  <c r="I14" i="10"/>
  <c r="I21" i="10"/>
  <c r="L24" i="10"/>
  <c r="H21" i="10"/>
  <c r="N24" i="10"/>
  <c r="K24" i="10"/>
  <c r="H24" i="10"/>
  <c r="P20" i="10"/>
  <c r="H14" i="10"/>
  <c r="M24" i="10"/>
  <c r="H12" i="10"/>
  <c r="H17" i="10"/>
  <c r="I25" i="10"/>
  <c r="H15" i="10"/>
  <c r="K20" i="10"/>
  <c r="N20" i="10"/>
  <c r="H16" i="10"/>
  <c r="I20" i="10"/>
  <c r="J20" i="10" s="1"/>
  <c r="L20" i="10"/>
  <c r="H20" i="10"/>
  <c r="L7" i="2"/>
  <c r="M20" i="10"/>
  <c r="O20" i="10"/>
  <c r="BK2" i="1"/>
  <c r="BL2" i="1"/>
  <c r="BH2" i="1"/>
  <c r="BJ2" i="1"/>
  <c r="BG2" i="1"/>
  <c r="BI2" i="1"/>
  <c r="AX9" i="1"/>
  <c r="BC9" i="1" s="1"/>
  <c r="BI9" i="1"/>
  <c r="BH9" i="1"/>
  <c r="BJ9" i="1"/>
  <c r="BK9" i="1"/>
  <c r="BG9" i="1"/>
  <c r="BL9" i="1"/>
  <c r="K8" i="2"/>
  <c r="AQ5" i="1"/>
  <c r="M14" i="10"/>
  <c r="AQ9" i="1"/>
  <c r="M19" i="10"/>
  <c r="O19" i="10"/>
  <c r="K19" i="10"/>
  <c r="P19" i="10"/>
  <c r="AX5" i="1"/>
  <c r="BC5" i="1" s="1"/>
  <c r="BH5" i="1"/>
  <c r="BI5" i="1"/>
  <c r="BL5" i="1"/>
  <c r="BK5" i="1"/>
  <c r="BG5" i="1"/>
  <c r="BJ5" i="1"/>
  <c r="P13" i="10"/>
  <c r="L15" i="10"/>
  <c r="N15" i="10"/>
  <c r="L25" i="10"/>
  <c r="N25" i="10"/>
  <c r="L21" i="10"/>
  <c r="P21" i="10"/>
  <c r="K21" i="10"/>
  <c r="M21" i="10"/>
  <c r="N21" i="10"/>
  <c r="O21" i="10"/>
  <c r="H22" i="10"/>
  <c r="H25" i="10"/>
  <c r="H19" i="10"/>
  <c r="H23" i="10"/>
  <c r="I12" i="10"/>
  <c r="I15" i="10"/>
  <c r="O24" i="10"/>
  <c r="H13" i="10"/>
  <c r="P24" i="10"/>
  <c r="N19" i="10"/>
  <c r="L19" i="10"/>
  <c r="H18" i="10"/>
  <c r="AB15" i="10"/>
  <c r="I24" i="10"/>
  <c r="J24" i="10" s="1"/>
  <c r="I19" i="10"/>
  <c r="I17" i="10"/>
  <c r="I18" i="10"/>
  <c r="I23" i="10"/>
  <c r="I16" i="10"/>
  <c r="I13" i="10"/>
  <c r="I22" i="10"/>
  <c r="L13" i="10" l="1"/>
  <c r="AB16" i="10"/>
  <c r="R2" i="2"/>
  <c r="M13" i="10"/>
  <c r="O12" i="10"/>
  <c r="M12" i="10"/>
  <c r="M15" i="10"/>
  <c r="O13" i="10"/>
  <c r="P15" i="10"/>
  <c r="O16" i="10"/>
  <c r="K13" i="10"/>
  <c r="P16" i="10"/>
  <c r="G12" i="10"/>
  <c r="J12" i="10" s="1"/>
  <c r="N12" i="10"/>
  <c r="P12" i="10"/>
  <c r="K12" i="10"/>
  <c r="L12" i="10"/>
  <c r="N13" i="10"/>
  <c r="K14" i="10"/>
  <c r="M23" i="10"/>
  <c r="M17" i="10"/>
  <c r="O15" i="10"/>
  <c r="P18" i="10"/>
  <c r="M22" i="10"/>
  <c r="O23" i="10"/>
  <c r="P14" i="10"/>
  <c r="N23" i="10"/>
  <c r="O25" i="10"/>
  <c r="L22" i="10"/>
  <c r="P17" i="10"/>
  <c r="N17" i="10"/>
  <c r="O14" i="10"/>
  <c r="N22" i="10"/>
  <c r="R5" i="2"/>
  <c r="R3" i="2"/>
  <c r="L8" i="2"/>
  <c r="R8" i="2"/>
  <c r="AB19" i="10"/>
  <c r="K17" i="10"/>
  <c r="O18" i="10"/>
  <c r="K22" i="10"/>
  <c r="P22" i="10"/>
  <c r="AB17" i="10"/>
  <c r="M18" i="10"/>
  <c r="L17" i="10"/>
  <c r="L23" i="10"/>
  <c r="K18" i="10"/>
  <c r="L18" i="10"/>
  <c r="K16" i="10"/>
  <c r="O22" i="10"/>
  <c r="K15" i="10"/>
  <c r="O17" i="10"/>
  <c r="P23" i="10"/>
  <c r="G22" i="10"/>
  <c r="J22" i="10" s="1"/>
  <c r="N16" i="10"/>
  <c r="G19" i="10"/>
  <c r="J19" i="10" s="1"/>
  <c r="AB20" i="10"/>
  <c r="R7" i="2"/>
  <c r="AB21" i="10"/>
  <c r="G21" i="10"/>
  <c r="J21" i="10" s="1"/>
  <c r="G15" i="10"/>
  <c r="J15" i="10" s="1"/>
  <c r="L16" i="10"/>
  <c r="L14" i="10"/>
  <c r="AB14" i="10"/>
  <c r="P25" i="10"/>
  <c r="N18" i="10"/>
  <c r="R4" i="2"/>
  <c r="AB22" i="10"/>
  <c r="R6" i="2"/>
  <c r="M16" i="10"/>
  <c r="G16" i="10"/>
  <c r="J16" i="10" s="1"/>
  <c r="BD5" i="1"/>
  <c r="G14" i="10"/>
  <c r="J14" i="10" s="1"/>
  <c r="K25" i="10"/>
  <c r="AB18" i="10"/>
  <c r="M25" i="10"/>
  <c r="G17" i="10"/>
  <c r="J17" i="10" s="1"/>
  <c r="N14" i="10"/>
  <c r="G23" i="10"/>
  <c r="J23" i="10" s="1"/>
  <c r="K23" i="10"/>
  <c r="G13" i="10"/>
  <c r="J13" i="10" s="1"/>
  <c r="G18" i="10"/>
  <c r="J18" i="10" s="1"/>
  <c r="BD9" i="1"/>
  <c r="G25" i="10"/>
  <c r="J25" i="10" s="1"/>
  <c r="H26" i="10"/>
  <c r="H38" i="10" s="1"/>
  <c r="I26" i="10"/>
  <c r="P26" i="10" l="1"/>
  <c r="J26" i="10"/>
  <c r="H39" i="10" s="1"/>
  <c r="H40" i="10" s="1"/>
  <c r="N26" i="10"/>
  <c r="M26" i="10"/>
  <c r="O26" i="10"/>
  <c r="L26" i="10"/>
  <c r="K26" i="10"/>
  <c r="G26" i="10"/>
  <c r="G27" i="10" s="1"/>
  <c r="P27" i="10" l="1"/>
  <c r="L27" i="10"/>
  <c r="J27" i="10"/>
  <c r="M27" i="10"/>
  <c r="I27" i="10"/>
  <c r="N27" i="10"/>
  <c r="H27" i="10"/>
  <c r="K27" i="10"/>
  <c r="O27" i="10"/>
</calcChain>
</file>

<file path=xl/sharedStrings.xml><?xml version="1.0" encoding="utf-8"?>
<sst xmlns="http://schemas.openxmlformats.org/spreadsheetml/2006/main" count="6725" uniqueCount="1849">
  <si>
    <t>PIF_Subject</t>
  </si>
  <si>
    <t>SourceID</t>
  </si>
  <si>
    <t>ExpectedDocs</t>
  </si>
  <si>
    <t>ExpectedGrantDocs</t>
  </si>
  <si>
    <t>DataLevel</t>
  </si>
  <si>
    <t>DataSource</t>
  </si>
  <si>
    <t>ArticleID</t>
  </si>
  <si>
    <t>Arts and Humanities</t>
  </si>
  <si>
    <t>Article</t>
  </si>
  <si>
    <t>NA</t>
  </si>
  <si>
    <t>Journal</t>
  </si>
  <si>
    <t>Scopus</t>
  </si>
  <si>
    <t>Review</t>
  </si>
  <si>
    <t>Biomedical Research Disciplines</t>
  </si>
  <si>
    <t>Business and Economics</t>
  </si>
  <si>
    <t>Proceedings</t>
  </si>
  <si>
    <t>Chemistry</t>
  </si>
  <si>
    <t>Clinical Medicine</t>
  </si>
  <si>
    <t>Earth Sciences</t>
  </si>
  <si>
    <t>Engineering</t>
  </si>
  <si>
    <t>Life Sciences</t>
  </si>
  <si>
    <t>Mathematics</t>
  </si>
  <si>
    <t>Multidisciplinary</t>
  </si>
  <si>
    <t>No PIF Category</t>
  </si>
  <si>
    <t>Physics and Astronomy</t>
  </si>
  <si>
    <t>Psychiatry/Psychology</t>
  </si>
  <si>
    <t>Social Science</t>
  </si>
  <si>
    <t>WoS</t>
  </si>
  <si>
    <t>PLOS ONE</t>
  </si>
  <si>
    <t>APPLIED PHYSICS LETTERS</t>
  </si>
  <si>
    <t>PHYSICAL REVIEW B</t>
  </si>
  <si>
    <t>PROCEEDINGS OF THE NATIONAL ACADEMY OF SCIENCES OF THE UNITED STATES OF AMERICA</t>
  </si>
  <si>
    <t>JOURNAL OF CHEMICAL PHYSICS</t>
  </si>
  <si>
    <t>JOURNAL OF PHYSICAL CHEMISTRY B</t>
  </si>
  <si>
    <t>AMERICAN JOURNAL OF PHYSIOLOGY-HEART AND CIRCULATORY PHYSIOLOGY</t>
  </si>
  <si>
    <t>JOURNAL OF COMPUTATIONAL PHYSICS</t>
  </si>
  <si>
    <t>JOURNAL OF AUTOIMMUNITY</t>
  </si>
  <si>
    <t>SCIENCE</t>
  </si>
  <si>
    <t>JOURNAL OF PHYSICAL CHEMISTRY C</t>
  </si>
  <si>
    <t>PHYSICAL REVIEW A</t>
  </si>
  <si>
    <t>JOURNAL OF THE AMERICAN CHEMICAL SOCIETY</t>
  </si>
  <si>
    <t>2013 PROCEEDINGS IEEE INFOCOM</t>
  </si>
  <si>
    <t>OECOLOGIA</t>
  </si>
  <si>
    <t>JOURNAL OF ORGANIC CHEMISTRY</t>
  </si>
  <si>
    <t>ENVIRONMENTAL SCIENCE &amp; TECHNOLOGY</t>
  </si>
  <si>
    <t>PHYSICAL REVIEW LETTERS</t>
  </si>
  <si>
    <t>JOURNAL OF PHYSICAL CHEMISTRY LETTERS</t>
  </si>
  <si>
    <t>STEM CELLS AND DEVELOPMENT</t>
  </si>
  <si>
    <t>NATURE COMMUNICATIONS</t>
  </si>
  <si>
    <t>ENVIRONMENTAL RESEARCH LETTERS</t>
  </si>
  <si>
    <t>GENE</t>
  </si>
  <si>
    <t>AMERICAN JOURNAL OF PHYSICAL ANTHROPOLOGY</t>
  </si>
  <si>
    <t>IEEE TRANSACTIONS ON VISUALIZATION AND COMPUTER GRAPHICS</t>
  </si>
  <si>
    <t>JOURNAL OF APPLIED PHYSICS</t>
  </si>
  <si>
    <t>DEVELOPMENTAL BIOLOGY</t>
  </si>
  <si>
    <t>FRONTIERS IN HUMAN NEUROSCIENCE</t>
  </si>
  <si>
    <t>PHYSICAL REVIEW E</t>
  </si>
  <si>
    <t>GENOME BIOLOGY AND EVOLUTION</t>
  </si>
  <si>
    <t>EXPERIMENTAL HEMATOLOGY</t>
  </si>
  <si>
    <t>ELECTROCHIMICA ACTA</t>
  </si>
  <si>
    <t>ATMOSPHERIC CHEMISTRY AND PHYSICS</t>
  </si>
  <si>
    <t>ACS NANO</t>
  </si>
  <si>
    <t>intercept</t>
  </si>
  <si>
    <t>coefficient</t>
  </si>
  <si>
    <t>APC</t>
  </si>
  <si>
    <t>Total Cost</t>
  </si>
  <si>
    <t>APC_Refined</t>
  </si>
  <si>
    <t>Total Cost Refined</t>
  </si>
  <si>
    <t>Data Point</t>
  </si>
  <si>
    <t>Source</t>
  </si>
  <si>
    <t>Document Count</t>
  </si>
  <si>
    <t>SNIP Doc Count</t>
  </si>
  <si>
    <t>No SNIP Doc Count</t>
  </si>
  <si>
    <t>Total Cost All SNIP Docs</t>
  </si>
  <si>
    <t>Point</t>
  </si>
  <si>
    <t>Average APC All SNIP Docs</t>
  </si>
  <si>
    <t>Total Cost All Docs</t>
  </si>
  <si>
    <t>Both</t>
  </si>
  <si>
    <t>Allocated to library through subsidy:</t>
  </si>
  <si>
    <t>Allocated to grant agencies:</t>
  </si>
  <si>
    <t>Allocated to other discretionary funds:</t>
  </si>
  <si>
    <t>Total Cost:</t>
  </si>
  <si>
    <t>Papers:</t>
  </si>
  <si>
    <t>Grant-funded papers:</t>
  </si>
  <si>
    <t>Verification</t>
  </si>
  <si>
    <t>Subsidy Structure 1</t>
  </si>
  <si>
    <t>Subsidy Structure 2</t>
  </si>
  <si>
    <t>Subsidy Structure 3</t>
  </si>
  <si>
    <t>Step options</t>
  </si>
  <si>
    <t>Other author funding</t>
  </si>
  <si>
    <t>Any discretionary funds (grants if available, other if no grants)</t>
  </si>
  <si>
    <t>Grant funding</t>
  </si>
  <si>
    <t>N/A</t>
  </si>
  <si>
    <t>Max</t>
  </si>
  <si>
    <t>Overpayments from library subsidy:</t>
  </si>
  <si>
    <t>Papers receiving overpayments:</t>
  </si>
  <si>
    <t>Step1 - LibSubGrant</t>
  </si>
  <si>
    <t>Step1 - GrantGrant</t>
  </si>
  <si>
    <t>Step1 - OtherGrant</t>
  </si>
  <si>
    <t>Step1-LibSubNonGrant</t>
  </si>
  <si>
    <t>Step1-OtherNonGrant</t>
  </si>
  <si>
    <t>Step1 - RemGrant</t>
  </si>
  <si>
    <t>Step1 - RemNonGrant</t>
  </si>
  <si>
    <t>Step2 - LibSubGrant</t>
  </si>
  <si>
    <t>Step2 - GrantGrant</t>
  </si>
  <si>
    <t>Step2 - OtherGrant</t>
  </si>
  <si>
    <t>Step2-LibSubNonGrant</t>
  </si>
  <si>
    <t>Step2-OtherNonGrant</t>
  </si>
  <si>
    <t>Step2 - RemGrant</t>
  </si>
  <si>
    <t>Step2 - RemNonGrant</t>
  </si>
  <si>
    <t>Step3 - LibSubGrant</t>
  </si>
  <si>
    <t>Step3 - GrantGrant</t>
  </si>
  <si>
    <t>Step3 - OtherGrant</t>
  </si>
  <si>
    <t>Step3-LibSubNonGrant</t>
  </si>
  <si>
    <t>Step3-OtherNonGrant</t>
  </si>
  <si>
    <t>Step3 - RemGrant</t>
  </si>
  <si>
    <t>Step3 - RemNonGrant</t>
  </si>
  <si>
    <t>Step4 - LibSubGrant</t>
  </si>
  <si>
    <t>Step4 - GrantGrant</t>
  </si>
  <si>
    <t>Step4 - OtherGrant</t>
  </si>
  <si>
    <t>Step4-LibSubNonGrant</t>
  </si>
  <si>
    <t>Step4-OtherNonGrant</t>
  </si>
  <si>
    <t>Step4 - RemGrant</t>
  </si>
  <si>
    <t>Step4 - RemNonGrant</t>
  </si>
  <si>
    <t>Total-LibGrant</t>
  </si>
  <si>
    <t>Total-GrantGrant</t>
  </si>
  <si>
    <t>Total-OtherGrant</t>
  </si>
  <si>
    <t>Total-LibNonGrant</t>
  </si>
  <si>
    <t>Total-OtherNonGrant</t>
  </si>
  <si>
    <t>ExpPymt-LibGrant</t>
  </si>
  <si>
    <t>ExpPymt-GrantGrant</t>
  </si>
  <si>
    <t>ExpPymt-OtherGrant</t>
  </si>
  <si>
    <t>ExpPymt-LibNonGrant</t>
  </si>
  <si>
    <t>ExpPymt-OtherNonGrant</t>
  </si>
  <si>
    <t>Payment - Lib</t>
  </si>
  <si>
    <t>Payment - Grant</t>
  </si>
  <si>
    <t>Payment - Other</t>
  </si>
  <si>
    <t>Payment allocated this step:</t>
  </si>
  <si>
    <t>Lib 100%</t>
  </si>
  <si>
    <t>Grant 100%</t>
  </si>
  <si>
    <t>Other 100%</t>
  </si>
  <si>
    <t>100% library-funded</t>
  </si>
  <si>
    <t>100% grant-funded</t>
  </si>
  <si>
    <t>100% other-funded</t>
  </si>
  <si>
    <t>L+G-funded</t>
  </si>
  <si>
    <t>L+O-funded</t>
  </si>
  <si>
    <t>G+O-funded</t>
  </si>
  <si>
    <t>L+G</t>
  </si>
  <si>
    <t>L+O</t>
  </si>
  <si>
    <t>G+O</t>
  </si>
  <si>
    <t>JOURNAL OF THE ELECTROCHEMICAL SOCIETY</t>
  </si>
  <si>
    <t>CARBOHYDRATE POLYMERS</t>
  </si>
  <si>
    <t>APPLIED ENERGY</t>
  </si>
  <si>
    <t>JOURNAL OF ENVIRONMENTAL QUALITY</t>
  </si>
  <si>
    <t>Overpayment - Lib</t>
  </si>
  <si>
    <t>PIF ID</t>
  </si>
  <si>
    <t>APC Assignment:</t>
  </si>
  <si>
    <t>Subject</t>
  </si>
  <si>
    <t>All</t>
  </si>
  <si>
    <t>Select how to apply APC equation:</t>
  </si>
  <si>
    <t>Uniformly</t>
  </si>
  <si>
    <t>By Subject</t>
  </si>
  <si>
    <t>Histogram</t>
  </si>
  <si>
    <t>Bin</t>
  </si>
  <si>
    <t>APC Histogram</t>
  </si>
  <si>
    <t>Institution</t>
  </si>
  <si>
    <t>Year</t>
  </si>
  <si>
    <t>n</t>
  </si>
  <si>
    <t>Advanced Parameters</t>
  </si>
  <si>
    <t>ExpectedDocs*AdvParam</t>
  </si>
  <si>
    <t>ExpGrantDocs*AdvParam</t>
  </si>
  <si>
    <t>ExpNonGrantDocs*AdvParam</t>
  </si>
  <si>
    <t>Papers</t>
  </si>
  <si>
    <t>TOTAL</t>
  </si>
  <si>
    <t>Funding Allocation:</t>
  </si>
  <si>
    <t>Library</t>
  </si>
  <si>
    <t>Grant Agencies</t>
  </si>
  <si>
    <t>Other Discretionary Funds</t>
  </si>
  <si>
    <t>100% library</t>
  </si>
  <si>
    <t>100% grant</t>
  </si>
  <si>
    <t>100% other</t>
  </si>
  <si>
    <t>Informational Parameters</t>
  </si>
  <si>
    <t>Break-even point, only non-grant-funded:</t>
  </si>
  <si>
    <t>Break-even point, all documents:</t>
  </si>
  <si>
    <t>Total Institutional Cost</t>
  </si>
  <si>
    <t>MODEL SUMMARY</t>
  </si>
  <si>
    <t>Institution:</t>
  </si>
  <si>
    <t>Based on data from:</t>
  </si>
  <si>
    <t>Grant Allocation, as a percentage of total institutional extramural research expenditures:</t>
  </si>
  <si>
    <t>Change in Total Institutional Cost, in dollars:</t>
  </si>
  <si>
    <t>Change in Total Institutional Cost, in percent:</t>
  </si>
  <si>
    <t>Projections for year:</t>
  </si>
  <si>
    <t>Years forward to project:</t>
  </si>
  <si>
    <t>Yearly growth in publication</t>
  </si>
  <si>
    <t>Yearly growth in APC</t>
  </si>
  <si>
    <t>Pub multiplier</t>
  </si>
  <si>
    <t>APC multiplier</t>
  </si>
  <si>
    <t>budget multiplier</t>
  </si>
  <si>
    <t>grant funding multiplier</t>
  </si>
  <si>
    <t>Yearly growth in library budget:</t>
  </si>
  <si>
    <t>Yearly growth in extramural research expenditure:</t>
  </si>
  <si>
    <t>Extramural research expenditures:</t>
  </si>
  <si>
    <t>Redirectable library funds:</t>
  </si>
  <si>
    <t>Funding allocations</t>
  </si>
  <si>
    <t>Sustainability measures</t>
  </si>
  <si>
    <t>Summary:</t>
  </si>
  <si>
    <t>Paper funding methods:</t>
  </si>
  <si>
    <t>Grant-funded papers</t>
  </si>
  <si>
    <t>Average APC</t>
  </si>
  <si>
    <t>Percentages</t>
  </si>
  <si>
    <t>Redirectable library expenditures</t>
  </si>
  <si>
    <t>Total extramural research expenditures</t>
  </si>
  <si>
    <t>Funding source</t>
  </si>
  <si>
    <t>(use 10000 for no max)</t>
  </si>
  <si>
    <t xml:space="preserve"> </t>
  </si>
  <si>
    <t>Data Import Instructions:</t>
  </si>
  <si>
    <t>1. Create appropriately structured 9-column dataset; see guide document for data specifications.</t>
  </si>
  <si>
    <t>2. Paste data into columns A through I.</t>
  </si>
  <si>
    <t>4. Switch to "Model Data" tab and enter characteristics of data and institution.</t>
  </si>
  <si>
    <t>5. Results will appear in "Model Results" tab; use the various parameter tabs to manipulate the model.</t>
  </si>
  <si>
    <t>3. Click here to finalize data import and apply analysis columns to data:</t>
  </si>
  <si>
    <t>Data restrictions:</t>
  </si>
  <si>
    <t>maxJVM</t>
  </si>
  <si>
    <t>maxAPC</t>
  </si>
  <si>
    <t>First:</t>
  </si>
  <si>
    <t>Second:</t>
  </si>
  <si>
    <t>Third:</t>
  </si>
  <si>
    <t>Fourth:</t>
  </si>
  <si>
    <t>up to</t>
  </si>
  <si>
    <t>% of cost</t>
  </si>
  <si>
    <t>Basic Library Subsidy</t>
  </si>
  <si>
    <t>Complex Library Subsidy</t>
  </si>
  <si>
    <t>Papers w/ grant</t>
  </si>
  <si>
    <t>Papers w/o grant</t>
  </si>
  <si>
    <t>Funding Allocation Parameters:</t>
  </si>
  <si>
    <t>Subsidy Structure #:</t>
  </si>
  <si>
    <t>Library + grant</t>
  </si>
  <si>
    <t>Library + other</t>
  </si>
  <si>
    <t>Grant + other</t>
  </si>
  <si>
    <t>DOCTYPE</t>
  </si>
  <si>
    <t>JournalValueMetric</t>
  </si>
  <si>
    <t>% of cost remaining</t>
  </si>
  <si>
    <t>Total cost remaining after this step:</t>
  </si>
  <si>
    <t>* Note: these percentages are calculated from the Raw Data tab.</t>
  </si>
  <si>
    <t>Calculated avg grant percentage for this dataset*</t>
  </si>
  <si>
    <t>Custom grant percentage</t>
  </si>
  <si>
    <t>Custom grant percentages</t>
  </si>
  <si>
    <t>Use custom grant percentages (y/n)?</t>
  </si>
  <si>
    <t>Percentage of articles with APCs</t>
  </si>
  <si>
    <t>OPTICS LETTERS</t>
  </si>
  <si>
    <t>JOURNAL OF MATERIALS CHEMISTRY C</t>
  </si>
  <si>
    <t>CONSERVATION GENETICS RESOURCES</t>
  </si>
  <si>
    <t>2013 IEEE INTERNATIONAL CONFERENCE ON COMPUTER VISION (ICCV)</t>
  </si>
  <si>
    <t>JOURNAL OF SOCIAL HISTORY</t>
  </si>
  <si>
    <t>WOS:000324368800004</t>
  </si>
  <si>
    <t>WOS:000323396500013</t>
  </si>
  <si>
    <t>INTERNATIONAL MECHANICAL ENGINEERING CONGRESS AND EXPOSITION - 2012, VOL 6, PTS A AND B</t>
  </si>
  <si>
    <t>EARTH SURFACE PROCESSES AND LANDFORMS</t>
  </si>
  <si>
    <t>WOS:000315601700069</t>
  </si>
  <si>
    <t>2013 IEEE CONFERENCE ON COMPUTER VISION AND PATTERN RECOGNITION (CVPR)</t>
  </si>
  <si>
    <t>BULLETIN OF MATHEMATICAL BIOLOGY</t>
  </si>
  <si>
    <t>WOS:000323055100003</t>
  </si>
  <si>
    <t>WOS:000316967100020</t>
  </si>
  <si>
    <t>QUARTERLY JOURNAL OF EXPERIMENTAL PSYCHOLOGY</t>
  </si>
  <si>
    <t>WOS:000328103700002</t>
  </si>
  <si>
    <t>WOS:000323788100008</t>
  </si>
  <si>
    <t>JOURNAL OF STATISTICAL MECHANICS-THEORY AND EXPERIMENT</t>
  </si>
  <si>
    <t>WOS:000350070400138</t>
  </si>
  <si>
    <t>CHEMICAL PHYSICS</t>
  </si>
  <si>
    <t>NANOSCALE</t>
  </si>
  <si>
    <t>WOS:000326057800011</t>
  </si>
  <si>
    <t>WOS:000312925200001</t>
  </si>
  <si>
    <t>PSYCHOLOGICAL SCIENCE</t>
  </si>
  <si>
    <t>CARBON</t>
  </si>
  <si>
    <t>INSTABILITIES AND STRUCTURES IN PROTO-PLANETARY DISKS</t>
  </si>
  <si>
    <t>WOS:000319936900009</t>
  </si>
  <si>
    <t>METABOLISM-CLINICAL AND EXPERIMENTAL</t>
  </si>
  <si>
    <t>NATURE CHEMISTRY</t>
  </si>
  <si>
    <t>COMMUNICATIONS IN NONLINEAR SCIENCE AND NUMERICAL SIMULATION</t>
  </si>
  <si>
    <t>WOS:000321351300023</t>
  </si>
  <si>
    <t>HISPANIA-A JOURNAL DEVOTED TO THE TEACHING OF SPANISH AND PORTUGUESE</t>
  </si>
  <si>
    <t>WOS:000316843300002</t>
  </si>
  <si>
    <t>METHODS</t>
  </si>
  <si>
    <t>PSYCHO-ONCOLOGY</t>
  </si>
  <si>
    <t>WOS:000322019800003</t>
  </si>
  <si>
    <t>JOURNAL OF SUPERCONDUCTIVITY AND NOVEL MAGNETISM</t>
  </si>
  <si>
    <t>WOS:000317014500003</t>
  </si>
  <si>
    <t>ASTROPHYSICAL JOURNAL</t>
  </si>
  <si>
    <t>WOS:000320775300010</t>
  </si>
  <si>
    <t>NUCLEAR PHYSICS A</t>
  </si>
  <si>
    <t>JOURNAL OF EXPERIMENTAL PSYCHOLOGY-LEARNING MEMORY AND COGNITION</t>
  </si>
  <si>
    <t>CEMENT AND CONCRETE RESEARCH</t>
  </si>
  <si>
    <t>WOS:000330488500007</t>
  </si>
  <si>
    <t>2013 IEEE 52ND ANNUAL CONFERENCE ON DECISION AND CONTROL (CDC)</t>
  </si>
  <si>
    <t>WOS:000352223501105</t>
  </si>
  <si>
    <t>SUBSTANCE USE &amp; MISUSE</t>
  </si>
  <si>
    <t>WOS:000317927700005</t>
  </si>
  <si>
    <t>ACM SIGPLAN NOTICES</t>
  </si>
  <si>
    <t>MBIO</t>
  </si>
  <si>
    <t>WOS:000321187400034</t>
  </si>
  <si>
    <t>PHYSICS OF FLUIDS</t>
  </si>
  <si>
    <t>WOS:000329178300020</t>
  </si>
  <si>
    <t>MOLECULAR BIOLOGY OF THE CELL</t>
  </si>
  <si>
    <t>WOS:000324492900003</t>
  </si>
  <si>
    <t>WOS:000320962400042</t>
  </si>
  <si>
    <t>GEOLOGY</t>
  </si>
  <si>
    <t>WOS:000327391200020</t>
  </si>
  <si>
    <t>ORGANIC LETTERS</t>
  </si>
  <si>
    <t>WOS:000314559000005</t>
  </si>
  <si>
    <t>NANO LETTERS</t>
  </si>
  <si>
    <t>ENVIRONMENTAL TOXICOLOGY AND CHEMISTRY</t>
  </si>
  <si>
    <t>2013 IEEE POWER AND ENERGY SOCIETY GENERAL MEETING (PES)</t>
  </si>
  <si>
    <t>WOS:000331874302031</t>
  </si>
  <si>
    <t>IEEE TRANSACTIONS ON INFORMATION THEORY</t>
  </si>
  <si>
    <t>WOS:000316407900003</t>
  </si>
  <si>
    <t>JOURNAL OF NEUROSCIENCE</t>
  </si>
  <si>
    <t>WOS:000316553800034</t>
  </si>
  <si>
    <t>WOS:000316407900001</t>
  </si>
  <si>
    <t>WOS:000315818700012</t>
  </si>
  <si>
    <t>CELL</t>
  </si>
  <si>
    <t>WOS:000320322400053</t>
  </si>
  <si>
    <t>CHEMICAL COMMUNICATIONS</t>
  </si>
  <si>
    <t>WOS:000318557200002</t>
  </si>
  <si>
    <t>CHEMICAL SCIENCE</t>
  </si>
  <si>
    <t>WOS:000315597900048</t>
  </si>
  <si>
    <t>WOS:000321605800052</t>
  </si>
  <si>
    <t>AUSTRALIAN JOURNAL OF MANAGEMENT</t>
  </si>
  <si>
    <t>CORROSION, PASSIVITY, AND ENERGY: A SYMPOSIUM IN HONOR OF DIGBY D. MACDONALD</t>
  </si>
  <si>
    <t>WOS:000338035300008</t>
  </si>
  <si>
    <t>SOUTH ASIA-JOURNAL OF SOUTH ASIAN STUDIES</t>
  </si>
  <si>
    <t>WOS:000328728500001</t>
  </si>
  <si>
    <t>WOS:000318031900003</t>
  </si>
  <si>
    <t>JOURNAL OF GEOPHYSICAL RESEARCH-PLANETS</t>
  </si>
  <si>
    <t>WOS:000324912400019</t>
  </si>
  <si>
    <t>NATURE</t>
  </si>
  <si>
    <t>BIOMETRIKA</t>
  </si>
  <si>
    <t>WOS:000319428000013</t>
  </si>
  <si>
    <t>ANALYST</t>
  </si>
  <si>
    <t>WOS:000316222300015</t>
  </si>
  <si>
    <t>PHYSICAL REVIEW D</t>
  </si>
  <si>
    <t>WOS:000318892400019</t>
  </si>
  <si>
    <t>RIVER RESEARCH AND APPLICATIONS</t>
  </si>
  <si>
    <t>WOS:000314712700010</t>
  </si>
  <si>
    <t>APPLIED AND ENVIRONMENTAL MICROBIOLOGY</t>
  </si>
  <si>
    <t>WOS:000322828100034</t>
  </si>
  <si>
    <t>WOS:000315487200004</t>
  </si>
  <si>
    <t>JOURNAL OF CELL BIOLOGY</t>
  </si>
  <si>
    <t>WOS:000318909500012</t>
  </si>
  <si>
    <t>WOS:000311823200019</t>
  </si>
  <si>
    <t>PHYSICS OF PLASMAS</t>
  </si>
  <si>
    <t>WOS:000323946800087</t>
  </si>
  <si>
    <t>ENERGY AND BUILDINGS</t>
  </si>
  <si>
    <t>2013 THIRD BERKELEY SYMPOSIUM ON ENERGY EFFICIENT ELECTRONIC SYSTEMS (E3S)</t>
  </si>
  <si>
    <t>WOS:000349828300015</t>
  </si>
  <si>
    <t>WOS:000321007000033</t>
  </si>
  <si>
    <t>STRUCTURAL HEALTH MONITORING 2011: CONDITION-BASED MAINTENANCE AND INTELLIGENT STRUCTURES, VOL 2</t>
  </si>
  <si>
    <t>WOS:000328194500055</t>
  </si>
  <si>
    <t>SOCIAL SCIENCE &amp; MEDICINE</t>
  </si>
  <si>
    <t>WOS:000314739300005</t>
  </si>
  <si>
    <t>PLANT PHYSIOLOGY</t>
  </si>
  <si>
    <t>ENDOCRINOLOGY</t>
  </si>
  <si>
    <t>PHYSICA SCRIPTA</t>
  </si>
  <si>
    <t>WOS:000329022300076</t>
  </si>
  <si>
    <t>NEURON</t>
  </si>
  <si>
    <t>COMPARATIVE MEDICINE</t>
  </si>
  <si>
    <t>WOS:000314675600010</t>
  </si>
  <si>
    <t>IEEE TRANSACTIONS ON PLASMA SCIENCE</t>
  </si>
  <si>
    <t>WOS:000323211500008</t>
  </si>
  <si>
    <t>WOS:000326509800016</t>
  </si>
  <si>
    <t>IEEE COMMUNICATIONS LETTERS</t>
  </si>
  <si>
    <t>WOS:000319706200038</t>
  </si>
  <si>
    <t>JOURNAL OF COMPUTATIONAL CHEMISTRY</t>
  </si>
  <si>
    <t>WOS:000320486100153</t>
  </si>
  <si>
    <t>WOS:000321042600009</t>
  </si>
  <si>
    <t>CHEMICAL SOCIETY REVIEWS</t>
  </si>
  <si>
    <t>SCIENTIFIC REPORTS</t>
  </si>
  <si>
    <t>WOS:000324285000005</t>
  </si>
  <si>
    <t>FRONTIERS IN PLANT SCIENCE</t>
  </si>
  <si>
    <t>WOS:000331379200001</t>
  </si>
  <si>
    <t>ANGEWANDTE CHEMIE-INTERNATIONAL EDITION</t>
  </si>
  <si>
    <t>BIOINFORMATICS</t>
  </si>
  <si>
    <t>PHILOSOPHICAL STUDIES</t>
  </si>
  <si>
    <t>WOS:000324546600006</t>
  </si>
  <si>
    <t>SCIENCE OF THE TOTAL ENVIRONMENT</t>
  </si>
  <si>
    <t>WOS:000316240200064</t>
  </si>
  <si>
    <t>CLINICAL PSYCHOLOGY REVIEW</t>
  </si>
  <si>
    <t>WOS:000328440000002</t>
  </si>
  <si>
    <t>AMERICAN JOURNAL OF RESPIRATORY AND CRITICAL CARE MEDICINE</t>
  </si>
  <si>
    <t>DIVERSITY AND DISTRIBUTIONS</t>
  </si>
  <si>
    <t>WOS:000315404100004</t>
  </si>
  <si>
    <t>MONTHLY NOTICES OF THE ROYAL ASTRONOMICAL SOCIETY</t>
  </si>
  <si>
    <t>CHILDREN AND YOUTH SERVICES REVIEW</t>
  </si>
  <si>
    <t>2013 IEEE 39TH PHOTOVOLTAIC SPECIALISTS CONFERENCE (PVSC)</t>
  </si>
  <si>
    <t>PLOS COMPUTATIONAL BIOLOGY</t>
  </si>
  <si>
    <t>2013 AMERICAN CONTROL CONFERENCE (ACC)</t>
  </si>
  <si>
    <t>CHEMICAL PHYSICS LETTERS</t>
  </si>
  <si>
    <t>WOS:000313644100001</t>
  </si>
  <si>
    <t>JOURNAL OF ENGINEERING FOR GAS TURBINES AND POWER-TRANSACTIONS OF THE ASME</t>
  </si>
  <si>
    <t>JOURNAL OF MACHINE LEARNING RESEARCH</t>
  </si>
  <si>
    <t>WOS:000323367000004</t>
  </si>
  <si>
    <t>STATISTICS IN MEDICINE</t>
  </si>
  <si>
    <t>2013 IEEE 10TH INTERNATIONAL SYMPOSIUM ON BIOMEDICAL IMAGING (ISBI)</t>
  </si>
  <si>
    <t>WOS:000328842000006</t>
  </si>
  <si>
    <t>JOURNAL OF BIOLOGICAL CHEMISTRY</t>
  </si>
  <si>
    <t>WOS:000330598200027</t>
  </si>
  <si>
    <t>NATURE PROTOCOLS</t>
  </si>
  <si>
    <t>WOS:000319673300018</t>
  </si>
  <si>
    <t>IEEE TRANSACTIONS ON DIELECTRICS AND ELECTRICAL INSULATION</t>
  </si>
  <si>
    <t>WOS:000322832600027</t>
  </si>
  <si>
    <t>SOIL BIOLOGY &amp; BIOCHEMISTRY</t>
  </si>
  <si>
    <t>TALANTA</t>
  </si>
  <si>
    <t>WOS:000328176000149</t>
  </si>
  <si>
    <t>JOURNAL OF GEOTECHNICAL AND GEOENVIRONMENTAL ENGINEERING</t>
  </si>
  <si>
    <t>WOS:000327449000009</t>
  </si>
  <si>
    <t>YALE FRENCH STUDIES</t>
  </si>
  <si>
    <t>WOS:000326951500011</t>
  </si>
  <si>
    <t>ATMOSPHERIC ENVIRONMENT</t>
  </si>
  <si>
    <t>WOS:000328094800019</t>
  </si>
  <si>
    <t>JOURNAL OF INSTRUMENTATION</t>
  </si>
  <si>
    <t>WOS:000320665400087</t>
  </si>
  <si>
    <t>JOURNAL OF NEUROGENETICS</t>
  </si>
  <si>
    <t>WOS:000330038700001</t>
  </si>
  <si>
    <t>WOS:000319551000015</t>
  </si>
  <si>
    <t>WOS:000321793800020</t>
  </si>
  <si>
    <t>WOS:000321500200035</t>
  </si>
  <si>
    <t>HERPETOLOGICA</t>
  </si>
  <si>
    <t>WOS:000328538500003</t>
  </si>
  <si>
    <t>BIOCONTROL</t>
  </si>
  <si>
    <t>WOS:000316918200003</t>
  </si>
  <si>
    <t>WOS:000319566300006</t>
  </si>
  <si>
    <t>CONTRACEPTION</t>
  </si>
  <si>
    <t>NEUROSCIENCE</t>
  </si>
  <si>
    <t>IEEE TRANSACTIONS ON INTELLIGENT TRANSPORTATION SYSTEMS</t>
  </si>
  <si>
    <t>WOS:000324336100041</t>
  </si>
  <si>
    <t>GHGT-11</t>
  </si>
  <si>
    <t>WOS:000345500506091</t>
  </si>
  <si>
    <t>WOS:000326125200008</t>
  </si>
  <si>
    <t>PROCEEDINGS OF THE COMBUSTION INSTITUTE</t>
  </si>
  <si>
    <t>WOS:000313125400183</t>
  </si>
  <si>
    <t>2013 INTERNATIONAL WORKSHOP ON MAGNETIC PARTICLE IMAGING (IWMPI)</t>
  </si>
  <si>
    <t>WOS:000325950400068</t>
  </si>
  <si>
    <t>CURRENT APPLIED PHYSICS</t>
  </si>
  <si>
    <t>WOS:000312846500019</t>
  </si>
  <si>
    <t>WOS:000326923000035</t>
  </si>
  <si>
    <t>WOS:000321425100023</t>
  </si>
  <si>
    <t>WOS:000324940000020</t>
  </si>
  <si>
    <t>PHYSICAL CHEMISTRY CHEMICAL PHYSICS</t>
  </si>
  <si>
    <t>PALAEONTOLOGIA ELECTRONICA</t>
  </si>
  <si>
    <t>WOS:000323525800009</t>
  </si>
  <si>
    <t>WOS:000324449800033</t>
  </si>
  <si>
    <t>WOS:000322619900065</t>
  </si>
  <si>
    <t>MOLECULAR BIOLOGY AND EVOLUTION</t>
  </si>
  <si>
    <t>JOURNAL OF BIOMECHANICS</t>
  </si>
  <si>
    <t>WOS:000318583800011</t>
  </si>
  <si>
    <t>INTERNATIONAL JOURNAL OF GAME THEORY</t>
  </si>
  <si>
    <t>WOS:000314505500008</t>
  </si>
  <si>
    <t>WOS:000313906600006</t>
  </si>
  <si>
    <t>WOS:000313456700035</t>
  </si>
  <si>
    <t>JOURNAL OF CONTAMINANT HYDROLOGY</t>
  </si>
  <si>
    <t>WOS:000326665200005</t>
  </si>
  <si>
    <t>2013 NORTH AMERICAN POWER SYMPOSIUM (NAPS)</t>
  </si>
  <si>
    <t>WOS:000332902200119</t>
  </si>
  <si>
    <t>WOS:000324488700005</t>
  </si>
  <si>
    <t>WOS:000319801700004</t>
  </si>
  <si>
    <t>MOLECULAR ONCOLOGY</t>
  </si>
  <si>
    <t>WOS:000328176400004</t>
  </si>
  <si>
    <t>ASME 2013 DYNAMIC SYSTEMS AND CONTROL CONFERENCE, VOL 2</t>
  </si>
  <si>
    <t>WOS:000337043200036</t>
  </si>
  <si>
    <t>METEORITICS &amp; PLANETARY SCIENCE</t>
  </si>
  <si>
    <t>WOS:000315492900007</t>
  </si>
  <si>
    <t>INFECTION GENETICS AND EVOLUTION</t>
  </si>
  <si>
    <t>WOS:000320569500010</t>
  </si>
  <si>
    <t>PHYSICS IN MEDICINE AND BIOLOGY</t>
  </si>
  <si>
    <t>LAB ON A CHIP</t>
  </si>
  <si>
    <t>WOS:000318514400013</t>
  </si>
  <si>
    <t>ELIFE</t>
  </si>
  <si>
    <t>WOS:000328610000002</t>
  </si>
  <si>
    <t>WOS:000321209200005</t>
  </si>
  <si>
    <t>JOURNAL OF HIGH ENERGY PHYSICS</t>
  </si>
  <si>
    <t>WOS:000315583200036</t>
  </si>
  <si>
    <t>ENVIRONMENTAL MANAGEMENT</t>
  </si>
  <si>
    <t>WOS:000314311300006</t>
  </si>
  <si>
    <t>JOURNAL OF ELECTRONIC MATERIALS</t>
  </si>
  <si>
    <t>WOS:000314529300022</t>
  </si>
  <si>
    <t>ACS CATALYSIS</t>
  </si>
  <si>
    <t>NUCLEAR FUSION</t>
  </si>
  <si>
    <t>WOS:000321780500019</t>
  </si>
  <si>
    <t>ELH</t>
  </si>
  <si>
    <t>WOS:000320971000010</t>
  </si>
  <si>
    <t>MOLECULAR PLANT</t>
  </si>
  <si>
    <t>WOS:000324829400015</t>
  </si>
  <si>
    <t>ENVIRONMENTAL MICROBIOLOGY</t>
  </si>
  <si>
    <t>NEUROPSYCHOLOGIA</t>
  </si>
  <si>
    <t>WOS:000317257600001</t>
  </si>
  <si>
    <t>ZEITSCHRIFT FUR PHYSIKALISCHE CHEMIE-INTERNATIONAL JOURNAL OF RESEARCH IN PHYSICAL CHEMISTRY &amp; CHEMICAL PHYSICS</t>
  </si>
  <si>
    <t>WOS:000317530500002</t>
  </si>
  <si>
    <t>PROCEEDINGS OF THE 18TH INTERNATIONAL CONFERENCE ON COMPUTER-AIDED ARCHITECTURAL DESIGN RESEARCH IN ASIA (CAADRIA 2013)</t>
  </si>
  <si>
    <t>WOS:000351496100049</t>
  </si>
  <si>
    <t>WOS:000330094900063</t>
  </si>
  <si>
    <t>CURRENT OPINION IN PSYCHIATRY</t>
  </si>
  <si>
    <t>WOS:000326814800008</t>
  </si>
  <si>
    <t>WOS:000330207500001</t>
  </si>
  <si>
    <t>MATERIALS &amp; DESIGN</t>
  </si>
  <si>
    <t>WOS:000323832200018</t>
  </si>
  <si>
    <t>WOS:000323624100007</t>
  </si>
  <si>
    <t>PROCEEDINGS OF THE INSTITUTION OF MECHANICAL ENGINEERS PART C-JOURNAL OF MECHANICAL ENGINEERING SCIENCE</t>
  </si>
  <si>
    <t>WOS:000326698900012</t>
  </si>
  <si>
    <t>PLANTA</t>
  </si>
  <si>
    <t>WOS:000314062500005</t>
  </si>
  <si>
    <t>WOS:000324044900003</t>
  </si>
  <si>
    <t>WOS:000327020900004</t>
  </si>
  <si>
    <t>EDUCATIONAL LEADERSHIP</t>
  </si>
  <si>
    <t>WOS:000318395800008</t>
  </si>
  <si>
    <t>WOS:000329137300031</t>
  </si>
  <si>
    <t>JOURNAL OF GLACIOLOGY</t>
  </si>
  <si>
    <t>WOS:000329013700011</t>
  </si>
  <si>
    <t>HIGH PERFORMANCE COMPUTING FOR COMPUTATIONAL SCIENCE - VECPAR 2012</t>
  </si>
  <si>
    <t>WOS:000342997100021</t>
  </si>
  <si>
    <t>ENGINEERING STRUCTURES</t>
  </si>
  <si>
    <t>TRANSPORTATION RESEARCH RECORD</t>
  </si>
  <si>
    <t>ASTROPHYSICAL JOURNAL LETTERS</t>
  </si>
  <si>
    <t>JOURNAL OF ECONOMIC ENTOMOLOGY</t>
  </si>
  <si>
    <t>WOS:000314882200042</t>
  </si>
  <si>
    <t>JOURNAL OF GEOPHYSICAL RESEARCH-SPACE PHYSICS</t>
  </si>
  <si>
    <t>WOS:000329508900046</t>
  </si>
  <si>
    <t>NUCLEAR INSTRUMENTS &amp; METHODS IN PHYSICS RESEARCH SECTION A-ACCELERATORS SPECTROMETERS DETECTORS AND ASSOCIATED EQUIPMENT</t>
  </si>
  <si>
    <t>WOS:000326680200007</t>
  </si>
  <si>
    <t>JOURNAL OF THE ACOUSTICAL SOCIETY OF AMERICA</t>
  </si>
  <si>
    <t>WOS:000318555900074</t>
  </si>
  <si>
    <t>WOS:000317346800025</t>
  </si>
  <si>
    <t>GREENHOUSE GASES-SCIENCE AND TECHNOLOGY</t>
  </si>
  <si>
    <t>WOS:000317431400006</t>
  </si>
  <si>
    <t>ADVANCES IN APPLIED PROBABILITY</t>
  </si>
  <si>
    <t>WOS:000325444200013</t>
  </si>
  <si>
    <t>AMERICAN ECONOMIC REVIEW</t>
  </si>
  <si>
    <t>WOS:000322877000021</t>
  </si>
  <si>
    <t>INFORMATION TECHNOLOGY FOR DEVELOPMENT</t>
  </si>
  <si>
    <t>WOS:000317894700002</t>
  </si>
  <si>
    <t>NATURE NEUROSCIENCE</t>
  </si>
  <si>
    <t>WOS:000315474800019</t>
  </si>
  <si>
    <t>WOS:000326091700002</t>
  </si>
  <si>
    <t>WOS:000324848500017</t>
  </si>
  <si>
    <t>WOS:000313007900043</t>
  </si>
  <si>
    <t>WOS:000315053300099</t>
  </si>
  <si>
    <t>DEVELOPMENTAL CELL</t>
  </si>
  <si>
    <t>WOS:000323191300009</t>
  </si>
  <si>
    <t>PHILOSOPHY AND PHENOMENOLOGICAL RESEARCH</t>
  </si>
  <si>
    <t>WOS:000320597300010</t>
  </si>
  <si>
    <t>2013 INTERNATIONAL JOINT CONFERENCE ON NEURAL NETWORKS (IJCNN)</t>
  </si>
  <si>
    <t>WOS:000349557200003</t>
  </si>
  <si>
    <t>WOS:000320115000018</t>
  </si>
  <si>
    <t>SENSORS AND ACTUATORS A-PHYSICAL</t>
  </si>
  <si>
    <t>WOS:000320145000033</t>
  </si>
  <si>
    <t>WOS:000326108700013</t>
  </si>
  <si>
    <t>WOS:000315184200069</t>
  </si>
  <si>
    <t>CELL METABOLISM</t>
  </si>
  <si>
    <t>IEEE TRANSACTIONS ON AUTOMATION SCIENCE AND ENGINEERING</t>
  </si>
  <si>
    <t>WOS:000325681600013</t>
  </si>
  <si>
    <t>MICROSCOPY AND MICROANALYSIS</t>
  </si>
  <si>
    <t>WOS:000316221500015</t>
  </si>
  <si>
    <t>CHEMICO-BIOLOGICAL INTERACTIONS</t>
  </si>
  <si>
    <t>WOS:000318201800045</t>
  </si>
  <si>
    <t>PHOENIX-THE JOURNAL OF THE CLASSICAL ASSOCIATION OF CANADA</t>
  </si>
  <si>
    <t>WOS:000329142300001</t>
  </si>
  <si>
    <t>WOS:000316085200011</t>
  </si>
  <si>
    <t>RESTORATIVE NEUROLOGY AND NEUROSCIENCE</t>
  </si>
  <si>
    <t>WOS:000313740500008</t>
  </si>
  <si>
    <t>WOS:000318839300005</t>
  </si>
  <si>
    <t>GEOPHYSICAL RESEARCH LETTERS</t>
  </si>
  <si>
    <t>WOS:000317826300003</t>
  </si>
  <si>
    <t>WOS:000352223506111</t>
  </si>
  <si>
    <t>PLOS NEGLECTED TROPICAL DISEASES</t>
  </si>
  <si>
    <t>INTERNATIONAL JOURNAL FOR PARASITOLOGY</t>
  </si>
  <si>
    <t>WOS:000328924700004</t>
  </si>
  <si>
    <t>TRANSACTIONS OF THE AMERICAN FISHERIES SOCIETY</t>
  </si>
  <si>
    <t>JOURNAL OF FELINE MEDICINE AND SURGERY</t>
  </si>
  <si>
    <t>WOS:000325973100007</t>
  </si>
  <si>
    <t>PROTEIN SCIENCE</t>
  </si>
  <si>
    <t>WOS:000322318600006</t>
  </si>
  <si>
    <t>WOS:000324613800010</t>
  </si>
  <si>
    <t>WOS:000321208800005</t>
  </si>
  <si>
    <t>COMPUTERS &amp; FLUIDS</t>
  </si>
  <si>
    <t>WOS:000315608800004</t>
  </si>
  <si>
    <t>WOS:000324095200026</t>
  </si>
  <si>
    <t>JOURNAL OF HEALTH PSYCHOLOGY</t>
  </si>
  <si>
    <t>WOS:000323833000003</t>
  </si>
  <si>
    <t>JOVE-JOURNAL OF VISUALIZED EXPERIMENTS</t>
  </si>
  <si>
    <t>HUMAN MOLECULAR GENETICS</t>
  </si>
  <si>
    <t>CHEMCATCHEM</t>
  </si>
  <si>
    <t>WOS:000323514200020</t>
  </si>
  <si>
    <t>BIOCHEMICAL PHARMACOLOGY</t>
  </si>
  <si>
    <t>WOS:000316423000016</t>
  </si>
  <si>
    <t>JOURNAL OF COMPUTATIONAL NEUROSCIENCE</t>
  </si>
  <si>
    <t>WOS:000321221500004</t>
  </si>
  <si>
    <t>PLOS GENETICS</t>
  </si>
  <si>
    <t>WOS:000314651500045</t>
  </si>
  <si>
    <t>WOS:000314426400003</t>
  </si>
  <si>
    <t>ADVANCED FUNCTIONAL MATERIALS</t>
  </si>
  <si>
    <t>WOS:000318315800003</t>
  </si>
  <si>
    <t>FOOD CHEMISTRY</t>
  </si>
  <si>
    <t>WOS:000321083800016</t>
  </si>
  <si>
    <t>JOURNAL OF VIROLOGY</t>
  </si>
  <si>
    <t>WOS:000312934400041</t>
  </si>
  <si>
    <t>DEVELOPMENTAL SCIENCE</t>
  </si>
  <si>
    <t>WOS:000317864500011</t>
  </si>
  <si>
    <t>LANGMUIR</t>
  </si>
  <si>
    <t>WOS:000326104500001</t>
  </si>
  <si>
    <t>WOS:000326335202072</t>
  </si>
  <si>
    <t>WOS:000318341400002</t>
  </si>
  <si>
    <t>WOS:000322180000021</t>
  </si>
  <si>
    <t>FOOD QUALITY AND PREFERENCE</t>
  </si>
  <si>
    <t>WOS:000315557500029</t>
  </si>
  <si>
    <t>SEMINARS IN NUCLEAR MEDICINE</t>
  </si>
  <si>
    <t>WOS:000312041900004</t>
  </si>
  <si>
    <t>JOURNAL OF PURE AND APPLIED ALGEBRA</t>
  </si>
  <si>
    <t>WOS:000314448000006</t>
  </si>
  <si>
    <t>MARINE RESOURCE ECONOMICS</t>
  </si>
  <si>
    <t>WOS:000324788100001</t>
  </si>
  <si>
    <t>JOURNAL OF WILDLIFE DISEASES</t>
  </si>
  <si>
    <t>BIOCHEMISTRY</t>
  </si>
  <si>
    <t>WOS:000330017700001</t>
  </si>
  <si>
    <t>WOS:000327210202003</t>
  </si>
  <si>
    <t>CARDIOVASCULAR AND INTERVENTIONAL RADIOLOGY</t>
  </si>
  <si>
    <t>WOS:000324252600022</t>
  </si>
  <si>
    <t>JOURNAL OF COMPARATIVE PATHOLOGY</t>
  </si>
  <si>
    <t>WOS:000325672000012</t>
  </si>
  <si>
    <t>JOURNAL OF NEUROSURGERY</t>
  </si>
  <si>
    <t>JOURNAL OF MECHANICAL DESIGN</t>
  </si>
  <si>
    <t>WOS:000326171400003</t>
  </si>
  <si>
    <t>JOURNAL OF MANAGEMENT STUDIES</t>
  </si>
  <si>
    <t>WOS:000319220600001</t>
  </si>
  <si>
    <t>29TH WINTER WORKSHOP ON NUCLEAR DYNAMICS (WWND2013)</t>
  </si>
  <si>
    <t>WOS:000325651300011</t>
  </si>
  <si>
    <t>NEUROSURGERY CLINICS OF NORTH AMERICA</t>
  </si>
  <si>
    <t>WOS:000329604900038</t>
  </si>
  <si>
    <t>MOLECULAR ENDOCRINOLOGY</t>
  </si>
  <si>
    <t>WOS:000318154400012</t>
  </si>
  <si>
    <t>V INTERNATIONAL SYMPOSIUM ON ACCLIMATIZATION AND ESTABLISHMENT OF MICROPROPAGATED PLANTS</t>
  </si>
  <si>
    <t>WOS:000332860700011</t>
  </si>
  <si>
    <t>INVERSE PROBLEMS</t>
  </si>
  <si>
    <t>INDUSTRIAL &amp; ENGINEERING CHEMISTRY RESEARCH</t>
  </si>
  <si>
    <t>STEM CELLS TRANSLATIONAL MEDICINE</t>
  </si>
  <si>
    <t>WOS:000320151300007</t>
  </si>
  <si>
    <t>WOS:000326199400020</t>
  </si>
  <si>
    <t>BONE</t>
  </si>
  <si>
    <t>WOS:000318000100015</t>
  </si>
  <si>
    <t>BMC EVOLUTIONARY BIOLOGY</t>
  </si>
  <si>
    <t>WOS:000319425300001</t>
  </si>
  <si>
    <t>WOS:000316251100012</t>
  </si>
  <si>
    <t>ATHEROSCLEROSIS</t>
  </si>
  <si>
    <t>MOLECULAR AND CELLULAR NEUROSCIENCE</t>
  </si>
  <si>
    <t>WOS:000317555300010</t>
  </si>
  <si>
    <t>IMMUNOLOGY AND CELL BIOLOGY</t>
  </si>
  <si>
    <t>WOS:000325712200005</t>
  </si>
  <si>
    <t>VETERINARY DERMATOLOGY</t>
  </si>
  <si>
    <t>WOS:000327217500009</t>
  </si>
  <si>
    <t>SMART MATERIALS AND STRUCTURES</t>
  </si>
  <si>
    <t>WOS:000314180900011</t>
  </si>
  <si>
    <t>WOS:000320500000030</t>
  </si>
  <si>
    <t>MAMMALIAN GENOME</t>
  </si>
  <si>
    <t>WOS:000325616000007</t>
  </si>
  <si>
    <t>ENTOMOLOGIA EXPERIMENTALIS ET APPLICATA</t>
  </si>
  <si>
    <t>WATER RESOURCES MANAGEMENT</t>
  </si>
  <si>
    <t>WOS:000323642700012</t>
  </si>
  <si>
    <t>VETERINARY RECORD</t>
  </si>
  <si>
    <t>WOS:000315708500019</t>
  </si>
  <si>
    <t>PHYTOPATHOLOGY</t>
  </si>
  <si>
    <t>WOS:000323404600007</t>
  </si>
  <si>
    <t>MOLECULAR PLANT-MICROBE INTERACTIONS</t>
  </si>
  <si>
    <t>WOS:000318960300005</t>
  </si>
  <si>
    <t>IEEE TRANSACTIONS ON SIGNAL PROCESSING</t>
  </si>
  <si>
    <t>CLINICAL REVIEWS IN ALLERGY &amp; IMMUNOLOGY</t>
  </si>
  <si>
    <t>WOS:000328276100003</t>
  </si>
  <si>
    <t>CHILD INDICATORS RESEARCH</t>
  </si>
  <si>
    <t>WOS:000318492100004</t>
  </si>
  <si>
    <t>JAVMA-JOURNAL OF THE AMERICAN VETERINARY MEDICAL ASSOCIATION</t>
  </si>
  <si>
    <t>WOS:000315011900017</t>
  </si>
  <si>
    <t>WOS:000318200900026</t>
  </si>
  <si>
    <t>EARLY HUMAN DEVELOPMENT</t>
  </si>
  <si>
    <t>WOS:000316998300086</t>
  </si>
  <si>
    <t>WOS:000323805000046</t>
  </si>
  <si>
    <t>WOS:000318331800010</t>
  </si>
  <si>
    <t>ANATOMICAL RECORD-ADVANCES IN INTEGRATIVE ANATOMY AND EVOLUTIONARY BIOLOGY</t>
  </si>
  <si>
    <t>WOS:000326031800010</t>
  </si>
  <si>
    <t>IOWA LAW REVIEW</t>
  </si>
  <si>
    <t>WOS:000341286200002</t>
  </si>
  <si>
    <t>26TH IEEE INTERNATIONAL CONFERENCE ON MICRO ELECTRO MECHANICAL SYSTEMS (MEMS 2013)</t>
  </si>
  <si>
    <t>WOS:000320549200159</t>
  </si>
  <si>
    <t>WOS:000322828100030</t>
  </si>
  <si>
    <t>JOURNAL OF FOOD SCIENCE</t>
  </si>
  <si>
    <t>WOS:000323202800026</t>
  </si>
  <si>
    <t>INORGANIC CHEMISTRY</t>
  </si>
  <si>
    <t>JOURNAL OF SECOND LANGUAGE WRITING</t>
  </si>
  <si>
    <t>WOS:000323293200009</t>
  </si>
  <si>
    <t>JOURNAL OF AGRICULTURAL AND FOOD CHEMISTRY</t>
  </si>
  <si>
    <t>WOS:000328865200010</t>
  </si>
  <si>
    <t>EQUINE VETERINARY JOURNAL</t>
  </si>
  <si>
    <t>WOS:000317410000021</t>
  </si>
  <si>
    <t>GEOSPHERE</t>
  </si>
  <si>
    <t>WOS:000320702100009</t>
  </si>
  <si>
    <t>JOURNAL OF ALZHEIMERS DISEASE</t>
  </si>
  <si>
    <t>STATISTICA SINICA</t>
  </si>
  <si>
    <t>WOS:000339130500010</t>
  </si>
  <si>
    <t>2013 ASILOMAR CONFERENCE ON SIGNALS, SYSTEMS AND COMPUTERS</t>
  </si>
  <si>
    <t>WOS:000341772900067</t>
  </si>
  <si>
    <t>WOS:000315356300015</t>
  </si>
  <si>
    <t>MOLECULAR PHYSICS</t>
  </si>
  <si>
    <t>WOS:000322866100016</t>
  </si>
  <si>
    <t>NATURE CELL BIOLOGY</t>
  </si>
  <si>
    <t>WOS:000315844900008</t>
  </si>
  <si>
    <t>MICROBIAL ECOLOGY</t>
  </si>
  <si>
    <t>WOS:000318183800016</t>
  </si>
  <si>
    <t>ANNALS OF NEUROLOGY</t>
  </si>
  <si>
    <t>WOS:000327369100006</t>
  </si>
  <si>
    <t>WOS:000322306500012</t>
  </si>
  <si>
    <t>IEEE TRANSACTIONS ON COMMUNICATIONS</t>
  </si>
  <si>
    <t>WOS:000330225000017</t>
  </si>
  <si>
    <t>WOS:000327670300021</t>
  </si>
  <si>
    <t>AIDS</t>
  </si>
  <si>
    <t>WOS:000326702700007</t>
  </si>
  <si>
    <t>HORTTECHNOLOGY</t>
  </si>
  <si>
    <t>WOS:000333480800008</t>
  </si>
  <si>
    <t>LIPIDS IN HEALTH AND DISEASE</t>
  </si>
  <si>
    <t>WOS:000318996800001</t>
  </si>
  <si>
    <t>JOURNAL OF CARDIOVASCULAR TRANSLATIONAL RESEARCH</t>
  </si>
  <si>
    <t>WOS:000313657700007</t>
  </si>
  <si>
    <t>WOS:000315761500033</t>
  </si>
  <si>
    <t>CLIMATE DYNAMICS</t>
  </si>
  <si>
    <t>VETERINARY CLINICS OF NORTH AMERICA-SMALL ANIMAL PRACTICE</t>
  </si>
  <si>
    <t>WOS:000321593600013</t>
  </si>
  <si>
    <t>WOS:000315120400042</t>
  </si>
  <si>
    <t>FRONTIERS IN AGING NEUROSCIENCE</t>
  </si>
  <si>
    <t>WOS:000326675500001</t>
  </si>
  <si>
    <t>WOS:000327437600002</t>
  </si>
  <si>
    <t>RSC ADVANCES</t>
  </si>
  <si>
    <t>WOS:000321623200056</t>
  </si>
  <si>
    <t>PSYCHONEUROENDOCRINOLOGY</t>
  </si>
  <si>
    <t>JOURNAL OF CHEMICAL THEORY AND COMPUTATION</t>
  </si>
  <si>
    <t>CLINICAL &amp; DEVELOPMENTAL IMMUNOLOGY</t>
  </si>
  <si>
    <t>WOS:000322464600001</t>
  </si>
  <si>
    <t>WOS:000320298700056</t>
  </si>
  <si>
    <t>JOURNAL OF AUTISM AND DEVELOPMENTAL DISORDERS</t>
  </si>
  <si>
    <t>WOS:000316849200065</t>
  </si>
  <si>
    <t>JOURNAL OF FINANCIAL ECONOMICS</t>
  </si>
  <si>
    <t>WOS:000318383200011</t>
  </si>
  <si>
    <t>WOS:000318334500025</t>
  </si>
  <si>
    <t>CIRCULATION RESEARCH</t>
  </si>
  <si>
    <t>WOS:000314356700011</t>
  </si>
  <si>
    <t>WOS:000317576600067</t>
  </si>
  <si>
    <t>JOURNAL OF GENERAL INTERNAL MEDICINE</t>
  </si>
  <si>
    <t>WOS:000325774800011</t>
  </si>
  <si>
    <t>UTILITIES POLICY</t>
  </si>
  <si>
    <t>WOS:000329420200010</t>
  </si>
  <si>
    <t>JOURNAL OF TRAUMA AND ACUTE CARE SURGERY</t>
  </si>
  <si>
    <t>BUILDING AND ENVIRONMENT</t>
  </si>
  <si>
    <t>WOS:000314371900049</t>
  </si>
  <si>
    <t>GLOBAL ENVIRONMENTAL CHANGE-HUMAN AND POLICY DIMENSIONS</t>
  </si>
  <si>
    <t>WOS:000329881300036</t>
  </si>
  <si>
    <t>EUROPEAN JOURNAL OF PREVENTIVE CARDIOLOGY</t>
  </si>
  <si>
    <t>WOS:000324383000001</t>
  </si>
  <si>
    <t>WOS:000330763800005</t>
  </si>
  <si>
    <t>NMR IN BIOMEDICINE</t>
  </si>
  <si>
    <t>VECTOR-BORNE AND ZOONOTIC DISEASES</t>
  </si>
  <si>
    <t>WOS:000325360300002</t>
  </si>
  <si>
    <t>BIOLOGICAL PSYCHIATRY</t>
  </si>
  <si>
    <t>WOS:000318458600004</t>
  </si>
  <si>
    <t>TRANSPORTATION RESEARCH PART B-METHODOLOGICAL</t>
  </si>
  <si>
    <t>ARTERIOSCLEROSIS THROMBOSIS AND VASCULAR BIOLOGY</t>
  </si>
  <si>
    <t>PEERJ</t>
  </si>
  <si>
    <t>WOS:000209189400003</t>
  </si>
  <si>
    <t>JOURNAL OF LIGHTWAVE TECHNOLOGY</t>
  </si>
  <si>
    <t>WOS:000313712400004</t>
  </si>
  <si>
    <t>APPLIED PHYSICS A-MATERIALS SCIENCE &amp; PROCESSING</t>
  </si>
  <si>
    <t>WOS:000316075700032</t>
  </si>
  <si>
    <t>DERMATOLOGIC SURGERY</t>
  </si>
  <si>
    <t>WOS:000315709000012</t>
  </si>
  <si>
    <t>WOS:000323316100040</t>
  </si>
  <si>
    <t>WOS:000324518900001</t>
  </si>
  <si>
    <t>NORTH AMERICAN JOURNAL OF AQUACULTURE</t>
  </si>
  <si>
    <t>WOS:000317290200006</t>
  </si>
  <si>
    <t>GENOME</t>
  </si>
  <si>
    <t>WOS:000314700000007</t>
  </si>
  <si>
    <t>GEOCHIMICA ET COSMOCHIMICA ACTA</t>
  </si>
  <si>
    <t>WOS:000317381100010</t>
  </si>
  <si>
    <t>WOS:000325991600085</t>
  </si>
  <si>
    <t>FEMS MICROBIOLOGY LETTERS</t>
  </si>
  <si>
    <t>WOS:000325612500001</t>
  </si>
  <si>
    <t>WOS:000331145700023</t>
  </si>
  <si>
    <t>WOS:000321662800017</t>
  </si>
  <si>
    <t>WOS:000325742200006</t>
  </si>
  <si>
    <t>EUROPEAN REVIEW OF AGRICULTURAL ECONOMICS</t>
  </si>
  <si>
    <t>WOS:000315632800007</t>
  </si>
  <si>
    <t>EXPERT OPINION ON BIOLOGICAL THERAPY</t>
  </si>
  <si>
    <t>WOS:000320064800007</t>
  </si>
  <si>
    <t>TRANSPORTATION RESEARCH PART D-TRANSPORT AND ENVIRONMENT</t>
  </si>
  <si>
    <t>WOS:000322297100009</t>
  </si>
  <si>
    <t>BMC GENOMICS</t>
  </si>
  <si>
    <t>WOS:000340054100393</t>
  </si>
  <si>
    <t>DEVELOPMENT AND PSYCHOPATHOLOGY</t>
  </si>
  <si>
    <t>WOS:000332382500005</t>
  </si>
  <si>
    <t>JOURNAL OF PHYSICS-CONDENSED MATTER</t>
  </si>
  <si>
    <t>WOS:000315992900007</t>
  </si>
  <si>
    <t>WOS:000329323900008</t>
  </si>
  <si>
    <t>BIOLOGY OF REPRODUCTION</t>
  </si>
  <si>
    <t>CONTRIBUTIONS TO MINERALOGY AND PETROLOGY</t>
  </si>
  <si>
    <t>WOS:000313867700006</t>
  </si>
  <si>
    <t>ACS CHEMICAL BIOLOGY</t>
  </si>
  <si>
    <t>WOS:000318001600022</t>
  </si>
  <si>
    <t>BMJ OPEN</t>
  </si>
  <si>
    <t>WOS:000330561300095</t>
  </si>
  <si>
    <t>II ALL AFRICA HORTICULTURE CONGRESS</t>
  </si>
  <si>
    <t>WOS:000333274200072</t>
  </si>
  <si>
    <t>PEDIATRIC RESEARCH</t>
  </si>
  <si>
    <t>WOS:000318189400004</t>
  </si>
  <si>
    <t>JOURNAL OF ECONOMIC GEOGRAPHY</t>
  </si>
  <si>
    <t>WOS:000322924000001</t>
  </si>
  <si>
    <t>OTOLARYNGOLOGY-HEAD AND NECK SURGERY</t>
  </si>
  <si>
    <t>JOURNAL OF AGRICULTURAL AND RESOURCE ECONOMICS</t>
  </si>
  <si>
    <t>WOS:000325037900009</t>
  </si>
  <si>
    <t>PERSONAL RELATIONSHIPS</t>
  </si>
  <si>
    <t>WOS:000319875800009</t>
  </si>
  <si>
    <t>MONOGRAPHS OF THE SOCIETY FOR RESEARCH IN CHILD DEVELOPMENT</t>
  </si>
  <si>
    <t>WOS:000323178200007</t>
  </si>
  <si>
    <t>WOS:000318153100042</t>
  </si>
  <si>
    <t>PLANT MOLECULAR BIOLOGY</t>
  </si>
  <si>
    <t>WOS:000312872900012</t>
  </si>
  <si>
    <t>WOS:000318347500063</t>
  </si>
  <si>
    <t>AMERICAN JOURNAL OF BOTANY</t>
  </si>
  <si>
    <t>WOS:000324510100005</t>
  </si>
  <si>
    <t>WOS:000318143300090</t>
  </si>
  <si>
    <t>WOS:000318854600014</t>
  </si>
  <si>
    <t>WOS:000315812800056</t>
  </si>
  <si>
    <t>JOURNAL OF PERSONALITY AND SOCIAL PSYCHOLOGY</t>
  </si>
  <si>
    <t>WOS:000315130400003</t>
  </si>
  <si>
    <t>BMC MUSCULOSKELETAL DISORDERS</t>
  </si>
  <si>
    <t>WOS:000321009000001</t>
  </si>
  <si>
    <t>WATER RESOURCES RESEARCH</t>
  </si>
  <si>
    <t>WOS:000323419100032</t>
  </si>
  <si>
    <t>BRITISH JOURNAL OF CANCER</t>
  </si>
  <si>
    <t>WOS:000316523400019</t>
  </si>
  <si>
    <t>Alzheimers &amp; Dementia</t>
  </si>
  <si>
    <t>WOS:000317092700012</t>
  </si>
  <si>
    <t>AFRICAN ARTS</t>
  </si>
  <si>
    <t>WOS:000314804100004</t>
  </si>
  <si>
    <t>ORGANOMETALLICS</t>
  </si>
  <si>
    <t>WOS:000326955700046</t>
  </si>
  <si>
    <t>JOURNAL OF UROLOGY</t>
  </si>
  <si>
    <t>WOS:000313464800094</t>
  </si>
  <si>
    <t>CANCER JOURNAL</t>
  </si>
  <si>
    <t>WOS:000316739400011</t>
  </si>
  <si>
    <t>WOS:000320846500016</t>
  </si>
  <si>
    <t>WOS:000328635500002</t>
  </si>
  <si>
    <t>NATURE REVIEWS NEUROSCIENCE</t>
  </si>
  <si>
    <t>WOS:000312597000013</t>
  </si>
  <si>
    <t>WOS:000327367500020</t>
  </si>
  <si>
    <t>SOCIAL PROBLEMS</t>
  </si>
  <si>
    <t>WOS:000314323900003</t>
  </si>
  <si>
    <t>PACIFIC HISTORICAL REVIEW</t>
  </si>
  <si>
    <t>WOS:000318743100002</t>
  </si>
  <si>
    <t>INTERNATIONAL JOURNAL OF CLIMATOLOGY</t>
  </si>
  <si>
    <t>WOS:000320399300021</t>
  </si>
  <si>
    <t>WOS:000314146700011</t>
  </si>
  <si>
    <t>DAEDALUS</t>
  </si>
  <si>
    <t>WOS:000338695700009</t>
  </si>
  <si>
    <t>PLOS BIOLOGY</t>
  </si>
  <si>
    <t>WOS:000315688500013</t>
  </si>
  <si>
    <t>WOS:000319749400010</t>
  </si>
  <si>
    <t>STANFORD LAW REVIEW</t>
  </si>
  <si>
    <t>WOS:000315004900001</t>
  </si>
  <si>
    <t>SURGERY FOR OBESITY AND RELATED DISEASES</t>
  </si>
  <si>
    <t>WOS:000316925900020</t>
  </si>
  <si>
    <t>CELL HOST &amp; MICROBE</t>
  </si>
  <si>
    <t>WOS:000330851300007</t>
  </si>
  <si>
    <t>2013 IEEE ANTENNAS AND PROPAGATION SOCIETY INTERNATIONAL SYMPOSIUM (APSURSI)</t>
  </si>
  <si>
    <t>WOS:000332766801240</t>
  </si>
  <si>
    <t>NURSING OUTLOOK</t>
  </si>
  <si>
    <t>WOS:000315011300004</t>
  </si>
  <si>
    <t>WOS:000326744700007</t>
  </si>
  <si>
    <t>UNDERSEA AND HYPERBARIC MEDICINE</t>
  </si>
  <si>
    <t>WOS:000323727800015</t>
  </si>
  <si>
    <t>WOS:000321839500006</t>
  </si>
  <si>
    <t>2013 INTERNATIONAL GREEN COMPUTING CONFERENCE (IGCC)</t>
  </si>
  <si>
    <t>WOS:000333160300060</t>
  </si>
  <si>
    <t>JOURNAL OF MEDICINAL CHEMISTRY</t>
  </si>
  <si>
    <t>WOS:000318892500027</t>
  </si>
  <si>
    <t>WOS:000330488800027</t>
  </si>
  <si>
    <t>BIOMEDICAL OPTICS EXPRESS</t>
  </si>
  <si>
    <t>WOS:000312710100014</t>
  </si>
  <si>
    <t>WOS:000323715500005</t>
  </si>
  <si>
    <t>ENVIRONMENTAL SCIENCE-PROCESSES &amp; IMPACTS</t>
  </si>
  <si>
    <t>WOS:000320936400001</t>
  </si>
  <si>
    <t>WOS:000326699200002</t>
  </si>
  <si>
    <t>WOS:000329377800001</t>
  </si>
  <si>
    <t>WOS:000321713200007</t>
  </si>
  <si>
    <t>WOS:000328702100005</t>
  </si>
  <si>
    <t>INVENTIONES MATHEMATICAE</t>
  </si>
  <si>
    <t>WOS:000324637400002</t>
  </si>
  <si>
    <t>WOS:000330097400030</t>
  </si>
  <si>
    <t>WOS:000323241000070</t>
  </si>
  <si>
    <t>HYPERTENSION</t>
  </si>
  <si>
    <t>WOS:000314876900002</t>
  </si>
  <si>
    <t>PROCEEDINGS OF THE FOURTEENTH INTERNATIONAL SYMPOSIUM ON QUALITY ELECTRONIC DESIGN (ISQED 2013)</t>
  </si>
  <si>
    <t>WOS:000324653700013</t>
  </si>
  <si>
    <t>WOS:000326220000043</t>
  </si>
  <si>
    <t>WOS:000335365700011</t>
  </si>
  <si>
    <t>JOURNAL OF ELECTROCARDIOLOGY</t>
  </si>
  <si>
    <t>WOS:000326857100027</t>
  </si>
  <si>
    <t>WOS:000320074700074</t>
  </si>
  <si>
    <t>NONLINEAR ANALYSIS-THEORY METHODS &amp; APPLICATIONS</t>
  </si>
  <si>
    <t>WOS:000326798800012</t>
  </si>
  <si>
    <t>MATHEMATICAL MODELLING OF NATURAL PHENOMENA</t>
  </si>
  <si>
    <t>WOS:000327027900011</t>
  </si>
  <si>
    <t>WOS:000324228800041</t>
  </si>
  <si>
    <t>WOS:000327697300007</t>
  </si>
  <si>
    <t>WOS:000316960500017</t>
  </si>
  <si>
    <t>NEUROPATHOLOGY</t>
  </si>
  <si>
    <t>WOS:000319827600013</t>
  </si>
  <si>
    <t>NANOTECHNOLOGY</t>
  </si>
  <si>
    <t>WOS:000320542200018</t>
  </si>
  <si>
    <t>WOS:000319435600066</t>
  </si>
  <si>
    <t>WOS:000314492300002</t>
  </si>
  <si>
    <t>NUTRITION AND CANCER-AN INTERNATIONAL JOURNAL</t>
  </si>
  <si>
    <t>WOS:000319511100009</t>
  </si>
  <si>
    <t>NATURE STRUCTURAL &amp; MOLECULAR BIOLOGY</t>
  </si>
  <si>
    <t>WOS:000325369500012</t>
  </si>
  <si>
    <t>PEDIATRIC PULMONOLOGY</t>
  </si>
  <si>
    <t>WOS:000317930800006</t>
  </si>
  <si>
    <t>ADVANCED HEALTHCARE MATERIALS</t>
  </si>
  <si>
    <t>WOS:000327899400011</t>
  </si>
  <si>
    <t>WOS:000330016800029</t>
  </si>
  <si>
    <t>WOS:000322210600053</t>
  </si>
  <si>
    <t>2013 IEEE 63RD ELECTRONIC COMPONENTS AND TECHNOLOGY CONFERENCE (ECTC)</t>
  </si>
  <si>
    <t>WOS:000332764900246</t>
  </si>
  <si>
    <t>AMERICAN JOURNAL OF PHYSIOLOGY-GASTROINTESTINAL AND LIVER PHYSIOLOGY</t>
  </si>
  <si>
    <t>WOS:000323434700006</t>
  </si>
  <si>
    <t>FRONTIERS IN COMPUTATIONAL NEUROSCIENCE</t>
  </si>
  <si>
    <t>WOS:000325173100001</t>
  </si>
  <si>
    <t>JOURNAL OF NEUROENDOCRINOLOGY</t>
  </si>
  <si>
    <t>WOS:000326517100020</t>
  </si>
  <si>
    <t>PLANT BIOLOGY</t>
  </si>
  <si>
    <t>WOS:000311848100027</t>
  </si>
  <si>
    <t>JOURNAL OF ASIAN STUDIES</t>
  </si>
  <si>
    <t>WOS:000319520500004</t>
  </si>
  <si>
    <t>WOS:000328693300005</t>
  </si>
  <si>
    <t>WOS:000321500900010</t>
  </si>
  <si>
    <t>WOS:000326319800067</t>
  </si>
  <si>
    <t>GENOME RESEARCH</t>
  </si>
  <si>
    <t>WOS:000327946900016</t>
  </si>
  <si>
    <t>WOS:000315120400020</t>
  </si>
  <si>
    <t>MATHEMATICAL BIOSCIENCES AND ENGINEERING</t>
  </si>
  <si>
    <t>WOS:000318150500027</t>
  </si>
  <si>
    <t>PROCEEDINGS OF 2013 URSI INTERNATIONAL SYMPOSIUM ON ELECTROMAGNETIC THEORY (EMTS)</t>
  </si>
  <si>
    <t>WOS:000327180500229</t>
  </si>
  <si>
    <t>IEEE ANTENNAS AND WIRELESS PROPAGATION LETTERS</t>
  </si>
  <si>
    <t>WOS:000320133600006</t>
  </si>
  <si>
    <t>INFECTION CONTROL AND HOSPITAL EPIDEMIOLOGY</t>
  </si>
  <si>
    <t>WOS:000318766800006</t>
  </si>
  <si>
    <t>2013 IEEE MILITARY COMMUNICATIONS CONFERENCE (MILCOM 2013)</t>
  </si>
  <si>
    <t>WOS:000347184000279</t>
  </si>
  <si>
    <t>JOURNAL OF CONSTRUCTIVIST PSYCHOLOGY</t>
  </si>
  <si>
    <t>WOS:000319050200006</t>
  </si>
  <si>
    <t>JOURNAL OF BALTIC STUDIES</t>
  </si>
  <si>
    <t>WOS:000315389400002</t>
  </si>
  <si>
    <t>2013 OPTICAL FIBER COMMUNICATION CONFERENCE AND EXPOSITION AND THE NATIONAL FIBER OPTIC ENGINEERS CONFERENCE (OFC/NFOEC)</t>
  </si>
  <si>
    <t>HEREDITY</t>
  </si>
  <si>
    <t>WOS:000317736000007</t>
  </si>
  <si>
    <t>WOS:000324660900046</t>
  </si>
  <si>
    <t>AMERICAN LITERARY HISTORY</t>
  </si>
  <si>
    <t>WOS:000323400700004</t>
  </si>
  <si>
    <t>WOS:000315841900035</t>
  </si>
  <si>
    <t>QUARTERLY JOURNAL OF MATHEMATICS</t>
  </si>
  <si>
    <t>WOS:000328694100014</t>
  </si>
  <si>
    <t>WOS:000319283700002</t>
  </si>
  <si>
    <t>WOS:000322723000039</t>
  </si>
  <si>
    <t>JOURNAL OF CLIMATE</t>
  </si>
  <si>
    <t>WOS:000319739300016</t>
  </si>
  <si>
    <t>WOS:000326147100002</t>
  </si>
  <si>
    <t>JOURNAL OF BACTERIOLOGY</t>
  </si>
  <si>
    <t>WOS:000321951300032</t>
  </si>
  <si>
    <t>BIOMATERIALS</t>
  </si>
  <si>
    <t>CONTEMPORARY CLINICAL TRIALS</t>
  </si>
  <si>
    <t>WOS:000329265300007</t>
  </si>
  <si>
    <t>LARYNGOSCOPE</t>
  </si>
  <si>
    <t>WOS:000320782200039</t>
  </si>
  <si>
    <t>IEEE TRANSACTIONS ON BIOMEDICAL ENGINEERING</t>
  </si>
  <si>
    <t>WOS:000322025300025</t>
  </si>
  <si>
    <t>IEEE TRANSACTIONS ON ELECTRON DEVICES</t>
  </si>
  <si>
    <t>WOS:000324233100003</t>
  </si>
  <si>
    <t>JOURNAL OF VISUAL CULTURE</t>
  </si>
  <si>
    <t>WOS:000317857700004</t>
  </si>
  <si>
    <t>PSYCHOSOMATIC MEDICINE</t>
  </si>
  <si>
    <t>WOS:000320508100013</t>
  </si>
  <si>
    <t>WOS:000326900100202</t>
  </si>
  <si>
    <t>2013 50TH ACM / EDAC / IEEE DESIGN AUTOMATION CONFERENCE (DAC)</t>
  </si>
  <si>
    <t>CLINICAL ORTHOPAEDICS AND RELATED RESEARCH</t>
  </si>
  <si>
    <t>WOS:000313798500009</t>
  </si>
  <si>
    <t>WOS:000322738000001</t>
  </si>
  <si>
    <t>PHYSICA D-NONLINEAR PHENOMENA</t>
  </si>
  <si>
    <t>WOS:000325123300006</t>
  </si>
  <si>
    <t>MEDICAL TEACHER</t>
  </si>
  <si>
    <t>WOS:000317928300004</t>
  </si>
  <si>
    <t>STUDIES IN AMERICAN FICTION</t>
  </si>
  <si>
    <t>WOS:000209229800003</t>
  </si>
  <si>
    <t>IEEE TRANSACTIONS ON PATTERN ANALYSIS AND MACHINE INTELLIGENCE</t>
  </si>
  <si>
    <t>WOS:000312560600008</t>
  </si>
  <si>
    <t>JOURNAL OF PEDIATRIC ORTHOPAEDICS</t>
  </si>
  <si>
    <t>WOS:000330451800018</t>
  </si>
  <si>
    <t>CURRENT OPINION IN CHEMICAL BIOLOGY</t>
  </si>
  <si>
    <t>WOS:000321092400022</t>
  </si>
  <si>
    <t>2013 IFIP/IEEE 21ST INTERNATIONAL CONFERENCE ON VERY LARGE SCALE INTEGRATION (VLSI-SOC)</t>
  </si>
  <si>
    <t>WOS:000332046100030</t>
  </si>
  <si>
    <t>WOS:000324470700022</t>
  </si>
  <si>
    <t>RAMANUJAN JOURNAL</t>
  </si>
  <si>
    <t>WOS:000327399100004</t>
  </si>
  <si>
    <t>QUALITATIVE SOCIAL WORK</t>
  </si>
  <si>
    <t>WOS:000319559500008</t>
  </si>
  <si>
    <t>HEALTH INFORMATICS JOURNAL</t>
  </si>
  <si>
    <t>WOS:000323639600002</t>
  </si>
  <si>
    <t>MEDICAL CARE</t>
  </si>
  <si>
    <t>WOS:000322853000038</t>
  </si>
  <si>
    <t>WOS:000324495100015</t>
  </si>
  <si>
    <t>STROKE</t>
  </si>
  <si>
    <t>WOS:000324831900036</t>
  </si>
  <si>
    <t>MEDICAL PHYSICS</t>
  </si>
  <si>
    <t>WOS:000328735700080</t>
  </si>
  <si>
    <t>GASTROENTEROLOGY</t>
  </si>
  <si>
    <t>WOS:000327537600028</t>
  </si>
  <si>
    <t>WOS:000322417400055</t>
  </si>
  <si>
    <t>PUBLIC HEALTH NUTRITION</t>
  </si>
  <si>
    <t>WOS:000322252500010</t>
  </si>
  <si>
    <t>WOS:000322103400007</t>
  </si>
  <si>
    <t>WOS:000327670300048</t>
  </si>
  <si>
    <t>JOURNAL OF CLINICAL ENDOCRINOLOGY &amp; METABOLISM</t>
  </si>
  <si>
    <t>JOURNAL OF CLINICAL PSYCHIATRY</t>
  </si>
  <si>
    <t>WOS:000322563800002</t>
  </si>
  <si>
    <t>WOS:000317563300023</t>
  </si>
  <si>
    <t>WOS:000316869500013</t>
  </si>
  <si>
    <t>PLOS PATHOGENS</t>
  </si>
  <si>
    <t>CLINICAL AND EXPERIMENTAL IMMUNOLOGY</t>
  </si>
  <si>
    <t>WOS:000320032400003</t>
  </si>
  <si>
    <t>ADVANCED MATERIALS</t>
  </si>
  <si>
    <t>WOS:000316816200014</t>
  </si>
  <si>
    <t>WOS:000315688500009</t>
  </si>
  <si>
    <t>WOS:000328529800026</t>
  </si>
  <si>
    <t>WOS:000327244200004</t>
  </si>
  <si>
    <t>CURRENT OPINION IN CRITICAL CARE</t>
  </si>
  <si>
    <t>WOS:000315952500006</t>
  </si>
  <si>
    <t>WOS:000319752600004</t>
  </si>
  <si>
    <t>JOURNAL OF THE AMERICAN PSYCHIATRIC NURSES ASSOCIATION</t>
  </si>
  <si>
    <t>WOS:000337720900007</t>
  </si>
  <si>
    <t>HARVARD EDUCATIONAL REVIEW</t>
  </si>
  <si>
    <t>WOS:000320420700003</t>
  </si>
  <si>
    <t>AMERICAN JOURNAL OF CARDIOLOGY</t>
  </si>
  <si>
    <t>WOS:000322224800001</t>
  </si>
  <si>
    <t>2013 IEEE INTERNATIONAL CONFERENCE ON BODY SENSOR NETWORKS (BSN)</t>
  </si>
  <si>
    <t>WOS:000333337600031</t>
  </si>
  <si>
    <t>FUSION ENGINEERING AND DESIGN</t>
  </si>
  <si>
    <t>WOS:000320219000011</t>
  </si>
  <si>
    <t>HERNIA</t>
  </si>
  <si>
    <t>WOS:000325130300012</t>
  </si>
  <si>
    <t>WOS:000320589900022</t>
  </si>
  <si>
    <t>PLANT CELL</t>
  </si>
  <si>
    <t>JOURNAL OF APPLIED REMOTE SENSING</t>
  </si>
  <si>
    <t>WOS:000326219100003</t>
  </si>
  <si>
    <t>WOS:000321029000004</t>
  </si>
  <si>
    <t>COMPUTER METHODS AND PROGRAMS IN BIOMEDICINE</t>
  </si>
  <si>
    <t>WOS:000322063800017</t>
  </si>
  <si>
    <t>JOURNAL OF STATISTICAL SOFTWARE</t>
  </si>
  <si>
    <t>WOS:000328129200001</t>
  </si>
  <si>
    <t>JOURNAL OF HEALTH AND SOCIAL BEHAVIOR</t>
  </si>
  <si>
    <t>WOS:000319868500005</t>
  </si>
  <si>
    <t>NUMERICAL HEAT TRANSFER PART B-FUNDAMENTALS</t>
  </si>
  <si>
    <t>WOS:000318292000001</t>
  </si>
  <si>
    <t>WOS:000326962700014</t>
  </si>
  <si>
    <t>BIOCHEMISTRY AND MOLECULAR BIOLOGY EDUCATION</t>
  </si>
  <si>
    <t>WOS:000314169300006</t>
  </si>
  <si>
    <t>INTERNATIONAL JOURNAL OF CANCER</t>
  </si>
  <si>
    <t>WOS:000317593100002</t>
  </si>
  <si>
    <t>ANNALS OF SAUDI MEDICINE</t>
  </si>
  <si>
    <t>WOS:000343340000033</t>
  </si>
  <si>
    <t>WOS:000318553900028</t>
  </si>
  <si>
    <t>EUKARYOTIC CELL</t>
  </si>
  <si>
    <t>OPHTHALMOLOGY</t>
  </si>
  <si>
    <t>WOS:000326681700016</t>
  </si>
  <si>
    <t>SUBSTANCE ABUSE</t>
  </si>
  <si>
    <t>WOS:000317742700007</t>
  </si>
  <si>
    <t>WOS:000327245700013</t>
  </si>
  <si>
    <t>RADIOLOGIC CLINICS OF NORTH AMERICA</t>
  </si>
  <si>
    <t>WOS:000325441500004</t>
  </si>
  <si>
    <t>AMERICAN JOURNAL OF HUMAN GENETICS</t>
  </si>
  <si>
    <t>WOS:000313759000015</t>
  </si>
  <si>
    <t>WOS:000327210205056</t>
  </si>
  <si>
    <t>INTERNATIONAL FORUM OF ALLERGY &amp; RHINOLOGY</t>
  </si>
  <si>
    <t>WOS:000328300500009</t>
  </si>
  <si>
    <t>JOURNAL OF GEOPHYSICAL RESEARCH-ATMOSPHERES</t>
  </si>
  <si>
    <t>ANCIENT MESOAMERICA</t>
  </si>
  <si>
    <t>WOS:000320858200012</t>
  </si>
  <si>
    <t>ACTA CRYSTALLOGRAPHICA SECTION D-BIOLOGICAL CRYSTALLOGRAPHY</t>
  </si>
  <si>
    <t>WOS:000316743300006</t>
  </si>
  <si>
    <t>WOS:000320485100069</t>
  </si>
  <si>
    <t>JOURNAL OF INVESTIGATIVE DERMATOLOGY</t>
  </si>
  <si>
    <t>WOS:000323203300013</t>
  </si>
  <si>
    <t>HUMAN GENE THERAPY METHODS</t>
  </si>
  <si>
    <t>WOS:000336835700002</t>
  </si>
  <si>
    <t>2013 10TH ANNUAL CONFERENCE ON WIRELESS ON-DEMAND NETWORK SYSTEMS AND SERVICES (WONS)</t>
  </si>
  <si>
    <t>WOS:000332040500021</t>
  </si>
  <si>
    <t>JOURNAL OF DUAL DIAGNOSIS</t>
  </si>
  <si>
    <t>DNA REPAIR</t>
  </si>
  <si>
    <t>WOS:000319243300003</t>
  </si>
  <si>
    <t>FACIAL PLASTIC SURGERY</t>
  </si>
  <si>
    <t>WOS:000330314900006</t>
  </si>
  <si>
    <t>WOS:000321053500009</t>
  </si>
  <si>
    <t>WOS:000318000100007</t>
  </si>
  <si>
    <t>PLASTIC AND RECONSTRUCTIVE SURGERY</t>
  </si>
  <si>
    <t>WOS:000328074800006</t>
  </si>
  <si>
    <t>DIGESTIVE DISEASES AND SCIENCES</t>
  </si>
  <si>
    <t>JOURNAL OF PROSTHODONTICS-IMPLANT ESTHETIC AND RECONSTRUCTIVE DENTISTRY</t>
  </si>
  <si>
    <t>WOS:000326022100003</t>
  </si>
  <si>
    <t>WOS:000318873900018</t>
  </si>
  <si>
    <t>WOS:000312841300016</t>
  </si>
  <si>
    <t>IEEE TRANSACTIONS ON COMPUTER-AIDED DESIGN OF INTEGRATED CIRCUITS AND SYSTEMS</t>
  </si>
  <si>
    <t>WOS:000314676500002</t>
  </si>
  <si>
    <t>CELLULAR AND MOLECULAR LIFE SCIENCES</t>
  </si>
  <si>
    <t>WOS:000327076100003</t>
  </si>
  <si>
    <t>WOS:000313033100007</t>
  </si>
  <si>
    <t>JOURNAL OF CONTROLLED RELEASE</t>
  </si>
  <si>
    <t>WOS:000315548200009</t>
  </si>
  <si>
    <t>BRAIN IMAGING AND BEHAVIOR</t>
  </si>
  <si>
    <t>WOS:000328853800011</t>
  </si>
  <si>
    <t>DEPRESSION AND ANXIETY</t>
  </si>
  <si>
    <t>WOS:000324988500003</t>
  </si>
  <si>
    <t>AMERICAN JOURNAL OF CANCER RESEARCH</t>
  </si>
  <si>
    <t>WOS:000331069500009</t>
  </si>
  <si>
    <t>WOS:000312883800017</t>
  </si>
  <si>
    <t>WOS:000324341500008</t>
  </si>
  <si>
    <t>HUMAN BRAIN MAPPING</t>
  </si>
  <si>
    <t>WOS:000317855400001</t>
  </si>
  <si>
    <t>ACCOUNTS OF CHEMICAL RESEARCH</t>
  </si>
  <si>
    <t>CLINICAL PEDIATRICS</t>
  </si>
  <si>
    <t>WOS:000318651600013</t>
  </si>
  <si>
    <t>DISASTER MEDICINE AND PUBLIC HEALTH PREPAREDNESS</t>
  </si>
  <si>
    <t>WOS:000323163300006</t>
  </si>
  <si>
    <t>JOURNAL OF CARDIOVASCULAR COMPUTED TOMOGRAPHY</t>
  </si>
  <si>
    <t>WOS:000318469800003</t>
  </si>
  <si>
    <t>WOS:000319061000002</t>
  </si>
  <si>
    <t>SALUD PUBLICA DE MEXICO</t>
  </si>
  <si>
    <t>WOS:000339932000011</t>
  </si>
  <si>
    <t>JOURNAL OF NEPHROLOGY</t>
  </si>
  <si>
    <t>WOS:000329765900002</t>
  </si>
  <si>
    <t>JAMA INTERNAL MEDICINE</t>
  </si>
  <si>
    <t>WOS:000329796500015</t>
  </si>
  <si>
    <t>LITHOSPHERE</t>
  </si>
  <si>
    <t>WOS:000327389200003</t>
  </si>
  <si>
    <t>CANCER RESEARCH</t>
  </si>
  <si>
    <t>WOS:000320486100033</t>
  </si>
  <si>
    <t>POETICS</t>
  </si>
  <si>
    <t>WOS:000329558200008</t>
  </si>
  <si>
    <t>WOS:000325073600014</t>
  </si>
  <si>
    <t>WOS:000325073600006</t>
  </si>
  <si>
    <t>SCHIZOPHRENIA RESEARCH</t>
  </si>
  <si>
    <t>WOS:000326180700002</t>
  </si>
  <si>
    <t>JOURNAL OF RELIGION &amp; HEALTH</t>
  </si>
  <si>
    <t>WOS:000321132600002</t>
  </si>
  <si>
    <t>ARCHIVES OF CLINICAL NEUROPSYCHOLOGY</t>
  </si>
  <si>
    <t>WOS:000327718700007</t>
  </si>
  <si>
    <t>2013 IEEE INTERNATIONAL CONFERENCE ON PERVASIVE COMPUTING AND COMMUNICATIONS WORKSHOPS (PERCOM WORKSHOPS)</t>
  </si>
  <si>
    <t>WOS:000325178400018</t>
  </si>
  <si>
    <t>QUALITY OF LIFE RESEARCH</t>
  </si>
  <si>
    <t>WOS:000324105100033</t>
  </si>
  <si>
    <t>ARTFORUM INTERNATIONAL</t>
  </si>
  <si>
    <t>WOS:000314328500012</t>
  </si>
  <si>
    <t>CHEMICAL ENGINEERING SCIENCE</t>
  </si>
  <si>
    <t>WOS:000327735900044</t>
  </si>
  <si>
    <t>JOURNAL OF ANTIMICROBIAL CHEMOTHERAPY</t>
  </si>
  <si>
    <t>WOS:000312646300002</t>
  </si>
  <si>
    <t>WOS:000325388500016</t>
  </si>
  <si>
    <t>JOURNAL OF MARKETING RESEARCH</t>
  </si>
  <si>
    <t>WOS:000316586200009</t>
  </si>
  <si>
    <t>JOURNAL OF THE AMERICAN HEART ASSOCIATION</t>
  </si>
  <si>
    <t>WOS:000326343200014</t>
  </si>
  <si>
    <t>JOURNAL OF CEREBRAL BLOOD FLOW AND METABOLISM</t>
  </si>
  <si>
    <t>WOS:000318394400011</t>
  </si>
  <si>
    <t>ENGINEERING OF CHEMICAL COMPLEXITY</t>
  </si>
  <si>
    <t>WOS:000337636600010</t>
  </si>
  <si>
    <t>NUTRITION</t>
  </si>
  <si>
    <t>WOS:000313138200012</t>
  </si>
  <si>
    <t>JOURNAL OF CLINICAL SLEEP MEDICINE</t>
  </si>
  <si>
    <t>WOS:000316209800015</t>
  </si>
  <si>
    <t>WOS:000327692700021</t>
  </si>
  <si>
    <t>JOURNAL OF NEUROSCIENCE METHODS</t>
  </si>
  <si>
    <t>WOS:000318828100001</t>
  </si>
  <si>
    <t>WOS:000319030000002</t>
  </si>
  <si>
    <t>DEVELOPMENTAL DYNAMICS</t>
  </si>
  <si>
    <t>WOS:000323315200010</t>
  </si>
  <si>
    <t>WOS:000341772900266</t>
  </si>
  <si>
    <t>CURRENT OSTEOPOROSIS REPORTS</t>
  </si>
  <si>
    <t>WOS:000209182200014</t>
  </si>
  <si>
    <t>WOS:000327253300010</t>
  </si>
  <si>
    <t>WOS:000322451800004</t>
  </si>
  <si>
    <t>TRENDS IN MICROBIOLOGY</t>
  </si>
  <si>
    <t>WOS:000325101400338</t>
  </si>
  <si>
    <t>OPHTHALMIC SURGERY LASERS &amp; IMAGING</t>
  </si>
  <si>
    <t>WOS:000321016000011</t>
  </si>
  <si>
    <t>MAGNETIC RESONANCE IN MEDICINE</t>
  </si>
  <si>
    <t>WOS:000317639700007</t>
  </si>
  <si>
    <t>POSITIONS-ASIA CRITIQUE</t>
  </si>
  <si>
    <t>WOS:000324346600005</t>
  </si>
  <si>
    <t>MATERIALS SCIENCE AND ENGINEERING A-STRUCTURAL MATERIALS PROPERTIES MICROSTRUCTURE AND PROCESSING</t>
  </si>
  <si>
    <t>IEEE JOURNAL OF SOLID-STATE CIRCUITS</t>
  </si>
  <si>
    <t>WOS:000320937700009</t>
  </si>
  <si>
    <t>INTERNATIONAL JOURNAL OF PSYCHOPHYSIOLOGY</t>
  </si>
  <si>
    <t>WOS:000321466000004</t>
  </si>
  <si>
    <t>WORDSWORTH CIRCLE</t>
  </si>
  <si>
    <t>WOS:000326710000004</t>
  </si>
  <si>
    <t>JOURNAL OF ADOLESCENT HEALTH</t>
  </si>
  <si>
    <t>WOS:000312850500013</t>
  </si>
  <si>
    <t>NATURE CHEMICAL BIOLOGY</t>
  </si>
  <si>
    <t>WOS:000312484200009</t>
  </si>
  <si>
    <t>WOS:000329560000013</t>
  </si>
  <si>
    <t>SLEEP MEDICINE</t>
  </si>
  <si>
    <t>WOS:000313727100010</t>
  </si>
  <si>
    <t>AMERICAN JOURNAL OF HOSPICE &amp; PALLIATIVE MEDICINE</t>
  </si>
  <si>
    <t>WOS:000317674300002</t>
  </si>
  <si>
    <t>WOS:000328006300045</t>
  </si>
  <si>
    <t>AMERICAN JOURNAL OF MEDICAL GENETICS PART C-SEMINARS IN MEDICAL GENETICS</t>
  </si>
  <si>
    <t>WOS:000326042200004</t>
  </si>
  <si>
    <t>WOS:000327100600021</t>
  </si>
  <si>
    <t>WOS:000314558300041</t>
  </si>
  <si>
    <t>WOS:000319807700012</t>
  </si>
  <si>
    <t>MEDICINE AND SCIENCE IN SPORTS AND EXERCISE</t>
  </si>
  <si>
    <t>WOS:000330464700004</t>
  </si>
  <si>
    <t>WOS:000326335203033</t>
  </si>
  <si>
    <t>WOS:000325670800001</t>
  </si>
  <si>
    <t>JOURNAL OF CLINICAL PHARMACOLOGY</t>
  </si>
  <si>
    <t>WOS:000318024500002</t>
  </si>
  <si>
    <t>WOS:000315588000034</t>
  </si>
  <si>
    <t>WOS:000323620100021</t>
  </si>
  <si>
    <t>WOS:000320111200052</t>
  </si>
  <si>
    <t>WOS:000327712200004</t>
  </si>
  <si>
    <t>WOS:000323560400010</t>
  </si>
  <si>
    <t>WOS:000313336900012</t>
  </si>
  <si>
    <t>WOS:000328015200001</t>
  </si>
  <si>
    <t>WOS:000321273200006</t>
  </si>
  <si>
    <t>WOS:000321296200007</t>
  </si>
  <si>
    <t>REMOTE SENSING OF ENVIRONMENT</t>
  </si>
  <si>
    <t>DRUG AND ALCOHOL DEPENDENCE</t>
  </si>
  <si>
    <t>WOS:000314987800016</t>
  </si>
  <si>
    <t>JOURNALS OF GERONTOLOGY SERIES A-BIOLOGICAL SCIENCES AND MEDICAL SCIENCES</t>
  </si>
  <si>
    <t>WOS:000322446000001</t>
  </si>
  <si>
    <t>CIRCULATION-ARRHYTHMIA AND ELECTROPHYSIOLOGY</t>
  </si>
  <si>
    <t>WOS:000328526000023</t>
  </si>
  <si>
    <t>PAIN</t>
  </si>
  <si>
    <t>EVOLUTION</t>
  </si>
  <si>
    <t>WOS:000319874800024</t>
  </si>
  <si>
    <t>OTOLOGY &amp; NEUROTOLOGY</t>
  </si>
  <si>
    <t>AIDS AND BEHAVIOR</t>
  </si>
  <si>
    <t>WOS:000318171800011</t>
  </si>
  <si>
    <t>AMERICAN JOURNAL OF HUMAN BIOLOGY</t>
  </si>
  <si>
    <t>WOS:000328566000002</t>
  </si>
  <si>
    <t>JOURNAL OF FORENSIC NURSING</t>
  </si>
  <si>
    <t>WOS:000209277700003</t>
  </si>
  <si>
    <t>TRANSPLANTATION</t>
  </si>
  <si>
    <t>WOS:000318764500015</t>
  </si>
  <si>
    <t>JOURNAL OF MATERIALS CHEMISTRY A</t>
  </si>
  <si>
    <t>WOS:000326785700003</t>
  </si>
  <si>
    <t>LUPUS</t>
  </si>
  <si>
    <t>WOS:000317341900004</t>
  </si>
  <si>
    <t>WOS:000318354400012</t>
  </si>
  <si>
    <t>WOS:000325822100009</t>
  </si>
  <si>
    <t>WOS:000328160100047</t>
  </si>
  <si>
    <t>WOS:000314685400006</t>
  </si>
  <si>
    <t>BREAST</t>
  </si>
  <si>
    <t>WOS:000319285000002</t>
  </si>
  <si>
    <t>WOS:000327071400009</t>
  </si>
  <si>
    <t>CURRENT OPINION IN NEUROLOGY</t>
  </si>
  <si>
    <t>WOS:000318614400001</t>
  </si>
  <si>
    <t>MONTHLY WEATHER REVIEW</t>
  </si>
  <si>
    <t>WOS:000330516300007</t>
  </si>
  <si>
    <t>RUSSIAN JOURNAL OF MATHEMATICAL PHYSICS</t>
  </si>
  <si>
    <t>WOS:000328853300004</t>
  </si>
  <si>
    <t>WOS:000327795300010</t>
  </si>
  <si>
    <t>CURRENT ATHEROSCLEROSIS REPORTS</t>
  </si>
  <si>
    <t>WOS:000320656500006</t>
  </si>
  <si>
    <t>WOS:000326241200059</t>
  </si>
  <si>
    <t>JOURNAL OF NEUROSURGERY-SPINE</t>
  </si>
  <si>
    <t>WOS:000312950300009</t>
  </si>
  <si>
    <t>BONE RESEARCH</t>
  </si>
  <si>
    <t>WOS:000344992100007</t>
  </si>
  <si>
    <t>WOS:000316710100010</t>
  </si>
  <si>
    <t>WOS:000315751400016</t>
  </si>
  <si>
    <t>WOS:000316206400008</t>
  </si>
  <si>
    <t>JOURNAL OF CLINICAL INVESTIGATION</t>
  </si>
  <si>
    <t>WOS:000315749400006</t>
  </si>
  <si>
    <t>WOS:000325489300016</t>
  </si>
  <si>
    <t>WOS:000322858200001</t>
  </si>
  <si>
    <t>APPLIED PSYCHOLINGUISTICS</t>
  </si>
  <si>
    <t>WOS:000317432600003</t>
  </si>
  <si>
    <t>PROCEEDINGS OF THE NATIONAL ACADEMY OF SCIENCES INDIA SECTION B-BIOLOGICAL SCIENCES</t>
  </si>
  <si>
    <t>WOS:000319883700014</t>
  </si>
  <si>
    <t>FINANCIAL MANAGEMENT</t>
  </si>
  <si>
    <t>WOS:000326187000002</t>
  </si>
  <si>
    <t>2013 IEEE 29TH INTERNATIONAL CONFERENCE ON DATA ENGINEERING (ICDE)</t>
  </si>
  <si>
    <t>WOS:000326733500082</t>
  </si>
  <si>
    <t>2013 IEEE 32ND INTERNATIONAL PERFORMANCE COMPUTING AND COMMUNICATIONS CONFERENCE (IPCCC)</t>
  </si>
  <si>
    <t>WOS:000335495800014</t>
  </si>
  <si>
    <t>GENETICS</t>
  </si>
  <si>
    <t>WOS:000329874100035</t>
  </si>
  <si>
    <t>WOS:000325482700021</t>
  </si>
  <si>
    <t>WOS:000323114200055</t>
  </si>
  <si>
    <t>WOS:000314172200033</t>
  </si>
  <si>
    <t>WOS:000313941000004</t>
  </si>
  <si>
    <t>JOURNAL OF SPECIAL EDUCATION</t>
  </si>
  <si>
    <t>WOS:000321206300003</t>
  </si>
  <si>
    <t>WOS:000316183500010</t>
  </si>
  <si>
    <t>NATURAL AREAS JOURNAL</t>
  </si>
  <si>
    <t>WOS:000342875200012</t>
  </si>
  <si>
    <t>INTERNATIONAL JOURNAL OF COMPARATIVE SOCIOLOGY</t>
  </si>
  <si>
    <t>WOS:000330307100002</t>
  </si>
  <si>
    <t>2013 IEEE/ACM INTERNATIONAL CONFERENCE ON COMPUTER-AIDED DESIGN (ICCAD)</t>
  </si>
  <si>
    <t>WOS:000331072100082</t>
  </si>
  <si>
    <t>WOS:000325126100059</t>
  </si>
  <si>
    <t>ENVIRONMENT INTERNATIONAL</t>
  </si>
  <si>
    <t>WOS:000327566900003</t>
  </si>
  <si>
    <t>WOS:000323564600080</t>
  </si>
  <si>
    <t>BIOMED RESEARCH INTERNATIONAL</t>
  </si>
  <si>
    <t>WOS:000324190600001</t>
  </si>
  <si>
    <t>WOS:000316340700019</t>
  </si>
  <si>
    <t>WOS:000327741400020</t>
  </si>
  <si>
    <t>PEST MANAGEMENT SCIENCE</t>
  </si>
  <si>
    <t>WOS:000325357800001</t>
  </si>
  <si>
    <t>WOS:000323650900007</t>
  </si>
  <si>
    <t>WOS:000312418800009</t>
  </si>
  <si>
    <t>WOS:000316987900022</t>
  </si>
  <si>
    <t>WOS:000320724200008</t>
  </si>
  <si>
    <t>JOURNAL OF THE AMERICAN MOSQUITO CONTROL ASSOCIATION</t>
  </si>
  <si>
    <t>WOS:000316368200011</t>
  </si>
  <si>
    <t>PLANT CELL REPORTS</t>
  </si>
  <si>
    <t>WOS:000313660200006</t>
  </si>
  <si>
    <t>BRITISH JOURNAL OF AESTHETICS</t>
  </si>
  <si>
    <t>WOS:000315318800002</t>
  </si>
  <si>
    <t>WOS:000347184000258</t>
  </si>
  <si>
    <t>CHEMSUSCHEM</t>
  </si>
  <si>
    <t>WOS:000330881800017</t>
  </si>
  <si>
    <t>WOS:000322103000018</t>
  </si>
  <si>
    <t>MUTATION RESEARCH-GENETIC TOXICOLOGY AND ENVIRONMENTAL MUTAGENESIS</t>
  </si>
  <si>
    <t>WOS:000315362500009</t>
  </si>
  <si>
    <t>WOS:000326213700009</t>
  </si>
  <si>
    <t>WOS:000320930100007</t>
  </si>
  <si>
    <t>WOS:000315748100044</t>
  </si>
  <si>
    <t>WOS:000313424400003</t>
  </si>
  <si>
    <t>ECOLOGICAL APPLICATIONS</t>
  </si>
  <si>
    <t>WOS:000315104800014</t>
  </si>
  <si>
    <t>GEOMORPHOLOGY</t>
  </si>
  <si>
    <t>WOS:000320212700005</t>
  </si>
  <si>
    <t>WOS:000321956400002</t>
  </si>
  <si>
    <t>WOS:000315181600035</t>
  </si>
  <si>
    <t>CLASSICAL AND QUANTUM GRAVITY</t>
  </si>
  <si>
    <t>WOS:000318972600003</t>
  </si>
  <si>
    <t>WOS:000322320200027</t>
  </si>
  <si>
    <t>INTERNATIONAL JOURNAL OF ADHESION AND ADHESIVES</t>
  </si>
  <si>
    <t>WOS:000315547600008</t>
  </si>
  <si>
    <t>WOS:000324690400005</t>
  </si>
  <si>
    <t>WOS:000320106100008</t>
  </si>
  <si>
    <t>WOS:000326298500001</t>
  </si>
  <si>
    <t>INTERNATIONAL ENVIRONMENTAL AGREEMENTS-POLITICS LAW AND ECONOMICS</t>
  </si>
  <si>
    <t>WOS:000315384600006</t>
  </si>
  <si>
    <t>INTERNATIONAL JOURNAL OF MODERN PHYSICS A</t>
  </si>
  <si>
    <t>WOS:000327594700009</t>
  </si>
  <si>
    <t>AMERICAN QUARTERLY</t>
  </si>
  <si>
    <t>WOS:000317318900002</t>
  </si>
  <si>
    <t>WOS:000320101900006</t>
  </si>
  <si>
    <t>WOS:000326240100020</t>
  </si>
  <si>
    <t>INTERNATIONAL JOURNAL OF MASS SPECTROMETRY</t>
  </si>
  <si>
    <t>WOS:000327809900039</t>
  </si>
  <si>
    <t>WOS:000327752200016</t>
  </si>
  <si>
    <t>OCEANOGRAPHY</t>
  </si>
  <si>
    <t>WOS:000323810600079</t>
  </si>
  <si>
    <t>WOS:000326881100047</t>
  </si>
  <si>
    <t>WOS:000318269300092</t>
  </si>
  <si>
    <t>PHYSICAL BIOLOGY</t>
  </si>
  <si>
    <t>WOS:000317103500003</t>
  </si>
  <si>
    <t>WEB INFORMATION SYSTEMS ENGINEERING - WISE 2013, PT II</t>
  </si>
  <si>
    <t>WOS:000342805300002</t>
  </si>
  <si>
    <t>SOFT MATTER</t>
  </si>
  <si>
    <t>WOS:000318562800013</t>
  </si>
  <si>
    <t>WOS:000325494800004</t>
  </si>
  <si>
    <t>WOS:000321766600013</t>
  </si>
  <si>
    <t>WOS:000351830500309</t>
  </si>
  <si>
    <t>IEEE ELECTRON DEVICE LETTERS</t>
  </si>
  <si>
    <t>MRS BULLETIN</t>
  </si>
  <si>
    <t>WOS:000317549500010</t>
  </si>
  <si>
    <t>WOS:000325665400015</t>
  </si>
  <si>
    <t>WOS:000327210201069</t>
  </si>
  <si>
    <t>WOS:000322633500005</t>
  </si>
  <si>
    <t>MARINE BIOLOGY</t>
  </si>
  <si>
    <t>WOS:000319360100018</t>
  </si>
  <si>
    <t>WOS:000328099400014</t>
  </si>
  <si>
    <t>JOURNAL OF ENGINEERING MECHANICS</t>
  </si>
  <si>
    <t>WOS:000325214400005</t>
  </si>
  <si>
    <t>WOS:000322227600013</t>
  </si>
  <si>
    <t>WOS:000320156300016</t>
  </si>
  <si>
    <t>LEONARDO MUSIC JOURNAL</t>
  </si>
  <si>
    <t>WOS:000326931000017</t>
  </si>
  <si>
    <t>WOS:000321151800003</t>
  </si>
  <si>
    <t>COMPARATIVE POLITICAL STUDIES</t>
  </si>
  <si>
    <t>WOS:000314477100001</t>
  </si>
  <si>
    <t>WOS:000320645800001</t>
  </si>
  <si>
    <t>AUTOMATICA</t>
  </si>
  <si>
    <t>WOS:000313772600020</t>
  </si>
  <si>
    <t>JOURNAL OF METAMORPHIC GEOLOGY</t>
  </si>
  <si>
    <t>WOS:000315731600006</t>
  </si>
  <si>
    <t>WOS:000322055600024</t>
  </si>
  <si>
    <t>WOS:000352223502058</t>
  </si>
  <si>
    <t>WOS:000327601700017</t>
  </si>
  <si>
    <t>ETHOS</t>
  </si>
  <si>
    <t>WOS:000325491900001</t>
  </si>
  <si>
    <t>WOS:000322087100042</t>
  </si>
  <si>
    <t>2013 IEEE SYMPOSIUM ON 3D USER INTERFACES (3DUI)</t>
  </si>
  <si>
    <t>WOS:000325093300045</t>
  </si>
  <si>
    <t>EXPERIMENTAL BRAIN RESEARCH</t>
  </si>
  <si>
    <t>WOS:000313018500005</t>
  </si>
  <si>
    <t>WOS:000316033200060</t>
  </si>
  <si>
    <t>EARLY CHILDHOOD RESEARCH QUARTERLY</t>
  </si>
  <si>
    <t>WOS:000316707700022</t>
  </si>
  <si>
    <t>WOS:000319284700006</t>
  </si>
  <si>
    <t>WOS:000323277300026</t>
  </si>
  <si>
    <t>WOS:000322577300003</t>
  </si>
  <si>
    <t>WOS:000330017700015</t>
  </si>
  <si>
    <t>2013 IEEE 21ST INTERNATIONAL SYMPOSIUM ON MODELING, ANALYSIS &amp; SIMULATION OF COMPUTER AND TELECOMMUNICATION SYSTEMS (MASCOTS 2013)</t>
  </si>
  <si>
    <t>WOS:000347906000040</t>
  </si>
  <si>
    <t>WOS:000326305300008</t>
  </si>
  <si>
    <t>GALAXY MERGERS IN AN EVOLVING UNIVERSE</t>
  </si>
  <si>
    <t>WOS:000327278600040</t>
  </si>
  <si>
    <t>WOS:000316998900011</t>
  </si>
  <si>
    <t>WOS:000328160100088</t>
  </si>
  <si>
    <t>WOS:000325876300004</t>
  </si>
  <si>
    <t>ISRAEL JOURNAL OF MATHEMATICS</t>
  </si>
  <si>
    <t>WOS:000325819800005</t>
  </si>
  <si>
    <t>WOS:000321435800002</t>
  </si>
  <si>
    <t>WOS:000316054000035</t>
  </si>
  <si>
    <t>WOS:000325991100005</t>
  </si>
  <si>
    <t>WOS:000320132100052</t>
  </si>
  <si>
    <t>ART JOURNAL</t>
  </si>
  <si>
    <t>WOS:000327102400004</t>
  </si>
  <si>
    <t>WOS:000326828400003</t>
  </si>
  <si>
    <t>CHEMBIOCHEM</t>
  </si>
  <si>
    <t>WOS:000326292100011</t>
  </si>
  <si>
    <t>WOS:000327210200134</t>
  </si>
  <si>
    <t>WOS:000313008900004</t>
  </si>
  <si>
    <t>WOS:000332749800010</t>
  </si>
  <si>
    <t>WOS:000327487500052</t>
  </si>
  <si>
    <t>2013 IEEE AEROSPACE CONFERENCE</t>
  </si>
  <si>
    <t>WOS:000320123900021</t>
  </si>
  <si>
    <t>HARD X-RAY, GAMMA-RAY, AND NEUTRON DETECTOR PHYSICS XV</t>
  </si>
  <si>
    <t>WOS:000326643800012</t>
  </si>
  <si>
    <t>ASIAN THEATRE JOURNAL</t>
  </si>
  <si>
    <t>WOS:000326992300018</t>
  </si>
  <si>
    <t>DISCOURSE PROCESSES</t>
  </si>
  <si>
    <t>WOS:000320751400003</t>
  </si>
  <si>
    <t>JOURNAL OF GUIDANCE CONTROL AND DYNAMICS</t>
  </si>
  <si>
    <t>WOS:000315832200022</t>
  </si>
  <si>
    <t>ANNALS OF BOTANY</t>
  </si>
  <si>
    <t>WOS:000316692500003</t>
  </si>
  <si>
    <t>WOS:000321500200027</t>
  </si>
  <si>
    <t>MOLECULAR BIOSYSTEMS</t>
  </si>
  <si>
    <t>WOS:000319882200030</t>
  </si>
  <si>
    <t>WOS:000319428200013</t>
  </si>
  <si>
    <t>DEEP-SEA RESEARCH PART II-TOPICAL STUDIES IN OCEANOGRAPHY</t>
  </si>
  <si>
    <t>WOS:000326361600017</t>
  </si>
  <si>
    <t>WOS:000324912400003</t>
  </si>
  <si>
    <t>SCIENCE SIGNALING</t>
  </si>
  <si>
    <t>JOURNAL OF GASTROENTEROLOGY AND HEPATOLOGY</t>
  </si>
  <si>
    <t>WOS:000323389700017</t>
  </si>
  <si>
    <t>WOS:000323875200019</t>
  </si>
  <si>
    <t>ANTICANCER RESEARCH</t>
  </si>
  <si>
    <t>WOS:000317632200014</t>
  </si>
  <si>
    <t>WOS:000326152300092</t>
  </si>
  <si>
    <t>JOURNAL OF EARTHQUAKE ENGINEERING</t>
  </si>
  <si>
    <t>WOS:000325787700004</t>
  </si>
  <si>
    <t>CHEMISTRY-A EUROPEAN JOURNAL</t>
  </si>
  <si>
    <t>WOS:000331300600019</t>
  </si>
  <si>
    <t>WOS:000327007400014</t>
  </si>
  <si>
    <t>AMERICAN JOURNAL OF GERIATRIC PSYCHIATRY</t>
  </si>
  <si>
    <t>JOURNAL OF THE INTERNATIONAL NEUROPSYCHOLOGICAL SOCIETY</t>
  </si>
  <si>
    <t>WOS:000316195900005</t>
  </si>
  <si>
    <t>WOS:000327315500008</t>
  </si>
  <si>
    <t>WOS:000315209800083</t>
  </si>
  <si>
    <t>WOS:000330266500003</t>
  </si>
  <si>
    <t>INTERNATIONAL SECURITY</t>
  </si>
  <si>
    <t>WOS:000326183400003</t>
  </si>
  <si>
    <t>WOS:000313115000007</t>
  </si>
  <si>
    <t>AMERICAN JOURNAL OF ROENTGENOLOGY</t>
  </si>
  <si>
    <t>WOS:000320771900031</t>
  </si>
  <si>
    <t>WOS:000325822100091</t>
  </si>
  <si>
    <t>MOLECULAR SYSTEMS BIOLOGY</t>
  </si>
  <si>
    <t>WOS:000326733900005</t>
  </si>
  <si>
    <t>WOS:000326284100029</t>
  </si>
  <si>
    <t>BRAIN TOPOGRAPHY</t>
  </si>
  <si>
    <t>WOS:000323910700002</t>
  </si>
  <si>
    <t>WOS:000330467700002</t>
  </si>
  <si>
    <t>WOS:000319966100025</t>
  </si>
  <si>
    <t>AMERICAN JOURNAL OF KIDNEY DISEASES</t>
  </si>
  <si>
    <t>WOS:000317274900348</t>
  </si>
  <si>
    <t>STUDIES IN COMPARATIVE INTERNATIONAL DEVELOPMENT</t>
  </si>
  <si>
    <t>WOS:000318877800001</t>
  </si>
  <si>
    <t>HEALTH MONITORING OF STRUCTURAL AND BIOLOGICAL SYSTEMS 2013</t>
  </si>
  <si>
    <t>WOS:000323074200081</t>
  </si>
  <si>
    <t>JOURNAL OF NEUROIMMUNE PHARMACOLOGY</t>
  </si>
  <si>
    <t>WOS:000328496000017</t>
  </si>
  <si>
    <t>WOS:000316285600008</t>
  </si>
  <si>
    <t>HYDROLOGY AND EARTH SYSTEM SCIENCES</t>
  </si>
  <si>
    <t>WOS:000319857200012</t>
  </si>
  <si>
    <t>CURRENT OPINION IN INFECTIOUS DISEASES</t>
  </si>
  <si>
    <t>WOS:000326810600001</t>
  </si>
  <si>
    <t>INTERNATIONAL JOURNAL OF EATING DISORDERS</t>
  </si>
  <si>
    <t>WOS:000326175900009</t>
  </si>
  <si>
    <t>WOS:000314351300028</t>
  </si>
  <si>
    <t>WOS:000324085200005</t>
  </si>
  <si>
    <t>GRAEFES ARCHIVE FOR CLINICAL AND EXPERIMENTAL OPHTHALMOLOGY</t>
  </si>
  <si>
    <t>WOS:000316759000001</t>
  </si>
  <si>
    <t>JOURNAL OF THE AMERICAN COLLEGE OF RADIOLOGY</t>
  </si>
  <si>
    <t>WOS:000323397000008</t>
  </si>
  <si>
    <t>JOURNAL OF LIPID RESEARCH</t>
  </si>
  <si>
    <t>JOURNAL OF PHYSICAL OCEANOGRAPHY</t>
  </si>
  <si>
    <t>WOS:000317917500006</t>
  </si>
  <si>
    <t>JOURNAL OF CELL SCIENCE</t>
  </si>
  <si>
    <t>WOS:000323759800006</t>
  </si>
  <si>
    <t>INTERNATIONAL JOURNAL OF BILINGUAL EDUCATION AND BILINGUALISM</t>
  </si>
  <si>
    <t>WOS:000316076000008</t>
  </si>
  <si>
    <t>PHYSIOLOGICAL GENOMICS</t>
  </si>
  <si>
    <t>WOS:000317662000003</t>
  </si>
  <si>
    <t>PEDIATRIC ANNALS</t>
  </si>
  <si>
    <t>WOS:000322203700004</t>
  </si>
  <si>
    <t>WOS:000329325200024</t>
  </si>
  <si>
    <t>WOS:000330148200031</t>
  </si>
  <si>
    <t>JOURNAL OF THE ATMOSPHERIC SCIENCES</t>
  </si>
  <si>
    <t>WOS:000325147900018</t>
  </si>
  <si>
    <t>DIABETES CARE</t>
  </si>
  <si>
    <t>WOS:000323420200039</t>
  </si>
  <si>
    <t>JOURNAL OF NEURAL ENGINEERING</t>
  </si>
  <si>
    <t>WOS:000324862400014</t>
  </si>
  <si>
    <t>WOS:000325810900012</t>
  </si>
  <si>
    <t>WOS:000315590200009</t>
  </si>
  <si>
    <t>ARTHRITIS CARE &amp; RESEARCH</t>
  </si>
  <si>
    <t>WOS:000322562300017</t>
  </si>
  <si>
    <t>BMJ QUALITY &amp; SAFETY</t>
  </si>
  <si>
    <t>JOURNAL OF PEDIATRIC UROLOGY</t>
  </si>
  <si>
    <t>WOS:000321121000001</t>
  </si>
  <si>
    <t>JOURNAL OF NEUROVIROLOGY</t>
  </si>
  <si>
    <t>WOS:000323741400010</t>
  </si>
  <si>
    <t>NATURE CLIMATE CHANGE</t>
  </si>
  <si>
    <t>WOS:000324487400021</t>
  </si>
  <si>
    <t>WOS:000316614600052</t>
  </si>
  <si>
    <t>SURGICAL ENDOSCOPY AND OTHER INTERVENTIONAL TECHNIQUES</t>
  </si>
  <si>
    <t>ANNALS OF PHARMACOTHERAPY</t>
  </si>
  <si>
    <t>WOS:000324986200005</t>
  </si>
  <si>
    <t>WOS:000327112500009</t>
  </si>
  <si>
    <t>WOS:000312725500005</t>
  </si>
  <si>
    <t>WOS:000317158600049</t>
  </si>
  <si>
    <t>AIDS CARE-PSYCHOLOGICAL AND SOCIO-MEDICAL ASPECTS OF AIDS/HIV</t>
  </si>
  <si>
    <t>WOS:000316071200009</t>
  </si>
  <si>
    <t>NON-NEUTRAL PLASMA PHYSICS VIII</t>
  </si>
  <si>
    <t>WOS:000317068200027</t>
  </si>
  <si>
    <t>MOLECULAR THERAPY</t>
  </si>
  <si>
    <t>WOS:000313035000005</t>
  </si>
  <si>
    <t>PHYSICS OF THE EARTH AND PLANETARY INTERIORS</t>
  </si>
  <si>
    <t>WOS:000321683700001</t>
  </si>
  <si>
    <t>GASTROENTEROLOGY RESEARCH AND PRACTICE</t>
  </si>
  <si>
    <t>WOS:000315526800001</t>
  </si>
  <si>
    <t>WOS:000321762300019</t>
  </si>
  <si>
    <t>JOURNAL OF MEMBRANE BIOLOGY</t>
  </si>
  <si>
    <t>WOS:000324635600007</t>
  </si>
  <si>
    <t>NATURE REVIEWS GASTROENTEROLOGY &amp; HEPATOLOGY</t>
  </si>
  <si>
    <t>WOS:000326632100004</t>
  </si>
  <si>
    <t>CYTOSKELETON</t>
  </si>
  <si>
    <t>WOS:000319004300001</t>
  </si>
  <si>
    <t>WOS:000321766300015</t>
  </si>
  <si>
    <t>PHYSIOLOGICAL AND BIOCHEMICAL ZOOLOGY</t>
  </si>
  <si>
    <t>WOS:000330019600009</t>
  </si>
  <si>
    <t>WOS:000314869200003</t>
  </si>
  <si>
    <t>WOS:000316953800061</t>
  </si>
  <si>
    <t>AUDIOLOGY AND NEURO-OTOLOGY</t>
  </si>
  <si>
    <t>WOS:000322113000001</t>
  </si>
  <si>
    <t>2013 IEEE 10TH INTERNATIONAL CONFERENCE ON ASIC (ASICON)</t>
  </si>
  <si>
    <t>WOS:000341774100112</t>
  </si>
  <si>
    <t>ANTIVIRAL RESEARCH</t>
  </si>
  <si>
    <t>WOS:000327108300020</t>
  </si>
  <si>
    <t>SPINAL CORD</t>
  </si>
  <si>
    <t>WOS:000320224100011</t>
  </si>
  <si>
    <t>EURASIP JOURNAL ON IMAGE AND VIDEO PROCESSING</t>
  </si>
  <si>
    <t>WOS:000322776000001</t>
  </si>
  <si>
    <t>OPERATIVE TECHNIQUES IN SPORTS MEDICINE</t>
  </si>
  <si>
    <t>WOS:000328800600008</t>
  </si>
  <si>
    <t>WOS:000325027600009</t>
  </si>
  <si>
    <t>JOURNAL OF COMMUNITY HEALTH</t>
  </si>
  <si>
    <t>WOS:000326693600024</t>
  </si>
  <si>
    <t>BIOCHIMICA ET BIOPHYSICA ACTA-MOLECULAR AND CELL BIOLOGY OF LIPIDS</t>
  </si>
  <si>
    <t>WOS:000315268700026</t>
  </si>
  <si>
    <t>EYE</t>
  </si>
  <si>
    <t>WOS:000316807600019</t>
  </si>
  <si>
    <t>WOS:000322735700025</t>
  </si>
  <si>
    <t>WOS:000313426200015</t>
  </si>
  <si>
    <t>PHILOSOPHY TODAY</t>
  </si>
  <si>
    <t>WOS:000327171900006</t>
  </si>
  <si>
    <t>WOS:000322341300014</t>
  </si>
  <si>
    <t>BIOCHEMICAL SOCIETY TRANSACTIONS</t>
  </si>
  <si>
    <t>WOS:000322562100031</t>
  </si>
  <si>
    <t>FISH AND FISHERIES</t>
  </si>
  <si>
    <t>WOS:000322011800003</t>
  </si>
  <si>
    <t>FLUORIDE</t>
  </si>
  <si>
    <t>WOS:000333227900007</t>
  </si>
  <si>
    <t>WOS:000312389600013</t>
  </si>
  <si>
    <t>WOS:000323909500025</t>
  </si>
  <si>
    <t>WOS:000315455300005</t>
  </si>
  <si>
    <t>AMERICAN JOURNAL OF MEDICAL GENETICS PART A</t>
  </si>
  <si>
    <t>WOS:000312597000010</t>
  </si>
  <si>
    <t>WOS:000327210206091</t>
  </si>
  <si>
    <t>JAIDS-JOURNAL OF ACQUIRED IMMUNE DEFICIENCY SYNDROMES</t>
  </si>
  <si>
    <t>WOS:000320123903084</t>
  </si>
  <si>
    <t>WOS:000319708800013</t>
  </si>
  <si>
    <t>WOS:000327567400002</t>
  </si>
  <si>
    <t>WOS:000326993000015</t>
  </si>
  <si>
    <t>JOURNAL OF MEMORY AND LANGUAGE</t>
  </si>
  <si>
    <t>WOS:000326999700001</t>
  </si>
  <si>
    <t>WOS:000328043400010</t>
  </si>
  <si>
    <t>JOURNAL OF BIOMEDICAL MATERIALS RESEARCH PART A</t>
  </si>
  <si>
    <t>WOS:000320778000019</t>
  </si>
  <si>
    <t>WOS:000331094302082</t>
  </si>
  <si>
    <t>CONTINENTAL SHELF RESEARCH</t>
  </si>
  <si>
    <t>WOS:000321083200008</t>
  </si>
  <si>
    <t>WOS:000316189900010</t>
  </si>
  <si>
    <t>WOS:000324795300019</t>
  </si>
  <si>
    <t>WOS:000330524600011</t>
  </si>
  <si>
    <t>ACS MEDICINAL CHEMISTRY LETTERS</t>
  </si>
  <si>
    <t>WOS:000323081800011</t>
  </si>
  <si>
    <t>WOS:000323013700018</t>
  </si>
  <si>
    <t>PATTERN RECOGNITION LETTERS</t>
  </si>
  <si>
    <t>WOS:000323794200014</t>
  </si>
  <si>
    <t>WOS:000321181400007</t>
  </si>
  <si>
    <t>WOS:000320302600036</t>
  </si>
  <si>
    <t>SOFT COMPUTING</t>
  </si>
  <si>
    <t>WOS:000317786400011</t>
  </si>
  <si>
    <t>AMERICAN JOURNAL OF MEDICAL GENETICS PART B-NEUROPSYCHIATRIC GENETICS</t>
  </si>
  <si>
    <t>WOS:000315330800004</t>
  </si>
  <si>
    <t>WOS:000314651500088</t>
  </si>
  <si>
    <t>WOS:000320131100019</t>
  </si>
  <si>
    <t>HIGH ALTITUDE MEDICINE &amp; BIOLOGY</t>
  </si>
  <si>
    <t>WOS:000316859800012</t>
  </si>
  <si>
    <t>SOLAR ENERGY</t>
  </si>
  <si>
    <t>JOURNAL OF EMERGENCY MEDICINE</t>
  </si>
  <si>
    <t>WOS:000327535800014</t>
  </si>
  <si>
    <t>WOS:000315841900080</t>
  </si>
  <si>
    <t>WOS:000325010300006</t>
  </si>
  <si>
    <t>CNS SPECTRUMS</t>
  </si>
  <si>
    <t>WOS:000319497500005</t>
  </si>
  <si>
    <t>WOS:000326088500019</t>
  </si>
  <si>
    <t>JNCI-JOURNAL OF THE NATIONAL CANCER INSTITUTE</t>
  </si>
  <si>
    <t>WOS:000326973900012</t>
  </si>
  <si>
    <t>ECHOCARDIOGRAPHY-A JOURNAL OF CARDIOVASCULAR ULTRASOUND AND ALLIED TECHNIQUES</t>
  </si>
  <si>
    <t>WOS:000326114400015</t>
  </si>
  <si>
    <t>WOS:000327049700005</t>
  </si>
  <si>
    <t>PROCEEDINGS OF THE 2013 7TH INTERNATIONAL CONFERENCE ON PERVASIVE COMPUTING TECHNOLOGIES FOR HEALTHCARE AND WORKSHOPS (PERVASIVEHEALTH 2013)</t>
  </si>
  <si>
    <t>WOS:000326842700020</t>
  </si>
  <si>
    <t>INTERNATIONAL JOURNAL OF OPHTHALMOLOGY</t>
  </si>
  <si>
    <t>WOS:000315180600013</t>
  </si>
  <si>
    <t>2013 7TH EUROPEAN CONFERENCE ON ANTENNAS AND PROPAGATION (EUCAP)</t>
  </si>
  <si>
    <t>WOS:000327126003128</t>
  </si>
  <si>
    <t>WOS:000318766800012</t>
  </si>
  <si>
    <t>2013 6TH INTERNATIONAL IEEE/EMBS CONFERENCE ON NEURAL ENGINEERING (NER)</t>
  </si>
  <si>
    <t>WOS:000331259200015</t>
  </si>
  <si>
    <t>2013 IEEE INTERNATIONAL UNDERWATER TECHNOLOGY SYMPOSIUM (UT)</t>
  </si>
  <si>
    <t>WOS:000322477900034</t>
  </si>
  <si>
    <t>JOURNAL OF CARDIOVASCULAR ELECTROPHYSIOLOGY</t>
  </si>
  <si>
    <t>WOS:000329217500017</t>
  </si>
  <si>
    <t>WOS:000319644500006</t>
  </si>
  <si>
    <t>THIRD TEXT</t>
  </si>
  <si>
    <t>WOS:000317272000005</t>
  </si>
  <si>
    <t>WOS:000331259200168</t>
  </si>
  <si>
    <t>LAW &amp; SOCIETY REVIEW</t>
  </si>
  <si>
    <t>WOS:000318304400002</t>
  </si>
  <si>
    <t>WOS:000328616500003</t>
  </si>
  <si>
    <t>FRONTIERS IN BEHAVIORAL NEUROSCIENCE</t>
  </si>
  <si>
    <t>WOS:000316382900001</t>
  </si>
  <si>
    <t>WOS:000330474600005</t>
  </si>
  <si>
    <t>COLD SPRING HARBOR PERSPECTIVES IN BIOLOGY</t>
  </si>
  <si>
    <t>WOS:000315985200013</t>
  </si>
  <si>
    <t>WOS:000315341700010</t>
  </si>
  <si>
    <t>WOS:000312394800015</t>
  </si>
  <si>
    <t>WOS:000313920800049</t>
  </si>
  <si>
    <t>JOURNAL OF THORACIC IMAGING</t>
  </si>
  <si>
    <t>WOS:000323221800006</t>
  </si>
  <si>
    <t>DERMATOLOGIC THERAPY</t>
  </si>
  <si>
    <t>WOS:000327997100006</t>
  </si>
  <si>
    <t>NEUROSURGERY</t>
  </si>
  <si>
    <t>WOS:000313734400047</t>
  </si>
  <si>
    <t>WOS:000330456100010</t>
  </si>
  <si>
    <t>WOS:000327157400017</t>
  </si>
  <si>
    <t>WOS:000318811300023</t>
  </si>
  <si>
    <t>VIROLOGY</t>
  </si>
  <si>
    <t>WOS:000325839100032</t>
  </si>
  <si>
    <t>WOS:000320739300024</t>
  </si>
  <si>
    <t>SEMINARS IN REPRODUCTIVE MEDICINE</t>
  </si>
  <si>
    <t>EUROPEAN JOURNAL OF ONCOLOGY NURSING</t>
  </si>
  <si>
    <t>WOS:000318466500013</t>
  </si>
  <si>
    <t>GUT AND LIVER</t>
  </si>
  <si>
    <t>WOS:000313775600010</t>
  </si>
  <si>
    <t>WOS:000319736500033</t>
  </si>
  <si>
    <t>CUTIS</t>
  </si>
  <si>
    <t>WOS:000322088600009</t>
  </si>
  <si>
    <t>WOS:000316693200006</t>
  </si>
  <si>
    <t>WOS:000322748400008</t>
  </si>
  <si>
    <t>RETROVIROLOGY</t>
  </si>
  <si>
    <t>WOS:000329042700001</t>
  </si>
  <si>
    <t>WOS:000313906600061</t>
  </si>
  <si>
    <t>WOS:000312939700005</t>
  </si>
  <si>
    <t>WOS:000326575200008</t>
  </si>
  <si>
    <t>WOS:000318382700020</t>
  </si>
  <si>
    <t>GENE THERAPY</t>
  </si>
  <si>
    <t>WOS:000324175200040</t>
  </si>
  <si>
    <t>WOS:000312455500052</t>
  </si>
  <si>
    <t>WOS:000325782900011</t>
  </si>
  <si>
    <t>WOS:000324964700011</t>
  </si>
  <si>
    <t>WOS:000318892800009</t>
  </si>
  <si>
    <t>INTERNATIONAL IMMUNOLOGY</t>
  </si>
  <si>
    <t>WOS:000322548800003</t>
  </si>
  <si>
    <t>BIOLOGICAL RESEARCH FOR NURSING</t>
  </si>
  <si>
    <t>WOS:000314367500005</t>
  </si>
  <si>
    <t>WILEY INTERDISCIPLINARY REVIEWS-DEVELOPMENTAL BIOLOGY</t>
  </si>
  <si>
    <t>WOS:000321265700001</t>
  </si>
  <si>
    <t>WOS:000328094600051</t>
  </si>
  <si>
    <t>ASIAN POPULATION STUDIES</t>
  </si>
  <si>
    <t>WOS:000327695200004</t>
  </si>
  <si>
    <t>WOS:000320508100016</t>
  </si>
  <si>
    <t>NATURE METHODS</t>
  </si>
  <si>
    <t>WOS:000327698100021</t>
  </si>
  <si>
    <t>WOS:000315243800011</t>
  </si>
  <si>
    <t>PSYCHOLOGY OF RELIGION AND SPIRITUALITY</t>
  </si>
  <si>
    <t>WOS:000322948300007</t>
  </si>
  <si>
    <t>JOGNN-JOURNAL OF OBSTETRIC GYNECOLOGIC AND NEONATAL NURSING</t>
  </si>
  <si>
    <t>WOS:000324096900012</t>
  </si>
  <si>
    <t>WOS:000330355800004</t>
  </si>
  <si>
    <t>JOURNAL OF EXPERIMENTAL MEDICINE</t>
  </si>
  <si>
    <t>NEUROCASE</t>
  </si>
  <si>
    <t>WOS:000320357100008</t>
  </si>
  <si>
    <t>WOS:000321099000039</t>
  </si>
  <si>
    <t>LASERS IN DENTISTRY XIX</t>
  </si>
  <si>
    <t>WOS:000323831400003</t>
  </si>
  <si>
    <t>WOS:000317476300020</t>
  </si>
  <si>
    <t>NEUROSCIENCE BULLETIN</t>
  </si>
  <si>
    <t>WOS:000317348200006</t>
  </si>
  <si>
    <t>WOS:000315189200003</t>
  </si>
  <si>
    <t>WOS:000321793100023</t>
  </si>
  <si>
    <t>WOS:000319492900010</t>
  </si>
  <si>
    <t>WOS:000320380300021</t>
  </si>
  <si>
    <t>ASTROBIOLOGY</t>
  </si>
  <si>
    <t>WOS:000315196100006</t>
  </si>
  <si>
    <t>WOS:000312623500012</t>
  </si>
  <si>
    <t>LATIN AMERICAN POLITICS AND SOCIETY</t>
  </si>
  <si>
    <t>WOS:000319688600002</t>
  </si>
  <si>
    <t>JAMA DERMATOLOGY</t>
  </si>
  <si>
    <t>WOS:000317731700012</t>
  </si>
  <si>
    <t>WOS:000322372800009</t>
  </si>
  <si>
    <t>WOS:000321537600004</t>
  </si>
  <si>
    <t>JOURNAL OF THE AMERICAN ACADEMY OF DERMATOLOGY</t>
  </si>
  <si>
    <t>WOS:000327736900024</t>
  </si>
  <si>
    <t>MEDICAL ANTHROPOLOGY QUARTERLY</t>
  </si>
  <si>
    <t>WOS:000332039800002</t>
  </si>
  <si>
    <t>WOS:000330350700005</t>
  </si>
  <si>
    <t>SLEEP AND BREATHING</t>
  </si>
  <si>
    <t>WOS:000315167200019</t>
  </si>
  <si>
    <t>INTERNATIONAL REVIEW OF PSYCHIATRY</t>
  </si>
  <si>
    <t>WOS:000318034000010</t>
  </si>
  <si>
    <t>INTERNATIONAL JOURNAL OF EPIDEMIOLOGY</t>
  </si>
  <si>
    <t>WOS:000329870400026</t>
  </si>
  <si>
    <t>PSYCHIATRIC SERVICES</t>
  </si>
  <si>
    <t>WOS:000327303800014</t>
  </si>
  <si>
    <t>WOS:000318360500018</t>
  </si>
  <si>
    <t>WOS:000323888200065</t>
  </si>
  <si>
    <t>JOURNAL OF VASCULAR AND INTERVENTIONAL RADIOLOGY</t>
  </si>
  <si>
    <t>WOS:000322924300002</t>
  </si>
  <si>
    <t>BIOPHARMACEUTICS &amp; DRUG DISPOSITION</t>
  </si>
  <si>
    <t>WOS:000325868500003</t>
  </si>
  <si>
    <t>WOS:000315410500010</t>
  </si>
  <si>
    <t>AMERICAN JOURNAL OF TROPICAL MEDICINE AND HYGIENE</t>
  </si>
  <si>
    <t>WOS:000326122100016</t>
  </si>
  <si>
    <t>WOS:000321414200022</t>
  </si>
  <si>
    <t>WOS:000209227100029</t>
  </si>
  <si>
    <t>WOS:000313937900017</t>
  </si>
  <si>
    <t>WOS:000323228500016</t>
  </si>
  <si>
    <t>AMERICAN JOURNAL OF SPORTS MEDICINE</t>
  </si>
  <si>
    <t>WOS:000318295500022</t>
  </si>
  <si>
    <t>WOS:000313019800005</t>
  </si>
  <si>
    <t>WOS:000324238900036</t>
  </si>
  <si>
    <t>AMERICAN JOURNAL OF INDUSTRIAL MEDICINE</t>
  </si>
  <si>
    <t>WOS:000316320800007</t>
  </si>
  <si>
    <t>JOURNAL OF EVALUATION IN CLINICAL PRACTICE</t>
  </si>
  <si>
    <t>WOS:000329285500018</t>
  </si>
  <si>
    <t>JOURNAL OF PEDIATRICS</t>
  </si>
  <si>
    <t>WOS:000326274600018</t>
  </si>
  <si>
    <t>WOS:000330612300002</t>
  </si>
  <si>
    <t>WOS:000312645400015</t>
  </si>
  <si>
    <t>WOS:000325798000003</t>
  </si>
  <si>
    <t>CARCINOGENESIS</t>
  </si>
  <si>
    <t>WOS:000322666800011</t>
  </si>
  <si>
    <t>WOS:000324475500039</t>
  </si>
  <si>
    <t>WOS:000318614400005</t>
  </si>
  <si>
    <t>WOS:000320861700010</t>
  </si>
  <si>
    <t>WOS:000319556100046</t>
  </si>
  <si>
    <t>WOS:000325988400043</t>
  </si>
  <si>
    <t>WOS:000312884500011</t>
  </si>
  <si>
    <t>WOS:000317605800032</t>
  </si>
  <si>
    <t>EXPERT REVIEW OF CLINICAL IMMUNOLOGY</t>
  </si>
  <si>
    <t>WOS:000315574900018</t>
  </si>
  <si>
    <t>WOS:000318189400012</t>
  </si>
  <si>
    <t>DIABETES</t>
  </si>
  <si>
    <t>WOS:000318128700046</t>
  </si>
  <si>
    <t>JOURNAL OF MEDICAL IMAGING AND RADIATION ONCOLOGY</t>
  </si>
  <si>
    <t>WOS:000322040200001</t>
  </si>
  <si>
    <t>WOS:000317668000014</t>
  </si>
  <si>
    <t>HAEMATOLOGICA</t>
  </si>
  <si>
    <t>WOS:000317530600019</t>
  </si>
  <si>
    <t>WOS:000311596600024</t>
  </si>
  <si>
    <t>CLINICAL DYSMORPHOLOGY</t>
  </si>
  <si>
    <t>WOS:000311945900005</t>
  </si>
  <si>
    <t>WOS:000325633500004</t>
  </si>
  <si>
    <t>WOS:000313208500009</t>
  </si>
  <si>
    <t>HASTINGS LAW JOURNAL</t>
  </si>
  <si>
    <t>WOS:000324002700007</t>
  </si>
  <si>
    <t>ONCOLOGY-NEW YORK</t>
  </si>
  <si>
    <t>WOS:000329446700002</t>
  </si>
  <si>
    <t>WOS:000326963600012</t>
  </si>
  <si>
    <t>WOS:000325552200060</t>
  </si>
  <si>
    <t>AMERICAN JOURNAL OF CRITICAL CARE</t>
  </si>
  <si>
    <t>WOS:000324534700014</t>
  </si>
  <si>
    <t>JOURNAL OF GENERAL VIROLOGY</t>
  </si>
  <si>
    <t>WOS:000315546100024</t>
  </si>
  <si>
    <t>WOS:000313328200046</t>
  </si>
  <si>
    <t>WOS:000320723500018</t>
  </si>
  <si>
    <t>WOS:000325261500009</t>
  </si>
  <si>
    <t>JOURNAL OF EXPERIMENTAL &amp; CLINICAL CANCER RESEARCH</t>
  </si>
  <si>
    <t>WOS:000322962500001</t>
  </si>
  <si>
    <t>EXPERIMENTAL DERMATOLOGY</t>
  </si>
  <si>
    <t>WOS:000325008600015</t>
  </si>
  <si>
    <t>WOS:000313747700024</t>
  </si>
  <si>
    <t>WOS:000318030000034</t>
  </si>
  <si>
    <t>WOS:000330458600002</t>
  </si>
  <si>
    <t>JOURNAL OF NEUROSURGERY-PEDIATRICS</t>
  </si>
  <si>
    <t>WOS:000322094500005</t>
  </si>
  <si>
    <t>UC Hill Valley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</si>
</sst>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00"/>
    <numFmt numFmtId="166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Calibri"/>
      <family val="2"/>
    </font>
    <font>
      <sz val="11"/>
      <color theme="0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2">
    <xf numFmtId="0" fontId="0" fillId="0" borderId="0" xfId="0"/>
    <xf numFmtId="44" fontId="0" fillId="0" borderId="0" xfId="1" applyFont="1"/>
    <xf numFmtId="44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0" borderId="0" xfId="0" applyAlignment="1">
      <alignment horizontal="right"/>
    </xf>
    <xf numFmtId="0" fontId="2" fillId="0" borderId="0" xfId="0" applyFont="1"/>
    <xf numFmtId="0" fontId="5" fillId="2" borderId="0" xfId="0" applyFont="1" applyFill="1" applyBorder="1"/>
    <xf numFmtId="0" fontId="0" fillId="0" borderId="0" xfId="0" applyFill="1" applyAlignment="1"/>
    <xf numFmtId="164" fontId="2" fillId="0" borderId="0" xfId="1" applyNumberFormat="1" applyFont="1"/>
    <xf numFmtId="0" fontId="0" fillId="0" borderId="0" xfId="0" applyFont="1"/>
    <xf numFmtId="0" fontId="2" fillId="2" borderId="0" xfId="0" applyFont="1" applyFill="1" applyBorder="1"/>
    <xf numFmtId="0" fontId="5" fillId="0" borderId="0" xfId="0" applyFont="1"/>
    <xf numFmtId="0" fontId="2" fillId="2" borderId="1" xfId="0" applyFont="1" applyFill="1" applyBorder="1"/>
    <xf numFmtId="0" fontId="0" fillId="2" borderId="7" xfId="0" applyFill="1" applyBorder="1"/>
    <xf numFmtId="0" fontId="2" fillId="2" borderId="7" xfId="0" applyFont="1" applyFill="1" applyBorder="1"/>
    <xf numFmtId="0" fontId="0" fillId="2" borderId="3" xfId="0" applyFont="1" applyFill="1" applyBorder="1"/>
    <xf numFmtId="0" fontId="0" fillId="2" borderId="9" xfId="0" applyFill="1" applyBorder="1"/>
    <xf numFmtId="0" fontId="0" fillId="2" borderId="10" xfId="0" applyFill="1" applyBorder="1"/>
    <xf numFmtId="0" fontId="6" fillId="2" borderId="0" xfId="0" applyFont="1" applyFill="1" applyBorder="1"/>
    <xf numFmtId="0" fontId="0" fillId="12" borderId="15" xfId="0" applyFill="1" applyBorder="1"/>
    <xf numFmtId="0" fontId="0" fillId="12" borderId="17" xfId="0" applyFill="1" applyBorder="1"/>
    <xf numFmtId="0" fontId="0" fillId="12" borderId="0" xfId="0" applyFill="1" applyBorder="1"/>
    <xf numFmtId="165" fontId="0" fillId="12" borderId="0" xfId="0" applyNumberFormat="1" applyFill="1" applyBorder="1"/>
    <xf numFmtId="9" fontId="0" fillId="12" borderId="0" xfId="2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5" fillId="2" borderId="3" xfId="0" applyFont="1" applyFill="1" applyBorder="1"/>
    <xf numFmtId="164" fontId="0" fillId="2" borderId="0" xfId="1" applyNumberFormat="1" applyFont="1" applyFill="1" applyBorder="1"/>
    <xf numFmtId="0" fontId="3" fillId="14" borderId="1" xfId="0" applyFont="1" applyFill="1" applyBorder="1"/>
    <xf numFmtId="0" fontId="0" fillId="14" borderId="3" xfId="0" applyFill="1" applyBorder="1"/>
    <xf numFmtId="0" fontId="3" fillId="16" borderId="1" xfId="0" applyFont="1" applyFill="1" applyBorder="1"/>
    <xf numFmtId="0" fontId="0" fillId="16" borderId="2" xfId="0" applyFill="1" applyBorder="1"/>
    <xf numFmtId="0" fontId="3" fillId="11" borderId="1" xfId="0" applyFont="1" applyFill="1" applyBorder="1"/>
    <xf numFmtId="0" fontId="0" fillId="11" borderId="6" xfId="0" applyFill="1" applyBorder="1"/>
    <xf numFmtId="0" fontId="0" fillId="11" borderId="2" xfId="0" applyFill="1" applyBorder="1"/>
    <xf numFmtId="164" fontId="0" fillId="11" borderId="7" xfId="1" applyNumberFormat="1" applyFont="1" applyFill="1" applyBorder="1"/>
    <xf numFmtId="44" fontId="0" fillId="11" borderId="7" xfId="1" applyFont="1" applyFill="1" applyBorder="1"/>
    <xf numFmtId="10" fontId="0" fillId="11" borderId="7" xfId="2" applyNumberFormat="1" applyFont="1" applyFill="1" applyBorder="1"/>
    <xf numFmtId="164" fontId="0" fillId="11" borderId="7" xfId="0" applyNumberFormat="1" applyFill="1" applyBorder="1"/>
    <xf numFmtId="10" fontId="0" fillId="11" borderId="10" xfId="2" applyNumberFormat="1" applyFont="1" applyFill="1" applyBorder="1"/>
    <xf numFmtId="0" fontId="0" fillId="14" borderId="6" xfId="0" applyFill="1" applyBorder="1"/>
    <xf numFmtId="164" fontId="0" fillId="14" borderId="0" xfId="1" applyNumberFormat="1" applyFont="1" applyFill="1" applyBorder="1"/>
    <xf numFmtId="164" fontId="0" fillId="14" borderId="0" xfId="0" applyNumberFormat="1" applyFill="1" applyBorder="1"/>
    <xf numFmtId="0" fontId="0" fillId="16" borderId="7" xfId="0" applyFill="1" applyBorder="1" applyAlignment="1">
      <alignment horizontal="left"/>
    </xf>
    <xf numFmtId="0" fontId="0" fillId="16" borderId="10" xfId="0" applyFill="1" applyBorder="1" applyAlignment="1">
      <alignment horizontal="left"/>
    </xf>
    <xf numFmtId="0" fontId="0" fillId="16" borderId="3" xfId="0" applyFill="1" applyBorder="1" applyAlignment="1">
      <alignment horizontal="right"/>
    </xf>
    <xf numFmtId="0" fontId="0" fillId="16" borderId="4" xfId="0" applyFill="1" applyBorder="1" applyAlignment="1">
      <alignment horizontal="right"/>
    </xf>
    <xf numFmtId="0" fontId="0" fillId="15" borderId="6" xfId="0" applyFill="1" applyBorder="1"/>
    <xf numFmtId="164" fontId="0" fillId="15" borderId="0" xfId="1" applyNumberFormat="1" applyFont="1" applyFill="1" applyBorder="1"/>
    <xf numFmtId="1" fontId="0" fillId="15" borderId="0" xfId="0" applyNumberFormat="1" applyFill="1" applyBorder="1"/>
    <xf numFmtId="0" fontId="0" fillId="15" borderId="2" xfId="0" applyFill="1" applyBorder="1"/>
    <xf numFmtId="1" fontId="0" fillId="15" borderId="7" xfId="0" applyNumberFormat="1" applyFill="1" applyBorder="1"/>
    <xf numFmtId="0" fontId="0" fillId="0" borderId="0" xfId="0" applyAlignment="1">
      <alignment horizontal="center" wrapText="1"/>
    </xf>
    <xf numFmtId="0" fontId="0" fillId="14" borderId="18" xfId="0" applyFill="1" applyBorder="1" applyAlignment="1">
      <alignment horizontal="center" wrapText="1"/>
    </xf>
    <xf numFmtId="0" fontId="0" fillId="15" borderId="17" xfId="0" applyFill="1" applyBorder="1" applyAlignment="1">
      <alignment horizontal="center" wrapText="1"/>
    </xf>
    <xf numFmtId="0" fontId="0" fillId="14" borderId="17" xfId="0" applyFill="1" applyBorder="1" applyAlignment="1">
      <alignment horizontal="center" wrapText="1"/>
    </xf>
    <xf numFmtId="0" fontId="0" fillId="15" borderId="19" xfId="0" applyFill="1" applyBorder="1" applyAlignment="1">
      <alignment horizontal="center" wrapText="1"/>
    </xf>
    <xf numFmtId="164" fontId="2" fillId="0" borderId="0" xfId="1" applyNumberFormat="1" applyFont="1" applyAlignment="1">
      <alignment horizontal="center" wrapText="1"/>
    </xf>
    <xf numFmtId="0" fontId="2" fillId="14" borderId="18" xfId="0" applyFont="1" applyFill="1" applyBorder="1"/>
    <xf numFmtId="0" fontId="6" fillId="12" borderId="1" xfId="0" applyFont="1" applyFill="1" applyBorder="1"/>
    <xf numFmtId="0" fontId="0" fillId="12" borderId="6" xfId="0" applyFill="1" applyBorder="1"/>
    <xf numFmtId="0" fontId="0" fillId="12" borderId="2" xfId="0" applyFill="1" applyBorder="1"/>
    <xf numFmtId="0" fontId="0" fillId="12" borderId="3" xfId="0" applyFill="1" applyBorder="1" applyAlignment="1">
      <alignment horizontal="right"/>
    </xf>
    <xf numFmtId="0" fontId="0" fillId="12" borderId="7" xfId="0" applyFill="1" applyBorder="1"/>
    <xf numFmtId="0" fontId="2" fillId="12" borderId="3" xfId="0" applyFont="1" applyFill="1" applyBorder="1"/>
    <xf numFmtId="0" fontId="0" fillId="12" borderId="4" xfId="0" applyFill="1" applyBorder="1"/>
    <xf numFmtId="0" fontId="0" fillId="12" borderId="9" xfId="0" applyFill="1" applyBorder="1"/>
    <xf numFmtId="0" fontId="0" fillId="12" borderId="10" xfId="0" applyFill="1" applyBorder="1"/>
    <xf numFmtId="0" fontId="2" fillId="0" borderId="0" xfId="0" applyFont="1" applyBorder="1"/>
    <xf numFmtId="0" fontId="2" fillId="14" borderId="1" xfId="0" applyFont="1" applyFill="1" applyBorder="1"/>
    <xf numFmtId="164" fontId="2" fillId="15" borderId="6" xfId="1" applyNumberFormat="1" applyFont="1" applyFill="1" applyBorder="1"/>
    <xf numFmtId="1" fontId="2" fillId="15" borderId="6" xfId="0" applyNumberFormat="1" applyFont="1" applyFill="1" applyBorder="1"/>
    <xf numFmtId="164" fontId="2" fillId="14" borderId="6" xfId="1" applyNumberFormat="1" applyFont="1" applyFill="1" applyBorder="1"/>
    <xf numFmtId="1" fontId="2" fillId="15" borderId="2" xfId="0" applyNumberFormat="1" applyFont="1" applyFill="1" applyBorder="1"/>
    <xf numFmtId="0" fontId="0" fillId="14" borderId="4" xfId="0" applyFont="1" applyFill="1" applyBorder="1"/>
    <xf numFmtId="164" fontId="1" fillId="15" borderId="9" xfId="1" applyNumberFormat="1" applyFont="1" applyFill="1" applyBorder="1"/>
    <xf numFmtId="1" fontId="0" fillId="15" borderId="9" xfId="0" applyNumberFormat="1" applyFont="1" applyFill="1" applyBorder="1"/>
    <xf numFmtId="166" fontId="1" fillId="14" borderId="9" xfId="2" applyNumberFormat="1" applyFont="1" applyFill="1" applyBorder="1"/>
    <xf numFmtId="166" fontId="1" fillId="15" borderId="9" xfId="2" applyNumberFormat="1" applyFont="1" applyFill="1" applyBorder="1"/>
    <xf numFmtId="166" fontId="1" fillId="15" borderId="10" xfId="2" applyNumberFormat="1" applyFont="1" applyFill="1" applyBorder="1"/>
    <xf numFmtId="0" fontId="0" fillId="2" borderId="9" xfId="0" applyFill="1" applyBorder="1" applyAlignment="1"/>
    <xf numFmtId="0" fontId="0" fillId="2" borderId="10" xfId="0" applyFill="1" applyBorder="1" applyAlignment="1"/>
    <xf numFmtId="0" fontId="0" fillId="0" borderId="0" xfId="0" applyAlignment="1">
      <alignment horizontal="center"/>
    </xf>
    <xf numFmtId="0" fontId="0" fillId="3" borderId="5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5" fillId="3" borderId="5" xfId="0" applyFont="1" applyFill="1" applyBorder="1" applyAlignment="1" applyProtection="1">
      <protection locked="0"/>
    </xf>
    <xf numFmtId="0" fontId="0" fillId="3" borderId="5" xfId="0" applyFill="1" applyBorder="1" applyAlignment="1" applyProtection="1">
      <protection locked="0"/>
    </xf>
    <xf numFmtId="0" fontId="0" fillId="3" borderId="13" xfId="0" applyFill="1" applyBorder="1" applyProtection="1">
      <protection locked="0"/>
    </xf>
    <xf numFmtId="9" fontId="0" fillId="3" borderId="5" xfId="2" applyFont="1" applyFill="1" applyBorder="1" applyProtection="1">
      <protection locked="0"/>
    </xf>
    <xf numFmtId="166" fontId="0" fillId="3" borderId="14" xfId="2" applyNumberFormat="1" applyFont="1" applyFill="1" applyBorder="1" applyProtection="1">
      <protection locked="0"/>
    </xf>
    <xf numFmtId="166" fontId="0" fillId="3" borderId="5" xfId="2" applyNumberFormat="1" applyFont="1" applyFill="1" applyBorder="1" applyProtection="1">
      <protection locked="0"/>
    </xf>
    <xf numFmtId="0" fontId="2" fillId="5" borderId="3" xfId="0" applyFont="1" applyFill="1" applyBorder="1" applyAlignment="1">
      <alignment horizontal="right"/>
    </xf>
    <xf numFmtId="0" fontId="0" fillId="5" borderId="7" xfId="0" applyFill="1" applyBorder="1"/>
    <xf numFmtId="0" fontId="0" fillId="5" borderId="4" xfId="0" applyFill="1" applyBorder="1"/>
    <xf numFmtId="0" fontId="0" fillId="5" borderId="9" xfId="0" applyFill="1" applyBorder="1"/>
    <xf numFmtId="0" fontId="0" fillId="5" borderId="10" xfId="0" applyFill="1" applyBorder="1"/>
    <xf numFmtId="164" fontId="0" fillId="3" borderId="5" xfId="1" applyNumberFormat="1" applyFont="1" applyFill="1" applyBorder="1" applyProtection="1">
      <protection locked="0"/>
    </xf>
    <xf numFmtId="0" fontId="0" fillId="3" borderId="5" xfId="0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9" fillId="3" borderId="5" xfId="0" applyFont="1" applyFill="1" applyBorder="1" applyProtection="1">
      <protection locked="0"/>
    </xf>
    <xf numFmtId="9" fontId="5" fillId="3" borderId="5" xfId="2" applyFont="1" applyFill="1" applyBorder="1" applyProtection="1">
      <protection locked="0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5" fillId="2" borderId="3" xfId="0" applyFont="1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0" borderId="0" xfId="0" applyProtection="1"/>
    <xf numFmtId="0" fontId="6" fillId="18" borderId="1" xfId="0" applyFont="1" applyFill="1" applyBorder="1" applyProtection="1"/>
    <xf numFmtId="0" fontId="0" fillId="18" borderId="6" xfId="0" applyFill="1" applyBorder="1" applyProtection="1"/>
    <xf numFmtId="0" fontId="0" fillId="18" borderId="2" xfId="0" applyFill="1" applyBorder="1" applyProtection="1"/>
    <xf numFmtId="0" fontId="0" fillId="4" borderId="2" xfId="0" applyFill="1" applyBorder="1" applyProtection="1"/>
    <xf numFmtId="0" fontId="6" fillId="4" borderId="3" xfId="0" applyFont="1" applyFill="1" applyBorder="1" applyProtection="1"/>
    <xf numFmtId="0" fontId="0" fillId="4" borderId="0" xfId="0" applyFill="1" applyBorder="1" applyProtection="1"/>
    <xf numFmtId="0" fontId="0" fillId="4" borderId="7" xfId="0" applyFill="1" applyBorder="1" applyProtection="1"/>
    <xf numFmtId="0" fontId="0" fillId="17" borderId="3" xfId="0" applyFill="1" applyBorder="1" applyProtection="1"/>
    <xf numFmtId="0" fontId="0" fillId="17" borderId="0" xfId="0" applyFill="1" applyBorder="1" applyProtection="1"/>
    <xf numFmtId="0" fontId="0" fillId="17" borderId="7" xfId="0" applyFill="1" applyBorder="1" applyProtection="1"/>
    <xf numFmtId="0" fontId="0" fillId="4" borderId="3" xfId="0" applyFill="1" applyBorder="1" applyAlignment="1" applyProtection="1">
      <alignment horizontal="right"/>
    </xf>
    <xf numFmtId="0" fontId="0" fillId="4" borderId="7" xfId="0" applyFill="1" applyBorder="1" applyAlignment="1" applyProtection="1">
      <alignment wrapText="1"/>
    </xf>
    <xf numFmtId="0" fontId="2" fillId="4" borderId="3" xfId="0" applyFont="1" applyFill="1" applyBorder="1" applyProtection="1"/>
    <xf numFmtId="165" fontId="0" fillId="4" borderId="7" xfId="0" applyNumberFormat="1" applyFill="1" applyBorder="1" applyProtection="1"/>
    <xf numFmtId="0" fontId="2" fillId="17" borderId="3" xfId="0" applyFont="1" applyFill="1" applyBorder="1" applyProtection="1"/>
    <xf numFmtId="0" fontId="0" fillId="4" borderId="10" xfId="0" applyFill="1" applyBorder="1" applyProtection="1"/>
    <xf numFmtId="0" fontId="0" fillId="17" borderId="4" xfId="0" applyFill="1" applyBorder="1" applyProtection="1"/>
    <xf numFmtId="0" fontId="0" fillId="17" borderId="9" xfId="0" applyFill="1" applyBorder="1" applyProtection="1"/>
    <xf numFmtId="0" fontId="0" fillId="17" borderId="10" xfId="0" applyFill="1" applyBorder="1" applyProtection="1"/>
    <xf numFmtId="0" fontId="3" fillId="13" borderId="1" xfId="0" applyFont="1" applyFill="1" applyBorder="1" applyProtection="1"/>
    <xf numFmtId="0" fontId="3" fillId="13" borderId="6" xfId="0" applyFont="1" applyFill="1" applyBorder="1" applyProtection="1"/>
    <xf numFmtId="0" fontId="2" fillId="13" borderId="6" xfId="0" applyFont="1" applyFill="1" applyBorder="1" applyAlignment="1" applyProtection="1">
      <alignment horizontal="center" wrapText="1"/>
    </xf>
    <xf numFmtId="0" fontId="0" fillId="13" borderId="2" xfId="0" applyFill="1" applyBorder="1" applyProtection="1"/>
    <xf numFmtId="0" fontId="2" fillId="13" borderId="3" xfId="0" applyFont="1" applyFill="1" applyBorder="1" applyProtection="1"/>
    <xf numFmtId="0" fontId="2" fillId="13" borderId="0" xfId="0" applyFont="1" applyFill="1" applyBorder="1" applyProtection="1"/>
    <xf numFmtId="0" fontId="0" fillId="13" borderId="0" xfId="0" applyFill="1" applyBorder="1" applyProtection="1"/>
    <xf numFmtId="0" fontId="0" fillId="13" borderId="0" xfId="0" applyFill="1" applyBorder="1" applyAlignment="1" applyProtection="1">
      <alignment horizontal="center"/>
    </xf>
    <xf numFmtId="0" fontId="2" fillId="13" borderId="0" xfId="0" applyFont="1" applyFill="1" applyBorder="1" applyAlignment="1" applyProtection="1">
      <alignment horizontal="center"/>
    </xf>
    <xf numFmtId="0" fontId="0" fillId="13" borderId="7" xfId="0" applyFill="1" applyBorder="1" applyProtection="1"/>
    <xf numFmtId="0" fontId="2" fillId="13" borderId="4" xfId="0" applyFont="1" applyFill="1" applyBorder="1" applyProtection="1"/>
    <xf numFmtId="0" fontId="2" fillId="13" borderId="9" xfId="0" applyFont="1" applyFill="1" applyBorder="1" applyProtection="1"/>
    <xf numFmtId="9" fontId="0" fillId="13" borderId="9" xfId="2" applyFont="1" applyFill="1" applyBorder="1" applyProtection="1"/>
    <xf numFmtId="0" fontId="0" fillId="13" borderId="9" xfId="0" applyFill="1" applyBorder="1" applyAlignment="1" applyProtection="1">
      <alignment horizontal="center"/>
    </xf>
    <xf numFmtId="0" fontId="0" fillId="13" borderId="10" xfId="0" applyFill="1" applyBorder="1" applyProtection="1"/>
    <xf numFmtId="0" fontId="2" fillId="0" borderId="0" xfId="0" applyFont="1" applyProtection="1"/>
    <xf numFmtId="0" fontId="0" fillId="8" borderId="0" xfId="0" applyFill="1" applyProtection="1"/>
    <xf numFmtId="44" fontId="0" fillId="0" borderId="0" xfId="1" applyFont="1" applyProtection="1"/>
    <xf numFmtId="44" fontId="0" fillId="0" borderId="0" xfId="0" applyNumberFormat="1" applyProtection="1"/>
    <xf numFmtId="44" fontId="0" fillId="4" borderId="0" xfId="0" applyNumberFormat="1" applyFill="1" applyProtection="1"/>
    <xf numFmtId="44" fontId="0" fillId="5" borderId="0" xfId="1" applyFont="1" applyFill="1" applyProtection="1"/>
    <xf numFmtId="44" fontId="0" fillId="6" borderId="0" xfId="1" applyFont="1" applyFill="1" applyProtection="1"/>
    <xf numFmtId="44" fontId="0" fillId="7" borderId="0" xfId="1" applyFont="1" applyFill="1" applyProtection="1"/>
    <xf numFmtId="44" fontId="0" fillId="9" borderId="0" xfId="0" applyNumberFormat="1" applyFill="1" applyProtection="1"/>
    <xf numFmtId="44" fontId="0" fillId="10" borderId="0" xfId="0" applyNumberFormat="1" applyFill="1" applyProtection="1"/>
    <xf numFmtId="44" fontId="0" fillId="11" borderId="0" xfId="0" applyNumberFormat="1" applyFill="1" applyProtection="1"/>
    <xf numFmtId="0" fontId="2" fillId="4" borderId="20" xfId="0" applyFont="1" applyFill="1" applyBorder="1" applyProtection="1"/>
    <xf numFmtId="0" fontId="2" fillId="4" borderId="21" xfId="0" applyFont="1" applyFill="1" applyBorder="1" applyProtection="1"/>
    <xf numFmtId="0" fontId="2" fillId="4" borderId="22" xfId="0" applyFont="1" applyFill="1" applyBorder="1" applyProtection="1"/>
    <xf numFmtId="0" fontId="0" fillId="2" borderId="0" xfId="0" applyFill="1" applyBorder="1" applyAlignment="1">
      <alignment horizontal="center" wrapText="1"/>
    </xf>
    <xf numFmtId="0" fontId="4" fillId="2" borderId="6" xfId="0" applyFont="1" applyFill="1" applyBorder="1" applyAlignment="1">
      <alignment horizontal="right"/>
    </xf>
    <xf numFmtId="0" fontId="0" fillId="2" borderId="0" xfId="0" applyFill="1" applyBorder="1" applyAlignment="1">
      <alignment horizontal="right" wrapText="1"/>
    </xf>
    <xf numFmtId="166" fontId="9" fillId="3" borderId="14" xfId="2" applyNumberFormat="1" applyFont="1" applyFill="1" applyBorder="1" applyProtection="1">
      <protection locked="0"/>
    </xf>
    <xf numFmtId="166" fontId="0" fillId="4" borderId="5" xfId="2" applyNumberFormat="1" applyFont="1" applyFill="1" applyBorder="1" applyProtection="1"/>
    <xf numFmtId="166" fontId="9" fillId="3" borderId="5" xfId="2" applyNumberFormat="1" applyFont="1" applyFill="1" applyBorder="1" applyProtection="1">
      <protection locked="0"/>
    </xf>
    <xf numFmtId="0" fontId="0" fillId="4" borderId="16" xfId="0" applyFill="1" applyBorder="1" applyAlignment="1" applyProtection="1">
      <alignment horizontal="right" wrapText="1"/>
    </xf>
    <xf numFmtId="0" fontId="0" fillId="4" borderId="17" xfId="0" applyFill="1" applyBorder="1" applyAlignment="1" applyProtection="1">
      <alignment horizontal="right" wrapText="1"/>
    </xf>
    <xf numFmtId="0" fontId="0" fillId="17" borderId="0" xfId="0" applyFill="1" applyBorder="1" applyAlignment="1" applyProtection="1">
      <alignment horizontal="right" wrapText="1"/>
    </xf>
    <xf numFmtId="0" fontId="0" fillId="8" borderId="0" xfId="0" applyFill="1" applyProtection="1">
      <protection locked="0"/>
    </xf>
    <xf numFmtId="44" fontId="0" fillId="0" borderId="0" xfId="1" applyFont="1" applyProtection="1">
      <protection locked="0"/>
    </xf>
    <xf numFmtId="0" fontId="0" fillId="4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Protection="1">
      <protection locked="0"/>
    </xf>
    <xf numFmtId="0" fontId="0" fillId="9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0" xfId="0" applyFill="1" applyProtection="1">
      <protection locked="0"/>
    </xf>
    <xf numFmtId="44" fontId="0" fillId="0" borderId="0" xfId="0" applyNumberFormat="1" applyProtection="1">
      <protection locked="0"/>
    </xf>
    <xf numFmtId="44" fontId="0" fillId="4" borderId="0" xfId="0" applyNumberFormat="1" applyFill="1" applyProtection="1">
      <protection locked="0"/>
    </xf>
    <xf numFmtId="44" fontId="0" fillId="5" borderId="0" xfId="1" applyFont="1" applyFill="1" applyProtection="1">
      <protection locked="0"/>
    </xf>
    <xf numFmtId="44" fontId="0" fillId="6" borderId="0" xfId="1" applyFont="1" applyFill="1" applyProtection="1">
      <protection locked="0"/>
    </xf>
    <xf numFmtId="44" fontId="0" fillId="7" borderId="0" xfId="1" applyFont="1" applyFill="1" applyProtection="1">
      <protection locked="0"/>
    </xf>
    <xf numFmtId="44" fontId="0" fillId="9" borderId="0" xfId="0" applyNumberFormat="1" applyFill="1" applyProtection="1">
      <protection locked="0"/>
    </xf>
    <xf numFmtId="44" fontId="0" fillId="10" borderId="0" xfId="0" applyNumberFormat="1" applyFill="1" applyProtection="1">
      <protection locked="0"/>
    </xf>
    <xf numFmtId="44" fontId="0" fillId="11" borderId="0" xfId="0" applyNumberFormat="1" applyFill="1" applyProtection="1">
      <protection locked="0"/>
    </xf>
    <xf numFmtId="0" fontId="2" fillId="0" borderId="0" xfId="0" applyFont="1" applyProtection="1">
      <protection locked="0"/>
    </xf>
    <xf numFmtId="0" fontId="2" fillId="5" borderId="1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3" borderId="11" xfId="0" applyFont="1" applyFill="1" applyBorder="1" applyAlignment="1" applyProtection="1">
      <alignment horizontal="center"/>
      <protection locked="0"/>
    </xf>
    <xf numFmtId="0" fontId="2" fillId="3" borderId="12" xfId="0" applyFont="1" applyFill="1" applyBorder="1" applyAlignment="1" applyProtection="1">
      <alignment horizontal="center"/>
      <protection locked="0"/>
    </xf>
    <xf numFmtId="0" fontId="0" fillId="2" borderId="6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7" fillId="2" borderId="1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0" fillId="13" borderId="6" xfId="0" applyFont="1" applyFill="1" applyBorder="1" applyAlignment="1" applyProtection="1">
      <alignment horizontal="center" wrapText="1"/>
    </xf>
    <xf numFmtId="0" fontId="11" fillId="4" borderId="1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17" borderId="1" xfId="0" applyFont="1" applyFill="1" applyBorder="1" applyAlignment="1" applyProtection="1">
      <alignment horizontal="center"/>
    </xf>
    <xf numFmtId="0" fontId="11" fillId="17" borderId="6" xfId="0" applyFont="1" applyFill="1" applyBorder="1" applyAlignment="1" applyProtection="1">
      <alignment horizontal="center"/>
    </xf>
    <xf numFmtId="0" fontId="11" fillId="17" borderId="2" xfId="0" applyFont="1" applyFill="1" applyBorder="1" applyAlignment="1" applyProtection="1">
      <alignment horizontal="center"/>
    </xf>
    <xf numFmtId="0" fontId="12" fillId="4" borderId="4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/>
    </xf>
    <xf numFmtId="0" fontId="2" fillId="12" borderId="3" xfId="0" applyFont="1" applyFill="1" applyBorder="1" applyAlignment="1">
      <alignment horizontal="right"/>
    </xf>
    <xf numFmtId="0" fontId="2" fillId="12" borderId="0" xfId="0" applyFont="1" applyFill="1" applyBorder="1" applyAlignment="1">
      <alignment horizontal="right"/>
    </xf>
    <xf numFmtId="0" fontId="0" fillId="11" borderId="4" xfId="0" applyFill="1" applyBorder="1" applyAlignment="1">
      <alignment horizontal="right"/>
    </xf>
    <xf numFmtId="0" fontId="0" fillId="11" borderId="9" xfId="0" applyFill="1" applyBorder="1" applyAlignment="1">
      <alignment horizontal="right"/>
    </xf>
    <xf numFmtId="0" fontId="0" fillId="11" borderId="3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2" fillId="15" borderId="17" xfId="0" applyFont="1" applyFill="1" applyBorder="1" applyAlignment="1">
      <alignment horizontal="center"/>
    </xf>
    <xf numFmtId="0" fontId="2" fillId="15" borderId="19" xfId="0" applyFont="1" applyFill="1" applyBorder="1" applyAlignment="1">
      <alignment horizontal="center"/>
    </xf>
    <xf numFmtId="0" fontId="2" fillId="14" borderId="17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4">
    <dxf>
      <font>
        <color theme="1"/>
      </font>
    </dxf>
    <dxf>
      <font>
        <color theme="0" tint="-0.24994659260841701"/>
      </font>
    </dxf>
    <dxf>
      <font>
        <color theme="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Assigned APC 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'APC Parameters'!$AC$2</c:f>
              <c:strCache>
                <c:ptCount val="1"/>
                <c:pt idx="0">
                  <c:v>APC Histogram</c:v>
                </c:pt>
              </c:strCache>
            </c:strRef>
          </c:tx>
          <c:invertIfNegative val="0"/>
          <c:cat>
            <c:numRef>
              <c:f>'APC Parameters'!$AB$3:$AB$62</c:f>
              <c:numCache>
                <c:formatCode>General</c:formatCode>
                <c:ptCount val="6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  <c:pt idx="50">
                  <c:v>5100</c:v>
                </c:pt>
                <c:pt idx="51">
                  <c:v>5200</c:v>
                </c:pt>
                <c:pt idx="52">
                  <c:v>5300</c:v>
                </c:pt>
                <c:pt idx="53">
                  <c:v>5400</c:v>
                </c:pt>
                <c:pt idx="54">
                  <c:v>5500</c:v>
                </c:pt>
                <c:pt idx="55">
                  <c:v>5600</c:v>
                </c:pt>
                <c:pt idx="56">
                  <c:v>5700</c:v>
                </c:pt>
                <c:pt idx="57">
                  <c:v>5800</c:v>
                </c:pt>
                <c:pt idx="58">
                  <c:v>5900</c:v>
                </c:pt>
                <c:pt idx="59">
                  <c:v>6000</c:v>
                </c:pt>
              </c:numCache>
            </c:numRef>
          </c:cat>
          <c:val>
            <c:numRef>
              <c:f>'APC Parameters'!$AC$3:$AC$62</c:f>
              <c:numCache>
                <c:formatCode>0</c:formatCode>
                <c:ptCount val="6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26</c:v>
                </c:pt>
                <c:pt idx="13">
                  <c:v>22</c:v>
                </c:pt>
                <c:pt idx="14">
                  <c:v>20</c:v>
                </c:pt>
                <c:pt idx="15">
                  <c:v>29</c:v>
                </c:pt>
                <c:pt idx="16">
                  <c:v>62</c:v>
                </c:pt>
                <c:pt idx="17">
                  <c:v>86</c:v>
                </c:pt>
                <c:pt idx="18">
                  <c:v>125</c:v>
                </c:pt>
                <c:pt idx="19">
                  <c:v>85</c:v>
                </c:pt>
                <c:pt idx="20">
                  <c:v>96</c:v>
                </c:pt>
                <c:pt idx="21">
                  <c:v>58</c:v>
                </c:pt>
                <c:pt idx="22">
                  <c:v>54</c:v>
                </c:pt>
                <c:pt idx="23">
                  <c:v>49</c:v>
                </c:pt>
                <c:pt idx="24">
                  <c:v>23</c:v>
                </c:pt>
                <c:pt idx="25">
                  <c:v>34</c:v>
                </c:pt>
                <c:pt idx="26">
                  <c:v>18</c:v>
                </c:pt>
                <c:pt idx="27">
                  <c:v>10</c:v>
                </c:pt>
                <c:pt idx="28">
                  <c:v>19</c:v>
                </c:pt>
                <c:pt idx="29">
                  <c:v>34</c:v>
                </c:pt>
                <c:pt idx="30">
                  <c:v>12</c:v>
                </c:pt>
                <c:pt idx="31">
                  <c:v>5</c:v>
                </c:pt>
                <c:pt idx="32">
                  <c:v>10</c:v>
                </c:pt>
                <c:pt idx="33">
                  <c:v>4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57856"/>
        <c:axId val="171680128"/>
      </c:barChart>
      <c:catAx>
        <c:axId val="1716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1680128"/>
        <c:crosses val="autoZero"/>
        <c:auto val="1"/>
        <c:lblAlgn val="ctr"/>
        <c:lblOffset val="100"/>
        <c:noMultiLvlLbl val="0"/>
      </c:catAx>
      <c:valAx>
        <c:axId val="17168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657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4210050</xdr:colOff>
          <xdr:row>3</xdr:row>
          <xdr:rowOff>171450</xdr:rowOff>
        </xdr:from>
        <xdr:to>
          <xdr:col>65</xdr:col>
          <xdr:colOff>5867400</xdr:colOff>
          <xdr:row>5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Complete Data Import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609599</xdr:colOff>
      <xdr:row>1</xdr:row>
      <xdr:rowOff>14286</xdr:rowOff>
    </xdr:from>
    <xdr:to>
      <xdr:col>23</xdr:col>
      <xdr:colOff>485775</xdr:colOff>
      <xdr:row>26</xdr:row>
      <xdr:rowOff>38099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N3637"/>
  <sheetViews>
    <sheetView tabSelected="1" workbookViewId="0">
      <selection activeCell="BN1" sqref="BN1"/>
    </sheetView>
  </sheetViews>
  <sheetFormatPr defaultRowHeight="15" x14ac:dyDescent="0.25"/>
  <cols>
    <col min="1" max="9" width="9.140625" style="102"/>
    <col min="10" max="12" width="9.140625" style="167" hidden="1" customWidth="1"/>
    <col min="13" max="13" width="15.28515625" style="168" hidden="1" customWidth="1"/>
    <col min="14" max="14" width="10.5703125" style="102" hidden="1" customWidth="1"/>
    <col min="15" max="15" width="12.5703125" style="102" hidden="1" customWidth="1"/>
    <col min="16" max="16" width="17.42578125" style="102" hidden="1" customWidth="1"/>
    <col min="17" max="21" width="14.140625" style="169" hidden="1" customWidth="1"/>
    <col min="22" max="23" width="14.140625" style="102" hidden="1" customWidth="1"/>
    <col min="24" max="24" width="9.140625" style="170" hidden="1" customWidth="1"/>
    <col min="25" max="25" width="14.5703125" style="170" hidden="1" customWidth="1"/>
    <col min="26" max="26" width="9.140625" style="170" hidden="1" customWidth="1"/>
    <col min="27" max="27" width="10.5703125" style="170" hidden="1" customWidth="1"/>
    <col min="28" max="28" width="11.5703125" style="170" hidden="1" customWidth="1"/>
    <col min="29" max="29" width="9.140625" style="102" hidden="1" customWidth="1"/>
    <col min="30" max="30" width="10.42578125" style="102" hidden="1" customWidth="1"/>
    <col min="31" max="35" width="9.140625" style="171" hidden="1" customWidth="1"/>
    <col min="36" max="37" width="9.140625" style="102" hidden="1" customWidth="1"/>
    <col min="38" max="42" width="9.140625" style="172" hidden="1" customWidth="1"/>
    <col min="43" max="44" width="9.140625" style="102" hidden="1" customWidth="1"/>
    <col min="45" max="49" width="11.140625" style="173" hidden="1" customWidth="1"/>
    <col min="50" max="50" width="10.7109375" style="174" hidden="1" customWidth="1"/>
    <col min="51" max="52" width="9.140625" style="174" hidden="1" customWidth="1"/>
    <col min="53" max="54" width="12" style="174" hidden="1" customWidth="1"/>
    <col min="55" max="58" width="12" style="175" hidden="1" customWidth="1"/>
    <col min="59" max="64" width="9.140625" style="102" hidden="1" customWidth="1"/>
    <col min="65" max="65" width="9.140625" style="102" customWidth="1"/>
    <col min="66" max="66" width="94" style="144" bestFit="1" customWidth="1"/>
    <col min="67" max="16384" width="9.140625" style="109"/>
  </cols>
  <sheetData>
    <row r="1" spans="1:66" ht="15.75" thickBot="1" x14ac:dyDescent="0.3">
      <c r="A1" s="102" t="s">
        <v>0</v>
      </c>
      <c r="B1" s="102" t="s">
        <v>239</v>
      </c>
      <c r="C1" s="102" t="s">
        <v>4</v>
      </c>
      <c r="D1" s="102" t="s">
        <v>5</v>
      </c>
      <c r="E1" s="102" t="s">
        <v>1</v>
      </c>
      <c r="F1" s="102" t="s">
        <v>6</v>
      </c>
      <c r="G1" s="102" t="s">
        <v>240</v>
      </c>
      <c r="H1" s="102" t="s">
        <v>2</v>
      </c>
      <c r="I1" s="102" t="s">
        <v>3</v>
      </c>
      <c r="J1" s="167" t="s">
        <v>169</v>
      </c>
      <c r="K1" s="167" t="s">
        <v>170</v>
      </c>
      <c r="L1" s="167" t="s">
        <v>171</v>
      </c>
      <c r="M1" s="168" t="s">
        <v>64</v>
      </c>
      <c r="N1" s="102" t="s">
        <v>65</v>
      </c>
      <c r="O1" s="102" t="s">
        <v>66</v>
      </c>
      <c r="P1" s="102" t="s">
        <v>67</v>
      </c>
      <c r="Q1" s="169" t="s">
        <v>96</v>
      </c>
      <c r="R1" s="169" t="s">
        <v>97</v>
      </c>
      <c r="S1" s="169" t="s">
        <v>98</v>
      </c>
      <c r="T1" s="169" t="s">
        <v>99</v>
      </c>
      <c r="U1" s="169" t="s">
        <v>100</v>
      </c>
      <c r="V1" s="102" t="s">
        <v>101</v>
      </c>
      <c r="W1" s="102" t="s">
        <v>102</v>
      </c>
      <c r="X1" s="170" t="s">
        <v>103</v>
      </c>
      <c r="Y1" s="170" t="s">
        <v>104</v>
      </c>
      <c r="Z1" s="170" t="s">
        <v>105</v>
      </c>
      <c r="AA1" s="170" t="s">
        <v>106</v>
      </c>
      <c r="AB1" s="170" t="s">
        <v>107</v>
      </c>
      <c r="AC1" s="102" t="s">
        <v>108</v>
      </c>
      <c r="AD1" s="102" t="s">
        <v>109</v>
      </c>
      <c r="AE1" s="171" t="s">
        <v>110</v>
      </c>
      <c r="AF1" s="171" t="s">
        <v>111</v>
      </c>
      <c r="AG1" s="171" t="s">
        <v>112</v>
      </c>
      <c r="AH1" s="171" t="s">
        <v>113</v>
      </c>
      <c r="AI1" s="171" t="s">
        <v>114</v>
      </c>
      <c r="AJ1" s="102" t="s">
        <v>115</v>
      </c>
      <c r="AK1" s="102" t="s">
        <v>116</v>
      </c>
      <c r="AL1" s="172" t="s">
        <v>117</v>
      </c>
      <c r="AM1" s="172" t="s">
        <v>118</v>
      </c>
      <c r="AN1" s="172" t="s">
        <v>119</v>
      </c>
      <c r="AO1" s="172" t="s">
        <v>120</v>
      </c>
      <c r="AP1" s="172" t="s">
        <v>121</v>
      </c>
      <c r="AQ1" s="102" t="s">
        <v>122</v>
      </c>
      <c r="AR1" s="102" t="s">
        <v>123</v>
      </c>
      <c r="AS1" s="173" t="s">
        <v>124</v>
      </c>
      <c r="AT1" s="173" t="s">
        <v>125</v>
      </c>
      <c r="AU1" s="173" t="s">
        <v>126</v>
      </c>
      <c r="AV1" s="173" t="s">
        <v>127</v>
      </c>
      <c r="AW1" s="173" t="s">
        <v>128</v>
      </c>
      <c r="AX1" s="174" t="s">
        <v>129</v>
      </c>
      <c r="AY1" s="174" t="s">
        <v>130</v>
      </c>
      <c r="AZ1" s="174" t="s">
        <v>131</v>
      </c>
      <c r="BA1" s="174" t="s">
        <v>132</v>
      </c>
      <c r="BB1" s="174" t="s">
        <v>133</v>
      </c>
      <c r="BC1" s="175" t="s">
        <v>134</v>
      </c>
      <c r="BD1" s="175" t="s">
        <v>154</v>
      </c>
      <c r="BE1" s="175" t="s">
        <v>135</v>
      </c>
      <c r="BF1" s="175" t="s">
        <v>136</v>
      </c>
      <c r="BG1" s="176" t="s">
        <v>138</v>
      </c>
      <c r="BH1" s="176" t="s">
        <v>139</v>
      </c>
      <c r="BI1" s="176" t="s">
        <v>140</v>
      </c>
      <c r="BJ1" s="176" t="s">
        <v>147</v>
      </c>
      <c r="BK1" s="176" t="s">
        <v>148</v>
      </c>
      <c r="BL1" s="176" t="s">
        <v>149</v>
      </c>
      <c r="BM1" s="176" t="s">
        <v>214</v>
      </c>
      <c r="BN1" s="185"/>
    </row>
    <row r="2" spans="1:66" x14ac:dyDescent="0.25">
      <c r="A2" s="102" t="s">
        <v>7</v>
      </c>
      <c r="B2" s="102" t="s">
        <v>8</v>
      </c>
      <c r="C2" s="102" t="s">
        <v>10</v>
      </c>
      <c r="D2" s="102" t="s">
        <v>11</v>
      </c>
      <c r="E2" s="102">
        <v>21100211322</v>
      </c>
      <c r="F2" s="102" t="s">
        <v>9</v>
      </c>
      <c r="G2" s="102" t="s">
        <v>9</v>
      </c>
      <c r="H2" s="102">
        <v>0.83522727272727304</v>
      </c>
      <c r="I2" s="102">
        <v>0</v>
      </c>
      <c r="J2" s="145">
        <f>IFERROR(H2*VLOOKUP(A2, 'Advanced Parameters'!$B$7:$G$20, 6, FALSE)*VLOOKUP(A2, 'Growth Parameters'!$B$6:$H$19, 6, FALSE), 0)</f>
        <v>0.83522727272727304</v>
      </c>
      <c r="K2" s="145">
        <f>IFERROR(IF('Advanced Parameters'!$C$5="n",'Raw Data'!I2*VLOOKUP(A2,'Advanced Parameters'!$B$7:$G$20,6,FALSE),J2*VLOOKUP(A2,'Advanced Parameters'!$B$7:$G$20,2,FALSE))*VLOOKUP(A2, 'Growth Parameters'!$B$6:$H$19, 6, FALSE), 0)</f>
        <v>0</v>
      </c>
      <c r="L2" s="145">
        <f>J2-K2</f>
        <v>0.83522727272727304</v>
      </c>
      <c r="M2" s="146" t="str">
        <f>IFERROR(IF(G2="NA","NA",IF(G2&gt;'APC Parameters'!$K$6+VLOOKUP('Raw Data'!A2, 'APC Parameters'!$H$7:$L$20, 4, FALSE), 'APC Parameters'!$L$6+VLOOKUP('Raw Data'!A2, 'APC Parameters'!$H$7:$L$20, 5, FALSE), G2*('APC Parameters'!$J$6+VLOOKUP('Raw Data'!A2, 'APC Parameters'!$H$7:$L$20, 3, FALSE))+'APC Parameters'!$I$6+VLOOKUP('Raw Data'!A2, 'APC Parameters'!$H$7:$L$20, 2, FALSE))), 0)</f>
        <v>NA</v>
      </c>
      <c r="N2" s="146" t="str">
        <f>IFERROR(M2*J2, "NA")</f>
        <v>NA</v>
      </c>
      <c r="O2" s="146">
        <f>IFERROR(IF(M2="NA",VLOOKUP(D2,'Internal Calculations'!$B$10:$C$11,2,FALSE), M2)*VLOOKUP(A2, 'Growth Parameters'!$B$6:$H$19, 7, FALSE), 0)</f>
        <v>1630.6479670175063</v>
      </c>
      <c r="P2" s="147">
        <f>O2*J2</f>
        <v>1361.9616542703041</v>
      </c>
      <c r="Q2" s="148">
        <f>IF('Funding Allocation Parameters'!$C$5="Basic Library Subsidy", MIN(O2*('Funding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MIN($O2*(VLOOKUP(CONCATENATE($A2, 'Funding Allocation Parameters'!$I$5), 'Library Subsidy Complex'!$C$2:$J$55, 2, FALSE)), VLOOKUP(CONCATENATE($A2, 'Funding Allocation Parameters'!$I$5), 'Library Subsidy Complex'!$C$2:$J$55, 4, FALSE)), 0)))))</f>
        <v>1189</v>
      </c>
      <c r="R2" s="148">
        <f>IF('Funding Allocation Parameters'!$C$5="Basic Library Subsidy", 0, IF('Funding Allocation Parameters'!$C$5="Grant funding",MIN(O2*('Funding Allocation Parameters'!$E$5), 'Funding Allocation Parameters'!$G$5), IF('Funding Allocation Parameters'!$C$5="Other author funding", 0, IF('Funding Allocation Parameters'!$C$5="Any discretionary funds (grants if available, other if no grants)", MIN(O2*('Funding Allocation Parameters'!$E$5), 'Funding Allocation Parameters'!$G$5), IF('Funding Allocation Parameters'!$C$5="Complex Library Subsidy", 0, 0)))))</f>
        <v>0</v>
      </c>
      <c r="S2" s="148">
        <f>IF('Funding Allocation Parameters'!$C$5="Basic Library Subsidy", 0, IF('Funding Allocation Parameters'!$C$5="Grant funding", 0, IF('Funding Allocation Parameters'!$C$5="Other author funding",  MIN(O2*('Funding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" s="148">
        <f>IF('Funding Allocation Parameters'!$C$5="Basic Library Subsidy", MIN(O2*('Funding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MIN($O2*(VLOOKUP(CONCATENATE($A2, 'Funding Allocation Parameters'!$I$5), 'Library Subsidy Complex'!$C$2:$J$55, 6, FALSE)), VLOOKUP(CONCATENATE($A2, 'Funding Allocation Parameters'!$I$5), 'Library Subsidy Complex'!$C$2:$J$55, 8, FALSE)), 0)))))</f>
        <v>1189</v>
      </c>
      <c r="U2" s="148">
        <f>IF('Funding Allocation Parameters'!$C$5="Basic Library Subsidy", 0, IF('Funding Allocation Parameters'!$C$5="Grant funding", 0, IF('Funding Allocation Parameters'!$C$5="Other author funding",  MIN(O2*('Funding Allocation Parameters'!$E$5), 'Funding Allocation Parameters'!$G$5), IF('Funding Allocation Parameters'!$C$5="Any discretionary funds (grants if available, other if no grants)", MIN(O2*('Funding Allocation Parameters'!$E$5), 'Funding Allocation Parameters'!$G$5), IF('Funding Allocation Parameters'!$C$5="Complex Library Subsidy", 0, 0)))))</f>
        <v>0</v>
      </c>
      <c r="V2" s="147">
        <f>MAX(O2-Q2-R2-S2, 0)</f>
        <v>441.64796701750629</v>
      </c>
      <c r="W2" s="147">
        <f>MAX(O2-T2-U2, 0)</f>
        <v>441.64796701750629</v>
      </c>
      <c r="X2" s="149">
        <f>IF('Funding Allocation Parameters'!$C$6="Basic Library Subsidy", MIN(V2*'Funding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MIN(V2*VLOOKUP(CONCATENATE($A2, 'Funding Allocation Parameters'!$I$6), 'Library Subsidy Complex'!$C$2:$J$55, 2, FALSE), VLOOKUP(CONCATENATE($A2, 'Funding Allocation Parameters'!$I$6), 'Library Subsidy Complex'!$C$2:$J$55, 4, FALSE)), 0)))))</f>
        <v>0</v>
      </c>
      <c r="Y2" s="149">
        <f>IF('Funding Allocation Parameters'!$C$6="Basic Library Subsidy", 0, IF('Funding Allocation Parameters'!$C$6="Grant funding",MIN(V2*'Funding Allocation Parameters'!$E$6, 'Funding Allocation Parameters'!$G$6), IF('Funding Allocation Parameters'!$C$6="Other author funding", 0, IF('Funding Allocation Parameters'!$C$6="Any discretionary funds (grants if available, other if no grants)", MIN(V2*'Funding Allocation Parameters'!$E$6, 'Funding Allocation Parameters'!$G$6), IF('Funding Allocation Parameters'!$C$6="Complex Library Subsidy", 0, 0)))))</f>
        <v>441.64796701750629</v>
      </c>
      <c r="Z2" s="149">
        <f>IF('Funding Allocation Parameters'!$C$6="Basic Library Subsidy", 0, IF('Funding Allocation Parameters'!$C$6="Grant funding", 0, IF('Funding Allocation Parameters'!$C$6="Other author funding",  MIN(V2*'Funding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" s="149">
        <f>IF('Funding Allocation Parameters'!$C$6="Basic Library Subsidy", MIN(W2*'Funding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MIN(W2*VLOOKUP(CONCATENATE($A2, 'Funding Allocation Parameters'!$I$6), 'Library Subsidy Complex'!$C$2:$J$55, 6, FALSE), VLOOKUP(CONCATENATE($A2, 'Funding Allocation Parameters'!$I$6), 'Library Subsidy Complex'!$C$2:$J$55, 8, FALSE)), 0)))))</f>
        <v>0</v>
      </c>
      <c r="AB2" s="149">
        <f>IF('Funding Allocation Parameters'!$C$6="Basic Library Subsidy", 0, IF('Funding Allocation Parameters'!$C$6="Grant funding", 0, IF('Funding Allocation Parameters'!$C$6="Other author funding",  MIN(W2*'Funding Allocation Parameters'!$E$6, 'Funding Allocation Parameters'!$G$6), IF('Funding Allocation Parameters'!$C$6="Any discretionary funds (grants if available, other if no grants)", MIN(W2*'Funding Allocation Parameters'!$E$6, 'Funding Allocation Parameters'!$G$6), IF('Funding Allocation Parameters'!$C$6="Complex Library Subsidy", 0, 0)))))</f>
        <v>441.64796701750629</v>
      </c>
      <c r="AC2" s="147">
        <f>MAX(V2-X2-Y2-Z2, 0)</f>
        <v>0</v>
      </c>
      <c r="AD2" s="147">
        <f>MAX(W2-AA2-AB2, 0)</f>
        <v>0</v>
      </c>
      <c r="AE2" s="150">
        <f>IF('Funding Allocation Parameters'!$C$7="Basic Library Subsidy", MIN(AC2*'Funding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MIN(AC2*VLOOKUP(CONCATENATE($A2, 'Funding Allocation Parameters'!$I$7), 'Library Subsidy Complex'!$C$2:$J$55, 2, FALSE), VLOOKUP(CONCATENATE($A2, 'Funding Allocation Parameters'!$I$7), 'Library Subsidy Complex'!$C$2:$J$55, 4, FALSE)), 0)))))</f>
        <v>0</v>
      </c>
      <c r="AF2" s="150">
        <f>IF('Funding Allocation Parameters'!$C$7="Basic Library Subsidy", 0, IF('Funding Allocation Parameters'!$C$7="Grant funding",MIN(AC2*'Funding Allocation Parameters'!$E$7, 'Funding Allocation Parameters'!$G$7), IF('Funding Allocation Parameters'!$C$7="Other author funding", 0, IF('Funding Allocation Parameters'!$C$7="Any discretionary funds (grants if available, other if no grants)", MIN(AC2*'Funding Allocation Parameters'!$E$7, 'Funding Allocation Parameters'!$G$7), IF('Funding Allocation Parameters'!$C$7="Complex Library Subsidy", 0, 0)))))</f>
        <v>0</v>
      </c>
      <c r="AG2" s="150">
        <f>IF('Funding Allocation Parameters'!$C$7="Basic Library Subsidy", 0, IF('Funding Allocation Parameters'!$C$7="Grant funding", 0, IF('Funding Allocation Parameters'!$C$7="Other author funding",  MIN(AC2*'Funding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" s="150">
        <f>IF('Funding Allocation Parameters'!$C$7="Basic Library Subsidy", MIN(AD2*'Funding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MIN(AD2*VLOOKUP(CONCATENATE($A2, 'Funding Allocation Parameters'!$I$7), 'Library Subsidy Complex'!$C$2:$J$55, 6, FALSE), VLOOKUP(CONCATENATE($A2, 'Funding Allocation Parameters'!$I$7), 'Library Subsidy Complex'!$C$2:$J$55, 8, FALSE)), 0)))))</f>
        <v>0</v>
      </c>
      <c r="AI2" s="150">
        <f>IF('Funding Allocation Parameters'!$C$7="Basic Library Subsidy", 0, IF('Funding Allocation Parameters'!$C$7="Grant funding", 0, IF('Funding Allocation Parameters'!$C$7="Other author funding",  MIN(AD2*'Funding Allocation Parameters'!$E$7, 'Funding Allocation Parameters'!$G$7), IF('Funding Allocation Parameters'!$C$7="Any discretionary funds (grants if available, other if no grants)", MIN(AD2*'Funding Allocation Parameters'!$E$7, 'Funding Allocation Parameters'!$G$7), IF('Funding Allocation Parameters'!$C$7="Complex Library Subsidy", 0, 0)))))</f>
        <v>0</v>
      </c>
      <c r="AJ2" s="147">
        <f>MAX(AC2-AE2-AF2-AG2, 0)</f>
        <v>0</v>
      </c>
      <c r="AK2" s="147">
        <f>MAX(AD2-AH2-AI2, 0)</f>
        <v>0</v>
      </c>
      <c r="AL2" s="151">
        <f>IF('Funding Allocation Parameters'!$C$8="Basic Library Subsidy", MIN(AJ2*'Funding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MIN(AJ2*VLOOKUP(CONCATENATE($A2, 'Funding Allocation Parameters'!$I$8), 'Library Subsidy Complex'!$C$2:$J$55, 2, FALSE), VLOOKUP(CONCATENATE($A2, 'Funding Allocation Parameters'!$I$8), 'Library Subsidy Complex'!$C$2:$J$55, 4, FALSE)), 0)))))</f>
        <v>0</v>
      </c>
      <c r="AM2" s="151">
        <f>IF('Funding Allocation Parameters'!$C$8="Basic Library Subsidy", 0, IF('Funding Allocation Parameters'!$C$8="Grant funding",MIN(AJ2*'Funding Allocation Parameters'!$E$8, 'Funding Allocation Parameters'!$G$8), IF('Funding Allocation Parameters'!$C$8="Other author funding", 0, IF('Funding Allocation Parameters'!$C$8="Any discretionary funds (grants if available, other if no grants)", MIN(AJ2*'Funding Allocation Parameters'!$E$8, 'Funding Allocation Parameters'!$G$8), IF('Funding Allocation Parameters'!$C$8="Complex Library Subsidy", 0, 0)))))</f>
        <v>0</v>
      </c>
      <c r="AN2" s="151">
        <f>IF('Funding Allocation Parameters'!$C$8="Basic Library Subsidy", 0, IF('Funding Allocation Parameters'!$C$8="Grant funding", 0, IF('Funding Allocation Parameters'!$C$8="Other author funding",  MIN(AJ2*'Funding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" s="151">
        <f>IF('Funding Allocation Parameters'!$C$8="Basic Library Subsidy", MIN(AK2*'Funding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MIN(AK2*VLOOKUP(CONCATENATE($A2, 'Funding Allocation Parameters'!$I$8), 'Library Subsidy Complex'!$C$2:$J$55, 6, FALSE), VLOOKUP(CONCATENATE($A2, 'Funding Allocation Parameters'!$I$8), 'Library Subsidy Complex'!$C$2:$J$55, 8, FALSE)), 0)))))</f>
        <v>0</v>
      </c>
      <c r="AP2" s="151">
        <f>IF('Funding Allocation Parameters'!$C$8="Basic Library Subsidy", 0, IF('Funding Allocation Parameters'!$C$8="Grant funding", 0, IF('Funding Allocation Parameters'!$C$8="Other author funding",  MIN(AK2*'Funding Allocation Parameters'!$E$8, 'Funding Allocation Parameters'!$G$8), IF('Funding Allocation Parameters'!$C$8="Any discretionary funds (grants if available, other if no grants)", MIN(AK2*'Funding Allocation Parameters'!$E$8, 'Funding Allocation Parameters'!$G$8), IF('Funding Allocation Parameters'!$C$8="Complex Library Subsidy", 0, 0)))))</f>
        <v>0</v>
      </c>
      <c r="AQ2" s="147">
        <f>MAX(AJ2-AL2-AM2-AN2, 0)</f>
        <v>0</v>
      </c>
      <c r="AR2" s="147">
        <f>MAX(AK2-AO2-AP2, 0)</f>
        <v>0</v>
      </c>
      <c r="AS2" s="152">
        <f>SUM(Q2,X2,AE2,AL2)</f>
        <v>1189</v>
      </c>
      <c r="AT2" s="152">
        <f t="shared" ref="AT2:AW2" si="0">SUM(R2,Y2,AF2,AM2)</f>
        <v>441.64796701750629</v>
      </c>
      <c r="AU2" s="152">
        <f t="shared" si="0"/>
        <v>0</v>
      </c>
      <c r="AV2" s="152">
        <f t="shared" si="0"/>
        <v>1189</v>
      </c>
      <c r="AW2" s="152">
        <f t="shared" si="0"/>
        <v>441.64796701750629</v>
      </c>
      <c r="AX2" s="153">
        <f>$K2*AS2</f>
        <v>0</v>
      </c>
      <c r="AY2" s="153">
        <f>$K2*AT2</f>
        <v>0</v>
      </c>
      <c r="AZ2" s="153">
        <f>$K2*AU2</f>
        <v>0</v>
      </c>
      <c r="BA2" s="153">
        <f>$L2*AV2</f>
        <v>993.08522727272759</v>
      </c>
      <c r="BB2" s="153">
        <f>$L2*AW2</f>
        <v>368.8764269975764</v>
      </c>
      <c r="BC2" s="154">
        <f>AX2+BA2</f>
        <v>993.08522727272759</v>
      </c>
      <c r="BD2" s="154">
        <f>SUM(BC2,BE2,BF2)-P2</f>
        <v>0</v>
      </c>
      <c r="BE2" s="154">
        <f>AY2</f>
        <v>0</v>
      </c>
      <c r="BF2" s="154">
        <f>AZ2+BB2</f>
        <v>368.8764269975764</v>
      </c>
      <c r="BG2" s="109">
        <f>K2*IF(AND(AS2&gt;0, AT2=0, AU2=0), 1, 0)+L2*IF(AND(AV2&gt;0, AW2=0), 1, 0)</f>
        <v>0</v>
      </c>
      <c r="BH2" s="109">
        <f>K2*IF(AND(AS2=0, AT2&gt;0, AU2=0), 1, 0)</f>
        <v>0</v>
      </c>
      <c r="BI2" s="109">
        <f>K2*IF(AND(AS2=0, AT2=0, AU2&gt;0), 1, 0)+L2*IF(AND(AV2=0, AW2&gt;0), 1, 0)</f>
        <v>0</v>
      </c>
      <c r="BJ2" s="109">
        <f>K2*IF(AND(AS2&gt;0, AT2&gt;0, AU2=0), 1, 0)</f>
        <v>0</v>
      </c>
      <c r="BK2" s="109">
        <f>K2*IF(AND(AS2&gt;0, AT2=0, AU2&gt;0), 1, 0)+L2*IF(AND(AV2&gt;0, AW2&gt;0), 1, 0)</f>
        <v>0.83522727272727304</v>
      </c>
      <c r="BL2" s="109">
        <f>K2*IF(AND(AS2=0, AT2&gt;0, AU2&gt;0), 1, 0)+L2*IF(AND(AV2=0, AW2&gt;0), 1, 0)</f>
        <v>0</v>
      </c>
      <c r="BN2" s="155" t="s">
        <v>215</v>
      </c>
    </row>
    <row r="3" spans="1:66" x14ac:dyDescent="0.25">
      <c r="A3" s="102" t="s">
        <v>7</v>
      </c>
      <c r="B3" s="102" t="s">
        <v>8</v>
      </c>
      <c r="C3" s="102" t="s">
        <v>10</v>
      </c>
      <c r="D3" s="102" t="s">
        <v>11</v>
      </c>
      <c r="E3" s="102">
        <v>14281</v>
      </c>
      <c r="F3" s="102" t="s">
        <v>9</v>
      </c>
      <c r="G3" s="102">
        <v>0.59699999999999998</v>
      </c>
      <c r="H3" s="102">
        <v>0.89473684210526305</v>
      </c>
      <c r="I3" s="102">
        <v>0</v>
      </c>
      <c r="J3" s="167">
        <f>IFERROR(H3*VLOOKUP(A3, 'Advanced Parameters'!$B$7:$G$20, 6, FALSE)*VLOOKUP(A3, 'Growth Parameters'!$B$6:$H$19, 6, FALSE), 0)</f>
        <v>0.89473684210526305</v>
      </c>
      <c r="K3" s="167">
        <f>IFERROR(IF('Advanced Parameters'!$C$5="n",'Raw Data'!I3*VLOOKUP(A3,'Advanced Parameters'!$B$7:$G$20,6,FALSE),J3*VLOOKUP(A3,'Advanced Parameters'!$B$7:$G$20,2,FALSE))*VLOOKUP(A3, 'Growth Parameters'!$B$6:$H$19, 6, FALSE), 0)</f>
        <v>0</v>
      </c>
      <c r="L3" s="167">
        <f t="shared" ref="L3:L19" si="1">J3-K3</f>
        <v>0.89473684210526305</v>
      </c>
      <c r="M3" s="168">
        <f>IFERROR(IF(G3="NA","NA",IF(G3&gt;'APC Parameters'!$K$6+VLOOKUP('Raw Data'!A3, 'APC Parameters'!$H$7:$L$20, 4, FALSE), 'APC Parameters'!$L$6+VLOOKUP('Raw Data'!A3, 'APC Parameters'!$H$7:$L$20, 5, FALSE), G3*('APC Parameters'!$J$6+VLOOKUP('Raw Data'!A3, 'APC Parameters'!$H$7:$L$20, 3, FALSE))+'APC Parameters'!$I$6+VLOOKUP('Raw Data'!A3, 'APC Parameters'!$H$7:$L$20, 2, FALSE))), 0)</f>
        <v>1571.1918000000001</v>
      </c>
      <c r="N3" s="168">
        <f t="shared" ref="N3:N66" si="2">IFERROR(M3*J3, "NA")</f>
        <v>1405.8031894736841</v>
      </c>
      <c r="O3" s="168">
        <f>IFERROR(IF(M3="NA",VLOOKUP(D3,'Internal Calculations'!$B$10:$C$11,2,FALSE), M3)*VLOOKUP(A3, 'Growth Parameters'!$B$6:$H$19, 7, FALSE), 0)</f>
        <v>1571.1918000000001</v>
      </c>
      <c r="P3" s="177">
        <f t="shared" ref="P3:P66" si="3">O3*J3</f>
        <v>1405.8031894736841</v>
      </c>
      <c r="Q3" s="178">
        <f>IF('Funding Allocation Parameters'!$C$5="Basic Library Subsidy", MIN(O3*('Funding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MIN($O3*(VLOOKUP(CONCATENATE($A3, 'Funding Allocation Parameters'!$I$5), 'Library Subsidy Complex'!$C$2:$J$55, 2, FALSE)), VLOOKUP(CONCATENATE($A3, 'Funding Allocation Parameters'!$I$5), 'Library Subsidy Complex'!$C$2:$J$55, 4, FALSE)), 0)))))</f>
        <v>1189</v>
      </c>
      <c r="R3" s="178">
        <f>IF('Funding Allocation Parameters'!$C$5="Basic Library Subsidy", 0, IF('Funding Allocation Parameters'!$C$5="Grant funding",MIN(O3*('Funding Allocation Parameters'!$E$5), 'Funding Allocation Parameters'!$G$5), IF('Funding Allocation Parameters'!$C$5="Other author funding", 0, IF('Funding Allocation Parameters'!$C$5="Any discretionary funds (grants if available, other if no grants)", MIN(O3*('Funding Allocation Parameters'!$E$5), 'Funding Allocation Parameters'!$G$5), IF('Funding Allocation Parameters'!$C$5="Complex Library Subsidy", 0, 0)))))</f>
        <v>0</v>
      </c>
      <c r="S3" s="178">
        <f>IF('Funding Allocation Parameters'!$C$5="Basic Library Subsidy", 0, IF('Funding Allocation Parameters'!$C$5="Grant funding", 0, IF('Funding Allocation Parameters'!$C$5="Other author funding",  MIN(O3*('Funding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" s="178">
        <f>IF('Funding Allocation Parameters'!$C$5="Basic Library Subsidy", MIN(O3*('Funding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MIN($O3*(VLOOKUP(CONCATENATE($A3, 'Funding Allocation Parameters'!$I$5), 'Library Subsidy Complex'!$C$2:$J$55, 6, FALSE)), VLOOKUP(CONCATENATE($A3, 'Funding Allocation Parameters'!$I$5), 'Library Subsidy Complex'!$C$2:$J$55, 8, FALSE)), 0)))))</f>
        <v>1189</v>
      </c>
      <c r="U3" s="178">
        <f>IF('Funding Allocation Parameters'!$C$5="Basic Library Subsidy", 0, IF('Funding Allocation Parameters'!$C$5="Grant funding", 0, IF('Funding Allocation Parameters'!$C$5="Other author funding",  MIN(O3*('Funding Allocation Parameters'!$E$5), 'Funding Allocation Parameters'!$G$5), IF('Funding Allocation Parameters'!$C$5="Any discretionary funds (grants if available, other if no grants)", MIN(O3*('Funding Allocation Parameters'!$E$5), 'Funding Allocation Parameters'!$G$5), IF('Funding Allocation Parameters'!$C$5="Complex Library Subsidy", 0, 0)))))</f>
        <v>0</v>
      </c>
      <c r="V3" s="177">
        <f t="shared" ref="V3:V66" si="4">MAX(O3-Q3-R3-S3, 0)</f>
        <v>382.19180000000006</v>
      </c>
      <c r="W3" s="177">
        <f t="shared" ref="W3:W66" si="5">MAX(O3-T3-U3, 0)</f>
        <v>382.19180000000006</v>
      </c>
      <c r="X3" s="179">
        <f>IF('Funding Allocation Parameters'!$C$6="Basic Library Subsidy", MIN(V3*'Funding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MIN(V3*VLOOKUP(CONCATENATE($A3, 'Funding Allocation Parameters'!$I$6), 'Library Subsidy Complex'!$C$2:$J$55, 2, FALSE), VLOOKUP(CONCATENATE($A3, 'Funding Allocation Parameters'!$I$6), 'Library Subsidy Complex'!$C$2:$J$55, 4, FALSE)), 0)))))</f>
        <v>0</v>
      </c>
      <c r="Y3" s="179">
        <f>IF('Funding Allocation Parameters'!$C$6="Basic Library Subsidy", 0, IF('Funding Allocation Parameters'!$C$6="Grant funding",MIN(V3*'Funding Allocation Parameters'!$E$6, 'Funding Allocation Parameters'!$G$6), IF('Funding Allocation Parameters'!$C$6="Other author funding", 0, IF('Funding Allocation Parameters'!$C$6="Any discretionary funds (grants if available, other if no grants)", MIN(V3*'Funding Allocation Parameters'!$E$6, 'Funding Allocation Parameters'!$G$6), IF('Funding Allocation Parameters'!$C$6="Complex Library Subsidy", 0, 0)))))</f>
        <v>382.19180000000006</v>
      </c>
      <c r="Z3" s="179">
        <f>IF('Funding Allocation Parameters'!$C$6="Basic Library Subsidy", 0, IF('Funding Allocation Parameters'!$C$6="Grant funding", 0, IF('Funding Allocation Parameters'!$C$6="Other author funding",  MIN(V3*'Funding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" s="179">
        <f>IF('Funding Allocation Parameters'!$C$6="Basic Library Subsidy", MIN(W3*'Funding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MIN(W3*VLOOKUP(CONCATENATE($A3, 'Funding Allocation Parameters'!$I$6), 'Library Subsidy Complex'!$C$2:$J$55, 3, FALSE), VLOOKUP(CONCATENATE($A3, 'Funding Allocation Parameters'!$I$6), 'Library Subsidy Complex'!$C$2:$J$55, 5, FALSE)), 0)))))</f>
        <v>0</v>
      </c>
      <c r="AB3" s="179">
        <f>IF('Funding Allocation Parameters'!$C$6="Basic Library Subsidy", 0, IF('Funding Allocation Parameters'!$C$6="Grant funding", 0, IF('Funding Allocation Parameters'!$C$6="Other author funding",  MIN(W3*'Funding Allocation Parameters'!$E$6, 'Funding Allocation Parameters'!$G$6), IF('Funding Allocation Parameters'!$C$6="Any discretionary funds (grants if available, other if no grants)", MIN(W3*'Funding Allocation Parameters'!$E$6, 'Funding Allocation Parameters'!$G$6), IF('Funding Allocation Parameters'!$C$6="Complex Library Subsidy", 0, 0)))))</f>
        <v>382.19180000000006</v>
      </c>
      <c r="AC3" s="177">
        <f t="shared" ref="AC3:AC66" si="6">MAX(V3-X3-Y3-Z3, 0)</f>
        <v>0</v>
      </c>
      <c r="AD3" s="177">
        <f t="shared" ref="AD3:AD66" si="7">MAX(W3-AA3-AB3, 0)</f>
        <v>0</v>
      </c>
      <c r="AE3" s="180">
        <f>IF('Funding Allocation Parameters'!$C$7="Basic Library Subsidy", MIN(AC3*'Funding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MIN(AC3*VLOOKUP(CONCATENATE($A3, 'Funding Allocation Parameters'!$I$7), 'Library Subsidy Complex'!$C$2:$J$55, 2, FALSE), VLOOKUP(CONCATENATE($A3, 'Funding Allocation Parameters'!$I$7), 'Library Subsidy Complex'!$C$2:$J$55, 4, FALSE)), 0)))))</f>
        <v>0</v>
      </c>
      <c r="AF3" s="180">
        <f>IF('Funding Allocation Parameters'!$C$7="Basic Library Subsidy", 0, IF('Funding Allocation Parameters'!$C$7="Grant funding",MIN(AC3*'Funding Allocation Parameters'!$E$7, 'Funding Allocation Parameters'!$G$7), IF('Funding Allocation Parameters'!$C$7="Other author funding", 0, IF('Funding Allocation Parameters'!$C$7="Any discretionary funds (grants if available, other if no grants)", MIN(AC3*'Funding Allocation Parameters'!$E$7, 'Funding Allocation Parameters'!$G$7), IF('Funding Allocation Parameters'!$C$7="Complex Library Subsidy", 0, 0)))))</f>
        <v>0</v>
      </c>
      <c r="AG3" s="180">
        <f>IF('Funding Allocation Parameters'!$C$7="Basic Library Subsidy", 0, IF('Funding Allocation Parameters'!$C$7="Grant funding", 0, IF('Funding Allocation Parameters'!$C$7="Other author funding",  MIN(AC3*'Funding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" s="180">
        <f>IF('Funding Allocation Parameters'!$C$7="Basic Library Subsidy", MIN(AD3*'Funding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MIN(AD3*VLOOKUP(CONCATENATE($A3, 'Funding Allocation Parameters'!$I$7), 'Library Subsidy Complex'!$C$2:$J$55, 3, FALSE), VLOOKUP(CONCATENATE($A3, 'Funding Allocation Parameters'!$I$7), 'Library Subsidy Complex'!$C$2:$J$55, 5, FALSE)), 0)))))</f>
        <v>0</v>
      </c>
      <c r="AI3" s="180">
        <f>IF('Funding Allocation Parameters'!$C$7="Basic Library Subsidy", 0, IF('Funding Allocation Parameters'!$C$7="Grant funding", 0, IF('Funding Allocation Parameters'!$C$7="Other author funding",  MIN(AD3*'Funding Allocation Parameters'!$E$7, 'Funding Allocation Parameters'!$G$7), IF('Funding Allocation Parameters'!$C$7="Any discretionary funds (grants if available, other if no grants)", MIN(AD3*'Funding Allocation Parameters'!$E$7, 'Funding Allocation Parameters'!$G$7), IF('Funding Allocation Parameters'!$C$7="Complex Library Subsidy", 0, 0)))))</f>
        <v>0</v>
      </c>
      <c r="AJ3" s="177">
        <f t="shared" ref="AJ3:AJ66" si="8">MAX(AC3-AE3-AF3-AG3, 0)</f>
        <v>0</v>
      </c>
      <c r="AK3" s="177">
        <f t="shared" ref="AK3:AK66" si="9">MAX(AD3-AH3-AI3, 0)</f>
        <v>0</v>
      </c>
      <c r="AL3" s="181">
        <f>IF('Funding Allocation Parameters'!$C$8="Basic Library Subsidy", MIN(AJ3*'Funding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MIN(AJ3*VLOOKUP(CONCATENATE($A3, 'Funding Allocation Parameters'!$I$8), 'Library Subsidy Complex'!$C$2:$J$55, 2, FALSE), VLOOKUP(CONCATENATE($A3, 'Funding Allocation Parameters'!$I$8), 'Library Subsidy Complex'!$C$2:$J$55, 4, FALSE)), 0)))))</f>
        <v>0</v>
      </c>
      <c r="AM3" s="181">
        <f>IF('Funding Allocation Parameters'!$C$8="Basic Library Subsidy", 0, IF('Funding Allocation Parameters'!$C$8="Grant funding",MIN(AJ3*'Funding Allocation Parameters'!$E$8, 'Funding Allocation Parameters'!$G$8), IF('Funding Allocation Parameters'!$C$8="Other author funding", 0, IF('Funding Allocation Parameters'!$C$8="Any discretionary funds (grants if available, other if no grants)", MIN(AJ3*'Funding Allocation Parameters'!$E$8, 'Funding Allocation Parameters'!$G$8), IF('Funding Allocation Parameters'!$C$8="Complex Library Subsidy", 0, 0)))))</f>
        <v>0</v>
      </c>
      <c r="AN3" s="181">
        <f>IF('Funding Allocation Parameters'!$C$8="Basic Library Subsidy", 0, IF('Funding Allocation Parameters'!$C$8="Grant funding", 0, IF('Funding Allocation Parameters'!$C$8="Other author funding",  MIN(AJ3*'Funding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" s="181">
        <f>IF('Funding Allocation Parameters'!$C$8="Basic Library Subsidy", MIN(AK3*'Funding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MIN(AK3*VLOOKUP(CONCATENATE($A3, 'Funding Allocation Parameters'!$I$8), 'Library Subsidy Complex'!$C$2:$J$55, 3, FALSE), VLOOKUP(CONCATENATE($A3, 'Funding Allocation Parameters'!$I$8), 'Library Subsidy Complex'!$C$2:$J$55, 5, FALSE)), 0)))))</f>
        <v>0</v>
      </c>
      <c r="AP3" s="181">
        <f>IF('Funding Allocation Parameters'!$C$8="Basic Library Subsidy", 0, IF('Funding Allocation Parameters'!$C$8="Grant funding", 0, IF('Funding Allocation Parameters'!$C$8="Other author funding",  MIN(AK3*'Funding Allocation Parameters'!$E$8, 'Funding Allocation Parameters'!$G$8), IF('Funding Allocation Parameters'!$C$8="Any discretionary funds (grants if available, other if no grants)", MIN(AK3*'Funding Allocation Parameters'!$E$8, 'Funding Allocation Parameters'!$G$8), IF('Funding Allocation Parameters'!$C$8="Complex Library Subsidy", 0, 0)))))</f>
        <v>0</v>
      </c>
      <c r="AQ3" s="177">
        <f t="shared" ref="AQ3:AQ66" si="10">MAX(AJ3-AL3-AM3-AN3, 0)</f>
        <v>0</v>
      </c>
      <c r="AR3" s="177">
        <f t="shared" ref="AR3:AR66" si="11">MAX(AK3-AO3-AP3, 0)</f>
        <v>0</v>
      </c>
      <c r="AS3" s="182">
        <f t="shared" ref="AS3:AS66" si="12">SUM(Q3,X3,AE3,AL3)</f>
        <v>1189</v>
      </c>
      <c r="AT3" s="182">
        <f t="shared" ref="AT3:AT66" si="13">SUM(R3,Y3,AF3,AM3)</f>
        <v>382.19180000000006</v>
      </c>
      <c r="AU3" s="182">
        <f t="shared" ref="AU3:AU66" si="14">SUM(S3,Z3,AG3,AN3)</f>
        <v>0</v>
      </c>
      <c r="AV3" s="182">
        <f t="shared" ref="AV3:AV66" si="15">SUM(T3,AA3,AH3,AO3)</f>
        <v>1189</v>
      </c>
      <c r="AW3" s="182">
        <f t="shared" ref="AW3:AW66" si="16">SUM(U3,AB3,AI3,AP3)</f>
        <v>382.19180000000006</v>
      </c>
      <c r="AX3" s="183">
        <f t="shared" ref="AX3:AX66" si="17">$K3*AS3</f>
        <v>0</v>
      </c>
      <c r="AY3" s="183">
        <f t="shared" ref="AY3:AY66" si="18">$K3*AT3</f>
        <v>0</v>
      </c>
      <c r="AZ3" s="183">
        <f t="shared" ref="AZ3:AZ66" si="19">$K3*AU3</f>
        <v>0</v>
      </c>
      <c r="BA3" s="183">
        <f t="shared" ref="BA3:BA66" si="20">$L3*AV3</f>
        <v>1063.8421052631577</v>
      </c>
      <c r="BB3" s="183">
        <f t="shared" ref="BB3:BB66" si="21">$L3*AW3</f>
        <v>341.96108421052634</v>
      </c>
      <c r="BC3" s="184">
        <f t="shared" ref="BC3:BC66" si="22">AX3+BA3</f>
        <v>1063.8421052631577</v>
      </c>
      <c r="BD3" s="184">
        <f t="shared" ref="BD3:BD66" si="23">SUM(BC3,BE3,BF3)-P3</f>
        <v>0</v>
      </c>
      <c r="BE3" s="184">
        <f t="shared" ref="BE3:BE66" si="24">AY3</f>
        <v>0</v>
      </c>
      <c r="BF3" s="184">
        <f t="shared" ref="BF3:BF66" si="25">AZ3+BB3</f>
        <v>341.96108421052634</v>
      </c>
      <c r="BG3" s="102">
        <f t="shared" ref="BG3:BG66" si="26">K3*IF(AND(AS3&gt;0, AT3=0, AU3=0), 1, 0)+L3*IF(AND(AV3&gt;0, AW3=0), 1, 0)</f>
        <v>0</v>
      </c>
      <c r="BH3" s="102">
        <f t="shared" ref="BH3:BH66" si="27">K3*IF(AND(AS3=0, AT3&gt;0, AU3=0), 1, 0)</f>
        <v>0</v>
      </c>
      <c r="BI3" s="102">
        <f t="shared" ref="BI3:BI66" si="28">K3*IF(AND(AS3=0, AT3=0, AU3&gt;0), 1, 0)+L3*IF(AND(AV3=0, AW3&gt;0), 1, 0)</f>
        <v>0</v>
      </c>
      <c r="BJ3" s="102">
        <f t="shared" ref="BJ3:BJ66" si="29">K3*IF(AND(AS3&gt;0, AT3&gt;0, AU3=0), 1, 0)</f>
        <v>0</v>
      </c>
      <c r="BK3" s="102">
        <f t="shared" ref="BK3:BK66" si="30">K3*IF(AND(AS3&gt;0, AT3=0, AU3&gt;0), 1, 0)+L3*IF(AND(AV3&gt;0, AW3&gt;0), 1, 0)</f>
        <v>0.89473684210526305</v>
      </c>
      <c r="BL3" s="102">
        <f t="shared" ref="BL3:BL66" si="31">K3*IF(AND(AS3=0, AT3&gt;0, AU3&gt;0), 1, 0)+L3*IF(AND(AV3=0, AW3&gt;0), 1, 0)</f>
        <v>0</v>
      </c>
      <c r="BN3" s="156" t="s">
        <v>216</v>
      </c>
    </row>
    <row r="4" spans="1:66" x14ac:dyDescent="0.25">
      <c r="A4" s="102" t="s">
        <v>13</v>
      </c>
      <c r="B4" s="102" t="s">
        <v>8</v>
      </c>
      <c r="C4" s="102" t="s">
        <v>10</v>
      </c>
      <c r="D4" s="102" t="s">
        <v>11</v>
      </c>
      <c r="E4" s="102">
        <v>19700175114</v>
      </c>
      <c r="F4" s="102" t="s">
        <v>9</v>
      </c>
      <c r="G4" s="102">
        <v>0.81599999999999995</v>
      </c>
      <c r="H4" s="102">
        <v>0.51545698924731198</v>
      </c>
      <c r="I4" s="102">
        <v>0.44010958550000001</v>
      </c>
      <c r="J4" s="167">
        <f>IFERROR(H4*VLOOKUP(A4, 'Advanced Parameters'!$B$7:$G$20, 6, FALSE)*VLOOKUP(A4, 'Growth Parameters'!$B$6:$H$19, 6, FALSE), 0)</f>
        <v>0.51545698924731198</v>
      </c>
      <c r="K4" s="167">
        <f>IFERROR(IF('Advanced Parameters'!$C$5="n",'Raw Data'!I4*VLOOKUP(A4,'Advanced Parameters'!$B$7:$G$20,6,FALSE),J4*VLOOKUP(A4,'Advanced Parameters'!$B$7:$G$20,2,FALSE))*VLOOKUP(A4, 'Growth Parameters'!$B$6:$H$19, 6, FALSE), 0)</f>
        <v>0.44010958550000001</v>
      </c>
      <c r="L4" s="167">
        <f t="shared" si="1"/>
        <v>7.534740374731197E-2</v>
      </c>
      <c r="M4" s="168">
        <f>IFERROR(IF(G4="NA","NA",IF(G4&gt;'APC Parameters'!$K$6+VLOOKUP('Raw Data'!A4, 'APC Parameters'!$H$7:$L$20, 4, FALSE), 'APC Parameters'!$L$6+VLOOKUP('Raw Data'!A4, 'APC Parameters'!$H$7:$L$20, 5, FALSE), G4*('APC Parameters'!$J$6+VLOOKUP('Raw Data'!A4, 'APC Parameters'!$H$7:$L$20, 3, FALSE))+'APC Parameters'!$I$6+VLOOKUP('Raw Data'!A4, 'APC Parameters'!$H$7:$L$20, 2, FALSE))), 0)</f>
        <v>1726.5504000000001</v>
      </c>
      <c r="N4" s="168">
        <f t="shared" si="2"/>
        <v>889.96247096774221</v>
      </c>
      <c r="O4" s="168">
        <f>IFERROR(IF(M4="NA",VLOOKUP(D4,'Internal Calculations'!$B$10:$C$11,2,FALSE), M4)*VLOOKUP(A4, 'Growth Parameters'!$B$6:$H$19, 7, FALSE), 0)</f>
        <v>1726.5504000000001</v>
      </c>
      <c r="P4" s="177">
        <f t="shared" si="3"/>
        <v>889.96247096774221</v>
      </c>
      <c r="Q4" s="178">
        <f>IF('Funding Allocation Parameters'!$C$5="Basic Library Subsidy", MIN(O4*('Funding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MIN($O4*(VLOOKUP(CONCATENATE($A4, 'Funding Allocation Parameters'!$I$5), 'Library Subsidy Complex'!$C$2:$J$55, 2, FALSE)), VLOOKUP(CONCATENATE($A4, 'Funding Allocation Parameters'!$I$5), 'Library Subsidy Complex'!$C$2:$J$55, 4, FALSE)), 0)))))</f>
        <v>1189</v>
      </c>
      <c r="R4" s="178">
        <f>IF('Funding Allocation Parameters'!$C$5="Basic Library Subsidy", 0, IF('Funding Allocation Parameters'!$C$5="Grant funding",MIN(O4*('Funding Allocation Parameters'!$E$5), 'Funding Allocation Parameters'!$G$5), IF('Funding Allocation Parameters'!$C$5="Other author funding", 0, IF('Funding Allocation Parameters'!$C$5="Any discretionary funds (grants if available, other if no grants)", MIN(O4*('Funding Allocation Parameters'!$E$5), 'Funding Allocation Parameters'!$G$5), IF('Funding Allocation Parameters'!$C$5="Complex Library Subsidy", 0, 0)))))</f>
        <v>0</v>
      </c>
      <c r="S4" s="178">
        <f>IF('Funding Allocation Parameters'!$C$5="Basic Library Subsidy", 0, IF('Funding Allocation Parameters'!$C$5="Grant funding", 0, IF('Funding Allocation Parameters'!$C$5="Other author funding",  MIN(O4*('Funding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" s="178">
        <f>IF('Funding Allocation Parameters'!$C$5="Basic Library Subsidy", MIN(O4*('Funding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MIN($O4*(VLOOKUP(CONCATENATE($A4, 'Funding Allocation Parameters'!$I$5), 'Library Subsidy Complex'!$C$2:$J$55, 6, FALSE)), VLOOKUP(CONCATENATE($A4, 'Funding Allocation Parameters'!$I$5), 'Library Subsidy Complex'!$C$2:$J$55, 8, FALSE)), 0)))))</f>
        <v>1189</v>
      </c>
      <c r="U4" s="178">
        <f>IF('Funding Allocation Parameters'!$C$5="Basic Library Subsidy", 0, IF('Funding Allocation Parameters'!$C$5="Grant funding", 0, IF('Funding Allocation Parameters'!$C$5="Other author funding",  MIN(O4*('Funding Allocation Parameters'!$E$5), 'Funding Allocation Parameters'!$G$5), IF('Funding Allocation Parameters'!$C$5="Any discretionary funds (grants if available, other if no grants)", MIN(O4*('Funding Allocation Parameters'!$E$5), 'Funding Allocation Parameters'!$G$5), IF('Funding Allocation Parameters'!$C$5="Complex Library Subsidy", 0, 0)))))</f>
        <v>0</v>
      </c>
      <c r="V4" s="177">
        <f t="shared" si="4"/>
        <v>537.55040000000008</v>
      </c>
      <c r="W4" s="177">
        <f t="shared" si="5"/>
        <v>537.55040000000008</v>
      </c>
      <c r="X4" s="179">
        <f>IF('Funding Allocation Parameters'!$C$6="Basic Library Subsidy", MIN(V4*'Funding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MIN(V4*VLOOKUP(CONCATENATE($A4, 'Funding Allocation Parameters'!$I$6), 'Library Subsidy Complex'!$C$2:$J$55, 2, FALSE), VLOOKUP(CONCATENATE($A4, 'Funding Allocation Parameters'!$I$6), 'Library Subsidy Complex'!$C$2:$J$55, 4, FALSE)), 0)))))</f>
        <v>0</v>
      </c>
      <c r="Y4" s="179">
        <f>IF('Funding Allocation Parameters'!$C$6="Basic Library Subsidy", 0, IF('Funding Allocation Parameters'!$C$6="Grant funding",MIN(V4*'Funding Allocation Parameters'!$E$6, 'Funding Allocation Parameters'!$G$6), IF('Funding Allocation Parameters'!$C$6="Other author funding", 0, IF('Funding Allocation Parameters'!$C$6="Any discretionary funds (grants if available, other if no grants)", MIN(V4*'Funding Allocation Parameters'!$E$6, 'Funding Allocation Parameters'!$G$6), IF('Funding Allocation Parameters'!$C$6="Complex Library Subsidy", 0, 0)))))</f>
        <v>537.55040000000008</v>
      </c>
      <c r="Z4" s="179">
        <f>IF('Funding Allocation Parameters'!$C$6="Basic Library Subsidy", 0, IF('Funding Allocation Parameters'!$C$6="Grant funding", 0, IF('Funding Allocation Parameters'!$C$6="Other author funding",  MIN(V4*'Funding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" s="179">
        <f>IF('Funding Allocation Parameters'!$C$6="Basic Library Subsidy", MIN(W4*'Funding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MIN(W4*VLOOKUP(CONCATENATE($A4, 'Funding Allocation Parameters'!$I$6), 'Library Subsidy Complex'!$C$2:$J$55, 3, FALSE), VLOOKUP(CONCATENATE($A4, 'Funding Allocation Parameters'!$I$6), 'Library Subsidy Complex'!$C$2:$J$55, 5, FALSE)), 0)))))</f>
        <v>0</v>
      </c>
      <c r="AB4" s="179">
        <f>IF('Funding Allocation Parameters'!$C$6="Basic Library Subsidy", 0, IF('Funding Allocation Parameters'!$C$6="Grant funding", 0, IF('Funding Allocation Parameters'!$C$6="Other author funding",  MIN(W4*'Funding Allocation Parameters'!$E$6, 'Funding Allocation Parameters'!$G$6), IF('Funding Allocation Parameters'!$C$6="Any discretionary funds (grants if available, other if no grants)", MIN(W4*'Funding Allocation Parameters'!$E$6, 'Funding Allocation Parameters'!$G$6), IF('Funding Allocation Parameters'!$C$6="Complex Library Subsidy", 0, 0)))))</f>
        <v>537.55040000000008</v>
      </c>
      <c r="AC4" s="177">
        <f t="shared" si="6"/>
        <v>0</v>
      </c>
      <c r="AD4" s="177">
        <f t="shared" si="7"/>
        <v>0</v>
      </c>
      <c r="AE4" s="180">
        <f>IF('Funding Allocation Parameters'!$C$7="Basic Library Subsidy", MIN(AC4*'Funding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MIN(AC4*VLOOKUP(CONCATENATE($A4, 'Funding Allocation Parameters'!$I$7), 'Library Subsidy Complex'!$C$2:$J$55, 2, FALSE), VLOOKUP(CONCATENATE($A4, 'Funding Allocation Parameters'!$I$7), 'Library Subsidy Complex'!$C$2:$J$55, 4, FALSE)), 0)))))</f>
        <v>0</v>
      </c>
      <c r="AF4" s="180">
        <f>IF('Funding Allocation Parameters'!$C$7="Basic Library Subsidy", 0, IF('Funding Allocation Parameters'!$C$7="Grant funding",MIN(AC4*'Funding Allocation Parameters'!$E$7, 'Funding Allocation Parameters'!$G$7), IF('Funding Allocation Parameters'!$C$7="Other author funding", 0, IF('Funding Allocation Parameters'!$C$7="Any discretionary funds (grants if available, other if no grants)", MIN(AC4*'Funding Allocation Parameters'!$E$7, 'Funding Allocation Parameters'!$G$7), IF('Funding Allocation Parameters'!$C$7="Complex Library Subsidy", 0, 0)))))</f>
        <v>0</v>
      </c>
      <c r="AG4" s="180">
        <f>IF('Funding Allocation Parameters'!$C$7="Basic Library Subsidy", 0, IF('Funding Allocation Parameters'!$C$7="Grant funding", 0, IF('Funding Allocation Parameters'!$C$7="Other author funding",  MIN(AC4*'Funding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" s="180">
        <f>IF('Funding Allocation Parameters'!$C$7="Basic Library Subsidy", MIN(AD4*'Funding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MIN(AD4*VLOOKUP(CONCATENATE($A4, 'Funding Allocation Parameters'!$I$7), 'Library Subsidy Complex'!$C$2:$J$55, 3, FALSE), VLOOKUP(CONCATENATE($A4, 'Funding Allocation Parameters'!$I$7), 'Library Subsidy Complex'!$C$2:$J$55, 5, FALSE)), 0)))))</f>
        <v>0</v>
      </c>
      <c r="AI4" s="180">
        <f>IF('Funding Allocation Parameters'!$C$7="Basic Library Subsidy", 0, IF('Funding Allocation Parameters'!$C$7="Grant funding", 0, IF('Funding Allocation Parameters'!$C$7="Other author funding",  MIN(AD4*'Funding Allocation Parameters'!$E$7, 'Funding Allocation Parameters'!$G$7), IF('Funding Allocation Parameters'!$C$7="Any discretionary funds (grants if available, other if no grants)", MIN(AD4*'Funding Allocation Parameters'!$E$7, 'Funding Allocation Parameters'!$G$7), IF('Funding Allocation Parameters'!$C$7="Complex Library Subsidy", 0, 0)))))</f>
        <v>0</v>
      </c>
      <c r="AJ4" s="177">
        <f t="shared" si="8"/>
        <v>0</v>
      </c>
      <c r="AK4" s="177">
        <f t="shared" si="9"/>
        <v>0</v>
      </c>
      <c r="AL4" s="181">
        <f>IF('Funding Allocation Parameters'!$C$8="Basic Library Subsidy", MIN(AJ4*'Funding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MIN(AJ4*VLOOKUP(CONCATENATE($A4, 'Funding Allocation Parameters'!$I$8), 'Library Subsidy Complex'!$C$2:$J$55, 2, FALSE), VLOOKUP(CONCATENATE($A4, 'Funding Allocation Parameters'!$I$8), 'Library Subsidy Complex'!$C$2:$J$55, 4, FALSE)), 0)))))</f>
        <v>0</v>
      </c>
      <c r="AM4" s="181">
        <f>IF('Funding Allocation Parameters'!$C$8="Basic Library Subsidy", 0, IF('Funding Allocation Parameters'!$C$8="Grant funding",MIN(AJ4*'Funding Allocation Parameters'!$E$8, 'Funding Allocation Parameters'!$G$8), IF('Funding Allocation Parameters'!$C$8="Other author funding", 0, IF('Funding Allocation Parameters'!$C$8="Any discretionary funds (grants if available, other if no grants)", MIN(AJ4*'Funding Allocation Parameters'!$E$8, 'Funding Allocation Parameters'!$G$8), IF('Funding Allocation Parameters'!$C$8="Complex Library Subsidy", 0, 0)))))</f>
        <v>0</v>
      </c>
      <c r="AN4" s="181">
        <f>IF('Funding Allocation Parameters'!$C$8="Basic Library Subsidy", 0, IF('Funding Allocation Parameters'!$C$8="Grant funding", 0, IF('Funding Allocation Parameters'!$C$8="Other author funding",  MIN(AJ4*'Funding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" s="181">
        <f>IF('Funding Allocation Parameters'!$C$8="Basic Library Subsidy", MIN(AK4*'Funding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MIN(AK4*VLOOKUP(CONCATENATE($A4, 'Funding Allocation Parameters'!$I$8), 'Library Subsidy Complex'!$C$2:$J$55, 3, FALSE), VLOOKUP(CONCATENATE($A4, 'Funding Allocation Parameters'!$I$8), 'Library Subsidy Complex'!$C$2:$J$55, 5, FALSE)), 0)))))</f>
        <v>0</v>
      </c>
      <c r="AP4" s="181">
        <f>IF('Funding Allocation Parameters'!$C$8="Basic Library Subsidy", 0, IF('Funding Allocation Parameters'!$C$8="Grant funding", 0, IF('Funding Allocation Parameters'!$C$8="Other author funding",  MIN(AK4*'Funding Allocation Parameters'!$E$8, 'Funding Allocation Parameters'!$G$8), IF('Funding Allocation Parameters'!$C$8="Any discretionary funds (grants if available, other if no grants)", MIN(AK4*'Funding Allocation Parameters'!$E$8, 'Funding Allocation Parameters'!$G$8), IF('Funding Allocation Parameters'!$C$8="Complex Library Subsidy", 0, 0)))))</f>
        <v>0</v>
      </c>
      <c r="AQ4" s="177">
        <f t="shared" si="10"/>
        <v>0</v>
      </c>
      <c r="AR4" s="177">
        <f t="shared" si="11"/>
        <v>0</v>
      </c>
      <c r="AS4" s="182">
        <f t="shared" si="12"/>
        <v>1189</v>
      </c>
      <c r="AT4" s="182">
        <f t="shared" si="13"/>
        <v>537.55040000000008</v>
      </c>
      <c r="AU4" s="182">
        <f t="shared" si="14"/>
        <v>0</v>
      </c>
      <c r="AV4" s="182">
        <f t="shared" si="15"/>
        <v>1189</v>
      </c>
      <c r="AW4" s="182">
        <f t="shared" si="16"/>
        <v>537.55040000000008</v>
      </c>
      <c r="AX4" s="183">
        <f t="shared" si="17"/>
        <v>523.29029715950003</v>
      </c>
      <c r="AY4" s="183">
        <f t="shared" si="18"/>
        <v>236.58108372935925</v>
      </c>
      <c r="AZ4" s="183">
        <f t="shared" si="19"/>
        <v>0</v>
      </c>
      <c r="BA4" s="183">
        <f t="shared" si="20"/>
        <v>89.588063055553931</v>
      </c>
      <c r="BB4" s="183">
        <f t="shared" si="21"/>
        <v>40.503027023329054</v>
      </c>
      <c r="BC4" s="184">
        <f t="shared" si="22"/>
        <v>612.87836021505393</v>
      </c>
      <c r="BD4" s="184">
        <f t="shared" si="23"/>
        <v>0</v>
      </c>
      <c r="BE4" s="184">
        <f t="shared" si="24"/>
        <v>236.58108372935925</v>
      </c>
      <c r="BF4" s="184">
        <f t="shared" si="25"/>
        <v>40.503027023329054</v>
      </c>
      <c r="BG4" s="102">
        <f t="shared" si="26"/>
        <v>0</v>
      </c>
      <c r="BH4" s="102">
        <f t="shared" si="27"/>
        <v>0</v>
      </c>
      <c r="BI4" s="102">
        <f t="shared" si="28"/>
        <v>0</v>
      </c>
      <c r="BJ4" s="102">
        <f t="shared" si="29"/>
        <v>0.44010958550000001</v>
      </c>
      <c r="BK4" s="102">
        <f t="shared" si="30"/>
        <v>7.534740374731197E-2</v>
      </c>
      <c r="BL4" s="102">
        <f t="shared" si="31"/>
        <v>0</v>
      </c>
      <c r="BN4" s="156" t="s">
        <v>217</v>
      </c>
    </row>
    <row r="5" spans="1:66" x14ac:dyDescent="0.25">
      <c r="A5" s="102" t="s">
        <v>13</v>
      </c>
      <c r="B5" s="102" t="s">
        <v>8</v>
      </c>
      <c r="C5" s="102" t="s">
        <v>10</v>
      </c>
      <c r="D5" s="102" t="s">
        <v>11</v>
      </c>
      <c r="E5" s="102">
        <v>21207</v>
      </c>
      <c r="F5" s="102" t="s">
        <v>9</v>
      </c>
      <c r="G5" s="102">
        <v>0.58099999999999996</v>
      </c>
      <c r="H5" s="102">
        <v>0.51545698924731198</v>
      </c>
      <c r="I5" s="102">
        <v>0.44010958550000001</v>
      </c>
      <c r="J5" s="167">
        <f>IFERROR(H5*VLOOKUP(A5, 'Advanced Parameters'!$B$7:$G$20, 6, FALSE)*VLOOKUP(A5, 'Growth Parameters'!$B$6:$H$19, 6, FALSE), 0)</f>
        <v>0.51545698924731198</v>
      </c>
      <c r="K5" s="167">
        <f>IFERROR(IF('Advanced Parameters'!$C$5="n",'Raw Data'!I5*VLOOKUP(A5,'Advanced Parameters'!$B$7:$G$20,6,FALSE),J5*VLOOKUP(A5,'Advanced Parameters'!$B$7:$G$20,2,FALSE))*VLOOKUP(A5, 'Growth Parameters'!$B$6:$H$19, 6, FALSE), 0)</f>
        <v>0.44010958550000001</v>
      </c>
      <c r="L5" s="167">
        <f t="shared" si="1"/>
        <v>7.534740374731197E-2</v>
      </c>
      <c r="M5" s="168">
        <f>IFERROR(IF(G5="NA","NA",IF(G5&gt;'APC Parameters'!$K$6+VLOOKUP('Raw Data'!A5, 'APC Parameters'!$H$7:$L$20, 4, FALSE), 'APC Parameters'!$L$6+VLOOKUP('Raw Data'!A5, 'APC Parameters'!$H$7:$L$20, 5, FALSE), G5*('APC Parameters'!$J$6+VLOOKUP('Raw Data'!A5, 'APC Parameters'!$H$7:$L$20, 3, FALSE))+'APC Parameters'!$I$6+VLOOKUP('Raw Data'!A5, 'APC Parameters'!$H$7:$L$20, 2, FALSE))), 0)</f>
        <v>1559.8414</v>
      </c>
      <c r="N5" s="168">
        <f t="shared" si="2"/>
        <v>804.03115174731204</v>
      </c>
      <c r="O5" s="168">
        <f>IFERROR(IF(M5="NA",VLOOKUP(D5,'Internal Calculations'!$B$10:$C$11,2,FALSE), M5)*VLOOKUP(A5, 'Growth Parameters'!$B$6:$H$19, 7, FALSE), 0)</f>
        <v>1559.8414</v>
      </c>
      <c r="P5" s="177">
        <f t="shared" si="3"/>
        <v>804.03115174731204</v>
      </c>
      <c r="Q5" s="178">
        <f>IF('Funding Allocation Parameters'!$C$5="Basic Library Subsidy", MIN(O5*('Funding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MIN($O5*(VLOOKUP(CONCATENATE($A5, 'Funding Allocation Parameters'!$I$5), 'Library Subsidy Complex'!$C$2:$J$55, 2, FALSE)), VLOOKUP(CONCATENATE($A5, 'Funding Allocation Parameters'!$I$5), 'Library Subsidy Complex'!$C$2:$J$55, 4, FALSE)), 0)))))</f>
        <v>1189</v>
      </c>
      <c r="R5" s="178">
        <f>IF('Funding Allocation Parameters'!$C$5="Basic Library Subsidy", 0, IF('Funding Allocation Parameters'!$C$5="Grant funding",MIN(O5*('Funding Allocation Parameters'!$E$5), 'Funding Allocation Parameters'!$G$5), IF('Funding Allocation Parameters'!$C$5="Other author funding", 0, IF('Funding Allocation Parameters'!$C$5="Any discretionary funds (grants if available, other if no grants)", MIN(O5*('Funding Allocation Parameters'!$E$5), 'Funding Allocation Parameters'!$G$5), IF('Funding Allocation Parameters'!$C$5="Complex Library Subsidy", 0, 0)))))</f>
        <v>0</v>
      </c>
      <c r="S5" s="178">
        <f>IF('Funding Allocation Parameters'!$C$5="Basic Library Subsidy", 0, IF('Funding Allocation Parameters'!$C$5="Grant funding", 0, IF('Funding Allocation Parameters'!$C$5="Other author funding",  MIN(O5*('Funding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" s="178">
        <f>IF('Funding Allocation Parameters'!$C$5="Basic Library Subsidy", MIN(O5*('Funding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MIN($O5*(VLOOKUP(CONCATENATE($A5, 'Funding Allocation Parameters'!$I$5), 'Library Subsidy Complex'!$C$2:$J$55, 6, FALSE)), VLOOKUP(CONCATENATE($A5, 'Funding Allocation Parameters'!$I$5), 'Library Subsidy Complex'!$C$2:$J$55, 8, FALSE)), 0)))))</f>
        <v>1189</v>
      </c>
      <c r="U5" s="178">
        <f>IF('Funding Allocation Parameters'!$C$5="Basic Library Subsidy", 0, IF('Funding Allocation Parameters'!$C$5="Grant funding", 0, IF('Funding Allocation Parameters'!$C$5="Other author funding",  MIN(O5*('Funding Allocation Parameters'!$E$5), 'Funding Allocation Parameters'!$G$5), IF('Funding Allocation Parameters'!$C$5="Any discretionary funds (grants if available, other if no grants)", MIN(O5*('Funding Allocation Parameters'!$E$5), 'Funding Allocation Parameters'!$G$5), IF('Funding Allocation Parameters'!$C$5="Complex Library Subsidy", 0, 0)))))</f>
        <v>0</v>
      </c>
      <c r="V5" s="177">
        <f t="shared" si="4"/>
        <v>370.84140000000002</v>
      </c>
      <c r="W5" s="177">
        <f t="shared" si="5"/>
        <v>370.84140000000002</v>
      </c>
      <c r="X5" s="179">
        <f>IF('Funding Allocation Parameters'!$C$6="Basic Library Subsidy", MIN(V5*'Funding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MIN(V5*VLOOKUP(CONCATENATE($A5, 'Funding Allocation Parameters'!$I$6), 'Library Subsidy Complex'!$C$2:$J$55, 2, FALSE), VLOOKUP(CONCATENATE($A5, 'Funding Allocation Parameters'!$I$6), 'Library Subsidy Complex'!$C$2:$J$55, 4, FALSE)), 0)))))</f>
        <v>0</v>
      </c>
      <c r="Y5" s="179">
        <f>IF('Funding Allocation Parameters'!$C$6="Basic Library Subsidy", 0, IF('Funding Allocation Parameters'!$C$6="Grant funding",MIN(V5*'Funding Allocation Parameters'!$E$6, 'Funding Allocation Parameters'!$G$6), IF('Funding Allocation Parameters'!$C$6="Other author funding", 0, IF('Funding Allocation Parameters'!$C$6="Any discretionary funds (grants if available, other if no grants)", MIN(V5*'Funding Allocation Parameters'!$E$6, 'Funding Allocation Parameters'!$G$6), IF('Funding Allocation Parameters'!$C$6="Complex Library Subsidy", 0, 0)))))</f>
        <v>370.84140000000002</v>
      </c>
      <c r="Z5" s="179">
        <f>IF('Funding Allocation Parameters'!$C$6="Basic Library Subsidy", 0, IF('Funding Allocation Parameters'!$C$6="Grant funding", 0, IF('Funding Allocation Parameters'!$C$6="Other author funding",  MIN(V5*'Funding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" s="179">
        <f>IF('Funding Allocation Parameters'!$C$6="Basic Library Subsidy", MIN(W5*'Funding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MIN(W5*VLOOKUP(CONCATENATE($A5, 'Funding Allocation Parameters'!$I$6), 'Library Subsidy Complex'!$C$2:$J$55, 3, FALSE), VLOOKUP(CONCATENATE($A5, 'Funding Allocation Parameters'!$I$6), 'Library Subsidy Complex'!$C$2:$J$55, 5, FALSE)), 0)))))</f>
        <v>0</v>
      </c>
      <c r="AB5" s="179">
        <f>IF('Funding Allocation Parameters'!$C$6="Basic Library Subsidy", 0, IF('Funding Allocation Parameters'!$C$6="Grant funding", 0, IF('Funding Allocation Parameters'!$C$6="Other author funding",  MIN(W5*'Funding Allocation Parameters'!$E$6, 'Funding Allocation Parameters'!$G$6), IF('Funding Allocation Parameters'!$C$6="Any discretionary funds (grants if available, other if no grants)", MIN(W5*'Funding Allocation Parameters'!$E$6, 'Funding Allocation Parameters'!$G$6), IF('Funding Allocation Parameters'!$C$6="Complex Library Subsidy", 0, 0)))))</f>
        <v>370.84140000000002</v>
      </c>
      <c r="AC5" s="177">
        <f t="shared" si="6"/>
        <v>0</v>
      </c>
      <c r="AD5" s="177">
        <f t="shared" si="7"/>
        <v>0</v>
      </c>
      <c r="AE5" s="180">
        <f>IF('Funding Allocation Parameters'!$C$7="Basic Library Subsidy", MIN(AC5*'Funding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MIN(AC5*VLOOKUP(CONCATENATE($A5, 'Funding Allocation Parameters'!$I$7), 'Library Subsidy Complex'!$C$2:$J$55, 2, FALSE), VLOOKUP(CONCATENATE($A5, 'Funding Allocation Parameters'!$I$7), 'Library Subsidy Complex'!$C$2:$J$55, 4, FALSE)), 0)))))</f>
        <v>0</v>
      </c>
      <c r="AF5" s="180">
        <f>IF('Funding Allocation Parameters'!$C$7="Basic Library Subsidy", 0, IF('Funding Allocation Parameters'!$C$7="Grant funding",MIN(AC5*'Funding Allocation Parameters'!$E$7, 'Funding Allocation Parameters'!$G$7), IF('Funding Allocation Parameters'!$C$7="Other author funding", 0, IF('Funding Allocation Parameters'!$C$7="Any discretionary funds (grants if available, other if no grants)", MIN(AC5*'Funding Allocation Parameters'!$E$7, 'Funding Allocation Parameters'!$G$7), IF('Funding Allocation Parameters'!$C$7="Complex Library Subsidy", 0, 0)))))</f>
        <v>0</v>
      </c>
      <c r="AG5" s="180">
        <f>IF('Funding Allocation Parameters'!$C$7="Basic Library Subsidy", 0, IF('Funding Allocation Parameters'!$C$7="Grant funding", 0, IF('Funding Allocation Parameters'!$C$7="Other author funding",  MIN(AC5*'Funding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" s="180">
        <f>IF('Funding Allocation Parameters'!$C$7="Basic Library Subsidy", MIN(AD5*'Funding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MIN(AD5*VLOOKUP(CONCATENATE($A5, 'Funding Allocation Parameters'!$I$7), 'Library Subsidy Complex'!$C$2:$J$55, 3, FALSE), VLOOKUP(CONCATENATE($A5, 'Funding Allocation Parameters'!$I$7), 'Library Subsidy Complex'!$C$2:$J$55, 5, FALSE)), 0)))))</f>
        <v>0</v>
      </c>
      <c r="AI5" s="180">
        <f>IF('Funding Allocation Parameters'!$C$7="Basic Library Subsidy", 0, IF('Funding Allocation Parameters'!$C$7="Grant funding", 0, IF('Funding Allocation Parameters'!$C$7="Other author funding",  MIN(AD5*'Funding Allocation Parameters'!$E$7, 'Funding Allocation Parameters'!$G$7), IF('Funding Allocation Parameters'!$C$7="Any discretionary funds (grants if available, other if no grants)", MIN(AD5*'Funding Allocation Parameters'!$E$7, 'Funding Allocation Parameters'!$G$7), IF('Funding Allocation Parameters'!$C$7="Complex Library Subsidy", 0, 0)))))</f>
        <v>0</v>
      </c>
      <c r="AJ5" s="177">
        <f t="shared" si="8"/>
        <v>0</v>
      </c>
      <c r="AK5" s="177">
        <f t="shared" si="9"/>
        <v>0</v>
      </c>
      <c r="AL5" s="181">
        <f>IF('Funding Allocation Parameters'!$C$8="Basic Library Subsidy", MIN(AJ5*'Funding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MIN(AJ5*VLOOKUP(CONCATENATE($A5, 'Funding Allocation Parameters'!$I$8), 'Library Subsidy Complex'!$C$2:$J$55, 2, FALSE), VLOOKUP(CONCATENATE($A5, 'Funding Allocation Parameters'!$I$8), 'Library Subsidy Complex'!$C$2:$J$55, 4, FALSE)), 0)))))</f>
        <v>0</v>
      </c>
      <c r="AM5" s="181">
        <f>IF('Funding Allocation Parameters'!$C$8="Basic Library Subsidy", 0, IF('Funding Allocation Parameters'!$C$8="Grant funding",MIN(AJ5*'Funding Allocation Parameters'!$E$8, 'Funding Allocation Parameters'!$G$8), IF('Funding Allocation Parameters'!$C$8="Other author funding", 0, IF('Funding Allocation Parameters'!$C$8="Any discretionary funds (grants if available, other if no grants)", MIN(AJ5*'Funding Allocation Parameters'!$E$8, 'Funding Allocation Parameters'!$G$8), IF('Funding Allocation Parameters'!$C$8="Complex Library Subsidy", 0, 0)))))</f>
        <v>0</v>
      </c>
      <c r="AN5" s="181">
        <f>IF('Funding Allocation Parameters'!$C$8="Basic Library Subsidy", 0, IF('Funding Allocation Parameters'!$C$8="Grant funding", 0, IF('Funding Allocation Parameters'!$C$8="Other author funding",  MIN(AJ5*'Funding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" s="181">
        <f>IF('Funding Allocation Parameters'!$C$8="Basic Library Subsidy", MIN(AK5*'Funding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MIN(AK5*VLOOKUP(CONCATENATE($A5, 'Funding Allocation Parameters'!$I$8), 'Library Subsidy Complex'!$C$2:$J$55, 3, FALSE), VLOOKUP(CONCATENATE($A5, 'Funding Allocation Parameters'!$I$8), 'Library Subsidy Complex'!$C$2:$J$55, 5, FALSE)), 0)))))</f>
        <v>0</v>
      </c>
      <c r="AP5" s="181">
        <f>IF('Funding Allocation Parameters'!$C$8="Basic Library Subsidy", 0, IF('Funding Allocation Parameters'!$C$8="Grant funding", 0, IF('Funding Allocation Parameters'!$C$8="Other author funding",  MIN(AK5*'Funding Allocation Parameters'!$E$8, 'Funding Allocation Parameters'!$G$8), IF('Funding Allocation Parameters'!$C$8="Any discretionary funds (grants if available, other if no grants)", MIN(AK5*'Funding Allocation Parameters'!$E$8, 'Funding Allocation Parameters'!$G$8), IF('Funding Allocation Parameters'!$C$8="Complex Library Subsidy", 0, 0)))))</f>
        <v>0</v>
      </c>
      <c r="AQ5" s="177">
        <f t="shared" si="10"/>
        <v>0</v>
      </c>
      <c r="AR5" s="177">
        <f t="shared" si="11"/>
        <v>0</v>
      </c>
      <c r="AS5" s="182">
        <f t="shared" si="12"/>
        <v>1189</v>
      </c>
      <c r="AT5" s="182">
        <f t="shared" si="13"/>
        <v>370.84140000000002</v>
      </c>
      <c r="AU5" s="182">
        <f t="shared" si="14"/>
        <v>0</v>
      </c>
      <c r="AV5" s="182">
        <f t="shared" si="15"/>
        <v>1189</v>
      </c>
      <c r="AW5" s="182">
        <f t="shared" si="16"/>
        <v>370.84140000000002</v>
      </c>
      <c r="AX5" s="183">
        <f t="shared" si="17"/>
        <v>523.29029715950003</v>
      </c>
      <c r="AY5" s="183">
        <f t="shared" si="18"/>
        <v>163.2108548402397</v>
      </c>
      <c r="AZ5" s="183">
        <f t="shared" si="19"/>
        <v>0</v>
      </c>
      <c r="BA5" s="183">
        <f t="shared" si="20"/>
        <v>89.588063055553931</v>
      </c>
      <c r="BB5" s="183">
        <f t="shared" si="21"/>
        <v>27.94193669201842</v>
      </c>
      <c r="BC5" s="184">
        <f t="shared" si="22"/>
        <v>612.87836021505393</v>
      </c>
      <c r="BD5" s="184">
        <f t="shared" si="23"/>
        <v>0</v>
      </c>
      <c r="BE5" s="184">
        <f t="shared" si="24"/>
        <v>163.2108548402397</v>
      </c>
      <c r="BF5" s="184">
        <f t="shared" si="25"/>
        <v>27.94193669201842</v>
      </c>
      <c r="BG5" s="102">
        <f t="shared" si="26"/>
        <v>0</v>
      </c>
      <c r="BH5" s="102">
        <f t="shared" si="27"/>
        <v>0</v>
      </c>
      <c r="BI5" s="102">
        <f t="shared" si="28"/>
        <v>0</v>
      </c>
      <c r="BJ5" s="102">
        <f t="shared" si="29"/>
        <v>0.44010958550000001</v>
      </c>
      <c r="BK5" s="102">
        <f t="shared" si="30"/>
        <v>7.534740374731197E-2</v>
      </c>
      <c r="BL5" s="102">
        <f t="shared" si="31"/>
        <v>0</v>
      </c>
      <c r="BN5" s="156" t="s">
        <v>220</v>
      </c>
    </row>
    <row r="6" spans="1:66" x14ac:dyDescent="0.25">
      <c r="A6" s="102" t="s">
        <v>13</v>
      </c>
      <c r="B6" s="102" t="s">
        <v>12</v>
      </c>
      <c r="C6" s="102" t="s">
        <v>10</v>
      </c>
      <c r="D6" s="102" t="s">
        <v>11</v>
      </c>
      <c r="E6" s="102">
        <v>19700201695</v>
      </c>
      <c r="F6" s="102" t="s">
        <v>9</v>
      </c>
      <c r="G6" s="102">
        <v>0.875</v>
      </c>
      <c r="H6" s="102">
        <v>0.67132867132867102</v>
      </c>
      <c r="I6" s="102">
        <v>0.57319657980419603</v>
      </c>
      <c r="J6" s="167">
        <f>IFERROR(H6*VLOOKUP(A6, 'Advanced Parameters'!$B$7:$G$20, 6, FALSE)*VLOOKUP(A6, 'Growth Parameters'!$B$6:$H$19, 6, FALSE), 0)</f>
        <v>0.67132867132867102</v>
      </c>
      <c r="K6" s="167">
        <f>IFERROR(IF('Advanced Parameters'!$C$5="n",'Raw Data'!I6*VLOOKUP(A6,'Advanced Parameters'!$B$7:$G$20,6,FALSE),J6*VLOOKUP(A6,'Advanced Parameters'!$B$7:$G$20,2,FALSE))*VLOOKUP(A6, 'Growth Parameters'!$B$6:$H$19, 6, FALSE), 0)</f>
        <v>0.57319657980419603</v>
      </c>
      <c r="L6" s="167">
        <f t="shared" si="1"/>
        <v>9.8132091524474996E-2</v>
      </c>
      <c r="M6" s="168">
        <f>IFERROR(IF(G6="NA","NA",IF(G6&gt;'APC Parameters'!$K$6+VLOOKUP('Raw Data'!A6, 'APC Parameters'!$H$7:$L$20, 4, FALSE), 'APC Parameters'!$L$6+VLOOKUP('Raw Data'!A6, 'APC Parameters'!$H$7:$L$20, 5, FALSE), G6*('APC Parameters'!$J$6+VLOOKUP('Raw Data'!A6, 'APC Parameters'!$H$7:$L$20, 3, FALSE))+'APC Parameters'!$I$6+VLOOKUP('Raw Data'!A6, 'APC Parameters'!$H$7:$L$20, 2, FALSE))), 0)</f>
        <v>1768.4050000000002</v>
      </c>
      <c r="N6" s="168">
        <f t="shared" si="2"/>
        <v>1187.1809790209786</v>
      </c>
      <c r="O6" s="168">
        <f>IFERROR(IF(M6="NA",VLOOKUP(D6,'Internal Calculations'!$B$10:$C$11,2,FALSE), M6)*VLOOKUP(A6, 'Growth Parameters'!$B$6:$H$19, 7, FALSE), 0)</f>
        <v>1768.4050000000002</v>
      </c>
      <c r="P6" s="177">
        <f t="shared" si="3"/>
        <v>1187.1809790209786</v>
      </c>
      <c r="Q6" s="178">
        <f>IF('Funding Allocation Parameters'!$C$5="Basic Library Subsidy", MIN(O6*('Funding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MIN($O6*(VLOOKUP(CONCATENATE($A6, 'Funding Allocation Parameters'!$I$5), 'Library Subsidy Complex'!$C$2:$J$55, 2, FALSE)), VLOOKUP(CONCATENATE($A6, 'Funding Allocation Parameters'!$I$5), 'Library Subsidy Complex'!$C$2:$J$55, 4, FALSE)), 0)))))</f>
        <v>1189</v>
      </c>
      <c r="R6" s="178">
        <f>IF('Funding Allocation Parameters'!$C$5="Basic Library Subsidy", 0, IF('Funding Allocation Parameters'!$C$5="Grant funding",MIN(O6*('Funding Allocation Parameters'!$E$5), 'Funding Allocation Parameters'!$G$5), IF('Funding Allocation Parameters'!$C$5="Other author funding", 0, IF('Funding Allocation Parameters'!$C$5="Any discretionary funds (grants if available, other if no grants)", MIN(O6*('Funding Allocation Parameters'!$E$5), 'Funding Allocation Parameters'!$G$5), IF('Funding Allocation Parameters'!$C$5="Complex Library Subsidy", 0, 0)))))</f>
        <v>0</v>
      </c>
      <c r="S6" s="178">
        <f>IF('Funding Allocation Parameters'!$C$5="Basic Library Subsidy", 0, IF('Funding Allocation Parameters'!$C$5="Grant funding", 0, IF('Funding Allocation Parameters'!$C$5="Other author funding",  MIN(O6*('Funding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" s="178">
        <f>IF('Funding Allocation Parameters'!$C$5="Basic Library Subsidy", MIN(O6*('Funding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MIN($O6*(VLOOKUP(CONCATENATE($A6, 'Funding Allocation Parameters'!$I$5), 'Library Subsidy Complex'!$C$2:$J$55, 6, FALSE)), VLOOKUP(CONCATENATE($A6, 'Funding Allocation Parameters'!$I$5), 'Library Subsidy Complex'!$C$2:$J$55, 8, FALSE)), 0)))))</f>
        <v>1189</v>
      </c>
      <c r="U6" s="178">
        <f>IF('Funding Allocation Parameters'!$C$5="Basic Library Subsidy", 0, IF('Funding Allocation Parameters'!$C$5="Grant funding", 0, IF('Funding Allocation Parameters'!$C$5="Other author funding",  MIN(O6*('Funding Allocation Parameters'!$E$5), 'Funding Allocation Parameters'!$G$5), IF('Funding Allocation Parameters'!$C$5="Any discretionary funds (grants if available, other if no grants)", MIN(O6*('Funding Allocation Parameters'!$E$5), 'Funding Allocation Parameters'!$G$5), IF('Funding Allocation Parameters'!$C$5="Complex Library Subsidy", 0, 0)))))</f>
        <v>0</v>
      </c>
      <c r="V6" s="177">
        <f t="shared" si="4"/>
        <v>579.4050000000002</v>
      </c>
      <c r="W6" s="177">
        <f t="shared" si="5"/>
        <v>579.4050000000002</v>
      </c>
      <c r="X6" s="179">
        <f>IF('Funding Allocation Parameters'!$C$6="Basic Library Subsidy", MIN(V6*'Funding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MIN(V6*VLOOKUP(CONCATENATE($A6, 'Funding Allocation Parameters'!$I$6), 'Library Subsidy Complex'!$C$2:$J$55, 2, FALSE), VLOOKUP(CONCATENATE($A6, 'Funding Allocation Parameters'!$I$6), 'Library Subsidy Complex'!$C$2:$J$55, 4, FALSE)), 0)))))</f>
        <v>0</v>
      </c>
      <c r="Y6" s="179">
        <f>IF('Funding Allocation Parameters'!$C$6="Basic Library Subsidy", 0, IF('Funding Allocation Parameters'!$C$6="Grant funding",MIN(V6*'Funding Allocation Parameters'!$E$6, 'Funding Allocation Parameters'!$G$6), IF('Funding Allocation Parameters'!$C$6="Other author funding", 0, IF('Funding Allocation Parameters'!$C$6="Any discretionary funds (grants if available, other if no grants)", MIN(V6*'Funding Allocation Parameters'!$E$6, 'Funding Allocation Parameters'!$G$6), IF('Funding Allocation Parameters'!$C$6="Complex Library Subsidy", 0, 0)))))</f>
        <v>579.4050000000002</v>
      </c>
      <c r="Z6" s="179">
        <f>IF('Funding Allocation Parameters'!$C$6="Basic Library Subsidy", 0, IF('Funding Allocation Parameters'!$C$6="Grant funding", 0, IF('Funding Allocation Parameters'!$C$6="Other author funding",  MIN(V6*'Funding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" s="179">
        <f>IF('Funding Allocation Parameters'!$C$6="Basic Library Subsidy", MIN(W6*'Funding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MIN(W6*VLOOKUP(CONCATENATE($A6, 'Funding Allocation Parameters'!$I$6), 'Library Subsidy Complex'!$C$2:$J$55, 3, FALSE), VLOOKUP(CONCATENATE($A6, 'Funding Allocation Parameters'!$I$6), 'Library Subsidy Complex'!$C$2:$J$55, 5, FALSE)), 0)))))</f>
        <v>0</v>
      </c>
      <c r="AB6" s="179">
        <f>IF('Funding Allocation Parameters'!$C$6="Basic Library Subsidy", 0, IF('Funding Allocation Parameters'!$C$6="Grant funding", 0, IF('Funding Allocation Parameters'!$C$6="Other author funding",  MIN(W6*'Funding Allocation Parameters'!$E$6, 'Funding Allocation Parameters'!$G$6), IF('Funding Allocation Parameters'!$C$6="Any discretionary funds (grants if available, other if no grants)", MIN(W6*'Funding Allocation Parameters'!$E$6, 'Funding Allocation Parameters'!$G$6), IF('Funding Allocation Parameters'!$C$6="Complex Library Subsidy", 0, 0)))))</f>
        <v>579.4050000000002</v>
      </c>
      <c r="AC6" s="177">
        <f t="shared" si="6"/>
        <v>0</v>
      </c>
      <c r="AD6" s="177">
        <f t="shared" si="7"/>
        <v>0</v>
      </c>
      <c r="AE6" s="180">
        <f>IF('Funding Allocation Parameters'!$C$7="Basic Library Subsidy", MIN(AC6*'Funding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MIN(AC6*VLOOKUP(CONCATENATE($A6, 'Funding Allocation Parameters'!$I$7), 'Library Subsidy Complex'!$C$2:$J$55, 2, FALSE), VLOOKUP(CONCATENATE($A6, 'Funding Allocation Parameters'!$I$7), 'Library Subsidy Complex'!$C$2:$J$55, 4, FALSE)), 0)))))</f>
        <v>0</v>
      </c>
      <c r="AF6" s="180">
        <f>IF('Funding Allocation Parameters'!$C$7="Basic Library Subsidy", 0, IF('Funding Allocation Parameters'!$C$7="Grant funding",MIN(AC6*'Funding Allocation Parameters'!$E$7, 'Funding Allocation Parameters'!$G$7), IF('Funding Allocation Parameters'!$C$7="Other author funding", 0, IF('Funding Allocation Parameters'!$C$7="Any discretionary funds (grants if available, other if no grants)", MIN(AC6*'Funding Allocation Parameters'!$E$7, 'Funding Allocation Parameters'!$G$7), IF('Funding Allocation Parameters'!$C$7="Complex Library Subsidy", 0, 0)))))</f>
        <v>0</v>
      </c>
      <c r="AG6" s="180">
        <f>IF('Funding Allocation Parameters'!$C$7="Basic Library Subsidy", 0, IF('Funding Allocation Parameters'!$C$7="Grant funding", 0, IF('Funding Allocation Parameters'!$C$7="Other author funding",  MIN(AC6*'Funding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" s="180">
        <f>IF('Funding Allocation Parameters'!$C$7="Basic Library Subsidy", MIN(AD6*'Funding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MIN(AD6*VLOOKUP(CONCATENATE($A6, 'Funding Allocation Parameters'!$I$7), 'Library Subsidy Complex'!$C$2:$J$55, 3, FALSE), VLOOKUP(CONCATENATE($A6, 'Funding Allocation Parameters'!$I$7), 'Library Subsidy Complex'!$C$2:$J$55, 5, FALSE)), 0)))))</f>
        <v>0</v>
      </c>
      <c r="AI6" s="180">
        <f>IF('Funding Allocation Parameters'!$C$7="Basic Library Subsidy", 0, IF('Funding Allocation Parameters'!$C$7="Grant funding", 0, IF('Funding Allocation Parameters'!$C$7="Other author funding",  MIN(AD6*'Funding Allocation Parameters'!$E$7, 'Funding Allocation Parameters'!$G$7), IF('Funding Allocation Parameters'!$C$7="Any discretionary funds (grants if available, other if no grants)", MIN(AD6*'Funding Allocation Parameters'!$E$7, 'Funding Allocation Parameters'!$G$7), IF('Funding Allocation Parameters'!$C$7="Complex Library Subsidy", 0, 0)))))</f>
        <v>0</v>
      </c>
      <c r="AJ6" s="177">
        <f t="shared" si="8"/>
        <v>0</v>
      </c>
      <c r="AK6" s="177">
        <f t="shared" si="9"/>
        <v>0</v>
      </c>
      <c r="AL6" s="181">
        <f>IF('Funding Allocation Parameters'!$C$8="Basic Library Subsidy", MIN(AJ6*'Funding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MIN(AJ6*VLOOKUP(CONCATENATE($A6, 'Funding Allocation Parameters'!$I$8), 'Library Subsidy Complex'!$C$2:$J$55, 2, FALSE), VLOOKUP(CONCATENATE($A6, 'Funding Allocation Parameters'!$I$8), 'Library Subsidy Complex'!$C$2:$J$55, 4, FALSE)), 0)))))</f>
        <v>0</v>
      </c>
      <c r="AM6" s="181">
        <f>IF('Funding Allocation Parameters'!$C$8="Basic Library Subsidy", 0, IF('Funding Allocation Parameters'!$C$8="Grant funding",MIN(AJ6*'Funding Allocation Parameters'!$E$8, 'Funding Allocation Parameters'!$G$8), IF('Funding Allocation Parameters'!$C$8="Other author funding", 0, IF('Funding Allocation Parameters'!$C$8="Any discretionary funds (grants if available, other if no grants)", MIN(AJ6*'Funding Allocation Parameters'!$E$8, 'Funding Allocation Parameters'!$G$8), IF('Funding Allocation Parameters'!$C$8="Complex Library Subsidy", 0, 0)))))</f>
        <v>0</v>
      </c>
      <c r="AN6" s="181">
        <f>IF('Funding Allocation Parameters'!$C$8="Basic Library Subsidy", 0, IF('Funding Allocation Parameters'!$C$8="Grant funding", 0, IF('Funding Allocation Parameters'!$C$8="Other author funding",  MIN(AJ6*'Funding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" s="181">
        <f>IF('Funding Allocation Parameters'!$C$8="Basic Library Subsidy", MIN(AK6*'Funding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MIN(AK6*VLOOKUP(CONCATENATE($A6, 'Funding Allocation Parameters'!$I$8), 'Library Subsidy Complex'!$C$2:$J$55, 3, FALSE), VLOOKUP(CONCATENATE($A6, 'Funding Allocation Parameters'!$I$8), 'Library Subsidy Complex'!$C$2:$J$55, 5, FALSE)), 0)))))</f>
        <v>0</v>
      </c>
      <c r="AP6" s="181">
        <f>IF('Funding Allocation Parameters'!$C$8="Basic Library Subsidy", 0, IF('Funding Allocation Parameters'!$C$8="Grant funding", 0, IF('Funding Allocation Parameters'!$C$8="Other author funding",  MIN(AK6*'Funding Allocation Parameters'!$E$8, 'Funding Allocation Parameters'!$G$8), IF('Funding Allocation Parameters'!$C$8="Any discretionary funds (grants if available, other if no grants)", MIN(AK6*'Funding Allocation Parameters'!$E$8, 'Funding Allocation Parameters'!$G$8), IF('Funding Allocation Parameters'!$C$8="Complex Library Subsidy", 0, 0)))))</f>
        <v>0</v>
      </c>
      <c r="AQ6" s="177">
        <f t="shared" si="10"/>
        <v>0</v>
      </c>
      <c r="AR6" s="177">
        <f t="shared" si="11"/>
        <v>0</v>
      </c>
      <c r="AS6" s="182">
        <f t="shared" si="12"/>
        <v>1189</v>
      </c>
      <c r="AT6" s="182">
        <f t="shared" si="13"/>
        <v>579.4050000000002</v>
      </c>
      <c r="AU6" s="182">
        <f t="shared" si="14"/>
        <v>0</v>
      </c>
      <c r="AV6" s="182">
        <f t="shared" si="15"/>
        <v>1189</v>
      </c>
      <c r="AW6" s="182">
        <f t="shared" si="16"/>
        <v>579.4050000000002</v>
      </c>
      <c r="AX6" s="183">
        <f t="shared" si="17"/>
        <v>681.53073338718912</v>
      </c>
      <c r="AY6" s="183">
        <f t="shared" si="18"/>
        <v>332.11296432145031</v>
      </c>
      <c r="AZ6" s="183">
        <f t="shared" si="19"/>
        <v>0</v>
      </c>
      <c r="BA6" s="183">
        <f t="shared" si="20"/>
        <v>116.67905682260077</v>
      </c>
      <c r="BB6" s="183">
        <f t="shared" si="21"/>
        <v>56.858224489738454</v>
      </c>
      <c r="BC6" s="184">
        <f t="shared" si="22"/>
        <v>798.20979020978984</v>
      </c>
      <c r="BD6" s="184">
        <f t="shared" si="23"/>
        <v>0</v>
      </c>
      <c r="BE6" s="184">
        <f t="shared" si="24"/>
        <v>332.11296432145031</v>
      </c>
      <c r="BF6" s="184">
        <f t="shared" si="25"/>
        <v>56.858224489738454</v>
      </c>
      <c r="BG6" s="102">
        <f t="shared" si="26"/>
        <v>0</v>
      </c>
      <c r="BH6" s="102">
        <f t="shared" si="27"/>
        <v>0</v>
      </c>
      <c r="BI6" s="102">
        <f t="shared" si="28"/>
        <v>0</v>
      </c>
      <c r="BJ6" s="102">
        <f t="shared" si="29"/>
        <v>0.57319657980419603</v>
      </c>
      <c r="BK6" s="102">
        <f t="shared" si="30"/>
        <v>9.8132091524474996E-2</v>
      </c>
      <c r="BL6" s="102">
        <f t="shared" si="31"/>
        <v>0</v>
      </c>
      <c r="BN6" s="156" t="s">
        <v>218</v>
      </c>
    </row>
    <row r="7" spans="1:66" ht="15.75" thickBot="1" x14ac:dyDescent="0.3">
      <c r="A7" s="102" t="s">
        <v>14</v>
      </c>
      <c r="B7" s="102" t="s">
        <v>8</v>
      </c>
      <c r="C7" s="102" t="s">
        <v>10</v>
      </c>
      <c r="D7" s="102" t="s">
        <v>11</v>
      </c>
      <c r="E7" s="102">
        <v>5600155030</v>
      </c>
      <c r="F7" s="102" t="s">
        <v>9</v>
      </c>
      <c r="G7" s="102">
        <v>0.42499999999999999</v>
      </c>
      <c r="H7" s="102">
        <v>1</v>
      </c>
      <c r="I7" s="102">
        <v>0.35299999999999998</v>
      </c>
      <c r="J7" s="167">
        <f>IFERROR(H7*VLOOKUP(A7, 'Advanced Parameters'!$B$7:$G$20, 6, FALSE)*VLOOKUP(A7, 'Growth Parameters'!$B$6:$H$19, 6, FALSE), 0)</f>
        <v>1</v>
      </c>
      <c r="K7" s="167">
        <f>IFERROR(IF('Advanced Parameters'!$C$5="n",'Raw Data'!I7*VLOOKUP(A7,'Advanced Parameters'!$B$7:$G$20,6,FALSE),J7*VLOOKUP(A7,'Advanced Parameters'!$B$7:$G$20,2,FALSE))*VLOOKUP(A7, 'Growth Parameters'!$B$6:$H$19, 6, FALSE), 0)</f>
        <v>0.35299999999999998</v>
      </c>
      <c r="L7" s="167">
        <f t="shared" si="1"/>
        <v>0.64700000000000002</v>
      </c>
      <c r="M7" s="168">
        <f>IFERROR(IF(G7="NA","NA",IF(G7&gt;'APC Parameters'!$K$6+VLOOKUP('Raw Data'!A7, 'APC Parameters'!$H$7:$L$20, 4, FALSE), 'APC Parameters'!$L$6+VLOOKUP('Raw Data'!A7, 'APC Parameters'!$H$7:$L$20, 5, FALSE), G7*('APC Parameters'!$J$6+VLOOKUP('Raw Data'!A7, 'APC Parameters'!$H$7:$L$20, 3, FALSE))+'APC Parameters'!$I$6+VLOOKUP('Raw Data'!A7, 'APC Parameters'!$H$7:$L$20, 2, FALSE))), 0)</f>
        <v>1449.1750000000002</v>
      </c>
      <c r="N7" s="168">
        <f t="shared" si="2"/>
        <v>1449.1750000000002</v>
      </c>
      <c r="O7" s="168">
        <f>IFERROR(IF(M7="NA",VLOOKUP(D7,'Internal Calculations'!$B$10:$C$11,2,FALSE), M7)*VLOOKUP(A7, 'Growth Parameters'!$B$6:$H$19, 7, FALSE), 0)</f>
        <v>1449.1750000000002</v>
      </c>
      <c r="P7" s="177">
        <f t="shared" si="3"/>
        <v>1449.1750000000002</v>
      </c>
      <c r="Q7" s="178">
        <f>IF('Funding Allocation Parameters'!$C$5="Basic Library Subsidy", MIN(O7*('Funding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MIN($O7*(VLOOKUP(CONCATENATE($A7, 'Funding Allocation Parameters'!$I$5), 'Library Subsidy Complex'!$C$2:$J$55, 2, FALSE)), VLOOKUP(CONCATENATE($A7, 'Funding Allocation Parameters'!$I$5), 'Library Subsidy Complex'!$C$2:$J$55, 4, FALSE)), 0)))))</f>
        <v>1189</v>
      </c>
      <c r="R7" s="178">
        <f>IF('Funding Allocation Parameters'!$C$5="Basic Library Subsidy", 0, IF('Funding Allocation Parameters'!$C$5="Grant funding",MIN(O7*('Funding Allocation Parameters'!$E$5), 'Funding Allocation Parameters'!$G$5), IF('Funding Allocation Parameters'!$C$5="Other author funding", 0, IF('Funding Allocation Parameters'!$C$5="Any discretionary funds (grants if available, other if no grants)", MIN(O7*('Funding Allocation Parameters'!$E$5), 'Funding Allocation Parameters'!$G$5), IF('Funding Allocation Parameters'!$C$5="Complex Library Subsidy", 0, 0)))))</f>
        <v>0</v>
      </c>
      <c r="S7" s="178">
        <f>IF('Funding Allocation Parameters'!$C$5="Basic Library Subsidy", 0, IF('Funding Allocation Parameters'!$C$5="Grant funding", 0, IF('Funding Allocation Parameters'!$C$5="Other author funding",  MIN(O7*('Funding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" s="178">
        <f>IF('Funding Allocation Parameters'!$C$5="Basic Library Subsidy", MIN(O7*('Funding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MIN($O7*(VLOOKUP(CONCATENATE($A7, 'Funding Allocation Parameters'!$I$5), 'Library Subsidy Complex'!$C$2:$J$55, 6, FALSE)), VLOOKUP(CONCATENATE($A7, 'Funding Allocation Parameters'!$I$5), 'Library Subsidy Complex'!$C$2:$J$55, 8, FALSE)), 0)))))</f>
        <v>1189</v>
      </c>
      <c r="U7" s="178">
        <f>IF('Funding Allocation Parameters'!$C$5="Basic Library Subsidy", 0, IF('Funding Allocation Parameters'!$C$5="Grant funding", 0, IF('Funding Allocation Parameters'!$C$5="Other author funding",  MIN(O7*('Funding Allocation Parameters'!$E$5), 'Funding Allocation Parameters'!$G$5), IF('Funding Allocation Parameters'!$C$5="Any discretionary funds (grants if available, other if no grants)", MIN(O7*('Funding Allocation Parameters'!$E$5), 'Funding Allocation Parameters'!$G$5), IF('Funding Allocation Parameters'!$C$5="Complex Library Subsidy", 0, 0)))))</f>
        <v>0</v>
      </c>
      <c r="V7" s="177">
        <f t="shared" si="4"/>
        <v>260.17500000000018</v>
      </c>
      <c r="W7" s="177">
        <f t="shared" si="5"/>
        <v>260.17500000000018</v>
      </c>
      <c r="X7" s="179">
        <f>IF('Funding Allocation Parameters'!$C$6="Basic Library Subsidy", MIN(V7*'Funding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MIN(V7*VLOOKUP(CONCATENATE($A7, 'Funding Allocation Parameters'!$I$6), 'Library Subsidy Complex'!$C$2:$J$55, 2, FALSE), VLOOKUP(CONCATENATE($A7, 'Funding Allocation Parameters'!$I$6), 'Library Subsidy Complex'!$C$2:$J$55, 4, FALSE)), 0)))))</f>
        <v>0</v>
      </c>
      <c r="Y7" s="179">
        <f>IF('Funding Allocation Parameters'!$C$6="Basic Library Subsidy", 0, IF('Funding Allocation Parameters'!$C$6="Grant funding",MIN(V7*'Funding Allocation Parameters'!$E$6, 'Funding Allocation Parameters'!$G$6), IF('Funding Allocation Parameters'!$C$6="Other author funding", 0, IF('Funding Allocation Parameters'!$C$6="Any discretionary funds (grants if available, other if no grants)", MIN(V7*'Funding Allocation Parameters'!$E$6, 'Funding Allocation Parameters'!$G$6), IF('Funding Allocation Parameters'!$C$6="Complex Library Subsidy", 0, 0)))))</f>
        <v>260.17500000000018</v>
      </c>
      <c r="Z7" s="179">
        <f>IF('Funding Allocation Parameters'!$C$6="Basic Library Subsidy", 0, IF('Funding Allocation Parameters'!$C$6="Grant funding", 0, IF('Funding Allocation Parameters'!$C$6="Other author funding",  MIN(V7*'Funding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" s="179">
        <f>IF('Funding Allocation Parameters'!$C$6="Basic Library Subsidy", MIN(W7*'Funding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MIN(W7*VLOOKUP(CONCATENATE($A7, 'Funding Allocation Parameters'!$I$6), 'Library Subsidy Complex'!$C$2:$J$55, 3, FALSE), VLOOKUP(CONCATENATE($A7, 'Funding Allocation Parameters'!$I$6), 'Library Subsidy Complex'!$C$2:$J$55, 5, FALSE)), 0)))))</f>
        <v>0</v>
      </c>
      <c r="AB7" s="179">
        <f>IF('Funding Allocation Parameters'!$C$6="Basic Library Subsidy", 0, IF('Funding Allocation Parameters'!$C$6="Grant funding", 0, IF('Funding Allocation Parameters'!$C$6="Other author funding",  MIN(W7*'Funding Allocation Parameters'!$E$6, 'Funding Allocation Parameters'!$G$6), IF('Funding Allocation Parameters'!$C$6="Any discretionary funds (grants if available, other if no grants)", MIN(W7*'Funding Allocation Parameters'!$E$6, 'Funding Allocation Parameters'!$G$6), IF('Funding Allocation Parameters'!$C$6="Complex Library Subsidy", 0, 0)))))</f>
        <v>260.17500000000018</v>
      </c>
      <c r="AC7" s="177">
        <f t="shared" si="6"/>
        <v>0</v>
      </c>
      <c r="AD7" s="177">
        <f t="shared" si="7"/>
        <v>0</v>
      </c>
      <c r="AE7" s="180">
        <f>IF('Funding Allocation Parameters'!$C$7="Basic Library Subsidy", MIN(AC7*'Funding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MIN(AC7*VLOOKUP(CONCATENATE($A7, 'Funding Allocation Parameters'!$I$7), 'Library Subsidy Complex'!$C$2:$J$55, 2, FALSE), VLOOKUP(CONCATENATE($A7, 'Funding Allocation Parameters'!$I$7), 'Library Subsidy Complex'!$C$2:$J$55, 4, FALSE)), 0)))))</f>
        <v>0</v>
      </c>
      <c r="AF7" s="180">
        <f>IF('Funding Allocation Parameters'!$C$7="Basic Library Subsidy", 0, IF('Funding Allocation Parameters'!$C$7="Grant funding",MIN(AC7*'Funding Allocation Parameters'!$E$7, 'Funding Allocation Parameters'!$G$7), IF('Funding Allocation Parameters'!$C$7="Other author funding", 0, IF('Funding Allocation Parameters'!$C$7="Any discretionary funds (grants if available, other if no grants)", MIN(AC7*'Funding Allocation Parameters'!$E$7, 'Funding Allocation Parameters'!$G$7), IF('Funding Allocation Parameters'!$C$7="Complex Library Subsidy", 0, 0)))))</f>
        <v>0</v>
      </c>
      <c r="AG7" s="180">
        <f>IF('Funding Allocation Parameters'!$C$7="Basic Library Subsidy", 0, IF('Funding Allocation Parameters'!$C$7="Grant funding", 0, IF('Funding Allocation Parameters'!$C$7="Other author funding",  MIN(AC7*'Funding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" s="180">
        <f>IF('Funding Allocation Parameters'!$C$7="Basic Library Subsidy", MIN(AD7*'Funding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MIN(AD7*VLOOKUP(CONCATENATE($A7, 'Funding Allocation Parameters'!$I$7), 'Library Subsidy Complex'!$C$2:$J$55, 3, FALSE), VLOOKUP(CONCATENATE($A7, 'Funding Allocation Parameters'!$I$7), 'Library Subsidy Complex'!$C$2:$J$55, 5, FALSE)), 0)))))</f>
        <v>0</v>
      </c>
      <c r="AI7" s="180">
        <f>IF('Funding Allocation Parameters'!$C$7="Basic Library Subsidy", 0, IF('Funding Allocation Parameters'!$C$7="Grant funding", 0, IF('Funding Allocation Parameters'!$C$7="Other author funding",  MIN(AD7*'Funding Allocation Parameters'!$E$7, 'Funding Allocation Parameters'!$G$7), IF('Funding Allocation Parameters'!$C$7="Any discretionary funds (grants if available, other if no grants)", MIN(AD7*'Funding Allocation Parameters'!$E$7, 'Funding Allocation Parameters'!$G$7), IF('Funding Allocation Parameters'!$C$7="Complex Library Subsidy", 0, 0)))))</f>
        <v>0</v>
      </c>
      <c r="AJ7" s="177">
        <f t="shared" si="8"/>
        <v>0</v>
      </c>
      <c r="AK7" s="177">
        <f t="shared" si="9"/>
        <v>0</v>
      </c>
      <c r="AL7" s="181">
        <f>IF('Funding Allocation Parameters'!$C$8="Basic Library Subsidy", MIN(AJ7*'Funding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MIN(AJ7*VLOOKUP(CONCATENATE($A7, 'Funding Allocation Parameters'!$I$8), 'Library Subsidy Complex'!$C$2:$J$55, 2, FALSE), VLOOKUP(CONCATENATE($A7, 'Funding Allocation Parameters'!$I$8), 'Library Subsidy Complex'!$C$2:$J$55, 4, FALSE)), 0)))))</f>
        <v>0</v>
      </c>
      <c r="AM7" s="181">
        <f>IF('Funding Allocation Parameters'!$C$8="Basic Library Subsidy", 0, IF('Funding Allocation Parameters'!$C$8="Grant funding",MIN(AJ7*'Funding Allocation Parameters'!$E$8, 'Funding Allocation Parameters'!$G$8), IF('Funding Allocation Parameters'!$C$8="Other author funding", 0, IF('Funding Allocation Parameters'!$C$8="Any discretionary funds (grants if available, other if no grants)", MIN(AJ7*'Funding Allocation Parameters'!$E$8, 'Funding Allocation Parameters'!$G$8), IF('Funding Allocation Parameters'!$C$8="Complex Library Subsidy", 0, 0)))))</f>
        <v>0</v>
      </c>
      <c r="AN7" s="181">
        <f>IF('Funding Allocation Parameters'!$C$8="Basic Library Subsidy", 0, IF('Funding Allocation Parameters'!$C$8="Grant funding", 0, IF('Funding Allocation Parameters'!$C$8="Other author funding",  MIN(AJ7*'Funding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" s="181">
        <f>IF('Funding Allocation Parameters'!$C$8="Basic Library Subsidy", MIN(AK7*'Funding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MIN(AK7*VLOOKUP(CONCATENATE($A7, 'Funding Allocation Parameters'!$I$8), 'Library Subsidy Complex'!$C$2:$J$55, 3, FALSE), VLOOKUP(CONCATENATE($A7, 'Funding Allocation Parameters'!$I$8), 'Library Subsidy Complex'!$C$2:$J$55, 5, FALSE)), 0)))))</f>
        <v>0</v>
      </c>
      <c r="AP7" s="181">
        <f>IF('Funding Allocation Parameters'!$C$8="Basic Library Subsidy", 0, IF('Funding Allocation Parameters'!$C$8="Grant funding", 0, IF('Funding Allocation Parameters'!$C$8="Other author funding",  MIN(AK7*'Funding Allocation Parameters'!$E$8, 'Funding Allocation Parameters'!$G$8), IF('Funding Allocation Parameters'!$C$8="Any discretionary funds (grants if available, other if no grants)", MIN(AK7*'Funding Allocation Parameters'!$E$8, 'Funding Allocation Parameters'!$G$8), IF('Funding Allocation Parameters'!$C$8="Complex Library Subsidy", 0, 0)))))</f>
        <v>0</v>
      </c>
      <c r="AQ7" s="177">
        <f t="shared" si="10"/>
        <v>0</v>
      </c>
      <c r="AR7" s="177">
        <f t="shared" si="11"/>
        <v>0</v>
      </c>
      <c r="AS7" s="182">
        <f t="shared" si="12"/>
        <v>1189</v>
      </c>
      <c r="AT7" s="182">
        <f t="shared" si="13"/>
        <v>260.17500000000018</v>
      </c>
      <c r="AU7" s="182">
        <f t="shared" si="14"/>
        <v>0</v>
      </c>
      <c r="AV7" s="182">
        <f t="shared" si="15"/>
        <v>1189</v>
      </c>
      <c r="AW7" s="182">
        <f t="shared" si="16"/>
        <v>260.17500000000018</v>
      </c>
      <c r="AX7" s="183">
        <f t="shared" si="17"/>
        <v>419.71699999999998</v>
      </c>
      <c r="AY7" s="183">
        <f t="shared" si="18"/>
        <v>91.841775000000055</v>
      </c>
      <c r="AZ7" s="183">
        <f t="shared" si="19"/>
        <v>0</v>
      </c>
      <c r="BA7" s="183">
        <f t="shared" si="20"/>
        <v>769.28300000000002</v>
      </c>
      <c r="BB7" s="183">
        <f t="shared" si="21"/>
        <v>168.33322500000011</v>
      </c>
      <c r="BC7" s="184">
        <f t="shared" si="22"/>
        <v>1189</v>
      </c>
      <c r="BD7" s="184">
        <f t="shared" si="23"/>
        <v>0</v>
      </c>
      <c r="BE7" s="184">
        <f t="shared" si="24"/>
        <v>91.841775000000055</v>
      </c>
      <c r="BF7" s="184">
        <f t="shared" si="25"/>
        <v>168.33322500000011</v>
      </c>
      <c r="BG7" s="102">
        <f t="shared" si="26"/>
        <v>0</v>
      </c>
      <c r="BH7" s="102">
        <f t="shared" si="27"/>
        <v>0</v>
      </c>
      <c r="BI7" s="102">
        <f t="shared" si="28"/>
        <v>0</v>
      </c>
      <c r="BJ7" s="102">
        <f t="shared" si="29"/>
        <v>0.35299999999999998</v>
      </c>
      <c r="BK7" s="102">
        <f t="shared" si="30"/>
        <v>0.64700000000000002</v>
      </c>
      <c r="BL7" s="102">
        <f t="shared" si="31"/>
        <v>0</v>
      </c>
      <c r="BN7" s="157" t="s">
        <v>219</v>
      </c>
    </row>
    <row r="8" spans="1:66" x14ac:dyDescent="0.25">
      <c r="A8" s="102" t="s">
        <v>17</v>
      </c>
      <c r="B8" s="102" t="s">
        <v>8</v>
      </c>
      <c r="C8" s="102" t="s">
        <v>10</v>
      </c>
      <c r="D8" s="102" t="s">
        <v>11</v>
      </c>
      <c r="E8" s="102">
        <v>21100232427</v>
      </c>
      <c r="F8" s="102" t="s">
        <v>9</v>
      </c>
      <c r="G8" s="102" t="s">
        <v>9</v>
      </c>
      <c r="H8" s="102">
        <v>0.72982456140350804</v>
      </c>
      <c r="I8" s="102">
        <v>0.44978506195087697</v>
      </c>
      <c r="J8" s="167">
        <f>IFERROR(H8*VLOOKUP(A8, 'Advanced Parameters'!$B$7:$G$20, 6, FALSE)*VLOOKUP(A8, 'Growth Parameters'!$B$6:$H$19, 6, FALSE), 0)</f>
        <v>0.72982456140350804</v>
      </c>
      <c r="K8" s="167">
        <f>IFERROR(IF('Advanced Parameters'!$C$5="n",'Raw Data'!I8*VLOOKUP(A8,'Advanced Parameters'!$B$7:$G$20,6,FALSE),J8*VLOOKUP(A8,'Advanced Parameters'!$B$7:$G$20,2,FALSE))*VLOOKUP(A8, 'Growth Parameters'!$B$6:$H$19, 6, FALSE), 0)</f>
        <v>0.44978506195087697</v>
      </c>
      <c r="L8" s="167">
        <f t="shared" si="1"/>
        <v>0.28003949945263107</v>
      </c>
      <c r="M8" s="168" t="str">
        <f>IFERROR(IF(G8="NA","NA",IF(G8&gt;'APC Parameters'!$K$6+VLOOKUP('Raw Data'!A8, 'APC Parameters'!$H$7:$L$20, 4, FALSE), 'APC Parameters'!$L$6+VLOOKUP('Raw Data'!A8, 'APC Parameters'!$H$7:$L$20, 5, FALSE), G8*('APC Parameters'!$J$6+VLOOKUP('Raw Data'!A8, 'APC Parameters'!$H$7:$L$20, 3, FALSE))+'APC Parameters'!$I$6+VLOOKUP('Raw Data'!A8, 'APC Parameters'!$H$7:$L$20, 2, FALSE))), 0)</f>
        <v>NA</v>
      </c>
      <c r="N8" s="168" t="str">
        <f t="shared" si="2"/>
        <v>NA</v>
      </c>
      <c r="O8" s="168">
        <f>IFERROR(IF(M8="NA",VLOOKUP(D8,'Internal Calculations'!$B$10:$C$11,2,FALSE), M8)*VLOOKUP(A8, 'Growth Parameters'!$B$6:$H$19, 7, FALSE), 0)</f>
        <v>1630.6479670175063</v>
      </c>
      <c r="P8" s="177">
        <f t="shared" si="3"/>
        <v>1190.0869373320736</v>
      </c>
      <c r="Q8" s="178">
        <f>IF('Funding Allocation Parameters'!$C$5="Basic Library Subsidy", MIN(O8*('Funding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MIN($O8*(VLOOKUP(CONCATENATE($A8, 'Funding Allocation Parameters'!$I$5), 'Library Subsidy Complex'!$C$2:$J$55, 2, FALSE)), VLOOKUP(CONCATENATE($A8, 'Funding Allocation Parameters'!$I$5), 'Library Subsidy Complex'!$C$2:$J$55, 4, FALSE)), 0)))))</f>
        <v>1189</v>
      </c>
      <c r="R8" s="178">
        <f>IF('Funding Allocation Parameters'!$C$5="Basic Library Subsidy", 0, IF('Funding Allocation Parameters'!$C$5="Grant funding",MIN(O8*('Funding Allocation Parameters'!$E$5), 'Funding Allocation Parameters'!$G$5), IF('Funding Allocation Parameters'!$C$5="Other author funding", 0, IF('Funding Allocation Parameters'!$C$5="Any discretionary funds (grants if available, other if no grants)", MIN(O8*('Funding Allocation Parameters'!$E$5), 'Funding Allocation Parameters'!$G$5), IF('Funding Allocation Parameters'!$C$5="Complex Library Subsidy", 0, 0)))))</f>
        <v>0</v>
      </c>
      <c r="S8" s="178">
        <f>IF('Funding Allocation Parameters'!$C$5="Basic Library Subsidy", 0, IF('Funding Allocation Parameters'!$C$5="Grant funding", 0, IF('Funding Allocation Parameters'!$C$5="Other author funding",  MIN(O8*('Funding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" s="178">
        <f>IF('Funding Allocation Parameters'!$C$5="Basic Library Subsidy", MIN(O8*('Funding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MIN($O8*(VLOOKUP(CONCATENATE($A8, 'Funding Allocation Parameters'!$I$5), 'Library Subsidy Complex'!$C$2:$J$55, 6, FALSE)), VLOOKUP(CONCATENATE($A8, 'Funding Allocation Parameters'!$I$5), 'Library Subsidy Complex'!$C$2:$J$55, 8, FALSE)), 0)))))</f>
        <v>1189</v>
      </c>
      <c r="U8" s="178">
        <f>IF('Funding Allocation Parameters'!$C$5="Basic Library Subsidy", 0, IF('Funding Allocation Parameters'!$C$5="Grant funding", 0, IF('Funding Allocation Parameters'!$C$5="Other author funding",  MIN(O8*('Funding Allocation Parameters'!$E$5), 'Funding Allocation Parameters'!$G$5), IF('Funding Allocation Parameters'!$C$5="Any discretionary funds (grants if available, other if no grants)", MIN(O8*('Funding Allocation Parameters'!$E$5), 'Funding Allocation Parameters'!$G$5), IF('Funding Allocation Parameters'!$C$5="Complex Library Subsidy", 0, 0)))))</f>
        <v>0</v>
      </c>
      <c r="V8" s="177">
        <f t="shared" si="4"/>
        <v>441.64796701750629</v>
      </c>
      <c r="W8" s="177">
        <f t="shared" si="5"/>
        <v>441.64796701750629</v>
      </c>
      <c r="X8" s="179">
        <f>IF('Funding Allocation Parameters'!$C$6="Basic Library Subsidy", MIN(V8*'Funding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MIN(V8*VLOOKUP(CONCATENATE($A8, 'Funding Allocation Parameters'!$I$6), 'Library Subsidy Complex'!$C$2:$J$55, 2, FALSE), VLOOKUP(CONCATENATE($A8, 'Funding Allocation Parameters'!$I$6), 'Library Subsidy Complex'!$C$2:$J$55, 4, FALSE)), 0)))))</f>
        <v>0</v>
      </c>
      <c r="Y8" s="179">
        <f>IF('Funding Allocation Parameters'!$C$6="Basic Library Subsidy", 0, IF('Funding Allocation Parameters'!$C$6="Grant funding",MIN(V8*'Funding Allocation Parameters'!$E$6, 'Funding Allocation Parameters'!$G$6), IF('Funding Allocation Parameters'!$C$6="Other author funding", 0, IF('Funding Allocation Parameters'!$C$6="Any discretionary funds (grants if available, other if no grants)", MIN(V8*'Funding Allocation Parameters'!$E$6, 'Funding Allocation Parameters'!$G$6), IF('Funding Allocation Parameters'!$C$6="Complex Library Subsidy", 0, 0)))))</f>
        <v>441.64796701750629</v>
      </c>
      <c r="Z8" s="179">
        <f>IF('Funding Allocation Parameters'!$C$6="Basic Library Subsidy", 0, IF('Funding Allocation Parameters'!$C$6="Grant funding", 0, IF('Funding Allocation Parameters'!$C$6="Other author funding",  MIN(V8*'Funding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" s="179">
        <f>IF('Funding Allocation Parameters'!$C$6="Basic Library Subsidy", MIN(W8*'Funding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MIN(W8*VLOOKUP(CONCATENATE($A8, 'Funding Allocation Parameters'!$I$6), 'Library Subsidy Complex'!$C$2:$J$55, 3, FALSE), VLOOKUP(CONCATENATE($A8, 'Funding Allocation Parameters'!$I$6), 'Library Subsidy Complex'!$C$2:$J$55, 5, FALSE)), 0)))))</f>
        <v>0</v>
      </c>
      <c r="AB8" s="179">
        <f>IF('Funding Allocation Parameters'!$C$6="Basic Library Subsidy", 0, IF('Funding Allocation Parameters'!$C$6="Grant funding", 0, IF('Funding Allocation Parameters'!$C$6="Other author funding",  MIN(W8*'Funding Allocation Parameters'!$E$6, 'Funding Allocation Parameters'!$G$6), IF('Funding Allocation Parameters'!$C$6="Any discretionary funds (grants if available, other if no grants)", MIN(W8*'Funding Allocation Parameters'!$E$6, 'Funding Allocation Parameters'!$G$6), IF('Funding Allocation Parameters'!$C$6="Complex Library Subsidy", 0, 0)))))</f>
        <v>441.64796701750629</v>
      </c>
      <c r="AC8" s="177">
        <f t="shared" si="6"/>
        <v>0</v>
      </c>
      <c r="AD8" s="177">
        <f t="shared" si="7"/>
        <v>0</v>
      </c>
      <c r="AE8" s="180">
        <f>IF('Funding Allocation Parameters'!$C$7="Basic Library Subsidy", MIN(AC8*'Funding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MIN(AC8*VLOOKUP(CONCATENATE($A8, 'Funding Allocation Parameters'!$I$7), 'Library Subsidy Complex'!$C$2:$J$55, 2, FALSE), VLOOKUP(CONCATENATE($A8, 'Funding Allocation Parameters'!$I$7), 'Library Subsidy Complex'!$C$2:$J$55, 4, FALSE)), 0)))))</f>
        <v>0</v>
      </c>
      <c r="AF8" s="180">
        <f>IF('Funding Allocation Parameters'!$C$7="Basic Library Subsidy", 0, IF('Funding Allocation Parameters'!$C$7="Grant funding",MIN(AC8*'Funding Allocation Parameters'!$E$7, 'Funding Allocation Parameters'!$G$7), IF('Funding Allocation Parameters'!$C$7="Other author funding", 0, IF('Funding Allocation Parameters'!$C$7="Any discretionary funds (grants if available, other if no grants)", MIN(AC8*'Funding Allocation Parameters'!$E$7, 'Funding Allocation Parameters'!$G$7), IF('Funding Allocation Parameters'!$C$7="Complex Library Subsidy", 0, 0)))))</f>
        <v>0</v>
      </c>
      <c r="AG8" s="180">
        <f>IF('Funding Allocation Parameters'!$C$7="Basic Library Subsidy", 0, IF('Funding Allocation Parameters'!$C$7="Grant funding", 0, IF('Funding Allocation Parameters'!$C$7="Other author funding",  MIN(AC8*'Funding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" s="180">
        <f>IF('Funding Allocation Parameters'!$C$7="Basic Library Subsidy", MIN(AD8*'Funding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MIN(AD8*VLOOKUP(CONCATENATE($A8, 'Funding Allocation Parameters'!$I$7), 'Library Subsidy Complex'!$C$2:$J$55, 3, FALSE), VLOOKUP(CONCATENATE($A8, 'Funding Allocation Parameters'!$I$7), 'Library Subsidy Complex'!$C$2:$J$55, 5, FALSE)), 0)))))</f>
        <v>0</v>
      </c>
      <c r="AI8" s="180">
        <f>IF('Funding Allocation Parameters'!$C$7="Basic Library Subsidy", 0, IF('Funding Allocation Parameters'!$C$7="Grant funding", 0, IF('Funding Allocation Parameters'!$C$7="Other author funding",  MIN(AD8*'Funding Allocation Parameters'!$E$7, 'Funding Allocation Parameters'!$G$7), IF('Funding Allocation Parameters'!$C$7="Any discretionary funds (grants if available, other if no grants)", MIN(AD8*'Funding Allocation Parameters'!$E$7, 'Funding Allocation Parameters'!$G$7), IF('Funding Allocation Parameters'!$C$7="Complex Library Subsidy", 0, 0)))))</f>
        <v>0</v>
      </c>
      <c r="AJ8" s="177">
        <f t="shared" si="8"/>
        <v>0</v>
      </c>
      <c r="AK8" s="177">
        <f t="shared" si="9"/>
        <v>0</v>
      </c>
      <c r="AL8" s="181">
        <f>IF('Funding Allocation Parameters'!$C$8="Basic Library Subsidy", MIN(AJ8*'Funding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MIN(AJ8*VLOOKUP(CONCATENATE($A8, 'Funding Allocation Parameters'!$I$8), 'Library Subsidy Complex'!$C$2:$J$55, 2, FALSE), VLOOKUP(CONCATENATE($A8, 'Funding Allocation Parameters'!$I$8), 'Library Subsidy Complex'!$C$2:$J$55, 4, FALSE)), 0)))))</f>
        <v>0</v>
      </c>
      <c r="AM8" s="181">
        <f>IF('Funding Allocation Parameters'!$C$8="Basic Library Subsidy", 0, IF('Funding Allocation Parameters'!$C$8="Grant funding",MIN(AJ8*'Funding Allocation Parameters'!$E$8, 'Funding Allocation Parameters'!$G$8), IF('Funding Allocation Parameters'!$C$8="Other author funding", 0, IF('Funding Allocation Parameters'!$C$8="Any discretionary funds (grants if available, other if no grants)", MIN(AJ8*'Funding Allocation Parameters'!$E$8, 'Funding Allocation Parameters'!$G$8), IF('Funding Allocation Parameters'!$C$8="Complex Library Subsidy", 0, 0)))))</f>
        <v>0</v>
      </c>
      <c r="AN8" s="181">
        <f>IF('Funding Allocation Parameters'!$C$8="Basic Library Subsidy", 0, IF('Funding Allocation Parameters'!$C$8="Grant funding", 0, IF('Funding Allocation Parameters'!$C$8="Other author funding",  MIN(AJ8*'Funding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" s="181">
        <f>IF('Funding Allocation Parameters'!$C$8="Basic Library Subsidy", MIN(AK8*'Funding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MIN(AK8*VLOOKUP(CONCATENATE($A8, 'Funding Allocation Parameters'!$I$8), 'Library Subsidy Complex'!$C$2:$J$55, 3, FALSE), VLOOKUP(CONCATENATE($A8, 'Funding Allocation Parameters'!$I$8), 'Library Subsidy Complex'!$C$2:$J$55, 5, FALSE)), 0)))))</f>
        <v>0</v>
      </c>
      <c r="AP8" s="181">
        <f>IF('Funding Allocation Parameters'!$C$8="Basic Library Subsidy", 0, IF('Funding Allocation Parameters'!$C$8="Grant funding", 0, IF('Funding Allocation Parameters'!$C$8="Other author funding",  MIN(AK8*'Funding Allocation Parameters'!$E$8, 'Funding Allocation Parameters'!$G$8), IF('Funding Allocation Parameters'!$C$8="Any discretionary funds (grants if available, other if no grants)", MIN(AK8*'Funding Allocation Parameters'!$E$8, 'Funding Allocation Parameters'!$G$8), IF('Funding Allocation Parameters'!$C$8="Complex Library Subsidy", 0, 0)))))</f>
        <v>0</v>
      </c>
      <c r="AQ8" s="177">
        <f t="shared" si="10"/>
        <v>0</v>
      </c>
      <c r="AR8" s="177">
        <f t="shared" si="11"/>
        <v>0</v>
      </c>
      <c r="AS8" s="182">
        <f t="shared" si="12"/>
        <v>1189</v>
      </c>
      <c r="AT8" s="182">
        <f t="shared" si="13"/>
        <v>441.64796701750629</v>
      </c>
      <c r="AU8" s="182">
        <f t="shared" si="14"/>
        <v>0</v>
      </c>
      <c r="AV8" s="182">
        <f t="shared" si="15"/>
        <v>1189</v>
      </c>
      <c r="AW8" s="182">
        <f t="shared" si="16"/>
        <v>441.64796701750629</v>
      </c>
      <c r="AX8" s="183">
        <f t="shared" si="17"/>
        <v>534.79443865959274</v>
      </c>
      <c r="AY8" s="183">
        <f t="shared" si="18"/>
        <v>198.64665820544795</v>
      </c>
      <c r="AZ8" s="183">
        <f t="shared" si="19"/>
        <v>0</v>
      </c>
      <c r="BA8" s="183">
        <f t="shared" si="20"/>
        <v>332.96696484917834</v>
      </c>
      <c r="BB8" s="183">
        <f t="shared" si="21"/>
        <v>123.67887561785457</v>
      </c>
      <c r="BC8" s="184">
        <f t="shared" si="22"/>
        <v>867.76140350877108</v>
      </c>
      <c r="BD8" s="184">
        <f t="shared" si="23"/>
        <v>0</v>
      </c>
      <c r="BE8" s="184">
        <f t="shared" si="24"/>
        <v>198.64665820544795</v>
      </c>
      <c r="BF8" s="184">
        <f t="shared" si="25"/>
        <v>123.67887561785457</v>
      </c>
      <c r="BG8" s="102">
        <f t="shared" si="26"/>
        <v>0</v>
      </c>
      <c r="BH8" s="102">
        <f t="shared" si="27"/>
        <v>0</v>
      </c>
      <c r="BI8" s="102">
        <f t="shared" si="28"/>
        <v>0</v>
      </c>
      <c r="BJ8" s="102">
        <f t="shared" si="29"/>
        <v>0.44978506195087697</v>
      </c>
      <c r="BK8" s="102">
        <f t="shared" si="30"/>
        <v>0.28003949945263107</v>
      </c>
      <c r="BL8" s="102">
        <f t="shared" si="31"/>
        <v>0</v>
      </c>
      <c r="BN8" s="185"/>
    </row>
    <row r="9" spans="1:66" x14ac:dyDescent="0.25">
      <c r="A9" s="102" t="s">
        <v>17</v>
      </c>
      <c r="B9" s="102" t="s">
        <v>8</v>
      </c>
      <c r="C9" s="102" t="s">
        <v>10</v>
      </c>
      <c r="D9" s="102" t="s">
        <v>11</v>
      </c>
      <c r="E9" s="102">
        <v>4000150002</v>
      </c>
      <c r="F9" s="102" t="s">
        <v>9</v>
      </c>
      <c r="G9" s="102">
        <v>1.0309999999999999</v>
      </c>
      <c r="H9" s="102">
        <v>0.36491228070175402</v>
      </c>
      <c r="I9" s="102">
        <v>0.22489253097543799</v>
      </c>
      <c r="J9" s="167">
        <f>IFERROR(H9*VLOOKUP(A9, 'Advanced Parameters'!$B$7:$G$20, 6, FALSE)*VLOOKUP(A9, 'Growth Parameters'!$B$6:$H$19, 6, FALSE), 0)</f>
        <v>0.36491228070175402</v>
      </c>
      <c r="K9" s="167">
        <f>IFERROR(IF('Advanced Parameters'!$C$5="n",'Raw Data'!I9*VLOOKUP(A9,'Advanced Parameters'!$B$7:$G$20,6,FALSE),J9*VLOOKUP(A9,'Advanced Parameters'!$B$7:$G$20,2,FALSE))*VLOOKUP(A9, 'Growth Parameters'!$B$6:$H$19, 6, FALSE), 0)</f>
        <v>0.22489253097543799</v>
      </c>
      <c r="L9" s="167">
        <f t="shared" si="1"/>
        <v>0.14001974972631603</v>
      </c>
      <c r="M9" s="168">
        <f>IFERROR(IF(G9="NA","NA",IF(G9&gt;'APC Parameters'!$K$6+VLOOKUP('Raw Data'!A9, 'APC Parameters'!$H$7:$L$20, 4, FALSE), 'APC Parameters'!$L$6+VLOOKUP('Raw Data'!A9, 'APC Parameters'!$H$7:$L$20, 5, FALSE), G9*('APC Parameters'!$J$6+VLOOKUP('Raw Data'!A9, 'APC Parameters'!$H$7:$L$20, 3, FALSE))+'APC Parameters'!$I$6+VLOOKUP('Raw Data'!A9, 'APC Parameters'!$H$7:$L$20, 2, FALSE))), 0)</f>
        <v>1879.0713999999998</v>
      </c>
      <c r="N9" s="168">
        <f t="shared" si="2"/>
        <v>685.69623017543779</v>
      </c>
      <c r="O9" s="168">
        <f>IFERROR(IF(M9="NA",VLOOKUP(D9,'Internal Calculations'!$B$10:$C$11,2,FALSE), M9)*VLOOKUP(A9, 'Growth Parameters'!$B$6:$H$19, 7, FALSE), 0)</f>
        <v>1879.0713999999998</v>
      </c>
      <c r="P9" s="177">
        <f t="shared" si="3"/>
        <v>685.69623017543779</v>
      </c>
      <c r="Q9" s="178">
        <f>IF('Funding Allocation Parameters'!$C$5="Basic Library Subsidy", MIN(O9*('Funding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MIN($O9*(VLOOKUP(CONCATENATE($A9, 'Funding Allocation Parameters'!$I$5), 'Library Subsidy Complex'!$C$2:$J$55, 2, FALSE)), VLOOKUP(CONCATENATE($A9, 'Funding Allocation Parameters'!$I$5), 'Library Subsidy Complex'!$C$2:$J$55, 4, FALSE)), 0)))))</f>
        <v>1189</v>
      </c>
      <c r="R9" s="178">
        <f>IF('Funding Allocation Parameters'!$C$5="Basic Library Subsidy", 0, IF('Funding Allocation Parameters'!$C$5="Grant funding",MIN(O9*('Funding Allocation Parameters'!$E$5), 'Funding Allocation Parameters'!$G$5), IF('Funding Allocation Parameters'!$C$5="Other author funding", 0, IF('Funding Allocation Parameters'!$C$5="Any discretionary funds (grants if available, other if no grants)", MIN(O9*('Funding Allocation Parameters'!$E$5), 'Funding Allocation Parameters'!$G$5), IF('Funding Allocation Parameters'!$C$5="Complex Library Subsidy", 0, 0)))))</f>
        <v>0</v>
      </c>
      <c r="S9" s="178">
        <f>IF('Funding Allocation Parameters'!$C$5="Basic Library Subsidy", 0, IF('Funding Allocation Parameters'!$C$5="Grant funding", 0, IF('Funding Allocation Parameters'!$C$5="Other author funding",  MIN(O9*('Funding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" s="178">
        <f>IF('Funding Allocation Parameters'!$C$5="Basic Library Subsidy", MIN(O9*('Funding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MIN($O9*(VLOOKUP(CONCATENATE($A9, 'Funding Allocation Parameters'!$I$5), 'Library Subsidy Complex'!$C$2:$J$55, 6, FALSE)), VLOOKUP(CONCATENATE($A9, 'Funding Allocation Parameters'!$I$5), 'Library Subsidy Complex'!$C$2:$J$55, 8, FALSE)), 0)))))</f>
        <v>1189</v>
      </c>
      <c r="U9" s="178">
        <f>IF('Funding Allocation Parameters'!$C$5="Basic Library Subsidy", 0, IF('Funding Allocation Parameters'!$C$5="Grant funding", 0, IF('Funding Allocation Parameters'!$C$5="Other author funding",  MIN(O9*('Funding Allocation Parameters'!$E$5), 'Funding Allocation Parameters'!$G$5), IF('Funding Allocation Parameters'!$C$5="Any discretionary funds (grants if available, other if no grants)", MIN(O9*('Funding Allocation Parameters'!$E$5), 'Funding Allocation Parameters'!$G$5), IF('Funding Allocation Parameters'!$C$5="Complex Library Subsidy", 0, 0)))))</f>
        <v>0</v>
      </c>
      <c r="V9" s="177">
        <f t="shared" si="4"/>
        <v>690.07139999999981</v>
      </c>
      <c r="W9" s="177">
        <f t="shared" si="5"/>
        <v>690.07139999999981</v>
      </c>
      <c r="X9" s="179">
        <f>IF('Funding Allocation Parameters'!$C$6="Basic Library Subsidy", MIN(V9*'Funding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MIN(V9*VLOOKUP(CONCATENATE($A9, 'Funding Allocation Parameters'!$I$6), 'Library Subsidy Complex'!$C$2:$J$55, 2, FALSE), VLOOKUP(CONCATENATE($A9, 'Funding Allocation Parameters'!$I$6), 'Library Subsidy Complex'!$C$2:$J$55, 4, FALSE)), 0)))))</f>
        <v>0</v>
      </c>
      <c r="Y9" s="179">
        <f>IF('Funding Allocation Parameters'!$C$6="Basic Library Subsidy", 0, IF('Funding Allocation Parameters'!$C$6="Grant funding",MIN(V9*'Funding Allocation Parameters'!$E$6, 'Funding Allocation Parameters'!$G$6), IF('Funding Allocation Parameters'!$C$6="Other author funding", 0, IF('Funding Allocation Parameters'!$C$6="Any discretionary funds (grants if available, other if no grants)", MIN(V9*'Funding Allocation Parameters'!$E$6, 'Funding Allocation Parameters'!$G$6), IF('Funding Allocation Parameters'!$C$6="Complex Library Subsidy", 0, 0)))))</f>
        <v>690.07139999999981</v>
      </c>
      <c r="Z9" s="179">
        <f>IF('Funding Allocation Parameters'!$C$6="Basic Library Subsidy", 0, IF('Funding Allocation Parameters'!$C$6="Grant funding", 0, IF('Funding Allocation Parameters'!$C$6="Other author funding",  MIN(V9*'Funding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" s="179">
        <f>IF('Funding Allocation Parameters'!$C$6="Basic Library Subsidy", MIN(W9*'Funding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MIN(W9*VLOOKUP(CONCATENATE($A9, 'Funding Allocation Parameters'!$I$6), 'Library Subsidy Complex'!$C$2:$J$55, 3, FALSE), VLOOKUP(CONCATENATE($A9, 'Funding Allocation Parameters'!$I$6), 'Library Subsidy Complex'!$C$2:$J$55, 5, FALSE)), 0)))))</f>
        <v>0</v>
      </c>
      <c r="AB9" s="179">
        <f>IF('Funding Allocation Parameters'!$C$6="Basic Library Subsidy", 0, IF('Funding Allocation Parameters'!$C$6="Grant funding", 0, IF('Funding Allocation Parameters'!$C$6="Other author funding",  MIN(W9*'Funding Allocation Parameters'!$E$6, 'Funding Allocation Parameters'!$G$6), IF('Funding Allocation Parameters'!$C$6="Any discretionary funds (grants if available, other if no grants)", MIN(W9*'Funding Allocation Parameters'!$E$6, 'Funding Allocation Parameters'!$G$6), IF('Funding Allocation Parameters'!$C$6="Complex Library Subsidy", 0, 0)))))</f>
        <v>690.07139999999981</v>
      </c>
      <c r="AC9" s="177">
        <f t="shared" si="6"/>
        <v>0</v>
      </c>
      <c r="AD9" s="177">
        <f t="shared" si="7"/>
        <v>0</v>
      </c>
      <c r="AE9" s="180">
        <f>IF('Funding Allocation Parameters'!$C$7="Basic Library Subsidy", MIN(AC9*'Funding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MIN(AC9*VLOOKUP(CONCATENATE($A9, 'Funding Allocation Parameters'!$I$7), 'Library Subsidy Complex'!$C$2:$J$55, 2, FALSE), VLOOKUP(CONCATENATE($A9, 'Funding Allocation Parameters'!$I$7), 'Library Subsidy Complex'!$C$2:$J$55, 4, FALSE)), 0)))))</f>
        <v>0</v>
      </c>
      <c r="AF9" s="180">
        <f>IF('Funding Allocation Parameters'!$C$7="Basic Library Subsidy", 0, IF('Funding Allocation Parameters'!$C$7="Grant funding",MIN(AC9*'Funding Allocation Parameters'!$E$7, 'Funding Allocation Parameters'!$G$7), IF('Funding Allocation Parameters'!$C$7="Other author funding", 0, IF('Funding Allocation Parameters'!$C$7="Any discretionary funds (grants if available, other if no grants)", MIN(AC9*'Funding Allocation Parameters'!$E$7, 'Funding Allocation Parameters'!$G$7), IF('Funding Allocation Parameters'!$C$7="Complex Library Subsidy", 0, 0)))))</f>
        <v>0</v>
      </c>
      <c r="AG9" s="180">
        <f>IF('Funding Allocation Parameters'!$C$7="Basic Library Subsidy", 0, IF('Funding Allocation Parameters'!$C$7="Grant funding", 0, IF('Funding Allocation Parameters'!$C$7="Other author funding",  MIN(AC9*'Funding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" s="180">
        <f>IF('Funding Allocation Parameters'!$C$7="Basic Library Subsidy", MIN(AD9*'Funding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MIN(AD9*VLOOKUP(CONCATENATE($A9, 'Funding Allocation Parameters'!$I$7), 'Library Subsidy Complex'!$C$2:$J$55, 3, FALSE), VLOOKUP(CONCATENATE($A9, 'Funding Allocation Parameters'!$I$7), 'Library Subsidy Complex'!$C$2:$J$55, 5, FALSE)), 0)))))</f>
        <v>0</v>
      </c>
      <c r="AI9" s="180">
        <f>IF('Funding Allocation Parameters'!$C$7="Basic Library Subsidy", 0, IF('Funding Allocation Parameters'!$C$7="Grant funding", 0, IF('Funding Allocation Parameters'!$C$7="Other author funding",  MIN(AD9*'Funding Allocation Parameters'!$E$7, 'Funding Allocation Parameters'!$G$7), IF('Funding Allocation Parameters'!$C$7="Any discretionary funds (grants if available, other if no grants)", MIN(AD9*'Funding Allocation Parameters'!$E$7, 'Funding Allocation Parameters'!$G$7), IF('Funding Allocation Parameters'!$C$7="Complex Library Subsidy", 0, 0)))))</f>
        <v>0</v>
      </c>
      <c r="AJ9" s="177">
        <f t="shared" si="8"/>
        <v>0</v>
      </c>
      <c r="AK9" s="177">
        <f t="shared" si="9"/>
        <v>0</v>
      </c>
      <c r="AL9" s="181">
        <f>IF('Funding Allocation Parameters'!$C$8="Basic Library Subsidy", MIN(AJ9*'Funding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MIN(AJ9*VLOOKUP(CONCATENATE($A9, 'Funding Allocation Parameters'!$I$8), 'Library Subsidy Complex'!$C$2:$J$55, 2, FALSE), VLOOKUP(CONCATENATE($A9, 'Funding Allocation Parameters'!$I$8), 'Library Subsidy Complex'!$C$2:$J$55, 4, FALSE)), 0)))))</f>
        <v>0</v>
      </c>
      <c r="AM9" s="181">
        <f>IF('Funding Allocation Parameters'!$C$8="Basic Library Subsidy", 0, IF('Funding Allocation Parameters'!$C$8="Grant funding",MIN(AJ9*'Funding Allocation Parameters'!$E$8, 'Funding Allocation Parameters'!$G$8), IF('Funding Allocation Parameters'!$C$8="Other author funding", 0, IF('Funding Allocation Parameters'!$C$8="Any discretionary funds (grants if available, other if no grants)", MIN(AJ9*'Funding Allocation Parameters'!$E$8, 'Funding Allocation Parameters'!$G$8), IF('Funding Allocation Parameters'!$C$8="Complex Library Subsidy", 0, 0)))))</f>
        <v>0</v>
      </c>
      <c r="AN9" s="181">
        <f>IF('Funding Allocation Parameters'!$C$8="Basic Library Subsidy", 0, IF('Funding Allocation Parameters'!$C$8="Grant funding", 0, IF('Funding Allocation Parameters'!$C$8="Other author funding",  MIN(AJ9*'Funding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" s="181">
        <f>IF('Funding Allocation Parameters'!$C$8="Basic Library Subsidy", MIN(AK9*'Funding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MIN(AK9*VLOOKUP(CONCATENATE($A9, 'Funding Allocation Parameters'!$I$8), 'Library Subsidy Complex'!$C$2:$J$55, 3, FALSE), VLOOKUP(CONCATENATE($A9, 'Funding Allocation Parameters'!$I$8), 'Library Subsidy Complex'!$C$2:$J$55, 5, FALSE)), 0)))))</f>
        <v>0</v>
      </c>
      <c r="AP9" s="181">
        <f>IF('Funding Allocation Parameters'!$C$8="Basic Library Subsidy", 0, IF('Funding Allocation Parameters'!$C$8="Grant funding", 0, IF('Funding Allocation Parameters'!$C$8="Other author funding",  MIN(AK9*'Funding Allocation Parameters'!$E$8, 'Funding Allocation Parameters'!$G$8), IF('Funding Allocation Parameters'!$C$8="Any discretionary funds (grants if available, other if no grants)", MIN(AK9*'Funding Allocation Parameters'!$E$8, 'Funding Allocation Parameters'!$G$8), IF('Funding Allocation Parameters'!$C$8="Complex Library Subsidy", 0, 0)))))</f>
        <v>0</v>
      </c>
      <c r="AQ9" s="177">
        <f t="shared" si="10"/>
        <v>0</v>
      </c>
      <c r="AR9" s="177">
        <f t="shared" si="11"/>
        <v>0</v>
      </c>
      <c r="AS9" s="182">
        <f t="shared" si="12"/>
        <v>1189</v>
      </c>
      <c r="AT9" s="182">
        <f t="shared" si="13"/>
        <v>690.07139999999981</v>
      </c>
      <c r="AU9" s="182">
        <f t="shared" si="14"/>
        <v>0</v>
      </c>
      <c r="AV9" s="182">
        <f t="shared" si="15"/>
        <v>1189</v>
      </c>
      <c r="AW9" s="182">
        <f t="shared" si="16"/>
        <v>690.07139999999981</v>
      </c>
      <c r="AX9" s="183">
        <f t="shared" si="17"/>
        <v>267.39721932979575</v>
      </c>
      <c r="AY9" s="183">
        <f t="shared" si="18"/>
        <v>155.19190369976383</v>
      </c>
      <c r="AZ9" s="183">
        <f t="shared" si="19"/>
        <v>0</v>
      </c>
      <c r="BA9" s="183">
        <f t="shared" si="20"/>
        <v>166.48348242458977</v>
      </c>
      <c r="BB9" s="183">
        <f t="shared" si="21"/>
        <v>96.623624721288493</v>
      </c>
      <c r="BC9" s="184">
        <f t="shared" si="22"/>
        <v>433.88070175438554</v>
      </c>
      <c r="BD9" s="184">
        <f t="shared" si="23"/>
        <v>0</v>
      </c>
      <c r="BE9" s="184">
        <f t="shared" si="24"/>
        <v>155.19190369976383</v>
      </c>
      <c r="BF9" s="184">
        <f t="shared" si="25"/>
        <v>96.623624721288493</v>
      </c>
      <c r="BG9" s="102">
        <f t="shared" si="26"/>
        <v>0</v>
      </c>
      <c r="BH9" s="102">
        <f t="shared" si="27"/>
        <v>0</v>
      </c>
      <c r="BI9" s="102">
        <f t="shared" si="28"/>
        <v>0</v>
      </c>
      <c r="BJ9" s="102">
        <f t="shared" si="29"/>
        <v>0.22489253097543799</v>
      </c>
      <c r="BK9" s="102">
        <f t="shared" si="30"/>
        <v>0.14001974972631603</v>
      </c>
      <c r="BL9" s="102">
        <f t="shared" si="31"/>
        <v>0</v>
      </c>
      <c r="BN9" s="185"/>
    </row>
    <row r="10" spans="1:66" x14ac:dyDescent="0.25">
      <c r="A10" s="102" t="s">
        <v>17</v>
      </c>
      <c r="B10" s="102" t="s">
        <v>8</v>
      </c>
      <c r="C10" s="102" t="s">
        <v>10</v>
      </c>
      <c r="D10" s="102" t="s">
        <v>11</v>
      </c>
      <c r="E10" s="102">
        <v>19700201314</v>
      </c>
      <c r="F10" s="102" t="s">
        <v>9</v>
      </c>
      <c r="G10" s="102">
        <v>0.54700000000000004</v>
      </c>
      <c r="H10" s="102">
        <v>0.36491228070175402</v>
      </c>
      <c r="I10" s="102">
        <v>0.22489253097543799</v>
      </c>
      <c r="J10" s="167">
        <f>IFERROR(H10*VLOOKUP(A10, 'Advanced Parameters'!$B$7:$G$20, 6, FALSE)*VLOOKUP(A10, 'Growth Parameters'!$B$6:$H$19, 6, FALSE), 0)</f>
        <v>0.36491228070175402</v>
      </c>
      <c r="K10" s="167">
        <f>IFERROR(IF('Advanced Parameters'!$C$5="n",'Raw Data'!I10*VLOOKUP(A10,'Advanced Parameters'!$B$7:$G$20,6,FALSE),J10*VLOOKUP(A10,'Advanced Parameters'!$B$7:$G$20,2,FALSE))*VLOOKUP(A10, 'Growth Parameters'!$B$6:$H$19, 6, FALSE), 0)</f>
        <v>0.22489253097543799</v>
      </c>
      <c r="L10" s="167">
        <f t="shared" si="1"/>
        <v>0.14001974972631603</v>
      </c>
      <c r="M10" s="168">
        <f>IFERROR(IF(G10="NA","NA",IF(G10&gt;'APC Parameters'!$K$6+VLOOKUP('Raw Data'!A10, 'APC Parameters'!$H$7:$L$20, 4, FALSE), 'APC Parameters'!$L$6+VLOOKUP('Raw Data'!A10, 'APC Parameters'!$H$7:$L$20, 5, FALSE), G10*('APC Parameters'!$J$6+VLOOKUP('Raw Data'!A10, 'APC Parameters'!$H$7:$L$20, 3, FALSE))+'APC Parameters'!$I$6+VLOOKUP('Raw Data'!A10, 'APC Parameters'!$H$7:$L$20, 2, FALSE))), 0)</f>
        <v>1535.7218</v>
      </c>
      <c r="N10" s="168">
        <f t="shared" si="2"/>
        <v>560.40374456140296</v>
      </c>
      <c r="O10" s="168">
        <f>IFERROR(IF(M10="NA",VLOOKUP(D10,'Internal Calculations'!$B$10:$C$11,2,FALSE), M10)*VLOOKUP(A10, 'Growth Parameters'!$B$6:$H$19, 7, FALSE), 0)</f>
        <v>1535.7218</v>
      </c>
      <c r="P10" s="177">
        <f t="shared" si="3"/>
        <v>560.40374456140296</v>
      </c>
      <c r="Q10" s="178">
        <f>IF('Funding Allocation Parameters'!$C$5="Basic Library Subsidy", MIN(O10*('Funding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MIN($O10*(VLOOKUP(CONCATENATE($A10, 'Funding Allocation Parameters'!$I$5), 'Library Subsidy Complex'!$C$2:$J$55, 2, FALSE)), VLOOKUP(CONCATENATE($A10, 'Funding Allocation Parameters'!$I$5), 'Library Subsidy Complex'!$C$2:$J$55, 4, FALSE)), 0)))))</f>
        <v>1189</v>
      </c>
      <c r="R10" s="178">
        <f>IF('Funding Allocation Parameters'!$C$5="Basic Library Subsidy", 0, IF('Funding Allocation Parameters'!$C$5="Grant funding",MIN(O10*('Funding Allocation Parameters'!$E$5), 'Funding Allocation Parameters'!$G$5), IF('Funding Allocation Parameters'!$C$5="Other author funding", 0, IF('Funding Allocation Parameters'!$C$5="Any discretionary funds (grants if available, other if no grants)", MIN(O10*('Funding Allocation Parameters'!$E$5), 'Funding Allocation Parameters'!$G$5), IF('Funding Allocation Parameters'!$C$5="Complex Library Subsidy", 0, 0)))))</f>
        <v>0</v>
      </c>
      <c r="S10" s="178">
        <f>IF('Funding Allocation Parameters'!$C$5="Basic Library Subsidy", 0, IF('Funding Allocation Parameters'!$C$5="Grant funding", 0, IF('Funding Allocation Parameters'!$C$5="Other author funding",  MIN(O10*('Funding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" s="178">
        <f>IF('Funding Allocation Parameters'!$C$5="Basic Library Subsidy", MIN(O10*('Funding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MIN($O10*(VLOOKUP(CONCATENATE($A10, 'Funding Allocation Parameters'!$I$5), 'Library Subsidy Complex'!$C$2:$J$55, 6, FALSE)), VLOOKUP(CONCATENATE($A10, 'Funding Allocation Parameters'!$I$5), 'Library Subsidy Complex'!$C$2:$J$55, 8, FALSE)), 0)))))</f>
        <v>1189</v>
      </c>
      <c r="U10" s="178">
        <f>IF('Funding Allocation Parameters'!$C$5="Basic Library Subsidy", 0, IF('Funding Allocation Parameters'!$C$5="Grant funding", 0, IF('Funding Allocation Parameters'!$C$5="Other author funding",  MIN(O10*('Funding Allocation Parameters'!$E$5), 'Funding Allocation Parameters'!$G$5), IF('Funding Allocation Parameters'!$C$5="Any discretionary funds (grants if available, other if no grants)", MIN(O10*('Funding Allocation Parameters'!$E$5), 'Funding Allocation Parameters'!$G$5), IF('Funding Allocation Parameters'!$C$5="Complex Library Subsidy", 0, 0)))))</f>
        <v>0</v>
      </c>
      <c r="V10" s="177">
        <f t="shared" si="4"/>
        <v>346.72180000000003</v>
      </c>
      <c r="W10" s="177">
        <f t="shared" si="5"/>
        <v>346.72180000000003</v>
      </c>
      <c r="X10" s="179">
        <f>IF('Funding Allocation Parameters'!$C$6="Basic Library Subsidy", MIN(V10*'Funding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MIN(V10*VLOOKUP(CONCATENATE($A10, 'Funding Allocation Parameters'!$I$6), 'Library Subsidy Complex'!$C$2:$J$55, 2, FALSE), VLOOKUP(CONCATENATE($A10, 'Funding Allocation Parameters'!$I$6), 'Library Subsidy Complex'!$C$2:$J$55, 4, FALSE)), 0)))))</f>
        <v>0</v>
      </c>
      <c r="Y10" s="179">
        <f>IF('Funding Allocation Parameters'!$C$6="Basic Library Subsidy", 0, IF('Funding Allocation Parameters'!$C$6="Grant funding",MIN(V10*'Funding Allocation Parameters'!$E$6, 'Funding Allocation Parameters'!$G$6), IF('Funding Allocation Parameters'!$C$6="Other author funding", 0, IF('Funding Allocation Parameters'!$C$6="Any discretionary funds (grants if available, other if no grants)", MIN(V10*'Funding Allocation Parameters'!$E$6, 'Funding Allocation Parameters'!$G$6), IF('Funding Allocation Parameters'!$C$6="Complex Library Subsidy", 0, 0)))))</f>
        <v>346.72180000000003</v>
      </c>
      <c r="Z10" s="179">
        <f>IF('Funding Allocation Parameters'!$C$6="Basic Library Subsidy", 0, IF('Funding Allocation Parameters'!$C$6="Grant funding", 0, IF('Funding Allocation Parameters'!$C$6="Other author funding",  MIN(V10*'Funding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" s="179">
        <f>IF('Funding Allocation Parameters'!$C$6="Basic Library Subsidy", MIN(W10*'Funding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MIN(W10*VLOOKUP(CONCATENATE($A10, 'Funding Allocation Parameters'!$I$6), 'Library Subsidy Complex'!$C$2:$J$55, 3, FALSE), VLOOKUP(CONCATENATE($A10, 'Funding Allocation Parameters'!$I$6), 'Library Subsidy Complex'!$C$2:$J$55, 5, FALSE)), 0)))))</f>
        <v>0</v>
      </c>
      <c r="AB10" s="179">
        <f>IF('Funding Allocation Parameters'!$C$6="Basic Library Subsidy", 0, IF('Funding Allocation Parameters'!$C$6="Grant funding", 0, IF('Funding Allocation Parameters'!$C$6="Other author funding",  MIN(W10*'Funding Allocation Parameters'!$E$6, 'Funding Allocation Parameters'!$G$6), IF('Funding Allocation Parameters'!$C$6="Any discretionary funds (grants if available, other if no grants)", MIN(W10*'Funding Allocation Parameters'!$E$6, 'Funding Allocation Parameters'!$G$6), IF('Funding Allocation Parameters'!$C$6="Complex Library Subsidy", 0, 0)))))</f>
        <v>346.72180000000003</v>
      </c>
      <c r="AC10" s="177">
        <f t="shared" si="6"/>
        <v>0</v>
      </c>
      <c r="AD10" s="177">
        <f t="shared" si="7"/>
        <v>0</v>
      </c>
      <c r="AE10" s="180">
        <f>IF('Funding Allocation Parameters'!$C$7="Basic Library Subsidy", MIN(AC10*'Funding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MIN(AC10*VLOOKUP(CONCATENATE($A10, 'Funding Allocation Parameters'!$I$7), 'Library Subsidy Complex'!$C$2:$J$55, 2, FALSE), VLOOKUP(CONCATENATE($A10, 'Funding Allocation Parameters'!$I$7), 'Library Subsidy Complex'!$C$2:$J$55, 4, FALSE)), 0)))))</f>
        <v>0</v>
      </c>
      <c r="AF10" s="180">
        <f>IF('Funding Allocation Parameters'!$C$7="Basic Library Subsidy", 0, IF('Funding Allocation Parameters'!$C$7="Grant funding",MIN(AC10*'Funding Allocation Parameters'!$E$7, 'Funding Allocation Parameters'!$G$7), IF('Funding Allocation Parameters'!$C$7="Other author funding", 0, IF('Funding Allocation Parameters'!$C$7="Any discretionary funds (grants if available, other if no grants)", MIN(AC10*'Funding Allocation Parameters'!$E$7, 'Funding Allocation Parameters'!$G$7), IF('Funding Allocation Parameters'!$C$7="Complex Library Subsidy", 0, 0)))))</f>
        <v>0</v>
      </c>
      <c r="AG10" s="180">
        <f>IF('Funding Allocation Parameters'!$C$7="Basic Library Subsidy", 0, IF('Funding Allocation Parameters'!$C$7="Grant funding", 0, IF('Funding Allocation Parameters'!$C$7="Other author funding",  MIN(AC10*'Funding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" s="180">
        <f>IF('Funding Allocation Parameters'!$C$7="Basic Library Subsidy", MIN(AD10*'Funding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MIN(AD10*VLOOKUP(CONCATENATE($A10, 'Funding Allocation Parameters'!$I$7), 'Library Subsidy Complex'!$C$2:$J$55, 3, FALSE), VLOOKUP(CONCATENATE($A10, 'Funding Allocation Parameters'!$I$7), 'Library Subsidy Complex'!$C$2:$J$55, 5, FALSE)), 0)))))</f>
        <v>0</v>
      </c>
      <c r="AI10" s="180">
        <f>IF('Funding Allocation Parameters'!$C$7="Basic Library Subsidy", 0, IF('Funding Allocation Parameters'!$C$7="Grant funding", 0, IF('Funding Allocation Parameters'!$C$7="Other author funding",  MIN(AD10*'Funding Allocation Parameters'!$E$7, 'Funding Allocation Parameters'!$G$7), IF('Funding Allocation Parameters'!$C$7="Any discretionary funds (grants if available, other if no grants)", MIN(AD10*'Funding Allocation Parameters'!$E$7, 'Funding Allocation Parameters'!$G$7), IF('Funding Allocation Parameters'!$C$7="Complex Library Subsidy", 0, 0)))))</f>
        <v>0</v>
      </c>
      <c r="AJ10" s="177">
        <f t="shared" si="8"/>
        <v>0</v>
      </c>
      <c r="AK10" s="177">
        <f t="shared" si="9"/>
        <v>0</v>
      </c>
      <c r="AL10" s="181">
        <f>IF('Funding Allocation Parameters'!$C$8="Basic Library Subsidy", MIN(AJ10*'Funding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MIN(AJ10*VLOOKUP(CONCATENATE($A10, 'Funding Allocation Parameters'!$I$8), 'Library Subsidy Complex'!$C$2:$J$55, 2, FALSE), VLOOKUP(CONCATENATE($A10, 'Funding Allocation Parameters'!$I$8), 'Library Subsidy Complex'!$C$2:$J$55, 4, FALSE)), 0)))))</f>
        <v>0</v>
      </c>
      <c r="AM10" s="181">
        <f>IF('Funding Allocation Parameters'!$C$8="Basic Library Subsidy", 0, IF('Funding Allocation Parameters'!$C$8="Grant funding",MIN(AJ10*'Funding Allocation Parameters'!$E$8, 'Funding Allocation Parameters'!$G$8), IF('Funding Allocation Parameters'!$C$8="Other author funding", 0, IF('Funding Allocation Parameters'!$C$8="Any discretionary funds (grants if available, other if no grants)", MIN(AJ10*'Funding Allocation Parameters'!$E$8, 'Funding Allocation Parameters'!$G$8), IF('Funding Allocation Parameters'!$C$8="Complex Library Subsidy", 0, 0)))))</f>
        <v>0</v>
      </c>
      <c r="AN10" s="181">
        <f>IF('Funding Allocation Parameters'!$C$8="Basic Library Subsidy", 0, IF('Funding Allocation Parameters'!$C$8="Grant funding", 0, IF('Funding Allocation Parameters'!$C$8="Other author funding",  MIN(AJ10*'Funding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" s="181">
        <f>IF('Funding Allocation Parameters'!$C$8="Basic Library Subsidy", MIN(AK10*'Funding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MIN(AK10*VLOOKUP(CONCATENATE($A10, 'Funding Allocation Parameters'!$I$8), 'Library Subsidy Complex'!$C$2:$J$55, 3, FALSE), VLOOKUP(CONCATENATE($A10, 'Funding Allocation Parameters'!$I$8), 'Library Subsidy Complex'!$C$2:$J$55, 5, FALSE)), 0)))))</f>
        <v>0</v>
      </c>
      <c r="AP10" s="181">
        <f>IF('Funding Allocation Parameters'!$C$8="Basic Library Subsidy", 0, IF('Funding Allocation Parameters'!$C$8="Grant funding", 0, IF('Funding Allocation Parameters'!$C$8="Other author funding",  MIN(AK10*'Funding Allocation Parameters'!$E$8, 'Funding Allocation Parameters'!$G$8), IF('Funding Allocation Parameters'!$C$8="Any discretionary funds (grants if available, other if no grants)", MIN(AK10*'Funding Allocation Parameters'!$E$8, 'Funding Allocation Parameters'!$G$8), IF('Funding Allocation Parameters'!$C$8="Complex Library Subsidy", 0, 0)))))</f>
        <v>0</v>
      </c>
      <c r="AQ10" s="177">
        <f t="shared" si="10"/>
        <v>0</v>
      </c>
      <c r="AR10" s="177">
        <f t="shared" si="11"/>
        <v>0</v>
      </c>
      <c r="AS10" s="182">
        <f t="shared" si="12"/>
        <v>1189</v>
      </c>
      <c r="AT10" s="182">
        <f t="shared" si="13"/>
        <v>346.72180000000003</v>
      </c>
      <c r="AU10" s="182">
        <f t="shared" si="14"/>
        <v>0</v>
      </c>
      <c r="AV10" s="182">
        <f t="shared" si="15"/>
        <v>1189</v>
      </c>
      <c r="AW10" s="182">
        <f t="shared" si="16"/>
        <v>346.72180000000003</v>
      </c>
      <c r="AX10" s="183">
        <f t="shared" si="17"/>
        <v>267.39721932979575</v>
      </c>
      <c r="AY10" s="183">
        <f t="shared" si="18"/>
        <v>77.975143146359628</v>
      </c>
      <c r="AZ10" s="183">
        <f t="shared" si="19"/>
        <v>0</v>
      </c>
      <c r="BA10" s="183">
        <f t="shared" si="20"/>
        <v>166.48348242458977</v>
      </c>
      <c r="BB10" s="183">
        <f t="shared" si="21"/>
        <v>48.547899660657805</v>
      </c>
      <c r="BC10" s="184">
        <f t="shared" si="22"/>
        <v>433.88070175438554</v>
      </c>
      <c r="BD10" s="184">
        <f t="shared" si="23"/>
        <v>0</v>
      </c>
      <c r="BE10" s="184">
        <f t="shared" si="24"/>
        <v>77.975143146359628</v>
      </c>
      <c r="BF10" s="184">
        <f t="shared" si="25"/>
        <v>48.547899660657805</v>
      </c>
      <c r="BG10" s="102">
        <f t="shared" si="26"/>
        <v>0</v>
      </c>
      <c r="BH10" s="102">
        <f t="shared" si="27"/>
        <v>0</v>
      </c>
      <c r="BI10" s="102">
        <f t="shared" si="28"/>
        <v>0</v>
      </c>
      <c r="BJ10" s="102">
        <f t="shared" si="29"/>
        <v>0.22489253097543799</v>
      </c>
      <c r="BK10" s="102">
        <f t="shared" si="30"/>
        <v>0.14001974972631603</v>
      </c>
      <c r="BL10" s="102">
        <f t="shared" si="31"/>
        <v>0</v>
      </c>
      <c r="BN10" s="185"/>
    </row>
    <row r="11" spans="1:66" x14ac:dyDescent="0.25">
      <c r="A11" s="102" t="s">
        <v>17</v>
      </c>
      <c r="B11" s="102" t="s">
        <v>8</v>
      </c>
      <c r="C11" s="102" t="s">
        <v>10</v>
      </c>
      <c r="D11" s="102" t="s">
        <v>11</v>
      </c>
      <c r="E11" s="102">
        <v>21100216569</v>
      </c>
      <c r="F11" s="102" t="s">
        <v>9</v>
      </c>
      <c r="G11" s="102">
        <v>0.79200000000000004</v>
      </c>
      <c r="H11" s="102">
        <v>0.36491228070175402</v>
      </c>
      <c r="I11" s="102">
        <v>0.22489253097543799</v>
      </c>
      <c r="J11" s="167">
        <f>IFERROR(H11*VLOOKUP(A11, 'Advanced Parameters'!$B$7:$G$20, 6, FALSE)*VLOOKUP(A11, 'Growth Parameters'!$B$6:$H$19, 6, FALSE), 0)</f>
        <v>0.36491228070175402</v>
      </c>
      <c r="K11" s="167">
        <f>IFERROR(IF('Advanced Parameters'!$C$5="n",'Raw Data'!I11*VLOOKUP(A11,'Advanced Parameters'!$B$7:$G$20,6,FALSE),J11*VLOOKUP(A11,'Advanced Parameters'!$B$7:$G$20,2,FALSE))*VLOOKUP(A11, 'Growth Parameters'!$B$6:$H$19, 6, FALSE), 0)</f>
        <v>0.22489253097543799</v>
      </c>
      <c r="L11" s="167">
        <f t="shared" si="1"/>
        <v>0.14001974972631603</v>
      </c>
      <c r="M11" s="168">
        <f>IFERROR(IF(G11="NA","NA",IF(G11&gt;'APC Parameters'!$K$6+VLOOKUP('Raw Data'!A11, 'APC Parameters'!$H$7:$L$20, 4, FALSE), 'APC Parameters'!$L$6+VLOOKUP('Raw Data'!A11, 'APC Parameters'!$H$7:$L$20, 5, FALSE), G11*('APC Parameters'!$J$6+VLOOKUP('Raw Data'!A11, 'APC Parameters'!$H$7:$L$20, 3, FALSE))+'APC Parameters'!$I$6+VLOOKUP('Raw Data'!A11, 'APC Parameters'!$H$7:$L$20, 2, FALSE))), 0)</f>
        <v>1709.5248000000001</v>
      </c>
      <c r="N11" s="168">
        <f t="shared" si="2"/>
        <v>623.82659368420991</v>
      </c>
      <c r="O11" s="168">
        <f>IFERROR(IF(M11="NA",VLOOKUP(D11,'Internal Calculations'!$B$10:$C$11,2,FALSE), M11)*VLOOKUP(A11, 'Growth Parameters'!$B$6:$H$19, 7, FALSE), 0)</f>
        <v>1709.5248000000001</v>
      </c>
      <c r="P11" s="177">
        <f t="shared" si="3"/>
        <v>623.82659368420991</v>
      </c>
      <c r="Q11" s="178">
        <f>IF('Funding Allocation Parameters'!$C$5="Basic Library Subsidy", MIN(O11*('Funding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MIN($O11*(VLOOKUP(CONCATENATE($A11, 'Funding Allocation Parameters'!$I$5), 'Library Subsidy Complex'!$C$2:$J$55, 2, FALSE)), VLOOKUP(CONCATENATE($A11, 'Funding Allocation Parameters'!$I$5), 'Library Subsidy Complex'!$C$2:$J$55, 4, FALSE)), 0)))))</f>
        <v>1189</v>
      </c>
      <c r="R11" s="178">
        <f>IF('Funding Allocation Parameters'!$C$5="Basic Library Subsidy", 0, IF('Funding Allocation Parameters'!$C$5="Grant funding",MIN(O11*('Funding Allocation Parameters'!$E$5), 'Funding Allocation Parameters'!$G$5), IF('Funding Allocation Parameters'!$C$5="Other author funding", 0, IF('Funding Allocation Parameters'!$C$5="Any discretionary funds (grants if available, other if no grants)", MIN(O11*('Funding Allocation Parameters'!$E$5), 'Funding Allocation Parameters'!$G$5), IF('Funding Allocation Parameters'!$C$5="Complex Library Subsidy", 0, 0)))))</f>
        <v>0</v>
      </c>
      <c r="S11" s="178">
        <f>IF('Funding Allocation Parameters'!$C$5="Basic Library Subsidy", 0, IF('Funding Allocation Parameters'!$C$5="Grant funding", 0, IF('Funding Allocation Parameters'!$C$5="Other author funding",  MIN(O11*('Funding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" s="178">
        <f>IF('Funding Allocation Parameters'!$C$5="Basic Library Subsidy", MIN(O11*('Funding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MIN($O11*(VLOOKUP(CONCATENATE($A11, 'Funding Allocation Parameters'!$I$5), 'Library Subsidy Complex'!$C$2:$J$55, 6, FALSE)), VLOOKUP(CONCATENATE($A11, 'Funding Allocation Parameters'!$I$5), 'Library Subsidy Complex'!$C$2:$J$55, 8, FALSE)), 0)))))</f>
        <v>1189</v>
      </c>
      <c r="U11" s="178">
        <f>IF('Funding Allocation Parameters'!$C$5="Basic Library Subsidy", 0, IF('Funding Allocation Parameters'!$C$5="Grant funding", 0, IF('Funding Allocation Parameters'!$C$5="Other author funding",  MIN(O11*('Funding Allocation Parameters'!$E$5), 'Funding Allocation Parameters'!$G$5), IF('Funding Allocation Parameters'!$C$5="Any discretionary funds (grants if available, other if no grants)", MIN(O11*('Funding Allocation Parameters'!$E$5), 'Funding Allocation Parameters'!$G$5), IF('Funding Allocation Parameters'!$C$5="Complex Library Subsidy", 0, 0)))))</f>
        <v>0</v>
      </c>
      <c r="V11" s="177">
        <f t="shared" si="4"/>
        <v>520.52480000000014</v>
      </c>
      <c r="W11" s="177">
        <f t="shared" si="5"/>
        <v>520.52480000000014</v>
      </c>
      <c r="X11" s="179">
        <f>IF('Funding Allocation Parameters'!$C$6="Basic Library Subsidy", MIN(V11*'Funding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MIN(V11*VLOOKUP(CONCATENATE($A11, 'Funding Allocation Parameters'!$I$6), 'Library Subsidy Complex'!$C$2:$J$55, 2, FALSE), VLOOKUP(CONCATENATE($A11, 'Funding Allocation Parameters'!$I$6), 'Library Subsidy Complex'!$C$2:$J$55, 4, FALSE)), 0)))))</f>
        <v>0</v>
      </c>
      <c r="Y11" s="179">
        <f>IF('Funding Allocation Parameters'!$C$6="Basic Library Subsidy", 0, IF('Funding Allocation Parameters'!$C$6="Grant funding",MIN(V11*'Funding Allocation Parameters'!$E$6, 'Funding Allocation Parameters'!$G$6), IF('Funding Allocation Parameters'!$C$6="Other author funding", 0, IF('Funding Allocation Parameters'!$C$6="Any discretionary funds (grants if available, other if no grants)", MIN(V11*'Funding Allocation Parameters'!$E$6, 'Funding Allocation Parameters'!$G$6), IF('Funding Allocation Parameters'!$C$6="Complex Library Subsidy", 0, 0)))))</f>
        <v>520.52480000000014</v>
      </c>
      <c r="Z11" s="179">
        <f>IF('Funding Allocation Parameters'!$C$6="Basic Library Subsidy", 0, IF('Funding Allocation Parameters'!$C$6="Grant funding", 0, IF('Funding Allocation Parameters'!$C$6="Other author funding",  MIN(V11*'Funding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" s="179">
        <f>IF('Funding Allocation Parameters'!$C$6="Basic Library Subsidy", MIN(W11*'Funding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MIN(W11*VLOOKUP(CONCATENATE($A11, 'Funding Allocation Parameters'!$I$6), 'Library Subsidy Complex'!$C$2:$J$55, 3, FALSE), VLOOKUP(CONCATENATE($A11, 'Funding Allocation Parameters'!$I$6), 'Library Subsidy Complex'!$C$2:$J$55, 5, FALSE)), 0)))))</f>
        <v>0</v>
      </c>
      <c r="AB11" s="179">
        <f>IF('Funding Allocation Parameters'!$C$6="Basic Library Subsidy", 0, IF('Funding Allocation Parameters'!$C$6="Grant funding", 0, IF('Funding Allocation Parameters'!$C$6="Other author funding",  MIN(W11*'Funding Allocation Parameters'!$E$6, 'Funding Allocation Parameters'!$G$6), IF('Funding Allocation Parameters'!$C$6="Any discretionary funds (grants if available, other if no grants)", MIN(W11*'Funding Allocation Parameters'!$E$6, 'Funding Allocation Parameters'!$G$6), IF('Funding Allocation Parameters'!$C$6="Complex Library Subsidy", 0, 0)))))</f>
        <v>520.52480000000014</v>
      </c>
      <c r="AC11" s="177">
        <f t="shared" si="6"/>
        <v>0</v>
      </c>
      <c r="AD11" s="177">
        <f t="shared" si="7"/>
        <v>0</v>
      </c>
      <c r="AE11" s="180">
        <f>IF('Funding Allocation Parameters'!$C$7="Basic Library Subsidy", MIN(AC11*'Funding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MIN(AC11*VLOOKUP(CONCATENATE($A11, 'Funding Allocation Parameters'!$I$7), 'Library Subsidy Complex'!$C$2:$J$55, 2, FALSE), VLOOKUP(CONCATENATE($A11, 'Funding Allocation Parameters'!$I$7), 'Library Subsidy Complex'!$C$2:$J$55, 4, FALSE)), 0)))))</f>
        <v>0</v>
      </c>
      <c r="AF11" s="180">
        <f>IF('Funding Allocation Parameters'!$C$7="Basic Library Subsidy", 0, IF('Funding Allocation Parameters'!$C$7="Grant funding",MIN(AC11*'Funding Allocation Parameters'!$E$7, 'Funding Allocation Parameters'!$G$7), IF('Funding Allocation Parameters'!$C$7="Other author funding", 0, IF('Funding Allocation Parameters'!$C$7="Any discretionary funds (grants if available, other if no grants)", MIN(AC11*'Funding Allocation Parameters'!$E$7, 'Funding Allocation Parameters'!$G$7), IF('Funding Allocation Parameters'!$C$7="Complex Library Subsidy", 0, 0)))))</f>
        <v>0</v>
      </c>
      <c r="AG11" s="180">
        <f>IF('Funding Allocation Parameters'!$C$7="Basic Library Subsidy", 0, IF('Funding Allocation Parameters'!$C$7="Grant funding", 0, IF('Funding Allocation Parameters'!$C$7="Other author funding",  MIN(AC11*'Funding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" s="180">
        <f>IF('Funding Allocation Parameters'!$C$7="Basic Library Subsidy", MIN(AD11*'Funding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MIN(AD11*VLOOKUP(CONCATENATE($A11, 'Funding Allocation Parameters'!$I$7), 'Library Subsidy Complex'!$C$2:$J$55, 3, FALSE), VLOOKUP(CONCATENATE($A11, 'Funding Allocation Parameters'!$I$7), 'Library Subsidy Complex'!$C$2:$J$55, 5, FALSE)), 0)))))</f>
        <v>0</v>
      </c>
      <c r="AI11" s="180">
        <f>IF('Funding Allocation Parameters'!$C$7="Basic Library Subsidy", 0, IF('Funding Allocation Parameters'!$C$7="Grant funding", 0, IF('Funding Allocation Parameters'!$C$7="Other author funding",  MIN(AD11*'Funding Allocation Parameters'!$E$7, 'Funding Allocation Parameters'!$G$7), IF('Funding Allocation Parameters'!$C$7="Any discretionary funds (grants if available, other if no grants)", MIN(AD11*'Funding Allocation Parameters'!$E$7, 'Funding Allocation Parameters'!$G$7), IF('Funding Allocation Parameters'!$C$7="Complex Library Subsidy", 0, 0)))))</f>
        <v>0</v>
      </c>
      <c r="AJ11" s="177">
        <f t="shared" si="8"/>
        <v>0</v>
      </c>
      <c r="AK11" s="177">
        <f t="shared" si="9"/>
        <v>0</v>
      </c>
      <c r="AL11" s="181">
        <f>IF('Funding Allocation Parameters'!$C$8="Basic Library Subsidy", MIN(AJ11*'Funding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MIN(AJ11*VLOOKUP(CONCATENATE($A11, 'Funding Allocation Parameters'!$I$8), 'Library Subsidy Complex'!$C$2:$J$55, 2, FALSE), VLOOKUP(CONCATENATE($A11, 'Funding Allocation Parameters'!$I$8), 'Library Subsidy Complex'!$C$2:$J$55, 4, FALSE)), 0)))))</f>
        <v>0</v>
      </c>
      <c r="AM11" s="181">
        <f>IF('Funding Allocation Parameters'!$C$8="Basic Library Subsidy", 0, IF('Funding Allocation Parameters'!$C$8="Grant funding",MIN(AJ11*'Funding Allocation Parameters'!$E$8, 'Funding Allocation Parameters'!$G$8), IF('Funding Allocation Parameters'!$C$8="Other author funding", 0, IF('Funding Allocation Parameters'!$C$8="Any discretionary funds (grants if available, other if no grants)", MIN(AJ11*'Funding Allocation Parameters'!$E$8, 'Funding Allocation Parameters'!$G$8), IF('Funding Allocation Parameters'!$C$8="Complex Library Subsidy", 0, 0)))))</f>
        <v>0</v>
      </c>
      <c r="AN11" s="181">
        <f>IF('Funding Allocation Parameters'!$C$8="Basic Library Subsidy", 0, IF('Funding Allocation Parameters'!$C$8="Grant funding", 0, IF('Funding Allocation Parameters'!$C$8="Other author funding",  MIN(AJ11*'Funding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" s="181">
        <f>IF('Funding Allocation Parameters'!$C$8="Basic Library Subsidy", MIN(AK11*'Funding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MIN(AK11*VLOOKUP(CONCATENATE($A11, 'Funding Allocation Parameters'!$I$8), 'Library Subsidy Complex'!$C$2:$J$55, 3, FALSE), VLOOKUP(CONCATENATE($A11, 'Funding Allocation Parameters'!$I$8), 'Library Subsidy Complex'!$C$2:$J$55, 5, FALSE)), 0)))))</f>
        <v>0</v>
      </c>
      <c r="AP11" s="181">
        <f>IF('Funding Allocation Parameters'!$C$8="Basic Library Subsidy", 0, IF('Funding Allocation Parameters'!$C$8="Grant funding", 0, IF('Funding Allocation Parameters'!$C$8="Other author funding",  MIN(AK11*'Funding Allocation Parameters'!$E$8, 'Funding Allocation Parameters'!$G$8), IF('Funding Allocation Parameters'!$C$8="Any discretionary funds (grants if available, other if no grants)", MIN(AK11*'Funding Allocation Parameters'!$E$8, 'Funding Allocation Parameters'!$G$8), IF('Funding Allocation Parameters'!$C$8="Complex Library Subsidy", 0, 0)))))</f>
        <v>0</v>
      </c>
      <c r="AQ11" s="177">
        <f t="shared" si="10"/>
        <v>0</v>
      </c>
      <c r="AR11" s="177">
        <f t="shared" si="11"/>
        <v>0</v>
      </c>
      <c r="AS11" s="182">
        <f t="shared" si="12"/>
        <v>1189</v>
      </c>
      <c r="AT11" s="182">
        <f t="shared" si="13"/>
        <v>520.52480000000014</v>
      </c>
      <c r="AU11" s="182">
        <f t="shared" si="14"/>
        <v>0</v>
      </c>
      <c r="AV11" s="182">
        <f t="shared" si="15"/>
        <v>1189</v>
      </c>
      <c r="AW11" s="182">
        <f t="shared" si="16"/>
        <v>520.52480000000014</v>
      </c>
      <c r="AX11" s="183">
        <f t="shared" si="17"/>
        <v>267.39721932979575</v>
      </c>
      <c r="AY11" s="183">
        <f t="shared" si="18"/>
        <v>117.06213970748369</v>
      </c>
      <c r="AZ11" s="183">
        <f t="shared" si="19"/>
        <v>0</v>
      </c>
      <c r="BA11" s="183">
        <f t="shared" si="20"/>
        <v>166.48348242458977</v>
      </c>
      <c r="BB11" s="183">
        <f t="shared" si="21"/>
        <v>72.883752222340732</v>
      </c>
      <c r="BC11" s="184">
        <f t="shared" si="22"/>
        <v>433.88070175438554</v>
      </c>
      <c r="BD11" s="184">
        <f t="shared" si="23"/>
        <v>0</v>
      </c>
      <c r="BE11" s="184">
        <f t="shared" si="24"/>
        <v>117.06213970748369</v>
      </c>
      <c r="BF11" s="184">
        <f t="shared" si="25"/>
        <v>72.883752222340732</v>
      </c>
      <c r="BG11" s="102">
        <f t="shared" si="26"/>
        <v>0</v>
      </c>
      <c r="BH11" s="102">
        <f t="shared" si="27"/>
        <v>0</v>
      </c>
      <c r="BI11" s="102">
        <f t="shared" si="28"/>
        <v>0</v>
      </c>
      <c r="BJ11" s="102">
        <f t="shared" si="29"/>
        <v>0.22489253097543799</v>
      </c>
      <c r="BK11" s="102">
        <f t="shared" si="30"/>
        <v>0.14001974972631603</v>
      </c>
      <c r="BL11" s="102">
        <f t="shared" si="31"/>
        <v>0</v>
      </c>
      <c r="BN11" s="185"/>
    </row>
    <row r="12" spans="1:66" x14ac:dyDescent="0.25">
      <c r="A12" s="102" t="s">
        <v>17</v>
      </c>
      <c r="B12" s="102" t="s">
        <v>12</v>
      </c>
      <c r="C12" s="102" t="s">
        <v>10</v>
      </c>
      <c r="D12" s="102" t="s">
        <v>11</v>
      </c>
      <c r="E12" s="102">
        <v>17500155127</v>
      </c>
      <c r="F12" s="102" t="s">
        <v>9</v>
      </c>
      <c r="G12" s="102">
        <v>0.16</v>
      </c>
      <c r="H12" s="102">
        <v>0.37037037037037002</v>
      </c>
      <c r="I12" s="102">
        <v>0.22825630814814801</v>
      </c>
      <c r="J12" s="167">
        <f>IFERROR(H12*VLOOKUP(A12, 'Advanced Parameters'!$B$7:$G$20, 6, FALSE)*VLOOKUP(A12, 'Growth Parameters'!$B$6:$H$19, 6, FALSE), 0)</f>
        <v>0.37037037037037002</v>
      </c>
      <c r="K12" s="167">
        <f>IFERROR(IF('Advanced Parameters'!$C$5="n",'Raw Data'!I12*VLOOKUP(A12,'Advanced Parameters'!$B$7:$G$20,6,FALSE),J12*VLOOKUP(A12,'Advanced Parameters'!$B$7:$G$20,2,FALSE))*VLOOKUP(A12, 'Growth Parameters'!$B$6:$H$19, 6, FALSE), 0)</f>
        <v>0.22825630814814801</v>
      </c>
      <c r="L12" s="167">
        <f t="shared" si="1"/>
        <v>0.142114062222222</v>
      </c>
      <c r="M12" s="168">
        <f>IFERROR(IF(G12="NA","NA",IF(G12&gt;'APC Parameters'!$K$6+VLOOKUP('Raw Data'!A12, 'APC Parameters'!$H$7:$L$20, 4, FALSE), 'APC Parameters'!$L$6+VLOOKUP('Raw Data'!A12, 'APC Parameters'!$H$7:$L$20, 5, FALSE), G12*('APC Parameters'!$J$6+VLOOKUP('Raw Data'!A12, 'APC Parameters'!$H$7:$L$20, 3, FALSE))+'APC Parameters'!$I$6+VLOOKUP('Raw Data'!A12, 'APC Parameters'!$H$7:$L$20, 2, FALSE))), 0)</f>
        <v>1261.184</v>
      </c>
      <c r="N12" s="168">
        <f t="shared" si="2"/>
        <v>467.10518518518472</v>
      </c>
      <c r="O12" s="168">
        <f>IFERROR(IF(M12="NA",VLOOKUP(D12,'Internal Calculations'!$B$10:$C$11,2,FALSE), M12)*VLOOKUP(A12, 'Growth Parameters'!$B$6:$H$19, 7, FALSE), 0)</f>
        <v>1261.184</v>
      </c>
      <c r="P12" s="177">
        <f t="shared" si="3"/>
        <v>467.10518518518472</v>
      </c>
      <c r="Q12" s="178">
        <f>IF('Funding Allocation Parameters'!$C$5="Basic Library Subsidy", MIN(O12*('Funding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MIN($O12*(VLOOKUP(CONCATENATE($A12, 'Funding Allocation Parameters'!$I$5), 'Library Subsidy Complex'!$C$2:$J$55, 2, FALSE)), VLOOKUP(CONCATENATE($A12, 'Funding Allocation Parameters'!$I$5), 'Library Subsidy Complex'!$C$2:$J$55, 4, FALSE)), 0)))))</f>
        <v>1189</v>
      </c>
      <c r="R12" s="178">
        <f>IF('Funding Allocation Parameters'!$C$5="Basic Library Subsidy", 0, IF('Funding Allocation Parameters'!$C$5="Grant funding",MIN(O12*('Funding Allocation Parameters'!$E$5), 'Funding Allocation Parameters'!$G$5), IF('Funding Allocation Parameters'!$C$5="Other author funding", 0, IF('Funding Allocation Parameters'!$C$5="Any discretionary funds (grants if available, other if no grants)", MIN(O12*('Funding Allocation Parameters'!$E$5), 'Funding Allocation Parameters'!$G$5), IF('Funding Allocation Parameters'!$C$5="Complex Library Subsidy", 0, 0)))))</f>
        <v>0</v>
      </c>
      <c r="S12" s="178">
        <f>IF('Funding Allocation Parameters'!$C$5="Basic Library Subsidy", 0, IF('Funding Allocation Parameters'!$C$5="Grant funding", 0, IF('Funding Allocation Parameters'!$C$5="Other author funding",  MIN(O12*('Funding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" s="178">
        <f>IF('Funding Allocation Parameters'!$C$5="Basic Library Subsidy", MIN(O12*('Funding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MIN($O12*(VLOOKUP(CONCATENATE($A12, 'Funding Allocation Parameters'!$I$5), 'Library Subsidy Complex'!$C$2:$J$55, 6, FALSE)), VLOOKUP(CONCATENATE($A12, 'Funding Allocation Parameters'!$I$5), 'Library Subsidy Complex'!$C$2:$J$55, 8, FALSE)), 0)))))</f>
        <v>1189</v>
      </c>
      <c r="U12" s="178">
        <f>IF('Funding Allocation Parameters'!$C$5="Basic Library Subsidy", 0, IF('Funding Allocation Parameters'!$C$5="Grant funding", 0, IF('Funding Allocation Parameters'!$C$5="Other author funding",  MIN(O12*('Funding Allocation Parameters'!$E$5), 'Funding Allocation Parameters'!$G$5), IF('Funding Allocation Parameters'!$C$5="Any discretionary funds (grants if available, other if no grants)", MIN(O12*('Funding Allocation Parameters'!$E$5), 'Funding Allocation Parameters'!$G$5), IF('Funding Allocation Parameters'!$C$5="Complex Library Subsidy", 0, 0)))))</f>
        <v>0</v>
      </c>
      <c r="V12" s="177">
        <f t="shared" si="4"/>
        <v>72.183999999999969</v>
      </c>
      <c r="W12" s="177">
        <f t="shared" si="5"/>
        <v>72.183999999999969</v>
      </c>
      <c r="X12" s="179">
        <f>IF('Funding Allocation Parameters'!$C$6="Basic Library Subsidy", MIN(V12*'Funding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MIN(V12*VLOOKUP(CONCATENATE($A12, 'Funding Allocation Parameters'!$I$6), 'Library Subsidy Complex'!$C$2:$J$55, 2, FALSE), VLOOKUP(CONCATENATE($A12, 'Funding Allocation Parameters'!$I$6), 'Library Subsidy Complex'!$C$2:$J$55, 4, FALSE)), 0)))))</f>
        <v>0</v>
      </c>
      <c r="Y12" s="179">
        <f>IF('Funding Allocation Parameters'!$C$6="Basic Library Subsidy", 0, IF('Funding Allocation Parameters'!$C$6="Grant funding",MIN(V12*'Funding Allocation Parameters'!$E$6, 'Funding Allocation Parameters'!$G$6), IF('Funding Allocation Parameters'!$C$6="Other author funding", 0, IF('Funding Allocation Parameters'!$C$6="Any discretionary funds (grants if available, other if no grants)", MIN(V12*'Funding Allocation Parameters'!$E$6, 'Funding Allocation Parameters'!$G$6), IF('Funding Allocation Parameters'!$C$6="Complex Library Subsidy", 0, 0)))))</f>
        <v>72.183999999999969</v>
      </c>
      <c r="Z12" s="179">
        <f>IF('Funding Allocation Parameters'!$C$6="Basic Library Subsidy", 0, IF('Funding Allocation Parameters'!$C$6="Grant funding", 0, IF('Funding Allocation Parameters'!$C$6="Other author funding",  MIN(V12*'Funding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" s="179">
        <f>IF('Funding Allocation Parameters'!$C$6="Basic Library Subsidy", MIN(W12*'Funding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MIN(W12*VLOOKUP(CONCATENATE($A12, 'Funding Allocation Parameters'!$I$6), 'Library Subsidy Complex'!$C$2:$J$55, 3, FALSE), VLOOKUP(CONCATENATE($A12, 'Funding Allocation Parameters'!$I$6), 'Library Subsidy Complex'!$C$2:$J$55, 5, FALSE)), 0)))))</f>
        <v>0</v>
      </c>
      <c r="AB12" s="179">
        <f>IF('Funding Allocation Parameters'!$C$6="Basic Library Subsidy", 0, IF('Funding Allocation Parameters'!$C$6="Grant funding", 0, IF('Funding Allocation Parameters'!$C$6="Other author funding",  MIN(W12*'Funding Allocation Parameters'!$E$6, 'Funding Allocation Parameters'!$G$6), IF('Funding Allocation Parameters'!$C$6="Any discretionary funds (grants if available, other if no grants)", MIN(W12*'Funding Allocation Parameters'!$E$6, 'Funding Allocation Parameters'!$G$6), IF('Funding Allocation Parameters'!$C$6="Complex Library Subsidy", 0, 0)))))</f>
        <v>72.183999999999969</v>
      </c>
      <c r="AC12" s="177">
        <f t="shared" si="6"/>
        <v>0</v>
      </c>
      <c r="AD12" s="177">
        <f t="shared" si="7"/>
        <v>0</v>
      </c>
      <c r="AE12" s="180">
        <f>IF('Funding Allocation Parameters'!$C$7="Basic Library Subsidy", MIN(AC12*'Funding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MIN(AC12*VLOOKUP(CONCATENATE($A12, 'Funding Allocation Parameters'!$I$7), 'Library Subsidy Complex'!$C$2:$J$55, 2, FALSE), VLOOKUP(CONCATENATE($A12, 'Funding Allocation Parameters'!$I$7), 'Library Subsidy Complex'!$C$2:$J$55, 4, FALSE)), 0)))))</f>
        <v>0</v>
      </c>
      <c r="AF12" s="180">
        <f>IF('Funding Allocation Parameters'!$C$7="Basic Library Subsidy", 0, IF('Funding Allocation Parameters'!$C$7="Grant funding",MIN(AC12*'Funding Allocation Parameters'!$E$7, 'Funding Allocation Parameters'!$G$7), IF('Funding Allocation Parameters'!$C$7="Other author funding", 0, IF('Funding Allocation Parameters'!$C$7="Any discretionary funds (grants if available, other if no grants)", MIN(AC12*'Funding Allocation Parameters'!$E$7, 'Funding Allocation Parameters'!$G$7), IF('Funding Allocation Parameters'!$C$7="Complex Library Subsidy", 0, 0)))))</f>
        <v>0</v>
      </c>
      <c r="AG12" s="180">
        <f>IF('Funding Allocation Parameters'!$C$7="Basic Library Subsidy", 0, IF('Funding Allocation Parameters'!$C$7="Grant funding", 0, IF('Funding Allocation Parameters'!$C$7="Other author funding",  MIN(AC12*'Funding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" s="180">
        <f>IF('Funding Allocation Parameters'!$C$7="Basic Library Subsidy", MIN(AD12*'Funding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MIN(AD12*VLOOKUP(CONCATENATE($A12, 'Funding Allocation Parameters'!$I$7), 'Library Subsidy Complex'!$C$2:$J$55, 3, FALSE), VLOOKUP(CONCATENATE($A12, 'Funding Allocation Parameters'!$I$7), 'Library Subsidy Complex'!$C$2:$J$55, 5, FALSE)), 0)))))</f>
        <v>0</v>
      </c>
      <c r="AI12" s="180">
        <f>IF('Funding Allocation Parameters'!$C$7="Basic Library Subsidy", 0, IF('Funding Allocation Parameters'!$C$7="Grant funding", 0, IF('Funding Allocation Parameters'!$C$7="Other author funding",  MIN(AD12*'Funding Allocation Parameters'!$E$7, 'Funding Allocation Parameters'!$G$7), IF('Funding Allocation Parameters'!$C$7="Any discretionary funds (grants if available, other if no grants)", MIN(AD12*'Funding Allocation Parameters'!$E$7, 'Funding Allocation Parameters'!$G$7), IF('Funding Allocation Parameters'!$C$7="Complex Library Subsidy", 0, 0)))))</f>
        <v>0</v>
      </c>
      <c r="AJ12" s="177">
        <f t="shared" si="8"/>
        <v>0</v>
      </c>
      <c r="AK12" s="177">
        <f t="shared" si="9"/>
        <v>0</v>
      </c>
      <c r="AL12" s="181">
        <f>IF('Funding Allocation Parameters'!$C$8="Basic Library Subsidy", MIN(AJ12*'Funding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MIN(AJ12*VLOOKUP(CONCATENATE($A12, 'Funding Allocation Parameters'!$I$8), 'Library Subsidy Complex'!$C$2:$J$55, 2, FALSE), VLOOKUP(CONCATENATE($A12, 'Funding Allocation Parameters'!$I$8), 'Library Subsidy Complex'!$C$2:$J$55, 4, FALSE)), 0)))))</f>
        <v>0</v>
      </c>
      <c r="AM12" s="181">
        <f>IF('Funding Allocation Parameters'!$C$8="Basic Library Subsidy", 0, IF('Funding Allocation Parameters'!$C$8="Grant funding",MIN(AJ12*'Funding Allocation Parameters'!$E$8, 'Funding Allocation Parameters'!$G$8), IF('Funding Allocation Parameters'!$C$8="Other author funding", 0, IF('Funding Allocation Parameters'!$C$8="Any discretionary funds (grants if available, other if no grants)", MIN(AJ12*'Funding Allocation Parameters'!$E$8, 'Funding Allocation Parameters'!$G$8), IF('Funding Allocation Parameters'!$C$8="Complex Library Subsidy", 0, 0)))))</f>
        <v>0</v>
      </c>
      <c r="AN12" s="181">
        <f>IF('Funding Allocation Parameters'!$C$8="Basic Library Subsidy", 0, IF('Funding Allocation Parameters'!$C$8="Grant funding", 0, IF('Funding Allocation Parameters'!$C$8="Other author funding",  MIN(AJ12*'Funding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" s="181">
        <f>IF('Funding Allocation Parameters'!$C$8="Basic Library Subsidy", MIN(AK12*'Funding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MIN(AK12*VLOOKUP(CONCATENATE($A12, 'Funding Allocation Parameters'!$I$8), 'Library Subsidy Complex'!$C$2:$J$55, 3, FALSE), VLOOKUP(CONCATENATE($A12, 'Funding Allocation Parameters'!$I$8), 'Library Subsidy Complex'!$C$2:$J$55, 5, FALSE)), 0)))))</f>
        <v>0</v>
      </c>
      <c r="AP12" s="181">
        <f>IF('Funding Allocation Parameters'!$C$8="Basic Library Subsidy", 0, IF('Funding Allocation Parameters'!$C$8="Grant funding", 0, IF('Funding Allocation Parameters'!$C$8="Other author funding",  MIN(AK12*'Funding Allocation Parameters'!$E$8, 'Funding Allocation Parameters'!$G$8), IF('Funding Allocation Parameters'!$C$8="Any discretionary funds (grants if available, other if no grants)", MIN(AK12*'Funding Allocation Parameters'!$E$8, 'Funding Allocation Parameters'!$G$8), IF('Funding Allocation Parameters'!$C$8="Complex Library Subsidy", 0, 0)))))</f>
        <v>0</v>
      </c>
      <c r="AQ12" s="177">
        <f t="shared" si="10"/>
        <v>0</v>
      </c>
      <c r="AR12" s="177">
        <f t="shared" si="11"/>
        <v>0</v>
      </c>
      <c r="AS12" s="182">
        <f t="shared" si="12"/>
        <v>1189</v>
      </c>
      <c r="AT12" s="182">
        <f t="shared" si="13"/>
        <v>72.183999999999969</v>
      </c>
      <c r="AU12" s="182">
        <f t="shared" si="14"/>
        <v>0</v>
      </c>
      <c r="AV12" s="182">
        <f t="shared" si="15"/>
        <v>1189</v>
      </c>
      <c r="AW12" s="182">
        <f t="shared" si="16"/>
        <v>72.183999999999969</v>
      </c>
      <c r="AX12" s="183">
        <f t="shared" si="17"/>
        <v>271.39675038814801</v>
      </c>
      <c r="AY12" s="183">
        <f t="shared" si="18"/>
        <v>16.476453347365908</v>
      </c>
      <c r="AZ12" s="183">
        <f t="shared" si="19"/>
        <v>0</v>
      </c>
      <c r="BA12" s="183">
        <f t="shared" si="20"/>
        <v>168.97361998222198</v>
      </c>
      <c r="BB12" s="183">
        <f t="shared" si="21"/>
        <v>10.258361467448868</v>
      </c>
      <c r="BC12" s="184">
        <f t="shared" si="22"/>
        <v>440.37037037036998</v>
      </c>
      <c r="BD12" s="184">
        <f t="shared" si="23"/>
        <v>0</v>
      </c>
      <c r="BE12" s="184">
        <f t="shared" si="24"/>
        <v>16.476453347365908</v>
      </c>
      <c r="BF12" s="184">
        <f t="shared" si="25"/>
        <v>10.258361467448868</v>
      </c>
      <c r="BG12" s="102">
        <f t="shared" si="26"/>
        <v>0</v>
      </c>
      <c r="BH12" s="102">
        <f t="shared" si="27"/>
        <v>0</v>
      </c>
      <c r="BI12" s="102">
        <f t="shared" si="28"/>
        <v>0</v>
      </c>
      <c r="BJ12" s="102">
        <f t="shared" si="29"/>
        <v>0.22825630814814801</v>
      </c>
      <c r="BK12" s="102">
        <f t="shared" si="30"/>
        <v>0.142114062222222</v>
      </c>
      <c r="BL12" s="102">
        <f t="shared" si="31"/>
        <v>0</v>
      </c>
      <c r="BN12" s="102"/>
    </row>
    <row r="13" spans="1:66" x14ac:dyDescent="0.25">
      <c r="A13" s="102" t="s">
        <v>17</v>
      </c>
      <c r="B13" s="102" t="s">
        <v>8</v>
      </c>
      <c r="C13" s="102" t="s">
        <v>10</v>
      </c>
      <c r="D13" s="102" t="s">
        <v>11</v>
      </c>
      <c r="E13" s="102">
        <v>28009</v>
      </c>
      <c r="F13" s="102" t="s">
        <v>9</v>
      </c>
      <c r="G13" s="102">
        <v>0.46300000000000002</v>
      </c>
      <c r="H13" s="102">
        <v>0.550761421319797</v>
      </c>
      <c r="I13" s="102">
        <v>0.33942987549238601</v>
      </c>
      <c r="J13" s="167">
        <f>IFERROR(H13*VLOOKUP(A13, 'Advanced Parameters'!$B$7:$G$20, 6, FALSE)*VLOOKUP(A13, 'Growth Parameters'!$B$6:$H$19, 6, FALSE), 0)</f>
        <v>0.550761421319797</v>
      </c>
      <c r="K13" s="167">
        <f>IFERROR(IF('Advanced Parameters'!$C$5="n",'Raw Data'!I13*VLOOKUP(A13,'Advanced Parameters'!$B$7:$G$20,6,FALSE),J13*VLOOKUP(A13,'Advanced Parameters'!$B$7:$G$20,2,FALSE))*VLOOKUP(A13, 'Growth Parameters'!$B$6:$H$19, 6, FALSE), 0)</f>
        <v>0.33942987549238601</v>
      </c>
      <c r="L13" s="167">
        <f t="shared" si="1"/>
        <v>0.21133154582741098</v>
      </c>
      <c r="M13" s="168">
        <f>IFERROR(IF(G13="NA","NA",IF(G13&gt;'APC Parameters'!$K$6+VLOOKUP('Raw Data'!A13, 'APC Parameters'!$H$7:$L$20, 4, FALSE), 'APC Parameters'!$L$6+VLOOKUP('Raw Data'!A13, 'APC Parameters'!$H$7:$L$20, 5, FALSE), G13*('APC Parameters'!$J$6+VLOOKUP('Raw Data'!A13, 'APC Parameters'!$H$7:$L$20, 3, FALSE))+'APC Parameters'!$I$6+VLOOKUP('Raw Data'!A13, 'APC Parameters'!$H$7:$L$20, 2, FALSE))), 0)</f>
        <v>1476.1322</v>
      </c>
      <c r="N13" s="168">
        <f t="shared" si="2"/>
        <v>812.99666852791881</v>
      </c>
      <c r="O13" s="168">
        <f>IFERROR(IF(M13="NA",VLOOKUP(D13,'Internal Calculations'!$B$10:$C$11,2,FALSE), M13)*VLOOKUP(A13, 'Growth Parameters'!$B$6:$H$19, 7, FALSE), 0)</f>
        <v>1476.1322</v>
      </c>
      <c r="P13" s="177">
        <f t="shared" si="3"/>
        <v>812.99666852791881</v>
      </c>
      <c r="Q13" s="178">
        <f>IF('Funding Allocation Parameters'!$C$5="Basic Library Subsidy", MIN(O13*('Funding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MIN($O13*(VLOOKUP(CONCATENATE($A13, 'Funding Allocation Parameters'!$I$5), 'Library Subsidy Complex'!$C$2:$J$55, 2, FALSE)), VLOOKUP(CONCATENATE($A13, 'Funding Allocation Parameters'!$I$5), 'Library Subsidy Complex'!$C$2:$J$55, 4, FALSE)), 0)))))</f>
        <v>1189</v>
      </c>
      <c r="R13" s="178">
        <f>IF('Funding Allocation Parameters'!$C$5="Basic Library Subsidy", 0, IF('Funding Allocation Parameters'!$C$5="Grant funding",MIN(O13*('Funding Allocation Parameters'!$E$5), 'Funding Allocation Parameters'!$G$5), IF('Funding Allocation Parameters'!$C$5="Other author funding", 0, IF('Funding Allocation Parameters'!$C$5="Any discretionary funds (grants if available, other if no grants)", MIN(O13*('Funding Allocation Parameters'!$E$5), 'Funding Allocation Parameters'!$G$5), IF('Funding Allocation Parameters'!$C$5="Complex Library Subsidy", 0, 0)))))</f>
        <v>0</v>
      </c>
      <c r="S13" s="178">
        <f>IF('Funding Allocation Parameters'!$C$5="Basic Library Subsidy", 0, IF('Funding Allocation Parameters'!$C$5="Grant funding", 0, IF('Funding Allocation Parameters'!$C$5="Other author funding",  MIN(O13*('Funding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" s="178">
        <f>IF('Funding Allocation Parameters'!$C$5="Basic Library Subsidy", MIN(O13*('Funding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MIN($O13*(VLOOKUP(CONCATENATE($A13, 'Funding Allocation Parameters'!$I$5), 'Library Subsidy Complex'!$C$2:$J$55, 6, FALSE)), VLOOKUP(CONCATENATE($A13, 'Funding Allocation Parameters'!$I$5), 'Library Subsidy Complex'!$C$2:$J$55, 8, FALSE)), 0)))))</f>
        <v>1189</v>
      </c>
      <c r="U13" s="178">
        <f>IF('Funding Allocation Parameters'!$C$5="Basic Library Subsidy", 0, IF('Funding Allocation Parameters'!$C$5="Grant funding", 0, IF('Funding Allocation Parameters'!$C$5="Other author funding",  MIN(O13*('Funding Allocation Parameters'!$E$5), 'Funding Allocation Parameters'!$G$5), IF('Funding Allocation Parameters'!$C$5="Any discretionary funds (grants if available, other if no grants)", MIN(O13*('Funding Allocation Parameters'!$E$5), 'Funding Allocation Parameters'!$G$5), IF('Funding Allocation Parameters'!$C$5="Complex Library Subsidy", 0, 0)))))</f>
        <v>0</v>
      </c>
      <c r="V13" s="177">
        <f t="shared" si="4"/>
        <v>287.13220000000001</v>
      </c>
      <c r="W13" s="177">
        <f t="shared" si="5"/>
        <v>287.13220000000001</v>
      </c>
      <c r="X13" s="179">
        <f>IF('Funding Allocation Parameters'!$C$6="Basic Library Subsidy", MIN(V13*'Funding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MIN(V13*VLOOKUP(CONCATENATE($A13, 'Funding Allocation Parameters'!$I$6), 'Library Subsidy Complex'!$C$2:$J$55, 2, FALSE), VLOOKUP(CONCATENATE($A13, 'Funding Allocation Parameters'!$I$6), 'Library Subsidy Complex'!$C$2:$J$55, 4, FALSE)), 0)))))</f>
        <v>0</v>
      </c>
      <c r="Y13" s="179">
        <f>IF('Funding Allocation Parameters'!$C$6="Basic Library Subsidy", 0, IF('Funding Allocation Parameters'!$C$6="Grant funding",MIN(V13*'Funding Allocation Parameters'!$E$6, 'Funding Allocation Parameters'!$G$6), IF('Funding Allocation Parameters'!$C$6="Other author funding", 0, IF('Funding Allocation Parameters'!$C$6="Any discretionary funds (grants if available, other if no grants)", MIN(V13*'Funding Allocation Parameters'!$E$6, 'Funding Allocation Parameters'!$G$6), IF('Funding Allocation Parameters'!$C$6="Complex Library Subsidy", 0, 0)))))</f>
        <v>287.13220000000001</v>
      </c>
      <c r="Z13" s="179">
        <f>IF('Funding Allocation Parameters'!$C$6="Basic Library Subsidy", 0, IF('Funding Allocation Parameters'!$C$6="Grant funding", 0, IF('Funding Allocation Parameters'!$C$6="Other author funding",  MIN(V13*'Funding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" s="179">
        <f>IF('Funding Allocation Parameters'!$C$6="Basic Library Subsidy", MIN(W13*'Funding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MIN(W13*VLOOKUP(CONCATENATE($A13, 'Funding Allocation Parameters'!$I$6), 'Library Subsidy Complex'!$C$2:$J$55, 3, FALSE), VLOOKUP(CONCATENATE($A13, 'Funding Allocation Parameters'!$I$6), 'Library Subsidy Complex'!$C$2:$J$55, 5, FALSE)), 0)))))</f>
        <v>0</v>
      </c>
      <c r="AB13" s="179">
        <f>IF('Funding Allocation Parameters'!$C$6="Basic Library Subsidy", 0, IF('Funding Allocation Parameters'!$C$6="Grant funding", 0, IF('Funding Allocation Parameters'!$C$6="Other author funding",  MIN(W13*'Funding Allocation Parameters'!$E$6, 'Funding Allocation Parameters'!$G$6), IF('Funding Allocation Parameters'!$C$6="Any discretionary funds (grants if available, other if no grants)", MIN(W13*'Funding Allocation Parameters'!$E$6, 'Funding Allocation Parameters'!$G$6), IF('Funding Allocation Parameters'!$C$6="Complex Library Subsidy", 0, 0)))))</f>
        <v>287.13220000000001</v>
      </c>
      <c r="AC13" s="177">
        <f t="shared" si="6"/>
        <v>0</v>
      </c>
      <c r="AD13" s="177">
        <f t="shared" si="7"/>
        <v>0</v>
      </c>
      <c r="AE13" s="180">
        <f>IF('Funding Allocation Parameters'!$C$7="Basic Library Subsidy", MIN(AC13*'Funding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MIN(AC13*VLOOKUP(CONCATENATE($A13, 'Funding Allocation Parameters'!$I$7), 'Library Subsidy Complex'!$C$2:$J$55, 2, FALSE), VLOOKUP(CONCATENATE($A13, 'Funding Allocation Parameters'!$I$7), 'Library Subsidy Complex'!$C$2:$J$55, 4, FALSE)), 0)))))</f>
        <v>0</v>
      </c>
      <c r="AF13" s="180">
        <f>IF('Funding Allocation Parameters'!$C$7="Basic Library Subsidy", 0, IF('Funding Allocation Parameters'!$C$7="Grant funding",MIN(AC13*'Funding Allocation Parameters'!$E$7, 'Funding Allocation Parameters'!$G$7), IF('Funding Allocation Parameters'!$C$7="Other author funding", 0, IF('Funding Allocation Parameters'!$C$7="Any discretionary funds (grants if available, other if no grants)", MIN(AC13*'Funding Allocation Parameters'!$E$7, 'Funding Allocation Parameters'!$G$7), IF('Funding Allocation Parameters'!$C$7="Complex Library Subsidy", 0, 0)))))</f>
        <v>0</v>
      </c>
      <c r="AG13" s="180">
        <f>IF('Funding Allocation Parameters'!$C$7="Basic Library Subsidy", 0, IF('Funding Allocation Parameters'!$C$7="Grant funding", 0, IF('Funding Allocation Parameters'!$C$7="Other author funding",  MIN(AC13*'Funding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" s="180">
        <f>IF('Funding Allocation Parameters'!$C$7="Basic Library Subsidy", MIN(AD13*'Funding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MIN(AD13*VLOOKUP(CONCATENATE($A13, 'Funding Allocation Parameters'!$I$7), 'Library Subsidy Complex'!$C$2:$J$55, 3, FALSE), VLOOKUP(CONCATENATE($A13, 'Funding Allocation Parameters'!$I$7), 'Library Subsidy Complex'!$C$2:$J$55, 5, FALSE)), 0)))))</f>
        <v>0</v>
      </c>
      <c r="AI13" s="180">
        <f>IF('Funding Allocation Parameters'!$C$7="Basic Library Subsidy", 0, IF('Funding Allocation Parameters'!$C$7="Grant funding", 0, IF('Funding Allocation Parameters'!$C$7="Other author funding",  MIN(AD13*'Funding Allocation Parameters'!$E$7, 'Funding Allocation Parameters'!$G$7), IF('Funding Allocation Parameters'!$C$7="Any discretionary funds (grants if available, other if no grants)", MIN(AD13*'Funding Allocation Parameters'!$E$7, 'Funding Allocation Parameters'!$G$7), IF('Funding Allocation Parameters'!$C$7="Complex Library Subsidy", 0, 0)))))</f>
        <v>0</v>
      </c>
      <c r="AJ13" s="177">
        <f t="shared" si="8"/>
        <v>0</v>
      </c>
      <c r="AK13" s="177">
        <f t="shared" si="9"/>
        <v>0</v>
      </c>
      <c r="AL13" s="181">
        <f>IF('Funding Allocation Parameters'!$C$8="Basic Library Subsidy", MIN(AJ13*'Funding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MIN(AJ13*VLOOKUP(CONCATENATE($A13, 'Funding Allocation Parameters'!$I$8), 'Library Subsidy Complex'!$C$2:$J$55, 2, FALSE), VLOOKUP(CONCATENATE($A13, 'Funding Allocation Parameters'!$I$8), 'Library Subsidy Complex'!$C$2:$J$55, 4, FALSE)), 0)))))</f>
        <v>0</v>
      </c>
      <c r="AM13" s="181">
        <f>IF('Funding Allocation Parameters'!$C$8="Basic Library Subsidy", 0, IF('Funding Allocation Parameters'!$C$8="Grant funding",MIN(AJ13*'Funding Allocation Parameters'!$E$8, 'Funding Allocation Parameters'!$G$8), IF('Funding Allocation Parameters'!$C$8="Other author funding", 0, IF('Funding Allocation Parameters'!$C$8="Any discretionary funds (grants if available, other if no grants)", MIN(AJ13*'Funding Allocation Parameters'!$E$8, 'Funding Allocation Parameters'!$G$8), IF('Funding Allocation Parameters'!$C$8="Complex Library Subsidy", 0, 0)))))</f>
        <v>0</v>
      </c>
      <c r="AN13" s="181">
        <f>IF('Funding Allocation Parameters'!$C$8="Basic Library Subsidy", 0, IF('Funding Allocation Parameters'!$C$8="Grant funding", 0, IF('Funding Allocation Parameters'!$C$8="Other author funding",  MIN(AJ13*'Funding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" s="181">
        <f>IF('Funding Allocation Parameters'!$C$8="Basic Library Subsidy", MIN(AK13*'Funding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MIN(AK13*VLOOKUP(CONCATENATE($A13, 'Funding Allocation Parameters'!$I$8), 'Library Subsidy Complex'!$C$2:$J$55, 3, FALSE), VLOOKUP(CONCATENATE($A13, 'Funding Allocation Parameters'!$I$8), 'Library Subsidy Complex'!$C$2:$J$55, 5, FALSE)), 0)))))</f>
        <v>0</v>
      </c>
      <c r="AP13" s="181">
        <f>IF('Funding Allocation Parameters'!$C$8="Basic Library Subsidy", 0, IF('Funding Allocation Parameters'!$C$8="Grant funding", 0, IF('Funding Allocation Parameters'!$C$8="Other author funding",  MIN(AK13*'Funding Allocation Parameters'!$E$8, 'Funding Allocation Parameters'!$G$8), IF('Funding Allocation Parameters'!$C$8="Any discretionary funds (grants if available, other if no grants)", MIN(AK13*'Funding Allocation Parameters'!$E$8, 'Funding Allocation Parameters'!$G$8), IF('Funding Allocation Parameters'!$C$8="Complex Library Subsidy", 0, 0)))))</f>
        <v>0</v>
      </c>
      <c r="AQ13" s="177">
        <f t="shared" si="10"/>
        <v>0</v>
      </c>
      <c r="AR13" s="177">
        <f t="shared" si="11"/>
        <v>0</v>
      </c>
      <c r="AS13" s="182">
        <f t="shared" si="12"/>
        <v>1189</v>
      </c>
      <c r="AT13" s="182">
        <f t="shared" si="13"/>
        <v>287.13220000000001</v>
      </c>
      <c r="AU13" s="182">
        <f t="shared" si="14"/>
        <v>0</v>
      </c>
      <c r="AV13" s="182">
        <f t="shared" si="15"/>
        <v>1189</v>
      </c>
      <c r="AW13" s="182">
        <f t="shared" si="16"/>
        <v>287.13220000000001</v>
      </c>
      <c r="AX13" s="183">
        <f t="shared" si="17"/>
        <v>403.58212196044695</v>
      </c>
      <c r="AY13" s="183">
        <f t="shared" si="18"/>
        <v>97.461246895854885</v>
      </c>
      <c r="AZ13" s="183">
        <f t="shared" si="19"/>
        <v>0</v>
      </c>
      <c r="BA13" s="183">
        <f t="shared" si="20"/>
        <v>251.27320798879165</v>
      </c>
      <c r="BB13" s="183">
        <f t="shared" si="21"/>
        <v>60.680091682825335</v>
      </c>
      <c r="BC13" s="184">
        <f t="shared" si="22"/>
        <v>654.85532994923858</v>
      </c>
      <c r="BD13" s="184">
        <f t="shared" si="23"/>
        <v>0</v>
      </c>
      <c r="BE13" s="184">
        <f t="shared" si="24"/>
        <v>97.461246895854885</v>
      </c>
      <c r="BF13" s="184">
        <f t="shared" si="25"/>
        <v>60.680091682825335</v>
      </c>
      <c r="BG13" s="102">
        <f t="shared" si="26"/>
        <v>0</v>
      </c>
      <c r="BH13" s="102">
        <f t="shared" si="27"/>
        <v>0</v>
      </c>
      <c r="BI13" s="102">
        <f t="shared" si="28"/>
        <v>0</v>
      </c>
      <c r="BJ13" s="102">
        <f t="shared" si="29"/>
        <v>0.33942987549238601</v>
      </c>
      <c r="BK13" s="102">
        <f t="shared" si="30"/>
        <v>0.21133154582741098</v>
      </c>
      <c r="BL13" s="102">
        <f t="shared" si="31"/>
        <v>0</v>
      </c>
      <c r="BN13" s="102"/>
    </row>
    <row r="14" spans="1:66" x14ac:dyDescent="0.25">
      <c r="A14" s="102" t="s">
        <v>17</v>
      </c>
      <c r="B14" s="102" t="s">
        <v>12</v>
      </c>
      <c r="C14" s="102" t="s">
        <v>10</v>
      </c>
      <c r="D14" s="102" t="s">
        <v>11</v>
      </c>
      <c r="E14" s="102">
        <v>19700175052</v>
      </c>
      <c r="F14" s="102" t="s">
        <v>9</v>
      </c>
      <c r="G14" s="102">
        <v>1.359</v>
      </c>
      <c r="H14" s="102">
        <v>0.61616161616161602</v>
      </c>
      <c r="I14" s="102">
        <v>0.379735494464646</v>
      </c>
      <c r="J14" s="167">
        <f>IFERROR(H14*VLOOKUP(A14, 'Advanced Parameters'!$B$7:$G$20, 6, FALSE)*VLOOKUP(A14, 'Growth Parameters'!$B$6:$H$19, 6, FALSE), 0)</f>
        <v>0.61616161616161602</v>
      </c>
      <c r="K14" s="167">
        <f>IFERROR(IF('Advanced Parameters'!$C$5="n",'Raw Data'!I14*VLOOKUP(A14,'Advanced Parameters'!$B$7:$G$20,6,FALSE),J14*VLOOKUP(A14,'Advanced Parameters'!$B$7:$G$20,2,FALSE))*VLOOKUP(A14, 'Growth Parameters'!$B$6:$H$19, 6, FALSE), 0)</f>
        <v>0.379735494464646</v>
      </c>
      <c r="L14" s="167">
        <f t="shared" si="1"/>
        <v>0.23642612169697003</v>
      </c>
      <c r="M14" s="168">
        <f>IFERROR(IF(G14="NA","NA",IF(G14&gt;'APC Parameters'!$K$6+VLOOKUP('Raw Data'!A14, 'APC Parameters'!$H$7:$L$20, 4, FALSE), 'APC Parameters'!$L$6+VLOOKUP('Raw Data'!A14, 'APC Parameters'!$H$7:$L$20, 5, FALSE), G14*('APC Parameters'!$J$6+VLOOKUP('Raw Data'!A14, 'APC Parameters'!$H$7:$L$20, 3, FALSE))+'APC Parameters'!$I$6+VLOOKUP('Raw Data'!A14, 'APC Parameters'!$H$7:$L$20, 2, FALSE))), 0)</f>
        <v>2111.7546000000002</v>
      </c>
      <c r="N14" s="168">
        <f t="shared" si="2"/>
        <v>1301.182127272727</v>
      </c>
      <c r="O14" s="168">
        <f>IFERROR(IF(M14="NA",VLOOKUP(D14,'Internal Calculations'!$B$10:$C$11,2,FALSE), M14)*VLOOKUP(A14, 'Growth Parameters'!$B$6:$H$19, 7, FALSE), 0)</f>
        <v>2111.7546000000002</v>
      </c>
      <c r="P14" s="177">
        <f t="shared" si="3"/>
        <v>1301.182127272727</v>
      </c>
      <c r="Q14" s="178">
        <f>IF('Funding Allocation Parameters'!$C$5="Basic Library Subsidy", MIN(O14*('Funding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MIN($O14*(VLOOKUP(CONCATENATE($A14, 'Funding Allocation Parameters'!$I$5), 'Library Subsidy Complex'!$C$2:$J$55, 2, FALSE)), VLOOKUP(CONCATENATE($A14, 'Funding Allocation Parameters'!$I$5), 'Library Subsidy Complex'!$C$2:$J$55, 4, FALSE)), 0)))))</f>
        <v>1189</v>
      </c>
      <c r="R14" s="178">
        <f>IF('Funding Allocation Parameters'!$C$5="Basic Library Subsidy", 0, IF('Funding Allocation Parameters'!$C$5="Grant funding",MIN(O14*('Funding Allocation Parameters'!$E$5), 'Funding Allocation Parameters'!$G$5), IF('Funding Allocation Parameters'!$C$5="Other author funding", 0, IF('Funding Allocation Parameters'!$C$5="Any discretionary funds (grants if available, other if no grants)", MIN(O14*('Funding Allocation Parameters'!$E$5), 'Funding Allocation Parameters'!$G$5), IF('Funding Allocation Parameters'!$C$5="Complex Library Subsidy", 0, 0)))))</f>
        <v>0</v>
      </c>
      <c r="S14" s="178">
        <f>IF('Funding Allocation Parameters'!$C$5="Basic Library Subsidy", 0, IF('Funding Allocation Parameters'!$C$5="Grant funding", 0, IF('Funding Allocation Parameters'!$C$5="Other author funding",  MIN(O14*('Funding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" s="178">
        <f>IF('Funding Allocation Parameters'!$C$5="Basic Library Subsidy", MIN(O14*('Funding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MIN($O14*(VLOOKUP(CONCATENATE($A14, 'Funding Allocation Parameters'!$I$5), 'Library Subsidy Complex'!$C$2:$J$55, 6, FALSE)), VLOOKUP(CONCATENATE($A14, 'Funding Allocation Parameters'!$I$5), 'Library Subsidy Complex'!$C$2:$J$55, 8, FALSE)), 0)))))</f>
        <v>1189</v>
      </c>
      <c r="U14" s="178">
        <f>IF('Funding Allocation Parameters'!$C$5="Basic Library Subsidy", 0, IF('Funding Allocation Parameters'!$C$5="Grant funding", 0, IF('Funding Allocation Parameters'!$C$5="Other author funding",  MIN(O14*('Funding Allocation Parameters'!$E$5), 'Funding Allocation Parameters'!$G$5), IF('Funding Allocation Parameters'!$C$5="Any discretionary funds (grants if available, other if no grants)", MIN(O14*('Funding Allocation Parameters'!$E$5), 'Funding Allocation Parameters'!$G$5), IF('Funding Allocation Parameters'!$C$5="Complex Library Subsidy", 0, 0)))))</f>
        <v>0</v>
      </c>
      <c r="V14" s="177">
        <f t="shared" si="4"/>
        <v>922.75460000000021</v>
      </c>
      <c r="W14" s="177">
        <f t="shared" si="5"/>
        <v>922.75460000000021</v>
      </c>
      <c r="X14" s="179">
        <f>IF('Funding Allocation Parameters'!$C$6="Basic Library Subsidy", MIN(V14*'Funding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MIN(V14*VLOOKUP(CONCATENATE($A14, 'Funding Allocation Parameters'!$I$6), 'Library Subsidy Complex'!$C$2:$J$55, 2, FALSE), VLOOKUP(CONCATENATE($A14, 'Funding Allocation Parameters'!$I$6), 'Library Subsidy Complex'!$C$2:$J$55, 4, FALSE)), 0)))))</f>
        <v>0</v>
      </c>
      <c r="Y14" s="179">
        <f>IF('Funding Allocation Parameters'!$C$6="Basic Library Subsidy", 0, IF('Funding Allocation Parameters'!$C$6="Grant funding",MIN(V14*'Funding Allocation Parameters'!$E$6, 'Funding Allocation Parameters'!$G$6), IF('Funding Allocation Parameters'!$C$6="Other author funding", 0, IF('Funding Allocation Parameters'!$C$6="Any discretionary funds (grants if available, other if no grants)", MIN(V14*'Funding Allocation Parameters'!$E$6, 'Funding Allocation Parameters'!$G$6), IF('Funding Allocation Parameters'!$C$6="Complex Library Subsidy", 0, 0)))))</f>
        <v>922.75460000000021</v>
      </c>
      <c r="Z14" s="179">
        <f>IF('Funding Allocation Parameters'!$C$6="Basic Library Subsidy", 0, IF('Funding Allocation Parameters'!$C$6="Grant funding", 0, IF('Funding Allocation Parameters'!$C$6="Other author funding",  MIN(V14*'Funding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" s="179">
        <f>IF('Funding Allocation Parameters'!$C$6="Basic Library Subsidy", MIN(W14*'Funding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MIN(W14*VLOOKUP(CONCATENATE($A14, 'Funding Allocation Parameters'!$I$6), 'Library Subsidy Complex'!$C$2:$J$55, 3, FALSE), VLOOKUP(CONCATENATE($A14, 'Funding Allocation Parameters'!$I$6), 'Library Subsidy Complex'!$C$2:$J$55, 5, FALSE)), 0)))))</f>
        <v>0</v>
      </c>
      <c r="AB14" s="179">
        <f>IF('Funding Allocation Parameters'!$C$6="Basic Library Subsidy", 0, IF('Funding Allocation Parameters'!$C$6="Grant funding", 0, IF('Funding Allocation Parameters'!$C$6="Other author funding",  MIN(W14*'Funding Allocation Parameters'!$E$6, 'Funding Allocation Parameters'!$G$6), IF('Funding Allocation Parameters'!$C$6="Any discretionary funds (grants if available, other if no grants)", MIN(W14*'Funding Allocation Parameters'!$E$6, 'Funding Allocation Parameters'!$G$6), IF('Funding Allocation Parameters'!$C$6="Complex Library Subsidy", 0, 0)))))</f>
        <v>922.75460000000021</v>
      </c>
      <c r="AC14" s="177">
        <f t="shared" si="6"/>
        <v>0</v>
      </c>
      <c r="AD14" s="177">
        <f t="shared" si="7"/>
        <v>0</v>
      </c>
      <c r="AE14" s="180">
        <f>IF('Funding Allocation Parameters'!$C$7="Basic Library Subsidy", MIN(AC14*'Funding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MIN(AC14*VLOOKUP(CONCATENATE($A14, 'Funding Allocation Parameters'!$I$7), 'Library Subsidy Complex'!$C$2:$J$55, 2, FALSE), VLOOKUP(CONCATENATE($A14, 'Funding Allocation Parameters'!$I$7), 'Library Subsidy Complex'!$C$2:$J$55, 4, FALSE)), 0)))))</f>
        <v>0</v>
      </c>
      <c r="AF14" s="180">
        <f>IF('Funding Allocation Parameters'!$C$7="Basic Library Subsidy", 0, IF('Funding Allocation Parameters'!$C$7="Grant funding",MIN(AC14*'Funding Allocation Parameters'!$E$7, 'Funding Allocation Parameters'!$G$7), IF('Funding Allocation Parameters'!$C$7="Other author funding", 0, IF('Funding Allocation Parameters'!$C$7="Any discretionary funds (grants if available, other if no grants)", MIN(AC14*'Funding Allocation Parameters'!$E$7, 'Funding Allocation Parameters'!$G$7), IF('Funding Allocation Parameters'!$C$7="Complex Library Subsidy", 0, 0)))))</f>
        <v>0</v>
      </c>
      <c r="AG14" s="180">
        <f>IF('Funding Allocation Parameters'!$C$7="Basic Library Subsidy", 0, IF('Funding Allocation Parameters'!$C$7="Grant funding", 0, IF('Funding Allocation Parameters'!$C$7="Other author funding",  MIN(AC14*'Funding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" s="180">
        <f>IF('Funding Allocation Parameters'!$C$7="Basic Library Subsidy", MIN(AD14*'Funding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MIN(AD14*VLOOKUP(CONCATENATE($A14, 'Funding Allocation Parameters'!$I$7), 'Library Subsidy Complex'!$C$2:$J$55, 3, FALSE), VLOOKUP(CONCATENATE($A14, 'Funding Allocation Parameters'!$I$7), 'Library Subsidy Complex'!$C$2:$J$55, 5, FALSE)), 0)))))</f>
        <v>0</v>
      </c>
      <c r="AI14" s="180">
        <f>IF('Funding Allocation Parameters'!$C$7="Basic Library Subsidy", 0, IF('Funding Allocation Parameters'!$C$7="Grant funding", 0, IF('Funding Allocation Parameters'!$C$7="Other author funding",  MIN(AD14*'Funding Allocation Parameters'!$E$7, 'Funding Allocation Parameters'!$G$7), IF('Funding Allocation Parameters'!$C$7="Any discretionary funds (grants if available, other if no grants)", MIN(AD14*'Funding Allocation Parameters'!$E$7, 'Funding Allocation Parameters'!$G$7), IF('Funding Allocation Parameters'!$C$7="Complex Library Subsidy", 0, 0)))))</f>
        <v>0</v>
      </c>
      <c r="AJ14" s="177">
        <f t="shared" si="8"/>
        <v>0</v>
      </c>
      <c r="AK14" s="177">
        <f t="shared" si="9"/>
        <v>0</v>
      </c>
      <c r="AL14" s="181">
        <f>IF('Funding Allocation Parameters'!$C$8="Basic Library Subsidy", MIN(AJ14*'Funding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MIN(AJ14*VLOOKUP(CONCATENATE($A14, 'Funding Allocation Parameters'!$I$8), 'Library Subsidy Complex'!$C$2:$J$55, 2, FALSE), VLOOKUP(CONCATENATE($A14, 'Funding Allocation Parameters'!$I$8), 'Library Subsidy Complex'!$C$2:$J$55, 4, FALSE)), 0)))))</f>
        <v>0</v>
      </c>
      <c r="AM14" s="181">
        <f>IF('Funding Allocation Parameters'!$C$8="Basic Library Subsidy", 0, IF('Funding Allocation Parameters'!$C$8="Grant funding",MIN(AJ14*'Funding Allocation Parameters'!$E$8, 'Funding Allocation Parameters'!$G$8), IF('Funding Allocation Parameters'!$C$8="Other author funding", 0, IF('Funding Allocation Parameters'!$C$8="Any discretionary funds (grants if available, other if no grants)", MIN(AJ14*'Funding Allocation Parameters'!$E$8, 'Funding Allocation Parameters'!$G$8), IF('Funding Allocation Parameters'!$C$8="Complex Library Subsidy", 0, 0)))))</f>
        <v>0</v>
      </c>
      <c r="AN14" s="181">
        <f>IF('Funding Allocation Parameters'!$C$8="Basic Library Subsidy", 0, IF('Funding Allocation Parameters'!$C$8="Grant funding", 0, IF('Funding Allocation Parameters'!$C$8="Other author funding",  MIN(AJ14*'Funding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" s="181">
        <f>IF('Funding Allocation Parameters'!$C$8="Basic Library Subsidy", MIN(AK14*'Funding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MIN(AK14*VLOOKUP(CONCATENATE($A14, 'Funding Allocation Parameters'!$I$8), 'Library Subsidy Complex'!$C$2:$J$55, 3, FALSE), VLOOKUP(CONCATENATE($A14, 'Funding Allocation Parameters'!$I$8), 'Library Subsidy Complex'!$C$2:$J$55, 5, FALSE)), 0)))))</f>
        <v>0</v>
      </c>
      <c r="AP14" s="181">
        <f>IF('Funding Allocation Parameters'!$C$8="Basic Library Subsidy", 0, IF('Funding Allocation Parameters'!$C$8="Grant funding", 0, IF('Funding Allocation Parameters'!$C$8="Other author funding",  MIN(AK14*'Funding Allocation Parameters'!$E$8, 'Funding Allocation Parameters'!$G$8), IF('Funding Allocation Parameters'!$C$8="Any discretionary funds (grants if available, other if no grants)", MIN(AK14*'Funding Allocation Parameters'!$E$8, 'Funding Allocation Parameters'!$G$8), IF('Funding Allocation Parameters'!$C$8="Complex Library Subsidy", 0, 0)))))</f>
        <v>0</v>
      </c>
      <c r="AQ14" s="177">
        <f t="shared" si="10"/>
        <v>0</v>
      </c>
      <c r="AR14" s="177">
        <f t="shared" si="11"/>
        <v>0</v>
      </c>
      <c r="AS14" s="182">
        <f t="shared" si="12"/>
        <v>1189</v>
      </c>
      <c r="AT14" s="182">
        <f t="shared" si="13"/>
        <v>922.75460000000021</v>
      </c>
      <c r="AU14" s="182">
        <f t="shared" si="14"/>
        <v>0</v>
      </c>
      <c r="AV14" s="182">
        <f t="shared" si="15"/>
        <v>1189</v>
      </c>
      <c r="AW14" s="182">
        <f t="shared" si="16"/>
        <v>922.75460000000021</v>
      </c>
      <c r="AX14" s="183">
        <f t="shared" si="17"/>
        <v>451.50550291846406</v>
      </c>
      <c r="AY14" s="183">
        <f t="shared" si="18"/>
        <v>350.40267430052671</v>
      </c>
      <c r="AZ14" s="183">
        <f t="shared" si="19"/>
        <v>0</v>
      </c>
      <c r="BA14" s="183">
        <f t="shared" si="20"/>
        <v>281.11065869769737</v>
      </c>
      <c r="BB14" s="183">
        <f t="shared" si="21"/>
        <v>218.16329135603894</v>
      </c>
      <c r="BC14" s="184">
        <f t="shared" si="22"/>
        <v>732.61616161616143</v>
      </c>
      <c r="BD14" s="184">
        <f t="shared" si="23"/>
        <v>0</v>
      </c>
      <c r="BE14" s="184">
        <f t="shared" si="24"/>
        <v>350.40267430052671</v>
      </c>
      <c r="BF14" s="184">
        <f t="shared" si="25"/>
        <v>218.16329135603894</v>
      </c>
      <c r="BG14" s="102">
        <f t="shared" si="26"/>
        <v>0</v>
      </c>
      <c r="BH14" s="102">
        <f t="shared" si="27"/>
        <v>0</v>
      </c>
      <c r="BI14" s="102">
        <f t="shared" si="28"/>
        <v>0</v>
      </c>
      <c r="BJ14" s="102">
        <f t="shared" si="29"/>
        <v>0.379735494464646</v>
      </c>
      <c r="BK14" s="102">
        <f t="shared" si="30"/>
        <v>0.23642612169697003</v>
      </c>
      <c r="BL14" s="102">
        <f t="shared" si="31"/>
        <v>0</v>
      </c>
      <c r="BN14" s="102"/>
    </row>
    <row r="15" spans="1:66" x14ac:dyDescent="0.25">
      <c r="A15" s="102" t="s">
        <v>17</v>
      </c>
      <c r="B15" s="102" t="s">
        <v>12</v>
      </c>
      <c r="C15" s="102" t="s">
        <v>10</v>
      </c>
      <c r="D15" s="102" t="s">
        <v>11</v>
      </c>
      <c r="E15" s="102">
        <v>19700174609</v>
      </c>
      <c r="F15" s="102" t="s">
        <v>9</v>
      </c>
      <c r="G15" s="102">
        <v>7.5999999999999998E-2</v>
      </c>
      <c r="H15" s="102">
        <v>0.61616161616161602</v>
      </c>
      <c r="I15" s="102">
        <v>0.379735494464646</v>
      </c>
      <c r="J15" s="167">
        <f>IFERROR(H15*VLOOKUP(A15, 'Advanced Parameters'!$B$7:$G$20, 6, FALSE)*VLOOKUP(A15, 'Growth Parameters'!$B$6:$H$19, 6, FALSE), 0)</f>
        <v>0.61616161616161602</v>
      </c>
      <c r="K15" s="167">
        <f>IFERROR(IF('Advanced Parameters'!$C$5="n",'Raw Data'!I15*VLOOKUP(A15,'Advanced Parameters'!$B$7:$G$20,6,FALSE),J15*VLOOKUP(A15,'Advanced Parameters'!$B$7:$G$20,2,FALSE))*VLOOKUP(A15, 'Growth Parameters'!$B$6:$H$19, 6, FALSE), 0)</f>
        <v>0.379735494464646</v>
      </c>
      <c r="L15" s="167">
        <f t="shared" si="1"/>
        <v>0.23642612169697003</v>
      </c>
      <c r="M15" s="168">
        <f>IFERROR(IF(G15="NA","NA",IF(G15&gt;'APC Parameters'!$K$6+VLOOKUP('Raw Data'!A15, 'APC Parameters'!$H$7:$L$20, 4, FALSE), 'APC Parameters'!$L$6+VLOOKUP('Raw Data'!A15, 'APC Parameters'!$H$7:$L$20, 5, FALSE), G15*('APC Parameters'!$J$6+VLOOKUP('Raw Data'!A15, 'APC Parameters'!$H$7:$L$20, 3, FALSE))+'APC Parameters'!$I$6+VLOOKUP('Raw Data'!A15, 'APC Parameters'!$H$7:$L$20, 2, FALSE))), 0)</f>
        <v>1201.5944</v>
      </c>
      <c r="N15" s="168">
        <f t="shared" si="2"/>
        <v>740.37634747474726</v>
      </c>
      <c r="O15" s="168">
        <f>IFERROR(IF(M15="NA",VLOOKUP(D15,'Internal Calculations'!$B$10:$C$11,2,FALSE), M15)*VLOOKUP(A15, 'Growth Parameters'!$B$6:$H$19, 7, FALSE), 0)</f>
        <v>1201.5944</v>
      </c>
      <c r="P15" s="177">
        <f t="shared" si="3"/>
        <v>740.37634747474726</v>
      </c>
      <c r="Q15" s="178">
        <f>IF('Funding Allocation Parameters'!$C$5="Basic Library Subsidy", MIN(O15*('Funding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MIN($O15*(VLOOKUP(CONCATENATE($A15, 'Funding Allocation Parameters'!$I$5), 'Library Subsidy Complex'!$C$2:$J$55, 2, FALSE)), VLOOKUP(CONCATENATE($A15, 'Funding Allocation Parameters'!$I$5), 'Library Subsidy Complex'!$C$2:$J$55, 4, FALSE)), 0)))))</f>
        <v>1189</v>
      </c>
      <c r="R15" s="178">
        <f>IF('Funding Allocation Parameters'!$C$5="Basic Library Subsidy", 0, IF('Funding Allocation Parameters'!$C$5="Grant funding",MIN(O15*('Funding Allocation Parameters'!$E$5), 'Funding Allocation Parameters'!$G$5), IF('Funding Allocation Parameters'!$C$5="Other author funding", 0, IF('Funding Allocation Parameters'!$C$5="Any discretionary funds (grants if available, other if no grants)", MIN(O15*('Funding Allocation Parameters'!$E$5), 'Funding Allocation Parameters'!$G$5), IF('Funding Allocation Parameters'!$C$5="Complex Library Subsidy", 0, 0)))))</f>
        <v>0</v>
      </c>
      <c r="S15" s="178">
        <f>IF('Funding Allocation Parameters'!$C$5="Basic Library Subsidy", 0, IF('Funding Allocation Parameters'!$C$5="Grant funding", 0, IF('Funding Allocation Parameters'!$C$5="Other author funding",  MIN(O15*('Funding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" s="178">
        <f>IF('Funding Allocation Parameters'!$C$5="Basic Library Subsidy", MIN(O15*('Funding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MIN($O15*(VLOOKUP(CONCATENATE($A15, 'Funding Allocation Parameters'!$I$5), 'Library Subsidy Complex'!$C$2:$J$55, 6, FALSE)), VLOOKUP(CONCATENATE($A15, 'Funding Allocation Parameters'!$I$5), 'Library Subsidy Complex'!$C$2:$J$55, 8, FALSE)), 0)))))</f>
        <v>1189</v>
      </c>
      <c r="U15" s="178">
        <f>IF('Funding Allocation Parameters'!$C$5="Basic Library Subsidy", 0, IF('Funding Allocation Parameters'!$C$5="Grant funding", 0, IF('Funding Allocation Parameters'!$C$5="Other author funding",  MIN(O15*('Funding Allocation Parameters'!$E$5), 'Funding Allocation Parameters'!$G$5), IF('Funding Allocation Parameters'!$C$5="Any discretionary funds (grants if available, other if no grants)", MIN(O15*('Funding Allocation Parameters'!$E$5), 'Funding Allocation Parameters'!$G$5), IF('Funding Allocation Parameters'!$C$5="Complex Library Subsidy", 0, 0)))))</f>
        <v>0</v>
      </c>
      <c r="V15" s="177">
        <f t="shared" si="4"/>
        <v>12.594399999999951</v>
      </c>
      <c r="W15" s="177">
        <f t="shared" si="5"/>
        <v>12.594399999999951</v>
      </c>
      <c r="X15" s="179">
        <f>IF('Funding Allocation Parameters'!$C$6="Basic Library Subsidy", MIN(V15*'Funding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MIN(V15*VLOOKUP(CONCATENATE($A15, 'Funding Allocation Parameters'!$I$6), 'Library Subsidy Complex'!$C$2:$J$55, 2, FALSE), VLOOKUP(CONCATENATE($A15, 'Funding Allocation Parameters'!$I$6), 'Library Subsidy Complex'!$C$2:$J$55, 4, FALSE)), 0)))))</f>
        <v>0</v>
      </c>
      <c r="Y15" s="179">
        <f>IF('Funding Allocation Parameters'!$C$6="Basic Library Subsidy", 0, IF('Funding Allocation Parameters'!$C$6="Grant funding",MIN(V15*'Funding Allocation Parameters'!$E$6, 'Funding Allocation Parameters'!$G$6), IF('Funding Allocation Parameters'!$C$6="Other author funding", 0, IF('Funding Allocation Parameters'!$C$6="Any discretionary funds (grants if available, other if no grants)", MIN(V15*'Funding Allocation Parameters'!$E$6, 'Funding Allocation Parameters'!$G$6), IF('Funding Allocation Parameters'!$C$6="Complex Library Subsidy", 0, 0)))))</f>
        <v>12.594399999999951</v>
      </c>
      <c r="Z15" s="179">
        <f>IF('Funding Allocation Parameters'!$C$6="Basic Library Subsidy", 0, IF('Funding Allocation Parameters'!$C$6="Grant funding", 0, IF('Funding Allocation Parameters'!$C$6="Other author funding",  MIN(V15*'Funding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" s="179">
        <f>IF('Funding Allocation Parameters'!$C$6="Basic Library Subsidy", MIN(W15*'Funding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MIN(W15*VLOOKUP(CONCATENATE($A15, 'Funding Allocation Parameters'!$I$6), 'Library Subsidy Complex'!$C$2:$J$55, 3, FALSE), VLOOKUP(CONCATENATE($A15, 'Funding Allocation Parameters'!$I$6), 'Library Subsidy Complex'!$C$2:$J$55, 5, FALSE)), 0)))))</f>
        <v>0</v>
      </c>
      <c r="AB15" s="179">
        <f>IF('Funding Allocation Parameters'!$C$6="Basic Library Subsidy", 0, IF('Funding Allocation Parameters'!$C$6="Grant funding", 0, IF('Funding Allocation Parameters'!$C$6="Other author funding",  MIN(W15*'Funding Allocation Parameters'!$E$6, 'Funding Allocation Parameters'!$G$6), IF('Funding Allocation Parameters'!$C$6="Any discretionary funds (grants if available, other if no grants)", MIN(W15*'Funding Allocation Parameters'!$E$6, 'Funding Allocation Parameters'!$G$6), IF('Funding Allocation Parameters'!$C$6="Complex Library Subsidy", 0, 0)))))</f>
        <v>12.594399999999951</v>
      </c>
      <c r="AC15" s="177">
        <f t="shared" si="6"/>
        <v>0</v>
      </c>
      <c r="AD15" s="177">
        <f t="shared" si="7"/>
        <v>0</v>
      </c>
      <c r="AE15" s="180">
        <f>IF('Funding Allocation Parameters'!$C$7="Basic Library Subsidy", MIN(AC15*'Funding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MIN(AC15*VLOOKUP(CONCATENATE($A15, 'Funding Allocation Parameters'!$I$7), 'Library Subsidy Complex'!$C$2:$J$55, 2, FALSE), VLOOKUP(CONCATENATE($A15, 'Funding Allocation Parameters'!$I$7), 'Library Subsidy Complex'!$C$2:$J$55, 4, FALSE)), 0)))))</f>
        <v>0</v>
      </c>
      <c r="AF15" s="180">
        <f>IF('Funding Allocation Parameters'!$C$7="Basic Library Subsidy", 0, IF('Funding Allocation Parameters'!$C$7="Grant funding",MIN(AC15*'Funding Allocation Parameters'!$E$7, 'Funding Allocation Parameters'!$G$7), IF('Funding Allocation Parameters'!$C$7="Other author funding", 0, IF('Funding Allocation Parameters'!$C$7="Any discretionary funds (grants if available, other if no grants)", MIN(AC15*'Funding Allocation Parameters'!$E$7, 'Funding Allocation Parameters'!$G$7), IF('Funding Allocation Parameters'!$C$7="Complex Library Subsidy", 0, 0)))))</f>
        <v>0</v>
      </c>
      <c r="AG15" s="180">
        <f>IF('Funding Allocation Parameters'!$C$7="Basic Library Subsidy", 0, IF('Funding Allocation Parameters'!$C$7="Grant funding", 0, IF('Funding Allocation Parameters'!$C$7="Other author funding",  MIN(AC15*'Funding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" s="180">
        <f>IF('Funding Allocation Parameters'!$C$7="Basic Library Subsidy", MIN(AD15*'Funding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MIN(AD15*VLOOKUP(CONCATENATE($A15, 'Funding Allocation Parameters'!$I$7), 'Library Subsidy Complex'!$C$2:$J$55, 3, FALSE), VLOOKUP(CONCATENATE($A15, 'Funding Allocation Parameters'!$I$7), 'Library Subsidy Complex'!$C$2:$J$55, 5, FALSE)), 0)))))</f>
        <v>0</v>
      </c>
      <c r="AI15" s="180">
        <f>IF('Funding Allocation Parameters'!$C$7="Basic Library Subsidy", 0, IF('Funding Allocation Parameters'!$C$7="Grant funding", 0, IF('Funding Allocation Parameters'!$C$7="Other author funding",  MIN(AD15*'Funding Allocation Parameters'!$E$7, 'Funding Allocation Parameters'!$G$7), IF('Funding Allocation Parameters'!$C$7="Any discretionary funds (grants if available, other if no grants)", MIN(AD15*'Funding Allocation Parameters'!$E$7, 'Funding Allocation Parameters'!$G$7), IF('Funding Allocation Parameters'!$C$7="Complex Library Subsidy", 0, 0)))))</f>
        <v>0</v>
      </c>
      <c r="AJ15" s="177">
        <f t="shared" si="8"/>
        <v>0</v>
      </c>
      <c r="AK15" s="177">
        <f t="shared" si="9"/>
        <v>0</v>
      </c>
      <c r="AL15" s="181">
        <f>IF('Funding Allocation Parameters'!$C$8="Basic Library Subsidy", MIN(AJ15*'Funding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MIN(AJ15*VLOOKUP(CONCATENATE($A15, 'Funding Allocation Parameters'!$I$8), 'Library Subsidy Complex'!$C$2:$J$55, 2, FALSE), VLOOKUP(CONCATENATE($A15, 'Funding Allocation Parameters'!$I$8), 'Library Subsidy Complex'!$C$2:$J$55, 4, FALSE)), 0)))))</f>
        <v>0</v>
      </c>
      <c r="AM15" s="181">
        <f>IF('Funding Allocation Parameters'!$C$8="Basic Library Subsidy", 0, IF('Funding Allocation Parameters'!$C$8="Grant funding",MIN(AJ15*'Funding Allocation Parameters'!$E$8, 'Funding Allocation Parameters'!$G$8), IF('Funding Allocation Parameters'!$C$8="Other author funding", 0, IF('Funding Allocation Parameters'!$C$8="Any discretionary funds (grants if available, other if no grants)", MIN(AJ15*'Funding Allocation Parameters'!$E$8, 'Funding Allocation Parameters'!$G$8), IF('Funding Allocation Parameters'!$C$8="Complex Library Subsidy", 0, 0)))))</f>
        <v>0</v>
      </c>
      <c r="AN15" s="181">
        <f>IF('Funding Allocation Parameters'!$C$8="Basic Library Subsidy", 0, IF('Funding Allocation Parameters'!$C$8="Grant funding", 0, IF('Funding Allocation Parameters'!$C$8="Other author funding",  MIN(AJ15*'Funding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" s="181">
        <f>IF('Funding Allocation Parameters'!$C$8="Basic Library Subsidy", MIN(AK15*'Funding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MIN(AK15*VLOOKUP(CONCATENATE($A15, 'Funding Allocation Parameters'!$I$8), 'Library Subsidy Complex'!$C$2:$J$55, 3, FALSE), VLOOKUP(CONCATENATE($A15, 'Funding Allocation Parameters'!$I$8), 'Library Subsidy Complex'!$C$2:$J$55, 5, FALSE)), 0)))))</f>
        <v>0</v>
      </c>
      <c r="AP15" s="181">
        <f>IF('Funding Allocation Parameters'!$C$8="Basic Library Subsidy", 0, IF('Funding Allocation Parameters'!$C$8="Grant funding", 0, IF('Funding Allocation Parameters'!$C$8="Other author funding",  MIN(AK15*'Funding Allocation Parameters'!$E$8, 'Funding Allocation Parameters'!$G$8), IF('Funding Allocation Parameters'!$C$8="Any discretionary funds (grants if available, other if no grants)", MIN(AK15*'Funding Allocation Parameters'!$E$8, 'Funding Allocation Parameters'!$G$8), IF('Funding Allocation Parameters'!$C$8="Complex Library Subsidy", 0, 0)))))</f>
        <v>0</v>
      </c>
      <c r="AQ15" s="177">
        <f t="shared" si="10"/>
        <v>0</v>
      </c>
      <c r="AR15" s="177">
        <f t="shared" si="11"/>
        <v>0</v>
      </c>
      <c r="AS15" s="182">
        <f t="shared" si="12"/>
        <v>1189</v>
      </c>
      <c r="AT15" s="182">
        <f t="shared" si="13"/>
        <v>12.594399999999951</v>
      </c>
      <c r="AU15" s="182">
        <f t="shared" si="14"/>
        <v>0</v>
      </c>
      <c r="AV15" s="182">
        <f t="shared" si="15"/>
        <v>1189</v>
      </c>
      <c r="AW15" s="182">
        <f t="shared" si="16"/>
        <v>12.594399999999951</v>
      </c>
      <c r="AX15" s="183">
        <f t="shared" si="17"/>
        <v>451.50550291846406</v>
      </c>
      <c r="AY15" s="183">
        <f t="shared" si="18"/>
        <v>4.7825407114855185</v>
      </c>
      <c r="AZ15" s="183">
        <f t="shared" si="19"/>
        <v>0</v>
      </c>
      <c r="BA15" s="183">
        <f t="shared" si="20"/>
        <v>281.11065869769737</v>
      </c>
      <c r="BB15" s="183">
        <f t="shared" si="21"/>
        <v>2.9776451471003078</v>
      </c>
      <c r="BC15" s="184">
        <f t="shared" si="22"/>
        <v>732.61616161616143</v>
      </c>
      <c r="BD15" s="184">
        <f t="shared" si="23"/>
        <v>0</v>
      </c>
      <c r="BE15" s="184">
        <f t="shared" si="24"/>
        <v>4.7825407114855185</v>
      </c>
      <c r="BF15" s="184">
        <f t="shared" si="25"/>
        <v>2.9776451471003078</v>
      </c>
      <c r="BG15" s="102">
        <f t="shared" si="26"/>
        <v>0</v>
      </c>
      <c r="BH15" s="102">
        <f t="shared" si="27"/>
        <v>0</v>
      </c>
      <c r="BI15" s="102">
        <f t="shared" si="28"/>
        <v>0</v>
      </c>
      <c r="BJ15" s="102">
        <f t="shared" si="29"/>
        <v>0.379735494464646</v>
      </c>
      <c r="BK15" s="102">
        <f t="shared" si="30"/>
        <v>0.23642612169697003</v>
      </c>
      <c r="BL15" s="102">
        <f t="shared" si="31"/>
        <v>0</v>
      </c>
      <c r="BN15" s="102"/>
    </row>
    <row r="16" spans="1:66" x14ac:dyDescent="0.25">
      <c r="A16" s="102" t="s">
        <v>17</v>
      </c>
      <c r="B16" s="102" t="s">
        <v>12</v>
      </c>
      <c r="C16" s="102" t="s">
        <v>10</v>
      </c>
      <c r="D16" s="102" t="s">
        <v>11</v>
      </c>
      <c r="E16" s="102">
        <v>21100229210</v>
      </c>
      <c r="F16" s="102" t="s">
        <v>9</v>
      </c>
      <c r="G16" s="102">
        <v>0.78</v>
      </c>
      <c r="H16" s="102">
        <v>0.61616161616161602</v>
      </c>
      <c r="I16" s="102">
        <v>0.379735494464646</v>
      </c>
      <c r="J16" s="167">
        <f>IFERROR(H16*VLOOKUP(A16, 'Advanced Parameters'!$B$7:$G$20, 6, FALSE)*VLOOKUP(A16, 'Growth Parameters'!$B$6:$H$19, 6, FALSE), 0)</f>
        <v>0.61616161616161602</v>
      </c>
      <c r="K16" s="167">
        <f>IFERROR(IF('Advanced Parameters'!$C$5="n",'Raw Data'!I16*VLOOKUP(A16,'Advanced Parameters'!$B$7:$G$20,6,FALSE),J16*VLOOKUP(A16,'Advanced Parameters'!$B$7:$G$20,2,FALSE))*VLOOKUP(A16, 'Growth Parameters'!$B$6:$H$19, 6, FALSE), 0)</f>
        <v>0.379735494464646</v>
      </c>
      <c r="L16" s="167">
        <f t="shared" si="1"/>
        <v>0.23642612169697003</v>
      </c>
      <c r="M16" s="168">
        <f>IFERROR(IF(G16="NA","NA",IF(G16&gt;'APC Parameters'!$K$6+VLOOKUP('Raw Data'!A16, 'APC Parameters'!$H$7:$L$20, 4, FALSE), 'APC Parameters'!$L$6+VLOOKUP('Raw Data'!A16, 'APC Parameters'!$H$7:$L$20, 5, FALSE), G16*('APC Parameters'!$J$6+VLOOKUP('Raw Data'!A16, 'APC Parameters'!$H$7:$L$20, 3, FALSE))+'APC Parameters'!$I$6+VLOOKUP('Raw Data'!A16, 'APC Parameters'!$H$7:$L$20, 2, FALSE))), 0)</f>
        <v>1701.0120000000002</v>
      </c>
      <c r="N16" s="168">
        <f t="shared" si="2"/>
        <v>1048.098303030303</v>
      </c>
      <c r="O16" s="168">
        <f>IFERROR(IF(M16="NA",VLOOKUP(D16,'Internal Calculations'!$B$10:$C$11,2,FALSE), M16)*VLOOKUP(A16, 'Growth Parameters'!$B$6:$H$19, 7, FALSE), 0)</f>
        <v>1701.0120000000002</v>
      </c>
      <c r="P16" s="177">
        <f t="shared" si="3"/>
        <v>1048.098303030303</v>
      </c>
      <c r="Q16" s="178">
        <f>IF('Funding Allocation Parameters'!$C$5="Basic Library Subsidy", MIN(O16*('Funding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MIN($O16*(VLOOKUP(CONCATENATE($A16, 'Funding Allocation Parameters'!$I$5), 'Library Subsidy Complex'!$C$2:$J$55, 2, FALSE)), VLOOKUP(CONCATENATE($A16, 'Funding Allocation Parameters'!$I$5), 'Library Subsidy Complex'!$C$2:$J$55, 4, FALSE)), 0)))))</f>
        <v>1189</v>
      </c>
      <c r="R16" s="178">
        <f>IF('Funding Allocation Parameters'!$C$5="Basic Library Subsidy", 0, IF('Funding Allocation Parameters'!$C$5="Grant funding",MIN(O16*('Funding Allocation Parameters'!$E$5), 'Funding Allocation Parameters'!$G$5), IF('Funding Allocation Parameters'!$C$5="Other author funding", 0, IF('Funding Allocation Parameters'!$C$5="Any discretionary funds (grants if available, other if no grants)", MIN(O16*('Funding Allocation Parameters'!$E$5), 'Funding Allocation Parameters'!$G$5), IF('Funding Allocation Parameters'!$C$5="Complex Library Subsidy", 0, 0)))))</f>
        <v>0</v>
      </c>
      <c r="S16" s="178">
        <f>IF('Funding Allocation Parameters'!$C$5="Basic Library Subsidy", 0, IF('Funding Allocation Parameters'!$C$5="Grant funding", 0, IF('Funding Allocation Parameters'!$C$5="Other author funding",  MIN(O16*('Funding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" s="178">
        <f>IF('Funding Allocation Parameters'!$C$5="Basic Library Subsidy", MIN(O16*('Funding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MIN($O16*(VLOOKUP(CONCATENATE($A16, 'Funding Allocation Parameters'!$I$5), 'Library Subsidy Complex'!$C$2:$J$55, 6, FALSE)), VLOOKUP(CONCATENATE($A16, 'Funding Allocation Parameters'!$I$5), 'Library Subsidy Complex'!$C$2:$J$55, 8, FALSE)), 0)))))</f>
        <v>1189</v>
      </c>
      <c r="U16" s="178">
        <f>IF('Funding Allocation Parameters'!$C$5="Basic Library Subsidy", 0, IF('Funding Allocation Parameters'!$C$5="Grant funding", 0, IF('Funding Allocation Parameters'!$C$5="Other author funding",  MIN(O16*('Funding Allocation Parameters'!$E$5), 'Funding Allocation Parameters'!$G$5), IF('Funding Allocation Parameters'!$C$5="Any discretionary funds (grants if available, other if no grants)", MIN(O16*('Funding Allocation Parameters'!$E$5), 'Funding Allocation Parameters'!$G$5), IF('Funding Allocation Parameters'!$C$5="Complex Library Subsidy", 0, 0)))))</f>
        <v>0</v>
      </c>
      <c r="V16" s="177">
        <f t="shared" si="4"/>
        <v>512.01200000000017</v>
      </c>
      <c r="W16" s="177">
        <f t="shared" si="5"/>
        <v>512.01200000000017</v>
      </c>
      <c r="X16" s="179">
        <f>IF('Funding Allocation Parameters'!$C$6="Basic Library Subsidy", MIN(V16*'Funding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MIN(V16*VLOOKUP(CONCATENATE($A16, 'Funding Allocation Parameters'!$I$6), 'Library Subsidy Complex'!$C$2:$J$55, 2, FALSE), VLOOKUP(CONCATENATE($A16, 'Funding Allocation Parameters'!$I$6), 'Library Subsidy Complex'!$C$2:$J$55, 4, FALSE)), 0)))))</f>
        <v>0</v>
      </c>
      <c r="Y16" s="179">
        <f>IF('Funding Allocation Parameters'!$C$6="Basic Library Subsidy", 0, IF('Funding Allocation Parameters'!$C$6="Grant funding",MIN(V16*'Funding Allocation Parameters'!$E$6, 'Funding Allocation Parameters'!$G$6), IF('Funding Allocation Parameters'!$C$6="Other author funding", 0, IF('Funding Allocation Parameters'!$C$6="Any discretionary funds (grants if available, other if no grants)", MIN(V16*'Funding Allocation Parameters'!$E$6, 'Funding Allocation Parameters'!$G$6), IF('Funding Allocation Parameters'!$C$6="Complex Library Subsidy", 0, 0)))))</f>
        <v>512.01200000000017</v>
      </c>
      <c r="Z16" s="179">
        <f>IF('Funding Allocation Parameters'!$C$6="Basic Library Subsidy", 0, IF('Funding Allocation Parameters'!$C$6="Grant funding", 0, IF('Funding Allocation Parameters'!$C$6="Other author funding",  MIN(V16*'Funding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" s="179">
        <f>IF('Funding Allocation Parameters'!$C$6="Basic Library Subsidy", MIN(W16*'Funding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MIN(W16*VLOOKUP(CONCATENATE($A16, 'Funding Allocation Parameters'!$I$6), 'Library Subsidy Complex'!$C$2:$J$55, 3, FALSE), VLOOKUP(CONCATENATE($A16, 'Funding Allocation Parameters'!$I$6), 'Library Subsidy Complex'!$C$2:$J$55, 5, FALSE)), 0)))))</f>
        <v>0</v>
      </c>
      <c r="AB16" s="179">
        <f>IF('Funding Allocation Parameters'!$C$6="Basic Library Subsidy", 0, IF('Funding Allocation Parameters'!$C$6="Grant funding", 0, IF('Funding Allocation Parameters'!$C$6="Other author funding",  MIN(W16*'Funding Allocation Parameters'!$E$6, 'Funding Allocation Parameters'!$G$6), IF('Funding Allocation Parameters'!$C$6="Any discretionary funds (grants if available, other if no grants)", MIN(W16*'Funding Allocation Parameters'!$E$6, 'Funding Allocation Parameters'!$G$6), IF('Funding Allocation Parameters'!$C$6="Complex Library Subsidy", 0, 0)))))</f>
        <v>512.01200000000017</v>
      </c>
      <c r="AC16" s="177">
        <f t="shared" si="6"/>
        <v>0</v>
      </c>
      <c r="AD16" s="177">
        <f t="shared" si="7"/>
        <v>0</v>
      </c>
      <c r="AE16" s="180">
        <f>IF('Funding Allocation Parameters'!$C$7="Basic Library Subsidy", MIN(AC16*'Funding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MIN(AC16*VLOOKUP(CONCATENATE($A16, 'Funding Allocation Parameters'!$I$7), 'Library Subsidy Complex'!$C$2:$J$55, 2, FALSE), VLOOKUP(CONCATENATE($A16, 'Funding Allocation Parameters'!$I$7), 'Library Subsidy Complex'!$C$2:$J$55, 4, FALSE)), 0)))))</f>
        <v>0</v>
      </c>
      <c r="AF16" s="180">
        <f>IF('Funding Allocation Parameters'!$C$7="Basic Library Subsidy", 0, IF('Funding Allocation Parameters'!$C$7="Grant funding",MIN(AC16*'Funding Allocation Parameters'!$E$7, 'Funding Allocation Parameters'!$G$7), IF('Funding Allocation Parameters'!$C$7="Other author funding", 0, IF('Funding Allocation Parameters'!$C$7="Any discretionary funds (grants if available, other if no grants)", MIN(AC16*'Funding Allocation Parameters'!$E$7, 'Funding Allocation Parameters'!$G$7), IF('Funding Allocation Parameters'!$C$7="Complex Library Subsidy", 0, 0)))))</f>
        <v>0</v>
      </c>
      <c r="AG16" s="180">
        <f>IF('Funding Allocation Parameters'!$C$7="Basic Library Subsidy", 0, IF('Funding Allocation Parameters'!$C$7="Grant funding", 0, IF('Funding Allocation Parameters'!$C$7="Other author funding",  MIN(AC16*'Funding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" s="180">
        <f>IF('Funding Allocation Parameters'!$C$7="Basic Library Subsidy", MIN(AD16*'Funding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MIN(AD16*VLOOKUP(CONCATENATE($A16, 'Funding Allocation Parameters'!$I$7), 'Library Subsidy Complex'!$C$2:$J$55, 3, FALSE), VLOOKUP(CONCATENATE($A16, 'Funding Allocation Parameters'!$I$7), 'Library Subsidy Complex'!$C$2:$J$55, 5, FALSE)), 0)))))</f>
        <v>0</v>
      </c>
      <c r="AI16" s="180">
        <f>IF('Funding Allocation Parameters'!$C$7="Basic Library Subsidy", 0, IF('Funding Allocation Parameters'!$C$7="Grant funding", 0, IF('Funding Allocation Parameters'!$C$7="Other author funding",  MIN(AD16*'Funding Allocation Parameters'!$E$7, 'Funding Allocation Parameters'!$G$7), IF('Funding Allocation Parameters'!$C$7="Any discretionary funds (grants if available, other if no grants)", MIN(AD16*'Funding Allocation Parameters'!$E$7, 'Funding Allocation Parameters'!$G$7), IF('Funding Allocation Parameters'!$C$7="Complex Library Subsidy", 0, 0)))))</f>
        <v>0</v>
      </c>
      <c r="AJ16" s="177">
        <f t="shared" si="8"/>
        <v>0</v>
      </c>
      <c r="AK16" s="177">
        <f t="shared" si="9"/>
        <v>0</v>
      </c>
      <c r="AL16" s="181">
        <f>IF('Funding Allocation Parameters'!$C$8="Basic Library Subsidy", MIN(AJ16*'Funding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MIN(AJ16*VLOOKUP(CONCATENATE($A16, 'Funding Allocation Parameters'!$I$8), 'Library Subsidy Complex'!$C$2:$J$55, 2, FALSE), VLOOKUP(CONCATENATE($A16, 'Funding Allocation Parameters'!$I$8), 'Library Subsidy Complex'!$C$2:$J$55, 4, FALSE)), 0)))))</f>
        <v>0</v>
      </c>
      <c r="AM16" s="181">
        <f>IF('Funding Allocation Parameters'!$C$8="Basic Library Subsidy", 0, IF('Funding Allocation Parameters'!$C$8="Grant funding",MIN(AJ16*'Funding Allocation Parameters'!$E$8, 'Funding Allocation Parameters'!$G$8), IF('Funding Allocation Parameters'!$C$8="Other author funding", 0, IF('Funding Allocation Parameters'!$C$8="Any discretionary funds (grants if available, other if no grants)", MIN(AJ16*'Funding Allocation Parameters'!$E$8, 'Funding Allocation Parameters'!$G$8), IF('Funding Allocation Parameters'!$C$8="Complex Library Subsidy", 0, 0)))))</f>
        <v>0</v>
      </c>
      <c r="AN16" s="181">
        <f>IF('Funding Allocation Parameters'!$C$8="Basic Library Subsidy", 0, IF('Funding Allocation Parameters'!$C$8="Grant funding", 0, IF('Funding Allocation Parameters'!$C$8="Other author funding",  MIN(AJ16*'Funding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" s="181">
        <f>IF('Funding Allocation Parameters'!$C$8="Basic Library Subsidy", MIN(AK16*'Funding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MIN(AK16*VLOOKUP(CONCATENATE($A16, 'Funding Allocation Parameters'!$I$8), 'Library Subsidy Complex'!$C$2:$J$55, 3, FALSE), VLOOKUP(CONCATENATE($A16, 'Funding Allocation Parameters'!$I$8), 'Library Subsidy Complex'!$C$2:$J$55, 5, FALSE)), 0)))))</f>
        <v>0</v>
      </c>
      <c r="AP16" s="181">
        <f>IF('Funding Allocation Parameters'!$C$8="Basic Library Subsidy", 0, IF('Funding Allocation Parameters'!$C$8="Grant funding", 0, IF('Funding Allocation Parameters'!$C$8="Other author funding",  MIN(AK16*'Funding Allocation Parameters'!$E$8, 'Funding Allocation Parameters'!$G$8), IF('Funding Allocation Parameters'!$C$8="Any discretionary funds (grants if available, other if no grants)", MIN(AK16*'Funding Allocation Parameters'!$E$8, 'Funding Allocation Parameters'!$G$8), IF('Funding Allocation Parameters'!$C$8="Complex Library Subsidy", 0, 0)))))</f>
        <v>0</v>
      </c>
      <c r="AQ16" s="177">
        <f t="shared" si="10"/>
        <v>0</v>
      </c>
      <c r="AR16" s="177">
        <f t="shared" si="11"/>
        <v>0</v>
      </c>
      <c r="AS16" s="182">
        <f t="shared" si="12"/>
        <v>1189</v>
      </c>
      <c r="AT16" s="182">
        <f t="shared" si="13"/>
        <v>512.01200000000017</v>
      </c>
      <c r="AU16" s="182">
        <f t="shared" si="14"/>
        <v>0</v>
      </c>
      <c r="AV16" s="182">
        <f t="shared" si="15"/>
        <v>1189</v>
      </c>
      <c r="AW16" s="182">
        <f t="shared" si="16"/>
        <v>512.01200000000017</v>
      </c>
      <c r="AX16" s="183">
        <f t="shared" si="17"/>
        <v>451.50550291846406</v>
      </c>
      <c r="AY16" s="183">
        <f t="shared" si="18"/>
        <v>194.42912999183238</v>
      </c>
      <c r="AZ16" s="183">
        <f t="shared" si="19"/>
        <v>0</v>
      </c>
      <c r="BA16" s="183">
        <f t="shared" si="20"/>
        <v>281.11065869769737</v>
      </c>
      <c r="BB16" s="183">
        <f t="shared" si="21"/>
        <v>121.05301142230905</v>
      </c>
      <c r="BC16" s="184">
        <f t="shared" si="22"/>
        <v>732.61616161616143</v>
      </c>
      <c r="BD16" s="184">
        <f t="shared" si="23"/>
        <v>0</v>
      </c>
      <c r="BE16" s="184">
        <f t="shared" si="24"/>
        <v>194.42912999183238</v>
      </c>
      <c r="BF16" s="184">
        <f t="shared" si="25"/>
        <v>121.05301142230905</v>
      </c>
      <c r="BG16" s="102">
        <f t="shared" si="26"/>
        <v>0</v>
      </c>
      <c r="BH16" s="102">
        <f t="shared" si="27"/>
        <v>0</v>
      </c>
      <c r="BI16" s="102">
        <f t="shared" si="28"/>
        <v>0</v>
      </c>
      <c r="BJ16" s="102">
        <f t="shared" si="29"/>
        <v>0.379735494464646</v>
      </c>
      <c r="BK16" s="102">
        <f t="shared" si="30"/>
        <v>0.23642612169697003</v>
      </c>
      <c r="BL16" s="102">
        <f t="shared" si="31"/>
        <v>0</v>
      </c>
      <c r="BN16" s="102"/>
    </row>
    <row r="17" spans="1:66" x14ac:dyDescent="0.25">
      <c r="A17" s="102" t="s">
        <v>17</v>
      </c>
      <c r="B17" s="102" t="s">
        <v>12</v>
      </c>
      <c r="C17" s="102" t="s">
        <v>10</v>
      </c>
      <c r="D17" s="102" t="s">
        <v>11</v>
      </c>
      <c r="E17" s="102">
        <v>19700177401</v>
      </c>
      <c r="F17" s="102" t="s">
        <v>9</v>
      </c>
      <c r="G17" s="102">
        <v>0.63400000000000001</v>
      </c>
      <c r="H17" s="102">
        <v>0.61616161616161602</v>
      </c>
      <c r="I17" s="102">
        <v>0.379735494464646</v>
      </c>
      <c r="J17" s="167">
        <f>IFERROR(H17*VLOOKUP(A17, 'Advanced Parameters'!$B$7:$G$20, 6, FALSE)*VLOOKUP(A17, 'Growth Parameters'!$B$6:$H$19, 6, FALSE), 0)</f>
        <v>0.61616161616161602</v>
      </c>
      <c r="K17" s="167">
        <f>IFERROR(IF('Advanced Parameters'!$C$5="n",'Raw Data'!I17*VLOOKUP(A17,'Advanced Parameters'!$B$7:$G$20,6,FALSE),J17*VLOOKUP(A17,'Advanced Parameters'!$B$7:$G$20,2,FALSE))*VLOOKUP(A17, 'Growth Parameters'!$B$6:$H$19, 6, FALSE), 0)</f>
        <v>0.379735494464646</v>
      </c>
      <c r="L17" s="167">
        <f t="shared" si="1"/>
        <v>0.23642612169697003</v>
      </c>
      <c r="M17" s="168">
        <f>IFERROR(IF(G17="NA","NA",IF(G17&gt;'APC Parameters'!$K$6+VLOOKUP('Raw Data'!A17, 'APC Parameters'!$H$7:$L$20, 4, FALSE), 'APC Parameters'!$L$6+VLOOKUP('Raw Data'!A17, 'APC Parameters'!$H$7:$L$20, 5, FALSE), G17*('APC Parameters'!$J$6+VLOOKUP('Raw Data'!A17, 'APC Parameters'!$H$7:$L$20, 3, FALSE))+'APC Parameters'!$I$6+VLOOKUP('Raw Data'!A17, 'APC Parameters'!$H$7:$L$20, 2, FALSE))), 0)</f>
        <v>1597.4396000000002</v>
      </c>
      <c r="N17" s="168">
        <f t="shared" si="2"/>
        <v>984.28096565656551</v>
      </c>
      <c r="O17" s="168">
        <f>IFERROR(IF(M17="NA",VLOOKUP(D17,'Internal Calculations'!$B$10:$C$11,2,FALSE), M17)*VLOOKUP(A17, 'Growth Parameters'!$B$6:$H$19, 7, FALSE), 0)</f>
        <v>1597.4396000000002</v>
      </c>
      <c r="P17" s="177">
        <f t="shared" si="3"/>
        <v>984.28096565656551</v>
      </c>
      <c r="Q17" s="178">
        <f>IF('Funding Allocation Parameters'!$C$5="Basic Library Subsidy", MIN(O17*('Funding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MIN($O17*(VLOOKUP(CONCATENATE($A17, 'Funding Allocation Parameters'!$I$5), 'Library Subsidy Complex'!$C$2:$J$55, 2, FALSE)), VLOOKUP(CONCATENATE($A17, 'Funding Allocation Parameters'!$I$5), 'Library Subsidy Complex'!$C$2:$J$55, 4, FALSE)), 0)))))</f>
        <v>1189</v>
      </c>
      <c r="R17" s="178">
        <f>IF('Funding Allocation Parameters'!$C$5="Basic Library Subsidy", 0, IF('Funding Allocation Parameters'!$C$5="Grant funding",MIN(O17*('Funding Allocation Parameters'!$E$5), 'Funding Allocation Parameters'!$G$5), IF('Funding Allocation Parameters'!$C$5="Other author funding", 0, IF('Funding Allocation Parameters'!$C$5="Any discretionary funds (grants if available, other if no grants)", MIN(O17*('Funding Allocation Parameters'!$E$5), 'Funding Allocation Parameters'!$G$5), IF('Funding Allocation Parameters'!$C$5="Complex Library Subsidy", 0, 0)))))</f>
        <v>0</v>
      </c>
      <c r="S17" s="178">
        <f>IF('Funding Allocation Parameters'!$C$5="Basic Library Subsidy", 0, IF('Funding Allocation Parameters'!$C$5="Grant funding", 0, IF('Funding Allocation Parameters'!$C$5="Other author funding",  MIN(O17*('Funding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" s="178">
        <f>IF('Funding Allocation Parameters'!$C$5="Basic Library Subsidy", MIN(O17*('Funding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MIN($O17*(VLOOKUP(CONCATENATE($A17, 'Funding Allocation Parameters'!$I$5), 'Library Subsidy Complex'!$C$2:$J$55, 6, FALSE)), VLOOKUP(CONCATENATE($A17, 'Funding Allocation Parameters'!$I$5), 'Library Subsidy Complex'!$C$2:$J$55, 8, FALSE)), 0)))))</f>
        <v>1189</v>
      </c>
      <c r="U17" s="178">
        <f>IF('Funding Allocation Parameters'!$C$5="Basic Library Subsidy", 0, IF('Funding Allocation Parameters'!$C$5="Grant funding", 0, IF('Funding Allocation Parameters'!$C$5="Other author funding",  MIN(O17*('Funding Allocation Parameters'!$E$5), 'Funding Allocation Parameters'!$G$5), IF('Funding Allocation Parameters'!$C$5="Any discretionary funds (grants if available, other if no grants)", MIN(O17*('Funding Allocation Parameters'!$E$5), 'Funding Allocation Parameters'!$G$5), IF('Funding Allocation Parameters'!$C$5="Complex Library Subsidy", 0, 0)))))</f>
        <v>0</v>
      </c>
      <c r="V17" s="177">
        <f t="shared" si="4"/>
        <v>408.43960000000015</v>
      </c>
      <c r="W17" s="177">
        <f t="shared" si="5"/>
        <v>408.43960000000015</v>
      </c>
      <c r="X17" s="179">
        <f>IF('Funding Allocation Parameters'!$C$6="Basic Library Subsidy", MIN(V17*'Funding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MIN(V17*VLOOKUP(CONCATENATE($A17, 'Funding Allocation Parameters'!$I$6), 'Library Subsidy Complex'!$C$2:$J$55, 2, FALSE), VLOOKUP(CONCATENATE($A17, 'Funding Allocation Parameters'!$I$6), 'Library Subsidy Complex'!$C$2:$J$55, 4, FALSE)), 0)))))</f>
        <v>0</v>
      </c>
      <c r="Y17" s="179">
        <f>IF('Funding Allocation Parameters'!$C$6="Basic Library Subsidy", 0, IF('Funding Allocation Parameters'!$C$6="Grant funding",MIN(V17*'Funding Allocation Parameters'!$E$6, 'Funding Allocation Parameters'!$G$6), IF('Funding Allocation Parameters'!$C$6="Other author funding", 0, IF('Funding Allocation Parameters'!$C$6="Any discretionary funds (grants if available, other if no grants)", MIN(V17*'Funding Allocation Parameters'!$E$6, 'Funding Allocation Parameters'!$G$6), IF('Funding Allocation Parameters'!$C$6="Complex Library Subsidy", 0, 0)))))</f>
        <v>408.43960000000015</v>
      </c>
      <c r="Z17" s="179">
        <f>IF('Funding Allocation Parameters'!$C$6="Basic Library Subsidy", 0, IF('Funding Allocation Parameters'!$C$6="Grant funding", 0, IF('Funding Allocation Parameters'!$C$6="Other author funding",  MIN(V17*'Funding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" s="179">
        <f>IF('Funding Allocation Parameters'!$C$6="Basic Library Subsidy", MIN(W17*'Funding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MIN(W17*VLOOKUP(CONCATENATE($A17, 'Funding Allocation Parameters'!$I$6), 'Library Subsidy Complex'!$C$2:$J$55, 3, FALSE), VLOOKUP(CONCATENATE($A17, 'Funding Allocation Parameters'!$I$6), 'Library Subsidy Complex'!$C$2:$J$55, 5, FALSE)), 0)))))</f>
        <v>0</v>
      </c>
      <c r="AB17" s="179">
        <f>IF('Funding Allocation Parameters'!$C$6="Basic Library Subsidy", 0, IF('Funding Allocation Parameters'!$C$6="Grant funding", 0, IF('Funding Allocation Parameters'!$C$6="Other author funding",  MIN(W17*'Funding Allocation Parameters'!$E$6, 'Funding Allocation Parameters'!$G$6), IF('Funding Allocation Parameters'!$C$6="Any discretionary funds (grants if available, other if no grants)", MIN(W17*'Funding Allocation Parameters'!$E$6, 'Funding Allocation Parameters'!$G$6), IF('Funding Allocation Parameters'!$C$6="Complex Library Subsidy", 0, 0)))))</f>
        <v>408.43960000000015</v>
      </c>
      <c r="AC17" s="177">
        <f t="shared" si="6"/>
        <v>0</v>
      </c>
      <c r="AD17" s="177">
        <f t="shared" si="7"/>
        <v>0</v>
      </c>
      <c r="AE17" s="180">
        <f>IF('Funding Allocation Parameters'!$C$7="Basic Library Subsidy", MIN(AC17*'Funding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MIN(AC17*VLOOKUP(CONCATENATE($A17, 'Funding Allocation Parameters'!$I$7), 'Library Subsidy Complex'!$C$2:$J$55, 2, FALSE), VLOOKUP(CONCATENATE($A17, 'Funding Allocation Parameters'!$I$7), 'Library Subsidy Complex'!$C$2:$J$55, 4, FALSE)), 0)))))</f>
        <v>0</v>
      </c>
      <c r="AF17" s="180">
        <f>IF('Funding Allocation Parameters'!$C$7="Basic Library Subsidy", 0, IF('Funding Allocation Parameters'!$C$7="Grant funding",MIN(AC17*'Funding Allocation Parameters'!$E$7, 'Funding Allocation Parameters'!$G$7), IF('Funding Allocation Parameters'!$C$7="Other author funding", 0, IF('Funding Allocation Parameters'!$C$7="Any discretionary funds (grants if available, other if no grants)", MIN(AC17*'Funding Allocation Parameters'!$E$7, 'Funding Allocation Parameters'!$G$7), IF('Funding Allocation Parameters'!$C$7="Complex Library Subsidy", 0, 0)))))</f>
        <v>0</v>
      </c>
      <c r="AG17" s="180">
        <f>IF('Funding Allocation Parameters'!$C$7="Basic Library Subsidy", 0, IF('Funding Allocation Parameters'!$C$7="Grant funding", 0, IF('Funding Allocation Parameters'!$C$7="Other author funding",  MIN(AC17*'Funding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" s="180">
        <f>IF('Funding Allocation Parameters'!$C$7="Basic Library Subsidy", MIN(AD17*'Funding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MIN(AD17*VLOOKUP(CONCATENATE($A17, 'Funding Allocation Parameters'!$I$7), 'Library Subsidy Complex'!$C$2:$J$55, 3, FALSE), VLOOKUP(CONCATENATE($A17, 'Funding Allocation Parameters'!$I$7), 'Library Subsidy Complex'!$C$2:$J$55, 5, FALSE)), 0)))))</f>
        <v>0</v>
      </c>
      <c r="AI17" s="180">
        <f>IF('Funding Allocation Parameters'!$C$7="Basic Library Subsidy", 0, IF('Funding Allocation Parameters'!$C$7="Grant funding", 0, IF('Funding Allocation Parameters'!$C$7="Other author funding",  MIN(AD17*'Funding Allocation Parameters'!$E$7, 'Funding Allocation Parameters'!$G$7), IF('Funding Allocation Parameters'!$C$7="Any discretionary funds (grants if available, other if no grants)", MIN(AD17*'Funding Allocation Parameters'!$E$7, 'Funding Allocation Parameters'!$G$7), IF('Funding Allocation Parameters'!$C$7="Complex Library Subsidy", 0, 0)))))</f>
        <v>0</v>
      </c>
      <c r="AJ17" s="177">
        <f t="shared" si="8"/>
        <v>0</v>
      </c>
      <c r="AK17" s="177">
        <f t="shared" si="9"/>
        <v>0</v>
      </c>
      <c r="AL17" s="181">
        <f>IF('Funding Allocation Parameters'!$C$8="Basic Library Subsidy", MIN(AJ17*'Funding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MIN(AJ17*VLOOKUP(CONCATENATE($A17, 'Funding Allocation Parameters'!$I$8), 'Library Subsidy Complex'!$C$2:$J$55, 2, FALSE), VLOOKUP(CONCATENATE($A17, 'Funding Allocation Parameters'!$I$8), 'Library Subsidy Complex'!$C$2:$J$55, 4, FALSE)), 0)))))</f>
        <v>0</v>
      </c>
      <c r="AM17" s="181">
        <f>IF('Funding Allocation Parameters'!$C$8="Basic Library Subsidy", 0, IF('Funding Allocation Parameters'!$C$8="Grant funding",MIN(AJ17*'Funding Allocation Parameters'!$E$8, 'Funding Allocation Parameters'!$G$8), IF('Funding Allocation Parameters'!$C$8="Other author funding", 0, IF('Funding Allocation Parameters'!$C$8="Any discretionary funds (grants if available, other if no grants)", MIN(AJ17*'Funding Allocation Parameters'!$E$8, 'Funding Allocation Parameters'!$G$8), IF('Funding Allocation Parameters'!$C$8="Complex Library Subsidy", 0, 0)))))</f>
        <v>0</v>
      </c>
      <c r="AN17" s="181">
        <f>IF('Funding Allocation Parameters'!$C$8="Basic Library Subsidy", 0, IF('Funding Allocation Parameters'!$C$8="Grant funding", 0, IF('Funding Allocation Parameters'!$C$8="Other author funding",  MIN(AJ17*'Funding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" s="181">
        <f>IF('Funding Allocation Parameters'!$C$8="Basic Library Subsidy", MIN(AK17*'Funding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MIN(AK17*VLOOKUP(CONCATENATE($A17, 'Funding Allocation Parameters'!$I$8), 'Library Subsidy Complex'!$C$2:$J$55, 3, FALSE), VLOOKUP(CONCATENATE($A17, 'Funding Allocation Parameters'!$I$8), 'Library Subsidy Complex'!$C$2:$J$55, 5, FALSE)), 0)))))</f>
        <v>0</v>
      </c>
      <c r="AP17" s="181">
        <f>IF('Funding Allocation Parameters'!$C$8="Basic Library Subsidy", 0, IF('Funding Allocation Parameters'!$C$8="Grant funding", 0, IF('Funding Allocation Parameters'!$C$8="Other author funding",  MIN(AK17*'Funding Allocation Parameters'!$E$8, 'Funding Allocation Parameters'!$G$8), IF('Funding Allocation Parameters'!$C$8="Any discretionary funds (grants if available, other if no grants)", MIN(AK17*'Funding Allocation Parameters'!$E$8, 'Funding Allocation Parameters'!$G$8), IF('Funding Allocation Parameters'!$C$8="Complex Library Subsidy", 0, 0)))))</f>
        <v>0</v>
      </c>
      <c r="AQ17" s="177">
        <f t="shared" si="10"/>
        <v>0</v>
      </c>
      <c r="AR17" s="177">
        <f t="shared" si="11"/>
        <v>0</v>
      </c>
      <c r="AS17" s="182">
        <f t="shared" si="12"/>
        <v>1189</v>
      </c>
      <c r="AT17" s="182">
        <f t="shared" si="13"/>
        <v>408.43960000000015</v>
      </c>
      <c r="AU17" s="182">
        <f t="shared" si="14"/>
        <v>0</v>
      </c>
      <c r="AV17" s="182">
        <f t="shared" si="15"/>
        <v>1189</v>
      </c>
      <c r="AW17" s="182">
        <f t="shared" si="16"/>
        <v>408.43960000000015</v>
      </c>
      <c r="AX17" s="183">
        <f t="shared" si="17"/>
        <v>451.50550291846406</v>
      </c>
      <c r="AY17" s="183">
        <f t="shared" si="18"/>
        <v>155.09901346494229</v>
      </c>
      <c r="AZ17" s="183">
        <f t="shared" si="19"/>
        <v>0</v>
      </c>
      <c r="BA17" s="183">
        <f t="shared" si="20"/>
        <v>281.11065869769737</v>
      </c>
      <c r="BB17" s="183">
        <f t="shared" si="21"/>
        <v>96.56579057546179</v>
      </c>
      <c r="BC17" s="184">
        <f t="shared" si="22"/>
        <v>732.61616161616143</v>
      </c>
      <c r="BD17" s="184">
        <f t="shared" si="23"/>
        <v>0</v>
      </c>
      <c r="BE17" s="184">
        <f t="shared" si="24"/>
        <v>155.09901346494229</v>
      </c>
      <c r="BF17" s="184">
        <f t="shared" si="25"/>
        <v>96.56579057546179</v>
      </c>
      <c r="BG17" s="102">
        <f t="shared" si="26"/>
        <v>0</v>
      </c>
      <c r="BH17" s="102">
        <f t="shared" si="27"/>
        <v>0</v>
      </c>
      <c r="BI17" s="102">
        <f t="shared" si="28"/>
        <v>0</v>
      </c>
      <c r="BJ17" s="102">
        <f t="shared" si="29"/>
        <v>0.379735494464646</v>
      </c>
      <c r="BK17" s="102">
        <f t="shared" si="30"/>
        <v>0.23642612169697003</v>
      </c>
      <c r="BL17" s="102">
        <f t="shared" si="31"/>
        <v>0</v>
      </c>
      <c r="BN17" s="102"/>
    </row>
    <row r="18" spans="1:66" x14ac:dyDescent="0.25">
      <c r="A18" s="102" t="s">
        <v>17</v>
      </c>
      <c r="B18" s="102" t="s">
        <v>8</v>
      </c>
      <c r="C18" s="102" t="s">
        <v>10</v>
      </c>
      <c r="D18" s="102" t="s">
        <v>11</v>
      </c>
      <c r="E18" s="102">
        <v>21100244805</v>
      </c>
      <c r="F18" s="102" t="s">
        <v>9</v>
      </c>
      <c r="G18" s="102">
        <v>0.17799999999999999</v>
      </c>
      <c r="H18" s="102">
        <v>0.54982206405693901</v>
      </c>
      <c r="I18" s="102">
        <v>0.33885095709608498</v>
      </c>
      <c r="J18" s="167">
        <f>IFERROR(H18*VLOOKUP(A18, 'Advanced Parameters'!$B$7:$G$20, 6, FALSE)*VLOOKUP(A18, 'Growth Parameters'!$B$6:$H$19, 6, FALSE), 0)</f>
        <v>0.54982206405693901</v>
      </c>
      <c r="K18" s="167">
        <f>IFERROR(IF('Advanced Parameters'!$C$5="n",'Raw Data'!I18*VLOOKUP(A18,'Advanced Parameters'!$B$7:$G$20,6,FALSE),J18*VLOOKUP(A18,'Advanced Parameters'!$B$7:$G$20,2,FALSE))*VLOOKUP(A18, 'Growth Parameters'!$B$6:$H$19, 6, FALSE), 0)</f>
        <v>0.33885095709608498</v>
      </c>
      <c r="L18" s="167">
        <f t="shared" si="1"/>
        <v>0.21097110696085403</v>
      </c>
      <c r="M18" s="168">
        <f>IFERROR(IF(G18="NA","NA",IF(G18&gt;'APC Parameters'!$K$6+VLOOKUP('Raw Data'!A18, 'APC Parameters'!$H$7:$L$20, 4, FALSE), 'APC Parameters'!$L$6+VLOOKUP('Raw Data'!A18, 'APC Parameters'!$H$7:$L$20, 5, FALSE), G18*('APC Parameters'!$J$6+VLOOKUP('Raw Data'!A18, 'APC Parameters'!$H$7:$L$20, 3, FALSE))+'APC Parameters'!$I$6+VLOOKUP('Raw Data'!A18, 'APC Parameters'!$H$7:$L$20, 2, FALSE))), 0)</f>
        <v>1273.9532000000002</v>
      </c>
      <c r="N18" s="168">
        <f t="shared" si="2"/>
        <v>700.44757793594249</v>
      </c>
      <c r="O18" s="168">
        <f>IFERROR(IF(M18="NA",VLOOKUP(D18,'Internal Calculations'!$B$10:$C$11,2,FALSE), M18)*VLOOKUP(A18, 'Growth Parameters'!$B$6:$H$19, 7, FALSE), 0)</f>
        <v>1273.9532000000002</v>
      </c>
      <c r="P18" s="177">
        <f t="shared" si="3"/>
        <v>700.44757793594249</v>
      </c>
      <c r="Q18" s="178">
        <f>IF('Funding Allocation Parameters'!$C$5="Basic Library Subsidy", MIN(O18*('Funding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MIN($O18*(VLOOKUP(CONCATENATE($A18, 'Funding Allocation Parameters'!$I$5), 'Library Subsidy Complex'!$C$2:$J$55, 2, FALSE)), VLOOKUP(CONCATENATE($A18, 'Funding Allocation Parameters'!$I$5), 'Library Subsidy Complex'!$C$2:$J$55, 4, FALSE)), 0)))))</f>
        <v>1189</v>
      </c>
      <c r="R18" s="178">
        <f>IF('Funding Allocation Parameters'!$C$5="Basic Library Subsidy", 0, IF('Funding Allocation Parameters'!$C$5="Grant funding",MIN(O18*('Funding Allocation Parameters'!$E$5), 'Funding Allocation Parameters'!$G$5), IF('Funding Allocation Parameters'!$C$5="Other author funding", 0, IF('Funding Allocation Parameters'!$C$5="Any discretionary funds (grants if available, other if no grants)", MIN(O18*('Funding Allocation Parameters'!$E$5), 'Funding Allocation Parameters'!$G$5), IF('Funding Allocation Parameters'!$C$5="Complex Library Subsidy", 0, 0)))))</f>
        <v>0</v>
      </c>
      <c r="S18" s="178">
        <f>IF('Funding Allocation Parameters'!$C$5="Basic Library Subsidy", 0, IF('Funding Allocation Parameters'!$C$5="Grant funding", 0, IF('Funding Allocation Parameters'!$C$5="Other author funding",  MIN(O18*('Funding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" s="178">
        <f>IF('Funding Allocation Parameters'!$C$5="Basic Library Subsidy", MIN(O18*('Funding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MIN($O18*(VLOOKUP(CONCATENATE($A18, 'Funding Allocation Parameters'!$I$5), 'Library Subsidy Complex'!$C$2:$J$55, 6, FALSE)), VLOOKUP(CONCATENATE($A18, 'Funding Allocation Parameters'!$I$5), 'Library Subsidy Complex'!$C$2:$J$55, 8, FALSE)), 0)))))</f>
        <v>1189</v>
      </c>
      <c r="U18" s="178">
        <f>IF('Funding Allocation Parameters'!$C$5="Basic Library Subsidy", 0, IF('Funding Allocation Parameters'!$C$5="Grant funding", 0, IF('Funding Allocation Parameters'!$C$5="Other author funding",  MIN(O18*('Funding Allocation Parameters'!$E$5), 'Funding Allocation Parameters'!$G$5), IF('Funding Allocation Parameters'!$C$5="Any discretionary funds (grants if available, other if no grants)", MIN(O18*('Funding Allocation Parameters'!$E$5), 'Funding Allocation Parameters'!$G$5), IF('Funding Allocation Parameters'!$C$5="Complex Library Subsidy", 0, 0)))))</f>
        <v>0</v>
      </c>
      <c r="V18" s="177">
        <f t="shared" si="4"/>
        <v>84.953200000000152</v>
      </c>
      <c r="W18" s="177">
        <f t="shared" si="5"/>
        <v>84.953200000000152</v>
      </c>
      <c r="X18" s="179">
        <f>IF('Funding Allocation Parameters'!$C$6="Basic Library Subsidy", MIN(V18*'Funding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MIN(V18*VLOOKUP(CONCATENATE($A18, 'Funding Allocation Parameters'!$I$6), 'Library Subsidy Complex'!$C$2:$J$55, 2, FALSE), VLOOKUP(CONCATENATE($A18, 'Funding Allocation Parameters'!$I$6), 'Library Subsidy Complex'!$C$2:$J$55, 4, FALSE)), 0)))))</f>
        <v>0</v>
      </c>
      <c r="Y18" s="179">
        <f>IF('Funding Allocation Parameters'!$C$6="Basic Library Subsidy", 0, IF('Funding Allocation Parameters'!$C$6="Grant funding",MIN(V18*'Funding Allocation Parameters'!$E$6, 'Funding Allocation Parameters'!$G$6), IF('Funding Allocation Parameters'!$C$6="Other author funding", 0, IF('Funding Allocation Parameters'!$C$6="Any discretionary funds (grants if available, other if no grants)", MIN(V18*'Funding Allocation Parameters'!$E$6, 'Funding Allocation Parameters'!$G$6), IF('Funding Allocation Parameters'!$C$6="Complex Library Subsidy", 0, 0)))))</f>
        <v>84.953200000000152</v>
      </c>
      <c r="Z18" s="179">
        <f>IF('Funding Allocation Parameters'!$C$6="Basic Library Subsidy", 0, IF('Funding Allocation Parameters'!$C$6="Grant funding", 0, IF('Funding Allocation Parameters'!$C$6="Other author funding",  MIN(V18*'Funding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" s="179">
        <f>IF('Funding Allocation Parameters'!$C$6="Basic Library Subsidy", MIN(W18*'Funding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MIN(W18*VLOOKUP(CONCATENATE($A18, 'Funding Allocation Parameters'!$I$6), 'Library Subsidy Complex'!$C$2:$J$55, 3, FALSE), VLOOKUP(CONCATENATE($A18, 'Funding Allocation Parameters'!$I$6), 'Library Subsidy Complex'!$C$2:$J$55, 5, FALSE)), 0)))))</f>
        <v>0</v>
      </c>
      <c r="AB18" s="179">
        <f>IF('Funding Allocation Parameters'!$C$6="Basic Library Subsidy", 0, IF('Funding Allocation Parameters'!$C$6="Grant funding", 0, IF('Funding Allocation Parameters'!$C$6="Other author funding",  MIN(W18*'Funding Allocation Parameters'!$E$6, 'Funding Allocation Parameters'!$G$6), IF('Funding Allocation Parameters'!$C$6="Any discretionary funds (grants if available, other if no grants)", MIN(W18*'Funding Allocation Parameters'!$E$6, 'Funding Allocation Parameters'!$G$6), IF('Funding Allocation Parameters'!$C$6="Complex Library Subsidy", 0, 0)))))</f>
        <v>84.953200000000152</v>
      </c>
      <c r="AC18" s="177">
        <f t="shared" si="6"/>
        <v>0</v>
      </c>
      <c r="AD18" s="177">
        <f t="shared" si="7"/>
        <v>0</v>
      </c>
      <c r="AE18" s="180">
        <f>IF('Funding Allocation Parameters'!$C$7="Basic Library Subsidy", MIN(AC18*'Funding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MIN(AC18*VLOOKUP(CONCATENATE($A18, 'Funding Allocation Parameters'!$I$7), 'Library Subsidy Complex'!$C$2:$J$55, 2, FALSE), VLOOKUP(CONCATENATE($A18, 'Funding Allocation Parameters'!$I$7), 'Library Subsidy Complex'!$C$2:$J$55, 4, FALSE)), 0)))))</f>
        <v>0</v>
      </c>
      <c r="AF18" s="180">
        <f>IF('Funding Allocation Parameters'!$C$7="Basic Library Subsidy", 0, IF('Funding Allocation Parameters'!$C$7="Grant funding",MIN(AC18*'Funding Allocation Parameters'!$E$7, 'Funding Allocation Parameters'!$G$7), IF('Funding Allocation Parameters'!$C$7="Other author funding", 0, IF('Funding Allocation Parameters'!$C$7="Any discretionary funds (grants if available, other if no grants)", MIN(AC18*'Funding Allocation Parameters'!$E$7, 'Funding Allocation Parameters'!$G$7), IF('Funding Allocation Parameters'!$C$7="Complex Library Subsidy", 0, 0)))))</f>
        <v>0</v>
      </c>
      <c r="AG18" s="180">
        <f>IF('Funding Allocation Parameters'!$C$7="Basic Library Subsidy", 0, IF('Funding Allocation Parameters'!$C$7="Grant funding", 0, IF('Funding Allocation Parameters'!$C$7="Other author funding",  MIN(AC18*'Funding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" s="180">
        <f>IF('Funding Allocation Parameters'!$C$7="Basic Library Subsidy", MIN(AD18*'Funding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MIN(AD18*VLOOKUP(CONCATENATE($A18, 'Funding Allocation Parameters'!$I$7), 'Library Subsidy Complex'!$C$2:$J$55, 3, FALSE), VLOOKUP(CONCATENATE($A18, 'Funding Allocation Parameters'!$I$7), 'Library Subsidy Complex'!$C$2:$J$55, 5, FALSE)), 0)))))</f>
        <v>0</v>
      </c>
      <c r="AI18" s="180">
        <f>IF('Funding Allocation Parameters'!$C$7="Basic Library Subsidy", 0, IF('Funding Allocation Parameters'!$C$7="Grant funding", 0, IF('Funding Allocation Parameters'!$C$7="Other author funding",  MIN(AD18*'Funding Allocation Parameters'!$E$7, 'Funding Allocation Parameters'!$G$7), IF('Funding Allocation Parameters'!$C$7="Any discretionary funds (grants if available, other if no grants)", MIN(AD18*'Funding Allocation Parameters'!$E$7, 'Funding Allocation Parameters'!$G$7), IF('Funding Allocation Parameters'!$C$7="Complex Library Subsidy", 0, 0)))))</f>
        <v>0</v>
      </c>
      <c r="AJ18" s="177">
        <f t="shared" si="8"/>
        <v>0</v>
      </c>
      <c r="AK18" s="177">
        <f t="shared" si="9"/>
        <v>0</v>
      </c>
      <c r="AL18" s="181">
        <f>IF('Funding Allocation Parameters'!$C$8="Basic Library Subsidy", MIN(AJ18*'Funding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MIN(AJ18*VLOOKUP(CONCATENATE($A18, 'Funding Allocation Parameters'!$I$8), 'Library Subsidy Complex'!$C$2:$J$55, 2, FALSE), VLOOKUP(CONCATENATE($A18, 'Funding Allocation Parameters'!$I$8), 'Library Subsidy Complex'!$C$2:$J$55, 4, FALSE)), 0)))))</f>
        <v>0</v>
      </c>
      <c r="AM18" s="181">
        <f>IF('Funding Allocation Parameters'!$C$8="Basic Library Subsidy", 0, IF('Funding Allocation Parameters'!$C$8="Grant funding",MIN(AJ18*'Funding Allocation Parameters'!$E$8, 'Funding Allocation Parameters'!$G$8), IF('Funding Allocation Parameters'!$C$8="Other author funding", 0, IF('Funding Allocation Parameters'!$C$8="Any discretionary funds (grants if available, other if no grants)", MIN(AJ18*'Funding Allocation Parameters'!$E$8, 'Funding Allocation Parameters'!$G$8), IF('Funding Allocation Parameters'!$C$8="Complex Library Subsidy", 0, 0)))))</f>
        <v>0</v>
      </c>
      <c r="AN18" s="181">
        <f>IF('Funding Allocation Parameters'!$C$8="Basic Library Subsidy", 0, IF('Funding Allocation Parameters'!$C$8="Grant funding", 0, IF('Funding Allocation Parameters'!$C$8="Other author funding",  MIN(AJ18*'Funding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" s="181">
        <f>IF('Funding Allocation Parameters'!$C$8="Basic Library Subsidy", MIN(AK18*'Funding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MIN(AK18*VLOOKUP(CONCATENATE($A18, 'Funding Allocation Parameters'!$I$8), 'Library Subsidy Complex'!$C$2:$J$55, 3, FALSE), VLOOKUP(CONCATENATE($A18, 'Funding Allocation Parameters'!$I$8), 'Library Subsidy Complex'!$C$2:$J$55, 5, FALSE)), 0)))))</f>
        <v>0</v>
      </c>
      <c r="AP18" s="181">
        <f>IF('Funding Allocation Parameters'!$C$8="Basic Library Subsidy", 0, IF('Funding Allocation Parameters'!$C$8="Grant funding", 0, IF('Funding Allocation Parameters'!$C$8="Other author funding",  MIN(AK18*'Funding Allocation Parameters'!$E$8, 'Funding Allocation Parameters'!$G$8), IF('Funding Allocation Parameters'!$C$8="Any discretionary funds (grants if available, other if no grants)", MIN(AK18*'Funding Allocation Parameters'!$E$8, 'Funding Allocation Parameters'!$G$8), IF('Funding Allocation Parameters'!$C$8="Complex Library Subsidy", 0, 0)))))</f>
        <v>0</v>
      </c>
      <c r="AQ18" s="177">
        <f t="shared" si="10"/>
        <v>0</v>
      </c>
      <c r="AR18" s="177">
        <f t="shared" si="11"/>
        <v>0</v>
      </c>
      <c r="AS18" s="182">
        <f t="shared" si="12"/>
        <v>1189</v>
      </c>
      <c r="AT18" s="182">
        <f t="shared" si="13"/>
        <v>84.953200000000152</v>
      </c>
      <c r="AU18" s="182">
        <f t="shared" si="14"/>
        <v>0</v>
      </c>
      <c r="AV18" s="182">
        <f t="shared" si="15"/>
        <v>1189</v>
      </c>
      <c r="AW18" s="182">
        <f t="shared" si="16"/>
        <v>84.953200000000152</v>
      </c>
      <c r="AX18" s="183">
        <f t="shared" si="17"/>
        <v>402.89378798724505</v>
      </c>
      <c r="AY18" s="183">
        <f t="shared" si="18"/>
        <v>28.786473128375178</v>
      </c>
      <c r="AZ18" s="183">
        <f t="shared" si="19"/>
        <v>0</v>
      </c>
      <c r="BA18" s="183">
        <f t="shared" si="20"/>
        <v>250.84464617645543</v>
      </c>
      <c r="BB18" s="183">
        <f t="shared" si="21"/>
        <v>17.922670643866855</v>
      </c>
      <c r="BC18" s="184">
        <f t="shared" si="22"/>
        <v>653.7384341637005</v>
      </c>
      <c r="BD18" s="184">
        <f t="shared" si="23"/>
        <v>0</v>
      </c>
      <c r="BE18" s="184">
        <f t="shared" si="24"/>
        <v>28.786473128375178</v>
      </c>
      <c r="BF18" s="184">
        <f t="shared" si="25"/>
        <v>17.922670643866855</v>
      </c>
      <c r="BG18" s="102">
        <f t="shared" si="26"/>
        <v>0</v>
      </c>
      <c r="BH18" s="102">
        <f t="shared" si="27"/>
        <v>0</v>
      </c>
      <c r="BI18" s="102">
        <f t="shared" si="28"/>
        <v>0</v>
      </c>
      <c r="BJ18" s="102">
        <f t="shared" si="29"/>
        <v>0.33885095709608498</v>
      </c>
      <c r="BK18" s="102">
        <f t="shared" si="30"/>
        <v>0.21097110696085403</v>
      </c>
      <c r="BL18" s="102">
        <f t="shared" si="31"/>
        <v>0</v>
      </c>
      <c r="BN18" s="102"/>
    </row>
    <row r="19" spans="1:66" x14ac:dyDescent="0.25">
      <c r="A19" s="102" t="s">
        <v>17</v>
      </c>
      <c r="B19" s="102" t="s">
        <v>8</v>
      </c>
      <c r="C19" s="102" t="s">
        <v>10</v>
      </c>
      <c r="D19" s="102" t="s">
        <v>11</v>
      </c>
      <c r="E19" s="102">
        <v>17641</v>
      </c>
      <c r="F19" s="102" t="s">
        <v>9</v>
      </c>
      <c r="G19" s="102">
        <v>0.76200000000000001</v>
      </c>
      <c r="H19" s="102">
        <v>0.49272349272349297</v>
      </c>
      <c r="I19" s="102">
        <v>0.303661562544699</v>
      </c>
      <c r="J19" s="167">
        <f>IFERROR(H19*VLOOKUP(A19, 'Advanced Parameters'!$B$7:$G$20, 6, FALSE)*VLOOKUP(A19, 'Growth Parameters'!$B$6:$H$19, 6, FALSE), 0)</f>
        <v>0.49272349272349297</v>
      </c>
      <c r="K19" s="167">
        <f>IFERROR(IF('Advanced Parameters'!$C$5="n",'Raw Data'!I19*VLOOKUP(A19,'Advanced Parameters'!$B$7:$G$20,6,FALSE),J19*VLOOKUP(A19,'Advanced Parameters'!$B$7:$G$20,2,FALSE))*VLOOKUP(A19, 'Growth Parameters'!$B$6:$H$19, 6, FALSE), 0)</f>
        <v>0.303661562544699</v>
      </c>
      <c r="L19" s="167">
        <f t="shared" si="1"/>
        <v>0.18906193017879397</v>
      </c>
      <c r="M19" s="168">
        <f>IFERROR(IF(G19="NA","NA",IF(G19&gt;'APC Parameters'!$K$6+VLOOKUP('Raw Data'!A19, 'APC Parameters'!$H$7:$L$20, 4, FALSE), 'APC Parameters'!$L$6+VLOOKUP('Raw Data'!A19, 'APC Parameters'!$H$7:$L$20, 5, FALSE), G19*('APC Parameters'!$J$6+VLOOKUP('Raw Data'!A19, 'APC Parameters'!$H$7:$L$20, 3, FALSE))+'APC Parameters'!$I$6+VLOOKUP('Raw Data'!A19, 'APC Parameters'!$H$7:$L$20, 2, FALSE))), 0)</f>
        <v>1688.2428</v>
      </c>
      <c r="N19" s="168">
        <f t="shared" si="2"/>
        <v>831.83688898128935</v>
      </c>
      <c r="O19" s="168">
        <f>IFERROR(IF(M19="NA",VLOOKUP(D19,'Internal Calculations'!$B$10:$C$11,2,FALSE), M19)*VLOOKUP(A19, 'Growth Parameters'!$B$6:$H$19, 7, FALSE), 0)</f>
        <v>1688.2428</v>
      </c>
      <c r="P19" s="177">
        <f t="shared" si="3"/>
        <v>831.83688898128935</v>
      </c>
      <c r="Q19" s="178">
        <f>IF('Funding Allocation Parameters'!$C$5="Basic Library Subsidy", MIN(O19*('Funding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MIN($O19*(VLOOKUP(CONCATENATE($A19, 'Funding Allocation Parameters'!$I$5), 'Library Subsidy Complex'!$C$2:$J$55, 2, FALSE)), VLOOKUP(CONCATENATE($A19, 'Funding Allocation Parameters'!$I$5), 'Library Subsidy Complex'!$C$2:$J$55, 4, FALSE)), 0)))))</f>
        <v>1189</v>
      </c>
      <c r="R19" s="178">
        <f>IF('Funding Allocation Parameters'!$C$5="Basic Library Subsidy", 0, IF('Funding Allocation Parameters'!$C$5="Grant funding",MIN(O19*('Funding Allocation Parameters'!$E$5), 'Funding Allocation Parameters'!$G$5), IF('Funding Allocation Parameters'!$C$5="Other author funding", 0, IF('Funding Allocation Parameters'!$C$5="Any discretionary funds (grants if available, other if no grants)", MIN(O19*('Funding Allocation Parameters'!$E$5), 'Funding Allocation Parameters'!$G$5), IF('Funding Allocation Parameters'!$C$5="Complex Library Subsidy", 0, 0)))))</f>
        <v>0</v>
      </c>
      <c r="S19" s="178">
        <f>IF('Funding Allocation Parameters'!$C$5="Basic Library Subsidy", 0, IF('Funding Allocation Parameters'!$C$5="Grant funding", 0, IF('Funding Allocation Parameters'!$C$5="Other author funding",  MIN(O19*('Funding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" s="178">
        <f>IF('Funding Allocation Parameters'!$C$5="Basic Library Subsidy", MIN(O19*('Funding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MIN($O19*(VLOOKUP(CONCATENATE($A19, 'Funding Allocation Parameters'!$I$5), 'Library Subsidy Complex'!$C$2:$J$55, 6, FALSE)), VLOOKUP(CONCATENATE($A19, 'Funding Allocation Parameters'!$I$5), 'Library Subsidy Complex'!$C$2:$J$55, 8, FALSE)), 0)))))</f>
        <v>1189</v>
      </c>
      <c r="U19" s="178">
        <f>IF('Funding Allocation Parameters'!$C$5="Basic Library Subsidy", 0, IF('Funding Allocation Parameters'!$C$5="Grant funding", 0, IF('Funding Allocation Parameters'!$C$5="Other author funding",  MIN(O19*('Funding Allocation Parameters'!$E$5), 'Funding Allocation Parameters'!$G$5), IF('Funding Allocation Parameters'!$C$5="Any discretionary funds (grants if available, other if no grants)", MIN(O19*('Funding Allocation Parameters'!$E$5), 'Funding Allocation Parameters'!$G$5), IF('Funding Allocation Parameters'!$C$5="Complex Library Subsidy", 0, 0)))))</f>
        <v>0</v>
      </c>
      <c r="V19" s="177">
        <f t="shared" si="4"/>
        <v>499.24279999999999</v>
      </c>
      <c r="W19" s="177">
        <f t="shared" si="5"/>
        <v>499.24279999999999</v>
      </c>
      <c r="X19" s="179">
        <f>IF('Funding Allocation Parameters'!$C$6="Basic Library Subsidy", MIN(V19*'Funding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MIN(V19*VLOOKUP(CONCATENATE($A19, 'Funding Allocation Parameters'!$I$6), 'Library Subsidy Complex'!$C$2:$J$55, 2, FALSE), VLOOKUP(CONCATENATE($A19, 'Funding Allocation Parameters'!$I$6), 'Library Subsidy Complex'!$C$2:$J$55, 4, FALSE)), 0)))))</f>
        <v>0</v>
      </c>
      <c r="Y19" s="179">
        <f>IF('Funding Allocation Parameters'!$C$6="Basic Library Subsidy", 0, IF('Funding Allocation Parameters'!$C$6="Grant funding",MIN(V19*'Funding Allocation Parameters'!$E$6, 'Funding Allocation Parameters'!$G$6), IF('Funding Allocation Parameters'!$C$6="Other author funding", 0, IF('Funding Allocation Parameters'!$C$6="Any discretionary funds (grants if available, other if no grants)", MIN(V19*'Funding Allocation Parameters'!$E$6, 'Funding Allocation Parameters'!$G$6), IF('Funding Allocation Parameters'!$C$6="Complex Library Subsidy", 0, 0)))))</f>
        <v>499.24279999999999</v>
      </c>
      <c r="Z19" s="179">
        <f>IF('Funding Allocation Parameters'!$C$6="Basic Library Subsidy", 0, IF('Funding Allocation Parameters'!$C$6="Grant funding", 0, IF('Funding Allocation Parameters'!$C$6="Other author funding",  MIN(V19*'Funding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" s="179">
        <f>IF('Funding Allocation Parameters'!$C$6="Basic Library Subsidy", MIN(W19*'Funding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MIN(W19*VLOOKUP(CONCATENATE($A19, 'Funding Allocation Parameters'!$I$6), 'Library Subsidy Complex'!$C$2:$J$55, 3, FALSE), VLOOKUP(CONCATENATE($A19, 'Funding Allocation Parameters'!$I$6), 'Library Subsidy Complex'!$C$2:$J$55, 5, FALSE)), 0)))))</f>
        <v>0</v>
      </c>
      <c r="AB19" s="179">
        <f>IF('Funding Allocation Parameters'!$C$6="Basic Library Subsidy", 0, IF('Funding Allocation Parameters'!$C$6="Grant funding", 0, IF('Funding Allocation Parameters'!$C$6="Other author funding",  MIN(W19*'Funding Allocation Parameters'!$E$6, 'Funding Allocation Parameters'!$G$6), IF('Funding Allocation Parameters'!$C$6="Any discretionary funds (grants if available, other if no grants)", MIN(W19*'Funding Allocation Parameters'!$E$6, 'Funding Allocation Parameters'!$G$6), IF('Funding Allocation Parameters'!$C$6="Complex Library Subsidy", 0, 0)))))</f>
        <v>499.24279999999999</v>
      </c>
      <c r="AC19" s="177">
        <f t="shared" si="6"/>
        <v>0</v>
      </c>
      <c r="AD19" s="177">
        <f t="shared" si="7"/>
        <v>0</v>
      </c>
      <c r="AE19" s="180">
        <f>IF('Funding Allocation Parameters'!$C$7="Basic Library Subsidy", MIN(AC19*'Funding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MIN(AC19*VLOOKUP(CONCATENATE($A19, 'Funding Allocation Parameters'!$I$7), 'Library Subsidy Complex'!$C$2:$J$55, 2, FALSE), VLOOKUP(CONCATENATE($A19, 'Funding Allocation Parameters'!$I$7), 'Library Subsidy Complex'!$C$2:$J$55, 4, FALSE)), 0)))))</f>
        <v>0</v>
      </c>
      <c r="AF19" s="180">
        <f>IF('Funding Allocation Parameters'!$C$7="Basic Library Subsidy", 0, IF('Funding Allocation Parameters'!$C$7="Grant funding",MIN(AC19*'Funding Allocation Parameters'!$E$7, 'Funding Allocation Parameters'!$G$7), IF('Funding Allocation Parameters'!$C$7="Other author funding", 0, IF('Funding Allocation Parameters'!$C$7="Any discretionary funds (grants if available, other if no grants)", MIN(AC19*'Funding Allocation Parameters'!$E$7, 'Funding Allocation Parameters'!$G$7), IF('Funding Allocation Parameters'!$C$7="Complex Library Subsidy", 0, 0)))))</f>
        <v>0</v>
      </c>
      <c r="AG19" s="180">
        <f>IF('Funding Allocation Parameters'!$C$7="Basic Library Subsidy", 0, IF('Funding Allocation Parameters'!$C$7="Grant funding", 0, IF('Funding Allocation Parameters'!$C$7="Other author funding",  MIN(AC19*'Funding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" s="180">
        <f>IF('Funding Allocation Parameters'!$C$7="Basic Library Subsidy", MIN(AD19*'Funding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MIN(AD19*VLOOKUP(CONCATENATE($A19, 'Funding Allocation Parameters'!$I$7), 'Library Subsidy Complex'!$C$2:$J$55, 3, FALSE), VLOOKUP(CONCATENATE($A19, 'Funding Allocation Parameters'!$I$7), 'Library Subsidy Complex'!$C$2:$J$55, 5, FALSE)), 0)))))</f>
        <v>0</v>
      </c>
      <c r="AI19" s="180">
        <f>IF('Funding Allocation Parameters'!$C$7="Basic Library Subsidy", 0, IF('Funding Allocation Parameters'!$C$7="Grant funding", 0, IF('Funding Allocation Parameters'!$C$7="Other author funding",  MIN(AD19*'Funding Allocation Parameters'!$E$7, 'Funding Allocation Parameters'!$G$7), IF('Funding Allocation Parameters'!$C$7="Any discretionary funds (grants if available, other if no grants)", MIN(AD19*'Funding Allocation Parameters'!$E$7, 'Funding Allocation Parameters'!$G$7), IF('Funding Allocation Parameters'!$C$7="Complex Library Subsidy", 0, 0)))))</f>
        <v>0</v>
      </c>
      <c r="AJ19" s="177">
        <f t="shared" si="8"/>
        <v>0</v>
      </c>
      <c r="AK19" s="177">
        <f t="shared" si="9"/>
        <v>0</v>
      </c>
      <c r="AL19" s="181">
        <f>IF('Funding Allocation Parameters'!$C$8="Basic Library Subsidy", MIN(AJ19*'Funding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MIN(AJ19*VLOOKUP(CONCATENATE($A19, 'Funding Allocation Parameters'!$I$8), 'Library Subsidy Complex'!$C$2:$J$55, 2, FALSE), VLOOKUP(CONCATENATE($A19, 'Funding Allocation Parameters'!$I$8), 'Library Subsidy Complex'!$C$2:$J$55, 4, FALSE)), 0)))))</f>
        <v>0</v>
      </c>
      <c r="AM19" s="181">
        <f>IF('Funding Allocation Parameters'!$C$8="Basic Library Subsidy", 0, IF('Funding Allocation Parameters'!$C$8="Grant funding",MIN(AJ19*'Funding Allocation Parameters'!$E$8, 'Funding Allocation Parameters'!$G$8), IF('Funding Allocation Parameters'!$C$8="Other author funding", 0, IF('Funding Allocation Parameters'!$C$8="Any discretionary funds (grants if available, other if no grants)", MIN(AJ19*'Funding Allocation Parameters'!$E$8, 'Funding Allocation Parameters'!$G$8), IF('Funding Allocation Parameters'!$C$8="Complex Library Subsidy", 0, 0)))))</f>
        <v>0</v>
      </c>
      <c r="AN19" s="181">
        <f>IF('Funding Allocation Parameters'!$C$8="Basic Library Subsidy", 0, IF('Funding Allocation Parameters'!$C$8="Grant funding", 0, IF('Funding Allocation Parameters'!$C$8="Other author funding",  MIN(AJ19*'Funding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" s="181">
        <f>IF('Funding Allocation Parameters'!$C$8="Basic Library Subsidy", MIN(AK19*'Funding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MIN(AK19*VLOOKUP(CONCATENATE($A19, 'Funding Allocation Parameters'!$I$8), 'Library Subsidy Complex'!$C$2:$J$55, 3, FALSE), VLOOKUP(CONCATENATE($A19, 'Funding Allocation Parameters'!$I$8), 'Library Subsidy Complex'!$C$2:$J$55, 5, FALSE)), 0)))))</f>
        <v>0</v>
      </c>
      <c r="AP19" s="181">
        <f>IF('Funding Allocation Parameters'!$C$8="Basic Library Subsidy", 0, IF('Funding Allocation Parameters'!$C$8="Grant funding", 0, IF('Funding Allocation Parameters'!$C$8="Other author funding",  MIN(AK19*'Funding Allocation Parameters'!$E$8, 'Funding Allocation Parameters'!$G$8), IF('Funding Allocation Parameters'!$C$8="Any discretionary funds (grants if available, other if no grants)", MIN(AK19*'Funding Allocation Parameters'!$E$8, 'Funding Allocation Parameters'!$G$8), IF('Funding Allocation Parameters'!$C$8="Complex Library Subsidy", 0, 0)))))</f>
        <v>0</v>
      </c>
      <c r="AQ19" s="177">
        <f t="shared" si="10"/>
        <v>0</v>
      </c>
      <c r="AR19" s="177">
        <f t="shared" si="11"/>
        <v>0</v>
      </c>
      <c r="AS19" s="182">
        <f t="shared" si="12"/>
        <v>1189</v>
      </c>
      <c r="AT19" s="182">
        <f t="shared" si="13"/>
        <v>499.24279999999999</v>
      </c>
      <c r="AU19" s="182">
        <f t="shared" si="14"/>
        <v>0</v>
      </c>
      <c r="AV19" s="182">
        <f t="shared" si="15"/>
        <v>1189</v>
      </c>
      <c r="AW19" s="182">
        <f t="shared" si="16"/>
        <v>499.24279999999999</v>
      </c>
      <c r="AX19" s="183">
        <f t="shared" si="17"/>
        <v>361.05359786564713</v>
      </c>
      <c r="AY19" s="183">
        <f t="shared" si="18"/>
        <v>151.60084873719066</v>
      </c>
      <c r="AZ19" s="183">
        <f t="shared" si="19"/>
        <v>0</v>
      </c>
      <c r="BA19" s="183">
        <f t="shared" si="20"/>
        <v>224.79463498258602</v>
      </c>
      <c r="BB19" s="183">
        <f t="shared" si="21"/>
        <v>94.387807395865593</v>
      </c>
      <c r="BC19" s="184">
        <f t="shared" si="22"/>
        <v>585.84823284823312</v>
      </c>
      <c r="BD19" s="184">
        <f t="shared" si="23"/>
        <v>0</v>
      </c>
      <c r="BE19" s="184">
        <f t="shared" si="24"/>
        <v>151.60084873719066</v>
      </c>
      <c r="BF19" s="184">
        <f t="shared" si="25"/>
        <v>94.387807395865593</v>
      </c>
      <c r="BG19" s="102">
        <f t="shared" si="26"/>
        <v>0</v>
      </c>
      <c r="BH19" s="102">
        <f t="shared" si="27"/>
        <v>0</v>
      </c>
      <c r="BI19" s="102">
        <f t="shared" si="28"/>
        <v>0</v>
      </c>
      <c r="BJ19" s="102">
        <f t="shared" si="29"/>
        <v>0.303661562544699</v>
      </c>
      <c r="BK19" s="102">
        <f t="shared" si="30"/>
        <v>0.18906193017879397</v>
      </c>
      <c r="BL19" s="102">
        <f t="shared" si="31"/>
        <v>0</v>
      </c>
      <c r="BN19" s="102"/>
    </row>
    <row r="20" spans="1:66" x14ac:dyDescent="0.25">
      <c r="A20" s="102" t="s">
        <v>17</v>
      </c>
      <c r="B20" s="102" t="s">
        <v>8</v>
      </c>
      <c r="C20" s="102" t="s">
        <v>10</v>
      </c>
      <c r="D20" s="102" t="s">
        <v>11</v>
      </c>
      <c r="E20" s="102">
        <v>13377</v>
      </c>
      <c r="F20" s="102" t="s">
        <v>9</v>
      </c>
      <c r="G20" s="102">
        <v>0.28299999999999997</v>
      </c>
      <c r="H20" s="102">
        <v>0.49272349272349297</v>
      </c>
      <c r="I20" s="102">
        <v>0.303661562544699</v>
      </c>
      <c r="J20" s="167">
        <f>IFERROR(H20*VLOOKUP(A20, 'Advanced Parameters'!$B$7:$G$20, 6, FALSE)*VLOOKUP(A20, 'Growth Parameters'!$B$6:$H$19, 6, FALSE), 0)</f>
        <v>0.49272349272349297</v>
      </c>
      <c r="K20" s="167">
        <f>IFERROR(IF('Advanced Parameters'!$C$5="n",'Raw Data'!I20*VLOOKUP(A20,'Advanced Parameters'!$B$7:$G$20,6,FALSE),J20*VLOOKUP(A20,'Advanced Parameters'!$B$7:$G$20,2,FALSE))*VLOOKUP(A20, 'Growth Parameters'!$B$6:$H$19, 6, FALSE), 0)</f>
        <v>0.303661562544699</v>
      </c>
      <c r="L20" s="167">
        <f t="shared" ref="L20:L83" si="32">J20-K20</f>
        <v>0.18906193017879397</v>
      </c>
      <c r="M20" s="168">
        <f>IFERROR(IF(G20="NA","NA",IF(G20&gt;'APC Parameters'!$K$6+VLOOKUP('Raw Data'!A20, 'APC Parameters'!$H$7:$L$20, 4, FALSE), 'APC Parameters'!$L$6+VLOOKUP('Raw Data'!A20, 'APC Parameters'!$H$7:$L$20, 5, FALSE), G20*('APC Parameters'!$J$6+VLOOKUP('Raw Data'!A20, 'APC Parameters'!$H$7:$L$20, 3, FALSE))+'APC Parameters'!$I$6+VLOOKUP('Raw Data'!A20, 'APC Parameters'!$H$7:$L$20, 2, FALSE))), 0)</f>
        <v>1348.4402</v>
      </c>
      <c r="N20" s="168">
        <f t="shared" si="2"/>
        <v>664.40816507276543</v>
      </c>
      <c r="O20" s="168">
        <f>IFERROR(IF(M20="NA",VLOOKUP(D20,'Internal Calculations'!$B$10:$C$11,2,FALSE), M20)*VLOOKUP(A20, 'Growth Parameters'!$B$6:$H$19, 7, FALSE), 0)</f>
        <v>1348.4402</v>
      </c>
      <c r="P20" s="177">
        <f t="shared" si="3"/>
        <v>664.40816507276543</v>
      </c>
      <c r="Q20" s="178">
        <f>IF('Funding Allocation Parameters'!$C$5="Basic Library Subsidy", MIN(O20*('Funding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MIN($O20*(VLOOKUP(CONCATENATE($A20, 'Funding Allocation Parameters'!$I$5), 'Library Subsidy Complex'!$C$2:$J$55, 2, FALSE)), VLOOKUP(CONCATENATE($A20, 'Funding Allocation Parameters'!$I$5), 'Library Subsidy Complex'!$C$2:$J$55, 4, FALSE)), 0)))))</f>
        <v>1189</v>
      </c>
      <c r="R20" s="178">
        <f>IF('Funding Allocation Parameters'!$C$5="Basic Library Subsidy", 0, IF('Funding Allocation Parameters'!$C$5="Grant funding",MIN(O20*('Funding Allocation Parameters'!$E$5), 'Funding Allocation Parameters'!$G$5), IF('Funding Allocation Parameters'!$C$5="Other author funding", 0, IF('Funding Allocation Parameters'!$C$5="Any discretionary funds (grants if available, other if no grants)", MIN(O20*('Funding Allocation Parameters'!$E$5), 'Funding Allocation Parameters'!$G$5), IF('Funding Allocation Parameters'!$C$5="Complex Library Subsidy", 0, 0)))))</f>
        <v>0</v>
      </c>
      <c r="S20" s="178">
        <f>IF('Funding Allocation Parameters'!$C$5="Basic Library Subsidy", 0, IF('Funding Allocation Parameters'!$C$5="Grant funding", 0, IF('Funding Allocation Parameters'!$C$5="Other author funding",  MIN(O20*('Funding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" s="178">
        <f>IF('Funding Allocation Parameters'!$C$5="Basic Library Subsidy", MIN(O20*('Funding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MIN($O20*(VLOOKUP(CONCATENATE($A20, 'Funding Allocation Parameters'!$I$5), 'Library Subsidy Complex'!$C$2:$J$55, 6, FALSE)), VLOOKUP(CONCATENATE($A20, 'Funding Allocation Parameters'!$I$5), 'Library Subsidy Complex'!$C$2:$J$55, 8, FALSE)), 0)))))</f>
        <v>1189</v>
      </c>
      <c r="U20" s="178">
        <f>IF('Funding Allocation Parameters'!$C$5="Basic Library Subsidy", 0, IF('Funding Allocation Parameters'!$C$5="Grant funding", 0, IF('Funding Allocation Parameters'!$C$5="Other author funding",  MIN(O20*('Funding Allocation Parameters'!$E$5), 'Funding Allocation Parameters'!$G$5), IF('Funding Allocation Parameters'!$C$5="Any discretionary funds (grants if available, other if no grants)", MIN(O20*('Funding Allocation Parameters'!$E$5), 'Funding Allocation Parameters'!$G$5), IF('Funding Allocation Parameters'!$C$5="Complex Library Subsidy", 0, 0)))))</f>
        <v>0</v>
      </c>
      <c r="V20" s="177">
        <f t="shared" si="4"/>
        <v>159.4402</v>
      </c>
      <c r="W20" s="177">
        <f t="shared" si="5"/>
        <v>159.4402</v>
      </c>
      <c r="X20" s="179">
        <f>IF('Funding Allocation Parameters'!$C$6="Basic Library Subsidy", MIN(V20*'Funding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MIN(V20*VLOOKUP(CONCATENATE($A20, 'Funding Allocation Parameters'!$I$6), 'Library Subsidy Complex'!$C$2:$J$55, 2, FALSE), VLOOKUP(CONCATENATE($A20, 'Funding Allocation Parameters'!$I$6), 'Library Subsidy Complex'!$C$2:$J$55, 4, FALSE)), 0)))))</f>
        <v>0</v>
      </c>
      <c r="Y20" s="179">
        <f>IF('Funding Allocation Parameters'!$C$6="Basic Library Subsidy", 0, IF('Funding Allocation Parameters'!$C$6="Grant funding",MIN(V20*'Funding Allocation Parameters'!$E$6, 'Funding Allocation Parameters'!$G$6), IF('Funding Allocation Parameters'!$C$6="Other author funding", 0, IF('Funding Allocation Parameters'!$C$6="Any discretionary funds (grants if available, other if no grants)", MIN(V20*'Funding Allocation Parameters'!$E$6, 'Funding Allocation Parameters'!$G$6), IF('Funding Allocation Parameters'!$C$6="Complex Library Subsidy", 0, 0)))))</f>
        <v>159.4402</v>
      </c>
      <c r="Z20" s="179">
        <f>IF('Funding Allocation Parameters'!$C$6="Basic Library Subsidy", 0, IF('Funding Allocation Parameters'!$C$6="Grant funding", 0, IF('Funding Allocation Parameters'!$C$6="Other author funding",  MIN(V20*'Funding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" s="179">
        <f>IF('Funding Allocation Parameters'!$C$6="Basic Library Subsidy", MIN(W20*'Funding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MIN(W20*VLOOKUP(CONCATENATE($A20, 'Funding Allocation Parameters'!$I$6), 'Library Subsidy Complex'!$C$2:$J$55, 3, FALSE), VLOOKUP(CONCATENATE($A20, 'Funding Allocation Parameters'!$I$6), 'Library Subsidy Complex'!$C$2:$J$55, 5, FALSE)), 0)))))</f>
        <v>0</v>
      </c>
      <c r="AB20" s="179">
        <f>IF('Funding Allocation Parameters'!$C$6="Basic Library Subsidy", 0, IF('Funding Allocation Parameters'!$C$6="Grant funding", 0, IF('Funding Allocation Parameters'!$C$6="Other author funding",  MIN(W20*'Funding Allocation Parameters'!$E$6, 'Funding Allocation Parameters'!$G$6), IF('Funding Allocation Parameters'!$C$6="Any discretionary funds (grants if available, other if no grants)", MIN(W20*'Funding Allocation Parameters'!$E$6, 'Funding Allocation Parameters'!$G$6), IF('Funding Allocation Parameters'!$C$6="Complex Library Subsidy", 0, 0)))))</f>
        <v>159.4402</v>
      </c>
      <c r="AC20" s="177">
        <f t="shared" si="6"/>
        <v>0</v>
      </c>
      <c r="AD20" s="177">
        <f t="shared" si="7"/>
        <v>0</v>
      </c>
      <c r="AE20" s="180">
        <f>IF('Funding Allocation Parameters'!$C$7="Basic Library Subsidy", MIN(AC20*'Funding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MIN(AC20*VLOOKUP(CONCATENATE($A20, 'Funding Allocation Parameters'!$I$7), 'Library Subsidy Complex'!$C$2:$J$55, 2, FALSE), VLOOKUP(CONCATENATE($A20, 'Funding Allocation Parameters'!$I$7), 'Library Subsidy Complex'!$C$2:$J$55, 4, FALSE)), 0)))))</f>
        <v>0</v>
      </c>
      <c r="AF20" s="180">
        <f>IF('Funding Allocation Parameters'!$C$7="Basic Library Subsidy", 0, IF('Funding Allocation Parameters'!$C$7="Grant funding",MIN(AC20*'Funding Allocation Parameters'!$E$7, 'Funding Allocation Parameters'!$G$7), IF('Funding Allocation Parameters'!$C$7="Other author funding", 0, IF('Funding Allocation Parameters'!$C$7="Any discretionary funds (grants if available, other if no grants)", MIN(AC20*'Funding Allocation Parameters'!$E$7, 'Funding Allocation Parameters'!$G$7), IF('Funding Allocation Parameters'!$C$7="Complex Library Subsidy", 0, 0)))))</f>
        <v>0</v>
      </c>
      <c r="AG20" s="180">
        <f>IF('Funding Allocation Parameters'!$C$7="Basic Library Subsidy", 0, IF('Funding Allocation Parameters'!$C$7="Grant funding", 0, IF('Funding Allocation Parameters'!$C$7="Other author funding",  MIN(AC20*'Funding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" s="180">
        <f>IF('Funding Allocation Parameters'!$C$7="Basic Library Subsidy", MIN(AD20*'Funding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MIN(AD20*VLOOKUP(CONCATENATE($A20, 'Funding Allocation Parameters'!$I$7), 'Library Subsidy Complex'!$C$2:$J$55, 3, FALSE), VLOOKUP(CONCATENATE($A20, 'Funding Allocation Parameters'!$I$7), 'Library Subsidy Complex'!$C$2:$J$55, 5, FALSE)), 0)))))</f>
        <v>0</v>
      </c>
      <c r="AI20" s="180">
        <f>IF('Funding Allocation Parameters'!$C$7="Basic Library Subsidy", 0, IF('Funding Allocation Parameters'!$C$7="Grant funding", 0, IF('Funding Allocation Parameters'!$C$7="Other author funding",  MIN(AD20*'Funding Allocation Parameters'!$E$7, 'Funding Allocation Parameters'!$G$7), IF('Funding Allocation Parameters'!$C$7="Any discretionary funds (grants if available, other if no grants)", MIN(AD20*'Funding Allocation Parameters'!$E$7, 'Funding Allocation Parameters'!$G$7), IF('Funding Allocation Parameters'!$C$7="Complex Library Subsidy", 0, 0)))))</f>
        <v>0</v>
      </c>
      <c r="AJ20" s="177">
        <f t="shared" si="8"/>
        <v>0</v>
      </c>
      <c r="AK20" s="177">
        <f t="shared" si="9"/>
        <v>0</v>
      </c>
      <c r="AL20" s="181">
        <f>IF('Funding Allocation Parameters'!$C$8="Basic Library Subsidy", MIN(AJ20*'Funding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MIN(AJ20*VLOOKUP(CONCATENATE($A20, 'Funding Allocation Parameters'!$I$8), 'Library Subsidy Complex'!$C$2:$J$55, 2, FALSE), VLOOKUP(CONCATENATE($A20, 'Funding Allocation Parameters'!$I$8), 'Library Subsidy Complex'!$C$2:$J$55, 4, FALSE)), 0)))))</f>
        <v>0</v>
      </c>
      <c r="AM20" s="181">
        <f>IF('Funding Allocation Parameters'!$C$8="Basic Library Subsidy", 0, IF('Funding Allocation Parameters'!$C$8="Grant funding",MIN(AJ20*'Funding Allocation Parameters'!$E$8, 'Funding Allocation Parameters'!$G$8), IF('Funding Allocation Parameters'!$C$8="Other author funding", 0, IF('Funding Allocation Parameters'!$C$8="Any discretionary funds (grants if available, other if no grants)", MIN(AJ20*'Funding Allocation Parameters'!$E$8, 'Funding Allocation Parameters'!$G$8), IF('Funding Allocation Parameters'!$C$8="Complex Library Subsidy", 0, 0)))))</f>
        <v>0</v>
      </c>
      <c r="AN20" s="181">
        <f>IF('Funding Allocation Parameters'!$C$8="Basic Library Subsidy", 0, IF('Funding Allocation Parameters'!$C$8="Grant funding", 0, IF('Funding Allocation Parameters'!$C$8="Other author funding",  MIN(AJ20*'Funding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" s="181">
        <f>IF('Funding Allocation Parameters'!$C$8="Basic Library Subsidy", MIN(AK20*'Funding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MIN(AK20*VLOOKUP(CONCATENATE($A20, 'Funding Allocation Parameters'!$I$8), 'Library Subsidy Complex'!$C$2:$J$55, 3, FALSE), VLOOKUP(CONCATENATE($A20, 'Funding Allocation Parameters'!$I$8), 'Library Subsidy Complex'!$C$2:$J$55, 5, FALSE)), 0)))))</f>
        <v>0</v>
      </c>
      <c r="AP20" s="181">
        <f>IF('Funding Allocation Parameters'!$C$8="Basic Library Subsidy", 0, IF('Funding Allocation Parameters'!$C$8="Grant funding", 0, IF('Funding Allocation Parameters'!$C$8="Other author funding",  MIN(AK20*'Funding Allocation Parameters'!$E$8, 'Funding Allocation Parameters'!$G$8), IF('Funding Allocation Parameters'!$C$8="Any discretionary funds (grants if available, other if no grants)", MIN(AK20*'Funding Allocation Parameters'!$E$8, 'Funding Allocation Parameters'!$G$8), IF('Funding Allocation Parameters'!$C$8="Complex Library Subsidy", 0, 0)))))</f>
        <v>0</v>
      </c>
      <c r="AQ20" s="177">
        <f t="shared" si="10"/>
        <v>0</v>
      </c>
      <c r="AR20" s="177">
        <f t="shared" si="11"/>
        <v>0</v>
      </c>
      <c r="AS20" s="182">
        <f t="shared" si="12"/>
        <v>1189</v>
      </c>
      <c r="AT20" s="182">
        <f t="shared" si="13"/>
        <v>159.4402</v>
      </c>
      <c r="AU20" s="182">
        <f t="shared" si="14"/>
        <v>0</v>
      </c>
      <c r="AV20" s="182">
        <f t="shared" si="15"/>
        <v>1189</v>
      </c>
      <c r="AW20" s="182">
        <f t="shared" si="16"/>
        <v>159.4402</v>
      </c>
      <c r="AX20" s="183">
        <f t="shared" si="17"/>
        <v>361.05359786564713</v>
      </c>
      <c r="AY20" s="183">
        <f t="shared" si="18"/>
        <v>48.415860264439317</v>
      </c>
      <c r="AZ20" s="183">
        <f t="shared" si="19"/>
        <v>0</v>
      </c>
      <c r="BA20" s="183">
        <f t="shared" si="20"/>
        <v>224.79463498258602</v>
      </c>
      <c r="BB20" s="183">
        <f t="shared" si="21"/>
        <v>30.144071960092948</v>
      </c>
      <c r="BC20" s="184">
        <f t="shared" si="22"/>
        <v>585.84823284823312</v>
      </c>
      <c r="BD20" s="184">
        <f t="shared" si="23"/>
        <v>0</v>
      </c>
      <c r="BE20" s="184">
        <f t="shared" si="24"/>
        <v>48.415860264439317</v>
      </c>
      <c r="BF20" s="184">
        <f t="shared" si="25"/>
        <v>30.144071960092948</v>
      </c>
      <c r="BG20" s="102">
        <f t="shared" si="26"/>
        <v>0</v>
      </c>
      <c r="BH20" s="102">
        <f t="shared" si="27"/>
        <v>0</v>
      </c>
      <c r="BI20" s="102">
        <f t="shared" si="28"/>
        <v>0</v>
      </c>
      <c r="BJ20" s="102">
        <f t="shared" si="29"/>
        <v>0.303661562544699</v>
      </c>
      <c r="BK20" s="102">
        <f t="shared" si="30"/>
        <v>0.18906193017879397</v>
      </c>
      <c r="BL20" s="102">
        <f t="shared" si="31"/>
        <v>0</v>
      </c>
      <c r="BN20" s="102"/>
    </row>
    <row r="21" spans="1:66" x14ac:dyDescent="0.25">
      <c r="A21" s="102" t="s">
        <v>17</v>
      </c>
      <c r="B21" s="102" t="s">
        <v>8</v>
      </c>
      <c r="C21" s="102" t="s">
        <v>10</v>
      </c>
      <c r="D21" s="102" t="s">
        <v>11</v>
      </c>
      <c r="E21" s="102">
        <v>15951</v>
      </c>
      <c r="F21" s="102" t="s">
        <v>9</v>
      </c>
      <c r="G21" s="102">
        <v>0.71499999999999997</v>
      </c>
      <c r="H21" s="102">
        <v>0.98544698544698595</v>
      </c>
      <c r="I21" s="102">
        <v>0.60732312508939701</v>
      </c>
      <c r="J21" s="167">
        <f>IFERROR(H21*VLOOKUP(A21, 'Advanced Parameters'!$B$7:$G$20, 6, FALSE)*VLOOKUP(A21, 'Growth Parameters'!$B$6:$H$19, 6, FALSE), 0)</f>
        <v>0.98544698544698595</v>
      </c>
      <c r="K21" s="167">
        <f>IFERROR(IF('Advanced Parameters'!$C$5="n",'Raw Data'!I21*VLOOKUP(A21,'Advanced Parameters'!$B$7:$G$20,6,FALSE),J21*VLOOKUP(A21,'Advanced Parameters'!$B$7:$G$20,2,FALSE))*VLOOKUP(A21, 'Growth Parameters'!$B$6:$H$19, 6, FALSE), 0)</f>
        <v>0.60732312508939701</v>
      </c>
      <c r="L21" s="167">
        <f t="shared" si="32"/>
        <v>0.37812386035758894</v>
      </c>
      <c r="M21" s="168">
        <f>IFERROR(IF(G21="NA","NA",IF(G21&gt;'APC Parameters'!$K$6+VLOOKUP('Raw Data'!A21, 'APC Parameters'!$H$7:$L$20, 4, FALSE), 'APC Parameters'!$L$6+VLOOKUP('Raw Data'!A21, 'APC Parameters'!$H$7:$L$20, 5, FALSE), G21*('APC Parameters'!$J$6+VLOOKUP('Raw Data'!A21, 'APC Parameters'!$H$7:$L$20, 3, FALSE))+'APC Parameters'!$I$6+VLOOKUP('Raw Data'!A21, 'APC Parameters'!$H$7:$L$20, 2, FALSE))), 0)</f>
        <v>1654.9010000000001</v>
      </c>
      <c r="N21" s="168">
        <f t="shared" si="2"/>
        <v>1630.8172016632025</v>
      </c>
      <c r="O21" s="168">
        <f>IFERROR(IF(M21="NA",VLOOKUP(D21,'Internal Calculations'!$B$10:$C$11,2,FALSE), M21)*VLOOKUP(A21, 'Growth Parameters'!$B$6:$H$19, 7, FALSE), 0)</f>
        <v>1654.9010000000001</v>
      </c>
      <c r="P21" s="177">
        <f t="shared" si="3"/>
        <v>1630.8172016632025</v>
      </c>
      <c r="Q21" s="178">
        <f>IF('Funding Allocation Parameters'!$C$5="Basic Library Subsidy", MIN(O21*('Funding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MIN($O21*(VLOOKUP(CONCATENATE($A21, 'Funding Allocation Parameters'!$I$5), 'Library Subsidy Complex'!$C$2:$J$55, 2, FALSE)), VLOOKUP(CONCATENATE($A21, 'Funding Allocation Parameters'!$I$5), 'Library Subsidy Complex'!$C$2:$J$55, 4, FALSE)), 0)))))</f>
        <v>1189</v>
      </c>
      <c r="R21" s="178">
        <f>IF('Funding Allocation Parameters'!$C$5="Basic Library Subsidy", 0, IF('Funding Allocation Parameters'!$C$5="Grant funding",MIN(O21*('Funding Allocation Parameters'!$E$5), 'Funding Allocation Parameters'!$G$5), IF('Funding Allocation Parameters'!$C$5="Other author funding", 0, IF('Funding Allocation Parameters'!$C$5="Any discretionary funds (grants if available, other if no grants)", MIN(O21*('Funding Allocation Parameters'!$E$5), 'Funding Allocation Parameters'!$G$5), IF('Funding Allocation Parameters'!$C$5="Complex Library Subsidy", 0, 0)))))</f>
        <v>0</v>
      </c>
      <c r="S21" s="178">
        <f>IF('Funding Allocation Parameters'!$C$5="Basic Library Subsidy", 0, IF('Funding Allocation Parameters'!$C$5="Grant funding", 0, IF('Funding Allocation Parameters'!$C$5="Other author funding",  MIN(O21*('Funding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" s="178">
        <f>IF('Funding Allocation Parameters'!$C$5="Basic Library Subsidy", MIN(O21*('Funding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MIN($O21*(VLOOKUP(CONCATENATE($A21, 'Funding Allocation Parameters'!$I$5), 'Library Subsidy Complex'!$C$2:$J$55, 6, FALSE)), VLOOKUP(CONCATENATE($A21, 'Funding Allocation Parameters'!$I$5), 'Library Subsidy Complex'!$C$2:$J$55, 8, FALSE)), 0)))))</f>
        <v>1189</v>
      </c>
      <c r="U21" s="178">
        <f>IF('Funding Allocation Parameters'!$C$5="Basic Library Subsidy", 0, IF('Funding Allocation Parameters'!$C$5="Grant funding", 0, IF('Funding Allocation Parameters'!$C$5="Other author funding",  MIN(O21*('Funding Allocation Parameters'!$E$5), 'Funding Allocation Parameters'!$G$5), IF('Funding Allocation Parameters'!$C$5="Any discretionary funds (grants if available, other if no grants)", MIN(O21*('Funding Allocation Parameters'!$E$5), 'Funding Allocation Parameters'!$G$5), IF('Funding Allocation Parameters'!$C$5="Complex Library Subsidy", 0, 0)))))</f>
        <v>0</v>
      </c>
      <c r="V21" s="177">
        <f t="shared" si="4"/>
        <v>465.90100000000007</v>
      </c>
      <c r="W21" s="177">
        <f t="shared" si="5"/>
        <v>465.90100000000007</v>
      </c>
      <c r="X21" s="179">
        <f>IF('Funding Allocation Parameters'!$C$6="Basic Library Subsidy", MIN(V21*'Funding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MIN(V21*VLOOKUP(CONCATENATE($A21, 'Funding Allocation Parameters'!$I$6), 'Library Subsidy Complex'!$C$2:$J$55, 2, FALSE), VLOOKUP(CONCATENATE($A21, 'Funding Allocation Parameters'!$I$6), 'Library Subsidy Complex'!$C$2:$J$55, 4, FALSE)), 0)))))</f>
        <v>0</v>
      </c>
      <c r="Y21" s="179">
        <f>IF('Funding Allocation Parameters'!$C$6="Basic Library Subsidy", 0, IF('Funding Allocation Parameters'!$C$6="Grant funding",MIN(V21*'Funding Allocation Parameters'!$E$6, 'Funding Allocation Parameters'!$G$6), IF('Funding Allocation Parameters'!$C$6="Other author funding", 0, IF('Funding Allocation Parameters'!$C$6="Any discretionary funds (grants if available, other if no grants)", MIN(V21*'Funding Allocation Parameters'!$E$6, 'Funding Allocation Parameters'!$G$6), IF('Funding Allocation Parameters'!$C$6="Complex Library Subsidy", 0, 0)))))</f>
        <v>465.90100000000007</v>
      </c>
      <c r="Z21" s="179">
        <f>IF('Funding Allocation Parameters'!$C$6="Basic Library Subsidy", 0, IF('Funding Allocation Parameters'!$C$6="Grant funding", 0, IF('Funding Allocation Parameters'!$C$6="Other author funding",  MIN(V21*'Funding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" s="179">
        <f>IF('Funding Allocation Parameters'!$C$6="Basic Library Subsidy", MIN(W21*'Funding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MIN(W21*VLOOKUP(CONCATENATE($A21, 'Funding Allocation Parameters'!$I$6), 'Library Subsidy Complex'!$C$2:$J$55, 3, FALSE), VLOOKUP(CONCATENATE($A21, 'Funding Allocation Parameters'!$I$6), 'Library Subsidy Complex'!$C$2:$J$55, 5, FALSE)), 0)))))</f>
        <v>0</v>
      </c>
      <c r="AB21" s="179">
        <f>IF('Funding Allocation Parameters'!$C$6="Basic Library Subsidy", 0, IF('Funding Allocation Parameters'!$C$6="Grant funding", 0, IF('Funding Allocation Parameters'!$C$6="Other author funding",  MIN(W21*'Funding Allocation Parameters'!$E$6, 'Funding Allocation Parameters'!$G$6), IF('Funding Allocation Parameters'!$C$6="Any discretionary funds (grants if available, other if no grants)", MIN(W21*'Funding Allocation Parameters'!$E$6, 'Funding Allocation Parameters'!$G$6), IF('Funding Allocation Parameters'!$C$6="Complex Library Subsidy", 0, 0)))))</f>
        <v>465.90100000000007</v>
      </c>
      <c r="AC21" s="177">
        <f t="shared" si="6"/>
        <v>0</v>
      </c>
      <c r="AD21" s="177">
        <f t="shared" si="7"/>
        <v>0</v>
      </c>
      <c r="AE21" s="180">
        <f>IF('Funding Allocation Parameters'!$C$7="Basic Library Subsidy", MIN(AC21*'Funding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MIN(AC21*VLOOKUP(CONCATENATE($A21, 'Funding Allocation Parameters'!$I$7), 'Library Subsidy Complex'!$C$2:$J$55, 2, FALSE), VLOOKUP(CONCATENATE($A21, 'Funding Allocation Parameters'!$I$7), 'Library Subsidy Complex'!$C$2:$J$55, 4, FALSE)), 0)))))</f>
        <v>0</v>
      </c>
      <c r="AF21" s="180">
        <f>IF('Funding Allocation Parameters'!$C$7="Basic Library Subsidy", 0, IF('Funding Allocation Parameters'!$C$7="Grant funding",MIN(AC21*'Funding Allocation Parameters'!$E$7, 'Funding Allocation Parameters'!$G$7), IF('Funding Allocation Parameters'!$C$7="Other author funding", 0, IF('Funding Allocation Parameters'!$C$7="Any discretionary funds (grants if available, other if no grants)", MIN(AC21*'Funding Allocation Parameters'!$E$7, 'Funding Allocation Parameters'!$G$7), IF('Funding Allocation Parameters'!$C$7="Complex Library Subsidy", 0, 0)))))</f>
        <v>0</v>
      </c>
      <c r="AG21" s="180">
        <f>IF('Funding Allocation Parameters'!$C$7="Basic Library Subsidy", 0, IF('Funding Allocation Parameters'!$C$7="Grant funding", 0, IF('Funding Allocation Parameters'!$C$7="Other author funding",  MIN(AC21*'Funding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" s="180">
        <f>IF('Funding Allocation Parameters'!$C$7="Basic Library Subsidy", MIN(AD21*'Funding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MIN(AD21*VLOOKUP(CONCATENATE($A21, 'Funding Allocation Parameters'!$I$7), 'Library Subsidy Complex'!$C$2:$J$55, 3, FALSE), VLOOKUP(CONCATENATE($A21, 'Funding Allocation Parameters'!$I$7), 'Library Subsidy Complex'!$C$2:$J$55, 5, FALSE)), 0)))))</f>
        <v>0</v>
      </c>
      <c r="AI21" s="180">
        <f>IF('Funding Allocation Parameters'!$C$7="Basic Library Subsidy", 0, IF('Funding Allocation Parameters'!$C$7="Grant funding", 0, IF('Funding Allocation Parameters'!$C$7="Other author funding",  MIN(AD21*'Funding Allocation Parameters'!$E$7, 'Funding Allocation Parameters'!$G$7), IF('Funding Allocation Parameters'!$C$7="Any discretionary funds (grants if available, other if no grants)", MIN(AD21*'Funding Allocation Parameters'!$E$7, 'Funding Allocation Parameters'!$G$7), IF('Funding Allocation Parameters'!$C$7="Complex Library Subsidy", 0, 0)))))</f>
        <v>0</v>
      </c>
      <c r="AJ21" s="177">
        <f t="shared" si="8"/>
        <v>0</v>
      </c>
      <c r="AK21" s="177">
        <f t="shared" si="9"/>
        <v>0</v>
      </c>
      <c r="AL21" s="181">
        <f>IF('Funding Allocation Parameters'!$C$8="Basic Library Subsidy", MIN(AJ21*'Funding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MIN(AJ21*VLOOKUP(CONCATENATE($A21, 'Funding Allocation Parameters'!$I$8), 'Library Subsidy Complex'!$C$2:$J$55, 2, FALSE), VLOOKUP(CONCATENATE($A21, 'Funding Allocation Parameters'!$I$8), 'Library Subsidy Complex'!$C$2:$J$55, 4, FALSE)), 0)))))</f>
        <v>0</v>
      </c>
      <c r="AM21" s="181">
        <f>IF('Funding Allocation Parameters'!$C$8="Basic Library Subsidy", 0, IF('Funding Allocation Parameters'!$C$8="Grant funding",MIN(AJ21*'Funding Allocation Parameters'!$E$8, 'Funding Allocation Parameters'!$G$8), IF('Funding Allocation Parameters'!$C$8="Other author funding", 0, IF('Funding Allocation Parameters'!$C$8="Any discretionary funds (grants if available, other if no grants)", MIN(AJ21*'Funding Allocation Parameters'!$E$8, 'Funding Allocation Parameters'!$G$8), IF('Funding Allocation Parameters'!$C$8="Complex Library Subsidy", 0, 0)))))</f>
        <v>0</v>
      </c>
      <c r="AN21" s="181">
        <f>IF('Funding Allocation Parameters'!$C$8="Basic Library Subsidy", 0, IF('Funding Allocation Parameters'!$C$8="Grant funding", 0, IF('Funding Allocation Parameters'!$C$8="Other author funding",  MIN(AJ21*'Funding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" s="181">
        <f>IF('Funding Allocation Parameters'!$C$8="Basic Library Subsidy", MIN(AK21*'Funding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MIN(AK21*VLOOKUP(CONCATENATE($A21, 'Funding Allocation Parameters'!$I$8), 'Library Subsidy Complex'!$C$2:$J$55, 3, FALSE), VLOOKUP(CONCATENATE($A21, 'Funding Allocation Parameters'!$I$8), 'Library Subsidy Complex'!$C$2:$J$55, 5, FALSE)), 0)))))</f>
        <v>0</v>
      </c>
      <c r="AP21" s="181">
        <f>IF('Funding Allocation Parameters'!$C$8="Basic Library Subsidy", 0, IF('Funding Allocation Parameters'!$C$8="Grant funding", 0, IF('Funding Allocation Parameters'!$C$8="Other author funding",  MIN(AK21*'Funding Allocation Parameters'!$E$8, 'Funding Allocation Parameters'!$G$8), IF('Funding Allocation Parameters'!$C$8="Any discretionary funds (grants if available, other if no grants)", MIN(AK21*'Funding Allocation Parameters'!$E$8, 'Funding Allocation Parameters'!$G$8), IF('Funding Allocation Parameters'!$C$8="Complex Library Subsidy", 0, 0)))))</f>
        <v>0</v>
      </c>
      <c r="AQ21" s="177">
        <f t="shared" si="10"/>
        <v>0</v>
      </c>
      <c r="AR21" s="177">
        <f t="shared" si="11"/>
        <v>0</v>
      </c>
      <c r="AS21" s="182">
        <f t="shared" si="12"/>
        <v>1189</v>
      </c>
      <c r="AT21" s="182">
        <f t="shared" si="13"/>
        <v>465.90100000000007</v>
      </c>
      <c r="AU21" s="182">
        <f t="shared" si="14"/>
        <v>0</v>
      </c>
      <c r="AV21" s="182">
        <f t="shared" si="15"/>
        <v>1189</v>
      </c>
      <c r="AW21" s="182">
        <f t="shared" si="16"/>
        <v>465.90100000000007</v>
      </c>
      <c r="AX21" s="183">
        <f t="shared" si="17"/>
        <v>722.10719573129302</v>
      </c>
      <c r="AY21" s="183">
        <f t="shared" si="18"/>
        <v>282.95245130227522</v>
      </c>
      <c r="AZ21" s="183">
        <f t="shared" si="19"/>
        <v>0</v>
      </c>
      <c r="BA21" s="183">
        <f t="shared" si="20"/>
        <v>449.58926996517323</v>
      </c>
      <c r="BB21" s="183">
        <f t="shared" si="21"/>
        <v>176.16828466446105</v>
      </c>
      <c r="BC21" s="184">
        <f t="shared" si="22"/>
        <v>1171.6964656964662</v>
      </c>
      <c r="BD21" s="184">
        <f t="shared" si="23"/>
        <v>0</v>
      </c>
      <c r="BE21" s="184">
        <f t="shared" si="24"/>
        <v>282.95245130227522</v>
      </c>
      <c r="BF21" s="184">
        <f t="shared" si="25"/>
        <v>176.16828466446105</v>
      </c>
      <c r="BG21" s="102">
        <f t="shared" si="26"/>
        <v>0</v>
      </c>
      <c r="BH21" s="102">
        <f t="shared" si="27"/>
        <v>0</v>
      </c>
      <c r="BI21" s="102">
        <f t="shared" si="28"/>
        <v>0</v>
      </c>
      <c r="BJ21" s="102">
        <f t="shared" si="29"/>
        <v>0.60732312508939701</v>
      </c>
      <c r="BK21" s="102">
        <f t="shared" si="30"/>
        <v>0.37812386035758894</v>
      </c>
      <c r="BL21" s="102">
        <f t="shared" si="31"/>
        <v>0</v>
      </c>
      <c r="BN21" s="102"/>
    </row>
    <row r="22" spans="1:66" x14ac:dyDescent="0.25">
      <c r="A22" s="102" t="s">
        <v>17</v>
      </c>
      <c r="B22" s="102" t="s">
        <v>8</v>
      </c>
      <c r="C22" s="102" t="s">
        <v>10</v>
      </c>
      <c r="D22" s="102" t="s">
        <v>11</v>
      </c>
      <c r="E22" s="102">
        <v>19900193557</v>
      </c>
      <c r="F22" s="102" t="s">
        <v>9</v>
      </c>
      <c r="G22" s="102">
        <v>0.84599999999999997</v>
      </c>
      <c r="H22" s="102">
        <v>0.49272349272349297</v>
      </c>
      <c r="I22" s="102">
        <v>0.303661562544699</v>
      </c>
      <c r="J22" s="167">
        <f>IFERROR(H22*VLOOKUP(A22, 'Advanced Parameters'!$B$7:$G$20, 6, FALSE)*VLOOKUP(A22, 'Growth Parameters'!$B$6:$H$19, 6, FALSE), 0)</f>
        <v>0.49272349272349297</v>
      </c>
      <c r="K22" s="167">
        <f>IFERROR(IF('Advanced Parameters'!$C$5="n",'Raw Data'!I22*VLOOKUP(A22,'Advanced Parameters'!$B$7:$G$20,6,FALSE),J22*VLOOKUP(A22,'Advanced Parameters'!$B$7:$G$20,2,FALSE))*VLOOKUP(A22, 'Growth Parameters'!$B$6:$H$19, 6, FALSE), 0)</f>
        <v>0.303661562544699</v>
      </c>
      <c r="L22" s="167">
        <f t="shared" si="32"/>
        <v>0.18906193017879397</v>
      </c>
      <c r="M22" s="168">
        <f>IFERROR(IF(G22="NA","NA",IF(G22&gt;'APC Parameters'!$K$6+VLOOKUP('Raw Data'!A22, 'APC Parameters'!$H$7:$L$20, 4, FALSE), 'APC Parameters'!$L$6+VLOOKUP('Raw Data'!A22, 'APC Parameters'!$H$7:$L$20, 5, FALSE), G22*('APC Parameters'!$J$6+VLOOKUP('Raw Data'!A22, 'APC Parameters'!$H$7:$L$20, 3, FALSE))+'APC Parameters'!$I$6+VLOOKUP('Raw Data'!A22, 'APC Parameters'!$H$7:$L$20, 2, FALSE))), 0)</f>
        <v>1747.8324</v>
      </c>
      <c r="N22" s="168">
        <f t="shared" si="2"/>
        <v>861.19808482328528</v>
      </c>
      <c r="O22" s="168">
        <f>IFERROR(IF(M22="NA",VLOOKUP(D22,'Internal Calculations'!$B$10:$C$11,2,FALSE), M22)*VLOOKUP(A22, 'Growth Parameters'!$B$6:$H$19, 7, FALSE), 0)</f>
        <v>1747.8324</v>
      </c>
      <c r="P22" s="177">
        <f t="shared" si="3"/>
        <v>861.19808482328528</v>
      </c>
      <c r="Q22" s="178">
        <f>IF('Funding Allocation Parameters'!$C$5="Basic Library Subsidy", MIN(O22*('Funding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MIN($O22*(VLOOKUP(CONCATENATE($A22, 'Funding Allocation Parameters'!$I$5), 'Library Subsidy Complex'!$C$2:$J$55, 2, FALSE)), VLOOKUP(CONCATENATE($A22, 'Funding Allocation Parameters'!$I$5), 'Library Subsidy Complex'!$C$2:$J$55, 4, FALSE)), 0)))))</f>
        <v>1189</v>
      </c>
      <c r="R22" s="178">
        <f>IF('Funding Allocation Parameters'!$C$5="Basic Library Subsidy", 0, IF('Funding Allocation Parameters'!$C$5="Grant funding",MIN(O22*('Funding Allocation Parameters'!$E$5), 'Funding Allocation Parameters'!$G$5), IF('Funding Allocation Parameters'!$C$5="Other author funding", 0, IF('Funding Allocation Parameters'!$C$5="Any discretionary funds (grants if available, other if no grants)", MIN(O22*('Funding Allocation Parameters'!$E$5), 'Funding Allocation Parameters'!$G$5), IF('Funding Allocation Parameters'!$C$5="Complex Library Subsidy", 0, 0)))))</f>
        <v>0</v>
      </c>
      <c r="S22" s="178">
        <f>IF('Funding Allocation Parameters'!$C$5="Basic Library Subsidy", 0, IF('Funding Allocation Parameters'!$C$5="Grant funding", 0, IF('Funding Allocation Parameters'!$C$5="Other author funding",  MIN(O22*('Funding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" s="178">
        <f>IF('Funding Allocation Parameters'!$C$5="Basic Library Subsidy", MIN(O22*('Funding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MIN($O22*(VLOOKUP(CONCATENATE($A22, 'Funding Allocation Parameters'!$I$5), 'Library Subsidy Complex'!$C$2:$J$55, 6, FALSE)), VLOOKUP(CONCATENATE($A22, 'Funding Allocation Parameters'!$I$5), 'Library Subsidy Complex'!$C$2:$J$55, 8, FALSE)), 0)))))</f>
        <v>1189</v>
      </c>
      <c r="U22" s="178">
        <f>IF('Funding Allocation Parameters'!$C$5="Basic Library Subsidy", 0, IF('Funding Allocation Parameters'!$C$5="Grant funding", 0, IF('Funding Allocation Parameters'!$C$5="Other author funding",  MIN(O22*('Funding Allocation Parameters'!$E$5), 'Funding Allocation Parameters'!$G$5), IF('Funding Allocation Parameters'!$C$5="Any discretionary funds (grants if available, other if no grants)", MIN(O22*('Funding Allocation Parameters'!$E$5), 'Funding Allocation Parameters'!$G$5), IF('Funding Allocation Parameters'!$C$5="Complex Library Subsidy", 0, 0)))))</f>
        <v>0</v>
      </c>
      <c r="V22" s="177">
        <f t="shared" si="4"/>
        <v>558.83240000000001</v>
      </c>
      <c r="W22" s="177">
        <f t="shared" si="5"/>
        <v>558.83240000000001</v>
      </c>
      <c r="X22" s="179">
        <f>IF('Funding Allocation Parameters'!$C$6="Basic Library Subsidy", MIN(V22*'Funding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MIN(V22*VLOOKUP(CONCATENATE($A22, 'Funding Allocation Parameters'!$I$6), 'Library Subsidy Complex'!$C$2:$J$55, 2, FALSE), VLOOKUP(CONCATENATE($A22, 'Funding Allocation Parameters'!$I$6), 'Library Subsidy Complex'!$C$2:$J$55, 4, FALSE)), 0)))))</f>
        <v>0</v>
      </c>
      <c r="Y22" s="179">
        <f>IF('Funding Allocation Parameters'!$C$6="Basic Library Subsidy", 0, IF('Funding Allocation Parameters'!$C$6="Grant funding",MIN(V22*'Funding Allocation Parameters'!$E$6, 'Funding Allocation Parameters'!$G$6), IF('Funding Allocation Parameters'!$C$6="Other author funding", 0, IF('Funding Allocation Parameters'!$C$6="Any discretionary funds (grants if available, other if no grants)", MIN(V22*'Funding Allocation Parameters'!$E$6, 'Funding Allocation Parameters'!$G$6), IF('Funding Allocation Parameters'!$C$6="Complex Library Subsidy", 0, 0)))))</f>
        <v>558.83240000000001</v>
      </c>
      <c r="Z22" s="179">
        <f>IF('Funding Allocation Parameters'!$C$6="Basic Library Subsidy", 0, IF('Funding Allocation Parameters'!$C$6="Grant funding", 0, IF('Funding Allocation Parameters'!$C$6="Other author funding",  MIN(V22*'Funding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" s="179">
        <f>IF('Funding Allocation Parameters'!$C$6="Basic Library Subsidy", MIN(W22*'Funding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MIN(W22*VLOOKUP(CONCATENATE($A22, 'Funding Allocation Parameters'!$I$6), 'Library Subsidy Complex'!$C$2:$J$55, 3, FALSE), VLOOKUP(CONCATENATE($A22, 'Funding Allocation Parameters'!$I$6), 'Library Subsidy Complex'!$C$2:$J$55, 5, FALSE)), 0)))))</f>
        <v>0</v>
      </c>
      <c r="AB22" s="179">
        <f>IF('Funding Allocation Parameters'!$C$6="Basic Library Subsidy", 0, IF('Funding Allocation Parameters'!$C$6="Grant funding", 0, IF('Funding Allocation Parameters'!$C$6="Other author funding",  MIN(W22*'Funding Allocation Parameters'!$E$6, 'Funding Allocation Parameters'!$G$6), IF('Funding Allocation Parameters'!$C$6="Any discretionary funds (grants if available, other if no grants)", MIN(W22*'Funding Allocation Parameters'!$E$6, 'Funding Allocation Parameters'!$G$6), IF('Funding Allocation Parameters'!$C$6="Complex Library Subsidy", 0, 0)))))</f>
        <v>558.83240000000001</v>
      </c>
      <c r="AC22" s="177">
        <f t="shared" si="6"/>
        <v>0</v>
      </c>
      <c r="AD22" s="177">
        <f t="shared" si="7"/>
        <v>0</v>
      </c>
      <c r="AE22" s="180">
        <f>IF('Funding Allocation Parameters'!$C$7="Basic Library Subsidy", MIN(AC22*'Funding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MIN(AC22*VLOOKUP(CONCATENATE($A22, 'Funding Allocation Parameters'!$I$7), 'Library Subsidy Complex'!$C$2:$J$55, 2, FALSE), VLOOKUP(CONCATENATE($A22, 'Funding Allocation Parameters'!$I$7), 'Library Subsidy Complex'!$C$2:$J$55, 4, FALSE)), 0)))))</f>
        <v>0</v>
      </c>
      <c r="AF22" s="180">
        <f>IF('Funding Allocation Parameters'!$C$7="Basic Library Subsidy", 0, IF('Funding Allocation Parameters'!$C$7="Grant funding",MIN(AC22*'Funding Allocation Parameters'!$E$7, 'Funding Allocation Parameters'!$G$7), IF('Funding Allocation Parameters'!$C$7="Other author funding", 0, IF('Funding Allocation Parameters'!$C$7="Any discretionary funds (grants if available, other if no grants)", MIN(AC22*'Funding Allocation Parameters'!$E$7, 'Funding Allocation Parameters'!$G$7), IF('Funding Allocation Parameters'!$C$7="Complex Library Subsidy", 0, 0)))))</f>
        <v>0</v>
      </c>
      <c r="AG22" s="180">
        <f>IF('Funding Allocation Parameters'!$C$7="Basic Library Subsidy", 0, IF('Funding Allocation Parameters'!$C$7="Grant funding", 0, IF('Funding Allocation Parameters'!$C$7="Other author funding",  MIN(AC22*'Funding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" s="180">
        <f>IF('Funding Allocation Parameters'!$C$7="Basic Library Subsidy", MIN(AD22*'Funding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MIN(AD22*VLOOKUP(CONCATENATE($A22, 'Funding Allocation Parameters'!$I$7), 'Library Subsidy Complex'!$C$2:$J$55, 3, FALSE), VLOOKUP(CONCATENATE($A22, 'Funding Allocation Parameters'!$I$7), 'Library Subsidy Complex'!$C$2:$J$55, 5, FALSE)), 0)))))</f>
        <v>0</v>
      </c>
      <c r="AI22" s="180">
        <f>IF('Funding Allocation Parameters'!$C$7="Basic Library Subsidy", 0, IF('Funding Allocation Parameters'!$C$7="Grant funding", 0, IF('Funding Allocation Parameters'!$C$7="Other author funding",  MIN(AD22*'Funding Allocation Parameters'!$E$7, 'Funding Allocation Parameters'!$G$7), IF('Funding Allocation Parameters'!$C$7="Any discretionary funds (grants if available, other if no grants)", MIN(AD22*'Funding Allocation Parameters'!$E$7, 'Funding Allocation Parameters'!$G$7), IF('Funding Allocation Parameters'!$C$7="Complex Library Subsidy", 0, 0)))))</f>
        <v>0</v>
      </c>
      <c r="AJ22" s="177">
        <f t="shared" si="8"/>
        <v>0</v>
      </c>
      <c r="AK22" s="177">
        <f t="shared" si="9"/>
        <v>0</v>
      </c>
      <c r="AL22" s="181">
        <f>IF('Funding Allocation Parameters'!$C$8="Basic Library Subsidy", MIN(AJ22*'Funding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MIN(AJ22*VLOOKUP(CONCATENATE($A22, 'Funding Allocation Parameters'!$I$8), 'Library Subsidy Complex'!$C$2:$J$55, 2, FALSE), VLOOKUP(CONCATENATE($A22, 'Funding Allocation Parameters'!$I$8), 'Library Subsidy Complex'!$C$2:$J$55, 4, FALSE)), 0)))))</f>
        <v>0</v>
      </c>
      <c r="AM22" s="181">
        <f>IF('Funding Allocation Parameters'!$C$8="Basic Library Subsidy", 0, IF('Funding Allocation Parameters'!$C$8="Grant funding",MIN(AJ22*'Funding Allocation Parameters'!$E$8, 'Funding Allocation Parameters'!$G$8), IF('Funding Allocation Parameters'!$C$8="Other author funding", 0, IF('Funding Allocation Parameters'!$C$8="Any discretionary funds (grants if available, other if no grants)", MIN(AJ22*'Funding Allocation Parameters'!$E$8, 'Funding Allocation Parameters'!$G$8), IF('Funding Allocation Parameters'!$C$8="Complex Library Subsidy", 0, 0)))))</f>
        <v>0</v>
      </c>
      <c r="AN22" s="181">
        <f>IF('Funding Allocation Parameters'!$C$8="Basic Library Subsidy", 0, IF('Funding Allocation Parameters'!$C$8="Grant funding", 0, IF('Funding Allocation Parameters'!$C$8="Other author funding",  MIN(AJ22*'Funding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" s="181">
        <f>IF('Funding Allocation Parameters'!$C$8="Basic Library Subsidy", MIN(AK22*'Funding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MIN(AK22*VLOOKUP(CONCATENATE($A22, 'Funding Allocation Parameters'!$I$8), 'Library Subsidy Complex'!$C$2:$J$55, 3, FALSE), VLOOKUP(CONCATENATE($A22, 'Funding Allocation Parameters'!$I$8), 'Library Subsidy Complex'!$C$2:$J$55, 5, FALSE)), 0)))))</f>
        <v>0</v>
      </c>
      <c r="AP22" s="181">
        <f>IF('Funding Allocation Parameters'!$C$8="Basic Library Subsidy", 0, IF('Funding Allocation Parameters'!$C$8="Grant funding", 0, IF('Funding Allocation Parameters'!$C$8="Other author funding",  MIN(AK22*'Funding Allocation Parameters'!$E$8, 'Funding Allocation Parameters'!$G$8), IF('Funding Allocation Parameters'!$C$8="Any discretionary funds (grants if available, other if no grants)", MIN(AK22*'Funding Allocation Parameters'!$E$8, 'Funding Allocation Parameters'!$G$8), IF('Funding Allocation Parameters'!$C$8="Complex Library Subsidy", 0, 0)))))</f>
        <v>0</v>
      </c>
      <c r="AQ22" s="177">
        <f t="shared" si="10"/>
        <v>0</v>
      </c>
      <c r="AR22" s="177">
        <f t="shared" si="11"/>
        <v>0</v>
      </c>
      <c r="AS22" s="182">
        <f t="shared" si="12"/>
        <v>1189</v>
      </c>
      <c r="AT22" s="182">
        <f t="shared" si="13"/>
        <v>558.83240000000001</v>
      </c>
      <c r="AU22" s="182">
        <f t="shared" si="14"/>
        <v>0</v>
      </c>
      <c r="AV22" s="182">
        <f t="shared" si="15"/>
        <v>1189</v>
      </c>
      <c r="AW22" s="182">
        <f t="shared" si="16"/>
        <v>558.83240000000001</v>
      </c>
      <c r="AX22" s="183">
        <f t="shared" si="17"/>
        <v>361.05359786564713</v>
      </c>
      <c r="AY22" s="183">
        <f t="shared" si="18"/>
        <v>169.69591978460426</v>
      </c>
      <c r="AZ22" s="183">
        <f t="shared" si="19"/>
        <v>0</v>
      </c>
      <c r="BA22" s="183">
        <f t="shared" si="20"/>
        <v>224.79463498258602</v>
      </c>
      <c r="BB22" s="183">
        <f t="shared" si="21"/>
        <v>105.65393219044786</v>
      </c>
      <c r="BC22" s="184">
        <f t="shared" si="22"/>
        <v>585.84823284823312</v>
      </c>
      <c r="BD22" s="184">
        <f t="shared" si="23"/>
        <v>0</v>
      </c>
      <c r="BE22" s="184">
        <f t="shared" si="24"/>
        <v>169.69591978460426</v>
      </c>
      <c r="BF22" s="184">
        <f t="shared" si="25"/>
        <v>105.65393219044786</v>
      </c>
      <c r="BG22" s="102">
        <f t="shared" si="26"/>
        <v>0</v>
      </c>
      <c r="BH22" s="102">
        <f t="shared" si="27"/>
        <v>0</v>
      </c>
      <c r="BI22" s="102">
        <f t="shared" si="28"/>
        <v>0</v>
      </c>
      <c r="BJ22" s="102">
        <f t="shared" si="29"/>
        <v>0.303661562544699</v>
      </c>
      <c r="BK22" s="102">
        <f t="shared" si="30"/>
        <v>0.18906193017879397</v>
      </c>
      <c r="BL22" s="102">
        <f t="shared" si="31"/>
        <v>0</v>
      </c>
      <c r="BN22" s="102"/>
    </row>
    <row r="23" spans="1:66" x14ac:dyDescent="0.25">
      <c r="A23" s="102" t="s">
        <v>17</v>
      </c>
      <c r="B23" s="102" t="s">
        <v>12</v>
      </c>
      <c r="C23" s="102" t="s">
        <v>10</v>
      </c>
      <c r="D23" s="102" t="s">
        <v>11</v>
      </c>
      <c r="E23" s="102">
        <v>19700201171</v>
      </c>
      <c r="F23" s="102" t="s">
        <v>9</v>
      </c>
      <c r="G23" s="102">
        <v>0.98599999999999999</v>
      </c>
      <c r="H23" s="102">
        <v>0.62944162436548201</v>
      </c>
      <c r="I23" s="102">
        <v>0.38791985770558401</v>
      </c>
      <c r="J23" s="167">
        <f>IFERROR(H23*VLOOKUP(A23, 'Advanced Parameters'!$B$7:$G$20, 6, FALSE)*VLOOKUP(A23, 'Growth Parameters'!$B$6:$H$19, 6, FALSE), 0)</f>
        <v>0.62944162436548201</v>
      </c>
      <c r="K23" s="167">
        <f>IFERROR(IF('Advanced Parameters'!$C$5="n",'Raw Data'!I23*VLOOKUP(A23,'Advanced Parameters'!$B$7:$G$20,6,FALSE),J23*VLOOKUP(A23,'Advanced Parameters'!$B$7:$G$20,2,FALSE))*VLOOKUP(A23, 'Growth Parameters'!$B$6:$H$19, 6, FALSE), 0)</f>
        <v>0.38791985770558401</v>
      </c>
      <c r="L23" s="167">
        <f t="shared" si="32"/>
        <v>0.241521766659898</v>
      </c>
      <c r="M23" s="168">
        <f>IFERROR(IF(G23="NA","NA",IF(G23&gt;'APC Parameters'!$K$6+VLOOKUP('Raw Data'!A23, 'APC Parameters'!$H$7:$L$20, 4, FALSE), 'APC Parameters'!$L$6+VLOOKUP('Raw Data'!A23, 'APC Parameters'!$H$7:$L$20, 5, FALSE), G23*('APC Parameters'!$J$6+VLOOKUP('Raw Data'!A23, 'APC Parameters'!$H$7:$L$20, 3, FALSE))+'APC Parameters'!$I$6+VLOOKUP('Raw Data'!A23, 'APC Parameters'!$H$7:$L$20, 2, FALSE))), 0)</f>
        <v>1847.1484</v>
      </c>
      <c r="N23" s="168">
        <f t="shared" si="2"/>
        <v>1162.6720893401011</v>
      </c>
      <c r="O23" s="168">
        <f>IFERROR(IF(M23="NA",VLOOKUP(D23,'Internal Calculations'!$B$10:$C$11,2,FALSE), M23)*VLOOKUP(A23, 'Growth Parameters'!$B$6:$H$19, 7, FALSE), 0)</f>
        <v>1847.1484</v>
      </c>
      <c r="P23" s="177">
        <f t="shared" si="3"/>
        <v>1162.6720893401011</v>
      </c>
      <c r="Q23" s="178">
        <f>IF('Funding Allocation Parameters'!$C$5="Basic Library Subsidy", MIN(O23*('Funding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MIN($O23*(VLOOKUP(CONCATENATE($A23, 'Funding Allocation Parameters'!$I$5), 'Library Subsidy Complex'!$C$2:$J$55, 2, FALSE)), VLOOKUP(CONCATENATE($A23, 'Funding Allocation Parameters'!$I$5), 'Library Subsidy Complex'!$C$2:$J$55, 4, FALSE)), 0)))))</f>
        <v>1189</v>
      </c>
      <c r="R23" s="178">
        <f>IF('Funding Allocation Parameters'!$C$5="Basic Library Subsidy", 0, IF('Funding Allocation Parameters'!$C$5="Grant funding",MIN(O23*('Funding Allocation Parameters'!$E$5), 'Funding Allocation Parameters'!$G$5), IF('Funding Allocation Parameters'!$C$5="Other author funding", 0, IF('Funding Allocation Parameters'!$C$5="Any discretionary funds (grants if available, other if no grants)", MIN(O23*('Funding Allocation Parameters'!$E$5), 'Funding Allocation Parameters'!$G$5), IF('Funding Allocation Parameters'!$C$5="Complex Library Subsidy", 0, 0)))))</f>
        <v>0</v>
      </c>
      <c r="S23" s="178">
        <f>IF('Funding Allocation Parameters'!$C$5="Basic Library Subsidy", 0, IF('Funding Allocation Parameters'!$C$5="Grant funding", 0, IF('Funding Allocation Parameters'!$C$5="Other author funding",  MIN(O23*('Funding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" s="178">
        <f>IF('Funding Allocation Parameters'!$C$5="Basic Library Subsidy", MIN(O23*('Funding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MIN($O23*(VLOOKUP(CONCATENATE($A23, 'Funding Allocation Parameters'!$I$5), 'Library Subsidy Complex'!$C$2:$J$55, 6, FALSE)), VLOOKUP(CONCATENATE($A23, 'Funding Allocation Parameters'!$I$5), 'Library Subsidy Complex'!$C$2:$J$55, 8, FALSE)), 0)))))</f>
        <v>1189</v>
      </c>
      <c r="U23" s="178">
        <f>IF('Funding Allocation Parameters'!$C$5="Basic Library Subsidy", 0, IF('Funding Allocation Parameters'!$C$5="Grant funding", 0, IF('Funding Allocation Parameters'!$C$5="Other author funding",  MIN(O23*('Funding Allocation Parameters'!$E$5), 'Funding Allocation Parameters'!$G$5), IF('Funding Allocation Parameters'!$C$5="Any discretionary funds (grants if available, other if no grants)", MIN(O23*('Funding Allocation Parameters'!$E$5), 'Funding Allocation Parameters'!$G$5), IF('Funding Allocation Parameters'!$C$5="Complex Library Subsidy", 0, 0)))))</f>
        <v>0</v>
      </c>
      <c r="V23" s="177">
        <f t="shared" si="4"/>
        <v>658.14840000000004</v>
      </c>
      <c r="W23" s="177">
        <f t="shared" si="5"/>
        <v>658.14840000000004</v>
      </c>
      <c r="X23" s="179">
        <f>IF('Funding Allocation Parameters'!$C$6="Basic Library Subsidy", MIN(V23*'Funding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MIN(V23*VLOOKUP(CONCATENATE($A23, 'Funding Allocation Parameters'!$I$6), 'Library Subsidy Complex'!$C$2:$J$55, 2, FALSE), VLOOKUP(CONCATENATE($A23, 'Funding Allocation Parameters'!$I$6), 'Library Subsidy Complex'!$C$2:$J$55, 4, FALSE)), 0)))))</f>
        <v>0</v>
      </c>
      <c r="Y23" s="179">
        <f>IF('Funding Allocation Parameters'!$C$6="Basic Library Subsidy", 0, IF('Funding Allocation Parameters'!$C$6="Grant funding",MIN(V23*'Funding Allocation Parameters'!$E$6, 'Funding Allocation Parameters'!$G$6), IF('Funding Allocation Parameters'!$C$6="Other author funding", 0, IF('Funding Allocation Parameters'!$C$6="Any discretionary funds (grants if available, other if no grants)", MIN(V23*'Funding Allocation Parameters'!$E$6, 'Funding Allocation Parameters'!$G$6), IF('Funding Allocation Parameters'!$C$6="Complex Library Subsidy", 0, 0)))))</f>
        <v>658.14840000000004</v>
      </c>
      <c r="Z23" s="179">
        <f>IF('Funding Allocation Parameters'!$C$6="Basic Library Subsidy", 0, IF('Funding Allocation Parameters'!$C$6="Grant funding", 0, IF('Funding Allocation Parameters'!$C$6="Other author funding",  MIN(V23*'Funding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" s="179">
        <f>IF('Funding Allocation Parameters'!$C$6="Basic Library Subsidy", MIN(W23*'Funding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MIN(W23*VLOOKUP(CONCATENATE($A23, 'Funding Allocation Parameters'!$I$6), 'Library Subsidy Complex'!$C$2:$J$55, 3, FALSE), VLOOKUP(CONCATENATE($A23, 'Funding Allocation Parameters'!$I$6), 'Library Subsidy Complex'!$C$2:$J$55, 5, FALSE)), 0)))))</f>
        <v>0</v>
      </c>
      <c r="AB23" s="179">
        <f>IF('Funding Allocation Parameters'!$C$6="Basic Library Subsidy", 0, IF('Funding Allocation Parameters'!$C$6="Grant funding", 0, IF('Funding Allocation Parameters'!$C$6="Other author funding",  MIN(W23*'Funding Allocation Parameters'!$E$6, 'Funding Allocation Parameters'!$G$6), IF('Funding Allocation Parameters'!$C$6="Any discretionary funds (grants if available, other if no grants)", MIN(W23*'Funding Allocation Parameters'!$E$6, 'Funding Allocation Parameters'!$G$6), IF('Funding Allocation Parameters'!$C$6="Complex Library Subsidy", 0, 0)))))</f>
        <v>658.14840000000004</v>
      </c>
      <c r="AC23" s="177">
        <f t="shared" si="6"/>
        <v>0</v>
      </c>
      <c r="AD23" s="177">
        <f t="shared" si="7"/>
        <v>0</v>
      </c>
      <c r="AE23" s="180">
        <f>IF('Funding Allocation Parameters'!$C$7="Basic Library Subsidy", MIN(AC23*'Funding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MIN(AC23*VLOOKUP(CONCATENATE($A23, 'Funding Allocation Parameters'!$I$7), 'Library Subsidy Complex'!$C$2:$J$55, 2, FALSE), VLOOKUP(CONCATENATE($A23, 'Funding Allocation Parameters'!$I$7), 'Library Subsidy Complex'!$C$2:$J$55, 4, FALSE)), 0)))))</f>
        <v>0</v>
      </c>
      <c r="AF23" s="180">
        <f>IF('Funding Allocation Parameters'!$C$7="Basic Library Subsidy", 0, IF('Funding Allocation Parameters'!$C$7="Grant funding",MIN(AC23*'Funding Allocation Parameters'!$E$7, 'Funding Allocation Parameters'!$G$7), IF('Funding Allocation Parameters'!$C$7="Other author funding", 0, IF('Funding Allocation Parameters'!$C$7="Any discretionary funds (grants if available, other if no grants)", MIN(AC23*'Funding Allocation Parameters'!$E$7, 'Funding Allocation Parameters'!$G$7), IF('Funding Allocation Parameters'!$C$7="Complex Library Subsidy", 0, 0)))))</f>
        <v>0</v>
      </c>
      <c r="AG23" s="180">
        <f>IF('Funding Allocation Parameters'!$C$7="Basic Library Subsidy", 0, IF('Funding Allocation Parameters'!$C$7="Grant funding", 0, IF('Funding Allocation Parameters'!$C$7="Other author funding",  MIN(AC23*'Funding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" s="180">
        <f>IF('Funding Allocation Parameters'!$C$7="Basic Library Subsidy", MIN(AD23*'Funding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MIN(AD23*VLOOKUP(CONCATENATE($A23, 'Funding Allocation Parameters'!$I$7), 'Library Subsidy Complex'!$C$2:$J$55, 3, FALSE), VLOOKUP(CONCATENATE($A23, 'Funding Allocation Parameters'!$I$7), 'Library Subsidy Complex'!$C$2:$J$55, 5, FALSE)), 0)))))</f>
        <v>0</v>
      </c>
      <c r="AI23" s="180">
        <f>IF('Funding Allocation Parameters'!$C$7="Basic Library Subsidy", 0, IF('Funding Allocation Parameters'!$C$7="Grant funding", 0, IF('Funding Allocation Parameters'!$C$7="Other author funding",  MIN(AD23*'Funding Allocation Parameters'!$E$7, 'Funding Allocation Parameters'!$G$7), IF('Funding Allocation Parameters'!$C$7="Any discretionary funds (grants if available, other if no grants)", MIN(AD23*'Funding Allocation Parameters'!$E$7, 'Funding Allocation Parameters'!$G$7), IF('Funding Allocation Parameters'!$C$7="Complex Library Subsidy", 0, 0)))))</f>
        <v>0</v>
      </c>
      <c r="AJ23" s="177">
        <f t="shared" si="8"/>
        <v>0</v>
      </c>
      <c r="AK23" s="177">
        <f t="shared" si="9"/>
        <v>0</v>
      </c>
      <c r="AL23" s="181">
        <f>IF('Funding Allocation Parameters'!$C$8="Basic Library Subsidy", MIN(AJ23*'Funding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MIN(AJ23*VLOOKUP(CONCATENATE($A23, 'Funding Allocation Parameters'!$I$8), 'Library Subsidy Complex'!$C$2:$J$55, 2, FALSE), VLOOKUP(CONCATENATE($A23, 'Funding Allocation Parameters'!$I$8), 'Library Subsidy Complex'!$C$2:$J$55, 4, FALSE)), 0)))))</f>
        <v>0</v>
      </c>
      <c r="AM23" s="181">
        <f>IF('Funding Allocation Parameters'!$C$8="Basic Library Subsidy", 0, IF('Funding Allocation Parameters'!$C$8="Grant funding",MIN(AJ23*'Funding Allocation Parameters'!$E$8, 'Funding Allocation Parameters'!$G$8), IF('Funding Allocation Parameters'!$C$8="Other author funding", 0, IF('Funding Allocation Parameters'!$C$8="Any discretionary funds (grants if available, other if no grants)", MIN(AJ23*'Funding Allocation Parameters'!$E$8, 'Funding Allocation Parameters'!$G$8), IF('Funding Allocation Parameters'!$C$8="Complex Library Subsidy", 0, 0)))))</f>
        <v>0</v>
      </c>
      <c r="AN23" s="181">
        <f>IF('Funding Allocation Parameters'!$C$8="Basic Library Subsidy", 0, IF('Funding Allocation Parameters'!$C$8="Grant funding", 0, IF('Funding Allocation Parameters'!$C$8="Other author funding",  MIN(AJ23*'Funding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" s="181">
        <f>IF('Funding Allocation Parameters'!$C$8="Basic Library Subsidy", MIN(AK23*'Funding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MIN(AK23*VLOOKUP(CONCATENATE($A23, 'Funding Allocation Parameters'!$I$8), 'Library Subsidy Complex'!$C$2:$J$55, 3, FALSE), VLOOKUP(CONCATENATE($A23, 'Funding Allocation Parameters'!$I$8), 'Library Subsidy Complex'!$C$2:$J$55, 5, FALSE)), 0)))))</f>
        <v>0</v>
      </c>
      <c r="AP23" s="181">
        <f>IF('Funding Allocation Parameters'!$C$8="Basic Library Subsidy", 0, IF('Funding Allocation Parameters'!$C$8="Grant funding", 0, IF('Funding Allocation Parameters'!$C$8="Other author funding",  MIN(AK23*'Funding Allocation Parameters'!$E$8, 'Funding Allocation Parameters'!$G$8), IF('Funding Allocation Parameters'!$C$8="Any discretionary funds (grants if available, other if no grants)", MIN(AK23*'Funding Allocation Parameters'!$E$8, 'Funding Allocation Parameters'!$G$8), IF('Funding Allocation Parameters'!$C$8="Complex Library Subsidy", 0, 0)))))</f>
        <v>0</v>
      </c>
      <c r="AQ23" s="177">
        <f t="shared" si="10"/>
        <v>0</v>
      </c>
      <c r="AR23" s="177">
        <f t="shared" si="11"/>
        <v>0</v>
      </c>
      <c r="AS23" s="182">
        <f t="shared" si="12"/>
        <v>1189</v>
      </c>
      <c r="AT23" s="182">
        <f t="shared" si="13"/>
        <v>658.14840000000004</v>
      </c>
      <c r="AU23" s="182">
        <f t="shared" si="14"/>
        <v>0</v>
      </c>
      <c r="AV23" s="182">
        <f t="shared" si="15"/>
        <v>1189</v>
      </c>
      <c r="AW23" s="182">
        <f t="shared" si="16"/>
        <v>658.14840000000004</v>
      </c>
      <c r="AX23" s="183">
        <f t="shared" si="17"/>
        <v>461.23671081193942</v>
      </c>
      <c r="AY23" s="183">
        <f t="shared" si="18"/>
        <v>255.30883367715779</v>
      </c>
      <c r="AZ23" s="183">
        <f t="shared" si="19"/>
        <v>0</v>
      </c>
      <c r="BA23" s="183">
        <f t="shared" si="20"/>
        <v>287.16938055861874</v>
      </c>
      <c r="BB23" s="183">
        <f t="shared" si="21"/>
        <v>158.95716429238522</v>
      </c>
      <c r="BC23" s="184">
        <f t="shared" si="22"/>
        <v>748.40609137055822</v>
      </c>
      <c r="BD23" s="184">
        <f t="shared" si="23"/>
        <v>0</v>
      </c>
      <c r="BE23" s="184">
        <f t="shared" si="24"/>
        <v>255.30883367715779</v>
      </c>
      <c r="BF23" s="184">
        <f t="shared" si="25"/>
        <v>158.95716429238522</v>
      </c>
      <c r="BG23" s="102">
        <f t="shared" si="26"/>
        <v>0</v>
      </c>
      <c r="BH23" s="102">
        <f t="shared" si="27"/>
        <v>0</v>
      </c>
      <c r="BI23" s="102">
        <f t="shared" si="28"/>
        <v>0</v>
      </c>
      <c r="BJ23" s="102">
        <f t="shared" si="29"/>
        <v>0.38791985770558401</v>
      </c>
      <c r="BK23" s="102">
        <f t="shared" si="30"/>
        <v>0.241521766659898</v>
      </c>
      <c r="BL23" s="102">
        <f t="shared" si="31"/>
        <v>0</v>
      </c>
      <c r="BN23" s="102"/>
    </row>
    <row r="24" spans="1:66" x14ac:dyDescent="0.25">
      <c r="A24" s="102" t="s">
        <v>17</v>
      </c>
      <c r="B24" s="102" t="s">
        <v>12</v>
      </c>
      <c r="C24" s="102" t="s">
        <v>10</v>
      </c>
      <c r="D24" s="102" t="s">
        <v>11</v>
      </c>
      <c r="E24" s="102">
        <v>20559</v>
      </c>
      <c r="F24" s="102" t="s">
        <v>9</v>
      </c>
      <c r="G24" s="102">
        <v>0.29699999999999999</v>
      </c>
      <c r="H24" s="102">
        <v>0.62944162436548201</v>
      </c>
      <c r="I24" s="102">
        <v>0.38791985770558401</v>
      </c>
      <c r="J24" s="167">
        <f>IFERROR(H24*VLOOKUP(A24, 'Advanced Parameters'!$B$7:$G$20, 6, FALSE)*VLOOKUP(A24, 'Growth Parameters'!$B$6:$H$19, 6, FALSE), 0)</f>
        <v>0.62944162436548201</v>
      </c>
      <c r="K24" s="167">
        <f>IFERROR(IF('Advanced Parameters'!$C$5="n",'Raw Data'!I24*VLOOKUP(A24,'Advanced Parameters'!$B$7:$G$20,6,FALSE),J24*VLOOKUP(A24,'Advanced Parameters'!$B$7:$G$20,2,FALSE))*VLOOKUP(A24, 'Growth Parameters'!$B$6:$H$19, 6, FALSE), 0)</f>
        <v>0.38791985770558401</v>
      </c>
      <c r="L24" s="167">
        <f t="shared" si="32"/>
        <v>0.241521766659898</v>
      </c>
      <c r="M24" s="168">
        <f>IFERROR(IF(G24="NA","NA",IF(G24&gt;'APC Parameters'!$K$6+VLOOKUP('Raw Data'!A24, 'APC Parameters'!$H$7:$L$20, 4, FALSE), 'APC Parameters'!$L$6+VLOOKUP('Raw Data'!A24, 'APC Parameters'!$H$7:$L$20, 5, FALSE), G24*('APC Parameters'!$J$6+VLOOKUP('Raw Data'!A24, 'APC Parameters'!$H$7:$L$20, 3, FALSE))+'APC Parameters'!$I$6+VLOOKUP('Raw Data'!A24, 'APC Parameters'!$H$7:$L$20, 2, FALSE))), 0)</f>
        <v>1358.3718000000001</v>
      </c>
      <c r="N24" s="168">
        <f t="shared" si="2"/>
        <v>855.01575228426373</v>
      </c>
      <c r="O24" s="168">
        <f>IFERROR(IF(M24="NA",VLOOKUP(D24,'Internal Calculations'!$B$10:$C$11,2,FALSE), M24)*VLOOKUP(A24, 'Growth Parameters'!$B$6:$H$19, 7, FALSE), 0)</f>
        <v>1358.3718000000001</v>
      </c>
      <c r="P24" s="177">
        <f t="shared" si="3"/>
        <v>855.01575228426373</v>
      </c>
      <c r="Q24" s="178">
        <f>IF('Funding Allocation Parameters'!$C$5="Basic Library Subsidy", MIN(O24*('Funding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MIN($O24*(VLOOKUP(CONCATENATE($A24, 'Funding Allocation Parameters'!$I$5), 'Library Subsidy Complex'!$C$2:$J$55, 2, FALSE)), VLOOKUP(CONCATENATE($A24, 'Funding Allocation Parameters'!$I$5), 'Library Subsidy Complex'!$C$2:$J$55, 4, FALSE)), 0)))))</f>
        <v>1189</v>
      </c>
      <c r="R24" s="178">
        <f>IF('Funding Allocation Parameters'!$C$5="Basic Library Subsidy", 0, IF('Funding Allocation Parameters'!$C$5="Grant funding",MIN(O24*('Funding Allocation Parameters'!$E$5), 'Funding Allocation Parameters'!$G$5), IF('Funding Allocation Parameters'!$C$5="Other author funding", 0, IF('Funding Allocation Parameters'!$C$5="Any discretionary funds (grants if available, other if no grants)", MIN(O24*('Funding Allocation Parameters'!$E$5), 'Funding Allocation Parameters'!$G$5), IF('Funding Allocation Parameters'!$C$5="Complex Library Subsidy", 0, 0)))))</f>
        <v>0</v>
      </c>
      <c r="S24" s="178">
        <f>IF('Funding Allocation Parameters'!$C$5="Basic Library Subsidy", 0, IF('Funding Allocation Parameters'!$C$5="Grant funding", 0, IF('Funding Allocation Parameters'!$C$5="Other author funding",  MIN(O24*('Funding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" s="178">
        <f>IF('Funding Allocation Parameters'!$C$5="Basic Library Subsidy", MIN(O24*('Funding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MIN($O24*(VLOOKUP(CONCATENATE($A24, 'Funding Allocation Parameters'!$I$5), 'Library Subsidy Complex'!$C$2:$J$55, 6, FALSE)), VLOOKUP(CONCATENATE($A24, 'Funding Allocation Parameters'!$I$5), 'Library Subsidy Complex'!$C$2:$J$55, 8, FALSE)), 0)))))</f>
        <v>1189</v>
      </c>
      <c r="U24" s="178">
        <f>IF('Funding Allocation Parameters'!$C$5="Basic Library Subsidy", 0, IF('Funding Allocation Parameters'!$C$5="Grant funding", 0, IF('Funding Allocation Parameters'!$C$5="Other author funding",  MIN(O24*('Funding Allocation Parameters'!$E$5), 'Funding Allocation Parameters'!$G$5), IF('Funding Allocation Parameters'!$C$5="Any discretionary funds (grants if available, other if no grants)", MIN(O24*('Funding Allocation Parameters'!$E$5), 'Funding Allocation Parameters'!$G$5), IF('Funding Allocation Parameters'!$C$5="Complex Library Subsidy", 0, 0)))))</f>
        <v>0</v>
      </c>
      <c r="V24" s="177">
        <f t="shared" si="4"/>
        <v>169.37180000000012</v>
      </c>
      <c r="W24" s="177">
        <f t="shared" si="5"/>
        <v>169.37180000000012</v>
      </c>
      <c r="X24" s="179">
        <f>IF('Funding Allocation Parameters'!$C$6="Basic Library Subsidy", MIN(V24*'Funding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MIN(V24*VLOOKUP(CONCATENATE($A24, 'Funding Allocation Parameters'!$I$6), 'Library Subsidy Complex'!$C$2:$J$55, 2, FALSE), VLOOKUP(CONCATENATE($A24, 'Funding Allocation Parameters'!$I$6), 'Library Subsidy Complex'!$C$2:$J$55, 4, FALSE)), 0)))))</f>
        <v>0</v>
      </c>
      <c r="Y24" s="179">
        <f>IF('Funding Allocation Parameters'!$C$6="Basic Library Subsidy", 0, IF('Funding Allocation Parameters'!$C$6="Grant funding",MIN(V24*'Funding Allocation Parameters'!$E$6, 'Funding Allocation Parameters'!$G$6), IF('Funding Allocation Parameters'!$C$6="Other author funding", 0, IF('Funding Allocation Parameters'!$C$6="Any discretionary funds (grants if available, other if no grants)", MIN(V24*'Funding Allocation Parameters'!$E$6, 'Funding Allocation Parameters'!$G$6), IF('Funding Allocation Parameters'!$C$6="Complex Library Subsidy", 0, 0)))))</f>
        <v>169.37180000000012</v>
      </c>
      <c r="Z24" s="179">
        <f>IF('Funding Allocation Parameters'!$C$6="Basic Library Subsidy", 0, IF('Funding Allocation Parameters'!$C$6="Grant funding", 0, IF('Funding Allocation Parameters'!$C$6="Other author funding",  MIN(V24*'Funding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" s="179">
        <f>IF('Funding Allocation Parameters'!$C$6="Basic Library Subsidy", MIN(W24*'Funding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MIN(W24*VLOOKUP(CONCATENATE($A24, 'Funding Allocation Parameters'!$I$6), 'Library Subsidy Complex'!$C$2:$J$55, 3, FALSE), VLOOKUP(CONCATENATE($A24, 'Funding Allocation Parameters'!$I$6), 'Library Subsidy Complex'!$C$2:$J$55, 5, FALSE)), 0)))))</f>
        <v>0</v>
      </c>
      <c r="AB24" s="179">
        <f>IF('Funding Allocation Parameters'!$C$6="Basic Library Subsidy", 0, IF('Funding Allocation Parameters'!$C$6="Grant funding", 0, IF('Funding Allocation Parameters'!$C$6="Other author funding",  MIN(W24*'Funding Allocation Parameters'!$E$6, 'Funding Allocation Parameters'!$G$6), IF('Funding Allocation Parameters'!$C$6="Any discretionary funds (grants if available, other if no grants)", MIN(W24*'Funding Allocation Parameters'!$E$6, 'Funding Allocation Parameters'!$G$6), IF('Funding Allocation Parameters'!$C$6="Complex Library Subsidy", 0, 0)))))</f>
        <v>169.37180000000012</v>
      </c>
      <c r="AC24" s="177">
        <f t="shared" si="6"/>
        <v>0</v>
      </c>
      <c r="AD24" s="177">
        <f t="shared" si="7"/>
        <v>0</v>
      </c>
      <c r="AE24" s="180">
        <f>IF('Funding Allocation Parameters'!$C$7="Basic Library Subsidy", MIN(AC24*'Funding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MIN(AC24*VLOOKUP(CONCATENATE($A24, 'Funding Allocation Parameters'!$I$7), 'Library Subsidy Complex'!$C$2:$J$55, 2, FALSE), VLOOKUP(CONCATENATE($A24, 'Funding Allocation Parameters'!$I$7), 'Library Subsidy Complex'!$C$2:$J$55, 4, FALSE)), 0)))))</f>
        <v>0</v>
      </c>
      <c r="AF24" s="180">
        <f>IF('Funding Allocation Parameters'!$C$7="Basic Library Subsidy", 0, IF('Funding Allocation Parameters'!$C$7="Grant funding",MIN(AC24*'Funding Allocation Parameters'!$E$7, 'Funding Allocation Parameters'!$G$7), IF('Funding Allocation Parameters'!$C$7="Other author funding", 0, IF('Funding Allocation Parameters'!$C$7="Any discretionary funds (grants if available, other if no grants)", MIN(AC24*'Funding Allocation Parameters'!$E$7, 'Funding Allocation Parameters'!$G$7), IF('Funding Allocation Parameters'!$C$7="Complex Library Subsidy", 0, 0)))))</f>
        <v>0</v>
      </c>
      <c r="AG24" s="180">
        <f>IF('Funding Allocation Parameters'!$C$7="Basic Library Subsidy", 0, IF('Funding Allocation Parameters'!$C$7="Grant funding", 0, IF('Funding Allocation Parameters'!$C$7="Other author funding",  MIN(AC24*'Funding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" s="180">
        <f>IF('Funding Allocation Parameters'!$C$7="Basic Library Subsidy", MIN(AD24*'Funding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MIN(AD24*VLOOKUP(CONCATENATE($A24, 'Funding Allocation Parameters'!$I$7), 'Library Subsidy Complex'!$C$2:$J$55, 3, FALSE), VLOOKUP(CONCATENATE($A24, 'Funding Allocation Parameters'!$I$7), 'Library Subsidy Complex'!$C$2:$J$55, 5, FALSE)), 0)))))</f>
        <v>0</v>
      </c>
      <c r="AI24" s="180">
        <f>IF('Funding Allocation Parameters'!$C$7="Basic Library Subsidy", 0, IF('Funding Allocation Parameters'!$C$7="Grant funding", 0, IF('Funding Allocation Parameters'!$C$7="Other author funding",  MIN(AD24*'Funding Allocation Parameters'!$E$7, 'Funding Allocation Parameters'!$G$7), IF('Funding Allocation Parameters'!$C$7="Any discretionary funds (grants if available, other if no grants)", MIN(AD24*'Funding Allocation Parameters'!$E$7, 'Funding Allocation Parameters'!$G$7), IF('Funding Allocation Parameters'!$C$7="Complex Library Subsidy", 0, 0)))))</f>
        <v>0</v>
      </c>
      <c r="AJ24" s="177">
        <f t="shared" si="8"/>
        <v>0</v>
      </c>
      <c r="AK24" s="177">
        <f t="shared" si="9"/>
        <v>0</v>
      </c>
      <c r="AL24" s="181">
        <f>IF('Funding Allocation Parameters'!$C$8="Basic Library Subsidy", MIN(AJ24*'Funding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MIN(AJ24*VLOOKUP(CONCATENATE($A24, 'Funding Allocation Parameters'!$I$8), 'Library Subsidy Complex'!$C$2:$J$55, 2, FALSE), VLOOKUP(CONCATENATE($A24, 'Funding Allocation Parameters'!$I$8), 'Library Subsidy Complex'!$C$2:$J$55, 4, FALSE)), 0)))))</f>
        <v>0</v>
      </c>
      <c r="AM24" s="181">
        <f>IF('Funding Allocation Parameters'!$C$8="Basic Library Subsidy", 0, IF('Funding Allocation Parameters'!$C$8="Grant funding",MIN(AJ24*'Funding Allocation Parameters'!$E$8, 'Funding Allocation Parameters'!$G$8), IF('Funding Allocation Parameters'!$C$8="Other author funding", 0, IF('Funding Allocation Parameters'!$C$8="Any discretionary funds (grants if available, other if no grants)", MIN(AJ24*'Funding Allocation Parameters'!$E$8, 'Funding Allocation Parameters'!$G$8), IF('Funding Allocation Parameters'!$C$8="Complex Library Subsidy", 0, 0)))))</f>
        <v>0</v>
      </c>
      <c r="AN24" s="181">
        <f>IF('Funding Allocation Parameters'!$C$8="Basic Library Subsidy", 0, IF('Funding Allocation Parameters'!$C$8="Grant funding", 0, IF('Funding Allocation Parameters'!$C$8="Other author funding",  MIN(AJ24*'Funding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" s="181">
        <f>IF('Funding Allocation Parameters'!$C$8="Basic Library Subsidy", MIN(AK24*'Funding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MIN(AK24*VLOOKUP(CONCATENATE($A24, 'Funding Allocation Parameters'!$I$8), 'Library Subsidy Complex'!$C$2:$J$55, 3, FALSE), VLOOKUP(CONCATENATE($A24, 'Funding Allocation Parameters'!$I$8), 'Library Subsidy Complex'!$C$2:$J$55, 5, FALSE)), 0)))))</f>
        <v>0</v>
      </c>
      <c r="AP24" s="181">
        <f>IF('Funding Allocation Parameters'!$C$8="Basic Library Subsidy", 0, IF('Funding Allocation Parameters'!$C$8="Grant funding", 0, IF('Funding Allocation Parameters'!$C$8="Other author funding",  MIN(AK24*'Funding Allocation Parameters'!$E$8, 'Funding Allocation Parameters'!$G$8), IF('Funding Allocation Parameters'!$C$8="Any discretionary funds (grants if available, other if no grants)", MIN(AK24*'Funding Allocation Parameters'!$E$8, 'Funding Allocation Parameters'!$G$8), IF('Funding Allocation Parameters'!$C$8="Complex Library Subsidy", 0, 0)))))</f>
        <v>0</v>
      </c>
      <c r="AQ24" s="177">
        <f t="shared" si="10"/>
        <v>0</v>
      </c>
      <c r="AR24" s="177">
        <f t="shared" si="11"/>
        <v>0</v>
      </c>
      <c r="AS24" s="182">
        <f t="shared" si="12"/>
        <v>1189</v>
      </c>
      <c r="AT24" s="182">
        <f t="shared" si="13"/>
        <v>169.37180000000012</v>
      </c>
      <c r="AU24" s="182">
        <f t="shared" si="14"/>
        <v>0</v>
      </c>
      <c r="AV24" s="182">
        <f t="shared" si="15"/>
        <v>1189</v>
      </c>
      <c r="AW24" s="182">
        <f t="shared" si="16"/>
        <v>169.37180000000012</v>
      </c>
      <c r="AX24" s="183">
        <f t="shared" si="17"/>
        <v>461.23671081193942</v>
      </c>
      <c r="AY24" s="183">
        <f t="shared" si="18"/>
        <v>65.702684555338678</v>
      </c>
      <c r="AZ24" s="183">
        <f t="shared" si="19"/>
        <v>0</v>
      </c>
      <c r="BA24" s="183">
        <f t="shared" si="20"/>
        <v>287.16938055861874</v>
      </c>
      <c r="BB24" s="183">
        <f t="shared" si="21"/>
        <v>40.90697635836694</v>
      </c>
      <c r="BC24" s="184">
        <f t="shared" si="22"/>
        <v>748.40609137055822</v>
      </c>
      <c r="BD24" s="184">
        <f t="shared" si="23"/>
        <v>0</v>
      </c>
      <c r="BE24" s="184">
        <f t="shared" si="24"/>
        <v>65.702684555338678</v>
      </c>
      <c r="BF24" s="184">
        <f t="shared" si="25"/>
        <v>40.90697635836694</v>
      </c>
      <c r="BG24" s="102">
        <f t="shared" si="26"/>
        <v>0</v>
      </c>
      <c r="BH24" s="102">
        <f t="shared" si="27"/>
        <v>0</v>
      </c>
      <c r="BI24" s="102">
        <f t="shared" si="28"/>
        <v>0</v>
      </c>
      <c r="BJ24" s="102">
        <f t="shared" si="29"/>
        <v>0.38791985770558401</v>
      </c>
      <c r="BK24" s="102">
        <f t="shared" si="30"/>
        <v>0.241521766659898</v>
      </c>
      <c r="BL24" s="102">
        <f t="shared" si="31"/>
        <v>0</v>
      </c>
      <c r="BN24" s="102"/>
    </row>
    <row r="25" spans="1:66" x14ac:dyDescent="0.25">
      <c r="A25" s="102" t="s">
        <v>17</v>
      </c>
      <c r="B25" s="102" t="s">
        <v>8</v>
      </c>
      <c r="C25" s="102" t="s">
        <v>10</v>
      </c>
      <c r="D25" s="102" t="s">
        <v>11</v>
      </c>
      <c r="E25" s="102">
        <v>19700182043</v>
      </c>
      <c r="F25" s="102" t="s">
        <v>9</v>
      </c>
      <c r="G25" s="102">
        <v>0.49399999999999999</v>
      </c>
      <c r="H25" s="102">
        <v>0.44680851063829802</v>
      </c>
      <c r="I25" s="102">
        <v>0.27536452493616997</v>
      </c>
      <c r="J25" s="167">
        <f>IFERROR(H25*VLOOKUP(A25, 'Advanced Parameters'!$B$7:$G$20, 6, FALSE)*VLOOKUP(A25, 'Growth Parameters'!$B$6:$H$19, 6, FALSE), 0)</f>
        <v>0.44680851063829802</v>
      </c>
      <c r="K25" s="167">
        <f>IFERROR(IF('Advanced Parameters'!$C$5="n",'Raw Data'!I25*VLOOKUP(A25,'Advanced Parameters'!$B$7:$G$20,6,FALSE),J25*VLOOKUP(A25,'Advanced Parameters'!$B$7:$G$20,2,FALSE))*VLOOKUP(A25, 'Growth Parameters'!$B$6:$H$19, 6, FALSE), 0)</f>
        <v>0.27536452493616997</v>
      </c>
      <c r="L25" s="167">
        <f t="shared" si="32"/>
        <v>0.17144398570212804</v>
      </c>
      <c r="M25" s="168">
        <f>IFERROR(IF(G25="NA","NA",IF(G25&gt;'APC Parameters'!$K$6+VLOOKUP('Raw Data'!A25, 'APC Parameters'!$H$7:$L$20, 4, FALSE), 'APC Parameters'!$L$6+VLOOKUP('Raw Data'!A25, 'APC Parameters'!$H$7:$L$20, 5, FALSE), G25*('APC Parameters'!$J$6+VLOOKUP('Raw Data'!A25, 'APC Parameters'!$H$7:$L$20, 3, FALSE))+'APC Parameters'!$I$6+VLOOKUP('Raw Data'!A25, 'APC Parameters'!$H$7:$L$20, 2, FALSE))), 0)</f>
        <v>1498.1236000000001</v>
      </c>
      <c r="N25" s="168">
        <f t="shared" si="2"/>
        <v>669.37437446808542</v>
      </c>
      <c r="O25" s="168">
        <f>IFERROR(IF(M25="NA",VLOOKUP(D25,'Internal Calculations'!$B$10:$C$11,2,FALSE), M25)*VLOOKUP(A25, 'Growth Parameters'!$B$6:$H$19, 7, FALSE), 0)</f>
        <v>1498.1236000000001</v>
      </c>
      <c r="P25" s="177">
        <f t="shared" si="3"/>
        <v>669.37437446808542</v>
      </c>
      <c r="Q25" s="178">
        <f>IF('Funding Allocation Parameters'!$C$5="Basic Library Subsidy", MIN(O25*('Funding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MIN($O25*(VLOOKUP(CONCATENATE($A25, 'Funding Allocation Parameters'!$I$5), 'Library Subsidy Complex'!$C$2:$J$55, 2, FALSE)), VLOOKUP(CONCATENATE($A25, 'Funding Allocation Parameters'!$I$5), 'Library Subsidy Complex'!$C$2:$J$55, 4, FALSE)), 0)))))</f>
        <v>1189</v>
      </c>
      <c r="R25" s="178">
        <f>IF('Funding Allocation Parameters'!$C$5="Basic Library Subsidy", 0, IF('Funding Allocation Parameters'!$C$5="Grant funding",MIN(O25*('Funding Allocation Parameters'!$E$5), 'Funding Allocation Parameters'!$G$5), IF('Funding Allocation Parameters'!$C$5="Other author funding", 0, IF('Funding Allocation Parameters'!$C$5="Any discretionary funds (grants if available, other if no grants)", MIN(O25*('Funding Allocation Parameters'!$E$5), 'Funding Allocation Parameters'!$G$5), IF('Funding Allocation Parameters'!$C$5="Complex Library Subsidy", 0, 0)))))</f>
        <v>0</v>
      </c>
      <c r="S25" s="178">
        <f>IF('Funding Allocation Parameters'!$C$5="Basic Library Subsidy", 0, IF('Funding Allocation Parameters'!$C$5="Grant funding", 0, IF('Funding Allocation Parameters'!$C$5="Other author funding",  MIN(O25*('Funding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" s="178">
        <f>IF('Funding Allocation Parameters'!$C$5="Basic Library Subsidy", MIN(O25*('Funding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MIN($O25*(VLOOKUP(CONCATENATE($A25, 'Funding Allocation Parameters'!$I$5), 'Library Subsidy Complex'!$C$2:$J$55, 6, FALSE)), VLOOKUP(CONCATENATE($A25, 'Funding Allocation Parameters'!$I$5), 'Library Subsidy Complex'!$C$2:$J$55, 8, FALSE)), 0)))))</f>
        <v>1189</v>
      </c>
      <c r="U25" s="178">
        <f>IF('Funding Allocation Parameters'!$C$5="Basic Library Subsidy", 0, IF('Funding Allocation Parameters'!$C$5="Grant funding", 0, IF('Funding Allocation Parameters'!$C$5="Other author funding",  MIN(O25*('Funding Allocation Parameters'!$E$5), 'Funding Allocation Parameters'!$G$5), IF('Funding Allocation Parameters'!$C$5="Any discretionary funds (grants if available, other if no grants)", MIN(O25*('Funding Allocation Parameters'!$E$5), 'Funding Allocation Parameters'!$G$5), IF('Funding Allocation Parameters'!$C$5="Complex Library Subsidy", 0, 0)))))</f>
        <v>0</v>
      </c>
      <c r="V25" s="177">
        <f t="shared" si="4"/>
        <v>309.12360000000012</v>
      </c>
      <c r="W25" s="177">
        <f t="shared" si="5"/>
        <v>309.12360000000012</v>
      </c>
      <c r="X25" s="179">
        <f>IF('Funding Allocation Parameters'!$C$6="Basic Library Subsidy", MIN(V25*'Funding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MIN(V25*VLOOKUP(CONCATENATE($A25, 'Funding Allocation Parameters'!$I$6), 'Library Subsidy Complex'!$C$2:$J$55, 2, FALSE), VLOOKUP(CONCATENATE($A25, 'Funding Allocation Parameters'!$I$6), 'Library Subsidy Complex'!$C$2:$J$55, 4, FALSE)), 0)))))</f>
        <v>0</v>
      </c>
      <c r="Y25" s="179">
        <f>IF('Funding Allocation Parameters'!$C$6="Basic Library Subsidy", 0, IF('Funding Allocation Parameters'!$C$6="Grant funding",MIN(V25*'Funding Allocation Parameters'!$E$6, 'Funding Allocation Parameters'!$G$6), IF('Funding Allocation Parameters'!$C$6="Other author funding", 0, IF('Funding Allocation Parameters'!$C$6="Any discretionary funds (grants if available, other if no grants)", MIN(V25*'Funding Allocation Parameters'!$E$6, 'Funding Allocation Parameters'!$G$6), IF('Funding Allocation Parameters'!$C$6="Complex Library Subsidy", 0, 0)))))</f>
        <v>309.12360000000012</v>
      </c>
      <c r="Z25" s="179">
        <f>IF('Funding Allocation Parameters'!$C$6="Basic Library Subsidy", 0, IF('Funding Allocation Parameters'!$C$6="Grant funding", 0, IF('Funding Allocation Parameters'!$C$6="Other author funding",  MIN(V25*'Funding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" s="179">
        <f>IF('Funding Allocation Parameters'!$C$6="Basic Library Subsidy", MIN(W25*'Funding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MIN(W25*VLOOKUP(CONCATENATE($A25, 'Funding Allocation Parameters'!$I$6), 'Library Subsidy Complex'!$C$2:$J$55, 3, FALSE), VLOOKUP(CONCATENATE($A25, 'Funding Allocation Parameters'!$I$6), 'Library Subsidy Complex'!$C$2:$J$55, 5, FALSE)), 0)))))</f>
        <v>0</v>
      </c>
      <c r="AB25" s="179">
        <f>IF('Funding Allocation Parameters'!$C$6="Basic Library Subsidy", 0, IF('Funding Allocation Parameters'!$C$6="Grant funding", 0, IF('Funding Allocation Parameters'!$C$6="Other author funding",  MIN(W25*'Funding Allocation Parameters'!$E$6, 'Funding Allocation Parameters'!$G$6), IF('Funding Allocation Parameters'!$C$6="Any discretionary funds (grants if available, other if no grants)", MIN(W25*'Funding Allocation Parameters'!$E$6, 'Funding Allocation Parameters'!$G$6), IF('Funding Allocation Parameters'!$C$6="Complex Library Subsidy", 0, 0)))))</f>
        <v>309.12360000000012</v>
      </c>
      <c r="AC25" s="177">
        <f t="shared" si="6"/>
        <v>0</v>
      </c>
      <c r="AD25" s="177">
        <f t="shared" si="7"/>
        <v>0</v>
      </c>
      <c r="AE25" s="180">
        <f>IF('Funding Allocation Parameters'!$C$7="Basic Library Subsidy", MIN(AC25*'Funding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MIN(AC25*VLOOKUP(CONCATENATE($A25, 'Funding Allocation Parameters'!$I$7), 'Library Subsidy Complex'!$C$2:$J$55, 2, FALSE), VLOOKUP(CONCATENATE($A25, 'Funding Allocation Parameters'!$I$7), 'Library Subsidy Complex'!$C$2:$J$55, 4, FALSE)), 0)))))</f>
        <v>0</v>
      </c>
      <c r="AF25" s="180">
        <f>IF('Funding Allocation Parameters'!$C$7="Basic Library Subsidy", 0, IF('Funding Allocation Parameters'!$C$7="Grant funding",MIN(AC25*'Funding Allocation Parameters'!$E$7, 'Funding Allocation Parameters'!$G$7), IF('Funding Allocation Parameters'!$C$7="Other author funding", 0, IF('Funding Allocation Parameters'!$C$7="Any discretionary funds (grants if available, other if no grants)", MIN(AC25*'Funding Allocation Parameters'!$E$7, 'Funding Allocation Parameters'!$G$7), IF('Funding Allocation Parameters'!$C$7="Complex Library Subsidy", 0, 0)))))</f>
        <v>0</v>
      </c>
      <c r="AG25" s="180">
        <f>IF('Funding Allocation Parameters'!$C$7="Basic Library Subsidy", 0, IF('Funding Allocation Parameters'!$C$7="Grant funding", 0, IF('Funding Allocation Parameters'!$C$7="Other author funding",  MIN(AC25*'Funding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" s="180">
        <f>IF('Funding Allocation Parameters'!$C$7="Basic Library Subsidy", MIN(AD25*'Funding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MIN(AD25*VLOOKUP(CONCATENATE($A25, 'Funding Allocation Parameters'!$I$7), 'Library Subsidy Complex'!$C$2:$J$55, 3, FALSE), VLOOKUP(CONCATENATE($A25, 'Funding Allocation Parameters'!$I$7), 'Library Subsidy Complex'!$C$2:$J$55, 5, FALSE)), 0)))))</f>
        <v>0</v>
      </c>
      <c r="AI25" s="180">
        <f>IF('Funding Allocation Parameters'!$C$7="Basic Library Subsidy", 0, IF('Funding Allocation Parameters'!$C$7="Grant funding", 0, IF('Funding Allocation Parameters'!$C$7="Other author funding",  MIN(AD25*'Funding Allocation Parameters'!$E$7, 'Funding Allocation Parameters'!$G$7), IF('Funding Allocation Parameters'!$C$7="Any discretionary funds (grants if available, other if no grants)", MIN(AD25*'Funding Allocation Parameters'!$E$7, 'Funding Allocation Parameters'!$G$7), IF('Funding Allocation Parameters'!$C$7="Complex Library Subsidy", 0, 0)))))</f>
        <v>0</v>
      </c>
      <c r="AJ25" s="177">
        <f t="shared" si="8"/>
        <v>0</v>
      </c>
      <c r="AK25" s="177">
        <f t="shared" si="9"/>
        <v>0</v>
      </c>
      <c r="AL25" s="181">
        <f>IF('Funding Allocation Parameters'!$C$8="Basic Library Subsidy", MIN(AJ25*'Funding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MIN(AJ25*VLOOKUP(CONCATENATE($A25, 'Funding Allocation Parameters'!$I$8), 'Library Subsidy Complex'!$C$2:$J$55, 2, FALSE), VLOOKUP(CONCATENATE($A25, 'Funding Allocation Parameters'!$I$8), 'Library Subsidy Complex'!$C$2:$J$55, 4, FALSE)), 0)))))</f>
        <v>0</v>
      </c>
      <c r="AM25" s="181">
        <f>IF('Funding Allocation Parameters'!$C$8="Basic Library Subsidy", 0, IF('Funding Allocation Parameters'!$C$8="Grant funding",MIN(AJ25*'Funding Allocation Parameters'!$E$8, 'Funding Allocation Parameters'!$G$8), IF('Funding Allocation Parameters'!$C$8="Other author funding", 0, IF('Funding Allocation Parameters'!$C$8="Any discretionary funds (grants if available, other if no grants)", MIN(AJ25*'Funding Allocation Parameters'!$E$8, 'Funding Allocation Parameters'!$G$8), IF('Funding Allocation Parameters'!$C$8="Complex Library Subsidy", 0, 0)))))</f>
        <v>0</v>
      </c>
      <c r="AN25" s="181">
        <f>IF('Funding Allocation Parameters'!$C$8="Basic Library Subsidy", 0, IF('Funding Allocation Parameters'!$C$8="Grant funding", 0, IF('Funding Allocation Parameters'!$C$8="Other author funding",  MIN(AJ25*'Funding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" s="181">
        <f>IF('Funding Allocation Parameters'!$C$8="Basic Library Subsidy", MIN(AK25*'Funding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MIN(AK25*VLOOKUP(CONCATENATE($A25, 'Funding Allocation Parameters'!$I$8), 'Library Subsidy Complex'!$C$2:$J$55, 3, FALSE), VLOOKUP(CONCATENATE($A25, 'Funding Allocation Parameters'!$I$8), 'Library Subsidy Complex'!$C$2:$J$55, 5, FALSE)), 0)))))</f>
        <v>0</v>
      </c>
      <c r="AP25" s="181">
        <f>IF('Funding Allocation Parameters'!$C$8="Basic Library Subsidy", 0, IF('Funding Allocation Parameters'!$C$8="Grant funding", 0, IF('Funding Allocation Parameters'!$C$8="Other author funding",  MIN(AK25*'Funding Allocation Parameters'!$E$8, 'Funding Allocation Parameters'!$G$8), IF('Funding Allocation Parameters'!$C$8="Any discretionary funds (grants if available, other if no grants)", MIN(AK25*'Funding Allocation Parameters'!$E$8, 'Funding Allocation Parameters'!$G$8), IF('Funding Allocation Parameters'!$C$8="Complex Library Subsidy", 0, 0)))))</f>
        <v>0</v>
      </c>
      <c r="AQ25" s="177">
        <f t="shared" si="10"/>
        <v>0</v>
      </c>
      <c r="AR25" s="177">
        <f t="shared" si="11"/>
        <v>0</v>
      </c>
      <c r="AS25" s="182">
        <f t="shared" si="12"/>
        <v>1189</v>
      </c>
      <c r="AT25" s="182">
        <f t="shared" si="13"/>
        <v>309.12360000000012</v>
      </c>
      <c r="AU25" s="182">
        <f t="shared" si="14"/>
        <v>0</v>
      </c>
      <c r="AV25" s="182">
        <f t="shared" si="15"/>
        <v>1189</v>
      </c>
      <c r="AW25" s="182">
        <f t="shared" si="16"/>
        <v>309.12360000000012</v>
      </c>
      <c r="AX25" s="183">
        <f t="shared" si="17"/>
        <v>327.40842014910612</v>
      </c>
      <c r="AY25" s="183">
        <f t="shared" si="18"/>
        <v>85.121673260558666</v>
      </c>
      <c r="AZ25" s="183">
        <f t="shared" si="19"/>
        <v>0</v>
      </c>
      <c r="BA25" s="183">
        <f t="shared" si="20"/>
        <v>203.84689899983024</v>
      </c>
      <c r="BB25" s="183">
        <f t="shared" si="21"/>
        <v>52.997382058590368</v>
      </c>
      <c r="BC25" s="184">
        <f t="shared" si="22"/>
        <v>531.25531914893634</v>
      </c>
      <c r="BD25" s="184">
        <f t="shared" si="23"/>
        <v>0</v>
      </c>
      <c r="BE25" s="184">
        <f t="shared" si="24"/>
        <v>85.121673260558666</v>
      </c>
      <c r="BF25" s="184">
        <f t="shared" si="25"/>
        <v>52.997382058590368</v>
      </c>
      <c r="BG25" s="102">
        <f t="shared" si="26"/>
        <v>0</v>
      </c>
      <c r="BH25" s="102">
        <f t="shared" si="27"/>
        <v>0</v>
      </c>
      <c r="BI25" s="102">
        <f t="shared" si="28"/>
        <v>0</v>
      </c>
      <c r="BJ25" s="102">
        <f t="shared" si="29"/>
        <v>0.27536452493616997</v>
      </c>
      <c r="BK25" s="102">
        <f t="shared" si="30"/>
        <v>0.17144398570212804</v>
      </c>
      <c r="BL25" s="102">
        <f t="shared" si="31"/>
        <v>0</v>
      </c>
      <c r="BN25" s="102"/>
    </row>
    <row r="26" spans="1:66" x14ac:dyDescent="0.25">
      <c r="A26" s="102" t="s">
        <v>17</v>
      </c>
      <c r="B26" s="102" t="s">
        <v>8</v>
      </c>
      <c r="C26" s="102" t="s">
        <v>10</v>
      </c>
      <c r="D26" s="102" t="s">
        <v>11</v>
      </c>
      <c r="E26" s="102">
        <v>16116</v>
      </c>
      <c r="F26" s="102" t="s">
        <v>9</v>
      </c>
      <c r="G26" s="102">
        <v>0.73699999999999999</v>
      </c>
      <c r="H26" s="102">
        <v>0.49302325581395401</v>
      </c>
      <c r="I26" s="102">
        <v>0.30384630414883801</v>
      </c>
      <c r="J26" s="167">
        <f>IFERROR(H26*VLOOKUP(A26, 'Advanced Parameters'!$B$7:$G$20, 6, FALSE)*VLOOKUP(A26, 'Growth Parameters'!$B$6:$H$19, 6, FALSE), 0)</f>
        <v>0.49302325581395401</v>
      </c>
      <c r="K26" s="167">
        <f>IFERROR(IF('Advanced Parameters'!$C$5="n",'Raw Data'!I26*VLOOKUP(A26,'Advanced Parameters'!$B$7:$G$20,6,FALSE),J26*VLOOKUP(A26,'Advanced Parameters'!$B$7:$G$20,2,FALSE))*VLOOKUP(A26, 'Growth Parameters'!$B$6:$H$19, 6, FALSE), 0)</f>
        <v>0.30384630414883801</v>
      </c>
      <c r="L26" s="167">
        <f t="shared" si="32"/>
        <v>0.189176951665116</v>
      </c>
      <c r="M26" s="168">
        <f>IFERROR(IF(G26="NA","NA",IF(G26&gt;'APC Parameters'!$K$6+VLOOKUP('Raw Data'!A26, 'APC Parameters'!$H$7:$L$20, 4, FALSE), 'APC Parameters'!$L$6+VLOOKUP('Raw Data'!A26, 'APC Parameters'!$H$7:$L$20, 5, FALSE), G26*('APC Parameters'!$J$6+VLOOKUP('Raw Data'!A26, 'APC Parameters'!$H$7:$L$20, 3, FALSE))+'APC Parameters'!$I$6+VLOOKUP('Raw Data'!A26, 'APC Parameters'!$H$7:$L$20, 2, FALSE))), 0)</f>
        <v>1670.5078000000001</v>
      </c>
      <c r="N26" s="168">
        <f t="shared" si="2"/>
        <v>823.59919441860552</v>
      </c>
      <c r="O26" s="168">
        <f>IFERROR(IF(M26="NA",VLOOKUP(D26,'Internal Calculations'!$B$10:$C$11,2,FALSE), M26)*VLOOKUP(A26, 'Growth Parameters'!$B$6:$H$19, 7, FALSE), 0)</f>
        <v>1670.5078000000001</v>
      </c>
      <c r="P26" s="177">
        <f t="shared" si="3"/>
        <v>823.59919441860552</v>
      </c>
      <c r="Q26" s="178">
        <f>IF('Funding Allocation Parameters'!$C$5="Basic Library Subsidy", MIN(O26*('Funding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MIN($O26*(VLOOKUP(CONCATENATE($A26, 'Funding Allocation Parameters'!$I$5), 'Library Subsidy Complex'!$C$2:$J$55, 2, FALSE)), VLOOKUP(CONCATENATE($A26, 'Funding Allocation Parameters'!$I$5), 'Library Subsidy Complex'!$C$2:$J$55, 4, FALSE)), 0)))))</f>
        <v>1189</v>
      </c>
      <c r="R26" s="178">
        <f>IF('Funding Allocation Parameters'!$C$5="Basic Library Subsidy", 0, IF('Funding Allocation Parameters'!$C$5="Grant funding",MIN(O26*('Funding Allocation Parameters'!$E$5), 'Funding Allocation Parameters'!$G$5), IF('Funding Allocation Parameters'!$C$5="Other author funding", 0, IF('Funding Allocation Parameters'!$C$5="Any discretionary funds (grants if available, other if no grants)", MIN(O26*('Funding Allocation Parameters'!$E$5), 'Funding Allocation Parameters'!$G$5), IF('Funding Allocation Parameters'!$C$5="Complex Library Subsidy", 0, 0)))))</f>
        <v>0</v>
      </c>
      <c r="S26" s="178">
        <f>IF('Funding Allocation Parameters'!$C$5="Basic Library Subsidy", 0, IF('Funding Allocation Parameters'!$C$5="Grant funding", 0, IF('Funding Allocation Parameters'!$C$5="Other author funding",  MIN(O26*('Funding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" s="178">
        <f>IF('Funding Allocation Parameters'!$C$5="Basic Library Subsidy", MIN(O26*('Funding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MIN($O26*(VLOOKUP(CONCATENATE($A26, 'Funding Allocation Parameters'!$I$5), 'Library Subsidy Complex'!$C$2:$J$55, 6, FALSE)), VLOOKUP(CONCATENATE($A26, 'Funding Allocation Parameters'!$I$5), 'Library Subsidy Complex'!$C$2:$J$55, 8, FALSE)), 0)))))</f>
        <v>1189</v>
      </c>
      <c r="U26" s="178">
        <f>IF('Funding Allocation Parameters'!$C$5="Basic Library Subsidy", 0, IF('Funding Allocation Parameters'!$C$5="Grant funding", 0, IF('Funding Allocation Parameters'!$C$5="Other author funding",  MIN(O26*('Funding Allocation Parameters'!$E$5), 'Funding Allocation Parameters'!$G$5), IF('Funding Allocation Parameters'!$C$5="Any discretionary funds (grants if available, other if no grants)", MIN(O26*('Funding Allocation Parameters'!$E$5), 'Funding Allocation Parameters'!$G$5), IF('Funding Allocation Parameters'!$C$5="Complex Library Subsidy", 0, 0)))))</f>
        <v>0</v>
      </c>
      <c r="V26" s="177">
        <f t="shared" si="4"/>
        <v>481.50780000000009</v>
      </c>
      <c r="W26" s="177">
        <f t="shared" si="5"/>
        <v>481.50780000000009</v>
      </c>
      <c r="X26" s="179">
        <f>IF('Funding Allocation Parameters'!$C$6="Basic Library Subsidy", MIN(V26*'Funding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MIN(V26*VLOOKUP(CONCATENATE($A26, 'Funding Allocation Parameters'!$I$6), 'Library Subsidy Complex'!$C$2:$J$55, 2, FALSE), VLOOKUP(CONCATENATE($A26, 'Funding Allocation Parameters'!$I$6), 'Library Subsidy Complex'!$C$2:$J$55, 4, FALSE)), 0)))))</f>
        <v>0</v>
      </c>
      <c r="Y26" s="179">
        <f>IF('Funding Allocation Parameters'!$C$6="Basic Library Subsidy", 0, IF('Funding Allocation Parameters'!$C$6="Grant funding",MIN(V26*'Funding Allocation Parameters'!$E$6, 'Funding Allocation Parameters'!$G$6), IF('Funding Allocation Parameters'!$C$6="Other author funding", 0, IF('Funding Allocation Parameters'!$C$6="Any discretionary funds (grants if available, other if no grants)", MIN(V26*'Funding Allocation Parameters'!$E$6, 'Funding Allocation Parameters'!$G$6), IF('Funding Allocation Parameters'!$C$6="Complex Library Subsidy", 0, 0)))))</f>
        <v>481.50780000000009</v>
      </c>
      <c r="Z26" s="179">
        <f>IF('Funding Allocation Parameters'!$C$6="Basic Library Subsidy", 0, IF('Funding Allocation Parameters'!$C$6="Grant funding", 0, IF('Funding Allocation Parameters'!$C$6="Other author funding",  MIN(V26*'Funding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" s="179">
        <f>IF('Funding Allocation Parameters'!$C$6="Basic Library Subsidy", MIN(W26*'Funding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MIN(W26*VLOOKUP(CONCATENATE($A26, 'Funding Allocation Parameters'!$I$6), 'Library Subsidy Complex'!$C$2:$J$55, 3, FALSE), VLOOKUP(CONCATENATE($A26, 'Funding Allocation Parameters'!$I$6), 'Library Subsidy Complex'!$C$2:$J$55, 5, FALSE)), 0)))))</f>
        <v>0</v>
      </c>
      <c r="AB26" s="179">
        <f>IF('Funding Allocation Parameters'!$C$6="Basic Library Subsidy", 0, IF('Funding Allocation Parameters'!$C$6="Grant funding", 0, IF('Funding Allocation Parameters'!$C$6="Other author funding",  MIN(W26*'Funding Allocation Parameters'!$E$6, 'Funding Allocation Parameters'!$G$6), IF('Funding Allocation Parameters'!$C$6="Any discretionary funds (grants if available, other if no grants)", MIN(W26*'Funding Allocation Parameters'!$E$6, 'Funding Allocation Parameters'!$G$6), IF('Funding Allocation Parameters'!$C$6="Complex Library Subsidy", 0, 0)))))</f>
        <v>481.50780000000009</v>
      </c>
      <c r="AC26" s="177">
        <f t="shared" si="6"/>
        <v>0</v>
      </c>
      <c r="AD26" s="177">
        <f t="shared" si="7"/>
        <v>0</v>
      </c>
      <c r="AE26" s="180">
        <f>IF('Funding Allocation Parameters'!$C$7="Basic Library Subsidy", MIN(AC26*'Funding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MIN(AC26*VLOOKUP(CONCATENATE($A26, 'Funding Allocation Parameters'!$I$7), 'Library Subsidy Complex'!$C$2:$J$55, 2, FALSE), VLOOKUP(CONCATENATE($A26, 'Funding Allocation Parameters'!$I$7), 'Library Subsidy Complex'!$C$2:$J$55, 4, FALSE)), 0)))))</f>
        <v>0</v>
      </c>
      <c r="AF26" s="180">
        <f>IF('Funding Allocation Parameters'!$C$7="Basic Library Subsidy", 0, IF('Funding Allocation Parameters'!$C$7="Grant funding",MIN(AC26*'Funding Allocation Parameters'!$E$7, 'Funding Allocation Parameters'!$G$7), IF('Funding Allocation Parameters'!$C$7="Other author funding", 0, IF('Funding Allocation Parameters'!$C$7="Any discretionary funds (grants if available, other if no grants)", MIN(AC26*'Funding Allocation Parameters'!$E$7, 'Funding Allocation Parameters'!$G$7), IF('Funding Allocation Parameters'!$C$7="Complex Library Subsidy", 0, 0)))))</f>
        <v>0</v>
      </c>
      <c r="AG26" s="180">
        <f>IF('Funding Allocation Parameters'!$C$7="Basic Library Subsidy", 0, IF('Funding Allocation Parameters'!$C$7="Grant funding", 0, IF('Funding Allocation Parameters'!$C$7="Other author funding",  MIN(AC26*'Funding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" s="180">
        <f>IF('Funding Allocation Parameters'!$C$7="Basic Library Subsidy", MIN(AD26*'Funding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MIN(AD26*VLOOKUP(CONCATENATE($A26, 'Funding Allocation Parameters'!$I$7), 'Library Subsidy Complex'!$C$2:$J$55, 3, FALSE), VLOOKUP(CONCATENATE($A26, 'Funding Allocation Parameters'!$I$7), 'Library Subsidy Complex'!$C$2:$J$55, 5, FALSE)), 0)))))</f>
        <v>0</v>
      </c>
      <c r="AI26" s="180">
        <f>IF('Funding Allocation Parameters'!$C$7="Basic Library Subsidy", 0, IF('Funding Allocation Parameters'!$C$7="Grant funding", 0, IF('Funding Allocation Parameters'!$C$7="Other author funding",  MIN(AD26*'Funding Allocation Parameters'!$E$7, 'Funding Allocation Parameters'!$G$7), IF('Funding Allocation Parameters'!$C$7="Any discretionary funds (grants if available, other if no grants)", MIN(AD26*'Funding Allocation Parameters'!$E$7, 'Funding Allocation Parameters'!$G$7), IF('Funding Allocation Parameters'!$C$7="Complex Library Subsidy", 0, 0)))))</f>
        <v>0</v>
      </c>
      <c r="AJ26" s="177">
        <f t="shared" si="8"/>
        <v>0</v>
      </c>
      <c r="AK26" s="177">
        <f t="shared" si="9"/>
        <v>0</v>
      </c>
      <c r="AL26" s="181">
        <f>IF('Funding Allocation Parameters'!$C$8="Basic Library Subsidy", MIN(AJ26*'Funding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MIN(AJ26*VLOOKUP(CONCATENATE($A26, 'Funding Allocation Parameters'!$I$8), 'Library Subsidy Complex'!$C$2:$J$55, 2, FALSE), VLOOKUP(CONCATENATE($A26, 'Funding Allocation Parameters'!$I$8), 'Library Subsidy Complex'!$C$2:$J$55, 4, FALSE)), 0)))))</f>
        <v>0</v>
      </c>
      <c r="AM26" s="181">
        <f>IF('Funding Allocation Parameters'!$C$8="Basic Library Subsidy", 0, IF('Funding Allocation Parameters'!$C$8="Grant funding",MIN(AJ26*'Funding Allocation Parameters'!$E$8, 'Funding Allocation Parameters'!$G$8), IF('Funding Allocation Parameters'!$C$8="Other author funding", 0, IF('Funding Allocation Parameters'!$C$8="Any discretionary funds (grants if available, other if no grants)", MIN(AJ26*'Funding Allocation Parameters'!$E$8, 'Funding Allocation Parameters'!$G$8), IF('Funding Allocation Parameters'!$C$8="Complex Library Subsidy", 0, 0)))))</f>
        <v>0</v>
      </c>
      <c r="AN26" s="181">
        <f>IF('Funding Allocation Parameters'!$C$8="Basic Library Subsidy", 0, IF('Funding Allocation Parameters'!$C$8="Grant funding", 0, IF('Funding Allocation Parameters'!$C$8="Other author funding",  MIN(AJ26*'Funding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" s="181">
        <f>IF('Funding Allocation Parameters'!$C$8="Basic Library Subsidy", MIN(AK26*'Funding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MIN(AK26*VLOOKUP(CONCATENATE($A26, 'Funding Allocation Parameters'!$I$8), 'Library Subsidy Complex'!$C$2:$J$55, 3, FALSE), VLOOKUP(CONCATENATE($A26, 'Funding Allocation Parameters'!$I$8), 'Library Subsidy Complex'!$C$2:$J$55, 5, FALSE)), 0)))))</f>
        <v>0</v>
      </c>
      <c r="AP26" s="181">
        <f>IF('Funding Allocation Parameters'!$C$8="Basic Library Subsidy", 0, IF('Funding Allocation Parameters'!$C$8="Grant funding", 0, IF('Funding Allocation Parameters'!$C$8="Other author funding",  MIN(AK26*'Funding Allocation Parameters'!$E$8, 'Funding Allocation Parameters'!$G$8), IF('Funding Allocation Parameters'!$C$8="Any discretionary funds (grants if available, other if no grants)", MIN(AK26*'Funding Allocation Parameters'!$E$8, 'Funding Allocation Parameters'!$G$8), IF('Funding Allocation Parameters'!$C$8="Complex Library Subsidy", 0, 0)))))</f>
        <v>0</v>
      </c>
      <c r="AQ26" s="177">
        <f t="shared" si="10"/>
        <v>0</v>
      </c>
      <c r="AR26" s="177">
        <f t="shared" si="11"/>
        <v>0</v>
      </c>
      <c r="AS26" s="182">
        <f t="shared" si="12"/>
        <v>1189</v>
      </c>
      <c r="AT26" s="182">
        <f t="shared" si="13"/>
        <v>481.50780000000009</v>
      </c>
      <c r="AU26" s="182">
        <f t="shared" si="14"/>
        <v>0</v>
      </c>
      <c r="AV26" s="182">
        <f t="shared" si="15"/>
        <v>1189</v>
      </c>
      <c r="AW26" s="182">
        <f t="shared" si="16"/>
        <v>481.50780000000009</v>
      </c>
      <c r="AX26" s="183">
        <f t="shared" si="17"/>
        <v>361.27325563296841</v>
      </c>
      <c r="AY26" s="183">
        <f t="shared" si="18"/>
        <v>146.3043654488379</v>
      </c>
      <c r="AZ26" s="183">
        <f t="shared" si="19"/>
        <v>0</v>
      </c>
      <c r="BA26" s="183">
        <f t="shared" si="20"/>
        <v>224.93139552982294</v>
      </c>
      <c r="BB26" s="183">
        <f t="shared" si="21"/>
        <v>91.090177806976357</v>
      </c>
      <c r="BC26" s="184">
        <f t="shared" si="22"/>
        <v>586.20465116279138</v>
      </c>
      <c r="BD26" s="184">
        <f t="shared" si="23"/>
        <v>0</v>
      </c>
      <c r="BE26" s="184">
        <f t="shared" si="24"/>
        <v>146.3043654488379</v>
      </c>
      <c r="BF26" s="184">
        <f t="shared" si="25"/>
        <v>91.090177806976357</v>
      </c>
      <c r="BG26" s="102">
        <f t="shared" si="26"/>
        <v>0</v>
      </c>
      <c r="BH26" s="102">
        <f t="shared" si="27"/>
        <v>0</v>
      </c>
      <c r="BI26" s="102">
        <f t="shared" si="28"/>
        <v>0</v>
      </c>
      <c r="BJ26" s="102">
        <f t="shared" si="29"/>
        <v>0.30384630414883801</v>
      </c>
      <c r="BK26" s="102">
        <f t="shared" si="30"/>
        <v>0.189176951665116</v>
      </c>
      <c r="BL26" s="102">
        <f t="shared" si="31"/>
        <v>0</v>
      </c>
      <c r="BN26" s="102"/>
    </row>
    <row r="27" spans="1:66" x14ac:dyDescent="0.25">
      <c r="A27" s="102" t="s">
        <v>17</v>
      </c>
      <c r="B27" s="102" t="s">
        <v>8</v>
      </c>
      <c r="C27" s="102" t="s">
        <v>10</v>
      </c>
      <c r="D27" s="102" t="s">
        <v>11</v>
      </c>
      <c r="E27" s="102">
        <v>21100228106</v>
      </c>
      <c r="F27" s="102" t="s">
        <v>9</v>
      </c>
      <c r="G27" s="102">
        <v>0.77700000000000002</v>
      </c>
      <c r="H27" s="102">
        <v>0.49302325581395401</v>
      </c>
      <c r="I27" s="102">
        <v>0.30384630414883801</v>
      </c>
      <c r="J27" s="167">
        <f>IFERROR(H27*VLOOKUP(A27, 'Advanced Parameters'!$B$7:$G$20, 6, FALSE)*VLOOKUP(A27, 'Growth Parameters'!$B$6:$H$19, 6, FALSE), 0)</f>
        <v>0.49302325581395401</v>
      </c>
      <c r="K27" s="167">
        <f>IFERROR(IF('Advanced Parameters'!$C$5="n",'Raw Data'!I27*VLOOKUP(A27,'Advanced Parameters'!$B$7:$G$20,6,FALSE),J27*VLOOKUP(A27,'Advanced Parameters'!$B$7:$G$20,2,FALSE))*VLOOKUP(A27, 'Growth Parameters'!$B$6:$H$19, 6, FALSE), 0)</f>
        <v>0.30384630414883801</v>
      </c>
      <c r="L27" s="167">
        <f t="shared" si="32"/>
        <v>0.189176951665116</v>
      </c>
      <c r="M27" s="168">
        <f>IFERROR(IF(G27="NA","NA",IF(G27&gt;'APC Parameters'!$K$6+VLOOKUP('Raw Data'!A27, 'APC Parameters'!$H$7:$L$20, 4, FALSE), 'APC Parameters'!$L$6+VLOOKUP('Raw Data'!A27, 'APC Parameters'!$H$7:$L$20, 5, FALSE), G27*('APC Parameters'!$J$6+VLOOKUP('Raw Data'!A27, 'APC Parameters'!$H$7:$L$20, 3, FALSE))+'APC Parameters'!$I$6+VLOOKUP('Raw Data'!A27, 'APC Parameters'!$H$7:$L$20, 2, FALSE))), 0)</f>
        <v>1698.8838000000001</v>
      </c>
      <c r="N27" s="168">
        <f t="shared" si="2"/>
        <v>837.58922232558234</v>
      </c>
      <c r="O27" s="168">
        <f>IFERROR(IF(M27="NA",VLOOKUP(D27,'Internal Calculations'!$B$10:$C$11,2,FALSE), M27)*VLOOKUP(A27, 'Growth Parameters'!$B$6:$H$19, 7, FALSE), 0)</f>
        <v>1698.8838000000001</v>
      </c>
      <c r="P27" s="177">
        <f t="shared" si="3"/>
        <v>837.58922232558234</v>
      </c>
      <c r="Q27" s="178">
        <f>IF('Funding Allocation Parameters'!$C$5="Basic Library Subsidy", MIN(O27*('Funding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MIN($O27*(VLOOKUP(CONCATENATE($A27, 'Funding Allocation Parameters'!$I$5), 'Library Subsidy Complex'!$C$2:$J$55, 2, FALSE)), VLOOKUP(CONCATENATE($A27, 'Funding Allocation Parameters'!$I$5), 'Library Subsidy Complex'!$C$2:$J$55, 4, FALSE)), 0)))))</f>
        <v>1189</v>
      </c>
      <c r="R27" s="178">
        <f>IF('Funding Allocation Parameters'!$C$5="Basic Library Subsidy", 0, IF('Funding Allocation Parameters'!$C$5="Grant funding",MIN(O27*('Funding Allocation Parameters'!$E$5), 'Funding Allocation Parameters'!$G$5), IF('Funding Allocation Parameters'!$C$5="Other author funding", 0, IF('Funding Allocation Parameters'!$C$5="Any discretionary funds (grants if available, other if no grants)", MIN(O27*('Funding Allocation Parameters'!$E$5), 'Funding Allocation Parameters'!$G$5), IF('Funding Allocation Parameters'!$C$5="Complex Library Subsidy", 0, 0)))))</f>
        <v>0</v>
      </c>
      <c r="S27" s="178">
        <f>IF('Funding Allocation Parameters'!$C$5="Basic Library Subsidy", 0, IF('Funding Allocation Parameters'!$C$5="Grant funding", 0, IF('Funding Allocation Parameters'!$C$5="Other author funding",  MIN(O27*('Funding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" s="178">
        <f>IF('Funding Allocation Parameters'!$C$5="Basic Library Subsidy", MIN(O27*('Funding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MIN($O27*(VLOOKUP(CONCATENATE($A27, 'Funding Allocation Parameters'!$I$5), 'Library Subsidy Complex'!$C$2:$J$55, 6, FALSE)), VLOOKUP(CONCATENATE($A27, 'Funding Allocation Parameters'!$I$5), 'Library Subsidy Complex'!$C$2:$J$55, 8, FALSE)), 0)))))</f>
        <v>1189</v>
      </c>
      <c r="U27" s="178">
        <f>IF('Funding Allocation Parameters'!$C$5="Basic Library Subsidy", 0, IF('Funding Allocation Parameters'!$C$5="Grant funding", 0, IF('Funding Allocation Parameters'!$C$5="Other author funding",  MIN(O27*('Funding Allocation Parameters'!$E$5), 'Funding Allocation Parameters'!$G$5), IF('Funding Allocation Parameters'!$C$5="Any discretionary funds (grants if available, other if no grants)", MIN(O27*('Funding Allocation Parameters'!$E$5), 'Funding Allocation Parameters'!$G$5), IF('Funding Allocation Parameters'!$C$5="Complex Library Subsidy", 0, 0)))))</f>
        <v>0</v>
      </c>
      <c r="V27" s="177">
        <f t="shared" si="4"/>
        <v>509.88380000000006</v>
      </c>
      <c r="W27" s="177">
        <f t="shared" si="5"/>
        <v>509.88380000000006</v>
      </c>
      <c r="X27" s="179">
        <f>IF('Funding Allocation Parameters'!$C$6="Basic Library Subsidy", MIN(V27*'Funding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MIN(V27*VLOOKUP(CONCATENATE($A27, 'Funding Allocation Parameters'!$I$6), 'Library Subsidy Complex'!$C$2:$J$55, 2, FALSE), VLOOKUP(CONCATENATE($A27, 'Funding Allocation Parameters'!$I$6), 'Library Subsidy Complex'!$C$2:$J$55, 4, FALSE)), 0)))))</f>
        <v>0</v>
      </c>
      <c r="Y27" s="179">
        <f>IF('Funding Allocation Parameters'!$C$6="Basic Library Subsidy", 0, IF('Funding Allocation Parameters'!$C$6="Grant funding",MIN(V27*'Funding Allocation Parameters'!$E$6, 'Funding Allocation Parameters'!$G$6), IF('Funding Allocation Parameters'!$C$6="Other author funding", 0, IF('Funding Allocation Parameters'!$C$6="Any discretionary funds (grants if available, other if no grants)", MIN(V27*'Funding Allocation Parameters'!$E$6, 'Funding Allocation Parameters'!$G$6), IF('Funding Allocation Parameters'!$C$6="Complex Library Subsidy", 0, 0)))))</f>
        <v>509.88380000000006</v>
      </c>
      <c r="Z27" s="179">
        <f>IF('Funding Allocation Parameters'!$C$6="Basic Library Subsidy", 0, IF('Funding Allocation Parameters'!$C$6="Grant funding", 0, IF('Funding Allocation Parameters'!$C$6="Other author funding",  MIN(V27*'Funding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" s="179">
        <f>IF('Funding Allocation Parameters'!$C$6="Basic Library Subsidy", MIN(W27*'Funding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MIN(W27*VLOOKUP(CONCATENATE($A27, 'Funding Allocation Parameters'!$I$6), 'Library Subsidy Complex'!$C$2:$J$55, 3, FALSE), VLOOKUP(CONCATENATE($A27, 'Funding Allocation Parameters'!$I$6), 'Library Subsidy Complex'!$C$2:$J$55, 5, FALSE)), 0)))))</f>
        <v>0</v>
      </c>
      <c r="AB27" s="179">
        <f>IF('Funding Allocation Parameters'!$C$6="Basic Library Subsidy", 0, IF('Funding Allocation Parameters'!$C$6="Grant funding", 0, IF('Funding Allocation Parameters'!$C$6="Other author funding",  MIN(W27*'Funding Allocation Parameters'!$E$6, 'Funding Allocation Parameters'!$G$6), IF('Funding Allocation Parameters'!$C$6="Any discretionary funds (grants if available, other if no grants)", MIN(W27*'Funding Allocation Parameters'!$E$6, 'Funding Allocation Parameters'!$G$6), IF('Funding Allocation Parameters'!$C$6="Complex Library Subsidy", 0, 0)))))</f>
        <v>509.88380000000006</v>
      </c>
      <c r="AC27" s="177">
        <f t="shared" si="6"/>
        <v>0</v>
      </c>
      <c r="AD27" s="177">
        <f t="shared" si="7"/>
        <v>0</v>
      </c>
      <c r="AE27" s="180">
        <f>IF('Funding Allocation Parameters'!$C$7="Basic Library Subsidy", MIN(AC27*'Funding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MIN(AC27*VLOOKUP(CONCATENATE($A27, 'Funding Allocation Parameters'!$I$7), 'Library Subsidy Complex'!$C$2:$J$55, 2, FALSE), VLOOKUP(CONCATENATE($A27, 'Funding Allocation Parameters'!$I$7), 'Library Subsidy Complex'!$C$2:$J$55, 4, FALSE)), 0)))))</f>
        <v>0</v>
      </c>
      <c r="AF27" s="180">
        <f>IF('Funding Allocation Parameters'!$C$7="Basic Library Subsidy", 0, IF('Funding Allocation Parameters'!$C$7="Grant funding",MIN(AC27*'Funding Allocation Parameters'!$E$7, 'Funding Allocation Parameters'!$G$7), IF('Funding Allocation Parameters'!$C$7="Other author funding", 0, IF('Funding Allocation Parameters'!$C$7="Any discretionary funds (grants if available, other if no grants)", MIN(AC27*'Funding Allocation Parameters'!$E$7, 'Funding Allocation Parameters'!$G$7), IF('Funding Allocation Parameters'!$C$7="Complex Library Subsidy", 0, 0)))))</f>
        <v>0</v>
      </c>
      <c r="AG27" s="180">
        <f>IF('Funding Allocation Parameters'!$C$7="Basic Library Subsidy", 0, IF('Funding Allocation Parameters'!$C$7="Grant funding", 0, IF('Funding Allocation Parameters'!$C$7="Other author funding",  MIN(AC27*'Funding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" s="180">
        <f>IF('Funding Allocation Parameters'!$C$7="Basic Library Subsidy", MIN(AD27*'Funding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MIN(AD27*VLOOKUP(CONCATENATE($A27, 'Funding Allocation Parameters'!$I$7), 'Library Subsidy Complex'!$C$2:$J$55, 3, FALSE), VLOOKUP(CONCATENATE($A27, 'Funding Allocation Parameters'!$I$7), 'Library Subsidy Complex'!$C$2:$J$55, 5, FALSE)), 0)))))</f>
        <v>0</v>
      </c>
      <c r="AI27" s="180">
        <f>IF('Funding Allocation Parameters'!$C$7="Basic Library Subsidy", 0, IF('Funding Allocation Parameters'!$C$7="Grant funding", 0, IF('Funding Allocation Parameters'!$C$7="Other author funding",  MIN(AD27*'Funding Allocation Parameters'!$E$7, 'Funding Allocation Parameters'!$G$7), IF('Funding Allocation Parameters'!$C$7="Any discretionary funds (grants if available, other if no grants)", MIN(AD27*'Funding Allocation Parameters'!$E$7, 'Funding Allocation Parameters'!$G$7), IF('Funding Allocation Parameters'!$C$7="Complex Library Subsidy", 0, 0)))))</f>
        <v>0</v>
      </c>
      <c r="AJ27" s="177">
        <f t="shared" si="8"/>
        <v>0</v>
      </c>
      <c r="AK27" s="177">
        <f t="shared" si="9"/>
        <v>0</v>
      </c>
      <c r="AL27" s="181">
        <f>IF('Funding Allocation Parameters'!$C$8="Basic Library Subsidy", MIN(AJ27*'Funding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MIN(AJ27*VLOOKUP(CONCATENATE($A27, 'Funding Allocation Parameters'!$I$8), 'Library Subsidy Complex'!$C$2:$J$55, 2, FALSE), VLOOKUP(CONCATENATE($A27, 'Funding Allocation Parameters'!$I$8), 'Library Subsidy Complex'!$C$2:$J$55, 4, FALSE)), 0)))))</f>
        <v>0</v>
      </c>
      <c r="AM27" s="181">
        <f>IF('Funding Allocation Parameters'!$C$8="Basic Library Subsidy", 0, IF('Funding Allocation Parameters'!$C$8="Grant funding",MIN(AJ27*'Funding Allocation Parameters'!$E$8, 'Funding Allocation Parameters'!$G$8), IF('Funding Allocation Parameters'!$C$8="Other author funding", 0, IF('Funding Allocation Parameters'!$C$8="Any discretionary funds (grants if available, other if no grants)", MIN(AJ27*'Funding Allocation Parameters'!$E$8, 'Funding Allocation Parameters'!$G$8), IF('Funding Allocation Parameters'!$C$8="Complex Library Subsidy", 0, 0)))))</f>
        <v>0</v>
      </c>
      <c r="AN27" s="181">
        <f>IF('Funding Allocation Parameters'!$C$8="Basic Library Subsidy", 0, IF('Funding Allocation Parameters'!$C$8="Grant funding", 0, IF('Funding Allocation Parameters'!$C$8="Other author funding",  MIN(AJ27*'Funding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" s="181">
        <f>IF('Funding Allocation Parameters'!$C$8="Basic Library Subsidy", MIN(AK27*'Funding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MIN(AK27*VLOOKUP(CONCATENATE($A27, 'Funding Allocation Parameters'!$I$8), 'Library Subsidy Complex'!$C$2:$J$55, 3, FALSE), VLOOKUP(CONCATENATE($A27, 'Funding Allocation Parameters'!$I$8), 'Library Subsidy Complex'!$C$2:$J$55, 5, FALSE)), 0)))))</f>
        <v>0</v>
      </c>
      <c r="AP27" s="181">
        <f>IF('Funding Allocation Parameters'!$C$8="Basic Library Subsidy", 0, IF('Funding Allocation Parameters'!$C$8="Grant funding", 0, IF('Funding Allocation Parameters'!$C$8="Other author funding",  MIN(AK27*'Funding Allocation Parameters'!$E$8, 'Funding Allocation Parameters'!$G$8), IF('Funding Allocation Parameters'!$C$8="Any discretionary funds (grants if available, other if no grants)", MIN(AK27*'Funding Allocation Parameters'!$E$8, 'Funding Allocation Parameters'!$G$8), IF('Funding Allocation Parameters'!$C$8="Complex Library Subsidy", 0, 0)))))</f>
        <v>0</v>
      </c>
      <c r="AQ27" s="177">
        <f t="shared" si="10"/>
        <v>0</v>
      </c>
      <c r="AR27" s="177">
        <f t="shared" si="11"/>
        <v>0</v>
      </c>
      <c r="AS27" s="182">
        <f t="shared" si="12"/>
        <v>1189</v>
      </c>
      <c r="AT27" s="182">
        <f t="shared" si="13"/>
        <v>509.88380000000006</v>
      </c>
      <c r="AU27" s="182">
        <f t="shared" si="14"/>
        <v>0</v>
      </c>
      <c r="AV27" s="182">
        <f t="shared" si="15"/>
        <v>1189</v>
      </c>
      <c r="AW27" s="182">
        <f t="shared" si="16"/>
        <v>509.88380000000006</v>
      </c>
      <c r="AX27" s="183">
        <f t="shared" si="17"/>
        <v>361.27325563296841</v>
      </c>
      <c r="AY27" s="183">
        <f t="shared" si="18"/>
        <v>154.92630817536531</v>
      </c>
      <c r="AZ27" s="183">
        <f t="shared" si="19"/>
        <v>0</v>
      </c>
      <c r="BA27" s="183">
        <f t="shared" si="20"/>
        <v>224.93139552982294</v>
      </c>
      <c r="BB27" s="183">
        <f t="shared" si="21"/>
        <v>96.458262987425684</v>
      </c>
      <c r="BC27" s="184">
        <f t="shared" si="22"/>
        <v>586.20465116279138</v>
      </c>
      <c r="BD27" s="184">
        <f t="shared" si="23"/>
        <v>0</v>
      </c>
      <c r="BE27" s="184">
        <f t="shared" si="24"/>
        <v>154.92630817536531</v>
      </c>
      <c r="BF27" s="184">
        <f t="shared" si="25"/>
        <v>96.458262987425684</v>
      </c>
      <c r="BG27" s="102">
        <f t="shared" si="26"/>
        <v>0</v>
      </c>
      <c r="BH27" s="102">
        <f t="shared" si="27"/>
        <v>0</v>
      </c>
      <c r="BI27" s="102">
        <f t="shared" si="28"/>
        <v>0</v>
      </c>
      <c r="BJ27" s="102">
        <f t="shared" si="29"/>
        <v>0.30384630414883801</v>
      </c>
      <c r="BK27" s="102">
        <f t="shared" si="30"/>
        <v>0.189176951665116</v>
      </c>
      <c r="BL27" s="102">
        <f t="shared" si="31"/>
        <v>0</v>
      </c>
      <c r="BN27" s="102"/>
    </row>
    <row r="28" spans="1:66" x14ac:dyDescent="0.25">
      <c r="A28" s="102" t="s">
        <v>17</v>
      </c>
      <c r="B28" s="102" t="s">
        <v>8</v>
      </c>
      <c r="C28" s="102" t="s">
        <v>10</v>
      </c>
      <c r="D28" s="102" t="s">
        <v>11</v>
      </c>
      <c r="E28" s="102">
        <v>19700175828</v>
      </c>
      <c r="F28" s="102" t="s">
        <v>9</v>
      </c>
      <c r="G28" s="102">
        <v>0.27200000000000002</v>
      </c>
      <c r="H28" s="102">
        <v>0.49302325581395401</v>
      </c>
      <c r="I28" s="102">
        <v>0.30384630414883801</v>
      </c>
      <c r="J28" s="167">
        <f>IFERROR(H28*VLOOKUP(A28, 'Advanced Parameters'!$B$7:$G$20, 6, FALSE)*VLOOKUP(A28, 'Growth Parameters'!$B$6:$H$19, 6, FALSE), 0)</f>
        <v>0.49302325581395401</v>
      </c>
      <c r="K28" s="167">
        <f>IFERROR(IF('Advanced Parameters'!$C$5="n",'Raw Data'!I28*VLOOKUP(A28,'Advanced Parameters'!$B$7:$G$20,6,FALSE),J28*VLOOKUP(A28,'Advanced Parameters'!$B$7:$G$20,2,FALSE))*VLOOKUP(A28, 'Growth Parameters'!$B$6:$H$19, 6, FALSE), 0)</f>
        <v>0.30384630414883801</v>
      </c>
      <c r="L28" s="167">
        <f t="shared" si="32"/>
        <v>0.189176951665116</v>
      </c>
      <c r="M28" s="168">
        <f>IFERROR(IF(G28="NA","NA",IF(G28&gt;'APC Parameters'!$K$6+VLOOKUP('Raw Data'!A28, 'APC Parameters'!$H$7:$L$20, 4, FALSE), 'APC Parameters'!$L$6+VLOOKUP('Raw Data'!A28, 'APC Parameters'!$H$7:$L$20, 5, FALSE), G28*('APC Parameters'!$J$6+VLOOKUP('Raw Data'!A28, 'APC Parameters'!$H$7:$L$20, 3, FALSE))+'APC Parameters'!$I$6+VLOOKUP('Raw Data'!A28, 'APC Parameters'!$H$7:$L$20, 2, FALSE))), 0)</f>
        <v>1340.6368</v>
      </c>
      <c r="N28" s="168">
        <f t="shared" si="2"/>
        <v>660.96512000000064</v>
      </c>
      <c r="O28" s="168">
        <f>IFERROR(IF(M28="NA",VLOOKUP(D28,'Internal Calculations'!$B$10:$C$11,2,FALSE), M28)*VLOOKUP(A28, 'Growth Parameters'!$B$6:$H$19, 7, FALSE), 0)</f>
        <v>1340.6368</v>
      </c>
      <c r="P28" s="177">
        <f t="shared" si="3"/>
        <v>660.96512000000064</v>
      </c>
      <c r="Q28" s="178">
        <f>IF('Funding Allocation Parameters'!$C$5="Basic Library Subsidy", MIN(O28*('Funding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MIN($O28*(VLOOKUP(CONCATENATE($A28, 'Funding Allocation Parameters'!$I$5), 'Library Subsidy Complex'!$C$2:$J$55, 2, FALSE)), VLOOKUP(CONCATENATE($A28, 'Funding Allocation Parameters'!$I$5), 'Library Subsidy Complex'!$C$2:$J$55, 4, FALSE)), 0)))))</f>
        <v>1189</v>
      </c>
      <c r="R28" s="178">
        <f>IF('Funding Allocation Parameters'!$C$5="Basic Library Subsidy", 0, IF('Funding Allocation Parameters'!$C$5="Grant funding",MIN(O28*('Funding Allocation Parameters'!$E$5), 'Funding Allocation Parameters'!$G$5), IF('Funding Allocation Parameters'!$C$5="Other author funding", 0, IF('Funding Allocation Parameters'!$C$5="Any discretionary funds (grants if available, other if no grants)", MIN(O28*('Funding Allocation Parameters'!$E$5), 'Funding Allocation Parameters'!$G$5), IF('Funding Allocation Parameters'!$C$5="Complex Library Subsidy", 0, 0)))))</f>
        <v>0</v>
      </c>
      <c r="S28" s="178">
        <f>IF('Funding Allocation Parameters'!$C$5="Basic Library Subsidy", 0, IF('Funding Allocation Parameters'!$C$5="Grant funding", 0, IF('Funding Allocation Parameters'!$C$5="Other author funding",  MIN(O28*('Funding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" s="178">
        <f>IF('Funding Allocation Parameters'!$C$5="Basic Library Subsidy", MIN(O28*('Funding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MIN($O28*(VLOOKUP(CONCATENATE($A28, 'Funding Allocation Parameters'!$I$5), 'Library Subsidy Complex'!$C$2:$J$55, 6, FALSE)), VLOOKUP(CONCATENATE($A28, 'Funding Allocation Parameters'!$I$5), 'Library Subsidy Complex'!$C$2:$J$55, 8, FALSE)), 0)))))</f>
        <v>1189</v>
      </c>
      <c r="U28" s="178">
        <f>IF('Funding Allocation Parameters'!$C$5="Basic Library Subsidy", 0, IF('Funding Allocation Parameters'!$C$5="Grant funding", 0, IF('Funding Allocation Parameters'!$C$5="Other author funding",  MIN(O28*('Funding Allocation Parameters'!$E$5), 'Funding Allocation Parameters'!$G$5), IF('Funding Allocation Parameters'!$C$5="Any discretionary funds (grants if available, other if no grants)", MIN(O28*('Funding Allocation Parameters'!$E$5), 'Funding Allocation Parameters'!$G$5), IF('Funding Allocation Parameters'!$C$5="Complex Library Subsidy", 0, 0)))))</f>
        <v>0</v>
      </c>
      <c r="V28" s="177">
        <f t="shared" si="4"/>
        <v>151.63679999999999</v>
      </c>
      <c r="W28" s="177">
        <f t="shared" si="5"/>
        <v>151.63679999999999</v>
      </c>
      <c r="X28" s="179">
        <f>IF('Funding Allocation Parameters'!$C$6="Basic Library Subsidy", MIN(V28*'Funding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MIN(V28*VLOOKUP(CONCATENATE($A28, 'Funding Allocation Parameters'!$I$6), 'Library Subsidy Complex'!$C$2:$J$55, 2, FALSE), VLOOKUP(CONCATENATE($A28, 'Funding Allocation Parameters'!$I$6), 'Library Subsidy Complex'!$C$2:$J$55, 4, FALSE)), 0)))))</f>
        <v>0</v>
      </c>
      <c r="Y28" s="179">
        <f>IF('Funding Allocation Parameters'!$C$6="Basic Library Subsidy", 0, IF('Funding Allocation Parameters'!$C$6="Grant funding",MIN(V28*'Funding Allocation Parameters'!$E$6, 'Funding Allocation Parameters'!$G$6), IF('Funding Allocation Parameters'!$C$6="Other author funding", 0, IF('Funding Allocation Parameters'!$C$6="Any discretionary funds (grants if available, other if no grants)", MIN(V28*'Funding Allocation Parameters'!$E$6, 'Funding Allocation Parameters'!$G$6), IF('Funding Allocation Parameters'!$C$6="Complex Library Subsidy", 0, 0)))))</f>
        <v>151.63679999999999</v>
      </c>
      <c r="Z28" s="179">
        <f>IF('Funding Allocation Parameters'!$C$6="Basic Library Subsidy", 0, IF('Funding Allocation Parameters'!$C$6="Grant funding", 0, IF('Funding Allocation Parameters'!$C$6="Other author funding",  MIN(V28*'Funding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" s="179">
        <f>IF('Funding Allocation Parameters'!$C$6="Basic Library Subsidy", MIN(W28*'Funding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MIN(W28*VLOOKUP(CONCATENATE($A28, 'Funding Allocation Parameters'!$I$6), 'Library Subsidy Complex'!$C$2:$J$55, 3, FALSE), VLOOKUP(CONCATENATE($A28, 'Funding Allocation Parameters'!$I$6), 'Library Subsidy Complex'!$C$2:$J$55, 5, FALSE)), 0)))))</f>
        <v>0</v>
      </c>
      <c r="AB28" s="179">
        <f>IF('Funding Allocation Parameters'!$C$6="Basic Library Subsidy", 0, IF('Funding Allocation Parameters'!$C$6="Grant funding", 0, IF('Funding Allocation Parameters'!$C$6="Other author funding",  MIN(W28*'Funding Allocation Parameters'!$E$6, 'Funding Allocation Parameters'!$G$6), IF('Funding Allocation Parameters'!$C$6="Any discretionary funds (grants if available, other if no grants)", MIN(W28*'Funding Allocation Parameters'!$E$6, 'Funding Allocation Parameters'!$G$6), IF('Funding Allocation Parameters'!$C$6="Complex Library Subsidy", 0, 0)))))</f>
        <v>151.63679999999999</v>
      </c>
      <c r="AC28" s="177">
        <f t="shared" si="6"/>
        <v>0</v>
      </c>
      <c r="AD28" s="177">
        <f t="shared" si="7"/>
        <v>0</v>
      </c>
      <c r="AE28" s="180">
        <f>IF('Funding Allocation Parameters'!$C$7="Basic Library Subsidy", MIN(AC28*'Funding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MIN(AC28*VLOOKUP(CONCATENATE($A28, 'Funding Allocation Parameters'!$I$7), 'Library Subsidy Complex'!$C$2:$J$55, 2, FALSE), VLOOKUP(CONCATENATE($A28, 'Funding Allocation Parameters'!$I$7), 'Library Subsidy Complex'!$C$2:$J$55, 4, FALSE)), 0)))))</f>
        <v>0</v>
      </c>
      <c r="AF28" s="180">
        <f>IF('Funding Allocation Parameters'!$C$7="Basic Library Subsidy", 0, IF('Funding Allocation Parameters'!$C$7="Grant funding",MIN(AC28*'Funding Allocation Parameters'!$E$7, 'Funding Allocation Parameters'!$G$7), IF('Funding Allocation Parameters'!$C$7="Other author funding", 0, IF('Funding Allocation Parameters'!$C$7="Any discretionary funds (grants if available, other if no grants)", MIN(AC28*'Funding Allocation Parameters'!$E$7, 'Funding Allocation Parameters'!$G$7), IF('Funding Allocation Parameters'!$C$7="Complex Library Subsidy", 0, 0)))))</f>
        <v>0</v>
      </c>
      <c r="AG28" s="180">
        <f>IF('Funding Allocation Parameters'!$C$7="Basic Library Subsidy", 0, IF('Funding Allocation Parameters'!$C$7="Grant funding", 0, IF('Funding Allocation Parameters'!$C$7="Other author funding",  MIN(AC28*'Funding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" s="180">
        <f>IF('Funding Allocation Parameters'!$C$7="Basic Library Subsidy", MIN(AD28*'Funding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MIN(AD28*VLOOKUP(CONCATENATE($A28, 'Funding Allocation Parameters'!$I$7), 'Library Subsidy Complex'!$C$2:$J$55, 3, FALSE), VLOOKUP(CONCATENATE($A28, 'Funding Allocation Parameters'!$I$7), 'Library Subsidy Complex'!$C$2:$J$55, 5, FALSE)), 0)))))</f>
        <v>0</v>
      </c>
      <c r="AI28" s="180">
        <f>IF('Funding Allocation Parameters'!$C$7="Basic Library Subsidy", 0, IF('Funding Allocation Parameters'!$C$7="Grant funding", 0, IF('Funding Allocation Parameters'!$C$7="Other author funding",  MIN(AD28*'Funding Allocation Parameters'!$E$7, 'Funding Allocation Parameters'!$G$7), IF('Funding Allocation Parameters'!$C$7="Any discretionary funds (grants if available, other if no grants)", MIN(AD28*'Funding Allocation Parameters'!$E$7, 'Funding Allocation Parameters'!$G$7), IF('Funding Allocation Parameters'!$C$7="Complex Library Subsidy", 0, 0)))))</f>
        <v>0</v>
      </c>
      <c r="AJ28" s="177">
        <f t="shared" si="8"/>
        <v>0</v>
      </c>
      <c r="AK28" s="177">
        <f t="shared" si="9"/>
        <v>0</v>
      </c>
      <c r="AL28" s="181">
        <f>IF('Funding Allocation Parameters'!$C$8="Basic Library Subsidy", MIN(AJ28*'Funding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MIN(AJ28*VLOOKUP(CONCATENATE($A28, 'Funding Allocation Parameters'!$I$8), 'Library Subsidy Complex'!$C$2:$J$55, 2, FALSE), VLOOKUP(CONCATENATE($A28, 'Funding Allocation Parameters'!$I$8), 'Library Subsidy Complex'!$C$2:$J$55, 4, FALSE)), 0)))))</f>
        <v>0</v>
      </c>
      <c r="AM28" s="181">
        <f>IF('Funding Allocation Parameters'!$C$8="Basic Library Subsidy", 0, IF('Funding Allocation Parameters'!$C$8="Grant funding",MIN(AJ28*'Funding Allocation Parameters'!$E$8, 'Funding Allocation Parameters'!$G$8), IF('Funding Allocation Parameters'!$C$8="Other author funding", 0, IF('Funding Allocation Parameters'!$C$8="Any discretionary funds (grants if available, other if no grants)", MIN(AJ28*'Funding Allocation Parameters'!$E$8, 'Funding Allocation Parameters'!$G$8), IF('Funding Allocation Parameters'!$C$8="Complex Library Subsidy", 0, 0)))))</f>
        <v>0</v>
      </c>
      <c r="AN28" s="181">
        <f>IF('Funding Allocation Parameters'!$C$8="Basic Library Subsidy", 0, IF('Funding Allocation Parameters'!$C$8="Grant funding", 0, IF('Funding Allocation Parameters'!$C$8="Other author funding",  MIN(AJ28*'Funding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" s="181">
        <f>IF('Funding Allocation Parameters'!$C$8="Basic Library Subsidy", MIN(AK28*'Funding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MIN(AK28*VLOOKUP(CONCATENATE($A28, 'Funding Allocation Parameters'!$I$8), 'Library Subsidy Complex'!$C$2:$J$55, 3, FALSE), VLOOKUP(CONCATENATE($A28, 'Funding Allocation Parameters'!$I$8), 'Library Subsidy Complex'!$C$2:$J$55, 5, FALSE)), 0)))))</f>
        <v>0</v>
      </c>
      <c r="AP28" s="181">
        <f>IF('Funding Allocation Parameters'!$C$8="Basic Library Subsidy", 0, IF('Funding Allocation Parameters'!$C$8="Grant funding", 0, IF('Funding Allocation Parameters'!$C$8="Other author funding",  MIN(AK28*'Funding Allocation Parameters'!$E$8, 'Funding Allocation Parameters'!$G$8), IF('Funding Allocation Parameters'!$C$8="Any discretionary funds (grants if available, other if no grants)", MIN(AK28*'Funding Allocation Parameters'!$E$8, 'Funding Allocation Parameters'!$G$8), IF('Funding Allocation Parameters'!$C$8="Complex Library Subsidy", 0, 0)))))</f>
        <v>0</v>
      </c>
      <c r="AQ28" s="177">
        <f t="shared" si="10"/>
        <v>0</v>
      </c>
      <c r="AR28" s="177">
        <f t="shared" si="11"/>
        <v>0</v>
      </c>
      <c r="AS28" s="182">
        <f t="shared" si="12"/>
        <v>1189</v>
      </c>
      <c r="AT28" s="182">
        <f t="shared" si="13"/>
        <v>151.63679999999999</v>
      </c>
      <c r="AU28" s="182">
        <f t="shared" si="14"/>
        <v>0</v>
      </c>
      <c r="AV28" s="182">
        <f t="shared" si="15"/>
        <v>1189</v>
      </c>
      <c r="AW28" s="182">
        <f t="shared" si="16"/>
        <v>151.63679999999999</v>
      </c>
      <c r="AX28" s="183">
        <f t="shared" si="17"/>
        <v>361.27325563296841</v>
      </c>
      <c r="AY28" s="183">
        <f t="shared" si="18"/>
        <v>46.074281252956517</v>
      </c>
      <c r="AZ28" s="183">
        <f t="shared" si="19"/>
        <v>0</v>
      </c>
      <c r="BA28" s="183">
        <f t="shared" si="20"/>
        <v>224.93139552982294</v>
      </c>
      <c r="BB28" s="183">
        <f t="shared" si="21"/>
        <v>28.68618758425286</v>
      </c>
      <c r="BC28" s="184">
        <f t="shared" si="22"/>
        <v>586.20465116279138</v>
      </c>
      <c r="BD28" s="184">
        <f t="shared" si="23"/>
        <v>0</v>
      </c>
      <c r="BE28" s="184">
        <f t="shared" si="24"/>
        <v>46.074281252956517</v>
      </c>
      <c r="BF28" s="184">
        <f t="shared" si="25"/>
        <v>28.68618758425286</v>
      </c>
      <c r="BG28" s="102">
        <f t="shared" si="26"/>
        <v>0</v>
      </c>
      <c r="BH28" s="102">
        <f t="shared" si="27"/>
        <v>0</v>
      </c>
      <c r="BI28" s="102">
        <f t="shared" si="28"/>
        <v>0</v>
      </c>
      <c r="BJ28" s="102">
        <f t="shared" si="29"/>
        <v>0.30384630414883801</v>
      </c>
      <c r="BK28" s="102">
        <f t="shared" si="30"/>
        <v>0.189176951665116</v>
      </c>
      <c r="BL28" s="102">
        <f t="shared" si="31"/>
        <v>0</v>
      </c>
      <c r="BN28" s="102"/>
    </row>
    <row r="29" spans="1:66" x14ac:dyDescent="0.25">
      <c r="A29" s="102" t="s">
        <v>17</v>
      </c>
      <c r="B29" s="102" t="s">
        <v>12</v>
      </c>
      <c r="C29" s="102" t="s">
        <v>10</v>
      </c>
      <c r="D29" s="102" t="s">
        <v>11</v>
      </c>
      <c r="E29" s="102">
        <v>4700152440</v>
      </c>
      <c r="F29" s="102" t="s">
        <v>9</v>
      </c>
      <c r="G29" s="102">
        <v>0.125</v>
      </c>
      <c r="H29" s="102">
        <v>0.62937062937062904</v>
      </c>
      <c r="I29" s="102">
        <v>0.38787610405594403</v>
      </c>
      <c r="J29" s="167">
        <f>IFERROR(H29*VLOOKUP(A29, 'Advanced Parameters'!$B$7:$G$20, 6, FALSE)*VLOOKUP(A29, 'Growth Parameters'!$B$6:$H$19, 6, FALSE), 0)</f>
        <v>0.62937062937062904</v>
      </c>
      <c r="K29" s="167">
        <f>IFERROR(IF('Advanced Parameters'!$C$5="n",'Raw Data'!I29*VLOOKUP(A29,'Advanced Parameters'!$B$7:$G$20,6,FALSE),J29*VLOOKUP(A29,'Advanced Parameters'!$B$7:$G$20,2,FALSE))*VLOOKUP(A29, 'Growth Parameters'!$B$6:$H$19, 6, FALSE), 0)</f>
        <v>0.38787610405594403</v>
      </c>
      <c r="L29" s="167">
        <f t="shared" si="32"/>
        <v>0.24149452531468502</v>
      </c>
      <c r="M29" s="168">
        <f>IFERROR(IF(G29="NA","NA",IF(G29&gt;'APC Parameters'!$K$6+VLOOKUP('Raw Data'!A29, 'APC Parameters'!$H$7:$L$20, 4, FALSE), 'APC Parameters'!$L$6+VLOOKUP('Raw Data'!A29, 'APC Parameters'!$H$7:$L$20, 5, FALSE), G29*('APC Parameters'!$J$6+VLOOKUP('Raw Data'!A29, 'APC Parameters'!$H$7:$L$20, 3, FALSE))+'APC Parameters'!$I$6+VLOOKUP('Raw Data'!A29, 'APC Parameters'!$H$7:$L$20, 2, FALSE))), 0)</f>
        <v>1236.355</v>
      </c>
      <c r="N29" s="168">
        <f t="shared" si="2"/>
        <v>778.12552447552412</v>
      </c>
      <c r="O29" s="168">
        <f>IFERROR(IF(M29="NA",VLOOKUP(D29,'Internal Calculations'!$B$10:$C$11,2,FALSE), M29)*VLOOKUP(A29, 'Growth Parameters'!$B$6:$H$19, 7, FALSE), 0)</f>
        <v>1236.355</v>
      </c>
      <c r="P29" s="177">
        <f t="shared" si="3"/>
        <v>778.12552447552412</v>
      </c>
      <c r="Q29" s="178">
        <f>IF('Funding Allocation Parameters'!$C$5="Basic Library Subsidy", MIN(O29*('Funding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MIN($O29*(VLOOKUP(CONCATENATE($A29, 'Funding Allocation Parameters'!$I$5), 'Library Subsidy Complex'!$C$2:$J$55, 2, FALSE)), VLOOKUP(CONCATENATE($A29, 'Funding Allocation Parameters'!$I$5), 'Library Subsidy Complex'!$C$2:$J$55, 4, FALSE)), 0)))))</f>
        <v>1189</v>
      </c>
      <c r="R29" s="178">
        <f>IF('Funding Allocation Parameters'!$C$5="Basic Library Subsidy", 0, IF('Funding Allocation Parameters'!$C$5="Grant funding",MIN(O29*('Funding Allocation Parameters'!$E$5), 'Funding Allocation Parameters'!$G$5), IF('Funding Allocation Parameters'!$C$5="Other author funding", 0, IF('Funding Allocation Parameters'!$C$5="Any discretionary funds (grants if available, other if no grants)", MIN(O29*('Funding Allocation Parameters'!$E$5), 'Funding Allocation Parameters'!$G$5), IF('Funding Allocation Parameters'!$C$5="Complex Library Subsidy", 0, 0)))))</f>
        <v>0</v>
      </c>
      <c r="S29" s="178">
        <f>IF('Funding Allocation Parameters'!$C$5="Basic Library Subsidy", 0, IF('Funding Allocation Parameters'!$C$5="Grant funding", 0, IF('Funding Allocation Parameters'!$C$5="Other author funding",  MIN(O29*('Funding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" s="178">
        <f>IF('Funding Allocation Parameters'!$C$5="Basic Library Subsidy", MIN(O29*('Funding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MIN($O29*(VLOOKUP(CONCATENATE($A29, 'Funding Allocation Parameters'!$I$5), 'Library Subsidy Complex'!$C$2:$J$55, 6, FALSE)), VLOOKUP(CONCATENATE($A29, 'Funding Allocation Parameters'!$I$5), 'Library Subsidy Complex'!$C$2:$J$55, 8, FALSE)), 0)))))</f>
        <v>1189</v>
      </c>
      <c r="U29" s="178">
        <f>IF('Funding Allocation Parameters'!$C$5="Basic Library Subsidy", 0, IF('Funding Allocation Parameters'!$C$5="Grant funding", 0, IF('Funding Allocation Parameters'!$C$5="Other author funding",  MIN(O29*('Funding Allocation Parameters'!$E$5), 'Funding Allocation Parameters'!$G$5), IF('Funding Allocation Parameters'!$C$5="Any discretionary funds (grants if available, other if no grants)", MIN(O29*('Funding Allocation Parameters'!$E$5), 'Funding Allocation Parameters'!$G$5), IF('Funding Allocation Parameters'!$C$5="Complex Library Subsidy", 0, 0)))))</f>
        <v>0</v>
      </c>
      <c r="V29" s="177">
        <f t="shared" si="4"/>
        <v>47.355000000000018</v>
      </c>
      <c r="W29" s="177">
        <f t="shared" si="5"/>
        <v>47.355000000000018</v>
      </c>
      <c r="X29" s="179">
        <f>IF('Funding Allocation Parameters'!$C$6="Basic Library Subsidy", MIN(V29*'Funding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MIN(V29*VLOOKUP(CONCATENATE($A29, 'Funding Allocation Parameters'!$I$6), 'Library Subsidy Complex'!$C$2:$J$55, 2, FALSE), VLOOKUP(CONCATENATE($A29, 'Funding Allocation Parameters'!$I$6), 'Library Subsidy Complex'!$C$2:$J$55, 4, FALSE)), 0)))))</f>
        <v>0</v>
      </c>
      <c r="Y29" s="179">
        <f>IF('Funding Allocation Parameters'!$C$6="Basic Library Subsidy", 0, IF('Funding Allocation Parameters'!$C$6="Grant funding",MIN(V29*'Funding Allocation Parameters'!$E$6, 'Funding Allocation Parameters'!$G$6), IF('Funding Allocation Parameters'!$C$6="Other author funding", 0, IF('Funding Allocation Parameters'!$C$6="Any discretionary funds (grants if available, other if no grants)", MIN(V29*'Funding Allocation Parameters'!$E$6, 'Funding Allocation Parameters'!$G$6), IF('Funding Allocation Parameters'!$C$6="Complex Library Subsidy", 0, 0)))))</f>
        <v>47.355000000000018</v>
      </c>
      <c r="Z29" s="179">
        <f>IF('Funding Allocation Parameters'!$C$6="Basic Library Subsidy", 0, IF('Funding Allocation Parameters'!$C$6="Grant funding", 0, IF('Funding Allocation Parameters'!$C$6="Other author funding",  MIN(V29*'Funding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" s="179">
        <f>IF('Funding Allocation Parameters'!$C$6="Basic Library Subsidy", MIN(W29*'Funding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MIN(W29*VLOOKUP(CONCATENATE($A29, 'Funding Allocation Parameters'!$I$6), 'Library Subsidy Complex'!$C$2:$J$55, 3, FALSE), VLOOKUP(CONCATENATE($A29, 'Funding Allocation Parameters'!$I$6), 'Library Subsidy Complex'!$C$2:$J$55, 5, FALSE)), 0)))))</f>
        <v>0</v>
      </c>
      <c r="AB29" s="179">
        <f>IF('Funding Allocation Parameters'!$C$6="Basic Library Subsidy", 0, IF('Funding Allocation Parameters'!$C$6="Grant funding", 0, IF('Funding Allocation Parameters'!$C$6="Other author funding",  MIN(W29*'Funding Allocation Parameters'!$E$6, 'Funding Allocation Parameters'!$G$6), IF('Funding Allocation Parameters'!$C$6="Any discretionary funds (grants if available, other if no grants)", MIN(W29*'Funding Allocation Parameters'!$E$6, 'Funding Allocation Parameters'!$G$6), IF('Funding Allocation Parameters'!$C$6="Complex Library Subsidy", 0, 0)))))</f>
        <v>47.355000000000018</v>
      </c>
      <c r="AC29" s="177">
        <f t="shared" si="6"/>
        <v>0</v>
      </c>
      <c r="AD29" s="177">
        <f t="shared" si="7"/>
        <v>0</v>
      </c>
      <c r="AE29" s="180">
        <f>IF('Funding Allocation Parameters'!$C$7="Basic Library Subsidy", MIN(AC29*'Funding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MIN(AC29*VLOOKUP(CONCATENATE($A29, 'Funding Allocation Parameters'!$I$7), 'Library Subsidy Complex'!$C$2:$J$55, 2, FALSE), VLOOKUP(CONCATENATE($A29, 'Funding Allocation Parameters'!$I$7), 'Library Subsidy Complex'!$C$2:$J$55, 4, FALSE)), 0)))))</f>
        <v>0</v>
      </c>
      <c r="AF29" s="180">
        <f>IF('Funding Allocation Parameters'!$C$7="Basic Library Subsidy", 0, IF('Funding Allocation Parameters'!$C$7="Grant funding",MIN(AC29*'Funding Allocation Parameters'!$E$7, 'Funding Allocation Parameters'!$G$7), IF('Funding Allocation Parameters'!$C$7="Other author funding", 0, IF('Funding Allocation Parameters'!$C$7="Any discretionary funds (grants if available, other if no grants)", MIN(AC29*'Funding Allocation Parameters'!$E$7, 'Funding Allocation Parameters'!$G$7), IF('Funding Allocation Parameters'!$C$7="Complex Library Subsidy", 0, 0)))))</f>
        <v>0</v>
      </c>
      <c r="AG29" s="180">
        <f>IF('Funding Allocation Parameters'!$C$7="Basic Library Subsidy", 0, IF('Funding Allocation Parameters'!$C$7="Grant funding", 0, IF('Funding Allocation Parameters'!$C$7="Other author funding",  MIN(AC29*'Funding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" s="180">
        <f>IF('Funding Allocation Parameters'!$C$7="Basic Library Subsidy", MIN(AD29*'Funding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MIN(AD29*VLOOKUP(CONCATENATE($A29, 'Funding Allocation Parameters'!$I$7), 'Library Subsidy Complex'!$C$2:$J$55, 3, FALSE), VLOOKUP(CONCATENATE($A29, 'Funding Allocation Parameters'!$I$7), 'Library Subsidy Complex'!$C$2:$J$55, 5, FALSE)), 0)))))</f>
        <v>0</v>
      </c>
      <c r="AI29" s="180">
        <f>IF('Funding Allocation Parameters'!$C$7="Basic Library Subsidy", 0, IF('Funding Allocation Parameters'!$C$7="Grant funding", 0, IF('Funding Allocation Parameters'!$C$7="Other author funding",  MIN(AD29*'Funding Allocation Parameters'!$E$7, 'Funding Allocation Parameters'!$G$7), IF('Funding Allocation Parameters'!$C$7="Any discretionary funds (grants if available, other if no grants)", MIN(AD29*'Funding Allocation Parameters'!$E$7, 'Funding Allocation Parameters'!$G$7), IF('Funding Allocation Parameters'!$C$7="Complex Library Subsidy", 0, 0)))))</f>
        <v>0</v>
      </c>
      <c r="AJ29" s="177">
        <f t="shared" si="8"/>
        <v>0</v>
      </c>
      <c r="AK29" s="177">
        <f t="shared" si="9"/>
        <v>0</v>
      </c>
      <c r="AL29" s="181">
        <f>IF('Funding Allocation Parameters'!$C$8="Basic Library Subsidy", MIN(AJ29*'Funding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MIN(AJ29*VLOOKUP(CONCATENATE($A29, 'Funding Allocation Parameters'!$I$8), 'Library Subsidy Complex'!$C$2:$J$55, 2, FALSE), VLOOKUP(CONCATENATE($A29, 'Funding Allocation Parameters'!$I$8), 'Library Subsidy Complex'!$C$2:$J$55, 4, FALSE)), 0)))))</f>
        <v>0</v>
      </c>
      <c r="AM29" s="181">
        <f>IF('Funding Allocation Parameters'!$C$8="Basic Library Subsidy", 0, IF('Funding Allocation Parameters'!$C$8="Grant funding",MIN(AJ29*'Funding Allocation Parameters'!$E$8, 'Funding Allocation Parameters'!$G$8), IF('Funding Allocation Parameters'!$C$8="Other author funding", 0, IF('Funding Allocation Parameters'!$C$8="Any discretionary funds (grants if available, other if no grants)", MIN(AJ29*'Funding Allocation Parameters'!$E$8, 'Funding Allocation Parameters'!$G$8), IF('Funding Allocation Parameters'!$C$8="Complex Library Subsidy", 0, 0)))))</f>
        <v>0</v>
      </c>
      <c r="AN29" s="181">
        <f>IF('Funding Allocation Parameters'!$C$8="Basic Library Subsidy", 0, IF('Funding Allocation Parameters'!$C$8="Grant funding", 0, IF('Funding Allocation Parameters'!$C$8="Other author funding",  MIN(AJ29*'Funding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" s="181">
        <f>IF('Funding Allocation Parameters'!$C$8="Basic Library Subsidy", MIN(AK29*'Funding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MIN(AK29*VLOOKUP(CONCATENATE($A29, 'Funding Allocation Parameters'!$I$8), 'Library Subsidy Complex'!$C$2:$J$55, 3, FALSE), VLOOKUP(CONCATENATE($A29, 'Funding Allocation Parameters'!$I$8), 'Library Subsidy Complex'!$C$2:$J$55, 5, FALSE)), 0)))))</f>
        <v>0</v>
      </c>
      <c r="AP29" s="181">
        <f>IF('Funding Allocation Parameters'!$C$8="Basic Library Subsidy", 0, IF('Funding Allocation Parameters'!$C$8="Grant funding", 0, IF('Funding Allocation Parameters'!$C$8="Other author funding",  MIN(AK29*'Funding Allocation Parameters'!$E$8, 'Funding Allocation Parameters'!$G$8), IF('Funding Allocation Parameters'!$C$8="Any discretionary funds (grants if available, other if no grants)", MIN(AK29*'Funding Allocation Parameters'!$E$8, 'Funding Allocation Parameters'!$G$8), IF('Funding Allocation Parameters'!$C$8="Complex Library Subsidy", 0, 0)))))</f>
        <v>0</v>
      </c>
      <c r="AQ29" s="177">
        <f t="shared" si="10"/>
        <v>0</v>
      </c>
      <c r="AR29" s="177">
        <f t="shared" si="11"/>
        <v>0</v>
      </c>
      <c r="AS29" s="182">
        <f t="shared" si="12"/>
        <v>1189</v>
      </c>
      <c r="AT29" s="182">
        <f t="shared" si="13"/>
        <v>47.355000000000018</v>
      </c>
      <c r="AU29" s="182">
        <f t="shared" si="14"/>
        <v>0</v>
      </c>
      <c r="AV29" s="182">
        <f t="shared" si="15"/>
        <v>1189</v>
      </c>
      <c r="AW29" s="182">
        <f t="shared" si="16"/>
        <v>47.355000000000018</v>
      </c>
      <c r="AX29" s="183">
        <f t="shared" si="17"/>
        <v>461.18468772251742</v>
      </c>
      <c r="AY29" s="183">
        <f t="shared" si="18"/>
        <v>18.367872907569236</v>
      </c>
      <c r="AZ29" s="183">
        <f t="shared" si="19"/>
        <v>0</v>
      </c>
      <c r="BA29" s="183">
        <f t="shared" si="20"/>
        <v>287.13699059916047</v>
      </c>
      <c r="BB29" s="183">
        <f t="shared" si="21"/>
        <v>11.435973246276914</v>
      </c>
      <c r="BC29" s="184">
        <f t="shared" si="22"/>
        <v>748.32167832167784</v>
      </c>
      <c r="BD29" s="184">
        <f t="shared" si="23"/>
        <v>0</v>
      </c>
      <c r="BE29" s="184">
        <f t="shared" si="24"/>
        <v>18.367872907569236</v>
      </c>
      <c r="BF29" s="184">
        <f t="shared" si="25"/>
        <v>11.435973246276914</v>
      </c>
      <c r="BG29" s="102">
        <f t="shared" si="26"/>
        <v>0</v>
      </c>
      <c r="BH29" s="102">
        <f t="shared" si="27"/>
        <v>0</v>
      </c>
      <c r="BI29" s="102">
        <f t="shared" si="28"/>
        <v>0</v>
      </c>
      <c r="BJ29" s="102">
        <f t="shared" si="29"/>
        <v>0.38787610405594403</v>
      </c>
      <c r="BK29" s="102">
        <f t="shared" si="30"/>
        <v>0.24149452531468502</v>
      </c>
      <c r="BL29" s="102">
        <f t="shared" si="31"/>
        <v>0</v>
      </c>
      <c r="BN29" s="102"/>
    </row>
    <row r="30" spans="1:66" x14ac:dyDescent="0.25">
      <c r="A30" s="102" t="s">
        <v>17</v>
      </c>
      <c r="B30" s="102" t="s">
        <v>8</v>
      </c>
      <c r="C30" s="102" t="s">
        <v>10</v>
      </c>
      <c r="D30" s="102" t="s">
        <v>11</v>
      </c>
      <c r="E30" s="102">
        <v>12000154320</v>
      </c>
      <c r="F30" s="102" t="s">
        <v>9</v>
      </c>
      <c r="G30" s="102" t="s">
        <v>9</v>
      </c>
      <c r="H30" s="102">
        <v>0.51448675496688701</v>
      </c>
      <c r="I30" s="102">
        <v>0.317074087655629</v>
      </c>
      <c r="J30" s="167">
        <f>IFERROR(H30*VLOOKUP(A30, 'Advanced Parameters'!$B$7:$G$20, 6, FALSE)*VLOOKUP(A30, 'Growth Parameters'!$B$6:$H$19, 6, FALSE), 0)</f>
        <v>0.51448675496688701</v>
      </c>
      <c r="K30" s="167">
        <f>IFERROR(IF('Advanced Parameters'!$C$5="n",'Raw Data'!I30*VLOOKUP(A30,'Advanced Parameters'!$B$7:$G$20,6,FALSE),J30*VLOOKUP(A30,'Advanced Parameters'!$B$7:$G$20,2,FALSE))*VLOOKUP(A30, 'Growth Parameters'!$B$6:$H$19, 6, FALSE), 0)</f>
        <v>0.317074087655629</v>
      </c>
      <c r="L30" s="167">
        <f t="shared" si="32"/>
        <v>0.19741266731125801</v>
      </c>
      <c r="M30" s="168" t="str">
        <f>IFERROR(IF(G30="NA","NA",IF(G30&gt;'APC Parameters'!$K$6+VLOOKUP('Raw Data'!A30, 'APC Parameters'!$H$7:$L$20, 4, FALSE), 'APC Parameters'!$L$6+VLOOKUP('Raw Data'!A30, 'APC Parameters'!$H$7:$L$20, 5, FALSE), G30*('APC Parameters'!$J$6+VLOOKUP('Raw Data'!A30, 'APC Parameters'!$H$7:$L$20, 3, FALSE))+'APC Parameters'!$I$6+VLOOKUP('Raw Data'!A30, 'APC Parameters'!$H$7:$L$20, 2, FALSE))), 0)</f>
        <v>NA</v>
      </c>
      <c r="N30" s="168" t="str">
        <f t="shared" si="2"/>
        <v>NA</v>
      </c>
      <c r="O30" s="168">
        <f>IFERROR(IF(M30="NA",VLOOKUP(D30,'Internal Calculations'!$B$10:$C$11,2,FALSE), M30)*VLOOKUP(A30, 'Growth Parameters'!$B$6:$H$19, 7, FALSE), 0)</f>
        <v>1630.6479670175063</v>
      </c>
      <c r="P30" s="177">
        <f t="shared" si="3"/>
        <v>838.94678104418824</v>
      </c>
      <c r="Q30" s="178">
        <f>IF('Funding Allocation Parameters'!$C$5="Basic Library Subsidy", MIN(O30*('Funding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MIN($O30*(VLOOKUP(CONCATENATE($A30, 'Funding Allocation Parameters'!$I$5), 'Library Subsidy Complex'!$C$2:$J$55, 2, FALSE)), VLOOKUP(CONCATENATE($A30, 'Funding Allocation Parameters'!$I$5), 'Library Subsidy Complex'!$C$2:$J$55, 4, FALSE)), 0)))))</f>
        <v>1189</v>
      </c>
      <c r="R30" s="178">
        <f>IF('Funding Allocation Parameters'!$C$5="Basic Library Subsidy", 0, IF('Funding Allocation Parameters'!$C$5="Grant funding",MIN(O30*('Funding Allocation Parameters'!$E$5), 'Funding Allocation Parameters'!$G$5), IF('Funding Allocation Parameters'!$C$5="Other author funding", 0, IF('Funding Allocation Parameters'!$C$5="Any discretionary funds (grants if available, other if no grants)", MIN(O30*('Funding Allocation Parameters'!$E$5), 'Funding Allocation Parameters'!$G$5), IF('Funding Allocation Parameters'!$C$5="Complex Library Subsidy", 0, 0)))))</f>
        <v>0</v>
      </c>
      <c r="S30" s="178">
        <f>IF('Funding Allocation Parameters'!$C$5="Basic Library Subsidy", 0, IF('Funding Allocation Parameters'!$C$5="Grant funding", 0, IF('Funding Allocation Parameters'!$C$5="Other author funding",  MIN(O30*('Funding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" s="178">
        <f>IF('Funding Allocation Parameters'!$C$5="Basic Library Subsidy", MIN(O30*('Funding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MIN($O30*(VLOOKUP(CONCATENATE($A30, 'Funding Allocation Parameters'!$I$5), 'Library Subsidy Complex'!$C$2:$J$55, 6, FALSE)), VLOOKUP(CONCATENATE($A30, 'Funding Allocation Parameters'!$I$5), 'Library Subsidy Complex'!$C$2:$J$55, 8, FALSE)), 0)))))</f>
        <v>1189</v>
      </c>
      <c r="U30" s="178">
        <f>IF('Funding Allocation Parameters'!$C$5="Basic Library Subsidy", 0, IF('Funding Allocation Parameters'!$C$5="Grant funding", 0, IF('Funding Allocation Parameters'!$C$5="Other author funding",  MIN(O30*('Funding Allocation Parameters'!$E$5), 'Funding Allocation Parameters'!$G$5), IF('Funding Allocation Parameters'!$C$5="Any discretionary funds (grants if available, other if no grants)", MIN(O30*('Funding Allocation Parameters'!$E$5), 'Funding Allocation Parameters'!$G$5), IF('Funding Allocation Parameters'!$C$5="Complex Library Subsidy", 0, 0)))))</f>
        <v>0</v>
      </c>
      <c r="V30" s="177">
        <f t="shared" si="4"/>
        <v>441.64796701750629</v>
      </c>
      <c r="W30" s="177">
        <f t="shared" si="5"/>
        <v>441.64796701750629</v>
      </c>
      <c r="X30" s="179">
        <f>IF('Funding Allocation Parameters'!$C$6="Basic Library Subsidy", MIN(V30*'Funding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MIN(V30*VLOOKUP(CONCATENATE($A30, 'Funding Allocation Parameters'!$I$6), 'Library Subsidy Complex'!$C$2:$J$55, 2, FALSE), VLOOKUP(CONCATENATE($A30, 'Funding Allocation Parameters'!$I$6), 'Library Subsidy Complex'!$C$2:$J$55, 4, FALSE)), 0)))))</f>
        <v>0</v>
      </c>
      <c r="Y30" s="179">
        <f>IF('Funding Allocation Parameters'!$C$6="Basic Library Subsidy", 0, IF('Funding Allocation Parameters'!$C$6="Grant funding",MIN(V30*'Funding Allocation Parameters'!$E$6, 'Funding Allocation Parameters'!$G$6), IF('Funding Allocation Parameters'!$C$6="Other author funding", 0, IF('Funding Allocation Parameters'!$C$6="Any discretionary funds (grants if available, other if no grants)", MIN(V30*'Funding Allocation Parameters'!$E$6, 'Funding Allocation Parameters'!$G$6), IF('Funding Allocation Parameters'!$C$6="Complex Library Subsidy", 0, 0)))))</f>
        <v>441.64796701750629</v>
      </c>
      <c r="Z30" s="179">
        <f>IF('Funding Allocation Parameters'!$C$6="Basic Library Subsidy", 0, IF('Funding Allocation Parameters'!$C$6="Grant funding", 0, IF('Funding Allocation Parameters'!$C$6="Other author funding",  MIN(V30*'Funding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" s="179">
        <f>IF('Funding Allocation Parameters'!$C$6="Basic Library Subsidy", MIN(W30*'Funding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MIN(W30*VLOOKUP(CONCATENATE($A30, 'Funding Allocation Parameters'!$I$6), 'Library Subsidy Complex'!$C$2:$J$55, 3, FALSE), VLOOKUP(CONCATENATE($A30, 'Funding Allocation Parameters'!$I$6), 'Library Subsidy Complex'!$C$2:$J$55, 5, FALSE)), 0)))))</f>
        <v>0</v>
      </c>
      <c r="AB30" s="179">
        <f>IF('Funding Allocation Parameters'!$C$6="Basic Library Subsidy", 0, IF('Funding Allocation Parameters'!$C$6="Grant funding", 0, IF('Funding Allocation Parameters'!$C$6="Other author funding",  MIN(W30*'Funding Allocation Parameters'!$E$6, 'Funding Allocation Parameters'!$G$6), IF('Funding Allocation Parameters'!$C$6="Any discretionary funds (grants if available, other if no grants)", MIN(W30*'Funding Allocation Parameters'!$E$6, 'Funding Allocation Parameters'!$G$6), IF('Funding Allocation Parameters'!$C$6="Complex Library Subsidy", 0, 0)))))</f>
        <v>441.64796701750629</v>
      </c>
      <c r="AC30" s="177">
        <f t="shared" si="6"/>
        <v>0</v>
      </c>
      <c r="AD30" s="177">
        <f t="shared" si="7"/>
        <v>0</v>
      </c>
      <c r="AE30" s="180">
        <f>IF('Funding Allocation Parameters'!$C$7="Basic Library Subsidy", MIN(AC30*'Funding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MIN(AC30*VLOOKUP(CONCATENATE($A30, 'Funding Allocation Parameters'!$I$7), 'Library Subsidy Complex'!$C$2:$J$55, 2, FALSE), VLOOKUP(CONCATENATE($A30, 'Funding Allocation Parameters'!$I$7), 'Library Subsidy Complex'!$C$2:$J$55, 4, FALSE)), 0)))))</f>
        <v>0</v>
      </c>
      <c r="AF30" s="180">
        <f>IF('Funding Allocation Parameters'!$C$7="Basic Library Subsidy", 0, IF('Funding Allocation Parameters'!$C$7="Grant funding",MIN(AC30*'Funding Allocation Parameters'!$E$7, 'Funding Allocation Parameters'!$G$7), IF('Funding Allocation Parameters'!$C$7="Other author funding", 0, IF('Funding Allocation Parameters'!$C$7="Any discretionary funds (grants if available, other if no grants)", MIN(AC30*'Funding Allocation Parameters'!$E$7, 'Funding Allocation Parameters'!$G$7), IF('Funding Allocation Parameters'!$C$7="Complex Library Subsidy", 0, 0)))))</f>
        <v>0</v>
      </c>
      <c r="AG30" s="180">
        <f>IF('Funding Allocation Parameters'!$C$7="Basic Library Subsidy", 0, IF('Funding Allocation Parameters'!$C$7="Grant funding", 0, IF('Funding Allocation Parameters'!$C$7="Other author funding",  MIN(AC30*'Funding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" s="180">
        <f>IF('Funding Allocation Parameters'!$C$7="Basic Library Subsidy", MIN(AD30*'Funding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MIN(AD30*VLOOKUP(CONCATENATE($A30, 'Funding Allocation Parameters'!$I$7), 'Library Subsidy Complex'!$C$2:$J$55, 3, FALSE), VLOOKUP(CONCATENATE($A30, 'Funding Allocation Parameters'!$I$7), 'Library Subsidy Complex'!$C$2:$J$55, 5, FALSE)), 0)))))</f>
        <v>0</v>
      </c>
      <c r="AI30" s="180">
        <f>IF('Funding Allocation Parameters'!$C$7="Basic Library Subsidy", 0, IF('Funding Allocation Parameters'!$C$7="Grant funding", 0, IF('Funding Allocation Parameters'!$C$7="Other author funding",  MIN(AD30*'Funding Allocation Parameters'!$E$7, 'Funding Allocation Parameters'!$G$7), IF('Funding Allocation Parameters'!$C$7="Any discretionary funds (grants if available, other if no grants)", MIN(AD30*'Funding Allocation Parameters'!$E$7, 'Funding Allocation Parameters'!$G$7), IF('Funding Allocation Parameters'!$C$7="Complex Library Subsidy", 0, 0)))))</f>
        <v>0</v>
      </c>
      <c r="AJ30" s="177">
        <f t="shared" si="8"/>
        <v>0</v>
      </c>
      <c r="AK30" s="177">
        <f t="shared" si="9"/>
        <v>0</v>
      </c>
      <c r="AL30" s="181">
        <f>IF('Funding Allocation Parameters'!$C$8="Basic Library Subsidy", MIN(AJ30*'Funding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MIN(AJ30*VLOOKUP(CONCATENATE($A30, 'Funding Allocation Parameters'!$I$8), 'Library Subsidy Complex'!$C$2:$J$55, 2, FALSE), VLOOKUP(CONCATENATE($A30, 'Funding Allocation Parameters'!$I$8), 'Library Subsidy Complex'!$C$2:$J$55, 4, FALSE)), 0)))))</f>
        <v>0</v>
      </c>
      <c r="AM30" s="181">
        <f>IF('Funding Allocation Parameters'!$C$8="Basic Library Subsidy", 0, IF('Funding Allocation Parameters'!$C$8="Grant funding",MIN(AJ30*'Funding Allocation Parameters'!$E$8, 'Funding Allocation Parameters'!$G$8), IF('Funding Allocation Parameters'!$C$8="Other author funding", 0, IF('Funding Allocation Parameters'!$C$8="Any discretionary funds (grants if available, other if no grants)", MIN(AJ30*'Funding Allocation Parameters'!$E$8, 'Funding Allocation Parameters'!$G$8), IF('Funding Allocation Parameters'!$C$8="Complex Library Subsidy", 0, 0)))))</f>
        <v>0</v>
      </c>
      <c r="AN30" s="181">
        <f>IF('Funding Allocation Parameters'!$C$8="Basic Library Subsidy", 0, IF('Funding Allocation Parameters'!$C$8="Grant funding", 0, IF('Funding Allocation Parameters'!$C$8="Other author funding",  MIN(AJ30*'Funding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" s="181">
        <f>IF('Funding Allocation Parameters'!$C$8="Basic Library Subsidy", MIN(AK30*'Funding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MIN(AK30*VLOOKUP(CONCATENATE($A30, 'Funding Allocation Parameters'!$I$8), 'Library Subsidy Complex'!$C$2:$J$55, 3, FALSE), VLOOKUP(CONCATENATE($A30, 'Funding Allocation Parameters'!$I$8), 'Library Subsidy Complex'!$C$2:$J$55, 5, FALSE)), 0)))))</f>
        <v>0</v>
      </c>
      <c r="AP30" s="181">
        <f>IF('Funding Allocation Parameters'!$C$8="Basic Library Subsidy", 0, IF('Funding Allocation Parameters'!$C$8="Grant funding", 0, IF('Funding Allocation Parameters'!$C$8="Other author funding",  MIN(AK30*'Funding Allocation Parameters'!$E$8, 'Funding Allocation Parameters'!$G$8), IF('Funding Allocation Parameters'!$C$8="Any discretionary funds (grants if available, other if no grants)", MIN(AK30*'Funding Allocation Parameters'!$E$8, 'Funding Allocation Parameters'!$G$8), IF('Funding Allocation Parameters'!$C$8="Complex Library Subsidy", 0, 0)))))</f>
        <v>0</v>
      </c>
      <c r="AQ30" s="177">
        <f t="shared" si="10"/>
        <v>0</v>
      </c>
      <c r="AR30" s="177">
        <f t="shared" si="11"/>
        <v>0</v>
      </c>
      <c r="AS30" s="182">
        <f t="shared" si="12"/>
        <v>1189</v>
      </c>
      <c r="AT30" s="182">
        <f t="shared" si="13"/>
        <v>441.64796701750629</v>
      </c>
      <c r="AU30" s="182">
        <f t="shared" si="14"/>
        <v>0</v>
      </c>
      <c r="AV30" s="182">
        <f t="shared" si="15"/>
        <v>1189</v>
      </c>
      <c r="AW30" s="182">
        <f t="shared" si="16"/>
        <v>441.64796701750629</v>
      </c>
      <c r="AX30" s="183">
        <f t="shared" si="17"/>
        <v>377.00109022254287</v>
      </c>
      <c r="AY30" s="183">
        <f t="shared" si="18"/>
        <v>140.03512620703913</v>
      </c>
      <c r="AZ30" s="183">
        <f t="shared" si="19"/>
        <v>0</v>
      </c>
      <c r="BA30" s="183">
        <f t="shared" si="20"/>
        <v>234.72366143308577</v>
      </c>
      <c r="BB30" s="183">
        <f t="shared" si="21"/>
        <v>87.186903181520421</v>
      </c>
      <c r="BC30" s="184">
        <f t="shared" si="22"/>
        <v>611.72475165562867</v>
      </c>
      <c r="BD30" s="184">
        <f t="shared" si="23"/>
        <v>0</v>
      </c>
      <c r="BE30" s="184">
        <f t="shared" si="24"/>
        <v>140.03512620703913</v>
      </c>
      <c r="BF30" s="184">
        <f t="shared" si="25"/>
        <v>87.186903181520421</v>
      </c>
      <c r="BG30" s="102">
        <f t="shared" si="26"/>
        <v>0</v>
      </c>
      <c r="BH30" s="102">
        <f t="shared" si="27"/>
        <v>0</v>
      </c>
      <c r="BI30" s="102">
        <f t="shared" si="28"/>
        <v>0</v>
      </c>
      <c r="BJ30" s="102">
        <f t="shared" si="29"/>
        <v>0.317074087655629</v>
      </c>
      <c r="BK30" s="102">
        <f t="shared" si="30"/>
        <v>0.19741266731125801</v>
      </c>
      <c r="BL30" s="102">
        <f t="shared" si="31"/>
        <v>0</v>
      </c>
      <c r="BN30" s="102"/>
    </row>
    <row r="31" spans="1:66" x14ac:dyDescent="0.25">
      <c r="A31" s="102" t="s">
        <v>17</v>
      </c>
      <c r="B31" s="102" t="s">
        <v>8</v>
      </c>
      <c r="C31" s="102" t="s">
        <v>10</v>
      </c>
      <c r="D31" s="102" t="s">
        <v>11</v>
      </c>
      <c r="E31" s="102">
        <v>145617</v>
      </c>
      <c r="F31" s="102" t="s">
        <v>9</v>
      </c>
      <c r="G31" s="102">
        <v>0.44700000000000001</v>
      </c>
      <c r="H31" s="102">
        <v>0.51448675496688701</v>
      </c>
      <c r="I31" s="102">
        <v>0.317074087655629</v>
      </c>
      <c r="J31" s="167">
        <f>IFERROR(H31*VLOOKUP(A31, 'Advanced Parameters'!$B$7:$G$20, 6, FALSE)*VLOOKUP(A31, 'Growth Parameters'!$B$6:$H$19, 6, FALSE), 0)</f>
        <v>0.51448675496688701</v>
      </c>
      <c r="K31" s="167">
        <f>IFERROR(IF('Advanced Parameters'!$C$5="n",'Raw Data'!I31*VLOOKUP(A31,'Advanced Parameters'!$B$7:$G$20,6,FALSE),J31*VLOOKUP(A31,'Advanced Parameters'!$B$7:$G$20,2,FALSE))*VLOOKUP(A31, 'Growth Parameters'!$B$6:$H$19, 6, FALSE), 0)</f>
        <v>0.317074087655629</v>
      </c>
      <c r="L31" s="167">
        <f t="shared" si="32"/>
        <v>0.19741266731125801</v>
      </c>
      <c r="M31" s="168">
        <f>IFERROR(IF(G31="NA","NA",IF(G31&gt;'APC Parameters'!$K$6+VLOOKUP('Raw Data'!A31, 'APC Parameters'!$H$7:$L$20, 4, FALSE), 'APC Parameters'!$L$6+VLOOKUP('Raw Data'!A31, 'APC Parameters'!$H$7:$L$20, 5, FALSE), G31*('APC Parameters'!$J$6+VLOOKUP('Raw Data'!A31, 'APC Parameters'!$H$7:$L$20, 3, FALSE))+'APC Parameters'!$I$6+VLOOKUP('Raw Data'!A31, 'APC Parameters'!$H$7:$L$20, 2, FALSE))), 0)</f>
        <v>1464.7818</v>
      </c>
      <c r="N31" s="168">
        <f t="shared" si="2"/>
        <v>753.61083501655571</v>
      </c>
      <c r="O31" s="168">
        <f>IFERROR(IF(M31="NA",VLOOKUP(D31,'Internal Calculations'!$B$10:$C$11,2,FALSE), M31)*VLOOKUP(A31, 'Growth Parameters'!$B$6:$H$19, 7, FALSE), 0)</f>
        <v>1464.7818</v>
      </c>
      <c r="P31" s="177">
        <f t="shared" si="3"/>
        <v>753.61083501655571</v>
      </c>
      <c r="Q31" s="178">
        <f>IF('Funding Allocation Parameters'!$C$5="Basic Library Subsidy", MIN(O31*('Funding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MIN($O31*(VLOOKUP(CONCATENATE($A31, 'Funding Allocation Parameters'!$I$5), 'Library Subsidy Complex'!$C$2:$J$55, 2, FALSE)), VLOOKUP(CONCATENATE($A31, 'Funding Allocation Parameters'!$I$5), 'Library Subsidy Complex'!$C$2:$J$55, 4, FALSE)), 0)))))</f>
        <v>1189</v>
      </c>
      <c r="R31" s="178">
        <f>IF('Funding Allocation Parameters'!$C$5="Basic Library Subsidy", 0, IF('Funding Allocation Parameters'!$C$5="Grant funding",MIN(O31*('Funding Allocation Parameters'!$E$5), 'Funding Allocation Parameters'!$G$5), IF('Funding Allocation Parameters'!$C$5="Other author funding", 0, IF('Funding Allocation Parameters'!$C$5="Any discretionary funds (grants if available, other if no grants)", MIN(O31*('Funding Allocation Parameters'!$E$5), 'Funding Allocation Parameters'!$G$5), IF('Funding Allocation Parameters'!$C$5="Complex Library Subsidy", 0, 0)))))</f>
        <v>0</v>
      </c>
      <c r="S31" s="178">
        <f>IF('Funding Allocation Parameters'!$C$5="Basic Library Subsidy", 0, IF('Funding Allocation Parameters'!$C$5="Grant funding", 0, IF('Funding Allocation Parameters'!$C$5="Other author funding",  MIN(O31*('Funding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" s="178">
        <f>IF('Funding Allocation Parameters'!$C$5="Basic Library Subsidy", MIN(O31*('Funding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MIN($O31*(VLOOKUP(CONCATENATE($A31, 'Funding Allocation Parameters'!$I$5), 'Library Subsidy Complex'!$C$2:$J$55, 6, FALSE)), VLOOKUP(CONCATENATE($A31, 'Funding Allocation Parameters'!$I$5), 'Library Subsidy Complex'!$C$2:$J$55, 8, FALSE)), 0)))))</f>
        <v>1189</v>
      </c>
      <c r="U31" s="178">
        <f>IF('Funding Allocation Parameters'!$C$5="Basic Library Subsidy", 0, IF('Funding Allocation Parameters'!$C$5="Grant funding", 0, IF('Funding Allocation Parameters'!$C$5="Other author funding",  MIN(O31*('Funding Allocation Parameters'!$E$5), 'Funding Allocation Parameters'!$G$5), IF('Funding Allocation Parameters'!$C$5="Any discretionary funds (grants if available, other if no grants)", MIN(O31*('Funding Allocation Parameters'!$E$5), 'Funding Allocation Parameters'!$G$5), IF('Funding Allocation Parameters'!$C$5="Complex Library Subsidy", 0, 0)))))</f>
        <v>0</v>
      </c>
      <c r="V31" s="177">
        <f t="shared" si="4"/>
        <v>275.78179999999998</v>
      </c>
      <c r="W31" s="177">
        <f t="shared" si="5"/>
        <v>275.78179999999998</v>
      </c>
      <c r="X31" s="179">
        <f>IF('Funding Allocation Parameters'!$C$6="Basic Library Subsidy", MIN(V31*'Funding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MIN(V31*VLOOKUP(CONCATENATE($A31, 'Funding Allocation Parameters'!$I$6), 'Library Subsidy Complex'!$C$2:$J$55, 2, FALSE), VLOOKUP(CONCATENATE($A31, 'Funding Allocation Parameters'!$I$6), 'Library Subsidy Complex'!$C$2:$J$55, 4, FALSE)), 0)))))</f>
        <v>0</v>
      </c>
      <c r="Y31" s="179">
        <f>IF('Funding Allocation Parameters'!$C$6="Basic Library Subsidy", 0, IF('Funding Allocation Parameters'!$C$6="Grant funding",MIN(V31*'Funding Allocation Parameters'!$E$6, 'Funding Allocation Parameters'!$G$6), IF('Funding Allocation Parameters'!$C$6="Other author funding", 0, IF('Funding Allocation Parameters'!$C$6="Any discretionary funds (grants if available, other if no grants)", MIN(V31*'Funding Allocation Parameters'!$E$6, 'Funding Allocation Parameters'!$G$6), IF('Funding Allocation Parameters'!$C$6="Complex Library Subsidy", 0, 0)))))</f>
        <v>275.78179999999998</v>
      </c>
      <c r="Z31" s="179">
        <f>IF('Funding Allocation Parameters'!$C$6="Basic Library Subsidy", 0, IF('Funding Allocation Parameters'!$C$6="Grant funding", 0, IF('Funding Allocation Parameters'!$C$6="Other author funding",  MIN(V31*'Funding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" s="179">
        <f>IF('Funding Allocation Parameters'!$C$6="Basic Library Subsidy", MIN(W31*'Funding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MIN(W31*VLOOKUP(CONCATENATE($A31, 'Funding Allocation Parameters'!$I$6), 'Library Subsidy Complex'!$C$2:$J$55, 3, FALSE), VLOOKUP(CONCATENATE($A31, 'Funding Allocation Parameters'!$I$6), 'Library Subsidy Complex'!$C$2:$J$55, 5, FALSE)), 0)))))</f>
        <v>0</v>
      </c>
      <c r="AB31" s="179">
        <f>IF('Funding Allocation Parameters'!$C$6="Basic Library Subsidy", 0, IF('Funding Allocation Parameters'!$C$6="Grant funding", 0, IF('Funding Allocation Parameters'!$C$6="Other author funding",  MIN(W31*'Funding Allocation Parameters'!$E$6, 'Funding Allocation Parameters'!$G$6), IF('Funding Allocation Parameters'!$C$6="Any discretionary funds (grants if available, other if no grants)", MIN(W31*'Funding Allocation Parameters'!$E$6, 'Funding Allocation Parameters'!$G$6), IF('Funding Allocation Parameters'!$C$6="Complex Library Subsidy", 0, 0)))))</f>
        <v>275.78179999999998</v>
      </c>
      <c r="AC31" s="177">
        <f t="shared" si="6"/>
        <v>0</v>
      </c>
      <c r="AD31" s="177">
        <f t="shared" si="7"/>
        <v>0</v>
      </c>
      <c r="AE31" s="180">
        <f>IF('Funding Allocation Parameters'!$C$7="Basic Library Subsidy", MIN(AC31*'Funding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MIN(AC31*VLOOKUP(CONCATENATE($A31, 'Funding Allocation Parameters'!$I$7), 'Library Subsidy Complex'!$C$2:$J$55, 2, FALSE), VLOOKUP(CONCATENATE($A31, 'Funding Allocation Parameters'!$I$7), 'Library Subsidy Complex'!$C$2:$J$55, 4, FALSE)), 0)))))</f>
        <v>0</v>
      </c>
      <c r="AF31" s="180">
        <f>IF('Funding Allocation Parameters'!$C$7="Basic Library Subsidy", 0, IF('Funding Allocation Parameters'!$C$7="Grant funding",MIN(AC31*'Funding Allocation Parameters'!$E$7, 'Funding Allocation Parameters'!$G$7), IF('Funding Allocation Parameters'!$C$7="Other author funding", 0, IF('Funding Allocation Parameters'!$C$7="Any discretionary funds (grants if available, other if no grants)", MIN(AC31*'Funding Allocation Parameters'!$E$7, 'Funding Allocation Parameters'!$G$7), IF('Funding Allocation Parameters'!$C$7="Complex Library Subsidy", 0, 0)))))</f>
        <v>0</v>
      </c>
      <c r="AG31" s="180">
        <f>IF('Funding Allocation Parameters'!$C$7="Basic Library Subsidy", 0, IF('Funding Allocation Parameters'!$C$7="Grant funding", 0, IF('Funding Allocation Parameters'!$C$7="Other author funding",  MIN(AC31*'Funding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" s="180">
        <f>IF('Funding Allocation Parameters'!$C$7="Basic Library Subsidy", MIN(AD31*'Funding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MIN(AD31*VLOOKUP(CONCATENATE($A31, 'Funding Allocation Parameters'!$I$7), 'Library Subsidy Complex'!$C$2:$J$55, 3, FALSE), VLOOKUP(CONCATENATE($A31, 'Funding Allocation Parameters'!$I$7), 'Library Subsidy Complex'!$C$2:$J$55, 5, FALSE)), 0)))))</f>
        <v>0</v>
      </c>
      <c r="AI31" s="180">
        <f>IF('Funding Allocation Parameters'!$C$7="Basic Library Subsidy", 0, IF('Funding Allocation Parameters'!$C$7="Grant funding", 0, IF('Funding Allocation Parameters'!$C$7="Other author funding",  MIN(AD31*'Funding Allocation Parameters'!$E$7, 'Funding Allocation Parameters'!$G$7), IF('Funding Allocation Parameters'!$C$7="Any discretionary funds (grants if available, other if no grants)", MIN(AD31*'Funding Allocation Parameters'!$E$7, 'Funding Allocation Parameters'!$G$7), IF('Funding Allocation Parameters'!$C$7="Complex Library Subsidy", 0, 0)))))</f>
        <v>0</v>
      </c>
      <c r="AJ31" s="177">
        <f t="shared" si="8"/>
        <v>0</v>
      </c>
      <c r="AK31" s="177">
        <f t="shared" si="9"/>
        <v>0</v>
      </c>
      <c r="AL31" s="181">
        <f>IF('Funding Allocation Parameters'!$C$8="Basic Library Subsidy", MIN(AJ31*'Funding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MIN(AJ31*VLOOKUP(CONCATENATE($A31, 'Funding Allocation Parameters'!$I$8), 'Library Subsidy Complex'!$C$2:$J$55, 2, FALSE), VLOOKUP(CONCATENATE($A31, 'Funding Allocation Parameters'!$I$8), 'Library Subsidy Complex'!$C$2:$J$55, 4, FALSE)), 0)))))</f>
        <v>0</v>
      </c>
      <c r="AM31" s="181">
        <f>IF('Funding Allocation Parameters'!$C$8="Basic Library Subsidy", 0, IF('Funding Allocation Parameters'!$C$8="Grant funding",MIN(AJ31*'Funding Allocation Parameters'!$E$8, 'Funding Allocation Parameters'!$G$8), IF('Funding Allocation Parameters'!$C$8="Other author funding", 0, IF('Funding Allocation Parameters'!$C$8="Any discretionary funds (grants if available, other if no grants)", MIN(AJ31*'Funding Allocation Parameters'!$E$8, 'Funding Allocation Parameters'!$G$8), IF('Funding Allocation Parameters'!$C$8="Complex Library Subsidy", 0, 0)))))</f>
        <v>0</v>
      </c>
      <c r="AN31" s="181">
        <f>IF('Funding Allocation Parameters'!$C$8="Basic Library Subsidy", 0, IF('Funding Allocation Parameters'!$C$8="Grant funding", 0, IF('Funding Allocation Parameters'!$C$8="Other author funding",  MIN(AJ31*'Funding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" s="181">
        <f>IF('Funding Allocation Parameters'!$C$8="Basic Library Subsidy", MIN(AK31*'Funding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MIN(AK31*VLOOKUP(CONCATENATE($A31, 'Funding Allocation Parameters'!$I$8), 'Library Subsidy Complex'!$C$2:$J$55, 3, FALSE), VLOOKUP(CONCATENATE($A31, 'Funding Allocation Parameters'!$I$8), 'Library Subsidy Complex'!$C$2:$J$55, 5, FALSE)), 0)))))</f>
        <v>0</v>
      </c>
      <c r="AP31" s="181">
        <f>IF('Funding Allocation Parameters'!$C$8="Basic Library Subsidy", 0, IF('Funding Allocation Parameters'!$C$8="Grant funding", 0, IF('Funding Allocation Parameters'!$C$8="Other author funding",  MIN(AK31*'Funding Allocation Parameters'!$E$8, 'Funding Allocation Parameters'!$G$8), IF('Funding Allocation Parameters'!$C$8="Any discretionary funds (grants if available, other if no grants)", MIN(AK31*'Funding Allocation Parameters'!$E$8, 'Funding Allocation Parameters'!$G$8), IF('Funding Allocation Parameters'!$C$8="Complex Library Subsidy", 0, 0)))))</f>
        <v>0</v>
      </c>
      <c r="AQ31" s="177">
        <f t="shared" si="10"/>
        <v>0</v>
      </c>
      <c r="AR31" s="177">
        <f t="shared" si="11"/>
        <v>0</v>
      </c>
      <c r="AS31" s="182">
        <f t="shared" si="12"/>
        <v>1189</v>
      </c>
      <c r="AT31" s="182">
        <f t="shared" si="13"/>
        <v>275.78179999999998</v>
      </c>
      <c r="AU31" s="182">
        <f t="shared" si="14"/>
        <v>0</v>
      </c>
      <c r="AV31" s="182">
        <f t="shared" si="15"/>
        <v>1189</v>
      </c>
      <c r="AW31" s="182">
        <f t="shared" si="16"/>
        <v>275.78179999999998</v>
      </c>
      <c r="AX31" s="183">
        <f t="shared" si="17"/>
        <v>377.00109022254287</v>
      </c>
      <c r="AY31" s="183">
        <f t="shared" si="18"/>
        <v>87.443262627027138</v>
      </c>
      <c r="AZ31" s="183">
        <f t="shared" si="19"/>
        <v>0</v>
      </c>
      <c r="BA31" s="183">
        <f t="shared" si="20"/>
        <v>234.72366143308577</v>
      </c>
      <c r="BB31" s="183">
        <f t="shared" si="21"/>
        <v>54.442820733899886</v>
      </c>
      <c r="BC31" s="184">
        <f t="shared" si="22"/>
        <v>611.72475165562867</v>
      </c>
      <c r="BD31" s="184">
        <f t="shared" si="23"/>
        <v>0</v>
      </c>
      <c r="BE31" s="184">
        <f t="shared" si="24"/>
        <v>87.443262627027138</v>
      </c>
      <c r="BF31" s="184">
        <f t="shared" si="25"/>
        <v>54.442820733899886</v>
      </c>
      <c r="BG31" s="102">
        <f t="shared" si="26"/>
        <v>0</v>
      </c>
      <c r="BH31" s="102">
        <f t="shared" si="27"/>
        <v>0</v>
      </c>
      <c r="BI31" s="102">
        <f t="shared" si="28"/>
        <v>0</v>
      </c>
      <c r="BJ31" s="102">
        <f t="shared" si="29"/>
        <v>0.317074087655629</v>
      </c>
      <c r="BK31" s="102">
        <f t="shared" si="30"/>
        <v>0.19741266731125801</v>
      </c>
      <c r="BL31" s="102">
        <f t="shared" si="31"/>
        <v>0</v>
      </c>
      <c r="BN31" s="102"/>
    </row>
    <row r="32" spans="1:66" x14ac:dyDescent="0.25">
      <c r="A32" s="102" t="s">
        <v>17</v>
      </c>
      <c r="B32" s="102" t="s">
        <v>8</v>
      </c>
      <c r="C32" s="102" t="s">
        <v>10</v>
      </c>
      <c r="D32" s="102" t="s">
        <v>11</v>
      </c>
      <c r="E32" s="102">
        <v>21100204117</v>
      </c>
      <c r="F32" s="102" t="s">
        <v>9</v>
      </c>
      <c r="G32" s="102">
        <v>0.108</v>
      </c>
      <c r="H32" s="102">
        <v>0.51448675496688701</v>
      </c>
      <c r="I32" s="102">
        <v>0.317074087655629</v>
      </c>
      <c r="J32" s="167">
        <f>IFERROR(H32*VLOOKUP(A32, 'Advanced Parameters'!$B$7:$G$20, 6, FALSE)*VLOOKUP(A32, 'Growth Parameters'!$B$6:$H$19, 6, FALSE), 0)</f>
        <v>0.51448675496688701</v>
      </c>
      <c r="K32" s="167">
        <f>IFERROR(IF('Advanced Parameters'!$C$5="n",'Raw Data'!I32*VLOOKUP(A32,'Advanced Parameters'!$B$7:$G$20,6,FALSE),J32*VLOOKUP(A32,'Advanced Parameters'!$B$7:$G$20,2,FALSE))*VLOOKUP(A32, 'Growth Parameters'!$B$6:$H$19, 6, FALSE), 0)</f>
        <v>0.317074087655629</v>
      </c>
      <c r="L32" s="167">
        <f t="shared" si="32"/>
        <v>0.19741266731125801</v>
      </c>
      <c r="M32" s="168">
        <f>IFERROR(IF(G32="NA","NA",IF(G32&gt;'APC Parameters'!$K$6+VLOOKUP('Raw Data'!A32, 'APC Parameters'!$H$7:$L$20, 4, FALSE), 'APC Parameters'!$L$6+VLOOKUP('Raw Data'!A32, 'APC Parameters'!$H$7:$L$20, 5, FALSE), G32*('APC Parameters'!$J$6+VLOOKUP('Raw Data'!A32, 'APC Parameters'!$H$7:$L$20, 3, FALSE))+'APC Parameters'!$I$6+VLOOKUP('Raw Data'!A32, 'APC Parameters'!$H$7:$L$20, 2, FALSE))), 0)</f>
        <v>1224.2952</v>
      </c>
      <c r="N32" s="168">
        <f t="shared" si="2"/>
        <v>629.88366456953588</v>
      </c>
      <c r="O32" s="168">
        <f>IFERROR(IF(M32="NA",VLOOKUP(D32,'Internal Calculations'!$B$10:$C$11,2,FALSE), M32)*VLOOKUP(A32, 'Growth Parameters'!$B$6:$H$19, 7, FALSE), 0)</f>
        <v>1224.2952</v>
      </c>
      <c r="P32" s="177">
        <f t="shared" si="3"/>
        <v>629.88366456953588</v>
      </c>
      <c r="Q32" s="178">
        <f>IF('Funding Allocation Parameters'!$C$5="Basic Library Subsidy", MIN(O32*('Funding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MIN($O32*(VLOOKUP(CONCATENATE($A32, 'Funding Allocation Parameters'!$I$5), 'Library Subsidy Complex'!$C$2:$J$55, 2, FALSE)), VLOOKUP(CONCATENATE($A32, 'Funding Allocation Parameters'!$I$5), 'Library Subsidy Complex'!$C$2:$J$55, 4, FALSE)), 0)))))</f>
        <v>1189</v>
      </c>
      <c r="R32" s="178">
        <f>IF('Funding Allocation Parameters'!$C$5="Basic Library Subsidy", 0, IF('Funding Allocation Parameters'!$C$5="Grant funding",MIN(O32*('Funding Allocation Parameters'!$E$5), 'Funding Allocation Parameters'!$G$5), IF('Funding Allocation Parameters'!$C$5="Other author funding", 0, IF('Funding Allocation Parameters'!$C$5="Any discretionary funds (grants if available, other if no grants)", MIN(O32*('Funding Allocation Parameters'!$E$5), 'Funding Allocation Parameters'!$G$5), IF('Funding Allocation Parameters'!$C$5="Complex Library Subsidy", 0, 0)))))</f>
        <v>0</v>
      </c>
      <c r="S32" s="178">
        <f>IF('Funding Allocation Parameters'!$C$5="Basic Library Subsidy", 0, IF('Funding Allocation Parameters'!$C$5="Grant funding", 0, IF('Funding Allocation Parameters'!$C$5="Other author funding",  MIN(O32*('Funding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" s="178">
        <f>IF('Funding Allocation Parameters'!$C$5="Basic Library Subsidy", MIN(O32*('Funding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MIN($O32*(VLOOKUP(CONCATENATE($A32, 'Funding Allocation Parameters'!$I$5), 'Library Subsidy Complex'!$C$2:$J$55, 6, FALSE)), VLOOKUP(CONCATENATE($A32, 'Funding Allocation Parameters'!$I$5), 'Library Subsidy Complex'!$C$2:$J$55, 8, FALSE)), 0)))))</f>
        <v>1189</v>
      </c>
      <c r="U32" s="178">
        <f>IF('Funding Allocation Parameters'!$C$5="Basic Library Subsidy", 0, IF('Funding Allocation Parameters'!$C$5="Grant funding", 0, IF('Funding Allocation Parameters'!$C$5="Other author funding",  MIN(O32*('Funding Allocation Parameters'!$E$5), 'Funding Allocation Parameters'!$G$5), IF('Funding Allocation Parameters'!$C$5="Any discretionary funds (grants if available, other if no grants)", MIN(O32*('Funding Allocation Parameters'!$E$5), 'Funding Allocation Parameters'!$G$5), IF('Funding Allocation Parameters'!$C$5="Complex Library Subsidy", 0, 0)))))</f>
        <v>0</v>
      </c>
      <c r="V32" s="177">
        <f t="shared" si="4"/>
        <v>35.295200000000023</v>
      </c>
      <c r="W32" s="177">
        <f t="shared" si="5"/>
        <v>35.295200000000023</v>
      </c>
      <c r="X32" s="179">
        <f>IF('Funding Allocation Parameters'!$C$6="Basic Library Subsidy", MIN(V32*'Funding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MIN(V32*VLOOKUP(CONCATENATE($A32, 'Funding Allocation Parameters'!$I$6), 'Library Subsidy Complex'!$C$2:$J$55, 2, FALSE), VLOOKUP(CONCATENATE($A32, 'Funding Allocation Parameters'!$I$6), 'Library Subsidy Complex'!$C$2:$J$55, 4, FALSE)), 0)))))</f>
        <v>0</v>
      </c>
      <c r="Y32" s="179">
        <f>IF('Funding Allocation Parameters'!$C$6="Basic Library Subsidy", 0, IF('Funding Allocation Parameters'!$C$6="Grant funding",MIN(V32*'Funding Allocation Parameters'!$E$6, 'Funding Allocation Parameters'!$G$6), IF('Funding Allocation Parameters'!$C$6="Other author funding", 0, IF('Funding Allocation Parameters'!$C$6="Any discretionary funds (grants if available, other if no grants)", MIN(V32*'Funding Allocation Parameters'!$E$6, 'Funding Allocation Parameters'!$G$6), IF('Funding Allocation Parameters'!$C$6="Complex Library Subsidy", 0, 0)))))</f>
        <v>35.295200000000023</v>
      </c>
      <c r="Z32" s="179">
        <f>IF('Funding Allocation Parameters'!$C$6="Basic Library Subsidy", 0, IF('Funding Allocation Parameters'!$C$6="Grant funding", 0, IF('Funding Allocation Parameters'!$C$6="Other author funding",  MIN(V32*'Funding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" s="179">
        <f>IF('Funding Allocation Parameters'!$C$6="Basic Library Subsidy", MIN(W32*'Funding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MIN(W32*VLOOKUP(CONCATENATE($A32, 'Funding Allocation Parameters'!$I$6), 'Library Subsidy Complex'!$C$2:$J$55, 3, FALSE), VLOOKUP(CONCATENATE($A32, 'Funding Allocation Parameters'!$I$6), 'Library Subsidy Complex'!$C$2:$J$55, 5, FALSE)), 0)))))</f>
        <v>0</v>
      </c>
      <c r="AB32" s="179">
        <f>IF('Funding Allocation Parameters'!$C$6="Basic Library Subsidy", 0, IF('Funding Allocation Parameters'!$C$6="Grant funding", 0, IF('Funding Allocation Parameters'!$C$6="Other author funding",  MIN(W32*'Funding Allocation Parameters'!$E$6, 'Funding Allocation Parameters'!$G$6), IF('Funding Allocation Parameters'!$C$6="Any discretionary funds (grants if available, other if no grants)", MIN(W32*'Funding Allocation Parameters'!$E$6, 'Funding Allocation Parameters'!$G$6), IF('Funding Allocation Parameters'!$C$6="Complex Library Subsidy", 0, 0)))))</f>
        <v>35.295200000000023</v>
      </c>
      <c r="AC32" s="177">
        <f t="shared" si="6"/>
        <v>0</v>
      </c>
      <c r="AD32" s="177">
        <f t="shared" si="7"/>
        <v>0</v>
      </c>
      <c r="AE32" s="180">
        <f>IF('Funding Allocation Parameters'!$C$7="Basic Library Subsidy", MIN(AC32*'Funding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MIN(AC32*VLOOKUP(CONCATENATE($A32, 'Funding Allocation Parameters'!$I$7), 'Library Subsidy Complex'!$C$2:$J$55, 2, FALSE), VLOOKUP(CONCATENATE($A32, 'Funding Allocation Parameters'!$I$7), 'Library Subsidy Complex'!$C$2:$J$55, 4, FALSE)), 0)))))</f>
        <v>0</v>
      </c>
      <c r="AF32" s="180">
        <f>IF('Funding Allocation Parameters'!$C$7="Basic Library Subsidy", 0, IF('Funding Allocation Parameters'!$C$7="Grant funding",MIN(AC32*'Funding Allocation Parameters'!$E$7, 'Funding Allocation Parameters'!$G$7), IF('Funding Allocation Parameters'!$C$7="Other author funding", 0, IF('Funding Allocation Parameters'!$C$7="Any discretionary funds (grants if available, other if no grants)", MIN(AC32*'Funding Allocation Parameters'!$E$7, 'Funding Allocation Parameters'!$G$7), IF('Funding Allocation Parameters'!$C$7="Complex Library Subsidy", 0, 0)))))</f>
        <v>0</v>
      </c>
      <c r="AG32" s="180">
        <f>IF('Funding Allocation Parameters'!$C$7="Basic Library Subsidy", 0, IF('Funding Allocation Parameters'!$C$7="Grant funding", 0, IF('Funding Allocation Parameters'!$C$7="Other author funding",  MIN(AC32*'Funding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" s="180">
        <f>IF('Funding Allocation Parameters'!$C$7="Basic Library Subsidy", MIN(AD32*'Funding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MIN(AD32*VLOOKUP(CONCATENATE($A32, 'Funding Allocation Parameters'!$I$7), 'Library Subsidy Complex'!$C$2:$J$55, 3, FALSE), VLOOKUP(CONCATENATE($A32, 'Funding Allocation Parameters'!$I$7), 'Library Subsidy Complex'!$C$2:$J$55, 5, FALSE)), 0)))))</f>
        <v>0</v>
      </c>
      <c r="AI32" s="180">
        <f>IF('Funding Allocation Parameters'!$C$7="Basic Library Subsidy", 0, IF('Funding Allocation Parameters'!$C$7="Grant funding", 0, IF('Funding Allocation Parameters'!$C$7="Other author funding",  MIN(AD32*'Funding Allocation Parameters'!$E$7, 'Funding Allocation Parameters'!$G$7), IF('Funding Allocation Parameters'!$C$7="Any discretionary funds (grants if available, other if no grants)", MIN(AD32*'Funding Allocation Parameters'!$E$7, 'Funding Allocation Parameters'!$G$7), IF('Funding Allocation Parameters'!$C$7="Complex Library Subsidy", 0, 0)))))</f>
        <v>0</v>
      </c>
      <c r="AJ32" s="177">
        <f t="shared" si="8"/>
        <v>0</v>
      </c>
      <c r="AK32" s="177">
        <f t="shared" si="9"/>
        <v>0</v>
      </c>
      <c r="AL32" s="181">
        <f>IF('Funding Allocation Parameters'!$C$8="Basic Library Subsidy", MIN(AJ32*'Funding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MIN(AJ32*VLOOKUP(CONCATENATE($A32, 'Funding Allocation Parameters'!$I$8), 'Library Subsidy Complex'!$C$2:$J$55, 2, FALSE), VLOOKUP(CONCATENATE($A32, 'Funding Allocation Parameters'!$I$8), 'Library Subsidy Complex'!$C$2:$J$55, 4, FALSE)), 0)))))</f>
        <v>0</v>
      </c>
      <c r="AM32" s="181">
        <f>IF('Funding Allocation Parameters'!$C$8="Basic Library Subsidy", 0, IF('Funding Allocation Parameters'!$C$8="Grant funding",MIN(AJ32*'Funding Allocation Parameters'!$E$8, 'Funding Allocation Parameters'!$G$8), IF('Funding Allocation Parameters'!$C$8="Other author funding", 0, IF('Funding Allocation Parameters'!$C$8="Any discretionary funds (grants if available, other if no grants)", MIN(AJ32*'Funding Allocation Parameters'!$E$8, 'Funding Allocation Parameters'!$G$8), IF('Funding Allocation Parameters'!$C$8="Complex Library Subsidy", 0, 0)))))</f>
        <v>0</v>
      </c>
      <c r="AN32" s="181">
        <f>IF('Funding Allocation Parameters'!$C$8="Basic Library Subsidy", 0, IF('Funding Allocation Parameters'!$C$8="Grant funding", 0, IF('Funding Allocation Parameters'!$C$8="Other author funding",  MIN(AJ32*'Funding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" s="181">
        <f>IF('Funding Allocation Parameters'!$C$8="Basic Library Subsidy", MIN(AK32*'Funding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MIN(AK32*VLOOKUP(CONCATENATE($A32, 'Funding Allocation Parameters'!$I$8), 'Library Subsidy Complex'!$C$2:$J$55, 3, FALSE), VLOOKUP(CONCATENATE($A32, 'Funding Allocation Parameters'!$I$8), 'Library Subsidy Complex'!$C$2:$J$55, 5, FALSE)), 0)))))</f>
        <v>0</v>
      </c>
      <c r="AP32" s="181">
        <f>IF('Funding Allocation Parameters'!$C$8="Basic Library Subsidy", 0, IF('Funding Allocation Parameters'!$C$8="Grant funding", 0, IF('Funding Allocation Parameters'!$C$8="Other author funding",  MIN(AK32*'Funding Allocation Parameters'!$E$8, 'Funding Allocation Parameters'!$G$8), IF('Funding Allocation Parameters'!$C$8="Any discretionary funds (grants if available, other if no grants)", MIN(AK32*'Funding Allocation Parameters'!$E$8, 'Funding Allocation Parameters'!$G$8), IF('Funding Allocation Parameters'!$C$8="Complex Library Subsidy", 0, 0)))))</f>
        <v>0</v>
      </c>
      <c r="AQ32" s="177">
        <f t="shared" si="10"/>
        <v>0</v>
      </c>
      <c r="AR32" s="177">
        <f t="shared" si="11"/>
        <v>0</v>
      </c>
      <c r="AS32" s="182">
        <f t="shared" si="12"/>
        <v>1189</v>
      </c>
      <c r="AT32" s="182">
        <f t="shared" si="13"/>
        <v>35.295200000000023</v>
      </c>
      <c r="AU32" s="182">
        <f t="shared" si="14"/>
        <v>0</v>
      </c>
      <c r="AV32" s="182">
        <f t="shared" si="15"/>
        <v>1189</v>
      </c>
      <c r="AW32" s="182">
        <f t="shared" si="16"/>
        <v>35.295200000000023</v>
      </c>
      <c r="AX32" s="183">
        <f t="shared" si="17"/>
        <v>377.00109022254287</v>
      </c>
      <c r="AY32" s="183">
        <f t="shared" si="18"/>
        <v>11.191193338622965</v>
      </c>
      <c r="AZ32" s="183">
        <f t="shared" si="19"/>
        <v>0</v>
      </c>
      <c r="BA32" s="183">
        <f t="shared" si="20"/>
        <v>234.72366143308577</v>
      </c>
      <c r="BB32" s="183">
        <f t="shared" si="21"/>
        <v>6.9677195752843177</v>
      </c>
      <c r="BC32" s="184">
        <f t="shared" si="22"/>
        <v>611.72475165562867</v>
      </c>
      <c r="BD32" s="184">
        <f t="shared" si="23"/>
        <v>0</v>
      </c>
      <c r="BE32" s="184">
        <f t="shared" si="24"/>
        <v>11.191193338622965</v>
      </c>
      <c r="BF32" s="184">
        <f t="shared" si="25"/>
        <v>6.9677195752843177</v>
      </c>
      <c r="BG32" s="102">
        <f t="shared" si="26"/>
        <v>0</v>
      </c>
      <c r="BH32" s="102">
        <f t="shared" si="27"/>
        <v>0</v>
      </c>
      <c r="BI32" s="102">
        <f t="shared" si="28"/>
        <v>0</v>
      </c>
      <c r="BJ32" s="102">
        <f t="shared" si="29"/>
        <v>0.317074087655629</v>
      </c>
      <c r="BK32" s="102">
        <f t="shared" si="30"/>
        <v>0.19741266731125801</v>
      </c>
      <c r="BL32" s="102">
        <f t="shared" si="31"/>
        <v>0</v>
      </c>
      <c r="BN32" s="102"/>
    </row>
    <row r="33" spans="1:66" x14ac:dyDescent="0.25">
      <c r="A33" s="102" t="s">
        <v>17</v>
      </c>
      <c r="B33" s="102" t="s">
        <v>8</v>
      </c>
      <c r="C33" s="102" t="s">
        <v>10</v>
      </c>
      <c r="D33" s="102" t="s">
        <v>11</v>
      </c>
      <c r="E33" s="102">
        <v>22595</v>
      </c>
      <c r="F33" s="102" t="s">
        <v>9</v>
      </c>
      <c r="G33" s="102">
        <v>0.40100000000000002</v>
      </c>
      <c r="H33" s="102">
        <v>0.51448675496688701</v>
      </c>
      <c r="I33" s="102">
        <v>0.317074087655629</v>
      </c>
      <c r="J33" s="167">
        <f>IFERROR(H33*VLOOKUP(A33, 'Advanced Parameters'!$B$7:$G$20, 6, FALSE)*VLOOKUP(A33, 'Growth Parameters'!$B$6:$H$19, 6, FALSE), 0)</f>
        <v>0.51448675496688701</v>
      </c>
      <c r="K33" s="167">
        <f>IFERROR(IF('Advanced Parameters'!$C$5="n",'Raw Data'!I33*VLOOKUP(A33,'Advanced Parameters'!$B$7:$G$20,6,FALSE),J33*VLOOKUP(A33,'Advanced Parameters'!$B$7:$G$20,2,FALSE))*VLOOKUP(A33, 'Growth Parameters'!$B$6:$H$19, 6, FALSE), 0)</f>
        <v>0.317074087655629</v>
      </c>
      <c r="L33" s="167">
        <f t="shared" si="32"/>
        <v>0.19741266731125801</v>
      </c>
      <c r="M33" s="168">
        <f>IFERROR(IF(G33="NA","NA",IF(G33&gt;'APC Parameters'!$K$6+VLOOKUP('Raw Data'!A33, 'APC Parameters'!$H$7:$L$20, 4, FALSE), 'APC Parameters'!$L$6+VLOOKUP('Raw Data'!A33, 'APC Parameters'!$H$7:$L$20, 5, FALSE), G33*('APC Parameters'!$J$6+VLOOKUP('Raw Data'!A33, 'APC Parameters'!$H$7:$L$20, 3, FALSE))+'APC Parameters'!$I$6+VLOOKUP('Raw Data'!A33, 'APC Parameters'!$H$7:$L$20, 2, FALSE))), 0)</f>
        <v>1432.1494</v>
      </c>
      <c r="N33" s="168">
        <f t="shared" si="2"/>
        <v>736.82189743377421</v>
      </c>
      <c r="O33" s="168">
        <f>IFERROR(IF(M33="NA",VLOOKUP(D33,'Internal Calculations'!$B$10:$C$11,2,FALSE), M33)*VLOOKUP(A33, 'Growth Parameters'!$B$6:$H$19, 7, FALSE), 0)</f>
        <v>1432.1494</v>
      </c>
      <c r="P33" s="177">
        <f t="shared" si="3"/>
        <v>736.82189743377421</v>
      </c>
      <c r="Q33" s="178">
        <f>IF('Funding Allocation Parameters'!$C$5="Basic Library Subsidy", MIN(O33*('Funding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MIN($O33*(VLOOKUP(CONCATENATE($A33, 'Funding Allocation Parameters'!$I$5), 'Library Subsidy Complex'!$C$2:$J$55, 2, FALSE)), VLOOKUP(CONCATENATE($A33, 'Funding Allocation Parameters'!$I$5), 'Library Subsidy Complex'!$C$2:$J$55, 4, FALSE)), 0)))))</f>
        <v>1189</v>
      </c>
      <c r="R33" s="178">
        <f>IF('Funding Allocation Parameters'!$C$5="Basic Library Subsidy", 0, IF('Funding Allocation Parameters'!$C$5="Grant funding",MIN(O33*('Funding Allocation Parameters'!$E$5), 'Funding Allocation Parameters'!$G$5), IF('Funding Allocation Parameters'!$C$5="Other author funding", 0, IF('Funding Allocation Parameters'!$C$5="Any discretionary funds (grants if available, other if no grants)", MIN(O33*('Funding Allocation Parameters'!$E$5), 'Funding Allocation Parameters'!$G$5), IF('Funding Allocation Parameters'!$C$5="Complex Library Subsidy", 0, 0)))))</f>
        <v>0</v>
      </c>
      <c r="S33" s="178">
        <f>IF('Funding Allocation Parameters'!$C$5="Basic Library Subsidy", 0, IF('Funding Allocation Parameters'!$C$5="Grant funding", 0, IF('Funding Allocation Parameters'!$C$5="Other author funding",  MIN(O33*('Funding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" s="178">
        <f>IF('Funding Allocation Parameters'!$C$5="Basic Library Subsidy", MIN(O33*('Funding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MIN($O33*(VLOOKUP(CONCATENATE($A33, 'Funding Allocation Parameters'!$I$5), 'Library Subsidy Complex'!$C$2:$J$55, 6, FALSE)), VLOOKUP(CONCATENATE($A33, 'Funding Allocation Parameters'!$I$5), 'Library Subsidy Complex'!$C$2:$J$55, 8, FALSE)), 0)))))</f>
        <v>1189</v>
      </c>
      <c r="U33" s="178">
        <f>IF('Funding Allocation Parameters'!$C$5="Basic Library Subsidy", 0, IF('Funding Allocation Parameters'!$C$5="Grant funding", 0, IF('Funding Allocation Parameters'!$C$5="Other author funding",  MIN(O33*('Funding Allocation Parameters'!$E$5), 'Funding Allocation Parameters'!$G$5), IF('Funding Allocation Parameters'!$C$5="Any discretionary funds (grants if available, other if no grants)", MIN(O33*('Funding Allocation Parameters'!$E$5), 'Funding Allocation Parameters'!$G$5), IF('Funding Allocation Parameters'!$C$5="Complex Library Subsidy", 0, 0)))))</f>
        <v>0</v>
      </c>
      <c r="V33" s="177">
        <f t="shared" si="4"/>
        <v>243.14940000000001</v>
      </c>
      <c r="W33" s="177">
        <f t="shared" si="5"/>
        <v>243.14940000000001</v>
      </c>
      <c r="X33" s="179">
        <f>IF('Funding Allocation Parameters'!$C$6="Basic Library Subsidy", MIN(V33*'Funding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MIN(V33*VLOOKUP(CONCATENATE($A33, 'Funding Allocation Parameters'!$I$6), 'Library Subsidy Complex'!$C$2:$J$55, 2, FALSE), VLOOKUP(CONCATENATE($A33, 'Funding Allocation Parameters'!$I$6), 'Library Subsidy Complex'!$C$2:$J$55, 4, FALSE)), 0)))))</f>
        <v>0</v>
      </c>
      <c r="Y33" s="179">
        <f>IF('Funding Allocation Parameters'!$C$6="Basic Library Subsidy", 0, IF('Funding Allocation Parameters'!$C$6="Grant funding",MIN(V33*'Funding Allocation Parameters'!$E$6, 'Funding Allocation Parameters'!$G$6), IF('Funding Allocation Parameters'!$C$6="Other author funding", 0, IF('Funding Allocation Parameters'!$C$6="Any discretionary funds (grants if available, other if no grants)", MIN(V33*'Funding Allocation Parameters'!$E$6, 'Funding Allocation Parameters'!$G$6), IF('Funding Allocation Parameters'!$C$6="Complex Library Subsidy", 0, 0)))))</f>
        <v>243.14940000000001</v>
      </c>
      <c r="Z33" s="179">
        <f>IF('Funding Allocation Parameters'!$C$6="Basic Library Subsidy", 0, IF('Funding Allocation Parameters'!$C$6="Grant funding", 0, IF('Funding Allocation Parameters'!$C$6="Other author funding",  MIN(V33*'Funding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" s="179">
        <f>IF('Funding Allocation Parameters'!$C$6="Basic Library Subsidy", MIN(W33*'Funding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MIN(W33*VLOOKUP(CONCATENATE($A33, 'Funding Allocation Parameters'!$I$6), 'Library Subsidy Complex'!$C$2:$J$55, 3, FALSE), VLOOKUP(CONCATENATE($A33, 'Funding Allocation Parameters'!$I$6), 'Library Subsidy Complex'!$C$2:$J$55, 5, FALSE)), 0)))))</f>
        <v>0</v>
      </c>
      <c r="AB33" s="179">
        <f>IF('Funding Allocation Parameters'!$C$6="Basic Library Subsidy", 0, IF('Funding Allocation Parameters'!$C$6="Grant funding", 0, IF('Funding Allocation Parameters'!$C$6="Other author funding",  MIN(W33*'Funding Allocation Parameters'!$E$6, 'Funding Allocation Parameters'!$G$6), IF('Funding Allocation Parameters'!$C$6="Any discretionary funds (grants if available, other if no grants)", MIN(W33*'Funding Allocation Parameters'!$E$6, 'Funding Allocation Parameters'!$G$6), IF('Funding Allocation Parameters'!$C$6="Complex Library Subsidy", 0, 0)))))</f>
        <v>243.14940000000001</v>
      </c>
      <c r="AC33" s="177">
        <f t="shared" si="6"/>
        <v>0</v>
      </c>
      <c r="AD33" s="177">
        <f t="shared" si="7"/>
        <v>0</v>
      </c>
      <c r="AE33" s="180">
        <f>IF('Funding Allocation Parameters'!$C$7="Basic Library Subsidy", MIN(AC33*'Funding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MIN(AC33*VLOOKUP(CONCATENATE($A33, 'Funding Allocation Parameters'!$I$7), 'Library Subsidy Complex'!$C$2:$J$55, 2, FALSE), VLOOKUP(CONCATENATE($A33, 'Funding Allocation Parameters'!$I$7), 'Library Subsidy Complex'!$C$2:$J$55, 4, FALSE)), 0)))))</f>
        <v>0</v>
      </c>
      <c r="AF33" s="180">
        <f>IF('Funding Allocation Parameters'!$C$7="Basic Library Subsidy", 0, IF('Funding Allocation Parameters'!$C$7="Grant funding",MIN(AC33*'Funding Allocation Parameters'!$E$7, 'Funding Allocation Parameters'!$G$7), IF('Funding Allocation Parameters'!$C$7="Other author funding", 0, IF('Funding Allocation Parameters'!$C$7="Any discretionary funds (grants if available, other if no grants)", MIN(AC33*'Funding Allocation Parameters'!$E$7, 'Funding Allocation Parameters'!$G$7), IF('Funding Allocation Parameters'!$C$7="Complex Library Subsidy", 0, 0)))))</f>
        <v>0</v>
      </c>
      <c r="AG33" s="180">
        <f>IF('Funding Allocation Parameters'!$C$7="Basic Library Subsidy", 0, IF('Funding Allocation Parameters'!$C$7="Grant funding", 0, IF('Funding Allocation Parameters'!$C$7="Other author funding",  MIN(AC33*'Funding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" s="180">
        <f>IF('Funding Allocation Parameters'!$C$7="Basic Library Subsidy", MIN(AD33*'Funding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MIN(AD33*VLOOKUP(CONCATENATE($A33, 'Funding Allocation Parameters'!$I$7), 'Library Subsidy Complex'!$C$2:$J$55, 3, FALSE), VLOOKUP(CONCATENATE($A33, 'Funding Allocation Parameters'!$I$7), 'Library Subsidy Complex'!$C$2:$J$55, 5, FALSE)), 0)))))</f>
        <v>0</v>
      </c>
      <c r="AI33" s="180">
        <f>IF('Funding Allocation Parameters'!$C$7="Basic Library Subsidy", 0, IF('Funding Allocation Parameters'!$C$7="Grant funding", 0, IF('Funding Allocation Parameters'!$C$7="Other author funding",  MIN(AD33*'Funding Allocation Parameters'!$E$7, 'Funding Allocation Parameters'!$G$7), IF('Funding Allocation Parameters'!$C$7="Any discretionary funds (grants if available, other if no grants)", MIN(AD33*'Funding Allocation Parameters'!$E$7, 'Funding Allocation Parameters'!$G$7), IF('Funding Allocation Parameters'!$C$7="Complex Library Subsidy", 0, 0)))))</f>
        <v>0</v>
      </c>
      <c r="AJ33" s="177">
        <f t="shared" si="8"/>
        <v>0</v>
      </c>
      <c r="AK33" s="177">
        <f t="shared" si="9"/>
        <v>0</v>
      </c>
      <c r="AL33" s="181">
        <f>IF('Funding Allocation Parameters'!$C$8="Basic Library Subsidy", MIN(AJ33*'Funding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MIN(AJ33*VLOOKUP(CONCATENATE($A33, 'Funding Allocation Parameters'!$I$8), 'Library Subsidy Complex'!$C$2:$J$55, 2, FALSE), VLOOKUP(CONCATENATE($A33, 'Funding Allocation Parameters'!$I$8), 'Library Subsidy Complex'!$C$2:$J$55, 4, FALSE)), 0)))))</f>
        <v>0</v>
      </c>
      <c r="AM33" s="181">
        <f>IF('Funding Allocation Parameters'!$C$8="Basic Library Subsidy", 0, IF('Funding Allocation Parameters'!$C$8="Grant funding",MIN(AJ33*'Funding Allocation Parameters'!$E$8, 'Funding Allocation Parameters'!$G$8), IF('Funding Allocation Parameters'!$C$8="Other author funding", 0, IF('Funding Allocation Parameters'!$C$8="Any discretionary funds (grants if available, other if no grants)", MIN(AJ33*'Funding Allocation Parameters'!$E$8, 'Funding Allocation Parameters'!$G$8), IF('Funding Allocation Parameters'!$C$8="Complex Library Subsidy", 0, 0)))))</f>
        <v>0</v>
      </c>
      <c r="AN33" s="181">
        <f>IF('Funding Allocation Parameters'!$C$8="Basic Library Subsidy", 0, IF('Funding Allocation Parameters'!$C$8="Grant funding", 0, IF('Funding Allocation Parameters'!$C$8="Other author funding",  MIN(AJ33*'Funding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" s="181">
        <f>IF('Funding Allocation Parameters'!$C$8="Basic Library Subsidy", MIN(AK33*'Funding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MIN(AK33*VLOOKUP(CONCATENATE($A33, 'Funding Allocation Parameters'!$I$8), 'Library Subsidy Complex'!$C$2:$J$55, 3, FALSE), VLOOKUP(CONCATENATE($A33, 'Funding Allocation Parameters'!$I$8), 'Library Subsidy Complex'!$C$2:$J$55, 5, FALSE)), 0)))))</f>
        <v>0</v>
      </c>
      <c r="AP33" s="181">
        <f>IF('Funding Allocation Parameters'!$C$8="Basic Library Subsidy", 0, IF('Funding Allocation Parameters'!$C$8="Grant funding", 0, IF('Funding Allocation Parameters'!$C$8="Other author funding",  MIN(AK33*'Funding Allocation Parameters'!$E$8, 'Funding Allocation Parameters'!$G$8), IF('Funding Allocation Parameters'!$C$8="Any discretionary funds (grants if available, other if no grants)", MIN(AK33*'Funding Allocation Parameters'!$E$8, 'Funding Allocation Parameters'!$G$8), IF('Funding Allocation Parameters'!$C$8="Complex Library Subsidy", 0, 0)))))</f>
        <v>0</v>
      </c>
      <c r="AQ33" s="177">
        <f t="shared" si="10"/>
        <v>0</v>
      </c>
      <c r="AR33" s="177">
        <f t="shared" si="11"/>
        <v>0</v>
      </c>
      <c r="AS33" s="182">
        <f t="shared" si="12"/>
        <v>1189</v>
      </c>
      <c r="AT33" s="182">
        <f t="shared" si="13"/>
        <v>243.14940000000001</v>
      </c>
      <c r="AU33" s="182">
        <f t="shared" si="14"/>
        <v>0</v>
      </c>
      <c r="AV33" s="182">
        <f t="shared" si="15"/>
        <v>1189</v>
      </c>
      <c r="AW33" s="182">
        <f t="shared" si="16"/>
        <v>243.14940000000001</v>
      </c>
      <c r="AX33" s="183">
        <f t="shared" si="17"/>
        <v>377.00109022254287</v>
      </c>
      <c r="AY33" s="183">
        <f t="shared" si="18"/>
        <v>77.0963741690136</v>
      </c>
      <c r="AZ33" s="183">
        <f t="shared" si="19"/>
        <v>0</v>
      </c>
      <c r="BA33" s="183">
        <f t="shared" si="20"/>
        <v>234.72366143308577</v>
      </c>
      <c r="BB33" s="183">
        <f t="shared" si="21"/>
        <v>48.000771609132002</v>
      </c>
      <c r="BC33" s="184">
        <f t="shared" si="22"/>
        <v>611.72475165562867</v>
      </c>
      <c r="BD33" s="184">
        <f t="shared" si="23"/>
        <v>0</v>
      </c>
      <c r="BE33" s="184">
        <f t="shared" si="24"/>
        <v>77.0963741690136</v>
      </c>
      <c r="BF33" s="184">
        <f t="shared" si="25"/>
        <v>48.000771609132002</v>
      </c>
      <c r="BG33" s="102">
        <f t="shared" si="26"/>
        <v>0</v>
      </c>
      <c r="BH33" s="102">
        <f t="shared" si="27"/>
        <v>0</v>
      </c>
      <c r="BI33" s="102">
        <f t="shared" si="28"/>
        <v>0</v>
      </c>
      <c r="BJ33" s="102">
        <f t="shared" si="29"/>
        <v>0.317074087655629</v>
      </c>
      <c r="BK33" s="102">
        <f t="shared" si="30"/>
        <v>0.19741266731125801</v>
      </c>
      <c r="BL33" s="102">
        <f t="shared" si="31"/>
        <v>0</v>
      </c>
      <c r="BN33" s="102"/>
    </row>
    <row r="34" spans="1:66" x14ac:dyDescent="0.25">
      <c r="A34" s="102" t="s">
        <v>17</v>
      </c>
      <c r="B34" s="102" t="s">
        <v>8</v>
      </c>
      <c r="C34" s="102" t="s">
        <v>10</v>
      </c>
      <c r="D34" s="102" t="s">
        <v>11</v>
      </c>
      <c r="E34" s="102">
        <v>28140</v>
      </c>
      <c r="F34" s="102" t="s">
        <v>9</v>
      </c>
      <c r="G34" s="102">
        <v>0.58099999999999996</v>
      </c>
      <c r="H34" s="102">
        <v>0.51448675496688701</v>
      </c>
      <c r="I34" s="102">
        <v>0.317074087655629</v>
      </c>
      <c r="J34" s="167">
        <f>IFERROR(H34*VLOOKUP(A34, 'Advanced Parameters'!$B$7:$G$20, 6, FALSE)*VLOOKUP(A34, 'Growth Parameters'!$B$6:$H$19, 6, FALSE), 0)</f>
        <v>0.51448675496688701</v>
      </c>
      <c r="K34" s="167">
        <f>IFERROR(IF('Advanced Parameters'!$C$5="n",'Raw Data'!I34*VLOOKUP(A34,'Advanced Parameters'!$B$7:$G$20,6,FALSE),J34*VLOOKUP(A34,'Advanced Parameters'!$B$7:$G$20,2,FALSE))*VLOOKUP(A34, 'Growth Parameters'!$B$6:$H$19, 6, FALSE), 0)</f>
        <v>0.317074087655629</v>
      </c>
      <c r="L34" s="167">
        <f t="shared" si="32"/>
        <v>0.19741266731125801</v>
      </c>
      <c r="M34" s="168">
        <f>IFERROR(IF(G34="NA","NA",IF(G34&gt;'APC Parameters'!$K$6+VLOOKUP('Raw Data'!A34, 'APC Parameters'!$H$7:$L$20, 4, FALSE), 'APC Parameters'!$L$6+VLOOKUP('Raw Data'!A34, 'APC Parameters'!$H$7:$L$20, 5, FALSE), G34*('APC Parameters'!$J$6+VLOOKUP('Raw Data'!A34, 'APC Parameters'!$H$7:$L$20, 3, FALSE))+'APC Parameters'!$I$6+VLOOKUP('Raw Data'!A34, 'APC Parameters'!$H$7:$L$20, 2, FALSE))), 0)</f>
        <v>1559.8414</v>
      </c>
      <c r="N34" s="168">
        <f t="shared" si="2"/>
        <v>802.51774014900604</v>
      </c>
      <c r="O34" s="168">
        <f>IFERROR(IF(M34="NA",VLOOKUP(D34,'Internal Calculations'!$B$10:$C$11,2,FALSE), M34)*VLOOKUP(A34, 'Growth Parameters'!$B$6:$H$19, 7, FALSE), 0)</f>
        <v>1559.8414</v>
      </c>
      <c r="P34" s="177">
        <f t="shared" si="3"/>
        <v>802.51774014900604</v>
      </c>
      <c r="Q34" s="178">
        <f>IF('Funding Allocation Parameters'!$C$5="Basic Library Subsidy", MIN(O34*('Funding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MIN($O34*(VLOOKUP(CONCATENATE($A34, 'Funding Allocation Parameters'!$I$5), 'Library Subsidy Complex'!$C$2:$J$55, 2, FALSE)), VLOOKUP(CONCATENATE($A34, 'Funding Allocation Parameters'!$I$5), 'Library Subsidy Complex'!$C$2:$J$55, 4, FALSE)), 0)))))</f>
        <v>1189</v>
      </c>
      <c r="R34" s="178">
        <f>IF('Funding Allocation Parameters'!$C$5="Basic Library Subsidy", 0, IF('Funding Allocation Parameters'!$C$5="Grant funding",MIN(O34*('Funding Allocation Parameters'!$E$5), 'Funding Allocation Parameters'!$G$5), IF('Funding Allocation Parameters'!$C$5="Other author funding", 0, IF('Funding Allocation Parameters'!$C$5="Any discretionary funds (grants if available, other if no grants)", MIN(O34*('Funding Allocation Parameters'!$E$5), 'Funding Allocation Parameters'!$G$5), IF('Funding Allocation Parameters'!$C$5="Complex Library Subsidy", 0, 0)))))</f>
        <v>0</v>
      </c>
      <c r="S34" s="178">
        <f>IF('Funding Allocation Parameters'!$C$5="Basic Library Subsidy", 0, IF('Funding Allocation Parameters'!$C$5="Grant funding", 0, IF('Funding Allocation Parameters'!$C$5="Other author funding",  MIN(O34*('Funding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" s="178">
        <f>IF('Funding Allocation Parameters'!$C$5="Basic Library Subsidy", MIN(O34*('Funding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MIN($O34*(VLOOKUP(CONCATENATE($A34, 'Funding Allocation Parameters'!$I$5), 'Library Subsidy Complex'!$C$2:$J$55, 6, FALSE)), VLOOKUP(CONCATENATE($A34, 'Funding Allocation Parameters'!$I$5), 'Library Subsidy Complex'!$C$2:$J$55, 8, FALSE)), 0)))))</f>
        <v>1189</v>
      </c>
      <c r="U34" s="178">
        <f>IF('Funding Allocation Parameters'!$C$5="Basic Library Subsidy", 0, IF('Funding Allocation Parameters'!$C$5="Grant funding", 0, IF('Funding Allocation Parameters'!$C$5="Other author funding",  MIN(O34*('Funding Allocation Parameters'!$E$5), 'Funding Allocation Parameters'!$G$5), IF('Funding Allocation Parameters'!$C$5="Any discretionary funds (grants if available, other if no grants)", MIN(O34*('Funding Allocation Parameters'!$E$5), 'Funding Allocation Parameters'!$G$5), IF('Funding Allocation Parameters'!$C$5="Complex Library Subsidy", 0, 0)))))</f>
        <v>0</v>
      </c>
      <c r="V34" s="177">
        <f t="shared" si="4"/>
        <v>370.84140000000002</v>
      </c>
      <c r="W34" s="177">
        <f t="shared" si="5"/>
        <v>370.84140000000002</v>
      </c>
      <c r="X34" s="179">
        <f>IF('Funding Allocation Parameters'!$C$6="Basic Library Subsidy", MIN(V34*'Funding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MIN(V34*VLOOKUP(CONCATENATE($A34, 'Funding Allocation Parameters'!$I$6), 'Library Subsidy Complex'!$C$2:$J$55, 2, FALSE), VLOOKUP(CONCATENATE($A34, 'Funding Allocation Parameters'!$I$6), 'Library Subsidy Complex'!$C$2:$J$55, 4, FALSE)), 0)))))</f>
        <v>0</v>
      </c>
      <c r="Y34" s="179">
        <f>IF('Funding Allocation Parameters'!$C$6="Basic Library Subsidy", 0, IF('Funding Allocation Parameters'!$C$6="Grant funding",MIN(V34*'Funding Allocation Parameters'!$E$6, 'Funding Allocation Parameters'!$G$6), IF('Funding Allocation Parameters'!$C$6="Other author funding", 0, IF('Funding Allocation Parameters'!$C$6="Any discretionary funds (grants if available, other if no grants)", MIN(V34*'Funding Allocation Parameters'!$E$6, 'Funding Allocation Parameters'!$G$6), IF('Funding Allocation Parameters'!$C$6="Complex Library Subsidy", 0, 0)))))</f>
        <v>370.84140000000002</v>
      </c>
      <c r="Z34" s="179">
        <f>IF('Funding Allocation Parameters'!$C$6="Basic Library Subsidy", 0, IF('Funding Allocation Parameters'!$C$6="Grant funding", 0, IF('Funding Allocation Parameters'!$C$6="Other author funding",  MIN(V34*'Funding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" s="179">
        <f>IF('Funding Allocation Parameters'!$C$6="Basic Library Subsidy", MIN(W34*'Funding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MIN(W34*VLOOKUP(CONCATENATE($A34, 'Funding Allocation Parameters'!$I$6), 'Library Subsidy Complex'!$C$2:$J$55, 3, FALSE), VLOOKUP(CONCATENATE($A34, 'Funding Allocation Parameters'!$I$6), 'Library Subsidy Complex'!$C$2:$J$55, 5, FALSE)), 0)))))</f>
        <v>0</v>
      </c>
      <c r="AB34" s="179">
        <f>IF('Funding Allocation Parameters'!$C$6="Basic Library Subsidy", 0, IF('Funding Allocation Parameters'!$C$6="Grant funding", 0, IF('Funding Allocation Parameters'!$C$6="Other author funding",  MIN(W34*'Funding Allocation Parameters'!$E$6, 'Funding Allocation Parameters'!$G$6), IF('Funding Allocation Parameters'!$C$6="Any discretionary funds (grants if available, other if no grants)", MIN(W34*'Funding Allocation Parameters'!$E$6, 'Funding Allocation Parameters'!$G$6), IF('Funding Allocation Parameters'!$C$6="Complex Library Subsidy", 0, 0)))))</f>
        <v>370.84140000000002</v>
      </c>
      <c r="AC34" s="177">
        <f t="shared" si="6"/>
        <v>0</v>
      </c>
      <c r="AD34" s="177">
        <f t="shared" si="7"/>
        <v>0</v>
      </c>
      <c r="AE34" s="180">
        <f>IF('Funding Allocation Parameters'!$C$7="Basic Library Subsidy", MIN(AC34*'Funding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MIN(AC34*VLOOKUP(CONCATENATE($A34, 'Funding Allocation Parameters'!$I$7), 'Library Subsidy Complex'!$C$2:$J$55, 2, FALSE), VLOOKUP(CONCATENATE($A34, 'Funding Allocation Parameters'!$I$7), 'Library Subsidy Complex'!$C$2:$J$55, 4, FALSE)), 0)))))</f>
        <v>0</v>
      </c>
      <c r="AF34" s="180">
        <f>IF('Funding Allocation Parameters'!$C$7="Basic Library Subsidy", 0, IF('Funding Allocation Parameters'!$C$7="Grant funding",MIN(AC34*'Funding Allocation Parameters'!$E$7, 'Funding Allocation Parameters'!$G$7), IF('Funding Allocation Parameters'!$C$7="Other author funding", 0, IF('Funding Allocation Parameters'!$C$7="Any discretionary funds (grants if available, other if no grants)", MIN(AC34*'Funding Allocation Parameters'!$E$7, 'Funding Allocation Parameters'!$G$7), IF('Funding Allocation Parameters'!$C$7="Complex Library Subsidy", 0, 0)))))</f>
        <v>0</v>
      </c>
      <c r="AG34" s="180">
        <f>IF('Funding Allocation Parameters'!$C$7="Basic Library Subsidy", 0, IF('Funding Allocation Parameters'!$C$7="Grant funding", 0, IF('Funding Allocation Parameters'!$C$7="Other author funding",  MIN(AC34*'Funding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" s="180">
        <f>IF('Funding Allocation Parameters'!$C$7="Basic Library Subsidy", MIN(AD34*'Funding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MIN(AD34*VLOOKUP(CONCATENATE($A34, 'Funding Allocation Parameters'!$I$7), 'Library Subsidy Complex'!$C$2:$J$55, 3, FALSE), VLOOKUP(CONCATENATE($A34, 'Funding Allocation Parameters'!$I$7), 'Library Subsidy Complex'!$C$2:$J$55, 5, FALSE)), 0)))))</f>
        <v>0</v>
      </c>
      <c r="AI34" s="180">
        <f>IF('Funding Allocation Parameters'!$C$7="Basic Library Subsidy", 0, IF('Funding Allocation Parameters'!$C$7="Grant funding", 0, IF('Funding Allocation Parameters'!$C$7="Other author funding",  MIN(AD34*'Funding Allocation Parameters'!$E$7, 'Funding Allocation Parameters'!$G$7), IF('Funding Allocation Parameters'!$C$7="Any discretionary funds (grants if available, other if no grants)", MIN(AD34*'Funding Allocation Parameters'!$E$7, 'Funding Allocation Parameters'!$G$7), IF('Funding Allocation Parameters'!$C$7="Complex Library Subsidy", 0, 0)))))</f>
        <v>0</v>
      </c>
      <c r="AJ34" s="177">
        <f t="shared" si="8"/>
        <v>0</v>
      </c>
      <c r="AK34" s="177">
        <f t="shared" si="9"/>
        <v>0</v>
      </c>
      <c r="AL34" s="181">
        <f>IF('Funding Allocation Parameters'!$C$8="Basic Library Subsidy", MIN(AJ34*'Funding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MIN(AJ34*VLOOKUP(CONCATENATE($A34, 'Funding Allocation Parameters'!$I$8), 'Library Subsidy Complex'!$C$2:$J$55, 2, FALSE), VLOOKUP(CONCATENATE($A34, 'Funding Allocation Parameters'!$I$8), 'Library Subsidy Complex'!$C$2:$J$55, 4, FALSE)), 0)))))</f>
        <v>0</v>
      </c>
      <c r="AM34" s="181">
        <f>IF('Funding Allocation Parameters'!$C$8="Basic Library Subsidy", 0, IF('Funding Allocation Parameters'!$C$8="Grant funding",MIN(AJ34*'Funding Allocation Parameters'!$E$8, 'Funding Allocation Parameters'!$G$8), IF('Funding Allocation Parameters'!$C$8="Other author funding", 0, IF('Funding Allocation Parameters'!$C$8="Any discretionary funds (grants if available, other if no grants)", MIN(AJ34*'Funding Allocation Parameters'!$E$8, 'Funding Allocation Parameters'!$G$8), IF('Funding Allocation Parameters'!$C$8="Complex Library Subsidy", 0, 0)))))</f>
        <v>0</v>
      </c>
      <c r="AN34" s="181">
        <f>IF('Funding Allocation Parameters'!$C$8="Basic Library Subsidy", 0, IF('Funding Allocation Parameters'!$C$8="Grant funding", 0, IF('Funding Allocation Parameters'!$C$8="Other author funding",  MIN(AJ34*'Funding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" s="181">
        <f>IF('Funding Allocation Parameters'!$C$8="Basic Library Subsidy", MIN(AK34*'Funding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MIN(AK34*VLOOKUP(CONCATENATE($A34, 'Funding Allocation Parameters'!$I$8), 'Library Subsidy Complex'!$C$2:$J$55, 3, FALSE), VLOOKUP(CONCATENATE($A34, 'Funding Allocation Parameters'!$I$8), 'Library Subsidy Complex'!$C$2:$J$55, 5, FALSE)), 0)))))</f>
        <v>0</v>
      </c>
      <c r="AP34" s="181">
        <f>IF('Funding Allocation Parameters'!$C$8="Basic Library Subsidy", 0, IF('Funding Allocation Parameters'!$C$8="Grant funding", 0, IF('Funding Allocation Parameters'!$C$8="Other author funding",  MIN(AK34*'Funding Allocation Parameters'!$E$8, 'Funding Allocation Parameters'!$G$8), IF('Funding Allocation Parameters'!$C$8="Any discretionary funds (grants if available, other if no grants)", MIN(AK34*'Funding Allocation Parameters'!$E$8, 'Funding Allocation Parameters'!$G$8), IF('Funding Allocation Parameters'!$C$8="Complex Library Subsidy", 0, 0)))))</f>
        <v>0</v>
      </c>
      <c r="AQ34" s="177">
        <f t="shared" si="10"/>
        <v>0</v>
      </c>
      <c r="AR34" s="177">
        <f t="shared" si="11"/>
        <v>0</v>
      </c>
      <c r="AS34" s="182">
        <f t="shared" si="12"/>
        <v>1189</v>
      </c>
      <c r="AT34" s="182">
        <f t="shared" si="13"/>
        <v>370.84140000000002</v>
      </c>
      <c r="AU34" s="182">
        <f t="shared" si="14"/>
        <v>0</v>
      </c>
      <c r="AV34" s="182">
        <f t="shared" si="15"/>
        <v>1189</v>
      </c>
      <c r="AW34" s="182">
        <f t="shared" si="16"/>
        <v>370.84140000000002</v>
      </c>
      <c r="AX34" s="183">
        <f t="shared" si="17"/>
        <v>377.00109022254287</v>
      </c>
      <c r="AY34" s="183">
        <f t="shared" si="18"/>
        <v>117.58419856993618</v>
      </c>
      <c r="AZ34" s="183">
        <f t="shared" si="19"/>
        <v>0</v>
      </c>
      <c r="BA34" s="183">
        <f t="shared" si="20"/>
        <v>234.72366143308577</v>
      </c>
      <c r="BB34" s="183">
        <f t="shared" si="21"/>
        <v>73.208789923441159</v>
      </c>
      <c r="BC34" s="184">
        <f t="shared" si="22"/>
        <v>611.72475165562867</v>
      </c>
      <c r="BD34" s="184">
        <f t="shared" si="23"/>
        <v>0</v>
      </c>
      <c r="BE34" s="184">
        <f t="shared" si="24"/>
        <v>117.58419856993618</v>
      </c>
      <c r="BF34" s="184">
        <f t="shared" si="25"/>
        <v>73.208789923441159</v>
      </c>
      <c r="BG34" s="102">
        <f t="shared" si="26"/>
        <v>0</v>
      </c>
      <c r="BH34" s="102">
        <f t="shared" si="27"/>
        <v>0</v>
      </c>
      <c r="BI34" s="102">
        <f t="shared" si="28"/>
        <v>0</v>
      </c>
      <c r="BJ34" s="102">
        <f t="shared" si="29"/>
        <v>0.317074087655629</v>
      </c>
      <c r="BK34" s="102">
        <f t="shared" si="30"/>
        <v>0.19741266731125801</v>
      </c>
      <c r="BL34" s="102">
        <f t="shared" si="31"/>
        <v>0</v>
      </c>
      <c r="BN34" s="102"/>
    </row>
    <row r="35" spans="1:66" x14ac:dyDescent="0.25">
      <c r="A35" s="102" t="s">
        <v>17</v>
      </c>
      <c r="B35" s="102" t="s">
        <v>15</v>
      </c>
      <c r="C35" s="102" t="s">
        <v>10</v>
      </c>
      <c r="D35" s="102" t="s">
        <v>11</v>
      </c>
      <c r="E35" s="102">
        <v>24835</v>
      </c>
      <c r="F35" s="102" t="s">
        <v>9</v>
      </c>
      <c r="G35" s="102">
        <v>0.89900000000000002</v>
      </c>
      <c r="H35" s="102">
        <v>0</v>
      </c>
      <c r="I35" s="102">
        <v>0</v>
      </c>
      <c r="J35" s="167">
        <f>IFERROR(H35*VLOOKUP(A35, 'Advanced Parameters'!$B$7:$G$20, 6, FALSE)*VLOOKUP(A35, 'Growth Parameters'!$B$6:$H$19, 6, FALSE), 0)</f>
        <v>0</v>
      </c>
      <c r="K35" s="167">
        <f>IFERROR(IF('Advanced Parameters'!$C$5="n",'Raw Data'!I35*VLOOKUP(A35,'Advanced Parameters'!$B$7:$G$20,6,FALSE),J35*VLOOKUP(A35,'Advanced Parameters'!$B$7:$G$20,2,FALSE))*VLOOKUP(A35, 'Growth Parameters'!$B$6:$H$19, 6, FALSE), 0)</f>
        <v>0</v>
      </c>
      <c r="L35" s="167">
        <f t="shared" si="32"/>
        <v>0</v>
      </c>
      <c r="M35" s="168">
        <f>IFERROR(IF(G35="NA","NA",IF(G35&gt;'APC Parameters'!$K$6+VLOOKUP('Raw Data'!A35, 'APC Parameters'!$H$7:$L$20, 4, FALSE), 'APC Parameters'!$L$6+VLOOKUP('Raw Data'!A35, 'APC Parameters'!$H$7:$L$20, 5, FALSE), G35*('APC Parameters'!$J$6+VLOOKUP('Raw Data'!A35, 'APC Parameters'!$H$7:$L$20, 3, FALSE))+'APC Parameters'!$I$6+VLOOKUP('Raw Data'!A35, 'APC Parameters'!$H$7:$L$20, 2, FALSE))), 0)</f>
        <v>1785.4306000000001</v>
      </c>
      <c r="N35" s="168">
        <f t="shared" si="2"/>
        <v>0</v>
      </c>
      <c r="O35" s="168">
        <f>IFERROR(IF(M35="NA",VLOOKUP(D35,'Internal Calculations'!$B$10:$C$11,2,FALSE), M35)*VLOOKUP(A35, 'Growth Parameters'!$B$6:$H$19, 7, FALSE), 0)</f>
        <v>1785.4306000000001</v>
      </c>
      <c r="P35" s="177">
        <f t="shared" si="3"/>
        <v>0</v>
      </c>
      <c r="Q35" s="178">
        <f>IF('Funding Allocation Parameters'!$C$5="Basic Library Subsidy", MIN(O35*('Funding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MIN($O35*(VLOOKUP(CONCATENATE($A35, 'Funding Allocation Parameters'!$I$5), 'Library Subsidy Complex'!$C$2:$J$55, 2, FALSE)), VLOOKUP(CONCATENATE($A35, 'Funding Allocation Parameters'!$I$5), 'Library Subsidy Complex'!$C$2:$J$55, 4, FALSE)), 0)))))</f>
        <v>1189</v>
      </c>
      <c r="R35" s="178">
        <f>IF('Funding Allocation Parameters'!$C$5="Basic Library Subsidy", 0, IF('Funding Allocation Parameters'!$C$5="Grant funding",MIN(O35*('Funding Allocation Parameters'!$E$5), 'Funding Allocation Parameters'!$G$5), IF('Funding Allocation Parameters'!$C$5="Other author funding", 0, IF('Funding Allocation Parameters'!$C$5="Any discretionary funds (grants if available, other if no grants)", MIN(O35*('Funding Allocation Parameters'!$E$5), 'Funding Allocation Parameters'!$G$5), IF('Funding Allocation Parameters'!$C$5="Complex Library Subsidy", 0, 0)))))</f>
        <v>0</v>
      </c>
      <c r="S35" s="178">
        <f>IF('Funding Allocation Parameters'!$C$5="Basic Library Subsidy", 0, IF('Funding Allocation Parameters'!$C$5="Grant funding", 0, IF('Funding Allocation Parameters'!$C$5="Other author funding",  MIN(O35*('Funding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" s="178">
        <f>IF('Funding Allocation Parameters'!$C$5="Basic Library Subsidy", MIN(O35*('Funding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MIN($O35*(VLOOKUP(CONCATENATE($A35, 'Funding Allocation Parameters'!$I$5), 'Library Subsidy Complex'!$C$2:$J$55, 6, FALSE)), VLOOKUP(CONCATENATE($A35, 'Funding Allocation Parameters'!$I$5), 'Library Subsidy Complex'!$C$2:$J$55, 8, FALSE)), 0)))))</f>
        <v>1189</v>
      </c>
      <c r="U35" s="178">
        <f>IF('Funding Allocation Parameters'!$C$5="Basic Library Subsidy", 0, IF('Funding Allocation Parameters'!$C$5="Grant funding", 0, IF('Funding Allocation Parameters'!$C$5="Other author funding",  MIN(O35*('Funding Allocation Parameters'!$E$5), 'Funding Allocation Parameters'!$G$5), IF('Funding Allocation Parameters'!$C$5="Any discretionary funds (grants if available, other if no grants)", MIN(O35*('Funding Allocation Parameters'!$E$5), 'Funding Allocation Parameters'!$G$5), IF('Funding Allocation Parameters'!$C$5="Complex Library Subsidy", 0, 0)))))</f>
        <v>0</v>
      </c>
      <c r="V35" s="177">
        <f t="shared" si="4"/>
        <v>596.43060000000014</v>
      </c>
      <c r="W35" s="177">
        <f t="shared" si="5"/>
        <v>596.43060000000014</v>
      </c>
      <c r="X35" s="179">
        <f>IF('Funding Allocation Parameters'!$C$6="Basic Library Subsidy", MIN(V35*'Funding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MIN(V35*VLOOKUP(CONCATENATE($A35, 'Funding Allocation Parameters'!$I$6), 'Library Subsidy Complex'!$C$2:$J$55, 2, FALSE), VLOOKUP(CONCATENATE($A35, 'Funding Allocation Parameters'!$I$6), 'Library Subsidy Complex'!$C$2:$J$55, 4, FALSE)), 0)))))</f>
        <v>0</v>
      </c>
      <c r="Y35" s="179">
        <f>IF('Funding Allocation Parameters'!$C$6="Basic Library Subsidy", 0, IF('Funding Allocation Parameters'!$C$6="Grant funding",MIN(V35*'Funding Allocation Parameters'!$E$6, 'Funding Allocation Parameters'!$G$6), IF('Funding Allocation Parameters'!$C$6="Other author funding", 0, IF('Funding Allocation Parameters'!$C$6="Any discretionary funds (grants if available, other if no grants)", MIN(V35*'Funding Allocation Parameters'!$E$6, 'Funding Allocation Parameters'!$G$6), IF('Funding Allocation Parameters'!$C$6="Complex Library Subsidy", 0, 0)))))</f>
        <v>596.43060000000014</v>
      </c>
      <c r="Z35" s="179">
        <f>IF('Funding Allocation Parameters'!$C$6="Basic Library Subsidy", 0, IF('Funding Allocation Parameters'!$C$6="Grant funding", 0, IF('Funding Allocation Parameters'!$C$6="Other author funding",  MIN(V35*'Funding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" s="179">
        <f>IF('Funding Allocation Parameters'!$C$6="Basic Library Subsidy", MIN(W35*'Funding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MIN(W35*VLOOKUP(CONCATENATE($A35, 'Funding Allocation Parameters'!$I$6), 'Library Subsidy Complex'!$C$2:$J$55, 3, FALSE), VLOOKUP(CONCATENATE($A35, 'Funding Allocation Parameters'!$I$6), 'Library Subsidy Complex'!$C$2:$J$55, 5, FALSE)), 0)))))</f>
        <v>0</v>
      </c>
      <c r="AB35" s="179">
        <f>IF('Funding Allocation Parameters'!$C$6="Basic Library Subsidy", 0, IF('Funding Allocation Parameters'!$C$6="Grant funding", 0, IF('Funding Allocation Parameters'!$C$6="Other author funding",  MIN(W35*'Funding Allocation Parameters'!$E$6, 'Funding Allocation Parameters'!$G$6), IF('Funding Allocation Parameters'!$C$6="Any discretionary funds (grants if available, other if no grants)", MIN(W35*'Funding Allocation Parameters'!$E$6, 'Funding Allocation Parameters'!$G$6), IF('Funding Allocation Parameters'!$C$6="Complex Library Subsidy", 0, 0)))))</f>
        <v>596.43060000000014</v>
      </c>
      <c r="AC35" s="177">
        <f t="shared" si="6"/>
        <v>0</v>
      </c>
      <c r="AD35" s="177">
        <f t="shared" si="7"/>
        <v>0</v>
      </c>
      <c r="AE35" s="180">
        <f>IF('Funding Allocation Parameters'!$C$7="Basic Library Subsidy", MIN(AC35*'Funding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MIN(AC35*VLOOKUP(CONCATENATE($A35, 'Funding Allocation Parameters'!$I$7), 'Library Subsidy Complex'!$C$2:$J$55, 2, FALSE), VLOOKUP(CONCATENATE($A35, 'Funding Allocation Parameters'!$I$7), 'Library Subsidy Complex'!$C$2:$J$55, 4, FALSE)), 0)))))</f>
        <v>0</v>
      </c>
      <c r="AF35" s="180">
        <f>IF('Funding Allocation Parameters'!$C$7="Basic Library Subsidy", 0, IF('Funding Allocation Parameters'!$C$7="Grant funding",MIN(AC35*'Funding Allocation Parameters'!$E$7, 'Funding Allocation Parameters'!$G$7), IF('Funding Allocation Parameters'!$C$7="Other author funding", 0, IF('Funding Allocation Parameters'!$C$7="Any discretionary funds (grants if available, other if no grants)", MIN(AC35*'Funding Allocation Parameters'!$E$7, 'Funding Allocation Parameters'!$G$7), IF('Funding Allocation Parameters'!$C$7="Complex Library Subsidy", 0, 0)))))</f>
        <v>0</v>
      </c>
      <c r="AG35" s="180">
        <f>IF('Funding Allocation Parameters'!$C$7="Basic Library Subsidy", 0, IF('Funding Allocation Parameters'!$C$7="Grant funding", 0, IF('Funding Allocation Parameters'!$C$7="Other author funding",  MIN(AC35*'Funding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" s="180">
        <f>IF('Funding Allocation Parameters'!$C$7="Basic Library Subsidy", MIN(AD35*'Funding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MIN(AD35*VLOOKUP(CONCATENATE($A35, 'Funding Allocation Parameters'!$I$7), 'Library Subsidy Complex'!$C$2:$J$55, 3, FALSE), VLOOKUP(CONCATENATE($A35, 'Funding Allocation Parameters'!$I$7), 'Library Subsidy Complex'!$C$2:$J$55, 5, FALSE)), 0)))))</f>
        <v>0</v>
      </c>
      <c r="AI35" s="180">
        <f>IF('Funding Allocation Parameters'!$C$7="Basic Library Subsidy", 0, IF('Funding Allocation Parameters'!$C$7="Grant funding", 0, IF('Funding Allocation Parameters'!$C$7="Other author funding",  MIN(AD35*'Funding Allocation Parameters'!$E$7, 'Funding Allocation Parameters'!$G$7), IF('Funding Allocation Parameters'!$C$7="Any discretionary funds (grants if available, other if no grants)", MIN(AD35*'Funding Allocation Parameters'!$E$7, 'Funding Allocation Parameters'!$G$7), IF('Funding Allocation Parameters'!$C$7="Complex Library Subsidy", 0, 0)))))</f>
        <v>0</v>
      </c>
      <c r="AJ35" s="177">
        <f t="shared" si="8"/>
        <v>0</v>
      </c>
      <c r="AK35" s="177">
        <f t="shared" si="9"/>
        <v>0</v>
      </c>
      <c r="AL35" s="181">
        <f>IF('Funding Allocation Parameters'!$C$8="Basic Library Subsidy", MIN(AJ35*'Funding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MIN(AJ35*VLOOKUP(CONCATENATE($A35, 'Funding Allocation Parameters'!$I$8), 'Library Subsidy Complex'!$C$2:$J$55, 2, FALSE), VLOOKUP(CONCATENATE($A35, 'Funding Allocation Parameters'!$I$8), 'Library Subsidy Complex'!$C$2:$J$55, 4, FALSE)), 0)))))</f>
        <v>0</v>
      </c>
      <c r="AM35" s="181">
        <f>IF('Funding Allocation Parameters'!$C$8="Basic Library Subsidy", 0, IF('Funding Allocation Parameters'!$C$8="Grant funding",MIN(AJ35*'Funding Allocation Parameters'!$E$8, 'Funding Allocation Parameters'!$G$8), IF('Funding Allocation Parameters'!$C$8="Other author funding", 0, IF('Funding Allocation Parameters'!$C$8="Any discretionary funds (grants if available, other if no grants)", MIN(AJ35*'Funding Allocation Parameters'!$E$8, 'Funding Allocation Parameters'!$G$8), IF('Funding Allocation Parameters'!$C$8="Complex Library Subsidy", 0, 0)))))</f>
        <v>0</v>
      </c>
      <c r="AN35" s="181">
        <f>IF('Funding Allocation Parameters'!$C$8="Basic Library Subsidy", 0, IF('Funding Allocation Parameters'!$C$8="Grant funding", 0, IF('Funding Allocation Parameters'!$C$8="Other author funding",  MIN(AJ35*'Funding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" s="181">
        <f>IF('Funding Allocation Parameters'!$C$8="Basic Library Subsidy", MIN(AK35*'Funding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MIN(AK35*VLOOKUP(CONCATENATE($A35, 'Funding Allocation Parameters'!$I$8), 'Library Subsidy Complex'!$C$2:$J$55, 3, FALSE), VLOOKUP(CONCATENATE($A35, 'Funding Allocation Parameters'!$I$8), 'Library Subsidy Complex'!$C$2:$J$55, 5, FALSE)), 0)))))</f>
        <v>0</v>
      </c>
      <c r="AP35" s="181">
        <f>IF('Funding Allocation Parameters'!$C$8="Basic Library Subsidy", 0, IF('Funding Allocation Parameters'!$C$8="Grant funding", 0, IF('Funding Allocation Parameters'!$C$8="Other author funding",  MIN(AK35*'Funding Allocation Parameters'!$E$8, 'Funding Allocation Parameters'!$G$8), IF('Funding Allocation Parameters'!$C$8="Any discretionary funds (grants if available, other if no grants)", MIN(AK35*'Funding Allocation Parameters'!$E$8, 'Funding Allocation Parameters'!$G$8), IF('Funding Allocation Parameters'!$C$8="Complex Library Subsidy", 0, 0)))))</f>
        <v>0</v>
      </c>
      <c r="AQ35" s="177">
        <f t="shared" si="10"/>
        <v>0</v>
      </c>
      <c r="AR35" s="177">
        <f t="shared" si="11"/>
        <v>0</v>
      </c>
      <c r="AS35" s="182">
        <f t="shared" si="12"/>
        <v>1189</v>
      </c>
      <c r="AT35" s="182">
        <f t="shared" si="13"/>
        <v>596.43060000000014</v>
      </c>
      <c r="AU35" s="182">
        <f t="shared" si="14"/>
        <v>0</v>
      </c>
      <c r="AV35" s="182">
        <f t="shared" si="15"/>
        <v>1189</v>
      </c>
      <c r="AW35" s="182">
        <f t="shared" si="16"/>
        <v>596.43060000000014</v>
      </c>
      <c r="AX35" s="183">
        <f t="shared" si="17"/>
        <v>0</v>
      </c>
      <c r="AY35" s="183">
        <f t="shared" si="18"/>
        <v>0</v>
      </c>
      <c r="AZ35" s="183">
        <f t="shared" si="19"/>
        <v>0</v>
      </c>
      <c r="BA35" s="183">
        <f t="shared" si="20"/>
        <v>0</v>
      </c>
      <c r="BB35" s="183">
        <f t="shared" si="21"/>
        <v>0</v>
      </c>
      <c r="BC35" s="184">
        <f t="shared" si="22"/>
        <v>0</v>
      </c>
      <c r="BD35" s="184">
        <f t="shared" si="23"/>
        <v>0</v>
      </c>
      <c r="BE35" s="184">
        <f t="shared" si="24"/>
        <v>0</v>
      </c>
      <c r="BF35" s="184">
        <f t="shared" si="25"/>
        <v>0</v>
      </c>
      <c r="BG35" s="102">
        <f t="shared" si="26"/>
        <v>0</v>
      </c>
      <c r="BH35" s="102">
        <f t="shared" si="27"/>
        <v>0</v>
      </c>
      <c r="BI35" s="102">
        <f t="shared" si="28"/>
        <v>0</v>
      </c>
      <c r="BJ35" s="102">
        <f t="shared" si="29"/>
        <v>0</v>
      </c>
      <c r="BK35" s="102">
        <f t="shared" si="30"/>
        <v>0</v>
      </c>
      <c r="BL35" s="102">
        <f t="shared" si="31"/>
        <v>0</v>
      </c>
      <c r="BN35" s="102"/>
    </row>
    <row r="36" spans="1:66" x14ac:dyDescent="0.25">
      <c r="A36" s="102" t="s">
        <v>17</v>
      </c>
      <c r="B36" s="102" t="s">
        <v>12</v>
      </c>
      <c r="C36" s="102" t="s">
        <v>10</v>
      </c>
      <c r="D36" s="102" t="s">
        <v>11</v>
      </c>
      <c r="E36" s="102">
        <v>14139</v>
      </c>
      <c r="F36" s="102" t="s">
        <v>9</v>
      </c>
      <c r="G36" s="102">
        <v>0.105</v>
      </c>
      <c r="H36" s="102">
        <v>0.58704453441295501</v>
      </c>
      <c r="I36" s="102">
        <v>0.36179086898785401</v>
      </c>
      <c r="J36" s="167">
        <f>IFERROR(H36*VLOOKUP(A36, 'Advanced Parameters'!$B$7:$G$20, 6, FALSE)*VLOOKUP(A36, 'Growth Parameters'!$B$6:$H$19, 6, FALSE), 0)</f>
        <v>0.58704453441295501</v>
      </c>
      <c r="K36" s="167">
        <f>IFERROR(IF('Advanced Parameters'!$C$5="n",'Raw Data'!I36*VLOOKUP(A36,'Advanced Parameters'!$B$7:$G$20,6,FALSE),J36*VLOOKUP(A36,'Advanced Parameters'!$B$7:$G$20,2,FALSE))*VLOOKUP(A36, 'Growth Parameters'!$B$6:$H$19, 6, FALSE), 0)</f>
        <v>0.36179086898785401</v>
      </c>
      <c r="L36" s="167">
        <f t="shared" si="32"/>
        <v>0.225253665425101</v>
      </c>
      <c r="M36" s="168">
        <f>IFERROR(IF(G36="NA","NA",IF(G36&gt;'APC Parameters'!$K$6+VLOOKUP('Raw Data'!A36, 'APC Parameters'!$H$7:$L$20, 4, FALSE), 'APC Parameters'!$L$6+VLOOKUP('Raw Data'!A36, 'APC Parameters'!$H$7:$L$20, 5, FALSE), G36*('APC Parameters'!$J$6+VLOOKUP('Raw Data'!A36, 'APC Parameters'!$H$7:$L$20, 3, FALSE))+'APC Parameters'!$I$6+VLOOKUP('Raw Data'!A36, 'APC Parameters'!$H$7:$L$20, 2, FALSE))), 0)</f>
        <v>1222.1670000000001</v>
      </c>
      <c r="N36" s="168">
        <f t="shared" si="2"/>
        <v>717.46645748987805</v>
      </c>
      <c r="O36" s="168">
        <f>IFERROR(IF(M36="NA",VLOOKUP(D36,'Internal Calculations'!$B$10:$C$11,2,FALSE), M36)*VLOOKUP(A36, 'Growth Parameters'!$B$6:$H$19, 7, FALSE), 0)</f>
        <v>1222.1670000000001</v>
      </c>
      <c r="P36" s="177">
        <f t="shared" si="3"/>
        <v>717.46645748987805</v>
      </c>
      <c r="Q36" s="178">
        <f>IF('Funding Allocation Parameters'!$C$5="Basic Library Subsidy", MIN(O36*('Funding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MIN($O36*(VLOOKUP(CONCATENATE($A36, 'Funding Allocation Parameters'!$I$5), 'Library Subsidy Complex'!$C$2:$J$55, 2, FALSE)), VLOOKUP(CONCATENATE($A36, 'Funding Allocation Parameters'!$I$5), 'Library Subsidy Complex'!$C$2:$J$55, 4, FALSE)), 0)))))</f>
        <v>1189</v>
      </c>
      <c r="R36" s="178">
        <f>IF('Funding Allocation Parameters'!$C$5="Basic Library Subsidy", 0, IF('Funding Allocation Parameters'!$C$5="Grant funding",MIN(O36*('Funding Allocation Parameters'!$E$5), 'Funding Allocation Parameters'!$G$5), IF('Funding Allocation Parameters'!$C$5="Other author funding", 0, IF('Funding Allocation Parameters'!$C$5="Any discretionary funds (grants if available, other if no grants)", MIN(O36*('Funding Allocation Parameters'!$E$5), 'Funding Allocation Parameters'!$G$5), IF('Funding Allocation Parameters'!$C$5="Complex Library Subsidy", 0, 0)))))</f>
        <v>0</v>
      </c>
      <c r="S36" s="178">
        <f>IF('Funding Allocation Parameters'!$C$5="Basic Library Subsidy", 0, IF('Funding Allocation Parameters'!$C$5="Grant funding", 0, IF('Funding Allocation Parameters'!$C$5="Other author funding",  MIN(O36*('Funding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" s="178">
        <f>IF('Funding Allocation Parameters'!$C$5="Basic Library Subsidy", MIN(O36*('Funding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MIN($O36*(VLOOKUP(CONCATENATE($A36, 'Funding Allocation Parameters'!$I$5), 'Library Subsidy Complex'!$C$2:$J$55, 6, FALSE)), VLOOKUP(CONCATENATE($A36, 'Funding Allocation Parameters'!$I$5), 'Library Subsidy Complex'!$C$2:$J$55, 8, FALSE)), 0)))))</f>
        <v>1189</v>
      </c>
      <c r="U36" s="178">
        <f>IF('Funding Allocation Parameters'!$C$5="Basic Library Subsidy", 0, IF('Funding Allocation Parameters'!$C$5="Grant funding", 0, IF('Funding Allocation Parameters'!$C$5="Other author funding",  MIN(O36*('Funding Allocation Parameters'!$E$5), 'Funding Allocation Parameters'!$G$5), IF('Funding Allocation Parameters'!$C$5="Any discretionary funds (grants if available, other if no grants)", MIN(O36*('Funding Allocation Parameters'!$E$5), 'Funding Allocation Parameters'!$G$5), IF('Funding Allocation Parameters'!$C$5="Complex Library Subsidy", 0, 0)))))</f>
        <v>0</v>
      </c>
      <c r="V36" s="177">
        <f t="shared" si="4"/>
        <v>33.167000000000144</v>
      </c>
      <c r="W36" s="177">
        <f t="shared" si="5"/>
        <v>33.167000000000144</v>
      </c>
      <c r="X36" s="179">
        <f>IF('Funding Allocation Parameters'!$C$6="Basic Library Subsidy", MIN(V36*'Funding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MIN(V36*VLOOKUP(CONCATENATE($A36, 'Funding Allocation Parameters'!$I$6), 'Library Subsidy Complex'!$C$2:$J$55, 2, FALSE), VLOOKUP(CONCATENATE($A36, 'Funding Allocation Parameters'!$I$6), 'Library Subsidy Complex'!$C$2:$J$55, 4, FALSE)), 0)))))</f>
        <v>0</v>
      </c>
      <c r="Y36" s="179">
        <f>IF('Funding Allocation Parameters'!$C$6="Basic Library Subsidy", 0, IF('Funding Allocation Parameters'!$C$6="Grant funding",MIN(V36*'Funding Allocation Parameters'!$E$6, 'Funding Allocation Parameters'!$G$6), IF('Funding Allocation Parameters'!$C$6="Other author funding", 0, IF('Funding Allocation Parameters'!$C$6="Any discretionary funds (grants if available, other if no grants)", MIN(V36*'Funding Allocation Parameters'!$E$6, 'Funding Allocation Parameters'!$G$6), IF('Funding Allocation Parameters'!$C$6="Complex Library Subsidy", 0, 0)))))</f>
        <v>33.167000000000144</v>
      </c>
      <c r="Z36" s="179">
        <f>IF('Funding Allocation Parameters'!$C$6="Basic Library Subsidy", 0, IF('Funding Allocation Parameters'!$C$6="Grant funding", 0, IF('Funding Allocation Parameters'!$C$6="Other author funding",  MIN(V36*'Funding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" s="179">
        <f>IF('Funding Allocation Parameters'!$C$6="Basic Library Subsidy", MIN(W36*'Funding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MIN(W36*VLOOKUP(CONCATENATE($A36, 'Funding Allocation Parameters'!$I$6), 'Library Subsidy Complex'!$C$2:$J$55, 3, FALSE), VLOOKUP(CONCATENATE($A36, 'Funding Allocation Parameters'!$I$6), 'Library Subsidy Complex'!$C$2:$J$55, 5, FALSE)), 0)))))</f>
        <v>0</v>
      </c>
      <c r="AB36" s="179">
        <f>IF('Funding Allocation Parameters'!$C$6="Basic Library Subsidy", 0, IF('Funding Allocation Parameters'!$C$6="Grant funding", 0, IF('Funding Allocation Parameters'!$C$6="Other author funding",  MIN(W36*'Funding Allocation Parameters'!$E$6, 'Funding Allocation Parameters'!$G$6), IF('Funding Allocation Parameters'!$C$6="Any discretionary funds (grants if available, other if no grants)", MIN(W36*'Funding Allocation Parameters'!$E$6, 'Funding Allocation Parameters'!$G$6), IF('Funding Allocation Parameters'!$C$6="Complex Library Subsidy", 0, 0)))))</f>
        <v>33.167000000000144</v>
      </c>
      <c r="AC36" s="177">
        <f t="shared" si="6"/>
        <v>0</v>
      </c>
      <c r="AD36" s="177">
        <f t="shared" si="7"/>
        <v>0</v>
      </c>
      <c r="AE36" s="180">
        <f>IF('Funding Allocation Parameters'!$C$7="Basic Library Subsidy", MIN(AC36*'Funding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MIN(AC36*VLOOKUP(CONCATENATE($A36, 'Funding Allocation Parameters'!$I$7), 'Library Subsidy Complex'!$C$2:$J$55, 2, FALSE), VLOOKUP(CONCATENATE($A36, 'Funding Allocation Parameters'!$I$7), 'Library Subsidy Complex'!$C$2:$J$55, 4, FALSE)), 0)))))</f>
        <v>0</v>
      </c>
      <c r="AF36" s="180">
        <f>IF('Funding Allocation Parameters'!$C$7="Basic Library Subsidy", 0, IF('Funding Allocation Parameters'!$C$7="Grant funding",MIN(AC36*'Funding Allocation Parameters'!$E$7, 'Funding Allocation Parameters'!$G$7), IF('Funding Allocation Parameters'!$C$7="Other author funding", 0, IF('Funding Allocation Parameters'!$C$7="Any discretionary funds (grants if available, other if no grants)", MIN(AC36*'Funding Allocation Parameters'!$E$7, 'Funding Allocation Parameters'!$G$7), IF('Funding Allocation Parameters'!$C$7="Complex Library Subsidy", 0, 0)))))</f>
        <v>0</v>
      </c>
      <c r="AG36" s="180">
        <f>IF('Funding Allocation Parameters'!$C$7="Basic Library Subsidy", 0, IF('Funding Allocation Parameters'!$C$7="Grant funding", 0, IF('Funding Allocation Parameters'!$C$7="Other author funding",  MIN(AC36*'Funding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" s="180">
        <f>IF('Funding Allocation Parameters'!$C$7="Basic Library Subsidy", MIN(AD36*'Funding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MIN(AD36*VLOOKUP(CONCATENATE($A36, 'Funding Allocation Parameters'!$I$7), 'Library Subsidy Complex'!$C$2:$J$55, 3, FALSE), VLOOKUP(CONCATENATE($A36, 'Funding Allocation Parameters'!$I$7), 'Library Subsidy Complex'!$C$2:$J$55, 5, FALSE)), 0)))))</f>
        <v>0</v>
      </c>
      <c r="AI36" s="180">
        <f>IF('Funding Allocation Parameters'!$C$7="Basic Library Subsidy", 0, IF('Funding Allocation Parameters'!$C$7="Grant funding", 0, IF('Funding Allocation Parameters'!$C$7="Other author funding",  MIN(AD36*'Funding Allocation Parameters'!$E$7, 'Funding Allocation Parameters'!$G$7), IF('Funding Allocation Parameters'!$C$7="Any discretionary funds (grants if available, other if no grants)", MIN(AD36*'Funding Allocation Parameters'!$E$7, 'Funding Allocation Parameters'!$G$7), IF('Funding Allocation Parameters'!$C$7="Complex Library Subsidy", 0, 0)))))</f>
        <v>0</v>
      </c>
      <c r="AJ36" s="177">
        <f t="shared" si="8"/>
        <v>0</v>
      </c>
      <c r="AK36" s="177">
        <f t="shared" si="9"/>
        <v>0</v>
      </c>
      <c r="AL36" s="181">
        <f>IF('Funding Allocation Parameters'!$C$8="Basic Library Subsidy", MIN(AJ36*'Funding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MIN(AJ36*VLOOKUP(CONCATENATE($A36, 'Funding Allocation Parameters'!$I$8), 'Library Subsidy Complex'!$C$2:$J$55, 2, FALSE), VLOOKUP(CONCATENATE($A36, 'Funding Allocation Parameters'!$I$8), 'Library Subsidy Complex'!$C$2:$J$55, 4, FALSE)), 0)))))</f>
        <v>0</v>
      </c>
      <c r="AM36" s="181">
        <f>IF('Funding Allocation Parameters'!$C$8="Basic Library Subsidy", 0, IF('Funding Allocation Parameters'!$C$8="Grant funding",MIN(AJ36*'Funding Allocation Parameters'!$E$8, 'Funding Allocation Parameters'!$G$8), IF('Funding Allocation Parameters'!$C$8="Other author funding", 0, IF('Funding Allocation Parameters'!$C$8="Any discretionary funds (grants if available, other if no grants)", MIN(AJ36*'Funding Allocation Parameters'!$E$8, 'Funding Allocation Parameters'!$G$8), IF('Funding Allocation Parameters'!$C$8="Complex Library Subsidy", 0, 0)))))</f>
        <v>0</v>
      </c>
      <c r="AN36" s="181">
        <f>IF('Funding Allocation Parameters'!$C$8="Basic Library Subsidy", 0, IF('Funding Allocation Parameters'!$C$8="Grant funding", 0, IF('Funding Allocation Parameters'!$C$8="Other author funding",  MIN(AJ36*'Funding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" s="181">
        <f>IF('Funding Allocation Parameters'!$C$8="Basic Library Subsidy", MIN(AK36*'Funding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MIN(AK36*VLOOKUP(CONCATENATE($A36, 'Funding Allocation Parameters'!$I$8), 'Library Subsidy Complex'!$C$2:$J$55, 3, FALSE), VLOOKUP(CONCATENATE($A36, 'Funding Allocation Parameters'!$I$8), 'Library Subsidy Complex'!$C$2:$J$55, 5, FALSE)), 0)))))</f>
        <v>0</v>
      </c>
      <c r="AP36" s="181">
        <f>IF('Funding Allocation Parameters'!$C$8="Basic Library Subsidy", 0, IF('Funding Allocation Parameters'!$C$8="Grant funding", 0, IF('Funding Allocation Parameters'!$C$8="Other author funding",  MIN(AK36*'Funding Allocation Parameters'!$E$8, 'Funding Allocation Parameters'!$G$8), IF('Funding Allocation Parameters'!$C$8="Any discretionary funds (grants if available, other if no grants)", MIN(AK36*'Funding Allocation Parameters'!$E$8, 'Funding Allocation Parameters'!$G$8), IF('Funding Allocation Parameters'!$C$8="Complex Library Subsidy", 0, 0)))))</f>
        <v>0</v>
      </c>
      <c r="AQ36" s="177">
        <f t="shared" si="10"/>
        <v>0</v>
      </c>
      <c r="AR36" s="177">
        <f t="shared" si="11"/>
        <v>0</v>
      </c>
      <c r="AS36" s="182">
        <f t="shared" si="12"/>
        <v>1189</v>
      </c>
      <c r="AT36" s="182">
        <f t="shared" si="13"/>
        <v>33.167000000000144</v>
      </c>
      <c r="AU36" s="182">
        <f t="shared" si="14"/>
        <v>0</v>
      </c>
      <c r="AV36" s="182">
        <f t="shared" si="15"/>
        <v>1189</v>
      </c>
      <c r="AW36" s="182">
        <f t="shared" si="16"/>
        <v>33.167000000000144</v>
      </c>
      <c r="AX36" s="183">
        <f t="shared" si="17"/>
        <v>430.1693432265584</v>
      </c>
      <c r="AY36" s="183">
        <f t="shared" si="18"/>
        <v>11.999517751720205</v>
      </c>
      <c r="AZ36" s="183">
        <f t="shared" si="19"/>
        <v>0</v>
      </c>
      <c r="BA36" s="183">
        <f t="shared" si="20"/>
        <v>267.82660819044509</v>
      </c>
      <c r="BB36" s="183">
        <f t="shared" si="21"/>
        <v>7.4709883211543575</v>
      </c>
      <c r="BC36" s="184">
        <f t="shared" si="22"/>
        <v>697.99595141700343</v>
      </c>
      <c r="BD36" s="184">
        <f t="shared" si="23"/>
        <v>0</v>
      </c>
      <c r="BE36" s="184">
        <f t="shared" si="24"/>
        <v>11.999517751720205</v>
      </c>
      <c r="BF36" s="184">
        <f t="shared" si="25"/>
        <v>7.4709883211543575</v>
      </c>
      <c r="BG36" s="102">
        <f t="shared" si="26"/>
        <v>0</v>
      </c>
      <c r="BH36" s="102">
        <f t="shared" si="27"/>
        <v>0</v>
      </c>
      <c r="BI36" s="102">
        <f t="shared" si="28"/>
        <v>0</v>
      </c>
      <c r="BJ36" s="102">
        <f t="shared" si="29"/>
        <v>0.36179086898785401</v>
      </c>
      <c r="BK36" s="102">
        <f t="shared" si="30"/>
        <v>0.225253665425101</v>
      </c>
      <c r="BL36" s="102">
        <f t="shared" si="31"/>
        <v>0</v>
      </c>
      <c r="BN36" s="102"/>
    </row>
    <row r="37" spans="1:66" x14ac:dyDescent="0.25">
      <c r="A37" s="102" t="s">
        <v>17</v>
      </c>
      <c r="B37" s="102" t="s">
        <v>12</v>
      </c>
      <c r="C37" s="102" t="s">
        <v>10</v>
      </c>
      <c r="D37" s="102" t="s">
        <v>11</v>
      </c>
      <c r="E37" s="102">
        <v>21100203121</v>
      </c>
      <c r="F37" s="102" t="s">
        <v>9</v>
      </c>
      <c r="G37" s="102">
        <v>0.64600000000000002</v>
      </c>
      <c r="H37" s="102">
        <v>0.58704453441295501</v>
      </c>
      <c r="I37" s="102">
        <v>0.36179086898785401</v>
      </c>
      <c r="J37" s="167">
        <f>IFERROR(H37*VLOOKUP(A37, 'Advanced Parameters'!$B$7:$G$20, 6, FALSE)*VLOOKUP(A37, 'Growth Parameters'!$B$6:$H$19, 6, FALSE), 0)</f>
        <v>0.58704453441295501</v>
      </c>
      <c r="K37" s="167">
        <f>IFERROR(IF('Advanced Parameters'!$C$5="n",'Raw Data'!I37*VLOOKUP(A37,'Advanced Parameters'!$B$7:$G$20,6,FALSE),J37*VLOOKUP(A37,'Advanced Parameters'!$B$7:$G$20,2,FALSE))*VLOOKUP(A37, 'Growth Parameters'!$B$6:$H$19, 6, FALSE), 0)</f>
        <v>0.36179086898785401</v>
      </c>
      <c r="L37" s="167">
        <f t="shared" si="32"/>
        <v>0.225253665425101</v>
      </c>
      <c r="M37" s="168">
        <f>IFERROR(IF(G37="NA","NA",IF(G37&gt;'APC Parameters'!$K$6+VLOOKUP('Raw Data'!A37, 'APC Parameters'!$H$7:$L$20, 4, FALSE), 'APC Parameters'!$L$6+VLOOKUP('Raw Data'!A37, 'APC Parameters'!$H$7:$L$20, 5, FALSE), G37*('APC Parameters'!$J$6+VLOOKUP('Raw Data'!A37, 'APC Parameters'!$H$7:$L$20, 3, FALSE))+'APC Parameters'!$I$6+VLOOKUP('Raw Data'!A37, 'APC Parameters'!$H$7:$L$20, 2, FALSE))), 0)</f>
        <v>1605.9524000000001</v>
      </c>
      <c r="N37" s="168">
        <f t="shared" si="2"/>
        <v>942.76557894736777</v>
      </c>
      <c r="O37" s="168">
        <f>IFERROR(IF(M37="NA",VLOOKUP(D37,'Internal Calculations'!$B$10:$C$11,2,FALSE), M37)*VLOOKUP(A37, 'Growth Parameters'!$B$6:$H$19, 7, FALSE), 0)</f>
        <v>1605.9524000000001</v>
      </c>
      <c r="P37" s="177">
        <f t="shared" si="3"/>
        <v>942.76557894736777</v>
      </c>
      <c r="Q37" s="178">
        <f>IF('Funding Allocation Parameters'!$C$5="Basic Library Subsidy", MIN(O37*('Funding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MIN($O37*(VLOOKUP(CONCATENATE($A37, 'Funding Allocation Parameters'!$I$5), 'Library Subsidy Complex'!$C$2:$J$55, 2, FALSE)), VLOOKUP(CONCATENATE($A37, 'Funding Allocation Parameters'!$I$5), 'Library Subsidy Complex'!$C$2:$J$55, 4, FALSE)), 0)))))</f>
        <v>1189</v>
      </c>
      <c r="R37" s="178">
        <f>IF('Funding Allocation Parameters'!$C$5="Basic Library Subsidy", 0, IF('Funding Allocation Parameters'!$C$5="Grant funding",MIN(O37*('Funding Allocation Parameters'!$E$5), 'Funding Allocation Parameters'!$G$5), IF('Funding Allocation Parameters'!$C$5="Other author funding", 0, IF('Funding Allocation Parameters'!$C$5="Any discretionary funds (grants if available, other if no grants)", MIN(O37*('Funding Allocation Parameters'!$E$5), 'Funding Allocation Parameters'!$G$5), IF('Funding Allocation Parameters'!$C$5="Complex Library Subsidy", 0, 0)))))</f>
        <v>0</v>
      </c>
      <c r="S37" s="178">
        <f>IF('Funding Allocation Parameters'!$C$5="Basic Library Subsidy", 0, IF('Funding Allocation Parameters'!$C$5="Grant funding", 0, IF('Funding Allocation Parameters'!$C$5="Other author funding",  MIN(O37*('Funding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" s="178">
        <f>IF('Funding Allocation Parameters'!$C$5="Basic Library Subsidy", MIN(O37*('Funding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MIN($O37*(VLOOKUP(CONCATENATE($A37, 'Funding Allocation Parameters'!$I$5), 'Library Subsidy Complex'!$C$2:$J$55, 6, FALSE)), VLOOKUP(CONCATENATE($A37, 'Funding Allocation Parameters'!$I$5), 'Library Subsidy Complex'!$C$2:$J$55, 8, FALSE)), 0)))))</f>
        <v>1189</v>
      </c>
      <c r="U37" s="178">
        <f>IF('Funding Allocation Parameters'!$C$5="Basic Library Subsidy", 0, IF('Funding Allocation Parameters'!$C$5="Grant funding", 0, IF('Funding Allocation Parameters'!$C$5="Other author funding",  MIN(O37*('Funding Allocation Parameters'!$E$5), 'Funding Allocation Parameters'!$G$5), IF('Funding Allocation Parameters'!$C$5="Any discretionary funds (grants if available, other if no grants)", MIN(O37*('Funding Allocation Parameters'!$E$5), 'Funding Allocation Parameters'!$G$5), IF('Funding Allocation Parameters'!$C$5="Complex Library Subsidy", 0, 0)))))</f>
        <v>0</v>
      </c>
      <c r="V37" s="177">
        <f t="shared" si="4"/>
        <v>416.95240000000013</v>
      </c>
      <c r="W37" s="177">
        <f t="shared" si="5"/>
        <v>416.95240000000013</v>
      </c>
      <c r="X37" s="179">
        <f>IF('Funding Allocation Parameters'!$C$6="Basic Library Subsidy", MIN(V37*'Funding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MIN(V37*VLOOKUP(CONCATENATE($A37, 'Funding Allocation Parameters'!$I$6), 'Library Subsidy Complex'!$C$2:$J$55, 2, FALSE), VLOOKUP(CONCATENATE($A37, 'Funding Allocation Parameters'!$I$6), 'Library Subsidy Complex'!$C$2:$J$55, 4, FALSE)), 0)))))</f>
        <v>0</v>
      </c>
      <c r="Y37" s="179">
        <f>IF('Funding Allocation Parameters'!$C$6="Basic Library Subsidy", 0, IF('Funding Allocation Parameters'!$C$6="Grant funding",MIN(V37*'Funding Allocation Parameters'!$E$6, 'Funding Allocation Parameters'!$G$6), IF('Funding Allocation Parameters'!$C$6="Other author funding", 0, IF('Funding Allocation Parameters'!$C$6="Any discretionary funds (grants if available, other if no grants)", MIN(V37*'Funding Allocation Parameters'!$E$6, 'Funding Allocation Parameters'!$G$6), IF('Funding Allocation Parameters'!$C$6="Complex Library Subsidy", 0, 0)))))</f>
        <v>416.95240000000013</v>
      </c>
      <c r="Z37" s="179">
        <f>IF('Funding Allocation Parameters'!$C$6="Basic Library Subsidy", 0, IF('Funding Allocation Parameters'!$C$6="Grant funding", 0, IF('Funding Allocation Parameters'!$C$6="Other author funding",  MIN(V37*'Funding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" s="179">
        <f>IF('Funding Allocation Parameters'!$C$6="Basic Library Subsidy", MIN(W37*'Funding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MIN(W37*VLOOKUP(CONCATENATE($A37, 'Funding Allocation Parameters'!$I$6), 'Library Subsidy Complex'!$C$2:$J$55, 3, FALSE), VLOOKUP(CONCATENATE($A37, 'Funding Allocation Parameters'!$I$6), 'Library Subsidy Complex'!$C$2:$J$55, 5, FALSE)), 0)))))</f>
        <v>0</v>
      </c>
      <c r="AB37" s="179">
        <f>IF('Funding Allocation Parameters'!$C$6="Basic Library Subsidy", 0, IF('Funding Allocation Parameters'!$C$6="Grant funding", 0, IF('Funding Allocation Parameters'!$C$6="Other author funding",  MIN(W37*'Funding Allocation Parameters'!$E$6, 'Funding Allocation Parameters'!$G$6), IF('Funding Allocation Parameters'!$C$6="Any discretionary funds (grants if available, other if no grants)", MIN(W37*'Funding Allocation Parameters'!$E$6, 'Funding Allocation Parameters'!$G$6), IF('Funding Allocation Parameters'!$C$6="Complex Library Subsidy", 0, 0)))))</f>
        <v>416.95240000000013</v>
      </c>
      <c r="AC37" s="177">
        <f t="shared" si="6"/>
        <v>0</v>
      </c>
      <c r="AD37" s="177">
        <f t="shared" si="7"/>
        <v>0</v>
      </c>
      <c r="AE37" s="180">
        <f>IF('Funding Allocation Parameters'!$C$7="Basic Library Subsidy", MIN(AC37*'Funding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MIN(AC37*VLOOKUP(CONCATENATE($A37, 'Funding Allocation Parameters'!$I$7), 'Library Subsidy Complex'!$C$2:$J$55, 2, FALSE), VLOOKUP(CONCATENATE($A37, 'Funding Allocation Parameters'!$I$7), 'Library Subsidy Complex'!$C$2:$J$55, 4, FALSE)), 0)))))</f>
        <v>0</v>
      </c>
      <c r="AF37" s="180">
        <f>IF('Funding Allocation Parameters'!$C$7="Basic Library Subsidy", 0, IF('Funding Allocation Parameters'!$C$7="Grant funding",MIN(AC37*'Funding Allocation Parameters'!$E$7, 'Funding Allocation Parameters'!$G$7), IF('Funding Allocation Parameters'!$C$7="Other author funding", 0, IF('Funding Allocation Parameters'!$C$7="Any discretionary funds (grants if available, other if no grants)", MIN(AC37*'Funding Allocation Parameters'!$E$7, 'Funding Allocation Parameters'!$G$7), IF('Funding Allocation Parameters'!$C$7="Complex Library Subsidy", 0, 0)))))</f>
        <v>0</v>
      </c>
      <c r="AG37" s="180">
        <f>IF('Funding Allocation Parameters'!$C$7="Basic Library Subsidy", 0, IF('Funding Allocation Parameters'!$C$7="Grant funding", 0, IF('Funding Allocation Parameters'!$C$7="Other author funding",  MIN(AC37*'Funding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" s="180">
        <f>IF('Funding Allocation Parameters'!$C$7="Basic Library Subsidy", MIN(AD37*'Funding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MIN(AD37*VLOOKUP(CONCATENATE($A37, 'Funding Allocation Parameters'!$I$7), 'Library Subsidy Complex'!$C$2:$J$55, 3, FALSE), VLOOKUP(CONCATENATE($A37, 'Funding Allocation Parameters'!$I$7), 'Library Subsidy Complex'!$C$2:$J$55, 5, FALSE)), 0)))))</f>
        <v>0</v>
      </c>
      <c r="AI37" s="180">
        <f>IF('Funding Allocation Parameters'!$C$7="Basic Library Subsidy", 0, IF('Funding Allocation Parameters'!$C$7="Grant funding", 0, IF('Funding Allocation Parameters'!$C$7="Other author funding",  MIN(AD37*'Funding Allocation Parameters'!$E$7, 'Funding Allocation Parameters'!$G$7), IF('Funding Allocation Parameters'!$C$7="Any discretionary funds (grants if available, other if no grants)", MIN(AD37*'Funding Allocation Parameters'!$E$7, 'Funding Allocation Parameters'!$G$7), IF('Funding Allocation Parameters'!$C$7="Complex Library Subsidy", 0, 0)))))</f>
        <v>0</v>
      </c>
      <c r="AJ37" s="177">
        <f t="shared" si="8"/>
        <v>0</v>
      </c>
      <c r="AK37" s="177">
        <f t="shared" si="9"/>
        <v>0</v>
      </c>
      <c r="AL37" s="181">
        <f>IF('Funding Allocation Parameters'!$C$8="Basic Library Subsidy", MIN(AJ37*'Funding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MIN(AJ37*VLOOKUP(CONCATENATE($A37, 'Funding Allocation Parameters'!$I$8), 'Library Subsidy Complex'!$C$2:$J$55, 2, FALSE), VLOOKUP(CONCATENATE($A37, 'Funding Allocation Parameters'!$I$8), 'Library Subsidy Complex'!$C$2:$J$55, 4, FALSE)), 0)))))</f>
        <v>0</v>
      </c>
      <c r="AM37" s="181">
        <f>IF('Funding Allocation Parameters'!$C$8="Basic Library Subsidy", 0, IF('Funding Allocation Parameters'!$C$8="Grant funding",MIN(AJ37*'Funding Allocation Parameters'!$E$8, 'Funding Allocation Parameters'!$G$8), IF('Funding Allocation Parameters'!$C$8="Other author funding", 0, IF('Funding Allocation Parameters'!$C$8="Any discretionary funds (grants if available, other if no grants)", MIN(AJ37*'Funding Allocation Parameters'!$E$8, 'Funding Allocation Parameters'!$G$8), IF('Funding Allocation Parameters'!$C$8="Complex Library Subsidy", 0, 0)))))</f>
        <v>0</v>
      </c>
      <c r="AN37" s="181">
        <f>IF('Funding Allocation Parameters'!$C$8="Basic Library Subsidy", 0, IF('Funding Allocation Parameters'!$C$8="Grant funding", 0, IF('Funding Allocation Parameters'!$C$8="Other author funding",  MIN(AJ37*'Funding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" s="181">
        <f>IF('Funding Allocation Parameters'!$C$8="Basic Library Subsidy", MIN(AK37*'Funding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MIN(AK37*VLOOKUP(CONCATENATE($A37, 'Funding Allocation Parameters'!$I$8), 'Library Subsidy Complex'!$C$2:$J$55, 3, FALSE), VLOOKUP(CONCATENATE($A37, 'Funding Allocation Parameters'!$I$8), 'Library Subsidy Complex'!$C$2:$J$55, 5, FALSE)), 0)))))</f>
        <v>0</v>
      </c>
      <c r="AP37" s="181">
        <f>IF('Funding Allocation Parameters'!$C$8="Basic Library Subsidy", 0, IF('Funding Allocation Parameters'!$C$8="Grant funding", 0, IF('Funding Allocation Parameters'!$C$8="Other author funding",  MIN(AK37*'Funding Allocation Parameters'!$E$8, 'Funding Allocation Parameters'!$G$8), IF('Funding Allocation Parameters'!$C$8="Any discretionary funds (grants if available, other if no grants)", MIN(AK37*'Funding Allocation Parameters'!$E$8, 'Funding Allocation Parameters'!$G$8), IF('Funding Allocation Parameters'!$C$8="Complex Library Subsidy", 0, 0)))))</f>
        <v>0</v>
      </c>
      <c r="AQ37" s="177">
        <f t="shared" si="10"/>
        <v>0</v>
      </c>
      <c r="AR37" s="177">
        <f t="shared" si="11"/>
        <v>0</v>
      </c>
      <c r="AS37" s="182">
        <f t="shared" si="12"/>
        <v>1189</v>
      </c>
      <c r="AT37" s="182">
        <f t="shared" si="13"/>
        <v>416.95240000000013</v>
      </c>
      <c r="AU37" s="182">
        <f t="shared" si="14"/>
        <v>0</v>
      </c>
      <c r="AV37" s="182">
        <f t="shared" si="15"/>
        <v>1189</v>
      </c>
      <c r="AW37" s="182">
        <f t="shared" si="16"/>
        <v>416.95240000000013</v>
      </c>
      <c r="AX37" s="183">
        <f t="shared" si="17"/>
        <v>430.1693432265584</v>
      </c>
      <c r="AY37" s="183">
        <f t="shared" si="18"/>
        <v>150.84957112257135</v>
      </c>
      <c r="AZ37" s="183">
        <f t="shared" si="19"/>
        <v>0</v>
      </c>
      <c r="BA37" s="183">
        <f t="shared" si="20"/>
        <v>267.82660819044509</v>
      </c>
      <c r="BB37" s="183">
        <f t="shared" si="21"/>
        <v>93.920056407792913</v>
      </c>
      <c r="BC37" s="184">
        <f t="shared" si="22"/>
        <v>697.99595141700343</v>
      </c>
      <c r="BD37" s="184">
        <f t="shared" si="23"/>
        <v>0</v>
      </c>
      <c r="BE37" s="184">
        <f t="shared" si="24"/>
        <v>150.84957112257135</v>
      </c>
      <c r="BF37" s="184">
        <f t="shared" si="25"/>
        <v>93.920056407792913</v>
      </c>
      <c r="BG37" s="102">
        <f t="shared" si="26"/>
        <v>0</v>
      </c>
      <c r="BH37" s="102">
        <f t="shared" si="27"/>
        <v>0</v>
      </c>
      <c r="BI37" s="102">
        <f t="shared" si="28"/>
        <v>0</v>
      </c>
      <c r="BJ37" s="102">
        <f t="shared" si="29"/>
        <v>0.36179086898785401</v>
      </c>
      <c r="BK37" s="102">
        <f t="shared" si="30"/>
        <v>0.225253665425101</v>
      </c>
      <c r="BL37" s="102">
        <f t="shared" si="31"/>
        <v>0</v>
      </c>
      <c r="BN37" s="102"/>
    </row>
    <row r="38" spans="1:66" x14ac:dyDescent="0.25">
      <c r="A38" s="102" t="s">
        <v>17</v>
      </c>
      <c r="B38" s="102" t="s">
        <v>8</v>
      </c>
      <c r="C38" s="102" t="s">
        <v>10</v>
      </c>
      <c r="D38" s="102" t="s">
        <v>11</v>
      </c>
      <c r="E38" s="102">
        <v>21100285745</v>
      </c>
      <c r="F38" s="102" t="s">
        <v>9</v>
      </c>
      <c r="G38" s="102">
        <v>0.88400000000000001</v>
      </c>
      <c r="H38" s="102">
        <v>1</v>
      </c>
      <c r="I38" s="102">
        <v>0.61629203200000005</v>
      </c>
      <c r="J38" s="167">
        <f>IFERROR(H38*VLOOKUP(A38, 'Advanced Parameters'!$B$7:$G$20, 6, FALSE)*VLOOKUP(A38, 'Growth Parameters'!$B$6:$H$19, 6, FALSE), 0)</f>
        <v>1</v>
      </c>
      <c r="K38" s="167">
        <f>IFERROR(IF('Advanced Parameters'!$C$5="n",'Raw Data'!I38*VLOOKUP(A38,'Advanced Parameters'!$B$7:$G$20,6,FALSE),J38*VLOOKUP(A38,'Advanced Parameters'!$B$7:$G$20,2,FALSE))*VLOOKUP(A38, 'Growth Parameters'!$B$6:$H$19, 6, FALSE), 0)</f>
        <v>0.61629203200000005</v>
      </c>
      <c r="L38" s="167">
        <f t="shared" si="32"/>
        <v>0.38370796799999995</v>
      </c>
      <c r="M38" s="168">
        <f>IFERROR(IF(G38="NA","NA",IF(G38&gt;'APC Parameters'!$K$6+VLOOKUP('Raw Data'!A38, 'APC Parameters'!$H$7:$L$20, 4, FALSE), 'APC Parameters'!$L$6+VLOOKUP('Raw Data'!A38, 'APC Parameters'!$H$7:$L$20, 5, FALSE), G38*('APC Parameters'!$J$6+VLOOKUP('Raw Data'!A38, 'APC Parameters'!$H$7:$L$20, 3, FALSE))+'APC Parameters'!$I$6+VLOOKUP('Raw Data'!A38, 'APC Parameters'!$H$7:$L$20, 2, FALSE))), 0)</f>
        <v>1774.7896000000001</v>
      </c>
      <c r="N38" s="168">
        <f t="shared" si="2"/>
        <v>1774.7896000000001</v>
      </c>
      <c r="O38" s="168">
        <f>IFERROR(IF(M38="NA",VLOOKUP(D38,'Internal Calculations'!$B$10:$C$11,2,FALSE), M38)*VLOOKUP(A38, 'Growth Parameters'!$B$6:$H$19, 7, FALSE), 0)</f>
        <v>1774.7896000000001</v>
      </c>
      <c r="P38" s="177">
        <f t="shared" si="3"/>
        <v>1774.7896000000001</v>
      </c>
      <c r="Q38" s="178">
        <f>IF('Funding Allocation Parameters'!$C$5="Basic Library Subsidy", MIN(O38*('Funding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MIN($O38*(VLOOKUP(CONCATENATE($A38, 'Funding Allocation Parameters'!$I$5), 'Library Subsidy Complex'!$C$2:$J$55, 2, FALSE)), VLOOKUP(CONCATENATE($A38, 'Funding Allocation Parameters'!$I$5), 'Library Subsidy Complex'!$C$2:$J$55, 4, FALSE)), 0)))))</f>
        <v>1189</v>
      </c>
      <c r="R38" s="178">
        <f>IF('Funding Allocation Parameters'!$C$5="Basic Library Subsidy", 0, IF('Funding Allocation Parameters'!$C$5="Grant funding",MIN(O38*('Funding Allocation Parameters'!$E$5), 'Funding Allocation Parameters'!$G$5), IF('Funding Allocation Parameters'!$C$5="Other author funding", 0, IF('Funding Allocation Parameters'!$C$5="Any discretionary funds (grants if available, other if no grants)", MIN(O38*('Funding Allocation Parameters'!$E$5), 'Funding Allocation Parameters'!$G$5), IF('Funding Allocation Parameters'!$C$5="Complex Library Subsidy", 0, 0)))))</f>
        <v>0</v>
      </c>
      <c r="S38" s="178">
        <f>IF('Funding Allocation Parameters'!$C$5="Basic Library Subsidy", 0, IF('Funding Allocation Parameters'!$C$5="Grant funding", 0, IF('Funding Allocation Parameters'!$C$5="Other author funding",  MIN(O38*('Funding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" s="178">
        <f>IF('Funding Allocation Parameters'!$C$5="Basic Library Subsidy", MIN(O38*('Funding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MIN($O38*(VLOOKUP(CONCATENATE($A38, 'Funding Allocation Parameters'!$I$5), 'Library Subsidy Complex'!$C$2:$J$55, 6, FALSE)), VLOOKUP(CONCATENATE($A38, 'Funding Allocation Parameters'!$I$5), 'Library Subsidy Complex'!$C$2:$J$55, 8, FALSE)), 0)))))</f>
        <v>1189</v>
      </c>
      <c r="U38" s="178">
        <f>IF('Funding Allocation Parameters'!$C$5="Basic Library Subsidy", 0, IF('Funding Allocation Parameters'!$C$5="Grant funding", 0, IF('Funding Allocation Parameters'!$C$5="Other author funding",  MIN(O38*('Funding Allocation Parameters'!$E$5), 'Funding Allocation Parameters'!$G$5), IF('Funding Allocation Parameters'!$C$5="Any discretionary funds (grants if available, other if no grants)", MIN(O38*('Funding Allocation Parameters'!$E$5), 'Funding Allocation Parameters'!$G$5), IF('Funding Allocation Parameters'!$C$5="Complex Library Subsidy", 0, 0)))))</f>
        <v>0</v>
      </c>
      <c r="V38" s="177">
        <f t="shared" si="4"/>
        <v>585.78960000000006</v>
      </c>
      <c r="W38" s="177">
        <f t="shared" si="5"/>
        <v>585.78960000000006</v>
      </c>
      <c r="X38" s="179">
        <f>IF('Funding Allocation Parameters'!$C$6="Basic Library Subsidy", MIN(V38*'Funding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MIN(V38*VLOOKUP(CONCATENATE($A38, 'Funding Allocation Parameters'!$I$6), 'Library Subsidy Complex'!$C$2:$J$55, 2, FALSE), VLOOKUP(CONCATENATE($A38, 'Funding Allocation Parameters'!$I$6), 'Library Subsidy Complex'!$C$2:$J$55, 4, FALSE)), 0)))))</f>
        <v>0</v>
      </c>
      <c r="Y38" s="179">
        <f>IF('Funding Allocation Parameters'!$C$6="Basic Library Subsidy", 0, IF('Funding Allocation Parameters'!$C$6="Grant funding",MIN(V38*'Funding Allocation Parameters'!$E$6, 'Funding Allocation Parameters'!$G$6), IF('Funding Allocation Parameters'!$C$6="Other author funding", 0, IF('Funding Allocation Parameters'!$C$6="Any discretionary funds (grants if available, other if no grants)", MIN(V38*'Funding Allocation Parameters'!$E$6, 'Funding Allocation Parameters'!$G$6), IF('Funding Allocation Parameters'!$C$6="Complex Library Subsidy", 0, 0)))))</f>
        <v>585.78960000000006</v>
      </c>
      <c r="Z38" s="179">
        <f>IF('Funding Allocation Parameters'!$C$6="Basic Library Subsidy", 0, IF('Funding Allocation Parameters'!$C$6="Grant funding", 0, IF('Funding Allocation Parameters'!$C$6="Other author funding",  MIN(V38*'Funding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" s="179">
        <f>IF('Funding Allocation Parameters'!$C$6="Basic Library Subsidy", MIN(W38*'Funding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MIN(W38*VLOOKUP(CONCATENATE($A38, 'Funding Allocation Parameters'!$I$6), 'Library Subsidy Complex'!$C$2:$J$55, 3, FALSE), VLOOKUP(CONCATENATE($A38, 'Funding Allocation Parameters'!$I$6), 'Library Subsidy Complex'!$C$2:$J$55, 5, FALSE)), 0)))))</f>
        <v>0</v>
      </c>
      <c r="AB38" s="179">
        <f>IF('Funding Allocation Parameters'!$C$6="Basic Library Subsidy", 0, IF('Funding Allocation Parameters'!$C$6="Grant funding", 0, IF('Funding Allocation Parameters'!$C$6="Other author funding",  MIN(W38*'Funding Allocation Parameters'!$E$6, 'Funding Allocation Parameters'!$G$6), IF('Funding Allocation Parameters'!$C$6="Any discretionary funds (grants if available, other if no grants)", MIN(W38*'Funding Allocation Parameters'!$E$6, 'Funding Allocation Parameters'!$G$6), IF('Funding Allocation Parameters'!$C$6="Complex Library Subsidy", 0, 0)))))</f>
        <v>585.78960000000006</v>
      </c>
      <c r="AC38" s="177">
        <f t="shared" si="6"/>
        <v>0</v>
      </c>
      <c r="AD38" s="177">
        <f t="shared" si="7"/>
        <v>0</v>
      </c>
      <c r="AE38" s="180">
        <f>IF('Funding Allocation Parameters'!$C$7="Basic Library Subsidy", MIN(AC38*'Funding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MIN(AC38*VLOOKUP(CONCATENATE($A38, 'Funding Allocation Parameters'!$I$7), 'Library Subsidy Complex'!$C$2:$J$55, 2, FALSE), VLOOKUP(CONCATENATE($A38, 'Funding Allocation Parameters'!$I$7), 'Library Subsidy Complex'!$C$2:$J$55, 4, FALSE)), 0)))))</f>
        <v>0</v>
      </c>
      <c r="AF38" s="180">
        <f>IF('Funding Allocation Parameters'!$C$7="Basic Library Subsidy", 0, IF('Funding Allocation Parameters'!$C$7="Grant funding",MIN(AC38*'Funding Allocation Parameters'!$E$7, 'Funding Allocation Parameters'!$G$7), IF('Funding Allocation Parameters'!$C$7="Other author funding", 0, IF('Funding Allocation Parameters'!$C$7="Any discretionary funds (grants if available, other if no grants)", MIN(AC38*'Funding Allocation Parameters'!$E$7, 'Funding Allocation Parameters'!$G$7), IF('Funding Allocation Parameters'!$C$7="Complex Library Subsidy", 0, 0)))))</f>
        <v>0</v>
      </c>
      <c r="AG38" s="180">
        <f>IF('Funding Allocation Parameters'!$C$7="Basic Library Subsidy", 0, IF('Funding Allocation Parameters'!$C$7="Grant funding", 0, IF('Funding Allocation Parameters'!$C$7="Other author funding",  MIN(AC38*'Funding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" s="180">
        <f>IF('Funding Allocation Parameters'!$C$7="Basic Library Subsidy", MIN(AD38*'Funding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MIN(AD38*VLOOKUP(CONCATENATE($A38, 'Funding Allocation Parameters'!$I$7), 'Library Subsidy Complex'!$C$2:$J$55, 3, FALSE), VLOOKUP(CONCATENATE($A38, 'Funding Allocation Parameters'!$I$7), 'Library Subsidy Complex'!$C$2:$J$55, 5, FALSE)), 0)))))</f>
        <v>0</v>
      </c>
      <c r="AI38" s="180">
        <f>IF('Funding Allocation Parameters'!$C$7="Basic Library Subsidy", 0, IF('Funding Allocation Parameters'!$C$7="Grant funding", 0, IF('Funding Allocation Parameters'!$C$7="Other author funding",  MIN(AD38*'Funding Allocation Parameters'!$E$7, 'Funding Allocation Parameters'!$G$7), IF('Funding Allocation Parameters'!$C$7="Any discretionary funds (grants if available, other if no grants)", MIN(AD38*'Funding Allocation Parameters'!$E$7, 'Funding Allocation Parameters'!$G$7), IF('Funding Allocation Parameters'!$C$7="Complex Library Subsidy", 0, 0)))))</f>
        <v>0</v>
      </c>
      <c r="AJ38" s="177">
        <f t="shared" si="8"/>
        <v>0</v>
      </c>
      <c r="AK38" s="177">
        <f t="shared" si="9"/>
        <v>0</v>
      </c>
      <c r="AL38" s="181">
        <f>IF('Funding Allocation Parameters'!$C$8="Basic Library Subsidy", MIN(AJ38*'Funding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MIN(AJ38*VLOOKUP(CONCATENATE($A38, 'Funding Allocation Parameters'!$I$8), 'Library Subsidy Complex'!$C$2:$J$55, 2, FALSE), VLOOKUP(CONCATENATE($A38, 'Funding Allocation Parameters'!$I$8), 'Library Subsidy Complex'!$C$2:$J$55, 4, FALSE)), 0)))))</f>
        <v>0</v>
      </c>
      <c r="AM38" s="181">
        <f>IF('Funding Allocation Parameters'!$C$8="Basic Library Subsidy", 0, IF('Funding Allocation Parameters'!$C$8="Grant funding",MIN(AJ38*'Funding Allocation Parameters'!$E$8, 'Funding Allocation Parameters'!$G$8), IF('Funding Allocation Parameters'!$C$8="Other author funding", 0, IF('Funding Allocation Parameters'!$C$8="Any discretionary funds (grants if available, other if no grants)", MIN(AJ38*'Funding Allocation Parameters'!$E$8, 'Funding Allocation Parameters'!$G$8), IF('Funding Allocation Parameters'!$C$8="Complex Library Subsidy", 0, 0)))))</f>
        <v>0</v>
      </c>
      <c r="AN38" s="181">
        <f>IF('Funding Allocation Parameters'!$C$8="Basic Library Subsidy", 0, IF('Funding Allocation Parameters'!$C$8="Grant funding", 0, IF('Funding Allocation Parameters'!$C$8="Other author funding",  MIN(AJ38*'Funding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" s="181">
        <f>IF('Funding Allocation Parameters'!$C$8="Basic Library Subsidy", MIN(AK38*'Funding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MIN(AK38*VLOOKUP(CONCATENATE($A38, 'Funding Allocation Parameters'!$I$8), 'Library Subsidy Complex'!$C$2:$J$55, 3, FALSE), VLOOKUP(CONCATENATE($A38, 'Funding Allocation Parameters'!$I$8), 'Library Subsidy Complex'!$C$2:$J$55, 5, FALSE)), 0)))))</f>
        <v>0</v>
      </c>
      <c r="AP38" s="181">
        <f>IF('Funding Allocation Parameters'!$C$8="Basic Library Subsidy", 0, IF('Funding Allocation Parameters'!$C$8="Grant funding", 0, IF('Funding Allocation Parameters'!$C$8="Other author funding",  MIN(AK38*'Funding Allocation Parameters'!$E$8, 'Funding Allocation Parameters'!$G$8), IF('Funding Allocation Parameters'!$C$8="Any discretionary funds (grants if available, other if no grants)", MIN(AK38*'Funding Allocation Parameters'!$E$8, 'Funding Allocation Parameters'!$G$8), IF('Funding Allocation Parameters'!$C$8="Complex Library Subsidy", 0, 0)))))</f>
        <v>0</v>
      </c>
      <c r="AQ38" s="177">
        <f t="shared" si="10"/>
        <v>0</v>
      </c>
      <c r="AR38" s="177">
        <f t="shared" si="11"/>
        <v>0</v>
      </c>
      <c r="AS38" s="182">
        <f t="shared" si="12"/>
        <v>1189</v>
      </c>
      <c r="AT38" s="182">
        <f t="shared" si="13"/>
        <v>585.78960000000006</v>
      </c>
      <c r="AU38" s="182">
        <f t="shared" si="14"/>
        <v>0</v>
      </c>
      <c r="AV38" s="182">
        <f t="shared" si="15"/>
        <v>1189</v>
      </c>
      <c r="AW38" s="182">
        <f t="shared" si="16"/>
        <v>585.78960000000006</v>
      </c>
      <c r="AX38" s="183">
        <f t="shared" si="17"/>
        <v>732.77122604800002</v>
      </c>
      <c r="AY38" s="183">
        <f t="shared" si="18"/>
        <v>361.01746290846728</v>
      </c>
      <c r="AZ38" s="183">
        <f t="shared" si="19"/>
        <v>0</v>
      </c>
      <c r="BA38" s="183">
        <f t="shared" si="20"/>
        <v>456.22877395199993</v>
      </c>
      <c r="BB38" s="183">
        <f t="shared" si="21"/>
        <v>224.77213709153281</v>
      </c>
      <c r="BC38" s="184">
        <f t="shared" si="22"/>
        <v>1189</v>
      </c>
      <c r="BD38" s="184">
        <f t="shared" si="23"/>
        <v>0</v>
      </c>
      <c r="BE38" s="184">
        <f t="shared" si="24"/>
        <v>361.01746290846728</v>
      </c>
      <c r="BF38" s="184">
        <f t="shared" si="25"/>
        <v>224.77213709153281</v>
      </c>
      <c r="BG38" s="102">
        <f t="shared" si="26"/>
        <v>0</v>
      </c>
      <c r="BH38" s="102">
        <f t="shared" si="27"/>
        <v>0</v>
      </c>
      <c r="BI38" s="102">
        <f t="shared" si="28"/>
        <v>0</v>
      </c>
      <c r="BJ38" s="102">
        <f t="shared" si="29"/>
        <v>0.61629203200000005</v>
      </c>
      <c r="BK38" s="102">
        <f t="shared" si="30"/>
        <v>0.38370796799999995</v>
      </c>
      <c r="BL38" s="102">
        <f t="shared" si="31"/>
        <v>0</v>
      </c>
      <c r="BN38" s="102"/>
    </row>
    <row r="39" spans="1:66" x14ac:dyDescent="0.25">
      <c r="A39" s="102" t="s">
        <v>18</v>
      </c>
      <c r="B39" s="102" t="s">
        <v>8</v>
      </c>
      <c r="C39" s="102" t="s">
        <v>10</v>
      </c>
      <c r="D39" s="102" t="s">
        <v>11</v>
      </c>
      <c r="E39" s="102">
        <v>21100205103</v>
      </c>
      <c r="F39" s="102" t="s">
        <v>9</v>
      </c>
      <c r="G39" s="102">
        <v>0.08</v>
      </c>
      <c r="H39" s="102">
        <v>0.96511627906976805</v>
      </c>
      <c r="I39" s="102">
        <v>0.832402435000001</v>
      </c>
      <c r="J39" s="167">
        <f>IFERROR(H39*VLOOKUP(A39, 'Advanced Parameters'!$B$7:$G$20, 6, FALSE)*VLOOKUP(A39, 'Growth Parameters'!$B$6:$H$19, 6, FALSE), 0)</f>
        <v>0.96511627906976805</v>
      </c>
      <c r="K39" s="167">
        <f>IFERROR(IF('Advanced Parameters'!$C$5="n",'Raw Data'!I39*VLOOKUP(A39,'Advanced Parameters'!$B$7:$G$20,6,FALSE),J39*VLOOKUP(A39,'Advanced Parameters'!$B$7:$G$20,2,FALSE))*VLOOKUP(A39, 'Growth Parameters'!$B$6:$H$19, 6, FALSE), 0)</f>
        <v>0.832402435000001</v>
      </c>
      <c r="L39" s="167">
        <f t="shared" si="32"/>
        <v>0.13271384406976705</v>
      </c>
      <c r="M39" s="168">
        <f>IFERROR(IF(G39="NA","NA",IF(G39&gt;'APC Parameters'!$K$6+VLOOKUP('Raw Data'!A39, 'APC Parameters'!$H$7:$L$20, 4, FALSE), 'APC Parameters'!$L$6+VLOOKUP('Raw Data'!A39, 'APC Parameters'!$H$7:$L$20, 5, FALSE), G39*('APC Parameters'!$J$6+VLOOKUP('Raw Data'!A39, 'APC Parameters'!$H$7:$L$20, 3, FALSE))+'APC Parameters'!$I$6+VLOOKUP('Raw Data'!A39, 'APC Parameters'!$H$7:$L$20, 2, FALSE))), 0)</f>
        <v>1204.432</v>
      </c>
      <c r="N39" s="168">
        <f t="shared" si="2"/>
        <v>1162.4169302325588</v>
      </c>
      <c r="O39" s="168">
        <f>IFERROR(IF(M39="NA",VLOOKUP(D39,'Internal Calculations'!$B$10:$C$11,2,FALSE), M39)*VLOOKUP(A39, 'Growth Parameters'!$B$6:$H$19, 7, FALSE), 0)</f>
        <v>1204.432</v>
      </c>
      <c r="P39" s="177">
        <f t="shared" si="3"/>
        <v>1162.4169302325588</v>
      </c>
      <c r="Q39" s="178">
        <f>IF('Funding Allocation Parameters'!$C$5="Basic Library Subsidy", MIN(O39*('Funding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MIN($O39*(VLOOKUP(CONCATENATE($A39, 'Funding Allocation Parameters'!$I$5), 'Library Subsidy Complex'!$C$2:$J$55, 2, FALSE)), VLOOKUP(CONCATENATE($A39, 'Funding Allocation Parameters'!$I$5), 'Library Subsidy Complex'!$C$2:$J$55, 4, FALSE)), 0)))))</f>
        <v>1189</v>
      </c>
      <c r="R39" s="178">
        <f>IF('Funding Allocation Parameters'!$C$5="Basic Library Subsidy", 0, IF('Funding Allocation Parameters'!$C$5="Grant funding",MIN(O39*('Funding Allocation Parameters'!$E$5), 'Funding Allocation Parameters'!$G$5), IF('Funding Allocation Parameters'!$C$5="Other author funding", 0, IF('Funding Allocation Parameters'!$C$5="Any discretionary funds (grants if available, other if no grants)", MIN(O39*('Funding Allocation Parameters'!$E$5), 'Funding Allocation Parameters'!$G$5), IF('Funding Allocation Parameters'!$C$5="Complex Library Subsidy", 0, 0)))))</f>
        <v>0</v>
      </c>
      <c r="S39" s="178">
        <f>IF('Funding Allocation Parameters'!$C$5="Basic Library Subsidy", 0, IF('Funding Allocation Parameters'!$C$5="Grant funding", 0, IF('Funding Allocation Parameters'!$C$5="Other author funding",  MIN(O39*('Funding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" s="178">
        <f>IF('Funding Allocation Parameters'!$C$5="Basic Library Subsidy", MIN(O39*('Funding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MIN($O39*(VLOOKUP(CONCATENATE($A39, 'Funding Allocation Parameters'!$I$5), 'Library Subsidy Complex'!$C$2:$J$55, 6, FALSE)), VLOOKUP(CONCATENATE($A39, 'Funding Allocation Parameters'!$I$5), 'Library Subsidy Complex'!$C$2:$J$55, 8, FALSE)), 0)))))</f>
        <v>1189</v>
      </c>
      <c r="U39" s="178">
        <f>IF('Funding Allocation Parameters'!$C$5="Basic Library Subsidy", 0, IF('Funding Allocation Parameters'!$C$5="Grant funding", 0, IF('Funding Allocation Parameters'!$C$5="Other author funding",  MIN(O39*('Funding Allocation Parameters'!$E$5), 'Funding Allocation Parameters'!$G$5), IF('Funding Allocation Parameters'!$C$5="Any discretionary funds (grants if available, other if no grants)", MIN(O39*('Funding Allocation Parameters'!$E$5), 'Funding Allocation Parameters'!$G$5), IF('Funding Allocation Parameters'!$C$5="Complex Library Subsidy", 0, 0)))))</f>
        <v>0</v>
      </c>
      <c r="V39" s="177">
        <f t="shared" si="4"/>
        <v>15.432000000000016</v>
      </c>
      <c r="W39" s="177">
        <f t="shared" si="5"/>
        <v>15.432000000000016</v>
      </c>
      <c r="X39" s="179">
        <f>IF('Funding Allocation Parameters'!$C$6="Basic Library Subsidy", MIN(V39*'Funding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MIN(V39*VLOOKUP(CONCATENATE($A39, 'Funding Allocation Parameters'!$I$6), 'Library Subsidy Complex'!$C$2:$J$55, 2, FALSE), VLOOKUP(CONCATENATE($A39, 'Funding Allocation Parameters'!$I$6), 'Library Subsidy Complex'!$C$2:$J$55, 4, FALSE)), 0)))))</f>
        <v>0</v>
      </c>
      <c r="Y39" s="179">
        <f>IF('Funding Allocation Parameters'!$C$6="Basic Library Subsidy", 0, IF('Funding Allocation Parameters'!$C$6="Grant funding",MIN(V39*'Funding Allocation Parameters'!$E$6, 'Funding Allocation Parameters'!$G$6), IF('Funding Allocation Parameters'!$C$6="Other author funding", 0, IF('Funding Allocation Parameters'!$C$6="Any discretionary funds (grants if available, other if no grants)", MIN(V39*'Funding Allocation Parameters'!$E$6, 'Funding Allocation Parameters'!$G$6), IF('Funding Allocation Parameters'!$C$6="Complex Library Subsidy", 0, 0)))))</f>
        <v>15.432000000000016</v>
      </c>
      <c r="Z39" s="179">
        <f>IF('Funding Allocation Parameters'!$C$6="Basic Library Subsidy", 0, IF('Funding Allocation Parameters'!$C$6="Grant funding", 0, IF('Funding Allocation Parameters'!$C$6="Other author funding",  MIN(V39*'Funding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" s="179">
        <f>IF('Funding Allocation Parameters'!$C$6="Basic Library Subsidy", MIN(W39*'Funding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MIN(W39*VLOOKUP(CONCATENATE($A39, 'Funding Allocation Parameters'!$I$6), 'Library Subsidy Complex'!$C$2:$J$55, 3, FALSE), VLOOKUP(CONCATENATE($A39, 'Funding Allocation Parameters'!$I$6), 'Library Subsidy Complex'!$C$2:$J$55, 5, FALSE)), 0)))))</f>
        <v>0</v>
      </c>
      <c r="AB39" s="179">
        <f>IF('Funding Allocation Parameters'!$C$6="Basic Library Subsidy", 0, IF('Funding Allocation Parameters'!$C$6="Grant funding", 0, IF('Funding Allocation Parameters'!$C$6="Other author funding",  MIN(W39*'Funding Allocation Parameters'!$E$6, 'Funding Allocation Parameters'!$G$6), IF('Funding Allocation Parameters'!$C$6="Any discretionary funds (grants if available, other if no grants)", MIN(W39*'Funding Allocation Parameters'!$E$6, 'Funding Allocation Parameters'!$G$6), IF('Funding Allocation Parameters'!$C$6="Complex Library Subsidy", 0, 0)))))</f>
        <v>15.432000000000016</v>
      </c>
      <c r="AC39" s="177">
        <f t="shared" si="6"/>
        <v>0</v>
      </c>
      <c r="AD39" s="177">
        <f t="shared" si="7"/>
        <v>0</v>
      </c>
      <c r="AE39" s="180">
        <f>IF('Funding Allocation Parameters'!$C$7="Basic Library Subsidy", MIN(AC39*'Funding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MIN(AC39*VLOOKUP(CONCATENATE($A39, 'Funding Allocation Parameters'!$I$7), 'Library Subsidy Complex'!$C$2:$J$55, 2, FALSE), VLOOKUP(CONCATENATE($A39, 'Funding Allocation Parameters'!$I$7), 'Library Subsidy Complex'!$C$2:$J$55, 4, FALSE)), 0)))))</f>
        <v>0</v>
      </c>
      <c r="AF39" s="180">
        <f>IF('Funding Allocation Parameters'!$C$7="Basic Library Subsidy", 0, IF('Funding Allocation Parameters'!$C$7="Grant funding",MIN(AC39*'Funding Allocation Parameters'!$E$7, 'Funding Allocation Parameters'!$G$7), IF('Funding Allocation Parameters'!$C$7="Other author funding", 0, IF('Funding Allocation Parameters'!$C$7="Any discretionary funds (grants if available, other if no grants)", MIN(AC39*'Funding Allocation Parameters'!$E$7, 'Funding Allocation Parameters'!$G$7), IF('Funding Allocation Parameters'!$C$7="Complex Library Subsidy", 0, 0)))))</f>
        <v>0</v>
      </c>
      <c r="AG39" s="180">
        <f>IF('Funding Allocation Parameters'!$C$7="Basic Library Subsidy", 0, IF('Funding Allocation Parameters'!$C$7="Grant funding", 0, IF('Funding Allocation Parameters'!$C$7="Other author funding",  MIN(AC39*'Funding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" s="180">
        <f>IF('Funding Allocation Parameters'!$C$7="Basic Library Subsidy", MIN(AD39*'Funding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MIN(AD39*VLOOKUP(CONCATENATE($A39, 'Funding Allocation Parameters'!$I$7), 'Library Subsidy Complex'!$C$2:$J$55, 3, FALSE), VLOOKUP(CONCATENATE($A39, 'Funding Allocation Parameters'!$I$7), 'Library Subsidy Complex'!$C$2:$J$55, 5, FALSE)), 0)))))</f>
        <v>0</v>
      </c>
      <c r="AI39" s="180">
        <f>IF('Funding Allocation Parameters'!$C$7="Basic Library Subsidy", 0, IF('Funding Allocation Parameters'!$C$7="Grant funding", 0, IF('Funding Allocation Parameters'!$C$7="Other author funding",  MIN(AD39*'Funding Allocation Parameters'!$E$7, 'Funding Allocation Parameters'!$G$7), IF('Funding Allocation Parameters'!$C$7="Any discretionary funds (grants if available, other if no grants)", MIN(AD39*'Funding Allocation Parameters'!$E$7, 'Funding Allocation Parameters'!$G$7), IF('Funding Allocation Parameters'!$C$7="Complex Library Subsidy", 0, 0)))))</f>
        <v>0</v>
      </c>
      <c r="AJ39" s="177">
        <f t="shared" si="8"/>
        <v>0</v>
      </c>
      <c r="AK39" s="177">
        <f t="shared" si="9"/>
        <v>0</v>
      </c>
      <c r="AL39" s="181">
        <f>IF('Funding Allocation Parameters'!$C$8="Basic Library Subsidy", MIN(AJ39*'Funding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MIN(AJ39*VLOOKUP(CONCATENATE($A39, 'Funding Allocation Parameters'!$I$8), 'Library Subsidy Complex'!$C$2:$J$55, 2, FALSE), VLOOKUP(CONCATENATE($A39, 'Funding Allocation Parameters'!$I$8), 'Library Subsidy Complex'!$C$2:$J$55, 4, FALSE)), 0)))))</f>
        <v>0</v>
      </c>
      <c r="AM39" s="181">
        <f>IF('Funding Allocation Parameters'!$C$8="Basic Library Subsidy", 0, IF('Funding Allocation Parameters'!$C$8="Grant funding",MIN(AJ39*'Funding Allocation Parameters'!$E$8, 'Funding Allocation Parameters'!$G$8), IF('Funding Allocation Parameters'!$C$8="Other author funding", 0, IF('Funding Allocation Parameters'!$C$8="Any discretionary funds (grants if available, other if no grants)", MIN(AJ39*'Funding Allocation Parameters'!$E$8, 'Funding Allocation Parameters'!$G$8), IF('Funding Allocation Parameters'!$C$8="Complex Library Subsidy", 0, 0)))))</f>
        <v>0</v>
      </c>
      <c r="AN39" s="181">
        <f>IF('Funding Allocation Parameters'!$C$8="Basic Library Subsidy", 0, IF('Funding Allocation Parameters'!$C$8="Grant funding", 0, IF('Funding Allocation Parameters'!$C$8="Other author funding",  MIN(AJ39*'Funding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" s="181">
        <f>IF('Funding Allocation Parameters'!$C$8="Basic Library Subsidy", MIN(AK39*'Funding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MIN(AK39*VLOOKUP(CONCATENATE($A39, 'Funding Allocation Parameters'!$I$8), 'Library Subsidy Complex'!$C$2:$J$55, 3, FALSE), VLOOKUP(CONCATENATE($A39, 'Funding Allocation Parameters'!$I$8), 'Library Subsidy Complex'!$C$2:$J$55, 5, FALSE)), 0)))))</f>
        <v>0</v>
      </c>
      <c r="AP39" s="181">
        <f>IF('Funding Allocation Parameters'!$C$8="Basic Library Subsidy", 0, IF('Funding Allocation Parameters'!$C$8="Grant funding", 0, IF('Funding Allocation Parameters'!$C$8="Other author funding",  MIN(AK39*'Funding Allocation Parameters'!$E$8, 'Funding Allocation Parameters'!$G$8), IF('Funding Allocation Parameters'!$C$8="Any discretionary funds (grants if available, other if no grants)", MIN(AK39*'Funding Allocation Parameters'!$E$8, 'Funding Allocation Parameters'!$G$8), IF('Funding Allocation Parameters'!$C$8="Complex Library Subsidy", 0, 0)))))</f>
        <v>0</v>
      </c>
      <c r="AQ39" s="177">
        <f t="shared" si="10"/>
        <v>0</v>
      </c>
      <c r="AR39" s="177">
        <f t="shared" si="11"/>
        <v>0</v>
      </c>
      <c r="AS39" s="182">
        <f t="shared" si="12"/>
        <v>1189</v>
      </c>
      <c r="AT39" s="182">
        <f t="shared" si="13"/>
        <v>15.432000000000016</v>
      </c>
      <c r="AU39" s="182">
        <f t="shared" si="14"/>
        <v>0</v>
      </c>
      <c r="AV39" s="182">
        <f t="shared" si="15"/>
        <v>1189</v>
      </c>
      <c r="AW39" s="182">
        <f t="shared" si="16"/>
        <v>15.432000000000016</v>
      </c>
      <c r="AX39" s="183">
        <f t="shared" si="17"/>
        <v>989.72649521500114</v>
      </c>
      <c r="AY39" s="183">
        <f t="shared" si="18"/>
        <v>12.84563437692003</v>
      </c>
      <c r="AZ39" s="183">
        <f t="shared" si="19"/>
        <v>0</v>
      </c>
      <c r="BA39" s="183">
        <f t="shared" si="20"/>
        <v>157.79676059895303</v>
      </c>
      <c r="BB39" s="183">
        <f t="shared" si="21"/>
        <v>2.0480400416846472</v>
      </c>
      <c r="BC39" s="184">
        <f t="shared" si="22"/>
        <v>1147.5232558139542</v>
      </c>
      <c r="BD39" s="184">
        <f t="shared" si="23"/>
        <v>0</v>
      </c>
      <c r="BE39" s="184">
        <f t="shared" si="24"/>
        <v>12.84563437692003</v>
      </c>
      <c r="BF39" s="184">
        <f t="shared" si="25"/>
        <v>2.0480400416846472</v>
      </c>
      <c r="BG39" s="102">
        <f t="shared" si="26"/>
        <v>0</v>
      </c>
      <c r="BH39" s="102">
        <f t="shared" si="27"/>
        <v>0</v>
      </c>
      <c r="BI39" s="102">
        <f t="shared" si="28"/>
        <v>0</v>
      </c>
      <c r="BJ39" s="102">
        <f t="shared" si="29"/>
        <v>0.832402435000001</v>
      </c>
      <c r="BK39" s="102">
        <f t="shared" si="30"/>
        <v>0.13271384406976705</v>
      </c>
      <c r="BL39" s="102">
        <f t="shared" si="31"/>
        <v>0</v>
      </c>
      <c r="BN39" s="102"/>
    </row>
    <row r="40" spans="1:66" x14ac:dyDescent="0.25">
      <c r="A40" s="102" t="s">
        <v>18</v>
      </c>
      <c r="B40" s="102" t="s">
        <v>15</v>
      </c>
      <c r="C40" s="102" t="s">
        <v>10</v>
      </c>
      <c r="D40" s="102" t="s">
        <v>11</v>
      </c>
      <c r="E40" s="102">
        <v>21100223334</v>
      </c>
      <c r="F40" s="102" t="s">
        <v>9</v>
      </c>
      <c r="G40" s="102">
        <v>6.9000000000000006E-2</v>
      </c>
      <c r="H40" s="102">
        <v>0</v>
      </c>
      <c r="I40" s="102">
        <v>0</v>
      </c>
      <c r="J40" s="167">
        <f>IFERROR(H40*VLOOKUP(A40, 'Advanced Parameters'!$B$7:$G$20, 6, FALSE)*VLOOKUP(A40, 'Growth Parameters'!$B$6:$H$19, 6, FALSE), 0)</f>
        <v>0</v>
      </c>
      <c r="K40" s="167">
        <f>IFERROR(IF('Advanced Parameters'!$C$5="n",'Raw Data'!I40*VLOOKUP(A40,'Advanced Parameters'!$B$7:$G$20,6,FALSE),J40*VLOOKUP(A40,'Advanced Parameters'!$B$7:$G$20,2,FALSE))*VLOOKUP(A40, 'Growth Parameters'!$B$6:$H$19, 6, FALSE), 0)</f>
        <v>0</v>
      </c>
      <c r="L40" s="167">
        <f t="shared" si="32"/>
        <v>0</v>
      </c>
      <c r="M40" s="168">
        <f>IFERROR(IF(G40="NA","NA",IF(G40&gt;'APC Parameters'!$K$6+VLOOKUP('Raw Data'!A40, 'APC Parameters'!$H$7:$L$20, 4, FALSE), 'APC Parameters'!$L$6+VLOOKUP('Raw Data'!A40, 'APC Parameters'!$H$7:$L$20, 5, FALSE), G40*('APC Parameters'!$J$6+VLOOKUP('Raw Data'!A40, 'APC Parameters'!$H$7:$L$20, 3, FALSE))+'APC Parameters'!$I$6+VLOOKUP('Raw Data'!A40, 'APC Parameters'!$H$7:$L$20, 2, FALSE))), 0)</f>
        <v>1196.6286</v>
      </c>
      <c r="N40" s="168">
        <f t="shared" si="2"/>
        <v>0</v>
      </c>
      <c r="O40" s="168">
        <f>IFERROR(IF(M40="NA",VLOOKUP(D40,'Internal Calculations'!$B$10:$C$11,2,FALSE), M40)*VLOOKUP(A40, 'Growth Parameters'!$B$6:$H$19, 7, FALSE), 0)</f>
        <v>1196.6286</v>
      </c>
      <c r="P40" s="177">
        <f t="shared" si="3"/>
        <v>0</v>
      </c>
      <c r="Q40" s="178">
        <f>IF('Funding Allocation Parameters'!$C$5="Basic Library Subsidy", MIN(O40*('Funding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MIN($O40*(VLOOKUP(CONCATENATE($A40, 'Funding Allocation Parameters'!$I$5), 'Library Subsidy Complex'!$C$2:$J$55, 2, FALSE)), VLOOKUP(CONCATENATE($A40, 'Funding Allocation Parameters'!$I$5), 'Library Subsidy Complex'!$C$2:$J$55, 4, FALSE)), 0)))))</f>
        <v>1189</v>
      </c>
      <c r="R40" s="178">
        <f>IF('Funding Allocation Parameters'!$C$5="Basic Library Subsidy", 0, IF('Funding Allocation Parameters'!$C$5="Grant funding",MIN(O40*('Funding Allocation Parameters'!$E$5), 'Funding Allocation Parameters'!$G$5), IF('Funding Allocation Parameters'!$C$5="Other author funding", 0, IF('Funding Allocation Parameters'!$C$5="Any discretionary funds (grants if available, other if no grants)", MIN(O40*('Funding Allocation Parameters'!$E$5), 'Funding Allocation Parameters'!$G$5), IF('Funding Allocation Parameters'!$C$5="Complex Library Subsidy", 0, 0)))))</f>
        <v>0</v>
      </c>
      <c r="S40" s="178">
        <f>IF('Funding Allocation Parameters'!$C$5="Basic Library Subsidy", 0, IF('Funding Allocation Parameters'!$C$5="Grant funding", 0, IF('Funding Allocation Parameters'!$C$5="Other author funding",  MIN(O40*('Funding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" s="178">
        <f>IF('Funding Allocation Parameters'!$C$5="Basic Library Subsidy", MIN(O40*('Funding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MIN($O40*(VLOOKUP(CONCATENATE($A40, 'Funding Allocation Parameters'!$I$5), 'Library Subsidy Complex'!$C$2:$J$55, 6, FALSE)), VLOOKUP(CONCATENATE($A40, 'Funding Allocation Parameters'!$I$5), 'Library Subsidy Complex'!$C$2:$J$55, 8, FALSE)), 0)))))</f>
        <v>1189</v>
      </c>
      <c r="U40" s="178">
        <f>IF('Funding Allocation Parameters'!$C$5="Basic Library Subsidy", 0, IF('Funding Allocation Parameters'!$C$5="Grant funding", 0, IF('Funding Allocation Parameters'!$C$5="Other author funding",  MIN(O40*('Funding Allocation Parameters'!$E$5), 'Funding Allocation Parameters'!$G$5), IF('Funding Allocation Parameters'!$C$5="Any discretionary funds (grants if available, other if no grants)", MIN(O40*('Funding Allocation Parameters'!$E$5), 'Funding Allocation Parameters'!$G$5), IF('Funding Allocation Parameters'!$C$5="Complex Library Subsidy", 0, 0)))))</f>
        <v>0</v>
      </c>
      <c r="V40" s="177">
        <f t="shared" si="4"/>
        <v>7.6286000000000058</v>
      </c>
      <c r="W40" s="177">
        <f t="shared" si="5"/>
        <v>7.6286000000000058</v>
      </c>
      <c r="X40" s="179">
        <f>IF('Funding Allocation Parameters'!$C$6="Basic Library Subsidy", MIN(V40*'Funding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MIN(V40*VLOOKUP(CONCATENATE($A40, 'Funding Allocation Parameters'!$I$6), 'Library Subsidy Complex'!$C$2:$J$55, 2, FALSE), VLOOKUP(CONCATENATE($A40, 'Funding Allocation Parameters'!$I$6), 'Library Subsidy Complex'!$C$2:$J$55, 4, FALSE)), 0)))))</f>
        <v>0</v>
      </c>
      <c r="Y40" s="179">
        <f>IF('Funding Allocation Parameters'!$C$6="Basic Library Subsidy", 0, IF('Funding Allocation Parameters'!$C$6="Grant funding",MIN(V40*'Funding Allocation Parameters'!$E$6, 'Funding Allocation Parameters'!$G$6), IF('Funding Allocation Parameters'!$C$6="Other author funding", 0, IF('Funding Allocation Parameters'!$C$6="Any discretionary funds (grants if available, other if no grants)", MIN(V40*'Funding Allocation Parameters'!$E$6, 'Funding Allocation Parameters'!$G$6), IF('Funding Allocation Parameters'!$C$6="Complex Library Subsidy", 0, 0)))))</f>
        <v>7.6286000000000058</v>
      </c>
      <c r="Z40" s="179">
        <f>IF('Funding Allocation Parameters'!$C$6="Basic Library Subsidy", 0, IF('Funding Allocation Parameters'!$C$6="Grant funding", 0, IF('Funding Allocation Parameters'!$C$6="Other author funding",  MIN(V40*'Funding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" s="179">
        <f>IF('Funding Allocation Parameters'!$C$6="Basic Library Subsidy", MIN(W40*'Funding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MIN(W40*VLOOKUP(CONCATENATE($A40, 'Funding Allocation Parameters'!$I$6), 'Library Subsidy Complex'!$C$2:$J$55, 3, FALSE), VLOOKUP(CONCATENATE($A40, 'Funding Allocation Parameters'!$I$6), 'Library Subsidy Complex'!$C$2:$J$55, 5, FALSE)), 0)))))</f>
        <v>0</v>
      </c>
      <c r="AB40" s="179">
        <f>IF('Funding Allocation Parameters'!$C$6="Basic Library Subsidy", 0, IF('Funding Allocation Parameters'!$C$6="Grant funding", 0, IF('Funding Allocation Parameters'!$C$6="Other author funding",  MIN(W40*'Funding Allocation Parameters'!$E$6, 'Funding Allocation Parameters'!$G$6), IF('Funding Allocation Parameters'!$C$6="Any discretionary funds (grants if available, other if no grants)", MIN(W40*'Funding Allocation Parameters'!$E$6, 'Funding Allocation Parameters'!$G$6), IF('Funding Allocation Parameters'!$C$6="Complex Library Subsidy", 0, 0)))))</f>
        <v>7.6286000000000058</v>
      </c>
      <c r="AC40" s="177">
        <f t="shared" si="6"/>
        <v>0</v>
      </c>
      <c r="AD40" s="177">
        <f t="shared" si="7"/>
        <v>0</v>
      </c>
      <c r="AE40" s="180">
        <f>IF('Funding Allocation Parameters'!$C$7="Basic Library Subsidy", MIN(AC40*'Funding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MIN(AC40*VLOOKUP(CONCATENATE($A40, 'Funding Allocation Parameters'!$I$7), 'Library Subsidy Complex'!$C$2:$J$55, 2, FALSE), VLOOKUP(CONCATENATE($A40, 'Funding Allocation Parameters'!$I$7), 'Library Subsidy Complex'!$C$2:$J$55, 4, FALSE)), 0)))))</f>
        <v>0</v>
      </c>
      <c r="AF40" s="180">
        <f>IF('Funding Allocation Parameters'!$C$7="Basic Library Subsidy", 0, IF('Funding Allocation Parameters'!$C$7="Grant funding",MIN(AC40*'Funding Allocation Parameters'!$E$7, 'Funding Allocation Parameters'!$G$7), IF('Funding Allocation Parameters'!$C$7="Other author funding", 0, IF('Funding Allocation Parameters'!$C$7="Any discretionary funds (grants if available, other if no grants)", MIN(AC40*'Funding Allocation Parameters'!$E$7, 'Funding Allocation Parameters'!$G$7), IF('Funding Allocation Parameters'!$C$7="Complex Library Subsidy", 0, 0)))))</f>
        <v>0</v>
      </c>
      <c r="AG40" s="180">
        <f>IF('Funding Allocation Parameters'!$C$7="Basic Library Subsidy", 0, IF('Funding Allocation Parameters'!$C$7="Grant funding", 0, IF('Funding Allocation Parameters'!$C$7="Other author funding",  MIN(AC40*'Funding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" s="180">
        <f>IF('Funding Allocation Parameters'!$C$7="Basic Library Subsidy", MIN(AD40*'Funding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MIN(AD40*VLOOKUP(CONCATENATE($A40, 'Funding Allocation Parameters'!$I$7), 'Library Subsidy Complex'!$C$2:$J$55, 3, FALSE), VLOOKUP(CONCATENATE($A40, 'Funding Allocation Parameters'!$I$7), 'Library Subsidy Complex'!$C$2:$J$55, 5, FALSE)), 0)))))</f>
        <v>0</v>
      </c>
      <c r="AI40" s="180">
        <f>IF('Funding Allocation Parameters'!$C$7="Basic Library Subsidy", 0, IF('Funding Allocation Parameters'!$C$7="Grant funding", 0, IF('Funding Allocation Parameters'!$C$7="Other author funding",  MIN(AD40*'Funding Allocation Parameters'!$E$7, 'Funding Allocation Parameters'!$G$7), IF('Funding Allocation Parameters'!$C$7="Any discretionary funds (grants if available, other if no grants)", MIN(AD40*'Funding Allocation Parameters'!$E$7, 'Funding Allocation Parameters'!$G$7), IF('Funding Allocation Parameters'!$C$7="Complex Library Subsidy", 0, 0)))))</f>
        <v>0</v>
      </c>
      <c r="AJ40" s="177">
        <f t="shared" si="8"/>
        <v>0</v>
      </c>
      <c r="AK40" s="177">
        <f t="shared" si="9"/>
        <v>0</v>
      </c>
      <c r="AL40" s="181">
        <f>IF('Funding Allocation Parameters'!$C$8="Basic Library Subsidy", MIN(AJ40*'Funding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MIN(AJ40*VLOOKUP(CONCATENATE($A40, 'Funding Allocation Parameters'!$I$8), 'Library Subsidy Complex'!$C$2:$J$55, 2, FALSE), VLOOKUP(CONCATENATE($A40, 'Funding Allocation Parameters'!$I$8), 'Library Subsidy Complex'!$C$2:$J$55, 4, FALSE)), 0)))))</f>
        <v>0</v>
      </c>
      <c r="AM40" s="181">
        <f>IF('Funding Allocation Parameters'!$C$8="Basic Library Subsidy", 0, IF('Funding Allocation Parameters'!$C$8="Grant funding",MIN(AJ40*'Funding Allocation Parameters'!$E$8, 'Funding Allocation Parameters'!$G$8), IF('Funding Allocation Parameters'!$C$8="Other author funding", 0, IF('Funding Allocation Parameters'!$C$8="Any discretionary funds (grants if available, other if no grants)", MIN(AJ40*'Funding Allocation Parameters'!$E$8, 'Funding Allocation Parameters'!$G$8), IF('Funding Allocation Parameters'!$C$8="Complex Library Subsidy", 0, 0)))))</f>
        <v>0</v>
      </c>
      <c r="AN40" s="181">
        <f>IF('Funding Allocation Parameters'!$C$8="Basic Library Subsidy", 0, IF('Funding Allocation Parameters'!$C$8="Grant funding", 0, IF('Funding Allocation Parameters'!$C$8="Other author funding",  MIN(AJ40*'Funding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" s="181">
        <f>IF('Funding Allocation Parameters'!$C$8="Basic Library Subsidy", MIN(AK40*'Funding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MIN(AK40*VLOOKUP(CONCATENATE($A40, 'Funding Allocation Parameters'!$I$8), 'Library Subsidy Complex'!$C$2:$J$55, 3, FALSE), VLOOKUP(CONCATENATE($A40, 'Funding Allocation Parameters'!$I$8), 'Library Subsidy Complex'!$C$2:$J$55, 5, FALSE)), 0)))))</f>
        <v>0</v>
      </c>
      <c r="AP40" s="181">
        <f>IF('Funding Allocation Parameters'!$C$8="Basic Library Subsidy", 0, IF('Funding Allocation Parameters'!$C$8="Grant funding", 0, IF('Funding Allocation Parameters'!$C$8="Other author funding",  MIN(AK40*'Funding Allocation Parameters'!$E$8, 'Funding Allocation Parameters'!$G$8), IF('Funding Allocation Parameters'!$C$8="Any discretionary funds (grants if available, other if no grants)", MIN(AK40*'Funding Allocation Parameters'!$E$8, 'Funding Allocation Parameters'!$G$8), IF('Funding Allocation Parameters'!$C$8="Complex Library Subsidy", 0, 0)))))</f>
        <v>0</v>
      </c>
      <c r="AQ40" s="177">
        <f t="shared" si="10"/>
        <v>0</v>
      </c>
      <c r="AR40" s="177">
        <f t="shared" si="11"/>
        <v>0</v>
      </c>
      <c r="AS40" s="182">
        <f t="shared" si="12"/>
        <v>1189</v>
      </c>
      <c r="AT40" s="182">
        <f t="shared" si="13"/>
        <v>7.6286000000000058</v>
      </c>
      <c r="AU40" s="182">
        <f t="shared" si="14"/>
        <v>0</v>
      </c>
      <c r="AV40" s="182">
        <f t="shared" si="15"/>
        <v>1189</v>
      </c>
      <c r="AW40" s="182">
        <f t="shared" si="16"/>
        <v>7.6286000000000058</v>
      </c>
      <c r="AX40" s="183">
        <f t="shared" si="17"/>
        <v>0</v>
      </c>
      <c r="AY40" s="183">
        <f t="shared" si="18"/>
        <v>0</v>
      </c>
      <c r="AZ40" s="183">
        <f t="shared" si="19"/>
        <v>0</v>
      </c>
      <c r="BA40" s="183">
        <f t="shared" si="20"/>
        <v>0</v>
      </c>
      <c r="BB40" s="183">
        <f t="shared" si="21"/>
        <v>0</v>
      </c>
      <c r="BC40" s="184">
        <f t="shared" si="22"/>
        <v>0</v>
      </c>
      <c r="BD40" s="184">
        <f t="shared" si="23"/>
        <v>0</v>
      </c>
      <c r="BE40" s="184">
        <f t="shared" si="24"/>
        <v>0</v>
      </c>
      <c r="BF40" s="184">
        <f t="shared" si="25"/>
        <v>0</v>
      </c>
      <c r="BG40" s="102">
        <f t="shared" si="26"/>
        <v>0</v>
      </c>
      <c r="BH40" s="102">
        <f t="shared" si="27"/>
        <v>0</v>
      </c>
      <c r="BI40" s="102">
        <f t="shared" si="28"/>
        <v>0</v>
      </c>
      <c r="BJ40" s="102">
        <f t="shared" si="29"/>
        <v>0</v>
      </c>
      <c r="BK40" s="102">
        <f t="shared" si="30"/>
        <v>0</v>
      </c>
      <c r="BL40" s="102">
        <f t="shared" si="31"/>
        <v>0</v>
      </c>
      <c r="BN40" s="102"/>
    </row>
    <row r="41" spans="1:66" x14ac:dyDescent="0.25">
      <c r="A41" s="102" t="s">
        <v>19</v>
      </c>
      <c r="B41" s="102" t="s">
        <v>8</v>
      </c>
      <c r="C41" s="102" t="s">
        <v>10</v>
      </c>
      <c r="D41" s="102" t="s">
        <v>11</v>
      </c>
      <c r="E41" s="102">
        <v>21100269620</v>
      </c>
      <c r="F41" s="102" t="s">
        <v>9</v>
      </c>
      <c r="G41" s="102">
        <v>6.9640000000000004</v>
      </c>
      <c r="H41" s="102">
        <v>0.57600950118764804</v>
      </c>
      <c r="I41" s="102">
        <v>0.382465390819477</v>
      </c>
      <c r="J41" s="167">
        <f>IFERROR(H41*VLOOKUP(A41, 'Advanced Parameters'!$B$7:$G$20, 6, FALSE)*VLOOKUP(A41, 'Growth Parameters'!$B$6:$H$19, 6, FALSE), 0)</f>
        <v>0.57600950118764804</v>
      </c>
      <c r="K41" s="167">
        <f>IFERROR(IF('Advanced Parameters'!$C$5="n",'Raw Data'!I41*VLOOKUP(A41,'Advanced Parameters'!$B$7:$G$20,6,FALSE),J41*VLOOKUP(A41,'Advanced Parameters'!$B$7:$G$20,2,FALSE))*VLOOKUP(A41, 'Growth Parameters'!$B$6:$H$19, 6, FALSE), 0)</f>
        <v>0.382465390819477</v>
      </c>
      <c r="L41" s="167">
        <f t="shared" si="32"/>
        <v>0.19354411036817104</v>
      </c>
      <c r="M41" s="168">
        <f>IFERROR(IF(G41="NA","NA",IF(G41&gt;'APC Parameters'!$K$6+VLOOKUP('Raw Data'!A41, 'APC Parameters'!$H$7:$L$20, 4, FALSE), 'APC Parameters'!$L$6+VLOOKUP('Raw Data'!A41, 'APC Parameters'!$H$7:$L$20, 5, FALSE), G41*('APC Parameters'!$J$6+VLOOKUP('Raw Data'!A41, 'APC Parameters'!$H$7:$L$20, 3, FALSE))+'APC Parameters'!$I$6+VLOOKUP('Raw Data'!A41, 'APC Parameters'!$H$7:$L$20, 2, FALSE))), 0)</f>
        <v>5000</v>
      </c>
      <c r="N41" s="168">
        <f t="shared" si="2"/>
        <v>2880.0475059382402</v>
      </c>
      <c r="O41" s="168">
        <f>IFERROR(IF(M41="NA",VLOOKUP(D41,'Internal Calculations'!$B$10:$C$11,2,FALSE), M41)*VLOOKUP(A41, 'Growth Parameters'!$B$6:$H$19, 7, FALSE), 0)</f>
        <v>5000</v>
      </c>
      <c r="P41" s="177">
        <f t="shared" si="3"/>
        <v>2880.0475059382402</v>
      </c>
      <c r="Q41" s="178">
        <f>IF('Funding Allocation Parameters'!$C$5="Basic Library Subsidy", MIN(O41*('Funding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MIN($O41*(VLOOKUP(CONCATENATE($A41, 'Funding Allocation Parameters'!$I$5), 'Library Subsidy Complex'!$C$2:$J$55, 2, FALSE)), VLOOKUP(CONCATENATE($A41, 'Funding Allocation Parameters'!$I$5), 'Library Subsidy Complex'!$C$2:$J$55, 4, FALSE)), 0)))))</f>
        <v>1189</v>
      </c>
      <c r="R41" s="178">
        <f>IF('Funding Allocation Parameters'!$C$5="Basic Library Subsidy", 0, IF('Funding Allocation Parameters'!$C$5="Grant funding",MIN(O41*('Funding Allocation Parameters'!$E$5), 'Funding Allocation Parameters'!$G$5), IF('Funding Allocation Parameters'!$C$5="Other author funding", 0, IF('Funding Allocation Parameters'!$C$5="Any discretionary funds (grants if available, other if no grants)", MIN(O41*('Funding Allocation Parameters'!$E$5), 'Funding Allocation Parameters'!$G$5), IF('Funding Allocation Parameters'!$C$5="Complex Library Subsidy", 0, 0)))))</f>
        <v>0</v>
      </c>
      <c r="S41" s="178">
        <f>IF('Funding Allocation Parameters'!$C$5="Basic Library Subsidy", 0, IF('Funding Allocation Parameters'!$C$5="Grant funding", 0, IF('Funding Allocation Parameters'!$C$5="Other author funding",  MIN(O41*('Funding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" s="178">
        <f>IF('Funding Allocation Parameters'!$C$5="Basic Library Subsidy", MIN(O41*('Funding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MIN($O41*(VLOOKUP(CONCATENATE($A41, 'Funding Allocation Parameters'!$I$5), 'Library Subsidy Complex'!$C$2:$J$55, 6, FALSE)), VLOOKUP(CONCATENATE($A41, 'Funding Allocation Parameters'!$I$5), 'Library Subsidy Complex'!$C$2:$J$55, 8, FALSE)), 0)))))</f>
        <v>1189</v>
      </c>
      <c r="U41" s="178">
        <f>IF('Funding Allocation Parameters'!$C$5="Basic Library Subsidy", 0, IF('Funding Allocation Parameters'!$C$5="Grant funding", 0, IF('Funding Allocation Parameters'!$C$5="Other author funding",  MIN(O41*('Funding Allocation Parameters'!$E$5), 'Funding Allocation Parameters'!$G$5), IF('Funding Allocation Parameters'!$C$5="Any discretionary funds (grants if available, other if no grants)", MIN(O41*('Funding Allocation Parameters'!$E$5), 'Funding Allocation Parameters'!$G$5), IF('Funding Allocation Parameters'!$C$5="Complex Library Subsidy", 0, 0)))))</f>
        <v>0</v>
      </c>
      <c r="V41" s="177">
        <f t="shared" si="4"/>
        <v>3811</v>
      </c>
      <c r="W41" s="177">
        <f t="shared" si="5"/>
        <v>3811</v>
      </c>
      <c r="X41" s="179">
        <f>IF('Funding Allocation Parameters'!$C$6="Basic Library Subsidy", MIN(V41*'Funding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MIN(V41*VLOOKUP(CONCATENATE($A41, 'Funding Allocation Parameters'!$I$6), 'Library Subsidy Complex'!$C$2:$J$55, 2, FALSE), VLOOKUP(CONCATENATE($A41, 'Funding Allocation Parameters'!$I$6), 'Library Subsidy Complex'!$C$2:$J$55, 4, FALSE)), 0)))))</f>
        <v>0</v>
      </c>
      <c r="Y41" s="179">
        <f>IF('Funding Allocation Parameters'!$C$6="Basic Library Subsidy", 0, IF('Funding Allocation Parameters'!$C$6="Grant funding",MIN(V41*'Funding Allocation Parameters'!$E$6, 'Funding Allocation Parameters'!$G$6), IF('Funding Allocation Parameters'!$C$6="Other author funding", 0, IF('Funding Allocation Parameters'!$C$6="Any discretionary funds (grants if available, other if no grants)", MIN(V41*'Funding Allocation Parameters'!$E$6, 'Funding Allocation Parameters'!$G$6), IF('Funding Allocation Parameters'!$C$6="Complex Library Subsidy", 0, 0)))))</f>
        <v>3811</v>
      </c>
      <c r="Z41" s="179">
        <f>IF('Funding Allocation Parameters'!$C$6="Basic Library Subsidy", 0, IF('Funding Allocation Parameters'!$C$6="Grant funding", 0, IF('Funding Allocation Parameters'!$C$6="Other author funding",  MIN(V41*'Funding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" s="179">
        <f>IF('Funding Allocation Parameters'!$C$6="Basic Library Subsidy", MIN(W41*'Funding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MIN(W41*VLOOKUP(CONCATENATE($A41, 'Funding Allocation Parameters'!$I$6), 'Library Subsidy Complex'!$C$2:$J$55, 3, FALSE), VLOOKUP(CONCATENATE($A41, 'Funding Allocation Parameters'!$I$6), 'Library Subsidy Complex'!$C$2:$J$55, 5, FALSE)), 0)))))</f>
        <v>0</v>
      </c>
      <c r="AB41" s="179">
        <f>IF('Funding Allocation Parameters'!$C$6="Basic Library Subsidy", 0, IF('Funding Allocation Parameters'!$C$6="Grant funding", 0, IF('Funding Allocation Parameters'!$C$6="Other author funding",  MIN(W41*'Funding Allocation Parameters'!$E$6, 'Funding Allocation Parameters'!$G$6), IF('Funding Allocation Parameters'!$C$6="Any discretionary funds (grants if available, other if no grants)", MIN(W41*'Funding Allocation Parameters'!$E$6, 'Funding Allocation Parameters'!$G$6), IF('Funding Allocation Parameters'!$C$6="Complex Library Subsidy", 0, 0)))))</f>
        <v>3811</v>
      </c>
      <c r="AC41" s="177">
        <f t="shared" si="6"/>
        <v>0</v>
      </c>
      <c r="AD41" s="177">
        <f t="shared" si="7"/>
        <v>0</v>
      </c>
      <c r="AE41" s="180">
        <f>IF('Funding Allocation Parameters'!$C$7="Basic Library Subsidy", MIN(AC41*'Funding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MIN(AC41*VLOOKUP(CONCATENATE($A41, 'Funding Allocation Parameters'!$I$7), 'Library Subsidy Complex'!$C$2:$J$55, 2, FALSE), VLOOKUP(CONCATENATE($A41, 'Funding Allocation Parameters'!$I$7), 'Library Subsidy Complex'!$C$2:$J$55, 4, FALSE)), 0)))))</f>
        <v>0</v>
      </c>
      <c r="AF41" s="180">
        <f>IF('Funding Allocation Parameters'!$C$7="Basic Library Subsidy", 0, IF('Funding Allocation Parameters'!$C$7="Grant funding",MIN(AC41*'Funding Allocation Parameters'!$E$7, 'Funding Allocation Parameters'!$G$7), IF('Funding Allocation Parameters'!$C$7="Other author funding", 0, IF('Funding Allocation Parameters'!$C$7="Any discretionary funds (grants if available, other if no grants)", MIN(AC41*'Funding Allocation Parameters'!$E$7, 'Funding Allocation Parameters'!$G$7), IF('Funding Allocation Parameters'!$C$7="Complex Library Subsidy", 0, 0)))))</f>
        <v>0</v>
      </c>
      <c r="AG41" s="180">
        <f>IF('Funding Allocation Parameters'!$C$7="Basic Library Subsidy", 0, IF('Funding Allocation Parameters'!$C$7="Grant funding", 0, IF('Funding Allocation Parameters'!$C$7="Other author funding",  MIN(AC41*'Funding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" s="180">
        <f>IF('Funding Allocation Parameters'!$C$7="Basic Library Subsidy", MIN(AD41*'Funding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MIN(AD41*VLOOKUP(CONCATENATE($A41, 'Funding Allocation Parameters'!$I$7), 'Library Subsidy Complex'!$C$2:$J$55, 3, FALSE), VLOOKUP(CONCATENATE($A41, 'Funding Allocation Parameters'!$I$7), 'Library Subsidy Complex'!$C$2:$J$55, 5, FALSE)), 0)))))</f>
        <v>0</v>
      </c>
      <c r="AI41" s="180">
        <f>IF('Funding Allocation Parameters'!$C$7="Basic Library Subsidy", 0, IF('Funding Allocation Parameters'!$C$7="Grant funding", 0, IF('Funding Allocation Parameters'!$C$7="Other author funding",  MIN(AD41*'Funding Allocation Parameters'!$E$7, 'Funding Allocation Parameters'!$G$7), IF('Funding Allocation Parameters'!$C$7="Any discretionary funds (grants if available, other if no grants)", MIN(AD41*'Funding Allocation Parameters'!$E$7, 'Funding Allocation Parameters'!$G$7), IF('Funding Allocation Parameters'!$C$7="Complex Library Subsidy", 0, 0)))))</f>
        <v>0</v>
      </c>
      <c r="AJ41" s="177">
        <f t="shared" si="8"/>
        <v>0</v>
      </c>
      <c r="AK41" s="177">
        <f t="shared" si="9"/>
        <v>0</v>
      </c>
      <c r="AL41" s="181">
        <f>IF('Funding Allocation Parameters'!$C$8="Basic Library Subsidy", MIN(AJ41*'Funding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MIN(AJ41*VLOOKUP(CONCATENATE($A41, 'Funding Allocation Parameters'!$I$8), 'Library Subsidy Complex'!$C$2:$J$55, 2, FALSE), VLOOKUP(CONCATENATE($A41, 'Funding Allocation Parameters'!$I$8), 'Library Subsidy Complex'!$C$2:$J$55, 4, FALSE)), 0)))))</f>
        <v>0</v>
      </c>
      <c r="AM41" s="181">
        <f>IF('Funding Allocation Parameters'!$C$8="Basic Library Subsidy", 0, IF('Funding Allocation Parameters'!$C$8="Grant funding",MIN(AJ41*'Funding Allocation Parameters'!$E$8, 'Funding Allocation Parameters'!$G$8), IF('Funding Allocation Parameters'!$C$8="Other author funding", 0, IF('Funding Allocation Parameters'!$C$8="Any discretionary funds (grants if available, other if no grants)", MIN(AJ41*'Funding Allocation Parameters'!$E$8, 'Funding Allocation Parameters'!$G$8), IF('Funding Allocation Parameters'!$C$8="Complex Library Subsidy", 0, 0)))))</f>
        <v>0</v>
      </c>
      <c r="AN41" s="181">
        <f>IF('Funding Allocation Parameters'!$C$8="Basic Library Subsidy", 0, IF('Funding Allocation Parameters'!$C$8="Grant funding", 0, IF('Funding Allocation Parameters'!$C$8="Other author funding",  MIN(AJ41*'Funding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" s="181">
        <f>IF('Funding Allocation Parameters'!$C$8="Basic Library Subsidy", MIN(AK41*'Funding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MIN(AK41*VLOOKUP(CONCATENATE($A41, 'Funding Allocation Parameters'!$I$8), 'Library Subsidy Complex'!$C$2:$J$55, 3, FALSE), VLOOKUP(CONCATENATE($A41, 'Funding Allocation Parameters'!$I$8), 'Library Subsidy Complex'!$C$2:$J$55, 5, FALSE)), 0)))))</f>
        <v>0</v>
      </c>
      <c r="AP41" s="181">
        <f>IF('Funding Allocation Parameters'!$C$8="Basic Library Subsidy", 0, IF('Funding Allocation Parameters'!$C$8="Grant funding", 0, IF('Funding Allocation Parameters'!$C$8="Other author funding",  MIN(AK41*'Funding Allocation Parameters'!$E$8, 'Funding Allocation Parameters'!$G$8), IF('Funding Allocation Parameters'!$C$8="Any discretionary funds (grants if available, other if no grants)", MIN(AK41*'Funding Allocation Parameters'!$E$8, 'Funding Allocation Parameters'!$G$8), IF('Funding Allocation Parameters'!$C$8="Complex Library Subsidy", 0, 0)))))</f>
        <v>0</v>
      </c>
      <c r="AQ41" s="177">
        <f t="shared" si="10"/>
        <v>0</v>
      </c>
      <c r="AR41" s="177">
        <f t="shared" si="11"/>
        <v>0</v>
      </c>
      <c r="AS41" s="182">
        <f t="shared" si="12"/>
        <v>1189</v>
      </c>
      <c r="AT41" s="182">
        <f t="shared" si="13"/>
        <v>3811</v>
      </c>
      <c r="AU41" s="182">
        <f t="shared" si="14"/>
        <v>0</v>
      </c>
      <c r="AV41" s="182">
        <f t="shared" si="15"/>
        <v>1189</v>
      </c>
      <c r="AW41" s="182">
        <f t="shared" si="16"/>
        <v>3811</v>
      </c>
      <c r="AX41" s="183">
        <f t="shared" si="17"/>
        <v>454.75134968435816</v>
      </c>
      <c r="AY41" s="183">
        <f t="shared" si="18"/>
        <v>1457.5756044130269</v>
      </c>
      <c r="AZ41" s="183">
        <f t="shared" si="19"/>
        <v>0</v>
      </c>
      <c r="BA41" s="183">
        <f t="shared" si="20"/>
        <v>230.12394722775537</v>
      </c>
      <c r="BB41" s="183">
        <f t="shared" si="21"/>
        <v>737.59660461309988</v>
      </c>
      <c r="BC41" s="184">
        <f t="shared" si="22"/>
        <v>684.87529691211353</v>
      </c>
      <c r="BD41" s="184">
        <f t="shared" si="23"/>
        <v>0</v>
      </c>
      <c r="BE41" s="184">
        <f t="shared" si="24"/>
        <v>1457.5756044130269</v>
      </c>
      <c r="BF41" s="184">
        <f t="shared" si="25"/>
        <v>737.59660461309988</v>
      </c>
      <c r="BG41" s="102">
        <f t="shared" si="26"/>
        <v>0</v>
      </c>
      <c r="BH41" s="102">
        <f t="shared" si="27"/>
        <v>0</v>
      </c>
      <c r="BI41" s="102">
        <f t="shared" si="28"/>
        <v>0</v>
      </c>
      <c r="BJ41" s="102">
        <f t="shared" si="29"/>
        <v>0.382465390819477</v>
      </c>
      <c r="BK41" s="102">
        <f t="shared" si="30"/>
        <v>0.19354411036817104</v>
      </c>
      <c r="BL41" s="102">
        <f t="shared" si="31"/>
        <v>0</v>
      </c>
      <c r="BN41" s="102"/>
    </row>
    <row r="42" spans="1:66" x14ac:dyDescent="0.25">
      <c r="A42" s="102" t="s">
        <v>19</v>
      </c>
      <c r="B42" s="102" t="s">
        <v>8</v>
      </c>
      <c r="C42" s="102" t="s">
        <v>10</v>
      </c>
      <c r="D42" s="102" t="s">
        <v>11</v>
      </c>
      <c r="E42" s="102">
        <v>91547</v>
      </c>
      <c r="F42" s="102" t="s">
        <v>9</v>
      </c>
      <c r="G42" s="102">
        <v>1.462</v>
      </c>
      <c r="H42" s="102">
        <v>1.1520190023753001</v>
      </c>
      <c r="I42" s="102">
        <v>0.764930781638954</v>
      </c>
      <c r="J42" s="167">
        <f>IFERROR(H42*VLOOKUP(A42, 'Advanced Parameters'!$B$7:$G$20, 6, FALSE)*VLOOKUP(A42, 'Growth Parameters'!$B$6:$H$19, 6, FALSE), 0)</f>
        <v>1.1520190023753001</v>
      </c>
      <c r="K42" s="167">
        <f>IFERROR(IF('Advanced Parameters'!$C$5="n",'Raw Data'!I42*VLOOKUP(A42,'Advanced Parameters'!$B$7:$G$20,6,FALSE),J42*VLOOKUP(A42,'Advanced Parameters'!$B$7:$G$20,2,FALSE))*VLOOKUP(A42, 'Growth Parameters'!$B$6:$H$19, 6, FALSE), 0)</f>
        <v>0.764930781638954</v>
      </c>
      <c r="L42" s="167">
        <f t="shared" si="32"/>
        <v>0.38708822073634608</v>
      </c>
      <c r="M42" s="168">
        <f>IFERROR(IF(G42="NA","NA",IF(G42&gt;'APC Parameters'!$K$6+VLOOKUP('Raw Data'!A42, 'APC Parameters'!$H$7:$L$20, 4, FALSE), 'APC Parameters'!$L$6+VLOOKUP('Raw Data'!A42, 'APC Parameters'!$H$7:$L$20, 5, FALSE), G42*('APC Parameters'!$J$6+VLOOKUP('Raw Data'!A42, 'APC Parameters'!$H$7:$L$20, 3, FALSE))+'APC Parameters'!$I$6+VLOOKUP('Raw Data'!A42, 'APC Parameters'!$H$7:$L$20, 2, FALSE))), 0)</f>
        <v>2184.8227999999999</v>
      </c>
      <c r="N42" s="168">
        <f t="shared" si="2"/>
        <v>2516.9573824228096</v>
      </c>
      <c r="O42" s="168">
        <f>IFERROR(IF(M42="NA",VLOOKUP(D42,'Internal Calculations'!$B$10:$C$11,2,FALSE), M42)*VLOOKUP(A42, 'Growth Parameters'!$B$6:$H$19, 7, FALSE), 0)</f>
        <v>2184.8227999999999</v>
      </c>
      <c r="P42" s="177">
        <f t="shared" si="3"/>
        <v>2516.9573824228096</v>
      </c>
      <c r="Q42" s="178">
        <f>IF('Funding Allocation Parameters'!$C$5="Basic Library Subsidy", MIN(O42*('Funding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MIN($O42*(VLOOKUP(CONCATENATE($A42, 'Funding Allocation Parameters'!$I$5), 'Library Subsidy Complex'!$C$2:$J$55, 2, FALSE)), VLOOKUP(CONCATENATE($A42, 'Funding Allocation Parameters'!$I$5), 'Library Subsidy Complex'!$C$2:$J$55, 4, FALSE)), 0)))))</f>
        <v>1189</v>
      </c>
      <c r="R42" s="178">
        <f>IF('Funding Allocation Parameters'!$C$5="Basic Library Subsidy", 0, IF('Funding Allocation Parameters'!$C$5="Grant funding",MIN(O42*('Funding Allocation Parameters'!$E$5), 'Funding Allocation Parameters'!$G$5), IF('Funding Allocation Parameters'!$C$5="Other author funding", 0, IF('Funding Allocation Parameters'!$C$5="Any discretionary funds (grants if available, other if no grants)", MIN(O42*('Funding Allocation Parameters'!$E$5), 'Funding Allocation Parameters'!$G$5), IF('Funding Allocation Parameters'!$C$5="Complex Library Subsidy", 0, 0)))))</f>
        <v>0</v>
      </c>
      <c r="S42" s="178">
        <f>IF('Funding Allocation Parameters'!$C$5="Basic Library Subsidy", 0, IF('Funding Allocation Parameters'!$C$5="Grant funding", 0, IF('Funding Allocation Parameters'!$C$5="Other author funding",  MIN(O42*('Funding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" s="178">
        <f>IF('Funding Allocation Parameters'!$C$5="Basic Library Subsidy", MIN(O42*('Funding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MIN($O42*(VLOOKUP(CONCATENATE($A42, 'Funding Allocation Parameters'!$I$5), 'Library Subsidy Complex'!$C$2:$J$55, 6, FALSE)), VLOOKUP(CONCATENATE($A42, 'Funding Allocation Parameters'!$I$5), 'Library Subsidy Complex'!$C$2:$J$55, 8, FALSE)), 0)))))</f>
        <v>1189</v>
      </c>
      <c r="U42" s="178">
        <f>IF('Funding Allocation Parameters'!$C$5="Basic Library Subsidy", 0, IF('Funding Allocation Parameters'!$C$5="Grant funding", 0, IF('Funding Allocation Parameters'!$C$5="Other author funding",  MIN(O42*('Funding Allocation Parameters'!$E$5), 'Funding Allocation Parameters'!$G$5), IF('Funding Allocation Parameters'!$C$5="Any discretionary funds (grants if available, other if no grants)", MIN(O42*('Funding Allocation Parameters'!$E$5), 'Funding Allocation Parameters'!$G$5), IF('Funding Allocation Parameters'!$C$5="Complex Library Subsidy", 0, 0)))))</f>
        <v>0</v>
      </c>
      <c r="V42" s="177">
        <f t="shared" si="4"/>
        <v>995.82279999999992</v>
      </c>
      <c r="W42" s="177">
        <f t="shared" si="5"/>
        <v>995.82279999999992</v>
      </c>
      <c r="X42" s="179">
        <f>IF('Funding Allocation Parameters'!$C$6="Basic Library Subsidy", MIN(V42*'Funding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MIN(V42*VLOOKUP(CONCATENATE($A42, 'Funding Allocation Parameters'!$I$6), 'Library Subsidy Complex'!$C$2:$J$55, 2, FALSE), VLOOKUP(CONCATENATE($A42, 'Funding Allocation Parameters'!$I$6), 'Library Subsidy Complex'!$C$2:$J$55, 4, FALSE)), 0)))))</f>
        <v>0</v>
      </c>
      <c r="Y42" s="179">
        <f>IF('Funding Allocation Parameters'!$C$6="Basic Library Subsidy", 0, IF('Funding Allocation Parameters'!$C$6="Grant funding",MIN(V42*'Funding Allocation Parameters'!$E$6, 'Funding Allocation Parameters'!$G$6), IF('Funding Allocation Parameters'!$C$6="Other author funding", 0, IF('Funding Allocation Parameters'!$C$6="Any discretionary funds (grants if available, other if no grants)", MIN(V42*'Funding Allocation Parameters'!$E$6, 'Funding Allocation Parameters'!$G$6), IF('Funding Allocation Parameters'!$C$6="Complex Library Subsidy", 0, 0)))))</f>
        <v>995.82279999999992</v>
      </c>
      <c r="Z42" s="179">
        <f>IF('Funding Allocation Parameters'!$C$6="Basic Library Subsidy", 0, IF('Funding Allocation Parameters'!$C$6="Grant funding", 0, IF('Funding Allocation Parameters'!$C$6="Other author funding",  MIN(V42*'Funding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" s="179">
        <f>IF('Funding Allocation Parameters'!$C$6="Basic Library Subsidy", MIN(W42*'Funding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MIN(W42*VLOOKUP(CONCATENATE($A42, 'Funding Allocation Parameters'!$I$6), 'Library Subsidy Complex'!$C$2:$J$55, 3, FALSE), VLOOKUP(CONCATENATE($A42, 'Funding Allocation Parameters'!$I$6), 'Library Subsidy Complex'!$C$2:$J$55, 5, FALSE)), 0)))))</f>
        <v>0</v>
      </c>
      <c r="AB42" s="179">
        <f>IF('Funding Allocation Parameters'!$C$6="Basic Library Subsidy", 0, IF('Funding Allocation Parameters'!$C$6="Grant funding", 0, IF('Funding Allocation Parameters'!$C$6="Other author funding",  MIN(W42*'Funding Allocation Parameters'!$E$6, 'Funding Allocation Parameters'!$G$6), IF('Funding Allocation Parameters'!$C$6="Any discretionary funds (grants if available, other if no grants)", MIN(W42*'Funding Allocation Parameters'!$E$6, 'Funding Allocation Parameters'!$G$6), IF('Funding Allocation Parameters'!$C$6="Complex Library Subsidy", 0, 0)))))</f>
        <v>995.82279999999992</v>
      </c>
      <c r="AC42" s="177">
        <f t="shared" si="6"/>
        <v>0</v>
      </c>
      <c r="AD42" s="177">
        <f t="shared" si="7"/>
        <v>0</v>
      </c>
      <c r="AE42" s="180">
        <f>IF('Funding Allocation Parameters'!$C$7="Basic Library Subsidy", MIN(AC42*'Funding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MIN(AC42*VLOOKUP(CONCATENATE($A42, 'Funding Allocation Parameters'!$I$7), 'Library Subsidy Complex'!$C$2:$J$55, 2, FALSE), VLOOKUP(CONCATENATE($A42, 'Funding Allocation Parameters'!$I$7), 'Library Subsidy Complex'!$C$2:$J$55, 4, FALSE)), 0)))))</f>
        <v>0</v>
      </c>
      <c r="AF42" s="180">
        <f>IF('Funding Allocation Parameters'!$C$7="Basic Library Subsidy", 0, IF('Funding Allocation Parameters'!$C$7="Grant funding",MIN(AC42*'Funding Allocation Parameters'!$E$7, 'Funding Allocation Parameters'!$G$7), IF('Funding Allocation Parameters'!$C$7="Other author funding", 0, IF('Funding Allocation Parameters'!$C$7="Any discretionary funds (grants if available, other if no grants)", MIN(AC42*'Funding Allocation Parameters'!$E$7, 'Funding Allocation Parameters'!$G$7), IF('Funding Allocation Parameters'!$C$7="Complex Library Subsidy", 0, 0)))))</f>
        <v>0</v>
      </c>
      <c r="AG42" s="180">
        <f>IF('Funding Allocation Parameters'!$C$7="Basic Library Subsidy", 0, IF('Funding Allocation Parameters'!$C$7="Grant funding", 0, IF('Funding Allocation Parameters'!$C$7="Other author funding",  MIN(AC42*'Funding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" s="180">
        <f>IF('Funding Allocation Parameters'!$C$7="Basic Library Subsidy", MIN(AD42*'Funding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MIN(AD42*VLOOKUP(CONCATENATE($A42, 'Funding Allocation Parameters'!$I$7), 'Library Subsidy Complex'!$C$2:$J$55, 3, FALSE), VLOOKUP(CONCATENATE($A42, 'Funding Allocation Parameters'!$I$7), 'Library Subsidy Complex'!$C$2:$J$55, 5, FALSE)), 0)))))</f>
        <v>0</v>
      </c>
      <c r="AI42" s="180">
        <f>IF('Funding Allocation Parameters'!$C$7="Basic Library Subsidy", 0, IF('Funding Allocation Parameters'!$C$7="Grant funding", 0, IF('Funding Allocation Parameters'!$C$7="Other author funding",  MIN(AD42*'Funding Allocation Parameters'!$E$7, 'Funding Allocation Parameters'!$G$7), IF('Funding Allocation Parameters'!$C$7="Any discretionary funds (grants if available, other if no grants)", MIN(AD42*'Funding Allocation Parameters'!$E$7, 'Funding Allocation Parameters'!$G$7), IF('Funding Allocation Parameters'!$C$7="Complex Library Subsidy", 0, 0)))))</f>
        <v>0</v>
      </c>
      <c r="AJ42" s="177">
        <f t="shared" si="8"/>
        <v>0</v>
      </c>
      <c r="AK42" s="177">
        <f t="shared" si="9"/>
        <v>0</v>
      </c>
      <c r="AL42" s="181">
        <f>IF('Funding Allocation Parameters'!$C$8="Basic Library Subsidy", MIN(AJ42*'Funding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MIN(AJ42*VLOOKUP(CONCATENATE($A42, 'Funding Allocation Parameters'!$I$8), 'Library Subsidy Complex'!$C$2:$J$55, 2, FALSE), VLOOKUP(CONCATENATE($A42, 'Funding Allocation Parameters'!$I$8), 'Library Subsidy Complex'!$C$2:$J$55, 4, FALSE)), 0)))))</f>
        <v>0</v>
      </c>
      <c r="AM42" s="181">
        <f>IF('Funding Allocation Parameters'!$C$8="Basic Library Subsidy", 0, IF('Funding Allocation Parameters'!$C$8="Grant funding",MIN(AJ42*'Funding Allocation Parameters'!$E$8, 'Funding Allocation Parameters'!$G$8), IF('Funding Allocation Parameters'!$C$8="Other author funding", 0, IF('Funding Allocation Parameters'!$C$8="Any discretionary funds (grants if available, other if no grants)", MIN(AJ42*'Funding Allocation Parameters'!$E$8, 'Funding Allocation Parameters'!$G$8), IF('Funding Allocation Parameters'!$C$8="Complex Library Subsidy", 0, 0)))))</f>
        <v>0</v>
      </c>
      <c r="AN42" s="181">
        <f>IF('Funding Allocation Parameters'!$C$8="Basic Library Subsidy", 0, IF('Funding Allocation Parameters'!$C$8="Grant funding", 0, IF('Funding Allocation Parameters'!$C$8="Other author funding",  MIN(AJ42*'Funding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" s="181">
        <f>IF('Funding Allocation Parameters'!$C$8="Basic Library Subsidy", MIN(AK42*'Funding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MIN(AK42*VLOOKUP(CONCATENATE($A42, 'Funding Allocation Parameters'!$I$8), 'Library Subsidy Complex'!$C$2:$J$55, 3, FALSE), VLOOKUP(CONCATENATE($A42, 'Funding Allocation Parameters'!$I$8), 'Library Subsidy Complex'!$C$2:$J$55, 5, FALSE)), 0)))))</f>
        <v>0</v>
      </c>
      <c r="AP42" s="181">
        <f>IF('Funding Allocation Parameters'!$C$8="Basic Library Subsidy", 0, IF('Funding Allocation Parameters'!$C$8="Grant funding", 0, IF('Funding Allocation Parameters'!$C$8="Other author funding",  MIN(AK42*'Funding Allocation Parameters'!$E$8, 'Funding Allocation Parameters'!$G$8), IF('Funding Allocation Parameters'!$C$8="Any discretionary funds (grants if available, other if no grants)", MIN(AK42*'Funding Allocation Parameters'!$E$8, 'Funding Allocation Parameters'!$G$8), IF('Funding Allocation Parameters'!$C$8="Complex Library Subsidy", 0, 0)))))</f>
        <v>0</v>
      </c>
      <c r="AQ42" s="177">
        <f t="shared" si="10"/>
        <v>0</v>
      </c>
      <c r="AR42" s="177">
        <f t="shared" si="11"/>
        <v>0</v>
      </c>
      <c r="AS42" s="182">
        <f t="shared" si="12"/>
        <v>1189</v>
      </c>
      <c r="AT42" s="182">
        <f t="shared" si="13"/>
        <v>995.82279999999992</v>
      </c>
      <c r="AU42" s="182">
        <f t="shared" si="14"/>
        <v>0</v>
      </c>
      <c r="AV42" s="182">
        <f t="shared" si="15"/>
        <v>1189</v>
      </c>
      <c r="AW42" s="182">
        <f t="shared" si="16"/>
        <v>995.82279999999992</v>
      </c>
      <c r="AX42" s="183">
        <f t="shared" si="17"/>
        <v>909.50269936871632</v>
      </c>
      <c r="AY42" s="183">
        <f t="shared" si="18"/>
        <v>761.7355127778917</v>
      </c>
      <c r="AZ42" s="183">
        <f t="shared" si="19"/>
        <v>0</v>
      </c>
      <c r="BA42" s="183">
        <f t="shared" si="20"/>
        <v>460.24789445551551</v>
      </c>
      <c r="BB42" s="183">
        <f t="shared" si="21"/>
        <v>385.47127582068617</v>
      </c>
      <c r="BC42" s="184">
        <f t="shared" si="22"/>
        <v>1369.7505938242318</v>
      </c>
      <c r="BD42" s="184">
        <f t="shared" si="23"/>
        <v>0</v>
      </c>
      <c r="BE42" s="184">
        <f t="shared" si="24"/>
        <v>761.7355127778917</v>
      </c>
      <c r="BF42" s="184">
        <f t="shared" si="25"/>
        <v>385.47127582068617</v>
      </c>
      <c r="BG42" s="102">
        <f t="shared" si="26"/>
        <v>0</v>
      </c>
      <c r="BH42" s="102">
        <f t="shared" si="27"/>
        <v>0</v>
      </c>
      <c r="BI42" s="102">
        <f t="shared" si="28"/>
        <v>0</v>
      </c>
      <c r="BJ42" s="102">
        <f t="shared" si="29"/>
        <v>0.764930781638954</v>
      </c>
      <c r="BK42" s="102">
        <f t="shared" si="30"/>
        <v>0.38708822073634608</v>
      </c>
      <c r="BL42" s="102">
        <f t="shared" si="31"/>
        <v>0</v>
      </c>
      <c r="BN42" s="102"/>
    </row>
    <row r="43" spans="1:66" x14ac:dyDescent="0.25">
      <c r="A43" s="102" t="s">
        <v>19</v>
      </c>
      <c r="B43" s="102" t="s">
        <v>8</v>
      </c>
      <c r="C43" s="102" t="s">
        <v>10</v>
      </c>
      <c r="D43" s="102" t="s">
        <v>11</v>
      </c>
      <c r="E43" s="102">
        <v>13309</v>
      </c>
      <c r="F43" s="102" t="s">
        <v>9</v>
      </c>
      <c r="G43" s="102">
        <v>0.53600000000000003</v>
      </c>
      <c r="H43" s="102">
        <v>0.57600950118764804</v>
      </c>
      <c r="I43" s="102">
        <v>0.382465390819477</v>
      </c>
      <c r="J43" s="167">
        <f>IFERROR(H43*VLOOKUP(A43, 'Advanced Parameters'!$B$7:$G$20, 6, FALSE)*VLOOKUP(A43, 'Growth Parameters'!$B$6:$H$19, 6, FALSE), 0)</f>
        <v>0.57600950118764804</v>
      </c>
      <c r="K43" s="167">
        <f>IFERROR(IF('Advanced Parameters'!$C$5="n",'Raw Data'!I43*VLOOKUP(A43,'Advanced Parameters'!$B$7:$G$20,6,FALSE),J43*VLOOKUP(A43,'Advanced Parameters'!$B$7:$G$20,2,FALSE))*VLOOKUP(A43, 'Growth Parameters'!$B$6:$H$19, 6, FALSE), 0)</f>
        <v>0.382465390819477</v>
      </c>
      <c r="L43" s="167">
        <f t="shared" si="32"/>
        <v>0.19354411036817104</v>
      </c>
      <c r="M43" s="168">
        <f>IFERROR(IF(G43="NA","NA",IF(G43&gt;'APC Parameters'!$K$6+VLOOKUP('Raw Data'!A43, 'APC Parameters'!$H$7:$L$20, 4, FALSE), 'APC Parameters'!$L$6+VLOOKUP('Raw Data'!A43, 'APC Parameters'!$H$7:$L$20, 5, FALSE), G43*('APC Parameters'!$J$6+VLOOKUP('Raw Data'!A43, 'APC Parameters'!$H$7:$L$20, 3, FALSE))+'APC Parameters'!$I$6+VLOOKUP('Raw Data'!A43, 'APC Parameters'!$H$7:$L$20, 2, FALSE))), 0)</f>
        <v>1527.9184</v>
      </c>
      <c r="N43" s="168">
        <f t="shared" si="2"/>
        <v>880.09551543942928</v>
      </c>
      <c r="O43" s="168">
        <f>IFERROR(IF(M43="NA",VLOOKUP(D43,'Internal Calculations'!$B$10:$C$11,2,FALSE), M43)*VLOOKUP(A43, 'Growth Parameters'!$B$6:$H$19, 7, FALSE), 0)</f>
        <v>1527.9184</v>
      </c>
      <c r="P43" s="177">
        <f t="shared" si="3"/>
        <v>880.09551543942928</v>
      </c>
      <c r="Q43" s="178">
        <f>IF('Funding Allocation Parameters'!$C$5="Basic Library Subsidy", MIN(O43*('Funding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MIN($O43*(VLOOKUP(CONCATENATE($A43, 'Funding Allocation Parameters'!$I$5), 'Library Subsidy Complex'!$C$2:$J$55, 2, FALSE)), VLOOKUP(CONCATENATE($A43, 'Funding Allocation Parameters'!$I$5), 'Library Subsidy Complex'!$C$2:$J$55, 4, FALSE)), 0)))))</f>
        <v>1189</v>
      </c>
      <c r="R43" s="178">
        <f>IF('Funding Allocation Parameters'!$C$5="Basic Library Subsidy", 0, IF('Funding Allocation Parameters'!$C$5="Grant funding",MIN(O43*('Funding Allocation Parameters'!$E$5), 'Funding Allocation Parameters'!$G$5), IF('Funding Allocation Parameters'!$C$5="Other author funding", 0, IF('Funding Allocation Parameters'!$C$5="Any discretionary funds (grants if available, other if no grants)", MIN(O43*('Funding Allocation Parameters'!$E$5), 'Funding Allocation Parameters'!$G$5), IF('Funding Allocation Parameters'!$C$5="Complex Library Subsidy", 0, 0)))))</f>
        <v>0</v>
      </c>
      <c r="S43" s="178">
        <f>IF('Funding Allocation Parameters'!$C$5="Basic Library Subsidy", 0, IF('Funding Allocation Parameters'!$C$5="Grant funding", 0, IF('Funding Allocation Parameters'!$C$5="Other author funding",  MIN(O43*('Funding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" s="178">
        <f>IF('Funding Allocation Parameters'!$C$5="Basic Library Subsidy", MIN(O43*('Funding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MIN($O43*(VLOOKUP(CONCATENATE($A43, 'Funding Allocation Parameters'!$I$5), 'Library Subsidy Complex'!$C$2:$J$55, 6, FALSE)), VLOOKUP(CONCATENATE($A43, 'Funding Allocation Parameters'!$I$5), 'Library Subsidy Complex'!$C$2:$J$55, 8, FALSE)), 0)))))</f>
        <v>1189</v>
      </c>
      <c r="U43" s="178">
        <f>IF('Funding Allocation Parameters'!$C$5="Basic Library Subsidy", 0, IF('Funding Allocation Parameters'!$C$5="Grant funding", 0, IF('Funding Allocation Parameters'!$C$5="Other author funding",  MIN(O43*('Funding Allocation Parameters'!$E$5), 'Funding Allocation Parameters'!$G$5), IF('Funding Allocation Parameters'!$C$5="Any discretionary funds (grants if available, other if no grants)", MIN(O43*('Funding Allocation Parameters'!$E$5), 'Funding Allocation Parameters'!$G$5), IF('Funding Allocation Parameters'!$C$5="Complex Library Subsidy", 0, 0)))))</f>
        <v>0</v>
      </c>
      <c r="V43" s="177">
        <f t="shared" si="4"/>
        <v>338.91840000000002</v>
      </c>
      <c r="W43" s="177">
        <f t="shared" si="5"/>
        <v>338.91840000000002</v>
      </c>
      <c r="X43" s="179">
        <f>IF('Funding Allocation Parameters'!$C$6="Basic Library Subsidy", MIN(V43*'Funding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MIN(V43*VLOOKUP(CONCATENATE($A43, 'Funding Allocation Parameters'!$I$6), 'Library Subsidy Complex'!$C$2:$J$55, 2, FALSE), VLOOKUP(CONCATENATE($A43, 'Funding Allocation Parameters'!$I$6), 'Library Subsidy Complex'!$C$2:$J$55, 4, FALSE)), 0)))))</f>
        <v>0</v>
      </c>
      <c r="Y43" s="179">
        <f>IF('Funding Allocation Parameters'!$C$6="Basic Library Subsidy", 0, IF('Funding Allocation Parameters'!$C$6="Grant funding",MIN(V43*'Funding Allocation Parameters'!$E$6, 'Funding Allocation Parameters'!$G$6), IF('Funding Allocation Parameters'!$C$6="Other author funding", 0, IF('Funding Allocation Parameters'!$C$6="Any discretionary funds (grants if available, other if no grants)", MIN(V43*'Funding Allocation Parameters'!$E$6, 'Funding Allocation Parameters'!$G$6), IF('Funding Allocation Parameters'!$C$6="Complex Library Subsidy", 0, 0)))))</f>
        <v>338.91840000000002</v>
      </c>
      <c r="Z43" s="179">
        <f>IF('Funding Allocation Parameters'!$C$6="Basic Library Subsidy", 0, IF('Funding Allocation Parameters'!$C$6="Grant funding", 0, IF('Funding Allocation Parameters'!$C$6="Other author funding",  MIN(V43*'Funding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" s="179">
        <f>IF('Funding Allocation Parameters'!$C$6="Basic Library Subsidy", MIN(W43*'Funding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MIN(W43*VLOOKUP(CONCATENATE($A43, 'Funding Allocation Parameters'!$I$6), 'Library Subsidy Complex'!$C$2:$J$55, 3, FALSE), VLOOKUP(CONCATENATE($A43, 'Funding Allocation Parameters'!$I$6), 'Library Subsidy Complex'!$C$2:$J$55, 5, FALSE)), 0)))))</f>
        <v>0</v>
      </c>
      <c r="AB43" s="179">
        <f>IF('Funding Allocation Parameters'!$C$6="Basic Library Subsidy", 0, IF('Funding Allocation Parameters'!$C$6="Grant funding", 0, IF('Funding Allocation Parameters'!$C$6="Other author funding",  MIN(W43*'Funding Allocation Parameters'!$E$6, 'Funding Allocation Parameters'!$G$6), IF('Funding Allocation Parameters'!$C$6="Any discretionary funds (grants if available, other if no grants)", MIN(W43*'Funding Allocation Parameters'!$E$6, 'Funding Allocation Parameters'!$G$6), IF('Funding Allocation Parameters'!$C$6="Complex Library Subsidy", 0, 0)))))</f>
        <v>338.91840000000002</v>
      </c>
      <c r="AC43" s="177">
        <f t="shared" si="6"/>
        <v>0</v>
      </c>
      <c r="AD43" s="177">
        <f t="shared" si="7"/>
        <v>0</v>
      </c>
      <c r="AE43" s="180">
        <f>IF('Funding Allocation Parameters'!$C$7="Basic Library Subsidy", MIN(AC43*'Funding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MIN(AC43*VLOOKUP(CONCATENATE($A43, 'Funding Allocation Parameters'!$I$7), 'Library Subsidy Complex'!$C$2:$J$55, 2, FALSE), VLOOKUP(CONCATENATE($A43, 'Funding Allocation Parameters'!$I$7), 'Library Subsidy Complex'!$C$2:$J$55, 4, FALSE)), 0)))))</f>
        <v>0</v>
      </c>
      <c r="AF43" s="180">
        <f>IF('Funding Allocation Parameters'!$C$7="Basic Library Subsidy", 0, IF('Funding Allocation Parameters'!$C$7="Grant funding",MIN(AC43*'Funding Allocation Parameters'!$E$7, 'Funding Allocation Parameters'!$G$7), IF('Funding Allocation Parameters'!$C$7="Other author funding", 0, IF('Funding Allocation Parameters'!$C$7="Any discretionary funds (grants if available, other if no grants)", MIN(AC43*'Funding Allocation Parameters'!$E$7, 'Funding Allocation Parameters'!$G$7), IF('Funding Allocation Parameters'!$C$7="Complex Library Subsidy", 0, 0)))))</f>
        <v>0</v>
      </c>
      <c r="AG43" s="180">
        <f>IF('Funding Allocation Parameters'!$C$7="Basic Library Subsidy", 0, IF('Funding Allocation Parameters'!$C$7="Grant funding", 0, IF('Funding Allocation Parameters'!$C$7="Other author funding",  MIN(AC43*'Funding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" s="180">
        <f>IF('Funding Allocation Parameters'!$C$7="Basic Library Subsidy", MIN(AD43*'Funding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MIN(AD43*VLOOKUP(CONCATENATE($A43, 'Funding Allocation Parameters'!$I$7), 'Library Subsidy Complex'!$C$2:$J$55, 3, FALSE), VLOOKUP(CONCATENATE($A43, 'Funding Allocation Parameters'!$I$7), 'Library Subsidy Complex'!$C$2:$J$55, 5, FALSE)), 0)))))</f>
        <v>0</v>
      </c>
      <c r="AI43" s="180">
        <f>IF('Funding Allocation Parameters'!$C$7="Basic Library Subsidy", 0, IF('Funding Allocation Parameters'!$C$7="Grant funding", 0, IF('Funding Allocation Parameters'!$C$7="Other author funding",  MIN(AD43*'Funding Allocation Parameters'!$E$7, 'Funding Allocation Parameters'!$G$7), IF('Funding Allocation Parameters'!$C$7="Any discretionary funds (grants if available, other if no grants)", MIN(AD43*'Funding Allocation Parameters'!$E$7, 'Funding Allocation Parameters'!$G$7), IF('Funding Allocation Parameters'!$C$7="Complex Library Subsidy", 0, 0)))))</f>
        <v>0</v>
      </c>
      <c r="AJ43" s="177">
        <f t="shared" si="8"/>
        <v>0</v>
      </c>
      <c r="AK43" s="177">
        <f t="shared" si="9"/>
        <v>0</v>
      </c>
      <c r="AL43" s="181">
        <f>IF('Funding Allocation Parameters'!$C$8="Basic Library Subsidy", MIN(AJ43*'Funding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MIN(AJ43*VLOOKUP(CONCATENATE($A43, 'Funding Allocation Parameters'!$I$8), 'Library Subsidy Complex'!$C$2:$J$55, 2, FALSE), VLOOKUP(CONCATENATE($A43, 'Funding Allocation Parameters'!$I$8), 'Library Subsidy Complex'!$C$2:$J$55, 4, FALSE)), 0)))))</f>
        <v>0</v>
      </c>
      <c r="AM43" s="181">
        <f>IF('Funding Allocation Parameters'!$C$8="Basic Library Subsidy", 0, IF('Funding Allocation Parameters'!$C$8="Grant funding",MIN(AJ43*'Funding Allocation Parameters'!$E$8, 'Funding Allocation Parameters'!$G$8), IF('Funding Allocation Parameters'!$C$8="Other author funding", 0, IF('Funding Allocation Parameters'!$C$8="Any discretionary funds (grants if available, other if no grants)", MIN(AJ43*'Funding Allocation Parameters'!$E$8, 'Funding Allocation Parameters'!$G$8), IF('Funding Allocation Parameters'!$C$8="Complex Library Subsidy", 0, 0)))))</f>
        <v>0</v>
      </c>
      <c r="AN43" s="181">
        <f>IF('Funding Allocation Parameters'!$C$8="Basic Library Subsidy", 0, IF('Funding Allocation Parameters'!$C$8="Grant funding", 0, IF('Funding Allocation Parameters'!$C$8="Other author funding",  MIN(AJ43*'Funding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" s="181">
        <f>IF('Funding Allocation Parameters'!$C$8="Basic Library Subsidy", MIN(AK43*'Funding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MIN(AK43*VLOOKUP(CONCATENATE($A43, 'Funding Allocation Parameters'!$I$8), 'Library Subsidy Complex'!$C$2:$J$55, 3, FALSE), VLOOKUP(CONCATENATE($A43, 'Funding Allocation Parameters'!$I$8), 'Library Subsidy Complex'!$C$2:$J$55, 5, FALSE)), 0)))))</f>
        <v>0</v>
      </c>
      <c r="AP43" s="181">
        <f>IF('Funding Allocation Parameters'!$C$8="Basic Library Subsidy", 0, IF('Funding Allocation Parameters'!$C$8="Grant funding", 0, IF('Funding Allocation Parameters'!$C$8="Other author funding",  MIN(AK43*'Funding Allocation Parameters'!$E$8, 'Funding Allocation Parameters'!$G$8), IF('Funding Allocation Parameters'!$C$8="Any discretionary funds (grants if available, other if no grants)", MIN(AK43*'Funding Allocation Parameters'!$E$8, 'Funding Allocation Parameters'!$G$8), IF('Funding Allocation Parameters'!$C$8="Complex Library Subsidy", 0, 0)))))</f>
        <v>0</v>
      </c>
      <c r="AQ43" s="177">
        <f t="shared" si="10"/>
        <v>0</v>
      </c>
      <c r="AR43" s="177">
        <f t="shared" si="11"/>
        <v>0</v>
      </c>
      <c r="AS43" s="182">
        <f t="shared" si="12"/>
        <v>1189</v>
      </c>
      <c r="AT43" s="182">
        <f t="shared" si="13"/>
        <v>338.91840000000002</v>
      </c>
      <c r="AU43" s="182">
        <f t="shared" si="14"/>
        <v>0</v>
      </c>
      <c r="AV43" s="182">
        <f t="shared" si="15"/>
        <v>1189</v>
      </c>
      <c r="AW43" s="182">
        <f t="shared" si="16"/>
        <v>338.91840000000002</v>
      </c>
      <c r="AX43" s="183">
        <f t="shared" si="17"/>
        <v>454.75134968435816</v>
      </c>
      <c r="AY43" s="183">
        <f t="shared" si="18"/>
        <v>129.62455831191184</v>
      </c>
      <c r="AZ43" s="183">
        <f t="shared" si="19"/>
        <v>0</v>
      </c>
      <c r="BA43" s="183">
        <f t="shared" si="20"/>
        <v>230.12394722775537</v>
      </c>
      <c r="BB43" s="183">
        <f t="shared" si="21"/>
        <v>65.595660215403939</v>
      </c>
      <c r="BC43" s="184">
        <f t="shared" si="22"/>
        <v>684.87529691211353</v>
      </c>
      <c r="BD43" s="184">
        <f t="shared" si="23"/>
        <v>0</v>
      </c>
      <c r="BE43" s="184">
        <f t="shared" si="24"/>
        <v>129.62455831191184</v>
      </c>
      <c r="BF43" s="184">
        <f t="shared" si="25"/>
        <v>65.595660215403939</v>
      </c>
      <c r="BG43" s="102">
        <f t="shared" si="26"/>
        <v>0</v>
      </c>
      <c r="BH43" s="102">
        <f t="shared" si="27"/>
        <v>0</v>
      </c>
      <c r="BI43" s="102">
        <f t="shared" si="28"/>
        <v>0</v>
      </c>
      <c r="BJ43" s="102">
        <f t="shared" si="29"/>
        <v>0.382465390819477</v>
      </c>
      <c r="BK43" s="102">
        <f t="shared" si="30"/>
        <v>0.19354411036817104</v>
      </c>
      <c r="BL43" s="102">
        <f t="shared" si="31"/>
        <v>0</v>
      </c>
      <c r="BN43" s="102"/>
    </row>
    <row r="44" spans="1:66" x14ac:dyDescent="0.25">
      <c r="A44" s="102" t="s">
        <v>19</v>
      </c>
      <c r="B44" s="102" t="s">
        <v>15</v>
      </c>
      <c r="C44" s="102" t="s">
        <v>10</v>
      </c>
      <c r="D44" s="102" t="s">
        <v>11</v>
      </c>
      <c r="E44" s="102">
        <v>21100285414</v>
      </c>
      <c r="F44" s="102" t="s">
        <v>9</v>
      </c>
      <c r="G44" s="102">
        <v>0.185</v>
      </c>
      <c r="H44" s="102">
        <v>3</v>
      </c>
      <c r="I44" s="102">
        <v>1.9919743860000001</v>
      </c>
      <c r="J44" s="167">
        <f>IFERROR(H44*VLOOKUP(A44, 'Advanced Parameters'!$B$7:$G$20, 6, FALSE)*VLOOKUP(A44, 'Growth Parameters'!$B$6:$H$19, 6, FALSE), 0)</f>
        <v>3</v>
      </c>
      <c r="K44" s="167">
        <f>IFERROR(IF('Advanced Parameters'!$C$5="n",'Raw Data'!I44*VLOOKUP(A44,'Advanced Parameters'!$B$7:$G$20,6,FALSE),J44*VLOOKUP(A44,'Advanced Parameters'!$B$7:$G$20,2,FALSE))*VLOOKUP(A44, 'Growth Parameters'!$B$6:$H$19, 6, FALSE), 0)</f>
        <v>1.9919743860000001</v>
      </c>
      <c r="L44" s="167">
        <f t="shared" si="32"/>
        <v>1.0080256139999999</v>
      </c>
      <c r="M44" s="168">
        <f>IFERROR(IF(G44="NA","NA",IF(G44&gt;'APC Parameters'!$K$6+VLOOKUP('Raw Data'!A44, 'APC Parameters'!$H$7:$L$20, 4, FALSE), 'APC Parameters'!$L$6+VLOOKUP('Raw Data'!A44, 'APC Parameters'!$H$7:$L$20, 5, FALSE), G44*('APC Parameters'!$J$6+VLOOKUP('Raw Data'!A44, 'APC Parameters'!$H$7:$L$20, 3, FALSE))+'APC Parameters'!$I$6+VLOOKUP('Raw Data'!A44, 'APC Parameters'!$H$7:$L$20, 2, FALSE))), 0)</f>
        <v>1278.9190000000001</v>
      </c>
      <c r="N44" s="168">
        <f t="shared" si="2"/>
        <v>3836.7570000000005</v>
      </c>
      <c r="O44" s="168">
        <f>IFERROR(IF(M44="NA",VLOOKUP(D44,'Internal Calculations'!$B$10:$C$11,2,FALSE), M44)*VLOOKUP(A44, 'Growth Parameters'!$B$6:$H$19, 7, FALSE), 0)</f>
        <v>1278.9190000000001</v>
      </c>
      <c r="P44" s="177">
        <f t="shared" si="3"/>
        <v>3836.7570000000005</v>
      </c>
      <c r="Q44" s="178">
        <f>IF('Funding Allocation Parameters'!$C$5="Basic Library Subsidy", MIN(O44*('Funding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MIN($O44*(VLOOKUP(CONCATENATE($A44, 'Funding Allocation Parameters'!$I$5), 'Library Subsidy Complex'!$C$2:$J$55, 2, FALSE)), VLOOKUP(CONCATENATE($A44, 'Funding Allocation Parameters'!$I$5), 'Library Subsidy Complex'!$C$2:$J$55, 4, FALSE)), 0)))))</f>
        <v>1189</v>
      </c>
      <c r="R44" s="178">
        <f>IF('Funding Allocation Parameters'!$C$5="Basic Library Subsidy", 0, IF('Funding Allocation Parameters'!$C$5="Grant funding",MIN(O44*('Funding Allocation Parameters'!$E$5), 'Funding Allocation Parameters'!$G$5), IF('Funding Allocation Parameters'!$C$5="Other author funding", 0, IF('Funding Allocation Parameters'!$C$5="Any discretionary funds (grants if available, other if no grants)", MIN(O44*('Funding Allocation Parameters'!$E$5), 'Funding Allocation Parameters'!$G$5), IF('Funding Allocation Parameters'!$C$5="Complex Library Subsidy", 0, 0)))))</f>
        <v>0</v>
      </c>
      <c r="S44" s="178">
        <f>IF('Funding Allocation Parameters'!$C$5="Basic Library Subsidy", 0, IF('Funding Allocation Parameters'!$C$5="Grant funding", 0, IF('Funding Allocation Parameters'!$C$5="Other author funding",  MIN(O44*('Funding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" s="178">
        <f>IF('Funding Allocation Parameters'!$C$5="Basic Library Subsidy", MIN(O44*('Funding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MIN($O44*(VLOOKUP(CONCATENATE($A44, 'Funding Allocation Parameters'!$I$5), 'Library Subsidy Complex'!$C$2:$J$55, 6, FALSE)), VLOOKUP(CONCATENATE($A44, 'Funding Allocation Parameters'!$I$5), 'Library Subsidy Complex'!$C$2:$J$55, 8, FALSE)), 0)))))</f>
        <v>1189</v>
      </c>
      <c r="U44" s="178">
        <f>IF('Funding Allocation Parameters'!$C$5="Basic Library Subsidy", 0, IF('Funding Allocation Parameters'!$C$5="Grant funding", 0, IF('Funding Allocation Parameters'!$C$5="Other author funding",  MIN(O44*('Funding Allocation Parameters'!$E$5), 'Funding Allocation Parameters'!$G$5), IF('Funding Allocation Parameters'!$C$5="Any discretionary funds (grants if available, other if no grants)", MIN(O44*('Funding Allocation Parameters'!$E$5), 'Funding Allocation Parameters'!$G$5), IF('Funding Allocation Parameters'!$C$5="Complex Library Subsidy", 0, 0)))))</f>
        <v>0</v>
      </c>
      <c r="V44" s="177">
        <f t="shared" si="4"/>
        <v>89.919000000000096</v>
      </c>
      <c r="W44" s="177">
        <f t="shared" si="5"/>
        <v>89.919000000000096</v>
      </c>
      <c r="X44" s="179">
        <f>IF('Funding Allocation Parameters'!$C$6="Basic Library Subsidy", MIN(V44*'Funding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MIN(V44*VLOOKUP(CONCATENATE($A44, 'Funding Allocation Parameters'!$I$6), 'Library Subsidy Complex'!$C$2:$J$55, 2, FALSE), VLOOKUP(CONCATENATE($A44, 'Funding Allocation Parameters'!$I$6), 'Library Subsidy Complex'!$C$2:$J$55, 4, FALSE)), 0)))))</f>
        <v>0</v>
      </c>
      <c r="Y44" s="179">
        <f>IF('Funding Allocation Parameters'!$C$6="Basic Library Subsidy", 0, IF('Funding Allocation Parameters'!$C$6="Grant funding",MIN(V44*'Funding Allocation Parameters'!$E$6, 'Funding Allocation Parameters'!$G$6), IF('Funding Allocation Parameters'!$C$6="Other author funding", 0, IF('Funding Allocation Parameters'!$C$6="Any discretionary funds (grants if available, other if no grants)", MIN(V44*'Funding Allocation Parameters'!$E$6, 'Funding Allocation Parameters'!$G$6), IF('Funding Allocation Parameters'!$C$6="Complex Library Subsidy", 0, 0)))))</f>
        <v>89.919000000000096</v>
      </c>
      <c r="Z44" s="179">
        <f>IF('Funding Allocation Parameters'!$C$6="Basic Library Subsidy", 0, IF('Funding Allocation Parameters'!$C$6="Grant funding", 0, IF('Funding Allocation Parameters'!$C$6="Other author funding",  MIN(V44*'Funding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" s="179">
        <f>IF('Funding Allocation Parameters'!$C$6="Basic Library Subsidy", MIN(W44*'Funding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MIN(W44*VLOOKUP(CONCATENATE($A44, 'Funding Allocation Parameters'!$I$6), 'Library Subsidy Complex'!$C$2:$J$55, 3, FALSE), VLOOKUP(CONCATENATE($A44, 'Funding Allocation Parameters'!$I$6), 'Library Subsidy Complex'!$C$2:$J$55, 5, FALSE)), 0)))))</f>
        <v>0</v>
      </c>
      <c r="AB44" s="179">
        <f>IF('Funding Allocation Parameters'!$C$6="Basic Library Subsidy", 0, IF('Funding Allocation Parameters'!$C$6="Grant funding", 0, IF('Funding Allocation Parameters'!$C$6="Other author funding",  MIN(W44*'Funding Allocation Parameters'!$E$6, 'Funding Allocation Parameters'!$G$6), IF('Funding Allocation Parameters'!$C$6="Any discretionary funds (grants if available, other if no grants)", MIN(W44*'Funding Allocation Parameters'!$E$6, 'Funding Allocation Parameters'!$G$6), IF('Funding Allocation Parameters'!$C$6="Complex Library Subsidy", 0, 0)))))</f>
        <v>89.919000000000096</v>
      </c>
      <c r="AC44" s="177">
        <f t="shared" si="6"/>
        <v>0</v>
      </c>
      <c r="AD44" s="177">
        <f t="shared" si="7"/>
        <v>0</v>
      </c>
      <c r="AE44" s="180">
        <f>IF('Funding Allocation Parameters'!$C$7="Basic Library Subsidy", MIN(AC44*'Funding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MIN(AC44*VLOOKUP(CONCATENATE($A44, 'Funding Allocation Parameters'!$I$7), 'Library Subsidy Complex'!$C$2:$J$55, 2, FALSE), VLOOKUP(CONCATENATE($A44, 'Funding Allocation Parameters'!$I$7), 'Library Subsidy Complex'!$C$2:$J$55, 4, FALSE)), 0)))))</f>
        <v>0</v>
      </c>
      <c r="AF44" s="180">
        <f>IF('Funding Allocation Parameters'!$C$7="Basic Library Subsidy", 0, IF('Funding Allocation Parameters'!$C$7="Grant funding",MIN(AC44*'Funding Allocation Parameters'!$E$7, 'Funding Allocation Parameters'!$G$7), IF('Funding Allocation Parameters'!$C$7="Other author funding", 0, IF('Funding Allocation Parameters'!$C$7="Any discretionary funds (grants if available, other if no grants)", MIN(AC44*'Funding Allocation Parameters'!$E$7, 'Funding Allocation Parameters'!$G$7), IF('Funding Allocation Parameters'!$C$7="Complex Library Subsidy", 0, 0)))))</f>
        <v>0</v>
      </c>
      <c r="AG44" s="180">
        <f>IF('Funding Allocation Parameters'!$C$7="Basic Library Subsidy", 0, IF('Funding Allocation Parameters'!$C$7="Grant funding", 0, IF('Funding Allocation Parameters'!$C$7="Other author funding",  MIN(AC44*'Funding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" s="180">
        <f>IF('Funding Allocation Parameters'!$C$7="Basic Library Subsidy", MIN(AD44*'Funding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MIN(AD44*VLOOKUP(CONCATENATE($A44, 'Funding Allocation Parameters'!$I$7), 'Library Subsidy Complex'!$C$2:$J$55, 3, FALSE), VLOOKUP(CONCATENATE($A44, 'Funding Allocation Parameters'!$I$7), 'Library Subsidy Complex'!$C$2:$J$55, 5, FALSE)), 0)))))</f>
        <v>0</v>
      </c>
      <c r="AI44" s="180">
        <f>IF('Funding Allocation Parameters'!$C$7="Basic Library Subsidy", 0, IF('Funding Allocation Parameters'!$C$7="Grant funding", 0, IF('Funding Allocation Parameters'!$C$7="Other author funding",  MIN(AD44*'Funding Allocation Parameters'!$E$7, 'Funding Allocation Parameters'!$G$7), IF('Funding Allocation Parameters'!$C$7="Any discretionary funds (grants if available, other if no grants)", MIN(AD44*'Funding Allocation Parameters'!$E$7, 'Funding Allocation Parameters'!$G$7), IF('Funding Allocation Parameters'!$C$7="Complex Library Subsidy", 0, 0)))))</f>
        <v>0</v>
      </c>
      <c r="AJ44" s="177">
        <f t="shared" si="8"/>
        <v>0</v>
      </c>
      <c r="AK44" s="177">
        <f t="shared" si="9"/>
        <v>0</v>
      </c>
      <c r="AL44" s="181">
        <f>IF('Funding Allocation Parameters'!$C$8="Basic Library Subsidy", MIN(AJ44*'Funding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MIN(AJ44*VLOOKUP(CONCATENATE($A44, 'Funding Allocation Parameters'!$I$8), 'Library Subsidy Complex'!$C$2:$J$55, 2, FALSE), VLOOKUP(CONCATENATE($A44, 'Funding Allocation Parameters'!$I$8), 'Library Subsidy Complex'!$C$2:$J$55, 4, FALSE)), 0)))))</f>
        <v>0</v>
      </c>
      <c r="AM44" s="181">
        <f>IF('Funding Allocation Parameters'!$C$8="Basic Library Subsidy", 0, IF('Funding Allocation Parameters'!$C$8="Grant funding",MIN(AJ44*'Funding Allocation Parameters'!$E$8, 'Funding Allocation Parameters'!$G$8), IF('Funding Allocation Parameters'!$C$8="Other author funding", 0, IF('Funding Allocation Parameters'!$C$8="Any discretionary funds (grants if available, other if no grants)", MIN(AJ44*'Funding Allocation Parameters'!$E$8, 'Funding Allocation Parameters'!$G$8), IF('Funding Allocation Parameters'!$C$8="Complex Library Subsidy", 0, 0)))))</f>
        <v>0</v>
      </c>
      <c r="AN44" s="181">
        <f>IF('Funding Allocation Parameters'!$C$8="Basic Library Subsidy", 0, IF('Funding Allocation Parameters'!$C$8="Grant funding", 0, IF('Funding Allocation Parameters'!$C$8="Other author funding",  MIN(AJ44*'Funding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" s="181">
        <f>IF('Funding Allocation Parameters'!$C$8="Basic Library Subsidy", MIN(AK44*'Funding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MIN(AK44*VLOOKUP(CONCATENATE($A44, 'Funding Allocation Parameters'!$I$8), 'Library Subsidy Complex'!$C$2:$J$55, 3, FALSE), VLOOKUP(CONCATENATE($A44, 'Funding Allocation Parameters'!$I$8), 'Library Subsidy Complex'!$C$2:$J$55, 5, FALSE)), 0)))))</f>
        <v>0</v>
      </c>
      <c r="AP44" s="181">
        <f>IF('Funding Allocation Parameters'!$C$8="Basic Library Subsidy", 0, IF('Funding Allocation Parameters'!$C$8="Grant funding", 0, IF('Funding Allocation Parameters'!$C$8="Other author funding",  MIN(AK44*'Funding Allocation Parameters'!$E$8, 'Funding Allocation Parameters'!$G$8), IF('Funding Allocation Parameters'!$C$8="Any discretionary funds (grants if available, other if no grants)", MIN(AK44*'Funding Allocation Parameters'!$E$8, 'Funding Allocation Parameters'!$G$8), IF('Funding Allocation Parameters'!$C$8="Complex Library Subsidy", 0, 0)))))</f>
        <v>0</v>
      </c>
      <c r="AQ44" s="177">
        <f t="shared" si="10"/>
        <v>0</v>
      </c>
      <c r="AR44" s="177">
        <f t="shared" si="11"/>
        <v>0</v>
      </c>
      <c r="AS44" s="182">
        <f t="shared" si="12"/>
        <v>1189</v>
      </c>
      <c r="AT44" s="182">
        <f t="shared" si="13"/>
        <v>89.919000000000096</v>
      </c>
      <c r="AU44" s="182">
        <f t="shared" si="14"/>
        <v>0</v>
      </c>
      <c r="AV44" s="182">
        <f t="shared" si="15"/>
        <v>1189</v>
      </c>
      <c r="AW44" s="182">
        <f t="shared" si="16"/>
        <v>89.919000000000096</v>
      </c>
      <c r="AX44" s="183">
        <f t="shared" si="17"/>
        <v>2368.4575449540002</v>
      </c>
      <c r="AY44" s="183">
        <f t="shared" si="18"/>
        <v>179.11634481473419</v>
      </c>
      <c r="AZ44" s="183">
        <f t="shared" si="19"/>
        <v>0</v>
      </c>
      <c r="BA44" s="183">
        <f t="shared" si="20"/>
        <v>1198.542455046</v>
      </c>
      <c r="BB44" s="183">
        <f t="shared" si="21"/>
        <v>90.640655185266084</v>
      </c>
      <c r="BC44" s="184">
        <f t="shared" si="22"/>
        <v>3567</v>
      </c>
      <c r="BD44" s="184">
        <f t="shared" si="23"/>
        <v>0</v>
      </c>
      <c r="BE44" s="184">
        <f t="shared" si="24"/>
        <v>179.11634481473419</v>
      </c>
      <c r="BF44" s="184">
        <f t="shared" si="25"/>
        <v>90.640655185266084</v>
      </c>
      <c r="BG44" s="102">
        <f t="shared" si="26"/>
        <v>0</v>
      </c>
      <c r="BH44" s="102">
        <f t="shared" si="27"/>
        <v>0</v>
      </c>
      <c r="BI44" s="102">
        <f t="shared" si="28"/>
        <v>0</v>
      </c>
      <c r="BJ44" s="102">
        <f t="shared" si="29"/>
        <v>1.9919743860000001</v>
      </c>
      <c r="BK44" s="102">
        <f t="shared" si="30"/>
        <v>1.0080256139999999</v>
      </c>
      <c r="BL44" s="102">
        <f t="shared" si="31"/>
        <v>0</v>
      </c>
      <c r="BN44" s="102"/>
    </row>
    <row r="45" spans="1:66" x14ac:dyDescent="0.25">
      <c r="A45" s="102" t="s">
        <v>19</v>
      </c>
      <c r="B45" s="102" t="s">
        <v>15</v>
      </c>
      <c r="C45" s="102" t="s">
        <v>10</v>
      </c>
      <c r="D45" s="102" t="s">
        <v>11</v>
      </c>
      <c r="E45" s="102">
        <v>83444</v>
      </c>
      <c r="F45" s="102" t="s">
        <v>9</v>
      </c>
      <c r="G45" s="102">
        <v>2.8000000000000001E-2</v>
      </c>
      <c r="H45" s="102">
        <v>0</v>
      </c>
      <c r="I45" s="102">
        <v>0</v>
      </c>
      <c r="J45" s="167">
        <f>IFERROR(H45*VLOOKUP(A45, 'Advanced Parameters'!$B$7:$G$20, 6, FALSE)*VLOOKUP(A45, 'Growth Parameters'!$B$6:$H$19, 6, FALSE), 0)</f>
        <v>0</v>
      </c>
      <c r="K45" s="167">
        <f>IFERROR(IF('Advanced Parameters'!$C$5="n",'Raw Data'!I45*VLOOKUP(A45,'Advanced Parameters'!$B$7:$G$20,6,FALSE),J45*VLOOKUP(A45,'Advanced Parameters'!$B$7:$G$20,2,FALSE))*VLOOKUP(A45, 'Growth Parameters'!$B$6:$H$19, 6, FALSE), 0)</f>
        <v>0</v>
      </c>
      <c r="L45" s="167">
        <f t="shared" si="32"/>
        <v>0</v>
      </c>
      <c r="M45" s="168">
        <f>IFERROR(IF(G45="NA","NA",IF(G45&gt;'APC Parameters'!$K$6+VLOOKUP('Raw Data'!A45, 'APC Parameters'!$H$7:$L$20, 4, FALSE), 'APC Parameters'!$L$6+VLOOKUP('Raw Data'!A45, 'APC Parameters'!$H$7:$L$20, 5, FALSE), G45*('APC Parameters'!$J$6+VLOOKUP('Raw Data'!A45, 'APC Parameters'!$H$7:$L$20, 3, FALSE))+'APC Parameters'!$I$6+VLOOKUP('Raw Data'!A45, 'APC Parameters'!$H$7:$L$20, 2, FALSE))), 0)</f>
        <v>1167.5432000000001</v>
      </c>
      <c r="N45" s="168">
        <f t="shared" si="2"/>
        <v>0</v>
      </c>
      <c r="O45" s="168">
        <f>IFERROR(IF(M45="NA",VLOOKUP(D45,'Internal Calculations'!$B$10:$C$11,2,FALSE), M45)*VLOOKUP(A45, 'Growth Parameters'!$B$6:$H$19, 7, FALSE), 0)</f>
        <v>1167.5432000000001</v>
      </c>
      <c r="P45" s="177">
        <f t="shared" si="3"/>
        <v>0</v>
      </c>
      <c r="Q45" s="178">
        <f>IF('Funding Allocation Parameters'!$C$5="Basic Library Subsidy", MIN(O45*('Funding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MIN($O45*(VLOOKUP(CONCATENATE($A45, 'Funding Allocation Parameters'!$I$5), 'Library Subsidy Complex'!$C$2:$J$55, 2, FALSE)), VLOOKUP(CONCATENATE($A45, 'Funding Allocation Parameters'!$I$5), 'Library Subsidy Complex'!$C$2:$J$55, 4, FALSE)), 0)))))</f>
        <v>1167.5432000000001</v>
      </c>
      <c r="R45" s="178">
        <f>IF('Funding Allocation Parameters'!$C$5="Basic Library Subsidy", 0, IF('Funding Allocation Parameters'!$C$5="Grant funding",MIN(O45*('Funding Allocation Parameters'!$E$5), 'Funding Allocation Parameters'!$G$5), IF('Funding Allocation Parameters'!$C$5="Other author funding", 0, IF('Funding Allocation Parameters'!$C$5="Any discretionary funds (grants if available, other if no grants)", MIN(O45*('Funding Allocation Parameters'!$E$5), 'Funding Allocation Parameters'!$G$5), IF('Funding Allocation Parameters'!$C$5="Complex Library Subsidy", 0, 0)))))</f>
        <v>0</v>
      </c>
      <c r="S45" s="178">
        <f>IF('Funding Allocation Parameters'!$C$5="Basic Library Subsidy", 0, IF('Funding Allocation Parameters'!$C$5="Grant funding", 0, IF('Funding Allocation Parameters'!$C$5="Other author funding",  MIN(O45*('Funding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" s="178">
        <f>IF('Funding Allocation Parameters'!$C$5="Basic Library Subsidy", MIN(O45*('Funding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MIN($O45*(VLOOKUP(CONCATENATE($A45, 'Funding Allocation Parameters'!$I$5), 'Library Subsidy Complex'!$C$2:$J$55, 6, FALSE)), VLOOKUP(CONCATENATE($A45, 'Funding Allocation Parameters'!$I$5), 'Library Subsidy Complex'!$C$2:$J$55, 8, FALSE)), 0)))))</f>
        <v>1167.5432000000001</v>
      </c>
      <c r="U45" s="178">
        <f>IF('Funding Allocation Parameters'!$C$5="Basic Library Subsidy", 0, IF('Funding Allocation Parameters'!$C$5="Grant funding", 0, IF('Funding Allocation Parameters'!$C$5="Other author funding",  MIN(O45*('Funding Allocation Parameters'!$E$5), 'Funding Allocation Parameters'!$G$5), IF('Funding Allocation Parameters'!$C$5="Any discretionary funds (grants if available, other if no grants)", MIN(O45*('Funding Allocation Parameters'!$E$5), 'Funding Allocation Parameters'!$G$5), IF('Funding Allocation Parameters'!$C$5="Complex Library Subsidy", 0, 0)))))</f>
        <v>0</v>
      </c>
      <c r="V45" s="177">
        <f t="shared" si="4"/>
        <v>0</v>
      </c>
      <c r="W45" s="177">
        <f t="shared" si="5"/>
        <v>0</v>
      </c>
      <c r="X45" s="179">
        <f>IF('Funding Allocation Parameters'!$C$6="Basic Library Subsidy", MIN(V45*'Funding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MIN(V45*VLOOKUP(CONCATENATE($A45, 'Funding Allocation Parameters'!$I$6), 'Library Subsidy Complex'!$C$2:$J$55, 2, FALSE), VLOOKUP(CONCATENATE($A45, 'Funding Allocation Parameters'!$I$6), 'Library Subsidy Complex'!$C$2:$J$55, 4, FALSE)), 0)))))</f>
        <v>0</v>
      </c>
      <c r="Y45" s="179">
        <f>IF('Funding Allocation Parameters'!$C$6="Basic Library Subsidy", 0, IF('Funding Allocation Parameters'!$C$6="Grant funding",MIN(V45*'Funding Allocation Parameters'!$E$6, 'Funding Allocation Parameters'!$G$6), IF('Funding Allocation Parameters'!$C$6="Other author funding", 0, IF('Funding Allocation Parameters'!$C$6="Any discretionary funds (grants if available, other if no grants)", MIN(V45*'Funding Allocation Parameters'!$E$6, 'Funding Allocation Parameters'!$G$6), IF('Funding Allocation Parameters'!$C$6="Complex Library Subsidy", 0, 0)))))</f>
        <v>0</v>
      </c>
      <c r="Z45" s="179">
        <f>IF('Funding Allocation Parameters'!$C$6="Basic Library Subsidy", 0, IF('Funding Allocation Parameters'!$C$6="Grant funding", 0, IF('Funding Allocation Parameters'!$C$6="Other author funding",  MIN(V45*'Funding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" s="179">
        <f>IF('Funding Allocation Parameters'!$C$6="Basic Library Subsidy", MIN(W45*'Funding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MIN(W45*VLOOKUP(CONCATENATE($A45, 'Funding Allocation Parameters'!$I$6), 'Library Subsidy Complex'!$C$2:$J$55, 3, FALSE), VLOOKUP(CONCATENATE($A45, 'Funding Allocation Parameters'!$I$6), 'Library Subsidy Complex'!$C$2:$J$55, 5, FALSE)), 0)))))</f>
        <v>0</v>
      </c>
      <c r="AB45" s="179">
        <f>IF('Funding Allocation Parameters'!$C$6="Basic Library Subsidy", 0, IF('Funding Allocation Parameters'!$C$6="Grant funding", 0, IF('Funding Allocation Parameters'!$C$6="Other author funding",  MIN(W45*'Funding Allocation Parameters'!$E$6, 'Funding Allocation Parameters'!$G$6), IF('Funding Allocation Parameters'!$C$6="Any discretionary funds (grants if available, other if no grants)", MIN(W45*'Funding Allocation Parameters'!$E$6, 'Funding Allocation Parameters'!$G$6), IF('Funding Allocation Parameters'!$C$6="Complex Library Subsidy", 0, 0)))))</f>
        <v>0</v>
      </c>
      <c r="AC45" s="177">
        <f t="shared" si="6"/>
        <v>0</v>
      </c>
      <c r="AD45" s="177">
        <f t="shared" si="7"/>
        <v>0</v>
      </c>
      <c r="AE45" s="180">
        <f>IF('Funding Allocation Parameters'!$C$7="Basic Library Subsidy", MIN(AC45*'Funding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MIN(AC45*VLOOKUP(CONCATENATE($A45, 'Funding Allocation Parameters'!$I$7), 'Library Subsidy Complex'!$C$2:$J$55, 2, FALSE), VLOOKUP(CONCATENATE($A45, 'Funding Allocation Parameters'!$I$7), 'Library Subsidy Complex'!$C$2:$J$55, 4, FALSE)), 0)))))</f>
        <v>0</v>
      </c>
      <c r="AF45" s="180">
        <f>IF('Funding Allocation Parameters'!$C$7="Basic Library Subsidy", 0, IF('Funding Allocation Parameters'!$C$7="Grant funding",MIN(AC45*'Funding Allocation Parameters'!$E$7, 'Funding Allocation Parameters'!$G$7), IF('Funding Allocation Parameters'!$C$7="Other author funding", 0, IF('Funding Allocation Parameters'!$C$7="Any discretionary funds (grants if available, other if no grants)", MIN(AC45*'Funding Allocation Parameters'!$E$7, 'Funding Allocation Parameters'!$G$7), IF('Funding Allocation Parameters'!$C$7="Complex Library Subsidy", 0, 0)))))</f>
        <v>0</v>
      </c>
      <c r="AG45" s="180">
        <f>IF('Funding Allocation Parameters'!$C$7="Basic Library Subsidy", 0, IF('Funding Allocation Parameters'!$C$7="Grant funding", 0, IF('Funding Allocation Parameters'!$C$7="Other author funding",  MIN(AC45*'Funding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" s="180">
        <f>IF('Funding Allocation Parameters'!$C$7="Basic Library Subsidy", MIN(AD45*'Funding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MIN(AD45*VLOOKUP(CONCATENATE($A45, 'Funding Allocation Parameters'!$I$7), 'Library Subsidy Complex'!$C$2:$J$55, 3, FALSE), VLOOKUP(CONCATENATE($A45, 'Funding Allocation Parameters'!$I$7), 'Library Subsidy Complex'!$C$2:$J$55, 5, FALSE)), 0)))))</f>
        <v>0</v>
      </c>
      <c r="AI45" s="180">
        <f>IF('Funding Allocation Parameters'!$C$7="Basic Library Subsidy", 0, IF('Funding Allocation Parameters'!$C$7="Grant funding", 0, IF('Funding Allocation Parameters'!$C$7="Other author funding",  MIN(AD45*'Funding Allocation Parameters'!$E$7, 'Funding Allocation Parameters'!$G$7), IF('Funding Allocation Parameters'!$C$7="Any discretionary funds (grants if available, other if no grants)", MIN(AD45*'Funding Allocation Parameters'!$E$7, 'Funding Allocation Parameters'!$G$7), IF('Funding Allocation Parameters'!$C$7="Complex Library Subsidy", 0, 0)))))</f>
        <v>0</v>
      </c>
      <c r="AJ45" s="177">
        <f t="shared" si="8"/>
        <v>0</v>
      </c>
      <c r="AK45" s="177">
        <f t="shared" si="9"/>
        <v>0</v>
      </c>
      <c r="AL45" s="181">
        <f>IF('Funding Allocation Parameters'!$C$8="Basic Library Subsidy", MIN(AJ45*'Funding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MIN(AJ45*VLOOKUP(CONCATENATE($A45, 'Funding Allocation Parameters'!$I$8), 'Library Subsidy Complex'!$C$2:$J$55, 2, FALSE), VLOOKUP(CONCATENATE($A45, 'Funding Allocation Parameters'!$I$8), 'Library Subsidy Complex'!$C$2:$J$55, 4, FALSE)), 0)))))</f>
        <v>0</v>
      </c>
      <c r="AM45" s="181">
        <f>IF('Funding Allocation Parameters'!$C$8="Basic Library Subsidy", 0, IF('Funding Allocation Parameters'!$C$8="Grant funding",MIN(AJ45*'Funding Allocation Parameters'!$E$8, 'Funding Allocation Parameters'!$G$8), IF('Funding Allocation Parameters'!$C$8="Other author funding", 0, IF('Funding Allocation Parameters'!$C$8="Any discretionary funds (grants if available, other if no grants)", MIN(AJ45*'Funding Allocation Parameters'!$E$8, 'Funding Allocation Parameters'!$G$8), IF('Funding Allocation Parameters'!$C$8="Complex Library Subsidy", 0, 0)))))</f>
        <v>0</v>
      </c>
      <c r="AN45" s="181">
        <f>IF('Funding Allocation Parameters'!$C$8="Basic Library Subsidy", 0, IF('Funding Allocation Parameters'!$C$8="Grant funding", 0, IF('Funding Allocation Parameters'!$C$8="Other author funding",  MIN(AJ45*'Funding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" s="181">
        <f>IF('Funding Allocation Parameters'!$C$8="Basic Library Subsidy", MIN(AK45*'Funding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MIN(AK45*VLOOKUP(CONCATENATE($A45, 'Funding Allocation Parameters'!$I$8), 'Library Subsidy Complex'!$C$2:$J$55, 3, FALSE), VLOOKUP(CONCATENATE($A45, 'Funding Allocation Parameters'!$I$8), 'Library Subsidy Complex'!$C$2:$J$55, 5, FALSE)), 0)))))</f>
        <v>0</v>
      </c>
      <c r="AP45" s="181">
        <f>IF('Funding Allocation Parameters'!$C$8="Basic Library Subsidy", 0, IF('Funding Allocation Parameters'!$C$8="Grant funding", 0, IF('Funding Allocation Parameters'!$C$8="Other author funding",  MIN(AK45*'Funding Allocation Parameters'!$E$8, 'Funding Allocation Parameters'!$G$8), IF('Funding Allocation Parameters'!$C$8="Any discretionary funds (grants if available, other if no grants)", MIN(AK45*'Funding Allocation Parameters'!$E$8, 'Funding Allocation Parameters'!$G$8), IF('Funding Allocation Parameters'!$C$8="Complex Library Subsidy", 0, 0)))))</f>
        <v>0</v>
      </c>
      <c r="AQ45" s="177">
        <f t="shared" si="10"/>
        <v>0</v>
      </c>
      <c r="AR45" s="177">
        <f t="shared" si="11"/>
        <v>0</v>
      </c>
      <c r="AS45" s="182">
        <f t="shared" si="12"/>
        <v>1167.5432000000001</v>
      </c>
      <c r="AT45" s="182">
        <f t="shared" si="13"/>
        <v>0</v>
      </c>
      <c r="AU45" s="182">
        <f t="shared" si="14"/>
        <v>0</v>
      </c>
      <c r="AV45" s="182">
        <f t="shared" si="15"/>
        <v>1167.5432000000001</v>
      </c>
      <c r="AW45" s="182">
        <f t="shared" si="16"/>
        <v>0</v>
      </c>
      <c r="AX45" s="183">
        <f t="shared" si="17"/>
        <v>0</v>
      </c>
      <c r="AY45" s="183">
        <f t="shared" si="18"/>
        <v>0</v>
      </c>
      <c r="AZ45" s="183">
        <f t="shared" si="19"/>
        <v>0</v>
      </c>
      <c r="BA45" s="183">
        <f t="shared" si="20"/>
        <v>0</v>
      </c>
      <c r="BB45" s="183">
        <f t="shared" si="21"/>
        <v>0</v>
      </c>
      <c r="BC45" s="184">
        <f t="shared" si="22"/>
        <v>0</v>
      </c>
      <c r="BD45" s="184">
        <f t="shared" si="23"/>
        <v>0</v>
      </c>
      <c r="BE45" s="184">
        <f t="shared" si="24"/>
        <v>0</v>
      </c>
      <c r="BF45" s="184">
        <f t="shared" si="25"/>
        <v>0</v>
      </c>
      <c r="BG45" s="102">
        <f t="shared" si="26"/>
        <v>0</v>
      </c>
      <c r="BH45" s="102">
        <f t="shared" si="27"/>
        <v>0</v>
      </c>
      <c r="BI45" s="102">
        <f t="shared" si="28"/>
        <v>0</v>
      </c>
      <c r="BJ45" s="102">
        <f t="shared" si="29"/>
        <v>0</v>
      </c>
      <c r="BK45" s="102">
        <f t="shared" si="30"/>
        <v>0</v>
      </c>
      <c r="BL45" s="102">
        <f t="shared" si="31"/>
        <v>0</v>
      </c>
      <c r="BN45" s="102"/>
    </row>
    <row r="46" spans="1:66" x14ac:dyDescent="0.25">
      <c r="A46" s="102" t="s">
        <v>19</v>
      </c>
      <c r="B46" s="102" t="s">
        <v>15</v>
      </c>
      <c r="C46" s="102" t="s">
        <v>10</v>
      </c>
      <c r="D46" s="102" t="s">
        <v>11</v>
      </c>
      <c r="E46" s="102">
        <v>20600195636</v>
      </c>
      <c r="F46" s="102" t="s">
        <v>9</v>
      </c>
      <c r="G46" s="102">
        <v>0.27800000000000002</v>
      </c>
      <c r="H46" s="102">
        <v>0</v>
      </c>
      <c r="I46" s="102">
        <v>0</v>
      </c>
      <c r="J46" s="167">
        <f>IFERROR(H46*VLOOKUP(A46, 'Advanced Parameters'!$B$7:$G$20, 6, FALSE)*VLOOKUP(A46, 'Growth Parameters'!$B$6:$H$19, 6, FALSE), 0)</f>
        <v>0</v>
      </c>
      <c r="K46" s="167">
        <f>IFERROR(IF('Advanced Parameters'!$C$5="n",'Raw Data'!I46*VLOOKUP(A46,'Advanced Parameters'!$B$7:$G$20,6,FALSE),J46*VLOOKUP(A46,'Advanced Parameters'!$B$7:$G$20,2,FALSE))*VLOOKUP(A46, 'Growth Parameters'!$B$6:$H$19, 6, FALSE), 0)</f>
        <v>0</v>
      </c>
      <c r="L46" s="167">
        <f t="shared" si="32"/>
        <v>0</v>
      </c>
      <c r="M46" s="168">
        <f>IFERROR(IF(G46="NA","NA",IF(G46&gt;'APC Parameters'!$K$6+VLOOKUP('Raw Data'!A46, 'APC Parameters'!$H$7:$L$20, 4, FALSE), 'APC Parameters'!$L$6+VLOOKUP('Raw Data'!A46, 'APC Parameters'!$H$7:$L$20, 5, FALSE), G46*('APC Parameters'!$J$6+VLOOKUP('Raw Data'!A46, 'APC Parameters'!$H$7:$L$20, 3, FALSE))+'APC Parameters'!$I$6+VLOOKUP('Raw Data'!A46, 'APC Parameters'!$H$7:$L$20, 2, FALSE))), 0)</f>
        <v>1344.8932</v>
      </c>
      <c r="N46" s="168">
        <f t="shared" si="2"/>
        <v>0</v>
      </c>
      <c r="O46" s="168">
        <f>IFERROR(IF(M46="NA",VLOOKUP(D46,'Internal Calculations'!$B$10:$C$11,2,FALSE), M46)*VLOOKUP(A46, 'Growth Parameters'!$B$6:$H$19, 7, FALSE), 0)</f>
        <v>1344.8932</v>
      </c>
      <c r="P46" s="177">
        <f t="shared" si="3"/>
        <v>0</v>
      </c>
      <c r="Q46" s="178">
        <f>IF('Funding Allocation Parameters'!$C$5="Basic Library Subsidy", MIN(O46*('Funding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MIN($O46*(VLOOKUP(CONCATENATE($A46, 'Funding Allocation Parameters'!$I$5), 'Library Subsidy Complex'!$C$2:$J$55, 2, FALSE)), VLOOKUP(CONCATENATE($A46, 'Funding Allocation Parameters'!$I$5), 'Library Subsidy Complex'!$C$2:$J$55, 4, FALSE)), 0)))))</f>
        <v>1189</v>
      </c>
      <c r="R46" s="178">
        <f>IF('Funding Allocation Parameters'!$C$5="Basic Library Subsidy", 0, IF('Funding Allocation Parameters'!$C$5="Grant funding",MIN(O46*('Funding Allocation Parameters'!$E$5), 'Funding Allocation Parameters'!$G$5), IF('Funding Allocation Parameters'!$C$5="Other author funding", 0, IF('Funding Allocation Parameters'!$C$5="Any discretionary funds (grants if available, other if no grants)", MIN(O46*('Funding Allocation Parameters'!$E$5), 'Funding Allocation Parameters'!$G$5), IF('Funding Allocation Parameters'!$C$5="Complex Library Subsidy", 0, 0)))))</f>
        <v>0</v>
      </c>
      <c r="S46" s="178">
        <f>IF('Funding Allocation Parameters'!$C$5="Basic Library Subsidy", 0, IF('Funding Allocation Parameters'!$C$5="Grant funding", 0, IF('Funding Allocation Parameters'!$C$5="Other author funding",  MIN(O46*('Funding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" s="178">
        <f>IF('Funding Allocation Parameters'!$C$5="Basic Library Subsidy", MIN(O46*('Funding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MIN($O46*(VLOOKUP(CONCATENATE($A46, 'Funding Allocation Parameters'!$I$5), 'Library Subsidy Complex'!$C$2:$J$55, 6, FALSE)), VLOOKUP(CONCATENATE($A46, 'Funding Allocation Parameters'!$I$5), 'Library Subsidy Complex'!$C$2:$J$55, 8, FALSE)), 0)))))</f>
        <v>1189</v>
      </c>
      <c r="U46" s="178">
        <f>IF('Funding Allocation Parameters'!$C$5="Basic Library Subsidy", 0, IF('Funding Allocation Parameters'!$C$5="Grant funding", 0, IF('Funding Allocation Parameters'!$C$5="Other author funding",  MIN(O46*('Funding Allocation Parameters'!$E$5), 'Funding Allocation Parameters'!$G$5), IF('Funding Allocation Parameters'!$C$5="Any discretionary funds (grants if available, other if no grants)", MIN(O46*('Funding Allocation Parameters'!$E$5), 'Funding Allocation Parameters'!$G$5), IF('Funding Allocation Parameters'!$C$5="Complex Library Subsidy", 0, 0)))))</f>
        <v>0</v>
      </c>
      <c r="V46" s="177">
        <f t="shared" si="4"/>
        <v>155.89319999999998</v>
      </c>
      <c r="W46" s="177">
        <f t="shared" si="5"/>
        <v>155.89319999999998</v>
      </c>
      <c r="X46" s="179">
        <f>IF('Funding Allocation Parameters'!$C$6="Basic Library Subsidy", MIN(V46*'Funding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MIN(V46*VLOOKUP(CONCATENATE($A46, 'Funding Allocation Parameters'!$I$6), 'Library Subsidy Complex'!$C$2:$J$55, 2, FALSE), VLOOKUP(CONCATENATE($A46, 'Funding Allocation Parameters'!$I$6), 'Library Subsidy Complex'!$C$2:$J$55, 4, FALSE)), 0)))))</f>
        <v>0</v>
      </c>
      <c r="Y46" s="179">
        <f>IF('Funding Allocation Parameters'!$C$6="Basic Library Subsidy", 0, IF('Funding Allocation Parameters'!$C$6="Grant funding",MIN(V46*'Funding Allocation Parameters'!$E$6, 'Funding Allocation Parameters'!$G$6), IF('Funding Allocation Parameters'!$C$6="Other author funding", 0, IF('Funding Allocation Parameters'!$C$6="Any discretionary funds (grants if available, other if no grants)", MIN(V46*'Funding Allocation Parameters'!$E$6, 'Funding Allocation Parameters'!$G$6), IF('Funding Allocation Parameters'!$C$6="Complex Library Subsidy", 0, 0)))))</f>
        <v>155.89319999999998</v>
      </c>
      <c r="Z46" s="179">
        <f>IF('Funding Allocation Parameters'!$C$6="Basic Library Subsidy", 0, IF('Funding Allocation Parameters'!$C$6="Grant funding", 0, IF('Funding Allocation Parameters'!$C$6="Other author funding",  MIN(V46*'Funding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" s="179">
        <f>IF('Funding Allocation Parameters'!$C$6="Basic Library Subsidy", MIN(W46*'Funding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MIN(W46*VLOOKUP(CONCATENATE($A46, 'Funding Allocation Parameters'!$I$6), 'Library Subsidy Complex'!$C$2:$J$55, 3, FALSE), VLOOKUP(CONCATENATE($A46, 'Funding Allocation Parameters'!$I$6), 'Library Subsidy Complex'!$C$2:$J$55, 5, FALSE)), 0)))))</f>
        <v>0</v>
      </c>
      <c r="AB46" s="179">
        <f>IF('Funding Allocation Parameters'!$C$6="Basic Library Subsidy", 0, IF('Funding Allocation Parameters'!$C$6="Grant funding", 0, IF('Funding Allocation Parameters'!$C$6="Other author funding",  MIN(W46*'Funding Allocation Parameters'!$E$6, 'Funding Allocation Parameters'!$G$6), IF('Funding Allocation Parameters'!$C$6="Any discretionary funds (grants if available, other if no grants)", MIN(W46*'Funding Allocation Parameters'!$E$6, 'Funding Allocation Parameters'!$G$6), IF('Funding Allocation Parameters'!$C$6="Complex Library Subsidy", 0, 0)))))</f>
        <v>155.89319999999998</v>
      </c>
      <c r="AC46" s="177">
        <f t="shared" si="6"/>
        <v>0</v>
      </c>
      <c r="AD46" s="177">
        <f t="shared" si="7"/>
        <v>0</v>
      </c>
      <c r="AE46" s="180">
        <f>IF('Funding Allocation Parameters'!$C$7="Basic Library Subsidy", MIN(AC46*'Funding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MIN(AC46*VLOOKUP(CONCATENATE($A46, 'Funding Allocation Parameters'!$I$7), 'Library Subsidy Complex'!$C$2:$J$55, 2, FALSE), VLOOKUP(CONCATENATE($A46, 'Funding Allocation Parameters'!$I$7), 'Library Subsidy Complex'!$C$2:$J$55, 4, FALSE)), 0)))))</f>
        <v>0</v>
      </c>
      <c r="AF46" s="180">
        <f>IF('Funding Allocation Parameters'!$C$7="Basic Library Subsidy", 0, IF('Funding Allocation Parameters'!$C$7="Grant funding",MIN(AC46*'Funding Allocation Parameters'!$E$7, 'Funding Allocation Parameters'!$G$7), IF('Funding Allocation Parameters'!$C$7="Other author funding", 0, IF('Funding Allocation Parameters'!$C$7="Any discretionary funds (grants if available, other if no grants)", MIN(AC46*'Funding Allocation Parameters'!$E$7, 'Funding Allocation Parameters'!$G$7), IF('Funding Allocation Parameters'!$C$7="Complex Library Subsidy", 0, 0)))))</f>
        <v>0</v>
      </c>
      <c r="AG46" s="180">
        <f>IF('Funding Allocation Parameters'!$C$7="Basic Library Subsidy", 0, IF('Funding Allocation Parameters'!$C$7="Grant funding", 0, IF('Funding Allocation Parameters'!$C$7="Other author funding",  MIN(AC46*'Funding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" s="180">
        <f>IF('Funding Allocation Parameters'!$C$7="Basic Library Subsidy", MIN(AD46*'Funding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MIN(AD46*VLOOKUP(CONCATENATE($A46, 'Funding Allocation Parameters'!$I$7), 'Library Subsidy Complex'!$C$2:$J$55, 3, FALSE), VLOOKUP(CONCATENATE($A46, 'Funding Allocation Parameters'!$I$7), 'Library Subsidy Complex'!$C$2:$J$55, 5, FALSE)), 0)))))</f>
        <v>0</v>
      </c>
      <c r="AI46" s="180">
        <f>IF('Funding Allocation Parameters'!$C$7="Basic Library Subsidy", 0, IF('Funding Allocation Parameters'!$C$7="Grant funding", 0, IF('Funding Allocation Parameters'!$C$7="Other author funding",  MIN(AD46*'Funding Allocation Parameters'!$E$7, 'Funding Allocation Parameters'!$G$7), IF('Funding Allocation Parameters'!$C$7="Any discretionary funds (grants if available, other if no grants)", MIN(AD46*'Funding Allocation Parameters'!$E$7, 'Funding Allocation Parameters'!$G$7), IF('Funding Allocation Parameters'!$C$7="Complex Library Subsidy", 0, 0)))))</f>
        <v>0</v>
      </c>
      <c r="AJ46" s="177">
        <f t="shared" si="8"/>
        <v>0</v>
      </c>
      <c r="AK46" s="177">
        <f t="shared" si="9"/>
        <v>0</v>
      </c>
      <c r="AL46" s="181">
        <f>IF('Funding Allocation Parameters'!$C$8="Basic Library Subsidy", MIN(AJ46*'Funding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MIN(AJ46*VLOOKUP(CONCATENATE($A46, 'Funding Allocation Parameters'!$I$8), 'Library Subsidy Complex'!$C$2:$J$55, 2, FALSE), VLOOKUP(CONCATENATE($A46, 'Funding Allocation Parameters'!$I$8), 'Library Subsidy Complex'!$C$2:$J$55, 4, FALSE)), 0)))))</f>
        <v>0</v>
      </c>
      <c r="AM46" s="181">
        <f>IF('Funding Allocation Parameters'!$C$8="Basic Library Subsidy", 0, IF('Funding Allocation Parameters'!$C$8="Grant funding",MIN(AJ46*'Funding Allocation Parameters'!$E$8, 'Funding Allocation Parameters'!$G$8), IF('Funding Allocation Parameters'!$C$8="Other author funding", 0, IF('Funding Allocation Parameters'!$C$8="Any discretionary funds (grants if available, other if no grants)", MIN(AJ46*'Funding Allocation Parameters'!$E$8, 'Funding Allocation Parameters'!$G$8), IF('Funding Allocation Parameters'!$C$8="Complex Library Subsidy", 0, 0)))))</f>
        <v>0</v>
      </c>
      <c r="AN46" s="181">
        <f>IF('Funding Allocation Parameters'!$C$8="Basic Library Subsidy", 0, IF('Funding Allocation Parameters'!$C$8="Grant funding", 0, IF('Funding Allocation Parameters'!$C$8="Other author funding",  MIN(AJ46*'Funding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" s="181">
        <f>IF('Funding Allocation Parameters'!$C$8="Basic Library Subsidy", MIN(AK46*'Funding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MIN(AK46*VLOOKUP(CONCATENATE($A46, 'Funding Allocation Parameters'!$I$8), 'Library Subsidy Complex'!$C$2:$J$55, 3, FALSE), VLOOKUP(CONCATENATE($A46, 'Funding Allocation Parameters'!$I$8), 'Library Subsidy Complex'!$C$2:$J$55, 5, FALSE)), 0)))))</f>
        <v>0</v>
      </c>
      <c r="AP46" s="181">
        <f>IF('Funding Allocation Parameters'!$C$8="Basic Library Subsidy", 0, IF('Funding Allocation Parameters'!$C$8="Grant funding", 0, IF('Funding Allocation Parameters'!$C$8="Other author funding",  MIN(AK46*'Funding Allocation Parameters'!$E$8, 'Funding Allocation Parameters'!$G$8), IF('Funding Allocation Parameters'!$C$8="Any discretionary funds (grants if available, other if no grants)", MIN(AK46*'Funding Allocation Parameters'!$E$8, 'Funding Allocation Parameters'!$G$8), IF('Funding Allocation Parameters'!$C$8="Complex Library Subsidy", 0, 0)))))</f>
        <v>0</v>
      </c>
      <c r="AQ46" s="177">
        <f t="shared" si="10"/>
        <v>0</v>
      </c>
      <c r="AR46" s="177">
        <f t="shared" si="11"/>
        <v>0</v>
      </c>
      <c r="AS46" s="182">
        <f t="shared" si="12"/>
        <v>1189</v>
      </c>
      <c r="AT46" s="182">
        <f t="shared" si="13"/>
        <v>155.89319999999998</v>
      </c>
      <c r="AU46" s="182">
        <f t="shared" si="14"/>
        <v>0</v>
      </c>
      <c r="AV46" s="182">
        <f t="shared" si="15"/>
        <v>1189</v>
      </c>
      <c r="AW46" s="182">
        <f t="shared" si="16"/>
        <v>155.89319999999998</v>
      </c>
      <c r="AX46" s="183">
        <f t="shared" si="17"/>
        <v>0</v>
      </c>
      <c r="AY46" s="183">
        <f t="shared" si="18"/>
        <v>0</v>
      </c>
      <c r="AZ46" s="183">
        <f t="shared" si="19"/>
        <v>0</v>
      </c>
      <c r="BA46" s="183">
        <f t="shared" si="20"/>
        <v>0</v>
      </c>
      <c r="BB46" s="183">
        <f t="shared" si="21"/>
        <v>0</v>
      </c>
      <c r="BC46" s="184">
        <f t="shared" si="22"/>
        <v>0</v>
      </c>
      <c r="BD46" s="184">
        <f t="shared" si="23"/>
        <v>0</v>
      </c>
      <c r="BE46" s="184">
        <f t="shared" si="24"/>
        <v>0</v>
      </c>
      <c r="BF46" s="184">
        <f t="shared" si="25"/>
        <v>0</v>
      </c>
      <c r="BG46" s="102">
        <f t="shared" si="26"/>
        <v>0</v>
      </c>
      <c r="BH46" s="102">
        <f t="shared" si="27"/>
        <v>0</v>
      </c>
      <c r="BI46" s="102">
        <f t="shared" si="28"/>
        <v>0</v>
      </c>
      <c r="BJ46" s="102">
        <f t="shared" si="29"/>
        <v>0</v>
      </c>
      <c r="BK46" s="102">
        <f t="shared" si="30"/>
        <v>0</v>
      </c>
      <c r="BL46" s="102">
        <f t="shared" si="31"/>
        <v>0</v>
      </c>
      <c r="BN46" s="102"/>
    </row>
    <row r="47" spans="1:66" x14ac:dyDescent="0.25">
      <c r="A47" s="102" t="s">
        <v>19</v>
      </c>
      <c r="B47" s="102" t="s">
        <v>15</v>
      </c>
      <c r="C47" s="102" t="s">
        <v>10</v>
      </c>
      <c r="D47" s="102" t="s">
        <v>11</v>
      </c>
      <c r="E47" s="102">
        <v>14937</v>
      </c>
      <c r="F47" s="102" t="s">
        <v>9</v>
      </c>
      <c r="G47" s="102">
        <v>0.99</v>
      </c>
      <c r="H47" s="102">
        <v>2</v>
      </c>
      <c r="I47" s="102">
        <v>1.3279829240000001</v>
      </c>
      <c r="J47" s="167">
        <f>IFERROR(H47*VLOOKUP(A47, 'Advanced Parameters'!$B$7:$G$20, 6, FALSE)*VLOOKUP(A47, 'Growth Parameters'!$B$6:$H$19, 6, FALSE), 0)</f>
        <v>2</v>
      </c>
      <c r="K47" s="167">
        <f>IFERROR(IF('Advanced Parameters'!$C$5="n",'Raw Data'!I47*VLOOKUP(A47,'Advanced Parameters'!$B$7:$G$20,6,FALSE),J47*VLOOKUP(A47,'Advanced Parameters'!$B$7:$G$20,2,FALSE))*VLOOKUP(A47, 'Growth Parameters'!$B$6:$H$19, 6, FALSE), 0)</f>
        <v>1.3279829240000001</v>
      </c>
      <c r="L47" s="167">
        <f t="shared" si="32"/>
        <v>0.67201707599999994</v>
      </c>
      <c r="M47" s="168">
        <f>IFERROR(IF(G47="NA","NA",IF(G47&gt;'APC Parameters'!$K$6+VLOOKUP('Raw Data'!A47, 'APC Parameters'!$H$7:$L$20, 4, FALSE), 'APC Parameters'!$L$6+VLOOKUP('Raw Data'!A47, 'APC Parameters'!$H$7:$L$20, 5, FALSE), G47*('APC Parameters'!$J$6+VLOOKUP('Raw Data'!A47, 'APC Parameters'!$H$7:$L$20, 3, FALSE))+'APC Parameters'!$I$6+VLOOKUP('Raw Data'!A47, 'APC Parameters'!$H$7:$L$20, 2, FALSE))), 0)</f>
        <v>1849.9859999999999</v>
      </c>
      <c r="N47" s="168">
        <f t="shared" si="2"/>
        <v>3699.9719999999998</v>
      </c>
      <c r="O47" s="168">
        <f>IFERROR(IF(M47="NA",VLOOKUP(D47,'Internal Calculations'!$B$10:$C$11,2,FALSE), M47)*VLOOKUP(A47, 'Growth Parameters'!$B$6:$H$19, 7, FALSE), 0)</f>
        <v>1849.9859999999999</v>
      </c>
      <c r="P47" s="177">
        <f t="shared" si="3"/>
        <v>3699.9719999999998</v>
      </c>
      <c r="Q47" s="178">
        <f>IF('Funding Allocation Parameters'!$C$5="Basic Library Subsidy", MIN(O47*('Funding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MIN($O47*(VLOOKUP(CONCATENATE($A47, 'Funding Allocation Parameters'!$I$5), 'Library Subsidy Complex'!$C$2:$J$55, 2, FALSE)), VLOOKUP(CONCATENATE($A47, 'Funding Allocation Parameters'!$I$5), 'Library Subsidy Complex'!$C$2:$J$55, 4, FALSE)), 0)))))</f>
        <v>1189</v>
      </c>
      <c r="R47" s="178">
        <f>IF('Funding Allocation Parameters'!$C$5="Basic Library Subsidy", 0, IF('Funding Allocation Parameters'!$C$5="Grant funding",MIN(O47*('Funding Allocation Parameters'!$E$5), 'Funding Allocation Parameters'!$G$5), IF('Funding Allocation Parameters'!$C$5="Other author funding", 0, IF('Funding Allocation Parameters'!$C$5="Any discretionary funds (grants if available, other if no grants)", MIN(O47*('Funding Allocation Parameters'!$E$5), 'Funding Allocation Parameters'!$G$5), IF('Funding Allocation Parameters'!$C$5="Complex Library Subsidy", 0, 0)))))</f>
        <v>0</v>
      </c>
      <c r="S47" s="178">
        <f>IF('Funding Allocation Parameters'!$C$5="Basic Library Subsidy", 0, IF('Funding Allocation Parameters'!$C$5="Grant funding", 0, IF('Funding Allocation Parameters'!$C$5="Other author funding",  MIN(O47*('Funding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" s="178">
        <f>IF('Funding Allocation Parameters'!$C$5="Basic Library Subsidy", MIN(O47*('Funding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MIN($O47*(VLOOKUP(CONCATENATE($A47, 'Funding Allocation Parameters'!$I$5), 'Library Subsidy Complex'!$C$2:$J$55, 6, FALSE)), VLOOKUP(CONCATENATE($A47, 'Funding Allocation Parameters'!$I$5), 'Library Subsidy Complex'!$C$2:$J$55, 8, FALSE)), 0)))))</f>
        <v>1189</v>
      </c>
      <c r="U47" s="178">
        <f>IF('Funding Allocation Parameters'!$C$5="Basic Library Subsidy", 0, IF('Funding Allocation Parameters'!$C$5="Grant funding", 0, IF('Funding Allocation Parameters'!$C$5="Other author funding",  MIN(O47*('Funding Allocation Parameters'!$E$5), 'Funding Allocation Parameters'!$G$5), IF('Funding Allocation Parameters'!$C$5="Any discretionary funds (grants if available, other if no grants)", MIN(O47*('Funding Allocation Parameters'!$E$5), 'Funding Allocation Parameters'!$G$5), IF('Funding Allocation Parameters'!$C$5="Complex Library Subsidy", 0, 0)))))</f>
        <v>0</v>
      </c>
      <c r="V47" s="177">
        <f t="shared" si="4"/>
        <v>660.98599999999988</v>
      </c>
      <c r="W47" s="177">
        <f t="shared" si="5"/>
        <v>660.98599999999988</v>
      </c>
      <c r="X47" s="179">
        <f>IF('Funding Allocation Parameters'!$C$6="Basic Library Subsidy", MIN(V47*'Funding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MIN(V47*VLOOKUP(CONCATENATE($A47, 'Funding Allocation Parameters'!$I$6), 'Library Subsidy Complex'!$C$2:$J$55, 2, FALSE), VLOOKUP(CONCATENATE($A47, 'Funding Allocation Parameters'!$I$6), 'Library Subsidy Complex'!$C$2:$J$55, 4, FALSE)), 0)))))</f>
        <v>0</v>
      </c>
      <c r="Y47" s="179">
        <f>IF('Funding Allocation Parameters'!$C$6="Basic Library Subsidy", 0, IF('Funding Allocation Parameters'!$C$6="Grant funding",MIN(V47*'Funding Allocation Parameters'!$E$6, 'Funding Allocation Parameters'!$G$6), IF('Funding Allocation Parameters'!$C$6="Other author funding", 0, IF('Funding Allocation Parameters'!$C$6="Any discretionary funds (grants if available, other if no grants)", MIN(V47*'Funding Allocation Parameters'!$E$6, 'Funding Allocation Parameters'!$G$6), IF('Funding Allocation Parameters'!$C$6="Complex Library Subsidy", 0, 0)))))</f>
        <v>660.98599999999988</v>
      </c>
      <c r="Z47" s="179">
        <f>IF('Funding Allocation Parameters'!$C$6="Basic Library Subsidy", 0, IF('Funding Allocation Parameters'!$C$6="Grant funding", 0, IF('Funding Allocation Parameters'!$C$6="Other author funding",  MIN(V47*'Funding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" s="179">
        <f>IF('Funding Allocation Parameters'!$C$6="Basic Library Subsidy", MIN(W47*'Funding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MIN(W47*VLOOKUP(CONCATENATE($A47, 'Funding Allocation Parameters'!$I$6), 'Library Subsidy Complex'!$C$2:$J$55, 3, FALSE), VLOOKUP(CONCATENATE($A47, 'Funding Allocation Parameters'!$I$6), 'Library Subsidy Complex'!$C$2:$J$55, 5, FALSE)), 0)))))</f>
        <v>0</v>
      </c>
      <c r="AB47" s="179">
        <f>IF('Funding Allocation Parameters'!$C$6="Basic Library Subsidy", 0, IF('Funding Allocation Parameters'!$C$6="Grant funding", 0, IF('Funding Allocation Parameters'!$C$6="Other author funding",  MIN(W47*'Funding Allocation Parameters'!$E$6, 'Funding Allocation Parameters'!$G$6), IF('Funding Allocation Parameters'!$C$6="Any discretionary funds (grants if available, other if no grants)", MIN(W47*'Funding Allocation Parameters'!$E$6, 'Funding Allocation Parameters'!$G$6), IF('Funding Allocation Parameters'!$C$6="Complex Library Subsidy", 0, 0)))))</f>
        <v>660.98599999999988</v>
      </c>
      <c r="AC47" s="177">
        <f t="shared" si="6"/>
        <v>0</v>
      </c>
      <c r="AD47" s="177">
        <f t="shared" si="7"/>
        <v>0</v>
      </c>
      <c r="AE47" s="180">
        <f>IF('Funding Allocation Parameters'!$C$7="Basic Library Subsidy", MIN(AC47*'Funding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MIN(AC47*VLOOKUP(CONCATENATE($A47, 'Funding Allocation Parameters'!$I$7), 'Library Subsidy Complex'!$C$2:$J$55, 2, FALSE), VLOOKUP(CONCATENATE($A47, 'Funding Allocation Parameters'!$I$7), 'Library Subsidy Complex'!$C$2:$J$55, 4, FALSE)), 0)))))</f>
        <v>0</v>
      </c>
      <c r="AF47" s="180">
        <f>IF('Funding Allocation Parameters'!$C$7="Basic Library Subsidy", 0, IF('Funding Allocation Parameters'!$C$7="Grant funding",MIN(AC47*'Funding Allocation Parameters'!$E$7, 'Funding Allocation Parameters'!$G$7), IF('Funding Allocation Parameters'!$C$7="Other author funding", 0, IF('Funding Allocation Parameters'!$C$7="Any discretionary funds (grants if available, other if no grants)", MIN(AC47*'Funding Allocation Parameters'!$E$7, 'Funding Allocation Parameters'!$G$7), IF('Funding Allocation Parameters'!$C$7="Complex Library Subsidy", 0, 0)))))</f>
        <v>0</v>
      </c>
      <c r="AG47" s="180">
        <f>IF('Funding Allocation Parameters'!$C$7="Basic Library Subsidy", 0, IF('Funding Allocation Parameters'!$C$7="Grant funding", 0, IF('Funding Allocation Parameters'!$C$7="Other author funding",  MIN(AC47*'Funding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" s="180">
        <f>IF('Funding Allocation Parameters'!$C$7="Basic Library Subsidy", MIN(AD47*'Funding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MIN(AD47*VLOOKUP(CONCATENATE($A47, 'Funding Allocation Parameters'!$I$7), 'Library Subsidy Complex'!$C$2:$J$55, 3, FALSE), VLOOKUP(CONCATENATE($A47, 'Funding Allocation Parameters'!$I$7), 'Library Subsidy Complex'!$C$2:$J$55, 5, FALSE)), 0)))))</f>
        <v>0</v>
      </c>
      <c r="AI47" s="180">
        <f>IF('Funding Allocation Parameters'!$C$7="Basic Library Subsidy", 0, IF('Funding Allocation Parameters'!$C$7="Grant funding", 0, IF('Funding Allocation Parameters'!$C$7="Other author funding",  MIN(AD47*'Funding Allocation Parameters'!$E$7, 'Funding Allocation Parameters'!$G$7), IF('Funding Allocation Parameters'!$C$7="Any discretionary funds (grants if available, other if no grants)", MIN(AD47*'Funding Allocation Parameters'!$E$7, 'Funding Allocation Parameters'!$G$7), IF('Funding Allocation Parameters'!$C$7="Complex Library Subsidy", 0, 0)))))</f>
        <v>0</v>
      </c>
      <c r="AJ47" s="177">
        <f t="shared" si="8"/>
        <v>0</v>
      </c>
      <c r="AK47" s="177">
        <f t="shared" si="9"/>
        <v>0</v>
      </c>
      <c r="AL47" s="181">
        <f>IF('Funding Allocation Parameters'!$C$8="Basic Library Subsidy", MIN(AJ47*'Funding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MIN(AJ47*VLOOKUP(CONCATENATE($A47, 'Funding Allocation Parameters'!$I$8), 'Library Subsidy Complex'!$C$2:$J$55, 2, FALSE), VLOOKUP(CONCATENATE($A47, 'Funding Allocation Parameters'!$I$8), 'Library Subsidy Complex'!$C$2:$J$55, 4, FALSE)), 0)))))</f>
        <v>0</v>
      </c>
      <c r="AM47" s="181">
        <f>IF('Funding Allocation Parameters'!$C$8="Basic Library Subsidy", 0, IF('Funding Allocation Parameters'!$C$8="Grant funding",MIN(AJ47*'Funding Allocation Parameters'!$E$8, 'Funding Allocation Parameters'!$G$8), IF('Funding Allocation Parameters'!$C$8="Other author funding", 0, IF('Funding Allocation Parameters'!$C$8="Any discretionary funds (grants if available, other if no grants)", MIN(AJ47*'Funding Allocation Parameters'!$E$8, 'Funding Allocation Parameters'!$G$8), IF('Funding Allocation Parameters'!$C$8="Complex Library Subsidy", 0, 0)))))</f>
        <v>0</v>
      </c>
      <c r="AN47" s="181">
        <f>IF('Funding Allocation Parameters'!$C$8="Basic Library Subsidy", 0, IF('Funding Allocation Parameters'!$C$8="Grant funding", 0, IF('Funding Allocation Parameters'!$C$8="Other author funding",  MIN(AJ47*'Funding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" s="181">
        <f>IF('Funding Allocation Parameters'!$C$8="Basic Library Subsidy", MIN(AK47*'Funding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MIN(AK47*VLOOKUP(CONCATENATE($A47, 'Funding Allocation Parameters'!$I$8), 'Library Subsidy Complex'!$C$2:$J$55, 3, FALSE), VLOOKUP(CONCATENATE($A47, 'Funding Allocation Parameters'!$I$8), 'Library Subsidy Complex'!$C$2:$J$55, 5, FALSE)), 0)))))</f>
        <v>0</v>
      </c>
      <c r="AP47" s="181">
        <f>IF('Funding Allocation Parameters'!$C$8="Basic Library Subsidy", 0, IF('Funding Allocation Parameters'!$C$8="Grant funding", 0, IF('Funding Allocation Parameters'!$C$8="Other author funding",  MIN(AK47*'Funding Allocation Parameters'!$E$8, 'Funding Allocation Parameters'!$G$8), IF('Funding Allocation Parameters'!$C$8="Any discretionary funds (grants if available, other if no grants)", MIN(AK47*'Funding Allocation Parameters'!$E$8, 'Funding Allocation Parameters'!$G$8), IF('Funding Allocation Parameters'!$C$8="Complex Library Subsidy", 0, 0)))))</f>
        <v>0</v>
      </c>
      <c r="AQ47" s="177">
        <f t="shared" si="10"/>
        <v>0</v>
      </c>
      <c r="AR47" s="177">
        <f t="shared" si="11"/>
        <v>0</v>
      </c>
      <c r="AS47" s="182">
        <f t="shared" si="12"/>
        <v>1189</v>
      </c>
      <c r="AT47" s="182">
        <f t="shared" si="13"/>
        <v>660.98599999999988</v>
      </c>
      <c r="AU47" s="182">
        <f t="shared" si="14"/>
        <v>0</v>
      </c>
      <c r="AV47" s="182">
        <f t="shared" si="15"/>
        <v>1189</v>
      </c>
      <c r="AW47" s="182">
        <f t="shared" si="16"/>
        <v>660.98599999999988</v>
      </c>
      <c r="AX47" s="183">
        <f t="shared" si="17"/>
        <v>1578.9716966360002</v>
      </c>
      <c r="AY47" s="183">
        <f t="shared" si="18"/>
        <v>877.77812100306392</v>
      </c>
      <c r="AZ47" s="183">
        <f t="shared" si="19"/>
        <v>0</v>
      </c>
      <c r="BA47" s="183">
        <f t="shared" si="20"/>
        <v>799.02830336399995</v>
      </c>
      <c r="BB47" s="183">
        <f t="shared" si="21"/>
        <v>444.19387899693589</v>
      </c>
      <c r="BC47" s="184">
        <f t="shared" si="22"/>
        <v>2378</v>
      </c>
      <c r="BD47" s="184">
        <f t="shared" si="23"/>
        <v>0</v>
      </c>
      <c r="BE47" s="184">
        <f t="shared" si="24"/>
        <v>877.77812100306392</v>
      </c>
      <c r="BF47" s="184">
        <f t="shared" si="25"/>
        <v>444.19387899693589</v>
      </c>
      <c r="BG47" s="102">
        <f t="shared" si="26"/>
        <v>0</v>
      </c>
      <c r="BH47" s="102">
        <f t="shared" si="27"/>
        <v>0</v>
      </c>
      <c r="BI47" s="102">
        <f t="shared" si="28"/>
        <v>0</v>
      </c>
      <c r="BJ47" s="102">
        <f t="shared" si="29"/>
        <v>1.3279829240000001</v>
      </c>
      <c r="BK47" s="102">
        <f t="shared" si="30"/>
        <v>0.67201707599999994</v>
      </c>
      <c r="BL47" s="102">
        <f t="shared" si="31"/>
        <v>0</v>
      </c>
      <c r="BN47" s="102"/>
    </row>
    <row r="48" spans="1:66" x14ac:dyDescent="0.25">
      <c r="A48" s="102" t="s">
        <v>19</v>
      </c>
      <c r="B48" s="102" t="s">
        <v>8</v>
      </c>
      <c r="C48" s="102" t="s">
        <v>10</v>
      </c>
      <c r="D48" s="102" t="s">
        <v>11</v>
      </c>
      <c r="E48" s="102">
        <v>92266</v>
      </c>
      <c r="F48" s="102" t="s">
        <v>9</v>
      </c>
      <c r="G48" s="102">
        <v>0.74</v>
      </c>
      <c r="H48" s="102">
        <v>0.644495412844037</v>
      </c>
      <c r="I48" s="102">
        <v>0.427939451426606</v>
      </c>
      <c r="J48" s="167">
        <f>IFERROR(H48*VLOOKUP(A48, 'Advanced Parameters'!$B$7:$G$20, 6, FALSE)*VLOOKUP(A48, 'Growth Parameters'!$B$6:$H$19, 6, FALSE), 0)</f>
        <v>0.644495412844037</v>
      </c>
      <c r="K48" s="167">
        <f>IFERROR(IF('Advanced Parameters'!$C$5="n",'Raw Data'!I48*VLOOKUP(A48,'Advanced Parameters'!$B$7:$G$20,6,FALSE),J48*VLOOKUP(A48,'Advanced Parameters'!$B$7:$G$20,2,FALSE))*VLOOKUP(A48, 'Growth Parameters'!$B$6:$H$19, 6, FALSE), 0)</f>
        <v>0.427939451426606</v>
      </c>
      <c r="L48" s="167">
        <f t="shared" si="32"/>
        <v>0.216555961417431</v>
      </c>
      <c r="M48" s="168">
        <f>IFERROR(IF(G48="NA","NA",IF(G48&gt;'APC Parameters'!$K$6+VLOOKUP('Raw Data'!A48, 'APC Parameters'!$H$7:$L$20, 4, FALSE), 'APC Parameters'!$L$6+VLOOKUP('Raw Data'!A48, 'APC Parameters'!$H$7:$L$20, 5, FALSE), G48*('APC Parameters'!$J$6+VLOOKUP('Raw Data'!A48, 'APC Parameters'!$H$7:$L$20, 3, FALSE))+'APC Parameters'!$I$6+VLOOKUP('Raw Data'!A48, 'APC Parameters'!$H$7:$L$20, 2, FALSE))), 0)</f>
        <v>1672.636</v>
      </c>
      <c r="N48" s="168">
        <f t="shared" si="2"/>
        <v>1078.0062293577987</v>
      </c>
      <c r="O48" s="168">
        <f>IFERROR(IF(M48="NA",VLOOKUP(D48,'Internal Calculations'!$B$10:$C$11,2,FALSE), M48)*VLOOKUP(A48, 'Growth Parameters'!$B$6:$H$19, 7, FALSE), 0)</f>
        <v>1672.636</v>
      </c>
      <c r="P48" s="177">
        <f t="shared" si="3"/>
        <v>1078.0062293577987</v>
      </c>
      <c r="Q48" s="178">
        <f>IF('Funding Allocation Parameters'!$C$5="Basic Library Subsidy", MIN(O48*('Funding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MIN($O48*(VLOOKUP(CONCATENATE($A48, 'Funding Allocation Parameters'!$I$5), 'Library Subsidy Complex'!$C$2:$J$55, 2, FALSE)), VLOOKUP(CONCATENATE($A48, 'Funding Allocation Parameters'!$I$5), 'Library Subsidy Complex'!$C$2:$J$55, 4, FALSE)), 0)))))</f>
        <v>1189</v>
      </c>
      <c r="R48" s="178">
        <f>IF('Funding Allocation Parameters'!$C$5="Basic Library Subsidy", 0, IF('Funding Allocation Parameters'!$C$5="Grant funding",MIN(O48*('Funding Allocation Parameters'!$E$5), 'Funding Allocation Parameters'!$G$5), IF('Funding Allocation Parameters'!$C$5="Other author funding", 0, IF('Funding Allocation Parameters'!$C$5="Any discretionary funds (grants if available, other if no grants)", MIN(O48*('Funding Allocation Parameters'!$E$5), 'Funding Allocation Parameters'!$G$5), IF('Funding Allocation Parameters'!$C$5="Complex Library Subsidy", 0, 0)))))</f>
        <v>0</v>
      </c>
      <c r="S48" s="178">
        <f>IF('Funding Allocation Parameters'!$C$5="Basic Library Subsidy", 0, IF('Funding Allocation Parameters'!$C$5="Grant funding", 0, IF('Funding Allocation Parameters'!$C$5="Other author funding",  MIN(O48*('Funding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" s="178">
        <f>IF('Funding Allocation Parameters'!$C$5="Basic Library Subsidy", MIN(O48*('Funding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MIN($O48*(VLOOKUP(CONCATENATE($A48, 'Funding Allocation Parameters'!$I$5), 'Library Subsidy Complex'!$C$2:$J$55, 6, FALSE)), VLOOKUP(CONCATENATE($A48, 'Funding Allocation Parameters'!$I$5), 'Library Subsidy Complex'!$C$2:$J$55, 8, FALSE)), 0)))))</f>
        <v>1189</v>
      </c>
      <c r="U48" s="178">
        <f>IF('Funding Allocation Parameters'!$C$5="Basic Library Subsidy", 0, IF('Funding Allocation Parameters'!$C$5="Grant funding", 0, IF('Funding Allocation Parameters'!$C$5="Other author funding",  MIN(O48*('Funding Allocation Parameters'!$E$5), 'Funding Allocation Parameters'!$G$5), IF('Funding Allocation Parameters'!$C$5="Any discretionary funds (grants if available, other if no grants)", MIN(O48*('Funding Allocation Parameters'!$E$5), 'Funding Allocation Parameters'!$G$5), IF('Funding Allocation Parameters'!$C$5="Complex Library Subsidy", 0, 0)))))</f>
        <v>0</v>
      </c>
      <c r="V48" s="177">
        <f t="shared" si="4"/>
        <v>483.63599999999997</v>
      </c>
      <c r="W48" s="177">
        <f t="shared" si="5"/>
        <v>483.63599999999997</v>
      </c>
      <c r="X48" s="179">
        <f>IF('Funding Allocation Parameters'!$C$6="Basic Library Subsidy", MIN(V48*'Funding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MIN(V48*VLOOKUP(CONCATENATE($A48, 'Funding Allocation Parameters'!$I$6), 'Library Subsidy Complex'!$C$2:$J$55, 2, FALSE), VLOOKUP(CONCATENATE($A48, 'Funding Allocation Parameters'!$I$6), 'Library Subsidy Complex'!$C$2:$J$55, 4, FALSE)), 0)))))</f>
        <v>0</v>
      </c>
      <c r="Y48" s="179">
        <f>IF('Funding Allocation Parameters'!$C$6="Basic Library Subsidy", 0, IF('Funding Allocation Parameters'!$C$6="Grant funding",MIN(V48*'Funding Allocation Parameters'!$E$6, 'Funding Allocation Parameters'!$G$6), IF('Funding Allocation Parameters'!$C$6="Other author funding", 0, IF('Funding Allocation Parameters'!$C$6="Any discretionary funds (grants if available, other if no grants)", MIN(V48*'Funding Allocation Parameters'!$E$6, 'Funding Allocation Parameters'!$G$6), IF('Funding Allocation Parameters'!$C$6="Complex Library Subsidy", 0, 0)))))</f>
        <v>483.63599999999997</v>
      </c>
      <c r="Z48" s="179">
        <f>IF('Funding Allocation Parameters'!$C$6="Basic Library Subsidy", 0, IF('Funding Allocation Parameters'!$C$6="Grant funding", 0, IF('Funding Allocation Parameters'!$C$6="Other author funding",  MIN(V48*'Funding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" s="179">
        <f>IF('Funding Allocation Parameters'!$C$6="Basic Library Subsidy", MIN(W48*'Funding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MIN(W48*VLOOKUP(CONCATENATE($A48, 'Funding Allocation Parameters'!$I$6), 'Library Subsidy Complex'!$C$2:$J$55, 3, FALSE), VLOOKUP(CONCATENATE($A48, 'Funding Allocation Parameters'!$I$6), 'Library Subsidy Complex'!$C$2:$J$55, 5, FALSE)), 0)))))</f>
        <v>0</v>
      </c>
      <c r="AB48" s="179">
        <f>IF('Funding Allocation Parameters'!$C$6="Basic Library Subsidy", 0, IF('Funding Allocation Parameters'!$C$6="Grant funding", 0, IF('Funding Allocation Parameters'!$C$6="Other author funding",  MIN(W48*'Funding Allocation Parameters'!$E$6, 'Funding Allocation Parameters'!$G$6), IF('Funding Allocation Parameters'!$C$6="Any discretionary funds (grants if available, other if no grants)", MIN(W48*'Funding Allocation Parameters'!$E$6, 'Funding Allocation Parameters'!$G$6), IF('Funding Allocation Parameters'!$C$6="Complex Library Subsidy", 0, 0)))))</f>
        <v>483.63599999999997</v>
      </c>
      <c r="AC48" s="177">
        <f t="shared" si="6"/>
        <v>0</v>
      </c>
      <c r="AD48" s="177">
        <f t="shared" si="7"/>
        <v>0</v>
      </c>
      <c r="AE48" s="180">
        <f>IF('Funding Allocation Parameters'!$C$7="Basic Library Subsidy", MIN(AC48*'Funding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MIN(AC48*VLOOKUP(CONCATENATE($A48, 'Funding Allocation Parameters'!$I$7), 'Library Subsidy Complex'!$C$2:$J$55, 2, FALSE), VLOOKUP(CONCATENATE($A48, 'Funding Allocation Parameters'!$I$7), 'Library Subsidy Complex'!$C$2:$J$55, 4, FALSE)), 0)))))</f>
        <v>0</v>
      </c>
      <c r="AF48" s="180">
        <f>IF('Funding Allocation Parameters'!$C$7="Basic Library Subsidy", 0, IF('Funding Allocation Parameters'!$C$7="Grant funding",MIN(AC48*'Funding Allocation Parameters'!$E$7, 'Funding Allocation Parameters'!$G$7), IF('Funding Allocation Parameters'!$C$7="Other author funding", 0, IF('Funding Allocation Parameters'!$C$7="Any discretionary funds (grants if available, other if no grants)", MIN(AC48*'Funding Allocation Parameters'!$E$7, 'Funding Allocation Parameters'!$G$7), IF('Funding Allocation Parameters'!$C$7="Complex Library Subsidy", 0, 0)))))</f>
        <v>0</v>
      </c>
      <c r="AG48" s="180">
        <f>IF('Funding Allocation Parameters'!$C$7="Basic Library Subsidy", 0, IF('Funding Allocation Parameters'!$C$7="Grant funding", 0, IF('Funding Allocation Parameters'!$C$7="Other author funding",  MIN(AC48*'Funding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" s="180">
        <f>IF('Funding Allocation Parameters'!$C$7="Basic Library Subsidy", MIN(AD48*'Funding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MIN(AD48*VLOOKUP(CONCATENATE($A48, 'Funding Allocation Parameters'!$I$7), 'Library Subsidy Complex'!$C$2:$J$55, 3, FALSE), VLOOKUP(CONCATENATE($A48, 'Funding Allocation Parameters'!$I$7), 'Library Subsidy Complex'!$C$2:$J$55, 5, FALSE)), 0)))))</f>
        <v>0</v>
      </c>
      <c r="AI48" s="180">
        <f>IF('Funding Allocation Parameters'!$C$7="Basic Library Subsidy", 0, IF('Funding Allocation Parameters'!$C$7="Grant funding", 0, IF('Funding Allocation Parameters'!$C$7="Other author funding",  MIN(AD48*'Funding Allocation Parameters'!$E$7, 'Funding Allocation Parameters'!$G$7), IF('Funding Allocation Parameters'!$C$7="Any discretionary funds (grants if available, other if no grants)", MIN(AD48*'Funding Allocation Parameters'!$E$7, 'Funding Allocation Parameters'!$G$7), IF('Funding Allocation Parameters'!$C$7="Complex Library Subsidy", 0, 0)))))</f>
        <v>0</v>
      </c>
      <c r="AJ48" s="177">
        <f t="shared" si="8"/>
        <v>0</v>
      </c>
      <c r="AK48" s="177">
        <f t="shared" si="9"/>
        <v>0</v>
      </c>
      <c r="AL48" s="181">
        <f>IF('Funding Allocation Parameters'!$C$8="Basic Library Subsidy", MIN(AJ48*'Funding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MIN(AJ48*VLOOKUP(CONCATENATE($A48, 'Funding Allocation Parameters'!$I$8), 'Library Subsidy Complex'!$C$2:$J$55, 2, FALSE), VLOOKUP(CONCATENATE($A48, 'Funding Allocation Parameters'!$I$8), 'Library Subsidy Complex'!$C$2:$J$55, 4, FALSE)), 0)))))</f>
        <v>0</v>
      </c>
      <c r="AM48" s="181">
        <f>IF('Funding Allocation Parameters'!$C$8="Basic Library Subsidy", 0, IF('Funding Allocation Parameters'!$C$8="Grant funding",MIN(AJ48*'Funding Allocation Parameters'!$E$8, 'Funding Allocation Parameters'!$G$8), IF('Funding Allocation Parameters'!$C$8="Other author funding", 0, IF('Funding Allocation Parameters'!$C$8="Any discretionary funds (grants if available, other if no grants)", MIN(AJ48*'Funding Allocation Parameters'!$E$8, 'Funding Allocation Parameters'!$G$8), IF('Funding Allocation Parameters'!$C$8="Complex Library Subsidy", 0, 0)))))</f>
        <v>0</v>
      </c>
      <c r="AN48" s="181">
        <f>IF('Funding Allocation Parameters'!$C$8="Basic Library Subsidy", 0, IF('Funding Allocation Parameters'!$C$8="Grant funding", 0, IF('Funding Allocation Parameters'!$C$8="Other author funding",  MIN(AJ48*'Funding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" s="181">
        <f>IF('Funding Allocation Parameters'!$C$8="Basic Library Subsidy", MIN(AK48*'Funding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MIN(AK48*VLOOKUP(CONCATENATE($A48, 'Funding Allocation Parameters'!$I$8), 'Library Subsidy Complex'!$C$2:$J$55, 3, FALSE), VLOOKUP(CONCATENATE($A48, 'Funding Allocation Parameters'!$I$8), 'Library Subsidy Complex'!$C$2:$J$55, 5, FALSE)), 0)))))</f>
        <v>0</v>
      </c>
      <c r="AP48" s="181">
        <f>IF('Funding Allocation Parameters'!$C$8="Basic Library Subsidy", 0, IF('Funding Allocation Parameters'!$C$8="Grant funding", 0, IF('Funding Allocation Parameters'!$C$8="Other author funding",  MIN(AK48*'Funding Allocation Parameters'!$E$8, 'Funding Allocation Parameters'!$G$8), IF('Funding Allocation Parameters'!$C$8="Any discretionary funds (grants if available, other if no grants)", MIN(AK48*'Funding Allocation Parameters'!$E$8, 'Funding Allocation Parameters'!$G$8), IF('Funding Allocation Parameters'!$C$8="Complex Library Subsidy", 0, 0)))))</f>
        <v>0</v>
      </c>
      <c r="AQ48" s="177">
        <f t="shared" si="10"/>
        <v>0</v>
      </c>
      <c r="AR48" s="177">
        <f t="shared" si="11"/>
        <v>0</v>
      </c>
      <c r="AS48" s="182">
        <f t="shared" si="12"/>
        <v>1189</v>
      </c>
      <c r="AT48" s="182">
        <f t="shared" si="13"/>
        <v>483.63599999999997</v>
      </c>
      <c r="AU48" s="182">
        <f t="shared" si="14"/>
        <v>0</v>
      </c>
      <c r="AV48" s="182">
        <f t="shared" si="15"/>
        <v>1189</v>
      </c>
      <c r="AW48" s="182">
        <f t="shared" si="16"/>
        <v>483.63599999999997</v>
      </c>
      <c r="AX48" s="183">
        <f t="shared" si="17"/>
        <v>508.82000774623452</v>
      </c>
      <c r="AY48" s="183">
        <f t="shared" si="18"/>
        <v>206.966924530158</v>
      </c>
      <c r="AZ48" s="183">
        <f t="shared" si="19"/>
        <v>0</v>
      </c>
      <c r="BA48" s="183">
        <f t="shared" si="20"/>
        <v>257.48503812532545</v>
      </c>
      <c r="BB48" s="183">
        <f t="shared" si="21"/>
        <v>104.73425895608065</v>
      </c>
      <c r="BC48" s="184">
        <f t="shared" si="22"/>
        <v>766.30504587155997</v>
      </c>
      <c r="BD48" s="184">
        <f t="shared" si="23"/>
        <v>0</v>
      </c>
      <c r="BE48" s="184">
        <f t="shared" si="24"/>
        <v>206.966924530158</v>
      </c>
      <c r="BF48" s="184">
        <f t="shared" si="25"/>
        <v>104.73425895608065</v>
      </c>
      <c r="BG48" s="102">
        <f t="shared" si="26"/>
        <v>0</v>
      </c>
      <c r="BH48" s="102">
        <f t="shared" si="27"/>
        <v>0</v>
      </c>
      <c r="BI48" s="102">
        <f t="shared" si="28"/>
        <v>0</v>
      </c>
      <c r="BJ48" s="102">
        <f t="shared" si="29"/>
        <v>0.427939451426606</v>
      </c>
      <c r="BK48" s="102">
        <f t="shared" si="30"/>
        <v>0.216555961417431</v>
      </c>
      <c r="BL48" s="102">
        <f t="shared" si="31"/>
        <v>0</v>
      </c>
      <c r="BN48" s="102"/>
    </row>
    <row r="49" spans="1:66" x14ac:dyDescent="0.25">
      <c r="A49" s="102" t="s">
        <v>19</v>
      </c>
      <c r="B49" s="102" t="s">
        <v>15</v>
      </c>
      <c r="C49" s="102" t="s">
        <v>10</v>
      </c>
      <c r="D49" s="102" t="s">
        <v>11</v>
      </c>
      <c r="E49" s="102">
        <v>26047</v>
      </c>
      <c r="F49" s="102" t="s">
        <v>9</v>
      </c>
      <c r="G49" s="102">
        <v>0.13700000000000001</v>
      </c>
      <c r="H49" s="102">
        <v>1</v>
      </c>
      <c r="I49" s="102">
        <v>0.66399146200000003</v>
      </c>
      <c r="J49" s="167">
        <f>IFERROR(H49*VLOOKUP(A49, 'Advanced Parameters'!$B$7:$G$20, 6, FALSE)*VLOOKUP(A49, 'Growth Parameters'!$B$6:$H$19, 6, FALSE), 0)</f>
        <v>1</v>
      </c>
      <c r="K49" s="167">
        <f>IFERROR(IF('Advanced Parameters'!$C$5="n",'Raw Data'!I49*VLOOKUP(A49,'Advanced Parameters'!$B$7:$G$20,6,FALSE),J49*VLOOKUP(A49,'Advanced Parameters'!$B$7:$G$20,2,FALSE))*VLOOKUP(A49, 'Growth Parameters'!$B$6:$H$19, 6, FALSE), 0)</f>
        <v>0.66399146200000003</v>
      </c>
      <c r="L49" s="167">
        <f t="shared" si="32"/>
        <v>0.33600853799999997</v>
      </c>
      <c r="M49" s="168">
        <f>IFERROR(IF(G49="NA","NA",IF(G49&gt;'APC Parameters'!$K$6+VLOOKUP('Raw Data'!A49, 'APC Parameters'!$H$7:$L$20, 4, FALSE), 'APC Parameters'!$L$6+VLOOKUP('Raw Data'!A49, 'APC Parameters'!$H$7:$L$20, 5, FALSE), G49*('APC Parameters'!$J$6+VLOOKUP('Raw Data'!A49, 'APC Parameters'!$H$7:$L$20, 3, FALSE))+'APC Parameters'!$I$6+VLOOKUP('Raw Data'!A49, 'APC Parameters'!$H$7:$L$20, 2, FALSE))), 0)</f>
        <v>1244.8678</v>
      </c>
      <c r="N49" s="168">
        <f t="shared" si="2"/>
        <v>1244.8678</v>
      </c>
      <c r="O49" s="168">
        <f>IFERROR(IF(M49="NA",VLOOKUP(D49,'Internal Calculations'!$B$10:$C$11,2,FALSE), M49)*VLOOKUP(A49, 'Growth Parameters'!$B$6:$H$19, 7, FALSE), 0)</f>
        <v>1244.8678</v>
      </c>
      <c r="P49" s="177">
        <f t="shared" si="3"/>
        <v>1244.8678</v>
      </c>
      <c r="Q49" s="178">
        <f>IF('Funding Allocation Parameters'!$C$5="Basic Library Subsidy", MIN(O49*('Funding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MIN($O49*(VLOOKUP(CONCATENATE($A49, 'Funding Allocation Parameters'!$I$5), 'Library Subsidy Complex'!$C$2:$J$55, 2, FALSE)), VLOOKUP(CONCATENATE($A49, 'Funding Allocation Parameters'!$I$5), 'Library Subsidy Complex'!$C$2:$J$55, 4, FALSE)), 0)))))</f>
        <v>1189</v>
      </c>
      <c r="R49" s="178">
        <f>IF('Funding Allocation Parameters'!$C$5="Basic Library Subsidy", 0, IF('Funding Allocation Parameters'!$C$5="Grant funding",MIN(O49*('Funding Allocation Parameters'!$E$5), 'Funding Allocation Parameters'!$G$5), IF('Funding Allocation Parameters'!$C$5="Other author funding", 0, IF('Funding Allocation Parameters'!$C$5="Any discretionary funds (grants if available, other if no grants)", MIN(O49*('Funding Allocation Parameters'!$E$5), 'Funding Allocation Parameters'!$G$5), IF('Funding Allocation Parameters'!$C$5="Complex Library Subsidy", 0, 0)))))</f>
        <v>0</v>
      </c>
      <c r="S49" s="178">
        <f>IF('Funding Allocation Parameters'!$C$5="Basic Library Subsidy", 0, IF('Funding Allocation Parameters'!$C$5="Grant funding", 0, IF('Funding Allocation Parameters'!$C$5="Other author funding",  MIN(O49*('Funding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" s="178">
        <f>IF('Funding Allocation Parameters'!$C$5="Basic Library Subsidy", MIN(O49*('Funding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MIN($O49*(VLOOKUP(CONCATENATE($A49, 'Funding Allocation Parameters'!$I$5), 'Library Subsidy Complex'!$C$2:$J$55, 6, FALSE)), VLOOKUP(CONCATENATE($A49, 'Funding Allocation Parameters'!$I$5), 'Library Subsidy Complex'!$C$2:$J$55, 8, FALSE)), 0)))))</f>
        <v>1189</v>
      </c>
      <c r="U49" s="178">
        <f>IF('Funding Allocation Parameters'!$C$5="Basic Library Subsidy", 0, IF('Funding Allocation Parameters'!$C$5="Grant funding", 0, IF('Funding Allocation Parameters'!$C$5="Other author funding",  MIN(O49*('Funding Allocation Parameters'!$E$5), 'Funding Allocation Parameters'!$G$5), IF('Funding Allocation Parameters'!$C$5="Any discretionary funds (grants if available, other if no grants)", MIN(O49*('Funding Allocation Parameters'!$E$5), 'Funding Allocation Parameters'!$G$5), IF('Funding Allocation Parameters'!$C$5="Complex Library Subsidy", 0, 0)))))</f>
        <v>0</v>
      </c>
      <c r="V49" s="177">
        <f t="shared" si="4"/>
        <v>55.867799999999988</v>
      </c>
      <c r="W49" s="177">
        <f t="shared" si="5"/>
        <v>55.867799999999988</v>
      </c>
      <c r="X49" s="179">
        <f>IF('Funding Allocation Parameters'!$C$6="Basic Library Subsidy", MIN(V49*'Funding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MIN(V49*VLOOKUP(CONCATENATE($A49, 'Funding Allocation Parameters'!$I$6), 'Library Subsidy Complex'!$C$2:$J$55, 2, FALSE), VLOOKUP(CONCATENATE($A49, 'Funding Allocation Parameters'!$I$6), 'Library Subsidy Complex'!$C$2:$J$55, 4, FALSE)), 0)))))</f>
        <v>0</v>
      </c>
      <c r="Y49" s="179">
        <f>IF('Funding Allocation Parameters'!$C$6="Basic Library Subsidy", 0, IF('Funding Allocation Parameters'!$C$6="Grant funding",MIN(V49*'Funding Allocation Parameters'!$E$6, 'Funding Allocation Parameters'!$G$6), IF('Funding Allocation Parameters'!$C$6="Other author funding", 0, IF('Funding Allocation Parameters'!$C$6="Any discretionary funds (grants if available, other if no grants)", MIN(V49*'Funding Allocation Parameters'!$E$6, 'Funding Allocation Parameters'!$G$6), IF('Funding Allocation Parameters'!$C$6="Complex Library Subsidy", 0, 0)))))</f>
        <v>55.867799999999988</v>
      </c>
      <c r="Z49" s="179">
        <f>IF('Funding Allocation Parameters'!$C$6="Basic Library Subsidy", 0, IF('Funding Allocation Parameters'!$C$6="Grant funding", 0, IF('Funding Allocation Parameters'!$C$6="Other author funding",  MIN(V49*'Funding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" s="179">
        <f>IF('Funding Allocation Parameters'!$C$6="Basic Library Subsidy", MIN(W49*'Funding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MIN(W49*VLOOKUP(CONCATENATE($A49, 'Funding Allocation Parameters'!$I$6), 'Library Subsidy Complex'!$C$2:$J$55, 3, FALSE), VLOOKUP(CONCATENATE($A49, 'Funding Allocation Parameters'!$I$6), 'Library Subsidy Complex'!$C$2:$J$55, 5, FALSE)), 0)))))</f>
        <v>0</v>
      </c>
      <c r="AB49" s="179">
        <f>IF('Funding Allocation Parameters'!$C$6="Basic Library Subsidy", 0, IF('Funding Allocation Parameters'!$C$6="Grant funding", 0, IF('Funding Allocation Parameters'!$C$6="Other author funding",  MIN(W49*'Funding Allocation Parameters'!$E$6, 'Funding Allocation Parameters'!$G$6), IF('Funding Allocation Parameters'!$C$6="Any discretionary funds (grants if available, other if no grants)", MIN(W49*'Funding Allocation Parameters'!$E$6, 'Funding Allocation Parameters'!$G$6), IF('Funding Allocation Parameters'!$C$6="Complex Library Subsidy", 0, 0)))))</f>
        <v>55.867799999999988</v>
      </c>
      <c r="AC49" s="177">
        <f t="shared" si="6"/>
        <v>0</v>
      </c>
      <c r="AD49" s="177">
        <f t="shared" si="7"/>
        <v>0</v>
      </c>
      <c r="AE49" s="180">
        <f>IF('Funding Allocation Parameters'!$C$7="Basic Library Subsidy", MIN(AC49*'Funding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MIN(AC49*VLOOKUP(CONCATENATE($A49, 'Funding Allocation Parameters'!$I$7), 'Library Subsidy Complex'!$C$2:$J$55, 2, FALSE), VLOOKUP(CONCATENATE($A49, 'Funding Allocation Parameters'!$I$7), 'Library Subsidy Complex'!$C$2:$J$55, 4, FALSE)), 0)))))</f>
        <v>0</v>
      </c>
      <c r="AF49" s="180">
        <f>IF('Funding Allocation Parameters'!$C$7="Basic Library Subsidy", 0, IF('Funding Allocation Parameters'!$C$7="Grant funding",MIN(AC49*'Funding Allocation Parameters'!$E$7, 'Funding Allocation Parameters'!$G$7), IF('Funding Allocation Parameters'!$C$7="Other author funding", 0, IF('Funding Allocation Parameters'!$C$7="Any discretionary funds (grants if available, other if no grants)", MIN(AC49*'Funding Allocation Parameters'!$E$7, 'Funding Allocation Parameters'!$G$7), IF('Funding Allocation Parameters'!$C$7="Complex Library Subsidy", 0, 0)))))</f>
        <v>0</v>
      </c>
      <c r="AG49" s="180">
        <f>IF('Funding Allocation Parameters'!$C$7="Basic Library Subsidy", 0, IF('Funding Allocation Parameters'!$C$7="Grant funding", 0, IF('Funding Allocation Parameters'!$C$7="Other author funding",  MIN(AC49*'Funding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" s="180">
        <f>IF('Funding Allocation Parameters'!$C$7="Basic Library Subsidy", MIN(AD49*'Funding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MIN(AD49*VLOOKUP(CONCATENATE($A49, 'Funding Allocation Parameters'!$I$7), 'Library Subsidy Complex'!$C$2:$J$55, 3, FALSE), VLOOKUP(CONCATENATE($A49, 'Funding Allocation Parameters'!$I$7), 'Library Subsidy Complex'!$C$2:$J$55, 5, FALSE)), 0)))))</f>
        <v>0</v>
      </c>
      <c r="AI49" s="180">
        <f>IF('Funding Allocation Parameters'!$C$7="Basic Library Subsidy", 0, IF('Funding Allocation Parameters'!$C$7="Grant funding", 0, IF('Funding Allocation Parameters'!$C$7="Other author funding",  MIN(AD49*'Funding Allocation Parameters'!$E$7, 'Funding Allocation Parameters'!$G$7), IF('Funding Allocation Parameters'!$C$7="Any discretionary funds (grants if available, other if no grants)", MIN(AD49*'Funding Allocation Parameters'!$E$7, 'Funding Allocation Parameters'!$G$7), IF('Funding Allocation Parameters'!$C$7="Complex Library Subsidy", 0, 0)))))</f>
        <v>0</v>
      </c>
      <c r="AJ49" s="177">
        <f t="shared" si="8"/>
        <v>0</v>
      </c>
      <c r="AK49" s="177">
        <f t="shared" si="9"/>
        <v>0</v>
      </c>
      <c r="AL49" s="181">
        <f>IF('Funding Allocation Parameters'!$C$8="Basic Library Subsidy", MIN(AJ49*'Funding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MIN(AJ49*VLOOKUP(CONCATENATE($A49, 'Funding Allocation Parameters'!$I$8), 'Library Subsidy Complex'!$C$2:$J$55, 2, FALSE), VLOOKUP(CONCATENATE($A49, 'Funding Allocation Parameters'!$I$8), 'Library Subsidy Complex'!$C$2:$J$55, 4, FALSE)), 0)))))</f>
        <v>0</v>
      </c>
      <c r="AM49" s="181">
        <f>IF('Funding Allocation Parameters'!$C$8="Basic Library Subsidy", 0, IF('Funding Allocation Parameters'!$C$8="Grant funding",MIN(AJ49*'Funding Allocation Parameters'!$E$8, 'Funding Allocation Parameters'!$G$8), IF('Funding Allocation Parameters'!$C$8="Other author funding", 0, IF('Funding Allocation Parameters'!$C$8="Any discretionary funds (grants if available, other if no grants)", MIN(AJ49*'Funding Allocation Parameters'!$E$8, 'Funding Allocation Parameters'!$G$8), IF('Funding Allocation Parameters'!$C$8="Complex Library Subsidy", 0, 0)))))</f>
        <v>0</v>
      </c>
      <c r="AN49" s="181">
        <f>IF('Funding Allocation Parameters'!$C$8="Basic Library Subsidy", 0, IF('Funding Allocation Parameters'!$C$8="Grant funding", 0, IF('Funding Allocation Parameters'!$C$8="Other author funding",  MIN(AJ49*'Funding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" s="181">
        <f>IF('Funding Allocation Parameters'!$C$8="Basic Library Subsidy", MIN(AK49*'Funding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MIN(AK49*VLOOKUP(CONCATENATE($A49, 'Funding Allocation Parameters'!$I$8), 'Library Subsidy Complex'!$C$2:$J$55, 3, FALSE), VLOOKUP(CONCATENATE($A49, 'Funding Allocation Parameters'!$I$8), 'Library Subsidy Complex'!$C$2:$J$55, 5, FALSE)), 0)))))</f>
        <v>0</v>
      </c>
      <c r="AP49" s="181">
        <f>IF('Funding Allocation Parameters'!$C$8="Basic Library Subsidy", 0, IF('Funding Allocation Parameters'!$C$8="Grant funding", 0, IF('Funding Allocation Parameters'!$C$8="Other author funding",  MIN(AK49*'Funding Allocation Parameters'!$E$8, 'Funding Allocation Parameters'!$G$8), IF('Funding Allocation Parameters'!$C$8="Any discretionary funds (grants if available, other if no grants)", MIN(AK49*'Funding Allocation Parameters'!$E$8, 'Funding Allocation Parameters'!$G$8), IF('Funding Allocation Parameters'!$C$8="Complex Library Subsidy", 0, 0)))))</f>
        <v>0</v>
      </c>
      <c r="AQ49" s="177">
        <f t="shared" si="10"/>
        <v>0</v>
      </c>
      <c r="AR49" s="177">
        <f t="shared" si="11"/>
        <v>0</v>
      </c>
      <c r="AS49" s="182">
        <f t="shared" si="12"/>
        <v>1189</v>
      </c>
      <c r="AT49" s="182">
        <f t="shared" si="13"/>
        <v>55.867799999999988</v>
      </c>
      <c r="AU49" s="182">
        <f t="shared" si="14"/>
        <v>0</v>
      </c>
      <c r="AV49" s="182">
        <f t="shared" si="15"/>
        <v>1189</v>
      </c>
      <c r="AW49" s="182">
        <f t="shared" si="16"/>
        <v>55.867799999999988</v>
      </c>
      <c r="AX49" s="183">
        <f t="shared" si="17"/>
        <v>789.48584831800008</v>
      </c>
      <c r="AY49" s="183">
        <f t="shared" si="18"/>
        <v>37.095742200723592</v>
      </c>
      <c r="AZ49" s="183">
        <f t="shared" si="19"/>
        <v>0</v>
      </c>
      <c r="BA49" s="183">
        <f t="shared" si="20"/>
        <v>399.51415168199998</v>
      </c>
      <c r="BB49" s="183">
        <f t="shared" si="21"/>
        <v>18.772057799276393</v>
      </c>
      <c r="BC49" s="184">
        <f t="shared" si="22"/>
        <v>1189</v>
      </c>
      <c r="BD49" s="184">
        <f t="shared" si="23"/>
        <v>0</v>
      </c>
      <c r="BE49" s="184">
        <f t="shared" si="24"/>
        <v>37.095742200723592</v>
      </c>
      <c r="BF49" s="184">
        <f t="shared" si="25"/>
        <v>18.772057799276393</v>
      </c>
      <c r="BG49" s="102">
        <f t="shared" si="26"/>
        <v>0</v>
      </c>
      <c r="BH49" s="102">
        <f t="shared" si="27"/>
        <v>0</v>
      </c>
      <c r="BI49" s="102">
        <f t="shared" si="28"/>
        <v>0</v>
      </c>
      <c r="BJ49" s="102">
        <f t="shared" si="29"/>
        <v>0.66399146200000003</v>
      </c>
      <c r="BK49" s="102">
        <f t="shared" si="30"/>
        <v>0.33600853799999997</v>
      </c>
      <c r="BL49" s="102">
        <f t="shared" si="31"/>
        <v>0</v>
      </c>
      <c r="BN49" s="102"/>
    </row>
    <row r="50" spans="1:66" x14ac:dyDescent="0.25">
      <c r="A50" s="102" t="s">
        <v>19</v>
      </c>
      <c r="B50" s="102" t="s">
        <v>15</v>
      </c>
      <c r="C50" s="102" t="s">
        <v>10</v>
      </c>
      <c r="D50" s="102" t="s">
        <v>11</v>
      </c>
      <c r="E50" s="102">
        <v>21100244645</v>
      </c>
      <c r="F50" s="102" t="s">
        <v>9</v>
      </c>
      <c r="G50" s="102">
        <v>0.497</v>
      </c>
      <c r="H50" s="102">
        <v>4</v>
      </c>
      <c r="I50" s="102">
        <v>2.6559658480000001</v>
      </c>
      <c r="J50" s="167">
        <f>IFERROR(H50*VLOOKUP(A50, 'Advanced Parameters'!$B$7:$G$20, 6, FALSE)*VLOOKUP(A50, 'Growth Parameters'!$B$6:$H$19, 6, FALSE), 0)</f>
        <v>4</v>
      </c>
      <c r="K50" s="167">
        <f>IFERROR(IF('Advanced Parameters'!$C$5="n",'Raw Data'!I50*VLOOKUP(A50,'Advanced Parameters'!$B$7:$G$20,6,FALSE),J50*VLOOKUP(A50,'Advanced Parameters'!$B$7:$G$20,2,FALSE))*VLOOKUP(A50, 'Growth Parameters'!$B$6:$H$19, 6, FALSE), 0)</f>
        <v>2.6559658480000001</v>
      </c>
      <c r="L50" s="167">
        <f t="shared" si="32"/>
        <v>1.3440341519999999</v>
      </c>
      <c r="M50" s="168">
        <f>IFERROR(IF(G50="NA","NA",IF(G50&gt;'APC Parameters'!$K$6+VLOOKUP('Raw Data'!A50, 'APC Parameters'!$H$7:$L$20, 4, FALSE), 'APC Parameters'!$L$6+VLOOKUP('Raw Data'!A50, 'APC Parameters'!$H$7:$L$20, 5, FALSE), G50*('APC Parameters'!$J$6+VLOOKUP('Raw Data'!A50, 'APC Parameters'!$H$7:$L$20, 3, FALSE))+'APC Parameters'!$I$6+VLOOKUP('Raw Data'!A50, 'APC Parameters'!$H$7:$L$20, 2, FALSE))), 0)</f>
        <v>1500.2518</v>
      </c>
      <c r="N50" s="168">
        <f t="shared" si="2"/>
        <v>6001.0072</v>
      </c>
      <c r="O50" s="168">
        <f>IFERROR(IF(M50="NA",VLOOKUP(D50,'Internal Calculations'!$B$10:$C$11,2,FALSE), M50)*VLOOKUP(A50, 'Growth Parameters'!$B$6:$H$19, 7, FALSE), 0)</f>
        <v>1500.2518</v>
      </c>
      <c r="P50" s="177">
        <f t="shared" si="3"/>
        <v>6001.0072</v>
      </c>
      <c r="Q50" s="178">
        <f>IF('Funding Allocation Parameters'!$C$5="Basic Library Subsidy", MIN(O50*('Funding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MIN($O50*(VLOOKUP(CONCATENATE($A50, 'Funding Allocation Parameters'!$I$5), 'Library Subsidy Complex'!$C$2:$J$55, 2, FALSE)), VLOOKUP(CONCATENATE($A50, 'Funding Allocation Parameters'!$I$5), 'Library Subsidy Complex'!$C$2:$J$55, 4, FALSE)), 0)))))</f>
        <v>1189</v>
      </c>
      <c r="R50" s="178">
        <f>IF('Funding Allocation Parameters'!$C$5="Basic Library Subsidy", 0, IF('Funding Allocation Parameters'!$C$5="Grant funding",MIN(O50*('Funding Allocation Parameters'!$E$5), 'Funding Allocation Parameters'!$G$5), IF('Funding Allocation Parameters'!$C$5="Other author funding", 0, IF('Funding Allocation Parameters'!$C$5="Any discretionary funds (grants if available, other if no grants)", MIN(O50*('Funding Allocation Parameters'!$E$5), 'Funding Allocation Parameters'!$G$5), IF('Funding Allocation Parameters'!$C$5="Complex Library Subsidy", 0, 0)))))</f>
        <v>0</v>
      </c>
      <c r="S50" s="178">
        <f>IF('Funding Allocation Parameters'!$C$5="Basic Library Subsidy", 0, IF('Funding Allocation Parameters'!$C$5="Grant funding", 0, IF('Funding Allocation Parameters'!$C$5="Other author funding",  MIN(O50*('Funding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" s="178">
        <f>IF('Funding Allocation Parameters'!$C$5="Basic Library Subsidy", MIN(O50*('Funding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MIN($O50*(VLOOKUP(CONCATENATE($A50, 'Funding Allocation Parameters'!$I$5), 'Library Subsidy Complex'!$C$2:$J$55, 6, FALSE)), VLOOKUP(CONCATENATE($A50, 'Funding Allocation Parameters'!$I$5), 'Library Subsidy Complex'!$C$2:$J$55, 8, FALSE)), 0)))))</f>
        <v>1189</v>
      </c>
      <c r="U50" s="178">
        <f>IF('Funding Allocation Parameters'!$C$5="Basic Library Subsidy", 0, IF('Funding Allocation Parameters'!$C$5="Grant funding", 0, IF('Funding Allocation Parameters'!$C$5="Other author funding",  MIN(O50*('Funding Allocation Parameters'!$E$5), 'Funding Allocation Parameters'!$G$5), IF('Funding Allocation Parameters'!$C$5="Any discretionary funds (grants if available, other if no grants)", MIN(O50*('Funding Allocation Parameters'!$E$5), 'Funding Allocation Parameters'!$G$5), IF('Funding Allocation Parameters'!$C$5="Complex Library Subsidy", 0, 0)))))</f>
        <v>0</v>
      </c>
      <c r="V50" s="177">
        <f t="shared" si="4"/>
        <v>311.2518</v>
      </c>
      <c r="W50" s="177">
        <f t="shared" si="5"/>
        <v>311.2518</v>
      </c>
      <c r="X50" s="179">
        <f>IF('Funding Allocation Parameters'!$C$6="Basic Library Subsidy", MIN(V50*'Funding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MIN(V50*VLOOKUP(CONCATENATE($A50, 'Funding Allocation Parameters'!$I$6), 'Library Subsidy Complex'!$C$2:$J$55, 2, FALSE), VLOOKUP(CONCATENATE($A50, 'Funding Allocation Parameters'!$I$6), 'Library Subsidy Complex'!$C$2:$J$55, 4, FALSE)), 0)))))</f>
        <v>0</v>
      </c>
      <c r="Y50" s="179">
        <f>IF('Funding Allocation Parameters'!$C$6="Basic Library Subsidy", 0, IF('Funding Allocation Parameters'!$C$6="Grant funding",MIN(V50*'Funding Allocation Parameters'!$E$6, 'Funding Allocation Parameters'!$G$6), IF('Funding Allocation Parameters'!$C$6="Other author funding", 0, IF('Funding Allocation Parameters'!$C$6="Any discretionary funds (grants if available, other if no grants)", MIN(V50*'Funding Allocation Parameters'!$E$6, 'Funding Allocation Parameters'!$G$6), IF('Funding Allocation Parameters'!$C$6="Complex Library Subsidy", 0, 0)))))</f>
        <v>311.2518</v>
      </c>
      <c r="Z50" s="179">
        <f>IF('Funding Allocation Parameters'!$C$6="Basic Library Subsidy", 0, IF('Funding Allocation Parameters'!$C$6="Grant funding", 0, IF('Funding Allocation Parameters'!$C$6="Other author funding",  MIN(V50*'Funding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" s="179">
        <f>IF('Funding Allocation Parameters'!$C$6="Basic Library Subsidy", MIN(W50*'Funding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MIN(W50*VLOOKUP(CONCATENATE($A50, 'Funding Allocation Parameters'!$I$6), 'Library Subsidy Complex'!$C$2:$J$55, 3, FALSE), VLOOKUP(CONCATENATE($A50, 'Funding Allocation Parameters'!$I$6), 'Library Subsidy Complex'!$C$2:$J$55, 5, FALSE)), 0)))))</f>
        <v>0</v>
      </c>
      <c r="AB50" s="179">
        <f>IF('Funding Allocation Parameters'!$C$6="Basic Library Subsidy", 0, IF('Funding Allocation Parameters'!$C$6="Grant funding", 0, IF('Funding Allocation Parameters'!$C$6="Other author funding",  MIN(W50*'Funding Allocation Parameters'!$E$6, 'Funding Allocation Parameters'!$G$6), IF('Funding Allocation Parameters'!$C$6="Any discretionary funds (grants if available, other if no grants)", MIN(W50*'Funding Allocation Parameters'!$E$6, 'Funding Allocation Parameters'!$G$6), IF('Funding Allocation Parameters'!$C$6="Complex Library Subsidy", 0, 0)))))</f>
        <v>311.2518</v>
      </c>
      <c r="AC50" s="177">
        <f t="shared" si="6"/>
        <v>0</v>
      </c>
      <c r="AD50" s="177">
        <f t="shared" si="7"/>
        <v>0</v>
      </c>
      <c r="AE50" s="180">
        <f>IF('Funding Allocation Parameters'!$C$7="Basic Library Subsidy", MIN(AC50*'Funding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MIN(AC50*VLOOKUP(CONCATENATE($A50, 'Funding Allocation Parameters'!$I$7), 'Library Subsidy Complex'!$C$2:$J$55, 2, FALSE), VLOOKUP(CONCATENATE($A50, 'Funding Allocation Parameters'!$I$7), 'Library Subsidy Complex'!$C$2:$J$55, 4, FALSE)), 0)))))</f>
        <v>0</v>
      </c>
      <c r="AF50" s="180">
        <f>IF('Funding Allocation Parameters'!$C$7="Basic Library Subsidy", 0, IF('Funding Allocation Parameters'!$C$7="Grant funding",MIN(AC50*'Funding Allocation Parameters'!$E$7, 'Funding Allocation Parameters'!$G$7), IF('Funding Allocation Parameters'!$C$7="Other author funding", 0, IF('Funding Allocation Parameters'!$C$7="Any discretionary funds (grants if available, other if no grants)", MIN(AC50*'Funding Allocation Parameters'!$E$7, 'Funding Allocation Parameters'!$G$7), IF('Funding Allocation Parameters'!$C$7="Complex Library Subsidy", 0, 0)))))</f>
        <v>0</v>
      </c>
      <c r="AG50" s="180">
        <f>IF('Funding Allocation Parameters'!$C$7="Basic Library Subsidy", 0, IF('Funding Allocation Parameters'!$C$7="Grant funding", 0, IF('Funding Allocation Parameters'!$C$7="Other author funding",  MIN(AC50*'Funding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" s="180">
        <f>IF('Funding Allocation Parameters'!$C$7="Basic Library Subsidy", MIN(AD50*'Funding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MIN(AD50*VLOOKUP(CONCATENATE($A50, 'Funding Allocation Parameters'!$I$7), 'Library Subsidy Complex'!$C$2:$J$55, 3, FALSE), VLOOKUP(CONCATENATE($A50, 'Funding Allocation Parameters'!$I$7), 'Library Subsidy Complex'!$C$2:$J$55, 5, FALSE)), 0)))))</f>
        <v>0</v>
      </c>
      <c r="AI50" s="180">
        <f>IF('Funding Allocation Parameters'!$C$7="Basic Library Subsidy", 0, IF('Funding Allocation Parameters'!$C$7="Grant funding", 0, IF('Funding Allocation Parameters'!$C$7="Other author funding",  MIN(AD50*'Funding Allocation Parameters'!$E$7, 'Funding Allocation Parameters'!$G$7), IF('Funding Allocation Parameters'!$C$7="Any discretionary funds (grants if available, other if no grants)", MIN(AD50*'Funding Allocation Parameters'!$E$7, 'Funding Allocation Parameters'!$G$7), IF('Funding Allocation Parameters'!$C$7="Complex Library Subsidy", 0, 0)))))</f>
        <v>0</v>
      </c>
      <c r="AJ50" s="177">
        <f t="shared" si="8"/>
        <v>0</v>
      </c>
      <c r="AK50" s="177">
        <f t="shared" si="9"/>
        <v>0</v>
      </c>
      <c r="AL50" s="181">
        <f>IF('Funding Allocation Parameters'!$C$8="Basic Library Subsidy", MIN(AJ50*'Funding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MIN(AJ50*VLOOKUP(CONCATENATE($A50, 'Funding Allocation Parameters'!$I$8), 'Library Subsidy Complex'!$C$2:$J$55, 2, FALSE), VLOOKUP(CONCATENATE($A50, 'Funding Allocation Parameters'!$I$8), 'Library Subsidy Complex'!$C$2:$J$55, 4, FALSE)), 0)))))</f>
        <v>0</v>
      </c>
      <c r="AM50" s="181">
        <f>IF('Funding Allocation Parameters'!$C$8="Basic Library Subsidy", 0, IF('Funding Allocation Parameters'!$C$8="Grant funding",MIN(AJ50*'Funding Allocation Parameters'!$E$8, 'Funding Allocation Parameters'!$G$8), IF('Funding Allocation Parameters'!$C$8="Other author funding", 0, IF('Funding Allocation Parameters'!$C$8="Any discretionary funds (grants if available, other if no grants)", MIN(AJ50*'Funding Allocation Parameters'!$E$8, 'Funding Allocation Parameters'!$G$8), IF('Funding Allocation Parameters'!$C$8="Complex Library Subsidy", 0, 0)))))</f>
        <v>0</v>
      </c>
      <c r="AN50" s="181">
        <f>IF('Funding Allocation Parameters'!$C$8="Basic Library Subsidy", 0, IF('Funding Allocation Parameters'!$C$8="Grant funding", 0, IF('Funding Allocation Parameters'!$C$8="Other author funding",  MIN(AJ50*'Funding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" s="181">
        <f>IF('Funding Allocation Parameters'!$C$8="Basic Library Subsidy", MIN(AK50*'Funding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MIN(AK50*VLOOKUP(CONCATENATE($A50, 'Funding Allocation Parameters'!$I$8), 'Library Subsidy Complex'!$C$2:$J$55, 3, FALSE), VLOOKUP(CONCATENATE($A50, 'Funding Allocation Parameters'!$I$8), 'Library Subsidy Complex'!$C$2:$J$55, 5, FALSE)), 0)))))</f>
        <v>0</v>
      </c>
      <c r="AP50" s="181">
        <f>IF('Funding Allocation Parameters'!$C$8="Basic Library Subsidy", 0, IF('Funding Allocation Parameters'!$C$8="Grant funding", 0, IF('Funding Allocation Parameters'!$C$8="Other author funding",  MIN(AK50*'Funding Allocation Parameters'!$E$8, 'Funding Allocation Parameters'!$G$8), IF('Funding Allocation Parameters'!$C$8="Any discretionary funds (grants if available, other if no grants)", MIN(AK50*'Funding Allocation Parameters'!$E$8, 'Funding Allocation Parameters'!$G$8), IF('Funding Allocation Parameters'!$C$8="Complex Library Subsidy", 0, 0)))))</f>
        <v>0</v>
      </c>
      <c r="AQ50" s="177">
        <f t="shared" si="10"/>
        <v>0</v>
      </c>
      <c r="AR50" s="177">
        <f t="shared" si="11"/>
        <v>0</v>
      </c>
      <c r="AS50" s="182">
        <f t="shared" si="12"/>
        <v>1189</v>
      </c>
      <c r="AT50" s="182">
        <f t="shared" si="13"/>
        <v>311.2518</v>
      </c>
      <c r="AU50" s="182">
        <f t="shared" si="14"/>
        <v>0</v>
      </c>
      <c r="AV50" s="182">
        <f t="shared" si="15"/>
        <v>1189</v>
      </c>
      <c r="AW50" s="182">
        <f t="shared" si="16"/>
        <v>311.2518</v>
      </c>
      <c r="AX50" s="183">
        <f t="shared" si="17"/>
        <v>3157.9433932720003</v>
      </c>
      <c r="AY50" s="183">
        <f t="shared" si="18"/>
        <v>826.6741509285265</v>
      </c>
      <c r="AZ50" s="183">
        <f t="shared" si="19"/>
        <v>0</v>
      </c>
      <c r="BA50" s="183">
        <f t="shared" si="20"/>
        <v>1598.0566067279999</v>
      </c>
      <c r="BB50" s="183">
        <f t="shared" si="21"/>
        <v>418.33304907147357</v>
      </c>
      <c r="BC50" s="184">
        <f t="shared" si="22"/>
        <v>4756</v>
      </c>
      <c r="BD50" s="184">
        <f t="shared" si="23"/>
        <v>0</v>
      </c>
      <c r="BE50" s="184">
        <f t="shared" si="24"/>
        <v>826.6741509285265</v>
      </c>
      <c r="BF50" s="184">
        <f t="shared" si="25"/>
        <v>418.33304907147357</v>
      </c>
      <c r="BG50" s="102">
        <f t="shared" si="26"/>
        <v>0</v>
      </c>
      <c r="BH50" s="102">
        <f t="shared" si="27"/>
        <v>0</v>
      </c>
      <c r="BI50" s="102">
        <f t="shared" si="28"/>
        <v>0</v>
      </c>
      <c r="BJ50" s="102">
        <f t="shared" si="29"/>
        <v>2.6559658480000001</v>
      </c>
      <c r="BK50" s="102">
        <f t="shared" si="30"/>
        <v>1.3440341519999999</v>
      </c>
      <c r="BL50" s="102">
        <f t="shared" si="31"/>
        <v>0</v>
      </c>
      <c r="BN50" s="102"/>
    </row>
    <row r="51" spans="1:66" x14ac:dyDescent="0.25">
      <c r="A51" s="102" t="s">
        <v>19</v>
      </c>
      <c r="B51" s="102" t="s">
        <v>15</v>
      </c>
      <c r="C51" s="102" t="s">
        <v>10</v>
      </c>
      <c r="D51" s="102" t="s">
        <v>11</v>
      </c>
      <c r="E51" s="102">
        <v>110646</v>
      </c>
      <c r="F51" s="102" t="s">
        <v>9</v>
      </c>
      <c r="G51" s="102">
        <v>0.18</v>
      </c>
      <c r="H51" s="102">
        <v>2</v>
      </c>
      <c r="I51" s="102">
        <v>1.3279829240000001</v>
      </c>
      <c r="J51" s="167">
        <f>IFERROR(H51*VLOOKUP(A51, 'Advanced Parameters'!$B$7:$G$20, 6, FALSE)*VLOOKUP(A51, 'Growth Parameters'!$B$6:$H$19, 6, FALSE), 0)</f>
        <v>2</v>
      </c>
      <c r="K51" s="167">
        <f>IFERROR(IF('Advanced Parameters'!$C$5="n",'Raw Data'!I51*VLOOKUP(A51,'Advanced Parameters'!$B$7:$G$20,6,FALSE),J51*VLOOKUP(A51,'Advanced Parameters'!$B$7:$G$20,2,FALSE))*VLOOKUP(A51, 'Growth Parameters'!$B$6:$H$19, 6, FALSE), 0)</f>
        <v>1.3279829240000001</v>
      </c>
      <c r="L51" s="167">
        <f t="shared" si="32"/>
        <v>0.67201707599999994</v>
      </c>
      <c r="M51" s="168">
        <f>IFERROR(IF(G51="NA","NA",IF(G51&gt;'APC Parameters'!$K$6+VLOOKUP('Raw Data'!A51, 'APC Parameters'!$H$7:$L$20, 4, FALSE), 'APC Parameters'!$L$6+VLOOKUP('Raw Data'!A51, 'APC Parameters'!$H$7:$L$20, 5, FALSE), G51*('APC Parameters'!$J$6+VLOOKUP('Raw Data'!A51, 'APC Parameters'!$H$7:$L$20, 3, FALSE))+'APC Parameters'!$I$6+VLOOKUP('Raw Data'!A51, 'APC Parameters'!$H$7:$L$20, 2, FALSE))), 0)</f>
        <v>1275.3720000000001</v>
      </c>
      <c r="N51" s="168">
        <f t="shared" si="2"/>
        <v>2550.7440000000001</v>
      </c>
      <c r="O51" s="168">
        <f>IFERROR(IF(M51="NA",VLOOKUP(D51,'Internal Calculations'!$B$10:$C$11,2,FALSE), M51)*VLOOKUP(A51, 'Growth Parameters'!$B$6:$H$19, 7, FALSE), 0)</f>
        <v>1275.3720000000001</v>
      </c>
      <c r="P51" s="177">
        <f t="shared" si="3"/>
        <v>2550.7440000000001</v>
      </c>
      <c r="Q51" s="178">
        <f>IF('Funding Allocation Parameters'!$C$5="Basic Library Subsidy", MIN(O51*('Funding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MIN($O51*(VLOOKUP(CONCATENATE($A51, 'Funding Allocation Parameters'!$I$5), 'Library Subsidy Complex'!$C$2:$J$55, 2, FALSE)), VLOOKUP(CONCATENATE($A51, 'Funding Allocation Parameters'!$I$5), 'Library Subsidy Complex'!$C$2:$J$55, 4, FALSE)), 0)))))</f>
        <v>1189</v>
      </c>
      <c r="R51" s="178">
        <f>IF('Funding Allocation Parameters'!$C$5="Basic Library Subsidy", 0, IF('Funding Allocation Parameters'!$C$5="Grant funding",MIN(O51*('Funding Allocation Parameters'!$E$5), 'Funding Allocation Parameters'!$G$5), IF('Funding Allocation Parameters'!$C$5="Other author funding", 0, IF('Funding Allocation Parameters'!$C$5="Any discretionary funds (grants if available, other if no grants)", MIN(O51*('Funding Allocation Parameters'!$E$5), 'Funding Allocation Parameters'!$G$5), IF('Funding Allocation Parameters'!$C$5="Complex Library Subsidy", 0, 0)))))</f>
        <v>0</v>
      </c>
      <c r="S51" s="178">
        <f>IF('Funding Allocation Parameters'!$C$5="Basic Library Subsidy", 0, IF('Funding Allocation Parameters'!$C$5="Grant funding", 0, IF('Funding Allocation Parameters'!$C$5="Other author funding",  MIN(O51*('Funding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" s="178">
        <f>IF('Funding Allocation Parameters'!$C$5="Basic Library Subsidy", MIN(O51*('Funding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MIN($O51*(VLOOKUP(CONCATENATE($A51, 'Funding Allocation Parameters'!$I$5), 'Library Subsidy Complex'!$C$2:$J$55, 6, FALSE)), VLOOKUP(CONCATENATE($A51, 'Funding Allocation Parameters'!$I$5), 'Library Subsidy Complex'!$C$2:$J$55, 8, FALSE)), 0)))))</f>
        <v>1189</v>
      </c>
      <c r="U51" s="178">
        <f>IF('Funding Allocation Parameters'!$C$5="Basic Library Subsidy", 0, IF('Funding Allocation Parameters'!$C$5="Grant funding", 0, IF('Funding Allocation Parameters'!$C$5="Other author funding",  MIN(O51*('Funding Allocation Parameters'!$E$5), 'Funding Allocation Parameters'!$G$5), IF('Funding Allocation Parameters'!$C$5="Any discretionary funds (grants if available, other if no grants)", MIN(O51*('Funding Allocation Parameters'!$E$5), 'Funding Allocation Parameters'!$G$5), IF('Funding Allocation Parameters'!$C$5="Complex Library Subsidy", 0, 0)))))</f>
        <v>0</v>
      </c>
      <c r="V51" s="177">
        <f t="shared" si="4"/>
        <v>86.372000000000071</v>
      </c>
      <c r="W51" s="177">
        <f t="shared" si="5"/>
        <v>86.372000000000071</v>
      </c>
      <c r="X51" s="179">
        <f>IF('Funding Allocation Parameters'!$C$6="Basic Library Subsidy", MIN(V51*'Funding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MIN(V51*VLOOKUP(CONCATENATE($A51, 'Funding Allocation Parameters'!$I$6), 'Library Subsidy Complex'!$C$2:$J$55, 2, FALSE), VLOOKUP(CONCATENATE($A51, 'Funding Allocation Parameters'!$I$6), 'Library Subsidy Complex'!$C$2:$J$55, 4, FALSE)), 0)))))</f>
        <v>0</v>
      </c>
      <c r="Y51" s="179">
        <f>IF('Funding Allocation Parameters'!$C$6="Basic Library Subsidy", 0, IF('Funding Allocation Parameters'!$C$6="Grant funding",MIN(V51*'Funding Allocation Parameters'!$E$6, 'Funding Allocation Parameters'!$G$6), IF('Funding Allocation Parameters'!$C$6="Other author funding", 0, IF('Funding Allocation Parameters'!$C$6="Any discretionary funds (grants if available, other if no grants)", MIN(V51*'Funding Allocation Parameters'!$E$6, 'Funding Allocation Parameters'!$G$6), IF('Funding Allocation Parameters'!$C$6="Complex Library Subsidy", 0, 0)))))</f>
        <v>86.372000000000071</v>
      </c>
      <c r="Z51" s="179">
        <f>IF('Funding Allocation Parameters'!$C$6="Basic Library Subsidy", 0, IF('Funding Allocation Parameters'!$C$6="Grant funding", 0, IF('Funding Allocation Parameters'!$C$6="Other author funding",  MIN(V51*'Funding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" s="179">
        <f>IF('Funding Allocation Parameters'!$C$6="Basic Library Subsidy", MIN(W51*'Funding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MIN(W51*VLOOKUP(CONCATENATE($A51, 'Funding Allocation Parameters'!$I$6), 'Library Subsidy Complex'!$C$2:$J$55, 3, FALSE), VLOOKUP(CONCATENATE($A51, 'Funding Allocation Parameters'!$I$6), 'Library Subsidy Complex'!$C$2:$J$55, 5, FALSE)), 0)))))</f>
        <v>0</v>
      </c>
      <c r="AB51" s="179">
        <f>IF('Funding Allocation Parameters'!$C$6="Basic Library Subsidy", 0, IF('Funding Allocation Parameters'!$C$6="Grant funding", 0, IF('Funding Allocation Parameters'!$C$6="Other author funding",  MIN(W51*'Funding Allocation Parameters'!$E$6, 'Funding Allocation Parameters'!$G$6), IF('Funding Allocation Parameters'!$C$6="Any discretionary funds (grants if available, other if no grants)", MIN(W51*'Funding Allocation Parameters'!$E$6, 'Funding Allocation Parameters'!$G$6), IF('Funding Allocation Parameters'!$C$6="Complex Library Subsidy", 0, 0)))))</f>
        <v>86.372000000000071</v>
      </c>
      <c r="AC51" s="177">
        <f t="shared" si="6"/>
        <v>0</v>
      </c>
      <c r="AD51" s="177">
        <f t="shared" si="7"/>
        <v>0</v>
      </c>
      <c r="AE51" s="180">
        <f>IF('Funding Allocation Parameters'!$C$7="Basic Library Subsidy", MIN(AC51*'Funding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MIN(AC51*VLOOKUP(CONCATENATE($A51, 'Funding Allocation Parameters'!$I$7), 'Library Subsidy Complex'!$C$2:$J$55, 2, FALSE), VLOOKUP(CONCATENATE($A51, 'Funding Allocation Parameters'!$I$7), 'Library Subsidy Complex'!$C$2:$J$55, 4, FALSE)), 0)))))</f>
        <v>0</v>
      </c>
      <c r="AF51" s="180">
        <f>IF('Funding Allocation Parameters'!$C$7="Basic Library Subsidy", 0, IF('Funding Allocation Parameters'!$C$7="Grant funding",MIN(AC51*'Funding Allocation Parameters'!$E$7, 'Funding Allocation Parameters'!$G$7), IF('Funding Allocation Parameters'!$C$7="Other author funding", 0, IF('Funding Allocation Parameters'!$C$7="Any discretionary funds (grants if available, other if no grants)", MIN(AC51*'Funding Allocation Parameters'!$E$7, 'Funding Allocation Parameters'!$G$7), IF('Funding Allocation Parameters'!$C$7="Complex Library Subsidy", 0, 0)))))</f>
        <v>0</v>
      </c>
      <c r="AG51" s="180">
        <f>IF('Funding Allocation Parameters'!$C$7="Basic Library Subsidy", 0, IF('Funding Allocation Parameters'!$C$7="Grant funding", 0, IF('Funding Allocation Parameters'!$C$7="Other author funding",  MIN(AC51*'Funding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" s="180">
        <f>IF('Funding Allocation Parameters'!$C$7="Basic Library Subsidy", MIN(AD51*'Funding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MIN(AD51*VLOOKUP(CONCATENATE($A51, 'Funding Allocation Parameters'!$I$7), 'Library Subsidy Complex'!$C$2:$J$55, 3, FALSE), VLOOKUP(CONCATENATE($A51, 'Funding Allocation Parameters'!$I$7), 'Library Subsidy Complex'!$C$2:$J$55, 5, FALSE)), 0)))))</f>
        <v>0</v>
      </c>
      <c r="AI51" s="180">
        <f>IF('Funding Allocation Parameters'!$C$7="Basic Library Subsidy", 0, IF('Funding Allocation Parameters'!$C$7="Grant funding", 0, IF('Funding Allocation Parameters'!$C$7="Other author funding",  MIN(AD51*'Funding Allocation Parameters'!$E$7, 'Funding Allocation Parameters'!$G$7), IF('Funding Allocation Parameters'!$C$7="Any discretionary funds (grants if available, other if no grants)", MIN(AD51*'Funding Allocation Parameters'!$E$7, 'Funding Allocation Parameters'!$G$7), IF('Funding Allocation Parameters'!$C$7="Complex Library Subsidy", 0, 0)))))</f>
        <v>0</v>
      </c>
      <c r="AJ51" s="177">
        <f t="shared" si="8"/>
        <v>0</v>
      </c>
      <c r="AK51" s="177">
        <f t="shared" si="9"/>
        <v>0</v>
      </c>
      <c r="AL51" s="181">
        <f>IF('Funding Allocation Parameters'!$C$8="Basic Library Subsidy", MIN(AJ51*'Funding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MIN(AJ51*VLOOKUP(CONCATENATE($A51, 'Funding Allocation Parameters'!$I$8), 'Library Subsidy Complex'!$C$2:$J$55, 2, FALSE), VLOOKUP(CONCATENATE($A51, 'Funding Allocation Parameters'!$I$8), 'Library Subsidy Complex'!$C$2:$J$55, 4, FALSE)), 0)))))</f>
        <v>0</v>
      </c>
      <c r="AM51" s="181">
        <f>IF('Funding Allocation Parameters'!$C$8="Basic Library Subsidy", 0, IF('Funding Allocation Parameters'!$C$8="Grant funding",MIN(AJ51*'Funding Allocation Parameters'!$E$8, 'Funding Allocation Parameters'!$G$8), IF('Funding Allocation Parameters'!$C$8="Other author funding", 0, IF('Funding Allocation Parameters'!$C$8="Any discretionary funds (grants if available, other if no grants)", MIN(AJ51*'Funding Allocation Parameters'!$E$8, 'Funding Allocation Parameters'!$G$8), IF('Funding Allocation Parameters'!$C$8="Complex Library Subsidy", 0, 0)))))</f>
        <v>0</v>
      </c>
      <c r="AN51" s="181">
        <f>IF('Funding Allocation Parameters'!$C$8="Basic Library Subsidy", 0, IF('Funding Allocation Parameters'!$C$8="Grant funding", 0, IF('Funding Allocation Parameters'!$C$8="Other author funding",  MIN(AJ51*'Funding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" s="181">
        <f>IF('Funding Allocation Parameters'!$C$8="Basic Library Subsidy", MIN(AK51*'Funding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MIN(AK51*VLOOKUP(CONCATENATE($A51, 'Funding Allocation Parameters'!$I$8), 'Library Subsidy Complex'!$C$2:$J$55, 3, FALSE), VLOOKUP(CONCATENATE($A51, 'Funding Allocation Parameters'!$I$8), 'Library Subsidy Complex'!$C$2:$J$55, 5, FALSE)), 0)))))</f>
        <v>0</v>
      </c>
      <c r="AP51" s="181">
        <f>IF('Funding Allocation Parameters'!$C$8="Basic Library Subsidy", 0, IF('Funding Allocation Parameters'!$C$8="Grant funding", 0, IF('Funding Allocation Parameters'!$C$8="Other author funding",  MIN(AK51*'Funding Allocation Parameters'!$E$8, 'Funding Allocation Parameters'!$G$8), IF('Funding Allocation Parameters'!$C$8="Any discretionary funds (grants if available, other if no grants)", MIN(AK51*'Funding Allocation Parameters'!$E$8, 'Funding Allocation Parameters'!$G$8), IF('Funding Allocation Parameters'!$C$8="Complex Library Subsidy", 0, 0)))))</f>
        <v>0</v>
      </c>
      <c r="AQ51" s="177">
        <f t="shared" si="10"/>
        <v>0</v>
      </c>
      <c r="AR51" s="177">
        <f t="shared" si="11"/>
        <v>0</v>
      </c>
      <c r="AS51" s="182">
        <f t="shared" si="12"/>
        <v>1189</v>
      </c>
      <c r="AT51" s="182">
        <f t="shared" si="13"/>
        <v>86.372000000000071</v>
      </c>
      <c r="AU51" s="182">
        <f t="shared" si="14"/>
        <v>0</v>
      </c>
      <c r="AV51" s="182">
        <f t="shared" si="15"/>
        <v>1189</v>
      </c>
      <c r="AW51" s="182">
        <f t="shared" si="16"/>
        <v>86.372000000000071</v>
      </c>
      <c r="AX51" s="183">
        <f t="shared" si="17"/>
        <v>1578.9716966360002</v>
      </c>
      <c r="AY51" s="183">
        <f t="shared" si="18"/>
        <v>114.7005411117281</v>
      </c>
      <c r="AZ51" s="183">
        <f t="shared" si="19"/>
        <v>0</v>
      </c>
      <c r="BA51" s="183">
        <f t="shared" si="20"/>
        <v>799.02830336399995</v>
      </c>
      <c r="BB51" s="183">
        <f t="shared" si="21"/>
        <v>58.043458888272042</v>
      </c>
      <c r="BC51" s="184">
        <f t="shared" si="22"/>
        <v>2378</v>
      </c>
      <c r="BD51" s="184">
        <f t="shared" si="23"/>
        <v>0</v>
      </c>
      <c r="BE51" s="184">
        <f t="shared" si="24"/>
        <v>114.7005411117281</v>
      </c>
      <c r="BF51" s="184">
        <f t="shared" si="25"/>
        <v>58.043458888272042</v>
      </c>
      <c r="BG51" s="102">
        <f t="shared" si="26"/>
        <v>0</v>
      </c>
      <c r="BH51" s="102">
        <f t="shared" si="27"/>
        <v>0</v>
      </c>
      <c r="BI51" s="102">
        <f t="shared" si="28"/>
        <v>0</v>
      </c>
      <c r="BJ51" s="102">
        <f t="shared" si="29"/>
        <v>1.3279829240000001</v>
      </c>
      <c r="BK51" s="102">
        <f t="shared" si="30"/>
        <v>0.67201707599999994</v>
      </c>
      <c r="BL51" s="102">
        <f t="shared" si="31"/>
        <v>0</v>
      </c>
      <c r="BN51" s="102"/>
    </row>
    <row r="52" spans="1:66" x14ac:dyDescent="0.25">
      <c r="A52" s="102" t="s">
        <v>19</v>
      </c>
      <c r="B52" s="102" t="s">
        <v>15</v>
      </c>
      <c r="C52" s="102" t="s">
        <v>10</v>
      </c>
      <c r="D52" s="102" t="s">
        <v>11</v>
      </c>
      <c r="E52" s="102">
        <v>12222</v>
      </c>
      <c r="F52" s="102" t="s">
        <v>9</v>
      </c>
      <c r="G52" s="102">
        <v>0.20399999999999999</v>
      </c>
      <c r="H52" s="102">
        <v>0</v>
      </c>
      <c r="I52" s="102">
        <v>0</v>
      </c>
      <c r="J52" s="167">
        <f>IFERROR(H52*VLOOKUP(A52, 'Advanced Parameters'!$B$7:$G$20, 6, FALSE)*VLOOKUP(A52, 'Growth Parameters'!$B$6:$H$19, 6, FALSE), 0)</f>
        <v>0</v>
      </c>
      <c r="K52" s="167">
        <f>IFERROR(IF('Advanced Parameters'!$C$5="n",'Raw Data'!I52*VLOOKUP(A52,'Advanced Parameters'!$B$7:$G$20,6,FALSE),J52*VLOOKUP(A52,'Advanced Parameters'!$B$7:$G$20,2,FALSE))*VLOOKUP(A52, 'Growth Parameters'!$B$6:$H$19, 6, FALSE), 0)</f>
        <v>0</v>
      </c>
      <c r="L52" s="167">
        <f t="shared" si="32"/>
        <v>0</v>
      </c>
      <c r="M52" s="168">
        <f>IFERROR(IF(G52="NA","NA",IF(G52&gt;'APC Parameters'!$K$6+VLOOKUP('Raw Data'!A52, 'APC Parameters'!$H$7:$L$20, 4, FALSE), 'APC Parameters'!$L$6+VLOOKUP('Raw Data'!A52, 'APC Parameters'!$H$7:$L$20, 5, FALSE), G52*('APC Parameters'!$J$6+VLOOKUP('Raw Data'!A52, 'APC Parameters'!$H$7:$L$20, 3, FALSE))+'APC Parameters'!$I$6+VLOOKUP('Raw Data'!A52, 'APC Parameters'!$H$7:$L$20, 2, FALSE))), 0)</f>
        <v>1292.3976</v>
      </c>
      <c r="N52" s="168">
        <f t="shared" si="2"/>
        <v>0</v>
      </c>
      <c r="O52" s="168">
        <f>IFERROR(IF(M52="NA",VLOOKUP(D52,'Internal Calculations'!$B$10:$C$11,2,FALSE), M52)*VLOOKUP(A52, 'Growth Parameters'!$B$6:$H$19, 7, FALSE), 0)</f>
        <v>1292.3976</v>
      </c>
      <c r="P52" s="177">
        <f t="shared" si="3"/>
        <v>0</v>
      </c>
      <c r="Q52" s="178">
        <f>IF('Funding Allocation Parameters'!$C$5="Basic Library Subsidy", MIN(O52*('Funding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MIN($O52*(VLOOKUP(CONCATENATE($A52, 'Funding Allocation Parameters'!$I$5), 'Library Subsidy Complex'!$C$2:$J$55, 2, FALSE)), VLOOKUP(CONCATENATE($A52, 'Funding Allocation Parameters'!$I$5), 'Library Subsidy Complex'!$C$2:$J$55, 4, FALSE)), 0)))))</f>
        <v>1189</v>
      </c>
      <c r="R52" s="178">
        <f>IF('Funding Allocation Parameters'!$C$5="Basic Library Subsidy", 0, IF('Funding Allocation Parameters'!$C$5="Grant funding",MIN(O52*('Funding Allocation Parameters'!$E$5), 'Funding Allocation Parameters'!$G$5), IF('Funding Allocation Parameters'!$C$5="Other author funding", 0, IF('Funding Allocation Parameters'!$C$5="Any discretionary funds (grants if available, other if no grants)", MIN(O52*('Funding Allocation Parameters'!$E$5), 'Funding Allocation Parameters'!$G$5), IF('Funding Allocation Parameters'!$C$5="Complex Library Subsidy", 0, 0)))))</f>
        <v>0</v>
      </c>
      <c r="S52" s="178">
        <f>IF('Funding Allocation Parameters'!$C$5="Basic Library Subsidy", 0, IF('Funding Allocation Parameters'!$C$5="Grant funding", 0, IF('Funding Allocation Parameters'!$C$5="Other author funding",  MIN(O52*('Funding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" s="178">
        <f>IF('Funding Allocation Parameters'!$C$5="Basic Library Subsidy", MIN(O52*('Funding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MIN($O52*(VLOOKUP(CONCATENATE($A52, 'Funding Allocation Parameters'!$I$5), 'Library Subsidy Complex'!$C$2:$J$55, 6, FALSE)), VLOOKUP(CONCATENATE($A52, 'Funding Allocation Parameters'!$I$5), 'Library Subsidy Complex'!$C$2:$J$55, 8, FALSE)), 0)))))</f>
        <v>1189</v>
      </c>
      <c r="U52" s="178">
        <f>IF('Funding Allocation Parameters'!$C$5="Basic Library Subsidy", 0, IF('Funding Allocation Parameters'!$C$5="Grant funding", 0, IF('Funding Allocation Parameters'!$C$5="Other author funding",  MIN(O52*('Funding Allocation Parameters'!$E$5), 'Funding Allocation Parameters'!$G$5), IF('Funding Allocation Parameters'!$C$5="Any discretionary funds (grants if available, other if no grants)", MIN(O52*('Funding Allocation Parameters'!$E$5), 'Funding Allocation Parameters'!$G$5), IF('Funding Allocation Parameters'!$C$5="Complex Library Subsidy", 0, 0)))))</f>
        <v>0</v>
      </c>
      <c r="V52" s="177">
        <f t="shared" si="4"/>
        <v>103.39760000000001</v>
      </c>
      <c r="W52" s="177">
        <f t="shared" si="5"/>
        <v>103.39760000000001</v>
      </c>
      <c r="X52" s="179">
        <f>IF('Funding Allocation Parameters'!$C$6="Basic Library Subsidy", MIN(V52*'Funding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MIN(V52*VLOOKUP(CONCATENATE($A52, 'Funding Allocation Parameters'!$I$6), 'Library Subsidy Complex'!$C$2:$J$55, 2, FALSE), VLOOKUP(CONCATENATE($A52, 'Funding Allocation Parameters'!$I$6), 'Library Subsidy Complex'!$C$2:$J$55, 4, FALSE)), 0)))))</f>
        <v>0</v>
      </c>
      <c r="Y52" s="179">
        <f>IF('Funding Allocation Parameters'!$C$6="Basic Library Subsidy", 0, IF('Funding Allocation Parameters'!$C$6="Grant funding",MIN(V52*'Funding Allocation Parameters'!$E$6, 'Funding Allocation Parameters'!$G$6), IF('Funding Allocation Parameters'!$C$6="Other author funding", 0, IF('Funding Allocation Parameters'!$C$6="Any discretionary funds (grants if available, other if no grants)", MIN(V52*'Funding Allocation Parameters'!$E$6, 'Funding Allocation Parameters'!$G$6), IF('Funding Allocation Parameters'!$C$6="Complex Library Subsidy", 0, 0)))))</f>
        <v>103.39760000000001</v>
      </c>
      <c r="Z52" s="179">
        <f>IF('Funding Allocation Parameters'!$C$6="Basic Library Subsidy", 0, IF('Funding Allocation Parameters'!$C$6="Grant funding", 0, IF('Funding Allocation Parameters'!$C$6="Other author funding",  MIN(V52*'Funding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" s="179">
        <f>IF('Funding Allocation Parameters'!$C$6="Basic Library Subsidy", MIN(W52*'Funding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MIN(W52*VLOOKUP(CONCATENATE($A52, 'Funding Allocation Parameters'!$I$6), 'Library Subsidy Complex'!$C$2:$J$55, 3, FALSE), VLOOKUP(CONCATENATE($A52, 'Funding Allocation Parameters'!$I$6), 'Library Subsidy Complex'!$C$2:$J$55, 5, FALSE)), 0)))))</f>
        <v>0</v>
      </c>
      <c r="AB52" s="179">
        <f>IF('Funding Allocation Parameters'!$C$6="Basic Library Subsidy", 0, IF('Funding Allocation Parameters'!$C$6="Grant funding", 0, IF('Funding Allocation Parameters'!$C$6="Other author funding",  MIN(W52*'Funding Allocation Parameters'!$E$6, 'Funding Allocation Parameters'!$G$6), IF('Funding Allocation Parameters'!$C$6="Any discretionary funds (grants if available, other if no grants)", MIN(W52*'Funding Allocation Parameters'!$E$6, 'Funding Allocation Parameters'!$G$6), IF('Funding Allocation Parameters'!$C$6="Complex Library Subsidy", 0, 0)))))</f>
        <v>103.39760000000001</v>
      </c>
      <c r="AC52" s="177">
        <f t="shared" si="6"/>
        <v>0</v>
      </c>
      <c r="AD52" s="177">
        <f t="shared" si="7"/>
        <v>0</v>
      </c>
      <c r="AE52" s="180">
        <f>IF('Funding Allocation Parameters'!$C$7="Basic Library Subsidy", MIN(AC52*'Funding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MIN(AC52*VLOOKUP(CONCATENATE($A52, 'Funding Allocation Parameters'!$I$7), 'Library Subsidy Complex'!$C$2:$J$55, 2, FALSE), VLOOKUP(CONCATENATE($A52, 'Funding Allocation Parameters'!$I$7), 'Library Subsidy Complex'!$C$2:$J$55, 4, FALSE)), 0)))))</f>
        <v>0</v>
      </c>
      <c r="AF52" s="180">
        <f>IF('Funding Allocation Parameters'!$C$7="Basic Library Subsidy", 0, IF('Funding Allocation Parameters'!$C$7="Grant funding",MIN(AC52*'Funding Allocation Parameters'!$E$7, 'Funding Allocation Parameters'!$G$7), IF('Funding Allocation Parameters'!$C$7="Other author funding", 0, IF('Funding Allocation Parameters'!$C$7="Any discretionary funds (grants if available, other if no grants)", MIN(AC52*'Funding Allocation Parameters'!$E$7, 'Funding Allocation Parameters'!$G$7), IF('Funding Allocation Parameters'!$C$7="Complex Library Subsidy", 0, 0)))))</f>
        <v>0</v>
      </c>
      <c r="AG52" s="180">
        <f>IF('Funding Allocation Parameters'!$C$7="Basic Library Subsidy", 0, IF('Funding Allocation Parameters'!$C$7="Grant funding", 0, IF('Funding Allocation Parameters'!$C$7="Other author funding",  MIN(AC52*'Funding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" s="180">
        <f>IF('Funding Allocation Parameters'!$C$7="Basic Library Subsidy", MIN(AD52*'Funding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MIN(AD52*VLOOKUP(CONCATENATE($A52, 'Funding Allocation Parameters'!$I$7), 'Library Subsidy Complex'!$C$2:$J$55, 3, FALSE), VLOOKUP(CONCATENATE($A52, 'Funding Allocation Parameters'!$I$7), 'Library Subsidy Complex'!$C$2:$J$55, 5, FALSE)), 0)))))</f>
        <v>0</v>
      </c>
      <c r="AI52" s="180">
        <f>IF('Funding Allocation Parameters'!$C$7="Basic Library Subsidy", 0, IF('Funding Allocation Parameters'!$C$7="Grant funding", 0, IF('Funding Allocation Parameters'!$C$7="Other author funding",  MIN(AD52*'Funding Allocation Parameters'!$E$7, 'Funding Allocation Parameters'!$G$7), IF('Funding Allocation Parameters'!$C$7="Any discretionary funds (grants if available, other if no grants)", MIN(AD52*'Funding Allocation Parameters'!$E$7, 'Funding Allocation Parameters'!$G$7), IF('Funding Allocation Parameters'!$C$7="Complex Library Subsidy", 0, 0)))))</f>
        <v>0</v>
      </c>
      <c r="AJ52" s="177">
        <f t="shared" si="8"/>
        <v>0</v>
      </c>
      <c r="AK52" s="177">
        <f t="shared" si="9"/>
        <v>0</v>
      </c>
      <c r="AL52" s="181">
        <f>IF('Funding Allocation Parameters'!$C$8="Basic Library Subsidy", MIN(AJ52*'Funding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MIN(AJ52*VLOOKUP(CONCATENATE($A52, 'Funding Allocation Parameters'!$I$8), 'Library Subsidy Complex'!$C$2:$J$55, 2, FALSE), VLOOKUP(CONCATENATE($A52, 'Funding Allocation Parameters'!$I$8), 'Library Subsidy Complex'!$C$2:$J$55, 4, FALSE)), 0)))))</f>
        <v>0</v>
      </c>
      <c r="AM52" s="181">
        <f>IF('Funding Allocation Parameters'!$C$8="Basic Library Subsidy", 0, IF('Funding Allocation Parameters'!$C$8="Grant funding",MIN(AJ52*'Funding Allocation Parameters'!$E$8, 'Funding Allocation Parameters'!$G$8), IF('Funding Allocation Parameters'!$C$8="Other author funding", 0, IF('Funding Allocation Parameters'!$C$8="Any discretionary funds (grants if available, other if no grants)", MIN(AJ52*'Funding Allocation Parameters'!$E$8, 'Funding Allocation Parameters'!$G$8), IF('Funding Allocation Parameters'!$C$8="Complex Library Subsidy", 0, 0)))))</f>
        <v>0</v>
      </c>
      <c r="AN52" s="181">
        <f>IF('Funding Allocation Parameters'!$C$8="Basic Library Subsidy", 0, IF('Funding Allocation Parameters'!$C$8="Grant funding", 0, IF('Funding Allocation Parameters'!$C$8="Other author funding",  MIN(AJ52*'Funding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" s="181">
        <f>IF('Funding Allocation Parameters'!$C$8="Basic Library Subsidy", MIN(AK52*'Funding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MIN(AK52*VLOOKUP(CONCATENATE($A52, 'Funding Allocation Parameters'!$I$8), 'Library Subsidy Complex'!$C$2:$J$55, 3, FALSE), VLOOKUP(CONCATENATE($A52, 'Funding Allocation Parameters'!$I$8), 'Library Subsidy Complex'!$C$2:$J$55, 5, FALSE)), 0)))))</f>
        <v>0</v>
      </c>
      <c r="AP52" s="181">
        <f>IF('Funding Allocation Parameters'!$C$8="Basic Library Subsidy", 0, IF('Funding Allocation Parameters'!$C$8="Grant funding", 0, IF('Funding Allocation Parameters'!$C$8="Other author funding",  MIN(AK52*'Funding Allocation Parameters'!$E$8, 'Funding Allocation Parameters'!$G$8), IF('Funding Allocation Parameters'!$C$8="Any discretionary funds (grants if available, other if no grants)", MIN(AK52*'Funding Allocation Parameters'!$E$8, 'Funding Allocation Parameters'!$G$8), IF('Funding Allocation Parameters'!$C$8="Complex Library Subsidy", 0, 0)))))</f>
        <v>0</v>
      </c>
      <c r="AQ52" s="177">
        <f t="shared" si="10"/>
        <v>0</v>
      </c>
      <c r="AR52" s="177">
        <f t="shared" si="11"/>
        <v>0</v>
      </c>
      <c r="AS52" s="182">
        <f t="shared" si="12"/>
        <v>1189</v>
      </c>
      <c r="AT52" s="182">
        <f t="shared" si="13"/>
        <v>103.39760000000001</v>
      </c>
      <c r="AU52" s="182">
        <f t="shared" si="14"/>
        <v>0</v>
      </c>
      <c r="AV52" s="182">
        <f t="shared" si="15"/>
        <v>1189</v>
      </c>
      <c r="AW52" s="182">
        <f t="shared" si="16"/>
        <v>103.39760000000001</v>
      </c>
      <c r="AX52" s="183">
        <f t="shared" si="17"/>
        <v>0</v>
      </c>
      <c r="AY52" s="183">
        <f t="shared" si="18"/>
        <v>0</v>
      </c>
      <c r="AZ52" s="183">
        <f t="shared" si="19"/>
        <v>0</v>
      </c>
      <c r="BA52" s="183">
        <f t="shared" si="20"/>
        <v>0</v>
      </c>
      <c r="BB52" s="183">
        <f t="shared" si="21"/>
        <v>0</v>
      </c>
      <c r="BC52" s="184">
        <f t="shared" si="22"/>
        <v>0</v>
      </c>
      <c r="BD52" s="184">
        <f t="shared" si="23"/>
        <v>0</v>
      </c>
      <c r="BE52" s="184">
        <f t="shared" si="24"/>
        <v>0</v>
      </c>
      <c r="BF52" s="184">
        <f t="shared" si="25"/>
        <v>0</v>
      </c>
      <c r="BG52" s="102">
        <f t="shared" si="26"/>
        <v>0</v>
      </c>
      <c r="BH52" s="102">
        <f t="shared" si="27"/>
        <v>0</v>
      </c>
      <c r="BI52" s="102">
        <f t="shared" si="28"/>
        <v>0</v>
      </c>
      <c r="BJ52" s="102">
        <f t="shared" si="29"/>
        <v>0</v>
      </c>
      <c r="BK52" s="102">
        <f t="shared" si="30"/>
        <v>0</v>
      </c>
      <c r="BL52" s="102">
        <f t="shared" si="31"/>
        <v>0</v>
      </c>
      <c r="BN52" s="102"/>
    </row>
    <row r="53" spans="1:66" x14ac:dyDescent="0.25">
      <c r="A53" s="102" t="s">
        <v>19</v>
      </c>
      <c r="B53" s="102" t="s">
        <v>15</v>
      </c>
      <c r="C53" s="102" t="s">
        <v>10</v>
      </c>
      <c r="D53" s="102" t="s">
        <v>11</v>
      </c>
      <c r="E53" s="102">
        <v>21100241693</v>
      </c>
      <c r="F53" s="102" t="s">
        <v>9</v>
      </c>
      <c r="G53" s="102">
        <v>0.35199999999999998</v>
      </c>
      <c r="H53" s="102">
        <v>2</v>
      </c>
      <c r="I53" s="102">
        <v>1.3279829240000001</v>
      </c>
      <c r="J53" s="167">
        <f>IFERROR(H53*VLOOKUP(A53, 'Advanced Parameters'!$B$7:$G$20, 6, FALSE)*VLOOKUP(A53, 'Growth Parameters'!$B$6:$H$19, 6, FALSE), 0)</f>
        <v>2</v>
      </c>
      <c r="K53" s="167">
        <f>IFERROR(IF('Advanced Parameters'!$C$5="n",'Raw Data'!I53*VLOOKUP(A53,'Advanced Parameters'!$B$7:$G$20,6,FALSE),J53*VLOOKUP(A53,'Advanced Parameters'!$B$7:$G$20,2,FALSE))*VLOOKUP(A53, 'Growth Parameters'!$B$6:$H$19, 6, FALSE), 0)</f>
        <v>1.3279829240000001</v>
      </c>
      <c r="L53" s="167">
        <f t="shared" si="32"/>
        <v>0.67201707599999994</v>
      </c>
      <c r="M53" s="168">
        <f>IFERROR(IF(G53="NA","NA",IF(G53&gt;'APC Parameters'!$K$6+VLOOKUP('Raw Data'!A53, 'APC Parameters'!$H$7:$L$20, 4, FALSE), 'APC Parameters'!$L$6+VLOOKUP('Raw Data'!A53, 'APC Parameters'!$H$7:$L$20, 5, FALSE), G53*('APC Parameters'!$J$6+VLOOKUP('Raw Data'!A53, 'APC Parameters'!$H$7:$L$20, 3, FALSE))+'APC Parameters'!$I$6+VLOOKUP('Raw Data'!A53, 'APC Parameters'!$H$7:$L$20, 2, FALSE))), 0)</f>
        <v>1397.3887999999999</v>
      </c>
      <c r="N53" s="168">
        <f t="shared" si="2"/>
        <v>2794.7775999999999</v>
      </c>
      <c r="O53" s="168">
        <f>IFERROR(IF(M53="NA",VLOOKUP(D53,'Internal Calculations'!$B$10:$C$11,2,FALSE), M53)*VLOOKUP(A53, 'Growth Parameters'!$B$6:$H$19, 7, FALSE), 0)</f>
        <v>1397.3887999999999</v>
      </c>
      <c r="P53" s="177">
        <f t="shared" si="3"/>
        <v>2794.7775999999999</v>
      </c>
      <c r="Q53" s="178">
        <f>IF('Funding Allocation Parameters'!$C$5="Basic Library Subsidy", MIN(O53*('Funding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MIN($O53*(VLOOKUP(CONCATENATE($A53, 'Funding Allocation Parameters'!$I$5), 'Library Subsidy Complex'!$C$2:$J$55, 2, FALSE)), VLOOKUP(CONCATENATE($A53, 'Funding Allocation Parameters'!$I$5), 'Library Subsidy Complex'!$C$2:$J$55, 4, FALSE)), 0)))))</f>
        <v>1189</v>
      </c>
      <c r="R53" s="178">
        <f>IF('Funding Allocation Parameters'!$C$5="Basic Library Subsidy", 0, IF('Funding Allocation Parameters'!$C$5="Grant funding",MIN(O53*('Funding Allocation Parameters'!$E$5), 'Funding Allocation Parameters'!$G$5), IF('Funding Allocation Parameters'!$C$5="Other author funding", 0, IF('Funding Allocation Parameters'!$C$5="Any discretionary funds (grants if available, other if no grants)", MIN(O53*('Funding Allocation Parameters'!$E$5), 'Funding Allocation Parameters'!$G$5), IF('Funding Allocation Parameters'!$C$5="Complex Library Subsidy", 0, 0)))))</f>
        <v>0</v>
      </c>
      <c r="S53" s="178">
        <f>IF('Funding Allocation Parameters'!$C$5="Basic Library Subsidy", 0, IF('Funding Allocation Parameters'!$C$5="Grant funding", 0, IF('Funding Allocation Parameters'!$C$5="Other author funding",  MIN(O53*('Funding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" s="178">
        <f>IF('Funding Allocation Parameters'!$C$5="Basic Library Subsidy", MIN(O53*('Funding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MIN($O53*(VLOOKUP(CONCATENATE($A53, 'Funding Allocation Parameters'!$I$5), 'Library Subsidy Complex'!$C$2:$J$55, 6, FALSE)), VLOOKUP(CONCATENATE($A53, 'Funding Allocation Parameters'!$I$5), 'Library Subsidy Complex'!$C$2:$J$55, 8, FALSE)), 0)))))</f>
        <v>1189</v>
      </c>
      <c r="U53" s="178">
        <f>IF('Funding Allocation Parameters'!$C$5="Basic Library Subsidy", 0, IF('Funding Allocation Parameters'!$C$5="Grant funding", 0, IF('Funding Allocation Parameters'!$C$5="Other author funding",  MIN(O53*('Funding Allocation Parameters'!$E$5), 'Funding Allocation Parameters'!$G$5), IF('Funding Allocation Parameters'!$C$5="Any discretionary funds (grants if available, other if no grants)", MIN(O53*('Funding Allocation Parameters'!$E$5), 'Funding Allocation Parameters'!$G$5), IF('Funding Allocation Parameters'!$C$5="Complex Library Subsidy", 0, 0)))))</f>
        <v>0</v>
      </c>
      <c r="V53" s="177">
        <f t="shared" si="4"/>
        <v>208.38879999999995</v>
      </c>
      <c r="W53" s="177">
        <f t="shared" si="5"/>
        <v>208.38879999999995</v>
      </c>
      <c r="X53" s="179">
        <f>IF('Funding Allocation Parameters'!$C$6="Basic Library Subsidy", MIN(V53*'Funding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MIN(V53*VLOOKUP(CONCATENATE($A53, 'Funding Allocation Parameters'!$I$6), 'Library Subsidy Complex'!$C$2:$J$55, 2, FALSE), VLOOKUP(CONCATENATE($A53, 'Funding Allocation Parameters'!$I$6), 'Library Subsidy Complex'!$C$2:$J$55, 4, FALSE)), 0)))))</f>
        <v>0</v>
      </c>
      <c r="Y53" s="179">
        <f>IF('Funding Allocation Parameters'!$C$6="Basic Library Subsidy", 0, IF('Funding Allocation Parameters'!$C$6="Grant funding",MIN(V53*'Funding Allocation Parameters'!$E$6, 'Funding Allocation Parameters'!$G$6), IF('Funding Allocation Parameters'!$C$6="Other author funding", 0, IF('Funding Allocation Parameters'!$C$6="Any discretionary funds (grants if available, other if no grants)", MIN(V53*'Funding Allocation Parameters'!$E$6, 'Funding Allocation Parameters'!$G$6), IF('Funding Allocation Parameters'!$C$6="Complex Library Subsidy", 0, 0)))))</f>
        <v>208.38879999999995</v>
      </c>
      <c r="Z53" s="179">
        <f>IF('Funding Allocation Parameters'!$C$6="Basic Library Subsidy", 0, IF('Funding Allocation Parameters'!$C$6="Grant funding", 0, IF('Funding Allocation Parameters'!$C$6="Other author funding",  MIN(V53*'Funding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" s="179">
        <f>IF('Funding Allocation Parameters'!$C$6="Basic Library Subsidy", MIN(W53*'Funding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MIN(W53*VLOOKUP(CONCATENATE($A53, 'Funding Allocation Parameters'!$I$6), 'Library Subsidy Complex'!$C$2:$J$55, 3, FALSE), VLOOKUP(CONCATENATE($A53, 'Funding Allocation Parameters'!$I$6), 'Library Subsidy Complex'!$C$2:$J$55, 5, FALSE)), 0)))))</f>
        <v>0</v>
      </c>
      <c r="AB53" s="179">
        <f>IF('Funding Allocation Parameters'!$C$6="Basic Library Subsidy", 0, IF('Funding Allocation Parameters'!$C$6="Grant funding", 0, IF('Funding Allocation Parameters'!$C$6="Other author funding",  MIN(W53*'Funding Allocation Parameters'!$E$6, 'Funding Allocation Parameters'!$G$6), IF('Funding Allocation Parameters'!$C$6="Any discretionary funds (grants if available, other if no grants)", MIN(W53*'Funding Allocation Parameters'!$E$6, 'Funding Allocation Parameters'!$G$6), IF('Funding Allocation Parameters'!$C$6="Complex Library Subsidy", 0, 0)))))</f>
        <v>208.38879999999995</v>
      </c>
      <c r="AC53" s="177">
        <f t="shared" si="6"/>
        <v>0</v>
      </c>
      <c r="AD53" s="177">
        <f t="shared" si="7"/>
        <v>0</v>
      </c>
      <c r="AE53" s="180">
        <f>IF('Funding Allocation Parameters'!$C$7="Basic Library Subsidy", MIN(AC53*'Funding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MIN(AC53*VLOOKUP(CONCATENATE($A53, 'Funding Allocation Parameters'!$I$7), 'Library Subsidy Complex'!$C$2:$J$55, 2, FALSE), VLOOKUP(CONCATENATE($A53, 'Funding Allocation Parameters'!$I$7), 'Library Subsidy Complex'!$C$2:$J$55, 4, FALSE)), 0)))))</f>
        <v>0</v>
      </c>
      <c r="AF53" s="180">
        <f>IF('Funding Allocation Parameters'!$C$7="Basic Library Subsidy", 0, IF('Funding Allocation Parameters'!$C$7="Grant funding",MIN(AC53*'Funding Allocation Parameters'!$E$7, 'Funding Allocation Parameters'!$G$7), IF('Funding Allocation Parameters'!$C$7="Other author funding", 0, IF('Funding Allocation Parameters'!$C$7="Any discretionary funds (grants if available, other if no grants)", MIN(AC53*'Funding Allocation Parameters'!$E$7, 'Funding Allocation Parameters'!$G$7), IF('Funding Allocation Parameters'!$C$7="Complex Library Subsidy", 0, 0)))))</f>
        <v>0</v>
      </c>
      <c r="AG53" s="180">
        <f>IF('Funding Allocation Parameters'!$C$7="Basic Library Subsidy", 0, IF('Funding Allocation Parameters'!$C$7="Grant funding", 0, IF('Funding Allocation Parameters'!$C$7="Other author funding",  MIN(AC53*'Funding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" s="180">
        <f>IF('Funding Allocation Parameters'!$C$7="Basic Library Subsidy", MIN(AD53*'Funding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MIN(AD53*VLOOKUP(CONCATENATE($A53, 'Funding Allocation Parameters'!$I$7), 'Library Subsidy Complex'!$C$2:$J$55, 3, FALSE), VLOOKUP(CONCATENATE($A53, 'Funding Allocation Parameters'!$I$7), 'Library Subsidy Complex'!$C$2:$J$55, 5, FALSE)), 0)))))</f>
        <v>0</v>
      </c>
      <c r="AI53" s="180">
        <f>IF('Funding Allocation Parameters'!$C$7="Basic Library Subsidy", 0, IF('Funding Allocation Parameters'!$C$7="Grant funding", 0, IF('Funding Allocation Parameters'!$C$7="Other author funding",  MIN(AD53*'Funding Allocation Parameters'!$E$7, 'Funding Allocation Parameters'!$G$7), IF('Funding Allocation Parameters'!$C$7="Any discretionary funds (grants if available, other if no grants)", MIN(AD53*'Funding Allocation Parameters'!$E$7, 'Funding Allocation Parameters'!$G$7), IF('Funding Allocation Parameters'!$C$7="Complex Library Subsidy", 0, 0)))))</f>
        <v>0</v>
      </c>
      <c r="AJ53" s="177">
        <f t="shared" si="8"/>
        <v>0</v>
      </c>
      <c r="AK53" s="177">
        <f t="shared" si="9"/>
        <v>0</v>
      </c>
      <c r="AL53" s="181">
        <f>IF('Funding Allocation Parameters'!$C$8="Basic Library Subsidy", MIN(AJ53*'Funding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MIN(AJ53*VLOOKUP(CONCATENATE($A53, 'Funding Allocation Parameters'!$I$8), 'Library Subsidy Complex'!$C$2:$J$55, 2, FALSE), VLOOKUP(CONCATENATE($A53, 'Funding Allocation Parameters'!$I$8), 'Library Subsidy Complex'!$C$2:$J$55, 4, FALSE)), 0)))))</f>
        <v>0</v>
      </c>
      <c r="AM53" s="181">
        <f>IF('Funding Allocation Parameters'!$C$8="Basic Library Subsidy", 0, IF('Funding Allocation Parameters'!$C$8="Grant funding",MIN(AJ53*'Funding Allocation Parameters'!$E$8, 'Funding Allocation Parameters'!$G$8), IF('Funding Allocation Parameters'!$C$8="Other author funding", 0, IF('Funding Allocation Parameters'!$C$8="Any discretionary funds (grants if available, other if no grants)", MIN(AJ53*'Funding Allocation Parameters'!$E$8, 'Funding Allocation Parameters'!$G$8), IF('Funding Allocation Parameters'!$C$8="Complex Library Subsidy", 0, 0)))))</f>
        <v>0</v>
      </c>
      <c r="AN53" s="181">
        <f>IF('Funding Allocation Parameters'!$C$8="Basic Library Subsidy", 0, IF('Funding Allocation Parameters'!$C$8="Grant funding", 0, IF('Funding Allocation Parameters'!$C$8="Other author funding",  MIN(AJ53*'Funding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" s="181">
        <f>IF('Funding Allocation Parameters'!$C$8="Basic Library Subsidy", MIN(AK53*'Funding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MIN(AK53*VLOOKUP(CONCATENATE($A53, 'Funding Allocation Parameters'!$I$8), 'Library Subsidy Complex'!$C$2:$J$55, 3, FALSE), VLOOKUP(CONCATENATE($A53, 'Funding Allocation Parameters'!$I$8), 'Library Subsidy Complex'!$C$2:$J$55, 5, FALSE)), 0)))))</f>
        <v>0</v>
      </c>
      <c r="AP53" s="181">
        <f>IF('Funding Allocation Parameters'!$C$8="Basic Library Subsidy", 0, IF('Funding Allocation Parameters'!$C$8="Grant funding", 0, IF('Funding Allocation Parameters'!$C$8="Other author funding",  MIN(AK53*'Funding Allocation Parameters'!$E$8, 'Funding Allocation Parameters'!$G$8), IF('Funding Allocation Parameters'!$C$8="Any discretionary funds (grants if available, other if no grants)", MIN(AK53*'Funding Allocation Parameters'!$E$8, 'Funding Allocation Parameters'!$G$8), IF('Funding Allocation Parameters'!$C$8="Complex Library Subsidy", 0, 0)))))</f>
        <v>0</v>
      </c>
      <c r="AQ53" s="177">
        <f t="shared" si="10"/>
        <v>0</v>
      </c>
      <c r="AR53" s="177">
        <f t="shared" si="11"/>
        <v>0</v>
      </c>
      <c r="AS53" s="182">
        <f t="shared" si="12"/>
        <v>1189</v>
      </c>
      <c r="AT53" s="182">
        <f t="shared" si="13"/>
        <v>208.38879999999995</v>
      </c>
      <c r="AU53" s="182">
        <f t="shared" si="14"/>
        <v>0</v>
      </c>
      <c r="AV53" s="182">
        <f t="shared" si="15"/>
        <v>1189</v>
      </c>
      <c r="AW53" s="182">
        <f t="shared" si="16"/>
        <v>208.38879999999995</v>
      </c>
      <c r="AX53" s="183">
        <f t="shared" si="17"/>
        <v>1578.9716966360002</v>
      </c>
      <c r="AY53" s="183">
        <f t="shared" si="18"/>
        <v>276.73676795285115</v>
      </c>
      <c r="AZ53" s="183">
        <f t="shared" si="19"/>
        <v>0</v>
      </c>
      <c r="BA53" s="183">
        <f t="shared" si="20"/>
        <v>799.02830336399995</v>
      </c>
      <c r="BB53" s="183">
        <f t="shared" si="21"/>
        <v>140.04083204714874</v>
      </c>
      <c r="BC53" s="184">
        <f t="shared" si="22"/>
        <v>2378</v>
      </c>
      <c r="BD53" s="184">
        <f t="shared" si="23"/>
        <v>0</v>
      </c>
      <c r="BE53" s="184">
        <f t="shared" si="24"/>
        <v>276.73676795285115</v>
      </c>
      <c r="BF53" s="184">
        <f t="shared" si="25"/>
        <v>140.04083204714874</v>
      </c>
      <c r="BG53" s="102">
        <f t="shared" si="26"/>
        <v>0</v>
      </c>
      <c r="BH53" s="102">
        <f t="shared" si="27"/>
        <v>0</v>
      </c>
      <c r="BI53" s="102">
        <f t="shared" si="28"/>
        <v>0</v>
      </c>
      <c r="BJ53" s="102">
        <f t="shared" si="29"/>
        <v>1.3279829240000001</v>
      </c>
      <c r="BK53" s="102">
        <f t="shared" si="30"/>
        <v>0.67201707599999994</v>
      </c>
      <c r="BL53" s="102">
        <f t="shared" si="31"/>
        <v>0</v>
      </c>
      <c r="BN53" s="102"/>
    </row>
    <row r="54" spans="1:66" x14ac:dyDescent="0.25">
      <c r="A54" s="102" t="s">
        <v>19</v>
      </c>
      <c r="B54" s="102" t="s">
        <v>15</v>
      </c>
      <c r="C54" s="102" t="s">
        <v>10</v>
      </c>
      <c r="D54" s="102" t="s">
        <v>11</v>
      </c>
      <c r="E54" s="102">
        <v>29362</v>
      </c>
      <c r="F54" s="102" t="s">
        <v>9</v>
      </c>
      <c r="G54" s="102">
        <v>0.112</v>
      </c>
      <c r="H54" s="102">
        <v>0</v>
      </c>
      <c r="I54" s="102">
        <v>0</v>
      </c>
      <c r="J54" s="167">
        <f>IFERROR(H54*VLOOKUP(A54, 'Advanced Parameters'!$B$7:$G$20, 6, FALSE)*VLOOKUP(A54, 'Growth Parameters'!$B$6:$H$19, 6, FALSE), 0)</f>
        <v>0</v>
      </c>
      <c r="K54" s="167">
        <f>IFERROR(IF('Advanced Parameters'!$C$5="n",'Raw Data'!I54*VLOOKUP(A54,'Advanced Parameters'!$B$7:$G$20,6,FALSE),J54*VLOOKUP(A54,'Advanced Parameters'!$B$7:$G$20,2,FALSE))*VLOOKUP(A54, 'Growth Parameters'!$B$6:$H$19, 6, FALSE), 0)</f>
        <v>0</v>
      </c>
      <c r="L54" s="167">
        <f t="shared" si="32"/>
        <v>0</v>
      </c>
      <c r="M54" s="168">
        <f>IFERROR(IF(G54="NA","NA",IF(G54&gt;'APC Parameters'!$K$6+VLOOKUP('Raw Data'!A54, 'APC Parameters'!$H$7:$L$20, 4, FALSE), 'APC Parameters'!$L$6+VLOOKUP('Raw Data'!A54, 'APC Parameters'!$H$7:$L$20, 5, FALSE), G54*('APC Parameters'!$J$6+VLOOKUP('Raw Data'!A54, 'APC Parameters'!$H$7:$L$20, 3, FALSE))+'APC Parameters'!$I$6+VLOOKUP('Raw Data'!A54, 'APC Parameters'!$H$7:$L$20, 2, FALSE))), 0)</f>
        <v>1227.1328000000001</v>
      </c>
      <c r="N54" s="168">
        <f t="shared" si="2"/>
        <v>0</v>
      </c>
      <c r="O54" s="168">
        <f>IFERROR(IF(M54="NA",VLOOKUP(D54,'Internal Calculations'!$B$10:$C$11,2,FALSE), M54)*VLOOKUP(A54, 'Growth Parameters'!$B$6:$H$19, 7, FALSE), 0)</f>
        <v>1227.1328000000001</v>
      </c>
      <c r="P54" s="177">
        <f t="shared" si="3"/>
        <v>0</v>
      </c>
      <c r="Q54" s="178">
        <f>IF('Funding Allocation Parameters'!$C$5="Basic Library Subsidy", MIN(O54*('Funding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MIN($O54*(VLOOKUP(CONCATENATE($A54, 'Funding Allocation Parameters'!$I$5), 'Library Subsidy Complex'!$C$2:$J$55, 2, FALSE)), VLOOKUP(CONCATENATE($A54, 'Funding Allocation Parameters'!$I$5), 'Library Subsidy Complex'!$C$2:$J$55, 4, FALSE)), 0)))))</f>
        <v>1189</v>
      </c>
      <c r="R54" s="178">
        <f>IF('Funding Allocation Parameters'!$C$5="Basic Library Subsidy", 0, IF('Funding Allocation Parameters'!$C$5="Grant funding",MIN(O54*('Funding Allocation Parameters'!$E$5), 'Funding Allocation Parameters'!$G$5), IF('Funding Allocation Parameters'!$C$5="Other author funding", 0, IF('Funding Allocation Parameters'!$C$5="Any discretionary funds (grants if available, other if no grants)", MIN(O54*('Funding Allocation Parameters'!$E$5), 'Funding Allocation Parameters'!$G$5), IF('Funding Allocation Parameters'!$C$5="Complex Library Subsidy", 0, 0)))))</f>
        <v>0</v>
      </c>
      <c r="S54" s="178">
        <f>IF('Funding Allocation Parameters'!$C$5="Basic Library Subsidy", 0, IF('Funding Allocation Parameters'!$C$5="Grant funding", 0, IF('Funding Allocation Parameters'!$C$5="Other author funding",  MIN(O54*('Funding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" s="178">
        <f>IF('Funding Allocation Parameters'!$C$5="Basic Library Subsidy", MIN(O54*('Funding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MIN($O54*(VLOOKUP(CONCATENATE($A54, 'Funding Allocation Parameters'!$I$5), 'Library Subsidy Complex'!$C$2:$J$55, 6, FALSE)), VLOOKUP(CONCATENATE($A54, 'Funding Allocation Parameters'!$I$5), 'Library Subsidy Complex'!$C$2:$J$55, 8, FALSE)), 0)))))</f>
        <v>1189</v>
      </c>
      <c r="U54" s="178">
        <f>IF('Funding Allocation Parameters'!$C$5="Basic Library Subsidy", 0, IF('Funding Allocation Parameters'!$C$5="Grant funding", 0, IF('Funding Allocation Parameters'!$C$5="Other author funding",  MIN(O54*('Funding Allocation Parameters'!$E$5), 'Funding Allocation Parameters'!$G$5), IF('Funding Allocation Parameters'!$C$5="Any discretionary funds (grants if available, other if no grants)", MIN(O54*('Funding Allocation Parameters'!$E$5), 'Funding Allocation Parameters'!$G$5), IF('Funding Allocation Parameters'!$C$5="Complex Library Subsidy", 0, 0)))))</f>
        <v>0</v>
      </c>
      <c r="V54" s="177">
        <f t="shared" si="4"/>
        <v>38.132800000000088</v>
      </c>
      <c r="W54" s="177">
        <f t="shared" si="5"/>
        <v>38.132800000000088</v>
      </c>
      <c r="X54" s="179">
        <f>IF('Funding Allocation Parameters'!$C$6="Basic Library Subsidy", MIN(V54*'Funding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MIN(V54*VLOOKUP(CONCATENATE($A54, 'Funding Allocation Parameters'!$I$6), 'Library Subsidy Complex'!$C$2:$J$55, 2, FALSE), VLOOKUP(CONCATENATE($A54, 'Funding Allocation Parameters'!$I$6), 'Library Subsidy Complex'!$C$2:$J$55, 4, FALSE)), 0)))))</f>
        <v>0</v>
      </c>
      <c r="Y54" s="179">
        <f>IF('Funding Allocation Parameters'!$C$6="Basic Library Subsidy", 0, IF('Funding Allocation Parameters'!$C$6="Grant funding",MIN(V54*'Funding Allocation Parameters'!$E$6, 'Funding Allocation Parameters'!$G$6), IF('Funding Allocation Parameters'!$C$6="Other author funding", 0, IF('Funding Allocation Parameters'!$C$6="Any discretionary funds (grants if available, other if no grants)", MIN(V54*'Funding Allocation Parameters'!$E$6, 'Funding Allocation Parameters'!$G$6), IF('Funding Allocation Parameters'!$C$6="Complex Library Subsidy", 0, 0)))))</f>
        <v>38.132800000000088</v>
      </c>
      <c r="Z54" s="179">
        <f>IF('Funding Allocation Parameters'!$C$6="Basic Library Subsidy", 0, IF('Funding Allocation Parameters'!$C$6="Grant funding", 0, IF('Funding Allocation Parameters'!$C$6="Other author funding",  MIN(V54*'Funding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" s="179">
        <f>IF('Funding Allocation Parameters'!$C$6="Basic Library Subsidy", MIN(W54*'Funding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MIN(W54*VLOOKUP(CONCATENATE($A54, 'Funding Allocation Parameters'!$I$6), 'Library Subsidy Complex'!$C$2:$J$55, 3, FALSE), VLOOKUP(CONCATENATE($A54, 'Funding Allocation Parameters'!$I$6), 'Library Subsidy Complex'!$C$2:$J$55, 5, FALSE)), 0)))))</f>
        <v>0</v>
      </c>
      <c r="AB54" s="179">
        <f>IF('Funding Allocation Parameters'!$C$6="Basic Library Subsidy", 0, IF('Funding Allocation Parameters'!$C$6="Grant funding", 0, IF('Funding Allocation Parameters'!$C$6="Other author funding",  MIN(W54*'Funding Allocation Parameters'!$E$6, 'Funding Allocation Parameters'!$G$6), IF('Funding Allocation Parameters'!$C$6="Any discretionary funds (grants if available, other if no grants)", MIN(W54*'Funding Allocation Parameters'!$E$6, 'Funding Allocation Parameters'!$G$6), IF('Funding Allocation Parameters'!$C$6="Complex Library Subsidy", 0, 0)))))</f>
        <v>38.132800000000088</v>
      </c>
      <c r="AC54" s="177">
        <f t="shared" si="6"/>
        <v>0</v>
      </c>
      <c r="AD54" s="177">
        <f t="shared" si="7"/>
        <v>0</v>
      </c>
      <c r="AE54" s="180">
        <f>IF('Funding Allocation Parameters'!$C$7="Basic Library Subsidy", MIN(AC54*'Funding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MIN(AC54*VLOOKUP(CONCATENATE($A54, 'Funding Allocation Parameters'!$I$7), 'Library Subsidy Complex'!$C$2:$J$55, 2, FALSE), VLOOKUP(CONCATENATE($A54, 'Funding Allocation Parameters'!$I$7), 'Library Subsidy Complex'!$C$2:$J$55, 4, FALSE)), 0)))))</f>
        <v>0</v>
      </c>
      <c r="AF54" s="180">
        <f>IF('Funding Allocation Parameters'!$C$7="Basic Library Subsidy", 0, IF('Funding Allocation Parameters'!$C$7="Grant funding",MIN(AC54*'Funding Allocation Parameters'!$E$7, 'Funding Allocation Parameters'!$G$7), IF('Funding Allocation Parameters'!$C$7="Other author funding", 0, IF('Funding Allocation Parameters'!$C$7="Any discretionary funds (grants if available, other if no grants)", MIN(AC54*'Funding Allocation Parameters'!$E$7, 'Funding Allocation Parameters'!$G$7), IF('Funding Allocation Parameters'!$C$7="Complex Library Subsidy", 0, 0)))))</f>
        <v>0</v>
      </c>
      <c r="AG54" s="180">
        <f>IF('Funding Allocation Parameters'!$C$7="Basic Library Subsidy", 0, IF('Funding Allocation Parameters'!$C$7="Grant funding", 0, IF('Funding Allocation Parameters'!$C$7="Other author funding",  MIN(AC54*'Funding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" s="180">
        <f>IF('Funding Allocation Parameters'!$C$7="Basic Library Subsidy", MIN(AD54*'Funding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MIN(AD54*VLOOKUP(CONCATENATE($A54, 'Funding Allocation Parameters'!$I$7), 'Library Subsidy Complex'!$C$2:$J$55, 3, FALSE), VLOOKUP(CONCATENATE($A54, 'Funding Allocation Parameters'!$I$7), 'Library Subsidy Complex'!$C$2:$J$55, 5, FALSE)), 0)))))</f>
        <v>0</v>
      </c>
      <c r="AI54" s="180">
        <f>IF('Funding Allocation Parameters'!$C$7="Basic Library Subsidy", 0, IF('Funding Allocation Parameters'!$C$7="Grant funding", 0, IF('Funding Allocation Parameters'!$C$7="Other author funding",  MIN(AD54*'Funding Allocation Parameters'!$E$7, 'Funding Allocation Parameters'!$G$7), IF('Funding Allocation Parameters'!$C$7="Any discretionary funds (grants if available, other if no grants)", MIN(AD54*'Funding Allocation Parameters'!$E$7, 'Funding Allocation Parameters'!$G$7), IF('Funding Allocation Parameters'!$C$7="Complex Library Subsidy", 0, 0)))))</f>
        <v>0</v>
      </c>
      <c r="AJ54" s="177">
        <f t="shared" si="8"/>
        <v>0</v>
      </c>
      <c r="AK54" s="177">
        <f t="shared" si="9"/>
        <v>0</v>
      </c>
      <c r="AL54" s="181">
        <f>IF('Funding Allocation Parameters'!$C$8="Basic Library Subsidy", MIN(AJ54*'Funding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MIN(AJ54*VLOOKUP(CONCATENATE($A54, 'Funding Allocation Parameters'!$I$8), 'Library Subsidy Complex'!$C$2:$J$55, 2, FALSE), VLOOKUP(CONCATENATE($A54, 'Funding Allocation Parameters'!$I$8), 'Library Subsidy Complex'!$C$2:$J$55, 4, FALSE)), 0)))))</f>
        <v>0</v>
      </c>
      <c r="AM54" s="181">
        <f>IF('Funding Allocation Parameters'!$C$8="Basic Library Subsidy", 0, IF('Funding Allocation Parameters'!$C$8="Grant funding",MIN(AJ54*'Funding Allocation Parameters'!$E$8, 'Funding Allocation Parameters'!$G$8), IF('Funding Allocation Parameters'!$C$8="Other author funding", 0, IF('Funding Allocation Parameters'!$C$8="Any discretionary funds (grants if available, other if no grants)", MIN(AJ54*'Funding Allocation Parameters'!$E$8, 'Funding Allocation Parameters'!$G$8), IF('Funding Allocation Parameters'!$C$8="Complex Library Subsidy", 0, 0)))))</f>
        <v>0</v>
      </c>
      <c r="AN54" s="181">
        <f>IF('Funding Allocation Parameters'!$C$8="Basic Library Subsidy", 0, IF('Funding Allocation Parameters'!$C$8="Grant funding", 0, IF('Funding Allocation Parameters'!$C$8="Other author funding",  MIN(AJ54*'Funding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" s="181">
        <f>IF('Funding Allocation Parameters'!$C$8="Basic Library Subsidy", MIN(AK54*'Funding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MIN(AK54*VLOOKUP(CONCATENATE($A54, 'Funding Allocation Parameters'!$I$8), 'Library Subsidy Complex'!$C$2:$J$55, 3, FALSE), VLOOKUP(CONCATENATE($A54, 'Funding Allocation Parameters'!$I$8), 'Library Subsidy Complex'!$C$2:$J$55, 5, FALSE)), 0)))))</f>
        <v>0</v>
      </c>
      <c r="AP54" s="181">
        <f>IF('Funding Allocation Parameters'!$C$8="Basic Library Subsidy", 0, IF('Funding Allocation Parameters'!$C$8="Grant funding", 0, IF('Funding Allocation Parameters'!$C$8="Other author funding",  MIN(AK54*'Funding Allocation Parameters'!$E$8, 'Funding Allocation Parameters'!$G$8), IF('Funding Allocation Parameters'!$C$8="Any discretionary funds (grants if available, other if no grants)", MIN(AK54*'Funding Allocation Parameters'!$E$8, 'Funding Allocation Parameters'!$G$8), IF('Funding Allocation Parameters'!$C$8="Complex Library Subsidy", 0, 0)))))</f>
        <v>0</v>
      </c>
      <c r="AQ54" s="177">
        <f t="shared" si="10"/>
        <v>0</v>
      </c>
      <c r="AR54" s="177">
        <f t="shared" si="11"/>
        <v>0</v>
      </c>
      <c r="AS54" s="182">
        <f t="shared" si="12"/>
        <v>1189</v>
      </c>
      <c r="AT54" s="182">
        <f t="shared" si="13"/>
        <v>38.132800000000088</v>
      </c>
      <c r="AU54" s="182">
        <f t="shared" si="14"/>
        <v>0</v>
      </c>
      <c r="AV54" s="182">
        <f t="shared" si="15"/>
        <v>1189</v>
      </c>
      <c r="AW54" s="182">
        <f t="shared" si="16"/>
        <v>38.132800000000088</v>
      </c>
      <c r="AX54" s="183">
        <f t="shared" si="17"/>
        <v>0</v>
      </c>
      <c r="AY54" s="183">
        <f t="shared" si="18"/>
        <v>0</v>
      </c>
      <c r="AZ54" s="183">
        <f t="shared" si="19"/>
        <v>0</v>
      </c>
      <c r="BA54" s="183">
        <f t="shared" si="20"/>
        <v>0</v>
      </c>
      <c r="BB54" s="183">
        <f t="shared" si="21"/>
        <v>0</v>
      </c>
      <c r="BC54" s="184">
        <f t="shared" si="22"/>
        <v>0</v>
      </c>
      <c r="BD54" s="184">
        <f t="shared" si="23"/>
        <v>0</v>
      </c>
      <c r="BE54" s="184">
        <f t="shared" si="24"/>
        <v>0</v>
      </c>
      <c r="BF54" s="184">
        <f t="shared" si="25"/>
        <v>0</v>
      </c>
      <c r="BG54" s="102">
        <f t="shared" si="26"/>
        <v>0</v>
      </c>
      <c r="BH54" s="102">
        <f t="shared" si="27"/>
        <v>0</v>
      </c>
      <c r="BI54" s="102">
        <f t="shared" si="28"/>
        <v>0</v>
      </c>
      <c r="BJ54" s="102">
        <f t="shared" si="29"/>
        <v>0</v>
      </c>
      <c r="BK54" s="102">
        <f t="shared" si="30"/>
        <v>0</v>
      </c>
      <c r="BL54" s="102">
        <f t="shared" si="31"/>
        <v>0</v>
      </c>
      <c r="BN54" s="102"/>
    </row>
    <row r="55" spans="1:66" x14ac:dyDescent="0.25">
      <c r="A55" s="102" t="s">
        <v>19</v>
      </c>
      <c r="B55" s="102" t="s">
        <v>15</v>
      </c>
      <c r="C55" s="102" t="s">
        <v>10</v>
      </c>
      <c r="D55" s="102" t="s">
        <v>11</v>
      </c>
      <c r="E55" s="102">
        <v>21100255448</v>
      </c>
      <c r="F55" s="102" t="s">
        <v>9</v>
      </c>
      <c r="G55" s="102">
        <v>0.44900000000000001</v>
      </c>
      <c r="H55" s="102">
        <v>0</v>
      </c>
      <c r="I55" s="102">
        <v>0</v>
      </c>
      <c r="J55" s="167">
        <f>IFERROR(H55*VLOOKUP(A55, 'Advanced Parameters'!$B$7:$G$20, 6, FALSE)*VLOOKUP(A55, 'Growth Parameters'!$B$6:$H$19, 6, FALSE), 0)</f>
        <v>0</v>
      </c>
      <c r="K55" s="167">
        <f>IFERROR(IF('Advanced Parameters'!$C$5="n",'Raw Data'!I55*VLOOKUP(A55,'Advanced Parameters'!$B$7:$G$20,6,FALSE),J55*VLOOKUP(A55,'Advanced Parameters'!$B$7:$G$20,2,FALSE))*VLOOKUP(A55, 'Growth Parameters'!$B$6:$H$19, 6, FALSE), 0)</f>
        <v>0</v>
      </c>
      <c r="L55" s="167">
        <f t="shared" si="32"/>
        <v>0</v>
      </c>
      <c r="M55" s="168">
        <f>IFERROR(IF(G55="NA","NA",IF(G55&gt;'APC Parameters'!$K$6+VLOOKUP('Raw Data'!A55, 'APC Parameters'!$H$7:$L$20, 4, FALSE), 'APC Parameters'!$L$6+VLOOKUP('Raw Data'!A55, 'APC Parameters'!$H$7:$L$20, 5, FALSE), G55*('APC Parameters'!$J$6+VLOOKUP('Raw Data'!A55, 'APC Parameters'!$H$7:$L$20, 3, FALSE))+'APC Parameters'!$I$6+VLOOKUP('Raw Data'!A55, 'APC Parameters'!$H$7:$L$20, 2, FALSE))), 0)</f>
        <v>1466.2006000000001</v>
      </c>
      <c r="N55" s="168">
        <f t="shared" si="2"/>
        <v>0</v>
      </c>
      <c r="O55" s="168">
        <f>IFERROR(IF(M55="NA",VLOOKUP(D55,'Internal Calculations'!$B$10:$C$11,2,FALSE), M55)*VLOOKUP(A55, 'Growth Parameters'!$B$6:$H$19, 7, FALSE), 0)</f>
        <v>1466.2006000000001</v>
      </c>
      <c r="P55" s="177">
        <f t="shared" si="3"/>
        <v>0</v>
      </c>
      <c r="Q55" s="178">
        <f>IF('Funding Allocation Parameters'!$C$5="Basic Library Subsidy", MIN(O55*('Funding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MIN($O55*(VLOOKUP(CONCATENATE($A55, 'Funding Allocation Parameters'!$I$5), 'Library Subsidy Complex'!$C$2:$J$55, 2, FALSE)), VLOOKUP(CONCATENATE($A55, 'Funding Allocation Parameters'!$I$5), 'Library Subsidy Complex'!$C$2:$J$55, 4, FALSE)), 0)))))</f>
        <v>1189</v>
      </c>
      <c r="R55" s="178">
        <f>IF('Funding Allocation Parameters'!$C$5="Basic Library Subsidy", 0, IF('Funding Allocation Parameters'!$C$5="Grant funding",MIN(O55*('Funding Allocation Parameters'!$E$5), 'Funding Allocation Parameters'!$G$5), IF('Funding Allocation Parameters'!$C$5="Other author funding", 0, IF('Funding Allocation Parameters'!$C$5="Any discretionary funds (grants if available, other if no grants)", MIN(O55*('Funding Allocation Parameters'!$E$5), 'Funding Allocation Parameters'!$G$5), IF('Funding Allocation Parameters'!$C$5="Complex Library Subsidy", 0, 0)))))</f>
        <v>0</v>
      </c>
      <c r="S55" s="178">
        <f>IF('Funding Allocation Parameters'!$C$5="Basic Library Subsidy", 0, IF('Funding Allocation Parameters'!$C$5="Grant funding", 0, IF('Funding Allocation Parameters'!$C$5="Other author funding",  MIN(O55*('Funding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" s="178">
        <f>IF('Funding Allocation Parameters'!$C$5="Basic Library Subsidy", MIN(O55*('Funding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MIN($O55*(VLOOKUP(CONCATENATE($A55, 'Funding Allocation Parameters'!$I$5), 'Library Subsidy Complex'!$C$2:$J$55, 6, FALSE)), VLOOKUP(CONCATENATE($A55, 'Funding Allocation Parameters'!$I$5), 'Library Subsidy Complex'!$C$2:$J$55, 8, FALSE)), 0)))))</f>
        <v>1189</v>
      </c>
      <c r="U55" s="178">
        <f>IF('Funding Allocation Parameters'!$C$5="Basic Library Subsidy", 0, IF('Funding Allocation Parameters'!$C$5="Grant funding", 0, IF('Funding Allocation Parameters'!$C$5="Other author funding",  MIN(O55*('Funding Allocation Parameters'!$E$5), 'Funding Allocation Parameters'!$G$5), IF('Funding Allocation Parameters'!$C$5="Any discretionary funds (grants if available, other if no grants)", MIN(O55*('Funding Allocation Parameters'!$E$5), 'Funding Allocation Parameters'!$G$5), IF('Funding Allocation Parameters'!$C$5="Complex Library Subsidy", 0, 0)))))</f>
        <v>0</v>
      </c>
      <c r="V55" s="177">
        <f t="shared" si="4"/>
        <v>277.20060000000012</v>
      </c>
      <c r="W55" s="177">
        <f t="shared" si="5"/>
        <v>277.20060000000012</v>
      </c>
      <c r="X55" s="179">
        <f>IF('Funding Allocation Parameters'!$C$6="Basic Library Subsidy", MIN(V55*'Funding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MIN(V55*VLOOKUP(CONCATENATE($A55, 'Funding Allocation Parameters'!$I$6), 'Library Subsidy Complex'!$C$2:$J$55, 2, FALSE), VLOOKUP(CONCATENATE($A55, 'Funding Allocation Parameters'!$I$6), 'Library Subsidy Complex'!$C$2:$J$55, 4, FALSE)), 0)))))</f>
        <v>0</v>
      </c>
      <c r="Y55" s="179">
        <f>IF('Funding Allocation Parameters'!$C$6="Basic Library Subsidy", 0, IF('Funding Allocation Parameters'!$C$6="Grant funding",MIN(V55*'Funding Allocation Parameters'!$E$6, 'Funding Allocation Parameters'!$G$6), IF('Funding Allocation Parameters'!$C$6="Other author funding", 0, IF('Funding Allocation Parameters'!$C$6="Any discretionary funds (grants if available, other if no grants)", MIN(V55*'Funding Allocation Parameters'!$E$6, 'Funding Allocation Parameters'!$G$6), IF('Funding Allocation Parameters'!$C$6="Complex Library Subsidy", 0, 0)))))</f>
        <v>277.20060000000012</v>
      </c>
      <c r="Z55" s="179">
        <f>IF('Funding Allocation Parameters'!$C$6="Basic Library Subsidy", 0, IF('Funding Allocation Parameters'!$C$6="Grant funding", 0, IF('Funding Allocation Parameters'!$C$6="Other author funding",  MIN(V55*'Funding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" s="179">
        <f>IF('Funding Allocation Parameters'!$C$6="Basic Library Subsidy", MIN(W55*'Funding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MIN(W55*VLOOKUP(CONCATENATE($A55, 'Funding Allocation Parameters'!$I$6), 'Library Subsidy Complex'!$C$2:$J$55, 3, FALSE), VLOOKUP(CONCATENATE($A55, 'Funding Allocation Parameters'!$I$6), 'Library Subsidy Complex'!$C$2:$J$55, 5, FALSE)), 0)))))</f>
        <v>0</v>
      </c>
      <c r="AB55" s="179">
        <f>IF('Funding Allocation Parameters'!$C$6="Basic Library Subsidy", 0, IF('Funding Allocation Parameters'!$C$6="Grant funding", 0, IF('Funding Allocation Parameters'!$C$6="Other author funding",  MIN(W55*'Funding Allocation Parameters'!$E$6, 'Funding Allocation Parameters'!$G$6), IF('Funding Allocation Parameters'!$C$6="Any discretionary funds (grants if available, other if no grants)", MIN(W55*'Funding Allocation Parameters'!$E$6, 'Funding Allocation Parameters'!$G$6), IF('Funding Allocation Parameters'!$C$6="Complex Library Subsidy", 0, 0)))))</f>
        <v>277.20060000000012</v>
      </c>
      <c r="AC55" s="177">
        <f t="shared" si="6"/>
        <v>0</v>
      </c>
      <c r="AD55" s="177">
        <f t="shared" si="7"/>
        <v>0</v>
      </c>
      <c r="AE55" s="180">
        <f>IF('Funding Allocation Parameters'!$C$7="Basic Library Subsidy", MIN(AC55*'Funding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MIN(AC55*VLOOKUP(CONCATENATE($A55, 'Funding Allocation Parameters'!$I$7), 'Library Subsidy Complex'!$C$2:$J$55, 2, FALSE), VLOOKUP(CONCATENATE($A55, 'Funding Allocation Parameters'!$I$7), 'Library Subsidy Complex'!$C$2:$J$55, 4, FALSE)), 0)))))</f>
        <v>0</v>
      </c>
      <c r="AF55" s="180">
        <f>IF('Funding Allocation Parameters'!$C$7="Basic Library Subsidy", 0, IF('Funding Allocation Parameters'!$C$7="Grant funding",MIN(AC55*'Funding Allocation Parameters'!$E$7, 'Funding Allocation Parameters'!$G$7), IF('Funding Allocation Parameters'!$C$7="Other author funding", 0, IF('Funding Allocation Parameters'!$C$7="Any discretionary funds (grants if available, other if no grants)", MIN(AC55*'Funding Allocation Parameters'!$E$7, 'Funding Allocation Parameters'!$G$7), IF('Funding Allocation Parameters'!$C$7="Complex Library Subsidy", 0, 0)))))</f>
        <v>0</v>
      </c>
      <c r="AG55" s="180">
        <f>IF('Funding Allocation Parameters'!$C$7="Basic Library Subsidy", 0, IF('Funding Allocation Parameters'!$C$7="Grant funding", 0, IF('Funding Allocation Parameters'!$C$7="Other author funding",  MIN(AC55*'Funding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" s="180">
        <f>IF('Funding Allocation Parameters'!$C$7="Basic Library Subsidy", MIN(AD55*'Funding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MIN(AD55*VLOOKUP(CONCATENATE($A55, 'Funding Allocation Parameters'!$I$7), 'Library Subsidy Complex'!$C$2:$J$55, 3, FALSE), VLOOKUP(CONCATENATE($A55, 'Funding Allocation Parameters'!$I$7), 'Library Subsidy Complex'!$C$2:$J$55, 5, FALSE)), 0)))))</f>
        <v>0</v>
      </c>
      <c r="AI55" s="180">
        <f>IF('Funding Allocation Parameters'!$C$7="Basic Library Subsidy", 0, IF('Funding Allocation Parameters'!$C$7="Grant funding", 0, IF('Funding Allocation Parameters'!$C$7="Other author funding",  MIN(AD55*'Funding Allocation Parameters'!$E$7, 'Funding Allocation Parameters'!$G$7), IF('Funding Allocation Parameters'!$C$7="Any discretionary funds (grants if available, other if no grants)", MIN(AD55*'Funding Allocation Parameters'!$E$7, 'Funding Allocation Parameters'!$G$7), IF('Funding Allocation Parameters'!$C$7="Complex Library Subsidy", 0, 0)))))</f>
        <v>0</v>
      </c>
      <c r="AJ55" s="177">
        <f t="shared" si="8"/>
        <v>0</v>
      </c>
      <c r="AK55" s="177">
        <f t="shared" si="9"/>
        <v>0</v>
      </c>
      <c r="AL55" s="181">
        <f>IF('Funding Allocation Parameters'!$C$8="Basic Library Subsidy", MIN(AJ55*'Funding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MIN(AJ55*VLOOKUP(CONCATENATE($A55, 'Funding Allocation Parameters'!$I$8), 'Library Subsidy Complex'!$C$2:$J$55, 2, FALSE), VLOOKUP(CONCATENATE($A55, 'Funding Allocation Parameters'!$I$8), 'Library Subsidy Complex'!$C$2:$J$55, 4, FALSE)), 0)))))</f>
        <v>0</v>
      </c>
      <c r="AM55" s="181">
        <f>IF('Funding Allocation Parameters'!$C$8="Basic Library Subsidy", 0, IF('Funding Allocation Parameters'!$C$8="Grant funding",MIN(AJ55*'Funding Allocation Parameters'!$E$8, 'Funding Allocation Parameters'!$G$8), IF('Funding Allocation Parameters'!$C$8="Other author funding", 0, IF('Funding Allocation Parameters'!$C$8="Any discretionary funds (grants if available, other if no grants)", MIN(AJ55*'Funding Allocation Parameters'!$E$8, 'Funding Allocation Parameters'!$G$8), IF('Funding Allocation Parameters'!$C$8="Complex Library Subsidy", 0, 0)))))</f>
        <v>0</v>
      </c>
      <c r="AN55" s="181">
        <f>IF('Funding Allocation Parameters'!$C$8="Basic Library Subsidy", 0, IF('Funding Allocation Parameters'!$C$8="Grant funding", 0, IF('Funding Allocation Parameters'!$C$8="Other author funding",  MIN(AJ55*'Funding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" s="181">
        <f>IF('Funding Allocation Parameters'!$C$8="Basic Library Subsidy", MIN(AK55*'Funding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MIN(AK55*VLOOKUP(CONCATENATE($A55, 'Funding Allocation Parameters'!$I$8), 'Library Subsidy Complex'!$C$2:$J$55, 3, FALSE), VLOOKUP(CONCATENATE($A55, 'Funding Allocation Parameters'!$I$8), 'Library Subsidy Complex'!$C$2:$J$55, 5, FALSE)), 0)))))</f>
        <v>0</v>
      </c>
      <c r="AP55" s="181">
        <f>IF('Funding Allocation Parameters'!$C$8="Basic Library Subsidy", 0, IF('Funding Allocation Parameters'!$C$8="Grant funding", 0, IF('Funding Allocation Parameters'!$C$8="Other author funding",  MIN(AK55*'Funding Allocation Parameters'!$E$8, 'Funding Allocation Parameters'!$G$8), IF('Funding Allocation Parameters'!$C$8="Any discretionary funds (grants if available, other if no grants)", MIN(AK55*'Funding Allocation Parameters'!$E$8, 'Funding Allocation Parameters'!$G$8), IF('Funding Allocation Parameters'!$C$8="Complex Library Subsidy", 0, 0)))))</f>
        <v>0</v>
      </c>
      <c r="AQ55" s="177">
        <f t="shared" si="10"/>
        <v>0</v>
      </c>
      <c r="AR55" s="177">
        <f t="shared" si="11"/>
        <v>0</v>
      </c>
      <c r="AS55" s="182">
        <f t="shared" si="12"/>
        <v>1189</v>
      </c>
      <c r="AT55" s="182">
        <f t="shared" si="13"/>
        <v>277.20060000000012</v>
      </c>
      <c r="AU55" s="182">
        <f t="shared" si="14"/>
        <v>0</v>
      </c>
      <c r="AV55" s="182">
        <f t="shared" si="15"/>
        <v>1189</v>
      </c>
      <c r="AW55" s="182">
        <f t="shared" si="16"/>
        <v>277.20060000000012</v>
      </c>
      <c r="AX55" s="183">
        <f t="shared" si="17"/>
        <v>0</v>
      </c>
      <c r="AY55" s="183">
        <f t="shared" si="18"/>
        <v>0</v>
      </c>
      <c r="AZ55" s="183">
        <f t="shared" si="19"/>
        <v>0</v>
      </c>
      <c r="BA55" s="183">
        <f t="shared" si="20"/>
        <v>0</v>
      </c>
      <c r="BB55" s="183">
        <f t="shared" si="21"/>
        <v>0</v>
      </c>
      <c r="BC55" s="184">
        <f t="shared" si="22"/>
        <v>0</v>
      </c>
      <c r="BD55" s="184">
        <f t="shared" si="23"/>
        <v>0</v>
      </c>
      <c r="BE55" s="184">
        <f t="shared" si="24"/>
        <v>0</v>
      </c>
      <c r="BF55" s="184">
        <f t="shared" si="25"/>
        <v>0</v>
      </c>
      <c r="BG55" s="102">
        <f t="shared" si="26"/>
        <v>0</v>
      </c>
      <c r="BH55" s="102">
        <f t="shared" si="27"/>
        <v>0</v>
      </c>
      <c r="BI55" s="102">
        <f t="shared" si="28"/>
        <v>0</v>
      </c>
      <c r="BJ55" s="102">
        <f t="shared" si="29"/>
        <v>0</v>
      </c>
      <c r="BK55" s="102">
        <f t="shared" si="30"/>
        <v>0</v>
      </c>
      <c r="BL55" s="102">
        <f t="shared" si="31"/>
        <v>0</v>
      </c>
      <c r="BN55" s="102"/>
    </row>
    <row r="56" spans="1:66" x14ac:dyDescent="0.25">
      <c r="A56" s="102" t="s">
        <v>19</v>
      </c>
      <c r="B56" s="102" t="s">
        <v>15</v>
      </c>
      <c r="C56" s="102" t="s">
        <v>10</v>
      </c>
      <c r="D56" s="102" t="s">
        <v>11</v>
      </c>
      <c r="E56" s="102">
        <v>21100286882</v>
      </c>
      <c r="F56" s="102" t="s">
        <v>9</v>
      </c>
      <c r="G56" s="102">
        <v>0.11899999999999999</v>
      </c>
      <c r="H56" s="102">
        <v>1</v>
      </c>
      <c r="I56" s="102">
        <v>0.66399146200000003</v>
      </c>
      <c r="J56" s="167">
        <f>IFERROR(H56*VLOOKUP(A56, 'Advanced Parameters'!$B$7:$G$20, 6, FALSE)*VLOOKUP(A56, 'Growth Parameters'!$B$6:$H$19, 6, FALSE), 0)</f>
        <v>1</v>
      </c>
      <c r="K56" s="167">
        <f>IFERROR(IF('Advanced Parameters'!$C$5="n",'Raw Data'!I56*VLOOKUP(A56,'Advanced Parameters'!$B$7:$G$20,6,FALSE),J56*VLOOKUP(A56,'Advanced Parameters'!$B$7:$G$20,2,FALSE))*VLOOKUP(A56, 'Growth Parameters'!$B$6:$H$19, 6, FALSE), 0)</f>
        <v>0.66399146200000003</v>
      </c>
      <c r="L56" s="167">
        <f t="shared" si="32"/>
        <v>0.33600853799999997</v>
      </c>
      <c r="M56" s="168">
        <f>IFERROR(IF(G56="NA","NA",IF(G56&gt;'APC Parameters'!$K$6+VLOOKUP('Raw Data'!A56, 'APC Parameters'!$H$7:$L$20, 4, FALSE), 'APC Parameters'!$L$6+VLOOKUP('Raw Data'!A56, 'APC Parameters'!$H$7:$L$20, 5, FALSE), G56*('APC Parameters'!$J$6+VLOOKUP('Raw Data'!A56, 'APC Parameters'!$H$7:$L$20, 3, FALSE))+'APC Parameters'!$I$6+VLOOKUP('Raw Data'!A56, 'APC Parameters'!$H$7:$L$20, 2, FALSE))), 0)</f>
        <v>1232.0986</v>
      </c>
      <c r="N56" s="168">
        <f t="shared" si="2"/>
        <v>1232.0986</v>
      </c>
      <c r="O56" s="168">
        <f>IFERROR(IF(M56="NA",VLOOKUP(D56,'Internal Calculations'!$B$10:$C$11,2,FALSE), M56)*VLOOKUP(A56, 'Growth Parameters'!$B$6:$H$19, 7, FALSE), 0)</f>
        <v>1232.0986</v>
      </c>
      <c r="P56" s="177">
        <f t="shared" si="3"/>
        <v>1232.0986</v>
      </c>
      <c r="Q56" s="178">
        <f>IF('Funding Allocation Parameters'!$C$5="Basic Library Subsidy", MIN(O56*('Funding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MIN($O56*(VLOOKUP(CONCATENATE($A56, 'Funding Allocation Parameters'!$I$5), 'Library Subsidy Complex'!$C$2:$J$55, 2, FALSE)), VLOOKUP(CONCATENATE($A56, 'Funding Allocation Parameters'!$I$5), 'Library Subsidy Complex'!$C$2:$J$55, 4, FALSE)), 0)))))</f>
        <v>1189</v>
      </c>
      <c r="R56" s="178">
        <f>IF('Funding Allocation Parameters'!$C$5="Basic Library Subsidy", 0, IF('Funding Allocation Parameters'!$C$5="Grant funding",MIN(O56*('Funding Allocation Parameters'!$E$5), 'Funding Allocation Parameters'!$G$5), IF('Funding Allocation Parameters'!$C$5="Other author funding", 0, IF('Funding Allocation Parameters'!$C$5="Any discretionary funds (grants if available, other if no grants)", MIN(O56*('Funding Allocation Parameters'!$E$5), 'Funding Allocation Parameters'!$G$5), IF('Funding Allocation Parameters'!$C$5="Complex Library Subsidy", 0, 0)))))</f>
        <v>0</v>
      </c>
      <c r="S56" s="178">
        <f>IF('Funding Allocation Parameters'!$C$5="Basic Library Subsidy", 0, IF('Funding Allocation Parameters'!$C$5="Grant funding", 0, IF('Funding Allocation Parameters'!$C$5="Other author funding",  MIN(O56*('Funding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" s="178">
        <f>IF('Funding Allocation Parameters'!$C$5="Basic Library Subsidy", MIN(O56*('Funding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MIN($O56*(VLOOKUP(CONCATENATE($A56, 'Funding Allocation Parameters'!$I$5), 'Library Subsidy Complex'!$C$2:$J$55, 6, FALSE)), VLOOKUP(CONCATENATE($A56, 'Funding Allocation Parameters'!$I$5), 'Library Subsidy Complex'!$C$2:$J$55, 8, FALSE)), 0)))))</f>
        <v>1189</v>
      </c>
      <c r="U56" s="178">
        <f>IF('Funding Allocation Parameters'!$C$5="Basic Library Subsidy", 0, IF('Funding Allocation Parameters'!$C$5="Grant funding", 0, IF('Funding Allocation Parameters'!$C$5="Other author funding",  MIN(O56*('Funding Allocation Parameters'!$E$5), 'Funding Allocation Parameters'!$G$5), IF('Funding Allocation Parameters'!$C$5="Any discretionary funds (grants if available, other if no grants)", MIN(O56*('Funding Allocation Parameters'!$E$5), 'Funding Allocation Parameters'!$G$5), IF('Funding Allocation Parameters'!$C$5="Complex Library Subsidy", 0, 0)))))</f>
        <v>0</v>
      </c>
      <c r="V56" s="177">
        <f t="shared" si="4"/>
        <v>43.098600000000033</v>
      </c>
      <c r="W56" s="177">
        <f t="shared" si="5"/>
        <v>43.098600000000033</v>
      </c>
      <c r="X56" s="179">
        <f>IF('Funding Allocation Parameters'!$C$6="Basic Library Subsidy", MIN(V56*'Funding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MIN(V56*VLOOKUP(CONCATENATE($A56, 'Funding Allocation Parameters'!$I$6), 'Library Subsidy Complex'!$C$2:$J$55, 2, FALSE), VLOOKUP(CONCATENATE($A56, 'Funding Allocation Parameters'!$I$6), 'Library Subsidy Complex'!$C$2:$J$55, 4, FALSE)), 0)))))</f>
        <v>0</v>
      </c>
      <c r="Y56" s="179">
        <f>IF('Funding Allocation Parameters'!$C$6="Basic Library Subsidy", 0, IF('Funding Allocation Parameters'!$C$6="Grant funding",MIN(V56*'Funding Allocation Parameters'!$E$6, 'Funding Allocation Parameters'!$G$6), IF('Funding Allocation Parameters'!$C$6="Other author funding", 0, IF('Funding Allocation Parameters'!$C$6="Any discretionary funds (grants if available, other if no grants)", MIN(V56*'Funding Allocation Parameters'!$E$6, 'Funding Allocation Parameters'!$G$6), IF('Funding Allocation Parameters'!$C$6="Complex Library Subsidy", 0, 0)))))</f>
        <v>43.098600000000033</v>
      </c>
      <c r="Z56" s="179">
        <f>IF('Funding Allocation Parameters'!$C$6="Basic Library Subsidy", 0, IF('Funding Allocation Parameters'!$C$6="Grant funding", 0, IF('Funding Allocation Parameters'!$C$6="Other author funding",  MIN(V56*'Funding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" s="179">
        <f>IF('Funding Allocation Parameters'!$C$6="Basic Library Subsidy", MIN(W56*'Funding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MIN(W56*VLOOKUP(CONCATENATE($A56, 'Funding Allocation Parameters'!$I$6), 'Library Subsidy Complex'!$C$2:$J$55, 3, FALSE), VLOOKUP(CONCATENATE($A56, 'Funding Allocation Parameters'!$I$6), 'Library Subsidy Complex'!$C$2:$J$55, 5, FALSE)), 0)))))</f>
        <v>0</v>
      </c>
      <c r="AB56" s="179">
        <f>IF('Funding Allocation Parameters'!$C$6="Basic Library Subsidy", 0, IF('Funding Allocation Parameters'!$C$6="Grant funding", 0, IF('Funding Allocation Parameters'!$C$6="Other author funding",  MIN(W56*'Funding Allocation Parameters'!$E$6, 'Funding Allocation Parameters'!$G$6), IF('Funding Allocation Parameters'!$C$6="Any discretionary funds (grants if available, other if no grants)", MIN(W56*'Funding Allocation Parameters'!$E$6, 'Funding Allocation Parameters'!$G$6), IF('Funding Allocation Parameters'!$C$6="Complex Library Subsidy", 0, 0)))))</f>
        <v>43.098600000000033</v>
      </c>
      <c r="AC56" s="177">
        <f t="shared" si="6"/>
        <v>0</v>
      </c>
      <c r="AD56" s="177">
        <f t="shared" si="7"/>
        <v>0</v>
      </c>
      <c r="AE56" s="180">
        <f>IF('Funding Allocation Parameters'!$C$7="Basic Library Subsidy", MIN(AC56*'Funding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MIN(AC56*VLOOKUP(CONCATENATE($A56, 'Funding Allocation Parameters'!$I$7), 'Library Subsidy Complex'!$C$2:$J$55, 2, FALSE), VLOOKUP(CONCATENATE($A56, 'Funding Allocation Parameters'!$I$7), 'Library Subsidy Complex'!$C$2:$J$55, 4, FALSE)), 0)))))</f>
        <v>0</v>
      </c>
      <c r="AF56" s="180">
        <f>IF('Funding Allocation Parameters'!$C$7="Basic Library Subsidy", 0, IF('Funding Allocation Parameters'!$C$7="Grant funding",MIN(AC56*'Funding Allocation Parameters'!$E$7, 'Funding Allocation Parameters'!$G$7), IF('Funding Allocation Parameters'!$C$7="Other author funding", 0, IF('Funding Allocation Parameters'!$C$7="Any discretionary funds (grants if available, other if no grants)", MIN(AC56*'Funding Allocation Parameters'!$E$7, 'Funding Allocation Parameters'!$G$7), IF('Funding Allocation Parameters'!$C$7="Complex Library Subsidy", 0, 0)))))</f>
        <v>0</v>
      </c>
      <c r="AG56" s="180">
        <f>IF('Funding Allocation Parameters'!$C$7="Basic Library Subsidy", 0, IF('Funding Allocation Parameters'!$C$7="Grant funding", 0, IF('Funding Allocation Parameters'!$C$7="Other author funding",  MIN(AC56*'Funding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" s="180">
        <f>IF('Funding Allocation Parameters'!$C$7="Basic Library Subsidy", MIN(AD56*'Funding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MIN(AD56*VLOOKUP(CONCATENATE($A56, 'Funding Allocation Parameters'!$I$7), 'Library Subsidy Complex'!$C$2:$J$55, 3, FALSE), VLOOKUP(CONCATENATE($A56, 'Funding Allocation Parameters'!$I$7), 'Library Subsidy Complex'!$C$2:$J$55, 5, FALSE)), 0)))))</f>
        <v>0</v>
      </c>
      <c r="AI56" s="180">
        <f>IF('Funding Allocation Parameters'!$C$7="Basic Library Subsidy", 0, IF('Funding Allocation Parameters'!$C$7="Grant funding", 0, IF('Funding Allocation Parameters'!$C$7="Other author funding",  MIN(AD56*'Funding Allocation Parameters'!$E$7, 'Funding Allocation Parameters'!$G$7), IF('Funding Allocation Parameters'!$C$7="Any discretionary funds (grants if available, other if no grants)", MIN(AD56*'Funding Allocation Parameters'!$E$7, 'Funding Allocation Parameters'!$G$7), IF('Funding Allocation Parameters'!$C$7="Complex Library Subsidy", 0, 0)))))</f>
        <v>0</v>
      </c>
      <c r="AJ56" s="177">
        <f t="shared" si="8"/>
        <v>0</v>
      </c>
      <c r="AK56" s="177">
        <f t="shared" si="9"/>
        <v>0</v>
      </c>
      <c r="AL56" s="181">
        <f>IF('Funding Allocation Parameters'!$C$8="Basic Library Subsidy", MIN(AJ56*'Funding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MIN(AJ56*VLOOKUP(CONCATENATE($A56, 'Funding Allocation Parameters'!$I$8), 'Library Subsidy Complex'!$C$2:$J$55, 2, FALSE), VLOOKUP(CONCATENATE($A56, 'Funding Allocation Parameters'!$I$8), 'Library Subsidy Complex'!$C$2:$J$55, 4, FALSE)), 0)))))</f>
        <v>0</v>
      </c>
      <c r="AM56" s="181">
        <f>IF('Funding Allocation Parameters'!$C$8="Basic Library Subsidy", 0, IF('Funding Allocation Parameters'!$C$8="Grant funding",MIN(AJ56*'Funding Allocation Parameters'!$E$8, 'Funding Allocation Parameters'!$G$8), IF('Funding Allocation Parameters'!$C$8="Other author funding", 0, IF('Funding Allocation Parameters'!$C$8="Any discretionary funds (grants if available, other if no grants)", MIN(AJ56*'Funding Allocation Parameters'!$E$8, 'Funding Allocation Parameters'!$G$8), IF('Funding Allocation Parameters'!$C$8="Complex Library Subsidy", 0, 0)))))</f>
        <v>0</v>
      </c>
      <c r="AN56" s="181">
        <f>IF('Funding Allocation Parameters'!$C$8="Basic Library Subsidy", 0, IF('Funding Allocation Parameters'!$C$8="Grant funding", 0, IF('Funding Allocation Parameters'!$C$8="Other author funding",  MIN(AJ56*'Funding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" s="181">
        <f>IF('Funding Allocation Parameters'!$C$8="Basic Library Subsidy", MIN(AK56*'Funding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MIN(AK56*VLOOKUP(CONCATENATE($A56, 'Funding Allocation Parameters'!$I$8), 'Library Subsidy Complex'!$C$2:$J$55, 3, FALSE), VLOOKUP(CONCATENATE($A56, 'Funding Allocation Parameters'!$I$8), 'Library Subsidy Complex'!$C$2:$J$55, 5, FALSE)), 0)))))</f>
        <v>0</v>
      </c>
      <c r="AP56" s="181">
        <f>IF('Funding Allocation Parameters'!$C$8="Basic Library Subsidy", 0, IF('Funding Allocation Parameters'!$C$8="Grant funding", 0, IF('Funding Allocation Parameters'!$C$8="Other author funding",  MIN(AK56*'Funding Allocation Parameters'!$E$8, 'Funding Allocation Parameters'!$G$8), IF('Funding Allocation Parameters'!$C$8="Any discretionary funds (grants if available, other if no grants)", MIN(AK56*'Funding Allocation Parameters'!$E$8, 'Funding Allocation Parameters'!$G$8), IF('Funding Allocation Parameters'!$C$8="Complex Library Subsidy", 0, 0)))))</f>
        <v>0</v>
      </c>
      <c r="AQ56" s="177">
        <f t="shared" si="10"/>
        <v>0</v>
      </c>
      <c r="AR56" s="177">
        <f t="shared" si="11"/>
        <v>0</v>
      </c>
      <c r="AS56" s="182">
        <f t="shared" si="12"/>
        <v>1189</v>
      </c>
      <c r="AT56" s="182">
        <f t="shared" si="13"/>
        <v>43.098600000000033</v>
      </c>
      <c r="AU56" s="182">
        <f t="shared" si="14"/>
        <v>0</v>
      </c>
      <c r="AV56" s="182">
        <f t="shared" si="15"/>
        <v>1189</v>
      </c>
      <c r="AW56" s="182">
        <f t="shared" si="16"/>
        <v>43.098600000000033</v>
      </c>
      <c r="AX56" s="183">
        <f t="shared" si="17"/>
        <v>789.48584831800008</v>
      </c>
      <c r="AY56" s="183">
        <f t="shared" si="18"/>
        <v>28.617102424153224</v>
      </c>
      <c r="AZ56" s="183">
        <f t="shared" si="19"/>
        <v>0</v>
      </c>
      <c r="BA56" s="183">
        <f t="shared" si="20"/>
        <v>399.51415168199998</v>
      </c>
      <c r="BB56" s="183">
        <f t="shared" si="21"/>
        <v>14.481497575846809</v>
      </c>
      <c r="BC56" s="184">
        <f t="shared" si="22"/>
        <v>1189</v>
      </c>
      <c r="BD56" s="184">
        <f t="shared" si="23"/>
        <v>0</v>
      </c>
      <c r="BE56" s="184">
        <f t="shared" si="24"/>
        <v>28.617102424153224</v>
      </c>
      <c r="BF56" s="184">
        <f t="shared" si="25"/>
        <v>14.481497575846809</v>
      </c>
      <c r="BG56" s="102">
        <f t="shared" si="26"/>
        <v>0</v>
      </c>
      <c r="BH56" s="102">
        <f t="shared" si="27"/>
        <v>0</v>
      </c>
      <c r="BI56" s="102">
        <f t="shared" si="28"/>
        <v>0</v>
      </c>
      <c r="BJ56" s="102">
        <f t="shared" si="29"/>
        <v>0.66399146200000003</v>
      </c>
      <c r="BK56" s="102">
        <f t="shared" si="30"/>
        <v>0.33600853799999997</v>
      </c>
      <c r="BL56" s="102">
        <f t="shared" si="31"/>
        <v>0</v>
      </c>
      <c r="BN56" s="102"/>
    </row>
    <row r="57" spans="1:66" x14ac:dyDescent="0.25">
      <c r="A57" s="102" t="s">
        <v>19</v>
      </c>
      <c r="B57" s="102" t="s">
        <v>15</v>
      </c>
      <c r="C57" s="102" t="s">
        <v>10</v>
      </c>
      <c r="D57" s="102" t="s">
        <v>11</v>
      </c>
      <c r="E57" s="102">
        <v>21100232809</v>
      </c>
      <c r="F57" s="102" t="s">
        <v>9</v>
      </c>
      <c r="G57" s="102">
        <v>6.0000000000000001E-3</v>
      </c>
      <c r="H57" s="102">
        <v>1</v>
      </c>
      <c r="I57" s="102">
        <v>0.66399146200000003</v>
      </c>
      <c r="J57" s="167">
        <f>IFERROR(H57*VLOOKUP(A57, 'Advanced Parameters'!$B$7:$G$20, 6, FALSE)*VLOOKUP(A57, 'Growth Parameters'!$B$6:$H$19, 6, FALSE), 0)</f>
        <v>1</v>
      </c>
      <c r="K57" s="167">
        <f>IFERROR(IF('Advanced Parameters'!$C$5="n",'Raw Data'!I57*VLOOKUP(A57,'Advanced Parameters'!$B$7:$G$20,6,FALSE),J57*VLOOKUP(A57,'Advanced Parameters'!$B$7:$G$20,2,FALSE))*VLOOKUP(A57, 'Growth Parameters'!$B$6:$H$19, 6, FALSE), 0)</f>
        <v>0.66399146200000003</v>
      </c>
      <c r="L57" s="167">
        <f t="shared" si="32"/>
        <v>0.33600853799999997</v>
      </c>
      <c r="M57" s="168">
        <f>IFERROR(IF(G57="NA","NA",IF(G57&gt;'APC Parameters'!$K$6+VLOOKUP('Raw Data'!A57, 'APC Parameters'!$H$7:$L$20, 4, FALSE), 'APC Parameters'!$L$6+VLOOKUP('Raw Data'!A57, 'APC Parameters'!$H$7:$L$20, 5, FALSE), G57*('APC Parameters'!$J$6+VLOOKUP('Raw Data'!A57, 'APC Parameters'!$H$7:$L$20, 3, FALSE))+'APC Parameters'!$I$6+VLOOKUP('Raw Data'!A57, 'APC Parameters'!$H$7:$L$20, 2, FALSE))), 0)</f>
        <v>1151.9364</v>
      </c>
      <c r="N57" s="168">
        <f t="shared" si="2"/>
        <v>1151.9364</v>
      </c>
      <c r="O57" s="168">
        <f>IFERROR(IF(M57="NA",VLOOKUP(D57,'Internal Calculations'!$B$10:$C$11,2,FALSE), M57)*VLOOKUP(A57, 'Growth Parameters'!$B$6:$H$19, 7, FALSE), 0)</f>
        <v>1151.9364</v>
      </c>
      <c r="P57" s="177">
        <f t="shared" si="3"/>
        <v>1151.9364</v>
      </c>
      <c r="Q57" s="178">
        <f>IF('Funding Allocation Parameters'!$C$5="Basic Library Subsidy", MIN(O57*('Funding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MIN($O57*(VLOOKUP(CONCATENATE($A57, 'Funding Allocation Parameters'!$I$5), 'Library Subsidy Complex'!$C$2:$J$55, 2, FALSE)), VLOOKUP(CONCATENATE($A57, 'Funding Allocation Parameters'!$I$5), 'Library Subsidy Complex'!$C$2:$J$55, 4, FALSE)), 0)))))</f>
        <v>1151.9364</v>
      </c>
      <c r="R57" s="178">
        <f>IF('Funding Allocation Parameters'!$C$5="Basic Library Subsidy", 0, IF('Funding Allocation Parameters'!$C$5="Grant funding",MIN(O57*('Funding Allocation Parameters'!$E$5), 'Funding Allocation Parameters'!$G$5), IF('Funding Allocation Parameters'!$C$5="Other author funding", 0, IF('Funding Allocation Parameters'!$C$5="Any discretionary funds (grants if available, other if no grants)", MIN(O57*('Funding Allocation Parameters'!$E$5), 'Funding Allocation Parameters'!$G$5), IF('Funding Allocation Parameters'!$C$5="Complex Library Subsidy", 0, 0)))))</f>
        <v>0</v>
      </c>
      <c r="S57" s="178">
        <f>IF('Funding Allocation Parameters'!$C$5="Basic Library Subsidy", 0, IF('Funding Allocation Parameters'!$C$5="Grant funding", 0, IF('Funding Allocation Parameters'!$C$5="Other author funding",  MIN(O57*('Funding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" s="178">
        <f>IF('Funding Allocation Parameters'!$C$5="Basic Library Subsidy", MIN(O57*('Funding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MIN($O57*(VLOOKUP(CONCATENATE($A57, 'Funding Allocation Parameters'!$I$5), 'Library Subsidy Complex'!$C$2:$J$55, 6, FALSE)), VLOOKUP(CONCATENATE($A57, 'Funding Allocation Parameters'!$I$5), 'Library Subsidy Complex'!$C$2:$J$55, 8, FALSE)), 0)))))</f>
        <v>1151.9364</v>
      </c>
      <c r="U57" s="178">
        <f>IF('Funding Allocation Parameters'!$C$5="Basic Library Subsidy", 0, IF('Funding Allocation Parameters'!$C$5="Grant funding", 0, IF('Funding Allocation Parameters'!$C$5="Other author funding",  MIN(O57*('Funding Allocation Parameters'!$E$5), 'Funding Allocation Parameters'!$G$5), IF('Funding Allocation Parameters'!$C$5="Any discretionary funds (grants if available, other if no grants)", MIN(O57*('Funding Allocation Parameters'!$E$5), 'Funding Allocation Parameters'!$G$5), IF('Funding Allocation Parameters'!$C$5="Complex Library Subsidy", 0, 0)))))</f>
        <v>0</v>
      </c>
      <c r="V57" s="177">
        <f t="shared" si="4"/>
        <v>0</v>
      </c>
      <c r="W57" s="177">
        <f t="shared" si="5"/>
        <v>0</v>
      </c>
      <c r="X57" s="179">
        <f>IF('Funding Allocation Parameters'!$C$6="Basic Library Subsidy", MIN(V57*'Funding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MIN(V57*VLOOKUP(CONCATENATE($A57, 'Funding Allocation Parameters'!$I$6), 'Library Subsidy Complex'!$C$2:$J$55, 2, FALSE), VLOOKUP(CONCATENATE($A57, 'Funding Allocation Parameters'!$I$6), 'Library Subsidy Complex'!$C$2:$J$55, 4, FALSE)), 0)))))</f>
        <v>0</v>
      </c>
      <c r="Y57" s="179">
        <f>IF('Funding Allocation Parameters'!$C$6="Basic Library Subsidy", 0, IF('Funding Allocation Parameters'!$C$6="Grant funding",MIN(V57*'Funding Allocation Parameters'!$E$6, 'Funding Allocation Parameters'!$G$6), IF('Funding Allocation Parameters'!$C$6="Other author funding", 0, IF('Funding Allocation Parameters'!$C$6="Any discretionary funds (grants if available, other if no grants)", MIN(V57*'Funding Allocation Parameters'!$E$6, 'Funding Allocation Parameters'!$G$6), IF('Funding Allocation Parameters'!$C$6="Complex Library Subsidy", 0, 0)))))</f>
        <v>0</v>
      </c>
      <c r="Z57" s="179">
        <f>IF('Funding Allocation Parameters'!$C$6="Basic Library Subsidy", 0, IF('Funding Allocation Parameters'!$C$6="Grant funding", 0, IF('Funding Allocation Parameters'!$C$6="Other author funding",  MIN(V57*'Funding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" s="179">
        <f>IF('Funding Allocation Parameters'!$C$6="Basic Library Subsidy", MIN(W57*'Funding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MIN(W57*VLOOKUP(CONCATENATE($A57, 'Funding Allocation Parameters'!$I$6), 'Library Subsidy Complex'!$C$2:$J$55, 3, FALSE), VLOOKUP(CONCATENATE($A57, 'Funding Allocation Parameters'!$I$6), 'Library Subsidy Complex'!$C$2:$J$55, 5, FALSE)), 0)))))</f>
        <v>0</v>
      </c>
      <c r="AB57" s="179">
        <f>IF('Funding Allocation Parameters'!$C$6="Basic Library Subsidy", 0, IF('Funding Allocation Parameters'!$C$6="Grant funding", 0, IF('Funding Allocation Parameters'!$C$6="Other author funding",  MIN(W57*'Funding Allocation Parameters'!$E$6, 'Funding Allocation Parameters'!$G$6), IF('Funding Allocation Parameters'!$C$6="Any discretionary funds (grants if available, other if no grants)", MIN(W57*'Funding Allocation Parameters'!$E$6, 'Funding Allocation Parameters'!$G$6), IF('Funding Allocation Parameters'!$C$6="Complex Library Subsidy", 0, 0)))))</f>
        <v>0</v>
      </c>
      <c r="AC57" s="177">
        <f t="shared" si="6"/>
        <v>0</v>
      </c>
      <c r="AD57" s="177">
        <f t="shared" si="7"/>
        <v>0</v>
      </c>
      <c r="AE57" s="180">
        <f>IF('Funding Allocation Parameters'!$C$7="Basic Library Subsidy", MIN(AC57*'Funding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MIN(AC57*VLOOKUP(CONCATENATE($A57, 'Funding Allocation Parameters'!$I$7), 'Library Subsidy Complex'!$C$2:$J$55, 2, FALSE), VLOOKUP(CONCATENATE($A57, 'Funding Allocation Parameters'!$I$7), 'Library Subsidy Complex'!$C$2:$J$55, 4, FALSE)), 0)))))</f>
        <v>0</v>
      </c>
      <c r="AF57" s="180">
        <f>IF('Funding Allocation Parameters'!$C$7="Basic Library Subsidy", 0, IF('Funding Allocation Parameters'!$C$7="Grant funding",MIN(AC57*'Funding Allocation Parameters'!$E$7, 'Funding Allocation Parameters'!$G$7), IF('Funding Allocation Parameters'!$C$7="Other author funding", 0, IF('Funding Allocation Parameters'!$C$7="Any discretionary funds (grants if available, other if no grants)", MIN(AC57*'Funding Allocation Parameters'!$E$7, 'Funding Allocation Parameters'!$G$7), IF('Funding Allocation Parameters'!$C$7="Complex Library Subsidy", 0, 0)))))</f>
        <v>0</v>
      </c>
      <c r="AG57" s="180">
        <f>IF('Funding Allocation Parameters'!$C$7="Basic Library Subsidy", 0, IF('Funding Allocation Parameters'!$C$7="Grant funding", 0, IF('Funding Allocation Parameters'!$C$7="Other author funding",  MIN(AC57*'Funding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" s="180">
        <f>IF('Funding Allocation Parameters'!$C$7="Basic Library Subsidy", MIN(AD57*'Funding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MIN(AD57*VLOOKUP(CONCATENATE($A57, 'Funding Allocation Parameters'!$I$7), 'Library Subsidy Complex'!$C$2:$J$55, 3, FALSE), VLOOKUP(CONCATENATE($A57, 'Funding Allocation Parameters'!$I$7), 'Library Subsidy Complex'!$C$2:$J$55, 5, FALSE)), 0)))))</f>
        <v>0</v>
      </c>
      <c r="AI57" s="180">
        <f>IF('Funding Allocation Parameters'!$C$7="Basic Library Subsidy", 0, IF('Funding Allocation Parameters'!$C$7="Grant funding", 0, IF('Funding Allocation Parameters'!$C$7="Other author funding",  MIN(AD57*'Funding Allocation Parameters'!$E$7, 'Funding Allocation Parameters'!$G$7), IF('Funding Allocation Parameters'!$C$7="Any discretionary funds (grants if available, other if no grants)", MIN(AD57*'Funding Allocation Parameters'!$E$7, 'Funding Allocation Parameters'!$G$7), IF('Funding Allocation Parameters'!$C$7="Complex Library Subsidy", 0, 0)))))</f>
        <v>0</v>
      </c>
      <c r="AJ57" s="177">
        <f t="shared" si="8"/>
        <v>0</v>
      </c>
      <c r="AK57" s="177">
        <f t="shared" si="9"/>
        <v>0</v>
      </c>
      <c r="AL57" s="181">
        <f>IF('Funding Allocation Parameters'!$C$8="Basic Library Subsidy", MIN(AJ57*'Funding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MIN(AJ57*VLOOKUP(CONCATENATE($A57, 'Funding Allocation Parameters'!$I$8), 'Library Subsidy Complex'!$C$2:$J$55, 2, FALSE), VLOOKUP(CONCATENATE($A57, 'Funding Allocation Parameters'!$I$8), 'Library Subsidy Complex'!$C$2:$J$55, 4, FALSE)), 0)))))</f>
        <v>0</v>
      </c>
      <c r="AM57" s="181">
        <f>IF('Funding Allocation Parameters'!$C$8="Basic Library Subsidy", 0, IF('Funding Allocation Parameters'!$C$8="Grant funding",MIN(AJ57*'Funding Allocation Parameters'!$E$8, 'Funding Allocation Parameters'!$G$8), IF('Funding Allocation Parameters'!$C$8="Other author funding", 0, IF('Funding Allocation Parameters'!$C$8="Any discretionary funds (grants if available, other if no grants)", MIN(AJ57*'Funding Allocation Parameters'!$E$8, 'Funding Allocation Parameters'!$G$8), IF('Funding Allocation Parameters'!$C$8="Complex Library Subsidy", 0, 0)))))</f>
        <v>0</v>
      </c>
      <c r="AN57" s="181">
        <f>IF('Funding Allocation Parameters'!$C$8="Basic Library Subsidy", 0, IF('Funding Allocation Parameters'!$C$8="Grant funding", 0, IF('Funding Allocation Parameters'!$C$8="Other author funding",  MIN(AJ57*'Funding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" s="181">
        <f>IF('Funding Allocation Parameters'!$C$8="Basic Library Subsidy", MIN(AK57*'Funding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MIN(AK57*VLOOKUP(CONCATENATE($A57, 'Funding Allocation Parameters'!$I$8), 'Library Subsidy Complex'!$C$2:$J$55, 3, FALSE), VLOOKUP(CONCATENATE($A57, 'Funding Allocation Parameters'!$I$8), 'Library Subsidy Complex'!$C$2:$J$55, 5, FALSE)), 0)))))</f>
        <v>0</v>
      </c>
      <c r="AP57" s="181">
        <f>IF('Funding Allocation Parameters'!$C$8="Basic Library Subsidy", 0, IF('Funding Allocation Parameters'!$C$8="Grant funding", 0, IF('Funding Allocation Parameters'!$C$8="Other author funding",  MIN(AK57*'Funding Allocation Parameters'!$E$8, 'Funding Allocation Parameters'!$G$8), IF('Funding Allocation Parameters'!$C$8="Any discretionary funds (grants if available, other if no grants)", MIN(AK57*'Funding Allocation Parameters'!$E$8, 'Funding Allocation Parameters'!$G$8), IF('Funding Allocation Parameters'!$C$8="Complex Library Subsidy", 0, 0)))))</f>
        <v>0</v>
      </c>
      <c r="AQ57" s="177">
        <f t="shared" si="10"/>
        <v>0</v>
      </c>
      <c r="AR57" s="177">
        <f t="shared" si="11"/>
        <v>0</v>
      </c>
      <c r="AS57" s="182">
        <f t="shared" si="12"/>
        <v>1151.9364</v>
      </c>
      <c r="AT57" s="182">
        <f t="shared" si="13"/>
        <v>0</v>
      </c>
      <c r="AU57" s="182">
        <f t="shared" si="14"/>
        <v>0</v>
      </c>
      <c r="AV57" s="182">
        <f t="shared" si="15"/>
        <v>1151.9364</v>
      </c>
      <c r="AW57" s="182">
        <f t="shared" si="16"/>
        <v>0</v>
      </c>
      <c r="AX57" s="183">
        <f t="shared" si="17"/>
        <v>764.87593436701684</v>
      </c>
      <c r="AY57" s="183">
        <f t="shared" si="18"/>
        <v>0</v>
      </c>
      <c r="AZ57" s="183">
        <f t="shared" si="19"/>
        <v>0</v>
      </c>
      <c r="BA57" s="183">
        <f t="shared" si="20"/>
        <v>387.06046563298315</v>
      </c>
      <c r="BB57" s="183">
        <f t="shared" si="21"/>
        <v>0</v>
      </c>
      <c r="BC57" s="184">
        <f t="shared" si="22"/>
        <v>1151.9364</v>
      </c>
      <c r="BD57" s="184">
        <f t="shared" si="23"/>
        <v>0</v>
      </c>
      <c r="BE57" s="184">
        <f t="shared" si="24"/>
        <v>0</v>
      </c>
      <c r="BF57" s="184">
        <f t="shared" si="25"/>
        <v>0</v>
      </c>
      <c r="BG57" s="102">
        <f t="shared" si="26"/>
        <v>1</v>
      </c>
      <c r="BH57" s="102">
        <f t="shared" si="27"/>
        <v>0</v>
      </c>
      <c r="BI57" s="102">
        <f t="shared" si="28"/>
        <v>0</v>
      </c>
      <c r="BJ57" s="102">
        <f t="shared" si="29"/>
        <v>0</v>
      </c>
      <c r="BK57" s="102">
        <f t="shared" si="30"/>
        <v>0</v>
      </c>
      <c r="BL57" s="102">
        <f t="shared" si="31"/>
        <v>0</v>
      </c>
      <c r="BN57" s="102"/>
    </row>
    <row r="58" spans="1:66" x14ac:dyDescent="0.25">
      <c r="A58" s="102" t="s">
        <v>19</v>
      </c>
      <c r="B58" s="102" t="s">
        <v>15</v>
      </c>
      <c r="C58" s="102" t="s">
        <v>10</v>
      </c>
      <c r="D58" s="102" t="s">
        <v>11</v>
      </c>
      <c r="E58" s="102">
        <v>33201</v>
      </c>
      <c r="F58" s="102" t="s">
        <v>9</v>
      </c>
      <c r="G58" s="102">
        <v>0.25</v>
      </c>
      <c r="H58" s="102">
        <v>3</v>
      </c>
      <c r="I58" s="102">
        <v>1.9919743860000001</v>
      </c>
      <c r="J58" s="167">
        <f>IFERROR(H58*VLOOKUP(A58, 'Advanced Parameters'!$B$7:$G$20, 6, FALSE)*VLOOKUP(A58, 'Growth Parameters'!$B$6:$H$19, 6, FALSE), 0)</f>
        <v>3</v>
      </c>
      <c r="K58" s="167">
        <f>IFERROR(IF('Advanced Parameters'!$C$5="n",'Raw Data'!I58*VLOOKUP(A58,'Advanced Parameters'!$B$7:$G$20,6,FALSE),J58*VLOOKUP(A58,'Advanced Parameters'!$B$7:$G$20,2,FALSE))*VLOOKUP(A58, 'Growth Parameters'!$B$6:$H$19, 6, FALSE), 0)</f>
        <v>1.9919743860000001</v>
      </c>
      <c r="L58" s="167">
        <f t="shared" si="32"/>
        <v>1.0080256139999999</v>
      </c>
      <c r="M58" s="168">
        <f>IFERROR(IF(G58="NA","NA",IF(G58&gt;'APC Parameters'!$K$6+VLOOKUP('Raw Data'!A58, 'APC Parameters'!$H$7:$L$20, 4, FALSE), 'APC Parameters'!$L$6+VLOOKUP('Raw Data'!A58, 'APC Parameters'!$H$7:$L$20, 5, FALSE), G58*('APC Parameters'!$J$6+VLOOKUP('Raw Data'!A58, 'APC Parameters'!$H$7:$L$20, 3, FALSE))+'APC Parameters'!$I$6+VLOOKUP('Raw Data'!A58, 'APC Parameters'!$H$7:$L$20, 2, FALSE))), 0)</f>
        <v>1325.03</v>
      </c>
      <c r="N58" s="168">
        <f t="shared" si="2"/>
        <v>3975.09</v>
      </c>
      <c r="O58" s="168">
        <f>IFERROR(IF(M58="NA",VLOOKUP(D58,'Internal Calculations'!$B$10:$C$11,2,FALSE), M58)*VLOOKUP(A58, 'Growth Parameters'!$B$6:$H$19, 7, FALSE), 0)</f>
        <v>1325.03</v>
      </c>
      <c r="P58" s="177">
        <f t="shared" si="3"/>
        <v>3975.09</v>
      </c>
      <c r="Q58" s="178">
        <f>IF('Funding Allocation Parameters'!$C$5="Basic Library Subsidy", MIN(O58*('Funding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MIN($O58*(VLOOKUP(CONCATENATE($A58, 'Funding Allocation Parameters'!$I$5), 'Library Subsidy Complex'!$C$2:$J$55, 2, FALSE)), VLOOKUP(CONCATENATE($A58, 'Funding Allocation Parameters'!$I$5), 'Library Subsidy Complex'!$C$2:$J$55, 4, FALSE)), 0)))))</f>
        <v>1189</v>
      </c>
      <c r="R58" s="178">
        <f>IF('Funding Allocation Parameters'!$C$5="Basic Library Subsidy", 0, IF('Funding Allocation Parameters'!$C$5="Grant funding",MIN(O58*('Funding Allocation Parameters'!$E$5), 'Funding Allocation Parameters'!$G$5), IF('Funding Allocation Parameters'!$C$5="Other author funding", 0, IF('Funding Allocation Parameters'!$C$5="Any discretionary funds (grants if available, other if no grants)", MIN(O58*('Funding Allocation Parameters'!$E$5), 'Funding Allocation Parameters'!$G$5), IF('Funding Allocation Parameters'!$C$5="Complex Library Subsidy", 0, 0)))))</f>
        <v>0</v>
      </c>
      <c r="S58" s="178">
        <f>IF('Funding Allocation Parameters'!$C$5="Basic Library Subsidy", 0, IF('Funding Allocation Parameters'!$C$5="Grant funding", 0, IF('Funding Allocation Parameters'!$C$5="Other author funding",  MIN(O58*('Funding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" s="178">
        <f>IF('Funding Allocation Parameters'!$C$5="Basic Library Subsidy", MIN(O58*('Funding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MIN($O58*(VLOOKUP(CONCATENATE($A58, 'Funding Allocation Parameters'!$I$5), 'Library Subsidy Complex'!$C$2:$J$55, 6, FALSE)), VLOOKUP(CONCATENATE($A58, 'Funding Allocation Parameters'!$I$5), 'Library Subsidy Complex'!$C$2:$J$55, 8, FALSE)), 0)))))</f>
        <v>1189</v>
      </c>
      <c r="U58" s="178">
        <f>IF('Funding Allocation Parameters'!$C$5="Basic Library Subsidy", 0, IF('Funding Allocation Parameters'!$C$5="Grant funding", 0, IF('Funding Allocation Parameters'!$C$5="Other author funding",  MIN(O58*('Funding Allocation Parameters'!$E$5), 'Funding Allocation Parameters'!$G$5), IF('Funding Allocation Parameters'!$C$5="Any discretionary funds (grants if available, other if no grants)", MIN(O58*('Funding Allocation Parameters'!$E$5), 'Funding Allocation Parameters'!$G$5), IF('Funding Allocation Parameters'!$C$5="Complex Library Subsidy", 0, 0)))))</f>
        <v>0</v>
      </c>
      <c r="V58" s="177">
        <f t="shared" si="4"/>
        <v>136.02999999999997</v>
      </c>
      <c r="W58" s="177">
        <f t="shared" si="5"/>
        <v>136.02999999999997</v>
      </c>
      <c r="X58" s="179">
        <f>IF('Funding Allocation Parameters'!$C$6="Basic Library Subsidy", MIN(V58*'Funding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MIN(V58*VLOOKUP(CONCATENATE($A58, 'Funding Allocation Parameters'!$I$6), 'Library Subsidy Complex'!$C$2:$J$55, 2, FALSE), VLOOKUP(CONCATENATE($A58, 'Funding Allocation Parameters'!$I$6), 'Library Subsidy Complex'!$C$2:$J$55, 4, FALSE)), 0)))))</f>
        <v>0</v>
      </c>
      <c r="Y58" s="179">
        <f>IF('Funding Allocation Parameters'!$C$6="Basic Library Subsidy", 0, IF('Funding Allocation Parameters'!$C$6="Grant funding",MIN(V58*'Funding Allocation Parameters'!$E$6, 'Funding Allocation Parameters'!$G$6), IF('Funding Allocation Parameters'!$C$6="Other author funding", 0, IF('Funding Allocation Parameters'!$C$6="Any discretionary funds (grants if available, other if no grants)", MIN(V58*'Funding Allocation Parameters'!$E$6, 'Funding Allocation Parameters'!$G$6), IF('Funding Allocation Parameters'!$C$6="Complex Library Subsidy", 0, 0)))))</f>
        <v>136.02999999999997</v>
      </c>
      <c r="Z58" s="179">
        <f>IF('Funding Allocation Parameters'!$C$6="Basic Library Subsidy", 0, IF('Funding Allocation Parameters'!$C$6="Grant funding", 0, IF('Funding Allocation Parameters'!$C$6="Other author funding",  MIN(V58*'Funding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" s="179">
        <f>IF('Funding Allocation Parameters'!$C$6="Basic Library Subsidy", MIN(W58*'Funding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MIN(W58*VLOOKUP(CONCATENATE($A58, 'Funding Allocation Parameters'!$I$6), 'Library Subsidy Complex'!$C$2:$J$55, 3, FALSE), VLOOKUP(CONCATENATE($A58, 'Funding Allocation Parameters'!$I$6), 'Library Subsidy Complex'!$C$2:$J$55, 5, FALSE)), 0)))))</f>
        <v>0</v>
      </c>
      <c r="AB58" s="179">
        <f>IF('Funding Allocation Parameters'!$C$6="Basic Library Subsidy", 0, IF('Funding Allocation Parameters'!$C$6="Grant funding", 0, IF('Funding Allocation Parameters'!$C$6="Other author funding",  MIN(W58*'Funding Allocation Parameters'!$E$6, 'Funding Allocation Parameters'!$G$6), IF('Funding Allocation Parameters'!$C$6="Any discretionary funds (grants if available, other if no grants)", MIN(W58*'Funding Allocation Parameters'!$E$6, 'Funding Allocation Parameters'!$G$6), IF('Funding Allocation Parameters'!$C$6="Complex Library Subsidy", 0, 0)))))</f>
        <v>136.02999999999997</v>
      </c>
      <c r="AC58" s="177">
        <f t="shared" si="6"/>
        <v>0</v>
      </c>
      <c r="AD58" s="177">
        <f t="shared" si="7"/>
        <v>0</v>
      </c>
      <c r="AE58" s="180">
        <f>IF('Funding Allocation Parameters'!$C$7="Basic Library Subsidy", MIN(AC58*'Funding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MIN(AC58*VLOOKUP(CONCATENATE($A58, 'Funding Allocation Parameters'!$I$7), 'Library Subsidy Complex'!$C$2:$J$55, 2, FALSE), VLOOKUP(CONCATENATE($A58, 'Funding Allocation Parameters'!$I$7), 'Library Subsidy Complex'!$C$2:$J$55, 4, FALSE)), 0)))))</f>
        <v>0</v>
      </c>
      <c r="AF58" s="180">
        <f>IF('Funding Allocation Parameters'!$C$7="Basic Library Subsidy", 0, IF('Funding Allocation Parameters'!$C$7="Grant funding",MIN(AC58*'Funding Allocation Parameters'!$E$7, 'Funding Allocation Parameters'!$G$7), IF('Funding Allocation Parameters'!$C$7="Other author funding", 0, IF('Funding Allocation Parameters'!$C$7="Any discretionary funds (grants if available, other if no grants)", MIN(AC58*'Funding Allocation Parameters'!$E$7, 'Funding Allocation Parameters'!$G$7), IF('Funding Allocation Parameters'!$C$7="Complex Library Subsidy", 0, 0)))))</f>
        <v>0</v>
      </c>
      <c r="AG58" s="180">
        <f>IF('Funding Allocation Parameters'!$C$7="Basic Library Subsidy", 0, IF('Funding Allocation Parameters'!$C$7="Grant funding", 0, IF('Funding Allocation Parameters'!$C$7="Other author funding",  MIN(AC58*'Funding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" s="180">
        <f>IF('Funding Allocation Parameters'!$C$7="Basic Library Subsidy", MIN(AD58*'Funding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MIN(AD58*VLOOKUP(CONCATENATE($A58, 'Funding Allocation Parameters'!$I$7), 'Library Subsidy Complex'!$C$2:$J$55, 3, FALSE), VLOOKUP(CONCATENATE($A58, 'Funding Allocation Parameters'!$I$7), 'Library Subsidy Complex'!$C$2:$J$55, 5, FALSE)), 0)))))</f>
        <v>0</v>
      </c>
      <c r="AI58" s="180">
        <f>IF('Funding Allocation Parameters'!$C$7="Basic Library Subsidy", 0, IF('Funding Allocation Parameters'!$C$7="Grant funding", 0, IF('Funding Allocation Parameters'!$C$7="Other author funding",  MIN(AD58*'Funding Allocation Parameters'!$E$7, 'Funding Allocation Parameters'!$G$7), IF('Funding Allocation Parameters'!$C$7="Any discretionary funds (grants if available, other if no grants)", MIN(AD58*'Funding Allocation Parameters'!$E$7, 'Funding Allocation Parameters'!$G$7), IF('Funding Allocation Parameters'!$C$7="Complex Library Subsidy", 0, 0)))))</f>
        <v>0</v>
      </c>
      <c r="AJ58" s="177">
        <f t="shared" si="8"/>
        <v>0</v>
      </c>
      <c r="AK58" s="177">
        <f t="shared" si="9"/>
        <v>0</v>
      </c>
      <c r="AL58" s="181">
        <f>IF('Funding Allocation Parameters'!$C$8="Basic Library Subsidy", MIN(AJ58*'Funding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MIN(AJ58*VLOOKUP(CONCATENATE($A58, 'Funding Allocation Parameters'!$I$8), 'Library Subsidy Complex'!$C$2:$J$55, 2, FALSE), VLOOKUP(CONCATENATE($A58, 'Funding Allocation Parameters'!$I$8), 'Library Subsidy Complex'!$C$2:$J$55, 4, FALSE)), 0)))))</f>
        <v>0</v>
      </c>
      <c r="AM58" s="181">
        <f>IF('Funding Allocation Parameters'!$C$8="Basic Library Subsidy", 0, IF('Funding Allocation Parameters'!$C$8="Grant funding",MIN(AJ58*'Funding Allocation Parameters'!$E$8, 'Funding Allocation Parameters'!$G$8), IF('Funding Allocation Parameters'!$C$8="Other author funding", 0, IF('Funding Allocation Parameters'!$C$8="Any discretionary funds (grants if available, other if no grants)", MIN(AJ58*'Funding Allocation Parameters'!$E$8, 'Funding Allocation Parameters'!$G$8), IF('Funding Allocation Parameters'!$C$8="Complex Library Subsidy", 0, 0)))))</f>
        <v>0</v>
      </c>
      <c r="AN58" s="181">
        <f>IF('Funding Allocation Parameters'!$C$8="Basic Library Subsidy", 0, IF('Funding Allocation Parameters'!$C$8="Grant funding", 0, IF('Funding Allocation Parameters'!$C$8="Other author funding",  MIN(AJ58*'Funding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" s="181">
        <f>IF('Funding Allocation Parameters'!$C$8="Basic Library Subsidy", MIN(AK58*'Funding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MIN(AK58*VLOOKUP(CONCATENATE($A58, 'Funding Allocation Parameters'!$I$8), 'Library Subsidy Complex'!$C$2:$J$55, 3, FALSE), VLOOKUP(CONCATENATE($A58, 'Funding Allocation Parameters'!$I$8), 'Library Subsidy Complex'!$C$2:$J$55, 5, FALSE)), 0)))))</f>
        <v>0</v>
      </c>
      <c r="AP58" s="181">
        <f>IF('Funding Allocation Parameters'!$C$8="Basic Library Subsidy", 0, IF('Funding Allocation Parameters'!$C$8="Grant funding", 0, IF('Funding Allocation Parameters'!$C$8="Other author funding",  MIN(AK58*'Funding Allocation Parameters'!$E$8, 'Funding Allocation Parameters'!$G$8), IF('Funding Allocation Parameters'!$C$8="Any discretionary funds (grants if available, other if no grants)", MIN(AK58*'Funding Allocation Parameters'!$E$8, 'Funding Allocation Parameters'!$G$8), IF('Funding Allocation Parameters'!$C$8="Complex Library Subsidy", 0, 0)))))</f>
        <v>0</v>
      </c>
      <c r="AQ58" s="177">
        <f t="shared" si="10"/>
        <v>0</v>
      </c>
      <c r="AR58" s="177">
        <f t="shared" si="11"/>
        <v>0</v>
      </c>
      <c r="AS58" s="182">
        <f t="shared" si="12"/>
        <v>1189</v>
      </c>
      <c r="AT58" s="182">
        <f t="shared" si="13"/>
        <v>136.02999999999997</v>
      </c>
      <c r="AU58" s="182">
        <f t="shared" si="14"/>
        <v>0</v>
      </c>
      <c r="AV58" s="182">
        <f t="shared" si="15"/>
        <v>1189</v>
      </c>
      <c r="AW58" s="182">
        <f t="shared" si="16"/>
        <v>136.02999999999997</v>
      </c>
      <c r="AX58" s="183">
        <f t="shared" si="17"/>
        <v>2368.4575449540002</v>
      </c>
      <c r="AY58" s="183">
        <f t="shared" si="18"/>
        <v>270.96827572757996</v>
      </c>
      <c r="AZ58" s="183">
        <f t="shared" si="19"/>
        <v>0</v>
      </c>
      <c r="BA58" s="183">
        <f t="shared" si="20"/>
        <v>1198.542455046</v>
      </c>
      <c r="BB58" s="183">
        <f t="shared" si="21"/>
        <v>137.12172427241995</v>
      </c>
      <c r="BC58" s="184">
        <f t="shared" si="22"/>
        <v>3567</v>
      </c>
      <c r="BD58" s="184">
        <f t="shared" si="23"/>
        <v>0</v>
      </c>
      <c r="BE58" s="184">
        <f t="shared" si="24"/>
        <v>270.96827572757996</v>
      </c>
      <c r="BF58" s="184">
        <f t="shared" si="25"/>
        <v>137.12172427241995</v>
      </c>
      <c r="BG58" s="102">
        <f t="shared" si="26"/>
        <v>0</v>
      </c>
      <c r="BH58" s="102">
        <f t="shared" si="27"/>
        <v>0</v>
      </c>
      <c r="BI58" s="102">
        <f t="shared" si="28"/>
        <v>0</v>
      </c>
      <c r="BJ58" s="102">
        <f t="shared" si="29"/>
        <v>1.9919743860000001</v>
      </c>
      <c r="BK58" s="102">
        <f t="shared" si="30"/>
        <v>1.0080256139999999</v>
      </c>
      <c r="BL58" s="102">
        <f t="shared" si="31"/>
        <v>0</v>
      </c>
      <c r="BN58" s="102"/>
    </row>
    <row r="59" spans="1:66" x14ac:dyDescent="0.25">
      <c r="A59" s="102" t="s">
        <v>19</v>
      </c>
      <c r="B59" s="102" t="s">
        <v>15</v>
      </c>
      <c r="C59" s="102" t="s">
        <v>10</v>
      </c>
      <c r="D59" s="102" t="s">
        <v>11</v>
      </c>
      <c r="E59" s="102">
        <v>10300153337</v>
      </c>
      <c r="F59" s="102" t="s">
        <v>9</v>
      </c>
      <c r="G59" s="102">
        <v>0.23499999999999999</v>
      </c>
      <c r="H59" s="102">
        <v>1</v>
      </c>
      <c r="I59" s="102">
        <v>0.66399146200000003</v>
      </c>
      <c r="J59" s="167">
        <f>IFERROR(H59*VLOOKUP(A59, 'Advanced Parameters'!$B$7:$G$20, 6, FALSE)*VLOOKUP(A59, 'Growth Parameters'!$B$6:$H$19, 6, FALSE), 0)</f>
        <v>1</v>
      </c>
      <c r="K59" s="167">
        <f>IFERROR(IF('Advanced Parameters'!$C$5="n",'Raw Data'!I59*VLOOKUP(A59,'Advanced Parameters'!$B$7:$G$20,6,FALSE),J59*VLOOKUP(A59,'Advanced Parameters'!$B$7:$G$20,2,FALSE))*VLOOKUP(A59, 'Growth Parameters'!$B$6:$H$19, 6, FALSE), 0)</f>
        <v>0.66399146200000003</v>
      </c>
      <c r="L59" s="167">
        <f t="shared" si="32"/>
        <v>0.33600853799999997</v>
      </c>
      <c r="M59" s="168">
        <f>IFERROR(IF(G59="NA","NA",IF(G59&gt;'APC Parameters'!$K$6+VLOOKUP('Raw Data'!A59, 'APC Parameters'!$H$7:$L$20, 4, FALSE), 'APC Parameters'!$L$6+VLOOKUP('Raw Data'!A59, 'APC Parameters'!$H$7:$L$20, 5, FALSE), G59*('APC Parameters'!$J$6+VLOOKUP('Raw Data'!A59, 'APC Parameters'!$H$7:$L$20, 3, FALSE))+'APC Parameters'!$I$6+VLOOKUP('Raw Data'!A59, 'APC Parameters'!$H$7:$L$20, 2, FALSE))), 0)</f>
        <v>1314.3890000000001</v>
      </c>
      <c r="N59" s="168">
        <f t="shared" si="2"/>
        <v>1314.3890000000001</v>
      </c>
      <c r="O59" s="168">
        <f>IFERROR(IF(M59="NA",VLOOKUP(D59,'Internal Calculations'!$B$10:$C$11,2,FALSE), M59)*VLOOKUP(A59, 'Growth Parameters'!$B$6:$H$19, 7, FALSE), 0)</f>
        <v>1314.3890000000001</v>
      </c>
      <c r="P59" s="177">
        <f t="shared" si="3"/>
        <v>1314.3890000000001</v>
      </c>
      <c r="Q59" s="178">
        <f>IF('Funding Allocation Parameters'!$C$5="Basic Library Subsidy", MIN(O59*('Funding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MIN($O59*(VLOOKUP(CONCATENATE($A59, 'Funding Allocation Parameters'!$I$5), 'Library Subsidy Complex'!$C$2:$J$55, 2, FALSE)), VLOOKUP(CONCATENATE($A59, 'Funding Allocation Parameters'!$I$5), 'Library Subsidy Complex'!$C$2:$J$55, 4, FALSE)), 0)))))</f>
        <v>1189</v>
      </c>
      <c r="R59" s="178">
        <f>IF('Funding Allocation Parameters'!$C$5="Basic Library Subsidy", 0, IF('Funding Allocation Parameters'!$C$5="Grant funding",MIN(O59*('Funding Allocation Parameters'!$E$5), 'Funding Allocation Parameters'!$G$5), IF('Funding Allocation Parameters'!$C$5="Other author funding", 0, IF('Funding Allocation Parameters'!$C$5="Any discretionary funds (grants if available, other if no grants)", MIN(O59*('Funding Allocation Parameters'!$E$5), 'Funding Allocation Parameters'!$G$5), IF('Funding Allocation Parameters'!$C$5="Complex Library Subsidy", 0, 0)))))</f>
        <v>0</v>
      </c>
      <c r="S59" s="178">
        <f>IF('Funding Allocation Parameters'!$C$5="Basic Library Subsidy", 0, IF('Funding Allocation Parameters'!$C$5="Grant funding", 0, IF('Funding Allocation Parameters'!$C$5="Other author funding",  MIN(O59*('Funding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" s="178">
        <f>IF('Funding Allocation Parameters'!$C$5="Basic Library Subsidy", MIN(O59*('Funding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MIN($O59*(VLOOKUP(CONCATENATE($A59, 'Funding Allocation Parameters'!$I$5), 'Library Subsidy Complex'!$C$2:$J$55, 6, FALSE)), VLOOKUP(CONCATENATE($A59, 'Funding Allocation Parameters'!$I$5), 'Library Subsidy Complex'!$C$2:$J$55, 8, FALSE)), 0)))))</f>
        <v>1189</v>
      </c>
      <c r="U59" s="178">
        <f>IF('Funding Allocation Parameters'!$C$5="Basic Library Subsidy", 0, IF('Funding Allocation Parameters'!$C$5="Grant funding", 0, IF('Funding Allocation Parameters'!$C$5="Other author funding",  MIN(O59*('Funding Allocation Parameters'!$E$5), 'Funding Allocation Parameters'!$G$5), IF('Funding Allocation Parameters'!$C$5="Any discretionary funds (grants if available, other if no grants)", MIN(O59*('Funding Allocation Parameters'!$E$5), 'Funding Allocation Parameters'!$G$5), IF('Funding Allocation Parameters'!$C$5="Complex Library Subsidy", 0, 0)))))</f>
        <v>0</v>
      </c>
      <c r="V59" s="177">
        <f t="shared" si="4"/>
        <v>125.38900000000012</v>
      </c>
      <c r="W59" s="177">
        <f t="shared" si="5"/>
        <v>125.38900000000012</v>
      </c>
      <c r="X59" s="179">
        <f>IF('Funding Allocation Parameters'!$C$6="Basic Library Subsidy", MIN(V59*'Funding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MIN(V59*VLOOKUP(CONCATENATE($A59, 'Funding Allocation Parameters'!$I$6), 'Library Subsidy Complex'!$C$2:$J$55, 2, FALSE), VLOOKUP(CONCATENATE($A59, 'Funding Allocation Parameters'!$I$6), 'Library Subsidy Complex'!$C$2:$J$55, 4, FALSE)), 0)))))</f>
        <v>0</v>
      </c>
      <c r="Y59" s="179">
        <f>IF('Funding Allocation Parameters'!$C$6="Basic Library Subsidy", 0, IF('Funding Allocation Parameters'!$C$6="Grant funding",MIN(V59*'Funding Allocation Parameters'!$E$6, 'Funding Allocation Parameters'!$G$6), IF('Funding Allocation Parameters'!$C$6="Other author funding", 0, IF('Funding Allocation Parameters'!$C$6="Any discretionary funds (grants if available, other if no grants)", MIN(V59*'Funding Allocation Parameters'!$E$6, 'Funding Allocation Parameters'!$G$6), IF('Funding Allocation Parameters'!$C$6="Complex Library Subsidy", 0, 0)))))</f>
        <v>125.38900000000012</v>
      </c>
      <c r="Z59" s="179">
        <f>IF('Funding Allocation Parameters'!$C$6="Basic Library Subsidy", 0, IF('Funding Allocation Parameters'!$C$6="Grant funding", 0, IF('Funding Allocation Parameters'!$C$6="Other author funding",  MIN(V59*'Funding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" s="179">
        <f>IF('Funding Allocation Parameters'!$C$6="Basic Library Subsidy", MIN(W59*'Funding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MIN(W59*VLOOKUP(CONCATENATE($A59, 'Funding Allocation Parameters'!$I$6), 'Library Subsidy Complex'!$C$2:$J$55, 3, FALSE), VLOOKUP(CONCATENATE($A59, 'Funding Allocation Parameters'!$I$6), 'Library Subsidy Complex'!$C$2:$J$55, 5, FALSE)), 0)))))</f>
        <v>0</v>
      </c>
      <c r="AB59" s="179">
        <f>IF('Funding Allocation Parameters'!$C$6="Basic Library Subsidy", 0, IF('Funding Allocation Parameters'!$C$6="Grant funding", 0, IF('Funding Allocation Parameters'!$C$6="Other author funding",  MIN(W59*'Funding Allocation Parameters'!$E$6, 'Funding Allocation Parameters'!$G$6), IF('Funding Allocation Parameters'!$C$6="Any discretionary funds (grants if available, other if no grants)", MIN(W59*'Funding Allocation Parameters'!$E$6, 'Funding Allocation Parameters'!$G$6), IF('Funding Allocation Parameters'!$C$6="Complex Library Subsidy", 0, 0)))))</f>
        <v>125.38900000000012</v>
      </c>
      <c r="AC59" s="177">
        <f t="shared" si="6"/>
        <v>0</v>
      </c>
      <c r="AD59" s="177">
        <f t="shared" si="7"/>
        <v>0</v>
      </c>
      <c r="AE59" s="180">
        <f>IF('Funding Allocation Parameters'!$C$7="Basic Library Subsidy", MIN(AC59*'Funding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MIN(AC59*VLOOKUP(CONCATENATE($A59, 'Funding Allocation Parameters'!$I$7), 'Library Subsidy Complex'!$C$2:$J$55, 2, FALSE), VLOOKUP(CONCATENATE($A59, 'Funding Allocation Parameters'!$I$7), 'Library Subsidy Complex'!$C$2:$J$55, 4, FALSE)), 0)))))</f>
        <v>0</v>
      </c>
      <c r="AF59" s="180">
        <f>IF('Funding Allocation Parameters'!$C$7="Basic Library Subsidy", 0, IF('Funding Allocation Parameters'!$C$7="Grant funding",MIN(AC59*'Funding Allocation Parameters'!$E$7, 'Funding Allocation Parameters'!$G$7), IF('Funding Allocation Parameters'!$C$7="Other author funding", 0, IF('Funding Allocation Parameters'!$C$7="Any discretionary funds (grants if available, other if no grants)", MIN(AC59*'Funding Allocation Parameters'!$E$7, 'Funding Allocation Parameters'!$G$7), IF('Funding Allocation Parameters'!$C$7="Complex Library Subsidy", 0, 0)))))</f>
        <v>0</v>
      </c>
      <c r="AG59" s="180">
        <f>IF('Funding Allocation Parameters'!$C$7="Basic Library Subsidy", 0, IF('Funding Allocation Parameters'!$C$7="Grant funding", 0, IF('Funding Allocation Parameters'!$C$7="Other author funding",  MIN(AC59*'Funding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" s="180">
        <f>IF('Funding Allocation Parameters'!$C$7="Basic Library Subsidy", MIN(AD59*'Funding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MIN(AD59*VLOOKUP(CONCATENATE($A59, 'Funding Allocation Parameters'!$I$7), 'Library Subsidy Complex'!$C$2:$J$55, 3, FALSE), VLOOKUP(CONCATENATE($A59, 'Funding Allocation Parameters'!$I$7), 'Library Subsidy Complex'!$C$2:$J$55, 5, FALSE)), 0)))))</f>
        <v>0</v>
      </c>
      <c r="AI59" s="180">
        <f>IF('Funding Allocation Parameters'!$C$7="Basic Library Subsidy", 0, IF('Funding Allocation Parameters'!$C$7="Grant funding", 0, IF('Funding Allocation Parameters'!$C$7="Other author funding",  MIN(AD59*'Funding Allocation Parameters'!$E$7, 'Funding Allocation Parameters'!$G$7), IF('Funding Allocation Parameters'!$C$7="Any discretionary funds (grants if available, other if no grants)", MIN(AD59*'Funding Allocation Parameters'!$E$7, 'Funding Allocation Parameters'!$G$7), IF('Funding Allocation Parameters'!$C$7="Complex Library Subsidy", 0, 0)))))</f>
        <v>0</v>
      </c>
      <c r="AJ59" s="177">
        <f t="shared" si="8"/>
        <v>0</v>
      </c>
      <c r="AK59" s="177">
        <f t="shared" si="9"/>
        <v>0</v>
      </c>
      <c r="AL59" s="181">
        <f>IF('Funding Allocation Parameters'!$C$8="Basic Library Subsidy", MIN(AJ59*'Funding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MIN(AJ59*VLOOKUP(CONCATENATE($A59, 'Funding Allocation Parameters'!$I$8), 'Library Subsidy Complex'!$C$2:$J$55, 2, FALSE), VLOOKUP(CONCATENATE($A59, 'Funding Allocation Parameters'!$I$8), 'Library Subsidy Complex'!$C$2:$J$55, 4, FALSE)), 0)))))</f>
        <v>0</v>
      </c>
      <c r="AM59" s="181">
        <f>IF('Funding Allocation Parameters'!$C$8="Basic Library Subsidy", 0, IF('Funding Allocation Parameters'!$C$8="Grant funding",MIN(AJ59*'Funding Allocation Parameters'!$E$8, 'Funding Allocation Parameters'!$G$8), IF('Funding Allocation Parameters'!$C$8="Other author funding", 0, IF('Funding Allocation Parameters'!$C$8="Any discretionary funds (grants if available, other if no grants)", MIN(AJ59*'Funding Allocation Parameters'!$E$8, 'Funding Allocation Parameters'!$G$8), IF('Funding Allocation Parameters'!$C$8="Complex Library Subsidy", 0, 0)))))</f>
        <v>0</v>
      </c>
      <c r="AN59" s="181">
        <f>IF('Funding Allocation Parameters'!$C$8="Basic Library Subsidy", 0, IF('Funding Allocation Parameters'!$C$8="Grant funding", 0, IF('Funding Allocation Parameters'!$C$8="Other author funding",  MIN(AJ59*'Funding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" s="181">
        <f>IF('Funding Allocation Parameters'!$C$8="Basic Library Subsidy", MIN(AK59*'Funding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MIN(AK59*VLOOKUP(CONCATENATE($A59, 'Funding Allocation Parameters'!$I$8), 'Library Subsidy Complex'!$C$2:$J$55, 3, FALSE), VLOOKUP(CONCATENATE($A59, 'Funding Allocation Parameters'!$I$8), 'Library Subsidy Complex'!$C$2:$J$55, 5, FALSE)), 0)))))</f>
        <v>0</v>
      </c>
      <c r="AP59" s="181">
        <f>IF('Funding Allocation Parameters'!$C$8="Basic Library Subsidy", 0, IF('Funding Allocation Parameters'!$C$8="Grant funding", 0, IF('Funding Allocation Parameters'!$C$8="Other author funding",  MIN(AK59*'Funding Allocation Parameters'!$E$8, 'Funding Allocation Parameters'!$G$8), IF('Funding Allocation Parameters'!$C$8="Any discretionary funds (grants if available, other if no grants)", MIN(AK59*'Funding Allocation Parameters'!$E$8, 'Funding Allocation Parameters'!$G$8), IF('Funding Allocation Parameters'!$C$8="Complex Library Subsidy", 0, 0)))))</f>
        <v>0</v>
      </c>
      <c r="AQ59" s="177">
        <f t="shared" si="10"/>
        <v>0</v>
      </c>
      <c r="AR59" s="177">
        <f t="shared" si="11"/>
        <v>0</v>
      </c>
      <c r="AS59" s="182">
        <f t="shared" si="12"/>
        <v>1189</v>
      </c>
      <c r="AT59" s="182">
        <f t="shared" si="13"/>
        <v>125.38900000000012</v>
      </c>
      <c r="AU59" s="182">
        <f t="shared" si="14"/>
        <v>0</v>
      </c>
      <c r="AV59" s="182">
        <f t="shared" si="15"/>
        <v>1189</v>
      </c>
      <c r="AW59" s="182">
        <f t="shared" si="16"/>
        <v>125.38900000000012</v>
      </c>
      <c r="AX59" s="183">
        <f t="shared" si="17"/>
        <v>789.48584831800008</v>
      </c>
      <c r="AY59" s="183">
        <f t="shared" si="18"/>
        <v>83.257225428718087</v>
      </c>
      <c r="AZ59" s="183">
        <f t="shared" si="19"/>
        <v>0</v>
      </c>
      <c r="BA59" s="183">
        <f t="shared" si="20"/>
        <v>399.51415168199998</v>
      </c>
      <c r="BB59" s="183">
        <f t="shared" si="21"/>
        <v>42.131774571282037</v>
      </c>
      <c r="BC59" s="184">
        <f t="shared" si="22"/>
        <v>1189</v>
      </c>
      <c r="BD59" s="184">
        <f t="shared" si="23"/>
        <v>0</v>
      </c>
      <c r="BE59" s="184">
        <f t="shared" si="24"/>
        <v>83.257225428718087</v>
      </c>
      <c r="BF59" s="184">
        <f t="shared" si="25"/>
        <v>42.131774571282037</v>
      </c>
      <c r="BG59" s="102">
        <f t="shared" si="26"/>
        <v>0</v>
      </c>
      <c r="BH59" s="102">
        <f t="shared" si="27"/>
        <v>0</v>
      </c>
      <c r="BI59" s="102">
        <f t="shared" si="28"/>
        <v>0</v>
      </c>
      <c r="BJ59" s="102">
        <f t="shared" si="29"/>
        <v>0.66399146200000003</v>
      </c>
      <c r="BK59" s="102">
        <f t="shared" si="30"/>
        <v>0.33600853799999997</v>
      </c>
      <c r="BL59" s="102">
        <f t="shared" si="31"/>
        <v>0</v>
      </c>
      <c r="BN59" s="102"/>
    </row>
    <row r="60" spans="1:66" x14ac:dyDescent="0.25">
      <c r="A60" s="102" t="s">
        <v>19</v>
      </c>
      <c r="B60" s="102" t="s">
        <v>15</v>
      </c>
      <c r="C60" s="102" t="s">
        <v>10</v>
      </c>
      <c r="D60" s="102" t="s">
        <v>11</v>
      </c>
      <c r="E60" s="102">
        <v>21100286838</v>
      </c>
      <c r="F60" s="102" t="s">
        <v>9</v>
      </c>
      <c r="G60" s="102" t="s">
        <v>9</v>
      </c>
      <c r="H60" s="102">
        <v>1</v>
      </c>
      <c r="I60" s="102">
        <v>0.66399146200000003</v>
      </c>
      <c r="J60" s="167">
        <f>IFERROR(H60*VLOOKUP(A60, 'Advanced Parameters'!$B$7:$G$20, 6, FALSE)*VLOOKUP(A60, 'Growth Parameters'!$B$6:$H$19, 6, FALSE), 0)</f>
        <v>1</v>
      </c>
      <c r="K60" s="167">
        <f>IFERROR(IF('Advanced Parameters'!$C$5="n",'Raw Data'!I60*VLOOKUP(A60,'Advanced Parameters'!$B$7:$G$20,6,FALSE),J60*VLOOKUP(A60,'Advanced Parameters'!$B$7:$G$20,2,FALSE))*VLOOKUP(A60, 'Growth Parameters'!$B$6:$H$19, 6, FALSE), 0)</f>
        <v>0.66399146200000003</v>
      </c>
      <c r="L60" s="167">
        <f t="shared" si="32"/>
        <v>0.33600853799999997</v>
      </c>
      <c r="M60" s="168" t="str">
        <f>IFERROR(IF(G60="NA","NA",IF(G60&gt;'APC Parameters'!$K$6+VLOOKUP('Raw Data'!A60, 'APC Parameters'!$H$7:$L$20, 4, FALSE), 'APC Parameters'!$L$6+VLOOKUP('Raw Data'!A60, 'APC Parameters'!$H$7:$L$20, 5, FALSE), G60*('APC Parameters'!$J$6+VLOOKUP('Raw Data'!A60, 'APC Parameters'!$H$7:$L$20, 3, FALSE))+'APC Parameters'!$I$6+VLOOKUP('Raw Data'!A60, 'APC Parameters'!$H$7:$L$20, 2, FALSE))), 0)</f>
        <v>NA</v>
      </c>
      <c r="N60" s="168" t="str">
        <f t="shared" si="2"/>
        <v>NA</v>
      </c>
      <c r="O60" s="168">
        <f>IFERROR(IF(M60="NA",VLOOKUP(D60,'Internal Calculations'!$B$10:$C$11,2,FALSE), M60)*VLOOKUP(A60, 'Growth Parameters'!$B$6:$H$19, 7, FALSE), 0)</f>
        <v>1630.6479670175063</v>
      </c>
      <c r="P60" s="177">
        <f t="shared" si="3"/>
        <v>1630.6479670175063</v>
      </c>
      <c r="Q60" s="178">
        <f>IF('Funding Allocation Parameters'!$C$5="Basic Library Subsidy", MIN(O60*('Funding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MIN($O60*(VLOOKUP(CONCATENATE($A60, 'Funding Allocation Parameters'!$I$5), 'Library Subsidy Complex'!$C$2:$J$55, 2, FALSE)), VLOOKUP(CONCATENATE($A60, 'Funding Allocation Parameters'!$I$5), 'Library Subsidy Complex'!$C$2:$J$55, 4, FALSE)), 0)))))</f>
        <v>1189</v>
      </c>
      <c r="R60" s="178">
        <f>IF('Funding Allocation Parameters'!$C$5="Basic Library Subsidy", 0, IF('Funding Allocation Parameters'!$C$5="Grant funding",MIN(O60*('Funding Allocation Parameters'!$E$5), 'Funding Allocation Parameters'!$G$5), IF('Funding Allocation Parameters'!$C$5="Other author funding", 0, IF('Funding Allocation Parameters'!$C$5="Any discretionary funds (grants if available, other if no grants)", MIN(O60*('Funding Allocation Parameters'!$E$5), 'Funding Allocation Parameters'!$G$5), IF('Funding Allocation Parameters'!$C$5="Complex Library Subsidy", 0, 0)))))</f>
        <v>0</v>
      </c>
      <c r="S60" s="178">
        <f>IF('Funding Allocation Parameters'!$C$5="Basic Library Subsidy", 0, IF('Funding Allocation Parameters'!$C$5="Grant funding", 0, IF('Funding Allocation Parameters'!$C$5="Other author funding",  MIN(O60*('Funding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" s="178">
        <f>IF('Funding Allocation Parameters'!$C$5="Basic Library Subsidy", MIN(O60*('Funding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MIN($O60*(VLOOKUP(CONCATENATE($A60, 'Funding Allocation Parameters'!$I$5), 'Library Subsidy Complex'!$C$2:$J$55, 6, FALSE)), VLOOKUP(CONCATENATE($A60, 'Funding Allocation Parameters'!$I$5), 'Library Subsidy Complex'!$C$2:$J$55, 8, FALSE)), 0)))))</f>
        <v>1189</v>
      </c>
      <c r="U60" s="178">
        <f>IF('Funding Allocation Parameters'!$C$5="Basic Library Subsidy", 0, IF('Funding Allocation Parameters'!$C$5="Grant funding", 0, IF('Funding Allocation Parameters'!$C$5="Other author funding",  MIN(O60*('Funding Allocation Parameters'!$E$5), 'Funding Allocation Parameters'!$G$5), IF('Funding Allocation Parameters'!$C$5="Any discretionary funds (grants if available, other if no grants)", MIN(O60*('Funding Allocation Parameters'!$E$5), 'Funding Allocation Parameters'!$G$5), IF('Funding Allocation Parameters'!$C$5="Complex Library Subsidy", 0, 0)))))</f>
        <v>0</v>
      </c>
      <c r="V60" s="177">
        <f t="shared" si="4"/>
        <v>441.64796701750629</v>
      </c>
      <c r="W60" s="177">
        <f t="shared" si="5"/>
        <v>441.64796701750629</v>
      </c>
      <c r="X60" s="179">
        <f>IF('Funding Allocation Parameters'!$C$6="Basic Library Subsidy", MIN(V60*'Funding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MIN(V60*VLOOKUP(CONCATENATE($A60, 'Funding Allocation Parameters'!$I$6), 'Library Subsidy Complex'!$C$2:$J$55, 2, FALSE), VLOOKUP(CONCATENATE($A60, 'Funding Allocation Parameters'!$I$6), 'Library Subsidy Complex'!$C$2:$J$55, 4, FALSE)), 0)))))</f>
        <v>0</v>
      </c>
      <c r="Y60" s="179">
        <f>IF('Funding Allocation Parameters'!$C$6="Basic Library Subsidy", 0, IF('Funding Allocation Parameters'!$C$6="Grant funding",MIN(V60*'Funding Allocation Parameters'!$E$6, 'Funding Allocation Parameters'!$G$6), IF('Funding Allocation Parameters'!$C$6="Other author funding", 0, IF('Funding Allocation Parameters'!$C$6="Any discretionary funds (grants if available, other if no grants)", MIN(V60*'Funding Allocation Parameters'!$E$6, 'Funding Allocation Parameters'!$G$6), IF('Funding Allocation Parameters'!$C$6="Complex Library Subsidy", 0, 0)))))</f>
        <v>441.64796701750629</v>
      </c>
      <c r="Z60" s="179">
        <f>IF('Funding Allocation Parameters'!$C$6="Basic Library Subsidy", 0, IF('Funding Allocation Parameters'!$C$6="Grant funding", 0, IF('Funding Allocation Parameters'!$C$6="Other author funding",  MIN(V60*'Funding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" s="179">
        <f>IF('Funding Allocation Parameters'!$C$6="Basic Library Subsidy", MIN(W60*'Funding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MIN(W60*VLOOKUP(CONCATENATE($A60, 'Funding Allocation Parameters'!$I$6), 'Library Subsidy Complex'!$C$2:$J$55, 3, FALSE), VLOOKUP(CONCATENATE($A60, 'Funding Allocation Parameters'!$I$6), 'Library Subsidy Complex'!$C$2:$J$55, 5, FALSE)), 0)))))</f>
        <v>0</v>
      </c>
      <c r="AB60" s="179">
        <f>IF('Funding Allocation Parameters'!$C$6="Basic Library Subsidy", 0, IF('Funding Allocation Parameters'!$C$6="Grant funding", 0, IF('Funding Allocation Parameters'!$C$6="Other author funding",  MIN(W60*'Funding Allocation Parameters'!$E$6, 'Funding Allocation Parameters'!$G$6), IF('Funding Allocation Parameters'!$C$6="Any discretionary funds (grants if available, other if no grants)", MIN(W60*'Funding Allocation Parameters'!$E$6, 'Funding Allocation Parameters'!$G$6), IF('Funding Allocation Parameters'!$C$6="Complex Library Subsidy", 0, 0)))))</f>
        <v>441.64796701750629</v>
      </c>
      <c r="AC60" s="177">
        <f t="shared" si="6"/>
        <v>0</v>
      </c>
      <c r="AD60" s="177">
        <f t="shared" si="7"/>
        <v>0</v>
      </c>
      <c r="AE60" s="180">
        <f>IF('Funding Allocation Parameters'!$C$7="Basic Library Subsidy", MIN(AC60*'Funding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MIN(AC60*VLOOKUP(CONCATENATE($A60, 'Funding Allocation Parameters'!$I$7), 'Library Subsidy Complex'!$C$2:$J$55, 2, FALSE), VLOOKUP(CONCATENATE($A60, 'Funding Allocation Parameters'!$I$7), 'Library Subsidy Complex'!$C$2:$J$55, 4, FALSE)), 0)))))</f>
        <v>0</v>
      </c>
      <c r="AF60" s="180">
        <f>IF('Funding Allocation Parameters'!$C$7="Basic Library Subsidy", 0, IF('Funding Allocation Parameters'!$C$7="Grant funding",MIN(AC60*'Funding Allocation Parameters'!$E$7, 'Funding Allocation Parameters'!$G$7), IF('Funding Allocation Parameters'!$C$7="Other author funding", 0, IF('Funding Allocation Parameters'!$C$7="Any discretionary funds (grants if available, other if no grants)", MIN(AC60*'Funding Allocation Parameters'!$E$7, 'Funding Allocation Parameters'!$G$7), IF('Funding Allocation Parameters'!$C$7="Complex Library Subsidy", 0, 0)))))</f>
        <v>0</v>
      </c>
      <c r="AG60" s="180">
        <f>IF('Funding Allocation Parameters'!$C$7="Basic Library Subsidy", 0, IF('Funding Allocation Parameters'!$C$7="Grant funding", 0, IF('Funding Allocation Parameters'!$C$7="Other author funding",  MIN(AC60*'Funding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" s="180">
        <f>IF('Funding Allocation Parameters'!$C$7="Basic Library Subsidy", MIN(AD60*'Funding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MIN(AD60*VLOOKUP(CONCATENATE($A60, 'Funding Allocation Parameters'!$I$7), 'Library Subsidy Complex'!$C$2:$J$55, 3, FALSE), VLOOKUP(CONCATENATE($A60, 'Funding Allocation Parameters'!$I$7), 'Library Subsidy Complex'!$C$2:$J$55, 5, FALSE)), 0)))))</f>
        <v>0</v>
      </c>
      <c r="AI60" s="180">
        <f>IF('Funding Allocation Parameters'!$C$7="Basic Library Subsidy", 0, IF('Funding Allocation Parameters'!$C$7="Grant funding", 0, IF('Funding Allocation Parameters'!$C$7="Other author funding",  MIN(AD60*'Funding Allocation Parameters'!$E$7, 'Funding Allocation Parameters'!$G$7), IF('Funding Allocation Parameters'!$C$7="Any discretionary funds (grants if available, other if no grants)", MIN(AD60*'Funding Allocation Parameters'!$E$7, 'Funding Allocation Parameters'!$G$7), IF('Funding Allocation Parameters'!$C$7="Complex Library Subsidy", 0, 0)))))</f>
        <v>0</v>
      </c>
      <c r="AJ60" s="177">
        <f t="shared" si="8"/>
        <v>0</v>
      </c>
      <c r="AK60" s="177">
        <f t="shared" si="9"/>
        <v>0</v>
      </c>
      <c r="AL60" s="181">
        <f>IF('Funding Allocation Parameters'!$C$8="Basic Library Subsidy", MIN(AJ60*'Funding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MIN(AJ60*VLOOKUP(CONCATENATE($A60, 'Funding Allocation Parameters'!$I$8), 'Library Subsidy Complex'!$C$2:$J$55, 2, FALSE), VLOOKUP(CONCATENATE($A60, 'Funding Allocation Parameters'!$I$8), 'Library Subsidy Complex'!$C$2:$J$55, 4, FALSE)), 0)))))</f>
        <v>0</v>
      </c>
      <c r="AM60" s="181">
        <f>IF('Funding Allocation Parameters'!$C$8="Basic Library Subsidy", 0, IF('Funding Allocation Parameters'!$C$8="Grant funding",MIN(AJ60*'Funding Allocation Parameters'!$E$8, 'Funding Allocation Parameters'!$G$8), IF('Funding Allocation Parameters'!$C$8="Other author funding", 0, IF('Funding Allocation Parameters'!$C$8="Any discretionary funds (grants if available, other if no grants)", MIN(AJ60*'Funding Allocation Parameters'!$E$8, 'Funding Allocation Parameters'!$G$8), IF('Funding Allocation Parameters'!$C$8="Complex Library Subsidy", 0, 0)))))</f>
        <v>0</v>
      </c>
      <c r="AN60" s="181">
        <f>IF('Funding Allocation Parameters'!$C$8="Basic Library Subsidy", 0, IF('Funding Allocation Parameters'!$C$8="Grant funding", 0, IF('Funding Allocation Parameters'!$C$8="Other author funding",  MIN(AJ60*'Funding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" s="181">
        <f>IF('Funding Allocation Parameters'!$C$8="Basic Library Subsidy", MIN(AK60*'Funding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MIN(AK60*VLOOKUP(CONCATENATE($A60, 'Funding Allocation Parameters'!$I$8), 'Library Subsidy Complex'!$C$2:$J$55, 3, FALSE), VLOOKUP(CONCATENATE($A60, 'Funding Allocation Parameters'!$I$8), 'Library Subsidy Complex'!$C$2:$J$55, 5, FALSE)), 0)))))</f>
        <v>0</v>
      </c>
      <c r="AP60" s="181">
        <f>IF('Funding Allocation Parameters'!$C$8="Basic Library Subsidy", 0, IF('Funding Allocation Parameters'!$C$8="Grant funding", 0, IF('Funding Allocation Parameters'!$C$8="Other author funding",  MIN(AK60*'Funding Allocation Parameters'!$E$8, 'Funding Allocation Parameters'!$G$8), IF('Funding Allocation Parameters'!$C$8="Any discretionary funds (grants if available, other if no grants)", MIN(AK60*'Funding Allocation Parameters'!$E$8, 'Funding Allocation Parameters'!$G$8), IF('Funding Allocation Parameters'!$C$8="Complex Library Subsidy", 0, 0)))))</f>
        <v>0</v>
      </c>
      <c r="AQ60" s="177">
        <f t="shared" si="10"/>
        <v>0</v>
      </c>
      <c r="AR60" s="177">
        <f t="shared" si="11"/>
        <v>0</v>
      </c>
      <c r="AS60" s="182">
        <f t="shared" si="12"/>
        <v>1189</v>
      </c>
      <c r="AT60" s="182">
        <f t="shared" si="13"/>
        <v>441.64796701750629</v>
      </c>
      <c r="AU60" s="182">
        <f t="shared" si="14"/>
        <v>0</v>
      </c>
      <c r="AV60" s="182">
        <f t="shared" si="15"/>
        <v>1189</v>
      </c>
      <c r="AW60" s="182">
        <f t="shared" si="16"/>
        <v>441.64796701750629</v>
      </c>
      <c r="AX60" s="183">
        <f t="shared" si="17"/>
        <v>789.48584831800008</v>
      </c>
      <c r="AY60" s="183">
        <f t="shared" si="18"/>
        <v>293.25047930928179</v>
      </c>
      <c r="AZ60" s="183">
        <f t="shared" si="19"/>
        <v>0</v>
      </c>
      <c r="BA60" s="183">
        <f t="shared" si="20"/>
        <v>399.51415168199998</v>
      </c>
      <c r="BB60" s="183">
        <f t="shared" si="21"/>
        <v>148.3974877082245</v>
      </c>
      <c r="BC60" s="184">
        <f t="shared" si="22"/>
        <v>1189</v>
      </c>
      <c r="BD60" s="184">
        <f t="shared" si="23"/>
        <v>0</v>
      </c>
      <c r="BE60" s="184">
        <f t="shared" si="24"/>
        <v>293.25047930928179</v>
      </c>
      <c r="BF60" s="184">
        <f t="shared" si="25"/>
        <v>148.3974877082245</v>
      </c>
      <c r="BG60" s="102">
        <f t="shared" si="26"/>
        <v>0</v>
      </c>
      <c r="BH60" s="102">
        <f t="shared" si="27"/>
        <v>0</v>
      </c>
      <c r="BI60" s="102">
        <f t="shared" si="28"/>
        <v>0</v>
      </c>
      <c r="BJ60" s="102">
        <f t="shared" si="29"/>
        <v>0.66399146200000003</v>
      </c>
      <c r="BK60" s="102">
        <f t="shared" si="30"/>
        <v>0.33600853799999997</v>
      </c>
      <c r="BL60" s="102">
        <f t="shared" si="31"/>
        <v>0</v>
      </c>
      <c r="BN60" s="102"/>
    </row>
    <row r="61" spans="1:66" x14ac:dyDescent="0.25">
      <c r="A61" s="102" t="s">
        <v>19</v>
      </c>
      <c r="B61" s="102" t="s">
        <v>15</v>
      </c>
      <c r="C61" s="102" t="s">
        <v>10</v>
      </c>
      <c r="D61" s="102" t="s">
        <v>11</v>
      </c>
      <c r="E61" s="102">
        <v>145755</v>
      </c>
      <c r="F61" s="102" t="s">
        <v>9</v>
      </c>
      <c r="G61" s="102">
        <v>0.185</v>
      </c>
      <c r="H61" s="102">
        <v>0</v>
      </c>
      <c r="I61" s="102">
        <v>0</v>
      </c>
      <c r="J61" s="167">
        <f>IFERROR(H61*VLOOKUP(A61, 'Advanced Parameters'!$B$7:$G$20, 6, FALSE)*VLOOKUP(A61, 'Growth Parameters'!$B$6:$H$19, 6, FALSE), 0)</f>
        <v>0</v>
      </c>
      <c r="K61" s="167">
        <f>IFERROR(IF('Advanced Parameters'!$C$5="n",'Raw Data'!I61*VLOOKUP(A61,'Advanced Parameters'!$B$7:$G$20,6,FALSE),J61*VLOOKUP(A61,'Advanced Parameters'!$B$7:$G$20,2,FALSE))*VLOOKUP(A61, 'Growth Parameters'!$B$6:$H$19, 6, FALSE), 0)</f>
        <v>0</v>
      </c>
      <c r="L61" s="167">
        <f t="shared" si="32"/>
        <v>0</v>
      </c>
      <c r="M61" s="168">
        <f>IFERROR(IF(G61="NA","NA",IF(G61&gt;'APC Parameters'!$K$6+VLOOKUP('Raw Data'!A61, 'APC Parameters'!$H$7:$L$20, 4, FALSE), 'APC Parameters'!$L$6+VLOOKUP('Raw Data'!A61, 'APC Parameters'!$H$7:$L$20, 5, FALSE), G61*('APC Parameters'!$J$6+VLOOKUP('Raw Data'!A61, 'APC Parameters'!$H$7:$L$20, 3, FALSE))+'APC Parameters'!$I$6+VLOOKUP('Raw Data'!A61, 'APC Parameters'!$H$7:$L$20, 2, FALSE))), 0)</f>
        <v>1278.9190000000001</v>
      </c>
      <c r="N61" s="168">
        <f t="shared" si="2"/>
        <v>0</v>
      </c>
      <c r="O61" s="168">
        <f>IFERROR(IF(M61="NA",VLOOKUP(D61,'Internal Calculations'!$B$10:$C$11,2,FALSE), M61)*VLOOKUP(A61, 'Growth Parameters'!$B$6:$H$19, 7, FALSE), 0)</f>
        <v>1278.9190000000001</v>
      </c>
      <c r="P61" s="177">
        <f t="shared" si="3"/>
        <v>0</v>
      </c>
      <c r="Q61" s="178">
        <f>IF('Funding Allocation Parameters'!$C$5="Basic Library Subsidy", MIN(O61*('Funding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MIN($O61*(VLOOKUP(CONCATENATE($A61, 'Funding Allocation Parameters'!$I$5), 'Library Subsidy Complex'!$C$2:$J$55, 2, FALSE)), VLOOKUP(CONCATENATE($A61, 'Funding Allocation Parameters'!$I$5), 'Library Subsidy Complex'!$C$2:$J$55, 4, FALSE)), 0)))))</f>
        <v>1189</v>
      </c>
      <c r="R61" s="178">
        <f>IF('Funding Allocation Parameters'!$C$5="Basic Library Subsidy", 0, IF('Funding Allocation Parameters'!$C$5="Grant funding",MIN(O61*('Funding Allocation Parameters'!$E$5), 'Funding Allocation Parameters'!$G$5), IF('Funding Allocation Parameters'!$C$5="Other author funding", 0, IF('Funding Allocation Parameters'!$C$5="Any discretionary funds (grants if available, other if no grants)", MIN(O61*('Funding Allocation Parameters'!$E$5), 'Funding Allocation Parameters'!$G$5), IF('Funding Allocation Parameters'!$C$5="Complex Library Subsidy", 0, 0)))))</f>
        <v>0</v>
      </c>
      <c r="S61" s="178">
        <f>IF('Funding Allocation Parameters'!$C$5="Basic Library Subsidy", 0, IF('Funding Allocation Parameters'!$C$5="Grant funding", 0, IF('Funding Allocation Parameters'!$C$5="Other author funding",  MIN(O61*('Funding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" s="178">
        <f>IF('Funding Allocation Parameters'!$C$5="Basic Library Subsidy", MIN(O61*('Funding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MIN($O61*(VLOOKUP(CONCATENATE($A61, 'Funding Allocation Parameters'!$I$5), 'Library Subsidy Complex'!$C$2:$J$55, 6, FALSE)), VLOOKUP(CONCATENATE($A61, 'Funding Allocation Parameters'!$I$5), 'Library Subsidy Complex'!$C$2:$J$55, 8, FALSE)), 0)))))</f>
        <v>1189</v>
      </c>
      <c r="U61" s="178">
        <f>IF('Funding Allocation Parameters'!$C$5="Basic Library Subsidy", 0, IF('Funding Allocation Parameters'!$C$5="Grant funding", 0, IF('Funding Allocation Parameters'!$C$5="Other author funding",  MIN(O61*('Funding Allocation Parameters'!$E$5), 'Funding Allocation Parameters'!$G$5), IF('Funding Allocation Parameters'!$C$5="Any discretionary funds (grants if available, other if no grants)", MIN(O61*('Funding Allocation Parameters'!$E$5), 'Funding Allocation Parameters'!$G$5), IF('Funding Allocation Parameters'!$C$5="Complex Library Subsidy", 0, 0)))))</f>
        <v>0</v>
      </c>
      <c r="V61" s="177">
        <f t="shared" si="4"/>
        <v>89.919000000000096</v>
      </c>
      <c r="W61" s="177">
        <f t="shared" si="5"/>
        <v>89.919000000000096</v>
      </c>
      <c r="X61" s="179">
        <f>IF('Funding Allocation Parameters'!$C$6="Basic Library Subsidy", MIN(V61*'Funding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MIN(V61*VLOOKUP(CONCATENATE($A61, 'Funding Allocation Parameters'!$I$6), 'Library Subsidy Complex'!$C$2:$J$55, 2, FALSE), VLOOKUP(CONCATENATE($A61, 'Funding Allocation Parameters'!$I$6), 'Library Subsidy Complex'!$C$2:$J$55, 4, FALSE)), 0)))))</f>
        <v>0</v>
      </c>
      <c r="Y61" s="179">
        <f>IF('Funding Allocation Parameters'!$C$6="Basic Library Subsidy", 0, IF('Funding Allocation Parameters'!$C$6="Grant funding",MIN(V61*'Funding Allocation Parameters'!$E$6, 'Funding Allocation Parameters'!$G$6), IF('Funding Allocation Parameters'!$C$6="Other author funding", 0, IF('Funding Allocation Parameters'!$C$6="Any discretionary funds (grants if available, other if no grants)", MIN(V61*'Funding Allocation Parameters'!$E$6, 'Funding Allocation Parameters'!$G$6), IF('Funding Allocation Parameters'!$C$6="Complex Library Subsidy", 0, 0)))))</f>
        <v>89.919000000000096</v>
      </c>
      <c r="Z61" s="179">
        <f>IF('Funding Allocation Parameters'!$C$6="Basic Library Subsidy", 0, IF('Funding Allocation Parameters'!$C$6="Grant funding", 0, IF('Funding Allocation Parameters'!$C$6="Other author funding",  MIN(V61*'Funding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" s="179">
        <f>IF('Funding Allocation Parameters'!$C$6="Basic Library Subsidy", MIN(W61*'Funding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MIN(W61*VLOOKUP(CONCATENATE($A61, 'Funding Allocation Parameters'!$I$6), 'Library Subsidy Complex'!$C$2:$J$55, 3, FALSE), VLOOKUP(CONCATENATE($A61, 'Funding Allocation Parameters'!$I$6), 'Library Subsidy Complex'!$C$2:$J$55, 5, FALSE)), 0)))))</f>
        <v>0</v>
      </c>
      <c r="AB61" s="179">
        <f>IF('Funding Allocation Parameters'!$C$6="Basic Library Subsidy", 0, IF('Funding Allocation Parameters'!$C$6="Grant funding", 0, IF('Funding Allocation Parameters'!$C$6="Other author funding",  MIN(W61*'Funding Allocation Parameters'!$E$6, 'Funding Allocation Parameters'!$G$6), IF('Funding Allocation Parameters'!$C$6="Any discretionary funds (grants if available, other if no grants)", MIN(W61*'Funding Allocation Parameters'!$E$6, 'Funding Allocation Parameters'!$G$6), IF('Funding Allocation Parameters'!$C$6="Complex Library Subsidy", 0, 0)))))</f>
        <v>89.919000000000096</v>
      </c>
      <c r="AC61" s="177">
        <f t="shared" si="6"/>
        <v>0</v>
      </c>
      <c r="AD61" s="177">
        <f t="shared" si="7"/>
        <v>0</v>
      </c>
      <c r="AE61" s="180">
        <f>IF('Funding Allocation Parameters'!$C$7="Basic Library Subsidy", MIN(AC61*'Funding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MIN(AC61*VLOOKUP(CONCATENATE($A61, 'Funding Allocation Parameters'!$I$7), 'Library Subsidy Complex'!$C$2:$J$55, 2, FALSE), VLOOKUP(CONCATENATE($A61, 'Funding Allocation Parameters'!$I$7), 'Library Subsidy Complex'!$C$2:$J$55, 4, FALSE)), 0)))))</f>
        <v>0</v>
      </c>
      <c r="AF61" s="180">
        <f>IF('Funding Allocation Parameters'!$C$7="Basic Library Subsidy", 0, IF('Funding Allocation Parameters'!$C$7="Grant funding",MIN(AC61*'Funding Allocation Parameters'!$E$7, 'Funding Allocation Parameters'!$G$7), IF('Funding Allocation Parameters'!$C$7="Other author funding", 0, IF('Funding Allocation Parameters'!$C$7="Any discretionary funds (grants if available, other if no grants)", MIN(AC61*'Funding Allocation Parameters'!$E$7, 'Funding Allocation Parameters'!$G$7), IF('Funding Allocation Parameters'!$C$7="Complex Library Subsidy", 0, 0)))))</f>
        <v>0</v>
      </c>
      <c r="AG61" s="180">
        <f>IF('Funding Allocation Parameters'!$C$7="Basic Library Subsidy", 0, IF('Funding Allocation Parameters'!$C$7="Grant funding", 0, IF('Funding Allocation Parameters'!$C$7="Other author funding",  MIN(AC61*'Funding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" s="180">
        <f>IF('Funding Allocation Parameters'!$C$7="Basic Library Subsidy", MIN(AD61*'Funding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MIN(AD61*VLOOKUP(CONCATENATE($A61, 'Funding Allocation Parameters'!$I$7), 'Library Subsidy Complex'!$C$2:$J$55, 3, FALSE), VLOOKUP(CONCATENATE($A61, 'Funding Allocation Parameters'!$I$7), 'Library Subsidy Complex'!$C$2:$J$55, 5, FALSE)), 0)))))</f>
        <v>0</v>
      </c>
      <c r="AI61" s="180">
        <f>IF('Funding Allocation Parameters'!$C$7="Basic Library Subsidy", 0, IF('Funding Allocation Parameters'!$C$7="Grant funding", 0, IF('Funding Allocation Parameters'!$C$7="Other author funding",  MIN(AD61*'Funding Allocation Parameters'!$E$7, 'Funding Allocation Parameters'!$G$7), IF('Funding Allocation Parameters'!$C$7="Any discretionary funds (grants if available, other if no grants)", MIN(AD61*'Funding Allocation Parameters'!$E$7, 'Funding Allocation Parameters'!$G$7), IF('Funding Allocation Parameters'!$C$7="Complex Library Subsidy", 0, 0)))))</f>
        <v>0</v>
      </c>
      <c r="AJ61" s="177">
        <f t="shared" si="8"/>
        <v>0</v>
      </c>
      <c r="AK61" s="177">
        <f t="shared" si="9"/>
        <v>0</v>
      </c>
      <c r="AL61" s="181">
        <f>IF('Funding Allocation Parameters'!$C$8="Basic Library Subsidy", MIN(AJ61*'Funding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MIN(AJ61*VLOOKUP(CONCATENATE($A61, 'Funding Allocation Parameters'!$I$8), 'Library Subsidy Complex'!$C$2:$J$55, 2, FALSE), VLOOKUP(CONCATENATE($A61, 'Funding Allocation Parameters'!$I$8), 'Library Subsidy Complex'!$C$2:$J$55, 4, FALSE)), 0)))))</f>
        <v>0</v>
      </c>
      <c r="AM61" s="181">
        <f>IF('Funding Allocation Parameters'!$C$8="Basic Library Subsidy", 0, IF('Funding Allocation Parameters'!$C$8="Grant funding",MIN(AJ61*'Funding Allocation Parameters'!$E$8, 'Funding Allocation Parameters'!$G$8), IF('Funding Allocation Parameters'!$C$8="Other author funding", 0, IF('Funding Allocation Parameters'!$C$8="Any discretionary funds (grants if available, other if no grants)", MIN(AJ61*'Funding Allocation Parameters'!$E$8, 'Funding Allocation Parameters'!$G$8), IF('Funding Allocation Parameters'!$C$8="Complex Library Subsidy", 0, 0)))))</f>
        <v>0</v>
      </c>
      <c r="AN61" s="181">
        <f>IF('Funding Allocation Parameters'!$C$8="Basic Library Subsidy", 0, IF('Funding Allocation Parameters'!$C$8="Grant funding", 0, IF('Funding Allocation Parameters'!$C$8="Other author funding",  MIN(AJ61*'Funding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" s="181">
        <f>IF('Funding Allocation Parameters'!$C$8="Basic Library Subsidy", MIN(AK61*'Funding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MIN(AK61*VLOOKUP(CONCATENATE($A61, 'Funding Allocation Parameters'!$I$8), 'Library Subsidy Complex'!$C$2:$J$55, 3, FALSE), VLOOKUP(CONCATENATE($A61, 'Funding Allocation Parameters'!$I$8), 'Library Subsidy Complex'!$C$2:$J$55, 5, FALSE)), 0)))))</f>
        <v>0</v>
      </c>
      <c r="AP61" s="181">
        <f>IF('Funding Allocation Parameters'!$C$8="Basic Library Subsidy", 0, IF('Funding Allocation Parameters'!$C$8="Grant funding", 0, IF('Funding Allocation Parameters'!$C$8="Other author funding",  MIN(AK61*'Funding Allocation Parameters'!$E$8, 'Funding Allocation Parameters'!$G$8), IF('Funding Allocation Parameters'!$C$8="Any discretionary funds (grants if available, other if no grants)", MIN(AK61*'Funding Allocation Parameters'!$E$8, 'Funding Allocation Parameters'!$G$8), IF('Funding Allocation Parameters'!$C$8="Complex Library Subsidy", 0, 0)))))</f>
        <v>0</v>
      </c>
      <c r="AQ61" s="177">
        <f t="shared" si="10"/>
        <v>0</v>
      </c>
      <c r="AR61" s="177">
        <f t="shared" si="11"/>
        <v>0</v>
      </c>
      <c r="AS61" s="182">
        <f t="shared" si="12"/>
        <v>1189</v>
      </c>
      <c r="AT61" s="182">
        <f t="shared" si="13"/>
        <v>89.919000000000096</v>
      </c>
      <c r="AU61" s="182">
        <f t="shared" si="14"/>
        <v>0</v>
      </c>
      <c r="AV61" s="182">
        <f t="shared" si="15"/>
        <v>1189</v>
      </c>
      <c r="AW61" s="182">
        <f t="shared" si="16"/>
        <v>89.919000000000096</v>
      </c>
      <c r="AX61" s="183">
        <f t="shared" si="17"/>
        <v>0</v>
      </c>
      <c r="AY61" s="183">
        <f t="shared" si="18"/>
        <v>0</v>
      </c>
      <c r="AZ61" s="183">
        <f t="shared" si="19"/>
        <v>0</v>
      </c>
      <c r="BA61" s="183">
        <f t="shared" si="20"/>
        <v>0</v>
      </c>
      <c r="BB61" s="183">
        <f t="shared" si="21"/>
        <v>0</v>
      </c>
      <c r="BC61" s="184">
        <f t="shared" si="22"/>
        <v>0</v>
      </c>
      <c r="BD61" s="184">
        <f t="shared" si="23"/>
        <v>0</v>
      </c>
      <c r="BE61" s="184">
        <f t="shared" si="24"/>
        <v>0</v>
      </c>
      <c r="BF61" s="184">
        <f t="shared" si="25"/>
        <v>0</v>
      </c>
      <c r="BG61" s="102">
        <f t="shared" si="26"/>
        <v>0</v>
      </c>
      <c r="BH61" s="102">
        <f t="shared" si="27"/>
        <v>0</v>
      </c>
      <c r="BI61" s="102">
        <f t="shared" si="28"/>
        <v>0</v>
      </c>
      <c r="BJ61" s="102">
        <f t="shared" si="29"/>
        <v>0</v>
      </c>
      <c r="BK61" s="102">
        <f t="shared" si="30"/>
        <v>0</v>
      </c>
      <c r="BL61" s="102">
        <f t="shared" si="31"/>
        <v>0</v>
      </c>
      <c r="BN61" s="102"/>
    </row>
    <row r="62" spans="1:66" x14ac:dyDescent="0.25">
      <c r="A62" s="102" t="s">
        <v>19</v>
      </c>
      <c r="B62" s="102" t="s">
        <v>12</v>
      </c>
      <c r="C62" s="102" t="s">
        <v>10</v>
      </c>
      <c r="D62" s="102" t="s">
        <v>11</v>
      </c>
      <c r="E62" s="102">
        <v>13683</v>
      </c>
      <c r="F62" s="102" t="s">
        <v>9</v>
      </c>
      <c r="G62" s="102" t="s">
        <v>9</v>
      </c>
      <c r="H62" s="102">
        <v>0</v>
      </c>
      <c r="I62" s="102">
        <v>0</v>
      </c>
      <c r="J62" s="167">
        <f>IFERROR(H62*VLOOKUP(A62, 'Advanced Parameters'!$B$7:$G$20, 6, FALSE)*VLOOKUP(A62, 'Growth Parameters'!$B$6:$H$19, 6, FALSE), 0)</f>
        <v>0</v>
      </c>
      <c r="K62" s="167">
        <f>IFERROR(IF('Advanced Parameters'!$C$5="n",'Raw Data'!I62*VLOOKUP(A62,'Advanced Parameters'!$B$7:$G$20,6,FALSE),J62*VLOOKUP(A62,'Advanced Parameters'!$B$7:$G$20,2,FALSE))*VLOOKUP(A62, 'Growth Parameters'!$B$6:$H$19, 6, FALSE), 0)</f>
        <v>0</v>
      </c>
      <c r="L62" s="167">
        <f t="shared" si="32"/>
        <v>0</v>
      </c>
      <c r="M62" s="168" t="str">
        <f>IFERROR(IF(G62="NA","NA",IF(G62&gt;'APC Parameters'!$K$6+VLOOKUP('Raw Data'!A62, 'APC Parameters'!$H$7:$L$20, 4, FALSE), 'APC Parameters'!$L$6+VLOOKUP('Raw Data'!A62, 'APC Parameters'!$H$7:$L$20, 5, FALSE), G62*('APC Parameters'!$J$6+VLOOKUP('Raw Data'!A62, 'APC Parameters'!$H$7:$L$20, 3, FALSE))+'APC Parameters'!$I$6+VLOOKUP('Raw Data'!A62, 'APC Parameters'!$H$7:$L$20, 2, FALSE))), 0)</f>
        <v>NA</v>
      </c>
      <c r="N62" s="168" t="str">
        <f t="shared" si="2"/>
        <v>NA</v>
      </c>
      <c r="O62" s="168">
        <f>IFERROR(IF(M62="NA",VLOOKUP(D62,'Internal Calculations'!$B$10:$C$11,2,FALSE), M62)*VLOOKUP(A62, 'Growth Parameters'!$B$6:$H$19, 7, FALSE), 0)</f>
        <v>1630.6479670175063</v>
      </c>
      <c r="P62" s="177">
        <f t="shared" si="3"/>
        <v>0</v>
      </c>
      <c r="Q62" s="178">
        <f>IF('Funding Allocation Parameters'!$C$5="Basic Library Subsidy", MIN(O62*('Funding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MIN($O62*(VLOOKUP(CONCATENATE($A62, 'Funding Allocation Parameters'!$I$5), 'Library Subsidy Complex'!$C$2:$J$55, 2, FALSE)), VLOOKUP(CONCATENATE($A62, 'Funding Allocation Parameters'!$I$5), 'Library Subsidy Complex'!$C$2:$J$55, 4, FALSE)), 0)))))</f>
        <v>1189</v>
      </c>
      <c r="R62" s="178">
        <f>IF('Funding Allocation Parameters'!$C$5="Basic Library Subsidy", 0, IF('Funding Allocation Parameters'!$C$5="Grant funding",MIN(O62*('Funding Allocation Parameters'!$E$5), 'Funding Allocation Parameters'!$G$5), IF('Funding Allocation Parameters'!$C$5="Other author funding", 0, IF('Funding Allocation Parameters'!$C$5="Any discretionary funds (grants if available, other if no grants)", MIN(O62*('Funding Allocation Parameters'!$E$5), 'Funding Allocation Parameters'!$G$5), IF('Funding Allocation Parameters'!$C$5="Complex Library Subsidy", 0, 0)))))</f>
        <v>0</v>
      </c>
      <c r="S62" s="178">
        <f>IF('Funding Allocation Parameters'!$C$5="Basic Library Subsidy", 0, IF('Funding Allocation Parameters'!$C$5="Grant funding", 0, IF('Funding Allocation Parameters'!$C$5="Other author funding",  MIN(O62*('Funding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" s="178">
        <f>IF('Funding Allocation Parameters'!$C$5="Basic Library Subsidy", MIN(O62*('Funding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MIN($O62*(VLOOKUP(CONCATENATE($A62, 'Funding Allocation Parameters'!$I$5), 'Library Subsidy Complex'!$C$2:$J$55, 6, FALSE)), VLOOKUP(CONCATENATE($A62, 'Funding Allocation Parameters'!$I$5), 'Library Subsidy Complex'!$C$2:$J$55, 8, FALSE)), 0)))))</f>
        <v>1189</v>
      </c>
      <c r="U62" s="178">
        <f>IF('Funding Allocation Parameters'!$C$5="Basic Library Subsidy", 0, IF('Funding Allocation Parameters'!$C$5="Grant funding", 0, IF('Funding Allocation Parameters'!$C$5="Other author funding",  MIN(O62*('Funding Allocation Parameters'!$E$5), 'Funding Allocation Parameters'!$G$5), IF('Funding Allocation Parameters'!$C$5="Any discretionary funds (grants if available, other if no grants)", MIN(O62*('Funding Allocation Parameters'!$E$5), 'Funding Allocation Parameters'!$G$5), IF('Funding Allocation Parameters'!$C$5="Complex Library Subsidy", 0, 0)))))</f>
        <v>0</v>
      </c>
      <c r="V62" s="177">
        <f t="shared" si="4"/>
        <v>441.64796701750629</v>
      </c>
      <c r="W62" s="177">
        <f t="shared" si="5"/>
        <v>441.64796701750629</v>
      </c>
      <c r="X62" s="179">
        <f>IF('Funding Allocation Parameters'!$C$6="Basic Library Subsidy", MIN(V62*'Funding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MIN(V62*VLOOKUP(CONCATENATE($A62, 'Funding Allocation Parameters'!$I$6), 'Library Subsidy Complex'!$C$2:$J$55, 2, FALSE), VLOOKUP(CONCATENATE($A62, 'Funding Allocation Parameters'!$I$6), 'Library Subsidy Complex'!$C$2:$J$55, 4, FALSE)), 0)))))</f>
        <v>0</v>
      </c>
      <c r="Y62" s="179">
        <f>IF('Funding Allocation Parameters'!$C$6="Basic Library Subsidy", 0, IF('Funding Allocation Parameters'!$C$6="Grant funding",MIN(V62*'Funding Allocation Parameters'!$E$6, 'Funding Allocation Parameters'!$G$6), IF('Funding Allocation Parameters'!$C$6="Other author funding", 0, IF('Funding Allocation Parameters'!$C$6="Any discretionary funds (grants if available, other if no grants)", MIN(V62*'Funding Allocation Parameters'!$E$6, 'Funding Allocation Parameters'!$G$6), IF('Funding Allocation Parameters'!$C$6="Complex Library Subsidy", 0, 0)))))</f>
        <v>441.64796701750629</v>
      </c>
      <c r="Z62" s="179">
        <f>IF('Funding Allocation Parameters'!$C$6="Basic Library Subsidy", 0, IF('Funding Allocation Parameters'!$C$6="Grant funding", 0, IF('Funding Allocation Parameters'!$C$6="Other author funding",  MIN(V62*'Funding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" s="179">
        <f>IF('Funding Allocation Parameters'!$C$6="Basic Library Subsidy", MIN(W62*'Funding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MIN(W62*VLOOKUP(CONCATENATE($A62, 'Funding Allocation Parameters'!$I$6), 'Library Subsidy Complex'!$C$2:$J$55, 3, FALSE), VLOOKUP(CONCATENATE($A62, 'Funding Allocation Parameters'!$I$6), 'Library Subsidy Complex'!$C$2:$J$55, 5, FALSE)), 0)))))</f>
        <v>0</v>
      </c>
      <c r="AB62" s="179">
        <f>IF('Funding Allocation Parameters'!$C$6="Basic Library Subsidy", 0, IF('Funding Allocation Parameters'!$C$6="Grant funding", 0, IF('Funding Allocation Parameters'!$C$6="Other author funding",  MIN(W62*'Funding Allocation Parameters'!$E$6, 'Funding Allocation Parameters'!$G$6), IF('Funding Allocation Parameters'!$C$6="Any discretionary funds (grants if available, other if no grants)", MIN(W62*'Funding Allocation Parameters'!$E$6, 'Funding Allocation Parameters'!$G$6), IF('Funding Allocation Parameters'!$C$6="Complex Library Subsidy", 0, 0)))))</f>
        <v>441.64796701750629</v>
      </c>
      <c r="AC62" s="177">
        <f t="shared" si="6"/>
        <v>0</v>
      </c>
      <c r="AD62" s="177">
        <f t="shared" si="7"/>
        <v>0</v>
      </c>
      <c r="AE62" s="180">
        <f>IF('Funding Allocation Parameters'!$C$7="Basic Library Subsidy", MIN(AC62*'Funding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MIN(AC62*VLOOKUP(CONCATENATE($A62, 'Funding Allocation Parameters'!$I$7), 'Library Subsidy Complex'!$C$2:$J$55, 2, FALSE), VLOOKUP(CONCATENATE($A62, 'Funding Allocation Parameters'!$I$7), 'Library Subsidy Complex'!$C$2:$J$55, 4, FALSE)), 0)))))</f>
        <v>0</v>
      </c>
      <c r="AF62" s="180">
        <f>IF('Funding Allocation Parameters'!$C$7="Basic Library Subsidy", 0, IF('Funding Allocation Parameters'!$C$7="Grant funding",MIN(AC62*'Funding Allocation Parameters'!$E$7, 'Funding Allocation Parameters'!$G$7), IF('Funding Allocation Parameters'!$C$7="Other author funding", 0, IF('Funding Allocation Parameters'!$C$7="Any discretionary funds (grants if available, other if no grants)", MIN(AC62*'Funding Allocation Parameters'!$E$7, 'Funding Allocation Parameters'!$G$7), IF('Funding Allocation Parameters'!$C$7="Complex Library Subsidy", 0, 0)))))</f>
        <v>0</v>
      </c>
      <c r="AG62" s="180">
        <f>IF('Funding Allocation Parameters'!$C$7="Basic Library Subsidy", 0, IF('Funding Allocation Parameters'!$C$7="Grant funding", 0, IF('Funding Allocation Parameters'!$C$7="Other author funding",  MIN(AC62*'Funding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" s="180">
        <f>IF('Funding Allocation Parameters'!$C$7="Basic Library Subsidy", MIN(AD62*'Funding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MIN(AD62*VLOOKUP(CONCATENATE($A62, 'Funding Allocation Parameters'!$I$7), 'Library Subsidy Complex'!$C$2:$J$55, 3, FALSE), VLOOKUP(CONCATENATE($A62, 'Funding Allocation Parameters'!$I$7), 'Library Subsidy Complex'!$C$2:$J$55, 5, FALSE)), 0)))))</f>
        <v>0</v>
      </c>
      <c r="AI62" s="180">
        <f>IF('Funding Allocation Parameters'!$C$7="Basic Library Subsidy", 0, IF('Funding Allocation Parameters'!$C$7="Grant funding", 0, IF('Funding Allocation Parameters'!$C$7="Other author funding",  MIN(AD62*'Funding Allocation Parameters'!$E$7, 'Funding Allocation Parameters'!$G$7), IF('Funding Allocation Parameters'!$C$7="Any discretionary funds (grants if available, other if no grants)", MIN(AD62*'Funding Allocation Parameters'!$E$7, 'Funding Allocation Parameters'!$G$7), IF('Funding Allocation Parameters'!$C$7="Complex Library Subsidy", 0, 0)))))</f>
        <v>0</v>
      </c>
      <c r="AJ62" s="177">
        <f t="shared" si="8"/>
        <v>0</v>
      </c>
      <c r="AK62" s="177">
        <f t="shared" si="9"/>
        <v>0</v>
      </c>
      <c r="AL62" s="181">
        <f>IF('Funding Allocation Parameters'!$C$8="Basic Library Subsidy", MIN(AJ62*'Funding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MIN(AJ62*VLOOKUP(CONCATENATE($A62, 'Funding Allocation Parameters'!$I$8), 'Library Subsidy Complex'!$C$2:$J$55, 2, FALSE), VLOOKUP(CONCATENATE($A62, 'Funding Allocation Parameters'!$I$8), 'Library Subsidy Complex'!$C$2:$J$55, 4, FALSE)), 0)))))</f>
        <v>0</v>
      </c>
      <c r="AM62" s="181">
        <f>IF('Funding Allocation Parameters'!$C$8="Basic Library Subsidy", 0, IF('Funding Allocation Parameters'!$C$8="Grant funding",MIN(AJ62*'Funding Allocation Parameters'!$E$8, 'Funding Allocation Parameters'!$G$8), IF('Funding Allocation Parameters'!$C$8="Other author funding", 0, IF('Funding Allocation Parameters'!$C$8="Any discretionary funds (grants if available, other if no grants)", MIN(AJ62*'Funding Allocation Parameters'!$E$8, 'Funding Allocation Parameters'!$G$8), IF('Funding Allocation Parameters'!$C$8="Complex Library Subsidy", 0, 0)))))</f>
        <v>0</v>
      </c>
      <c r="AN62" s="181">
        <f>IF('Funding Allocation Parameters'!$C$8="Basic Library Subsidy", 0, IF('Funding Allocation Parameters'!$C$8="Grant funding", 0, IF('Funding Allocation Parameters'!$C$8="Other author funding",  MIN(AJ62*'Funding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" s="181">
        <f>IF('Funding Allocation Parameters'!$C$8="Basic Library Subsidy", MIN(AK62*'Funding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MIN(AK62*VLOOKUP(CONCATENATE($A62, 'Funding Allocation Parameters'!$I$8), 'Library Subsidy Complex'!$C$2:$J$55, 3, FALSE), VLOOKUP(CONCATENATE($A62, 'Funding Allocation Parameters'!$I$8), 'Library Subsidy Complex'!$C$2:$J$55, 5, FALSE)), 0)))))</f>
        <v>0</v>
      </c>
      <c r="AP62" s="181">
        <f>IF('Funding Allocation Parameters'!$C$8="Basic Library Subsidy", 0, IF('Funding Allocation Parameters'!$C$8="Grant funding", 0, IF('Funding Allocation Parameters'!$C$8="Other author funding",  MIN(AK62*'Funding Allocation Parameters'!$E$8, 'Funding Allocation Parameters'!$G$8), IF('Funding Allocation Parameters'!$C$8="Any discretionary funds (grants if available, other if no grants)", MIN(AK62*'Funding Allocation Parameters'!$E$8, 'Funding Allocation Parameters'!$G$8), IF('Funding Allocation Parameters'!$C$8="Complex Library Subsidy", 0, 0)))))</f>
        <v>0</v>
      </c>
      <c r="AQ62" s="177">
        <f t="shared" si="10"/>
        <v>0</v>
      </c>
      <c r="AR62" s="177">
        <f t="shared" si="11"/>
        <v>0</v>
      </c>
      <c r="AS62" s="182">
        <f t="shared" si="12"/>
        <v>1189</v>
      </c>
      <c r="AT62" s="182">
        <f t="shared" si="13"/>
        <v>441.64796701750629</v>
      </c>
      <c r="AU62" s="182">
        <f t="shared" si="14"/>
        <v>0</v>
      </c>
      <c r="AV62" s="182">
        <f t="shared" si="15"/>
        <v>1189</v>
      </c>
      <c r="AW62" s="182">
        <f t="shared" si="16"/>
        <v>441.64796701750629</v>
      </c>
      <c r="AX62" s="183">
        <f t="shared" si="17"/>
        <v>0</v>
      </c>
      <c r="AY62" s="183">
        <f t="shared" si="18"/>
        <v>0</v>
      </c>
      <c r="AZ62" s="183">
        <f t="shared" si="19"/>
        <v>0</v>
      </c>
      <c r="BA62" s="183">
        <f t="shared" si="20"/>
        <v>0</v>
      </c>
      <c r="BB62" s="183">
        <f t="shared" si="21"/>
        <v>0</v>
      </c>
      <c r="BC62" s="184">
        <f t="shared" si="22"/>
        <v>0</v>
      </c>
      <c r="BD62" s="184">
        <f t="shared" si="23"/>
        <v>0</v>
      </c>
      <c r="BE62" s="184">
        <f t="shared" si="24"/>
        <v>0</v>
      </c>
      <c r="BF62" s="184">
        <f t="shared" si="25"/>
        <v>0</v>
      </c>
      <c r="BG62" s="102">
        <f t="shared" si="26"/>
        <v>0</v>
      </c>
      <c r="BH62" s="102">
        <f t="shared" si="27"/>
        <v>0</v>
      </c>
      <c r="BI62" s="102">
        <f t="shared" si="28"/>
        <v>0</v>
      </c>
      <c r="BJ62" s="102">
        <f t="shared" si="29"/>
        <v>0</v>
      </c>
      <c r="BK62" s="102">
        <f t="shared" si="30"/>
        <v>0</v>
      </c>
      <c r="BL62" s="102">
        <f t="shared" si="31"/>
        <v>0</v>
      </c>
      <c r="BN62" s="102"/>
    </row>
    <row r="63" spans="1:66" x14ac:dyDescent="0.25">
      <c r="A63" s="102" t="s">
        <v>19</v>
      </c>
      <c r="B63" s="102" t="s">
        <v>8</v>
      </c>
      <c r="C63" s="102" t="s">
        <v>10</v>
      </c>
      <c r="D63" s="102" t="s">
        <v>11</v>
      </c>
      <c r="E63" s="102">
        <v>19700186829</v>
      </c>
      <c r="F63" s="102" t="s">
        <v>9</v>
      </c>
      <c r="G63" s="102">
        <v>1.133</v>
      </c>
      <c r="H63" s="102">
        <v>0.59199999999999997</v>
      </c>
      <c r="I63" s="102">
        <v>0.39308294550400003</v>
      </c>
      <c r="J63" s="167">
        <f>IFERROR(H63*VLOOKUP(A63, 'Advanced Parameters'!$B$7:$G$20, 6, FALSE)*VLOOKUP(A63, 'Growth Parameters'!$B$6:$H$19, 6, FALSE), 0)</f>
        <v>0.59199999999999997</v>
      </c>
      <c r="K63" s="167">
        <f>IFERROR(IF('Advanced Parameters'!$C$5="n",'Raw Data'!I63*VLOOKUP(A63,'Advanced Parameters'!$B$7:$G$20,6,FALSE),J63*VLOOKUP(A63,'Advanced Parameters'!$B$7:$G$20,2,FALSE))*VLOOKUP(A63, 'Growth Parameters'!$B$6:$H$19, 6, FALSE), 0)</f>
        <v>0.39308294550400003</v>
      </c>
      <c r="L63" s="167">
        <f t="shared" si="32"/>
        <v>0.19891705449599995</v>
      </c>
      <c r="M63" s="168">
        <f>IFERROR(IF(G63="NA","NA",IF(G63&gt;'APC Parameters'!$K$6+VLOOKUP('Raw Data'!A63, 'APC Parameters'!$H$7:$L$20, 4, FALSE), 'APC Parameters'!$L$6+VLOOKUP('Raw Data'!A63, 'APC Parameters'!$H$7:$L$20, 5, FALSE), G63*('APC Parameters'!$J$6+VLOOKUP('Raw Data'!A63, 'APC Parameters'!$H$7:$L$20, 3, FALSE))+'APC Parameters'!$I$6+VLOOKUP('Raw Data'!A63, 'APC Parameters'!$H$7:$L$20, 2, FALSE))), 0)</f>
        <v>1951.4302</v>
      </c>
      <c r="N63" s="168">
        <f t="shared" si="2"/>
        <v>1155.2466784000001</v>
      </c>
      <c r="O63" s="168">
        <f>IFERROR(IF(M63="NA",VLOOKUP(D63,'Internal Calculations'!$B$10:$C$11,2,FALSE), M63)*VLOOKUP(A63, 'Growth Parameters'!$B$6:$H$19, 7, FALSE), 0)</f>
        <v>1951.4302</v>
      </c>
      <c r="P63" s="177">
        <f t="shared" si="3"/>
        <v>1155.2466784000001</v>
      </c>
      <c r="Q63" s="178">
        <f>IF('Funding Allocation Parameters'!$C$5="Basic Library Subsidy", MIN(O63*('Funding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MIN($O63*(VLOOKUP(CONCATENATE($A63, 'Funding Allocation Parameters'!$I$5), 'Library Subsidy Complex'!$C$2:$J$55, 2, FALSE)), VLOOKUP(CONCATENATE($A63, 'Funding Allocation Parameters'!$I$5), 'Library Subsidy Complex'!$C$2:$J$55, 4, FALSE)), 0)))))</f>
        <v>1189</v>
      </c>
      <c r="R63" s="178">
        <f>IF('Funding Allocation Parameters'!$C$5="Basic Library Subsidy", 0, IF('Funding Allocation Parameters'!$C$5="Grant funding",MIN(O63*('Funding Allocation Parameters'!$E$5), 'Funding Allocation Parameters'!$G$5), IF('Funding Allocation Parameters'!$C$5="Other author funding", 0, IF('Funding Allocation Parameters'!$C$5="Any discretionary funds (grants if available, other if no grants)", MIN(O63*('Funding Allocation Parameters'!$E$5), 'Funding Allocation Parameters'!$G$5), IF('Funding Allocation Parameters'!$C$5="Complex Library Subsidy", 0, 0)))))</f>
        <v>0</v>
      </c>
      <c r="S63" s="178">
        <f>IF('Funding Allocation Parameters'!$C$5="Basic Library Subsidy", 0, IF('Funding Allocation Parameters'!$C$5="Grant funding", 0, IF('Funding Allocation Parameters'!$C$5="Other author funding",  MIN(O63*('Funding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" s="178">
        <f>IF('Funding Allocation Parameters'!$C$5="Basic Library Subsidy", MIN(O63*('Funding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MIN($O63*(VLOOKUP(CONCATENATE($A63, 'Funding Allocation Parameters'!$I$5), 'Library Subsidy Complex'!$C$2:$J$55, 6, FALSE)), VLOOKUP(CONCATENATE($A63, 'Funding Allocation Parameters'!$I$5), 'Library Subsidy Complex'!$C$2:$J$55, 8, FALSE)), 0)))))</f>
        <v>1189</v>
      </c>
      <c r="U63" s="178">
        <f>IF('Funding Allocation Parameters'!$C$5="Basic Library Subsidy", 0, IF('Funding Allocation Parameters'!$C$5="Grant funding", 0, IF('Funding Allocation Parameters'!$C$5="Other author funding",  MIN(O63*('Funding Allocation Parameters'!$E$5), 'Funding Allocation Parameters'!$G$5), IF('Funding Allocation Parameters'!$C$5="Any discretionary funds (grants if available, other if no grants)", MIN(O63*('Funding Allocation Parameters'!$E$5), 'Funding Allocation Parameters'!$G$5), IF('Funding Allocation Parameters'!$C$5="Complex Library Subsidy", 0, 0)))))</f>
        <v>0</v>
      </c>
      <c r="V63" s="177">
        <f t="shared" si="4"/>
        <v>762.43020000000001</v>
      </c>
      <c r="W63" s="177">
        <f t="shared" si="5"/>
        <v>762.43020000000001</v>
      </c>
      <c r="X63" s="179">
        <f>IF('Funding Allocation Parameters'!$C$6="Basic Library Subsidy", MIN(V63*'Funding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MIN(V63*VLOOKUP(CONCATENATE($A63, 'Funding Allocation Parameters'!$I$6), 'Library Subsidy Complex'!$C$2:$J$55, 2, FALSE), VLOOKUP(CONCATENATE($A63, 'Funding Allocation Parameters'!$I$6), 'Library Subsidy Complex'!$C$2:$J$55, 4, FALSE)), 0)))))</f>
        <v>0</v>
      </c>
      <c r="Y63" s="179">
        <f>IF('Funding Allocation Parameters'!$C$6="Basic Library Subsidy", 0, IF('Funding Allocation Parameters'!$C$6="Grant funding",MIN(V63*'Funding Allocation Parameters'!$E$6, 'Funding Allocation Parameters'!$G$6), IF('Funding Allocation Parameters'!$C$6="Other author funding", 0, IF('Funding Allocation Parameters'!$C$6="Any discretionary funds (grants if available, other if no grants)", MIN(V63*'Funding Allocation Parameters'!$E$6, 'Funding Allocation Parameters'!$G$6), IF('Funding Allocation Parameters'!$C$6="Complex Library Subsidy", 0, 0)))))</f>
        <v>762.43020000000001</v>
      </c>
      <c r="Z63" s="179">
        <f>IF('Funding Allocation Parameters'!$C$6="Basic Library Subsidy", 0, IF('Funding Allocation Parameters'!$C$6="Grant funding", 0, IF('Funding Allocation Parameters'!$C$6="Other author funding",  MIN(V63*'Funding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" s="179">
        <f>IF('Funding Allocation Parameters'!$C$6="Basic Library Subsidy", MIN(W63*'Funding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MIN(W63*VLOOKUP(CONCATENATE($A63, 'Funding Allocation Parameters'!$I$6), 'Library Subsidy Complex'!$C$2:$J$55, 3, FALSE), VLOOKUP(CONCATENATE($A63, 'Funding Allocation Parameters'!$I$6), 'Library Subsidy Complex'!$C$2:$J$55, 5, FALSE)), 0)))))</f>
        <v>0</v>
      </c>
      <c r="AB63" s="179">
        <f>IF('Funding Allocation Parameters'!$C$6="Basic Library Subsidy", 0, IF('Funding Allocation Parameters'!$C$6="Grant funding", 0, IF('Funding Allocation Parameters'!$C$6="Other author funding",  MIN(W63*'Funding Allocation Parameters'!$E$6, 'Funding Allocation Parameters'!$G$6), IF('Funding Allocation Parameters'!$C$6="Any discretionary funds (grants if available, other if no grants)", MIN(W63*'Funding Allocation Parameters'!$E$6, 'Funding Allocation Parameters'!$G$6), IF('Funding Allocation Parameters'!$C$6="Complex Library Subsidy", 0, 0)))))</f>
        <v>762.43020000000001</v>
      </c>
      <c r="AC63" s="177">
        <f t="shared" si="6"/>
        <v>0</v>
      </c>
      <c r="AD63" s="177">
        <f t="shared" si="7"/>
        <v>0</v>
      </c>
      <c r="AE63" s="180">
        <f>IF('Funding Allocation Parameters'!$C$7="Basic Library Subsidy", MIN(AC63*'Funding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MIN(AC63*VLOOKUP(CONCATENATE($A63, 'Funding Allocation Parameters'!$I$7), 'Library Subsidy Complex'!$C$2:$J$55, 2, FALSE), VLOOKUP(CONCATENATE($A63, 'Funding Allocation Parameters'!$I$7), 'Library Subsidy Complex'!$C$2:$J$55, 4, FALSE)), 0)))))</f>
        <v>0</v>
      </c>
      <c r="AF63" s="180">
        <f>IF('Funding Allocation Parameters'!$C$7="Basic Library Subsidy", 0, IF('Funding Allocation Parameters'!$C$7="Grant funding",MIN(AC63*'Funding Allocation Parameters'!$E$7, 'Funding Allocation Parameters'!$G$7), IF('Funding Allocation Parameters'!$C$7="Other author funding", 0, IF('Funding Allocation Parameters'!$C$7="Any discretionary funds (grants if available, other if no grants)", MIN(AC63*'Funding Allocation Parameters'!$E$7, 'Funding Allocation Parameters'!$G$7), IF('Funding Allocation Parameters'!$C$7="Complex Library Subsidy", 0, 0)))))</f>
        <v>0</v>
      </c>
      <c r="AG63" s="180">
        <f>IF('Funding Allocation Parameters'!$C$7="Basic Library Subsidy", 0, IF('Funding Allocation Parameters'!$C$7="Grant funding", 0, IF('Funding Allocation Parameters'!$C$7="Other author funding",  MIN(AC63*'Funding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" s="180">
        <f>IF('Funding Allocation Parameters'!$C$7="Basic Library Subsidy", MIN(AD63*'Funding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MIN(AD63*VLOOKUP(CONCATENATE($A63, 'Funding Allocation Parameters'!$I$7), 'Library Subsidy Complex'!$C$2:$J$55, 3, FALSE), VLOOKUP(CONCATENATE($A63, 'Funding Allocation Parameters'!$I$7), 'Library Subsidy Complex'!$C$2:$J$55, 5, FALSE)), 0)))))</f>
        <v>0</v>
      </c>
      <c r="AI63" s="180">
        <f>IF('Funding Allocation Parameters'!$C$7="Basic Library Subsidy", 0, IF('Funding Allocation Parameters'!$C$7="Grant funding", 0, IF('Funding Allocation Parameters'!$C$7="Other author funding",  MIN(AD63*'Funding Allocation Parameters'!$E$7, 'Funding Allocation Parameters'!$G$7), IF('Funding Allocation Parameters'!$C$7="Any discretionary funds (grants if available, other if no grants)", MIN(AD63*'Funding Allocation Parameters'!$E$7, 'Funding Allocation Parameters'!$G$7), IF('Funding Allocation Parameters'!$C$7="Complex Library Subsidy", 0, 0)))))</f>
        <v>0</v>
      </c>
      <c r="AJ63" s="177">
        <f t="shared" si="8"/>
        <v>0</v>
      </c>
      <c r="AK63" s="177">
        <f t="shared" si="9"/>
        <v>0</v>
      </c>
      <c r="AL63" s="181">
        <f>IF('Funding Allocation Parameters'!$C$8="Basic Library Subsidy", MIN(AJ63*'Funding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MIN(AJ63*VLOOKUP(CONCATENATE($A63, 'Funding Allocation Parameters'!$I$8), 'Library Subsidy Complex'!$C$2:$J$55, 2, FALSE), VLOOKUP(CONCATENATE($A63, 'Funding Allocation Parameters'!$I$8), 'Library Subsidy Complex'!$C$2:$J$55, 4, FALSE)), 0)))))</f>
        <v>0</v>
      </c>
      <c r="AM63" s="181">
        <f>IF('Funding Allocation Parameters'!$C$8="Basic Library Subsidy", 0, IF('Funding Allocation Parameters'!$C$8="Grant funding",MIN(AJ63*'Funding Allocation Parameters'!$E$8, 'Funding Allocation Parameters'!$G$8), IF('Funding Allocation Parameters'!$C$8="Other author funding", 0, IF('Funding Allocation Parameters'!$C$8="Any discretionary funds (grants if available, other if no grants)", MIN(AJ63*'Funding Allocation Parameters'!$E$8, 'Funding Allocation Parameters'!$G$8), IF('Funding Allocation Parameters'!$C$8="Complex Library Subsidy", 0, 0)))))</f>
        <v>0</v>
      </c>
      <c r="AN63" s="181">
        <f>IF('Funding Allocation Parameters'!$C$8="Basic Library Subsidy", 0, IF('Funding Allocation Parameters'!$C$8="Grant funding", 0, IF('Funding Allocation Parameters'!$C$8="Other author funding",  MIN(AJ63*'Funding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" s="181">
        <f>IF('Funding Allocation Parameters'!$C$8="Basic Library Subsidy", MIN(AK63*'Funding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MIN(AK63*VLOOKUP(CONCATENATE($A63, 'Funding Allocation Parameters'!$I$8), 'Library Subsidy Complex'!$C$2:$J$55, 3, FALSE), VLOOKUP(CONCATENATE($A63, 'Funding Allocation Parameters'!$I$8), 'Library Subsidy Complex'!$C$2:$J$55, 5, FALSE)), 0)))))</f>
        <v>0</v>
      </c>
      <c r="AP63" s="181">
        <f>IF('Funding Allocation Parameters'!$C$8="Basic Library Subsidy", 0, IF('Funding Allocation Parameters'!$C$8="Grant funding", 0, IF('Funding Allocation Parameters'!$C$8="Other author funding",  MIN(AK63*'Funding Allocation Parameters'!$E$8, 'Funding Allocation Parameters'!$G$8), IF('Funding Allocation Parameters'!$C$8="Any discretionary funds (grants if available, other if no grants)", MIN(AK63*'Funding Allocation Parameters'!$E$8, 'Funding Allocation Parameters'!$G$8), IF('Funding Allocation Parameters'!$C$8="Complex Library Subsidy", 0, 0)))))</f>
        <v>0</v>
      </c>
      <c r="AQ63" s="177">
        <f t="shared" si="10"/>
        <v>0</v>
      </c>
      <c r="AR63" s="177">
        <f t="shared" si="11"/>
        <v>0</v>
      </c>
      <c r="AS63" s="182">
        <f t="shared" si="12"/>
        <v>1189</v>
      </c>
      <c r="AT63" s="182">
        <f t="shared" si="13"/>
        <v>762.43020000000001</v>
      </c>
      <c r="AU63" s="182">
        <f t="shared" si="14"/>
        <v>0</v>
      </c>
      <c r="AV63" s="182">
        <f t="shared" si="15"/>
        <v>1189</v>
      </c>
      <c r="AW63" s="182">
        <f t="shared" si="16"/>
        <v>762.43020000000001</v>
      </c>
      <c r="AX63" s="183">
        <f t="shared" si="17"/>
        <v>467.37562220425605</v>
      </c>
      <c r="AY63" s="183">
        <f t="shared" si="18"/>
        <v>299.69830875720385</v>
      </c>
      <c r="AZ63" s="183">
        <f t="shared" si="19"/>
        <v>0</v>
      </c>
      <c r="BA63" s="183">
        <f t="shared" si="20"/>
        <v>236.51237779574393</v>
      </c>
      <c r="BB63" s="183">
        <f t="shared" si="21"/>
        <v>151.66036964279613</v>
      </c>
      <c r="BC63" s="184">
        <f t="shared" si="22"/>
        <v>703.88799999999992</v>
      </c>
      <c r="BD63" s="184">
        <f t="shared" si="23"/>
        <v>0</v>
      </c>
      <c r="BE63" s="184">
        <f t="shared" si="24"/>
        <v>299.69830875720385</v>
      </c>
      <c r="BF63" s="184">
        <f t="shared" si="25"/>
        <v>151.66036964279613</v>
      </c>
      <c r="BG63" s="102">
        <f t="shared" si="26"/>
        <v>0</v>
      </c>
      <c r="BH63" s="102">
        <f t="shared" si="27"/>
        <v>0</v>
      </c>
      <c r="BI63" s="102">
        <f t="shared" si="28"/>
        <v>0</v>
      </c>
      <c r="BJ63" s="102">
        <f t="shared" si="29"/>
        <v>0.39308294550400003</v>
      </c>
      <c r="BK63" s="102">
        <f t="shared" si="30"/>
        <v>0.19891705449599995</v>
      </c>
      <c r="BL63" s="102">
        <f t="shared" si="31"/>
        <v>0</v>
      </c>
      <c r="BN63" s="102"/>
    </row>
    <row r="64" spans="1:66" x14ac:dyDescent="0.25">
      <c r="A64" s="102" t="s">
        <v>19</v>
      </c>
      <c r="B64" s="102" t="s">
        <v>8</v>
      </c>
      <c r="C64" s="102" t="s">
        <v>10</v>
      </c>
      <c r="D64" s="102" t="s">
        <v>11</v>
      </c>
      <c r="E64" s="102">
        <v>14421</v>
      </c>
      <c r="F64" s="102" t="s">
        <v>9</v>
      </c>
      <c r="G64" s="102">
        <v>9.4E-2</v>
      </c>
      <c r="H64" s="102">
        <v>0.59199999999999997</v>
      </c>
      <c r="I64" s="102">
        <v>0.39308294550400003</v>
      </c>
      <c r="J64" s="167">
        <f>IFERROR(H64*VLOOKUP(A64, 'Advanced Parameters'!$B$7:$G$20, 6, FALSE)*VLOOKUP(A64, 'Growth Parameters'!$B$6:$H$19, 6, FALSE), 0)</f>
        <v>0.59199999999999997</v>
      </c>
      <c r="K64" s="167">
        <f>IFERROR(IF('Advanced Parameters'!$C$5="n",'Raw Data'!I64*VLOOKUP(A64,'Advanced Parameters'!$B$7:$G$20,6,FALSE),J64*VLOOKUP(A64,'Advanced Parameters'!$B$7:$G$20,2,FALSE))*VLOOKUP(A64, 'Growth Parameters'!$B$6:$H$19, 6, FALSE), 0)</f>
        <v>0.39308294550400003</v>
      </c>
      <c r="L64" s="167">
        <f t="shared" si="32"/>
        <v>0.19891705449599995</v>
      </c>
      <c r="M64" s="168">
        <f>IFERROR(IF(G64="NA","NA",IF(G64&gt;'APC Parameters'!$K$6+VLOOKUP('Raw Data'!A64, 'APC Parameters'!$H$7:$L$20, 4, FALSE), 'APC Parameters'!$L$6+VLOOKUP('Raw Data'!A64, 'APC Parameters'!$H$7:$L$20, 5, FALSE), G64*('APC Parameters'!$J$6+VLOOKUP('Raw Data'!A64, 'APC Parameters'!$H$7:$L$20, 3, FALSE))+'APC Parameters'!$I$6+VLOOKUP('Raw Data'!A64, 'APC Parameters'!$H$7:$L$20, 2, FALSE))), 0)</f>
        <v>1214.3636000000001</v>
      </c>
      <c r="N64" s="168">
        <f t="shared" si="2"/>
        <v>718.9032512</v>
      </c>
      <c r="O64" s="168">
        <f>IFERROR(IF(M64="NA",VLOOKUP(D64,'Internal Calculations'!$B$10:$C$11,2,FALSE), M64)*VLOOKUP(A64, 'Growth Parameters'!$B$6:$H$19, 7, FALSE), 0)</f>
        <v>1214.3636000000001</v>
      </c>
      <c r="P64" s="177">
        <f t="shared" si="3"/>
        <v>718.9032512</v>
      </c>
      <c r="Q64" s="178">
        <f>IF('Funding Allocation Parameters'!$C$5="Basic Library Subsidy", MIN(O64*('Funding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MIN($O64*(VLOOKUP(CONCATENATE($A64, 'Funding Allocation Parameters'!$I$5), 'Library Subsidy Complex'!$C$2:$J$55, 2, FALSE)), VLOOKUP(CONCATENATE($A64, 'Funding Allocation Parameters'!$I$5), 'Library Subsidy Complex'!$C$2:$J$55, 4, FALSE)), 0)))))</f>
        <v>1189</v>
      </c>
      <c r="R64" s="178">
        <f>IF('Funding Allocation Parameters'!$C$5="Basic Library Subsidy", 0, IF('Funding Allocation Parameters'!$C$5="Grant funding",MIN(O64*('Funding Allocation Parameters'!$E$5), 'Funding Allocation Parameters'!$G$5), IF('Funding Allocation Parameters'!$C$5="Other author funding", 0, IF('Funding Allocation Parameters'!$C$5="Any discretionary funds (grants if available, other if no grants)", MIN(O64*('Funding Allocation Parameters'!$E$5), 'Funding Allocation Parameters'!$G$5), IF('Funding Allocation Parameters'!$C$5="Complex Library Subsidy", 0, 0)))))</f>
        <v>0</v>
      </c>
      <c r="S64" s="178">
        <f>IF('Funding Allocation Parameters'!$C$5="Basic Library Subsidy", 0, IF('Funding Allocation Parameters'!$C$5="Grant funding", 0, IF('Funding Allocation Parameters'!$C$5="Other author funding",  MIN(O64*('Funding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" s="178">
        <f>IF('Funding Allocation Parameters'!$C$5="Basic Library Subsidy", MIN(O64*('Funding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MIN($O64*(VLOOKUP(CONCATENATE($A64, 'Funding Allocation Parameters'!$I$5), 'Library Subsidy Complex'!$C$2:$J$55, 6, FALSE)), VLOOKUP(CONCATENATE($A64, 'Funding Allocation Parameters'!$I$5), 'Library Subsidy Complex'!$C$2:$J$55, 8, FALSE)), 0)))))</f>
        <v>1189</v>
      </c>
      <c r="U64" s="178">
        <f>IF('Funding Allocation Parameters'!$C$5="Basic Library Subsidy", 0, IF('Funding Allocation Parameters'!$C$5="Grant funding", 0, IF('Funding Allocation Parameters'!$C$5="Other author funding",  MIN(O64*('Funding Allocation Parameters'!$E$5), 'Funding Allocation Parameters'!$G$5), IF('Funding Allocation Parameters'!$C$5="Any discretionary funds (grants if available, other if no grants)", MIN(O64*('Funding Allocation Parameters'!$E$5), 'Funding Allocation Parameters'!$G$5), IF('Funding Allocation Parameters'!$C$5="Complex Library Subsidy", 0, 0)))))</f>
        <v>0</v>
      </c>
      <c r="V64" s="177">
        <f t="shared" si="4"/>
        <v>25.363600000000133</v>
      </c>
      <c r="W64" s="177">
        <f t="shared" si="5"/>
        <v>25.363600000000133</v>
      </c>
      <c r="X64" s="179">
        <f>IF('Funding Allocation Parameters'!$C$6="Basic Library Subsidy", MIN(V64*'Funding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MIN(V64*VLOOKUP(CONCATENATE($A64, 'Funding Allocation Parameters'!$I$6), 'Library Subsidy Complex'!$C$2:$J$55, 2, FALSE), VLOOKUP(CONCATENATE($A64, 'Funding Allocation Parameters'!$I$6), 'Library Subsidy Complex'!$C$2:$J$55, 4, FALSE)), 0)))))</f>
        <v>0</v>
      </c>
      <c r="Y64" s="179">
        <f>IF('Funding Allocation Parameters'!$C$6="Basic Library Subsidy", 0, IF('Funding Allocation Parameters'!$C$6="Grant funding",MIN(V64*'Funding Allocation Parameters'!$E$6, 'Funding Allocation Parameters'!$G$6), IF('Funding Allocation Parameters'!$C$6="Other author funding", 0, IF('Funding Allocation Parameters'!$C$6="Any discretionary funds (grants if available, other if no grants)", MIN(V64*'Funding Allocation Parameters'!$E$6, 'Funding Allocation Parameters'!$G$6), IF('Funding Allocation Parameters'!$C$6="Complex Library Subsidy", 0, 0)))))</f>
        <v>25.363600000000133</v>
      </c>
      <c r="Z64" s="179">
        <f>IF('Funding Allocation Parameters'!$C$6="Basic Library Subsidy", 0, IF('Funding Allocation Parameters'!$C$6="Grant funding", 0, IF('Funding Allocation Parameters'!$C$6="Other author funding",  MIN(V64*'Funding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" s="179">
        <f>IF('Funding Allocation Parameters'!$C$6="Basic Library Subsidy", MIN(W64*'Funding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MIN(W64*VLOOKUP(CONCATENATE($A64, 'Funding Allocation Parameters'!$I$6), 'Library Subsidy Complex'!$C$2:$J$55, 3, FALSE), VLOOKUP(CONCATENATE($A64, 'Funding Allocation Parameters'!$I$6), 'Library Subsidy Complex'!$C$2:$J$55, 5, FALSE)), 0)))))</f>
        <v>0</v>
      </c>
      <c r="AB64" s="179">
        <f>IF('Funding Allocation Parameters'!$C$6="Basic Library Subsidy", 0, IF('Funding Allocation Parameters'!$C$6="Grant funding", 0, IF('Funding Allocation Parameters'!$C$6="Other author funding",  MIN(W64*'Funding Allocation Parameters'!$E$6, 'Funding Allocation Parameters'!$G$6), IF('Funding Allocation Parameters'!$C$6="Any discretionary funds (grants if available, other if no grants)", MIN(W64*'Funding Allocation Parameters'!$E$6, 'Funding Allocation Parameters'!$G$6), IF('Funding Allocation Parameters'!$C$6="Complex Library Subsidy", 0, 0)))))</f>
        <v>25.363600000000133</v>
      </c>
      <c r="AC64" s="177">
        <f t="shared" si="6"/>
        <v>0</v>
      </c>
      <c r="AD64" s="177">
        <f t="shared" si="7"/>
        <v>0</v>
      </c>
      <c r="AE64" s="180">
        <f>IF('Funding Allocation Parameters'!$C$7="Basic Library Subsidy", MIN(AC64*'Funding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MIN(AC64*VLOOKUP(CONCATENATE($A64, 'Funding Allocation Parameters'!$I$7), 'Library Subsidy Complex'!$C$2:$J$55, 2, FALSE), VLOOKUP(CONCATENATE($A64, 'Funding Allocation Parameters'!$I$7), 'Library Subsidy Complex'!$C$2:$J$55, 4, FALSE)), 0)))))</f>
        <v>0</v>
      </c>
      <c r="AF64" s="180">
        <f>IF('Funding Allocation Parameters'!$C$7="Basic Library Subsidy", 0, IF('Funding Allocation Parameters'!$C$7="Grant funding",MIN(AC64*'Funding Allocation Parameters'!$E$7, 'Funding Allocation Parameters'!$G$7), IF('Funding Allocation Parameters'!$C$7="Other author funding", 0, IF('Funding Allocation Parameters'!$C$7="Any discretionary funds (grants if available, other if no grants)", MIN(AC64*'Funding Allocation Parameters'!$E$7, 'Funding Allocation Parameters'!$G$7), IF('Funding Allocation Parameters'!$C$7="Complex Library Subsidy", 0, 0)))))</f>
        <v>0</v>
      </c>
      <c r="AG64" s="180">
        <f>IF('Funding Allocation Parameters'!$C$7="Basic Library Subsidy", 0, IF('Funding Allocation Parameters'!$C$7="Grant funding", 0, IF('Funding Allocation Parameters'!$C$7="Other author funding",  MIN(AC64*'Funding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" s="180">
        <f>IF('Funding Allocation Parameters'!$C$7="Basic Library Subsidy", MIN(AD64*'Funding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MIN(AD64*VLOOKUP(CONCATENATE($A64, 'Funding Allocation Parameters'!$I$7), 'Library Subsidy Complex'!$C$2:$J$55, 3, FALSE), VLOOKUP(CONCATENATE($A64, 'Funding Allocation Parameters'!$I$7), 'Library Subsidy Complex'!$C$2:$J$55, 5, FALSE)), 0)))))</f>
        <v>0</v>
      </c>
      <c r="AI64" s="180">
        <f>IF('Funding Allocation Parameters'!$C$7="Basic Library Subsidy", 0, IF('Funding Allocation Parameters'!$C$7="Grant funding", 0, IF('Funding Allocation Parameters'!$C$7="Other author funding",  MIN(AD64*'Funding Allocation Parameters'!$E$7, 'Funding Allocation Parameters'!$G$7), IF('Funding Allocation Parameters'!$C$7="Any discretionary funds (grants if available, other if no grants)", MIN(AD64*'Funding Allocation Parameters'!$E$7, 'Funding Allocation Parameters'!$G$7), IF('Funding Allocation Parameters'!$C$7="Complex Library Subsidy", 0, 0)))))</f>
        <v>0</v>
      </c>
      <c r="AJ64" s="177">
        <f t="shared" si="8"/>
        <v>0</v>
      </c>
      <c r="AK64" s="177">
        <f t="shared" si="9"/>
        <v>0</v>
      </c>
      <c r="AL64" s="181">
        <f>IF('Funding Allocation Parameters'!$C$8="Basic Library Subsidy", MIN(AJ64*'Funding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MIN(AJ64*VLOOKUP(CONCATENATE($A64, 'Funding Allocation Parameters'!$I$8), 'Library Subsidy Complex'!$C$2:$J$55, 2, FALSE), VLOOKUP(CONCATENATE($A64, 'Funding Allocation Parameters'!$I$8), 'Library Subsidy Complex'!$C$2:$J$55, 4, FALSE)), 0)))))</f>
        <v>0</v>
      </c>
      <c r="AM64" s="181">
        <f>IF('Funding Allocation Parameters'!$C$8="Basic Library Subsidy", 0, IF('Funding Allocation Parameters'!$C$8="Grant funding",MIN(AJ64*'Funding Allocation Parameters'!$E$8, 'Funding Allocation Parameters'!$G$8), IF('Funding Allocation Parameters'!$C$8="Other author funding", 0, IF('Funding Allocation Parameters'!$C$8="Any discretionary funds (grants if available, other if no grants)", MIN(AJ64*'Funding Allocation Parameters'!$E$8, 'Funding Allocation Parameters'!$G$8), IF('Funding Allocation Parameters'!$C$8="Complex Library Subsidy", 0, 0)))))</f>
        <v>0</v>
      </c>
      <c r="AN64" s="181">
        <f>IF('Funding Allocation Parameters'!$C$8="Basic Library Subsidy", 0, IF('Funding Allocation Parameters'!$C$8="Grant funding", 0, IF('Funding Allocation Parameters'!$C$8="Other author funding",  MIN(AJ64*'Funding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" s="181">
        <f>IF('Funding Allocation Parameters'!$C$8="Basic Library Subsidy", MIN(AK64*'Funding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MIN(AK64*VLOOKUP(CONCATENATE($A64, 'Funding Allocation Parameters'!$I$8), 'Library Subsidy Complex'!$C$2:$J$55, 3, FALSE), VLOOKUP(CONCATENATE($A64, 'Funding Allocation Parameters'!$I$8), 'Library Subsidy Complex'!$C$2:$J$55, 5, FALSE)), 0)))))</f>
        <v>0</v>
      </c>
      <c r="AP64" s="181">
        <f>IF('Funding Allocation Parameters'!$C$8="Basic Library Subsidy", 0, IF('Funding Allocation Parameters'!$C$8="Grant funding", 0, IF('Funding Allocation Parameters'!$C$8="Other author funding",  MIN(AK64*'Funding Allocation Parameters'!$E$8, 'Funding Allocation Parameters'!$G$8), IF('Funding Allocation Parameters'!$C$8="Any discretionary funds (grants if available, other if no grants)", MIN(AK64*'Funding Allocation Parameters'!$E$8, 'Funding Allocation Parameters'!$G$8), IF('Funding Allocation Parameters'!$C$8="Complex Library Subsidy", 0, 0)))))</f>
        <v>0</v>
      </c>
      <c r="AQ64" s="177">
        <f t="shared" si="10"/>
        <v>0</v>
      </c>
      <c r="AR64" s="177">
        <f t="shared" si="11"/>
        <v>0</v>
      </c>
      <c r="AS64" s="182">
        <f t="shared" si="12"/>
        <v>1189</v>
      </c>
      <c r="AT64" s="182">
        <f t="shared" si="13"/>
        <v>25.363600000000133</v>
      </c>
      <c r="AU64" s="182">
        <f t="shared" si="14"/>
        <v>0</v>
      </c>
      <c r="AV64" s="182">
        <f t="shared" si="15"/>
        <v>1189</v>
      </c>
      <c r="AW64" s="182">
        <f t="shared" si="16"/>
        <v>25.363600000000133</v>
      </c>
      <c r="AX64" s="183">
        <f t="shared" si="17"/>
        <v>467.37562220425605</v>
      </c>
      <c r="AY64" s="183">
        <f t="shared" si="18"/>
        <v>9.9699985965853077</v>
      </c>
      <c r="AZ64" s="183">
        <f t="shared" si="19"/>
        <v>0</v>
      </c>
      <c r="BA64" s="183">
        <f t="shared" si="20"/>
        <v>236.51237779574393</v>
      </c>
      <c r="BB64" s="183">
        <f t="shared" si="21"/>
        <v>5.0452526034147711</v>
      </c>
      <c r="BC64" s="184">
        <f t="shared" si="22"/>
        <v>703.88799999999992</v>
      </c>
      <c r="BD64" s="184">
        <f t="shared" si="23"/>
        <v>0</v>
      </c>
      <c r="BE64" s="184">
        <f t="shared" si="24"/>
        <v>9.9699985965853077</v>
      </c>
      <c r="BF64" s="184">
        <f t="shared" si="25"/>
        <v>5.0452526034147711</v>
      </c>
      <c r="BG64" s="102">
        <f t="shared" si="26"/>
        <v>0</v>
      </c>
      <c r="BH64" s="102">
        <f t="shared" si="27"/>
        <v>0</v>
      </c>
      <c r="BI64" s="102">
        <f t="shared" si="28"/>
        <v>0</v>
      </c>
      <c r="BJ64" s="102">
        <f t="shared" si="29"/>
        <v>0.39308294550400003</v>
      </c>
      <c r="BK64" s="102">
        <f t="shared" si="30"/>
        <v>0.19891705449599995</v>
      </c>
      <c r="BL64" s="102">
        <f t="shared" si="31"/>
        <v>0</v>
      </c>
      <c r="BN64" s="102"/>
    </row>
    <row r="65" spans="1:66" x14ac:dyDescent="0.25">
      <c r="A65" s="102" t="s">
        <v>19</v>
      </c>
      <c r="B65" s="102" t="s">
        <v>15</v>
      </c>
      <c r="C65" s="102" t="s">
        <v>10</v>
      </c>
      <c r="D65" s="102" t="s">
        <v>11</v>
      </c>
      <c r="E65" s="102">
        <v>20600195634</v>
      </c>
      <c r="F65" s="102" t="s">
        <v>9</v>
      </c>
      <c r="G65" s="102">
        <v>0.126</v>
      </c>
      <c r="H65" s="102">
        <v>2</v>
      </c>
      <c r="I65" s="102">
        <v>1.3279829240000001</v>
      </c>
      <c r="J65" s="167">
        <f>IFERROR(H65*VLOOKUP(A65, 'Advanced Parameters'!$B$7:$G$20, 6, FALSE)*VLOOKUP(A65, 'Growth Parameters'!$B$6:$H$19, 6, FALSE), 0)</f>
        <v>2</v>
      </c>
      <c r="K65" s="167">
        <f>IFERROR(IF('Advanced Parameters'!$C$5="n",'Raw Data'!I65*VLOOKUP(A65,'Advanced Parameters'!$B$7:$G$20,6,FALSE),J65*VLOOKUP(A65,'Advanced Parameters'!$B$7:$G$20,2,FALSE))*VLOOKUP(A65, 'Growth Parameters'!$B$6:$H$19, 6, FALSE), 0)</f>
        <v>1.3279829240000001</v>
      </c>
      <c r="L65" s="167">
        <f t="shared" si="32"/>
        <v>0.67201707599999994</v>
      </c>
      <c r="M65" s="168">
        <f>IFERROR(IF(G65="NA","NA",IF(G65&gt;'APC Parameters'!$K$6+VLOOKUP('Raw Data'!A65, 'APC Parameters'!$H$7:$L$20, 4, FALSE), 'APC Parameters'!$L$6+VLOOKUP('Raw Data'!A65, 'APC Parameters'!$H$7:$L$20, 5, FALSE), G65*('APC Parameters'!$J$6+VLOOKUP('Raw Data'!A65, 'APC Parameters'!$H$7:$L$20, 3, FALSE))+'APC Parameters'!$I$6+VLOOKUP('Raw Data'!A65, 'APC Parameters'!$H$7:$L$20, 2, FALSE))), 0)</f>
        <v>1237.0644</v>
      </c>
      <c r="N65" s="168">
        <f t="shared" si="2"/>
        <v>2474.1288</v>
      </c>
      <c r="O65" s="168">
        <f>IFERROR(IF(M65="NA",VLOOKUP(D65,'Internal Calculations'!$B$10:$C$11,2,FALSE), M65)*VLOOKUP(A65, 'Growth Parameters'!$B$6:$H$19, 7, FALSE), 0)</f>
        <v>1237.0644</v>
      </c>
      <c r="P65" s="177">
        <f t="shared" si="3"/>
        <v>2474.1288</v>
      </c>
      <c r="Q65" s="178">
        <f>IF('Funding Allocation Parameters'!$C$5="Basic Library Subsidy", MIN(O65*('Funding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MIN($O65*(VLOOKUP(CONCATENATE($A65, 'Funding Allocation Parameters'!$I$5), 'Library Subsidy Complex'!$C$2:$J$55, 2, FALSE)), VLOOKUP(CONCATENATE($A65, 'Funding Allocation Parameters'!$I$5), 'Library Subsidy Complex'!$C$2:$J$55, 4, FALSE)), 0)))))</f>
        <v>1189</v>
      </c>
      <c r="R65" s="178">
        <f>IF('Funding Allocation Parameters'!$C$5="Basic Library Subsidy", 0, IF('Funding Allocation Parameters'!$C$5="Grant funding",MIN(O65*('Funding Allocation Parameters'!$E$5), 'Funding Allocation Parameters'!$G$5), IF('Funding Allocation Parameters'!$C$5="Other author funding", 0, IF('Funding Allocation Parameters'!$C$5="Any discretionary funds (grants if available, other if no grants)", MIN(O65*('Funding Allocation Parameters'!$E$5), 'Funding Allocation Parameters'!$G$5), IF('Funding Allocation Parameters'!$C$5="Complex Library Subsidy", 0, 0)))))</f>
        <v>0</v>
      </c>
      <c r="S65" s="178">
        <f>IF('Funding Allocation Parameters'!$C$5="Basic Library Subsidy", 0, IF('Funding Allocation Parameters'!$C$5="Grant funding", 0, IF('Funding Allocation Parameters'!$C$5="Other author funding",  MIN(O65*('Funding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" s="178">
        <f>IF('Funding Allocation Parameters'!$C$5="Basic Library Subsidy", MIN(O65*('Funding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MIN($O65*(VLOOKUP(CONCATENATE($A65, 'Funding Allocation Parameters'!$I$5), 'Library Subsidy Complex'!$C$2:$J$55, 6, FALSE)), VLOOKUP(CONCATENATE($A65, 'Funding Allocation Parameters'!$I$5), 'Library Subsidy Complex'!$C$2:$J$55, 8, FALSE)), 0)))))</f>
        <v>1189</v>
      </c>
      <c r="U65" s="178">
        <f>IF('Funding Allocation Parameters'!$C$5="Basic Library Subsidy", 0, IF('Funding Allocation Parameters'!$C$5="Grant funding", 0, IF('Funding Allocation Parameters'!$C$5="Other author funding",  MIN(O65*('Funding Allocation Parameters'!$E$5), 'Funding Allocation Parameters'!$G$5), IF('Funding Allocation Parameters'!$C$5="Any discretionary funds (grants if available, other if no grants)", MIN(O65*('Funding Allocation Parameters'!$E$5), 'Funding Allocation Parameters'!$G$5), IF('Funding Allocation Parameters'!$C$5="Complex Library Subsidy", 0, 0)))))</f>
        <v>0</v>
      </c>
      <c r="V65" s="177">
        <f t="shared" si="4"/>
        <v>48.064399999999978</v>
      </c>
      <c r="W65" s="177">
        <f t="shared" si="5"/>
        <v>48.064399999999978</v>
      </c>
      <c r="X65" s="179">
        <f>IF('Funding Allocation Parameters'!$C$6="Basic Library Subsidy", MIN(V65*'Funding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MIN(V65*VLOOKUP(CONCATENATE($A65, 'Funding Allocation Parameters'!$I$6), 'Library Subsidy Complex'!$C$2:$J$55, 2, FALSE), VLOOKUP(CONCATENATE($A65, 'Funding Allocation Parameters'!$I$6), 'Library Subsidy Complex'!$C$2:$J$55, 4, FALSE)), 0)))))</f>
        <v>0</v>
      </c>
      <c r="Y65" s="179">
        <f>IF('Funding Allocation Parameters'!$C$6="Basic Library Subsidy", 0, IF('Funding Allocation Parameters'!$C$6="Grant funding",MIN(V65*'Funding Allocation Parameters'!$E$6, 'Funding Allocation Parameters'!$G$6), IF('Funding Allocation Parameters'!$C$6="Other author funding", 0, IF('Funding Allocation Parameters'!$C$6="Any discretionary funds (grants if available, other if no grants)", MIN(V65*'Funding Allocation Parameters'!$E$6, 'Funding Allocation Parameters'!$G$6), IF('Funding Allocation Parameters'!$C$6="Complex Library Subsidy", 0, 0)))))</f>
        <v>48.064399999999978</v>
      </c>
      <c r="Z65" s="179">
        <f>IF('Funding Allocation Parameters'!$C$6="Basic Library Subsidy", 0, IF('Funding Allocation Parameters'!$C$6="Grant funding", 0, IF('Funding Allocation Parameters'!$C$6="Other author funding",  MIN(V65*'Funding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" s="179">
        <f>IF('Funding Allocation Parameters'!$C$6="Basic Library Subsidy", MIN(W65*'Funding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MIN(W65*VLOOKUP(CONCATENATE($A65, 'Funding Allocation Parameters'!$I$6), 'Library Subsidy Complex'!$C$2:$J$55, 3, FALSE), VLOOKUP(CONCATENATE($A65, 'Funding Allocation Parameters'!$I$6), 'Library Subsidy Complex'!$C$2:$J$55, 5, FALSE)), 0)))))</f>
        <v>0</v>
      </c>
      <c r="AB65" s="179">
        <f>IF('Funding Allocation Parameters'!$C$6="Basic Library Subsidy", 0, IF('Funding Allocation Parameters'!$C$6="Grant funding", 0, IF('Funding Allocation Parameters'!$C$6="Other author funding",  MIN(W65*'Funding Allocation Parameters'!$E$6, 'Funding Allocation Parameters'!$G$6), IF('Funding Allocation Parameters'!$C$6="Any discretionary funds (grants if available, other if no grants)", MIN(W65*'Funding Allocation Parameters'!$E$6, 'Funding Allocation Parameters'!$G$6), IF('Funding Allocation Parameters'!$C$6="Complex Library Subsidy", 0, 0)))))</f>
        <v>48.064399999999978</v>
      </c>
      <c r="AC65" s="177">
        <f t="shared" si="6"/>
        <v>0</v>
      </c>
      <c r="AD65" s="177">
        <f t="shared" si="7"/>
        <v>0</v>
      </c>
      <c r="AE65" s="180">
        <f>IF('Funding Allocation Parameters'!$C$7="Basic Library Subsidy", MIN(AC65*'Funding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MIN(AC65*VLOOKUP(CONCATENATE($A65, 'Funding Allocation Parameters'!$I$7), 'Library Subsidy Complex'!$C$2:$J$55, 2, FALSE), VLOOKUP(CONCATENATE($A65, 'Funding Allocation Parameters'!$I$7), 'Library Subsidy Complex'!$C$2:$J$55, 4, FALSE)), 0)))))</f>
        <v>0</v>
      </c>
      <c r="AF65" s="180">
        <f>IF('Funding Allocation Parameters'!$C$7="Basic Library Subsidy", 0, IF('Funding Allocation Parameters'!$C$7="Grant funding",MIN(AC65*'Funding Allocation Parameters'!$E$7, 'Funding Allocation Parameters'!$G$7), IF('Funding Allocation Parameters'!$C$7="Other author funding", 0, IF('Funding Allocation Parameters'!$C$7="Any discretionary funds (grants if available, other if no grants)", MIN(AC65*'Funding Allocation Parameters'!$E$7, 'Funding Allocation Parameters'!$G$7), IF('Funding Allocation Parameters'!$C$7="Complex Library Subsidy", 0, 0)))))</f>
        <v>0</v>
      </c>
      <c r="AG65" s="180">
        <f>IF('Funding Allocation Parameters'!$C$7="Basic Library Subsidy", 0, IF('Funding Allocation Parameters'!$C$7="Grant funding", 0, IF('Funding Allocation Parameters'!$C$7="Other author funding",  MIN(AC65*'Funding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" s="180">
        <f>IF('Funding Allocation Parameters'!$C$7="Basic Library Subsidy", MIN(AD65*'Funding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MIN(AD65*VLOOKUP(CONCATENATE($A65, 'Funding Allocation Parameters'!$I$7), 'Library Subsidy Complex'!$C$2:$J$55, 3, FALSE), VLOOKUP(CONCATENATE($A65, 'Funding Allocation Parameters'!$I$7), 'Library Subsidy Complex'!$C$2:$J$55, 5, FALSE)), 0)))))</f>
        <v>0</v>
      </c>
      <c r="AI65" s="180">
        <f>IF('Funding Allocation Parameters'!$C$7="Basic Library Subsidy", 0, IF('Funding Allocation Parameters'!$C$7="Grant funding", 0, IF('Funding Allocation Parameters'!$C$7="Other author funding",  MIN(AD65*'Funding Allocation Parameters'!$E$7, 'Funding Allocation Parameters'!$G$7), IF('Funding Allocation Parameters'!$C$7="Any discretionary funds (grants if available, other if no grants)", MIN(AD65*'Funding Allocation Parameters'!$E$7, 'Funding Allocation Parameters'!$G$7), IF('Funding Allocation Parameters'!$C$7="Complex Library Subsidy", 0, 0)))))</f>
        <v>0</v>
      </c>
      <c r="AJ65" s="177">
        <f t="shared" si="8"/>
        <v>0</v>
      </c>
      <c r="AK65" s="177">
        <f t="shared" si="9"/>
        <v>0</v>
      </c>
      <c r="AL65" s="181">
        <f>IF('Funding Allocation Parameters'!$C$8="Basic Library Subsidy", MIN(AJ65*'Funding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MIN(AJ65*VLOOKUP(CONCATENATE($A65, 'Funding Allocation Parameters'!$I$8), 'Library Subsidy Complex'!$C$2:$J$55, 2, FALSE), VLOOKUP(CONCATENATE($A65, 'Funding Allocation Parameters'!$I$8), 'Library Subsidy Complex'!$C$2:$J$55, 4, FALSE)), 0)))))</f>
        <v>0</v>
      </c>
      <c r="AM65" s="181">
        <f>IF('Funding Allocation Parameters'!$C$8="Basic Library Subsidy", 0, IF('Funding Allocation Parameters'!$C$8="Grant funding",MIN(AJ65*'Funding Allocation Parameters'!$E$8, 'Funding Allocation Parameters'!$G$8), IF('Funding Allocation Parameters'!$C$8="Other author funding", 0, IF('Funding Allocation Parameters'!$C$8="Any discretionary funds (grants if available, other if no grants)", MIN(AJ65*'Funding Allocation Parameters'!$E$8, 'Funding Allocation Parameters'!$G$8), IF('Funding Allocation Parameters'!$C$8="Complex Library Subsidy", 0, 0)))))</f>
        <v>0</v>
      </c>
      <c r="AN65" s="181">
        <f>IF('Funding Allocation Parameters'!$C$8="Basic Library Subsidy", 0, IF('Funding Allocation Parameters'!$C$8="Grant funding", 0, IF('Funding Allocation Parameters'!$C$8="Other author funding",  MIN(AJ65*'Funding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" s="181">
        <f>IF('Funding Allocation Parameters'!$C$8="Basic Library Subsidy", MIN(AK65*'Funding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MIN(AK65*VLOOKUP(CONCATENATE($A65, 'Funding Allocation Parameters'!$I$8), 'Library Subsidy Complex'!$C$2:$J$55, 3, FALSE), VLOOKUP(CONCATENATE($A65, 'Funding Allocation Parameters'!$I$8), 'Library Subsidy Complex'!$C$2:$J$55, 5, FALSE)), 0)))))</f>
        <v>0</v>
      </c>
      <c r="AP65" s="181">
        <f>IF('Funding Allocation Parameters'!$C$8="Basic Library Subsidy", 0, IF('Funding Allocation Parameters'!$C$8="Grant funding", 0, IF('Funding Allocation Parameters'!$C$8="Other author funding",  MIN(AK65*'Funding Allocation Parameters'!$E$8, 'Funding Allocation Parameters'!$G$8), IF('Funding Allocation Parameters'!$C$8="Any discretionary funds (grants if available, other if no grants)", MIN(AK65*'Funding Allocation Parameters'!$E$8, 'Funding Allocation Parameters'!$G$8), IF('Funding Allocation Parameters'!$C$8="Complex Library Subsidy", 0, 0)))))</f>
        <v>0</v>
      </c>
      <c r="AQ65" s="177">
        <f t="shared" si="10"/>
        <v>0</v>
      </c>
      <c r="AR65" s="177">
        <f t="shared" si="11"/>
        <v>0</v>
      </c>
      <c r="AS65" s="182">
        <f t="shared" si="12"/>
        <v>1189</v>
      </c>
      <c r="AT65" s="182">
        <f t="shared" si="13"/>
        <v>48.064399999999978</v>
      </c>
      <c r="AU65" s="182">
        <f t="shared" si="14"/>
        <v>0</v>
      </c>
      <c r="AV65" s="182">
        <f t="shared" si="15"/>
        <v>1189</v>
      </c>
      <c r="AW65" s="182">
        <f t="shared" si="16"/>
        <v>48.064399999999978</v>
      </c>
      <c r="AX65" s="183">
        <f t="shared" si="17"/>
        <v>1578.9716966360002</v>
      </c>
      <c r="AY65" s="183">
        <f t="shared" si="18"/>
        <v>63.828702452305571</v>
      </c>
      <c r="AZ65" s="183">
        <f t="shared" si="19"/>
        <v>0</v>
      </c>
      <c r="BA65" s="183">
        <f t="shared" si="20"/>
        <v>799.02830336399995</v>
      </c>
      <c r="BB65" s="183">
        <f t="shared" si="21"/>
        <v>32.300097547694385</v>
      </c>
      <c r="BC65" s="184">
        <f t="shared" si="22"/>
        <v>2378</v>
      </c>
      <c r="BD65" s="184">
        <f t="shared" si="23"/>
        <v>0</v>
      </c>
      <c r="BE65" s="184">
        <f t="shared" si="24"/>
        <v>63.828702452305571</v>
      </c>
      <c r="BF65" s="184">
        <f t="shared" si="25"/>
        <v>32.300097547694385</v>
      </c>
      <c r="BG65" s="102">
        <f t="shared" si="26"/>
        <v>0</v>
      </c>
      <c r="BH65" s="102">
        <f t="shared" si="27"/>
        <v>0</v>
      </c>
      <c r="BI65" s="102">
        <f t="shared" si="28"/>
        <v>0</v>
      </c>
      <c r="BJ65" s="102">
        <f t="shared" si="29"/>
        <v>1.3279829240000001</v>
      </c>
      <c r="BK65" s="102">
        <f t="shared" si="30"/>
        <v>0.67201707599999994</v>
      </c>
      <c r="BL65" s="102">
        <f t="shared" si="31"/>
        <v>0</v>
      </c>
      <c r="BN65" s="102"/>
    </row>
    <row r="66" spans="1:66" x14ac:dyDescent="0.25">
      <c r="A66" s="102" t="s">
        <v>19</v>
      </c>
      <c r="B66" s="102" t="s">
        <v>15</v>
      </c>
      <c r="C66" s="102" t="s">
        <v>10</v>
      </c>
      <c r="D66" s="102" t="s">
        <v>11</v>
      </c>
      <c r="E66" s="102">
        <v>33201</v>
      </c>
      <c r="F66" s="102" t="s">
        <v>9</v>
      </c>
      <c r="G66" s="102">
        <v>0.25</v>
      </c>
      <c r="H66" s="102">
        <v>1</v>
      </c>
      <c r="I66" s="102">
        <v>0.66399146200000003</v>
      </c>
      <c r="J66" s="167">
        <f>IFERROR(H66*VLOOKUP(A66, 'Advanced Parameters'!$B$7:$G$20, 6, FALSE)*VLOOKUP(A66, 'Growth Parameters'!$B$6:$H$19, 6, FALSE), 0)</f>
        <v>1</v>
      </c>
      <c r="K66" s="167">
        <f>IFERROR(IF('Advanced Parameters'!$C$5="n",'Raw Data'!I66*VLOOKUP(A66,'Advanced Parameters'!$B$7:$G$20,6,FALSE),J66*VLOOKUP(A66,'Advanced Parameters'!$B$7:$G$20,2,FALSE))*VLOOKUP(A66, 'Growth Parameters'!$B$6:$H$19, 6, FALSE), 0)</f>
        <v>0.66399146200000003</v>
      </c>
      <c r="L66" s="167">
        <f t="shared" si="32"/>
        <v>0.33600853799999997</v>
      </c>
      <c r="M66" s="168">
        <f>IFERROR(IF(G66="NA","NA",IF(G66&gt;'APC Parameters'!$K$6+VLOOKUP('Raw Data'!A66, 'APC Parameters'!$H$7:$L$20, 4, FALSE), 'APC Parameters'!$L$6+VLOOKUP('Raw Data'!A66, 'APC Parameters'!$H$7:$L$20, 5, FALSE), G66*('APC Parameters'!$J$6+VLOOKUP('Raw Data'!A66, 'APC Parameters'!$H$7:$L$20, 3, FALSE))+'APC Parameters'!$I$6+VLOOKUP('Raw Data'!A66, 'APC Parameters'!$H$7:$L$20, 2, FALSE))), 0)</f>
        <v>1325.03</v>
      </c>
      <c r="N66" s="168">
        <f t="shared" si="2"/>
        <v>1325.03</v>
      </c>
      <c r="O66" s="168">
        <f>IFERROR(IF(M66="NA",VLOOKUP(D66,'Internal Calculations'!$B$10:$C$11,2,FALSE), M66)*VLOOKUP(A66, 'Growth Parameters'!$B$6:$H$19, 7, FALSE), 0)</f>
        <v>1325.03</v>
      </c>
      <c r="P66" s="177">
        <f t="shared" si="3"/>
        <v>1325.03</v>
      </c>
      <c r="Q66" s="178">
        <f>IF('Funding Allocation Parameters'!$C$5="Basic Library Subsidy", MIN(O66*('Funding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MIN($O66*(VLOOKUP(CONCATENATE($A66, 'Funding Allocation Parameters'!$I$5), 'Library Subsidy Complex'!$C$2:$J$55, 2, FALSE)), VLOOKUP(CONCATENATE($A66, 'Funding Allocation Parameters'!$I$5), 'Library Subsidy Complex'!$C$2:$J$55, 4, FALSE)), 0)))))</f>
        <v>1189</v>
      </c>
      <c r="R66" s="178">
        <f>IF('Funding Allocation Parameters'!$C$5="Basic Library Subsidy", 0, IF('Funding Allocation Parameters'!$C$5="Grant funding",MIN(O66*('Funding Allocation Parameters'!$E$5), 'Funding Allocation Parameters'!$G$5), IF('Funding Allocation Parameters'!$C$5="Other author funding", 0, IF('Funding Allocation Parameters'!$C$5="Any discretionary funds (grants if available, other if no grants)", MIN(O66*('Funding Allocation Parameters'!$E$5), 'Funding Allocation Parameters'!$G$5), IF('Funding Allocation Parameters'!$C$5="Complex Library Subsidy", 0, 0)))))</f>
        <v>0</v>
      </c>
      <c r="S66" s="178">
        <f>IF('Funding Allocation Parameters'!$C$5="Basic Library Subsidy", 0, IF('Funding Allocation Parameters'!$C$5="Grant funding", 0, IF('Funding Allocation Parameters'!$C$5="Other author funding",  MIN(O66*('Funding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" s="178">
        <f>IF('Funding Allocation Parameters'!$C$5="Basic Library Subsidy", MIN(O66*('Funding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MIN($O66*(VLOOKUP(CONCATENATE($A66, 'Funding Allocation Parameters'!$I$5), 'Library Subsidy Complex'!$C$2:$J$55, 6, FALSE)), VLOOKUP(CONCATENATE($A66, 'Funding Allocation Parameters'!$I$5), 'Library Subsidy Complex'!$C$2:$J$55, 8, FALSE)), 0)))))</f>
        <v>1189</v>
      </c>
      <c r="U66" s="178">
        <f>IF('Funding Allocation Parameters'!$C$5="Basic Library Subsidy", 0, IF('Funding Allocation Parameters'!$C$5="Grant funding", 0, IF('Funding Allocation Parameters'!$C$5="Other author funding",  MIN(O66*('Funding Allocation Parameters'!$E$5), 'Funding Allocation Parameters'!$G$5), IF('Funding Allocation Parameters'!$C$5="Any discretionary funds (grants if available, other if no grants)", MIN(O66*('Funding Allocation Parameters'!$E$5), 'Funding Allocation Parameters'!$G$5), IF('Funding Allocation Parameters'!$C$5="Complex Library Subsidy", 0, 0)))))</f>
        <v>0</v>
      </c>
      <c r="V66" s="177">
        <f t="shared" si="4"/>
        <v>136.02999999999997</v>
      </c>
      <c r="W66" s="177">
        <f t="shared" si="5"/>
        <v>136.02999999999997</v>
      </c>
      <c r="X66" s="179">
        <f>IF('Funding Allocation Parameters'!$C$6="Basic Library Subsidy", MIN(V66*'Funding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MIN(V66*VLOOKUP(CONCATENATE($A66, 'Funding Allocation Parameters'!$I$6), 'Library Subsidy Complex'!$C$2:$J$55, 2, FALSE), VLOOKUP(CONCATENATE($A66, 'Funding Allocation Parameters'!$I$6), 'Library Subsidy Complex'!$C$2:$J$55, 4, FALSE)), 0)))))</f>
        <v>0</v>
      </c>
      <c r="Y66" s="179">
        <f>IF('Funding Allocation Parameters'!$C$6="Basic Library Subsidy", 0, IF('Funding Allocation Parameters'!$C$6="Grant funding",MIN(V66*'Funding Allocation Parameters'!$E$6, 'Funding Allocation Parameters'!$G$6), IF('Funding Allocation Parameters'!$C$6="Other author funding", 0, IF('Funding Allocation Parameters'!$C$6="Any discretionary funds (grants if available, other if no grants)", MIN(V66*'Funding Allocation Parameters'!$E$6, 'Funding Allocation Parameters'!$G$6), IF('Funding Allocation Parameters'!$C$6="Complex Library Subsidy", 0, 0)))))</f>
        <v>136.02999999999997</v>
      </c>
      <c r="Z66" s="179">
        <f>IF('Funding Allocation Parameters'!$C$6="Basic Library Subsidy", 0, IF('Funding Allocation Parameters'!$C$6="Grant funding", 0, IF('Funding Allocation Parameters'!$C$6="Other author funding",  MIN(V66*'Funding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" s="179">
        <f>IF('Funding Allocation Parameters'!$C$6="Basic Library Subsidy", MIN(W66*'Funding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MIN(W66*VLOOKUP(CONCATENATE($A66, 'Funding Allocation Parameters'!$I$6), 'Library Subsidy Complex'!$C$2:$J$55, 3, FALSE), VLOOKUP(CONCATENATE($A66, 'Funding Allocation Parameters'!$I$6), 'Library Subsidy Complex'!$C$2:$J$55, 5, FALSE)), 0)))))</f>
        <v>0</v>
      </c>
      <c r="AB66" s="179">
        <f>IF('Funding Allocation Parameters'!$C$6="Basic Library Subsidy", 0, IF('Funding Allocation Parameters'!$C$6="Grant funding", 0, IF('Funding Allocation Parameters'!$C$6="Other author funding",  MIN(W66*'Funding Allocation Parameters'!$E$6, 'Funding Allocation Parameters'!$G$6), IF('Funding Allocation Parameters'!$C$6="Any discretionary funds (grants if available, other if no grants)", MIN(W66*'Funding Allocation Parameters'!$E$6, 'Funding Allocation Parameters'!$G$6), IF('Funding Allocation Parameters'!$C$6="Complex Library Subsidy", 0, 0)))))</f>
        <v>136.02999999999997</v>
      </c>
      <c r="AC66" s="177">
        <f t="shared" si="6"/>
        <v>0</v>
      </c>
      <c r="AD66" s="177">
        <f t="shared" si="7"/>
        <v>0</v>
      </c>
      <c r="AE66" s="180">
        <f>IF('Funding Allocation Parameters'!$C$7="Basic Library Subsidy", MIN(AC66*'Funding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MIN(AC66*VLOOKUP(CONCATENATE($A66, 'Funding Allocation Parameters'!$I$7), 'Library Subsidy Complex'!$C$2:$J$55, 2, FALSE), VLOOKUP(CONCATENATE($A66, 'Funding Allocation Parameters'!$I$7), 'Library Subsidy Complex'!$C$2:$J$55, 4, FALSE)), 0)))))</f>
        <v>0</v>
      </c>
      <c r="AF66" s="180">
        <f>IF('Funding Allocation Parameters'!$C$7="Basic Library Subsidy", 0, IF('Funding Allocation Parameters'!$C$7="Grant funding",MIN(AC66*'Funding Allocation Parameters'!$E$7, 'Funding Allocation Parameters'!$G$7), IF('Funding Allocation Parameters'!$C$7="Other author funding", 0, IF('Funding Allocation Parameters'!$C$7="Any discretionary funds (grants if available, other if no grants)", MIN(AC66*'Funding Allocation Parameters'!$E$7, 'Funding Allocation Parameters'!$G$7), IF('Funding Allocation Parameters'!$C$7="Complex Library Subsidy", 0, 0)))))</f>
        <v>0</v>
      </c>
      <c r="AG66" s="180">
        <f>IF('Funding Allocation Parameters'!$C$7="Basic Library Subsidy", 0, IF('Funding Allocation Parameters'!$C$7="Grant funding", 0, IF('Funding Allocation Parameters'!$C$7="Other author funding",  MIN(AC66*'Funding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" s="180">
        <f>IF('Funding Allocation Parameters'!$C$7="Basic Library Subsidy", MIN(AD66*'Funding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MIN(AD66*VLOOKUP(CONCATENATE($A66, 'Funding Allocation Parameters'!$I$7), 'Library Subsidy Complex'!$C$2:$J$55, 3, FALSE), VLOOKUP(CONCATENATE($A66, 'Funding Allocation Parameters'!$I$7), 'Library Subsidy Complex'!$C$2:$J$55, 5, FALSE)), 0)))))</f>
        <v>0</v>
      </c>
      <c r="AI66" s="180">
        <f>IF('Funding Allocation Parameters'!$C$7="Basic Library Subsidy", 0, IF('Funding Allocation Parameters'!$C$7="Grant funding", 0, IF('Funding Allocation Parameters'!$C$7="Other author funding",  MIN(AD66*'Funding Allocation Parameters'!$E$7, 'Funding Allocation Parameters'!$G$7), IF('Funding Allocation Parameters'!$C$7="Any discretionary funds (grants if available, other if no grants)", MIN(AD66*'Funding Allocation Parameters'!$E$7, 'Funding Allocation Parameters'!$G$7), IF('Funding Allocation Parameters'!$C$7="Complex Library Subsidy", 0, 0)))))</f>
        <v>0</v>
      </c>
      <c r="AJ66" s="177">
        <f t="shared" si="8"/>
        <v>0</v>
      </c>
      <c r="AK66" s="177">
        <f t="shared" si="9"/>
        <v>0</v>
      </c>
      <c r="AL66" s="181">
        <f>IF('Funding Allocation Parameters'!$C$8="Basic Library Subsidy", MIN(AJ66*'Funding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MIN(AJ66*VLOOKUP(CONCATENATE($A66, 'Funding Allocation Parameters'!$I$8), 'Library Subsidy Complex'!$C$2:$J$55, 2, FALSE), VLOOKUP(CONCATENATE($A66, 'Funding Allocation Parameters'!$I$8), 'Library Subsidy Complex'!$C$2:$J$55, 4, FALSE)), 0)))))</f>
        <v>0</v>
      </c>
      <c r="AM66" s="181">
        <f>IF('Funding Allocation Parameters'!$C$8="Basic Library Subsidy", 0, IF('Funding Allocation Parameters'!$C$8="Grant funding",MIN(AJ66*'Funding Allocation Parameters'!$E$8, 'Funding Allocation Parameters'!$G$8), IF('Funding Allocation Parameters'!$C$8="Other author funding", 0, IF('Funding Allocation Parameters'!$C$8="Any discretionary funds (grants if available, other if no grants)", MIN(AJ66*'Funding Allocation Parameters'!$E$8, 'Funding Allocation Parameters'!$G$8), IF('Funding Allocation Parameters'!$C$8="Complex Library Subsidy", 0, 0)))))</f>
        <v>0</v>
      </c>
      <c r="AN66" s="181">
        <f>IF('Funding Allocation Parameters'!$C$8="Basic Library Subsidy", 0, IF('Funding Allocation Parameters'!$C$8="Grant funding", 0, IF('Funding Allocation Parameters'!$C$8="Other author funding",  MIN(AJ66*'Funding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" s="181">
        <f>IF('Funding Allocation Parameters'!$C$8="Basic Library Subsidy", MIN(AK66*'Funding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MIN(AK66*VLOOKUP(CONCATENATE($A66, 'Funding Allocation Parameters'!$I$8), 'Library Subsidy Complex'!$C$2:$J$55, 3, FALSE), VLOOKUP(CONCATENATE($A66, 'Funding Allocation Parameters'!$I$8), 'Library Subsidy Complex'!$C$2:$J$55, 5, FALSE)), 0)))))</f>
        <v>0</v>
      </c>
      <c r="AP66" s="181">
        <f>IF('Funding Allocation Parameters'!$C$8="Basic Library Subsidy", 0, IF('Funding Allocation Parameters'!$C$8="Grant funding", 0, IF('Funding Allocation Parameters'!$C$8="Other author funding",  MIN(AK66*'Funding Allocation Parameters'!$E$8, 'Funding Allocation Parameters'!$G$8), IF('Funding Allocation Parameters'!$C$8="Any discretionary funds (grants if available, other if no grants)", MIN(AK66*'Funding Allocation Parameters'!$E$8, 'Funding Allocation Parameters'!$G$8), IF('Funding Allocation Parameters'!$C$8="Complex Library Subsidy", 0, 0)))))</f>
        <v>0</v>
      </c>
      <c r="AQ66" s="177">
        <f t="shared" si="10"/>
        <v>0</v>
      </c>
      <c r="AR66" s="177">
        <f t="shared" si="11"/>
        <v>0</v>
      </c>
      <c r="AS66" s="182">
        <f t="shared" si="12"/>
        <v>1189</v>
      </c>
      <c r="AT66" s="182">
        <f t="shared" si="13"/>
        <v>136.02999999999997</v>
      </c>
      <c r="AU66" s="182">
        <f t="shared" si="14"/>
        <v>0</v>
      </c>
      <c r="AV66" s="182">
        <f t="shared" si="15"/>
        <v>1189</v>
      </c>
      <c r="AW66" s="182">
        <f t="shared" si="16"/>
        <v>136.02999999999997</v>
      </c>
      <c r="AX66" s="183">
        <f t="shared" si="17"/>
        <v>789.48584831800008</v>
      </c>
      <c r="AY66" s="183">
        <f t="shared" si="18"/>
        <v>90.322758575859993</v>
      </c>
      <c r="AZ66" s="183">
        <f t="shared" si="19"/>
        <v>0</v>
      </c>
      <c r="BA66" s="183">
        <f t="shared" si="20"/>
        <v>399.51415168199998</v>
      </c>
      <c r="BB66" s="183">
        <f t="shared" si="21"/>
        <v>45.707241424139987</v>
      </c>
      <c r="BC66" s="184">
        <f t="shared" si="22"/>
        <v>1189</v>
      </c>
      <c r="BD66" s="184">
        <f t="shared" si="23"/>
        <v>0</v>
      </c>
      <c r="BE66" s="184">
        <f t="shared" si="24"/>
        <v>90.322758575859993</v>
      </c>
      <c r="BF66" s="184">
        <f t="shared" si="25"/>
        <v>45.707241424139987</v>
      </c>
      <c r="BG66" s="102">
        <f t="shared" si="26"/>
        <v>0</v>
      </c>
      <c r="BH66" s="102">
        <f t="shared" si="27"/>
        <v>0</v>
      </c>
      <c r="BI66" s="102">
        <f t="shared" si="28"/>
        <v>0</v>
      </c>
      <c r="BJ66" s="102">
        <f t="shared" si="29"/>
        <v>0.66399146200000003</v>
      </c>
      <c r="BK66" s="102">
        <f t="shared" si="30"/>
        <v>0.33600853799999997</v>
      </c>
      <c r="BL66" s="102">
        <f t="shared" si="31"/>
        <v>0</v>
      </c>
      <c r="BN66" s="102"/>
    </row>
    <row r="67" spans="1:66" x14ac:dyDescent="0.25">
      <c r="A67" s="102" t="s">
        <v>19</v>
      </c>
      <c r="B67" s="102" t="s">
        <v>8</v>
      </c>
      <c r="C67" s="102" t="s">
        <v>10</v>
      </c>
      <c r="D67" s="102" t="s">
        <v>11</v>
      </c>
      <c r="E67" s="102">
        <v>21100199855</v>
      </c>
      <c r="F67" s="102" t="s">
        <v>9</v>
      </c>
      <c r="G67" s="102">
        <v>3.3530000000000002</v>
      </c>
      <c r="H67" s="102">
        <v>0.61538461538461497</v>
      </c>
      <c r="I67" s="102">
        <v>0.40861013046153799</v>
      </c>
      <c r="J67" s="167">
        <f>IFERROR(H67*VLOOKUP(A67, 'Advanced Parameters'!$B$7:$G$20, 6, FALSE)*VLOOKUP(A67, 'Growth Parameters'!$B$6:$H$19, 6, FALSE), 0)</f>
        <v>0.61538461538461497</v>
      </c>
      <c r="K67" s="167">
        <f>IFERROR(IF('Advanced Parameters'!$C$5="n",'Raw Data'!I67*VLOOKUP(A67,'Advanced Parameters'!$B$7:$G$20,6,FALSE),J67*VLOOKUP(A67,'Advanced Parameters'!$B$7:$G$20,2,FALSE))*VLOOKUP(A67, 'Growth Parameters'!$B$6:$H$19, 6, FALSE), 0)</f>
        <v>0.40861013046153799</v>
      </c>
      <c r="L67" s="167">
        <f t="shared" si="32"/>
        <v>0.20677448492307698</v>
      </c>
      <c r="M67" s="168">
        <f>IFERROR(IF(G67="NA","NA",IF(G67&gt;'APC Parameters'!$K$6+VLOOKUP('Raw Data'!A67, 'APC Parameters'!$H$7:$L$20, 4, FALSE), 'APC Parameters'!$L$6+VLOOKUP('Raw Data'!A67, 'APC Parameters'!$H$7:$L$20, 5, FALSE), G67*('APC Parameters'!$J$6+VLOOKUP('Raw Data'!A67, 'APC Parameters'!$H$7:$L$20, 3, FALSE))+'APC Parameters'!$I$6+VLOOKUP('Raw Data'!A67, 'APC Parameters'!$H$7:$L$20, 2, FALSE))), 0)</f>
        <v>5000</v>
      </c>
      <c r="N67" s="168">
        <f t="shared" ref="N67:N130" si="33">IFERROR(M67*J67, "NA")</f>
        <v>3076.9230769230749</v>
      </c>
      <c r="O67" s="168">
        <f>IFERROR(IF(M67="NA",VLOOKUP(D67,'Internal Calculations'!$B$10:$C$11,2,FALSE), M67)*VLOOKUP(A67, 'Growth Parameters'!$B$6:$H$19, 7, FALSE), 0)</f>
        <v>5000</v>
      </c>
      <c r="P67" s="177">
        <f t="shared" ref="P67:P130" si="34">O67*J67</f>
        <v>3076.9230769230749</v>
      </c>
      <c r="Q67" s="178">
        <f>IF('Funding Allocation Parameters'!$C$5="Basic Library Subsidy", MIN(O67*('Funding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MIN($O67*(VLOOKUP(CONCATENATE($A67, 'Funding Allocation Parameters'!$I$5), 'Library Subsidy Complex'!$C$2:$J$55, 2, FALSE)), VLOOKUP(CONCATENATE($A67, 'Funding Allocation Parameters'!$I$5), 'Library Subsidy Complex'!$C$2:$J$55, 4, FALSE)), 0)))))</f>
        <v>1189</v>
      </c>
      <c r="R67" s="178">
        <f>IF('Funding Allocation Parameters'!$C$5="Basic Library Subsidy", 0, IF('Funding Allocation Parameters'!$C$5="Grant funding",MIN(O67*('Funding Allocation Parameters'!$E$5), 'Funding Allocation Parameters'!$G$5), IF('Funding Allocation Parameters'!$C$5="Other author funding", 0, IF('Funding Allocation Parameters'!$C$5="Any discretionary funds (grants if available, other if no grants)", MIN(O67*('Funding Allocation Parameters'!$E$5), 'Funding Allocation Parameters'!$G$5), IF('Funding Allocation Parameters'!$C$5="Complex Library Subsidy", 0, 0)))))</f>
        <v>0</v>
      </c>
      <c r="S67" s="178">
        <f>IF('Funding Allocation Parameters'!$C$5="Basic Library Subsidy", 0, IF('Funding Allocation Parameters'!$C$5="Grant funding", 0, IF('Funding Allocation Parameters'!$C$5="Other author funding",  MIN(O67*('Funding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" s="178">
        <f>IF('Funding Allocation Parameters'!$C$5="Basic Library Subsidy", MIN(O67*('Funding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MIN($O67*(VLOOKUP(CONCATENATE($A67, 'Funding Allocation Parameters'!$I$5), 'Library Subsidy Complex'!$C$2:$J$55, 6, FALSE)), VLOOKUP(CONCATENATE($A67, 'Funding Allocation Parameters'!$I$5), 'Library Subsidy Complex'!$C$2:$J$55, 8, FALSE)), 0)))))</f>
        <v>1189</v>
      </c>
      <c r="U67" s="178">
        <f>IF('Funding Allocation Parameters'!$C$5="Basic Library Subsidy", 0, IF('Funding Allocation Parameters'!$C$5="Grant funding", 0, IF('Funding Allocation Parameters'!$C$5="Other author funding",  MIN(O67*('Funding Allocation Parameters'!$E$5), 'Funding Allocation Parameters'!$G$5), IF('Funding Allocation Parameters'!$C$5="Any discretionary funds (grants if available, other if no grants)", MIN(O67*('Funding Allocation Parameters'!$E$5), 'Funding Allocation Parameters'!$G$5), IF('Funding Allocation Parameters'!$C$5="Complex Library Subsidy", 0, 0)))))</f>
        <v>0</v>
      </c>
      <c r="V67" s="177">
        <f t="shared" ref="V67:V130" si="35">MAX(O67-Q67-R67-S67, 0)</f>
        <v>3811</v>
      </c>
      <c r="W67" s="177">
        <f t="shared" ref="W67:W130" si="36">MAX(O67-T67-U67, 0)</f>
        <v>3811</v>
      </c>
      <c r="X67" s="179">
        <f>IF('Funding Allocation Parameters'!$C$6="Basic Library Subsidy", MIN(V67*'Funding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MIN(V67*VLOOKUP(CONCATENATE($A67, 'Funding Allocation Parameters'!$I$6), 'Library Subsidy Complex'!$C$2:$J$55, 2, FALSE), VLOOKUP(CONCATENATE($A67, 'Funding Allocation Parameters'!$I$6), 'Library Subsidy Complex'!$C$2:$J$55, 4, FALSE)), 0)))))</f>
        <v>0</v>
      </c>
      <c r="Y67" s="179">
        <f>IF('Funding Allocation Parameters'!$C$6="Basic Library Subsidy", 0, IF('Funding Allocation Parameters'!$C$6="Grant funding",MIN(V67*'Funding Allocation Parameters'!$E$6, 'Funding Allocation Parameters'!$G$6), IF('Funding Allocation Parameters'!$C$6="Other author funding", 0, IF('Funding Allocation Parameters'!$C$6="Any discretionary funds (grants if available, other if no grants)", MIN(V67*'Funding Allocation Parameters'!$E$6, 'Funding Allocation Parameters'!$G$6), IF('Funding Allocation Parameters'!$C$6="Complex Library Subsidy", 0, 0)))))</f>
        <v>3811</v>
      </c>
      <c r="Z67" s="179">
        <f>IF('Funding Allocation Parameters'!$C$6="Basic Library Subsidy", 0, IF('Funding Allocation Parameters'!$C$6="Grant funding", 0, IF('Funding Allocation Parameters'!$C$6="Other author funding",  MIN(V67*'Funding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" s="179">
        <f>IF('Funding Allocation Parameters'!$C$6="Basic Library Subsidy", MIN(W67*'Funding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MIN(W67*VLOOKUP(CONCATENATE($A67, 'Funding Allocation Parameters'!$I$6), 'Library Subsidy Complex'!$C$2:$J$55, 3, FALSE), VLOOKUP(CONCATENATE($A67, 'Funding Allocation Parameters'!$I$6), 'Library Subsidy Complex'!$C$2:$J$55, 5, FALSE)), 0)))))</f>
        <v>0</v>
      </c>
      <c r="AB67" s="179">
        <f>IF('Funding Allocation Parameters'!$C$6="Basic Library Subsidy", 0, IF('Funding Allocation Parameters'!$C$6="Grant funding", 0, IF('Funding Allocation Parameters'!$C$6="Other author funding",  MIN(W67*'Funding Allocation Parameters'!$E$6, 'Funding Allocation Parameters'!$G$6), IF('Funding Allocation Parameters'!$C$6="Any discretionary funds (grants if available, other if no grants)", MIN(W67*'Funding Allocation Parameters'!$E$6, 'Funding Allocation Parameters'!$G$6), IF('Funding Allocation Parameters'!$C$6="Complex Library Subsidy", 0, 0)))))</f>
        <v>3811</v>
      </c>
      <c r="AC67" s="177">
        <f t="shared" ref="AC67:AC130" si="37">MAX(V67-X67-Y67-Z67, 0)</f>
        <v>0</v>
      </c>
      <c r="AD67" s="177">
        <f t="shared" ref="AD67:AD130" si="38">MAX(W67-AA67-AB67, 0)</f>
        <v>0</v>
      </c>
      <c r="AE67" s="180">
        <f>IF('Funding Allocation Parameters'!$C$7="Basic Library Subsidy", MIN(AC67*'Funding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MIN(AC67*VLOOKUP(CONCATENATE($A67, 'Funding Allocation Parameters'!$I$7), 'Library Subsidy Complex'!$C$2:$J$55, 2, FALSE), VLOOKUP(CONCATENATE($A67, 'Funding Allocation Parameters'!$I$7), 'Library Subsidy Complex'!$C$2:$J$55, 4, FALSE)), 0)))))</f>
        <v>0</v>
      </c>
      <c r="AF67" s="180">
        <f>IF('Funding Allocation Parameters'!$C$7="Basic Library Subsidy", 0, IF('Funding Allocation Parameters'!$C$7="Grant funding",MIN(AC67*'Funding Allocation Parameters'!$E$7, 'Funding Allocation Parameters'!$G$7), IF('Funding Allocation Parameters'!$C$7="Other author funding", 0, IF('Funding Allocation Parameters'!$C$7="Any discretionary funds (grants if available, other if no grants)", MIN(AC67*'Funding Allocation Parameters'!$E$7, 'Funding Allocation Parameters'!$G$7), IF('Funding Allocation Parameters'!$C$7="Complex Library Subsidy", 0, 0)))))</f>
        <v>0</v>
      </c>
      <c r="AG67" s="180">
        <f>IF('Funding Allocation Parameters'!$C$7="Basic Library Subsidy", 0, IF('Funding Allocation Parameters'!$C$7="Grant funding", 0, IF('Funding Allocation Parameters'!$C$7="Other author funding",  MIN(AC67*'Funding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" s="180">
        <f>IF('Funding Allocation Parameters'!$C$7="Basic Library Subsidy", MIN(AD67*'Funding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MIN(AD67*VLOOKUP(CONCATENATE($A67, 'Funding Allocation Parameters'!$I$7), 'Library Subsidy Complex'!$C$2:$J$55, 3, FALSE), VLOOKUP(CONCATENATE($A67, 'Funding Allocation Parameters'!$I$7), 'Library Subsidy Complex'!$C$2:$J$55, 5, FALSE)), 0)))))</f>
        <v>0</v>
      </c>
      <c r="AI67" s="180">
        <f>IF('Funding Allocation Parameters'!$C$7="Basic Library Subsidy", 0, IF('Funding Allocation Parameters'!$C$7="Grant funding", 0, IF('Funding Allocation Parameters'!$C$7="Other author funding",  MIN(AD67*'Funding Allocation Parameters'!$E$7, 'Funding Allocation Parameters'!$G$7), IF('Funding Allocation Parameters'!$C$7="Any discretionary funds (grants if available, other if no grants)", MIN(AD67*'Funding Allocation Parameters'!$E$7, 'Funding Allocation Parameters'!$G$7), IF('Funding Allocation Parameters'!$C$7="Complex Library Subsidy", 0, 0)))))</f>
        <v>0</v>
      </c>
      <c r="AJ67" s="177">
        <f t="shared" ref="AJ67:AJ130" si="39">MAX(AC67-AE67-AF67-AG67, 0)</f>
        <v>0</v>
      </c>
      <c r="AK67" s="177">
        <f t="shared" ref="AK67:AK130" si="40">MAX(AD67-AH67-AI67, 0)</f>
        <v>0</v>
      </c>
      <c r="AL67" s="181">
        <f>IF('Funding Allocation Parameters'!$C$8="Basic Library Subsidy", MIN(AJ67*'Funding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MIN(AJ67*VLOOKUP(CONCATENATE($A67, 'Funding Allocation Parameters'!$I$8), 'Library Subsidy Complex'!$C$2:$J$55, 2, FALSE), VLOOKUP(CONCATENATE($A67, 'Funding Allocation Parameters'!$I$8), 'Library Subsidy Complex'!$C$2:$J$55, 4, FALSE)), 0)))))</f>
        <v>0</v>
      </c>
      <c r="AM67" s="181">
        <f>IF('Funding Allocation Parameters'!$C$8="Basic Library Subsidy", 0, IF('Funding Allocation Parameters'!$C$8="Grant funding",MIN(AJ67*'Funding Allocation Parameters'!$E$8, 'Funding Allocation Parameters'!$G$8), IF('Funding Allocation Parameters'!$C$8="Other author funding", 0, IF('Funding Allocation Parameters'!$C$8="Any discretionary funds (grants if available, other if no grants)", MIN(AJ67*'Funding Allocation Parameters'!$E$8, 'Funding Allocation Parameters'!$G$8), IF('Funding Allocation Parameters'!$C$8="Complex Library Subsidy", 0, 0)))))</f>
        <v>0</v>
      </c>
      <c r="AN67" s="181">
        <f>IF('Funding Allocation Parameters'!$C$8="Basic Library Subsidy", 0, IF('Funding Allocation Parameters'!$C$8="Grant funding", 0, IF('Funding Allocation Parameters'!$C$8="Other author funding",  MIN(AJ67*'Funding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" s="181">
        <f>IF('Funding Allocation Parameters'!$C$8="Basic Library Subsidy", MIN(AK67*'Funding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MIN(AK67*VLOOKUP(CONCATENATE($A67, 'Funding Allocation Parameters'!$I$8), 'Library Subsidy Complex'!$C$2:$J$55, 3, FALSE), VLOOKUP(CONCATENATE($A67, 'Funding Allocation Parameters'!$I$8), 'Library Subsidy Complex'!$C$2:$J$55, 5, FALSE)), 0)))))</f>
        <v>0</v>
      </c>
      <c r="AP67" s="181">
        <f>IF('Funding Allocation Parameters'!$C$8="Basic Library Subsidy", 0, IF('Funding Allocation Parameters'!$C$8="Grant funding", 0, IF('Funding Allocation Parameters'!$C$8="Other author funding",  MIN(AK67*'Funding Allocation Parameters'!$E$8, 'Funding Allocation Parameters'!$G$8), IF('Funding Allocation Parameters'!$C$8="Any discretionary funds (grants if available, other if no grants)", MIN(AK67*'Funding Allocation Parameters'!$E$8, 'Funding Allocation Parameters'!$G$8), IF('Funding Allocation Parameters'!$C$8="Complex Library Subsidy", 0, 0)))))</f>
        <v>0</v>
      </c>
      <c r="AQ67" s="177">
        <f t="shared" ref="AQ67:AQ130" si="41">MAX(AJ67-AL67-AM67-AN67, 0)</f>
        <v>0</v>
      </c>
      <c r="AR67" s="177">
        <f t="shared" ref="AR67:AR130" si="42">MAX(AK67-AO67-AP67, 0)</f>
        <v>0</v>
      </c>
      <c r="AS67" s="182">
        <f t="shared" ref="AS67:AS130" si="43">SUM(Q67,X67,AE67,AL67)</f>
        <v>1189</v>
      </c>
      <c r="AT67" s="182">
        <f t="shared" ref="AT67:AT130" si="44">SUM(R67,Y67,AF67,AM67)</f>
        <v>3811</v>
      </c>
      <c r="AU67" s="182">
        <f t="shared" ref="AU67:AU130" si="45">SUM(S67,Z67,AG67,AN67)</f>
        <v>0</v>
      </c>
      <c r="AV67" s="182">
        <f t="shared" ref="AV67:AV130" si="46">SUM(T67,AA67,AH67,AO67)</f>
        <v>1189</v>
      </c>
      <c r="AW67" s="182">
        <f t="shared" ref="AW67:AW130" si="47">SUM(U67,AB67,AI67,AP67)</f>
        <v>3811</v>
      </c>
      <c r="AX67" s="183">
        <f t="shared" ref="AX67:AX130" si="48">$K67*AS67</f>
        <v>485.8374451187687</v>
      </c>
      <c r="AY67" s="183">
        <f t="shared" ref="AY67:AY130" si="49">$K67*AT67</f>
        <v>1557.2132071889214</v>
      </c>
      <c r="AZ67" s="183">
        <f t="shared" ref="AZ67:AZ130" si="50">$K67*AU67</f>
        <v>0</v>
      </c>
      <c r="BA67" s="183">
        <f t="shared" ref="BA67:BA130" si="51">$L67*AV67</f>
        <v>245.85486257353853</v>
      </c>
      <c r="BB67" s="183">
        <f t="shared" ref="BB67:BB130" si="52">$L67*AW67</f>
        <v>788.01756204184642</v>
      </c>
      <c r="BC67" s="184">
        <f t="shared" ref="BC67:BC130" si="53">AX67+BA67</f>
        <v>731.69230769230717</v>
      </c>
      <c r="BD67" s="184">
        <f t="shared" ref="BD67:BD130" si="54">SUM(BC67,BE67,BF67)-P67</f>
        <v>0</v>
      </c>
      <c r="BE67" s="184">
        <f t="shared" ref="BE67:BE130" si="55">AY67</f>
        <v>1557.2132071889214</v>
      </c>
      <c r="BF67" s="184">
        <f t="shared" ref="BF67:BF130" si="56">AZ67+BB67</f>
        <v>788.01756204184642</v>
      </c>
      <c r="BG67" s="102">
        <f t="shared" ref="BG67:BG130" si="57">K67*IF(AND(AS67&gt;0, AT67=0, AU67=0), 1, 0)+L67*IF(AND(AV67&gt;0, AW67=0), 1, 0)</f>
        <v>0</v>
      </c>
      <c r="BH67" s="102">
        <f t="shared" ref="BH67:BH130" si="58">K67*IF(AND(AS67=0, AT67&gt;0, AU67=0), 1, 0)</f>
        <v>0</v>
      </c>
      <c r="BI67" s="102">
        <f t="shared" ref="BI67:BI130" si="59">K67*IF(AND(AS67=0, AT67=0, AU67&gt;0), 1, 0)+L67*IF(AND(AV67=0, AW67&gt;0), 1, 0)</f>
        <v>0</v>
      </c>
      <c r="BJ67" s="102">
        <f t="shared" ref="BJ67:BJ130" si="60">K67*IF(AND(AS67&gt;0, AT67&gt;0, AU67=0), 1, 0)</f>
        <v>0.40861013046153799</v>
      </c>
      <c r="BK67" s="102">
        <f t="shared" ref="BK67:BK130" si="61">K67*IF(AND(AS67&gt;0, AT67=0, AU67&gt;0), 1, 0)+L67*IF(AND(AV67&gt;0, AW67&gt;0), 1, 0)</f>
        <v>0.20677448492307698</v>
      </c>
      <c r="BL67" s="102">
        <f t="shared" ref="BL67:BL130" si="62">K67*IF(AND(AS67=0, AT67&gt;0, AU67&gt;0), 1, 0)+L67*IF(AND(AV67=0, AW67&gt;0), 1, 0)</f>
        <v>0</v>
      </c>
      <c r="BN67" s="102"/>
    </row>
    <row r="68" spans="1:66" x14ac:dyDescent="0.25">
      <c r="A68" s="102" t="s">
        <v>19</v>
      </c>
      <c r="B68" s="102" t="s">
        <v>15</v>
      </c>
      <c r="C68" s="102" t="s">
        <v>10</v>
      </c>
      <c r="D68" s="102" t="s">
        <v>11</v>
      </c>
      <c r="E68" s="102">
        <v>144850</v>
      </c>
      <c r="F68" s="102" t="s">
        <v>9</v>
      </c>
      <c r="G68" s="102">
        <v>2.2040000000000002</v>
      </c>
      <c r="H68" s="102">
        <v>1</v>
      </c>
      <c r="I68" s="102">
        <v>0.66399146200000003</v>
      </c>
      <c r="J68" s="167">
        <f>IFERROR(H68*VLOOKUP(A68, 'Advanced Parameters'!$B$7:$G$20, 6, FALSE)*VLOOKUP(A68, 'Growth Parameters'!$B$6:$H$19, 6, FALSE), 0)</f>
        <v>1</v>
      </c>
      <c r="K68" s="167">
        <f>IFERROR(IF('Advanced Parameters'!$C$5="n",'Raw Data'!I68*VLOOKUP(A68,'Advanced Parameters'!$B$7:$G$20,6,FALSE),J68*VLOOKUP(A68,'Advanced Parameters'!$B$7:$G$20,2,FALSE))*VLOOKUP(A68, 'Growth Parameters'!$B$6:$H$19, 6, FALSE), 0)</f>
        <v>0.66399146200000003</v>
      </c>
      <c r="L68" s="167">
        <f t="shared" si="32"/>
        <v>0.33600853799999997</v>
      </c>
      <c r="M68" s="168">
        <f>IFERROR(IF(G68="NA","NA",IF(G68&gt;'APC Parameters'!$K$6+VLOOKUP('Raw Data'!A68, 'APC Parameters'!$H$7:$L$20, 4, FALSE), 'APC Parameters'!$L$6+VLOOKUP('Raw Data'!A68, 'APC Parameters'!$H$7:$L$20, 5, FALSE), G68*('APC Parameters'!$J$6+VLOOKUP('Raw Data'!A68, 'APC Parameters'!$H$7:$L$20, 3, FALSE))+'APC Parameters'!$I$6+VLOOKUP('Raw Data'!A68, 'APC Parameters'!$H$7:$L$20, 2, FALSE))), 0)</f>
        <v>2711.1976000000004</v>
      </c>
      <c r="N68" s="168">
        <f t="shared" si="33"/>
        <v>2711.1976000000004</v>
      </c>
      <c r="O68" s="168">
        <f>IFERROR(IF(M68="NA",VLOOKUP(D68,'Internal Calculations'!$B$10:$C$11,2,FALSE), M68)*VLOOKUP(A68, 'Growth Parameters'!$B$6:$H$19, 7, FALSE), 0)</f>
        <v>2711.1976000000004</v>
      </c>
      <c r="P68" s="177">
        <f t="shared" si="34"/>
        <v>2711.1976000000004</v>
      </c>
      <c r="Q68" s="178">
        <f>IF('Funding Allocation Parameters'!$C$5="Basic Library Subsidy", MIN(O68*('Funding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MIN($O68*(VLOOKUP(CONCATENATE($A68, 'Funding Allocation Parameters'!$I$5), 'Library Subsidy Complex'!$C$2:$J$55, 2, FALSE)), VLOOKUP(CONCATENATE($A68, 'Funding Allocation Parameters'!$I$5), 'Library Subsidy Complex'!$C$2:$J$55, 4, FALSE)), 0)))))</f>
        <v>1189</v>
      </c>
      <c r="R68" s="178">
        <f>IF('Funding Allocation Parameters'!$C$5="Basic Library Subsidy", 0, IF('Funding Allocation Parameters'!$C$5="Grant funding",MIN(O68*('Funding Allocation Parameters'!$E$5), 'Funding Allocation Parameters'!$G$5), IF('Funding Allocation Parameters'!$C$5="Other author funding", 0, IF('Funding Allocation Parameters'!$C$5="Any discretionary funds (grants if available, other if no grants)", MIN(O68*('Funding Allocation Parameters'!$E$5), 'Funding Allocation Parameters'!$G$5), IF('Funding Allocation Parameters'!$C$5="Complex Library Subsidy", 0, 0)))))</f>
        <v>0</v>
      </c>
      <c r="S68" s="178">
        <f>IF('Funding Allocation Parameters'!$C$5="Basic Library Subsidy", 0, IF('Funding Allocation Parameters'!$C$5="Grant funding", 0, IF('Funding Allocation Parameters'!$C$5="Other author funding",  MIN(O68*('Funding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" s="178">
        <f>IF('Funding Allocation Parameters'!$C$5="Basic Library Subsidy", MIN(O68*('Funding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MIN($O68*(VLOOKUP(CONCATENATE($A68, 'Funding Allocation Parameters'!$I$5), 'Library Subsidy Complex'!$C$2:$J$55, 6, FALSE)), VLOOKUP(CONCATENATE($A68, 'Funding Allocation Parameters'!$I$5), 'Library Subsidy Complex'!$C$2:$J$55, 8, FALSE)), 0)))))</f>
        <v>1189</v>
      </c>
      <c r="U68" s="178">
        <f>IF('Funding Allocation Parameters'!$C$5="Basic Library Subsidy", 0, IF('Funding Allocation Parameters'!$C$5="Grant funding", 0, IF('Funding Allocation Parameters'!$C$5="Other author funding",  MIN(O68*('Funding Allocation Parameters'!$E$5), 'Funding Allocation Parameters'!$G$5), IF('Funding Allocation Parameters'!$C$5="Any discretionary funds (grants if available, other if no grants)", MIN(O68*('Funding Allocation Parameters'!$E$5), 'Funding Allocation Parameters'!$G$5), IF('Funding Allocation Parameters'!$C$5="Complex Library Subsidy", 0, 0)))))</f>
        <v>0</v>
      </c>
      <c r="V68" s="177">
        <f t="shared" si="35"/>
        <v>1522.1976000000004</v>
      </c>
      <c r="W68" s="177">
        <f t="shared" si="36"/>
        <v>1522.1976000000004</v>
      </c>
      <c r="X68" s="179">
        <f>IF('Funding Allocation Parameters'!$C$6="Basic Library Subsidy", MIN(V68*'Funding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MIN(V68*VLOOKUP(CONCATENATE($A68, 'Funding Allocation Parameters'!$I$6), 'Library Subsidy Complex'!$C$2:$J$55, 2, FALSE), VLOOKUP(CONCATENATE($A68, 'Funding Allocation Parameters'!$I$6), 'Library Subsidy Complex'!$C$2:$J$55, 4, FALSE)), 0)))))</f>
        <v>0</v>
      </c>
      <c r="Y68" s="179">
        <f>IF('Funding Allocation Parameters'!$C$6="Basic Library Subsidy", 0, IF('Funding Allocation Parameters'!$C$6="Grant funding",MIN(V68*'Funding Allocation Parameters'!$E$6, 'Funding Allocation Parameters'!$G$6), IF('Funding Allocation Parameters'!$C$6="Other author funding", 0, IF('Funding Allocation Parameters'!$C$6="Any discretionary funds (grants if available, other if no grants)", MIN(V68*'Funding Allocation Parameters'!$E$6, 'Funding Allocation Parameters'!$G$6), IF('Funding Allocation Parameters'!$C$6="Complex Library Subsidy", 0, 0)))))</f>
        <v>1522.1976000000004</v>
      </c>
      <c r="Z68" s="179">
        <f>IF('Funding Allocation Parameters'!$C$6="Basic Library Subsidy", 0, IF('Funding Allocation Parameters'!$C$6="Grant funding", 0, IF('Funding Allocation Parameters'!$C$6="Other author funding",  MIN(V68*'Funding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" s="179">
        <f>IF('Funding Allocation Parameters'!$C$6="Basic Library Subsidy", MIN(W68*'Funding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MIN(W68*VLOOKUP(CONCATENATE($A68, 'Funding Allocation Parameters'!$I$6), 'Library Subsidy Complex'!$C$2:$J$55, 3, FALSE), VLOOKUP(CONCATENATE($A68, 'Funding Allocation Parameters'!$I$6), 'Library Subsidy Complex'!$C$2:$J$55, 5, FALSE)), 0)))))</f>
        <v>0</v>
      </c>
      <c r="AB68" s="179">
        <f>IF('Funding Allocation Parameters'!$C$6="Basic Library Subsidy", 0, IF('Funding Allocation Parameters'!$C$6="Grant funding", 0, IF('Funding Allocation Parameters'!$C$6="Other author funding",  MIN(W68*'Funding Allocation Parameters'!$E$6, 'Funding Allocation Parameters'!$G$6), IF('Funding Allocation Parameters'!$C$6="Any discretionary funds (grants if available, other if no grants)", MIN(W68*'Funding Allocation Parameters'!$E$6, 'Funding Allocation Parameters'!$G$6), IF('Funding Allocation Parameters'!$C$6="Complex Library Subsidy", 0, 0)))))</f>
        <v>1522.1976000000004</v>
      </c>
      <c r="AC68" s="177">
        <f t="shared" si="37"/>
        <v>0</v>
      </c>
      <c r="AD68" s="177">
        <f t="shared" si="38"/>
        <v>0</v>
      </c>
      <c r="AE68" s="180">
        <f>IF('Funding Allocation Parameters'!$C$7="Basic Library Subsidy", MIN(AC68*'Funding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MIN(AC68*VLOOKUP(CONCATENATE($A68, 'Funding Allocation Parameters'!$I$7), 'Library Subsidy Complex'!$C$2:$J$55, 2, FALSE), VLOOKUP(CONCATENATE($A68, 'Funding Allocation Parameters'!$I$7), 'Library Subsidy Complex'!$C$2:$J$55, 4, FALSE)), 0)))))</f>
        <v>0</v>
      </c>
      <c r="AF68" s="180">
        <f>IF('Funding Allocation Parameters'!$C$7="Basic Library Subsidy", 0, IF('Funding Allocation Parameters'!$C$7="Grant funding",MIN(AC68*'Funding Allocation Parameters'!$E$7, 'Funding Allocation Parameters'!$G$7), IF('Funding Allocation Parameters'!$C$7="Other author funding", 0, IF('Funding Allocation Parameters'!$C$7="Any discretionary funds (grants if available, other if no grants)", MIN(AC68*'Funding Allocation Parameters'!$E$7, 'Funding Allocation Parameters'!$G$7), IF('Funding Allocation Parameters'!$C$7="Complex Library Subsidy", 0, 0)))))</f>
        <v>0</v>
      </c>
      <c r="AG68" s="180">
        <f>IF('Funding Allocation Parameters'!$C$7="Basic Library Subsidy", 0, IF('Funding Allocation Parameters'!$C$7="Grant funding", 0, IF('Funding Allocation Parameters'!$C$7="Other author funding",  MIN(AC68*'Funding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" s="180">
        <f>IF('Funding Allocation Parameters'!$C$7="Basic Library Subsidy", MIN(AD68*'Funding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MIN(AD68*VLOOKUP(CONCATENATE($A68, 'Funding Allocation Parameters'!$I$7), 'Library Subsidy Complex'!$C$2:$J$55, 3, FALSE), VLOOKUP(CONCATENATE($A68, 'Funding Allocation Parameters'!$I$7), 'Library Subsidy Complex'!$C$2:$J$55, 5, FALSE)), 0)))))</f>
        <v>0</v>
      </c>
      <c r="AI68" s="180">
        <f>IF('Funding Allocation Parameters'!$C$7="Basic Library Subsidy", 0, IF('Funding Allocation Parameters'!$C$7="Grant funding", 0, IF('Funding Allocation Parameters'!$C$7="Other author funding",  MIN(AD68*'Funding Allocation Parameters'!$E$7, 'Funding Allocation Parameters'!$G$7), IF('Funding Allocation Parameters'!$C$7="Any discretionary funds (grants if available, other if no grants)", MIN(AD68*'Funding Allocation Parameters'!$E$7, 'Funding Allocation Parameters'!$G$7), IF('Funding Allocation Parameters'!$C$7="Complex Library Subsidy", 0, 0)))))</f>
        <v>0</v>
      </c>
      <c r="AJ68" s="177">
        <f t="shared" si="39"/>
        <v>0</v>
      </c>
      <c r="AK68" s="177">
        <f t="shared" si="40"/>
        <v>0</v>
      </c>
      <c r="AL68" s="181">
        <f>IF('Funding Allocation Parameters'!$C$8="Basic Library Subsidy", MIN(AJ68*'Funding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MIN(AJ68*VLOOKUP(CONCATENATE($A68, 'Funding Allocation Parameters'!$I$8), 'Library Subsidy Complex'!$C$2:$J$55, 2, FALSE), VLOOKUP(CONCATENATE($A68, 'Funding Allocation Parameters'!$I$8), 'Library Subsidy Complex'!$C$2:$J$55, 4, FALSE)), 0)))))</f>
        <v>0</v>
      </c>
      <c r="AM68" s="181">
        <f>IF('Funding Allocation Parameters'!$C$8="Basic Library Subsidy", 0, IF('Funding Allocation Parameters'!$C$8="Grant funding",MIN(AJ68*'Funding Allocation Parameters'!$E$8, 'Funding Allocation Parameters'!$G$8), IF('Funding Allocation Parameters'!$C$8="Other author funding", 0, IF('Funding Allocation Parameters'!$C$8="Any discretionary funds (grants if available, other if no grants)", MIN(AJ68*'Funding Allocation Parameters'!$E$8, 'Funding Allocation Parameters'!$G$8), IF('Funding Allocation Parameters'!$C$8="Complex Library Subsidy", 0, 0)))))</f>
        <v>0</v>
      </c>
      <c r="AN68" s="181">
        <f>IF('Funding Allocation Parameters'!$C$8="Basic Library Subsidy", 0, IF('Funding Allocation Parameters'!$C$8="Grant funding", 0, IF('Funding Allocation Parameters'!$C$8="Other author funding",  MIN(AJ68*'Funding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" s="181">
        <f>IF('Funding Allocation Parameters'!$C$8="Basic Library Subsidy", MIN(AK68*'Funding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MIN(AK68*VLOOKUP(CONCATENATE($A68, 'Funding Allocation Parameters'!$I$8), 'Library Subsidy Complex'!$C$2:$J$55, 3, FALSE), VLOOKUP(CONCATENATE($A68, 'Funding Allocation Parameters'!$I$8), 'Library Subsidy Complex'!$C$2:$J$55, 5, FALSE)), 0)))))</f>
        <v>0</v>
      </c>
      <c r="AP68" s="181">
        <f>IF('Funding Allocation Parameters'!$C$8="Basic Library Subsidy", 0, IF('Funding Allocation Parameters'!$C$8="Grant funding", 0, IF('Funding Allocation Parameters'!$C$8="Other author funding",  MIN(AK68*'Funding Allocation Parameters'!$E$8, 'Funding Allocation Parameters'!$G$8), IF('Funding Allocation Parameters'!$C$8="Any discretionary funds (grants if available, other if no grants)", MIN(AK68*'Funding Allocation Parameters'!$E$8, 'Funding Allocation Parameters'!$G$8), IF('Funding Allocation Parameters'!$C$8="Complex Library Subsidy", 0, 0)))))</f>
        <v>0</v>
      </c>
      <c r="AQ68" s="177">
        <f t="shared" si="41"/>
        <v>0</v>
      </c>
      <c r="AR68" s="177">
        <f t="shared" si="42"/>
        <v>0</v>
      </c>
      <c r="AS68" s="182">
        <f t="shared" si="43"/>
        <v>1189</v>
      </c>
      <c r="AT68" s="182">
        <f t="shared" si="44"/>
        <v>1522.1976000000004</v>
      </c>
      <c r="AU68" s="182">
        <f t="shared" si="45"/>
        <v>0</v>
      </c>
      <c r="AV68" s="182">
        <f t="shared" si="46"/>
        <v>1189</v>
      </c>
      <c r="AW68" s="182">
        <f t="shared" si="47"/>
        <v>1522.1976000000004</v>
      </c>
      <c r="AX68" s="183">
        <f t="shared" si="48"/>
        <v>789.48584831800008</v>
      </c>
      <c r="AY68" s="183">
        <f t="shared" si="49"/>
        <v>1010.7262098768915</v>
      </c>
      <c r="AZ68" s="183">
        <f t="shared" si="50"/>
        <v>0</v>
      </c>
      <c r="BA68" s="183">
        <f t="shared" si="51"/>
        <v>399.51415168199998</v>
      </c>
      <c r="BB68" s="183">
        <f t="shared" si="52"/>
        <v>511.4713901231089</v>
      </c>
      <c r="BC68" s="184">
        <f t="shared" si="53"/>
        <v>1189</v>
      </c>
      <c r="BD68" s="184">
        <f t="shared" si="54"/>
        <v>0</v>
      </c>
      <c r="BE68" s="184">
        <f t="shared" si="55"/>
        <v>1010.7262098768915</v>
      </c>
      <c r="BF68" s="184">
        <f t="shared" si="56"/>
        <v>511.4713901231089</v>
      </c>
      <c r="BG68" s="102">
        <f t="shared" si="57"/>
        <v>0</v>
      </c>
      <c r="BH68" s="102">
        <f t="shared" si="58"/>
        <v>0</v>
      </c>
      <c r="BI68" s="102">
        <f t="shared" si="59"/>
        <v>0</v>
      </c>
      <c r="BJ68" s="102">
        <f t="shared" si="60"/>
        <v>0.66399146200000003</v>
      </c>
      <c r="BK68" s="102">
        <f t="shared" si="61"/>
        <v>0.33600853799999997</v>
      </c>
      <c r="BL68" s="102">
        <f t="shared" si="62"/>
        <v>0</v>
      </c>
      <c r="BN68" s="102"/>
    </row>
    <row r="69" spans="1:66" x14ac:dyDescent="0.25">
      <c r="A69" s="102" t="s">
        <v>19</v>
      </c>
      <c r="B69" s="102" t="s">
        <v>15</v>
      </c>
      <c r="C69" s="102" t="s">
        <v>10</v>
      </c>
      <c r="D69" s="102" t="s">
        <v>11</v>
      </c>
      <c r="E69" s="102">
        <v>19242</v>
      </c>
      <c r="F69" s="102" t="s">
        <v>9</v>
      </c>
      <c r="G69" s="102">
        <v>2.09</v>
      </c>
      <c r="H69" s="102">
        <v>0</v>
      </c>
      <c r="I69" s="102">
        <v>0</v>
      </c>
      <c r="J69" s="167">
        <f>IFERROR(H69*VLOOKUP(A69, 'Advanced Parameters'!$B$7:$G$20, 6, FALSE)*VLOOKUP(A69, 'Growth Parameters'!$B$6:$H$19, 6, FALSE), 0)</f>
        <v>0</v>
      </c>
      <c r="K69" s="167">
        <f>IFERROR(IF('Advanced Parameters'!$C$5="n",'Raw Data'!I69*VLOOKUP(A69,'Advanced Parameters'!$B$7:$G$20,6,FALSE),J69*VLOOKUP(A69,'Advanced Parameters'!$B$7:$G$20,2,FALSE))*VLOOKUP(A69, 'Growth Parameters'!$B$6:$H$19, 6, FALSE), 0)</f>
        <v>0</v>
      </c>
      <c r="L69" s="167">
        <f t="shared" si="32"/>
        <v>0</v>
      </c>
      <c r="M69" s="168">
        <f>IFERROR(IF(G69="NA","NA",IF(G69&gt;'APC Parameters'!$K$6+VLOOKUP('Raw Data'!A69, 'APC Parameters'!$H$7:$L$20, 4, FALSE), 'APC Parameters'!$L$6+VLOOKUP('Raw Data'!A69, 'APC Parameters'!$H$7:$L$20, 5, FALSE), G69*('APC Parameters'!$J$6+VLOOKUP('Raw Data'!A69, 'APC Parameters'!$H$7:$L$20, 3, FALSE))+'APC Parameters'!$I$6+VLOOKUP('Raw Data'!A69, 'APC Parameters'!$H$7:$L$20, 2, FALSE))), 0)</f>
        <v>2630.326</v>
      </c>
      <c r="N69" s="168">
        <f t="shared" si="33"/>
        <v>0</v>
      </c>
      <c r="O69" s="168">
        <f>IFERROR(IF(M69="NA",VLOOKUP(D69,'Internal Calculations'!$B$10:$C$11,2,FALSE), M69)*VLOOKUP(A69, 'Growth Parameters'!$B$6:$H$19, 7, FALSE), 0)</f>
        <v>2630.326</v>
      </c>
      <c r="P69" s="177">
        <f t="shared" si="34"/>
        <v>0</v>
      </c>
      <c r="Q69" s="178">
        <f>IF('Funding Allocation Parameters'!$C$5="Basic Library Subsidy", MIN(O69*('Funding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MIN($O69*(VLOOKUP(CONCATENATE($A69, 'Funding Allocation Parameters'!$I$5), 'Library Subsidy Complex'!$C$2:$J$55, 2, FALSE)), VLOOKUP(CONCATENATE($A69, 'Funding Allocation Parameters'!$I$5), 'Library Subsidy Complex'!$C$2:$J$55, 4, FALSE)), 0)))))</f>
        <v>1189</v>
      </c>
      <c r="R69" s="178">
        <f>IF('Funding Allocation Parameters'!$C$5="Basic Library Subsidy", 0, IF('Funding Allocation Parameters'!$C$5="Grant funding",MIN(O69*('Funding Allocation Parameters'!$E$5), 'Funding Allocation Parameters'!$G$5), IF('Funding Allocation Parameters'!$C$5="Other author funding", 0, IF('Funding Allocation Parameters'!$C$5="Any discretionary funds (grants if available, other if no grants)", MIN(O69*('Funding Allocation Parameters'!$E$5), 'Funding Allocation Parameters'!$G$5), IF('Funding Allocation Parameters'!$C$5="Complex Library Subsidy", 0, 0)))))</f>
        <v>0</v>
      </c>
      <c r="S69" s="178">
        <f>IF('Funding Allocation Parameters'!$C$5="Basic Library Subsidy", 0, IF('Funding Allocation Parameters'!$C$5="Grant funding", 0, IF('Funding Allocation Parameters'!$C$5="Other author funding",  MIN(O69*('Funding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" s="178">
        <f>IF('Funding Allocation Parameters'!$C$5="Basic Library Subsidy", MIN(O69*('Funding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MIN($O69*(VLOOKUP(CONCATENATE($A69, 'Funding Allocation Parameters'!$I$5), 'Library Subsidy Complex'!$C$2:$J$55, 6, FALSE)), VLOOKUP(CONCATENATE($A69, 'Funding Allocation Parameters'!$I$5), 'Library Subsidy Complex'!$C$2:$J$55, 8, FALSE)), 0)))))</f>
        <v>1189</v>
      </c>
      <c r="U69" s="178">
        <f>IF('Funding Allocation Parameters'!$C$5="Basic Library Subsidy", 0, IF('Funding Allocation Parameters'!$C$5="Grant funding", 0, IF('Funding Allocation Parameters'!$C$5="Other author funding",  MIN(O69*('Funding Allocation Parameters'!$E$5), 'Funding Allocation Parameters'!$G$5), IF('Funding Allocation Parameters'!$C$5="Any discretionary funds (grants if available, other if no grants)", MIN(O69*('Funding Allocation Parameters'!$E$5), 'Funding Allocation Parameters'!$G$5), IF('Funding Allocation Parameters'!$C$5="Complex Library Subsidy", 0, 0)))))</f>
        <v>0</v>
      </c>
      <c r="V69" s="177">
        <f t="shared" si="35"/>
        <v>1441.326</v>
      </c>
      <c r="W69" s="177">
        <f t="shared" si="36"/>
        <v>1441.326</v>
      </c>
      <c r="X69" s="179">
        <f>IF('Funding Allocation Parameters'!$C$6="Basic Library Subsidy", MIN(V69*'Funding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MIN(V69*VLOOKUP(CONCATENATE($A69, 'Funding Allocation Parameters'!$I$6), 'Library Subsidy Complex'!$C$2:$J$55, 2, FALSE), VLOOKUP(CONCATENATE($A69, 'Funding Allocation Parameters'!$I$6), 'Library Subsidy Complex'!$C$2:$J$55, 4, FALSE)), 0)))))</f>
        <v>0</v>
      </c>
      <c r="Y69" s="179">
        <f>IF('Funding Allocation Parameters'!$C$6="Basic Library Subsidy", 0, IF('Funding Allocation Parameters'!$C$6="Grant funding",MIN(V69*'Funding Allocation Parameters'!$E$6, 'Funding Allocation Parameters'!$G$6), IF('Funding Allocation Parameters'!$C$6="Other author funding", 0, IF('Funding Allocation Parameters'!$C$6="Any discretionary funds (grants if available, other if no grants)", MIN(V69*'Funding Allocation Parameters'!$E$6, 'Funding Allocation Parameters'!$G$6), IF('Funding Allocation Parameters'!$C$6="Complex Library Subsidy", 0, 0)))))</f>
        <v>1441.326</v>
      </c>
      <c r="Z69" s="179">
        <f>IF('Funding Allocation Parameters'!$C$6="Basic Library Subsidy", 0, IF('Funding Allocation Parameters'!$C$6="Grant funding", 0, IF('Funding Allocation Parameters'!$C$6="Other author funding",  MIN(V69*'Funding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" s="179">
        <f>IF('Funding Allocation Parameters'!$C$6="Basic Library Subsidy", MIN(W69*'Funding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MIN(W69*VLOOKUP(CONCATENATE($A69, 'Funding Allocation Parameters'!$I$6), 'Library Subsidy Complex'!$C$2:$J$55, 3, FALSE), VLOOKUP(CONCATENATE($A69, 'Funding Allocation Parameters'!$I$6), 'Library Subsidy Complex'!$C$2:$J$55, 5, FALSE)), 0)))))</f>
        <v>0</v>
      </c>
      <c r="AB69" s="179">
        <f>IF('Funding Allocation Parameters'!$C$6="Basic Library Subsidy", 0, IF('Funding Allocation Parameters'!$C$6="Grant funding", 0, IF('Funding Allocation Parameters'!$C$6="Other author funding",  MIN(W69*'Funding Allocation Parameters'!$E$6, 'Funding Allocation Parameters'!$G$6), IF('Funding Allocation Parameters'!$C$6="Any discretionary funds (grants if available, other if no grants)", MIN(W69*'Funding Allocation Parameters'!$E$6, 'Funding Allocation Parameters'!$G$6), IF('Funding Allocation Parameters'!$C$6="Complex Library Subsidy", 0, 0)))))</f>
        <v>1441.326</v>
      </c>
      <c r="AC69" s="177">
        <f t="shared" si="37"/>
        <v>0</v>
      </c>
      <c r="AD69" s="177">
        <f t="shared" si="38"/>
        <v>0</v>
      </c>
      <c r="AE69" s="180">
        <f>IF('Funding Allocation Parameters'!$C$7="Basic Library Subsidy", MIN(AC69*'Funding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MIN(AC69*VLOOKUP(CONCATENATE($A69, 'Funding Allocation Parameters'!$I$7), 'Library Subsidy Complex'!$C$2:$J$55, 2, FALSE), VLOOKUP(CONCATENATE($A69, 'Funding Allocation Parameters'!$I$7), 'Library Subsidy Complex'!$C$2:$J$55, 4, FALSE)), 0)))))</f>
        <v>0</v>
      </c>
      <c r="AF69" s="180">
        <f>IF('Funding Allocation Parameters'!$C$7="Basic Library Subsidy", 0, IF('Funding Allocation Parameters'!$C$7="Grant funding",MIN(AC69*'Funding Allocation Parameters'!$E$7, 'Funding Allocation Parameters'!$G$7), IF('Funding Allocation Parameters'!$C$7="Other author funding", 0, IF('Funding Allocation Parameters'!$C$7="Any discretionary funds (grants if available, other if no grants)", MIN(AC69*'Funding Allocation Parameters'!$E$7, 'Funding Allocation Parameters'!$G$7), IF('Funding Allocation Parameters'!$C$7="Complex Library Subsidy", 0, 0)))))</f>
        <v>0</v>
      </c>
      <c r="AG69" s="180">
        <f>IF('Funding Allocation Parameters'!$C$7="Basic Library Subsidy", 0, IF('Funding Allocation Parameters'!$C$7="Grant funding", 0, IF('Funding Allocation Parameters'!$C$7="Other author funding",  MIN(AC69*'Funding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" s="180">
        <f>IF('Funding Allocation Parameters'!$C$7="Basic Library Subsidy", MIN(AD69*'Funding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MIN(AD69*VLOOKUP(CONCATENATE($A69, 'Funding Allocation Parameters'!$I$7), 'Library Subsidy Complex'!$C$2:$J$55, 3, FALSE), VLOOKUP(CONCATENATE($A69, 'Funding Allocation Parameters'!$I$7), 'Library Subsidy Complex'!$C$2:$J$55, 5, FALSE)), 0)))))</f>
        <v>0</v>
      </c>
      <c r="AI69" s="180">
        <f>IF('Funding Allocation Parameters'!$C$7="Basic Library Subsidy", 0, IF('Funding Allocation Parameters'!$C$7="Grant funding", 0, IF('Funding Allocation Parameters'!$C$7="Other author funding",  MIN(AD69*'Funding Allocation Parameters'!$E$7, 'Funding Allocation Parameters'!$G$7), IF('Funding Allocation Parameters'!$C$7="Any discretionary funds (grants if available, other if no grants)", MIN(AD69*'Funding Allocation Parameters'!$E$7, 'Funding Allocation Parameters'!$G$7), IF('Funding Allocation Parameters'!$C$7="Complex Library Subsidy", 0, 0)))))</f>
        <v>0</v>
      </c>
      <c r="AJ69" s="177">
        <f t="shared" si="39"/>
        <v>0</v>
      </c>
      <c r="AK69" s="177">
        <f t="shared" si="40"/>
        <v>0</v>
      </c>
      <c r="AL69" s="181">
        <f>IF('Funding Allocation Parameters'!$C$8="Basic Library Subsidy", MIN(AJ69*'Funding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MIN(AJ69*VLOOKUP(CONCATENATE($A69, 'Funding Allocation Parameters'!$I$8), 'Library Subsidy Complex'!$C$2:$J$55, 2, FALSE), VLOOKUP(CONCATENATE($A69, 'Funding Allocation Parameters'!$I$8), 'Library Subsidy Complex'!$C$2:$J$55, 4, FALSE)), 0)))))</f>
        <v>0</v>
      </c>
      <c r="AM69" s="181">
        <f>IF('Funding Allocation Parameters'!$C$8="Basic Library Subsidy", 0, IF('Funding Allocation Parameters'!$C$8="Grant funding",MIN(AJ69*'Funding Allocation Parameters'!$E$8, 'Funding Allocation Parameters'!$G$8), IF('Funding Allocation Parameters'!$C$8="Other author funding", 0, IF('Funding Allocation Parameters'!$C$8="Any discretionary funds (grants if available, other if no grants)", MIN(AJ69*'Funding Allocation Parameters'!$E$8, 'Funding Allocation Parameters'!$G$8), IF('Funding Allocation Parameters'!$C$8="Complex Library Subsidy", 0, 0)))))</f>
        <v>0</v>
      </c>
      <c r="AN69" s="181">
        <f>IF('Funding Allocation Parameters'!$C$8="Basic Library Subsidy", 0, IF('Funding Allocation Parameters'!$C$8="Grant funding", 0, IF('Funding Allocation Parameters'!$C$8="Other author funding",  MIN(AJ69*'Funding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" s="181">
        <f>IF('Funding Allocation Parameters'!$C$8="Basic Library Subsidy", MIN(AK69*'Funding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MIN(AK69*VLOOKUP(CONCATENATE($A69, 'Funding Allocation Parameters'!$I$8), 'Library Subsidy Complex'!$C$2:$J$55, 3, FALSE), VLOOKUP(CONCATENATE($A69, 'Funding Allocation Parameters'!$I$8), 'Library Subsidy Complex'!$C$2:$J$55, 5, FALSE)), 0)))))</f>
        <v>0</v>
      </c>
      <c r="AP69" s="181">
        <f>IF('Funding Allocation Parameters'!$C$8="Basic Library Subsidy", 0, IF('Funding Allocation Parameters'!$C$8="Grant funding", 0, IF('Funding Allocation Parameters'!$C$8="Other author funding",  MIN(AK69*'Funding Allocation Parameters'!$E$8, 'Funding Allocation Parameters'!$G$8), IF('Funding Allocation Parameters'!$C$8="Any discretionary funds (grants if available, other if no grants)", MIN(AK69*'Funding Allocation Parameters'!$E$8, 'Funding Allocation Parameters'!$G$8), IF('Funding Allocation Parameters'!$C$8="Complex Library Subsidy", 0, 0)))))</f>
        <v>0</v>
      </c>
      <c r="AQ69" s="177">
        <f t="shared" si="41"/>
        <v>0</v>
      </c>
      <c r="AR69" s="177">
        <f t="shared" si="42"/>
        <v>0</v>
      </c>
      <c r="AS69" s="182">
        <f t="shared" si="43"/>
        <v>1189</v>
      </c>
      <c r="AT69" s="182">
        <f t="shared" si="44"/>
        <v>1441.326</v>
      </c>
      <c r="AU69" s="182">
        <f t="shared" si="45"/>
        <v>0</v>
      </c>
      <c r="AV69" s="182">
        <f t="shared" si="46"/>
        <v>1189</v>
      </c>
      <c r="AW69" s="182">
        <f t="shared" si="47"/>
        <v>1441.326</v>
      </c>
      <c r="AX69" s="183">
        <f t="shared" si="48"/>
        <v>0</v>
      </c>
      <c r="AY69" s="183">
        <f t="shared" si="49"/>
        <v>0</v>
      </c>
      <c r="AZ69" s="183">
        <f t="shared" si="50"/>
        <v>0</v>
      </c>
      <c r="BA69" s="183">
        <f t="shared" si="51"/>
        <v>0</v>
      </c>
      <c r="BB69" s="183">
        <f t="shared" si="52"/>
        <v>0</v>
      </c>
      <c r="BC69" s="184">
        <f t="shared" si="53"/>
        <v>0</v>
      </c>
      <c r="BD69" s="184">
        <f t="shared" si="54"/>
        <v>0</v>
      </c>
      <c r="BE69" s="184">
        <f t="shared" si="55"/>
        <v>0</v>
      </c>
      <c r="BF69" s="184">
        <f t="shared" si="56"/>
        <v>0</v>
      </c>
      <c r="BG69" s="102">
        <f t="shared" si="57"/>
        <v>0</v>
      </c>
      <c r="BH69" s="102">
        <f t="shared" si="58"/>
        <v>0</v>
      </c>
      <c r="BI69" s="102">
        <f t="shared" si="59"/>
        <v>0</v>
      </c>
      <c r="BJ69" s="102">
        <f t="shared" si="60"/>
        <v>0</v>
      </c>
      <c r="BK69" s="102">
        <f t="shared" si="61"/>
        <v>0</v>
      </c>
      <c r="BL69" s="102">
        <f t="shared" si="62"/>
        <v>0</v>
      </c>
      <c r="BN69" s="102"/>
    </row>
    <row r="70" spans="1:66" x14ac:dyDescent="0.25">
      <c r="A70" s="102" t="s">
        <v>19</v>
      </c>
      <c r="B70" s="102" t="s">
        <v>15</v>
      </c>
      <c r="C70" s="102" t="s">
        <v>10</v>
      </c>
      <c r="D70" s="102" t="s">
        <v>11</v>
      </c>
      <c r="E70" s="102">
        <v>21100239259</v>
      </c>
      <c r="F70" s="102" t="s">
        <v>9</v>
      </c>
      <c r="G70" s="102">
        <v>0.32400000000000001</v>
      </c>
      <c r="H70" s="102">
        <v>4</v>
      </c>
      <c r="I70" s="102">
        <v>2.6559658480000001</v>
      </c>
      <c r="J70" s="167">
        <f>IFERROR(H70*VLOOKUP(A70, 'Advanced Parameters'!$B$7:$G$20, 6, FALSE)*VLOOKUP(A70, 'Growth Parameters'!$B$6:$H$19, 6, FALSE), 0)</f>
        <v>4</v>
      </c>
      <c r="K70" s="167">
        <f>IFERROR(IF('Advanced Parameters'!$C$5="n",'Raw Data'!I70*VLOOKUP(A70,'Advanced Parameters'!$B$7:$G$20,6,FALSE),J70*VLOOKUP(A70,'Advanced Parameters'!$B$7:$G$20,2,FALSE))*VLOOKUP(A70, 'Growth Parameters'!$B$6:$H$19, 6, FALSE), 0)</f>
        <v>2.6559658480000001</v>
      </c>
      <c r="L70" s="167">
        <f t="shared" si="32"/>
        <v>1.3440341519999999</v>
      </c>
      <c r="M70" s="168">
        <f>IFERROR(IF(G70="NA","NA",IF(G70&gt;'APC Parameters'!$K$6+VLOOKUP('Raw Data'!A70, 'APC Parameters'!$H$7:$L$20, 4, FALSE), 'APC Parameters'!$L$6+VLOOKUP('Raw Data'!A70, 'APC Parameters'!$H$7:$L$20, 5, FALSE), G70*('APC Parameters'!$J$6+VLOOKUP('Raw Data'!A70, 'APC Parameters'!$H$7:$L$20, 3, FALSE))+'APC Parameters'!$I$6+VLOOKUP('Raw Data'!A70, 'APC Parameters'!$H$7:$L$20, 2, FALSE))), 0)</f>
        <v>1377.5255999999999</v>
      </c>
      <c r="N70" s="168">
        <f t="shared" si="33"/>
        <v>5510.1023999999998</v>
      </c>
      <c r="O70" s="168">
        <f>IFERROR(IF(M70="NA",VLOOKUP(D70,'Internal Calculations'!$B$10:$C$11,2,FALSE), M70)*VLOOKUP(A70, 'Growth Parameters'!$B$6:$H$19, 7, FALSE), 0)</f>
        <v>1377.5255999999999</v>
      </c>
      <c r="P70" s="177">
        <f t="shared" si="34"/>
        <v>5510.1023999999998</v>
      </c>
      <c r="Q70" s="178">
        <f>IF('Funding Allocation Parameters'!$C$5="Basic Library Subsidy", MIN(O70*('Funding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MIN($O70*(VLOOKUP(CONCATENATE($A70, 'Funding Allocation Parameters'!$I$5), 'Library Subsidy Complex'!$C$2:$J$55, 2, FALSE)), VLOOKUP(CONCATENATE($A70, 'Funding Allocation Parameters'!$I$5), 'Library Subsidy Complex'!$C$2:$J$55, 4, FALSE)), 0)))))</f>
        <v>1189</v>
      </c>
      <c r="R70" s="178">
        <f>IF('Funding Allocation Parameters'!$C$5="Basic Library Subsidy", 0, IF('Funding Allocation Parameters'!$C$5="Grant funding",MIN(O70*('Funding Allocation Parameters'!$E$5), 'Funding Allocation Parameters'!$G$5), IF('Funding Allocation Parameters'!$C$5="Other author funding", 0, IF('Funding Allocation Parameters'!$C$5="Any discretionary funds (grants if available, other if no grants)", MIN(O70*('Funding Allocation Parameters'!$E$5), 'Funding Allocation Parameters'!$G$5), IF('Funding Allocation Parameters'!$C$5="Complex Library Subsidy", 0, 0)))))</f>
        <v>0</v>
      </c>
      <c r="S70" s="178">
        <f>IF('Funding Allocation Parameters'!$C$5="Basic Library Subsidy", 0, IF('Funding Allocation Parameters'!$C$5="Grant funding", 0, IF('Funding Allocation Parameters'!$C$5="Other author funding",  MIN(O70*('Funding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" s="178">
        <f>IF('Funding Allocation Parameters'!$C$5="Basic Library Subsidy", MIN(O70*('Funding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MIN($O70*(VLOOKUP(CONCATENATE($A70, 'Funding Allocation Parameters'!$I$5), 'Library Subsidy Complex'!$C$2:$J$55, 6, FALSE)), VLOOKUP(CONCATENATE($A70, 'Funding Allocation Parameters'!$I$5), 'Library Subsidy Complex'!$C$2:$J$55, 8, FALSE)), 0)))))</f>
        <v>1189</v>
      </c>
      <c r="U70" s="178">
        <f>IF('Funding Allocation Parameters'!$C$5="Basic Library Subsidy", 0, IF('Funding Allocation Parameters'!$C$5="Grant funding", 0, IF('Funding Allocation Parameters'!$C$5="Other author funding",  MIN(O70*('Funding Allocation Parameters'!$E$5), 'Funding Allocation Parameters'!$G$5), IF('Funding Allocation Parameters'!$C$5="Any discretionary funds (grants if available, other if no grants)", MIN(O70*('Funding Allocation Parameters'!$E$5), 'Funding Allocation Parameters'!$G$5), IF('Funding Allocation Parameters'!$C$5="Complex Library Subsidy", 0, 0)))))</f>
        <v>0</v>
      </c>
      <c r="V70" s="177">
        <f t="shared" si="35"/>
        <v>188.52559999999994</v>
      </c>
      <c r="W70" s="177">
        <f t="shared" si="36"/>
        <v>188.52559999999994</v>
      </c>
      <c r="X70" s="179">
        <f>IF('Funding Allocation Parameters'!$C$6="Basic Library Subsidy", MIN(V70*'Funding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MIN(V70*VLOOKUP(CONCATENATE($A70, 'Funding Allocation Parameters'!$I$6), 'Library Subsidy Complex'!$C$2:$J$55, 2, FALSE), VLOOKUP(CONCATENATE($A70, 'Funding Allocation Parameters'!$I$6), 'Library Subsidy Complex'!$C$2:$J$55, 4, FALSE)), 0)))))</f>
        <v>0</v>
      </c>
      <c r="Y70" s="179">
        <f>IF('Funding Allocation Parameters'!$C$6="Basic Library Subsidy", 0, IF('Funding Allocation Parameters'!$C$6="Grant funding",MIN(V70*'Funding Allocation Parameters'!$E$6, 'Funding Allocation Parameters'!$G$6), IF('Funding Allocation Parameters'!$C$6="Other author funding", 0, IF('Funding Allocation Parameters'!$C$6="Any discretionary funds (grants if available, other if no grants)", MIN(V70*'Funding Allocation Parameters'!$E$6, 'Funding Allocation Parameters'!$G$6), IF('Funding Allocation Parameters'!$C$6="Complex Library Subsidy", 0, 0)))))</f>
        <v>188.52559999999994</v>
      </c>
      <c r="Z70" s="179">
        <f>IF('Funding Allocation Parameters'!$C$6="Basic Library Subsidy", 0, IF('Funding Allocation Parameters'!$C$6="Grant funding", 0, IF('Funding Allocation Parameters'!$C$6="Other author funding",  MIN(V70*'Funding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" s="179">
        <f>IF('Funding Allocation Parameters'!$C$6="Basic Library Subsidy", MIN(W70*'Funding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MIN(W70*VLOOKUP(CONCATENATE($A70, 'Funding Allocation Parameters'!$I$6), 'Library Subsidy Complex'!$C$2:$J$55, 3, FALSE), VLOOKUP(CONCATENATE($A70, 'Funding Allocation Parameters'!$I$6), 'Library Subsidy Complex'!$C$2:$J$55, 5, FALSE)), 0)))))</f>
        <v>0</v>
      </c>
      <c r="AB70" s="179">
        <f>IF('Funding Allocation Parameters'!$C$6="Basic Library Subsidy", 0, IF('Funding Allocation Parameters'!$C$6="Grant funding", 0, IF('Funding Allocation Parameters'!$C$6="Other author funding",  MIN(W70*'Funding Allocation Parameters'!$E$6, 'Funding Allocation Parameters'!$G$6), IF('Funding Allocation Parameters'!$C$6="Any discretionary funds (grants if available, other if no grants)", MIN(W70*'Funding Allocation Parameters'!$E$6, 'Funding Allocation Parameters'!$G$6), IF('Funding Allocation Parameters'!$C$6="Complex Library Subsidy", 0, 0)))))</f>
        <v>188.52559999999994</v>
      </c>
      <c r="AC70" s="177">
        <f t="shared" si="37"/>
        <v>0</v>
      </c>
      <c r="AD70" s="177">
        <f t="shared" si="38"/>
        <v>0</v>
      </c>
      <c r="AE70" s="180">
        <f>IF('Funding Allocation Parameters'!$C$7="Basic Library Subsidy", MIN(AC70*'Funding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MIN(AC70*VLOOKUP(CONCATENATE($A70, 'Funding Allocation Parameters'!$I$7), 'Library Subsidy Complex'!$C$2:$J$55, 2, FALSE), VLOOKUP(CONCATENATE($A70, 'Funding Allocation Parameters'!$I$7), 'Library Subsidy Complex'!$C$2:$J$55, 4, FALSE)), 0)))))</f>
        <v>0</v>
      </c>
      <c r="AF70" s="180">
        <f>IF('Funding Allocation Parameters'!$C$7="Basic Library Subsidy", 0, IF('Funding Allocation Parameters'!$C$7="Grant funding",MIN(AC70*'Funding Allocation Parameters'!$E$7, 'Funding Allocation Parameters'!$G$7), IF('Funding Allocation Parameters'!$C$7="Other author funding", 0, IF('Funding Allocation Parameters'!$C$7="Any discretionary funds (grants if available, other if no grants)", MIN(AC70*'Funding Allocation Parameters'!$E$7, 'Funding Allocation Parameters'!$G$7), IF('Funding Allocation Parameters'!$C$7="Complex Library Subsidy", 0, 0)))))</f>
        <v>0</v>
      </c>
      <c r="AG70" s="180">
        <f>IF('Funding Allocation Parameters'!$C$7="Basic Library Subsidy", 0, IF('Funding Allocation Parameters'!$C$7="Grant funding", 0, IF('Funding Allocation Parameters'!$C$7="Other author funding",  MIN(AC70*'Funding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" s="180">
        <f>IF('Funding Allocation Parameters'!$C$7="Basic Library Subsidy", MIN(AD70*'Funding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MIN(AD70*VLOOKUP(CONCATENATE($A70, 'Funding Allocation Parameters'!$I$7), 'Library Subsidy Complex'!$C$2:$J$55, 3, FALSE), VLOOKUP(CONCATENATE($A70, 'Funding Allocation Parameters'!$I$7), 'Library Subsidy Complex'!$C$2:$J$55, 5, FALSE)), 0)))))</f>
        <v>0</v>
      </c>
      <c r="AI70" s="180">
        <f>IF('Funding Allocation Parameters'!$C$7="Basic Library Subsidy", 0, IF('Funding Allocation Parameters'!$C$7="Grant funding", 0, IF('Funding Allocation Parameters'!$C$7="Other author funding",  MIN(AD70*'Funding Allocation Parameters'!$E$7, 'Funding Allocation Parameters'!$G$7), IF('Funding Allocation Parameters'!$C$7="Any discretionary funds (grants if available, other if no grants)", MIN(AD70*'Funding Allocation Parameters'!$E$7, 'Funding Allocation Parameters'!$G$7), IF('Funding Allocation Parameters'!$C$7="Complex Library Subsidy", 0, 0)))))</f>
        <v>0</v>
      </c>
      <c r="AJ70" s="177">
        <f t="shared" si="39"/>
        <v>0</v>
      </c>
      <c r="AK70" s="177">
        <f t="shared" si="40"/>
        <v>0</v>
      </c>
      <c r="AL70" s="181">
        <f>IF('Funding Allocation Parameters'!$C$8="Basic Library Subsidy", MIN(AJ70*'Funding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MIN(AJ70*VLOOKUP(CONCATENATE($A70, 'Funding Allocation Parameters'!$I$8), 'Library Subsidy Complex'!$C$2:$J$55, 2, FALSE), VLOOKUP(CONCATENATE($A70, 'Funding Allocation Parameters'!$I$8), 'Library Subsidy Complex'!$C$2:$J$55, 4, FALSE)), 0)))))</f>
        <v>0</v>
      </c>
      <c r="AM70" s="181">
        <f>IF('Funding Allocation Parameters'!$C$8="Basic Library Subsidy", 0, IF('Funding Allocation Parameters'!$C$8="Grant funding",MIN(AJ70*'Funding Allocation Parameters'!$E$8, 'Funding Allocation Parameters'!$G$8), IF('Funding Allocation Parameters'!$C$8="Other author funding", 0, IF('Funding Allocation Parameters'!$C$8="Any discretionary funds (grants if available, other if no grants)", MIN(AJ70*'Funding Allocation Parameters'!$E$8, 'Funding Allocation Parameters'!$G$8), IF('Funding Allocation Parameters'!$C$8="Complex Library Subsidy", 0, 0)))))</f>
        <v>0</v>
      </c>
      <c r="AN70" s="181">
        <f>IF('Funding Allocation Parameters'!$C$8="Basic Library Subsidy", 0, IF('Funding Allocation Parameters'!$C$8="Grant funding", 0, IF('Funding Allocation Parameters'!$C$8="Other author funding",  MIN(AJ70*'Funding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" s="181">
        <f>IF('Funding Allocation Parameters'!$C$8="Basic Library Subsidy", MIN(AK70*'Funding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MIN(AK70*VLOOKUP(CONCATENATE($A70, 'Funding Allocation Parameters'!$I$8), 'Library Subsidy Complex'!$C$2:$J$55, 3, FALSE), VLOOKUP(CONCATENATE($A70, 'Funding Allocation Parameters'!$I$8), 'Library Subsidy Complex'!$C$2:$J$55, 5, FALSE)), 0)))))</f>
        <v>0</v>
      </c>
      <c r="AP70" s="181">
        <f>IF('Funding Allocation Parameters'!$C$8="Basic Library Subsidy", 0, IF('Funding Allocation Parameters'!$C$8="Grant funding", 0, IF('Funding Allocation Parameters'!$C$8="Other author funding",  MIN(AK70*'Funding Allocation Parameters'!$E$8, 'Funding Allocation Parameters'!$G$8), IF('Funding Allocation Parameters'!$C$8="Any discretionary funds (grants if available, other if no grants)", MIN(AK70*'Funding Allocation Parameters'!$E$8, 'Funding Allocation Parameters'!$G$8), IF('Funding Allocation Parameters'!$C$8="Complex Library Subsidy", 0, 0)))))</f>
        <v>0</v>
      </c>
      <c r="AQ70" s="177">
        <f t="shared" si="41"/>
        <v>0</v>
      </c>
      <c r="AR70" s="177">
        <f t="shared" si="42"/>
        <v>0</v>
      </c>
      <c r="AS70" s="182">
        <f t="shared" si="43"/>
        <v>1189</v>
      </c>
      <c r="AT70" s="182">
        <f t="shared" si="44"/>
        <v>188.52559999999994</v>
      </c>
      <c r="AU70" s="182">
        <f t="shared" si="45"/>
        <v>0</v>
      </c>
      <c r="AV70" s="182">
        <f t="shared" si="46"/>
        <v>1189</v>
      </c>
      <c r="AW70" s="182">
        <f t="shared" si="47"/>
        <v>188.52559999999994</v>
      </c>
      <c r="AX70" s="183">
        <f t="shared" si="48"/>
        <v>3157.9433932720003</v>
      </c>
      <c r="AY70" s="183">
        <f t="shared" si="49"/>
        <v>500.71755507370864</v>
      </c>
      <c r="AZ70" s="183">
        <f t="shared" si="50"/>
        <v>0</v>
      </c>
      <c r="BA70" s="183">
        <f t="shared" si="51"/>
        <v>1598.0566067279999</v>
      </c>
      <c r="BB70" s="183">
        <f t="shared" si="52"/>
        <v>253.38484492629109</v>
      </c>
      <c r="BC70" s="184">
        <f t="shared" si="53"/>
        <v>4756</v>
      </c>
      <c r="BD70" s="184">
        <f t="shared" si="54"/>
        <v>0</v>
      </c>
      <c r="BE70" s="184">
        <f t="shared" si="55"/>
        <v>500.71755507370864</v>
      </c>
      <c r="BF70" s="184">
        <f t="shared" si="56"/>
        <v>253.38484492629109</v>
      </c>
      <c r="BG70" s="102">
        <f t="shared" si="57"/>
        <v>0</v>
      </c>
      <c r="BH70" s="102">
        <f t="shared" si="58"/>
        <v>0</v>
      </c>
      <c r="BI70" s="102">
        <f t="shared" si="59"/>
        <v>0</v>
      </c>
      <c r="BJ70" s="102">
        <f t="shared" si="60"/>
        <v>2.6559658480000001</v>
      </c>
      <c r="BK70" s="102">
        <f t="shared" si="61"/>
        <v>1.3440341519999999</v>
      </c>
      <c r="BL70" s="102">
        <f t="shared" si="62"/>
        <v>0</v>
      </c>
      <c r="BN70" s="102"/>
    </row>
    <row r="71" spans="1:66" x14ac:dyDescent="0.25">
      <c r="A71" s="102" t="s">
        <v>19</v>
      </c>
      <c r="B71" s="102" t="s">
        <v>15</v>
      </c>
      <c r="C71" s="102" t="s">
        <v>10</v>
      </c>
      <c r="D71" s="102" t="s">
        <v>11</v>
      </c>
      <c r="E71" s="102">
        <v>21100228529</v>
      </c>
      <c r="F71" s="102" t="s">
        <v>9</v>
      </c>
      <c r="G71" s="102">
        <v>0.38700000000000001</v>
      </c>
      <c r="H71" s="102">
        <v>1</v>
      </c>
      <c r="I71" s="102">
        <v>0.66399146200000003</v>
      </c>
      <c r="J71" s="167">
        <f>IFERROR(H71*VLOOKUP(A71, 'Advanced Parameters'!$B$7:$G$20, 6, FALSE)*VLOOKUP(A71, 'Growth Parameters'!$B$6:$H$19, 6, FALSE), 0)</f>
        <v>1</v>
      </c>
      <c r="K71" s="167">
        <f>IFERROR(IF('Advanced Parameters'!$C$5="n",'Raw Data'!I71*VLOOKUP(A71,'Advanced Parameters'!$B$7:$G$20,6,FALSE),J71*VLOOKUP(A71,'Advanced Parameters'!$B$7:$G$20,2,FALSE))*VLOOKUP(A71, 'Growth Parameters'!$B$6:$H$19, 6, FALSE), 0)</f>
        <v>0.66399146200000003</v>
      </c>
      <c r="L71" s="167">
        <f t="shared" si="32"/>
        <v>0.33600853799999997</v>
      </c>
      <c r="M71" s="168">
        <f>IFERROR(IF(G71="NA","NA",IF(G71&gt;'APC Parameters'!$K$6+VLOOKUP('Raw Data'!A71, 'APC Parameters'!$H$7:$L$20, 4, FALSE), 'APC Parameters'!$L$6+VLOOKUP('Raw Data'!A71, 'APC Parameters'!$H$7:$L$20, 5, FALSE), G71*('APC Parameters'!$J$6+VLOOKUP('Raw Data'!A71, 'APC Parameters'!$H$7:$L$20, 3, FALSE))+'APC Parameters'!$I$6+VLOOKUP('Raw Data'!A71, 'APC Parameters'!$H$7:$L$20, 2, FALSE))), 0)</f>
        <v>1422.2178000000001</v>
      </c>
      <c r="N71" s="168">
        <f t="shared" si="33"/>
        <v>1422.2178000000001</v>
      </c>
      <c r="O71" s="168">
        <f>IFERROR(IF(M71="NA",VLOOKUP(D71,'Internal Calculations'!$B$10:$C$11,2,FALSE), M71)*VLOOKUP(A71, 'Growth Parameters'!$B$6:$H$19, 7, FALSE), 0)</f>
        <v>1422.2178000000001</v>
      </c>
      <c r="P71" s="177">
        <f t="shared" si="34"/>
        <v>1422.2178000000001</v>
      </c>
      <c r="Q71" s="178">
        <f>IF('Funding Allocation Parameters'!$C$5="Basic Library Subsidy", MIN(O71*('Funding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MIN($O71*(VLOOKUP(CONCATENATE($A71, 'Funding Allocation Parameters'!$I$5), 'Library Subsidy Complex'!$C$2:$J$55, 2, FALSE)), VLOOKUP(CONCATENATE($A71, 'Funding Allocation Parameters'!$I$5), 'Library Subsidy Complex'!$C$2:$J$55, 4, FALSE)), 0)))))</f>
        <v>1189</v>
      </c>
      <c r="R71" s="178">
        <f>IF('Funding Allocation Parameters'!$C$5="Basic Library Subsidy", 0, IF('Funding Allocation Parameters'!$C$5="Grant funding",MIN(O71*('Funding Allocation Parameters'!$E$5), 'Funding Allocation Parameters'!$G$5), IF('Funding Allocation Parameters'!$C$5="Other author funding", 0, IF('Funding Allocation Parameters'!$C$5="Any discretionary funds (grants if available, other if no grants)", MIN(O71*('Funding Allocation Parameters'!$E$5), 'Funding Allocation Parameters'!$G$5), IF('Funding Allocation Parameters'!$C$5="Complex Library Subsidy", 0, 0)))))</f>
        <v>0</v>
      </c>
      <c r="S71" s="178">
        <f>IF('Funding Allocation Parameters'!$C$5="Basic Library Subsidy", 0, IF('Funding Allocation Parameters'!$C$5="Grant funding", 0, IF('Funding Allocation Parameters'!$C$5="Other author funding",  MIN(O71*('Funding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" s="178">
        <f>IF('Funding Allocation Parameters'!$C$5="Basic Library Subsidy", MIN(O71*('Funding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MIN($O71*(VLOOKUP(CONCATENATE($A71, 'Funding Allocation Parameters'!$I$5), 'Library Subsidy Complex'!$C$2:$J$55, 6, FALSE)), VLOOKUP(CONCATENATE($A71, 'Funding Allocation Parameters'!$I$5), 'Library Subsidy Complex'!$C$2:$J$55, 8, FALSE)), 0)))))</f>
        <v>1189</v>
      </c>
      <c r="U71" s="178">
        <f>IF('Funding Allocation Parameters'!$C$5="Basic Library Subsidy", 0, IF('Funding Allocation Parameters'!$C$5="Grant funding", 0, IF('Funding Allocation Parameters'!$C$5="Other author funding",  MIN(O71*('Funding Allocation Parameters'!$E$5), 'Funding Allocation Parameters'!$G$5), IF('Funding Allocation Parameters'!$C$5="Any discretionary funds (grants if available, other if no grants)", MIN(O71*('Funding Allocation Parameters'!$E$5), 'Funding Allocation Parameters'!$G$5), IF('Funding Allocation Parameters'!$C$5="Complex Library Subsidy", 0, 0)))))</f>
        <v>0</v>
      </c>
      <c r="V71" s="177">
        <f t="shared" si="35"/>
        <v>233.21780000000012</v>
      </c>
      <c r="W71" s="177">
        <f t="shared" si="36"/>
        <v>233.21780000000012</v>
      </c>
      <c r="X71" s="179">
        <f>IF('Funding Allocation Parameters'!$C$6="Basic Library Subsidy", MIN(V71*'Funding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MIN(V71*VLOOKUP(CONCATENATE($A71, 'Funding Allocation Parameters'!$I$6), 'Library Subsidy Complex'!$C$2:$J$55, 2, FALSE), VLOOKUP(CONCATENATE($A71, 'Funding Allocation Parameters'!$I$6), 'Library Subsidy Complex'!$C$2:$J$55, 4, FALSE)), 0)))))</f>
        <v>0</v>
      </c>
      <c r="Y71" s="179">
        <f>IF('Funding Allocation Parameters'!$C$6="Basic Library Subsidy", 0, IF('Funding Allocation Parameters'!$C$6="Grant funding",MIN(V71*'Funding Allocation Parameters'!$E$6, 'Funding Allocation Parameters'!$G$6), IF('Funding Allocation Parameters'!$C$6="Other author funding", 0, IF('Funding Allocation Parameters'!$C$6="Any discretionary funds (grants if available, other if no grants)", MIN(V71*'Funding Allocation Parameters'!$E$6, 'Funding Allocation Parameters'!$G$6), IF('Funding Allocation Parameters'!$C$6="Complex Library Subsidy", 0, 0)))))</f>
        <v>233.21780000000012</v>
      </c>
      <c r="Z71" s="179">
        <f>IF('Funding Allocation Parameters'!$C$6="Basic Library Subsidy", 0, IF('Funding Allocation Parameters'!$C$6="Grant funding", 0, IF('Funding Allocation Parameters'!$C$6="Other author funding",  MIN(V71*'Funding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" s="179">
        <f>IF('Funding Allocation Parameters'!$C$6="Basic Library Subsidy", MIN(W71*'Funding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MIN(W71*VLOOKUP(CONCATENATE($A71, 'Funding Allocation Parameters'!$I$6), 'Library Subsidy Complex'!$C$2:$J$55, 3, FALSE), VLOOKUP(CONCATENATE($A71, 'Funding Allocation Parameters'!$I$6), 'Library Subsidy Complex'!$C$2:$J$55, 5, FALSE)), 0)))))</f>
        <v>0</v>
      </c>
      <c r="AB71" s="179">
        <f>IF('Funding Allocation Parameters'!$C$6="Basic Library Subsidy", 0, IF('Funding Allocation Parameters'!$C$6="Grant funding", 0, IF('Funding Allocation Parameters'!$C$6="Other author funding",  MIN(W71*'Funding Allocation Parameters'!$E$6, 'Funding Allocation Parameters'!$G$6), IF('Funding Allocation Parameters'!$C$6="Any discretionary funds (grants if available, other if no grants)", MIN(W71*'Funding Allocation Parameters'!$E$6, 'Funding Allocation Parameters'!$G$6), IF('Funding Allocation Parameters'!$C$6="Complex Library Subsidy", 0, 0)))))</f>
        <v>233.21780000000012</v>
      </c>
      <c r="AC71" s="177">
        <f t="shared" si="37"/>
        <v>0</v>
      </c>
      <c r="AD71" s="177">
        <f t="shared" si="38"/>
        <v>0</v>
      </c>
      <c r="AE71" s="180">
        <f>IF('Funding Allocation Parameters'!$C$7="Basic Library Subsidy", MIN(AC71*'Funding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MIN(AC71*VLOOKUP(CONCATENATE($A71, 'Funding Allocation Parameters'!$I$7), 'Library Subsidy Complex'!$C$2:$J$55, 2, FALSE), VLOOKUP(CONCATENATE($A71, 'Funding Allocation Parameters'!$I$7), 'Library Subsidy Complex'!$C$2:$J$55, 4, FALSE)), 0)))))</f>
        <v>0</v>
      </c>
      <c r="AF71" s="180">
        <f>IF('Funding Allocation Parameters'!$C$7="Basic Library Subsidy", 0, IF('Funding Allocation Parameters'!$C$7="Grant funding",MIN(AC71*'Funding Allocation Parameters'!$E$7, 'Funding Allocation Parameters'!$G$7), IF('Funding Allocation Parameters'!$C$7="Other author funding", 0, IF('Funding Allocation Parameters'!$C$7="Any discretionary funds (grants if available, other if no grants)", MIN(AC71*'Funding Allocation Parameters'!$E$7, 'Funding Allocation Parameters'!$G$7), IF('Funding Allocation Parameters'!$C$7="Complex Library Subsidy", 0, 0)))))</f>
        <v>0</v>
      </c>
      <c r="AG71" s="180">
        <f>IF('Funding Allocation Parameters'!$C$7="Basic Library Subsidy", 0, IF('Funding Allocation Parameters'!$C$7="Grant funding", 0, IF('Funding Allocation Parameters'!$C$7="Other author funding",  MIN(AC71*'Funding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" s="180">
        <f>IF('Funding Allocation Parameters'!$C$7="Basic Library Subsidy", MIN(AD71*'Funding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MIN(AD71*VLOOKUP(CONCATENATE($A71, 'Funding Allocation Parameters'!$I$7), 'Library Subsidy Complex'!$C$2:$J$55, 3, FALSE), VLOOKUP(CONCATENATE($A71, 'Funding Allocation Parameters'!$I$7), 'Library Subsidy Complex'!$C$2:$J$55, 5, FALSE)), 0)))))</f>
        <v>0</v>
      </c>
      <c r="AI71" s="180">
        <f>IF('Funding Allocation Parameters'!$C$7="Basic Library Subsidy", 0, IF('Funding Allocation Parameters'!$C$7="Grant funding", 0, IF('Funding Allocation Parameters'!$C$7="Other author funding",  MIN(AD71*'Funding Allocation Parameters'!$E$7, 'Funding Allocation Parameters'!$G$7), IF('Funding Allocation Parameters'!$C$7="Any discretionary funds (grants if available, other if no grants)", MIN(AD71*'Funding Allocation Parameters'!$E$7, 'Funding Allocation Parameters'!$G$7), IF('Funding Allocation Parameters'!$C$7="Complex Library Subsidy", 0, 0)))))</f>
        <v>0</v>
      </c>
      <c r="AJ71" s="177">
        <f t="shared" si="39"/>
        <v>0</v>
      </c>
      <c r="AK71" s="177">
        <f t="shared" si="40"/>
        <v>0</v>
      </c>
      <c r="AL71" s="181">
        <f>IF('Funding Allocation Parameters'!$C$8="Basic Library Subsidy", MIN(AJ71*'Funding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MIN(AJ71*VLOOKUP(CONCATENATE($A71, 'Funding Allocation Parameters'!$I$8), 'Library Subsidy Complex'!$C$2:$J$55, 2, FALSE), VLOOKUP(CONCATENATE($A71, 'Funding Allocation Parameters'!$I$8), 'Library Subsidy Complex'!$C$2:$J$55, 4, FALSE)), 0)))))</f>
        <v>0</v>
      </c>
      <c r="AM71" s="181">
        <f>IF('Funding Allocation Parameters'!$C$8="Basic Library Subsidy", 0, IF('Funding Allocation Parameters'!$C$8="Grant funding",MIN(AJ71*'Funding Allocation Parameters'!$E$8, 'Funding Allocation Parameters'!$G$8), IF('Funding Allocation Parameters'!$C$8="Other author funding", 0, IF('Funding Allocation Parameters'!$C$8="Any discretionary funds (grants if available, other if no grants)", MIN(AJ71*'Funding Allocation Parameters'!$E$8, 'Funding Allocation Parameters'!$G$8), IF('Funding Allocation Parameters'!$C$8="Complex Library Subsidy", 0, 0)))))</f>
        <v>0</v>
      </c>
      <c r="AN71" s="181">
        <f>IF('Funding Allocation Parameters'!$C$8="Basic Library Subsidy", 0, IF('Funding Allocation Parameters'!$C$8="Grant funding", 0, IF('Funding Allocation Parameters'!$C$8="Other author funding",  MIN(AJ71*'Funding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" s="181">
        <f>IF('Funding Allocation Parameters'!$C$8="Basic Library Subsidy", MIN(AK71*'Funding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MIN(AK71*VLOOKUP(CONCATENATE($A71, 'Funding Allocation Parameters'!$I$8), 'Library Subsidy Complex'!$C$2:$J$55, 3, FALSE), VLOOKUP(CONCATENATE($A71, 'Funding Allocation Parameters'!$I$8), 'Library Subsidy Complex'!$C$2:$J$55, 5, FALSE)), 0)))))</f>
        <v>0</v>
      </c>
      <c r="AP71" s="181">
        <f>IF('Funding Allocation Parameters'!$C$8="Basic Library Subsidy", 0, IF('Funding Allocation Parameters'!$C$8="Grant funding", 0, IF('Funding Allocation Parameters'!$C$8="Other author funding",  MIN(AK71*'Funding Allocation Parameters'!$E$8, 'Funding Allocation Parameters'!$G$8), IF('Funding Allocation Parameters'!$C$8="Any discretionary funds (grants if available, other if no grants)", MIN(AK71*'Funding Allocation Parameters'!$E$8, 'Funding Allocation Parameters'!$G$8), IF('Funding Allocation Parameters'!$C$8="Complex Library Subsidy", 0, 0)))))</f>
        <v>0</v>
      </c>
      <c r="AQ71" s="177">
        <f t="shared" si="41"/>
        <v>0</v>
      </c>
      <c r="AR71" s="177">
        <f t="shared" si="42"/>
        <v>0</v>
      </c>
      <c r="AS71" s="182">
        <f t="shared" si="43"/>
        <v>1189</v>
      </c>
      <c r="AT71" s="182">
        <f t="shared" si="44"/>
        <v>233.21780000000012</v>
      </c>
      <c r="AU71" s="182">
        <f t="shared" si="45"/>
        <v>0</v>
      </c>
      <c r="AV71" s="182">
        <f t="shared" si="46"/>
        <v>1189</v>
      </c>
      <c r="AW71" s="182">
        <f t="shared" si="47"/>
        <v>233.21780000000012</v>
      </c>
      <c r="AX71" s="183">
        <f t="shared" si="48"/>
        <v>789.48584831800008</v>
      </c>
      <c r="AY71" s="183">
        <f t="shared" si="49"/>
        <v>154.85462798642368</v>
      </c>
      <c r="AZ71" s="183">
        <f t="shared" si="50"/>
        <v>0</v>
      </c>
      <c r="BA71" s="183">
        <f t="shared" si="51"/>
        <v>399.51415168199998</v>
      </c>
      <c r="BB71" s="183">
        <f t="shared" si="52"/>
        <v>78.363172013576431</v>
      </c>
      <c r="BC71" s="184">
        <f t="shared" si="53"/>
        <v>1189</v>
      </c>
      <c r="BD71" s="184">
        <f t="shared" si="54"/>
        <v>0</v>
      </c>
      <c r="BE71" s="184">
        <f t="shared" si="55"/>
        <v>154.85462798642368</v>
      </c>
      <c r="BF71" s="184">
        <f t="shared" si="56"/>
        <v>78.363172013576431</v>
      </c>
      <c r="BG71" s="102">
        <f t="shared" si="57"/>
        <v>0</v>
      </c>
      <c r="BH71" s="102">
        <f t="shared" si="58"/>
        <v>0</v>
      </c>
      <c r="BI71" s="102">
        <f t="shared" si="59"/>
        <v>0</v>
      </c>
      <c r="BJ71" s="102">
        <f t="shared" si="60"/>
        <v>0.66399146200000003</v>
      </c>
      <c r="BK71" s="102">
        <f t="shared" si="61"/>
        <v>0.33600853799999997</v>
      </c>
      <c r="BL71" s="102">
        <f t="shared" si="62"/>
        <v>0</v>
      </c>
      <c r="BN71" s="102"/>
    </row>
    <row r="72" spans="1:66" x14ac:dyDescent="0.25">
      <c r="A72" s="102" t="s">
        <v>19</v>
      </c>
      <c r="B72" s="102" t="s">
        <v>15</v>
      </c>
      <c r="C72" s="102" t="s">
        <v>10</v>
      </c>
      <c r="D72" s="102" t="s">
        <v>11</v>
      </c>
      <c r="E72" s="102">
        <v>21100248828</v>
      </c>
      <c r="F72" s="102" t="s">
        <v>9</v>
      </c>
      <c r="G72" s="102">
        <v>0.06</v>
      </c>
      <c r="H72" s="102">
        <v>1</v>
      </c>
      <c r="I72" s="102">
        <v>0.66399146200000003</v>
      </c>
      <c r="J72" s="167">
        <f>IFERROR(H72*VLOOKUP(A72, 'Advanced Parameters'!$B$7:$G$20, 6, FALSE)*VLOOKUP(A72, 'Growth Parameters'!$B$6:$H$19, 6, FALSE), 0)</f>
        <v>1</v>
      </c>
      <c r="K72" s="167">
        <f>IFERROR(IF('Advanced Parameters'!$C$5="n",'Raw Data'!I72*VLOOKUP(A72,'Advanced Parameters'!$B$7:$G$20,6,FALSE),J72*VLOOKUP(A72,'Advanced Parameters'!$B$7:$G$20,2,FALSE))*VLOOKUP(A72, 'Growth Parameters'!$B$6:$H$19, 6, FALSE), 0)</f>
        <v>0.66399146200000003</v>
      </c>
      <c r="L72" s="167">
        <f t="shared" si="32"/>
        <v>0.33600853799999997</v>
      </c>
      <c r="M72" s="168">
        <f>IFERROR(IF(G72="NA","NA",IF(G72&gt;'APC Parameters'!$K$6+VLOOKUP('Raw Data'!A72, 'APC Parameters'!$H$7:$L$20, 4, FALSE), 'APC Parameters'!$L$6+VLOOKUP('Raw Data'!A72, 'APC Parameters'!$H$7:$L$20, 5, FALSE), G72*('APC Parameters'!$J$6+VLOOKUP('Raw Data'!A72, 'APC Parameters'!$H$7:$L$20, 3, FALSE))+'APC Parameters'!$I$6+VLOOKUP('Raw Data'!A72, 'APC Parameters'!$H$7:$L$20, 2, FALSE))), 0)</f>
        <v>1190.2440000000001</v>
      </c>
      <c r="N72" s="168">
        <f t="shared" si="33"/>
        <v>1190.2440000000001</v>
      </c>
      <c r="O72" s="168">
        <f>IFERROR(IF(M72="NA",VLOOKUP(D72,'Internal Calculations'!$B$10:$C$11,2,FALSE), M72)*VLOOKUP(A72, 'Growth Parameters'!$B$6:$H$19, 7, FALSE), 0)</f>
        <v>1190.2440000000001</v>
      </c>
      <c r="P72" s="177">
        <f t="shared" si="34"/>
        <v>1190.2440000000001</v>
      </c>
      <c r="Q72" s="178">
        <f>IF('Funding Allocation Parameters'!$C$5="Basic Library Subsidy", MIN(O72*('Funding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MIN($O72*(VLOOKUP(CONCATENATE($A72, 'Funding Allocation Parameters'!$I$5), 'Library Subsidy Complex'!$C$2:$J$55, 2, FALSE)), VLOOKUP(CONCATENATE($A72, 'Funding Allocation Parameters'!$I$5), 'Library Subsidy Complex'!$C$2:$J$55, 4, FALSE)), 0)))))</f>
        <v>1189</v>
      </c>
      <c r="R72" s="178">
        <f>IF('Funding Allocation Parameters'!$C$5="Basic Library Subsidy", 0, IF('Funding Allocation Parameters'!$C$5="Grant funding",MIN(O72*('Funding Allocation Parameters'!$E$5), 'Funding Allocation Parameters'!$G$5), IF('Funding Allocation Parameters'!$C$5="Other author funding", 0, IF('Funding Allocation Parameters'!$C$5="Any discretionary funds (grants if available, other if no grants)", MIN(O72*('Funding Allocation Parameters'!$E$5), 'Funding Allocation Parameters'!$G$5), IF('Funding Allocation Parameters'!$C$5="Complex Library Subsidy", 0, 0)))))</f>
        <v>0</v>
      </c>
      <c r="S72" s="178">
        <f>IF('Funding Allocation Parameters'!$C$5="Basic Library Subsidy", 0, IF('Funding Allocation Parameters'!$C$5="Grant funding", 0, IF('Funding Allocation Parameters'!$C$5="Other author funding",  MIN(O72*('Funding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" s="178">
        <f>IF('Funding Allocation Parameters'!$C$5="Basic Library Subsidy", MIN(O72*('Funding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MIN($O72*(VLOOKUP(CONCATENATE($A72, 'Funding Allocation Parameters'!$I$5), 'Library Subsidy Complex'!$C$2:$J$55, 6, FALSE)), VLOOKUP(CONCATENATE($A72, 'Funding Allocation Parameters'!$I$5), 'Library Subsidy Complex'!$C$2:$J$55, 8, FALSE)), 0)))))</f>
        <v>1189</v>
      </c>
      <c r="U72" s="178">
        <f>IF('Funding Allocation Parameters'!$C$5="Basic Library Subsidy", 0, IF('Funding Allocation Parameters'!$C$5="Grant funding", 0, IF('Funding Allocation Parameters'!$C$5="Other author funding",  MIN(O72*('Funding Allocation Parameters'!$E$5), 'Funding Allocation Parameters'!$G$5), IF('Funding Allocation Parameters'!$C$5="Any discretionary funds (grants if available, other if no grants)", MIN(O72*('Funding Allocation Parameters'!$E$5), 'Funding Allocation Parameters'!$G$5), IF('Funding Allocation Parameters'!$C$5="Complex Library Subsidy", 0, 0)))))</f>
        <v>0</v>
      </c>
      <c r="V72" s="177">
        <f t="shared" si="35"/>
        <v>1.2440000000001419</v>
      </c>
      <c r="W72" s="177">
        <f t="shared" si="36"/>
        <v>1.2440000000001419</v>
      </c>
      <c r="X72" s="179">
        <f>IF('Funding Allocation Parameters'!$C$6="Basic Library Subsidy", MIN(V72*'Funding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MIN(V72*VLOOKUP(CONCATENATE($A72, 'Funding Allocation Parameters'!$I$6), 'Library Subsidy Complex'!$C$2:$J$55, 2, FALSE), VLOOKUP(CONCATENATE($A72, 'Funding Allocation Parameters'!$I$6), 'Library Subsidy Complex'!$C$2:$J$55, 4, FALSE)), 0)))))</f>
        <v>0</v>
      </c>
      <c r="Y72" s="179">
        <f>IF('Funding Allocation Parameters'!$C$6="Basic Library Subsidy", 0, IF('Funding Allocation Parameters'!$C$6="Grant funding",MIN(V72*'Funding Allocation Parameters'!$E$6, 'Funding Allocation Parameters'!$G$6), IF('Funding Allocation Parameters'!$C$6="Other author funding", 0, IF('Funding Allocation Parameters'!$C$6="Any discretionary funds (grants if available, other if no grants)", MIN(V72*'Funding Allocation Parameters'!$E$6, 'Funding Allocation Parameters'!$G$6), IF('Funding Allocation Parameters'!$C$6="Complex Library Subsidy", 0, 0)))))</f>
        <v>1.2440000000001419</v>
      </c>
      <c r="Z72" s="179">
        <f>IF('Funding Allocation Parameters'!$C$6="Basic Library Subsidy", 0, IF('Funding Allocation Parameters'!$C$6="Grant funding", 0, IF('Funding Allocation Parameters'!$C$6="Other author funding",  MIN(V72*'Funding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" s="179">
        <f>IF('Funding Allocation Parameters'!$C$6="Basic Library Subsidy", MIN(W72*'Funding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MIN(W72*VLOOKUP(CONCATENATE($A72, 'Funding Allocation Parameters'!$I$6), 'Library Subsidy Complex'!$C$2:$J$55, 3, FALSE), VLOOKUP(CONCATENATE($A72, 'Funding Allocation Parameters'!$I$6), 'Library Subsidy Complex'!$C$2:$J$55, 5, FALSE)), 0)))))</f>
        <v>0</v>
      </c>
      <c r="AB72" s="179">
        <f>IF('Funding Allocation Parameters'!$C$6="Basic Library Subsidy", 0, IF('Funding Allocation Parameters'!$C$6="Grant funding", 0, IF('Funding Allocation Parameters'!$C$6="Other author funding",  MIN(W72*'Funding Allocation Parameters'!$E$6, 'Funding Allocation Parameters'!$G$6), IF('Funding Allocation Parameters'!$C$6="Any discretionary funds (grants if available, other if no grants)", MIN(W72*'Funding Allocation Parameters'!$E$6, 'Funding Allocation Parameters'!$G$6), IF('Funding Allocation Parameters'!$C$6="Complex Library Subsidy", 0, 0)))))</f>
        <v>1.2440000000001419</v>
      </c>
      <c r="AC72" s="177">
        <f t="shared" si="37"/>
        <v>0</v>
      </c>
      <c r="AD72" s="177">
        <f t="shared" si="38"/>
        <v>0</v>
      </c>
      <c r="AE72" s="180">
        <f>IF('Funding Allocation Parameters'!$C$7="Basic Library Subsidy", MIN(AC72*'Funding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MIN(AC72*VLOOKUP(CONCATENATE($A72, 'Funding Allocation Parameters'!$I$7), 'Library Subsidy Complex'!$C$2:$J$55, 2, FALSE), VLOOKUP(CONCATENATE($A72, 'Funding Allocation Parameters'!$I$7), 'Library Subsidy Complex'!$C$2:$J$55, 4, FALSE)), 0)))))</f>
        <v>0</v>
      </c>
      <c r="AF72" s="180">
        <f>IF('Funding Allocation Parameters'!$C$7="Basic Library Subsidy", 0, IF('Funding Allocation Parameters'!$C$7="Grant funding",MIN(AC72*'Funding Allocation Parameters'!$E$7, 'Funding Allocation Parameters'!$G$7), IF('Funding Allocation Parameters'!$C$7="Other author funding", 0, IF('Funding Allocation Parameters'!$C$7="Any discretionary funds (grants if available, other if no grants)", MIN(AC72*'Funding Allocation Parameters'!$E$7, 'Funding Allocation Parameters'!$G$7), IF('Funding Allocation Parameters'!$C$7="Complex Library Subsidy", 0, 0)))))</f>
        <v>0</v>
      </c>
      <c r="AG72" s="180">
        <f>IF('Funding Allocation Parameters'!$C$7="Basic Library Subsidy", 0, IF('Funding Allocation Parameters'!$C$7="Grant funding", 0, IF('Funding Allocation Parameters'!$C$7="Other author funding",  MIN(AC72*'Funding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" s="180">
        <f>IF('Funding Allocation Parameters'!$C$7="Basic Library Subsidy", MIN(AD72*'Funding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MIN(AD72*VLOOKUP(CONCATENATE($A72, 'Funding Allocation Parameters'!$I$7), 'Library Subsidy Complex'!$C$2:$J$55, 3, FALSE), VLOOKUP(CONCATENATE($A72, 'Funding Allocation Parameters'!$I$7), 'Library Subsidy Complex'!$C$2:$J$55, 5, FALSE)), 0)))))</f>
        <v>0</v>
      </c>
      <c r="AI72" s="180">
        <f>IF('Funding Allocation Parameters'!$C$7="Basic Library Subsidy", 0, IF('Funding Allocation Parameters'!$C$7="Grant funding", 0, IF('Funding Allocation Parameters'!$C$7="Other author funding",  MIN(AD72*'Funding Allocation Parameters'!$E$7, 'Funding Allocation Parameters'!$G$7), IF('Funding Allocation Parameters'!$C$7="Any discretionary funds (grants if available, other if no grants)", MIN(AD72*'Funding Allocation Parameters'!$E$7, 'Funding Allocation Parameters'!$G$7), IF('Funding Allocation Parameters'!$C$7="Complex Library Subsidy", 0, 0)))))</f>
        <v>0</v>
      </c>
      <c r="AJ72" s="177">
        <f t="shared" si="39"/>
        <v>0</v>
      </c>
      <c r="AK72" s="177">
        <f t="shared" si="40"/>
        <v>0</v>
      </c>
      <c r="AL72" s="181">
        <f>IF('Funding Allocation Parameters'!$C$8="Basic Library Subsidy", MIN(AJ72*'Funding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MIN(AJ72*VLOOKUP(CONCATENATE($A72, 'Funding Allocation Parameters'!$I$8), 'Library Subsidy Complex'!$C$2:$J$55, 2, FALSE), VLOOKUP(CONCATENATE($A72, 'Funding Allocation Parameters'!$I$8), 'Library Subsidy Complex'!$C$2:$J$55, 4, FALSE)), 0)))))</f>
        <v>0</v>
      </c>
      <c r="AM72" s="181">
        <f>IF('Funding Allocation Parameters'!$C$8="Basic Library Subsidy", 0, IF('Funding Allocation Parameters'!$C$8="Grant funding",MIN(AJ72*'Funding Allocation Parameters'!$E$8, 'Funding Allocation Parameters'!$G$8), IF('Funding Allocation Parameters'!$C$8="Other author funding", 0, IF('Funding Allocation Parameters'!$C$8="Any discretionary funds (grants if available, other if no grants)", MIN(AJ72*'Funding Allocation Parameters'!$E$8, 'Funding Allocation Parameters'!$G$8), IF('Funding Allocation Parameters'!$C$8="Complex Library Subsidy", 0, 0)))))</f>
        <v>0</v>
      </c>
      <c r="AN72" s="181">
        <f>IF('Funding Allocation Parameters'!$C$8="Basic Library Subsidy", 0, IF('Funding Allocation Parameters'!$C$8="Grant funding", 0, IF('Funding Allocation Parameters'!$C$8="Other author funding",  MIN(AJ72*'Funding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" s="181">
        <f>IF('Funding Allocation Parameters'!$C$8="Basic Library Subsidy", MIN(AK72*'Funding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MIN(AK72*VLOOKUP(CONCATENATE($A72, 'Funding Allocation Parameters'!$I$8), 'Library Subsidy Complex'!$C$2:$J$55, 3, FALSE), VLOOKUP(CONCATENATE($A72, 'Funding Allocation Parameters'!$I$8), 'Library Subsidy Complex'!$C$2:$J$55, 5, FALSE)), 0)))))</f>
        <v>0</v>
      </c>
      <c r="AP72" s="181">
        <f>IF('Funding Allocation Parameters'!$C$8="Basic Library Subsidy", 0, IF('Funding Allocation Parameters'!$C$8="Grant funding", 0, IF('Funding Allocation Parameters'!$C$8="Other author funding",  MIN(AK72*'Funding Allocation Parameters'!$E$8, 'Funding Allocation Parameters'!$G$8), IF('Funding Allocation Parameters'!$C$8="Any discretionary funds (grants if available, other if no grants)", MIN(AK72*'Funding Allocation Parameters'!$E$8, 'Funding Allocation Parameters'!$G$8), IF('Funding Allocation Parameters'!$C$8="Complex Library Subsidy", 0, 0)))))</f>
        <v>0</v>
      </c>
      <c r="AQ72" s="177">
        <f t="shared" si="41"/>
        <v>0</v>
      </c>
      <c r="AR72" s="177">
        <f t="shared" si="42"/>
        <v>0</v>
      </c>
      <c r="AS72" s="182">
        <f t="shared" si="43"/>
        <v>1189</v>
      </c>
      <c r="AT72" s="182">
        <f t="shared" si="44"/>
        <v>1.2440000000001419</v>
      </c>
      <c r="AU72" s="182">
        <f t="shared" si="45"/>
        <v>0</v>
      </c>
      <c r="AV72" s="182">
        <f t="shared" si="46"/>
        <v>1189</v>
      </c>
      <c r="AW72" s="182">
        <f t="shared" si="47"/>
        <v>1.2440000000001419</v>
      </c>
      <c r="AX72" s="183">
        <f t="shared" si="48"/>
        <v>789.48584831800008</v>
      </c>
      <c r="AY72" s="183">
        <f t="shared" si="49"/>
        <v>0.82600537872809421</v>
      </c>
      <c r="AZ72" s="183">
        <f t="shared" si="50"/>
        <v>0</v>
      </c>
      <c r="BA72" s="183">
        <f t="shared" si="51"/>
        <v>399.51415168199998</v>
      </c>
      <c r="BB72" s="183">
        <f t="shared" si="52"/>
        <v>0.41799462127204762</v>
      </c>
      <c r="BC72" s="184">
        <f t="shared" si="53"/>
        <v>1189</v>
      </c>
      <c r="BD72" s="184">
        <f t="shared" si="54"/>
        <v>0</v>
      </c>
      <c r="BE72" s="184">
        <f t="shared" si="55"/>
        <v>0.82600537872809421</v>
      </c>
      <c r="BF72" s="184">
        <f t="shared" si="56"/>
        <v>0.41799462127204762</v>
      </c>
      <c r="BG72" s="102">
        <f t="shared" si="57"/>
        <v>0</v>
      </c>
      <c r="BH72" s="102">
        <f t="shared" si="58"/>
        <v>0</v>
      </c>
      <c r="BI72" s="102">
        <f t="shared" si="59"/>
        <v>0</v>
      </c>
      <c r="BJ72" s="102">
        <f t="shared" si="60"/>
        <v>0.66399146200000003</v>
      </c>
      <c r="BK72" s="102">
        <f t="shared" si="61"/>
        <v>0.33600853799999997</v>
      </c>
      <c r="BL72" s="102">
        <f t="shared" si="62"/>
        <v>0</v>
      </c>
      <c r="BN72" s="102"/>
    </row>
    <row r="73" spans="1:66" x14ac:dyDescent="0.25">
      <c r="A73" s="102" t="s">
        <v>19</v>
      </c>
      <c r="B73" s="102" t="s">
        <v>15</v>
      </c>
      <c r="C73" s="102" t="s">
        <v>10</v>
      </c>
      <c r="D73" s="102" t="s">
        <v>11</v>
      </c>
      <c r="E73" s="102">
        <v>19242</v>
      </c>
      <c r="F73" s="102" t="s">
        <v>9</v>
      </c>
      <c r="G73" s="102">
        <v>2.09</v>
      </c>
      <c r="H73" s="102">
        <v>3</v>
      </c>
      <c r="I73" s="102">
        <v>1.9919743860000001</v>
      </c>
      <c r="J73" s="167">
        <f>IFERROR(H73*VLOOKUP(A73, 'Advanced Parameters'!$B$7:$G$20, 6, FALSE)*VLOOKUP(A73, 'Growth Parameters'!$B$6:$H$19, 6, FALSE), 0)</f>
        <v>3</v>
      </c>
      <c r="K73" s="167">
        <f>IFERROR(IF('Advanced Parameters'!$C$5="n",'Raw Data'!I73*VLOOKUP(A73,'Advanced Parameters'!$B$7:$G$20,6,FALSE),J73*VLOOKUP(A73,'Advanced Parameters'!$B$7:$G$20,2,FALSE))*VLOOKUP(A73, 'Growth Parameters'!$B$6:$H$19, 6, FALSE), 0)</f>
        <v>1.9919743860000001</v>
      </c>
      <c r="L73" s="167">
        <f t="shared" si="32"/>
        <v>1.0080256139999999</v>
      </c>
      <c r="M73" s="168">
        <f>IFERROR(IF(G73="NA","NA",IF(G73&gt;'APC Parameters'!$K$6+VLOOKUP('Raw Data'!A73, 'APC Parameters'!$H$7:$L$20, 4, FALSE), 'APC Parameters'!$L$6+VLOOKUP('Raw Data'!A73, 'APC Parameters'!$H$7:$L$20, 5, FALSE), G73*('APC Parameters'!$J$6+VLOOKUP('Raw Data'!A73, 'APC Parameters'!$H$7:$L$20, 3, FALSE))+'APC Parameters'!$I$6+VLOOKUP('Raw Data'!A73, 'APC Parameters'!$H$7:$L$20, 2, FALSE))), 0)</f>
        <v>2630.326</v>
      </c>
      <c r="N73" s="168">
        <f t="shared" si="33"/>
        <v>7890.9780000000001</v>
      </c>
      <c r="O73" s="168">
        <f>IFERROR(IF(M73="NA",VLOOKUP(D73,'Internal Calculations'!$B$10:$C$11,2,FALSE), M73)*VLOOKUP(A73, 'Growth Parameters'!$B$6:$H$19, 7, FALSE), 0)</f>
        <v>2630.326</v>
      </c>
      <c r="P73" s="177">
        <f t="shared" si="34"/>
        <v>7890.9780000000001</v>
      </c>
      <c r="Q73" s="178">
        <f>IF('Funding Allocation Parameters'!$C$5="Basic Library Subsidy", MIN(O73*('Funding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MIN($O73*(VLOOKUP(CONCATENATE($A73, 'Funding Allocation Parameters'!$I$5), 'Library Subsidy Complex'!$C$2:$J$55, 2, FALSE)), VLOOKUP(CONCATENATE($A73, 'Funding Allocation Parameters'!$I$5), 'Library Subsidy Complex'!$C$2:$J$55, 4, FALSE)), 0)))))</f>
        <v>1189</v>
      </c>
      <c r="R73" s="178">
        <f>IF('Funding Allocation Parameters'!$C$5="Basic Library Subsidy", 0, IF('Funding Allocation Parameters'!$C$5="Grant funding",MIN(O73*('Funding Allocation Parameters'!$E$5), 'Funding Allocation Parameters'!$G$5), IF('Funding Allocation Parameters'!$C$5="Other author funding", 0, IF('Funding Allocation Parameters'!$C$5="Any discretionary funds (grants if available, other if no grants)", MIN(O73*('Funding Allocation Parameters'!$E$5), 'Funding Allocation Parameters'!$G$5), IF('Funding Allocation Parameters'!$C$5="Complex Library Subsidy", 0, 0)))))</f>
        <v>0</v>
      </c>
      <c r="S73" s="178">
        <f>IF('Funding Allocation Parameters'!$C$5="Basic Library Subsidy", 0, IF('Funding Allocation Parameters'!$C$5="Grant funding", 0, IF('Funding Allocation Parameters'!$C$5="Other author funding",  MIN(O73*('Funding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" s="178">
        <f>IF('Funding Allocation Parameters'!$C$5="Basic Library Subsidy", MIN(O73*('Funding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MIN($O73*(VLOOKUP(CONCATENATE($A73, 'Funding Allocation Parameters'!$I$5), 'Library Subsidy Complex'!$C$2:$J$55, 6, FALSE)), VLOOKUP(CONCATENATE($A73, 'Funding Allocation Parameters'!$I$5), 'Library Subsidy Complex'!$C$2:$J$55, 8, FALSE)), 0)))))</f>
        <v>1189</v>
      </c>
      <c r="U73" s="178">
        <f>IF('Funding Allocation Parameters'!$C$5="Basic Library Subsidy", 0, IF('Funding Allocation Parameters'!$C$5="Grant funding", 0, IF('Funding Allocation Parameters'!$C$5="Other author funding",  MIN(O73*('Funding Allocation Parameters'!$E$5), 'Funding Allocation Parameters'!$G$5), IF('Funding Allocation Parameters'!$C$5="Any discretionary funds (grants if available, other if no grants)", MIN(O73*('Funding Allocation Parameters'!$E$5), 'Funding Allocation Parameters'!$G$5), IF('Funding Allocation Parameters'!$C$5="Complex Library Subsidy", 0, 0)))))</f>
        <v>0</v>
      </c>
      <c r="V73" s="177">
        <f t="shared" si="35"/>
        <v>1441.326</v>
      </c>
      <c r="W73" s="177">
        <f t="shared" si="36"/>
        <v>1441.326</v>
      </c>
      <c r="X73" s="179">
        <f>IF('Funding Allocation Parameters'!$C$6="Basic Library Subsidy", MIN(V73*'Funding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MIN(V73*VLOOKUP(CONCATENATE($A73, 'Funding Allocation Parameters'!$I$6), 'Library Subsidy Complex'!$C$2:$J$55, 2, FALSE), VLOOKUP(CONCATENATE($A73, 'Funding Allocation Parameters'!$I$6), 'Library Subsidy Complex'!$C$2:$J$55, 4, FALSE)), 0)))))</f>
        <v>0</v>
      </c>
      <c r="Y73" s="179">
        <f>IF('Funding Allocation Parameters'!$C$6="Basic Library Subsidy", 0, IF('Funding Allocation Parameters'!$C$6="Grant funding",MIN(V73*'Funding Allocation Parameters'!$E$6, 'Funding Allocation Parameters'!$G$6), IF('Funding Allocation Parameters'!$C$6="Other author funding", 0, IF('Funding Allocation Parameters'!$C$6="Any discretionary funds (grants if available, other if no grants)", MIN(V73*'Funding Allocation Parameters'!$E$6, 'Funding Allocation Parameters'!$G$6), IF('Funding Allocation Parameters'!$C$6="Complex Library Subsidy", 0, 0)))))</f>
        <v>1441.326</v>
      </c>
      <c r="Z73" s="179">
        <f>IF('Funding Allocation Parameters'!$C$6="Basic Library Subsidy", 0, IF('Funding Allocation Parameters'!$C$6="Grant funding", 0, IF('Funding Allocation Parameters'!$C$6="Other author funding",  MIN(V73*'Funding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" s="179">
        <f>IF('Funding Allocation Parameters'!$C$6="Basic Library Subsidy", MIN(W73*'Funding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MIN(W73*VLOOKUP(CONCATENATE($A73, 'Funding Allocation Parameters'!$I$6), 'Library Subsidy Complex'!$C$2:$J$55, 3, FALSE), VLOOKUP(CONCATENATE($A73, 'Funding Allocation Parameters'!$I$6), 'Library Subsidy Complex'!$C$2:$J$55, 5, FALSE)), 0)))))</f>
        <v>0</v>
      </c>
      <c r="AB73" s="179">
        <f>IF('Funding Allocation Parameters'!$C$6="Basic Library Subsidy", 0, IF('Funding Allocation Parameters'!$C$6="Grant funding", 0, IF('Funding Allocation Parameters'!$C$6="Other author funding",  MIN(W73*'Funding Allocation Parameters'!$E$6, 'Funding Allocation Parameters'!$G$6), IF('Funding Allocation Parameters'!$C$6="Any discretionary funds (grants if available, other if no grants)", MIN(W73*'Funding Allocation Parameters'!$E$6, 'Funding Allocation Parameters'!$G$6), IF('Funding Allocation Parameters'!$C$6="Complex Library Subsidy", 0, 0)))))</f>
        <v>1441.326</v>
      </c>
      <c r="AC73" s="177">
        <f t="shared" si="37"/>
        <v>0</v>
      </c>
      <c r="AD73" s="177">
        <f t="shared" si="38"/>
        <v>0</v>
      </c>
      <c r="AE73" s="180">
        <f>IF('Funding Allocation Parameters'!$C$7="Basic Library Subsidy", MIN(AC73*'Funding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MIN(AC73*VLOOKUP(CONCATENATE($A73, 'Funding Allocation Parameters'!$I$7), 'Library Subsidy Complex'!$C$2:$J$55, 2, FALSE), VLOOKUP(CONCATENATE($A73, 'Funding Allocation Parameters'!$I$7), 'Library Subsidy Complex'!$C$2:$J$55, 4, FALSE)), 0)))))</f>
        <v>0</v>
      </c>
      <c r="AF73" s="180">
        <f>IF('Funding Allocation Parameters'!$C$7="Basic Library Subsidy", 0, IF('Funding Allocation Parameters'!$C$7="Grant funding",MIN(AC73*'Funding Allocation Parameters'!$E$7, 'Funding Allocation Parameters'!$G$7), IF('Funding Allocation Parameters'!$C$7="Other author funding", 0, IF('Funding Allocation Parameters'!$C$7="Any discretionary funds (grants if available, other if no grants)", MIN(AC73*'Funding Allocation Parameters'!$E$7, 'Funding Allocation Parameters'!$G$7), IF('Funding Allocation Parameters'!$C$7="Complex Library Subsidy", 0, 0)))))</f>
        <v>0</v>
      </c>
      <c r="AG73" s="180">
        <f>IF('Funding Allocation Parameters'!$C$7="Basic Library Subsidy", 0, IF('Funding Allocation Parameters'!$C$7="Grant funding", 0, IF('Funding Allocation Parameters'!$C$7="Other author funding",  MIN(AC73*'Funding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" s="180">
        <f>IF('Funding Allocation Parameters'!$C$7="Basic Library Subsidy", MIN(AD73*'Funding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MIN(AD73*VLOOKUP(CONCATENATE($A73, 'Funding Allocation Parameters'!$I$7), 'Library Subsidy Complex'!$C$2:$J$55, 3, FALSE), VLOOKUP(CONCATENATE($A73, 'Funding Allocation Parameters'!$I$7), 'Library Subsidy Complex'!$C$2:$J$55, 5, FALSE)), 0)))))</f>
        <v>0</v>
      </c>
      <c r="AI73" s="180">
        <f>IF('Funding Allocation Parameters'!$C$7="Basic Library Subsidy", 0, IF('Funding Allocation Parameters'!$C$7="Grant funding", 0, IF('Funding Allocation Parameters'!$C$7="Other author funding",  MIN(AD73*'Funding Allocation Parameters'!$E$7, 'Funding Allocation Parameters'!$G$7), IF('Funding Allocation Parameters'!$C$7="Any discretionary funds (grants if available, other if no grants)", MIN(AD73*'Funding Allocation Parameters'!$E$7, 'Funding Allocation Parameters'!$G$7), IF('Funding Allocation Parameters'!$C$7="Complex Library Subsidy", 0, 0)))))</f>
        <v>0</v>
      </c>
      <c r="AJ73" s="177">
        <f t="shared" si="39"/>
        <v>0</v>
      </c>
      <c r="AK73" s="177">
        <f t="shared" si="40"/>
        <v>0</v>
      </c>
      <c r="AL73" s="181">
        <f>IF('Funding Allocation Parameters'!$C$8="Basic Library Subsidy", MIN(AJ73*'Funding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MIN(AJ73*VLOOKUP(CONCATENATE($A73, 'Funding Allocation Parameters'!$I$8), 'Library Subsidy Complex'!$C$2:$J$55, 2, FALSE), VLOOKUP(CONCATENATE($A73, 'Funding Allocation Parameters'!$I$8), 'Library Subsidy Complex'!$C$2:$J$55, 4, FALSE)), 0)))))</f>
        <v>0</v>
      </c>
      <c r="AM73" s="181">
        <f>IF('Funding Allocation Parameters'!$C$8="Basic Library Subsidy", 0, IF('Funding Allocation Parameters'!$C$8="Grant funding",MIN(AJ73*'Funding Allocation Parameters'!$E$8, 'Funding Allocation Parameters'!$G$8), IF('Funding Allocation Parameters'!$C$8="Other author funding", 0, IF('Funding Allocation Parameters'!$C$8="Any discretionary funds (grants if available, other if no grants)", MIN(AJ73*'Funding Allocation Parameters'!$E$8, 'Funding Allocation Parameters'!$G$8), IF('Funding Allocation Parameters'!$C$8="Complex Library Subsidy", 0, 0)))))</f>
        <v>0</v>
      </c>
      <c r="AN73" s="181">
        <f>IF('Funding Allocation Parameters'!$C$8="Basic Library Subsidy", 0, IF('Funding Allocation Parameters'!$C$8="Grant funding", 0, IF('Funding Allocation Parameters'!$C$8="Other author funding",  MIN(AJ73*'Funding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" s="181">
        <f>IF('Funding Allocation Parameters'!$C$8="Basic Library Subsidy", MIN(AK73*'Funding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MIN(AK73*VLOOKUP(CONCATENATE($A73, 'Funding Allocation Parameters'!$I$8), 'Library Subsidy Complex'!$C$2:$J$55, 3, FALSE), VLOOKUP(CONCATENATE($A73, 'Funding Allocation Parameters'!$I$8), 'Library Subsidy Complex'!$C$2:$J$55, 5, FALSE)), 0)))))</f>
        <v>0</v>
      </c>
      <c r="AP73" s="181">
        <f>IF('Funding Allocation Parameters'!$C$8="Basic Library Subsidy", 0, IF('Funding Allocation Parameters'!$C$8="Grant funding", 0, IF('Funding Allocation Parameters'!$C$8="Other author funding",  MIN(AK73*'Funding Allocation Parameters'!$E$8, 'Funding Allocation Parameters'!$G$8), IF('Funding Allocation Parameters'!$C$8="Any discretionary funds (grants if available, other if no grants)", MIN(AK73*'Funding Allocation Parameters'!$E$8, 'Funding Allocation Parameters'!$G$8), IF('Funding Allocation Parameters'!$C$8="Complex Library Subsidy", 0, 0)))))</f>
        <v>0</v>
      </c>
      <c r="AQ73" s="177">
        <f t="shared" si="41"/>
        <v>0</v>
      </c>
      <c r="AR73" s="177">
        <f t="shared" si="42"/>
        <v>0</v>
      </c>
      <c r="AS73" s="182">
        <f t="shared" si="43"/>
        <v>1189</v>
      </c>
      <c r="AT73" s="182">
        <f t="shared" si="44"/>
        <v>1441.326</v>
      </c>
      <c r="AU73" s="182">
        <f t="shared" si="45"/>
        <v>0</v>
      </c>
      <c r="AV73" s="182">
        <f t="shared" si="46"/>
        <v>1189</v>
      </c>
      <c r="AW73" s="182">
        <f t="shared" si="47"/>
        <v>1441.326</v>
      </c>
      <c r="AX73" s="183">
        <f t="shared" si="48"/>
        <v>2368.4575449540002</v>
      </c>
      <c r="AY73" s="183">
        <f t="shared" si="49"/>
        <v>2871.084473875836</v>
      </c>
      <c r="AZ73" s="183">
        <f t="shared" si="50"/>
        <v>0</v>
      </c>
      <c r="BA73" s="183">
        <f t="shared" si="51"/>
        <v>1198.542455046</v>
      </c>
      <c r="BB73" s="183">
        <f t="shared" si="52"/>
        <v>1452.8935261241638</v>
      </c>
      <c r="BC73" s="184">
        <f t="shared" si="53"/>
        <v>3567</v>
      </c>
      <c r="BD73" s="184">
        <f t="shared" si="54"/>
        <v>0</v>
      </c>
      <c r="BE73" s="184">
        <f t="shared" si="55"/>
        <v>2871.084473875836</v>
      </c>
      <c r="BF73" s="184">
        <f t="shared" si="56"/>
        <v>1452.8935261241638</v>
      </c>
      <c r="BG73" s="102">
        <f t="shared" si="57"/>
        <v>0</v>
      </c>
      <c r="BH73" s="102">
        <f t="shared" si="58"/>
        <v>0</v>
      </c>
      <c r="BI73" s="102">
        <f t="shared" si="59"/>
        <v>0</v>
      </c>
      <c r="BJ73" s="102">
        <f t="shared" si="60"/>
        <v>1.9919743860000001</v>
      </c>
      <c r="BK73" s="102">
        <f t="shared" si="61"/>
        <v>1.0080256139999999</v>
      </c>
      <c r="BL73" s="102">
        <f t="shared" si="62"/>
        <v>0</v>
      </c>
      <c r="BN73" s="102"/>
    </row>
    <row r="74" spans="1:66" x14ac:dyDescent="0.25">
      <c r="A74" s="102" t="s">
        <v>19</v>
      </c>
      <c r="B74" s="102" t="s">
        <v>15</v>
      </c>
      <c r="C74" s="102" t="s">
        <v>10</v>
      </c>
      <c r="D74" s="102" t="s">
        <v>11</v>
      </c>
      <c r="E74" s="102">
        <v>21100286414</v>
      </c>
      <c r="F74" s="102" t="s">
        <v>9</v>
      </c>
      <c r="G74" s="102">
        <v>0.32</v>
      </c>
      <c r="H74" s="102">
        <v>0</v>
      </c>
      <c r="I74" s="102">
        <v>0</v>
      </c>
      <c r="J74" s="167">
        <f>IFERROR(H74*VLOOKUP(A74, 'Advanced Parameters'!$B$7:$G$20, 6, FALSE)*VLOOKUP(A74, 'Growth Parameters'!$B$6:$H$19, 6, FALSE), 0)</f>
        <v>0</v>
      </c>
      <c r="K74" s="167">
        <f>IFERROR(IF('Advanced Parameters'!$C$5="n",'Raw Data'!I74*VLOOKUP(A74,'Advanced Parameters'!$B$7:$G$20,6,FALSE),J74*VLOOKUP(A74,'Advanced Parameters'!$B$7:$G$20,2,FALSE))*VLOOKUP(A74, 'Growth Parameters'!$B$6:$H$19, 6, FALSE), 0)</f>
        <v>0</v>
      </c>
      <c r="L74" s="167">
        <f t="shared" si="32"/>
        <v>0</v>
      </c>
      <c r="M74" s="168">
        <f>IFERROR(IF(G74="NA","NA",IF(G74&gt;'APC Parameters'!$K$6+VLOOKUP('Raw Data'!A74, 'APC Parameters'!$H$7:$L$20, 4, FALSE), 'APC Parameters'!$L$6+VLOOKUP('Raw Data'!A74, 'APC Parameters'!$H$7:$L$20, 5, FALSE), G74*('APC Parameters'!$J$6+VLOOKUP('Raw Data'!A74, 'APC Parameters'!$H$7:$L$20, 3, FALSE))+'APC Parameters'!$I$6+VLOOKUP('Raw Data'!A74, 'APC Parameters'!$H$7:$L$20, 2, FALSE))), 0)</f>
        <v>1374.6880000000001</v>
      </c>
      <c r="N74" s="168">
        <f t="shared" si="33"/>
        <v>0</v>
      </c>
      <c r="O74" s="168">
        <f>IFERROR(IF(M74="NA",VLOOKUP(D74,'Internal Calculations'!$B$10:$C$11,2,FALSE), M74)*VLOOKUP(A74, 'Growth Parameters'!$B$6:$H$19, 7, FALSE), 0)</f>
        <v>1374.6880000000001</v>
      </c>
      <c r="P74" s="177">
        <f t="shared" si="34"/>
        <v>0</v>
      </c>
      <c r="Q74" s="178">
        <f>IF('Funding Allocation Parameters'!$C$5="Basic Library Subsidy", MIN(O74*('Funding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MIN($O74*(VLOOKUP(CONCATENATE($A74, 'Funding Allocation Parameters'!$I$5), 'Library Subsidy Complex'!$C$2:$J$55, 2, FALSE)), VLOOKUP(CONCATENATE($A74, 'Funding Allocation Parameters'!$I$5), 'Library Subsidy Complex'!$C$2:$J$55, 4, FALSE)), 0)))))</f>
        <v>1189</v>
      </c>
      <c r="R74" s="178">
        <f>IF('Funding Allocation Parameters'!$C$5="Basic Library Subsidy", 0, IF('Funding Allocation Parameters'!$C$5="Grant funding",MIN(O74*('Funding Allocation Parameters'!$E$5), 'Funding Allocation Parameters'!$G$5), IF('Funding Allocation Parameters'!$C$5="Other author funding", 0, IF('Funding Allocation Parameters'!$C$5="Any discretionary funds (grants if available, other if no grants)", MIN(O74*('Funding Allocation Parameters'!$E$5), 'Funding Allocation Parameters'!$G$5), IF('Funding Allocation Parameters'!$C$5="Complex Library Subsidy", 0, 0)))))</f>
        <v>0</v>
      </c>
      <c r="S74" s="178">
        <f>IF('Funding Allocation Parameters'!$C$5="Basic Library Subsidy", 0, IF('Funding Allocation Parameters'!$C$5="Grant funding", 0, IF('Funding Allocation Parameters'!$C$5="Other author funding",  MIN(O74*('Funding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" s="178">
        <f>IF('Funding Allocation Parameters'!$C$5="Basic Library Subsidy", MIN(O74*('Funding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MIN($O74*(VLOOKUP(CONCATENATE($A74, 'Funding Allocation Parameters'!$I$5), 'Library Subsidy Complex'!$C$2:$J$55, 6, FALSE)), VLOOKUP(CONCATENATE($A74, 'Funding Allocation Parameters'!$I$5), 'Library Subsidy Complex'!$C$2:$J$55, 8, FALSE)), 0)))))</f>
        <v>1189</v>
      </c>
      <c r="U74" s="178">
        <f>IF('Funding Allocation Parameters'!$C$5="Basic Library Subsidy", 0, IF('Funding Allocation Parameters'!$C$5="Grant funding", 0, IF('Funding Allocation Parameters'!$C$5="Other author funding",  MIN(O74*('Funding Allocation Parameters'!$E$5), 'Funding Allocation Parameters'!$G$5), IF('Funding Allocation Parameters'!$C$5="Any discretionary funds (grants if available, other if no grants)", MIN(O74*('Funding Allocation Parameters'!$E$5), 'Funding Allocation Parameters'!$G$5), IF('Funding Allocation Parameters'!$C$5="Complex Library Subsidy", 0, 0)))))</f>
        <v>0</v>
      </c>
      <c r="V74" s="177">
        <f t="shared" si="35"/>
        <v>185.6880000000001</v>
      </c>
      <c r="W74" s="177">
        <f t="shared" si="36"/>
        <v>185.6880000000001</v>
      </c>
      <c r="X74" s="179">
        <f>IF('Funding Allocation Parameters'!$C$6="Basic Library Subsidy", MIN(V74*'Funding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MIN(V74*VLOOKUP(CONCATENATE($A74, 'Funding Allocation Parameters'!$I$6), 'Library Subsidy Complex'!$C$2:$J$55, 2, FALSE), VLOOKUP(CONCATENATE($A74, 'Funding Allocation Parameters'!$I$6), 'Library Subsidy Complex'!$C$2:$J$55, 4, FALSE)), 0)))))</f>
        <v>0</v>
      </c>
      <c r="Y74" s="179">
        <f>IF('Funding Allocation Parameters'!$C$6="Basic Library Subsidy", 0, IF('Funding Allocation Parameters'!$C$6="Grant funding",MIN(V74*'Funding Allocation Parameters'!$E$6, 'Funding Allocation Parameters'!$G$6), IF('Funding Allocation Parameters'!$C$6="Other author funding", 0, IF('Funding Allocation Parameters'!$C$6="Any discretionary funds (grants if available, other if no grants)", MIN(V74*'Funding Allocation Parameters'!$E$6, 'Funding Allocation Parameters'!$G$6), IF('Funding Allocation Parameters'!$C$6="Complex Library Subsidy", 0, 0)))))</f>
        <v>185.6880000000001</v>
      </c>
      <c r="Z74" s="179">
        <f>IF('Funding Allocation Parameters'!$C$6="Basic Library Subsidy", 0, IF('Funding Allocation Parameters'!$C$6="Grant funding", 0, IF('Funding Allocation Parameters'!$C$6="Other author funding",  MIN(V74*'Funding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" s="179">
        <f>IF('Funding Allocation Parameters'!$C$6="Basic Library Subsidy", MIN(W74*'Funding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MIN(W74*VLOOKUP(CONCATENATE($A74, 'Funding Allocation Parameters'!$I$6), 'Library Subsidy Complex'!$C$2:$J$55, 3, FALSE), VLOOKUP(CONCATENATE($A74, 'Funding Allocation Parameters'!$I$6), 'Library Subsidy Complex'!$C$2:$J$55, 5, FALSE)), 0)))))</f>
        <v>0</v>
      </c>
      <c r="AB74" s="179">
        <f>IF('Funding Allocation Parameters'!$C$6="Basic Library Subsidy", 0, IF('Funding Allocation Parameters'!$C$6="Grant funding", 0, IF('Funding Allocation Parameters'!$C$6="Other author funding",  MIN(W74*'Funding Allocation Parameters'!$E$6, 'Funding Allocation Parameters'!$G$6), IF('Funding Allocation Parameters'!$C$6="Any discretionary funds (grants if available, other if no grants)", MIN(W74*'Funding Allocation Parameters'!$E$6, 'Funding Allocation Parameters'!$G$6), IF('Funding Allocation Parameters'!$C$6="Complex Library Subsidy", 0, 0)))))</f>
        <v>185.6880000000001</v>
      </c>
      <c r="AC74" s="177">
        <f t="shared" si="37"/>
        <v>0</v>
      </c>
      <c r="AD74" s="177">
        <f t="shared" si="38"/>
        <v>0</v>
      </c>
      <c r="AE74" s="180">
        <f>IF('Funding Allocation Parameters'!$C$7="Basic Library Subsidy", MIN(AC74*'Funding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MIN(AC74*VLOOKUP(CONCATENATE($A74, 'Funding Allocation Parameters'!$I$7), 'Library Subsidy Complex'!$C$2:$J$55, 2, FALSE), VLOOKUP(CONCATENATE($A74, 'Funding Allocation Parameters'!$I$7), 'Library Subsidy Complex'!$C$2:$J$55, 4, FALSE)), 0)))))</f>
        <v>0</v>
      </c>
      <c r="AF74" s="180">
        <f>IF('Funding Allocation Parameters'!$C$7="Basic Library Subsidy", 0, IF('Funding Allocation Parameters'!$C$7="Grant funding",MIN(AC74*'Funding Allocation Parameters'!$E$7, 'Funding Allocation Parameters'!$G$7), IF('Funding Allocation Parameters'!$C$7="Other author funding", 0, IF('Funding Allocation Parameters'!$C$7="Any discretionary funds (grants if available, other if no grants)", MIN(AC74*'Funding Allocation Parameters'!$E$7, 'Funding Allocation Parameters'!$G$7), IF('Funding Allocation Parameters'!$C$7="Complex Library Subsidy", 0, 0)))))</f>
        <v>0</v>
      </c>
      <c r="AG74" s="180">
        <f>IF('Funding Allocation Parameters'!$C$7="Basic Library Subsidy", 0, IF('Funding Allocation Parameters'!$C$7="Grant funding", 0, IF('Funding Allocation Parameters'!$C$7="Other author funding",  MIN(AC74*'Funding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" s="180">
        <f>IF('Funding Allocation Parameters'!$C$7="Basic Library Subsidy", MIN(AD74*'Funding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MIN(AD74*VLOOKUP(CONCATENATE($A74, 'Funding Allocation Parameters'!$I$7), 'Library Subsidy Complex'!$C$2:$J$55, 3, FALSE), VLOOKUP(CONCATENATE($A74, 'Funding Allocation Parameters'!$I$7), 'Library Subsidy Complex'!$C$2:$J$55, 5, FALSE)), 0)))))</f>
        <v>0</v>
      </c>
      <c r="AI74" s="180">
        <f>IF('Funding Allocation Parameters'!$C$7="Basic Library Subsidy", 0, IF('Funding Allocation Parameters'!$C$7="Grant funding", 0, IF('Funding Allocation Parameters'!$C$7="Other author funding",  MIN(AD74*'Funding Allocation Parameters'!$E$7, 'Funding Allocation Parameters'!$G$7), IF('Funding Allocation Parameters'!$C$7="Any discretionary funds (grants if available, other if no grants)", MIN(AD74*'Funding Allocation Parameters'!$E$7, 'Funding Allocation Parameters'!$G$7), IF('Funding Allocation Parameters'!$C$7="Complex Library Subsidy", 0, 0)))))</f>
        <v>0</v>
      </c>
      <c r="AJ74" s="177">
        <f t="shared" si="39"/>
        <v>0</v>
      </c>
      <c r="AK74" s="177">
        <f t="shared" si="40"/>
        <v>0</v>
      </c>
      <c r="AL74" s="181">
        <f>IF('Funding Allocation Parameters'!$C$8="Basic Library Subsidy", MIN(AJ74*'Funding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MIN(AJ74*VLOOKUP(CONCATENATE($A74, 'Funding Allocation Parameters'!$I$8), 'Library Subsidy Complex'!$C$2:$J$55, 2, FALSE), VLOOKUP(CONCATENATE($A74, 'Funding Allocation Parameters'!$I$8), 'Library Subsidy Complex'!$C$2:$J$55, 4, FALSE)), 0)))))</f>
        <v>0</v>
      </c>
      <c r="AM74" s="181">
        <f>IF('Funding Allocation Parameters'!$C$8="Basic Library Subsidy", 0, IF('Funding Allocation Parameters'!$C$8="Grant funding",MIN(AJ74*'Funding Allocation Parameters'!$E$8, 'Funding Allocation Parameters'!$G$8), IF('Funding Allocation Parameters'!$C$8="Other author funding", 0, IF('Funding Allocation Parameters'!$C$8="Any discretionary funds (grants if available, other if no grants)", MIN(AJ74*'Funding Allocation Parameters'!$E$8, 'Funding Allocation Parameters'!$G$8), IF('Funding Allocation Parameters'!$C$8="Complex Library Subsidy", 0, 0)))))</f>
        <v>0</v>
      </c>
      <c r="AN74" s="181">
        <f>IF('Funding Allocation Parameters'!$C$8="Basic Library Subsidy", 0, IF('Funding Allocation Parameters'!$C$8="Grant funding", 0, IF('Funding Allocation Parameters'!$C$8="Other author funding",  MIN(AJ74*'Funding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" s="181">
        <f>IF('Funding Allocation Parameters'!$C$8="Basic Library Subsidy", MIN(AK74*'Funding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MIN(AK74*VLOOKUP(CONCATENATE($A74, 'Funding Allocation Parameters'!$I$8), 'Library Subsidy Complex'!$C$2:$J$55, 3, FALSE), VLOOKUP(CONCATENATE($A74, 'Funding Allocation Parameters'!$I$8), 'Library Subsidy Complex'!$C$2:$J$55, 5, FALSE)), 0)))))</f>
        <v>0</v>
      </c>
      <c r="AP74" s="181">
        <f>IF('Funding Allocation Parameters'!$C$8="Basic Library Subsidy", 0, IF('Funding Allocation Parameters'!$C$8="Grant funding", 0, IF('Funding Allocation Parameters'!$C$8="Other author funding",  MIN(AK74*'Funding Allocation Parameters'!$E$8, 'Funding Allocation Parameters'!$G$8), IF('Funding Allocation Parameters'!$C$8="Any discretionary funds (grants if available, other if no grants)", MIN(AK74*'Funding Allocation Parameters'!$E$8, 'Funding Allocation Parameters'!$G$8), IF('Funding Allocation Parameters'!$C$8="Complex Library Subsidy", 0, 0)))))</f>
        <v>0</v>
      </c>
      <c r="AQ74" s="177">
        <f t="shared" si="41"/>
        <v>0</v>
      </c>
      <c r="AR74" s="177">
        <f t="shared" si="42"/>
        <v>0</v>
      </c>
      <c r="AS74" s="182">
        <f t="shared" si="43"/>
        <v>1189</v>
      </c>
      <c r="AT74" s="182">
        <f t="shared" si="44"/>
        <v>185.6880000000001</v>
      </c>
      <c r="AU74" s="182">
        <f t="shared" si="45"/>
        <v>0</v>
      </c>
      <c r="AV74" s="182">
        <f t="shared" si="46"/>
        <v>1189</v>
      </c>
      <c r="AW74" s="182">
        <f t="shared" si="47"/>
        <v>185.6880000000001</v>
      </c>
      <c r="AX74" s="183">
        <f t="shared" si="48"/>
        <v>0</v>
      </c>
      <c r="AY74" s="183">
        <f t="shared" si="49"/>
        <v>0</v>
      </c>
      <c r="AZ74" s="183">
        <f t="shared" si="50"/>
        <v>0</v>
      </c>
      <c r="BA74" s="183">
        <f t="shared" si="51"/>
        <v>0</v>
      </c>
      <c r="BB74" s="183">
        <f t="shared" si="52"/>
        <v>0</v>
      </c>
      <c r="BC74" s="184">
        <f t="shared" si="53"/>
        <v>0</v>
      </c>
      <c r="BD74" s="184">
        <f t="shared" si="54"/>
        <v>0</v>
      </c>
      <c r="BE74" s="184">
        <f t="shared" si="55"/>
        <v>0</v>
      </c>
      <c r="BF74" s="184">
        <f t="shared" si="56"/>
        <v>0</v>
      </c>
      <c r="BG74" s="102">
        <f t="shared" si="57"/>
        <v>0</v>
      </c>
      <c r="BH74" s="102">
        <f t="shared" si="58"/>
        <v>0</v>
      </c>
      <c r="BI74" s="102">
        <f t="shared" si="59"/>
        <v>0</v>
      </c>
      <c r="BJ74" s="102">
        <f t="shared" si="60"/>
        <v>0</v>
      </c>
      <c r="BK74" s="102">
        <f t="shared" si="61"/>
        <v>0</v>
      </c>
      <c r="BL74" s="102">
        <f t="shared" si="62"/>
        <v>0</v>
      </c>
      <c r="BN74" s="102"/>
    </row>
    <row r="75" spans="1:66" x14ac:dyDescent="0.25">
      <c r="A75" s="102" t="s">
        <v>19</v>
      </c>
      <c r="B75" s="102" t="s">
        <v>8</v>
      </c>
      <c r="C75" s="102" t="s">
        <v>10</v>
      </c>
      <c r="D75" s="102" t="s">
        <v>11</v>
      </c>
      <c r="E75" s="102">
        <v>21100199855</v>
      </c>
      <c r="F75" s="102" t="s">
        <v>9</v>
      </c>
      <c r="G75" s="102">
        <v>3.3530000000000002</v>
      </c>
      <c r="H75" s="102">
        <v>0.635009310986965</v>
      </c>
      <c r="I75" s="102">
        <v>0.421640760785848</v>
      </c>
      <c r="J75" s="167">
        <f>IFERROR(H75*VLOOKUP(A75, 'Advanced Parameters'!$B$7:$G$20, 6, FALSE)*VLOOKUP(A75, 'Growth Parameters'!$B$6:$H$19, 6, FALSE), 0)</f>
        <v>0.635009310986965</v>
      </c>
      <c r="K75" s="167">
        <f>IFERROR(IF('Advanced Parameters'!$C$5="n",'Raw Data'!I75*VLOOKUP(A75,'Advanced Parameters'!$B$7:$G$20,6,FALSE),J75*VLOOKUP(A75,'Advanced Parameters'!$B$7:$G$20,2,FALSE))*VLOOKUP(A75, 'Growth Parameters'!$B$6:$H$19, 6, FALSE), 0)</f>
        <v>0.421640760785848</v>
      </c>
      <c r="L75" s="167">
        <f t="shared" si="32"/>
        <v>0.213368550201117</v>
      </c>
      <c r="M75" s="168">
        <f>IFERROR(IF(G75="NA","NA",IF(G75&gt;'APC Parameters'!$K$6+VLOOKUP('Raw Data'!A75, 'APC Parameters'!$H$7:$L$20, 4, FALSE), 'APC Parameters'!$L$6+VLOOKUP('Raw Data'!A75, 'APC Parameters'!$H$7:$L$20, 5, FALSE), G75*('APC Parameters'!$J$6+VLOOKUP('Raw Data'!A75, 'APC Parameters'!$H$7:$L$20, 3, FALSE))+'APC Parameters'!$I$6+VLOOKUP('Raw Data'!A75, 'APC Parameters'!$H$7:$L$20, 2, FALSE))), 0)</f>
        <v>5000</v>
      </c>
      <c r="N75" s="168">
        <f t="shared" si="33"/>
        <v>3175.0465549348251</v>
      </c>
      <c r="O75" s="168">
        <f>IFERROR(IF(M75="NA",VLOOKUP(D75,'Internal Calculations'!$B$10:$C$11,2,FALSE), M75)*VLOOKUP(A75, 'Growth Parameters'!$B$6:$H$19, 7, FALSE), 0)</f>
        <v>5000</v>
      </c>
      <c r="P75" s="177">
        <f t="shared" si="34"/>
        <v>3175.0465549348251</v>
      </c>
      <c r="Q75" s="178">
        <f>IF('Funding Allocation Parameters'!$C$5="Basic Library Subsidy", MIN(O75*('Funding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MIN($O75*(VLOOKUP(CONCATENATE($A75, 'Funding Allocation Parameters'!$I$5), 'Library Subsidy Complex'!$C$2:$J$55, 2, FALSE)), VLOOKUP(CONCATENATE($A75, 'Funding Allocation Parameters'!$I$5), 'Library Subsidy Complex'!$C$2:$J$55, 4, FALSE)), 0)))))</f>
        <v>1189</v>
      </c>
      <c r="R75" s="178">
        <f>IF('Funding Allocation Parameters'!$C$5="Basic Library Subsidy", 0, IF('Funding Allocation Parameters'!$C$5="Grant funding",MIN(O75*('Funding Allocation Parameters'!$E$5), 'Funding Allocation Parameters'!$G$5), IF('Funding Allocation Parameters'!$C$5="Other author funding", 0, IF('Funding Allocation Parameters'!$C$5="Any discretionary funds (grants if available, other if no grants)", MIN(O75*('Funding Allocation Parameters'!$E$5), 'Funding Allocation Parameters'!$G$5), IF('Funding Allocation Parameters'!$C$5="Complex Library Subsidy", 0, 0)))))</f>
        <v>0</v>
      </c>
      <c r="S75" s="178">
        <f>IF('Funding Allocation Parameters'!$C$5="Basic Library Subsidy", 0, IF('Funding Allocation Parameters'!$C$5="Grant funding", 0, IF('Funding Allocation Parameters'!$C$5="Other author funding",  MIN(O75*('Funding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" s="178">
        <f>IF('Funding Allocation Parameters'!$C$5="Basic Library Subsidy", MIN(O75*('Funding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MIN($O75*(VLOOKUP(CONCATENATE($A75, 'Funding Allocation Parameters'!$I$5), 'Library Subsidy Complex'!$C$2:$J$55, 6, FALSE)), VLOOKUP(CONCATENATE($A75, 'Funding Allocation Parameters'!$I$5), 'Library Subsidy Complex'!$C$2:$J$55, 8, FALSE)), 0)))))</f>
        <v>1189</v>
      </c>
      <c r="U75" s="178">
        <f>IF('Funding Allocation Parameters'!$C$5="Basic Library Subsidy", 0, IF('Funding Allocation Parameters'!$C$5="Grant funding", 0, IF('Funding Allocation Parameters'!$C$5="Other author funding",  MIN(O75*('Funding Allocation Parameters'!$E$5), 'Funding Allocation Parameters'!$G$5), IF('Funding Allocation Parameters'!$C$5="Any discretionary funds (grants if available, other if no grants)", MIN(O75*('Funding Allocation Parameters'!$E$5), 'Funding Allocation Parameters'!$G$5), IF('Funding Allocation Parameters'!$C$5="Complex Library Subsidy", 0, 0)))))</f>
        <v>0</v>
      </c>
      <c r="V75" s="177">
        <f t="shared" si="35"/>
        <v>3811</v>
      </c>
      <c r="W75" s="177">
        <f t="shared" si="36"/>
        <v>3811</v>
      </c>
      <c r="X75" s="179">
        <f>IF('Funding Allocation Parameters'!$C$6="Basic Library Subsidy", MIN(V75*'Funding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MIN(V75*VLOOKUP(CONCATENATE($A75, 'Funding Allocation Parameters'!$I$6), 'Library Subsidy Complex'!$C$2:$J$55, 2, FALSE), VLOOKUP(CONCATENATE($A75, 'Funding Allocation Parameters'!$I$6), 'Library Subsidy Complex'!$C$2:$J$55, 4, FALSE)), 0)))))</f>
        <v>0</v>
      </c>
      <c r="Y75" s="179">
        <f>IF('Funding Allocation Parameters'!$C$6="Basic Library Subsidy", 0, IF('Funding Allocation Parameters'!$C$6="Grant funding",MIN(V75*'Funding Allocation Parameters'!$E$6, 'Funding Allocation Parameters'!$G$6), IF('Funding Allocation Parameters'!$C$6="Other author funding", 0, IF('Funding Allocation Parameters'!$C$6="Any discretionary funds (grants if available, other if no grants)", MIN(V75*'Funding Allocation Parameters'!$E$6, 'Funding Allocation Parameters'!$G$6), IF('Funding Allocation Parameters'!$C$6="Complex Library Subsidy", 0, 0)))))</f>
        <v>3811</v>
      </c>
      <c r="Z75" s="179">
        <f>IF('Funding Allocation Parameters'!$C$6="Basic Library Subsidy", 0, IF('Funding Allocation Parameters'!$C$6="Grant funding", 0, IF('Funding Allocation Parameters'!$C$6="Other author funding",  MIN(V75*'Funding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" s="179">
        <f>IF('Funding Allocation Parameters'!$C$6="Basic Library Subsidy", MIN(W75*'Funding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MIN(W75*VLOOKUP(CONCATENATE($A75, 'Funding Allocation Parameters'!$I$6), 'Library Subsidy Complex'!$C$2:$J$55, 3, FALSE), VLOOKUP(CONCATENATE($A75, 'Funding Allocation Parameters'!$I$6), 'Library Subsidy Complex'!$C$2:$J$55, 5, FALSE)), 0)))))</f>
        <v>0</v>
      </c>
      <c r="AB75" s="179">
        <f>IF('Funding Allocation Parameters'!$C$6="Basic Library Subsidy", 0, IF('Funding Allocation Parameters'!$C$6="Grant funding", 0, IF('Funding Allocation Parameters'!$C$6="Other author funding",  MIN(W75*'Funding Allocation Parameters'!$E$6, 'Funding Allocation Parameters'!$G$6), IF('Funding Allocation Parameters'!$C$6="Any discretionary funds (grants if available, other if no grants)", MIN(W75*'Funding Allocation Parameters'!$E$6, 'Funding Allocation Parameters'!$G$6), IF('Funding Allocation Parameters'!$C$6="Complex Library Subsidy", 0, 0)))))</f>
        <v>3811</v>
      </c>
      <c r="AC75" s="177">
        <f t="shared" si="37"/>
        <v>0</v>
      </c>
      <c r="AD75" s="177">
        <f t="shared" si="38"/>
        <v>0</v>
      </c>
      <c r="AE75" s="180">
        <f>IF('Funding Allocation Parameters'!$C$7="Basic Library Subsidy", MIN(AC75*'Funding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MIN(AC75*VLOOKUP(CONCATENATE($A75, 'Funding Allocation Parameters'!$I$7), 'Library Subsidy Complex'!$C$2:$J$55, 2, FALSE), VLOOKUP(CONCATENATE($A75, 'Funding Allocation Parameters'!$I$7), 'Library Subsidy Complex'!$C$2:$J$55, 4, FALSE)), 0)))))</f>
        <v>0</v>
      </c>
      <c r="AF75" s="180">
        <f>IF('Funding Allocation Parameters'!$C$7="Basic Library Subsidy", 0, IF('Funding Allocation Parameters'!$C$7="Grant funding",MIN(AC75*'Funding Allocation Parameters'!$E$7, 'Funding Allocation Parameters'!$G$7), IF('Funding Allocation Parameters'!$C$7="Other author funding", 0, IF('Funding Allocation Parameters'!$C$7="Any discretionary funds (grants if available, other if no grants)", MIN(AC75*'Funding Allocation Parameters'!$E$7, 'Funding Allocation Parameters'!$G$7), IF('Funding Allocation Parameters'!$C$7="Complex Library Subsidy", 0, 0)))))</f>
        <v>0</v>
      </c>
      <c r="AG75" s="180">
        <f>IF('Funding Allocation Parameters'!$C$7="Basic Library Subsidy", 0, IF('Funding Allocation Parameters'!$C$7="Grant funding", 0, IF('Funding Allocation Parameters'!$C$7="Other author funding",  MIN(AC75*'Funding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" s="180">
        <f>IF('Funding Allocation Parameters'!$C$7="Basic Library Subsidy", MIN(AD75*'Funding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MIN(AD75*VLOOKUP(CONCATENATE($A75, 'Funding Allocation Parameters'!$I$7), 'Library Subsidy Complex'!$C$2:$J$55, 3, FALSE), VLOOKUP(CONCATENATE($A75, 'Funding Allocation Parameters'!$I$7), 'Library Subsidy Complex'!$C$2:$J$55, 5, FALSE)), 0)))))</f>
        <v>0</v>
      </c>
      <c r="AI75" s="180">
        <f>IF('Funding Allocation Parameters'!$C$7="Basic Library Subsidy", 0, IF('Funding Allocation Parameters'!$C$7="Grant funding", 0, IF('Funding Allocation Parameters'!$C$7="Other author funding",  MIN(AD75*'Funding Allocation Parameters'!$E$7, 'Funding Allocation Parameters'!$G$7), IF('Funding Allocation Parameters'!$C$7="Any discretionary funds (grants if available, other if no grants)", MIN(AD75*'Funding Allocation Parameters'!$E$7, 'Funding Allocation Parameters'!$G$7), IF('Funding Allocation Parameters'!$C$7="Complex Library Subsidy", 0, 0)))))</f>
        <v>0</v>
      </c>
      <c r="AJ75" s="177">
        <f t="shared" si="39"/>
        <v>0</v>
      </c>
      <c r="AK75" s="177">
        <f t="shared" si="40"/>
        <v>0</v>
      </c>
      <c r="AL75" s="181">
        <f>IF('Funding Allocation Parameters'!$C$8="Basic Library Subsidy", MIN(AJ75*'Funding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MIN(AJ75*VLOOKUP(CONCATENATE($A75, 'Funding Allocation Parameters'!$I$8), 'Library Subsidy Complex'!$C$2:$J$55, 2, FALSE), VLOOKUP(CONCATENATE($A75, 'Funding Allocation Parameters'!$I$8), 'Library Subsidy Complex'!$C$2:$J$55, 4, FALSE)), 0)))))</f>
        <v>0</v>
      </c>
      <c r="AM75" s="181">
        <f>IF('Funding Allocation Parameters'!$C$8="Basic Library Subsidy", 0, IF('Funding Allocation Parameters'!$C$8="Grant funding",MIN(AJ75*'Funding Allocation Parameters'!$E$8, 'Funding Allocation Parameters'!$G$8), IF('Funding Allocation Parameters'!$C$8="Other author funding", 0, IF('Funding Allocation Parameters'!$C$8="Any discretionary funds (grants if available, other if no grants)", MIN(AJ75*'Funding Allocation Parameters'!$E$8, 'Funding Allocation Parameters'!$G$8), IF('Funding Allocation Parameters'!$C$8="Complex Library Subsidy", 0, 0)))))</f>
        <v>0</v>
      </c>
      <c r="AN75" s="181">
        <f>IF('Funding Allocation Parameters'!$C$8="Basic Library Subsidy", 0, IF('Funding Allocation Parameters'!$C$8="Grant funding", 0, IF('Funding Allocation Parameters'!$C$8="Other author funding",  MIN(AJ75*'Funding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" s="181">
        <f>IF('Funding Allocation Parameters'!$C$8="Basic Library Subsidy", MIN(AK75*'Funding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MIN(AK75*VLOOKUP(CONCATENATE($A75, 'Funding Allocation Parameters'!$I$8), 'Library Subsidy Complex'!$C$2:$J$55, 3, FALSE), VLOOKUP(CONCATENATE($A75, 'Funding Allocation Parameters'!$I$8), 'Library Subsidy Complex'!$C$2:$J$55, 5, FALSE)), 0)))))</f>
        <v>0</v>
      </c>
      <c r="AP75" s="181">
        <f>IF('Funding Allocation Parameters'!$C$8="Basic Library Subsidy", 0, IF('Funding Allocation Parameters'!$C$8="Grant funding", 0, IF('Funding Allocation Parameters'!$C$8="Other author funding",  MIN(AK75*'Funding Allocation Parameters'!$E$8, 'Funding Allocation Parameters'!$G$8), IF('Funding Allocation Parameters'!$C$8="Any discretionary funds (grants if available, other if no grants)", MIN(AK75*'Funding Allocation Parameters'!$E$8, 'Funding Allocation Parameters'!$G$8), IF('Funding Allocation Parameters'!$C$8="Complex Library Subsidy", 0, 0)))))</f>
        <v>0</v>
      </c>
      <c r="AQ75" s="177">
        <f t="shared" si="41"/>
        <v>0</v>
      </c>
      <c r="AR75" s="177">
        <f t="shared" si="42"/>
        <v>0</v>
      </c>
      <c r="AS75" s="182">
        <f t="shared" si="43"/>
        <v>1189</v>
      </c>
      <c r="AT75" s="182">
        <f t="shared" si="44"/>
        <v>3811</v>
      </c>
      <c r="AU75" s="182">
        <f t="shared" si="45"/>
        <v>0</v>
      </c>
      <c r="AV75" s="182">
        <f t="shared" si="46"/>
        <v>1189</v>
      </c>
      <c r="AW75" s="182">
        <f t="shared" si="47"/>
        <v>3811</v>
      </c>
      <c r="AX75" s="183">
        <f t="shared" si="48"/>
        <v>501.33086457437327</v>
      </c>
      <c r="AY75" s="183">
        <f t="shared" si="49"/>
        <v>1606.8729393548667</v>
      </c>
      <c r="AZ75" s="183">
        <f t="shared" si="50"/>
        <v>0</v>
      </c>
      <c r="BA75" s="183">
        <f t="shared" si="51"/>
        <v>253.69520618912813</v>
      </c>
      <c r="BB75" s="183">
        <f t="shared" si="52"/>
        <v>813.14754481645684</v>
      </c>
      <c r="BC75" s="184">
        <f t="shared" si="53"/>
        <v>755.02607076350137</v>
      </c>
      <c r="BD75" s="184">
        <f t="shared" si="54"/>
        <v>0</v>
      </c>
      <c r="BE75" s="184">
        <f t="shared" si="55"/>
        <v>1606.8729393548667</v>
      </c>
      <c r="BF75" s="184">
        <f t="shared" si="56"/>
        <v>813.14754481645684</v>
      </c>
      <c r="BG75" s="102">
        <f t="shared" si="57"/>
        <v>0</v>
      </c>
      <c r="BH75" s="102">
        <f t="shared" si="58"/>
        <v>0</v>
      </c>
      <c r="BI75" s="102">
        <f t="shared" si="59"/>
        <v>0</v>
      </c>
      <c r="BJ75" s="102">
        <f t="shared" si="60"/>
        <v>0.421640760785848</v>
      </c>
      <c r="BK75" s="102">
        <f t="shared" si="61"/>
        <v>0.213368550201117</v>
      </c>
      <c r="BL75" s="102">
        <f t="shared" si="62"/>
        <v>0</v>
      </c>
      <c r="BN75" s="102"/>
    </row>
    <row r="76" spans="1:66" x14ac:dyDescent="0.25">
      <c r="A76" s="102" t="s">
        <v>19</v>
      </c>
      <c r="B76" s="102" t="s">
        <v>15</v>
      </c>
      <c r="C76" s="102" t="s">
        <v>10</v>
      </c>
      <c r="D76" s="102" t="s">
        <v>11</v>
      </c>
      <c r="E76" s="102">
        <v>25630</v>
      </c>
      <c r="F76" s="102" t="s">
        <v>9</v>
      </c>
      <c r="G76" s="102">
        <v>1.4850000000000001</v>
      </c>
      <c r="H76" s="102">
        <v>0</v>
      </c>
      <c r="I76" s="102">
        <v>0</v>
      </c>
      <c r="J76" s="167">
        <f>IFERROR(H76*VLOOKUP(A76, 'Advanced Parameters'!$B$7:$G$20, 6, FALSE)*VLOOKUP(A76, 'Growth Parameters'!$B$6:$H$19, 6, FALSE), 0)</f>
        <v>0</v>
      </c>
      <c r="K76" s="167">
        <f>IFERROR(IF('Advanced Parameters'!$C$5="n",'Raw Data'!I76*VLOOKUP(A76,'Advanced Parameters'!$B$7:$G$20,6,FALSE),J76*VLOOKUP(A76,'Advanced Parameters'!$B$7:$G$20,2,FALSE))*VLOOKUP(A76, 'Growth Parameters'!$B$6:$H$19, 6, FALSE), 0)</f>
        <v>0</v>
      </c>
      <c r="L76" s="167">
        <f t="shared" si="32"/>
        <v>0</v>
      </c>
      <c r="M76" s="168">
        <f>IFERROR(IF(G76="NA","NA",IF(G76&gt;'APC Parameters'!$K$6+VLOOKUP('Raw Data'!A76, 'APC Parameters'!$H$7:$L$20, 4, FALSE), 'APC Parameters'!$L$6+VLOOKUP('Raw Data'!A76, 'APC Parameters'!$H$7:$L$20, 5, FALSE), G76*('APC Parameters'!$J$6+VLOOKUP('Raw Data'!A76, 'APC Parameters'!$H$7:$L$20, 3, FALSE))+'APC Parameters'!$I$6+VLOOKUP('Raw Data'!A76, 'APC Parameters'!$H$7:$L$20, 2, FALSE))), 0)</f>
        <v>2201.1390000000001</v>
      </c>
      <c r="N76" s="168">
        <f t="shared" si="33"/>
        <v>0</v>
      </c>
      <c r="O76" s="168">
        <f>IFERROR(IF(M76="NA",VLOOKUP(D76,'Internal Calculations'!$B$10:$C$11,2,FALSE), M76)*VLOOKUP(A76, 'Growth Parameters'!$B$6:$H$19, 7, FALSE), 0)</f>
        <v>2201.1390000000001</v>
      </c>
      <c r="P76" s="177">
        <f t="shared" si="34"/>
        <v>0</v>
      </c>
      <c r="Q76" s="178">
        <f>IF('Funding Allocation Parameters'!$C$5="Basic Library Subsidy", MIN(O76*('Funding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MIN($O76*(VLOOKUP(CONCATENATE($A76, 'Funding Allocation Parameters'!$I$5), 'Library Subsidy Complex'!$C$2:$J$55, 2, FALSE)), VLOOKUP(CONCATENATE($A76, 'Funding Allocation Parameters'!$I$5), 'Library Subsidy Complex'!$C$2:$J$55, 4, FALSE)), 0)))))</f>
        <v>1189</v>
      </c>
      <c r="R76" s="178">
        <f>IF('Funding Allocation Parameters'!$C$5="Basic Library Subsidy", 0, IF('Funding Allocation Parameters'!$C$5="Grant funding",MIN(O76*('Funding Allocation Parameters'!$E$5), 'Funding Allocation Parameters'!$G$5), IF('Funding Allocation Parameters'!$C$5="Other author funding", 0, IF('Funding Allocation Parameters'!$C$5="Any discretionary funds (grants if available, other if no grants)", MIN(O76*('Funding Allocation Parameters'!$E$5), 'Funding Allocation Parameters'!$G$5), IF('Funding Allocation Parameters'!$C$5="Complex Library Subsidy", 0, 0)))))</f>
        <v>0</v>
      </c>
      <c r="S76" s="178">
        <f>IF('Funding Allocation Parameters'!$C$5="Basic Library Subsidy", 0, IF('Funding Allocation Parameters'!$C$5="Grant funding", 0, IF('Funding Allocation Parameters'!$C$5="Other author funding",  MIN(O76*('Funding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" s="178">
        <f>IF('Funding Allocation Parameters'!$C$5="Basic Library Subsidy", MIN(O76*('Funding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MIN($O76*(VLOOKUP(CONCATENATE($A76, 'Funding Allocation Parameters'!$I$5), 'Library Subsidy Complex'!$C$2:$J$55, 6, FALSE)), VLOOKUP(CONCATENATE($A76, 'Funding Allocation Parameters'!$I$5), 'Library Subsidy Complex'!$C$2:$J$55, 8, FALSE)), 0)))))</f>
        <v>1189</v>
      </c>
      <c r="U76" s="178">
        <f>IF('Funding Allocation Parameters'!$C$5="Basic Library Subsidy", 0, IF('Funding Allocation Parameters'!$C$5="Grant funding", 0, IF('Funding Allocation Parameters'!$C$5="Other author funding",  MIN(O76*('Funding Allocation Parameters'!$E$5), 'Funding Allocation Parameters'!$G$5), IF('Funding Allocation Parameters'!$C$5="Any discretionary funds (grants if available, other if no grants)", MIN(O76*('Funding Allocation Parameters'!$E$5), 'Funding Allocation Parameters'!$G$5), IF('Funding Allocation Parameters'!$C$5="Complex Library Subsidy", 0, 0)))))</f>
        <v>0</v>
      </c>
      <c r="V76" s="177">
        <f t="shared" si="35"/>
        <v>1012.1390000000001</v>
      </c>
      <c r="W76" s="177">
        <f t="shared" si="36"/>
        <v>1012.1390000000001</v>
      </c>
      <c r="X76" s="179">
        <f>IF('Funding Allocation Parameters'!$C$6="Basic Library Subsidy", MIN(V76*'Funding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MIN(V76*VLOOKUP(CONCATENATE($A76, 'Funding Allocation Parameters'!$I$6), 'Library Subsidy Complex'!$C$2:$J$55, 2, FALSE), VLOOKUP(CONCATENATE($A76, 'Funding Allocation Parameters'!$I$6), 'Library Subsidy Complex'!$C$2:$J$55, 4, FALSE)), 0)))))</f>
        <v>0</v>
      </c>
      <c r="Y76" s="179">
        <f>IF('Funding Allocation Parameters'!$C$6="Basic Library Subsidy", 0, IF('Funding Allocation Parameters'!$C$6="Grant funding",MIN(V76*'Funding Allocation Parameters'!$E$6, 'Funding Allocation Parameters'!$G$6), IF('Funding Allocation Parameters'!$C$6="Other author funding", 0, IF('Funding Allocation Parameters'!$C$6="Any discretionary funds (grants if available, other if no grants)", MIN(V76*'Funding Allocation Parameters'!$E$6, 'Funding Allocation Parameters'!$G$6), IF('Funding Allocation Parameters'!$C$6="Complex Library Subsidy", 0, 0)))))</f>
        <v>1012.1390000000001</v>
      </c>
      <c r="Z76" s="179">
        <f>IF('Funding Allocation Parameters'!$C$6="Basic Library Subsidy", 0, IF('Funding Allocation Parameters'!$C$6="Grant funding", 0, IF('Funding Allocation Parameters'!$C$6="Other author funding",  MIN(V76*'Funding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" s="179">
        <f>IF('Funding Allocation Parameters'!$C$6="Basic Library Subsidy", MIN(W76*'Funding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MIN(W76*VLOOKUP(CONCATENATE($A76, 'Funding Allocation Parameters'!$I$6), 'Library Subsidy Complex'!$C$2:$J$55, 3, FALSE), VLOOKUP(CONCATENATE($A76, 'Funding Allocation Parameters'!$I$6), 'Library Subsidy Complex'!$C$2:$J$55, 5, FALSE)), 0)))))</f>
        <v>0</v>
      </c>
      <c r="AB76" s="179">
        <f>IF('Funding Allocation Parameters'!$C$6="Basic Library Subsidy", 0, IF('Funding Allocation Parameters'!$C$6="Grant funding", 0, IF('Funding Allocation Parameters'!$C$6="Other author funding",  MIN(W76*'Funding Allocation Parameters'!$E$6, 'Funding Allocation Parameters'!$G$6), IF('Funding Allocation Parameters'!$C$6="Any discretionary funds (grants if available, other if no grants)", MIN(W76*'Funding Allocation Parameters'!$E$6, 'Funding Allocation Parameters'!$G$6), IF('Funding Allocation Parameters'!$C$6="Complex Library Subsidy", 0, 0)))))</f>
        <v>1012.1390000000001</v>
      </c>
      <c r="AC76" s="177">
        <f t="shared" si="37"/>
        <v>0</v>
      </c>
      <c r="AD76" s="177">
        <f t="shared" si="38"/>
        <v>0</v>
      </c>
      <c r="AE76" s="180">
        <f>IF('Funding Allocation Parameters'!$C$7="Basic Library Subsidy", MIN(AC76*'Funding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MIN(AC76*VLOOKUP(CONCATENATE($A76, 'Funding Allocation Parameters'!$I$7), 'Library Subsidy Complex'!$C$2:$J$55, 2, FALSE), VLOOKUP(CONCATENATE($A76, 'Funding Allocation Parameters'!$I$7), 'Library Subsidy Complex'!$C$2:$J$55, 4, FALSE)), 0)))))</f>
        <v>0</v>
      </c>
      <c r="AF76" s="180">
        <f>IF('Funding Allocation Parameters'!$C$7="Basic Library Subsidy", 0, IF('Funding Allocation Parameters'!$C$7="Grant funding",MIN(AC76*'Funding Allocation Parameters'!$E$7, 'Funding Allocation Parameters'!$G$7), IF('Funding Allocation Parameters'!$C$7="Other author funding", 0, IF('Funding Allocation Parameters'!$C$7="Any discretionary funds (grants if available, other if no grants)", MIN(AC76*'Funding Allocation Parameters'!$E$7, 'Funding Allocation Parameters'!$G$7), IF('Funding Allocation Parameters'!$C$7="Complex Library Subsidy", 0, 0)))))</f>
        <v>0</v>
      </c>
      <c r="AG76" s="180">
        <f>IF('Funding Allocation Parameters'!$C$7="Basic Library Subsidy", 0, IF('Funding Allocation Parameters'!$C$7="Grant funding", 0, IF('Funding Allocation Parameters'!$C$7="Other author funding",  MIN(AC76*'Funding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" s="180">
        <f>IF('Funding Allocation Parameters'!$C$7="Basic Library Subsidy", MIN(AD76*'Funding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MIN(AD76*VLOOKUP(CONCATENATE($A76, 'Funding Allocation Parameters'!$I$7), 'Library Subsidy Complex'!$C$2:$J$55, 3, FALSE), VLOOKUP(CONCATENATE($A76, 'Funding Allocation Parameters'!$I$7), 'Library Subsidy Complex'!$C$2:$J$55, 5, FALSE)), 0)))))</f>
        <v>0</v>
      </c>
      <c r="AI76" s="180">
        <f>IF('Funding Allocation Parameters'!$C$7="Basic Library Subsidy", 0, IF('Funding Allocation Parameters'!$C$7="Grant funding", 0, IF('Funding Allocation Parameters'!$C$7="Other author funding",  MIN(AD76*'Funding Allocation Parameters'!$E$7, 'Funding Allocation Parameters'!$G$7), IF('Funding Allocation Parameters'!$C$7="Any discretionary funds (grants if available, other if no grants)", MIN(AD76*'Funding Allocation Parameters'!$E$7, 'Funding Allocation Parameters'!$G$7), IF('Funding Allocation Parameters'!$C$7="Complex Library Subsidy", 0, 0)))))</f>
        <v>0</v>
      </c>
      <c r="AJ76" s="177">
        <f t="shared" si="39"/>
        <v>0</v>
      </c>
      <c r="AK76" s="177">
        <f t="shared" si="40"/>
        <v>0</v>
      </c>
      <c r="AL76" s="181">
        <f>IF('Funding Allocation Parameters'!$C$8="Basic Library Subsidy", MIN(AJ76*'Funding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MIN(AJ76*VLOOKUP(CONCATENATE($A76, 'Funding Allocation Parameters'!$I$8), 'Library Subsidy Complex'!$C$2:$J$55, 2, FALSE), VLOOKUP(CONCATENATE($A76, 'Funding Allocation Parameters'!$I$8), 'Library Subsidy Complex'!$C$2:$J$55, 4, FALSE)), 0)))))</f>
        <v>0</v>
      </c>
      <c r="AM76" s="181">
        <f>IF('Funding Allocation Parameters'!$C$8="Basic Library Subsidy", 0, IF('Funding Allocation Parameters'!$C$8="Grant funding",MIN(AJ76*'Funding Allocation Parameters'!$E$8, 'Funding Allocation Parameters'!$G$8), IF('Funding Allocation Parameters'!$C$8="Other author funding", 0, IF('Funding Allocation Parameters'!$C$8="Any discretionary funds (grants if available, other if no grants)", MIN(AJ76*'Funding Allocation Parameters'!$E$8, 'Funding Allocation Parameters'!$G$8), IF('Funding Allocation Parameters'!$C$8="Complex Library Subsidy", 0, 0)))))</f>
        <v>0</v>
      </c>
      <c r="AN76" s="181">
        <f>IF('Funding Allocation Parameters'!$C$8="Basic Library Subsidy", 0, IF('Funding Allocation Parameters'!$C$8="Grant funding", 0, IF('Funding Allocation Parameters'!$C$8="Other author funding",  MIN(AJ76*'Funding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" s="181">
        <f>IF('Funding Allocation Parameters'!$C$8="Basic Library Subsidy", MIN(AK76*'Funding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MIN(AK76*VLOOKUP(CONCATENATE($A76, 'Funding Allocation Parameters'!$I$8), 'Library Subsidy Complex'!$C$2:$J$55, 3, FALSE), VLOOKUP(CONCATENATE($A76, 'Funding Allocation Parameters'!$I$8), 'Library Subsidy Complex'!$C$2:$J$55, 5, FALSE)), 0)))))</f>
        <v>0</v>
      </c>
      <c r="AP76" s="181">
        <f>IF('Funding Allocation Parameters'!$C$8="Basic Library Subsidy", 0, IF('Funding Allocation Parameters'!$C$8="Grant funding", 0, IF('Funding Allocation Parameters'!$C$8="Other author funding",  MIN(AK76*'Funding Allocation Parameters'!$E$8, 'Funding Allocation Parameters'!$G$8), IF('Funding Allocation Parameters'!$C$8="Any discretionary funds (grants if available, other if no grants)", MIN(AK76*'Funding Allocation Parameters'!$E$8, 'Funding Allocation Parameters'!$G$8), IF('Funding Allocation Parameters'!$C$8="Complex Library Subsidy", 0, 0)))))</f>
        <v>0</v>
      </c>
      <c r="AQ76" s="177">
        <f t="shared" si="41"/>
        <v>0</v>
      </c>
      <c r="AR76" s="177">
        <f t="shared" si="42"/>
        <v>0</v>
      </c>
      <c r="AS76" s="182">
        <f t="shared" si="43"/>
        <v>1189</v>
      </c>
      <c r="AT76" s="182">
        <f t="shared" si="44"/>
        <v>1012.1390000000001</v>
      </c>
      <c r="AU76" s="182">
        <f t="shared" si="45"/>
        <v>0</v>
      </c>
      <c r="AV76" s="182">
        <f t="shared" si="46"/>
        <v>1189</v>
      </c>
      <c r="AW76" s="182">
        <f t="shared" si="47"/>
        <v>1012.1390000000001</v>
      </c>
      <c r="AX76" s="183">
        <f t="shared" si="48"/>
        <v>0</v>
      </c>
      <c r="AY76" s="183">
        <f t="shared" si="49"/>
        <v>0</v>
      </c>
      <c r="AZ76" s="183">
        <f t="shared" si="50"/>
        <v>0</v>
      </c>
      <c r="BA76" s="183">
        <f t="shared" si="51"/>
        <v>0</v>
      </c>
      <c r="BB76" s="183">
        <f t="shared" si="52"/>
        <v>0</v>
      </c>
      <c r="BC76" s="184">
        <f t="shared" si="53"/>
        <v>0</v>
      </c>
      <c r="BD76" s="184">
        <f t="shared" si="54"/>
        <v>0</v>
      </c>
      <c r="BE76" s="184">
        <f t="shared" si="55"/>
        <v>0</v>
      </c>
      <c r="BF76" s="184">
        <f t="shared" si="56"/>
        <v>0</v>
      </c>
      <c r="BG76" s="102">
        <f t="shared" si="57"/>
        <v>0</v>
      </c>
      <c r="BH76" s="102">
        <f t="shared" si="58"/>
        <v>0</v>
      </c>
      <c r="BI76" s="102">
        <f t="shared" si="59"/>
        <v>0</v>
      </c>
      <c r="BJ76" s="102">
        <f t="shared" si="60"/>
        <v>0</v>
      </c>
      <c r="BK76" s="102">
        <f t="shared" si="61"/>
        <v>0</v>
      </c>
      <c r="BL76" s="102">
        <f t="shared" si="62"/>
        <v>0</v>
      </c>
      <c r="BN76" s="102"/>
    </row>
    <row r="77" spans="1:66" x14ac:dyDescent="0.25">
      <c r="A77" s="102" t="s">
        <v>19</v>
      </c>
      <c r="B77" s="102" t="s">
        <v>15</v>
      </c>
      <c r="C77" s="102" t="s">
        <v>10</v>
      </c>
      <c r="D77" s="102" t="s">
        <v>11</v>
      </c>
      <c r="E77" s="102">
        <v>21100291853</v>
      </c>
      <c r="F77" s="102" t="s">
        <v>9</v>
      </c>
      <c r="G77" s="102">
        <v>0.158</v>
      </c>
      <c r="H77" s="102">
        <v>0</v>
      </c>
      <c r="I77" s="102">
        <v>0</v>
      </c>
      <c r="J77" s="167">
        <f>IFERROR(H77*VLOOKUP(A77, 'Advanced Parameters'!$B$7:$G$20, 6, FALSE)*VLOOKUP(A77, 'Growth Parameters'!$B$6:$H$19, 6, FALSE), 0)</f>
        <v>0</v>
      </c>
      <c r="K77" s="167">
        <f>IFERROR(IF('Advanced Parameters'!$C$5="n",'Raw Data'!I77*VLOOKUP(A77,'Advanced Parameters'!$B$7:$G$20,6,FALSE),J77*VLOOKUP(A77,'Advanced Parameters'!$B$7:$G$20,2,FALSE))*VLOOKUP(A77, 'Growth Parameters'!$B$6:$H$19, 6, FALSE), 0)</f>
        <v>0</v>
      </c>
      <c r="L77" s="167">
        <f t="shared" si="32"/>
        <v>0</v>
      </c>
      <c r="M77" s="168">
        <f>IFERROR(IF(G77="NA","NA",IF(G77&gt;'APC Parameters'!$K$6+VLOOKUP('Raw Data'!A77, 'APC Parameters'!$H$7:$L$20, 4, FALSE), 'APC Parameters'!$L$6+VLOOKUP('Raw Data'!A77, 'APC Parameters'!$H$7:$L$20, 5, FALSE), G77*('APC Parameters'!$J$6+VLOOKUP('Raw Data'!A77, 'APC Parameters'!$H$7:$L$20, 3, FALSE))+'APC Parameters'!$I$6+VLOOKUP('Raw Data'!A77, 'APC Parameters'!$H$7:$L$20, 2, FALSE))), 0)</f>
        <v>1259.7652</v>
      </c>
      <c r="N77" s="168">
        <f t="shared" si="33"/>
        <v>0</v>
      </c>
      <c r="O77" s="168">
        <f>IFERROR(IF(M77="NA",VLOOKUP(D77,'Internal Calculations'!$B$10:$C$11,2,FALSE), M77)*VLOOKUP(A77, 'Growth Parameters'!$B$6:$H$19, 7, FALSE), 0)</f>
        <v>1259.7652</v>
      </c>
      <c r="P77" s="177">
        <f t="shared" si="34"/>
        <v>0</v>
      </c>
      <c r="Q77" s="178">
        <f>IF('Funding Allocation Parameters'!$C$5="Basic Library Subsidy", MIN(O77*('Funding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MIN($O77*(VLOOKUP(CONCATENATE($A77, 'Funding Allocation Parameters'!$I$5), 'Library Subsidy Complex'!$C$2:$J$55, 2, FALSE)), VLOOKUP(CONCATENATE($A77, 'Funding Allocation Parameters'!$I$5), 'Library Subsidy Complex'!$C$2:$J$55, 4, FALSE)), 0)))))</f>
        <v>1189</v>
      </c>
      <c r="R77" s="178">
        <f>IF('Funding Allocation Parameters'!$C$5="Basic Library Subsidy", 0, IF('Funding Allocation Parameters'!$C$5="Grant funding",MIN(O77*('Funding Allocation Parameters'!$E$5), 'Funding Allocation Parameters'!$G$5), IF('Funding Allocation Parameters'!$C$5="Other author funding", 0, IF('Funding Allocation Parameters'!$C$5="Any discretionary funds (grants if available, other if no grants)", MIN(O77*('Funding Allocation Parameters'!$E$5), 'Funding Allocation Parameters'!$G$5), IF('Funding Allocation Parameters'!$C$5="Complex Library Subsidy", 0, 0)))))</f>
        <v>0</v>
      </c>
      <c r="S77" s="178">
        <f>IF('Funding Allocation Parameters'!$C$5="Basic Library Subsidy", 0, IF('Funding Allocation Parameters'!$C$5="Grant funding", 0, IF('Funding Allocation Parameters'!$C$5="Other author funding",  MIN(O77*('Funding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" s="178">
        <f>IF('Funding Allocation Parameters'!$C$5="Basic Library Subsidy", MIN(O77*('Funding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MIN($O77*(VLOOKUP(CONCATENATE($A77, 'Funding Allocation Parameters'!$I$5), 'Library Subsidy Complex'!$C$2:$J$55, 6, FALSE)), VLOOKUP(CONCATENATE($A77, 'Funding Allocation Parameters'!$I$5), 'Library Subsidy Complex'!$C$2:$J$55, 8, FALSE)), 0)))))</f>
        <v>1189</v>
      </c>
      <c r="U77" s="178">
        <f>IF('Funding Allocation Parameters'!$C$5="Basic Library Subsidy", 0, IF('Funding Allocation Parameters'!$C$5="Grant funding", 0, IF('Funding Allocation Parameters'!$C$5="Other author funding",  MIN(O77*('Funding Allocation Parameters'!$E$5), 'Funding Allocation Parameters'!$G$5), IF('Funding Allocation Parameters'!$C$5="Any discretionary funds (grants if available, other if no grants)", MIN(O77*('Funding Allocation Parameters'!$E$5), 'Funding Allocation Parameters'!$G$5), IF('Funding Allocation Parameters'!$C$5="Complex Library Subsidy", 0, 0)))))</f>
        <v>0</v>
      </c>
      <c r="V77" s="177">
        <f t="shared" si="35"/>
        <v>70.76520000000005</v>
      </c>
      <c r="W77" s="177">
        <f t="shared" si="36"/>
        <v>70.76520000000005</v>
      </c>
      <c r="X77" s="179">
        <f>IF('Funding Allocation Parameters'!$C$6="Basic Library Subsidy", MIN(V77*'Funding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MIN(V77*VLOOKUP(CONCATENATE($A77, 'Funding Allocation Parameters'!$I$6), 'Library Subsidy Complex'!$C$2:$J$55, 2, FALSE), VLOOKUP(CONCATENATE($A77, 'Funding Allocation Parameters'!$I$6), 'Library Subsidy Complex'!$C$2:$J$55, 4, FALSE)), 0)))))</f>
        <v>0</v>
      </c>
      <c r="Y77" s="179">
        <f>IF('Funding Allocation Parameters'!$C$6="Basic Library Subsidy", 0, IF('Funding Allocation Parameters'!$C$6="Grant funding",MIN(V77*'Funding Allocation Parameters'!$E$6, 'Funding Allocation Parameters'!$G$6), IF('Funding Allocation Parameters'!$C$6="Other author funding", 0, IF('Funding Allocation Parameters'!$C$6="Any discretionary funds (grants if available, other if no grants)", MIN(V77*'Funding Allocation Parameters'!$E$6, 'Funding Allocation Parameters'!$G$6), IF('Funding Allocation Parameters'!$C$6="Complex Library Subsidy", 0, 0)))))</f>
        <v>70.76520000000005</v>
      </c>
      <c r="Z77" s="179">
        <f>IF('Funding Allocation Parameters'!$C$6="Basic Library Subsidy", 0, IF('Funding Allocation Parameters'!$C$6="Grant funding", 0, IF('Funding Allocation Parameters'!$C$6="Other author funding",  MIN(V77*'Funding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" s="179">
        <f>IF('Funding Allocation Parameters'!$C$6="Basic Library Subsidy", MIN(W77*'Funding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MIN(W77*VLOOKUP(CONCATENATE($A77, 'Funding Allocation Parameters'!$I$6), 'Library Subsidy Complex'!$C$2:$J$55, 3, FALSE), VLOOKUP(CONCATENATE($A77, 'Funding Allocation Parameters'!$I$6), 'Library Subsidy Complex'!$C$2:$J$55, 5, FALSE)), 0)))))</f>
        <v>0</v>
      </c>
      <c r="AB77" s="179">
        <f>IF('Funding Allocation Parameters'!$C$6="Basic Library Subsidy", 0, IF('Funding Allocation Parameters'!$C$6="Grant funding", 0, IF('Funding Allocation Parameters'!$C$6="Other author funding",  MIN(W77*'Funding Allocation Parameters'!$E$6, 'Funding Allocation Parameters'!$G$6), IF('Funding Allocation Parameters'!$C$6="Any discretionary funds (grants if available, other if no grants)", MIN(W77*'Funding Allocation Parameters'!$E$6, 'Funding Allocation Parameters'!$G$6), IF('Funding Allocation Parameters'!$C$6="Complex Library Subsidy", 0, 0)))))</f>
        <v>70.76520000000005</v>
      </c>
      <c r="AC77" s="177">
        <f t="shared" si="37"/>
        <v>0</v>
      </c>
      <c r="AD77" s="177">
        <f t="shared" si="38"/>
        <v>0</v>
      </c>
      <c r="AE77" s="180">
        <f>IF('Funding Allocation Parameters'!$C$7="Basic Library Subsidy", MIN(AC77*'Funding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MIN(AC77*VLOOKUP(CONCATENATE($A77, 'Funding Allocation Parameters'!$I$7), 'Library Subsidy Complex'!$C$2:$J$55, 2, FALSE), VLOOKUP(CONCATENATE($A77, 'Funding Allocation Parameters'!$I$7), 'Library Subsidy Complex'!$C$2:$J$55, 4, FALSE)), 0)))))</f>
        <v>0</v>
      </c>
      <c r="AF77" s="180">
        <f>IF('Funding Allocation Parameters'!$C$7="Basic Library Subsidy", 0, IF('Funding Allocation Parameters'!$C$7="Grant funding",MIN(AC77*'Funding Allocation Parameters'!$E$7, 'Funding Allocation Parameters'!$G$7), IF('Funding Allocation Parameters'!$C$7="Other author funding", 0, IF('Funding Allocation Parameters'!$C$7="Any discretionary funds (grants if available, other if no grants)", MIN(AC77*'Funding Allocation Parameters'!$E$7, 'Funding Allocation Parameters'!$G$7), IF('Funding Allocation Parameters'!$C$7="Complex Library Subsidy", 0, 0)))))</f>
        <v>0</v>
      </c>
      <c r="AG77" s="180">
        <f>IF('Funding Allocation Parameters'!$C$7="Basic Library Subsidy", 0, IF('Funding Allocation Parameters'!$C$7="Grant funding", 0, IF('Funding Allocation Parameters'!$C$7="Other author funding",  MIN(AC77*'Funding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" s="180">
        <f>IF('Funding Allocation Parameters'!$C$7="Basic Library Subsidy", MIN(AD77*'Funding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MIN(AD77*VLOOKUP(CONCATENATE($A77, 'Funding Allocation Parameters'!$I$7), 'Library Subsidy Complex'!$C$2:$J$55, 3, FALSE), VLOOKUP(CONCATENATE($A77, 'Funding Allocation Parameters'!$I$7), 'Library Subsidy Complex'!$C$2:$J$55, 5, FALSE)), 0)))))</f>
        <v>0</v>
      </c>
      <c r="AI77" s="180">
        <f>IF('Funding Allocation Parameters'!$C$7="Basic Library Subsidy", 0, IF('Funding Allocation Parameters'!$C$7="Grant funding", 0, IF('Funding Allocation Parameters'!$C$7="Other author funding",  MIN(AD77*'Funding Allocation Parameters'!$E$7, 'Funding Allocation Parameters'!$G$7), IF('Funding Allocation Parameters'!$C$7="Any discretionary funds (grants if available, other if no grants)", MIN(AD77*'Funding Allocation Parameters'!$E$7, 'Funding Allocation Parameters'!$G$7), IF('Funding Allocation Parameters'!$C$7="Complex Library Subsidy", 0, 0)))))</f>
        <v>0</v>
      </c>
      <c r="AJ77" s="177">
        <f t="shared" si="39"/>
        <v>0</v>
      </c>
      <c r="AK77" s="177">
        <f t="shared" si="40"/>
        <v>0</v>
      </c>
      <c r="AL77" s="181">
        <f>IF('Funding Allocation Parameters'!$C$8="Basic Library Subsidy", MIN(AJ77*'Funding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MIN(AJ77*VLOOKUP(CONCATENATE($A77, 'Funding Allocation Parameters'!$I$8), 'Library Subsidy Complex'!$C$2:$J$55, 2, FALSE), VLOOKUP(CONCATENATE($A77, 'Funding Allocation Parameters'!$I$8), 'Library Subsidy Complex'!$C$2:$J$55, 4, FALSE)), 0)))))</f>
        <v>0</v>
      </c>
      <c r="AM77" s="181">
        <f>IF('Funding Allocation Parameters'!$C$8="Basic Library Subsidy", 0, IF('Funding Allocation Parameters'!$C$8="Grant funding",MIN(AJ77*'Funding Allocation Parameters'!$E$8, 'Funding Allocation Parameters'!$G$8), IF('Funding Allocation Parameters'!$C$8="Other author funding", 0, IF('Funding Allocation Parameters'!$C$8="Any discretionary funds (grants if available, other if no grants)", MIN(AJ77*'Funding Allocation Parameters'!$E$8, 'Funding Allocation Parameters'!$G$8), IF('Funding Allocation Parameters'!$C$8="Complex Library Subsidy", 0, 0)))))</f>
        <v>0</v>
      </c>
      <c r="AN77" s="181">
        <f>IF('Funding Allocation Parameters'!$C$8="Basic Library Subsidy", 0, IF('Funding Allocation Parameters'!$C$8="Grant funding", 0, IF('Funding Allocation Parameters'!$C$8="Other author funding",  MIN(AJ77*'Funding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" s="181">
        <f>IF('Funding Allocation Parameters'!$C$8="Basic Library Subsidy", MIN(AK77*'Funding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MIN(AK77*VLOOKUP(CONCATENATE($A77, 'Funding Allocation Parameters'!$I$8), 'Library Subsidy Complex'!$C$2:$J$55, 3, FALSE), VLOOKUP(CONCATENATE($A77, 'Funding Allocation Parameters'!$I$8), 'Library Subsidy Complex'!$C$2:$J$55, 5, FALSE)), 0)))))</f>
        <v>0</v>
      </c>
      <c r="AP77" s="181">
        <f>IF('Funding Allocation Parameters'!$C$8="Basic Library Subsidy", 0, IF('Funding Allocation Parameters'!$C$8="Grant funding", 0, IF('Funding Allocation Parameters'!$C$8="Other author funding",  MIN(AK77*'Funding Allocation Parameters'!$E$8, 'Funding Allocation Parameters'!$G$8), IF('Funding Allocation Parameters'!$C$8="Any discretionary funds (grants if available, other if no grants)", MIN(AK77*'Funding Allocation Parameters'!$E$8, 'Funding Allocation Parameters'!$G$8), IF('Funding Allocation Parameters'!$C$8="Complex Library Subsidy", 0, 0)))))</f>
        <v>0</v>
      </c>
      <c r="AQ77" s="177">
        <f t="shared" si="41"/>
        <v>0</v>
      </c>
      <c r="AR77" s="177">
        <f t="shared" si="42"/>
        <v>0</v>
      </c>
      <c r="AS77" s="182">
        <f t="shared" si="43"/>
        <v>1189</v>
      </c>
      <c r="AT77" s="182">
        <f t="shared" si="44"/>
        <v>70.76520000000005</v>
      </c>
      <c r="AU77" s="182">
        <f t="shared" si="45"/>
        <v>0</v>
      </c>
      <c r="AV77" s="182">
        <f t="shared" si="46"/>
        <v>1189</v>
      </c>
      <c r="AW77" s="182">
        <f t="shared" si="47"/>
        <v>70.76520000000005</v>
      </c>
      <c r="AX77" s="183">
        <f t="shared" si="48"/>
        <v>0</v>
      </c>
      <c r="AY77" s="183">
        <f t="shared" si="49"/>
        <v>0</v>
      </c>
      <c r="AZ77" s="183">
        <f t="shared" si="50"/>
        <v>0</v>
      </c>
      <c r="BA77" s="183">
        <f t="shared" si="51"/>
        <v>0</v>
      </c>
      <c r="BB77" s="183">
        <f t="shared" si="52"/>
        <v>0</v>
      </c>
      <c r="BC77" s="184">
        <f t="shared" si="53"/>
        <v>0</v>
      </c>
      <c r="BD77" s="184">
        <f t="shared" si="54"/>
        <v>0</v>
      </c>
      <c r="BE77" s="184">
        <f t="shared" si="55"/>
        <v>0</v>
      </c>
      <c r="BF77" s="184">
        <f t="shared" si="56"/>
        <v>0</v>
      </c>
      <c r="BG77" s="102">
        <f t="shared" si="57"/>
        <v>0</v>
      </c>
      <c r="BH77" s="102">
        <f t="shared" si="58"/>
        <v>0</v>
      </c>
      <c r="BI77" s="102">
        <f t="shared" si="59"/>
        <v>0</v>
      </c>
      <c r="BJ77" s="102">
        <f t="shared" si="60"/>
        <v>0</v>
      </c>
      <c r="BK77" s="102">
        <f t="shared" si="61"/>
        <v>0</v>
      </c>
      <c r="BL77" s="102">
        <f t="shared" si="62"/>
        <v>0</v>
      </c>
      <c r="BN77" s="102"/>
    </row>
    <row r="78" spans="1:66" x14ac:dyDescent="0.25">
      <c r="A78" s="102" t="s">
        <v>19</v>
      </c>
      <c r="B78" s="102" t="s">
        <v>15</v>
      </c>
      <c r="C78" s="102" t="s">
        <v>10</v>
      </c>
      <c r="D78" s="102" t="s">
        <v>11</v>
      </c>
      <c r="E78" s="102">
        <v>27179</v>
      </c>
      <c r="F78" s="102" t="s">
        <v>9</v>
      </c>
      <c r="G78" s="102">
        <v>5.0000000000000001E-3</v>
      </c>
      <c r="H78" s="102">
        <v>0</v>
      </c>
      <c r="I78" s="102">
        <v>0</v>
      </c>
      <c r="J78" s="167">
        <f>IFERROR(H78*VLOOKUP(A78, 'Advanced Parameters'!$B$7:$G$20, 6, FALSE)*VLOOKUP(A78, 'Growth Parameters'!$B$6:$H$19, 6, FALSE), 0)</f>
        <v>0</v>
      </c>
      <c r="K78" s="167">
        <f>IFERROR(IF('Advanced Parameters'!$C$5="n",'Raw Data'!I78*VLOOKUP(A78,'Advanced Parameters'!$B$7:$G$20,6,FALSE),J78*VLOOKUP(A78,'Advanced Parameters'!$B$7:$G$20,2,FALSE))*VLOOKUP(A78, 'Growth Parameters'!$B$6:$H$19, 6, FALSE), 0)</f>
        <v>0</v>
      </c>
      <c r="L78" s="167">
        <f t="shared" si="32"/>
        <v>0</v>
      </c>
      <c r="M78" s="168">
        <f>IFERROR(IF(G78="NA","NA",IF(G78&gt;'APC Parameters'!$K$6+VLOOKUP('Raw Data'!A78, 'APC Parameters'!$H$7:$L$20, 4, FALSE), 'APC Parameters'!$L$6+VLOOKUP('Raw Data'!A78, 'APC Parameters'!$H$7:$L$20, 5, FALSE), G78*('APC Parameters'!$J$6+VLOOKUP('Raw Data'!A78, 'APC Parameters'!$H$7:$L$20, 3, FALSE))+'APC Parameters'!$I$6+VLOOKUP('Raw Data'!A78, 'APC Parameters'!$H$7:$L$20, 2, FALSE))), 0)</f>
        <v>1151.2270000000001</v>
      </c>
      <c r="N78" s="168">
        <f t="shared" si="33"/>
        <v>0</v>
      </c>
      <c r="O78" s="168">
        <f>IFERROR(IF(M78="NA",VLOOKUP(D78,'Internal Calculations'!$B$10:$C$11,2,FALSE), M78)*VLOOKUP(A78, 'Growth Parameters'!$B$6:$H$19, 7, FALSE), 0)</f>
        <v>1151.2270000000001</v>
      </c>
      <c r="P78" s="177">
        <f t="shared" si="34"/>
        <v>0</v>
      </c>
      <c r="Q78" s="178">
        <f>IF('Funding Allocation Parameters'!$C$5="Basic Library Subsidy", MIN(O78*('Funding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MIN($O78*(VLOOKUP(CONCATENATE($A78, 'Funding Allocation Parameters'!$I$5), 'Library Subsidy Complex'!$C$2:$J$55, 2, FALSE)), VLOOKUP(CONCATENATE($A78, 'Funding Allocation Parameters'!$I$5), 'Library Subsidy Complex'!$C$2:$J$55, 4, FALSE)), 0)))))</f>
        <v>1151.2270000000001</v>
      </c>
      <c r="R78" s="178">
        <f>IF('Funding Allocation Parameters'!$C$5="Basic Library Subsidy", 0, IF('Funding Allocation Parameters'!$C$5="Grant funding",MIN(O78*('Funding Allocation Parameters'!$E$5), 'Funding Allocation Parameters'!$G$5), IF('Funding Allocation Parameters'!$C$5="Other author funding", 0, IF('Funding Allocation Parameters'!$C$5="Any discretionary funds (grants if available, other if no grants)", MIN(O78*('Funding Allocation Parameters'!$E$5), 'Funding Allocation Parameters'!$G$5), IF('Funding Allocation Parameters'!$C$5="Complex Library Subsidy", 0, 0)))))</f>
        <v>0</v>
      </c>
      <c r="S78" s="178">
        <f>IF('Funding Allocation Parameters'!$C$5="Basic Library Subsidy", 0, IF('Funding Allocation Parameters'!$C$5="Grant funding", 0, IF('Funding Allocation Parameters'!$C$5="Other author funding",  MIN(O78*('Funding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" s="178">
        <f>IF('Funding Allocation Parameters'!$C$5="Basic Library Subsidy", MIN(O78*('Funding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MIN($O78*(VLOOKUP(CONCATENATE($A78, 'Funding Allocation Parameters'!$I$5), 'Library Subsidy Complex'!$C$2:$J$55, 6, FALSE)), VLOOKUP(CONCATENATE($A78, 'Funding Allocation Parameters'!$I$5), 'Library Subsidy Complex'!$C$2:$J$55, 8, FALSE)), 0)))))</f>
        <v>1151.2270000000001</v>
      </c>
      <c r="U78" s="178">
        <f>IF('Funding Allocation Parameters'!$C$5="Basic Library Subsidy", 0, IF('Funding Allocation Parameters'!$C$5="Grant funding", 0, IF('Funding Allocation Parameters'!$C$5="Other author funding",  MIN(O78*('Funding Allocation Parameters'!$E$5), 'Funding Allocation Parameters'!$G$5), IF('Funding Allocation Parameters'!$C$5="Any discretionary funds (grants if available, other if no grants)", MIN(O78*('Funding Allocation Parameters'!$E$5), 'Funding Allocation Parameters'!$G$5), IF('Funding Allocation Parameters'!$C$5="Complex Library Subsidy", 0, 0)))))</f>
        <v>0</v>
      </c>
      <c r="V78" s="177">
        <f t="shared" si="35"/>
        <v>0</v>
      </c>
      <c r="W78" s="177">
        <f t="shared" si="36"/>
        <v>0</v>
      </c>
      <c r="X78" s="179">
        <f>IF('Funding Allocation Parameters'!$C$6="Basic Library Subsidy", MIN(V78*'Funding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MIN(V78*VLOOKUP(CONCATENATE($A78, 'Funding Allocation Parameters'!$I$6), 'Library Subsidy Complex'!$C$2:$J$55, 2, FALSE), VLOOKUP(CONCATENATE($A78, 'Funding Allocation Parameters'!$I$6), 'Library Subsidy Complex'!$C$2:$J$55, 4, FALSE)), 0)))))</f>
        <v>0</v>
      </c>
      <c r="Y78" s="179">
        <f>IF('Funding Allocation Parameters'!$C$6="Basic Library Subsidy", 0, IF('Funding Allocation Parameters'!$C$6="Grant funding",MIN(V78*'Funding Allocation Parameters'!$E$6, 'Funding Allocation Parameters'!$G$6), IF('Funding Allocation Parameters'!$C$6="Other author funding", 0, IF('Funding Allocation Parameters'!$C$6="Any discretionary funds (grants if available, other if no grants)", MIN(V78*'Funding Allocation Parameters'!$E$6, 'Funding Allocation Parameters'!$G$6), IF('Funding Allocation Parameters'!$C$6="Complex Library Subsidy", 0, 0)))))</f>
        <v>0</v>
      </c>
      <c r="Z78" s="179">
        <f>IF('Funding Allocation Parameters'!$C$6="Basic Library Subsidy", 0, IF('Funding Allocation Parameters'!$C$6="Grant funding", 0, IF('Funding Allocation Parameters'!$C$6="Other author funding",  MIN(V78*'Funding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" s="179">
        <f>IF('Funding Allocation Parameters'!$C$6="Basic Library Subsidy", MIN(W78*'Funding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MIN(W78*VLOOKUP(CONCATENATE($A78, 'Funding Allocation Parameters'!$I$6), 'Library Subsidy Complex'!$C$2:$J$55, 3, FALSE), VLOOKUP(CONCATENATE($A78, 'Funding Allocation Parameters'!$I$6), 'Library Subsidy Complex'!$C$2:$J$55, 5, FALSE)), 0)))))</f>
        <v>0</v>
      </c>
      <c r="AB78" s="179">
        <f>IF('Funding Allocation Parameters'!$C$6="Basic Library Subsidy", 0, IF('Funding Allocation Parameters'!$C$6="Grant funding", 0, IF('Funding Allocation Parameters'!$C$6="Other author funding",  MIN(W78*'Funding Allocation Parameters'!$E$6, 'Funding Allocation Parameters'!$G$6), IF('Funding Allocation Parameters'!$C$6="Any discretionary funds (grants if available, other if no grants)", MIN(W78*'Funding Allocation Parameters'!$E$6, 'Funding Allocation Parameters'!$G$6), IF('Funding Allocation Parameters'!$C$6="Complex Library Subsidy", 0, 0)))))</f>
        <v>0</v>
      </c>
      <c r="AC78" s="177">
        <f t="shared" si="37"/>
        <v>0</v>
      </c>
      <c r="AD78" s="177">
        <f t="shared" si="38"/>
        <v>0</v>
      </c>
      <c r="AE78" s="180">
        <f>IF('Funding Allocation Parameters'!$C$7="Basic Library Subsidy", MIN(AC78*'Funding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MIN(AC78*VLOOKUP(CONCATENATE($A78, 'Funding Allocation Parameters'!$I$7), 'Library Subsidy Complex'!$C$2:$J$55, 2, FALSE), VLOOKUP(CONCATENATE($A78, 'Funding Allocation Parameters'!$I$7), 'Library Subsidy Complex'!$C$2:$J$55, 4, FALSE)), 0)))))</f>
        <v>0</v>
      </c>
      <c r="AF78" s="180">
        <f>IF('Funding Allocation Parameters'!$C$7="Basic Library Subsidy", 0, IF('Funding Allocation Parameters'!$C$7="Grant funding",MIN(AC78*'Funding Allocation Parameters'!$E$7, 'Funding Allocation Parameters'!$G$7), IF('Funding Allocation Parameters'!$C$7="Other author funding", 0, IF('Funding Allocation Parameters'!$C$7="Any discretionary funds (grants if available, other if no grants)", MIN(AC78*'Funding Allocation Parameters'!$E$7, 'Funding Allocation Parameters'!$G$7), IF('Funding Allocation Parameters'!$C$7="Complex Library Subsidy", 0, 0)))))</f>
        <v>0</v>
      </c>
      <c r="AG78" s="180">
        <f>IF('Funding Allocation Parameters'!$C$7="Basic Library Subsidy", 0, IF('Funding Allocation Parameters'!$C$7="Grant funding", 0, IF('Funding Allocation Parameters'!$C$7="Other author funding",  MIN(AC78*'Funding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" s="180">
        <f>IF('Funding Allocation Parameters'!$C$7="Basic Library Subsidy", MIN(AD78*'Funding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MIN(AD78*VLOOKUP(CONCATENATE($A78, 'Funding Allocation Parameters'!$I$7), 'Library Subsidy Complex'!$C$2:$J$55, 3, FALSE), VLOOKUP(CONCATENATE($A78, 'Funding Allocation Parameters'!$I$7), 'Library Subsidy Complex'!$C$2:$J$55, 5, FALSE)), 0)))))</f>
        <v>0</v>
      </c>
      <c r="AI78" s="180">
        <f>IF('Funding Allocation Parameters'!$C$7="Basic Library Subsidy", 0, IF('Funding Allocation Parameters'!$C$7="Grant funding", 0, IF('Funding Allocation Parameters'!$C$7="Other author funding",  MIN(AD78*'Funding Allocation Parameters'!$E$7, 'Funding Allocation Parameters'!$G$7), IF('Funding Allocation Parameters'!$C$7="Any discretionary funds (grants if available, other if no grants)", MIN(AD78*'Funding Allocation Parameters'!$E$7, 'Funding Allocation Parameters'!$G$7), IF('Funding Allocation Parameters'!$C$7="Complex Library Subsidy", 0, 0)))))</f>
        <v>0</v>
      </c>
      <c r="AJ78" s="177">
        <f t="shared" si="39"/>
        <v>0</v>
      </c>
      <c r="AK78" s="177">
        <f t="shared" si="40"/>
        <v>0</v>
      </c>
      <c r="AL78" s="181">
        <f>IF('Funding Allocation Parameters'!$C$8="Basic Library Subsidy", MIN(AJ78*'Funding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MIN(AJ78*VLOOKUP(CONCATENATE($A78, 'Funding Allocation Parameters'!$I$8), 'Library Subsidy Complex'!$C$2:$J$55, 2, FALSE), VLOOKUP(CONCATENATE($A78, 'Funding Allocation Parameters'!$I$8), 'Library Subsidy Complex'!$C$2:$J$55, 4, FALSE)), 0)))))</f>
        <v>0</v>
      </c>
      <c r="AM78" s="181">
        <f>IF('Funding Allocation Parameters'!$C$8="Basic Library Subsidy", 0, IF('Funding Allocation Parameters'!$C$8="Grant funding",MIN(AJ78*'Funding Allocation Parameters'!$E$8, 'Funding Allocation Parameters'!$G$8), IF('Funding Allocation Parameters'!$C$8="Other author funding", 0, IF('Funding Allocation Parameters'!$C$8="Any discretionary funds (grants if available, other if no grants)", MIN(AJ78*'Funding Allocation Parameters'!$E$8, 'Funding Allocation Parameters'!$G$8), IF('Funding Allocation Parameters'!$C$8="Complex Library Subsidy", 0, 0)))))</f>
        <v>0</v>
      </c>
      <c r="AN78" s="181">
        <f>IF('Funding Allocation Parameters'!$C$8="Basic Library Subsidy", 0, IF('Funding Allocation Parameters'!$C$8="Grant funding", 0, IF('Funding Allocation Parameters'!$C$8="Other author funding",  MIN(AJ78*'Funding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" s="181">
        <f>IF('Funding Allocation Parameters'!$C$8="Basic Library Subsidy", MIN(AK78*'Funding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MIN(AK78*VLOOKUP(CONCATENATE($A78, 'Funding Allocation Parameters'!$I$8), 'Library Subsidy Complex'!$C$2:$J$55, 3, FALSE), VLOOKUP(CONCATENATE($A78, 'Funding Allocation Parameters'!$I$8), 'Library Subsidy Complex'!$C$2:$J$55, 5, FALSE)), 0)))))</f>
        <v>0</v>
      </c>
      <c r="AP78" s="181">
        <f>IF('Funding Allocation Parameters'!$C$8="Basic Library Subsidy", 0, IF('Funding Allocation Parameters'!$C$8="Grant funding", 0, IF('Funding Allocation Parameters'!$C$8="Other author funding",  MIN(AK78*'Funding Allocation Parameters'!$E$8, 'Funding Allocation Parameters'!$G$8), IF('Funding Allocation Parameters'!$C$8="Any discretionary funds (grants if available, other if no grants)", MIN(AK78*'Funding Allocation Parameters'!$E$8, 'Funding Allocation Parameters'!$G$8), IF('Funding Allocation Parameters'!$C$8="Complex Library Subsidy", 0, 0)))))</f>
        <v>0</v>
      </c>
      <c r="AQ78" s="177">
        <f t="shared" si="41"/>
        <v>0</v>
      </c>
      <c r="AR78" s="177">
        <f t="shared" si="42"/>
        <v>0</v>
      </c>
      <c r="AS78" s="182">
        <f t="shared" si="43"/>
        <v>1151.2270000000001</v>
      </c>
      <c r="AT78" s="182">
        <f t="shared" si="44"/>
        <v>0</v>
      </c>
      <c r="AU78" s="182">
        <f t="shared" si="45"/>
        <v>0</v>
      </c>
      <c r="AV78" s="182">
        <f t="shared" si="46"/>
        <v>1151.2270000000001</v>
      </c>
      <c r="AW78" s="182">
        <f t="shared" si="47"/>
        <v>0</v>
      </c>
      <c r="AX78" s="183">
        <f t="shared" si="48"/>
        <v>0</v>
      </c>
      <c r="AY78" s="183">
        <f t="shared" si="49"/>
        <v>0</v>
      </c>
      <c r="AZ78" s="183">
        <f t="shared" si="50"/>
        <v>0</v>
      </c>
      <c r="BA78" s="183">
        <f t="shared" si="51"/>
        <v>0</v>
      </c>
      <c r="BB78" s="183">
        <f t="shared" si="52"/>
        <v>0</v>
      </c>
      <c r="BC78" s="184">
        <f t="shared" si="53"/>
        <v>0</v>
      </c>
      <c r="BD78" s="184">
        <f t="shared" si="54"/>
        <v>0</v>
      </c>
      <c r="BE78" s="184">
        <f t="shared" si="55"/>
        <v>0</v>
      </c>
      <c r="BF78" s="184">
        <f t="shared" si="56"/>
        <v>0</v>
      </c>
      <c r="BG78" s="102">
        <f t="shared" si="57"/>
        <v>0</v>
      </c>
      <c r="BH78" s="102">
        <f t="shared" si="58"/>
        <v>0</v>
      </c>
      <c r="BI78" s="102">
        <f t="shared" si="59"/>
        <v>0</v>
      </c>
      <c r="BJ78" s="102">
        <f t="shared" si="60"/>
        <v>0</v>
      </c>
      <c r="BK78" s="102">
        <f t="shared" si="61"/>
        <v>0</v>
      </c>
      <c r="BL78" s="102">
        <f t="shared" si="62"/>
        <v>0</v>
      </c>
      <c r="BN78" s="102"/>
    </row>
    <row r="79" spans="1:66" x14ac:dyDescent="0.25">
      <c r="A79" s="102" t="s">
        <v>19</v>
      </c>
      <c r="B79" s="102" t="s">
        <v>15</v>
      </c>
      <c r="C79" s="102" t="s">
        <v>10</v>
      </c>
      <c r="D79" s="102" t="s">
        <v>11</v>
      </c>
      <c r="E79" s="102">
        <v>21100259552</v>
      </c>
      <c r="F79" s="102" t="s">
        <v>9</v>
      </c>
      <c r="G79" s="102">
        <v>0.18099999999999999</v>
      </c>
      <c r="H79" s="102">
        <v>1</v>
      </c>
      <c r="I79" s="102">
        <v>0.66399146200000003</v>
      </c>
      <c r="J79" s="167">
        <f>IFERROR(H79*VLOOKUP(A79, 'Advanced Parameters'!$B$7:$G$20, 6, FALSE)*VLOOKUP(A79, 'Growth Parameters'!$B$6:$H$19, 6, FALSE), 0)</f>
        <v>1</v>
      </c>
      <c r="K79" s="167">
        <f>IFERROR(IF('Advanced Parameters'!$C$5="n",'Raw Data'!I79*VLOOKUP(A79,'Advanced Parameters'!$B$7:$G$20,6,FALSE),J79*VLOOKUP(A79,'Advanced Parameters'!$B$7:$G$20,2,FALSE))*VLOOKUP(A79, 'Growth Parameters'!$B$6:$H$19, 6, FALSE), 0)</f>
        <v>0.66399146200000003</v>
      </c>
      <c r="L79" s="167">
        <f t="shared" si="32"/>
        <v>0.33600853799999997</v>
      </c>
      <c r="M79" s="168">
        <f>IFERROR(IF(G79="NA","NA",IF(G79&gt;'APC Parameters'!$K$6+VLOOKUP('Raw Data'!A79, 'APC Parameters'!$H$7:$L$20, 4, FALSE), 'APC Parameters'!$L$6+VLOOKUP('Raw Data'!A79, 'APC Parameters'!$H$7:$L$20, 5, FALSE), G79*('APC Parameters'!$J$6+VLOOKUP('Raw Data'!A79, 'APC Parameters'!$H$7:$L$20, 3, FALSE))+'APC Parameters'!$I$6+VLOOKUP('Raw Data'!A79, 'APC Parameters'!$H$7:$L$20, 2, FALSE))), 0)</f>
        <v>1276.0814</v>
      </c>
      <c r="N79" s="168">
        <f t="shared" si="33"/>
        <v>1276.0814</v>
      </c>
      <c r="O79" s="168">
        <f>IFERROR(IF(M79="NA",VLOOKUP(D79,'Internal Calculations'!$B$10:$C$11,2,FALSE), M79)*VLOOKUP(A79, 'Growth Parameters'!$B$6:$H$19, 7, FALSE), 0)</f>
        <v>1276.0814</v>
      </c>
      <c r="P79" s="177">
        <f t="shared" si="34"/>
        <v>1276.0814</v>
      </c>
      <c r="Q79" s="178">
        <f>IF('Funding Allocation Parameters'!$C$5="Basic Library Subsidy", MIN(O79*('Funding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MIN($O79*(VLOOKUP(CONCATENATE($A79, 'Funding Allocation Parameters'!$I$5), 'Library Subsidy Complex'!$C$2:$J$55, 2, FALSE)), VLOOKUP(CONCATENATE($A79, 'Funding Allocation Parameters'!$I$5), 'Library Subsidy Complex'!$C$2:$J$55, 4, FALSE)), 0)))))</f>
        <v>1189</v>
      </c>
      <c r="R79" s="178">
        <f>IF('Funding Allocation Parameters'!$C$5="Basic Library Subsidy", 0, IF('Funding Allocation Parameters'!$C$5="Grant funding",MIN(O79*('Funding Allocation Parameters'!$E$5), 'Funding Allocation Parameters'!$G$5), IF('Funding Allocation Parameters'!$C$5="Other author funding", 0, IF('Funding Allocation Parameters'!$C$5="Any discretionary funds (grants if available, other if no grants)", MIN(O79*('Funding Allocation Parameters'!$E$5), 'Funding Allocation Parameters'!$G$5), IF('Funding Allocation Parameters'!$C$5="Complex Library Subsidy", 0, 0)))))</f>
        <v>0</v>
      </c>
      <c r="S79" s="178">
        <f>IF('Funding Allocation Parameters'!$C$5="Basic Library Subsidy", 0, IF('Funding Allocation Parameters'!$C$5="Grant funding", 0, IF('Funding Allocation Parameters'!$C$5="Other author funding",  MIN(O79*('Funding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" s="178">
        <f>IF('Funding Allocation Parameters'!$C$5="Basic Library Subsidy", MIN(O79*('Funding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MIN($O79*(VLOOKUP(CONCATENATE($A79, 'Funding Allocation Parameters'!$I$5), 'Library Subsidy Complex'!$C$2:$J$55, 6, FALSE)), VLOOKUP(CONCATENATE($A79, 'Funding Allocation Parameters'!$I$5), 'Library Subsidy Complex'!$C$2:$J$55, 8, FALSE)), 0)))))</f>
        <v>1189</v>
      </c>
      <c r="U79" s="178">
        <f>IF('Funding Allocation Parameters'!$C$5="Basic Library Subsidy", 0, IF('Funding Allocation Parameters'!$C$5="Grant funding", 0, IF('Funding Allocation Parameters'!$C$5="Other author funding",  MIN(O79*('Funding Allocation Parameters'!$E$5), 'Funding Allocation Parameters'!$G$5), IF('Funding Allocation Parameters'!$C$5="Any discretionary funds (grants if available, other if no grants)", MIN(O79*('Funding Allocation Parameters'!$E$5), 'Funding Allocation Parameters'!$G$5), IF('Funding Allocation Parameters'!$C$5="Complex Library Subsidy", 0, 0)))))</f>
        <v>0</v>
      </c>
      <c r="V79" s="177">
        <f t="shared" si="35"/>
        <v>87.081400000000031</v>
      </c>
      <c r="W79" s="177">
        <f t="shared" si="36"/>
        <v>87.081400000000031</v>
      </c>
      <c r="X79" s="179">
        <f>IF('Funding Allocation Parameters'!$C$6="Basic Library Subsidy", MIN(V79*'Funding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MIN(V79*VLOOKUP(CONCATENATE($A79, 'Funding Allocation Parameters'!$I$6), 'Library Subsidy Complex'!$C$2:$J$55, 2, FALSE), VLOOKUP(CONCATENATE($A79, 'Funding Allocation Parameters'!$I$6), 'Library Subsidy Complex'!$C$2:$J$55, 4, FALSE)), 0)))))</f>
        <v>0</v>
      </c>
      <c r="Y79" s="179">
        <f>IF('Funding Allocation Parameters'!$C$6="Basic Library Subsidy", 0, IF('Funding Allocation Parameters'!$C$6="Grant funding",MIN(V79*'Funding Allocation Parameters'!$E$6, 'Funding Allocation Parameters'!$G$6), IF('Funding Allocation Parameters'!$C$6="Other author funding", 0, IF('Funding Allocation Parameters'!$C$6="Any discretionary funds (grants if available, other if no grants)", MIN(V79*'Funding Allocation Parameters'!$E$6, 'Funding Allocation Parameters'!$G$6), IF('Funding Allocation Parameters'!$C$6="Complex Library Subsidy", 0, 0)))))</f>
        <v>87.081400000000031</v>
      </c>
      <c r="Z79" s="179">
        <f>IF('Funding Allocation Parameters'!$C$6="Basic Library Subsidy", 0, IF('Funding Allocation Parameters'!$C$6="Grant funding", 0, IF('Funding Allocation Parameters'!$C$6="Other author funding",  MIN(V79*'Funding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" s="179">
        <f>IF('Funding Allocation Parameters'!$C$6="Basic Library Subsidy", MIN(W79*'Funding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MIN(W79*VLOOKUP(CONCATENATE($A79, 'Funding Allocation Parameters'!$I$6), 'Library Subsidy Complex'!$C$2:$J$55, 3, FALSE), VLOOKUP(CONCATENATE($A79, 'Funding Allocation Parameters'!$I$6), 'Library Subsidy Complex'!$C$2:$J$55, 5, FALSE)), 0)))))</f>
        <v>0</v>
      </c>
      <c r="AB79" s="179">
        <f>IF('Funding Allocation Parameters'!$C$6="Basic Library Subsidy", 0, IF('Funding Allocation Parameters'!$C$6="Grant funding", 0, IF('Funding Allocation Parameters'!$C$6="Other author funding",  MIN(W79*'Funding Allocation Parameters'!$E$6, 'Funding Allocation Parameters'!$G$6), IF('Funding Allocation Parameters'!$C$6="Any discretionary funds (grants if available, other if no grants)", MIN(W79*'Funding Allocation Parameters'!$E$6, 'Funding Allocation Parameters'!$G$6), IF('Funding Allocation Parameters'!$C$6="Complex Library Subsidy", 0, 0)))))</f>
        <v>87.081400000000031</v>
      </c>
      <c r="AC79" s="177">
        <f t="shared" si="37"/>
        <v>0</v>
      </c>
      <c r="AD79" s="177">
        <f t="shared" si="38"/>
        <v>0</v>
      </c>
      <c r="AE79" s="180">
        <f>IF('Funding Allocation Parameters'!$C$7="Basic Library Subsidy", MIN(AC79*'Funding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MIN(AC79*VLOOKUP(CONCATENATE($A79, 'Funding Allocation Parameters'!$I$7), 'Library Subsidy Complex'!$C$2:$J$55, 2, FALSE), VLOOKUP(CONCATENATE($A79, 'Funding Allocation Parameters'!$I$7), 'Library Subsidy Complex'!$C$2:$J$55, 4, FALSE)), 0)))))</f>
        <v>0</v>
      </c>
      <c r="AF79" s="180">
        <f>IF('Funding Allocation Parameters'!$C$7="Basic Library Subsidy", 0, IF('Funding Allocation Parameters'!$C$7="Grant funding",MIN(AC79*'Funding Allocation Parameters'!$E$7, 'Funding Allocation Parameters'!$G$7), IF('Funding Allocation Parameters'!$C$7="Other author funding", 0, IF('Funding Allocation Parameters'!$C$7="Any discretionary funds (grants if available, other if no grants)", MIN(AC79*'Funding Allocation Parameters'!$E$7, 'Funding Allocation Parameters'!$G$7), IF('Funding Allocation Parameters'!$C$7="Complex Library Subsidy", 0, 0)))))</f>
        <v>0</v>
      </c>
      <c r="AG79" s="180">
        <f>IF('Funding Allocation Parameters'!$C$7="Basic Library Subsidy", 0, IF('Funding Allocation Parameters'!$C$7="Grant funding", 0, IF('Funding Allocation Parameters'!$C$7="Other author funding",  MIN(AC79*'Funding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" s="180">
        <f>IF('Funding Allocation Parameters'!$C$7="Basic Library Subsidy", MIN(AD79*'Funding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MIN(AD79*VLOOKUP(CONCATENATE($A79, 'Funding Allocation Parameters'!$I$7), 'Library Subsidy Complex'!$C$2:$J$55, 3, FALSE), VLOOKUP(CONCATENATE($A79, 'Funding Allocation Parameters'!$I$7), 'Library Subsidy Complex'!$C$2:$J$55, 5, FALSE)), 0)))))</f>
        <v>0</v>
      </c>
      <c r="AI79" s="180">
        <f>IF('Funding Allocation Parameters'!$C$7="Basic Library Subsidy", 0, IF('Funding Allocation Parameters'!$C$7="Grant funding", 0, IF('Funding Allocation Parameters'!$C$7="Other author funding",  MIN(AD79*'Funding Allocation Parameters'!$E$7, 'Funding Allocation Parameters'!$G$7), IF('Funding Allocation Parameters'!$C$7="Any discretionary funds (grants if available, other if no grants)", MIN(AD79*'Funding Allocation Parameters'!$E$7, 'Funding Allocation Parameters'!$G$7), IF('Funding Allocation Parameters'!$C$7="Complex Library Subsidy", 0, 0)))))</f>
        <v>0</v>
      </c>
      <c r="AJ79" s="177">
        <f t="shared" si="39"/>
        <v>0</v>
      </c>
      <c r="AK79" s="177">
        <f t="shared" si="40"/>
        <v>0</v>
      </c>
      <c r="AL79" s="181">
        <f>IF('Funding Allocation Parameters'!$C$8="Basic Library Subsidy", MIN(AJ79*'Funding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MIN(AJ79*VLOOKUP(CONCATENATE($A79, 'Funding Allocation Parameters'!$I$8), 'Library Subsidy Complex'!$C$2:$J$55, 2, FALSE), VLOOKUP(CONCATENATE($A79, 'Funding Allocation Parameters'!$I$8), 'Library Subsidy Complex'!$C$2:$J$55, 4, FALSE)), 0)))))</f>
        <v>0</v>
      </c>
      <c r="AM79" s="181">
        <f>IF('Funding Allocation Parameters'!$C$8="Basic Library Subsidy", 0, IF('Funding Allocation Parameters'!$C$8="Grant funding",MIN(AJ79*'Funding Allocation Parameters'!$E$8, 'Funding Allocation Parameters'!$G$8), IF('Funding Allocation Parameters'!$C$8="Other author funding", 0, IF('Funding Allocation Parameters'!$C$8="Any discretionary funds (grants if available, other if no grants)", MIN(AJ79*'Funding Allocation Parameters'!$E$8, 'Funding Allocation Parameters'!$G$8), IF('Funding Allocation Parameters'!$C$8="Complex Library Subsidy", 0, 0)))))</f>
        <v>0</v>
      </c>
      <c r="AN79" s="181">
        <f>IF('Funding Allocation Parameters'!$C$8="Basic Library Subsidy", 0, IF('Funding Allocation Parameters'!$C$8="Grant funding", 0, IF('Funding Allocation Parameters'!$C$8="Other author funding",  MIN(AJ79*'Funding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" s="181">
        <f>IF('Funding Allocation Parameters'!$C$8="Basic Library Subsidy", MIN(AK79*'Funding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MIN(AK79*VLOOKUP(CONCATENATE($A79, 'Funding Allocation Parameters'!$I$8), 'Library Subsidy Complex'!$C$2:$J$55, 3, FALSE), VLOOKUP(CONCATENATE($A79, 'Funding Allocation Parameters'!$I$8), 'Library Subsidy Complex'!$C$2:$J$55, 5, FALSE)), 0)))))</f>
        <v>0</v>
      </c>
      <c r="AP79" s="181">
        <f>IF('Funding Allocation Parameters'!$C$8="Basic Library Subsidy", 0, IF('Funding Allocation Parameters'!$C$8="Grant funding", 0, IF('Funding Allocation Parameters'!$C$8="Other author funding",  MIN(AK79*'Funding Allocation Parameters'!$E$8, 'Funding Allocation Parameters'!$G$8), IF('Funding Allocation Parameters'!$C$8="Any discretionary funds (grants if available, other if no grants)", MIN(AK79*'Funding Allocation Parameters'!$E$8, 'Funding Allocation Parameters'!$G$8), IF('Funding Allocation Parameters'!$C$8="Complex Library Subsidy", 0, 0)))))</f>
        <v>0</v>
      </c>
      <c r="AQ79" s="177">
        <f t="shared" si="41"/>
        <v>0</v>
      </c>
      <c r="AR79" s="177">
        <f t="shared" si="42"/>
        <v>0</v>
      </c>
      <c r="AS79" s="182">
        <f t="shared" si="43"/>
        <v>1189</v>
      </c>
      <c r="AT79" s="182">
        <f t="shared" si="44"/>
        <v>87.081400000000031</v>
      </c>
      <c r="AU79" s="182">
        <f t="shared" si="45"/>
        <v>0</v>
      </c>
      <c r="AV79" s="182">
        <f t="shared" si="46"/>
        <v>1189</v>
      </c>
      <c r="AW79" s="182">
        <f t="shared" si="47"/>
        <v>87.081400000000031</v>
      </c>
      <c r="AX79" s="183">
        <f t="shared" si="48"/>
        <v>789.48584831800008</v>
      </c>
      <c r="AY79" s="183">
        <f t="shared" si="49"/>
        <v>57.821306099006826</v>
      </c>
      <c r="AZ79" s="183">
        <f t="shared" si="50"/>
        <v>0</v>
      </c>
      <c r="BA79" s="183">
        <f t="shared" si="51"/>
        <v>399.51415168199998</v>
      </c>
      <c r="BB79" s="183">
        <f t="shared" si="52"/>
        <v>29.260093900993208</v>
      </c>
      <c r="BC79" s="184">
        <f t="shared" si="53"/>
        <v>1189</v>
      </c>
      <c r="BD79" s="184">
        <f t="shared" si="54"/>
        <v>0</v>
      </c>
      <c r="BE79" s="184">
        <f t="shared" si="55"/>
        <v>57.821306099006826</v>
      </c>
      <c r="BF79" s="184">
        <f t="shared" si="56"/>
        <v>29.260093900993208</v>
      </c>
      <c r="BG79" s="102">
        <f t="shared" si="57"/>
        <v>0</v>
      </c>
      <c r="BH79" s="102">
        <f t="shared" si="58"/>
        <v>0</v>
      </c>
      <c r="BI79" s="102">
        <f t="shared" si="59"/>
        <v>0</v>
      </c>
      <c r="BJ79" s="102">
        <f t="shared" si="60"/>
        <v>0.66399146200000003</v>
      </c>
      <c r="BK79" s="102">
        <f t="shared" si="61"/>
        <v>0.33600853799999997</v>
      </c>
      <c r="BL79" s="102">
        <f t="shared" si="62"/>
        <v>0</v>
      </c>
      <c r="BN79" s="102"/>
    </row>
    <row r="80" spans="1:66" x14ac:dyDescent="0.25">
      <c r="A80" s="102" t="s">
        <v>19</v>
      </c>
      <c r="B80" s="102" t="s">
        <v>15</v>
      </c>
      <c r="C80" s="102" t="s">
        <v>10</v>
      </c>
      <c r="D80" s="102" t="s">
        <v>11</v>
      </c>
      <c r="E80" s="102">
        <v>21100285727</v>
      </c>
      <c r="F80" s="102" t="s">
        <v>9</v>
      </c>
      <c r="G80" s="102">
        <v>0.63900000000000001</v>
      </c>
      <c r="H80" s="102">
        <v>1</v>
      </c>
      <c r="I80" s="102">
        <v>0.66399146200000003</v>
      </c>
      <c r="J80" s="167">
        <f>IFERROR(H80*VLOOKUP(A80, 'Advanced Parameters'!$B$7:$G$20, 6, FALSE)*VLOOKUP(A80, 'Growth Parameters'!$B$6:$H$19, 6, FALSE), 0)</f>
        <v>1</v>
      </c>
      <c r="K80" s="167">
        <f>IFERROR(IF('Advanced Parameters'!$C$5="n",'Raw Data'!I80*VLOOKUP(A80,'Advanced Parameters'!$B$7:$G$20,6,FALSE),J80*VLOOKUP(A80,'Advanced Parameters'!$B$7:$G$20,2,FALSE))*VLOOKUP(A80, 'Growth Parameters'!$B$6:$H$19, 6, FALSE), 0)</f>
        <v>0.66399146200000003</v>
      </c>
      <c r="L80" s="167">
        <f t="shared" si="32"/>
        <v>0.33600853799999997</v>
      </c>
      <c r="M80" s="168">
        <f>IFERROR(IF(G80="NA","NA",IF(G80&gt;'APC Parameters'!$K$6+VLOOKUP('Raw Data'!A80, 'APC Parameters'!$H$7:$L$20, 4, FALSE), 'APC Parameters'!$L$6+VLOOKUP('Raw Data'!A80, 'APC Parameters'!$H$7:$L$20, 5, FALSE), G80*('APC Parameters'!$J$6+VLOOKUP('Raw Data'!A80, 'APC Parameters'!$H$7:$L$20, 3, FALSE))+'APC Parameters'!$I$6+VLOOKUP('Raw Data'!A80, 'APC Parameters'!$H$7:$L$20, 2, FALSE))), 0)</f>
        <v>1600.9866000000002</v>
      </c>
      <c r="N80" s="168">
        <f t="shared" si="33"/>
        <v>1600.9866000000002</v>
      </c>
      <c r="O80" s="168">
        <f>IFERROR(IF(M80="NA",VLOOKUP(D80,'Internal Calculations'!$B$10:$C$11,2,FALSE), M80)*VLOOKUP(A80, 'Growth Parameters'!$B$6:$H$19, 7, FALSE), 0)</f>
        <v>1600.9866000000002</v>
      </c>
      <c r="P80" s="177">
        <f t="shared" si="34"/>
        <v>1600.9866000000002</v>
      </c>
      <c r="Q80" s="178">
        <f>IF('Funding Allocation Parameters'!$C$5="Basic Library Subsidy", MIN(O80*('Funding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MIN($O80*(VLOOKUP(CONCATENATE($A80, 'Funding Allocation Parameters'!$I$5), 'Library Subsidy Complex'!$C$2:$J$55, 2, FALSE)), VLOOKUP(CONCATENATE($A80, 'Funding Allocation Parameters'!$I$5), 'Library Subsidy Complex'!$C$2:$J$55, 4, FALSE)), 0)))))</f>
        <v>1189</v>
      </c>
      <c r="R80" s="178">
        <f>IF('Funding Allocation Parameters'!$C$5="Basic Library Subsidy", 0, IF('Funding Allocation Parameters'!$C$5="Grant funding",MIN(O80*('Funding Allocation Parameters'!$E$5), 'Funding Allocation Parameters'!$G$5), IF('Funding Allocation Parameters'!$C$5="Other author funding", 0, IF('Funding Allocation Parameters'!$C$5="Any discretionary funds (grants if available, other if no grants)", MIN(O80*('Funding Allocation Parameters'!$E$5), 'Funding Allocation Parameters'!$G$5), IF('Funding Allocation Parameters'!$C$5="Complex Library Subsidy", 0, 0)))))</f>
        <v>0</v>
      </c>
      <c r="S80" s="178">
        <f>IF('Funding Allocation Parameters'!$C$5="Basic Library Subsidy", 0, IF('Funding Allocation Parameters'!$C$5="Grant funding", 0, IF('Funding Allocation Parameters'!$C$5="Other author funding",  MIN(O80*('Funding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" s="178">
        <f>IF('Funding Allocation Parameters'!$C$5="Basic Library Subsidy", MIN(O80*('Funding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MIN($O80*(VLOOKUP(CONCATENATE($A80, 'Funding Allocation Parameters'!$I$5), 'Library Subsidy Complex'!$C$2:$J$55, 6, FALSE)), VLOOKUP(CONCATENATE($A80, 'Funding Allocation Parameters'!$I$5), 'Library Subsidy Complex'!$C$2:$J$55, 8, FALSE)), 0)))))</f>
        <v>1189</v>
      </c>
      <c r="U80" s="178">
        <f>IF('Funding Allocation Parameters'!$C$5="Basic Library Subsidy", 0, IF('Funding Allocation Parameters'!$C$5="Grant funding", 0, IF('Funding Allocation Parameters'!$C$5="Other author funding",  MIN(O80*('Funding Allocation Parameters'!$E$5), 'Funding Allocation Parameters'!$G$5), IF('Funding Allocation Parameters'!$C$5="Any discretionary funds (grants if available, other if no grants)", MIN(O80*('Funding Allocation Parameters'!$E$5), 'Funding Allocation Parameters'!$G$5), IF('Funding Allocation Parameters'!$C$5="Complex Library Subsidy", 0, 0)))))</f>
        <v>0</v>
      </c>
      <c r="V80" s="177">
        <f t="shared" si="35"/>
        <v>411.98660000000018</v>
      </c>
      <c r="W80" s="177">
        <f t="shared" si="36"/>
        <v>411.98660000000018</v>
      </c>
      <c r="X80" s="179">
        <f>IF('Funding Allocation Parameters'!$C$6="Basic Library Subsidy", MIN(V80*'Funding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MIN(V80*VLOOKUP(CONCATENATE($A80, 'Funding Allocation Parameters'!$I$6), 'Library Subsidy Complex'!$C$2:$J$55, 2, FALSE), VLOOKUP(CONCATENATE($A80, 'Funding Allocation Parameters'!$I$6), 'Library Subsidy Complex'!$C$2:$J$55, 4, FALSE)), 0)))))</f>
        <v>0</v>
      </c>
      <c r="Y80" s="179">
        <f>IF('Funding Allocation Parameters'!$C$6="Basic Library Subsidy", 0, IF('Funding Allocation Parameters'!$C$6="Grant funding",MIN(V80*'Funding Allocation Parameters'!$E$6, 'Funding Allocation Parameters'!$G$6), IF('Funding Allocation Parameters'!$C$6="Other author funding", 0, IF('Funding Allocation Parameters'!$C$6="Any discretionary funds (grants if available, other if no grants)", MIN(V80*'Funding Allocation Parameters'!$E$6, 'Funding Allocation Parameters'!$G$6), IF('Funding Allocation Parameters'!$C$6="Complex Library Subsidy", 0, 0)))))</f>
        <v>411.98660000000018</v>
      </c>
      <c r="Z80" s="179">
        <f>IF('Funding Allocation Parameters'!$C$6="Basic Library Subsidy", 0, IF('Funding Allocation Parameters'!$C$6="Grant funding", 0, IF('Funding Allocation Parameters'!$C$6="Other author funding",  MIN(V80*'Funding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" s="179">
        <f>IF('Funding Allocation Parameters'!$C$6="Basic Library Subsidy", MIN(W80*'Funding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MIN(W80*VLOOKUP(CONCATENATE($A80, 'Funding Allocation Parameters'!$I$6), 'Library Subsidy Complex'!$C$2:$J$55, 3, FALSE), VLOOKUP(CONCATENATE($A80, 'Funding Allocation Parameters'!$I$6), 'Library Subsidy Complex'!$C$2:$J$55, 5, FALSE)), 0)))))</f>
        <v>0</v>
      </c>
      <c r="AB80" s="179">
        <f>IF('Funding Allocation Parameters'!$C$6="Basic Library Subsidy", 0, IF('Funding Allocation Parameters'!$C$6="Grant funding", 0, IF('Funding Allocation Parameters'!$C$6="Other author funding",  MIN(W80*'Funding Allocation Parameters'!$E$6, 'Funding Allocation Parameters'!$G$6), IF('Funding Allocation Parameters'!$C$6="Any discretionary funds (grants if available, other if no grants)", MIN(W80*'Funding Allocation Parameters'!$E$6, 'Funding Allocation Parameters'!$G$6), IF('Funding Allocation Parameters'!$C$6="Complex Library Subsidy", 0, 0)))))</f>
        <v>411.98660000000018</v>
      </c>
      <c r="AC80" s="177">
        <f t="shared" si="37"/>
        <v>0</v>
      </c>
      <c r="AD80" s="177">
        <f t="shared" si="38"/>
        <v>0</v>
      </c>
      <c r="AE80" s="180">
        <f>IF('Funding Allocation Parameters'!$C$7="Basic Library Subsidy", MIN(AC80*'Funding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MIN(AC80*VLOOKUP(CONCATENATE($A80, 'Funding Allocation Parameters'!$I$7), 'Library Subsidy Complex'!$C$2:$J$55, 2, FALSE), VLOOKUP(CONCATENATE($A80, 'Funding Allocation Parameters'!$I$7), 'Library Subsidy Complex'!$C$2:$J$55, 4, FALSE)), 0)))))</f>
        <v>0</v>
      </c>
      <c r="AF80" s="180">
        <f>IF('Funding Allocation Parameters'!$C$7="Basic Library Subsidy", 0, IF('Funding Allocation Parameters'!$C$7="Grant funding",MIN(AC80*'Funding Allocation Parameters'!$E$7, 'Funding Allocation Parameters'!$G$7), IF('Funding Allocation Parameters'!$C$7="Other author funding", 0, IF('Funding Allocation Parameters'!$C$7="Any discretionary funds (grants if available, other if no grants)", MIN(AC80*'Funding Allocation Parameters'!$E$7, 'Funding Allocation Parameters'!$G$7), IF('Funding Allocation Parameters'!$C$7="Complex Library Subsidy", 0, 0)))))</f>
        <v>0</v>
      </c>
      <c r="AG80" s="180">
        <f>IF('Funding Allocation Parameters'!$C$7="Basic Library Subsidy", 0, IF('Funding Allocation Parameters'!$C$7="Grant funding", 0, IF('Funding Allocation Parameters'!$C$7="Other author funding",  MIN(AC80*'Funding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" s="180">
        <f>IF('Funding Allocation Parameters'!$C$7="Basic Library Subsidy", MIN(AD80*'Funding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MIN(AD80*VLOOKUP(CONCATENATE($A80, 'Funding Allocation Parameters'!$I$7), 'Library Subsidy Complex'!$C$2:$J$55, 3, FALSE), VLOOKUP(CONCATENATE($A80, 'Funding Allocation Parameters'!$I$7), 'Library Subsidy Complex'!$C$2:$J$55, 5, FALSE)), 0)))))</f>
        <v>0</v>
      </c>
      <c r="AI80" s="180">
        <f>IF('Funding Allocation Parameters'!$C$7="Basic Library Subsidy", 0, IF('Funding Allocation Parameters'!$C$7="Grant funding", 0, IF('Funding Allocation Parameters'!$C$7="Other author funding",  MIN(AD80*'Funding Allocation Parameters'!$E$7, 'Funding Allocation Parameters'!$G$7), IF('Funding Allocation Parameters'!$C$7="Any discretionary funds (grants if available, other if no grants)", MIN(AD80*'Funding Allocation Parameters'!$E$7, 'Funding Allocation Parameters'!$G$7), IF('Funding Allocation Parameters'!$C$7="Complex Library Subsidy", 0, 0)))))</f>
        <v>0</v>
      </c>
      <c r="AJ80" s="177">
        <f t="shared" si="39"/>
        <v>0</v>
      </c>
      <c r="AK80" s="177">
        <f t="shared" si="40"/>
        <v>0</v>
      </c>
      <c r="AL80" s="181">
        <f>IF('Funding Allocation Parameters'!$C$8="Basic Library Subsidy", MIN(AJ80*'Funding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MIN(AJ80*VLOOKUP(CONCATENATE($A80, 'Funding Allocation Parameters'!$I$8), 'Library Subsidy Complex'!$C$2:$J$55, 2, FALSE), VLOOKUP(CONCATENATE($A80, 'Funding Allocation Parameters'!$I$8), 'Library Subsidy Complex'!$C$2:$J$55, 4, FALSE)), 0)))))</f>
        <v>0</v>
      </c>
      <c r="AM80" s="181">
        <f>IF('Funding Allocation Parameters'!$C$8="Basic Library Subsidy", 0, IF('Funding Allocation Parameters'!$C$8="Grant funding",MIN(AJ80*'Funding Allocation Parameters'!$E$8, 'Funding Allocation Parameters'!$G$8), IF('Funding Allocation Parameters'!$C$8="Other author funding", 0, IF('Funding Allocation Parameters'!$C$8="Any discretionary funds (grants if available, other if no grants)", MIN(AJ80*'Funding Allocation Parameters'!$E$8, 'Funding Allocation Parameters'!$G$8), IF('Funding Allocation Parameters'!$C$8="Complex Library Subsidy", 0, 0)))))</f>
        <v>0</v>
      </c>
      <c r="AN80" s="181">
        <f>IF('Funding Allocation Parameters'!$C$8="Basic Library Subsidy", 0, IF('Funding Allocation Parameters'!$C$8="Grant funding", 0, IF('Funding Allocation Parameters'!$C$8="Other author funding",  MIN(AJ80*'Funding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" s="181">
        <f>IF('Funding Allocation Parameters'!$C$8="Basic Library Subsidy", MIN(AK80*'Funding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MIN(AK80*VLOOKUP(CONCATENATE($A80, 'Funding Allocation Parameters'!$I$8), 'Library Subsidy Complex'!$C$2:$J$55, 3, FALSE), VLOOKUP(CONCATENATE($A80, 'Funding Allocation Parameters'!$I$8), 'Library Subsidy Complex'!$C$2:$J$55, 5, FALSE)), 0)))))</f>
        <v>0</v>
      </c>
      <c r="AP80" s="181">
        <f>IF('Funding Allocation Parameters'!$C$8="Basic Library Subsidy", 0, IF('Funding Allocation Parameters'!$C$8="Grant funding", 0, IF('Funding Allocation Parameters'!$C$8="Other author funding",  MIN(AK80*'Funding Allocation Parameters'!$E$8, 'Funding Allocation Parameters'!$G$8), IF('Funding Allocation Parameters'!$C$8="Any discretionary funds (grants if available, other if no grants)", MIN(AK80*'Funding Allocation Parameters'!$E$8, 'Funding Allocation Parameters'!$G$8), IF('Funding Allocation Parameters'!$C$8="Complex Library Subsidy", 0, 0)))))</f>
        <v>0</v>
      </c>
      <c r="AQ80" s="177">
        <f t="shared" si="41"/>
        <v>0</v>
      </c>
      <c r="AR80" s="177">
        <f t="shared" si="42"/>
        <v>0</v>
      </c>
      <c r="AS80" s="182">
        <f t="shared" si="43"/>
        <v>1189</v>
      </c>
      <c r="AT80" s="182">
        <f t="shared" si="44"/>
        <v>411.98660000000018</v>
      </c>
      <c r="AU80" s="182">
        <f t="shared" si="45"/>
        <v>0</v>
      </c>
      <c r="AV80" s="182">
        <f t="shared" si="46"/>
        <v>1189</v>
      </c>
      <c r="AW80" s="182">
        <f t="shared" si="47"/>
        <v>411.98660000000018</v>
      </c>
      <c r="AX80" s="183">
        <f t="shared" si="48"/>
        <v>789.48584831800008</v>
      </c>
      <c r="AY80" s="183">
        <f t="shared" si="49"/>
        <v>273.55558485840936</v>
      </c>
      <c r="AZ80" s="183">
        <f t="shared" si="50"/>
        <v>0</v>
      </c>
      <c r="BA80" s="183">
        <f t="shared" si="51"/>
        <v>399.51415168199998</v>
      </c>
      <c r="BB80" s="183">
        <f t="shared" si="52"/>
        <v>138.43101514159085</v>
      </c>
      <c r="BC80" s="184">
        <f t="shared" si="53"/>
        <v>1189</v>
      </c>
      <c r="BD80" s="184">
        <f t="shared" si="54"/>
        <v>0</v>
      </c>
      <c r="BE80" s="184">
        <f t="shared" si="55"/>
        <v>273.55558485840936</v>
      </c>
      <c r="BF80" s="184">
        <f t="shared" si="56"/>
        <v>138.43101514159085</v>
      </c>
      <c r="BG80" s="102">
        <f t="shared" si="57"/>
        <v>0</v>
      </c>
      <c r="BH80" s="102">
        <f t="shared" si="58"/>
        <v>0</v>
      </c>
      <c r="BI80" s="102">
        <f t="shared" si="59"/>
        <v>0</v>
      </c>
      <c r="BJ80" s="102">
        <f t="shared" si="60"/>
        <v>0.66399146200000003</v>
      </c>
      <c r="BK80" s="102">
        <f t="shared" si="61"/>
        <v>0.33600853799999997</v>
      </c>
      <c r="BL80" s="102">
        <f t="shared" si="62"/>
        <v>0</v>
      </c>
      <c r="BN80" s="102"/>
    </row>
    <row r="81" spans="1:66" x14ac:dyDescent="0.25">
      <c r="A81" s="102" t="s">
        <v>19</v>
      </c>
      <c r="B81" s="102" t="s">
        <v>15</v>
      </c>
      <c r="C81" s="102" t="s">
        <v>10</v>
      </c>
      <c r="D81" s="102" t="s">
        <v>11</v>
      </c>
      <c r="E81" s="102">
        <v>21100215184</v>
      </c>
      <c r="F81" s="102" t="s">
        <v>9</v>
      </c>
      <c r="G81" s="102">
        <v>0.17299999999999999</v>
      </c>
      <c r="H81" s="102">
        <v>1</v>
      </c>
      <c r="I81" s="102">
        <v>0.66399146200000003</v>
      </c>
      <c r="J81" s="167">
        <f>IFERROR(H81*VLOOKUP(A81, 'Advanced Parameters'!$B$7:$G$20, 6, FALSE)*VLOOKUP(A81, 'Growth Parameters'!$B$6:$H$19, 6, FALSE), 0)</f>
        <v>1</v>
      </c>
      <c r="K81" s="167">
        <f>IFERROR(IF('Advanced Parameters'!$C$5="n",'Raw Data'!I81*VLOOKUP(A81,'Advanced Parameters'!$B$7:$G$20,6,FALSE),J81*VLOOKUP(A81,'Advanced Parameters'!$B$7:$G$20,2,FALSE))*VLOOKUP(A81, 'Growth Parameters'!$B$6:$H$19, 6, FALSE), 0)</f>
        <v>0.66399146200000003</v>
      </c>
      <c r="L81" s="167">
        <f t="shared" si="32"/>
        <v>0.33600853799999997</v>
      </c>
      <c r="M81" s="168">
        <f>IFERROR(IF(G81="NA","NA",IF(G81&gt;'APC Parameters'!$K$6+VLOOKUP('Raw Data'!A81, 'APC Parameters'!$H$7:$L$20, 4, FALSE), 'APC Parameters'!$L$6+VLOOKUP('Raw Data'!A81, 'APC Parameters'!$H$7:$L$20, 5, FALSE), G81*('APC Parameters'!$J$6+VLOOKUP('Raw Data'!A81, 'APC Parameters'!$H$7:$L$20, 3, FALSE))+'APC Parameters'!$I$6+VLOOKUP('Raw Data'!A81, 'APC Parameters'!$H$7:$L$20, 2, FALSE))), 0)</f>
        <v>1270.4062000000001</v>
      </c>
      <c r="N81" s="168">
        <f t="shared" si="33"/>
        <v>1270.4062000000001</v>
      </c>
      <c r="O81" s="168">
        <f>IFERROR(IF(M81="NA",VLOOKUP(D81,'Internal Calculations'!$B$10:$C$11,2,FALSE), M81)*VLOOKUP(A81, 'Growth Parameters'!$B$6:$H$19, 7, FALSE), 0)</f>
        <v>1270.4062000000001</v>
      </c>
      <c r="P81" s="177">
        <f t="shared" si="34"/>
        <v>1270.4062000000001</v>
      </c>
      <c r="Q81" s="178">
        <f>IF('Funding Allocation Parameters'!$C$5="Basic Library Subsidy", MIN(O81*('Funding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MIN($O81*(VLOOKUP(CONCATENATE($A81, 'Funding Allocation Parameters'!$I$5), 'Library Subsidy Complex'!$C$2:$J$55, 2, FALSE)), VLOOKUP(CONCATENATE($A81, 'Funding Allocation Parameters'!$I$5), 'Library Subsidy Complex'!$C$2:$J$55, 4, FALSE)), 0)))))</f>
        <v>1189</v>
      </c>
      <c r="R81" s="178">
        <f>IF('Funding Allocation Parameters'!$C$5="Basic Library Subsidy", 0, IF('Funding Allocation Parameters'!$C$5="Grant funding",MIN(O81*('Funding Allocation Parameters'!$E$5), 'Funding Allocation Parameters'!$G$5), IF('Funding Allocation Parameters'!$C$5="Other author funding", 0, IF('Funding Allocation Parameters'!$C$5="Any discretionary funds (grants if available, other if no grants)", MIN(O81*('Funding Allocation Parameters'!$E$5), 'Funding Allocation Parameters'!$G$5), IF('Funding Allocation Parameters'!$C$5="Complex Library Subsidy", 0, 0)))))</f>
        <v>0</v>
      </c>
      <c r="S81" s="178">
        <f>IF('Funding Allocation Parameters'!$C$5="Basic Library Subsidy", 0, IF('Funding Allocation Parameters'!$C$5="Grant funding", 0, IF('Funding Allocation Parameters'!$C$5="Other author funding",  MIN(O81*('Funding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" s="178">
        <f>IF('Funding Allocation Parameters'!$C$5="Basic Library Subsidy", MIN(O81*('Funding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MIN($O81*(VLOOKUP(CONCATENATE($A81, 'Funding Allocation Parameters'!$I$5), 'Library Subsidy Complex'!$C$2:$J$55, 6, FALSE)), VLOOKUP(CONCATENATE($A81, 'Funding Allocation Parameters'!$I$5), 'Library Subsidy Complex'!$C$2:$J$55, 8, FALSE)), 0)))))</f>
        <v>1189</v>
      </c>
      <c r="U81" s="178">
        <f>IF('Funding Allocation Parameters'!$C$5="Basic Library Subsidy", 0, IF('Funding Allocation Parameters'!$C$5="Grant funding", 0, IF('Funding Allocation Parameters'!$C$5="Other author funding",  MIN(O81*('Funding Allocation Parameters'!$E$5), 'Funding Allocation Parameters'!$G$5), IF('Funding Allocation Parameters'!$C$5="Any discretionary funds (grants if available, other if no grants)", MIN(O81*('Funding Allocation Parameters'!$E$5), 'Funding Allocation Parameters'!$G$5), IF('Funding Allocation Parameters'!$C$5="Complex Library Subsidy", 0, 0)))))</f>
        <v>0</v>
      </c>
      <c r="V81" s="177">
        <f t="shared" si="35"/>
        <v>81.406200000000126</v>
      </c>
      <c r="W81" s="177">
        <f t="shared" si="36"/>
        <v>81.406200000000126</v>
      </c>
      <c r="X81" s="179">
        <f>IF('Funding Allocation Parameters'!$C$6="Basic Library Subsidy", MIN(V81*'Funding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MIN(V81*VLOOKUP(CONCATENATE($A81, 'Funding Allocation Parameters'!$I$6), 'Library Subsidy Complex'!$C$2:$J$55, 2, FALSE), VLOOKUP(CONCATENATE($A81, 'Funding Allocation Parameters'!$I$6), 'Library Subsidy Complex'!$C$2:$J$55, 4, FALSE)), 0)))))</f>
        <v>0</v>
      </c>
      <c r="Y81" s="179">
        <f>IF('Funding Allocation Parameters'!$C$6="Basic Library Subsidy", 0, IF('Funding Allocation Parameters'!$C$6="Grant funding",MIN(V81*'Funding Allocation Parameters'!$E$6, 'Funding Allocation Parameters'!$G$6), IF('Funding Allocation Parameters'!$C$6="Other author funding", 0, IF('Funding Allocation Parameters'!$C$6="Any discretionary funds (grants if available, other if no grants)", MIN(V81*'Funding Allocation Parameters'!$E$6, 'Funding Allocation Parameters'!$G$6), IF('Funding Allocation Parameters'!$C$6="Complex Library Subsidy", 0, 0)))))</f>
        <v>81.406200000000126</v>
      </c>
      <c r="Z81" s="179">
        <f>IF('Funding Allocation Parameters'!$C$6="Basic Library Subsidy", 0, IF('Funding Allocation Parameters'!$C$6="Grant funding", 0, IF('Funding Allocation Parameters'!$C$6="Other author funding",  MIN(V81*'Funding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" s="179">
        <f>IF('Funding Allocation Parameters'!$C$6="Basic Library Subsidy", MIN(W81*'Funding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MIN(W81*VLOOKUP(CONCATENATE($A81, 'Funding Allocation Parameters'!$I$6), 'Library Subsidy Complex'!$C$2:$J$55, 3, FALSE), VLOOKUP(CONCATENATE($A81, 'Funding Allocation Parameters'!$I$6), 'Library Subsidy Complex'!$C$2:$J$55, 5, FALSE)), 0)))))</f>
        <v>0</v>
      </c>
      <c r="AB81" s="179">
        <f>IF('Funding Allocation Parameters'!$C$6="Basic Library Subsidy", 0, IF('Funding Allocation Parameters'!$C$6="Grant funding", 0, IF('Funding Allocation Parameters'!$C$6="Other author funding",  MIN(W81*'Funding Allocation Parameters'!$E$6, 'Funding Allocation Parameters'!$G$6), IF('Funding Allocation Parameters'!$C$6="Any discretionary funds (grants if available, other if no grants)", MIN(W81*'Funding Allocation Parameters'!$E$6, 'Funding Allocation Parameters'!$G$6), IF('Funding Allocation Parameters'!$C$6="Complex Library Subsidy", 0, 0)))))</f>
        <v>81.406200000000126</v>
      </c>
      <c r="AC81" s="177">
        <f t="shared" si="37"/>
        <v>0</v>
      </c>
      <c r="AD81" s="177">
        <f t="shared" si="38"/>
        <v>0</v>
      </c>
      <c r="AE81" s="180">
        <f>IF('Funding Allocation Parameters'!$C$7="Basic Library Subsidy", MIN(AC81*'Funding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MIN(AC81*VLOOKUP(CONCATENATE($A81, 'Funding Allocation Parameters'!$I$7), 'Library Subsidy Complex'!$C$2:$J$55, 2, FALSE), VLOOKUP(CONCATENATE($A81, 'Funding Allocation Parameters'!$I$7), 'Library Subsidy Complex'!$C$2:$J$55, 4, FALSE)), 0)))))</f>
        <v>0</v>
      </c>
      <c r="AF81" s="180">
        <f>IF('Funding Allocation Parameters'!$C$7="Basic Library Subsidy", 0, IF('Funding Allocation Parameters'!$C$7="Grant funding",MIN(AC81*'Funding Allocation Parameters'!$E$7, 'Funding Allocation Parameters'!$G$7), IF('Funding Allocation Parameters'!$C$7="Other author funding", 0, IF('Funding Allocation Parameters'!$C$7="Any discretionary funds (grants if available, other if no grants)", MIN(AC81*'Funding Allocation Parameters'!$E$7, 'Funding Allocation Parameters'!$G$7), IF('Funding Allocation Parameters'!$C$7="Complex Library Subsidy", 0, 0)))))</f>
        <v>0</v>
      </c>
      <c r="AG81" s="180">
        <f>IF('Funding Allocation Parameters'!$C$7="Basic Library Subsidy", 0, IF('Funding Allocation Parameters'!$C$7="Grant funding", 0, IF('Funding Allocation Parameters'!$C$7="Other author funding",  MIN(AC81*'Funding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" s="180">
        <f>IF('Funding Allocation Parameters'!$C$7="Basic Library Subsidy", MIN(AD81*'Funding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MIN(AD81*VLOOKUP(CONCATENATE($A81, 'Funding Allocation Parameters'!$I$7), 'Library Subsidy Complex'!$C$2:$J$55, 3, FALSE), VLOOKUP(CONCATENATE($A81, 'Funding Allocation Parameters'!$I$7), 'Library Subsidy Complex'!$C$2:$J$55, 5, FALSE)), 0)))))</f>
        <v>0</v>
      </c>
      <c r="AI81" s="180">
        <f>IF('Funding Allocation Parameters'!$C$7="Basic Library Subsidy", 0, IF('Funding Allocation Parameters'!$C$7="Grant funding", 0, IF('Funding Allocation Parameters'!$C$7="Other author funding",  MIN(AD81*'Funding Allocation Parameters'!$E$7, 'Funding Allocation Parameters'!$G$7), IF('Funding Allocation Parameters'!$C$7="Any discretionary funds (grants if available, other if no grants)", MIN(AD81*'Funding Allocation Parameters'!$E$7, 'Funding Allocation Parameters'!$G$7), IF('Funding Allocation Parameters'!$C$7="Complex Library Subsidy", 0, 0)))))</f>
        <v>0</v>
      </c>
      <c r="AJ81" s="177">
        <f t="shared" si="39"/>
        <v>0</v>
      </c>
      <c r="AK81" s="177">
        <f t="shared" si="40"/>
        <v>0</v>
      </c>
      <c r="AL81" s="181">
        <f>IF('Funding Allocation Parameters'!$C$8="Basic Library Subsidy", MIN(AJ81*'Funding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MIN(AJ81*VLOOKUP(CONCATENATE($A81, 'Funding Allocation Parameters'!$I$8), 'Library Subsidy Complex'!$C$2:$J$55, 2, FALSE), VLOOKUP(CONCATENATE($A81, 'Funding Allocation Parameters'!$I$8), 'Library Subsidy Complex'!$C$2:$J$55, 4, FALSE)), 0)))))</f>
        <v>0</v>
      </c>
      <c r="AM81" s="181">
        <f>IF('Funding Allocation Parameters'!$C$8="Basic Library Subsidy", 0, IF('Funding Allocation Parameters'!$C$8="Grant funding",MIN(AJ81*'Funding Allocation Parameters'!$E$8, 'Funding Allocation Parameters'!$G$8), IF('Funding Allocation Parameters'!$C$8="Other author funding", 0, IF('Funding Allocation Parameters'!$C$8="Any discretionary funds (grants if available, other if no grants)", MIN(AJ81*'Funding Allocation Parameters'!$E$8, 'Funding Allocation Parameters'!$G$8), IF('Funding Allocation Parameters'!$C$8="Complex Library Subsidy", 0, 0)))))</f>
        <v>0</v>
      </c>
      <c r="AN81" s="181">
        <f>IF('Funding Allocation Parameters'!$C$8="Basic Library Subsidy", 0, IF('Funding Allocation Parameters'!$C$8="Grant funding", 0, IF('Funding Allocation Parameters'!$C$8="Other author funding",  MIN(AJ81*'Funding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" s="181">
        <f>IF('Funding Allocation Parameters'!$C$8="Basic Library Subsidy", MIN(AK81*'Funding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MIN(AK81*VLOOKUP(CONCATENATE($A81, 'Funding Allocation Parameters'!$I$8), 'Library Subsidy Complex'!$C$2:$J$55, 3, FALSE), VLOOKUP(CONCATENATE($A81, 'Funding Allocation Parameters'!$I$8), 'Library Subsidy Complex'!$C$2:$J$55, 5, FALSE)), 0)))))</f>
        <v>0</v>
      </c>
      <c r="AP81" s="181">
        <f>IF('Funding Allocation Parameters'!$C$8="Basic Library Subsidy", 0, IF('Funding Allocation Parameters'!$C$8="Grant funding", 0, IF('Funding Allocation Parameters'!$C$8="Other author funding",  MIN(AK81*'Funding Allocation Parameters'!$E$8, 'Funding Allocation Parameters'!$G$8), IF('Funding Allocation Parameters'!$C$8="Any discretionary funds (grants if available, other if no grants)", MIN(AK81*'Funding Allocation Parameters'!$E$8, 'Funding Allocation Parameters'!$G$8), IF('Funding Allocation Parameters'!$C$8="Complex Library Subsidy", 0, 0)))))</f>
        <v>0</v>
      </c>
      <c r="AQ81" s="177">
        <f t="shared" si="41"/>
        <v>0</v>
      </c>
      <c r="AR81" s="177">
        <f t="shared" si="42"/>
        <v>0</v>
      </c>
      <c r="AS81" s="182">
        <f t="shared" si="43"/>
        <v>1189</v>
      </c>
      <c r="AT81" s="182">
        <f t="shared" si="44"/>
        <v>81.406200000000126</v>
      </c>
      <c r="AU81" s="182">
        <f t="shared" si="45"/>
        <v>0</v>
      </c>
      <c r="AV81" s="182">
        <f t="shared" si="46"/>
        <v>1189</v>
      </c>
      <c r="AW81" s="182">
        <f t="shared" si="47"/>
        <v>81.406200000000126</v>
      </c>
      <c r="AX81" s="183">
        <f t="shared" si="48"/>
        <v>789.48584831800008</v>
      </c>
      <c r="AY81" s="183">
        <f t="shared" si="49"/>
        <v>54.053021753864485</v>
      </c>
      <c r="AZ81" s="183">
        <f t="shared" si="50"/>
        <v>0</v>
      </c>
      <c r="BA81" s="183">
        <f t="shared" si="51"/>
        <v>399.51415168199998</v>
      </c>
      <c r="BB81" s="183">
        <f t="shared" si="52"/>
        <v>27.353178246135641</v>
      </c>
      <c r="BC81" s="184">
        <f t="shared" si="53"/>
        <v>1189</v>
      </c>
      <c r="BD81" s="184">
        <f t="shared" si="54"/>
        <v>0</v>
      </c>
      <c r="BE81" s="184">
        <f t="shared" si="55"/>
        <v>54.053021753864485</v>
      </c>
      <c r="BF81" s="184">
        <f t="shared" si="56"/>
        <v>27.353178246135641</v>
      </c>
      <c r="BG81" s="102">
        <f t="shared" si="57"/>
        <v>0</v>
      </c>
      <c r="BH81" s="102">
        <f t="shared" si="58"/>
        <v>0</v>
      </c>
      <c r="BI81" s="102">
        <f t="shared" si="59"/>
        <v>0</v>
      </c>
      <c r="BJ81" s="102">
        <f t="shared" si="60"/>
        <v>0.66399146200000003</v>
      </c>
      <c r="BK81" s="102">
        <f t="shared" si="61"/>
        <v>0.33600853799999997</v>
      </c>
      <c r="BL81" s="102">
        <f t="shared" si="62"/>
        <v>0</v>
      </c>
      <c r="BN81" s="102"/>
    </row>
    <row r="82" spans="1:66" x14ac:dyDescent="0.25">
      <c r="A82" s="102" t="s">
        <v>19</v>
      </c>
      <c r="B82" s="102" t="s">
        <v>15</v>
      </c>
      <c r="C82" s="102" t="s">
        <v>10</v>
      </c>
      <c r="D82" s="102" t="s">
        <v>11</v>
      </c>
      <c r="E82" s="102">
        <v>21100255442</v>
      </c>
      <c r="F82" s="102" t="s">
        <v>9</v>
      </c>
      <c r="G82" s="102">
        <v>9.5000000000000001E-2</v>
      </c>
      <c r="H82" s="102">
        <v>1</v>
      </c>
      <c r="I82" s="102">
        <v>0.66399146200000003</v>
      </c>
      <c r="J82" s="167">
        <f>IFERROR(H82*VLOOKUP(A82, 'Advanced Parameters'!$B$7:$G$20, 6, FALSE)*VLOOKUP(A82, 'Growth Parameters'!$B$6:$H$19, 6, FALSE), 0)</f>
        <v>1</v>
      </c>
      <c r="K82" s="167">
        <f>IFERROR(IF('Advanced Parameters'!$C$5="n",'Raw Data'!I82*VLOOKUP(A82,'Advanced Parameters'!$B$7:$G$20,6,FALSE),J82*VLOOKUP(A82,'Advanced Parameters'!$B$7:$G$20,2,FALSE))*VLOOKUP(A82, 'Growth Parameters'!$B$6:$H$19, 6, FALSE), 0)</f>
        <v>0.66399146200000003</v>
      </c>
      <c r="L82" s="167">
        <f t="shared" si="32"/>
        <v>0.33600853799999997</v>
      </c>
      <c r="M82" s="168">
        <f>IFERROR(IF(G82="NA","NA",IF(G82&gt;'APC Parameters'!$K$6+VLOOKUP('Raw Data'!A82, 'APC Parameters'!$H$7:$L$20, 4, FALSE), 'APC Parameters'!$L$6+VLOOKUP('Raw Data'!A82, 'APC Parameters'!$H$7:$L$20, 5, FALSE), G82*('APC Parameters'!$J$6+VLOOKUP('Raw Data'!A82, 'APC Parameters'!$H$7:$L$20, 3, FALSE))+'APC Parameters'!$I$6+VLOOKUP('Raw Data'!A82, 'APC Parameters'!$H$7:$L$20, 2, FALSE))), 0)</f>
        <v>1215.0730000000001</v>
      </c>
      <c r="N82" s="168">
        <f t="shared" si="33"/>
        <v>1215.0730000000001</v>
      </c>
      <c r="O82" s="168">
        <f>IFERROR(IF(M82="NA",VLOOKUP(D82,'Internal Calculations'!$B$10:$C$11,2,FALSE), M82)*VLOOKUP(A82, 'Growth Parameters'!$B$6:$H$19, 7, FALSE), 0)</f>
        <v>1215.0730000000001</v>
      </c>
      <c r="P82" s="177">
        <f t="shared" si="34"/>
        <v>1215.0730000000001</v>
      </c>
      <c r="Q82" s="178">
        <f>IF('Funding Allocation Parameters'!$C$5="Basic Library Subsidy", MIN(O82*('Funding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MIN($O82*(VLOOKUP(CONCATENATE($A82, 'Funding Allocation Parameters'!$I$5), 'Library Subsidy Complex'!$C$2:$J$55, 2, FALSE)), VLOOKUP(CONCATENATE($A82, 'Funding Allocation Parameters'!$I$5), 'Library Subsidy Complex'!$C$2:$J$55, 4, FALSE)), 0)))))</f>
        <v>1189</v>
      </c>
      <c r="R82" s="178">
        <f>IF('Funding Allocation Parameters'!$C$5="Basic Library Subsidy", 0, IF('Funding Allocation Parameters'!$C$5="Grant funding",MIN(O82*('Funding Allocation Parameters'!$E$5), 'Funding Allocation Parameters'!$G$5), IF('Funding Allocation Parameters'!$C$5="Other author funding", 0, IF('Funding Allocation Parameters'!$C$5="Any discretionary funds (grants if available, other if no grants)", MIN(O82*('Funding Allocation Parameters'!$E$5), 'Funding Allocation Parameters'!$G$5), IF('Funding Allocation Parameters'!$C$5="Complex Library Subsidy", 0, 0)))))</f>
        <v>0</v>
      </c>
      <c r="S82" s="178">
        <f>IF('Funding Allocation Parameters'!$C$5="Basic Library Subsidy", 0, IF('Funding Allocation Parameters'!$C$5="Grant funding", 0, IF('Funding Allocation Parameters'!$C$5="Other author funding",  MIN(O82*('Funding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" s="178">
        <f>IF('Funding Allocation Parameters'!$C$5="Basic Library Subsidy", MIN(O82*('Funding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MIN($O82*(VLOOKUP(CONCATENATE($A82, 'Funding Allocation Parameters'!$I$5), 'Library Subsidy Complex'!$C$2:$J$55, 6, FALSE)), VLOOKUP(CONCATENATE($A82, 'Funding Allocation Parameters'!$I$5), 'Library Subsidy Complex'!$C$2:$J$55, 8, FALSE)), 0)))))</f>
        <v>1189</v>
      </c>
      <c r="U82" s="178">
        <f>IF('Funding Allocation Parameters'!$C$5="Basic Library Subsidy", 0, IF('Funding Allocation Parameters'!$C$5="Grant funding", 0, IF('Funding Allocation Parameters'!$C$5="Other author funding",  MIN(O82*('Funding Allocation Parameters'!$E$5), 'Funding Allocation Parameters'!$G$5), IF('Funding Allocation Parameters'!$C$5="Any discretionary funds (grants if available, other if no grants)", MIN(O82*('Funding Allocation Parameters'!$E$5), 'Funding Allocation Parameters'!$G$5), IF('Funding Allocation Parameters'!$C$5="Complex Library Subsidy", 0, 0)))))</f>
        <v>0</v>
      </c>
      <c r="V82" s="177">
        <f t="shared" si="35"/>
        <v>26.073000000000093</v>
      </c>
      <c r="W82" s="177">
        <f t="shared" si="36"/>
        <v>26.073000000000093</v>
      </c>
      <c r="X82" s="179">
        <f>IF('Funding Allocation Parameters'!$C$6="Basic Library Subsidy", MIN(V82*'Funding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MIN(V82*VLOOKUP(CONCATENATE($A82, 'Funding Allocation Parameters'!$I$6), 'Library Subsidy Complex'!$C$2:$J$55, 2, FALSE), VLOOKUP(CONCATENATE($A82, 'Funding Allocation Parameters'!$I$6), 'Library Subsidy Complex'!$C$2:$J$55, 4, FALSE)), 0)))))</f>
        <v>0</v>
      </c>
      <c r="Y82" s="179">
        <f>IF('Funding Allocation Parameters'!$C$6="Basic Library Subsidy", 0, IF('Funding Allocation Parameters'!$C$6="Grant funding",MIN(V82*'Funding Allocation Parameters'!$E$6, 'Funding Allocation Parameters'!$G$6), IF('Funding Allocation Parameters'!$C$6="Other author funding", 0, IF('Funding Allocation Parameters'!$C$6="Any discretionary funds (grants if available, other if no grants)", MIN(V82*'Funding Allocation Parameters'!$E$6, 'Funding Allocation Parameters'!$G$6), IF('Funding Allocation Parameters'!$C$6="Complex Library Subsidy", 0, 0)))))</f>
        <v>26.073000000000093</v>
      </c>
      <c r="Z82" s="179">
        <f>IF('Funding Allocation Parameters'!$C$6="Basic Library Subsidy", 0, IF('Funding Allocation Parameters'!$C$6="Grant funding", 0, IF('Funding Allocation Parameters'!$C$6="Other author funding",  MIN(V82*'Funding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" s="179">
        <f>IF('Funding Allocation Parameters'!$C$6="Basic Library Subsidy", MIN(W82*'Funding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MIN(W82*VLOOKUP(CONCATENATE($A82, 'Funding Allocation Parameters'!$I$6), 'Library Subsidy Complex'!$C$2:$J$55, 3, FALSE), VLOOKUP(CONCATENATE($A82, 'Funding Allocation Parameters'!$I$6), 'Library Subsidy Complex'!$C$2:$J$55, 5, FALSE)), 0)))))</f>
        <v>0</v>
      </c>
      <c r="AB82" s="179">
        <f>IF('Funding Allocation Parameters'!$C$6="Basic Library Subsidy", 0, IF('Funding Allocation Parameters'!$C$6="Grant funding", 0, IF('Funding Allocation Parameters'!$C$6="Other author funding",  MIN(W82*'Funding Allocation Parameters'!$E$6, 'Funding Allocation Parameters'!$G$6), IF('Funding Allocation Parameters'!$C$6="Any discretionary funds (grants if available, other if no grants)", MIN(W82*'Funding Allocation Parameters'!$E$6, 'Funding Allocation Parameters'!$G$6), IF('Funding Allocation Parameters'!$C$6="Complex Library Subsidy", 0, 0)))))</f>
        <v>26.073000000000093</v>
      </c>
      <c r="AC82" s="177">
        <f t="shared" si="37"/>
        <v>0</v>
      </c>
      <c r="AD82" s="177">
        <f t="shared" si="38"/>
        <v>0</v>
      </c>
      <c r="AE82" s="180">
        <f>IF('Funding Allocation Parameters'!$C$7="Basic Library Subsidy", MIN(AC82*'Funding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MIN(AC82*VLOOKUP(CONCATENATE($A82, 'Funding Allocation Parameters'!$I$7), 'Library Subsidy Complex'!$C$2:$J$55, 2, FALSE), VLOOKUP(CONCATENATE($A82, 'Funding Allocation Parameters'!$I$7), 'Library Subsidy Complex'!$C$2:$J$55, 4, FALSE)), 0)))))</f>
        <v>0</v>
      </c>
      <c r="AF82" s="180">
        <f>IF('Funding Allocation Parameters'!$C$7="Basic Library Subsidy", 0, IF('Funding Allocation Parameters'!$C$7="Grant funding",MIN(AC82*'Funding Allocation Parameters'!$E$7, 'Funding Allocation Parameters'!$G$7), IF('Funding Allocation Parameters'!$C$7="Other author funding", 0, IF('Funding Allocation Parameters'!$C$7="Any discretionary funds (grants if available, other if no grants)", MIN(AC82*'Funding Allocation Parameters'!$E$7, 'Funding Allocation Parameters'!$G$7), IF('Funding Allocation Parameters'!$C$7="Complex Library Subsidy", 0, 0)))))</f>
        <v>0</v>
      </c>
      <c r="AG82" s="180">
        <f>IF('Funding Allocation Parameters'!$C$7="Basic Library Subsidy", 0, IF('Funding Allocation Parameters'!$C$7="Grant funding", 0, IF('Funding Allocation Parameters'!$C$7="Other author funding",  MIN(AC82*'Funding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" s="180">
        <f>IF('Funding Allocation Parameters'!$C$7="Basic Library Subsidy", MIN(AD82*'Funding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MIN(AD82*VLOOKUP(CONCATENATE($A82, 'Funding Allocation Parameters'!$I$7), 'Library Subsidy Complex'!$C$2:$J$55, 3, FALSE), VLOOKUP(CONCATENATE($A82, 'Funding Allocation Parameters'!$I$7), 'Library Subsidy Complex'!$C$2:$J$55, 5, FALSE)), 0)))))</f>
        <v>0</v>
      </c>
      <c r="AI82" s="180">
        <f>IF('Funding Allocation Parameters'!$C$7="Basic Library Subsidy", 0, IF('Funding Allocation Parameters'!$C$7="Grant funding", 0, IF('Funding Allocation Parameters'!$C$7="Other author funding",  MIN(AD82*'Funding Allocation Parameters'!$E$7, 'Funding Allocation Parameters'!$G$7), IF('Funding Allocation Parameters'!$C$7="Any discretionary funds (grants if available, other if no grants)", MIN(AD82*'Funding Allocation Parameters'!$E$7, 'Funding Allocation Parameters'!$G$7), IF('Funding Allocation Parameters'!$C$7="Complex Library Subsidy", 0, 0)))))</f>
        <v>0</v>
      </c>
      <c r="AJ82" s="177">
        <f t="shared" si="39"/>
        <v>0</v>
      </c>
      <c r="AK82" s="177">
        <f t="shared" si="40"/>
        <v>0</v>
      </c>
      <c r="AL82" s="181">
        <f>IF('Funding Allocation Parameters'!$C$8="Basic Library Subsidy", MIN(AJ82*'Funding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MIN(AJ82*VLOOKUP(CONCATENATE($A82, 'Funding Allocation Parameters'!$I$8), 'Library Subsidy Complex'!$C$2:$J$55, 2, FALSE), VLOOKUP(CONCATENATE($A82, 'Funding Allocation Parameters'!$I$8), 'Library Subsidy Complex'!$C$2:$J$55, 4, FALSE)), 0)))))</f>
        <v>0</v>
      </c>
      <c r="AM82" s="181">
        <f>IF('Funding Allocation Parameters'!$C$8="Basic Library Subsidy", 0, IF('Funding Allocation Parameters'!$C$8="Grant funding",MIN(AJ82*'Funding Allocation Parameters'!$E$8, 'Funding Allocation Parameters'!$G$8), IF('Funding Allocation Parameters'!$C$8="Other author funding", 0, IF('Funding Allocation Parameters'!$C$8="Any discretionary funds (grants if available, other if no grants)", MIN(AJ82*'Funding Allocation Parameters'!$E$8, 'Funding Allocation Parameters'!$G$8), IF('Funding Allocation Parameters'!$C$8="Complex Library Subsidy", 0, 0)))))</f>
        <v>0</v>
      </c>
      <c r="AN82" s="181">
        <f>IF('Funding Allocation Parameters'!$C$8="Basic Library Subsidy", 0, IF('Funding Allocation Parameters'!$C$8="Grant funding", 0, IF('Funding Allocation Parameters'!$C$8="Other author funding",  MIN(AJ82*'Funding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" s="181">
        <f>IF('Funding Allocation Parameters'!$C$8="Basic Library Subsidy", MIN(AK82*'Funding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MIN(AK82*VLOOKUP(CONCATENATE($A82, 'Funding Allocation Parameters'!$I$8), 'Library Subsidy Complex'!$C$2:$J$55, 3, FALSE), VLOOKUP(CONCATENATE($A82, 'Funding Allocation Parameters'!$I$8), 'Library Subsidy Complex'!$C$2:$J$55, 5, FALSE)), 0)))))</f>
        <v>0</v>
      </c>
      <c r="AP82" s="181">
        <f>IF('Funding Allocation Parameters'!$C$8="Basic Library Subsidy", 0, IF('Funding Allocation Parameters'!$C$8="Grant funding", 0, IF('Funding Allocation Parameters'!$C$8="Other author funding",  MIN(AK82*'Funding Allocation Parameters'!$E$8, 'Funding Allocation Parameters'!$G$8), IF('Funding Allocation Parameters'!$C$8="Any discretionary funds (grants if available, other if no grants)", MIN(AK82*'Funding Allocation Parameters'!$E$8, 'Funding Allocation Parameters'!$G$8), IF('Funding Allocation Parameters'!$C$8="Complex Library Subsidy", 0, 0)))))</f>
        <v>0</v>
      </c>
      <c r="AQ82" s="177">
        <f t="shared" si="41"/>
        <v>0</v>
      </c>
      <c r="AR82" s="177">
        <f t="shared" si="42"/>
        <v>0</v>
      </c>
      <c r="AS82" s="182">
        <f t="shared" si="43"/>
        <v>1189</v>
      </c>
      <c r="AT82" s="182">
        <f t="shared" si="44"/>
        <v>26.073000000000093</v>
      </c>
      <c r="AU82" s="182">
        <f t="shared" si="45"/>
        <v>0</v>
      </c>
      <c r="AV82" s="182">
        <f t="shared" si="46"/>
        <v>1189</v>
      </c>
      <c r="AW82" s="182">
        <f t="shared" si="47"/>
        <v>26.073000000000093</v>
      </c>
      <c r="AX82" s="183">
        <f t="shared" si="48"/>
        <v>789.48584831800008</v>
      </c>
      <c r="AY82" s="183">
        <f t="shared" si="49"/>
        <v>17.312249388726062</v>
      </c>
      <c r="AZ82" s="183">
        <f t="shared" si="50"/>
        <v>0</v>
      </c>
      <c r="BA82" s="183">
        <f t="shared" si="51"/>
        <v>399.51415168199998</v>
      </c>
      <c r="BB82" s="183">
        <f t="shared" si="52"/>
        <v>8.7607506112740303</v>
      </c>
      <c r="BC82" s="184">
        <f t="shared" si="53"/>
        <v>1189</v>
      </c>
      <c r="BD82" s="184">
        <f t="shared" si="54"/>
        <v>0</v>
      </c>
      <c r="BE82" s="184">
        <f t="shared" si="55"/>
        <v>17.312249388726062</v>
      </c>
      <c r="BF82" s="184">
        <f t="shared" si="56"/>
        <v>8.7607506112740303</v>
      </c>
      <c r="BG82" s="102">
        <f t="shared" si="57"/>
        <v>0</v>
      </c>
      <c r="BH82" s="102">
        <f t="shared" si="58"/>
        <v>0</v>
      </c>
      <c r="BI82" s="102">
        <f t="shared" si="59"/>
        <v>0</v>
      </c>
      <c r="BJ82" s="102">
        <f t="shared" si="60"/>
        <v>0.66399146200000003</v>
      </c>
      <c r="BK82" s="102">
        <f t="shared" si="61"/>
        <v>0.33600853799999997</v>
      </c>
      <c r="BL82" s="102">
        <f t="shared" si="62"/>
        <v>0</v>
      </c>
      <c r="BN82" s="102"/>
    </row>
    <row r="83" spans="1:66" x14ac:dyDescent="0.25">
      <c r="A83" s="102" t="s">
        <v>20</v>
      </c>
      <c r="B83" s="102" t="s">
        <v>8</v>
      </c>
      <c r="C83" s="102" t="s">
        <v>10</v>
      </c>
      <c r="D83" s="102" t="s">
        <v>11</v>
      </c>
      <c r="E83" s="102">
        <v>11300153710</v>
      </c>
      <c r="F83" s="102" t="s">
        <v>9</v>
      </c>
      <c r="G83" s="102">
        <v>0.44800000000000001</v>
      </c>
      <c r="H83" s="102">
        <v>0.59361069836552705</v>
      </c>
      <c r="I83" s="102">
        <v>0.49013144142050502</v>
      </c>
      <c r="J83" s="167">
        <f>IFERROR(H83*VLOOKUP(A83, 'Advanced Parameters'!$B$7:$G$20, 6, FALSE)*VLOOKUP(A83, 'Growth Parameters'!$B$6:$H$19, 6, FALSE), 0)</f>
        <v>0.59361069836552705</v>
      </c>
      <c r="K83" s="167">
        <f>IFERROR(IF('Advanced Parameters'!$C$5="n",'Raw Data'!I83*VLOOKUP(A83,'Advanced Parameters'!$B$7:$G$20,6,FALSE),J83*VLOOKUP(A83,'Advanced Parameters'!$B$7:$G$20,2,FALSE))*VLOOKUP(A83, 'Growth Parameters'!$B$6:$H$19, 6, FALSE), 0)</f>
        <v>0.49013144142050502</v>
      </c>
      <c r="L83" s="167">
        <f t="shared" si="32"/>
        <v>0.10347925694502202</v>
      </c>
      <c r="M83" s="168">
        <f>IFERROR(IF(G83="NA","NA",IF(G83&gt;'APC Parameters'!$K$6+VLOOKUP('Raw Data'!A83, 'APC Parameters'!$H$7:$L$20, 4, FALSE), 'APC Parameters'!$L$6+VLOOKUP('Raw Data'!A83, 'APC Parameters'!$H$7:$L$20, 5, FALSE), G83*('APC Parameters'!$J$6+VLOOKUP('Raw Data'!A83, 'APC Parameters'!$H$7:$L$20, 3, FALSE))+'APC Parameters'!$I$6+VLOOKUP('Raw Data'!A83, 'APC Parameters'!$H$7:$L$20, 2, FALSE))), 0)</f>
        <v>1465.4911999999999</v>
      </c>
      <c r="N83" s="168">
        <f t="shared" si="33"/>
        <v>869.93125468053427</v>
      </c>
      <c r="O83" s="168">
        <f>IFERROR(IF(M83="NA",VLOOKUP(D83,'Internal Calculations'!$B$10:$C$11,2,FALSE), M83)*VLOOKUP(A83, 'Growth Parameters'!$B$6:$H$19, 7, FALSE), 0)</f>
        <v>1465.4911999999999</v>
      </c>
      <c r="P83" s="177">
        <f t="shared" si="34"/>
        <v>869.93125468053427</v>
      </c>
      <c r="Q83" s="178">
        <f>IF('Funding Allocation Parameters'!$C$5="Basic Library Subsidy", MIN(O83*('Funding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MIN($O83*(VLOOKUP(CONCATENATE($A83, 'Funding Allocation Parameters'!$I$5), 'Library Subsidy Complex'!$C$2:$J$55, 2, FALSE)), VLOOKUP(CONCATENATE($A83, 'Funding Allocation Parameters'!$I$5), 'Library Subsidy Complex'!$C$2:$J$55, 4, FALSE)), 0)))))</f>
        <v>1189</v>
      </c>
      <c r="R83" s="178">
        <f>IF('Funding Allocation Parameters'!$C$5="Basic Library Subsidy", 0, IF('Funding Allocation Parameters'!$C$5="Grant funding",MIN(O83*('Funding Allocation Parameters'!$E$5), 'Funding Allocation Parameters'!$G$5), IF('Funding Allocation Parameters'!$C$5="Other author funding", 0, IF('Funding Allocation Parameters'!$C$5="Any discretionary funds (grants if available, other if no grants)", MIN(O83*('Funding Allocation Parameters'!$E$5), 'Funding Allocation Parameters'!$G$5), IF('Funding Allocation Parameters'!$C$5="Complex Library Subsidy", 0, 0)))))</f>
        <v>0</v>
      </c>
      <c r="S83" s="178">
        <f>IF('Funding Allocation Parameters'!$C$5="Basic Library Subsidy", 0, IF('Funding Allocation Parameters'!$C$5="Grant funding", 0, IF('Funding Allocation Parameters'!$C$5="Other author funding",  MIN(O83*('Funding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" s="178">
        <f>IF('Funding Allocation Parameters'!$C$5="Basic Library Subsidy", MIN(O83*('Funding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MIN($O83*(VLOOKUP(CONCATENATE($A83, 'Funding Allocation Parameters'!$I$5), 'Library Subsidy Complex'!$C$2:$J$55, 6, FALSE)), VLOOKUP(CONCATENATE($A83, 'Funding Allocation Parameters'!$I$5), 'Library Subsidy Complex'!$C$2:$J$55, 8, FALSE)), 0)))))</f>
        <v>1189</v>
      </c>
      <c r="U83" s="178">
        <f>IF('Funding Allocation Parameters'!$C$5="Basic Library Subsidy", 0, IF('Funding Allocation Parameters'!$C$5="Grant funding", 0, IF('Funding Allocation Parameters'!$C$5="Other author funding",  MIN(O83*('Funding Allocation Parameters'!$E$5), 'Funding Allocation Parameters'!$G$5), IF('Funding Allocation Parameters'!$C$5="Any discretionary funds (grants if available, other if no grants)", MIN(O83*('Funding Allocation Parameters'!$E$5), 'Funding Allocation Parameters'!$G$5), IF('Funding Allocation Parameters'!$C$5="Complex Library Subsidy", 0, 0)))))</f>
        <v>0</v>
      </c>
      <c r="V83" s="177">
        <f t="shared" si="35"/>
        <v>276.49119999999994</v>
      </c>
      <c r="W83" s="177">
        <f t="shared" si="36"/>
        <v>276.49119999999994</v>
      </c>
      <c r="X83" s="179">
        <f>IF('Funding Allocation Parameters'!$C$6="Basic Library Subsidy", MIN(V83*'Funding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MIN(V83*VLOOKUP(CONCATENATE($A83, 'Funding Allocation Parameters'!$I$6), 'Library Subsidy Complex'!$C$2:$J$55, 2, FALSE), VLOOKUP(CONCATENATE($A83, 'Funding Allocation Parameters'!$I$6), 'Library Subsidy Complex'!$C$2:$J$55, 4, FALSE)), 0)))))</f>
        <v>0</v>
      </c>
      <c r="Y83" s="179">
        <f>IF('Funding Allocation Parameters'!$C$6="Basic Library Subsidy", 0, IF('Funding Allocation Parameters'!$C$6="Grant funding",MIN(V83*'Funding Allocation Parameters'!$E$6, 'Funding Allocation Parameters'!$G$6), IF('Funding Allocation Parameters'!$C$6="Other author funding", 0, IF('Funding Allocation Parameters'!$C$6="Any discretionary funds (grants if available, other if no grants)", MIN(V83*'Funding Allocation Parameters'!$E$6, 'Funding Allocation Parameters'!$G$6), IF('Funding Allocation Parameters'!$C$6="Complex Library Subsidy", 0, 0)))))</f>
        <v>276.49119999999994</v>
      </c>
      <c r="Z83" s="179">
        <f>IF('Funding Allocation Parameters'!$C$6="Basic Library Subsidy", 0, IF('Funding Allocation Parameters'!$C$6="Grant funding", 0, IF('Funding Allocation Parameters'!$C$6="Other author funding",  MIN(V83*'Funding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" s="179">
        <f>IF('Funding Allocation Parameters'!$C$6="Basic Library Subsidy", MIN(W83*'Funding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MIN(W83*VLOOKUP(CONCATENATE($A83, 'Funding Allocation Parameters'!$I$6), 'Library Subsidy Complex'!$C$2:$J$55, 3, FALSE), VLOOKUP(CONCATENATE($A83, 'Funding Allocation Parameters'!$I$6), 'Library Subsidy Complex'!$C$2:$J$55, 5, FALSE)), 0)))))</f>
        <v>0</v>
      </c>
      <c r="AB83" s="179">
        <f>IF('Funding Allocation Parameters'!$C$6="Basic Library Subsidy", 0, IF('Funding Allocation Parameters'!$C$6="Grant funding", 0, IF('Funding Allocation Parameters'!$C$6="Other author funding",  MIN(W83*'Funding Allocation Parameters'!$E$6, 'Funding Allocation Parameters'!$G$6), IF('Funding Allocation Parameters'!$C$6="Any discretionary funds (grants if available, other if no grants)", MIN(W83*'Funding Allocation Parameters'!$E$6, 'Funding Allocation Parameters'!$G$6), IF('Funding Allocation Parameters'!$C$6="Complex Library Subsidy", 0, 0)))))</f>
        <v>276.49119999999994</v>
      </c>
      <c r="AC83" s="177">
        <f t="shared" si="37"/>
        <v>0</v>
      </c>
      <c r="AD83" s="177">
        <f t="shared" si="38"/>
        <v>0</v>
      </c>
      <c r="AE83" s="180">
        <f>IF('Funding Allocation Parameters'!$C$7="Basic Library Subsidy", MIN(AC83*'Funding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MIN(AC83*VLOOKUP(CONCATENATE($A83, 'Funding Allocation Parameters'!$I$7), 'Library Subsidy Complex'!$C$2:$J$55, 2, FALSE), VLOOKUP(CONCATENATE($A83, 'Funding Allocation Parameters'!$I$7), 'Library Subsidy Complex'!$C$2:$J$55, 4, FALSE)), 0)))))</f>
        <v>0</v>
      </c>
      <c r="AF83" s="180">
        <f>IF('Funding Allocation Parameters'!$C$7="Basic Library Subsidy", 0, IF('Funding Allocation Parameters'!$C$7="Grant funding",MIN(AC83*'Funding Allocation Parameters'!$E$7, 'Funding Allocation Parameters'!$G$7), IF('Funding Allocation Parameters'!$C$7="Other author funding", 0, IF('Funding Allocation Parameters'!$C$7="Any discretionary funds (grants if available, other if no grants)", MIN(AC83*'Funding Allocation Parameters'!$E$7, 'Funding Allocation Parameters'!$G$7), IF('Funding Allocation Parameters'!$C$7="Complex Library Subsidy", 0, 0)))))</f>
        <v>0</v>
      </c>
      <c r="AG83" s="180">
        <f>IF('Funding Allocation Parameters'!$C$7="Basic Library Subsidy", 0, IF('Funding Allocation Parameters'!$C$7="Grant funding", 0, IF('Funding Allocation Parameters'!$C$7="Other author funding",  MIN(AC83*'Funding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" s="180">
        <f>IF('Funding Allocation Parameters'!$C$7="Basic Library Subsidy", MIN(AD83*'Funding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MIN(AD83*VLOOKUP(CONCATENATE($A83, 'Funding Allocation Parameters'!$I$7), 'Library Subsidy Complex'!$C$2:$J$55, 3, FALSE), VLOOKUP(CONCATENATE($A83, 'Funding Allocation Parameters'!$I$7), 'Library Subsidy Complex'!$C$2:$J$55, 5, FALSE)), 0)))))</f>
        <v>0</v>
      </c>
      <c r="AI83" s="180">
        <f>IF('Funding Allocation Parameters'!$C$7="Basic Library Subsidy", 0, IF('Funding Allocation Parameters'!$C$7="Grant funding", 0, IF('Funding Allocation Parameters'!$C$7="Other author funding",  MIN(AD83*'Funding Allocation Parameters'!$E$7, 'Funding Allocation Parameters'!$G$7), IF('Funding Allocation Parameters'!$C$7="Any discretionary funds (grants if available, other if no grants)", MIN(AD83*'Funding Allocation Parameters'!$E$7, 'Funding Allocation Parameters'!$G$7), IF('Funding Allocation Parameters'!$C$7="Complex Library Subsidy", 0, 0)))))</f>
        <v>0</v>
      </c>
      <c r="AJ83" s="177">
        <f t="shared" si="39"/>
        <v>0</v>
      </c>
      <c r="AK83" s="177">
        <f t="shared" si="40"/>
        <v>0</v>
      </c>
      <c r="AL83" s="181">
        <f>IF('Funding Allocation Parameters'!$C$8="Basic Library Subsidy", MIN(AJ83*'Funding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MIN(AJ83*VLOOKUP(CONCATENATE($A83, 'Funding Allocation Parameters'!$I$8), 'Library Subsidy Complex'!$C$2:$J$55, 2, FALSE), VLOOKUP(CONCATENATE($A83, 'Funding Allocation Parameters'!$I$8), 'Library Subsidy Complex'!$C$2:$J$55, 4, FALSE)), 0)))))</f>
        <v>0</v>
      </c>
      <c r="AM83" s="181">
        <f>IF('Funding Allocation Parameters'!$C$8="Basic Library Subsidy", 0, IF('Funding Allocation Parameters'!$C$8="Grant funding",MIN(AJ83*'Funding Allocation Parameters'!$E$8, 'Funding Allocation Parameters'!$G$8), IF('Funding Allocation Parameters'!$C$8="Other author funding", 0, IF('Funding Allocation Parameters'!$C$8="Any discretionary funds (grants if available, other if no grants)", MIN(AJ83*'Funding Allocation Parameters'!$E$8, 'Funding Allocation Parameters'!$G$8), IF('Funding Allocation Parameters'!$C$8="Complex Library Subsidy", 0, 0)))))</f>
        <v>0</v>
      </c>
      <c r="AN83" s="181">
        <f>IF('Funding Allocation Parameters'!$C$8="Basic Library Subsidy", 0, IF('Funding Allocation Parameters'!$C$8="Grant funding", 0, IF('Funding Allocation Parameters'!$C$8="Other author funding",  MIN(AJ83*'Funding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" s="181">
        <f>IF('Funding Allocation Parameters'!$C$8="Basic Library Subsidy", MIN(AK83*'Funding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MIN(AK83*VLOOKUP(CONCATENATE($A83, 'Funding Allocation Parameters'!$I$8), 'Library Subsidy Complex'!$C$2:$J$55, 3, FALSE), VLOOKUP(CONCATENATE($A83, 'Funding Allocation Parameters'!$I$8), 'Library Subsidy Complex'!$C$2:$J$55, 5, FALSE)), 0)))))</f>
        <v>0</v>
      </c>
      <c r="AP83" s="181">
        <f>IF('Funding Allocation Parameters'!$C$8="Basic Library Subsidy", 0, IF('Funding Allocation Parameters'!$C$8="Grant funding", 0, IF('Funding Allocation Parameters'!$C$8="Other author funding",  MIN(AK83*'Funding Allocation Parameters'!$E$8, 'Funding Allocation Parameters'!$G$8), IF('Funding Allocation Parameters'!$C$8="Any discretionary funds (grants if available, other if no grants)", MIN(AK83*'Funding Allocation Parameters'!$E$8, 'Funding Allocation Parameters'!$G$8), IF('Funding Allocation Parameters'!$C$8="Complex Library Subsidy", 0, 0)))))</f>
        <v>0</v>
      </c>
      <c r="AQ83" s="177">
        <f t="shared" si="41"/>
        <v>0</v>
      </c>
      <c r="AR83" s="177">
        <f t="shared" si="42"/>
        <v>0</v>
      </c>
      <c r="AS83" s="182">
        <f t="shared" si="43"/>
        <v>1189</v>
      </c>
      <c r="AT83" s="182">
        <f t="shared" si="44"/>
        <v>276.49119999999994</v>
      </c>
      <c r="AU83" s="182">
        <f t="shared" si="45"/>
        <v>0</v>
      </c>
      <c r="AV83" s="182">
        <f t="shared" si="46"/>
        <v>1189</v>
      </c>
      <c r="AW83" s="182">
        <f t="shared" si="47"/>
        <v>276.49119999999994</v>
      </c>
      <c r="AX83" s="183">
        <f t="shared" si="48"/>
        <v>582.76628384898049</v>
      </c>
      <c r="AY83" s="183">
        <f t="shared" si="49"/>
        <v>135.51703039608512</v>
      </c>
      <c r="AZ83" s="183">
        <f t="shared" si="50"/>
        <v>0</v>
      </c>
      <c r="BA83" s="183">
        <f t="shared" si="51"/>
        <v>123.03683650763119</v>
      </c>
      <c r="BB83" s="183">
        <f t="shared" si="52"/>
        <v>28.611103927837465</v>
      </c>
      <c r="BC83" s="184">
        <f t="shared" si="53"/>
        <v>705.80312035661166</v>
      </c>
      <c r="BD83" s="184">
        <f t="shared" si="54"/>
        <v>0</v>
      </c>
      <c r="BE83" s="184">
        <f t="shared" si="55"/>
        <v>135.51703039608512</v>
      </c>
      <c r="BF83" s="184">
        <f t="shared" si="56"/>
        <v>28.611103927837465</v>
      </c>
      <c r="BG83" s="102">
        <f t="shared" si="57"/>
        <v>0</v>
      </c>
      <c r="BH83" s="102">
        <f t="shared" si="58"/>
        <v>0</v>
      </c>
      <c r="BI83" s="102">
        <f t="shared" si="59"/>
        <v>0</v>
      </c>
      <c r="BJ83" s="102">
        <f t="shared" si="60"/>
        <v>0.49013144142050502</v>
      </c>
      <c r="BK83" s="102">
        <f t="shared" si="61"/>
        <v>0.10347925694502202</v>
      </c>
      <c r="BL83" s="102">
        <f t="shared" si="62"/>
        <v>0</v>
      </c>
      <c r="BN83" s="102"/>
    </row>
    <row r="84" spans="1:66" x14ac:dyDescent="0.25">
      <c r="A84" s="102" t="s">
        <v>20</v>
      </c>
      <c r="B84" s="102" t="s">
        <v>8</v>
      </c>
      <c r="C84" s="102" t="s">
        <v>10</v>
      </c>
      <c r="D84" s="102" t="s">
        <v>11</v>
      </c>
      <c r="E84" s="102">
        <v>15900154753</v>
      </c>
      <c r="F84" s="102" t="s">
        <v>9</v>
      </c>
      <c r="G84" s="102">
        <v>0.32200000000000001</v>
      </c>
      <c r="H84" s="102">
        <v>1.1872213967310501</v>
      </c>
      <c r="I84" s="102">
        <v>0.98026288284101004</v>
      </c>
      <c r="J84" s="167">
        <f>IFERROR(H84*VLOOKUP(A84, 'Advanced Parameters'!$B$7:$G$20, 6, FALSE)*VLOOKUP(A84, 'Growth Parameters'!$B$6:$H$19, 6, FALSE), 0)</f>
        <v>1.1872213967310501</v>
      </c>
      <c r="K84" s="167">
        <f>IFERROR(IF('Advanced Parameters'!$C$5="n",'Raw Data'!I84*VLOOKUP(A84,'Advanced Parameters'!$B$7:$G$20,6,FALSE),J84*VLOOKUP(A84,'Advanced Parameters'!$B$7:$G$20,2,FALSE))*VLOOKUP(A84, 'Growth Parameters'!$B$6:$H$19, 6, FALSE), 0)</f>
        <v>0.98026288284101004</v>
      </c>
      <c r="L84" s="167">
        <f t="shared" ref="L84:L147" si="63">J84-K84</f>
        <v>0.20695851389004005</v>
      </c>
      <c r="M84" s="168">
        <f>IFERROR(IF(G84="NA","NA",IF(G84&gt;'APC Parameters'!$K$6+VLOOKUP('Raw Data'!A84, 'APC Parameters'!$H$7:$L$20, 4, FALSE), 'APC Parameters'!$L$6+VLOOKUP('Raw Data'!A84, 'APC Parameters'!$H$7:$L$20, 5, FALSE), G84*('APC Parameters'!$J$6+VLOOKUP('Raw Data'!A84, 'APC Parameters'!$H$7:$L$20, 3, FALSE))+'APC Parameters'!$I$6+VLOOKUP('Raw Data'!A84, 'APC Parameters'!$H$7:$L$20, 2, FALSE))), 0)</f>
        <v>1376.1068</v>
      </c>
      <c r="N84" s="168">
        <f t="shared" si="33"/>
        <v>1633.7434371470958</v>
      </c>
      <c r="O84" s="168">
        <f>IFERROR(IF(M84="NA",VLOOKUP(D84,'Internal Calculations'!$B$10:$C$11,2,FALSE), M84)*VLOOKUP(A84, 'Growth Parameters'!$B$6:$H$19, 7, FALSE), 0)</f>
        <v>1376.1068</v>
      </c>
      <c r="P84" s="177">
        <f t="shared" si="34"/>
        <v>1633.7434371470958</v>
      </c>
      <c r="Q84" s="178">
        <f>IF('Funding Allocation Parameters'!$C$5="Basic Library Subsidy", MIN(O84*('Funding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MIN($O84*(VLOOKUP(CONCATENATE($A84, 'Funding Allocation Parameters'!$I$5), 'Library Subsidy Complex'!$C$2:$J$55, 2, FALSE)), VLOOKUP(CONCATENATE($A84, 'Funding Allocation Parameters'!$I$5), 'Library Subsidy Complex'!$C$2:$J$55, 4, FALSE)), 0)))))</f>
        <v>1189</v>
      </c>
      <c r="R84" s="178">
        <f>IF('Funding Allocation Parameters'!$C$5="Basic Library Subsidy", 0, IF('Funding Allocation Parameters'!$C$5="Grant funding",MIN(O84*('Funding Allocation Parameters'!$E$5), 'Funding Allocation Parameters'!$G$5), IF('Funding Allocation Parameters'!$C$5="Other author funding", 0, IF('Funding Allocation Parameters'!$C$5="Any discretionary funds (grants if available, other if no grants)", MIN(O84*('Funding Allocation Parameters'!$E$5), 'Funding Allocation Parameters'!$G$5), IF('Funding Allocation Parameters'!$C$5="Complex Library Subsidy", 0, 0)))))</f>
        <v>0</v>
      </c>
      <c r="S84" s="178">
        <f>IF('Funding Allocation Parameters'!$C$5="Basic Library Subsidy", 0, IF('Funding Allocation Parameters'!$C$5="Grant funding", 0, IF('Funding Allocation Parameters'!$C$5="Other author funding",  MIN(O84*('Funding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" s="178">
        <f>IF('Funding Allocation Parameters'!$C$5="Basic Library Subsidy", MIN(O84*('Funding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MIN($O84*(VLOOKUP(CONCATENATE($A84, 'Funding Allocation Parameters'!$I$5), 'Library Subsidy Complex'!$C$2:$J$55, 6, FALSE)), VLOOKUP(CONCATENATE($A84, 'Funding Allocation Parameters'!$I$5), 'Library Subsidy Complex'!$C$2:$J$55, 8, FALSE)), 0)))))</f>
        <v>1189</v>
      </c>
      <c r="U84" s="178">
        <f>IF('Funding Allocation Parameters'!$C$5="Basic Library Subsidy", 0, IF('Funding Allocation Parameters'!$C$5="Grant funding", 0, IF('Funding Allocation Parameters'!$C$5="Other author funding",  MIN(O84*('Funding Allocation Parameters'!$E$5), 'Funding Allocation Parameters'!$G$5), IF('Funding Allocation Parameters'!$C$5="Any discretionary funds (grants if available, other if no grants)", MIN(O84*('Funding Allocation Parameters'!$E$5), 'Funding Allocation Parameters'!$G$5), IF('Funding Allocation Parameters'!$C$5="Complex Library Subsidy", 0, 0)))))</f>
        <v>0</v>
      </c>
      <c r="V84" s="177">
        <f t="shared" si="35"/>
        <v>187.10680000000002</v>
      </c>
      <c r="W84" s="177">
        <f t="shared" si="36"/>
        <v>187.10680000000002</v>
      </c>
      <c r="X84" s="179">
        <f>IF('Funding Allocation Parameters'!$C$6="Basic Library Subsidy", MIN(V84*'Funding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MIN(V84*VLOOKUP(CONCATENATE($A84, 'Funding Allocation Parameters'!$I$6), 'Library Subsidy Complex'!$C$2:$J$55, 2, FALSE), VLOOKUP(CONCATENATE($A84, 'Funding Allocation Parameters'!$I$6), 'Library Subsidy Complex'!$C$2:$J$55, 4, FALSE)), 0)))))</f>
        <v>0</v>
      </c>
      <c r="Y84" s="179">
        <f>IF('Funding Allocation Parameters'!$C$6="Basic Library Subsidy", 0, IF('Funding Allocation Parameters'!$C$6="Grant funding",MIN(V84*'Funding Allocation Parameters'!$E$6, 'Funding Allocation Parameters'!$G$6), IF('Funding Allocation Parameters'!$C$6="Other author funding", 0, IF('Funding Allocation Parameters'!$C$6="Any discretionary funds (grants if available, other if no grants)", MIN(V84*'Funding Allocation Parameters'!$E$6, 'Funding Allocation Parameters'!$G$6), IF('Funding Allocation Parameters'!$C$6="Complex Library Subsidy", 0, 0)))))</f>
        <v>187.10680000000002</v>
      </c>
      <c r="Z84" s="179">
        <f>IF('Funding Allocation Parameters'!$C$6="Basic Library Subsidy", 0, IF('Funding Allocation Parameters'!$C$6="Grant funding", 0, IF('Funding Allocation Parameters'!$C$6="Other author funding",  MIN(V84*'Funding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" s="179">
        <f>IF('Funding Allocation Parameters'!$C$6="Basic Library Subsidy", MIN(W84*'Funding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MIN(W84*VLOOKUP(CONCATENATE($A84, 'Funding Allocation Parameters'!$I$6), 'Library Subsidy Complex'!$C$2:$J$55, 3, FALSE), VLOOKUP(CONCATENATE($A84, 'Funding Allocation Parameters'!$I$6), 'Library Subsidy Complex'!$C$2:$J$55, 5, FALSE)), 0)))))</f>
        <v>0</v>
      </c>
      <c r="AB84" s="179">
        <f>IF('Funding Allocation Parameters'!$C$6="Basic Library Subsidy", 0, IF('Funding Allocation Parameters'!$C$6="Grant funding", 0, IF('Funding Allocation Parameters'!$C$6="Other author funding",  MIN(W84*'Funding Allocation Parameters'!$E$6, 'Funding Allocation Parameters'!$G$6), IF('Funding Allocation Parameters'!$C$6="Any discretionary funds (grants if available, other if no grants)", MIN(W84*'Funding Allocation Parameters'!$E$6, 'Funding Allocation Parameters'!$G$6), IF('Funding Allocation Parameters'!$C$6="Complex Library Subsidy", 0, 0)))))</f>
        <v>187.10680000000002</v>
      </c>
      <c r="AC84" s="177">
        <f t="shared" si="37"/>
        <v>0</v>
      </c>
      <c r="AD84" s="177">
        <f t="shared" si="38"/>
        <v>0</v>
      </c>
      <c r="AE84" s="180">
        <f>IF('Funding Allocation Parameters'!$C$7="Basic Library Subsidy", MIN(AC84*'Funding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MIN(AC84*VLOOKUP(CONCATENATE($A84, 'Funding Allocation Parameters'!$I$7), 'Library Subsidy Complex'!$C$2:$J$55, 2, FALSE), VLOOKUP(CONCATENATE($A84, 'Funding Allocation Parameters'!$I$7), 'Library Subsidy Complex'!$C$2:$J$55, 4, FALSE)), 0)))))</f>
        <v>0</v>
      </c>
      <c r="AF84" s="180">
        <f>IF('Funding Allocation Parameters'!$C$7="Basic Library Subsidy", 0, IF('Funding Allocation Parameters'!$C$7="Grant funding",MIN(AC84*'Funding Allocation Parameters'!$E$7, 'Funding Allocation Parameters'!$G$7), IF('Funding Allocation Parameters'!$C$7="Other author funding", 0, IF('Funding Allocation Parameters'!$C$7="Any discretionary funds (grants if available, other if no grants)", MIN(AC84*'Funding Allocation Parameters'!$E$7, 'Funding Allocation Parameters'!$G$7), IF('Funding Allocation Parameters'!$C$7="Complex Library Subsidy", 0, 0)))))</f>
        <v>0</v>
      </c>
      <c r="AG84" s="180">
        <f>IF('Funding Allocation Parameters'!$C$7="Basic Library Subsidy", 0, IF('Funding Allocation Parameters'!$C$7="Grant funding", 0, IF('Funding Allocation Parameters'!$C$7="Other author funding",  MIN(AC84*'Funding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" s="180">
        <f>IF('Funding Allocation Parameters'!$C$7="Basic Library Subsidy", MIN(AD84*'Funding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MIN(AD84*VLOOKUP(CONCATENATE($A84, 'Funding Allocation Parameters'!$I$7), 'Library Subsidy Complex'!$C$2:$J$55, 3, FALSE), VLOOKUP(CONCATENATE($A84, 'Funding Allocation Parameters'!$I$7), 'Library Subsidy Complex'!$C$2:$J$55, 5, FALSE)), 0)))))</f>
        <v>0</v>
      </c>
      <c r="AI84" s="180">
        <f>IF('Funding Allocation Parameters'!$C$7="Basic Library Subsidy", 0, IF('Funding Allocation Parameters'!$C$7="Grant funding", 0, IF('Funding Allocation Parameters'!$C$7="Other author funding",  MIN(AD84*'Funding Allocation Parameters'!$E$7, 'Funding Allocation Parameters'!$G$7), IF('Funding Allocation Parameters'!$C$7="Any discretionary funds (grants if available, other if no grants)", MIN(AD84*'Funding Allocation Parameters'!$E$7, 'Funding Allocation Parameters'!$G$7), IF('Funding Allocation Parameters'!$C$7="Complex Library Subsidy", 0, 0)))))</f>
        <v>0</v>
      </c>
      <c r="AJ84" s="177">
        <f t="shared" si="39"/>
        <v>0</v>
      </c>
      <c r="AK84" s="177">
        <f t="shared" si="40"/>
        <v>0</v>
      </c>
      <c r="AL84" s="181">
        <f>IF('Funding Allocation Parameters'!$C$8="Basic Library Subsidy", MIN(AJ84*'Funding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MIN(AJ84*VLOOKUP(CONCATENATE($A84, 'Funding Allocation Parameters'!$I$8), 'Library Subsidy Complex'!$C$2:$J$55, 2, FALSE), VLOOKUP(CONCATENATE($A84, 'Funding Allocation Parameters'!$I$8), 'Library Subsidy Complex'!$C$2:$J$55, 4, FALSE)), 0)))))</f>
        <v>0</v>
      </c>
      <c r="AM84" s="181">
        <f>IF('Funding Allocation Parameters'!$C$8="Basic Library Subsidy", 0, IF('Funding Allocation Parameters'!$C$8="Grant funding",MIN(AJ84*'Funding Allocation Parameters'!$E$8, 'Funding Allocation Parameters'!$G$8), IF('Funding Allocation Parameters'!$C$8="Other author funding", 0, IF('Funding Allocation Parameters'!$C$8="Any discretionary funds (grants if available, other if no grants)", MIN(AJ84*'Funding Allocation Parameters'!$E$8, 'Funding Allocation Parameters'!$G$8), IF('Funding Allocation Parameters'!$C$8="Complex Library Subsidy", 0, 0)))))</f>
        <v>0</v>
      </c>
      <c r="AN84" s="181">
        <f>IF('Funding Allocation Parameters'!$C$8="Basic Library Subsidy", 0, IF('Funding Allocation Parameters'!$C$8="Grant funding", 0, IF('Funding Allocation Parameters'!$C$8="Other author funding",  MIN(AJ84*'Funding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" s="181">
        <f>IF('Funding Allocation Parameters'!$C$8="Basic Library Subsidy", MIN(AK84*'Funding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MIN(AK84*VLOOKUP(CONCATENATE($A84, 'Funding Allocation Parameters'!$I$8), 'Library Subsidy Complex'!$C$2:$J$55, 3, FALSE), VLOOKUP(CONCATENATE($A84, 'Funding Allocation Parameters'!$I$8), 'Library Subsidy Complex'!$C$2:$J$55, 5, FALSE)), 0)))))</f>
        <v>0</v>
      </c>
      <c r="AP84" s="181">
        <f>IF('Funding Allocation Parameters'!$C$8="Basic Library Subsidy", 0, IF('Funding Allocation Parameters'!$C$8="Grant funding", 0, IF('Funding Allocation Parameters'!$C$8="Other author funding",  MIN(AK84*'Funding Allocation Parameters'!$E$8, 'Funding Allocation Parameters'!$G$8), IF('Funding Allocation Parameters'!$C$8="Any discretionary funds (grants if available, other if no grants)", MIN(AK84*'Funding Allocation Parameters'!$E$8, 'Funding Allocation Parameters'!$G$8), IF('Funding Allocation Parameters'!$C$8="Complex Library Subsidy", 0, 0)))))</f>
        <v>0</v>
      </c>
      <c r="AQ84" s="177">
        <f t="shared" si="41"/>
        <v>0</v>
      </c>
      <c r="AR84" s="177">
        <f t="shared" si="42"/>
        <v>0</v>
      </c>
      <c r="AS84" s="182">
        <f t="shared" si="43"/>
        <v>1189</v>
      </c>
      <c r="AT84" s="182">
        <f t="shared" si="44"/>
        <v>187.10680000000002</v>
      </c>
      <c r="AU84" s="182">
        <f t="shared" si="45"/>
        <v>0</v>
      </c>
      <c r="AV84" s="182">
        <f t="shared" si="46"/>
        <v>1189</v>
      </c>
      <c r="AW84" s="182">
        <f t="shared" si="47"/>
        <v>187.10680000000002</v>
      </c>
      <c r="AX84" s="183">
        <f t="shared" si="48"/>
        <v>1165.532567697961</v>
      </c>
      <c r="AY84" s="183">
        <f t="shared" si="49"/>
        <v>183.41385116715631</v>
      </c>
      <c r="AZ84" s="183">
        <f t="shared" si="50"/>
        <v>0</v>
      </c>
      <c r="BA84" s="183">
        <f t="shared" si="51"/>
        <v>246.07367301525761</v>
      </c>
      <c r="BB84" s="183">
        <f t="shared" si="52"/>
        <v>38.723345266720948</v>
      </c>
      <c r="BC84" s="184">
        <f t="shared" si="53"/>
        <v>1411.6062407132185</v>
      </c>
      <c r="BD84" s="184">
        <f t="shared" si="54"/>
        <v>0</v>
      </c>
      <c r="BE84" s="184">
        <f t="shared" si="55"/>
        <v>183.41385116715631</v>
      </c>
      <c r="BF84" s="184">
        <f t="shared" si="56"/>
        <v>38.723345266720948</v>
      </c>
      <c r="BG84" s="102">
        <f t="shared" si="57"/>
        <v>0</v>
      </c>
      <c r="BH84" s="102">
        <f t="shared" si="58"/>
        <v>0</v>
      </c>
      <c r="BI84" s="102">
        <f t="shared" si="59"/>
        <v>0</v>
      </c>
      <c r="BJ84" s="102">
        <f t="shared" si="60"/>
        <v>0.98026288284101004</v>
      </c>
      <c r="BK84" s="102">
        <f t="shared" si="61"/>
        <v>0.20695851389004005</v>
      </c>
      <c r="BL84" s="102">
        <f t="shared" si="62"/>
        <v>0</v>
      </c>
      <c r="BN84" s="102"/>
    </row>
    <row r="85" spans="1:66" x14ac:dyDescent="0.25">
      <c r="A85" s="102" t="s">
        <v>20</v>
      </c>
      <c r="B85" s="102" t="s">
        <v>12</v>
      </c>
      <c r="C85" s="102" t="s">
        <v>10</v>
      </c>
      <c r="D85" s="102" t="s">
        <v>11</v>
      </c>
      <c r="E85" s="102">
        <v>16648</v>
      </c>
      <c r="F85" s="102" t="s">
        <v>9</v>
      </c>
      <c r="G85" s="102">
        <v>0.67400000000000004</v>
      </c>
      <c r="H85" s="102">
        <v>0.565217391304348</v>
      </c>
      <c r="I85" s="102">
        <v>0.466687705391304</v>
      </c>
      <c r="J85" s="167">
        <f>IFERROR(H85*VLOOKUP(A85, 'Advanced Parameters'!$B$7:$G$20, 6, FALSE)*VLOOKUP(A85, 'Growth Parameters'!$B$6:$H$19, 6, FALSE), 0)</f>
        <v>0.565217391304348</v>
      </c>
      <c r="K85" s="167">
        <f>IFERROR(IF('Advanced Parameters'!$C$5="n",'Raw Data'!I85*VLOOKUP(A85,'Advanced Parameters'!$B$7:$G$20,6,FALSE),J85*VLOOKUP(A85,'Advanced Parameters'!$B$7:$G$20,2,FALSE))*VLOOKUP(A85, 'Growth Parameters'!$B$6:$H$19, 6, FALSE), 0)</f>
        <v>0.466687705391304</v>
      </c>
      <c r="L85" s="167">
        <f t="shared" si="63"/>
        <v>9.8529685913044007E-2</v>
      </c>
      <c r="M85" s="168">
        <f>IFERROR(IF(G85="NA","NA",IF(G85&gt;'APC Parameters'!$K$6+VLOOKUP('Raw Data'!A85, 'APC Parameters'!$H$7:$L$20, 4, FALSE), 'APC Parameters'!$L$6+VLOOKUP('Raw Data'!A85, 'APC Parameters'!$H$7:$L$20, 5, FALSE), G85*('APC Parameters'!$J$6+VLOOKUP('Raw Data'!A85, 'APC Parameters'!$H$7:$L$20, 3, FALSE))+'APC Parameters'!$I$6+VLOOKUP('Raw Data'!A85, 'APC Parameters'!$H$7:$L$20, 2, FALSE))), 0)</f>
        <v>1625.8156000000001</v>
      </c>
      <c r="N85" s="168">
        <f t="shared" si="33"/>
        <v>918.93925217391336</v>
      </c>
      <c r="O85" s="168">
        <f>IFERROR(IF(M85="NA",VLOOKUP(D85,'Internal Calculations'!$B$10:$C$11,2,FALSE), M85)*VLOOKUP(A85, 'Growth Parameters'!$B$6:$H$19, 7, FALSE), 0)</f>
        <v>1625.8156000000001</v>
      </c>
      <c r="P85" s="177">
        <f t="shared" si="34"/>
        <v>918.93925217391336</v>
      </c>
      <c r="Q85" s="178">
        <f>IF('Funding Allocation Parameters'!$C$5="Basic Library Subsidy", MIN(O85*('Funding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MIN($O85*(VLOOKUP(CONCATENATE($A85, 'Funding Allocation Parameters'!$I$5), 'Library Subsidy Complex'!$C$2:$J$55, 2, FALSE)), VLOOKUP(CONCATENATE($A85, 'Funding Allocation Parameters'!$I$5), 'Library Subsidy Complex'!$C$2:$J$55, 4, FALSE)), 0)))))</f>
        <v>1189</v>
      </c>
      <c r="R85" s="178">
        <f>IF('Funding Allocation Parameters'!$C$5="Basic Library Subsidy", 0, IF('Funding Allocation Parameters'!$C$5="Grant funding",MIN(O85*('Funding Allocation Parameters'!$E$5), 'Funding Allocation Parameters'!$G$5), IF('Funding Allocation Parameters'!$C$5="Other author funding", 0, IF('Funding Allocation Parameters'!$C$5="Any discretionary funds (grants if available, other if no grants)", MIN(O85*('Funding Allocation Parameters'!$E$5), 'Funding Allocation Parameters'!$G$5), IF('Funding Allocation Parameters'!$C$5="Complex Library Subsidy", 0, 0)))))</f>
        <v>0</v>
      </c>
      <c r="S85" s="178">
        <f>IF('Funding Allocation Parameters'!$C$5="Basic Library Subsidy", 0, IF('Funding Allocation Parameters'!$C$5="Grant funding", 0, IF('Funding Allocation Parameters'!$C$5="Other author funding",  MIN(O85*('Funding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" s="178">
        <f>IF('Funding Allocation Parameters'!$C$5="Basic Library Subsidy", MIN(O85*('Funding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MIN($O85*(VLOOKUP(CONCATENATE($A85, 'Funding Allocation Parameters'!$I$5), 'Library Subsidy Complex'!$C$2:$J$55, 6, FALSE)), VLOOKUP(CONCATENATE($A85, 'Funding Allocation Parameters'!$I$5), 'Library Subsidy Complex'!$C$2:$J$55, 8, FALSE)), 0)))))</f>
        <v>1189</v>
      </c>
      <c r="U85" s="178">
        <f>IF('Funding Allocation Parameters'!$C$5="Basic Library Subsidy", 0, IF('Funding Allocation Parameters'!$C$5="Grant funding", 0, IF('Funding Allocation Parameters'!$C$5="Other author funding",  MIN(O85*('Funding Allocation Parameters'!$E$5), 'Funding Allocation Parameters'!$G$5), IF('Funding Allocation Parameters'!$C$5="Any discretionary funds (grants if available, other if no grants)", MIN(O85*('Funding Allocation Parameters'!$E$5), 'Funding Allocation Parameters'!$G$5), IF('Funding Allocation Parameters'!$C$5="Complex Library Subsidy", 0, 0)))))</f>
        <v>0</v>
      </c>
      <c r="V85" s="177">
        <f t="shared" si="35"/>
        <v>436.81560000000013</v>
      </c>
      <c r="W85" s="177">
        <f t="shared" si="36"/>
        <v>436.81560000000013</v>
      </c>
      <c r="X85" s="179">
        <f>IF('Funding Allocation Parameters'!$C$6="Basic Library Subsidy", MIN(V85*'Funding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MIN(V85*VLOOKUP(CONCATENATE($A85, 'Funding Allocation Parameters'!$I$6), 'Library Subsidy Complex'!$C$2:$J$55, 2, FALSE), VLOOKUP(CONCATENATE($A85, 'Funding Allocation Parameters'!$I$6), 'Library Subsidy Complex'!$C$2:$J$55, 4, FALSE)), 0)))))</f>
        <v>0</v>
      </c>
      <c r="Y85" s="179">
        <f>IF('Funding Allocation Parameters'!$C$6="Basic Library Subsidy", 0, IF('Funding Allocation Parameters'!$C$6="Grant funding",MIN(V85*'Funding Allocation Parameters'!$E$6, 'Funding Allocation Parameters'!$G$6), IF('Funding Allocation Parameters'!$C$6="Other author funding", 0, IF('Funding Allocation Parameters'!$C$6="Any discretionary funds (grants if available, other if no grants)", MIN(V85*'Funding Allocation Parameters'!$E$6, 'Funding Allocation Parameters'!$G$6), IF('Funding Allocation Parameters'!$C$6="Complex Library Subsidy", 0, 0)))))</f>
        <v>436.81560000000013</v>
      </c>
      <c r="Z85" s="179">
        <f>IF('Funding Allocation Parameters'!$C$6="Basic Library Subsidy", 0, IF('Funding Allocation Parameters'!$C$6="Grant funding", 0, IF('Funding Allocation Parameters'!$C$6="Other author funding",  MIN(V85*'Funding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" s="179">
        <f>IF('Funding Allocation Parameters'!$C$6="Basic Library Subsidy", MIN(W85*'Funding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MIN(W85*VLOOKUP(CONCATENATE($A85, 'Funding Allocation Parameters'!$I$6), 'Library Subsidy Complex'!$C$2:$J$55, 3, FALSE), VLOOKUP(CONCATENATE($A85, 'Funding Allocation Parameters'!$I$6), 'Library Subsidy Complex'!$C$2:$J$55, 5, FALSE)), 0)))))</f>
        <v>0</v>
      </c>
      <c r="AB85" s="179">
        <f>IF('Funding Allocation Parameters'!$C$6="Basic Library Subsidy", 0, IF('Funding Allocation Parameters'!$C$6="Grant funding", 0, IF('Funding Allocation Parameters'!$C$6="Other author funding",  MIN(W85*'Funding Allocation Parameters'!$E$6, 'Funding Allocation Parameters'!$G$6), IF('Funding Allocation Parameters'!$C$6="Any discretionary funds (grants if available, other if no grants)", MIN(W85*'Funding Allocation Parameters'!$E$6, 'Funding Allocation Parameters'!$G$6), IF('Funding Allocation Parameters'!$C$6="Complex Library Subsidy", 0, 0)))))</f>
        <v>436.81560000000013</v>
      </c>
      <c r="AC85" s="177">
        <f t="shared" si="37"/>
        <v>0</v>
      </c>
      <c r="AD85" s="177">
        <f t="shared" si="38"/>
        <v>0</v>
      </c>
      <c r="AE85" s="180">
        <f>IF('Funding Allocation Parameters'!$C$7="Basic Library Subsidy", MIN(AC85*'Funding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MIN(AC85*VLOOKUP(CONCATENATE($A85, 'Funding Allocation Parameters'!$I$7), 'Library Subsidy Complex'!$C$2:$J$55, 2, FALSE), VLOOKUP(CONCATENATE($A85, 'Funding Allocation Parameters'!$I$7), 'Library Subsidy Complex'!$C$2:$J$55, 4, FALSE)), 0)))))</f>
        <v>0</v>
      </c>
      <c r="AF85" s="180">
        <f>IF('Funding Allocation Parameters'!$C$7="Basic Library Subsidy", 0, IF('Funding Allocation Parameters'!$C$7="Grant funding",MIN(AC85*'Funding Allocation Parameters'!$E$7, 'Funding Allocation Parameters'!$G$7), IF('Funding Allocation Parameters'!$C$7="Other author funding", 0, IF('Funding Allocation Parameters'!$C$7="Any discretionary funds (grants if available, other if no grants)", MIN(AC85*'Funding Allocation Parameters'!$E$7, 'Funding Allocation Parameters'!$G$7), IF('Funding Allocation Parameters'!$C$7="Complex Library Subsidy", 0, 0)))))</f>
        <v>0</v>
      </c>
      <c r="AG85" s="180">
        <f>IF('Funding Allocation Parameters'!$C$7="Basic Library Subsidy", 0, IF('Funding Allocation Parameters'!$C$7="Grant funding", 0, IF('Funding Allocation Parameters'!$C$7="Other author funding",  MIN(AC85*'Funding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" s="180">
        <f>IF('Funding Allocation Parameters'!$C$7="Basic Library Subsidy", MIN(AD85*'Funding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MIN(AD85*VLOOKUP(CONCATENATE($A85, 'Funding Allocation Parameters'!$I$7), 'Library Subsidy Complex'!$C$2:$J$55, 3, FALSE), VLOOKUP(CONCATENATE($A85, 'Funding Allocation Parameters'!$I$7), 'Library Subsidy Complex'!$C$2:$J$55, 5, FALSE)), 0)))))</f>
        <v>0</v>
      </c>
      <c r="AI85" s="180">
        <f>IF('Funding Allocation Parameters'!$C$7="Basic Library Subsidy", 0, IF('Funding Allocation Parameters'!$C$7="Grant funding", 0, IF('Funding Allocation Parameters'!$C$7="Other author funding",  MIN(AD85*'Funding Allocation Parameters'!$E$7, 'Funding Allocation Parameters'!$G$7), IF('Funding Allocation Parameters'!$C$7="Any discretionary funds (grants if available, other if no grants)", MIN(AD85*'Funding Allocation Parameters'!$E$7, 'Funding Allocation Parameters'!$G$7), IF('Funding Allocation Parameters'!$C$7="Complex Library Subsidy", 0, 0)))))</f>
        <v>0</v>
      </c>
      <c r="AJ85" s="177">
        <f t="shared" si="39"/>
        <v>0</v>
      </c>
      <c r="AK85" s="177">
        <f t="shared" si="40"/>
        <v>0</v>
      </c>
      <c r="AL85" s="181">
        <f>IF('Funding Allocation Parameters'!$C$8="Basic Library Subsidy", MIN(AJ85*'Funding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MIN(AJ85*VLOOKUP(CONCATENATE($A85, 'Funding Allocation Parameters'!$I$8), 'Library Subsidy Complex'!$C$2:$J$55, 2, FALSE), VLOOKUP(CONCATENATE($A85, 'Funding Allocation Parameters'!$I$8), 'Library Subsidy Complex'!$C$2:$J$55, 4, FALSE)), 0)))))</f>
        <v>0</v>
      </c>
      <c r="AM85" s="181">
        <f>IF('Funding Allocation Parameters'!$C$8="Basic Library Subsidy", 0, IF('Funding Allocation Parameters'!$C$8="Grant funding",MIN(AJ85*'Funding Allocation Parameters'!$E$8, 'Funding Allocation Parameters'!$G$8), IF('Funding Allocation Parameters'!$C$8="Other author funding", 0, IF('Funding Allocation Parameters'!$C$8="Any discretionary funds (grants if available, other if no grants)", MIN(AJ85*'Funding Allocation Parameters'!$E$8, 'Funding Allocation Parameters'!$G$8), IF('Funding Allocation Parameters'!$C$8="Complex Library Subsidy", 0, 0)))))</f>
        <v>0</v>
      </c>
      <c r="AN85" s="181">
        <f>IF('Funding Allocation Parameters'!$C$8="Basic Library Subsidy", 0, IF('Funding Allocation Parameters'!$C$8="Grant funding", 0, IF('Funding Allocation Parameters'!$C$8="Other author funding",  MIN(AJ85*'Funding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" s="181">
        <f>IF('Funding Allocation Parameters'!$C$8="Basic Library Subsidy", MIN(AK85*'Funding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MIN(AK85*VLOOKUP(CONCATENATE($A85, 'Funding Allocation Parameters'!$I$8), 'Library Subsidy Complex'!$C$2:$J$55, 3, FALSE), VLOOKUP(CONCATENATE($A85, 'Funding Allocation Parameters'!$I$8), 'Library Subsidy Complex'!$C$2:$J$55, 5, FALSE)), 0)))))</f>
        <v>0</v>
      </c>
      <c r="AP85" s="181">
        <f>IF('Funding Allocation Parameters'!$C$8="Basic Library Subsidy", 0, IF('Funding Allocation Parameters'!$C$8="Grant funding", 0, IF('Funding Allocation Parameters'!$C$8="Other author funding",  MIN(AK85*'Funding Allocation Parameters'!$E$8, 'Funding Allocation Parameters'!$G$8), IF('Funding Allocation Parameters'!$C$8="Any discretionary funds (grants if available, other if no grants)", MIN(AK85*'Funding Allocation Parameters'!$E$8, 'Funding Allocation Parameters'!$G$8), IF('Funding Allocation Parameters'!$C$8="Complex Library Subsidy", 0, 0)))))</f>
        <v>0</v>
      </c>
      <c r="AQ85" s="177">
        <f t="shared" si="41"/>
        <v>0</v>
      </c>
      <c r="AR85" s="177">
        <f t="shared" si="42"/>
        <v>0</v>
      </c>
      <c r="AS85" s="182">
        <f t="shared" si="43"/>
        <v>1189</v>
      </c>
      <c r="AT85" s="182">
        <f t="shared" si="44"/>
        <v>436.81560000000013</v>
      </c>
      <c r="AU85" s="182">
        <f t="shared" si="45"/>
        <v>0</v>
      </c>
      <c r="AV85" s="182">
        <f t="shared" si="46"/>
        <v>1189</v>
      </c>
      <c r="AW85" s="182">
        <f t="shared" si="47"/>
        <v>436.81560000000013</v>
      </c>
      <c r="AX85" s="183">
        <f t="shared" si="48"/>
        <v>554.8916817102604</v>
      </c>
      <c r="AY85" s="183">
        <f t="shared" si="49"/>
        <v>203.85647004312574</v>
      </c>
      <c r="AZ85" s="183">
        <f t="shared" si="50"/>
        <v>0</v>
      </c>
      <c r="BA85" s="183">
        <f t="shared" si="51"/>
        <v>117.15179655060932</v>
      </c>
      <c r="BB85" s="183">
        <f t="shared" si="52"/>
        <v>43.03930386991788</v>
      </c>
      <c r="BC85" s="184">
        <f t="shared" si="53"/>
        <v>672.04347826086973</v>
      </c>
      <c r="BD85" s="184">
        <f t="shared" si="54"/>
        <v>0</v>
      </c>
      <c r="BE85" s="184">
        <f t="shared" si="55"/>
        <v>203.85647004312574</v>
      </c>
      <c r="BF85" s="184">
        <f t="shared" si="56"/>
        <v>43.03930386991788</v>
      </c>
      <c r="BG85" s="102">
        <f t="shared" si="57"/>
        <v>0</v>
      </c>
      <c r="BH85" s="102">
        <f t="shared" si="58"/>
        <v>0</v>
      </c>
      <c r="BI85" s="102">
        <f t="shared" si="59"/>
        <v>0</v>
      </c>
      <c r="BJ85" s="102">
        <f t="shared" si="60"/>
        <v>0.466687705391304</v>
      </c>
      <c r="BK85" s="102">
        <f t="shared" si="61"/>
        <v>9.8529685913044007E-2</v>
      </c>
      <c r="BL85" s="102">
        <f t="shared" si="62"/>
        <v>0</v>
      </c>
      <c r="BN85" s="102"/>
    </row>
    <row r="86" spans="1:66" x14ac:dyDescent="0.25">
      <c r="A86" s="102" t="s">
        <v>20</v>
      </c>
      <c r="B86" s="102" t="s">
        <v>8</v>
      </c>
      <c r="C86" s="102" t="s">
        <v>10</v>
      </c>
      <c r="D86" s="102" t="s">
        <v>11</v>
      </c>
      <c r="E86" s="102">
        <v>15900154753</v>
      </c>
      <c r="F86" s="102" t="s">
        <v>9</v>
      </c>
      <c r="G86" s="102">
        <v>0.32200000000000001</v>
      </c>
      <c r="H86" s="102">
        <v>1.1188811188811201</v>
      </c>
      <c r="I86" s="102">
        <v>0.92383580195804105</v>
      </c>
      <c r="J86" s="167">
        <f>IFERROR(H86*VLOOKUP(A86, 'Advanced Parameters'!$B$7:$G$20, 6, FALSE)*VLOOKUP(A86, 'Growth Parameters'!$B$6:$H$19, 6, FALSE), 0)</f>
        <v>1.1188811188811201</v>
      </c>
      <c r="K86" s="167">
        <f>IFERROR(IF('Advanced Parameters'!$C$5="n",'Raw Data'!I86*VLOOKUP(A86,'Advanced Parameters'!$B$7:$G$20,6,FALSE),J86*VLOOKUP(A86,'Advanced Parameters'!$B$7:$G$20,2,FALSE))*VLOOKUP(A86, 'Growth Parameters'!$B$6:$H$19, 6, FALSE), 0)</f>
        <v>0.92383580195804105</v>
      </c>
      <c r="L86" s="167">
        <f t="shared" si="63"/>
        <v>0.19504531692307903</v>
      </c>
      <c r="M86" s="168">
        <f>IFERROR(IF(G86="NA","NA",IF(G86&gt;'APC Parameters'!$K$6+VLOOKUP('Raw Data'!A86, 'APC Parameters'!$H$7:$L$20, 4, FALSE), 'APC Parameters'!$L$6+VLOOKUP('Raw Data'!A86, 'APC Parameters'!$H$7:$L$20, 5, FALSE), G86*('APC Parameters'!$J$6+VLOOKUP('Raw Data'!A86, 'APC Parameters'!$H$7:$L$20, 3, FALSE))+'APC Parameters'!$I$6+VLOOKUP('Raw Data'!A86, 'APC Parameters'!$H$7:$L$20, 2, FALSE))), 0)</f>
        <v>1376.1068</v>
      </c>
      <c r="N86" s="168">
        <f t="shared" si="33"/>
        <v>1539.6999160839177</v>
      </c>
      <c r="O86" s="168">
        <f>IFERROR(IF(M86="NA",VLOOKUP(D86,'Internal Calculations'!$B$10:$C$11,2,FALSE), M86)*VLOOKUP(A86, 'Growth Parameters'!$B$6:$H$19, 7, FALSE), 0)</f>
        <v>1376.1068</v>
      </c>
      <c r="P86" s="177">
        <f t="shared" si="34"/>
        <v>1539.6999160839177</v>
      </c>
      <c r="Q86" s="178">
        <f>IF('Funding Allocation Parameters'!$C$5="Basic Library Subsidy", MIN(O86*('Funding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MIN($O86*(VLOOKUP(CONCATENATE($A86, 'Funding Allocation Parameters'!$I$5), 'Library Subsidy Complex'!$C$2:$J$55, 2, FALSE)), VLOOKUP(CONCATENATE($A86, 'Funding Allocation Parameters'!$I$5), 'Library Subsidy Complex'!$C$2:$J$55, 4, FALSE)), 0)))))</f>
        <v>1189</v>
      </c>
      <c r="R86" s="178">
        <f>IF('Funding Allocation Parameters'!$C$5="Basic Library Subsidy", 0, IF('Funding Allocation Parameters'!$C$5="Grant funding",MIN(O86*('Funding Allocation Parameters'!$E$5), 'Funding Allocation Parameters'!$G$5), IF('Funding Allocation Parameters'!$C$5="Other author funding", 0, IF('Funding Allocation Parameters'!$C$5="Any discretionary funds (grants if available, other if no grants)", MIN(O86*('Funding Allocation Parameters'!$E$5), 'Funding Allocation Parameters'!$G$5), IF('Funding Allocation Parameters'!$C$5="Complex Library Subsidy", 0, 0)))))</f>
        <v>0</v>
      </c>
      <c r="S86" s="178">
        <f>IF('Funding Allocation Parameters'!$C$5="Basic Library Subsidy", 0, IF('Funding Allocation Parameters'!$C$5="Grant funding", 0, IF('Funding Allocation Parameters'!$C$5="Other author funding",  MIN(O86*('Funding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" s="178">
        <f>IF('Funding Allocation Parameters'!$C$5="Basic Library Subsidy", MIN(O86*('Funding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MIN($O86*(VLOOKUP(CONCATENATE($A86, 'Funding Allocation Parameters'!$I$5), 'Library Subsidy Complex'!$C$2:$J$55, 6, FALSE)), VLOOKUP(CONCATENATE($A86, 'Funding Allocation Parameters'!$I$5), 'Library Subsidy Complex'!$C$2:$J$55, 8, FALSE)), 0)))))</f>
        <v>1189</v>
      </c>
      <c r="U86" s="178">
        <f>IF('Funding Allocation Parameters'!$C$5="Basic Library Subsidy", 0, IF('Funding Allocation Parameters'!$C$5="Grant funding", 0, IF('Funding Allocation Parameters'!$C$5="Other author funding",  MIN(O86*('Funding Allocation Parameters'!$E$5), 'Funding Allocation Parameters'!$G$5), IF('Funding Allocation Parameters'!$C$5="Any discretionary funds (grants if available, other if no grants)", MIN(O86*('Funding Allocation Parameters'!$E$5), 'Funding Allocation Parameters'!$G$5), IF('Funding Allocation Parameters'!$C$5="Complex Library Subsidy", 0, 0)))))</f>
        <v>0</v>
      </c>
      <c r="V86" s="177">
        <f t="shared" si="35"/>
        <v>187.10680000000002</v>
      </c>
      <c r="W86" s="177">
        <f t="shared" si="36"/>
        <v>187.10680000000002</v>
      </c>
      <c r="X86" s="179">
        <f>IF('Funding Allocation Parameters'!$C$6="Basic Library Subsidy", MIN(V86*'Funding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MIN(V86*VLOOKUP(CONCATENATE($A86, 'Funding Allocation Parameters'!$I$6), 'Library Subsidy Complex'!$C$2:$J$55, 2, FALSE), VLOOKUP(CONCATENATE($A86, 'Funding Allocation Parameters'!$I$6), 'Library Subsidy Complex'!$C$2:$J$55, 4, FALSE)), 0)))))</f>
        <v>0</v>
      </c>
      <c r="Y86" s="179">
        <f>IF('Funding Allocation Parameters'!$C$6="Basic Library Subsidy", 0, IF('Funding Allocation Parameters'!$C$6="Grant funding",MIN(V86*'Funding Allocation Parameters'!$E$6, 'Funding Allocation Parameters'!$G$6), IF('Funding Allocation Parameters'!$C$6="Other author funding", 0, IF('Funding Allocation Parameters'!$C$6="Any discretionary funds (grants if available, other if no grants)", MIN(V86*'Funding Allocation Parameters'!$E$6, 'Funding Allocation Parameters'!$G$6), IF('Funding Allocation Parameters'!$C$6="Complex Library Subsidy", 0, 0)))))</f>
        <v>187.10680000000002</v>
      </c>
      <c r="Z86" s="179">
        <f>IF('Funding Allocation Parameters'!$C$6="Basic Library Subsidy", 0, IF('Funding Allocation Parameters'!$C$6="Grant funding", 0, IF('Funding Allocation Parameters'!$C$6="Other author funding",  MIN(V86*'Funding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" s="179">
        <f>IF('Funding Allocation Parameters'!$C$6="Basic Library Subsidy", MIN(W86*'Funding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MIN(W86*VLOOKUP(CONCATENATE($A86, 'Funding Allocation Parameters'!$I$6), 'Library Subsidy Complex'!$C$2:$J$55, 3, FALSE), VLOOKUP(CONCATENATE($A86, 'Funding Allocation Parameters'!$I$6), 'Library Subsidy Complex'!$C$2:$J$55, 5, FALSE)), 0)))))</f>
        <v>0</v>
      </c>
      <c r="AB86" s="179">
        <f>IF('Funding Allocation Parameters'!$C$6="Basic Library Subsidy", 0, IF('Funding Allocation Parameters'!$C$6="Grant funding", 0, IF('Funding Allocation Parameters'!$C$6="Other author funding",  MIN(W86*'Funding Allocation Parameters'!$E$6, 'Funding Allocation Parameters'!$G$6), IF('Funding Allocation Parameters'!$C$6="Any discretionary funds (grants if available, other if no grants)", MIN(W86*'Funding Allocation Parameters'!$E$6, 'Funding Allocation Parameters'!$G$6), IF('Funding Allocation Parameters'!$C$6="Complex Library Subsidy", 0, 0)))))</f>
        <v>187.10680000000002</v>
      </c>
      <c r="AC86" s="177">
        <f t="shared" si="37"/>
        <v>0</v>
      </c>
      <c r="AD86" s="177">
        <f t="shared" si="38"/>
        <v>0</v>
      </c>
      <c r="AE86" s="180">
        <f>IF('Funding Allocation Parameters'!$C$7="Basic Library Subsidy", MIN(AC86*'Funding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MIN(AC86*VLOOKUP(CONCATENATE($A86, 'Funding Allocation Parameters'!$I$7), 'Library Subsidy Complex'!$C$2:$J$55, 2, FALSE), VLOOKUP(CONCATENATE($A86, 'Funding Allocation Parameters'!$I$7), 'Library Subsidy Complex'!$C$2:$J$55, 4, FALSE)), 0)))))</f>
        <v>0</v>
      </c>
      <c r="AF86" s="180">
        <f>IF('Funding Allocation Parameters'!$C$7="Basic Library Subsidy", 0, IF('Funding Allocation Parameters'!$C$7="Grant funding",MIN(AC86*'Funding Allocation Parameters'!$E$7, 'Funding Allocation Parameters'!$G$7), IF('Funding Allocation Parameters'!$C$7="Other author funding", 0, IF('Funding Allocation Parameters'!$C$7="Any discretionary funds (grants if available, other if no grants)", MIN(AC86*'Funding Allocation Parameters'!$E$7, 'Funding Allocation Parameters'!$G$7), IF('Funding Allocation Parameters'!$C$7="Complex Library Subsidy", 0, 0)))))</f>
        <v>0</v>
      </c>
      <c r="AG86" s="180">
        <f>IF('Funding Allocation Parameters'!$C$7="Basic Library Subsidy", 0, IF('Funding Allocation Parameters'!$C$7="Grant funding", 0, IF('Funding Allocation Parameters'!$C$7="Other author funding",  MIN(AC86*'Funding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" s="180">
        <f>IF('Funding Allocation Parameters'!$C$7="Basic Library Subsidy", MIN(AD86*'Funding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MIN(AD86*VLOOKUP(CONCATENATE($A86, 'Funding Allocation Parameters'!$I$7), 'Library Subsidy Complex'!$C$2:$J$55, 3, FALSE), VLOOKUP(CONCATENATE($A86, 'Funding Allocation Parameters'!$I$7), 'Library Subsidy Complex'!$C$2:$J$55, 5, FALSE)), 0)))))</f>
        <v>0</v>
      </c>
      <c r="AI86" s="180">
        <f>IF('Funding Allocation Parameters'!$C$7="Basic Library Subsidy", 0, IF('Funding Allocation Parameters'!$C$7="Grant funding", 0, IF('Funding Allocation Parameters'!$C$7="Other author funding",  MIN(AD86*'Funding Allocation Parameters'!$E$7, 'Funding Allocation Parameters'!$G$7), IF('Funding Allocation Parameters'!$C$7="Any discretionary funds (grants if available, other if no grants)", MIN(AD86*'Funding Allocation Parameters'!$E$7, 'Funding Allocation Parameters'!$G$7), IF('Funding Allocation Parameters'!$C$7="Complex Library Subsidy", 0, 0)))))</f>
        <v>0</v>
      </c>
      <c r="AJ86" s="177">
        <f t="shared" si="39"/>
        <v>0</v>
      </c>
      <c r="AK86" s="177">
        <f t="shared" si="40"/>
        <v>0</v>
      </c>
      <c r="AL86" s="181">
        <f>IF('Funding Allocation Parameters'!$C$8="Basic Library Subsidy", MIN(AJ86*'Funding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MIN(AJ86*VLOOKUP(CONCATENATE($A86, 'Funding Allocation Parameters'!$I$8), 'Library Subsidy Complex'!$C$2:$J$55, 2, FALSE), VLOOKUP(CONCATENATE($A86, 'Funding Allocation Parameters'!$I$8), 'Library Subsidy Complex'!$C$2:$J$55, 4, FALSE)), 0)))))</f>
        <v>0</v>
      </c>
      <c r="AM86" s="181">
        <f>IF('Funding Allocation Parameters'!$C$8="Basic Library Subsidy", 0, IF('Funding Allocation Parameters'!$C$8="Grant funding",MIN(AJ86*'Funding Allocation Parameters'!$E$8, 'Funding Allocation Parameters'!$G$8), IF('Funding Allocation Parameters'!$C$8="Other author funding", 0, IF('Funding Allocation Parameters'!$C$8="Any discretionary funds (grants if available, other if no grants)", MIN(AJ86*'Funding Allocation Parameters'!$E$8, 'Funding Allocation Parameters'!$G$8), IF('Funding Allocation Parameters'!$C$8="Complex Library Subsidy", 0, 0)))))</f>
        <v>0</v>
      </c>
      <c r="AN86" s="181">
        <f>IF('Funding Allocation Parameters'!$C$8="Basic Library Subsidy", 0, IF('Funding Allocation Parameters'!$C$8="Grant funding", 0, IF('Funding Allocation Parameters'!$C$8="Other author funding",  MIN(AJ86*'Funding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" s="181">
        <f>IF('Funding Allocation Parameters'!$C$8="Basic Library Subsidy", MIN(AK86*'Funding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MIN(AK86*VLOOKUP(CONCATENATE($A86, 'Funding Allocation Parameters'!$I$8), 'Library Subsidy Complex'!$C$2:$J$55, 3, FALSE), VLOOKUP(CONCATENATE($A86, 'Funding Allocation Parameters'!$I$8), 'Library Subsidy Complex'!$C$2:$J$55, 5, FALSE)), 0)))))</f>
        <v>0</v>
      </c>
      <c r="AP86" s="181">
        <f>IF('Funding Allocation Parameters'!$C$8="Basic Library Subsidy", 0, IF('Funding Allocation Parameters'!$C$8="Grant funding", 0, IF('Funding Allocation Parameters'!$C$8="Other author funding",  MIN(AK86*'Funding Allocation Parameters'!$E$8, 'Funding Allocation Parameters'!$G$8), IF('Funding Allocation Parameters'!$C$8="Any discretionary funds (grants if available, other if no grants)", MIN(AK86*'Funding Allocation Parameters'!$E$8, 'Funding Allocation Parameters'!$G$8), IF('Funding Allocation Parameters'!$C$8="Complex Library Subsidy", 0, 0)))))</f>
        <v>0</v>
      </c>
      <c r="AQ86" s="177">
        <f t="shared" si="41"/>
        <v>0</v>
      </c>
      <c r="AR86" s="177">
        <f t="shared" si="42"/>
        <v>0</v>
      </c>
      <c r="AS86" s="182">
        <f t="shared" si="43"/>
        <v>1189</v>
      </c>
      <c r="AT86" s="182">
        <f t="shared" si="44"/>
        <v>187.10680000000002</v>
      </c>
      <c r="AU86" s="182">
        <f t="shared" si="45"/>
        <v>0</v>
      </c>
      <c r="AV86" s="182">
        <f t="shared" si="46"/>
        <v>1189</v>
      </c>
      <c r="AW86" s="182">
        <f t="shared" si="47"/>
        <v>187.10680000000002</v>
      </c>
      <c r="AX86" s="183">
        <f t="shared" si="48"/>
        <v>1098.4407685281108</v>
      </c>
      <c r="AY86" s="183">
        <f t="shared" si="49"/>
        <v>172.85596062980281</v>
      </c>
      <c r="AZ86" s="183">
        <f t="shared" si="50"/>
        <v>0</v>
      </c>
      <c r="BA86" s="183">
        <f t="shared" si="51"/>
        <v>231.90888182154097</v>
      </c>
      <c r="BB86" s="183">
        <f t="shared" si="52"/>
        <v>36.494305104463166</v>
      </c>
      <c r="BC86" s="184">
        <f t="shared" si="53"/>
        <v>1330.3496503496517</v>
      </c>
      <c r="BD86" s="184">
        <f t="shared" si="54"/>
        <v>0</v>
      </c>
      <c r="BE86" s="184">
        <f t="shared" si="55"/>
        <v>172.85596062980281</v>
      </c>
      <c r="BF86" s="184">
        <f t="shared" si="56"/>
        <v>36.494305104463166</v>
      </c>
      <c r="BG86" s="102">
        <f t="shared" si="57"/>
        <v>0</v>
      </c>
      <c r="BH86" s="102">
        <f t="shared" si="58"/>
        <v>0</v>
      </c>
      <c r="BI86" s="102">
        <f t="shared" si="59"/>
        <v>0</v>
      </c>
      <c r="BJ86" s="102">
        <f t="shared" si="60"/>
        <v>0.92383580195804105</v>
      </c>
      <c r="BK86" s="102">
        <f t="shared" si="61"/>
        <v>0.19504531692307903</v>
      </c>
      <c r="BL86" s="102">
        <f t="shared" si="62"/>
        <v>0</v>
      </c>
      <c r="BN86" s="102"/>
    </row>
    <row r="87" spans="1:66" x14ac:dyDescent="0.25">
      <c r="A87" s="102" t="s">
        <v>20</v>
      </c>
      <c r="B87" s="102" t="s">
        <v>8</v>
      </c>
      <c r="C87" s="102" t="s">
        <v>10</v>
      </c>
      <c r="D87" s="102" t="s">
        <v>11</v>
      </c>
      <c r="E87" s="102">
        <v>22739</v>
      </c>
      <c r="F87" s="102" t="s">
        <v>9</v>
      </c>
      <c r="G87" s="102">
        <v>0.65600000000000003</v>
      </c>
      <c r="H87" s="102">
        <v>0.58558558558558604</v>
      </c>
      <c r="I87" s="102">
        <v>0.483505280360361</v>
      </c>
      <c r="J87" s="167">
        <f>IFERROR(H87*VLOOKUP(A87, 'Advanced Parameters'!$B$7:$G$20, 6, FALSE)*VLOOKUP(A87, 'Growth Parameters'!$B$6:$H$19, 6, FALSE), 0)</f>
        <v>0.58558558558558604</v>
      </c>
      <c r="K87" s="167">
        <f>IFERROR(IF('Advanced Parameters'!$C$5="n",'Raw Data'!I87*VLOOKUP(A87,'Advanced Parameters'!$B$7:$G$20,6,FALSE),J87*VLOOKUP(A87,'Advanced Parameters'!$B$7:$G$20,2,FALSE))*VLOOKUP(A87, 'Growth Parameters'!$B$6:$H$19, 6, FALSE), 0)</f>
        <v>0.483505280360361</v>
      </c>
      <c r="L87" s="167">
        <f t="shared" si="63"/>
        <v>0.10208030522522504</v>
      </c>
      <c r="M87" s="168">
        <f>IFERROR(IF(G87="NA","NA",IF(G87&gt;'APC Parameters'!$K$6+VLOOKUP('Raw Data'!A87, 'APC Parameters'!$H$7:$L$20, 4, FALSE), 'APC Parameters'!$L$6+VLOOKUP('Raw Data'!A87, 'APC Parameters'!$H$7:$L$20, 5, FALSE), G87*('APC Parameters'!$J$6+VLOOKUP('Raw Data'!A87, 'APC Parameters'!$H$7:$L$20, 3, FALSE))+'APC Parameters'!$I$6+VLOOKUP('Raw Data'!A87, 'APC Parameters'!$H$7:$L$20, 2, FALSE))), 0)</f>
        <v>1613.0464000000002</v>
      </c>
      <c r="N87" s="168">
        <f t="shared" si="33"/>
        <v>944.5767207207216</v>
      </c>
      <c r="O87" s="168">
        <f>IFERROR(IF(M87="NA",VLOOKUP(D87,'Internal Calculations'!$B$10:$C$11,2,FALSE), M87)*VLOOKUP(A87, 'Growth Parameters'!$B$6:$H$19, 7, FALSE), 0)</f>
        <v>1613.0464000000002</v>
      </c>
      <c r="P87" s="177">
        <f t="shared" si="34"/>
        <v>944.5767207207216</v>
      </c>
      <c r="Q87" s="178">
        <f>IF('Funding Allocation Parameters'!$C$5="Basic Library Subsidy", MIN(O87*('Funding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MIN($O87*(VLOOKUP(CONCATENATE($A87, 'Funding Allocation Parameters'!$I$5), 'Library Subsidy Complex'!$C$2:$J$55, 2, FALSE)), VLOOKUP(CONCATENATE($A87, 'Funding Allocation Parameters'!$I$5), 'Library Subsidy Complex'!$C$2:$J$55, 4, FALSE)), 0)))))</f>
        <v>1189</v>
      </c>
      <c r="R87" s="178">
        <f>IF('Funding Allocation Parameters'!$C$5="Basic Library Subsidy", 0, IF('Funding Allocation Parameters'!$C$5="Grant funding",MIN(O87*('Funding Allocation Parameters'!$E$5), 'Funding Allocation Parameters'!$G$5), IF('Funding Allocation Parameters'!$C$5="Other author funding", 0, IF('Funding Allocation Parameters'!$C$5="Any discretionary funds (grants if available, other if no grants)", MIN(O87*('Funding Allocation Parameters'!$E$5), 'Funding Allocation Parameters'!$G$5), IF('Funding Allocation Parameters'!$C$5="Complex Library Subsidy", 0, 0)))))</f>
        <v>0</v>
      </c>
      <c r="S87" s="178">
        <f>IF('Funding Allocation Parameters'!$C$5="Basic Library Subsidy", 0, IF('Funding Allocation Parameters'!$C$5="Grant funding", 0, IF('Funding Allocation Parameters'!$C$5="Other author funding",  MIN(O87*('Funding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" s="178">
        <f>IF('Funding Allocation Parameters'!$C$5="Basic Library Subsidy", MIN(O87*('Funding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MIN($O87*(VLOOKUP(CONCATENATE($A87, 'Funding Allocation Parameters'!$I$5), 'Library Subsidy Complex'!$C$2:$J$55, 6, FALSE)), VLOOKUP(CONCATENATE($A87, 'Funding Allocation Parameters'!$I$5), 'Library Subsidy Complex'!$C$2:$J$55, 8, FALSE)), 0)))))</f>
        <v>1189</v>
      </c>
      <c r="U87" s="178">
        <f>IF('Funding Allocation Parameters'!$C$5="Basic Library Subsidy", 0, IF('Funding Allocation Parameters'!$C$5="Grant funding", 0, IF('Funding Allocation Parameters'!$C$5="Other author funding",  MIN(O87*('Funding Allocation Parameters'!$E$5), 'Funding Allocation Parameters'!$G$5), IF('Funding Allocation Parameters'!$C$5="Any discretionary funds (grants if available, other if no grants)", MIN(O87*('Funding Allocation Parameters'!$E$5), 'Funding Allocation Parameters'!$G$5), IF('Funding Allocation Parameters'!$C$5="Complex Library Subsidy", 0, 0)))))</f>
        <v>0</v>
      </c>
      <c r="V87" s="177">
        <f t="shared" si="35"/>
        <v>424.04640000000018</v>
      </c>
      <c r="W87" s="177">
        <f t="shared" si="36"/>
        <v>424.04640000000018</v>
      </c>
      <c r="X87" s="179">
        <f>IF('Funding Allocation Parameters'!$C$6="Basic Library Subsidy", MIN(V87*'Funding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MIN(V87*VLOOKUP(CONCATENATE($A87, 'Funding Allocation Parameters'!$I$6), 'Library Subsidy Complex'!$C$2:$J$55, 2, FALSE), VLOOKUP(CONCATENATE($A87, 'Funding Allocation Parameters'!$I$6), 'Library Subsidy Complex'!$C$2:$J$55, 4, FALSE)), 0)))))</f>
        <v>0</v>
      </c>
      <c r="Y87" s="179">
        <f>IF('Funding Allocation Parameters'!$C$6="Basic Library Subsidy", 0, IF('Funding Allocation Parameters'!$C$6="Grant funding",MIN(V87*'Funding Allocation Parameters'!$E$6, 'Funding Allocation Parameters'!$G$6), IF('Funding Allocation Parameters'!$C$6="Other author funding", 0, IF('Funding Allocation Parameters'!$C$6="Any discretionary funds (grants if available, other if no grants)", MIN(V87*'Funding Allocation Parameters'!$E$6, 'Funding Allocation Parameters'!$G$6), IF('Funding Allocation Parameters'!$C$6="Complex Library Subsidy", 0, 0)))))</f>
        <v>424.04640000000018</v>
      </c>
      <c r="Z87" s="179">
        <f>IF('Funding Allocation Parameters'!$C$6="Basic Library Subsidy", 0, IF('Funding Allocation Parameters'!$C$6="Grant funding", 0, IF('Funding Allocation Parameters'!$C$6="Other author funding",  MIN(V87*'Funding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" s="179">
        <f>IF('Funding Allocation Parameters'!$C$6="Basic Library Subsidy", MIN(W87*'Funding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MIN(W87*VLOOKUP(CONCATENATE($A87, 'Funding Allocation Parameters'!$I$6), 'Library Subsidy Complex'!$C$2:$J$55, 3, FALSE), VLOOKUP(CONCATENATE($A87, 'Funding Allocation Parameters'!$I$6), 'Library Subsidy Complex'!$C$2:$J$55, 5, FALSE)), 0)))))</f>
        <v>0</v>
      </c>
      <c r="AB87" s="179">
        <f>IF('Funding Allocation Parameters'!$C$6="Basic Library Subsidy", 0, IF('Funding Allocation Parameters'!$C$6="Grant funding", 0, IF('Funding Allocation Parameters'!$C$6="Other author funding",  MIN(W87*'Funding Allocation Parameters'!$E$6, 'Funding Allocation Parameters'!$G$6), IF('Funding Allocation Parameters'!$C$6="Any discretionary funds (grants if available, other if no grants)", MIN(W87*'Funding Allocation Parameters'!$E$6, 'Funding Allocation Parameters'!$G$6), IF('Funding Allocation Parameters'!$C$6="Complex Library Subsidy", 0, 0)))))</f>
        <v>424.04640000000018</v>
      </c>
      <c r="AC87" s="177">
        <f t="shared" si="37"/>
        <v>0</v>
      </c>
      <c r="AD87" s="177">
        <f t="shared" si="38"/>
        <v>0</v>
      </c>
      <c r="AE87" s="180">
        <f>IF('Funding Allocation Parameters'!$C$7="Basic Library Subsidy", MIN(AC87*'Funding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MIN(AC87*VLOOKUP(CONCATENATE($A87, 'Funding Allocation Parameters'!$I$7), 'Library Subsidy Complex'!$C$2:$J$55, 2, FALSE), VLOOKUP(CONCATENATE($A87, 'Funding Allocation Parameters'!$I$7), 'Library Subsidy Complex'!$C$2:$J$55, 4, FALSE)), 0)))))</f>
        <v>0</v>
      </c>
      <c r="AF87" s="180">
        <f>IF('Funding Allocation Parameters'!$C$7="Basic Library Subsidy", 0, IF('Funding Allocation Parameters'!$C$7="Grant funding",MIN(AC87*'Funding Allocation Parameters'!$E$7, 'Funding Allocation Parameters'!$G$7), IF('Funding Allocation Parameters'!$C$7="Other author funding", 0, IF('Funding Allocation Parameters'!$C$7="Any discretionary funds (grants if available, other if no grants)", MIN(AC87*'Funding Allocation Parameters'!$E$7, 'Funding Allocation Parameters'!$G$7), IF('Funding Allocation Parameters'!$C$7="Complex Library Subsidy", 0, 0)))))</f>
        <v>0</v>
      </c>
      <c r="AG87" s="180">
        <f>IF('Funding Allocation Parameters'!$C$7="Basic Library Subsidy", 0, IF('Funding Allocation Parameters'!$C$7="Grant funding", 0, IF('Funding Allocation Parameters'!$C$7="Other author funding",  MIN(AC87*'Funding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" s="180">
        <f>IF('Funding Allocation Parameters'!$C$7="Basic Library Subsidy", MIN(AD87*'Funding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MIN(AD87*VLOOKUP(CONCATENATE($A87, 'Funding Allocation Parameters'!$I$7), 'Library Subsidy Complex'!$C$2:$J$55, 3, FALSE), VLOOKUP(CONCATENATE($A87, 'Funding Allocation Parameters'!$I$7), 'Library Subsidy Complex'!$C$2:$J$55, 5, FALSE)), 0)))))</f>
        <v>0</v>
      </c>
      <c r="AI87" s="180">
        <f>IF('Funding Allocation Parameters'!$C$7="Basic Library Subsidy", 0, IF('Funding Allocation Parameters'!$C$7="Grant funding", 0, IF('Funding Allocation Parameters'!$C$7="Other author funding",  MIN(AD87*'Funding Allocation Parameters'!$E$7, 'Funding Allocation Parameters'!$G$7), IF('Funding Allocation Parameters'!$C$7="Any discretionary funds (grants if available, other if no grants)", MIN(AD87*'Funding Allocation Parameters'!$E$7, 'Funding Allocation Parameters'!$G$7), IF('Funding Allocation Parameters'!$C$7="Complex Library Subsidy", 0, 0)))))</f>
        <v>0</v>
      </c>
      <c r="AJ87" s="177">
        <f t="shared" si="39"/>
        <v>0</v>
      </c>
      <c r="AK87" s="177">
        <f t="shared" si="40"/>
        <v>0</v>
      </c>
      <c r="AL87" s="181">
        <f>IF('Funding Allocation Parameters'!$C$8="Basic Library Subsidy", MIN(AJ87*'Funding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MIN(AJ87*VLOOKUP(CONCATENATE($A87, 'Funding Allocation Parameters'!$I$8), 'Library Subsidy Complex'!$C$2:$J$55, 2, FALSE), VLOOKUP(CONCATENATE($A87, 'Funding Allocation Parameters'!$I$8), 'Library Subsidy Complex'!$C$2:$J$55, 4, FALSE)), 0)))))</f>
        <v>0</v>
      </c>
      <c r="AM87" s="181">
        <f>IF('Funding Allocation Parameters'!$C$8="Basic Library Subsidy", 0, IF('Funding Allocation Parameters'!$C$8="Grant funding",MIN(AJ87*'Funding Allocation Parameters'!$E$8, 'Funding Allocation Parameters'!$G$8), IF('Funding Allocation Parameters'!$C$8="Other author funding", 0, IF('Funding Allocation Parameters'!$C$8="Any discretionary funds (grants if available, other if no grants)", MIN(AJ87*'Funding Allocation Parameters'!$E$8, 'Funding Allocation Parameters'!$G$8), IF('Funding Allocation Parameters'!$C$8="Complex Library Subsidy", 0, 0)))))</f>
        <v>0</v>
      </c>
      <c r="AN87" s="181">
        <f>IF('Funding Allocation Parameters'!$C$8="Basic Library Subsidy", 0, IF('Funding Allocation Parameters'!$C$8="Grant funding", 0, IF('Funding Allocation Parameters'!$C$8="Other author funding",  MIN(AJ87*'Funding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" s="181">
        <f>IF('Funding Allocation Parameters'!$C$8="Basic Library Subsidy", MIN(AK87*'Funding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MIN(AK87*VLOOKUP(CONCATENATE($A87, 'Funding Allocation Parameters'!$I$8), 'Library Subsidy Complex'!$C$2:$J$55, 3, FALSE), VLOOKUP(CONCATENATE($A87, 'Funding Allocation Parameters'!$I$8), 'Library Subsidy Complex'!$C$2:$J$55, 5, FALSE)), 0)))))</f>
        <v>0</v>
      </c>
      <c r="AP87" s="181">
        <f>IF('Funding Allocation Parameters'!$C$8="Basic Library Subsidy", 0, IF('Funding Allocation Parameters'!$C$8="Grant funding", 0, IF('Funding Allocation Parameters'!$C$8="Other author funding",  MIN(AK87*'Funding Allocation Parameters'!$E$8, 'Funding Allocation Parameters'!$G$8), IF('Funding Allocation Parameters'!$C$8="Any discretionary funds (grants if available, other if no grants)", MIN(AK87*'Funding Allocation Parameters'!$E$8, 'Funding Allocation Parameters'!$G$8), IF('Funding Allocation Parameters'!$C$8="Complex Library Subsidy", 0, 0)))))</f>
        <v>0</v>
      </c>
      <c r="AQ87" s="177">
        <f t="shared" si="41"/>
        <v>0</v>
      </c>
      <c r="AR87" s="177">
        <f t="shared" si="42"/>
        <v>0</v>
      </c>
      <c r="AS87" s="182">
        <f t="shared" si="43"/>
        <v>1189</v>
      </c>
      <c r="AT87" s="182">
        <f t="shared" si="44"/>
        <v>424.04640000000018</v>
      </c>
      <c r="AU87" s="182">
        <f t="shared" si="45"/>
        <v>0</v>
      </c>
      <c r="AV87" s="182">
        <f t="shared" si="46"/>
        <v>1189</v>
      </c>
      <c r="AW87" s="182">
        <f t="shared" si="47"/>
        <v>424.04640000000018</v>
      </c>
      <c r="AX87" s="183">
        <f t="shared" si="48"/>
        <v>574.88777834846928</v>
      </c>
      <c r="AY87" s="183">
        <f t="shared" si="49"/>
        <v>205.02867351780188</v>
      </c>
      <c r="AZ87" s="183">
        <f t="shared" si="50"/>
        <v>0</v>
      </c>
      <c r="BA87" s="183">
        <f t="shared" si="51"/>
        <v>121.37348291279258</v>
      </c>
      <c r="BB87" s="183">
        <f t="shared" si="52"/>
        <v>43.28678594165789</v>
      </c>
      <c r="BC87" s="184">
        <f t="shared" si="53"/>
        <v>696.26126126126189</v>
      </c>
      <c r="BD87" s="184">
        <f t="shared" si="54"/>
        <v>0</v>
      </c>
      <c r="BE87" s="184">
        <f t="shared" si="55"/>
        <v>205.02867351780188</v>
      </c>
      <c r="BF87" s="184">
        <f t="shared" si="56"/>
        <v>43.28678594165789</v>
      </c>
      <c r="BG87" s="102">
        <f t="shared" si="57"/>
        <v>0</v>
      </c>
      <c r="BH87" s="102">
        <f t="shared" si="58"/>
        <v>0</v>
      </c>
      <c r="BI87" s="102">
        <f t="shared" si="59"/>
        <v>0</v>
      </c>
      <c r="BJ87" s="102">
        <f t="shared" si="60"/>
        <v>0.483505280360361</v>
      </c>
      <c r="BK87" s="102">
        <f t="shared" si="61"/>
        <v>0.10208030522522504</v>
      </c>
      <c r="BL87" s="102">
        <f t="shared" si="62"/>
        <v>0</v>
      </c>
      <c r="BN87" s="102"/>
    </row>
    <row r="88" spans="1:66" x14ac:dyDescent="0.25">
      <c r="A88" s="102" t="s">
        <v>20</v>
      </c>
      <c r="B88" s="102" t="s">
        <v>8</v>
      </c>
      <c r="C88" s="102" t="s">
        <v>10</v>
      </c>
      <c r="D88" s="102" t="s">
        <v>11</v>
      </c>
      <c r="E88" s="102">
        <v>73453</v>
      </c>
      <c r="F88" s="102" t="s">
        <v>9</v>
      </c>
      <c r="G88" s="102">
        <v>0.32300000000000001</v>
      </c>
      <c r="H88" s="102">
        <v>1</v>
      </c>
      <c r="I88" s="102">
        <v>0.825678248</v>
      </c>
      <c r="J88" s="167">
        <f>IFERROR(H88*VLOOKUP(A88, 'Advanced Parameters'!$B$7:$G$20, 6, FALSE)*VLOOKUP(A88, 'Growth Parameters'!$B$6:$H$19, 6, FALSE), 0)</f>
        <v>1</v>
      </c>
      <c r="K88" s="167">
        <f>IFERROR(IF('Advanced Parameters'!$C$5="n",'Raw Data'!I88*VLOOKUP(A88,'Advanced Parameters'!$B$7:$G$20,6,FALSE),J88*VLOOKUP(A88,'Advanced Parameters'!$B$7:$G$20,2,FALSE))*VLOOKUP(A88, 'Growth Parameters'!$B$6:$H$19, 6, FALSE), 0)</f>
        <v>0.825678248</v>
      </c>
      <c r="L88" s="167">
        <f t="shared" si="63"/>
        <v>0.174321752</v>
      </c>
      <c r="M88" s="168">
        <f>IFERROR(IF(G88="NA","NA",IF(G88&gt;'APC Parameters'!$K$6+VLOOKUP('Raw Data'!A88, 'APC Parameters'!$H$7:$L$20, 4, FALSE), 'APC Parameters'!$L$6+VLOOKUP('Raw Data'!A88, 'APC Parameters'!$H$7:$L$20, 5, FALSE), G88*('APC Parameters'!$J$6+VLOOKUP('Raw Data'!A88, 'APC Parameters'!$H$7:$L$20, 3, FALSE))+'APC Parameters'!$I$6+VLOOKUP('Raw Data'!A88, 'APC Parameters'!$H$7:$L$20, 2, FALSE))), 0)</f>
        <v>1376.8162</v>
      </c>
      <c r="N88" s="168">
        <f t="shared" si="33"/>
        <v>1376.8162</v>
      </c>
      <c r="O88" s="168">
        <f>IFERROR(IF(M88="NA",VLOOKUP(D88,'Internal Calculations'!$B$10:$C$11,2,FALSE), M88)*VLOOKUP(A88, 'Growth Parameters'!$B$6:$H$19, 7, FALSE), 0)</f>
        <v>1376.8162</v>
      </c>
      <c r="P88" s="177">
        <f t="shared" si="34"/>
        <v>1376.8162</v>
      </c>
      <c r="Q88" s="178">
        <f>IF('Funding Allocation Parameters'!$C$5="Basic Library Subsidy", MIN(O88*('Funding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MIN($O88*(VLOOKUP(CONCATENATE($A88, 'Funding Allocation Parameters'!$I$5), 'Library Subsidy Complex'!$C$2:$J$55, 2, FALSE)), VLOOKUP(CONCATENATE($A88, 'Funding Allocation Parameters'!$I$5), 'Library Subsidy Complex'!$C$2:$J$55, 4, FALSE)), 0)))))</f>
        <v>1189</v>
      </c>
      <c r="R88" s="178">
        <f>IF('Funding Allocation Parameters'!$C$5="Basic Library Subsidy", 0, IF('Funding Allocation Parameters'!$C$5="Grant funding",MIN(O88*('Funding Allocation Parameters'!$E$5), 'Funding Allocation Parameters'!$G$5), IF('Funding Allocation Parameters'!$C$5="Other author funding", 0, IF('Funding Allocation Parameters'!$C$5="Any discretionary funds (grants if available, other if no grants)", MIN(O88*('Funding Allocation Parameters'!$E$5), 'Funding Allocation Parameters'!$G$5), IF('Funding Allocation Parameters'!$C$5="Complex Library Subsidy", 0, 0)))))</f>
        <v>0</v>
      </c>
      <c r="S88" s="178">
        <f>IF('Funding Allocation Parameters'!$C$5="Basic Library Subsidy", 0, IF('Funding Allocation Parameters'!$C$5="Grant funding", 0, IF('Funding Allocation Parameters'!$C$5="Other author funding",  MIN(O88*('Funding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" s="178">
        <f>IF('Funding Allocation Parameters'!$C$5="Basic Library Subsidy", MIN(O88*('Funding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MIN($O88*(VLOOKUP(CONCATENATE($A88, 'Funding Allocation Parameters'!$I$5), 'Library Subsidy Complex'!$C$2:$J$55, 6, FALSE)), VLOOKUP(CONCATENATE($A88, 'Funding Allocation Parameters'!$I$5), 'Library Subsidy Complex'!$C$2:$J$55, 8, FALSE)), 0)))))</f>
        <v>1189</v>
      </c>
      <c r="U88" s="178">
        <f>IF('Funding Allocation Parameters'!$C$5="Basic Library Subsidy", 0, IF('Funding Allocation Parameters'!$C$5="Grant funding", 0, IF('Funding Allocation Parameters'!$C$5="Other author funding",  MIN(O88*('Funding Allocation Parameters'!$E$5), 'Funding Allocation Parameters'!$G$5), IF('Funding Allocation Parameters'!$C$5="Any discretionary funds (grants if available, other if no grants)", MIN(O88*('Funding Allocation Parameters'!$E$5), 'Funding Allocation Parameters'!$G$5), IF('Funding Allocation Parameters'!$C$5="Complex Library Subsidy", 0, 0)))))</f>
        <v>0</v>
      </c>
      <c r="V88" s="177">
        <f t="shared" si="35"/>
        <v>187.81619999999998</v>
      </c>
      <c r="W88" s="177">
        <f t="shared" si="36"/>
        <v>187.81619999999998</v>
      </c>
      <c r="X88" s="179">
        <f>IF('Funding Allocation Parameters'!$C$6="Basic Library Subsidy", MIN(V88*'Funding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MIN(V88*VLOOKUP(CONCATENATE($A88, 'Funding Allocation Parameters'!$I$6), 'Library Subsidy Complex'!$C$2:$J$55, 2, FALSE), VLOOKUP(CONCATENATE($A88, 'Funding Allocation Parameters'!$I$6), 'Library Subsidy Complex'!$C$2:$J$55, 4, FALSE)), 0)))))</f>
        <v>0</v>
      </c>
      <c r="Y88" s="179">
        <f>IF('Funding Allocation Parameters'!$C$6="Basic Library Subsidy", 0, IF('Funding Allocation Parameters'!$C$6="Grant funding",MIN(V88*'Funding Allocation Parameters'!$E$6, 'Funding Allocation Parameters'!$G$6), IF('Funding Allocation Parameters'!$C$6="Other author funding", 0, IF('Funding Allocation Parameters'!$C$6="Any discretionary funds (grants if available, other if no grants)", MIN(V88*'Funding Allocation Parameters'!$E$6, 'Funding Allocation Parameters'!$G$6), IF('Funding Allocation Parameters'!$C$6="Complex Library Subsidy", 0, 0)))))</f>
        <v>187.81619999999998</v>
      </c>
      <c r="Z88" s="179">
        <f>IF('Funding Allocation Parameters'!$C$6="Basic Library Subsidy", 0, IF('Funding Allocation Parameters'!$C$6="Grant funding", 0, IF('Funding Allocation Parameters'!$C$6="Other author funding",  MIN(V88*'Funding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" s="179">
        <f>IF('Funding Allocation Parameters'!$C$6="Basic Library Subsidy", MIN(W88*'Funding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MIN(W88*VLOOKUP(CONCATENATE($A88, 'Funding Allocation Parameters'!$I$6), 'Library Subsidy Complex'!$C$2:$J$55, 3, FALSE), VLOOKUP(CONCATENATE($A88, 'Funding Allocation Parameters'!$I$6), 'Library Subsidy Complex'!$C$2:$J$55, 5, FALSE)), 0)))))</f>
        <v>0</v>
      </c>
      <c r="AB88" s="179">
        <f>IF('Funding Allocation Parameters'!$C$6="Basic Library Subsidy", 0, IF('Funding Allocation Parameters'!$C$6="Grant funding", 0, IF('Funding Allocation Parameters'!$C$6="Other author funding",  MIN(W88*'Funding Allocation Parameters'!$E$6, 'Funding Allocation Parameters'!$G$6), IF('Funding Allocation Parameters'!$C$6="Any discretionary funds (grants if available, other if no grants)", MIN(W88*'Funding Allocation Parameters'!$E$6, 'Funding Allocation Parameters'!$G$6), IF('Funding Allocation Parameters'!$C$6="Complex Library Subsidy", 0, 0)))))</f>
        <v>187.81619999999998</v>
      </c>
      <c r="AC88" s="177">
        <f t="shared" si="37"/>
        <v>0</v>
      </c>
      <c r="AD88" s="177">
        <f t="shared" si="38"/>
        <v>0</v>
      </c>
      <c r="AE88" s="180">
        <f>IF('Funding Allocation Parameters'!$C$7="Basic Library Subsidy", MIN(AC88*'Funding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MIN(AC88*VLOOKUP(CONCATENATE($A88, 'Funding Allocation Parameters'!$I$7), 'Library Subsidy Complex'!$C$2:$J$55, 2, FALSE), VLOOKUP(CONCATENATE($A88, 'Funding Allocation Parameters'!$I$7), 'Library Subsidy Complex'!$C$2:$J$55, 4, FALSE)), 0)))))</f>
        <v>0</v>
      </c>
      <c r="AF88" s="180">
        <f>IF('Funding Allocation Parameters'!$C$7="Basic Library Subsidy", 0, IF('Funding Allocation Parameters'!$C$7="Grant funding",MIN(AC88*'Funding Allocation Parameters'!$E$7, 'Funding Allocation Parameters'!$G$7), IF('Funding Allocation Parameters'!$C$7="Other author funding", 0, IF('Funding Allocation Parameters'!$C$7="Any discretionary funds (grants if available, other if no grants)", MIN(AC88*'Funding Allocation Parameters'!$E$7, 'Funding Allocation Parameters'!$G$7), IF('Funding Allocation Parameters'!$C$7="Complex Library Subsidy", 0, 0)))))</f>
        <v>0</v>
      </c>
      <c r="AG88" s="180">
        <f>IF('Funding Allocation Parameters'!$C$7="Basic Library Subsidy", 0, IF('Funding Allocation Parameters'!$C$7="Grant funding", 0, IF('Funding Allocation Parameters'!$C$7="Other author funding",  MIN(AC88*'Funding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" s="180">
        <f>IF('Funding Allocation Parameters'!$C$7="Basic Library Subsidy", MIN(AD88*'Funding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MIN(AD88*VLOOKUP(CONCATENATE($A88, 'Funding Allocation Parameters'!$I$7), 'Library Subsidy Complex'!$C$2:$J$55, 3, FALSE), VLOOKUP(CONCATENATE($A88, 'Funding Allocation Parameters'!$I$7), 'Library Subsidy Complex'!$C$2:$J$55, 5, FALSE)), 0)))))</f>
        <v>0</v>
      </c>
      <c r="AI88" s="180">
        <f>IF('Funding Allocation Parameters'!$C$7="Basic Library Subsidy", 0, IF('Funding Allocation Parameters'!$C$7="Grant funding", 0, IF('Funding Allocation Parameters'!$C$7="Other author funding",  MIN(AD88*'Funding Allocation Parameters'!$E$7, 'Funding Allocation Parameters'!$G$7), IF('Funding Allocation Parameters'!$C$7="Any discretionary funds (grants if available, other if no grants)", MIN(AD88*'Funding Allocation Parameters'!$E$7, 'Funding Allocation Parameters'!$G$7), IF('Funding Allocation Parameters'!$C$7="Complex Library Subsidy", 0, 0)))))</f>
        <v>0</v>
      </c>
      <c r="AJ88" s="177">
        <f t="shared" si="39"/>
        <v>0</v>
      </c>
      <c r="AK88" s="177">
        <f t="shared" si="40"/>
        <v>0</v>
      </c>
      <c r="AL88" s="181">
        <f>IF('Funding Allocation Parameters'!$C$8="Basic Library Subsidy", MIN(AJ88*'Funding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MIN(AJ88*VLOOKUP(CONCATENATE($A88, 'Funding Allocation Parameters'!$I$8), 'Library Subsidy Complex'!$C$2:$J$55, 2, FALSE), VLOOKUP(CONCATENATE($A88, 'Funding Allocation Parameters'!$I$8), 'Library Subsidy Complex'!$C$2:$J$55, 4, FALSE)), 0)))))</f>
        <v>0</v>
      </c>
      <c r="AM88" s="181">
        <f>IF('Funding Allocation Parameters'!$C$8="Basic Library Subsidy", 0, IF('Funding Allocation Parameters'!$C$8="Grant funding",MIN(AJ88*'Funding Allocation Parameters'!$E$8, 'Funding Allocation Parameters'!$G$8), IF('Funding Allocation Parameters'!$C$8="Other author funding", 0, IF('Funding Allocation Parameters'!$C$8="Any discretionary funds (grants if available, other if no grants)", MIN(AJ88*'Funding Allocation Parameters'!$E$8, 'Funding Allocation Parameters'!$G$8), IF('Funding Allocation Parameters'!$C$8="Complex Library Subsidy", 0, 0)))))</f>
        <v>0</v>
      </c>
      <c r="AN88" s="181">
        <f>IF('Funding Allocation Parameters'!$C$8="Basic Library Subsidy", 0, IF('Funding Allocation Parameters'!$C$8="Grant funding", 0, IF('Funding Allocation Parameters'!$C$8="Other author funding",  MIN(AJ88*'Funding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" s="181">
        <f>IF('Funding Allocation Parameters'!$C$8="Basic Library Subsidy", MIN(AK88*'Funding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MIN(AK88*VLOOKUP(CONCATENATE($A88, 'Funding Allocation Parameters'!$I$8), 'Library Subsidy Complex'!$C$2:$J$55, 3, FALSE), VLOOKUP(CONCATENATE($A88, 'Funding Allocation Parameters'!$I$8), 'Library Subsidy Complex'!$C$2:$J$55, 5, FALSE)), 0)))))</f>
        <v>0</v>
      </c>
      <c r="AP88" s="181">
        <f>IF('Funding Allocation Parameters'!$C$8="Basic Library Subsidy", 0, IF('Funding Allocation Parameters'!$C$8="Grant funding", 0, IF('Funding Allocation Parameters'!$C$8="Other author funding",  MIN(AK88*'Funding Allocation Parameters'!$E$8, 'Funding Allocation Parameters'!$G$8), IF('Funding Allocation Parameters'!$C$8="Any discretionary funds (grants if available, other if no grants)", MIN(AK88*'Funding Allocation Parameters'!$E$8, 'Funding Allocation Parameters'!$G$8), IF('Funding Allocation Parameters'!$C$8="Complex Library Subsidy", 0, 0)))))</f>
        <v>0</v>
      </c>
      <c r="AQ88" s="177">
        <f t="shared" si="41"/>
        <v>0</v>
      </c>
      <c r="AR88" s="177">
        <f t="shared" si="42"/>
        <v>0</v>
      </c>
      <c r="AS88" s="182">
        <f t="shared" si="43"/>
        <v>1189</v>
      </c>
      <c r="AT88" s="182">
        <f t="shared" si="44"/>
        <v>187.81619999999998</v>
      </c>
      <c r="AU88" s="182">
        <f t="shared" si="45"/>
        <v>0</v>
      </c>
      <c r="AV88" s="182">
        <f t="shared" si="46"/>
        <v>1189</v>
      </c>
      <c r="AW88" s="182">
        <f t="shared" si="47"/>
        <v>187.81619999999998</v>
      </c>
      <c r="AX88" s="183">
        <f t="shared" si="48"/>
        <v>981.73143687200002</v>
      </c>
      <c r="AY88" s="183">
        <f t="shared" si="49"/>
        <v>155.07575096201759</v>
      </c>
      <c r="AZ88" s="183">
        <f t="shared" si="50"/>
        <v>0</v>
      </c>
      <c r="BA88" s="183">
        <f t="shared" si="51"/>
        <v>207.26856312799998</v>
      </c>
      <c r="BB88" s="183">
        <f t="shared" si="52"/>
        <v>32.740449037982394</v>
      </c>
      <c r="BC88" s="184">
        <f t="shared" si="53"/>
        <v>1189</v>
      </c>
      <c r="BD88" s="184">
        <f t="shared" si="54"/>
        <v>0</v>
      </c>
      <c r="BE88" s="184">
        <f t="shared" si="55"/>
        <v>155.07575096201759</v>
      </c>
      <c r="BF88" s="184">
        <f t="shared" si="56"/>
        <v>32.740449037982394</v>
      </c>
      <c r="BG88" s="102">
        <f t="shared" si="57"/>
        <v>0</v>
      </c>
      <c r="BH88" s="102">
        <f t="shared" si="58"/>
        <v>0</v>
      </c>
      <c r="BI88" s="102">
        <f t="shared" si="59"/>
        <v>0</v>
      </c>
      <c r="BJ88" s="102">
        <f t="shared" si="60"/>
        <v>0.825678248</v>
      </c>
      <c r="BK88" s="102">
        <f t="shared" si="61"/>
        <v>0.174321752</v>
      </c>
      <c r="BL88" s="102">
        <f t="shared" si="62"/>
        <v>0</v>
      </c>
      <c r="BN88" s="102"/>
    </row>
    <row r="89" spans="1:66" x14ac:dyDescent="0.25">
      <c r="A89" s="102" t="s">
        <v>22</v>
      </c>
      <c r="B89" s="102" t="s">
        <v>8</v>
      </c>
      <c r="C89" s="102" t="s">
        <v>10</v>
      </c>
      <c r="D89" s="102" t="s">
        <v>11</v>
      </c>
      <c r="E89" s="102">
        <v>25522</v>
      </c>
      <c r="F89" s="102" t="s">
        <v>9</v>
      </c>
      <c r="G89" s="102">
        <v>0.749</v>
      </c>
      <c r="H89" s="102">
        <v>0.58620689655172398</v>
      </c>
      <c r="I89" s="102">
        <v>0.52151067303448295</v>
      </c>
      <c r="J89" s="167">
        <f>IFERROR(H89*VLOOKUP(A89, 'Advanced Parameters'!$B$7:$G$20, 6, FALSE)*VLOOKUP(A89, 'Growth Parameters'!$B$6:$H$19, 6, FALSE), 0)</f>
        <v>0.58620689655172398</v>
      </c>
      <c r="K89" s="167">
        <f>IFERROR(IF('Advanced Parameters'!$C$5="n",'Raw Data'!I89*VLOOKUP(A89,'Advanced Parameters'!$B$7:$G$20,6,FALSE),J89*VLOOKUP(A89,'Advanced Parameters'!$B$7:$G$20,2,FALSE))*VLOOKUP(A89, 'Growth Parameters'!$B$6:$H$19, 6, FALSE), 0)</f>
        <v>0.52151067303448295</v>
      </c>
      <c r="L89" s="167">
        <f t="shared" si="63"/>
        <v>6.4696223517241025E-2</v>
      </c>
      <c r="M89" s="168">
        <f>IFERROR(IF(G89="NA","NA",IF(G89&gt;'APC Parameters'!$K$6+VLOOKUP('Raw Data'!A89, 'APC Parameters'!$H$7:$L$20, 4, FALSE), 'APC Parameters'!$L$6+VLOOKUP('Raw Data'!A89, 'APC Parameters'!$H$7:$L$20, 5, FALSE), G89*('APC Parameters'!$J$6+VLOOKUP('Raw Data'!A89, 'APC Parameters'!$H$7:$L$20, 3, FALSE))+'APC Parameters'!$I$6+VLOOKUP('Raw Data'!A89, 'APC Parameters'!$H$7:$L$20, 2, FALSE))), 0)</f>
        <v>1679.0206000000001</v>
      </c>
      <c r="N89" s="168">
        <f t="shared" si="33"/>
        <v>984.25345517241351</v>
      </c>
      <c r="O89" s="168">
        <f>IFERROR(IF(M89="NA",VLOOKUP(D89,'Internal Calculations'!$B$10:$C$11,2,FALSE), M89)*VLOOKUP(A89, 'Growth Parameters'!$B$6:$H$19, 7, FALSE), 0)</f>
        <v>1679.0206000000001</v>
      </c>
      <c r="P89" s="177">
        <f t="shared" si="34"/>
        <v>984.25345517241351</v>
      </c>
      <c r="Q89" s="178">
        <f>IF('Funding Allocation Parameters'!$C$5="Basic Library Subsidy", MIN(O89*('Funding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MIN($O89*(VLOOKUP(CONCATENATE($A89, 'Funding Allocation Parameters'!$I$5), 'Library Subsidy Complex'!$C$2:$J$55, 2, FALSE)), VLOOKUP(CONCATENATE($A89, 'Funding Allocation Parameters'!$I$5), 'Library Subsidy Complex'!$C$2:$J$55, 4, FALSE)), 0)))))</f>
        <v>1189</v>
      </c>
      <c r="R89" s="178">
        <f>IF('Funding Allocation Parameters'!$C$5="Basic Library Subsidy", 0, IF('Funding Allocation Parameters'!$C$5="Grant funding",MIN(O89*('Funding Allocation Parameters'!$E$5), 'Funding Allocation Parameters'!$G$5), IF('Funding Allocation Parameters'!$C$5="Other author funding", 0, IF('Funding Allocation Parameters'!$C$5="Any discretionary funds (grants if available, other if no grants)", MIN(O89*('Funding Allocation Parameters'!$E$5), 'Funding Allocation Parameters'!$G$5), IF('Funding Allocation Parameters'!$C$5="Complex Library Subsidy", 0, 0)))))</f>
        <v>0</v>
      </c>
      <c r="S89" s="178">
        <f>IF('Funding Allocation Parameters'!$C$5="Basic Library Subsidy", 0, IF('Funding Allocation Parameters'!$C$5="Grant funding", 0, IF('Funding Allocation Parameters'!$C$5="Other author funding",  MIN(O89*('Funding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" s="178">
        <f>IF('Funding Allocation Parameters'!$C$5="Basic Library Subsidy", MIN(O89*('Funding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MIN($O89*(VLOOKUP(CONCATENATE($A89, 'Funding Allocation Parameters'!$I$5), 'Library Subsidy Complex'!$C$2:$J$55, 6, FALSE)), VLOOKUP(CONCATENATE($A89, 'Funding Allocation Parameters'!$I$5), 'Library Subsidy Complex'!$C$2:$J$55, 8, FALSE)), 0)))))</f>
        <v>1189</v>
      </c>
      <c r="U89" s="178">
        <f>IF('Funding Allocation Parameters'!$C$5="Basic Library Subsidy", 0, IF('Funding Allocation Parameters'!$C$5="Grant funding", 0, IF('Funding Allocation Parameters'!$C$5="Other author funding",  MIN(O89*('Funding Allocation Parameters'!$E$5), 'Funding Allocation Parameters'!$G$5), IF('Funding Allocation Parameters'!$C$5="Any discretionary funds (grants if available, other if no grants)", MIN(O89*('Funding Allocation Parameters'!$E$5), 'Funding Allocation Parameters'!$G$5), IF('Funding Allocation Parameters'!$C$5="Complex Library Subsidy", 0, 0)))))</f>
        <v>0</v>
      </c>
      <c r="V89" s="177">
        <f t="shared" si="35"/>
        <v>490.02060000000006</v>
      </c>
      <c r="W89" s="177">
        <f t="shared" si="36"/>
        <v>490.02060000000006</v>
      </c>
      <c r="X89" s="179">
        <f>IF('Funding Allocation Parameters'!$C$6="Basic Library Subsidy", MIN(V89*'Funding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MIN(V89*VLOOKUP(CONCATENATE($A89, 'Funding Allocation Parameters'!$I$6), 'Library Subsidy Complex'!$C$2:$J$55, 2, FALSE), VLOOKUP(CONCATENATE($A89, 'Funding Allocation Parameters'!$I$6), 'Library Subsidy Complex'!$C$2:$J$55, 4, FALSE)), 0)))))</f>
        <v>0</v>
      </c>
      <c r="Y89" s="179">
        <f>IF('Funding Allocation Parameters'!$C$6="Basic Library Subsidy", 0, IF('Funding Allocation Parameters'!$C$6="Grant funding",MIN(V89*'Funding Allocation Parameters'!$E$6, 'Funding Allocation Parameters'!$G$6), IF('Funding Allocation Parameters'!$C$6="Other author funding", 0, IF('Funding Allocation Parameters'!$C$6="Any discretionary funds (grants if available, other if no grants)", MIN(V89*'Funding Allocation Parameters'!$E$6, 'Funding Allocation Parameters'!$G$6), IF('Funding Allocation Parameters'!$C$6="Complex Library Subsidy", 0, 0)))))</f>
        <v>490.02060000000006</v>
      </c>
      <c r="Z89" s="179">
        <f>IF('Funding Allocation Parameters'!$C$6="Basic Library Subsidy", 0, IF('Funding Allocation Parameters'!$C$6="Grant funding", 0, IF('Funding Allocation Parameters'!$C$6="Other author funding",  MIN(V89*'Funding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" s="179">
        <f>IF('Funding Allocation Parameters'!$C$6="Basic Library Subsidy", MIN(W89*'Funding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MIN(W89*VLOOKUP(CONCATENATE($A89, 'Funding Allocation Parameters'!$I$6), 'Library Subsidy Complex'!$C$2:$J$55, 3, FALSE), VLOOKUP(CONCATENATE($A89, 'Funding Allocation Parameters'!$I$6), 'Library Subsidy Complex'!$C$2:$J$55, 5, FALSE)), 0)))))</f>
        <v>0</v>
      </c>
      <c r="AB89" s="179">
        <f>IF('Funding Allocation Parameters'!$C$6="Basic Library Subsidy", 0, IF('Funding Allocation Parameters'!$C$6="Grant funding", 0, IF('Funding Allocation Parameters'!$C$6="Other author funding",  MIN(W89*'Funding Allocation Parameters'!$E$6, 'Funding Allocation Parameters'!$G$6), IF('Funding Allocation Parameters'!$C$6="Any discretionary funds (grants if available, other if no grants)", MIN(W89*'Funding Allocation Parameters'!$E$6, 'Funding Allocation Parameters'!$G$6), IF('Funding Allocation Parameters'!$C$6="Complex Library Subsidy", 0, 0)))))</f>
        <v>490.02060000000006</v>
      </c>
      <c r="AC89" s="177">
        <f t="shared" si="37"/>
        <v>0</v>
      </c>
      <c r="AD89" s="177">
        <f t="shared" si="38"/>
        <v>0</v>
      </c>
      <c r="AE89" s="180">
        <f>IF('Funding Allocation Parameters'!$C$7="Basic Library Subsidy", MIN(AC89*'Funding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MIN(AC89*VLOOKUP(CONCATENATE($A89, 'Funding Allocation Parameters'!$I$7), 'Library Subsidy Complex'!$C$2:$J$55, 2, FALSE), VLOOKUP(CONCATENATE($A89, 'Funding Allocation Parameters'!$I$7), 'Library Subsidy Complex'!$C$2:$J$55, 4, FALSE)), 0)))))</f>
        <v>0</v>
      </c>
      <c r="AF89" s="180">
        <f>IF('Funding Allocation Parameters'!$C$7="Basic Library Subsidy", 0, IF('Funding Allocation Parameters'!$C$7="Grant funding",MIN(AC89*'Funding Allocation Parameters'!$E$7, 'Funding Allocation Parameters'!$G$7), IF('Funding Allocation Parameters'!$C$7="Other author funding", 0, IF('Funding Allocation Parameters'!$C$7="Any discretionary funds (grants if available, other if no grants)", MIN(AC89*'Funding Allocation Parameters'!$E$7, 'Funding Allocation Parameters'!$G$7), IF('Funding Allocation Parameters'!$C$7="Complex Library Subsidy", 0, 0)))))</f>
        <v>0</v>
      </c>
      <c r="AG89" s="180">
        <f>IF('Funding Allocation Parameters'!$C$7="Basic Library Subsidy", 0, IF('Funding Allocation Parameters'!$C$7="Grant funding", 0, IF('Funding Allocation Parameters'!$C$7="Other author funding",  MIN(AC89*'Funding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" s="180">
        <f>IF('Funding Allocation Parameters'!$C$7="Basic Library Subsidy", MIN(AD89*'Funding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MIN(AD89*VLOOKUP(CONCATENATE($A89, 'Funding Allocation Parameters'!$I$7), 'Library Subsidy Complex'!$C$2:$J$55, 3, FALSE), VLOOKUP(CONCATENATE($A89, 'Funding Allocation Parameters'!$I$7), 'Library Subsidy Complex'!$C$2:$J$55, 5, FALSE)), 0)))))</f>
        <v>0</v>
      </c>
      <c r="AI89" s="180">
        <f>IF('Funding Allocation Parameters'!$C$7="Basic Library Subsidy", 0, IF('Funding Allocation Parameters'!$C$7="Grant funding", 0, IF('Funding Allocation Parameters'!$C$7="Other author funding",  MIN(AD89*'Funding Allocation Parameters'!$E$7, 'Funding Allocation Parameters'!$G$7), IF('Funding Allocation Parameters'!$C$7="Any discretionary funds (grants if available, other if no grants)", MIN(AD89*'Funding Allocation Parameters'!$E$7, 'Funding Allocation Parameters'!$G$7), IF('Funding Allocation Parameters'!$C$7="Complex Library Subsidy", 0, 0)))))</f>
        <v>0</v>
      </c>
      <c r="AJ89" s="177">
        <f t="shared" si="39"/>
        <v>0</v>
      </c>
      <c r="AK89" s="177">
        <f t="shared" si="40"/>
        <v>0</v>
      </c>
      <c r="AL89" s="181">
        <f>IF('Funding Allocation Parameters'!$C$8="Basic Library Subsidy", MIN(AJ89*'Funding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MIN(AJ89*VLOOKUP(CONCATENATE($A89, 'Funding Allocation Parameters'!$I$8), 'Library Subsidy Complex'!$C$2:$J$55, 2, FALSE), VLOOKUP(CONCATENATE($A89, 'Funding Allocation Parameters'!$I$8), 'Library Subsidy Complex'!$C$2:$J$55, 4, FALSE)), 0)))))</f>
        <v>0</v>
      </c>
      <c r="AM89" s="181">
        <f>IF('Funding Allocation Parameters'!$C$8="Basic Library Subsidy", 0, IF('Funding Allocation Parameters'!$C$8="Grant funding",MIN(AJ89*'Funding Allocation Parameters'!$E$8, 'Funding Allocation Parameters'!$G$8), IF('Funding Allocation Parameters'!$C$8="Other author funding", 0, IF('Funding Allocation Parameters'!$C$8="Any discretionary funds (grants if available, other if no grants)", MIN(AJ89*'Funding Allocation Parameters'!$E$8, 'Funding Allocation Parameters'!$G$8), IF('Funding Allocation Parameters'!$C$8="Complex Library Subsidy", 0, 0)))))</f>
        <v>0</v>
      </c>
      <c r="AN89" s="181">
        <f>IF('Funding Allocation Parameters'!$C$8="Basic Library Subsidy", 0, IF('Funding Allocation Parameters'!$C$8="Grant funding", 0, IF('Funding Allocation Parameters'!$C$8="Other author funding",  MIN(AJ89*'Funding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" s="181">
        <f>IF('Funding Allocation Parameters'!$C$8="Basic Library Subsidy", MIN(AK89*'Funding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MIN(AK89*VLOOKUP(CONCATENATE($A89, 'Funding Allocation Parameters'!$I$8), 'Library Subsidy Complex'!$C$2:$J$55, 3, FALSE), VLOOKUP(CONCATENATE($A89, 'Funding Allocation Parameters'!$I$8), 'Library Subsidy Complex'!$C$2:$J$55, 5, FALSE)), 0)))))</f>
        <v>0</v>
      </c>
      <c r="AP89" s="181">
        <f>IF('Funding Allocation Parameters'!$C$8="Basic Library Subsidy", 0, IF('Funding Allocation Parameters'!$C$8="Grant funding", 0, IF('Funding Allocation Parameters'!$C$8="Other author funding",  MIN(AK89*'Funding Allocation Parameters'!$E$8, 'Funding Allocation Parameters'!$G$8), IF('Funding Allocation Parameters'!$C$8="Any discretionary funds (grants if available, other if no grants)", MIN(AK89*'Funding Allocation Parameters'!$E$8, 'Funding Allocation Parameters'!$G$8), IF('Funding Allocation Parameters'!$C$8="Complex Library Subsidy", 0, 0)))))</f>
        <v>0</v>
      </c>
      <c r="AQ89" s="177">
        <f t="shared" si="41"/>
        <v>0</v>
      </c>
      <c r="AR89" s="177">
        <f t="shared" si="42"/>
        <v>0</v>
      </c>
      <c r="AS89" s="182">
        <f t="shared" si="43"/>
        <v>1189</v>
      </c>
      <c r="AT89" s="182">
        <f t="shared" si="44"/>
        <v>490.02060000000006</v>
      </c>
      <c r="AU89" s="182">
        <f t="shared" si="45"/>
        <v>0</v>
      </c>
      <c r="AV89" s="182">
        <f t="shared" si="46"/>
        <v>1189</v>
      </c>
      <c r="AW89" s="182">
        <f t="shared" si="47"/>
        <v>490.02060000000006</v>
      </c>
      <c r="AX89" s="183">
        <f t="shared" si="48"/>
        <v>620.07619023800021</v>
      </c>
      <c r="AY89" s="183">
        <f t="shared" si="49"/>
        <v>255.55097290676119</v>
      </c>
      <c r="AZ89" s="183">
        <f t="shared" si="50"/>
        <v>0</v>
      </c>
      <c r="BA89" s="183">
        <f t="shared" si="51"/>
        <v>76.923809761999578</v>
      </c>
      <c r="BB89" s="183">
        <f t="shared" si="52"/>
        <v>31.702482265652563</v>
      </c>
      <c r="BC89" s="184">
        <f t="shared" si="53"/>
        <v>696.99999999999977</v>
      </c>
      <c r="BD89" s="184">
        <f t="shared" si="54"/>
        <v>0</v>
      </c>
      <c r="BE89" s="184">
        <f t="shared" si="55"/>
        <v>255.55097290676119</v>
      </c>
      <c r="BF89" s="184">
        <f t="shared" si="56"/>
        <v>31.702482265652563</v>
      </c>
      <c r="BG89" s="102">
        <f t="shared" si="57"/>
        <v>0</v>
      </c>
      <c r="BH89" s="102">
        <f t="shared" si="58"/>
        <v>0</v>
      </c>
      <c r="BI89" s="102">
        <f t="shared" si="59"/>
        <v>0</v>
      </c>
      <c r="BJ89" s="102">
        <f t="shared" si="60"/>
        <v>0.52151067303448295</v>
      </c>
      <c r="BK89" s="102">
        <f t="shared" si="61"/>
        <v>6.4696223517241025E-2</v>
      </c>
      <c r="BL89" s="102">
        <f t="shared" si="62"/>
        <v>0</v>
      </c>
      <c r="BN89" s="102"/>
    </row>
    <row r="90" spans="1:66" x14ac:dyDescent="0.25">
      <c r="A90" s="102" t="s">
        <v>22</v>
      </c>
      <c r="B90" s="102" t="s">
        <v>15</v>
      </c>
      <c r="C90" s="102" t="s">
        <v>10</v>
      </c>
      <c r="D90" s="102" t="s">
        <v>11</v>
      </c>
      <c r="E90" s="102">
        <v>21100253049</v>
      </c>
      <c r="F90" s="102" t="s">
        <v>9</v>
      </c>
      <c r="G90" s="102">
        <v>5.0000000000000001E-3</v>
      </c>
      <c r="H90" s="102">
        <v>1</v>
      </c>
      <c r="I90" s="102">
        <v>0.889635854</v>
      </c>
      <c r="J90" s="167">
        <f>IFERROR(H90*VLOOKUP(A90, 'Advanced Parameters'!$B$7:$G$20, 6, FALSE)*VLOOKUP(A90, 'Growth Parameters'!$B$6:$H$19, 6, FALSE), 0)</f>
        <v>1</v>
      </c>
      <c r="K90" s="167">
        <f>IFERROR(IF('Advanced Parameters'!$C$5="n",'Raw Data'!I90*VLOOKUP(A90,'Advanced Parameters'!$B$7:$G$20,6,FALSE),J90*VLOOKUP(A90,'Advanced Parameters'!$B$7:$G$20,2,FALSE))*VLOOKUP(A90, 'Growth Parameters'!$B$6:$H$19, 6, FALSE), 0)</f>
        <v>0.889635854</v>
      </c>
      <c r="L90" s="167">
        <f t="shared" si="63"/>
        <v>0.110364146</v>
      </c>
      <c r="M90" s="168">
        <f>IFERROR(IF(G90="NA","NA",IF(G90&gt;'APC Parameters'!$K$6+VLOOKUP('Raw Data'!A90, 'APC Parameters'!$H$7:$L$20, 4, FALSE), 'APC Parameters'!$L$6+VLOOKUP('Raw Data'!A90, 'APC Parameters'!$H$7:$L$20, 5, FALSE), G90*('APC Parameters'!$J$6+VLOOKUP('Raw Data'!A90, 'APC Parameters'!$H$7:$L$20, 3, FALSE))+'APC Parameters'!$I$6+VLOOKUP('Raw Data'!A90, 'APC Parameters'!$H$7:$L$20, 2, FALSE))), 0)</f>
        <v>1151.2270000000001</v>
      </c>
      <c r="N90" s="168">
        <f t="shared" si="33"/>
        <v>1151.2270000000001</v>
      </c>
      <c r="O90" s="168">
        <f>IFERROR(IF(M90="NA",VLOOKUP(D90,'Internal Calculations'!$B$10:$C$11,2,FALSE), M90)*VLOOKUP(A90, 'Growth Parameters'!$B$6:$H$19, 7, FALSE), 0)</f>
        <v>1151.2270000000001</v>
      </c>
      <c r="P90" s="177">
        <f t="shared" si="34"/>
        <v>1151.2270000000001</v>
      </c>
      <c r="Q90" s="178">
        <f>IF('Funding Allocation Parameters'!$C$5="Basic Library Subsidy", MIN(O90*('Funding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MIN($O90*(VLOOKUP(CONCATENATE($A90, 'Funding Allocation Parameters'!$I$5), 'Library Subsidy Complex'!$C$2:$J$55, 2, FALSE)), VLOOKUP(CONCATENATE($A90, 'Funding Allocation Parameters'!$I$5), 'Library Subsidy Complex'!$C$2:$J$55, 4, FALSE)), 0)))))</f>
        <v>1151.2270000000001</v>
      </c>
      <c r="R90" s="178">
        <f>IF('Funding Allocation Parameters'!$C$5="Basic Library Subsidy", 0, IF('Funding Allocation Parameters'!$C$5="Grant funding",MIN(O90*('Funding Allocation Parameters'!$E$5), 'Funding Allocation Parameters'!$G$5), IF('Funding Allocation Parameters'!$C$5="Other author funding", 0, IF('Funding Allocation Parameters'!$C$5="Any discretionary funds (grants if available, other if no grants)", MIN(O90*('Funding Allocation Parameters'!$E$5), 'Funding Allocation Parameters'!$G$5), IF('Funding Allocation Parameters'!$C$5="Complex Library Subsidy", 0, 0)))))</f>
        <v>0</v>
      </c>
      <c r="S90" s="178">
        <f>IF('Funding Allocation Parameters'!$C$5="Basic Library Subsidy", 0, IF('Funding Allocation Parameters'!$C$5="Grant funding", 0, IF('Funding Allocation Parameters'!$C$5="Other author funding",  MIN(O90*('Funding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" s="178">
        <f>IF('Funding Allocation Parameters'!$C$5="Basic Library Subsidy", MIN(O90*('Funding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MIN($O90*(VLOOKUP(CONCATENATE($A90, 'Funding Allocation Parameters'!$I$5), 'Library Subsidy Complex'!$C$2:$J$55, 6, FALSE)), VLOOKUP(CONCATENATE($A90, 'Funding Allocation Parameters'!$I$5), 'Library Subsidy Complex'!$C$2:$J$55, 8, FALSE)), 0)))))</f>
        <v>1151.2270000000001</v>
      </c>
      <c r="U90" s="178">
        <f>IF('Funding Allocation Parameters'!$C$5="Basic Library Subsidy", 0, IF('Funding Allocation Parameters'!$C$5="Grant funding", 0, IF('Funding Allocation Parameters'!$C$5="Other author funding",  MIN(O90*('Funding Allocation Parameters'!$E$5), 'Funding Allocation Parameters'!$G$5), IF('Funding Allocation Parameters'!$C$5="Any discretionary funds (grants if available, other if no grants)", MIN(O90*('Funding Allocation Parameters'!$E$5), 'Funding Allocation Parameters'!$G$5), IF('Funding Allocation Parameters'!$C$5="Complex Library Subsidy", 0, 0)))))</f>
        <v>0</v>
      </c>
      <c r="V90" s="177">
        <f t="shared" si="35"/>
        <v>0</v>
      </c>
      <c r="W90" s="177">
        <f t="shared" si="36"/>
        <v>0</v>
      </c>
      <c r="X90" s="179">
        <f>IF('Funding Allocation Parameters'!$C$6="Basic Library Subsidy", MIN(V90*'Funding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MIN(V90*VLOOKUP(CONCATENATE($A90, 'Funding Allocation Parameters'!$I$6), 'Library Subsidy Complex'!$C$2:$J$55, 2, FALSE), VLOOKUP(CONCATENATE($A90, 'Funding Allocation Parameters'!$I$6), 'Library Subsidy Complex'!$C$2:$J$55, 4, FALSE)), 0)))))</f>
        <v>0</v>
      </c>
      <c r="Y90" s="179">
        <f>IF('Funding Allocation Parameters'!$C$6="Basic Library Subsidy", 0, IF('Funding Allocation Parameters'!$C$6="Grant funding",MIN(V90*'Funding Allocation Parameters'!$E$6, 'Funding Allocation Parameters'!$G$6), IF('Funding Allocation Parameters'!$C$6="Other author funding", 0, IF('Funding Allocation Parameters'!$C$6="Any discretionary funds (grants if available, other if no grants)", MIN(V90*'Funding Allocation Parameters'!$E$6, 'Funding Allocation Parameters'!$G$6), IF('Funding Allocation Parameters'!$C$6="Complex Library Subsidy", 0, 0)))))</f>
        <v>0</v>
      </c>
      <c r="Z90" s="179">
        <f>IF('Funding Allocation Parameters'!$C$6="Basic Library Subsidy", 0, IF('Funding Allocation Parameters'!$C$6="Grant funding", 0, IF('Funding Allocation Parameters'!$C$6="Other author funding",  MIN(V90*'Funding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" s="179">
        <f>IF('Funding Allocation Parameters'!$C$6="Basic Library Subsidy", MIN(W90*'Funding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MIN(W90*VLOOKUP(CONCATENATE($A90, 'Funding Allocation Parameters'!$I$6), 'Library Subsidy Complex'!$C$2:$J$55, 3, FALSE), VLOOKUP(CONCATENATE($A90, 'Funding Allocation Parameters'!$I$6), 'Library Subsidy Complex'!$C$2:$J$55, 5, FALSE)), 0)))))</f>
        <v>0</v>
      </c>
      <c r="AB90" s="179">
        <f>IF('Funding Allocation Parameters'!$C$6="Basic Library Subsidy", 0, IF('Funding Allocation Parameters'!$C$6="Grant funding", 0, IF('Funding Allocation Parameters'!$C$6="Other author funding",  MIN(W90*'Funding Allocation Parameters'!$E$6, 'Funding Allocation Parameters'!$G$6), IF('Funding Allocation Parameters'!$C$6="Any discretionary funds (grants if available, other if no grants)", MIN(W90*'Funding Allocation Parameters'!$E$6, 'Funding Allocation Parameters'!$G$6), IF('Funding Allocation Parameters'!$C$6="Complex Library Subsidy", 0, 0)))))</f>
        <v>0</v>
      </c>
      <c r="AC90" s="177">
        <f t="shared" si="37"/>
        <v>0</v>
      </c>
      <c r="AD90" s="177">
        <f t="shared" si="38"/>
        <v>0</v>
      </c>
      <c r="AE90" s="180">
        <f>IF('Funding Allocation Parameters'!$C$7="Basic Library Subsidy", MIN(AC90*'Funding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MIN(AC90*VLOOKUP(CONCATENATE($A90, 'Funding Allocation Parameters'!$I$7), 'Library Subsidy Complex'!$C$2:$J$55, 2, FALSE), VLOOKUP(CONCATENATE($A90, 'Funding Allocation Parameters'!$I$7), 'Library Subsidy Complex'!$C$2:$J$55, 4, FALSE)), 0)))))</f>
        <v>0</v>
      </c>
      <c r="AF90" s="180">
        <f>IF('Funding Allocation Parameters'!$C$7="Basic Library Subsidy", 0, IF('Funding Allocation Parameters'!$C$7="Grant funding",MIN(AC90*'Funding Allocation Parameters'!$E$7, 'Funding Allocation Parameters'!$G$7), IF('Funding Allocation Parameters'!$C$7="Other author funding", 0, IF('Funding Allocation Parameters'!$C$7="Any discretionary funds (grants if available, other if no grants)", MIN(AC90*'Funding Allocation Parameters'!$E$7, 'Funding Allocation Parameters'!$G$7), IF('Funding Allocation Parameters'!$C$7="Complex Library Subsidy", 0, 0)))))</f>
        <v>0</v>
      </c>
      <c r="AG90" s="180">
        <f>IF('Funding Allocation Parameters'!$C$7="Basic Library Subsidy", 0, IF('Funding Allocation Parameters'!$C$7="Grant funding", 0, IF('Funding Allocation Parameters'!$C$7="Other author funding",  MIN(AC90*'Funding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" s="180">
        <f>IF('Funding Allocation Parameters'!$C$7="Basic Library Subsidy", MIN(AD90*'Funding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MIN(AD90*VLOOKUP(CONCATENATE($A90, 'Funding Allocation Parameters'!$I$7), 'Library Subsidy Complex'!$C$2:$J$55, 3, FALSE), VLOOKUP(CONCATENATE($A90, 'Funding Allocation Parameters'!$I$7), 'Library Subsidy Complex'!$C$2:$J$55, 5, FALSE)), 0)))))</f>
        <v>0</v>
      </c>
      <c r="AI90" s="180">
        <f>IF('Funding Allocation Parameters'!$C$7="Basic Library Subsidy", 0, IF('Funding Allocation Parameters'!$C$7="Grant funding", 0, IF('Funding Allocation Parameters'!$C$7="Other author funding",  MIN(AD90*'Funding Allocation Parameters'!$E$7, 'Funding Allocation Parameters'!$G$7), IF('Funding Allocation Parameters'!$C$7="Any discretionary funds (grants if available, other if no grants)", MIN(AD90*'Funding Allocation Parameters'!$E$7, 'Funding Allocation Parameters'!$G$7), IF('Funding Allocation Parameters'!$C$7="Complex Library Subsidy", 0, 0)))))</f>
        <v>0</v>
      </c>
      <c r="AJ90" s="177">
        <f t="shared" si="39"/>
        <v>0</v>
      </c>
      <c r="AK90" s="177">
        <f t="shared" si="40"/>
        <v>0</v>
      </c>
      <c r="AL90" s="181">
        <f>IF('Funding Allocation Parameters'!$C$8="Basic Library Subsidy", MIN(AJ90*'Funding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MIN(AJ90*VLOOKUP(CONCATENATE($A90, 'Funding Allocation Parameters'!$I$8), 'Library Subsidy Complex'!$C$2:$J$55, 2, FALSE), VLOOKUP(CONCATENATE($A90, 'Funding Allocation Parameters'!$I$8), 'Library Subsidy Complex'!$C$2:$J$55, 4, FALSE)), 0)))))</f>
        <v>0</v>
      </c>
      <c r="AM90" s="181">
        <f>IF('Funding Allocation Parameters'!$C$8="Basic Library Subsidy", 0, IF('Funding Allocation Parameters'!$C$8="Grant funding",MIN(AJ90*'Funding Allocation Parameters'!$E$8, 'Funding Allocation Parameters'!$G$8), IF('Funding Allocation Parameters'!$C$8="Other author funding", 0, IF('Funding Allocation Parameters'!$C$8="Any discretionary funds (grants if available, other if no grants)", MIN(AJ90*'Funding Allocation Parameters'!$E$8, 'Funding Allocation Parameters'!$G$8), IF('Funding Allocation Parameters'!$C$8="Complex Library Subsidy", 0, 0)))))</f>
        <v>0</v>
      </c>
      <c r="AN90" s="181">
        <f>IF('Funding Allocation Parameters'!$C$8="Basic Library Subsidy", 0, IF('Funding Allocation Parameters'!$C$8="Grant funding", 0, IF('Funding Allocation Parameters'!$C$8="Other author funding",  MIN(AJ90*'Funding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" s="181">
        <f>IF('Funding Allocation Parameters'!$C$8="Basic Library Subsidy", MIN(AK90*'Funding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MIN(AK90*VLOOKUP(CONCATENATE($A90, 'Funding Allocation Parameters'!$I$8), 'Library Subsidy Complex'!$C$2:$J$55, 3, FALSE), VLOOKUP(CONCATENATE($A90, 'Funding Allocation Parameters'!$I$8), 'Library Subsidy Complex'!$C$2:$J$55, 5, FALSE)), 0)))))</f>
        <v>0</v>
      </c>
      <c r="AP90" s="181">
        <f>IF('Funding Allocation Parameters'!$C$8="Basic Library Subsidy", 0, IF('Funding Allocation Parameters'!$C$8="Grant funding", 0, IF('Funding Allocation Parameters'!$C$8="Other author funding",  MIN(AK90*'Funding Allocation Parameters'!$E$8, 'Funding Allocation Parameters'!$G$8), IF('Funding Allocation Parameters'!$C$8="Any discretionary funds (grants if available, other if no grants)", MIN(AK90*'Funding Allocation Parameters'!$E$8, 'Funding Allocation Parameters'!$G$8), IF('Funding Allocation Parameters'!$C$8="Complex Library Subsidy", 0, 0)))))</f>
        <v>0</v>
      </c>
      <c r="AQ90" s="177">
        <f t="shared" si="41"/>
        <v>0</v>
      </c>
      <c r="AR90" s="177">
        <f t="shared" si="42"/>
        <v>0</v>
      </c>
      <c r="AS90" s="182">
        <f t="shared" si="43"/>
        <v>1151.2270000000001</v>
      </c>
      <c r="AT90" s="182">
        <f t="shared" si="44"/>
        <v>0</v>
      </c>
      <c r="AU90" s="182">
        <f t="shared" si="45"/>
        <v>0</v>
      </c>
      <c r="AV90" s="182">
        <f t="shared" si="46"/>
        <v>1151.2270000000001</v>
      </c>
      <c r="AW90" s="182">
        <f t="shared" si="47"/>
        <v>0</v>
      </c>
      <c r="AX90" s="183">
        <f t="shared" si="48"/>
        <v>1024.1728152928581</v>
      </c>
      <c r="AY90" s="183">
        <f t="shared" si="49"/>
        <v>0</v>
      </c>
      <c r="AZ90" s="183">
        <f t="shared" si="50"/>
        <v>0</v>
      </c>
      <c r="BA90" s="183">
        <f t="shared" si="51"/>
        <v>127.054184707142</v>
      </c>
      <c r="BB90" s="183">
        <f t="shared" si="52"/>
        <v>0</v>
      </c>
      <c r="BC90" s="184">
        <f t="shared" si="53"/>
        <v>1151.2270000000001</v>
      </c>
      <c r="BD90" s="184">
        <f t="shared" si="54"/>
        <v>0</v>
      </c>
      <c r="BE90" s="184">
        <f t="shared" si="55"/>
        <v>0</v>
      </c>
      <c r="BF90" s="184">
        <f t="shared" si="56"/>
        <v>0</v>
      </c>
      <c r="BG90" s="102">
        <f t="shared" si="57"/>
        <v>1</v>
      </c>
      <c r="BH90" s="102">
        <f t="shared" si="58"/>
        <v>0</v>
      </c>
      <c r="BI90" s="102">
        <f t="shared" si="59"/>
        <v>0</v>
      </c>
      <c r="BJ90" s="102">
        <f t="shared" si="60"/>
        <v>0</v>
      </c>
      <c r="BK90" s="102">
        <f t="shared" si="61"/>
        <v>0</v>
      </c>
      <c r="BL90" s="102">
        <f t="shared" si="62"/>
        <v>0</v>
      </c>
      <c r="BN90" s="102"/>
    </row>
    <row r="91" spans="1:66" x14ac:dyDescent="0.25">
      <c r="A91" s="102" t="s">
        <v>23</v>
      </c>
      <c r="B91" s="102" t="s">
        <v>15</v>
      </c>
      <c r="C91" s="102" t="s">
        <v>10</v>
      </c>
      <c r="D91" s="102" t="s">
        <v>11</v>
      </c>
      <c r="E91" s="102">
        <v>21100327560</v>
      </c>
      <c r="F91" s="102" t="s">
        <v>9</v>
      </c>
      <c r="G91" s="102" t="s">
        <v>9</v>
      </c>
      <c r="H91" s="102">
        <v>1</v>
      </c>
      <c r="I91" s="102">
        <v>1.1117174E-2</v>
      </c>
      <c r="J91" s="167">
        <f>IFERROR(H91*VLOOKUP(A91, 'Advanced Parameters'!$B$7:$G$20, 6, FALSE)*VLOOKUP(A91, 'Growth Parameters'!$B$6:$H$19, 6, FALSE), 0)</f>
        <v>1</v>
      </c>
      <c r="K91" s="167">
        <f>IFERROR(IF('Advanced Parameters'!$C$5="n",'Raw Data'!I91*VLOOKUP(A91,'Advanced Parameters'!$B$7:$G$20,6,FALSE),J91*VLOOKUP(A91,'Advanced Parameters'!$B$7:$G$20,2,FALSE))*VLOOKUP(A91, 'Growth Parameters'!$B$6:$H$19, 6, FALSE), 0)</f>
        <v>1.1117174E-2</v>
      </c>
      <c r="L91" s="167">
        <f t="shared" si="63"/>
        <v>0.98888282599999999</v>
      </c>
      <c r="M91" s="168" t="str">
        <f>IFERROR(IF(G91="NA","NA",IF(G91&gt;'APC Parameters'!$K$6+VLOOKUP('Raw Data'!A91, 'APC Parameters'!$H$7:$L$20, 4, FALSE), 'APC Parameters'!$L$6+VLOOKUP('Raw Data'!A91, 'APC Parameters'!$H$7:$L$20, 5, FALSE), G91*('APC Parameters'!$J$6+VLOOKUP('Raw Data'!A91, 'APC Parameters'!$H$7:$L$20, 3, FALSE))+'APC Parameters'!$I$6+VLOOKUP('Raw Data'!A91, 'APC Parameters'!$H$7:$L$20, 2, FALSE))), 0)</f>
        <v>NA</v>
      </c>
      <c r="N91" s="168" t="str">
        <f t="shared" si="33"/>
        <v>NA</v>
      </c>
      <c r="O91" s="168">
        <f>IFERROR(IF(M91="NA",VLOOKUP(D91,'Internal Calculations'!$B$10:$C$11,2,FALSE), M91)*VLOOKUP(A91, 'Growth Parameters'!$B$6:$H$19, 7, FALSE), 0)</f>
        <v>1630.6479670175063</v>
      </c>
      <c r="P91" s="177">
        <f t="shared" si="34"/>
        <v>1630.6479670175063</v>
      </c>
      <c r="Q91" s="178">
        <f>IF('Funding Allocation Parameters'!$C$5="Basic Library Subsidy", MIN(O91*('Funding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MIN($O91*(VLOOKUP(CONCATENATE($A91, 'Funding Allocation Parameters'!$I$5), 'Library Subsidy Complex'!$C$2:$J$55, 2, FALSE)), VLOOKUP(CONCATENATE($A91, 'Funding Allocation Parameters'!$I$5), 'Library Subsidy Complex'!$C$2:$J$55, 4, FALSE)), 0)))))</f>
        <v>1189</v>
      </c>
      <c r="R91" s="178">
        <f>IF('Funding Allocation Parameters'!$C$5="Basic Library Subsidy", 0, IF('Funding Allocation Parameters'!$C$5="Grant funding",MIN(O91*('Funding Allocation Parameters'!$E$5), 'Funding Allocation Parameters'!$G$5), IF('Funding Allocation Parameters'!$C$5="Other author funding", 0, IF('Funding Allocation Parameters'!$C$5="Any discretionary funds (grants if available, other if no grants)", MIN(O91*('Funding Allocation Parameters'!$E$5), 'Funding Allocation Parameters'!$G$5), IF('Funding Allocation Parameters'!$C$5="Complex Library Subsidy", 0, 0)))))</f>
        <v>0</v>
      </c>
      <c r="S91" s="178">
        <f>IF('Funding Allocation Parameters'!$C$5="Basic Library Subsidy", 0, IF('Funding Allocation Parameters'!$C$5="Grant funding", 0, IF('Funding Allocation Parameters'!$C$5="Other author funding",  MIN(O91*('Funding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" s="178">
        <f>IF('Funding Allocation Parameters'!$C$5="Basic Library Subsidy", MIN(O91*('Funding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MIN($O91*(VLOOKUP(CONCATENATE($A91, 'Funding Allocation Parameters'!$I$5), 'Library Subsidy Complex'!$C$2:$J$55, 6, FALSE)), VLOOKUP(CONCATENATE($A91, 'Funding Allocation Parameters'!$I$5), 'Library Subsidy Complex'!$C$2:$J$55, 8, FALSE)), 0)))))</f>
        <v>1189</v>
      </c>
      <c r="U91" s="178">
        <f>IF('Funding Allocation Parameters'!$C$5="Basic Library Subsidy", 0, IF('Funding Allocation Parameters'!$C$5="Grant funding", 0, IF('Funding Allocation Parameters'!$C$5="Other author funding",  MIN(O91*('Funding Allocation Parameters'!$E$5), 'Funding Allocation Parameters'!$G$5), IF('Funding Allocation Parameters'!$C$5="Any discretionary funds (grants if available, other if no grants)", MIN(O91*('Funding Allocation Parameters'!$E$5), 'Funding Allocation Parameters'!$G$5), IF('Funding Allocation Parameters'!$C$5="Complex Library Subsidy", 0, 0)))))</f>
        <v>0</v>
      </c>
      <c r="V91" s="177">
        <f t="shared" si="35"/>
        <v>441.64796701750629</v>
      </c>
      <c r="W91" s="177">
        <f t="shared" si="36"/>
        <v>441.64796701750629</v>
      </c>
      <c r="X91" s="179">
        <f>IF('Funding Allocation Parameters'!$C$6="Basic Library Subsidy", MIN(V91*'Funding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MIN(V91*VLOOKUP(CONCATENATE($A91, 'Funding Allocation Parameters'!$I$6), 'Library Subsidy Complex'!$C$2:$J$55, 2, FALSE), VLOOKUP(CONCATENATE($A91, 'Funding Allocation Parameters'!$I$6), 'Library Subsidy Complex'!$C$2:$J$55, 4, FALSE)), 0)))))</f>
        <v>0</v>
      </c>
      <c r="Y91" s="179">
        <f>IF('Funding Allocation Parameters'!$C$6="Basic Library Subsidy", 0, IF('Funding Allocation Parameters'!$C$6="Grant funding",MIN(V91*'Funding Allocation Parameters'!$E$6, 'Funding Allocation Parameters'!$G$6), IF('Funding Allocation Parameters'!$C$6="Other author funding", 0, IF('Funding Allocation Parameters'!$C$6="Any discretionary funds (grants if available, other if no grants)", MIN(V91*'Funding Allocation Parameters'!$E$6, 'Funding Allocation Parameters'!$G$6), IF('Funding Allocation Parameters'!$C$6="Complex Library Subsidy", 0, 0)))))</f>
        <v>441.64796701750629</v>
      </c>
      <c r="Z91" s="179">
        <f>IF('Funding Allocation Parameters'!$C$6="Basic Library Subsidy", 0, IF('Funding Allocation Parameters'!$C$6="Grant funding", 0, IF('Funding Allocation Parameters'!$C$6="Other author funding",  MIN(V91*'Funding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" s="179">
        <f>IF('Funding Allocation Parameters'!$C$6="Basic Library Subsidy", MIN(W91*'Funding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MIN(W91*VLOOKUP(CONCATENATE($A91, 'Funding Allocation Parameters'!$I$6), 'Library Subsidy Complex'!$C$2:$J$55, 3, FALSE), VLOOKUP(CONCATENATE($A91, 'Funding Allocation Parameters'!$I$6), 'Library Subsidy Complex'!$C$2:$J$55, 5, FALSE)), 0)))))</f>
        <v>0</v>
      </c>
      <c r="AB91" s="179">
        <f>IF('Funding Allocation Parameters'!$C$6="Basic Library Subsidy", 0, IF('Funding Allocation Parameters'!$C$6="Grant funding", 0, IF('Funding Allocation Parameters'!$C$6="Other author funding",  MIN(W91*'Funding Allocation Parameters'!$E$6, 'Funding Allocation Parameters'!$G$6), IF('Funding Allocation Parameters'!$C$6="Any discretionary funds (grants if available, other if no grants)", MIN(W91*'Funding Allocation Parameters'!$E$6, 'Funding Allocation Parameters'!$G$6), IF('Funding Allocation Parameters'!$C$6="Complex Library Subsidy", 0, 0)))))</f>
        <v>441.64796701750629</v>
      </c>
      <c r="AC91" s="177">
        <f t="shared" si="37"/>
        <v>0</v>
      </c>
      <c r="AD91" s="177">
        <f t="shared" si="38"/>
        <v>0</v>
      </c>
      <c r="AE91" s="180">
        <f>IF('Funding Allocation Parameters'!$C$7="Basic Library Subsidy", MIN(AC91*'Funding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MIN(AC91*VLOOKUP(CONCATENATE($A91, 'Funding Allocation Parameters'!$I$7), 'Library Subsidy Complex'!$C$2:$J$55, 2, FALSE), VLOOKUP(CONCATENATE($A91, 'Funding Allocation Parameters'!$I$7), 'Library Subsidy Complex'!$C$2:$J$55, 4, FALSE)), 0)))))</f>
        <v>0</v>
      </c>
      <c r="AF91" s="180">
        <f>IF('Funding Allocation Parameters'!$C$7="Basic Library Subsidy", 0, IF('Funding Allocation Parameters'!$C$7="Grant funding",MIN(AC91*'Funding Allocation Parameters'!$E$7, 'Funding Allocation Parameters'!$G$7), IF('Funding Allocation Parameters'!$C$7="Other author funding", 0, IF('Funding Allocation Parameters'!$C$7="Any discretionary funds (grants if available, other if no grants)", MIN(AC91*'Funding Allocation Parameters'!$E$7, 'Funding Allocation Parameters'!$G$7), IF('Funding Allocation Parameters'!$C$7="Complex Library Subsidy", 0, 0)))))</f>
        <v>0</v>
      </c>
      <c r="AG91" s="180">
        <f>IF('Funding Allocation Parameters'!$C$7="Basic Library Subsidy", 0, IF('Funding Allocation Parameters'!$C$7="Grant funding", 0, IF('Funding Allocation Parameters'!$C$7="Other author funding",  MIN(AC91*'Funding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" s="180">
        <f>IF('Funding Allocation Parameters'!$C$7="Basic Library Subsidy", MIN(AD91*'Funding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MIN(AD91*VLOOKUP(CONCATENATE($A91, 'Funding Allocation Parameters'!$I$7), 'Library Subsidy Complex'!$C$2:$J$55, 3, FALSE), VLOOKUP(CONCATENATE($A91, 'Funding Allocation Parameters'!$I$7), 'Library Subsidy Complex'!$C$2:$J$55, 5, FALSE)), 0)))))</f>
        <v>0</v>
      </c>
      <c r="AI91" s="180">
        <f>IF('Funding Allocation Parameters'!$C$7="Basic Library Subsidy", 0, IF('Funding Allocation Parameters'!$C$7="Grant funding", 0, IF('Funding Allocation Parameters'!$C$7="Other author funding",  MIN(AD91*'Funding Allocation Parameters'!$E$7, 'Funding Allocation Parameters'!$G$7), IF('Funding Allocation Parameters'!$C$7="Any discretionary funds (grants if available, other if no grants)", MIN(AD91*'Funding Allocation Parameters'!$E$7, 'Funding Allocation Parameters'!$G$7), IF('Funding Allocation Parameters'!$C$7="Complex Library Subsidy", 0, 0)))))</f>
        <v>0</v>
      </c>
      <c r="AJ91" s="177">
        <f t="shared" si="39"/>
        <v>0</v>
      </c>
      <c r="AK91" s="177">
        <f t="shared" si="40"/>
        <v>0</v>
      </c>
      <c r="AL91" s="181">
        <f>IF('Funding Allocation Parameters'!$C$8="Basic Library Subsidy", MIN(AJ91*'Funding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MIN(AJ91*VLOOKUP(CONCATENATE($A91, 'Funding Allocation Parameters'!$I$8), 'Library Subsidy Complex'!$C$2:$J$55, 2, FALSE), VLOOKUP(CONCATENATE($A91, 'Funding Allocation Parameters'!$I$8), 'Library Subsidy Complex'!$C$2:$J$55, 4, FALSE)), 0)))))</f>
        <v>0</v>
      </c>
      <c r="AM91" s="181">
        <f>IF('Funding Allocation Parameters'!$C$8="Basic Library Subsidy", 0, IF('Funding Allocation Parameters'!$C$8="Grant funding",MIN(AJ91*'Funding Allocation Parameters'!$E$8, 'Funding Allocation Parameters'!$G$8), IF('Funding Allocation Parameters'!$C$8="Other author funding", 0, IF('Funding Allocation Parameters'!$C$8="Any discretionary funds (grants if available, other if no grants)", MIN(AJ91*'Funding Allocation Parameters'!$E$8, 'Funding Allocation Parameters'!$G$8), IF('Funding Allocation Parameters'!$C$8="Complex Library Subsidy", 0, 0)))))</f>
        <v>0</v>
      </c>
      <c r="AN91" s="181">
        <f>IF('Funding Allocation Parameters'!$C$8="Basic Library Subsidy", 0, IF('Funding Allocation Parameters'!$C$8="Grant funding", 0, IF('Funding Allocation Parameters'!$C$8="Other author funding",  MIN(AJ91*'Funding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" s="181">
        <f>IF('Funding Allocation Parameters'!$C$8="Basic Library Subsidy", MIN(AK91*'Funding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MIN(AK91*VLOOKUP(CONCATENATE($A91, 'Funding Allocation Parameters'!$I$8), 'Library Subsidy Complex'!$C$2:$J$55, 3, FALSE), VLOOKUP(CONCATENATE($A91, 'Funding Allocation Parameters'!$I$8), 'Library Subsidy Complex'!$C$2:$J$55, 5, FALSE)), 0)))))</f>
        <v>0</v>
      </c>
      <c r="AP91" s="181">
        <f>IF('Funding Allocation Parameters'!$C$8="Basic Library Subsidy", 0, IF('Funding Allocation Parameters'!$C$8="Grant funding", 0, IF('Funding Allocation Parameters'!$C$8="Other author funding",  MIN(AK91*'Funding Allocation Parameters'!$E$8, 'Funding Allocation Parameters'!$G$8), IF('Funding Allocation Parameters'!$C$8="Any discretionary funds (grants if available, other if no grants)", MIN(AK91*'Funding Allocation Parameters'!$E$8, 'Funding Allocation Parameters'!$G$8), IF('Funding Allocation Parameters'!$C$8="Complex Library Subsidy", 0, 0)))))</f>
        <v>0</v>
      </c>
      <c r="AQ91" s="177">
        <f t="shared" si="41"/>
        <v>0</v>
      </c>
      <c r="AR91" s="177">
        <f t="shared" si="42"/>
        <v>0</v>
      </c>
      <c r="AS91" s="182">
        <f t="shared" si="43"/>
        <v>1189</v>
      </c>
      <c r="AT91" s="182">
        <f t="shared" si="44"/>
        <v>441.64796701750629</v>
      </c>
      <c r="AU91" s="182">
        <f t="shared" si="45"/>
        <v>0</v>
      </c>
      <c r="AV91" s="182">
        <f t="shared" si="46"/>
        <v>1189</v>
      </c>
      <c r="AW91" s="182">
        <f t="shared" si="47"/>
        <v>441.64796701750629</v>
      </c>
      <c r="AX91" s="183">
        <f t="shared" si="48"/>
        <v>13.218319886</v>
      </c>
      <c r="AY91" s="183">
        <f t="shared" si="49"/>
        <v>4.9098772960798787</v>
      </c>
      <c r="AZ91" s="183">
        <f t="shared" si="50"/>
        <v>0</v>
      </c>
      <c r="BA91" s="183">
        <f t="shared" si="51"/>
        <v>1175.781680114</v>
      </c>
      <c r="BB91" s="183">
        <f t="shared" si="52"/>
        <v>436.73808972142643</v>
      </c>
      <c r="BC91" s="184">
        <f t="shared" si="53"/>
        <v>1189</v>
      </c>
      <c r="BD91" s="184">
        <f t="shared" si="54"/>
        <v>0</v>
      </c>
      <c r="BE91" s="184">
        <f t="shared" si="55"/>
        <v>4.9098772960798787</v>
      </c>
      <c r="BF91" s="184">
        <f t="shared" si="56"/>
        <v>436.73808972142643</v>
      </c>
      <c r="BG91" s="102">
        <f t="shared" si="57"/>
        <v>0</v>
      </c>
      <c r="BH91" s="102">
        <f t="shared" si="58"/>
        <v>0</v>
      </c>
      <c r="BI91" s="102">
        <f t="shared" si="59"/>
        <v>0</v>
      </c>
      <c r="BJ91" s="102">
        <f t="shared" si="60"/>
        <v>1.1117174E-2</v>
      </c>
      <c r="BK91" s="102">
        <f t="shared" si="61"/>
        <v>0.98888282599999999</v>
      </c>
      <c r="BL91" s="102">
        <f t="shared" si="62"/>
        <v>0</v>
      </c>
      <c r="BN91" s="102"/>
    </row>
    <row r="92" spans="1:66" x14ac:dyDescent="0.25">
      <c r="A92" s="102" t="s">
        <v>23</v>
      </c>
      <c r="B92" s="102" t="s">
        <v>15</v>
      </c>
      <c r="C92" s="102" t="s">
        <v>10</v>
      </c>
      <c r="D92" s="102" t="s">
        <v>11</v>
      </c>
      <c r="E92" s="102">
        <v>21100315994</v>
      </c>
      <c r="F92" s="102" t="s">
        <v>9</v>
      </c>
      <c r="G92" s="102">
        <v>5.0000000000000001E-3</v>
      </c>
      <c r="H92" s="102">
        <v>0</v>
      </c>
      <c r="I92" s="102">
        <v>0</v>
      </c>
      <c r="J92" s="167">
        <f>IFERROR(H92*VLOOKUP(A92, 'Advanced Parameters'!$B$7:$G$20, 6, FALSE)*VLOOKUP(A92, 'Growth Parameters'!$B$6:$H$19, 6, FALSE), 0)</f>
        <v>0</v>
      </c>
      <c r="K92" s="167">
        <f>IFERROR(IF('Advanced Parameters'!$C$5="n",'Raw Data'!I92*VLOOKUP(A92,'Advanced Parameters'!$B$7:$G$20,6,FALSE),J92*VLOOKUP(A92,'Advanced Parameters'!$B$7:$G$20,2,FALSE))*VLOOKUP(A92, 'Growth Parameters'!$B$6:$H$19, 6, FALSE), 0)</f>
        <v>0</v>
      </c>
      <c r="L92" s="167">
        <f t="shared" si="63"/>
        <v>0</v>
      </c>
      <c r="M92" s="168">
        <f>IFERROR(IF(G92="NA","NA",IF(G92&gt;'APC Parameters'!$K$6+VLOOKUP('Raw Data'!A92, 'APC Parameters'!$H$7:$L$20, 4, FALSE), 'APC Parameters'!$L$6+VLOOKUP('Raw Data'!A92, 'APC Parameters'!$H$7:$L$20, 5, FALSE), G92*('APC Parameters'!$J$6+VLOOKUP('Raw Data'!A92, 'APC Parameters'!$H$7:$L$20, 3, FALSE))+'APC Parameters'!$I$6+VLOOKUP('Raw Data'!A92, 'APC Parameters'!$H$7:$L$20, 2, FALSE))), 0)</f>
        <v>1151.2270000000001</v>
      </c>
      <c r="N92" s="168">
        <f t="shared" si="33"/>
        <v>0</v>
      </c>
      <c r="O92" s="168">
        <f>IFERROR(IF(M92="NA",VLOOKUP(D92,'Internal Calculations'!$B$10:$C$11,2,FALSE), M92)*VLOOKUP(A92, 'Growth Parameters'!$B$6:$H$19, 7, FALSE), 0)</f>
        <v>1151.2270000000001</v>
      </c>
      <c r="P92" s="177">
        <f t="shared" si="34"/>
        <v>0</v>
      </c>
      <c r="Q92" s="178">
        <f>IF('Funding Allocation Parameters'!$C$5="Basic Library Subsidy", MIN(O92*('Funding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MIN($O92*(VLOOKUP(CONCATENATE($A92, 'Funding Allocation Parameters'!$I$5), 'Library Subsidy Complex'!$C$2:$J$55, 2, FALSE)), VLOOKUP(CONCATENATE($A92, 'Funding Allocation Parameters'!$I$5), 'Library Subsidy Complex'!$C$2:$J$55, 4, FALSE)), 0)))))</f>
        <v>1151.2270000000001</v>
      </c>
      <c r="R92" s="178">
        <f>IF('Funding Allocation Parameters'!$C$5="Basic Library Subsidy", 0, IF('Funding Allocation Parameters'!$C$5="Grant funding",MIN(O92*('Funding Allocation Parameters'!$E$5), 'Funding Allocation Parameters'!$G$5), IF('Funding Allocation Parameters'!$C$5="Other author funding", 0, IF('Funding Allocation Parameters'!$C$5="Any discretionary funds (grants if available, other if no grants)", MIN(O92*('Funding Allocation Parameters'!$E$5), 'Funding Allocation Parameters'!$G$5), IF('Funding Allocation Parameters'!$C$5="Complex Library Subsidy", 0, 0)))))</f>
        <v>0</v>
      </c>
      <c r="S92" s="178">
        <f>IF('Funding Allocation Parameters'!$C$5="Basic Library Subsidy", 0, IF('Funding Allocation Parameters'!$C$5="Grant funding", 0, IF('Funding Allocation Parameters'!$C$5="Other author funding",  MIN(O92*('Funding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" s="178">
        <f>IF('Funding Allocation Parameters'!$C$5="Basic Library Subsidy", MIN(O92*('Funding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MIN($O92*(VLOOKUP(CONCATENATE($A92, 'Funding Allocation Parameters'!$I$5), 'Library Subsidy Complex'!$C$2:$J$55, 6, FALSE)), VLOOKUP(CONCATENATE($A92, 'Funding Allocation Parameters'!$I$5), 'Library Subsidy Complex'!$C$2:$J$55, 8, FALSE)), 0)))))</f>
        <v>1151.2270000000001</v>
      </c>
      <c r="U92" s="178">
        <f>IF('Funding Allocation Parameters'!$C$5="Basic Library Subsidy", 0, IF('Funding Allocation Parameters'!$C$5="Grant funding", 0, IF('Funding Allocation Parameters'!$C$5="Other author funding",  MIN(O92*('Funding Allocation Parameters'!$E$5), 'Funding Allocation Parameters'!$G$5), IF('Funding Allocation Parameters'!$C$5="Any discretionary funds (grants if available, other if no grants)", MIN(O92*('Funding Allocation Parameters'!$E$5), 'Funding Allocation Parameters'!$G$5), IF('Funding Allocation Parameters'!$C$5="Complex Library Subsidy", 0, 0)))))</f>
        <v>0</v>
      </c>
      <c r="V92" s="177">
        <f t="shared" si="35"/>
        <v>0</v>
      </c>
      <c r="W92" s="177">
        <f t="shared" si="36"/>
        <v>0</v>
      </c>
      <c r="X92" s="179">
        <f>IF('Funding Allocation Parameters'!$C$6="Basic Library Subsidy", MIN(V92*'Funding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MIN(V92*VLOOKUP(CONCATENATE($A92, 'Funding Allocation Parameters'!$I$6), 'Library Subsidy Complex'!$C$2:$J$55, 2, FALSE), VLOOKUP(CONCATENATE($A92, 'Funding Allocation Parameters'!$I$6), 'Library Subsidy Complex'!$C$2:$J$55, 4, FALSE)), 0)))))</f>
        <v>0</v>
      </c>
      <c r="Y92" s="179">
        <f>IF('Funding Allocation Parameters'!$C$6="Basic Library Subsidy", 0, IF('Funding Allocation Parameters'!$C$6="Grant funding",MIN(V92*'Funding Allocation Parameters'!$E$6, 'Funding Allocation Parameters'!$G$6), IF('Funding Allocation Parameters'!$C$6="Other author funding", 0, IF('Funding Allocation Parameters'!$C$6="Any discretionary funds (grants if available, other if no grants)", MIN(V92*'Funding Allocation Parameters'!$E$6, 'Funding Allocation Parameters'!$G$6), IF('Funding Allocation Parameters'!$C$6="Complex Library Subsidy", 0, 0)))))</f>
        <v>0</v>
      </c>
      <c r="Z92" s="179">
        <f>IF('Funding Allocation Parameters'!$C$6="Basic Library Subsidy", 0, IF('Funding Allocation Parameters'!$C$6="Grant funding", 0, IF('Funding Allocation Parameters'!$C$6="Other author funding",  MIN(V92*'Funding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" s="179">
        <f>IF('Funding Allocation Parameters'!$C$6="Basic Library Subsidy", MIN(W92*'Funding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MIN(W92*VLOOKUP(CONCATENATE($A92, 'Funding Allocation Parameters'!$I$6), 'Library Subsidy Complex'!$C$2:$J$55, 3, FALSE), VLOOKUP(CONCATENATE($A92, 'Funding Allocation Parameters'!$I$6), 'Library Subsidy Complex'!$C$2:$J$55, 5, FALSE)), 0)))))</f>
        <v>0</v>
      </c>
      <c r="AB92" s="179">
        <f>IF('Funding Allocation Parameters'!$C$6="Basic Library Subsidy", 0, IF('Funding Allocation Parameters'!$C$6="Grant funding", 0, IF('Funding Allocation Parameters'!$C$6="Other author funding",  MIN(W92*'Funding Allocation Parameters'!$E$6, 'Funding Allocation Parameters'!$G$6), IF('Funding Allocation Parameters'!$C$6="Any discretionary funds (grants if available, other if no grants)", MIN(W92*'Funding Allocation Parameters'!$E$6, 'Funding Allocation Parameters'!$G$6), IF('Funding Allocation Parameters'!$C$6="Complex Library Subsidy", 0, 0)))))</f>
        <v>0</v>
      </c>
      <c r="AC92" s="177">
        <f t="shared" si="37"/>
        <v>0</v>
      </c>
      <c r="AD92" s="177">
        <f t="shared" si="38"/>
        <v>0</v>
      </c>
      <c r="AE92" s="180">
        <f>IF('Funding Allocation Parameters'!$C$7="Basic Library Subsidy", MIN(AC92*'Funding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MIN(AC92*VLOOKUP(CONCATENATE($A92, 'Funding Allocation Parameters'!$I$7), 'Library Subsidy Complex'!$C$2:$J$55, 2, FALSE), VLOOKUP(CONCATENATE($A92, 'Funding Allocation Parameters'!$I$7), 'Library Subsidy Complex'!$C$2:$J$55, 4, FALSE)), 0)))))</f>
        <v>0</v>
      </c>
      <c r="AF92" s="180">
        <f>IF('Funding Allocation Parameters'!$C$7="Basic Library Subsidy", 0, IF('Funding Allocation Parameters'!$C$7="Grant funding",MIN(AC92*'Funding Allocation Parameters'!$E$7, 'Funding Allocation Parameters'!$G$7), IF('Funding Allocation Parameters'!$C$7="Other author funding", 0, IF('Funding Allocation Parameters'!$C$7="Any discretionary funds (grants if available, other if no grants)", MIN(AC92*'Funding Allocation Parameters'!$E$7, 'Funding Allocation Parameters'!$G$7), IF('Funding Allocation Parameters'!$C$7="Complex Library Subsidy", 0, 0)))))</f>
        <v>0</v>
      </c>
      <c r="AG92" s="180">
        <f>IF('Funding Allocation Parameters'!$C$7="Basic Library Subsidy", 0, IF('Funding Allocation Parameters'!$C$7="Grant funding", 0, IF('Funding Allocation Parameters'!$C$7="Other author funding",  MIN(AC92*'Funding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" s="180">
        <f>IF('Funding Allocation Parameters'!$C$7="Basic Library Subsidy", MIN(AD92*'Funding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MIN(AD92*VLOOKUP(CONCATENATE($A92, 'Funding Allocation Parameters'!$I$7), 'Library Subsidy Complex'!$C$2:$J$55, 3, FALSE), VLOOKUP(CONCATENATE($A92, 'Funding Allocation Parameters'!$I$7), 'Library Subsidy Complex'!$C$2:$J$55, 5, FALSE)), 0)))))</f>
        <v>0</v>
      </c>
      <c r="AI92" s="180">
        <f>IF('Funding Allocation Parameters'!$C$7="Basic Library Subsidy", 0, IF('Funding Allocation Parameters'!$C$7="Grant funding", 0, IF('Funding Allocation Parameters'!$C$7="Other author funding",  MIN(AD92*'Funding Allocation Parameters'!$E$7, 'Funding Allocation Parameters'!$G$7), IF('Funding Allocation Parameters'!$C$7="Any discretionary funds (grants if available, other if no grants)", MIN(AD92*'Funding Allocation Parameters'!$E$7, 'Funding Allocation Parameters'!$G$7), IF('Funding Allocation Parameters'!$C$7="Complex Library Subsidy", 0, 0)))))</f>
        <v>0</v>
      </c>
      <c r="AJ92" s="177">
        <f t="shared" si="39"/>
        <v>0</v>
      </c>
      <c r="AK92" s="177">
        <f t="shared" si="40"/>
        <v>0</v>
      </c>
      <c r="AL92" s="181">
        <f>IF('Funding Allocation Parameters'!$C$8="Basic Library Subsidy", MIN(AJ92*'Funding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MIN(AJ92*VLOOKUP(CONCATENATE($A92, 'Funding Allocation Parameters'!$I$8), 'Library Subsidy Complex'!$C$2:$J$55, 2, FALSE), VLOOKUP(CONCATENATE($A92, 'Funding Allocation Parameters'!$I$8), 'Library Subsidy Complex'!$C$2:$J$55, 4, FALSE)), 0)))))</f>
        <v>0</v>
      </c>
      <c r="AM92" s="181">
        <f>IF('Funding Allocation Parameters'!$C$8="Basic Library Subsidy", 0, IF('Funding Allocation Parameters'!$C$8="Grant funding",MIN(AJ92*'Funding Allocation Parameters'!$E$8, 'Funding Allocation Parameters'!$G$8), IF('Funding Allocation Parameters'!$C$8="Other author funding", 0, IF('Funding Allocation Parameters'!$C$8="Any discretionary funds (grants if available, other if no grants)", MIN(AJ92*'Funding Allocation Parameters'!$E$8, 'Funding Allocation Parameters'!$G$8), IF('Funding Allocation Parameters'!$C$8="Complex Library Subsidy", 0, 0)))))</f>
        <v>0</v>
      </c>
      <c r="AN92" s="181">
        <f>IF('Funding Allocation Parameters'!$C$8="Basic Library Subsidy", 0, IF('Funding Allocation Parameters'!$C$8="Grant funding", 0, IF('Funding Allocation Parameters'!$C$8="Other author funding",  MIN(AJ92*'Funding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" s="181">
        <f>IF('Funding Allocation Parameters'!$C$8="Basic Library Subsidy", MIN(AK92*'Funding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MIN(AK92*VLOOKUP(CONCATENATE($A92, 'Funding Allocation Parameters'!$I$8), 'Library Subsidy Complex'!$C$2:$J$55, 3, FALSE), VLOOKUP(CONCATENATE($A92, 'Funding Allocation Parameters'!$I$8), 'Library Subsidy Complex'!$C$2:$J$55, 5, FALSE)), 0)))))</f>
        <v>0</v>
      </c>
      <c r="AP92" s="181">
        <f>IF('Funding Allocation Parameters'!$C$8="Basic Library Subsidy", 0, IF('Funding Allocation Parameters'!$C$8="Grant funding", 0, IF('Funding Allocation Parameters'!$C$8="Other author funding",  MIN(AK92*'Funding Allocation Parameters'!$E$8, 'Funding Allocation Parameters'!$G$8), IF('Funding Allocation Parameters'!$C$8="Any discretionary funds (grants if available, other if no grants)", MIN(AK92*'Funding Allocation Parameters'!$E$8, 'Funding Allocation Parameters'!$G$8), IF('Funding Allocation Parameters'!$C$8="Complex Library Subsidy", 0, 0)))))</f>
        <v>0</v>
      </c>
      <c r="AQ92" s="177">
        <f t="shared" si="41"/>
        <v>0</v>
      </c>
      <c r="AR92" s="177">
        <f t="shared" si="42"/>
        <v>0</v>
      </c>
      <c r="AS92" s="182">
        <f t="shared" si="43"/>
        <v>1151.2270000000001</v>
      </c>
      <c r="AT92" s="182">
        <f t="shared" si="44"/>
        <v>0</v>
      </c>
      <c r="AU92" s="182">
        <f t="shared" si="45"/>
        <v>0</v>
      </c>
      <c r="AV92" s="182">
        <f t="shared" si="46"/>
        <v>1151.2270000000001</v>
      </c>
      <c r="AW92" s="182">
        <f t="shared" si="47"/>
        <v>0</v>
      </c>
      <c r="AX92" s="183">
        <f t="shared" si="48"/>
        <v>0</v>
      </c>
      <c r="AY92" s="183">
        <f t="shared" si="49"/>
        <v>0</v>
      </c>
      <c r="AZ92" s="183">
        <f t="shared" si="50"/>
        <v>0</v>
      </c>
      <c r="BA92" s="183">
        <f t="shared" si="51"/>
        <v>0</v>
      </c>
      <c r="BB92" s="183">
        <f t="shared" si="52"/>
        <v>0</v>
      </c>
      <c r="BC92" s="184">
        <f t="shared" si="53"/>
        <v>0</v>
      </c>
      <c r="BD92" s="184">
        <f t="shared" si="54"/>
        <v>0</v>
      </c>
      <c r="BE92" s="184">
        <f t="shared" si="55"/>
        <v>0</v>
      </c>
      <c r="BF92" s="184">
        <f t="shared" si="56"/>
        <v>0</v>
      </c>
      <c r="BG92" s="102">
        <f t="shared" si="57"/>
        <v>0</v>
      </c>
      <c r="BH92" s="102">
        <f t="shared" si="58"/>
        <v>0</v>
      </c>
      <c r="BI92" s="102">
        <f t="shared" si="59"/>
        <v>0</v>
      </c>
      <c r="BJ92" s="102">
        <f t="shared" si="60"/>
        <v>0</v>
      </c>
      <c r="BK92" s="102">
        <f t="shared" si="61"/>
        <v>0</v>
      </c>
      <c r="BL92" s="102">
        <f t="shared" si="62"/>
        <v>0</v>
      </c>
      <c r="BN92" s="102"/>
    </row>
    <row r="93" spans="1:66" x14ac:dyDescent="0.25">
      <c r="A93" s="102" t="s">
        <v>23</v>
      </c>
      <c r="B93" s="102" t="s">
        <v>15</v>
      </c>
      <c r="C93" s="102" t="s">
        <v>10</v>
      </c>
      <c r="D93" s="102" t="s">
        <v>11</v>
      </c>
      <c r="E93" s="102">
        <v>21100334959</v>
      </c>
      <c r="F93" s="102" t="s">
        <v>9</v>
      </c>
      <c r="G93" s="102">
        <v>0.122</v>
      </c>
      <c r="H93" s="102">
        <v>0</v>
      </c>
      <c r="I93" s="102">
        <v>0</v>
      </c>
      <c r="J93" s="167">
        <f>IFERROR(H93*VLOOKUP(A93, 'Advanced Parameters'!$B$7:$G$20, 6, FALSE)*VLOOKUP(A93, 'Growth Parameters'!$B$6:$H$19, 6, FALSE), 0)</f>
        <v>0</v>
      </c>
      <c r="K93" s="167">
        <f>IFERROR(IF('Advanced Parameters'!$C$5="n",'Raw Data'!I93*VLOOKUP(A93,'Advanced Parameters'!$B$7:$G$20,6,FALSE),J93*VLOOKUP(A93,'Advanced Parameters'!$B$7:$G$20,2,FALSE))*VLOOKUP(A93, 'Growth Parameters'!$B$6:$H$19, 6, FALSE), 0)</f>
        <v>0</v>
      </c>
      <c r="L93" s="167">
        <f t="shared" si="63"/>
        <v>0</v>
      </c>
      <c r="M93" s="168">
        <f>IFERROR(IF(G93="NA","NA",IF(G93&gt;'APC Parameters'!$K$6+VLOOKUP('Raw Data'!A93, 'APC Parameters'!$H$7:$L$20, 4, FALSE), 'APC Parameters'!$L$6+VLOOKUP('Raw Data'!A93, 'APC Parameters'!$H$7:$L$20, 5, FALSE), G93*('APC Parameters'!$J$6+VLOOKUP('Raw Data'!A93, 'APC Parameters'!$H$7:$L$20, 3, FALSE))+'APC Parameters'!$I$6+VLOOKUP('Raw Data'!A93, 'APC Parameters'!$H$7:$L$20, 2, FALSE))), 0)</f>
        <v>1234.2268000000001</v>
      </c>
      <c r="N93" s="168">
        <f t="shared" si="33"/>
        <v>0</v>
      </c>
      <c r="O93" s="168">
        <f>IFERROR(IF(M93="NA",VLOOKUP(D93,'Internal Calculations'!$B$10:$C$11,2,FALSE), M93)*VLOOKUP(A93, 'Growth Parameters'!$B$6:$H$19, 7, FALSE), 0)</f>
        <v>1234.2268000000001</v>
      </c>
      <c r="P93" s="177">
        <f t="shared" si="34"/>
        <v>0</v>
      </c>
      <c r="Q93" s="178">
        <f>IF('Funding Allocation Parameters'!$C$5="Basic Library Subsidy", MIN(O93*('Funding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MIN($O93*(VLOOKUP(CONCATENATE($A93, 'Funding Allocation Parameters'!$I$5), 'Library Subsidy Complex'!$C$2:$J$55, 2, FALSE)), VLOOKUP(CONCATENATE($A93, 'Funding Allocation Parameters'!$I$5), 'Library Subsidy Complex'!$C$2:$J$55, 4, FALSE)), 0)))))</f>
        <v>1189</v>
      </c>
      <c r="R93" s="178">
        <f>IF('Funding Allocation Parameters'!$C$5="Basic Library Subsidy", 0, IF('Funding Allocation Parameters'!$C$5="Grant funding",MIN(O93*('Funding Allocation Parameters'!$E$5), 'Funding Allocation Parameters'!$G$5), IF('Funding Allocation Parameters'!$C$5="Other author funding", 0, IF('Funding Allocation Parameters'!$C$5="Any discretionary funds (grants if available, other if no grants)", MIN(O93*('Funding Allocation Parameters'!$E$5), 'Funding Allocation Parameters'!$G$5), IF('Funding Allocation Parameters'!$C$5="Complex Library Subsidy", 0, 0)))))</f>
        <v>0</v>
      </c>
      <c r="S93" s="178">
        <f>IF('Funding Allocation Parameters'!$C$5="Basic Library Subsidy", 0, IF('Funding Allocation Parameters'!$C$5="Grant funding", 0, IF('Funding Allocation Parameters'!$C$5="Other author funding",  MIN(O93*('Funding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" s="178">
        <f>IF('Funding Allocation Parameters'!$C$5="Basic Library Subsidy", MIN(O93*('Funding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MIN($O93*(VLOOKUP(CONCATENATE($A93, 'Funding Allocation Parameters'!$I$5), 'Library Subsidy Complex'!$C$2:$J$55, 6, FALSE)), VLOOKUP(CONCATENATE($A93, 'Funding Allocation Parameters'!$I$5), 'Library Subsidy Complex'!$C$2:$J$55, 8, FALSE)), 0)))))</f>
        <v>1189</v>
      </c>
      <c r="U93" s="178">
        <f>IF('Funding Allocation Parameters'!$C$5="Basic Library Subsidy", 0, IF('Funding Allocation Parameters'!$C$5="Grant funding", 0, IF('Funding Allocation Parameters'!$C$5="Other author funding",  MIN(O93*('Funding Allocation Parameters'!$E$5), 'Funding Allocation Parameters'!$G$5), IF('Funding Allocation Parameters'!$C$5="Any discretionary funds (grants if available, other if no grants)", MIN(O93*('Funding Allocation Parameters'!$E$5), 'Funding Allocation Parameters'!$G$5), IF('Funding Allocation Parameters'!$C$5="Complex Library Subsidy", 0, 0)))))</f>
        <v>0</v>
      </c>
      <c r="V93" s="177">
        <f t="shared" si="35"/>
        <v>45.226800000000139</v>
      </c>
      <c r="W93" s="177">
        <f t="shared" si="36"/>
        <v>45.226800000000139</v>
      </c>
      <c r="X93" s="179">
        <f>IF('Funding Allocation Parameters'!$C$6="Basic Library Subsidy", MIN(V93*'Funding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MIN(V93*VLOOKUP(CONCATENATE($A93, 'Funding Allocation Parameters'!$I$6), 'Library Subsidy Complex'!$C$2:$J$55, 2, FALSE), VLOOKUP(CONCATENATE($A93, 'Funding Allocation Parameters'!$I$6), 'Library Subsidy Complex'!$C$2:$J$55, 4, FALSE)), 0)))))</f>
        <v>0</v>
      </c>
      <c r="Y93" s="179">
        <f>IF('Funding Allocation Parameters'!$C$6="Basic Library Subsidy", 0, IF('Funding Allocation Parameters'!$C$6="Grant funding",MIN(V93*'Funding Allocation Parameters'!$E$6, 'Funding Allocation Parameters'!$G$6), IF('Funding Allocation Parameters'!$C$6="Other author funding", 0, IF('Funding Allocation Parameters'!$C$6="Any discretionary funds (grants if available, other if no grants)", MIN(V93*'Funding Allocation Parameters'!$E$6, 'Funding Allocation Parameters'!$G$6), IF('Funding Allocation Parameters'!$C$6="Complex Library Subsidy", 0, 0)))))</f>
        <v>45.226800000000139</v>
      </c>
      <c r="Z93" s="179">
        <f>IF('Funding Allocation Parameters'!$C$6="Basic Library Subsidy", 0, IF('Funding Allocation Parameters'!$C$6="Grant funding", 0, IF('Funding Allocation Parameters'!$C$6="Other author funding",  MIN(V93*'Funding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" s="179">
        <f>IF('Funding Allocation Parameters'!$C$6="Basic Library Subsidy", MIN(W93*'Funding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MIN(W93*VLOOKUP(CONCATENATE($A93, 'Funding Allocation Parameters'!$I$6), 'Library Subsidy Complex'!$C$2:$J$55, 3, FALSE), VLOOKUP(CONCATENATE($A93, 'Funding Allocation Parameters'!$I$6), 'Library Subsidy Complex'!$C$2:$J$55, 5, FALSE)), 0)))))</f>
        <v>0</v>
      </c>
      <c r="AB93" s="179">
        <f>IF('Funding Allocation Parameters'!$C$6="Basic Library Subsidy", 0, IF('Funding Allocation Parameters'!$C$6="Grant funding", 0, IF('Funding Allocation Parameters'!$C$6="Other author funding",  MIN(W93*'Funding Allocation Parameters'!$E$6, 'Funding Allocation Parameters'!$G$6), IF('Funding Allocation Parameters'!$C$6="Any discretionary funds (grants if available, other if no grants)", MIN(W93*'Funding Allocation Parameters'!$E$6, 'Funding Allocation Parameters'!$G$6), IF('Funding Allocation Parameters'!$C$6="Complex Library Subsidy", 0, 0)))))</f>
        <v>45.226800000000139</v>
      </c>
      <c r="AC93" s="177">
        <f t="shared" si="37"/>
        <v>0</v>
      </c>
      <c r="AD93" s="177">
        <f t="shared" si="38"/>
        <v>0</v>
      </c>
      <c r="AE93" s="180">
        <f>IF('Funding Allocation Parameters'!$C$7="Basic Library Subsidy", MIN(AC93*'Funding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MIN(AC93*VLOOKUP(CONCATENATE($A93, 'Funding Allocation Parameters'!$I$7), 'Library Subsidy Complex'!$C$2:$J$55, 2, FALSE), VLOOKUP(CONCATENATE($A93, 'Funding Allocation Parameters'!$I$7), 'Library Subsidy Complex'!$C$2:$J$55, 4, FALSE)), 0)))))</f>
        <v>0</v>
      </c>
      <c r="AF93" s="180">
        <f>IF('Funding Allocation Parameters'!$C$7="Basic Library Subsidy", 0, IF('Funding Allocation Parameters'!$C$7="Grant funding",MIN(AC93*'Funding Allocation Parameters'!$E$7, 'Funding Allocation Parameters'!$G$7), IF('Funding Allocation Parameters'!$C$7="Other author funding", 0, IF('Funding Allocation Parameters'!$C$7="Any discretionary funds (grants if available, other if no grants)", MIN(AC93*'Funding Allocation Parameters'!$E$7, 'Funding Allocation Parameters'!$G$7), IF('Funding Allocation Parameters'!$C$7="Complex Library Subsidy", 0, 0)))))</f>
        <v>0</v>
      </c>
      <c r="AG93" s="180">
        <f>IF('Funding Allocation Parameters'!$C$7="Basic Library Subsidy", 0, IF('Funding Allocation Parameters'!$C$7="Grant funding", 0, IF('Funding Allocation Parameters'!$C$7="Other author funding",  MIN(AC93*'Funding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" s="180">
        <f>IF('Funding Allocation Parameters'!$C$7="Basic Library Subsidy", MIN(AD93*'Funding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MIN(AD93*VLOOKUP(CONCATENATE($A93, 'Funding Allocation Parameters'!$I$7), 'Library Subsidy Complex'!$C$2:$J$55, 3, FALSE), VLOOKUP(CONCATENATE($A93, 'Funding Allocation Parameters'!$I$7), 'Library Subsidy Complex'!$C$2:$J$55, 5, FALSE)), 0)))))</f>
        <v>0</v>
      </c>
      <c r="AI93" s="180">
        <f>IF('Funding Allocation Parameters'!$C$7="Basic Library Subsidy", 0, IF('Funding Allocation Parameters'!$C$7="Grant funding", 0, IF('Funding Allocation Parameters'!$C$7="Other author funding",  MIN(AD93*'Funding Allocation Parameters'!$E$7, 'Funding Allocation Parameters'!$G$7), IF('Funding Allocation Parameters'!$C$7="Any discretionary funds (grants if available, other if no grants)", MIN(AD93*'Funding Allocation Parameters'!$E$7, 'Funding Allocation Parameters'!$G$7), IF('Funding Allocation Parameters'!$C$7="Complex Library Subsidy", 0, 0)))))</f>
        <v>0</v>
      </c>
      <c r="AJ93" s="177">
        <f t="shared" si="39"/>
        <v>0</v>
      </c>
      <c r="AK93" s="177">
        <f t="shared" si="40"/>
        <v>0</v>
      </c>
      <c r="AL93" s="181">
        <f>IF('Funding Allocation Parameters'!$C$8="Basic Library Subsidy", MIN(AJ93*'Funding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MIN(AJ93*VLOOKUP(CONCATENATE($A93, 'Funding Allocation Parameters'!$I$8), 'Library Subsidy Complex'!$C$2:$J$55, 2, FALSE), VLOOKUP(CONCATENATE($A93, 'Funding Allocation Parameters'!$I$8), 'Library Subsidy Complex'!$C$2:$J$55, 4, FALSE)), 0)))))</f>
        <v>0</v>
      </c>
      <c r="AM93" s="181">
        <f>IF('Funding Allocation Parameters'!$C$8="Basic Library Subsidy", 0, IF('Funding Allocation Parameters'!$C$8="Grant funding",MIN(AJ93*'Funding Allocation Parameters'!$E$8, 'Funding Allocation Parameters'!$G$8), IF('Funding Allocation Parameters'!$C$8="Other author funding", 0, IF('Funding Allocation Parameters'!$C$8="Any discretionary funds (grants if available, other if no grants)", MIN(AJ93*'Funding Allocation Parameters'!$E$8, 'Funding Allocation Parameters'!$G$8), IF('Funding Allocation Parameters'!$C$8="Complex Library Subsidy", 0, 0)))))</f>
        <v>0</v>
      </c>
      <c r="AN93" s="181">
        <f>IF('Funding Allocation Parameters'!$C$8="Basic Library Subsidy", 0, IF('Funding Allocation Parameters'!$C$8="Grant funding", 0, IF('Funding Allocation Parameters'!$C$8="Other author funding",  MIN(AJ93*'Funding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" s="181">
        <f>IF('Funding Allocation Parameters'!$C$8="Basic Library Subsidy", MIN(AK93*'Funding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MIN(AK93*VLOOKUP(CONCATENATE($A93, 'Funding Allocation Parameters'!$I$8), 'Library Subsidy Complex'!$C$2:$J$55, 3, FALSE), VLOOKUP(CONCATENATE($A93, 'Funding Allocation Parameters'!$I$8), 'Library Subsidy Complex'!$C$2:$J$55, 5, FALSE)), 0)))))</f>
        <v>0</v>
      </c>
      <c r="AP93" s="181">
        <f>IF('Funding Allocation Parameters'!$C$8="Basic Library Subsidy", 0, IF('Funding Allocation Parameters'!$C$8="Grant funding", 0, IF('Funding Allocation Parameters'!$C$8="Other author funding",  MIN(AK93*'Funding Allocation Parameters'!$E$8, 'Funding Allocation Parameters'!$G$8), IF('Funding Allocation Parameters'!$C$8="Any discretionary funds (grants if available, other if no grants)", MIN(AK93*'Funding Allocation Parameters'!$E$8, 'Funding Allocation Parameters'!$G$8), IF('Funding Allocation Parameters'!$C$8="Complex Library Subsidy", 0, 0)))))</f>
        <v>0</v>
      </c>
      <c r="AQ93" s="177">
        <f t="shared" si="41"/>
        <v>0</v>
      </c>
      <c r="AR93" s="177">
        <f t="shared" si="42"/>
        <v>0</v>
      </c>
      <c r="AS93" s="182">
        <f t="shared" si="43"/>
        <v>1189</v>
      </c>
      <c r="AT93" s="182">
        <f t="shared" si="44"/>
        <v>45.226800000000139</v>
      </c>
      <c r="AU93" s="182">
        <f t="shared" si="45"/>
        <v>0</v>
      </c>
      <c r="AV93" s="182">
        <f t="shared" si="46"/>
        <v>1189</v>
      </c>
      <c r="AW93" s="182">
        <f t="shared" si="47"/>
        <v>45.226800000000139</v>
      </c>
      <c r="AX93" s="183">
        <f t="shared" si="48"/>
        <v>0</v>
      </c>
      <c r="AY93" s="183">
        <f t="shared" si="49"/>
        <v>0</v>
      </c>
      <c r="AZ93" s="183">
        <f t="shared" si="50"/>
        <v>0</v>
      </c>
      <c r="BA93" s="183">
        <f t="shared" si="51"/>
        <v>0</v>
      </c>
      <c r="BB93" s="183">
        <f t="shared" si="52"/>
        <v>0</v>
      </c>
      <c r="BC93" s="184">
        <f t="shared" si="53"/>
        <v>0</v>
      </c>
      <c r="BD93" s="184">
        <f t="shared" si="54"/>
        <v>0</v>
      </c>
      <c r="BE93" s="184">
        <f t="shared" si="55"/>
        <v>0</v>
      </c>
      <c r="BF93" s="184">
        <f t="shared" si="56"/>
        <v>0</v>
      </c>
      <c r="BG93" s="102">
        <f t="shared" si="57"/>
        <v>0</v>
      </c>
      <c r="BH93" s="102">
        <f t="shared" si="58"/>
        <v>0</v>
      </c>
      <c r="BI93" s="102">
        <f t="shared" si="59"/>
        <v>0</v>
      </c>
      <c r="BJ93" s="102">
        <f t="shared" si="60"/>
        <v>0</v>
      </c>
      <c r="BK93" s="102">
        <f t="shared" si="61"/>
        <v>0</v>
      </c>
      <c r="BL93" s="102">
        <f t="shared" si="62"/>
        <v>0</v>
      </c>
      <c r="BN93" s="102"/>
    </row>
    <row r="94" spans="1:66" x14ac:dyDescent="0.25">
      <c r="A94" s="102" t="s">
        <v>23</v>
      </c>
      <c r="B94" s="102" t="s">
        <v>15</v>
      </c>
      <c r="C94" s="102" t="s">
        <v>10</v>
      </c>
      <c r="D94" s="102" t="s">
        <v>11</v>
      </c>
      <c r="E94" s="102">
        <v>21100356798</v>
      </c>
      <c r="F94" s="102" t="s">
        <v>9</v>
      </c>
      <c r="G94" s="102" t="s">
        <v>9</v>
      </c>
      <c r="H94" s="102">
        <v>0</v>
      </c>
      <c r="I94" s="102">
        <v>0</v>
      </c>
      <c r="J94" s="167">
        <f>IFERROR(H94*VLOOKUP(A94, 'Advanced Parameters'!$B$7:$G$20, 6, FALSE)*VLOOKUP(A94, 'Growth Parameters'!$B$6:$H$19, 6, FALSE), 0)</f>
        <v>0</v>
      </c>
      <c r="K94" s="167">
        <f>IFERROR(IF('Advanced Parameters'!$C$5="n",'Raw Data'!I94*VLOOKUP(A94,'Advanced Parameters'!$B$7:$G$20,6,FALSE),J94*VLOOKUP(A94,'Advanced Parameters'!$B$7:$G$20,2,FALSE))*VLOOKUP(A94, 'Growth Parameters'!$B$6:$H$19, 6, FALSE), 0)</f>
        <v>0</v>
      </c>
      <c r="L94" s="167">
        <f t="shared" si="63"/>
        <v>0</v>
      </c>
      <c r="M94" s="168" t="str">
        <f>IFERROR(IF(G94="NA","NA",IF(G94&gt;'APC Parameters'!$K$6+VLOOKUP('Raw Data'!A94, 'APC Parameters'!$H$7:$L$20, 4, FALSE), 'APC Parameters'!$L$6+VLOOKUP('Raw Data'!A94, 'APC Parameters'!$H$7:$L$20, 5, FALSE), G94*('APC Parameters'!$J$6+VLOOKUP('Raw Data'!A94, 'APC Parameters'!$H$7:$L$20, 3, FALSE))+'APC Parameters'!$I$6+VLOOKUP('Raw Data'!A94, 'APC Parameters'!$H$7:$L$20, 2, FALSE))), 0)</f>
        <v>NA</v>
      </c>
      <c r="N94" s="168" t="str">
        <f t="shared" si="33"/>
        <v>NA</v>
      </c>
      <c r="O94" s="168">
        <f>IFERROR(IF(M94="NA",VLOOKUP(D94,'Internal Calculations'!$B$10:$C$11,2,FALSE), M94)*VLOOKUP(A94, 'Growth Parameters'!$B$6:$H$19, 7, FALSE), 0)</f>
        <v>1630.6479670175063</v>
      </c>
      <c r="P94" s="177">
        <f t="shared" si="34"/>
        <v>0</v>
      </c>
      <c r="Q94" s="178">
        <f>IF('Funding Allocation Parameters'!$C$5="Basic Library Subsidy", MIN(O94*('Funding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MIN($O94*(VLOOKUP(CONCATENATE($A94, 'Funding Allocation Parameters'!$I$5), 'Library Subsidy Complex'!$C$2:$J$55, 2, FALSE)), VLOOKUP(CONCATENATE($A94, 'Funding Allocation Parameters'!$I$5), 'Library Subsidy Complex'!$C$2:$J$55, 4, FALSE)), 0)))))</f>
        <v>1189</v>
      </c>
      <c r="R94" s="178">
        <f>IF('Funding Allocation Parameters'!$C$5="Basic Library Subsidy", 0, IF('Funding Allocation Parameters'!$C$5="Grant funding",MIN(O94*('Funding Allocation Parameters'!$E$5), 'Funding Allocation Parameters'!$G$5), IF('Funding Allocation Parameters'!$C$5="Other author funding", 0, IF('Funding Allocation Parameters'!$C$5="Any discretionary funds (grants if available, other if no grants)", MIN(O94*('Funding Allocation Parameters'!$E$5), 'Funding Allocation Parameters'!$G$5), IF('Funding Allocation Parameters'!$C$5="Complex Library Subsidy", 0, 0)))))</f>
        <v>0</v>
      </c>
      <c r="S94" s="178">
        <f>IF('Funding Allocation Parameters'!$C$5="Basic Library Subsidy", 0, IF('Funding Allocation Parameters'!$C$5="Grant funding", 0, IF('Funding Allocation Parameters'!$C$5="Other author funding",  MIN(O94*('Funding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" s="178">
        <f>IF('Funding Allocation Parameters'!$C$5="Basic Library Subsidy", MIN(O94*('Funding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MIN($O94*(VLOOKUP(CONCATENATE($A94, 'Funding Allocation Parameters'!$I$5), 'Library Subsidy Complex'!$C$2:$J$55, 6, FALSE)), VLOOKUP(CONCATENATE($A94, 'Funding Allocation Parameters'!$I$5), 'Library Subsidy Complex'!$C$2:$J$55, 8, FALSE)), 0)))))</f>
        <v>1189</v>
      </c>
      <c r="U94" s="178">
        <f>IF('Funding Allocation Parameters'!$C$5="Basic Library Subsidy", 0, IF('Funding Allocation Parameters'!$C$5="Grant funding", 0, IF('Funding Allocation Parameters'!$C$5="Other author funding",  MIN(O94*('Funding Allocation Parameters'!$E$5), 'Funding Allocation Parameters'!$G$5), IF('Funding Allocation Parameters'!$C$5="Any discretionary funds (grants if available, other if no grants)", MIN(O94*('Funding Allocation Parameters'!$E$5), 'Funding Allocation Parameters'!$G$5), IF('Funding Allocation Parameters'!$C$5="Complex Library Subsidy", 0, 0)))))</f>
        <v>0</v>
      </c>
      <c r="V94" s="177">
        <f t="shared" si="35"/>
        <v>441.64796701750629</v>
      </c>
      <c r="W94" s="177">
        <f t="shared" si="36"/>
        <v>441.64796701750629</v>
      </c>
      <c r="X94" s="179">
        <f>IF('Funding Allocation Parameters'!$C$6="Basic Library Subsidy", MIN(V94*'Funding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MIN(V94*VLOOKUP(CONCATENATE($A94, 'Funding Allocation Parameters'!$I$6), 'Library Subsidy Complex'!$C$2:$J$55, 2, FALSE), VLOOKUP(CONCATENATE($A94, 'Funding Allocation Parameters'!$I$6), 'Library Subsidy Complex'!$C$2:$J$55, 4, FALSE)), 0)))))</f>
        <v>0</v>
      </c>
      <c r="Y94" s="179">
        <f>IF('Funding Allocation Parameters'!$C$6="Basic Library Subsidy", 0, IF('Funding Allocation Parameters'!$C$6="Grant funding",MIN(V94*'Funding Allocation Parameters'!$E$6, 'Funding Allocation Parameters'!$G$6), IF('Funding Allocation Parameters'!$C$6="Other author funding", 0, IF('Funding Allocation Parameters'!$C$6="Any discretionary funds (grants if available, other if no grants)", MIN(V94*'Funding Allocation Parameters'!$E$6, 'Funding Allocation Parameters'!$G$6), IF('Funding Allocation Parameters'!$C$6="Complex Library Subsidy", 0, 0)))))</f>
        <v>441.64796701750629</v>
      </c>
      <c r="Z94" s="179">
        <f>IF('Funding Allocation Parameters'!$C$6="Basic Library Subsidy", 0, IF('Funding Allocation Parameters'!$C$6="Grant funding", 0, IF('Funding Allocation Parameters'!$C$6="Other author funding",  MIN(V94*'Funding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" s="179">
        <f>IF('Funding Allocation Parameters'!$C$6="Basic Library Subsidy", MIN(W94*'Funding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MIN(W94*VLOOKUP(CONCATENATE($A94, 'Funding Allocation Parameters'!$I$6), 'Library Subsidy Complex'!$C$2:$J$55, 3, FALSE), VLOOKUP(CONCATENATE($A94, 'Funding Allocation Parameters'!$I$6), 'Library Subsidy Complex'!$C$2:$J$55, 5, FALSE)), 0)))))</f>
        <v>0</v>
      </c>
      <c r="AB94" s="179">
        <f>IF('Funding Allocation Parameters'!$C$6="Basic Library Subsidy", 0, IF('Funding Allocation Parameters'!$C$6="Grant funding", 0, IF('Funding Allocation Parameters'!$C$6="Other author funding",  MIN(W94*'Funding Allocation Parameters'!$E$6, 'Funding Allocation Parameters'!$G$6), IF('Funding Allocation Parameters'!$C$6="Any discretionary funds (grants if available, other if no grants)", MIN(W94*'Funding Allocation Parameters'!$E$6, 'Funding Allocation Parameters'!$G$6), IF('Funding Allocation Parameters'!$C$6="Complex Library Subsidy", 0, 0)))))</f>
        <v>441.64796701750629</v>
      </c>
      <c r="AC94" s="177">
        <f t="shared" si="37"/>
        <v>0</v>
      </c>
      <c r="AD94" s="177">
        <f t="shared" si="38"/>
        <v>0</v>
      </c>
      <c r="AE94" s="180">
        <f>IF('Funding Allocation Parameters'!$C$7="Basic Library Subsidy", MIN(AC94*'Funding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MIN(AC94*VLOOKUP(CONCATENATE($A94, 'Funding Allocation Parameters'!$I$7), 'Library Subsidy Complex'!$C$2:$J$55, 2, FALSE), VLOOKUP(CONCATENATE($A94, 'Funding Allocation Parameters'!$I$7), 'Library Subsidy Complex'!$C$2:$J$55, 4, FALSE)), 0)))))</f>
        <v>0</v>
      </c>
      <c r="AF94" s="180">
        <f>IF('Funding Allocation Parameters'!$C$7="Basic Library Subsidy", 0, IF('Funding Allocation Parameters'!$C$7="Grant funding",MIN(AC94*'Funding Allocation Parameters'!$E$7, 'Funding Allocation Parameters'!$G$7), IF('Funding Allocation Parameters'!$C$7="Other author funding", 0, IF('Funding Allocation Parameters'!$C$7="Any discretionary funds (grants if available, other if no grants)", MIN(AC94*'Funding Allocation Parameters'!$E$7, 'Funding Allocation Parameters'!$G$7), IF('Funding Allocation Parameters'!$C$7="Complex Library Subsidy", 0, 0)))))</f>
        <v>0</v>
      </c>
      <c r="AG94" s="180">
        <f>IF('Funding Allocation Parameters'!$C$7="Basic Library Subsidy", 0, IF('Funding Allocation Parameters'!$C$7="Grant funding", 0, IF('Funding Allocation Parameters'!$C$7="Other author funding",  MIN(AC94*'Funding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" s="180">
        <f>IF('Funding Allocation Parameters'!$C$7="Basic Library Subsidy", MIN(AD94*'Funding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MIN(AD94*VLOOKUP(CONCATENATE($A94, 'Funding Allocation Parameters'!$I$7), 'Library Subsidy Complex'!$C$2:$J$55, 3, FALSE), VLOOKUP(CONCATENATE($A94, 'Funding Allocation Parameters'!$I$7), 'Library Subsidy Complex'!$C$2:$J$55, 5, FALSE)), 0)))))</f>
        <v>0</v>
      </c>
      <c r="AI94" s="180">
        <f>IF('Funding Allocation Parameters'!$C$7="Basic Library Subsidy", 0, IF('Funding Allocation Parameters'!$C$7="Grant funding", 0, IF('Funding Allocation Parameters'!$C$7="Other author funding",  MIN(AD94*'Funding Allocation Parameters'!$E$7, 'Funding Allocation Parameters'!$G$7), IF('Funding Allocation Parameters'!$C$7="Any discretionary funds (grants if available, other if no grants)", MIN(AD94*'Funding Allocation Parameters'!$E$7, 'Funding Allocation Parameters'!$G$7), IF('Funding Allocation Parameters'!$C$7="Complex Library Subsidy", 0, 0)))))</f>
        <v>0</v>
      </c>
      <c r="AJ94" s="177">
        <f t="shared" si="39"/>
        <v>0</v>
      </c>
      <c r="AK94" s="177">
        <f t="shared" si="40"/>
        <v>0</v>
      </c>
      <c r="AL94" s="181">
        <f>IF('Funding Allocation Parameters'!$C$8="Basic Library Subsidy", MIN(AJ94*'Funding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MIN(AJ94*VLOOKUP(CONCATENATE($A94, 'Funding Allocation Parameters'!$I$8), 'Library Subsidy Complex'!$C$2:$J$55, 2, FALSE), VLOOKUP(CONCATENATE($A94, 'Funding Allocation Parameters'!$I$8), 'Library Subsidy Complex'!$C$2:$J$55, 4, FALSE)), 0)))))</f>
        <v>0</v>
      </c>
      <c r="AM94" s="181">
        <f>IF('Funding Allocation Parameters'!$C$8="Basic Library Subsidy", 0, IF('Funding Allocation Parameters'!$C$8="Grant funding",MIN(AJ94*'Funding Allocation Parameters'!$E$8, 'Funding Allocation Parameters'!$G$8), IF('Funding Allocation Parameters'!$C$8="Other author funding", 0, IF('Funding Allocation Parameters'!$C$8="Any discretionary funds (grants if available, other if no grants)", MIN(AJ94*'Funding Allocation Parameters'!$E$8, 'Funding Allocation Parameters'!$G$8), IF('Funding Allocation Parameters'!$C$8="Complex Library Subsidy", 0, 0)))))</f>
        <v>0</v>
      </c>
      <c r="AN94" s="181">
        <f>IF('Funding Allocation Parameters'!$C$8="Basic Library Subsidy", 0, IF('Funding Allocation Parameters'!$C$8="Grant funding", 0, IF('Funding Allocation Parameters'!$C$8="Other author funding",  MIN(AJ94*'Funding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" s="181">
        <f>IF('Funding Allocation Parameters'!$C$8="Basic Library Subsidy", MIN(AK94*'Funding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MIN(AK94*VLOOKUP(CONCATENATE($A94, 'Funding Allocation Parameters'!$I$8), 'Library Subsidy Complex'!$C$2:$J$55, 3, FALSE), VLOOKUP(CONCATENATE($A94, 'Funding Allocation Parameters'!$I$8), 'Library Subsidy Complex'!$C$2:$J$55, 5, FALSE)), 0)))))</f>
        <v>0</v>
      </c>
      <c r="AP94" s="181">
        <f>IF('Funding Allocation Parameters'!$C$8="Basic Library Subsidy", 0, IF('Funding Allocation Parameters'!$C$8="Grant funding", 0, IF('Funding Allocation Parameters'!$C$8="Other author funding",  MIN(AK94*'Funding Allocation Parameters'!$E$8, 'Funding Allocation Parameters'!$G$8), IF('Funding Allocation Parameters'!$C$8="Any discretionary funds (grants if available, other if no grants)", MIN(AK94*'Funding Allocation Parameters'!$E$8, 'Funding Allocation Parameters'!$G$8), IF('Funding Allocation Parameters'!$C$8="Complex Library Subsidy", 0, 0)))))</f>
        <v>0</v>
      </c>
      <c r="AQ94" s="177">
        <f t="shared" si="41"/>
        <v>0</v>
      </c>
      <c r="AR94" s="177">
        <f t="shared" si="42"/>
        <v>0</v>
      </c>
      <c r="AS94" s="182">
        <f t="shared" si="43"/>
        <v>1189</v>
      </c>
      <c r="AT94" s="182">
        <f t="shared" si="44"/>
        <v>441.64796701750629</v>
      </c>
      <c r="AU94" s="182">
        <f t="shared" si="45"/>
        <v>0</v>
      </c>
      <c r="AV94" s="182">
        <f t="shared" si="46"/>
        <v>1189</v>
      </c>
      <c r="AW94" s="182">
        <f t="shared" si="47"/>
        <v>441.64796701750629</v>
      </c>
      <c r="AX94" s="183">
        <f t="shared" si="48"/>
        <v>0</v>
      </c>
      <c r="AY94" s="183">
        <f t="shared" si="49"/>
        <v>0</v>
      </c>
      <c r="AZ94" s="183">
        <f t="shared" si="50"/>
        <v>0</v>
      </c>
      <c r="BA94" s="183">
        <f t="shared" si="51"/>
        <v>0</v>
      </c>
      <c r="BB94" s="183">
        <f t="shared" si="52"/>
        <v>0</v>
      </c>
      <c r="BC94" s="184">
        <f t="shared" si="53"/>
        <v>0</v>
      </c>
      <c r="BD94" s="184">
        <f t="shared" si="54"/>
        <v>0</v>
      </c>
      <c r="BE94" s="184">
        <f t="shared" si="55"/>
        <v>0</v>
      </c>
      <c r="BF94" s="184">
        <f t="shared" si="56"/>
        <v>0</v>
      </c>
      <c r="BG94" s="102">
        <f t="shared" si="57"/>
        <v>0</v>
      </c>
      <c r="BH94" s="102">
        <f t="shared" si="58"/>
        <v>0</v>
      </c>
      <c r="BI94" s="102">
        <f t="shared" si="59"/>
        <v>0</v>
      </c>
      <c r="BJ94" s="102">
        <f t="shared" si="60"/>
        <v>0</v>
      </c>
      <c r="BK94" s="102">
        <f t="shared" si="61"/>
        <v>0</v>
      </c>
      <c r="BL94" s="102">
        <f t="shared" si="62"/>
        <v>0</v>
      </c>
      <c r="BN94" s="102"/>
    </row>
    <row r="95" spans="1:66" x14ac:dyDescent="0.25">
      <c r="A95" s="102" t="s">
        <v>23</v>
      </c>
      <c r="B95" s="102" t="s">
        <v>15</v>
      </c>
      <c r="C95" s="102" t="s">
        <v>10</v>
      </c>
      <c r="D95" s="102" t="s">
        <v>11</v>
      </c>
      <c r="E95" s="102">
        <v>21100324689</v>
      </c>
      <c r="F95" s="102" t="s">
        <v>9</v>
      </c>
      <c r="G95" s="102" t="s">
        <v>9</v>
      </c>
      <c r="H95" s="102">
        <v>0</v>
      </c>
      <c r="I95" s="102">
        <v>0</v>
      </c>
      <c r="J95" s="167">
        <f>IFERROR(H95*VLOOKUP(A95, 'Advanced Parameters'!$B$7:$G$20, 6, FALSE)*VLOOKUP(A95, 'Growth Parameters'!$B$6:$H$19, 6, FALSE), 0)</f>
        <v>0</v>
      </c>
      <c r="K95" s="167">
        <f>IFERROR(IF('Advanced Parameters'!$C$5="n",'Raw Data'!I95*VLOOKUP(A95,'Advanced Parameters'!$B$7:$G$20,6,FALSE),J95*VLOOKUP(A95,'Advanced Parameters'!$B$7:$G$20,2,FALSE))*VLOOKUP(A95, 'Growth Parameters'!$B$6:$H$19, 6, FALSE), 0)</f>
        <v>0</v>
      </c>
      <c r="L95" s="167">
        <f t="shared" si="63"/>
        <v>0</v>
      </c>
      <c r="M95" s="168" t="str">
        <f>IFERROR(IF(G95="NA","NA",IF(G95&gt;'APC Parameters'!$K$6+VLOOKUP('Raw Data'!A95, 'APC Parameters'!$H$7:$L$20, 4, FALSE), 'APC Parameters'!$L$6+VLOOKUP('Raw Data'!A95, 'APC Parameters'!$H$7:$L$20, 5, FALSE), G95*('APC Parameters'!$J$6+VLOOKUP('Raw Data'!A95, 'APC Parameters'!$H$7:$L$20, 3, FALSE))+'APC Parameters'!$I$6+VLOOKUP('Raw Data'!A95, 'APC Parameters'!$H$7:$L$20, 2, FALSE))), 0)</f>
        <v>NA</v>
      </c>
      <c r="N95" s="168" t="str">
        <f t="shared" si="33"/>
        <v>NA</v>
      </c>
      <c r="O95" s="168">
        <f>IFERROR(IF(M95="NA",VLOOKUP(D95,'Internal Calculations'!$B$10:$C$11,2,FALSE), M95)*VLOOKUP(A95, 'Growth Parameters'!$B$6:$H$19, 7, FALSE), 0)</f>
        <v>1630.6479670175063</v>
      </c>
      <c r="P95" s="177">
        <f t="shared" si="34"/>
        <v>0</v>
      </c>
      <c r="Q95" s="178">
        <f>IF('Funding Allocation Parameters'!$C$5="Basic Library Subsidy", MIN(O95*('Funding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MIN($O95*(VLOOKUP(CONCATENATE($A95, 'Funding Allocation Parameters'!$I$5), 'Library Subsidy Complex'!$C$2:$J$55, 2, FALSE)), VLOOKUP(CONCATENATE($A95, 'Funding Allocation Parameters'!$I$5), 'Library Subsidy Complex'!$C$2:$J$55, 4, FALSE)), 0)))))</f>
        <v>1189</v>
      </c>
      <c r="R95" s="178">
        <f>IF('Funding Allocation Parameters'!$C$5="Basic Library Subsidy", 0, IF('Funding Allocation Parameters'!$C$5="Grant funding",MIN(O95*('Funding Allocation Parameters'!$E$5), 'Funding Allocation Parameters'!$G$5), IF('Funding Allocation Parameters'!$C$5="Other author funding", 0, IF('Funding Allocation Parameters'!$C$5="Any discretionary funds (grants if available, other if no grants)", MIN(O95*('Funding Allocation Parameters'!$E$5), 'Funding Allocation Parameters'!$G$5), IF('Funding Allocation Parameters'!$C$5="Complex Library Subsidy", 0, 0)))))</f>
        <v>0</v>
      </c>
      <c r="S95" s="178">
        <f>IF('Funding Allocation Parameters'!$C$5="Basic Library Subsidy", 0, IF('Funding Allocation Parameters'!$C$5="Grant funding", 0, IF('Funding Allocation Parameters'!$C$5="Other author funding",  MIN(O95*('Funding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" s="178">
        <f>IF('Funding Allocation Parameters'!$C$5="Basic Library Subsidy", MIN(O95*('Funding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MIN($O95*(VLOOKUP(CONCATENATE($A95, 'Funding Allocation Parameters'!$I$5), 'Library Subsidy Complex'!$C$2:$J$55, 6, FALSE)), VLOOKUP(CONCATENATE($A95, 'Funding Allocation Parameters'!$I$5), 'Library Subsidy Complex'!$C$2:$J$55, 8, FALSE)), 0)))))</f>
        <v>1189</v>
      </c>
      <c r="U95" s="178">
        <f>IF('Funding Allocation Parameters'!$C$5="Basic Library Subsidy", 0, IF('Funding Allocation Parameters'!$C$5="Grant funding", 0, IF('Funding Allocation Parameters'!$C$5="Other author funding",  MIN(O95*('Funding Allocation Parameters'!$E$5), 'Funding Allocation Parameters'!$G$5), IF('Funding Allocation Parameters'!$C$5="Any discretionary funds (grants if available, other if no grants)", MIN(O95*('Funding Allocation Parameters'!$E$5), 'Funding Allocation Parameters'!$G$5), IF('Funding Allocation Parameters'!$C$5="Complex Library Subsidy", 0, 0)))))</f>
        <v>0</v>
      </c>
      <c r="V95" s="177">
        <f t="shared" si="35"/>
        <v>441.64796701750629</v>
      </c>
      <c r="W95" s="177">
        <f t="shared" si="36"/>
        <v>441.64796701750629</v>
      </c>
      <c r="X95" s="179">
        <f>IF('Funding Allocation Parameters'!$C$6="Basic Library Subsidy", MIN(V95*'Funding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MIN(V95*VLOOKUP(CONCATENATE($A95, 'Funding Allocation Parameters'!$I$6), 'Library Subsidy Complex'!$C$2:$J$55, 2, FALSE), VLOOKUP(CONCATENATE($A95, 'Funding Allocation Parameters'!$I$6), 'Library Subsidy Complex'!$C$2:$J$55, 4, FALSE)), 0)))))</f>
        <v>0</v>
      </c>
      <c r="Y95" s="179">
        <f>IF('Funding Allocation Parameters'!$C$6="Basic Library Subsidy", 0, IF('Funding Allocation Parameters'!$C$6="Grant funding",MIN(V95*'Funding Allocation Parameters'!$E$6, 'Funding Allocation Parameters'!$G$6), IF('Funding Allocation Parameters'!$C$6="Other author funding", 0, IF('Funding Allocation Parameters'!$C$6="Any discretionary funds (grants if available, other if no grants)", MIN(V95*'Funding Allocation Parameters'!$E$6, 'Funding Allocation Parameters'!$G$6), IF('Funding Allocation Parameters'!$C$6="Complex Library Subsidy", 0, 0)))))</f>
        <v>441.64796701750629</v>
      </c>
      <c r="Z95" s="179">
        <f>IF('Funding Allocation Parameters'!$C$6="Basic Library Subsidy", 0, IF('Funding Allocation Parameters'!$C$6="Grant funding", 0, IF('Funding Allocation Parameters'!$C$6="Other author funding",  MIN(V95*'Funding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" s="179">
        <f>IF('Funding Allocation Parameters'!$C$6="Basic Library Subsidy", MIN(W95*'Funding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MIN(W95*VLOOKUP(CONCATENATE($A95, 'Funding Allocation Parameters'!$I$6), 'Library Subsidy Complex'!$C$2:$J$55, 3, FALSE), VLOOKUP(CONCATENATE($A95, 'Funding Allocation Parameters'!$I$6), 'Library Subsidy Complex'!$C$2:$J$55, 5, FALSE)), 0)))))</f>
        <v>0</v>
      </c>
      <c r="AB95" s="179">
        <f>IF('Funding Allocation Parameters'!$C$6="Basic Library Subsidy", 0, IF('Funding Allocation Parameters'!$C$6="Grant funding", 0, IF('Funding Allocation Parameters'!$C$6="Other author funding",  MIN(W95*'Funding Allocation Parameters'!$E$6, 'Funding Allocation Parameters'!$G$6), IF('Funding Allocation Parameters'!$C$6="Any discretionary funds (grants if available, other if no grants)", MIN(W95*'Funding Allocation Parameters'!$E$6, 'Funding Allocation Parameters'!$G$6), IF('Funding Allocation Parameters'!$C$6="Complex Library Subsidy", 0, 0)))))</f>
        <v>441.64796701750629</v>
      </c>
      <c r="AC95" s="177">
        <f t="shared" si="37"/>
        <v>0</v>
      </c>
      <c r="AD95" s="177">
        <f t="shared" si="38"/>
        <v>0</v>
      </c>
      <c r="AE95" s="180">
        <f>IF('Funding Allocation Parameters'!$C$7="Basic Library Subsidy", MIN(AC95*'Funding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MIN(AC95*VLOOKUP(CONCATENATE($A95, 'Funding Allocation Parameters'!$I$7), 'Library Subsidy Complex'!$C$2:$J$55, 2, FALSE), VLOOKUP(CONCATENATE($A95, 'Funding Allocation Parameters'!$I$7), 'Library Subsidy Complex'!$C$2:$J$55, 4, FALSE)), 0)))))</f>
        <v>0</v>
      </c>
      <c r="AF95" s="180">
        <f>IF('Funding Allocation Parameters'!$C$7="Basic Library Subsidy", 0, IF('Funding Allocation Parameters'!$C$7="Grant funding",MIN(AC95*'Funding Allocation Parameters'!$E$7, 'Funding Allocation Parameters'!$G$7), IF('Funding Allocation Parameters'!$C$7="Other author funding", 0, IF('Funding Allocation Parameters'!$C$7="Any discretionary funds (grants if available, other if no grants)", MIN(AC95*'Funding Allocation Parameters'!$E$7, 'Funding Allocation Parameters'!$G$7), IF('Funding Allocation Parameters'!$C$7="Complex Library Subsidy", 0, 0)))))</f>
        <v>0</v>
      </c>
      <c r="AG95" s="180">
        <f>IF('Funding Allocation Parameters'!$C$7="Basic Library Subsidy", 0, IF('Funding Allocation Parameters'!$C$7="Grant funding", 0, IF('Funding Allocation Parameters'!$C$7="Other author funding",  MIN(AC95*'Funding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" s="180">
        <f>IF('Funding Allocation Parameters'!$C$7="Basic Library Subsidy", MIN(AD95*'Funding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MIN(AD95*VLOOKUP(CONCATENATE($A95, 'Funding Allocation Parameters'!$I$7), 'Library Subsidy Complex'!$C$2:$J$55, 3, FALSE), VLOOKUP(CONCATENATE($A95, 'Funding Allocation Parameters'!$I$7), 'Library Subsidy Complex'!$C$2:$J$55, 5, FALSE)), 0)))))</f>
        <v>0</v>
      </c>
      <c r="AI95" s="180">
        <f>IF('Funding Allocation Parameters'!$C$7="Basic Library Subsidy", 0, IF('Funding Allocation Parameters'!$C$7="Grant funding", 0, IF('Funding Allocation Parameters'!$C$7="Other author funding",  MIN(AD95*'Funding Allocation Parameters'!$E$7, 'Funding Allocation Parameters'!$G$7), IF('Funding Allocation Parameters'!$C$7="Any discretionary funds (grants if available, other if no grants)", MIN(AD95*'Funding Allocation Parameters'!$E$7, 'Funding Allocation Parameters'!$G$7), IF('Funding Allocation Parameters'!$C$7="Complex Library Subsidy", 0, 0)))))</f>
        <v>0</v>
      </c>
      <c r="AJ95" s="177">
        <f t="shared" si="39"/>
        <v>0</v>
      </c>
      <c r="AK95" s="177">
        <f t="shared" si="40"/>
        <v>0</v>
      </c>
      <c r="AL95" s="181">
        <f>IF('Funding Allocation Parameters'!$C$8="Basic Library Subsidy", MIN(AJ95*'Funding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MIN(AJ95*VLOOKUP(CONCATENATE($A95, 'Funding Allocation Parameters'!$I$8), 'Library Subsidy Complex'!$C$2:$J$55, 2, FALSE), VLOOKUP(CONCATENATE($A95, 'Funding Allocation Parameters'!$I$8), 'Library Subsidy Complex'!$C$2:$J$55, 4, FALSE)), 0)))))</f>
        <v>0</v>
      </c>
      <c r="AM95" s="181">
        <f>IF('Funding Allocation Parameters'!$C$8="Basic Library Subsidy", 0, IF('Funding Allocation Parameters'!$C$8="Grant funding",MIN(AJ95*'Funding Allocation Parameters'!$E$8, 'Funding Allocation Parameters'!$G$8), IF('Funding Allocation Parameters'!$C$8="Other author funding", 0, IF('Funding Allocation Parameters'!$C$8="Any discretionary funds (grants if available, other if no grants)", MIN(AJ95*'Funding Allocation Parameters'!$E$8, 'Funding Allocation Parameters'!$G$8), IF('Funding Allocation Parameters'!$C$8="Complex Library Subsidy", 0, 0)))))</f>
        <v>0</v>
      </c>
      <c r="AN95" s="181">
        <f>IF('Funding Allocation Parameters'!$C$8="Basic Library Subsidy", 0, IF('Funding Allocation Parameters'!$C$8="Grant funding", 0, IF('Funding Allocation Parameters'!$C$8="Other author funding",  MIN(AJ95*'Funding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" s="181">
        <f>IF('Funding Allocation Parameters'!$C$8="Basic Library Subsidy", MIN(AK95*'Funding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MIN(AK95*VLOOKUP(CONCATENATE($A95, 'Funding Allocation Parameters'!$I$8), 'Library Subsidy Complex'!$C$2:$J$55, 3, FALSE), VLOOKUP(CONCATENATE($A95, 'Funding Allocation Parameters'!$I$8), 'Library Subsidy Complex'!$C$2:$J$55, 5, FALSE)), 0)))))</f>
        <v>0</v>
      </c>
      <c r="AP95" s="181">
        <f>IF('Funding Allocation Parameters'!$C$8="Basic Library Subsidy", 0, IF('Funding Allocation Parameters'!$C$8="Grant funding", 0, IF('Funding Allocation Parameters'!$C$8="Other author funding",  MIN(AK95*'Funding Allocation Parameters'!$E$8, 'Funding Allocation Parameters'!$G$8), IF('Funding Allocation Parameters'!$C$8="Any discretionary funds (grants if available, other if no grants)", MIN(AK95*'Funding Allocation Parameters'!$E$8, 'Funding Allocation Parameters'!$G$8), IF('Funding Allocation Parameters'!$C$8="Complex Library Subsidy", 0, 0)))))</f>
        <v>0</v>
      </c>
      <c r="AQ95" s="177">
        <f t="shared" si="41"/>
        <v>0</v>
      </c>
      <c r="AR95" s="177">
        <f t="shared" si="42"/>
        <v>0</v>
      </c>
      <c r="AS95" s="182">
        <f t="shared" si="43"/>
        <v>1189</v>
      </c>
      <c r="AT95" s="182">
        <f t="shared" si="44"/>
        <v>441.64796701750629</v>
      </c>
      <c r="AU95" s="182">
        <f t="shared" si="45"/>
        <v>0</v>
      </c>
      <c r="AV95" s="182">
        <f t="shared" si="46"/>
        <v>1189</v>
      </c>
      <c r="AW95" s="182">
        <f t="shared" si="47"/>
        <v>441.64796701750629</v>
      </c>
      <c r="AX95" s="183">
        <f t="shared" si="48"/>
        <v>0</v>
      </c>
      <c r="AY95" s="183">
        <f t="shared" si="49"/>
        <v>0</v>
      </c>
      <c r="AZ95" s="183">
        <f t="shared" si="50"/>
        <v>0</v>
      </c>
      <c r="BA95" s="183">
        <f t="shared" si="51"/>
        <v>0</v>
      </c>
      <c r="BB95" s="183">
        <f t="shared" si="52"/>
        <v>0</v>
      </c>
      <c r="BC95" s="184">
        <f t="shared" si="53"/>
        <v>0</v>
      </c>
      <c r="BD95" s="184">
        <f t="shared" si="54"/>
        <v>0</v>
      </c>
      <c r="BE95" s="184">
        <f t="shared" si="55"/>
        <v>0</v>
      </c>
      <c r="BF95" s="184">
        <f t="shared" si="56"/>
        <v>0</v>
      </c>
      <c r="BG95" s="102">
        <f t="shared" si="57"/>
        <v>0</v>
      </c>
      <c r="BH95" s="102">
        <f t="shared" si="58"/>
        <v>0</v>
      </c>
      <c r="BI95" s="102">
        <f t="shared" si="59"/>
        <v>0</v>
      </c>
      <c r="BJ95" s="102">
        <f t="shared" si="60"/>
        <v>0</v>
      </c>
      <c r="BK95" s="102">
        <f t="shared" si="61"/>
        <v>0</v>
      </c>
      <c r="BL95" s="102">
        <f t="shared" si="62"/>
        <v>0</v>
      </c>
      <c r="BN95" s="102"/>
    </row>
    <row r="96" spans="1:66" x14ac:dyDescent="0.25">
      <c r="A96" s="102" t="s">
        <v>25</v>
      </c>
      <c r="B96" s="102" t="s">
        <v>8</v>
      </c>
      <c r="C96" s="102" t="s">
        <v>10</v>
      </c>
      <c r="D96" s="102" t="s">
        <v>11</v>
      </c>
      <c r="E96" s="102">
        <v>19900192137</v>
      </c>
      <c r="F96" s="102" t="s">
        <v>9</v>
      </c>
      <c r="G96" s="102">
        <v>1.24</v>
      </c>
      <c r="H96" s="102">
        <v>0.50395256916996001</v>
      </c>
      <c r="I96" s="102">
        <v>0.25096837944664002</v>
      </c>
      <c r="J96" s="167">
        <f>IFERROR(H96*VLOOKUP(A96, 'Advanced Parameters'!$B$7:$G$20, 6, FALSE)*VLOOKUP(A96, 'Growth Parameters'!$B$6:$H$19, 6, FALSE), 0)</f>
        <v>0.50395256916996001</v>
      </c>
      <c r="K96" s="167">
        <f>IFERROR(IF('Advanced Parameters'!$C$5="n",'Raw Data'!I96*VLOOKUP(A96,'Advanced Parameters'!$B$7:$G$20,6,FALSE),J96*VLOOKUP(A96,'Advanced Parameters'!$B$7:$G$20,2,FALSE))*VLOOKUP(A96, 'Growth Parameters'!$B$6:$H$19, 6, FALSE), 0)</f>
        <v>0.25096837944664002</v>
      </c>
      <c r="L96" s="167">
        <f t="shared" si="63"/>
        <v>0.25298418972331999</v>
      </c>
      <c r="M96" s="168">
        <f>IFERROR(IF(G96="NA","NA",IF(G96&gt;'APC Parameters'!$K$6+VLOOKUP('Raw Data'!A96, 'APC Parameters'!$H$7:$L$20, 4, FALSE), 'APC Parameters'!$L$6+VLOOKUP('Raw Data'!A96, 'APC Parameters'!$H$7:$L$20, 5, FALSE), G96*('APC Parameters'!$J$6+VLOOKUP('Raw Data'!A96, 'APC Parameters'!$H$7:$L$20, 3, FALSE))+'APC Parameters'!$I$6+VLOOKUP('Raw Data'!A96, 'APC Parameters'!$H$7:$L$20, 2, FALSE))), 0)</f>
        <v>2027.336</v>
      </c>
      <c r="N96" s="168">
        <f t="shared" si="33"/>
        <v>1021.6811857707501</v>
      </c>
      <c r="O96" s="168">
        <f>IFERROR(IF(M96="NA",VLOOKUP(D96,'Internal Calculations'!$B$10:$C$11,2,FALSE), M96)*VLOOKUP(A96, 'Growth Parameters'!$B$6:$H$19, 7, FALSE), 0)</f>
        <v>2027.336</v>
      </c>
      <c r="P96" s="177">
        <f t="shared" si="34"/>
        <v>1021.6811857707501</v>
      </c>
      <c r="Q96" s="178">
        <f>IF('Funding Allocation Parameters'!$C$5="Basic Library Subsidy", MIN(O96*('Funding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MIN($O96*(VLOOKUP(CONCATENATE($A96, 'Funding Allocation Parameters'!$I$5), 'Library Subsidy Complex'!$C$2:$J$55, 2, FALSE)), VLOOKUP(CONCATENATE($A96, 'Funding Allocation Parameters'!$I$5), 'Library Subsidy Complex'!$C$2:$J$55, 4, FALSE)), 0)))))</f>
        <v>1189</v>
      </c>
      <c r="R96" s="178">
        <f>IF('Funding Allocation Parameters'!$C$5="Basic Library Subsidy", 0, IF('Funding Allocation Parameters'!$C$5="Grant funding",MIN(O96*('Funding Allocation Parameters'!$E$5), 'Funding Allocation Parameters'!$G$5), IF('Funding Allocation Parameters'!$C$5="Other author funding", 0, IF('Funding Allocation Parameters'!$C$5="Any discretionary funds (grants if available, other if no grants)", MIN(O96*('Funding Allocation Parameters'!$E$5), 'Funding Allocation Parameters'!$G$5), IF('Funding Allocation Parameters'!$C$5="Complex Library Subsidy", 0, 0)))))</f>
        <v>0</v>
      </c>
      <c r="S96" s="178">
        <f>IF('Funding Allocation Parameters'!$C$5="Basic Library Subsidy", 0, IF('Funding Allocation Parameters'!$C$5="Grant funding", 0, IF('Funding Allocation Parameters'!$C$5="Other author funding",  MIN(O96*('Funding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" s="178">
        <f>IF('Funding Allocation Parameters'!$C$5="Basic Library Subsidy", MIN(O96*('Funding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MIN($O96*(VLOOKUP(CONCATENATE($A96, 'Funding Allocation Parameters'!$I$5), 'Library Subsidy Complex'!$C$2:$J$55, 6, FALSE)), VLOOKUP(CONCATENATE($A96, 'Funding Allocation Parameters'!$I$5), 'Library Subsidy Complex'!$C$2:$J$55, 8, FALSE)), 0)))))</f>
        <v>1189</v>
      </c>
      <c r="U96" s="178">
        <f>IF('Funding Allocation Parameters'!$C$5="Basic Library Subsidy", 0, IF('Funding Allocation Parameters'!$C$5="Grant funding", 0, IF('Funding Allocation Parameters'!$C$5="Other author funding",  MIN(O96*('Funding Allocation Parameters'!$E$5), 'Funding Allocation Parameters'!$G$5), IF('Funding Allocation Parameters'!$C$5="Any discretionary funds (grants if available, other if no grants)", MIN(O96*('Funding Allocation Parameters'!$E$5), 'Funding Allocation Parameters'!$G$5), IF('Funding Allocation Parameters'!$C$5="Complex Library Subsidy", 0, 0)))))</f>
        <v>0</v>
      </c>
      <c r="V96" s="177">
        <f t="shared" si="35"/>
        <v>838.33600000000001</v>
      </c>
      <c r="W96" s="177">
        <f t="shared" si="36"/>
        <v>838.33600000000001</v>
      </c>
      <c r="X96" s="179">
        <f>IF('Funding Allocation Parameters'!$C$6="Basic Library Subsidy", MIN(V96*'Funding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MIN(V96*VLOOKUP(CONCATENATE($A96, 'Funding Allocation Parameters'!$I$6), 'Library Subsidy Complex'!$C$2:$J$55, 2, FALSE), VLOOKUP(CONCATENATE($A96, 'Funding Allocation Parameters'!$I$6), 'Library Subsidy Complex'!$C$2:$J$55, 4, FALSE)), 0)))))</f>
        <v>0</v>
      </c>
      <c r="Y96" s="179">
        <f>IF('Funding Allocation Parameters'!$C$6="Basic Library Subsidy", 0, IF('Funding Allocation Parameters'!$C$6="Grant funding",MIN(V96*'Funding Allocation Parameters'!$E$6, 'Funding Allocation Parameters'!$G$6), IF('Funding Allocation Parameters'!$C$6="Other author funding", 0, IF('Funding Allocation Parameters'!$C$6="Any discretionary funds (grants if available, other if no grants)", MIN(V96*'Funding Allocation Parameters'!$E$6, 'Funding Allocation Parameters'!$G$6), IF('Funding Allocation Parameters'!$C$6="Complex Library Subsidy", 0, 0)))))</f>
        <v>838.33600000000001</v>
      </c>
      <c r="Z96" s="179">
        <f>IF('Funding Allocation Parameters'!$C$6="Basic Library Subsidy", 0, IF('Funding Allocation Parameters'!$C$6="Grant funding", 0, IF('Funding Allocation Parameters'!$C$6="Other author funding",  MIN(V96*'Funding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" s="179">
        <f>IF('Funding Allocation Parameters'!$C$6="Basic Library Subsidy", MIN(W96*'Funding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MIN(W96*VLOOKUP(CONCATENATE($A96, 'Funding Allocation Parameters'!$I$6), 'Library Subsidy Complex'!$C$2:$J$55, 3, FALSE), VLOOKUP(CONCATENATE($A96, 'Funding Allocation Parameters'!$I$6), 'Library Subsidy Complex'!$C$2:$J$55, 5, FALSE)), 0)))))</f>
        <v>0</v>
      </c>
      <c r="AB96" s="179">
        <f>IF('Funding Allocation Parameters'!$C$6="Basic Library Subsidy", 0, IF('Funding Allocation Parameters'!$C$6="Grant funding", 0, IF('Funding Allocation Parameters'!$C$6="Other author funding",  MIN(W96*'Funding Allocation Parameters'!$E$6, 'Funding Allocation Parameters'!$G$6), IF('Funding Allocation Parameters'!$C$6="Any discretionary funds (grants if available, other if no grants)", MIN(W96*'Funding Allocation Parameters'!$E$6, 'Funding Allocation Parameters'!$G$6), IF('Funding Allocation Parameters'!$C$6="Complex Library Subsidy", 0, 0)))))</f>
        <v>838.33600000000001</v>
      </c>
      <c r="AC96" s="177">
        <f t="shared" si="37"/>
        <v>0</v>
      </c>
      <c r="AD96" s="177">
        <f t="shared" si="38"/>
        <v>0</v>
      </c>
      <c r="AE96" s="180">
        <f>IF('Funding Allocation Parameters'!$C$7="Basic Library Subsidy", MIN(AC96*'Funding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MIN(AC96*VLOOKUP(CONCATENATE($A96, 'Funding Allocation Parameters'!$I$7), 'Library Subsidy Complex'!$C$2:$J$55, 2, FALSE), VLOOKUP(CONCATENATE($A96, 'Funding Allocation Parameters'!$I$7), 'Library Subsidy Complex'!$C$2:$J$55, 4, FALSE)), 0)))))</f>
        <v>0</v>
      </c>
      <c r="AF96" s="180">
        <f>IF('Funding Allocation Parameters'!$C$7="Basic Library Subsidy", 0, IF('Funding Allocation Parameters'!$C$7="Grant funding",MIN(AC96*'Funding Allocation Parameters'!$E$7, 'Funding Allocation Parameters'!$G$7), IF('Funding Allocation Parameters'!$C$7="Other author funding", 0, IF('Funding Allocation Parameters'!$C$7="Any discretionary funds (grants if available, other if no grants)", MIN(AC96*'Funding Allocation Parameters'!$E$7, 'Funding Allocation Parameters'!$G$7), IF('Funding Allocation Parameters'!$C$7="Complex Library Subsidy", 0, 0)))))</f>
        <v>0</v>
      </c>
      <c r="AG96" s="180">
        <f>IF('Funding Allocation Parameters'!$C$7="Basic Library Subsidy", 0, IF('Funding Allocation Parameters'!$C$7="Grant funding", 0, IF('Funding Allocation Parameters'!$C$7="Other author funding",  MIN(AC96*'Funding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" s="180">
        <f>IF('Funding Allocation Parameters'!$C$7="Basic Library Subsidy", MIN(AD96*'Funding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MIN(AD96*VLOOKUP(CONCATENATE($A96, 'Funding Allocation Parameters'!$I$7), 'Library Subsidy Complex'!$C$2:$J$55, 3, FALSE), VLOOKUP(CONCATENATE($A96, 'Funding Allocation Parameters'!$I$7), 'Library Subsidy Complex'!$C$2:$J$55, 5, FALSE)), 0)))))</f>
        <v>0</v>
      </c>
      <c r="AI96" s="180">
        <f>IF('Funding Allocation Parameters'!$C$7="Basic Library Subsidy", 0, IF('Funding Allocation Parameters'!$C$7="Grant funding", 0, IF('Funding Allocation Parameters'!$C$7="Other author funding",  MIN(AD96*'Funding Allocation Parameters'!$E$7, 'Funding Allocation Parameters'!$G$7), IF('Funding Allocation Parameters'!$C$7="Any discretionary funds (grants if available, other if no grants)", MIN(AD96*'Funding Allocation Parameters'!$E$7, 'Funding Allocation Parameters'!$G$7), IF('Funding Allocation Parameters'!$C$7="Complex Library Subsidy", 0, 0)))))</f>
        <v>0</v>
      </c>
      <c r="AJ96" s="177">
        <f t="shared" si="39"/>
        <v>0</v>
      </c>
      <c r="AK96" s="177">
        <f t="shared" si="40"/>
        <v>0</v>
      </c>
      <c r="AL96" s="181">
        <f>IF('Funding Allocation Parameters'!$C$8="Basic Library Subsidy", MIN(AJ96*'Funding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MIN(AJ96*VLOOKUP(CONCATENATE($A96, 'Funding Allocation Parameters'!$I$8), 'Library Subsidy Complex'!$C$2:$J$55, 2, FALSE), VLOOKUP(CONCATENATE($A96, 'Funding Allocation Parameters'!$I$8), 'Library Subsidy Complex'!$C$2:$J$55, 4, FALSE)), 0)))))</f>
        <v>0</v>
      </c>
      <c r="AM96" s="181">
        <f>IF('Funding Allocation Parameters'!$C$8="Basic Library Subsidy", 0, IF('Funding Allocation Parameters'!$C$8="Grant funding",MIN(AJ96*'Funding Allocation Parameters'!$E$8, 'Funding Allocation Parameters'!$G$8), IF('Funding Allocation Parameters'!$C$8="Other author funding", 0, IF('Funding Allocation Parameters'!$C$8="Any discretionary funds (grants if available, other if no grants)", MIN(AJ96*'Funding Allocation Parameters'!$E$8, 'Funding Allocation Parameters'!$G$8), IF('Funding Allocation Parameters'!$C$8="Complex Library Subsidy", 0, 0)))))</f>
        <v>0</v>
      </c>
      <c r="AN96" s="181">
        <f>IF('Funding Allocation Parameters'!$C$8="Basic Library Subsidy", 0, IF('Funding Allocation Parameters'!$C$8="Grant funding", 0, IF('Funding Allocation Parameters'!$C$8="Other author funding",  MIN(AJ96*'Funding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" s="181">
        <f>IF('Funding Allocation Parameters'!$C$8="Basic Library Subsidy", MIN(AK96*'Funding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MIN(AK96*VLOOKUP(CONCATENATE($A96, 'Funding Allocation Parameters'!$I$8), 'Library Subsidy Complex'!$C$2:$J$55, 3, FALSE), VLOOKUP(CONCATENATE($A96, 'Funding Allocation Parameters'!$I$8), 'Library Subsidy Complex'!$C$2:$J$55, 5, FALSE)), 0)))))</f>
        <v>0</v>
      </c>
      <c r="AP96" s="181">
        <f>IF('Funding Allocation Parameters'!$C$8="Basic Library Subsidy", 0, IF('Funding Allocation Parameters'!$C$8="Grant funding", 0, IF('Funding Allocation Parameters'!$C$8="Other author funding",  MIN(AK96*'Funding Allocation Parameters'!$E$8, 'Funding Allocation Parameters'!$G$8), IF('Funding Allocation Parameters'!$C$8="Any discretionary funds (grants if available, other if no grants)", MIN(AK96*'Funding Allocation Parameters'!$E$8, 'Funding Allocation Parameters'!$G$8), IF('Funding Allocation Parameters'!$C$8="Complex Library Subsidy", 0, 0)))))</f>
        <v>0</v>
      </c>
      <c r="AQ96" s="177">
        <f t="shared" si="41"/>
        <v>0</v>
      </c>
      <c r="AR96" s="177">
        <f t="shared" si="42"/>
        <v>0</v>
      </c>
      <c r="AS96" s="182">
        <f t="shared" si="43"/>
        <v>1189</v>
      </c>
      <c r="AT96" s="182">
        <f t="shared" si="44"/>
        <v>838.33600000000001</v>
      </c>
      <c r="AU96" s="182">
        <f t="shared" si="45"/>
        <v>0</v>
      </c>
      <c r="AV96" s="182">
        <f t="shared" si="46"/>
        <v>1189</v>
      </c>
      <c r="AW96" s="182">
        <f t="shared" si="47"/>
        <v>838.33600000000001</v>
      </c>
      <c r="AX96" s="183">
        <f t="shared" si="48"/>
        <v>298.40140316205498</v>
      </c>
      <c r="AY96" s="183">
        <f t="shared" si="49"/>
        <v>210.39582735177842</v>
      </c>
      <c r="AZ96" s="183">
        <f t="shared" si="50"/>
        <v>0</v>
      </c>
      <c r="BA96" s="183">
        <f t="shared" si="51"/>
        <v>300.79820158102746</v>
      </c>
      <c r="BB96" s="183">
        <f t="shared" si="52"/>
        <v>212.08575367588918</v>
      </c>
      <c r="BC96" s="184">
        <f t="shared" si="53"/>
        <v>599.19960474308243</v>
      </c>
      <c r="BD96" s="184">
        <f t="shared" si="54"/>
        <v>0</v>
      </c>
      <c r="BE96" s="184">
        <f t="shared" si="55"/>
        <v>210.39582735177842</v>
      </c>
      <c r="BF96" s="184">
        <f t="shared" si="56"/>
        <v>212.08575367588918</v>
      </c>
      <c r="BG96" s="102">
        <f t="shared" si="57"/>
        <v>0</v>
      </c>
      <c r="BH96" s="102">
        <f t="shared" si="58"/>
        <v>0</v>
      </c>
      <c r="BI96" s="102">
        <f t="shared" si="59"/>
        <v>0</v>
      </c>
      <c r="BJ96" s="102">
        <f t="shared" si="60"/>
        <v>0.25096837944664002</v>
      </c>
      <c r="BK96" s="102">
        <f t="shared" si="61"/>
        <v>0.25298418972331999</v>
      </c>
      <c r="BL96" s="102">
        <f t="shared" si="62"/>
        <v>0</v>
      </c>
      <c r="BN96" s="102"/>
    </row>
    <row r="97" spans="1:66" x14ac:dyDescent="0.25">
      <c r="A97" s="102" t="s">
        <v>26</v>
      </c>
      <c r="B97" s="102" t="s">
        <v>8</v>
      </c>
      <c r="C97" s="102" t="s">
        <v>10</v>
      </c>
      <c r="D97" s="102" t="s">
        <v>11</v>
      </c>
      <c r="E97" s="102">
        <v>145675</v>
      </c>
      <c r="F97" s="102" t="s">
        <v>9</v>
      </c>
      <c r="G97" s="102">
        <v>0.32100000000000001</v>
      </c>
      <c r="H97" s="102">
        <v>0.66990291262135904</v>
      </c>
      <c r="I97" s="102">
        <v>0.27934951456310703</v>
      </c>
      <c r="J97" s="167">
        <f>IFERROR(H97*VLOOKUP(A97, 'Advanced Parameters'!$B$7:$G$20, 6, FALSE)*VLOOKUP(A97, 'Growth Parameters'!$B$6:$H$19, 6, FALSE), 0)</f>
        <v>0.66990291262135904</v>
      </c>
      <c r="K97" s="167">
        <f>IFERROR(IF('Advanced Parameters'!$C$5="n",'Raw Data'!I97*VLOOKUP(A97,'Advanced Parameters'!$B$7:$G$20,6,FALSE),J97*VLOOKUP(A97,'Advanced Parameters'!$B$7:$G$20,2,FALSE))*VLOOKUP(A97, 'Growth Parameters'!$B$6:$H$19, 6, FALSE), 0)</f>
        <v>0.27934951456310703</v>
      </c>
      <c r="L97" s="167">
        <f t="shared" si="63"/>
        <v>0.39055339805825201</v>
      </c>
      <c r="M97" s="168">
        <f>IFERROR(IF(G97="NA","NA",IF(G97&gt;'APC Parameters'!$K$6+VLOOKUP('Raw Data'!A97, 'APC Parameters'!$H$7:$L$20, 4, FALSE), 'APC Parameters'!$L$6+VLOOKUP('Raw Data'!A97, 'APC Parameters'!$H$7:$L$20, 5, FALSE), G97*('APC Parameters'!$J$6+VLOOKUP('Raw Data'!A97, 'APC Parameters'!$H$7:$L$20, 3, FALSE))+'APC Parameters'!$I$6+VLOOKUP('Raw Data'!A97, 'APC Parameters'!$H$7:$L$20, 2, FALSE))), 0)</f>
        <v>1375.3974000000001</v>
      </c>
      <c r="N97" s="168">
        <f t="shared" si="33"/>
        <v>921.38272427184449</v>
      </c>
      <c r="O97" s="168">
        <f>IFERROR(IF(M97="NA",VLOOKUP(D97,'Internal Calculations'!$B$10:$C$11,2,FALSE), M97)*VLOOKUP(A97, 'Growth Parameters'!$B$6:$H$19, 7, FALSE), 0)</f>
        <v>1375.3974000000001</v>
      </c>
      <c r="P97" s="177">
        <f t="shared" si="34"/>
        <v>921.38272427184449</v>
      </c>
      <c r="Q97" s="178">
        <f>IF('Funding Allocation Parameters'!$C$5="Basic Library Subsidy", MIN(O97*('Funding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MIN($O97*(VLOOKUP(CONCATENATE($A97, 'Funding Allocation Parameters'!$I$5), 'Library Subsidy Complex'!$C$2:$J$55, 2, FALSE)), VLOOKUP(CONCATENATE($A97, 'Funding Allocation Parameters'!$I$5), 'Library Subsidy Complex'!$C$2:$J$55, 4, FALSE)), 0)))))</f>
        <v>1189</v>
      </c>
      <c r="R97" s="178">
        <f>IF('Funding Allocation Parameters'!$C$5="Basic Library Subsidy", 0, IF('Funding Allocation Parameters'!$C$5="Grant funding",MIN(O97*('Funding Allocation Parameters'!$E$5), 'Funding Allocation Parameters'!$G$5), IF('Funding Allocation Parameters'!$C$5="Other author funding", 0, IF('Funding Allocation Parameters'!$C$5="Any discretionary funds (grants if available, other if no grants)", MIN(O97*('Funding Allocation Parameters'!$E$5), 'Funding Allocation Parameters'!$G$5), IF('Funding Allocation Parameters'!$C$5="Complex Library Subsidy", 0, 0)))))</f>
        <v>0</v>
      </c>
      <c r="S97" s="178">
        <f>IF('Funding Allocation Parameters'!$C$5="Basic Library Subsidy", 0, IF('Funding Allocation Parameters'!$C$5="Grant funding", 0, IF('Funding Allocation Parameters'!$C$5="Other author funding",  MIN(O97*('Funding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" s="178">
        <f>IF('Funding Allocation Parameters'!$C$5="Basic Library Subsidy", MIN(O97*('Funding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MIN($O97*(VLOOKUP(CONCATENATE($A97, 'Funding Allocation Parameters'!$I$5), 'Library Subsidy Complex'!$C$2:$J$55, 6, FALSE)), VLOOKUP(CONCATENATE($A97, 'Funding Allocation Parameters'!$I$5), 'Library Subsidy Complex'!$C$2:$J$55, 8, FALSE)), 0)))))</f>
        <v>1189</v>
      </c>
      <c r="U97" s="178">
        <f>IF('Funding Allocation Parameters'!$C$5="Basic Library Subsidy", 0, IF('Funding Allocation Parameters'!$C$5="Grant funding", 0, IF('Funding Allocation Parameters'!$C$5="Other author funding",  MIN(O97*('Funding Allocation Parameters'!$E$5), 'Funding Allocation Parameters'!$G$5), IF('Funding Allocation Parameters'!$C$5="Any discretionary funds (grants if available, other if no grants)", MIN(O97*('Funding Allocation Parameters'!$E$5), 'Funding Allocation Parameters'!$G$5), IF('Funding Allocation Parameters'!$C$5="Complex Library Subsidy", 0, 0)))))</f>
        <v>0</v>
      </c>
      <c r="V97" s="177">
        <f t="shared" si="35"/>
        <v>186.39740000000006</v>
      </c>
      <c r="W97" s="177">
        <f t="shared" si="36"/>
        <v>186.39740000000006</v>
      </c>
      <c r="X97" s="179">
        <f>IF('Funding Allocation Parameters'!$C$6="Basic Library Subsidy", MIN(V97*'Funding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MIN(V97*VLOOKUP(CONCATENATE($A97, 'Funding Allocation Parameters'!$I$6), 'Library Subsidy Complex'!$C$2:$J$55, 2, FALSE), VLOOKUP(CONCATENATE($A97, 'Funding Allocation Parameters'!$I$6), 'Library Subsidy Complex'!$C$2:$J$55, 4, FALSE)), 0)))))</f>
        <v>0</v>
      </c>
      <c r="Y97" s="179">
        <f>IF('Funding Allocation Parameters'!$C$6="Basic Library Subsidy", 0, IF('Funding Allocation Parameters'!$C$6="Grant funding",MIN(V97*'Funding Allocation Parameters'!$E$6, 'Funding Allocation Parameters'!$G$6), IF('Funding Allocation Parameters'!$C$6="Other author funding", 0, IF('Funding Allocation Parameters'!$C$6="Any discretionary funds (grants if available, other if no grants)", MIN(V97*'Funding Allocation Parameters'!$E$6, 'Funding Allocation Parameters'!$G$6), IF('Funding Allocation Parameters'!$C$6="Complex Library Subsidy", 0, 0)))))</f>
        <v>186.39740000000006</v>
      </c>
      <c r="Z97" s="179">
        <f>IF('Funding Allocation Parameters'!$C$6="Basic Library Subsidy", 0, IF('Funding Allocation Parameters'!$C$6="Grant funding", 0, IF('Funding Allocation Parameters'!$C$6="Other author funding",  MIN(V97*'Funding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" s="179">
        <f>IF('Funding Allocation Parameters'!$C$6="Basic Library Subsidy", MIN(W97*'Funding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MIN(W97*VLOOKUP(CONCATENATE($A97, 'Funding Allocation Parameters'!$I$6), 'Library Subsidy Complex'!$C$2:$J$55, 3, FALSE), VLOOKUP(CONCATENATE($A97, 'Funding Allocation Parameters'!$I$6), 'Library Subsidy Complex'!$C$2:$J$55, 5, FALSE)), 0)))))</f>
        <v>0</v>
      </c>
      <c r="AB97" s="179">
        <f>IF('Funding Allocation Parameters'!$C$6="Basic Library Subsidy", 0, IF('Funding Allocation Parameters'!$C$6="Grant funding", 0, IF('Funding Allocation Parameters'!$C$6="Other author funding",  MIN(W97*'Funding Allocation Parameters'!$E$6, 'Funding Allocation Parameters'!$G$6), IF('Funding Allocation Parameters'!$C$6="Any discretionary funds (grants if available, other if no grants)", MIN(W97*'Funding Allocation Parameters'!$E$6, 'Funding Allocation Parameters'!$G$6), IF('Funding Allocation Parameters'!$C$6="Complex Library Subsidy", 0, 0)))))</f>
        <v>186.39740000000006</v>
      </c>
      <c r="AC97" s="177">
        <f t="shared" si="37"/>
        <v>0</v>
      </c>
      <c r="AD97" s="177">
        <f t="shared" si="38"/>
        <v>0</v>
      </c>
      <c r="AE97" s="180">
        <f>IF('Funding Allocation Parameters'!$C$7="Basic Library Subsidy", MIN(AC97*'Funding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MIN(AC97*VLOOKUP(CONCATENATE($A97, 'Funding Allocation Parameters'!$I$7), 'Library Subsidy Complex'!$C$2:$J$55, 2, FALSE), VLOOKUP(CONCATENATE($A97, 'Funding Allocation Parameters'!$I$7), 'Library Subsidy Complex'!$C$2:$J$55, 4, FALSE)), 0)))))</f>
        <v>0</v>
      </c>
      <c r="AF97" s="180">
        <f>IF('Funding Allocation Parameters'!$C$7="Basic Library Subsidy", 0, IF('Funding Allocation Parameters'!$C$7="Grant funding",MIN(AC97*'Funding Allocation Parameters'!$E$7, 'Funding Allocation Parameters'!$G$7), IF('Funding Allocation Parameters'!$C$7="Other author funding", 0, IF('Funding Allocation Parameters'!$C$7="Any discretionary funds (grants if available, other if no grants)", MIN(AC97*'Funding Allocation Parameters'!$E$7, 'Funding Allocation Parameters'!$G$7), IF('Funding Allocation Parameters'!$C$7="Complex Library Subsidy", 0, 0)))))</f>
        <v>0</v>
      </c>
      <c r="AG97" s="180">
        <f>IF('Funding Allocation Parameters'!$C$7="Basic Library Subsidy", 0, IF('Funding Allocation Parameters'!$C$7="Grant funding", 0, IF('Funding Allocation Parameters'!$C$7="Other author funding",  MIN(AC97*'Funding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" s="180">
        <f>IF('Funding Allocation Parameters'!$C$7="Basic Library Subsidy", MIN(AD97*'Funding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MIN(AD97*VLOOKUP(CONCATENATE($A97, 'Funding Allocation Parameters'!$I$7), 'Library Subsidy Complex'!$C$2:$J$55, 3, FALSE), VLOOKUP(CONCATENATE($A97, 'Funding Allocation Parameters'!$I$7), 'Library Subsidy Complex'!$C$2:$J$55, 5, FALSE)), 0)))))</f>
        <v>0</v>
      </c>
      <c r="AI97" s="180">
        <f>IF('Funding Allocation Parameters'!$C$7="Basic Library Subsidy", 0, IF('Funding Allocation Parameters'!$C$7="Grant funding", 0, IF('Funding Allocation Parameters'!$C$7="Other author funding",  MIN(AD97*'Funding Allocation Parameters'!$E$7, 'Funding Allocation Parameters'!$G$7), IF('Funding Allocation Parameters'!$C$7="Any discretionary funds (grants if available, other if no grants)", MIN(AD97*'Funding Allocation Parameters'!$E$7, 'Funding Allocation Parameters'!$G$7), IF('Funding Allocation Parameters'!$C$7="Complex Library Subsidy", 0, 0)))))</f>
        <v>0</v>
      </c>
      <c r="AJ97" s="177">
        <f t="shared" si="39"/>
        <v>0</v>
      </c>
      <c r="AK97" s="177">
        <f t="shared" si="40"/>
        <v>0</v>
      </c>
      <c r="AL97" s="181">
        <f>IF('Funding Allocation Parameters'!$C$8="Basic Library Subsidy", MIN(AJ97*'Funding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MIN(AJ97*VLOOKUP(CONCATENATE($A97, 'Funding Allocation Parameters'!$I$8), 'Library Subsidy Complex'!$C$2:$J$55, 2, FALSE), VLOOKUP(CONCATENATE($A97, 'Funding Allocation Parameters'!$I$8), 'Library Subsidy Complex'!$C$2:$J$55, 4, FALSE)), 0)))))</f>
        <v>0</v>
      </c>
      <c r="AM97" s="181">
        <f>IF('Funding Allocation Parameters'!$C$8="Basic Library Subsidy", 0, IF('Funding Allocation Parameters'!$C$8="Grant funding",MIN(AJ97*'Funding Allocation Parameters'!$E$8, 'Funding Allocation Parameters'!$G$8), IF('Funding Allocation Parameters'!$C$8="Other author funding", 0, IF('Funding Allocation Parameters'!$C$8="Any discretionary funds (grants if available, other if no grants)", MIN(AJ97*'Funding Allocation Parameters'!$E$8, 'Funding Allocation Parameters'!$G$8), IF('Funding Allocation Parameters'!$C$8="Complex Library Subsidy", 0, 0)))))</f>
        <v>0</v>
      </c>
      <c r="AN97" s="181">
        <f>IF('Funding Allocation Parameters'!$C$8="Basic Library Subsidy", 0, IF('Funding Allocation Parameters'!$C$8="Grant funding", 0, IF('Funding Allocation Parameters'!$C$8="Other author funding",  MIN(AJ97*'Funding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" s="181">
        <f>IF('Funding Allocation Parameters'!$C$8="Basic Library Subsidy", MIN(AK97*'Funding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MIN(AK97*VLOOKUP(CONCATENATE($A97, 'Funding Allocation Parameters'!$I$8), 'Library Subsidy Complex'!$C$2:$J$55, 3, FALSE), VLOOKUP(CONCATENATE($A97, 'Funding Allocation Parameters'!$I$8), 'Library Subsidy Complex'!$C$2:$J$55, 5, FALSE)), 0)))))</f>
        <v>0</v>
      </c>
      <c r="AP97" s="181">
        <f>IF('Funding Allocation Parameters'!$C$8="Basic Library Subsidy", 0, IF('Funding Allocation Parameters'!$C$8="Grant funding", 0, IF('Funding Allocation Parameters'!$C$8="Other author funding",  MIN(AK97*'Funding Allocation Parameters'!$E$8, 'Funding Allocation Parameters'!$G$8), IF('Funding Allocation Parameters'!$C$8="Any discretionary funds (grants if available, other if no grants)", MIN(AK97*'Funding Allocation Parameters'!$E$8, 'Funding Allocation Parameters'!$G$8), IF('Funding Allocation Parameters'!$C$8="Complex Library Subsidy", 0, 0)))))</f>
        <v>0</v>
      </c>
      <c r="AQ97" s="177">
        <f t="shared" si="41"/>
        <v>0</v>
      </c>
      <c r="AR97" s="177">
        <f t="shared" si="42"/>
        <v>0</v>
      </c>
      <c r="AS97" s="182">
        <f t="shared" si="43"/>
        <v>1189</v>
      </c>
      <c r="AT97" s="182">
        <f t="shared" si="44"/>
        <v>186.39740000000006</v>
      </c>
      <c r="AU97" s="182">
        <f t="shared" si="45"/>
        <v>0</v>
      </c>
      <c r="AV97" s="182">
        <f t="shared" si="46"/>
        <v>1189</v>
      </c>
      <c r="AW97" s="182">
        <f t="shared" si="47"/>
        <v>186.39740000000006</v>
      </c>
      <c r="AX97" s="183">
        <f t="shared" si="48"/>
        <v>332.14657281553423</v>
      </c>
      <c r="AY97" s="183">
        <f t="shared" si="49"/>
        <v>52.070023205825301</v>
      </c>
      <c r="AZ97" s="183">
        <f t="shared" si="50"/>
        <v>0</v>
      </c>
      <c r="BA97" s="183">
        <f t="shared" si="51"/>
        <v>464.36799029126166</v>
      </c>
      <c r="BB97" s="183">
        <f t="shared" si="52"/>
        <v>72.798137959223254</v>
      </c>
      <c r="BC97" s="184">
        <f t="shared" si="53"/>
        <v>796.51456310679589</v>
      </c>
      <c r="BD97" s="184">
        <f t="shared" si="54"/>
        <v>0</v>
      </c>
      <c r="BE97" s="184">
        <f t="shared" si="55"/>
        <v>52.070023205825301</v>
      </c>
      <c r="BF97" s="184">
        <f t="shared" si="56"/>
        <v>72.798137959223254</v>
      </c>
      <c r="BG97" s="102">
        <f t="shared" si="57"/>
        <v>0</v>
      </c>
      <c r="BH97" s="102">
        <f t="shared" si="58"/>
        <v>0</v>
      </c>
      <c r="BI97" s="102">
        <f t="shared" si="59"/>
        <v>0</v>
      </c>
      <c r="BJ97" s="102">
        <f t="shared" si="60"/>
        <v>0.27934951456310703</v>
      </c>
      <c r="BK97" s="102">
        <f t="shared" si="61"/>
        <v>0.39055339805825201</v>
      </c>
      <c r="BL97" s="102">
        <f t="shared" si="62"/>
        <v>0</v>
      </c>
      <c r="BN97" s="102"/>
    </row>
    <row r="98" spans="1:66" x14ac:dyDescent="0.25">
      <c r="A98" s="102" t="s">
        <v>26</v>
      </c>
      <c r="B98" s="102" t="s">
        <v>8</v>
      </c>
      <c r="C98" s="102" t="s">
        <v>10</v>
      </c>
      <c r="D98" s="102" t="s">
        <v>11</v>
      </c>
      <c r="E98" s="102">
        <v>21100217601</v>
      </c>
      <c r="F98" s="102" t="s">
        <v>9</v>
      </c>
      <c r="G98" s="102">
        <v>0.98599999999999999</v>
      </c>
      <c r="H98" s="102">
        <v>2.0097087378640799</v>
      </c>
      <c r="I98" s="102">
        <v>0.83804854368932002</v>
      </c>
      <c r="J98" s="167">
        <f>IFERROR(H98*VLOOKUP(A98, 'Advanced Parameters'!$B$7:$G$20, 6, FALSE)*VLOOKUP(A98, 'Growth Parameters'!$B$6:$H$19, 6, FALSE), 0)</f>
        <v>2.0097087378640799</v>
      </c>
      <c r="K98" s="167">
        <f>IFERROR(IF('Advanced Parameters'!$C$5="n",'Raw Data'!I98*VLOOKUP(A98,'Advanced Parameters'!$B$7:$G$20,6,FALSE),J98*VLOOKUP(A98,'Advanced Parameters'!$B$7:$G$20,2,FALSE))*VLOOKUP(A98, 'Growth Parameters'!$B$6:$H$19, 6, FALSE), 0)</f>
        <v>0.83804854368932002</v>
      </c>
      <c r="L98" s="167">
        <f t="shared" si="63"/>
        <v>1.17166019417476</v>
      </c>
      <c r="M98" s="168">
        <f>IFERROR(IF(G98="NA","NA",IF(G98&gt;'APC Parameters'!$K$6+VLOOKUP('Raw Data'!A98, 'APC Parameters'!$H$7:$L$20, 4, FALSE), 'APC Parameters'!$L$6+VLOOKUP('Raw Data'!A98, 'APC Parameters'!$H$7:$L$20, 5, FALSE), G98*('APC Parameters'!$J$6+VLOOKUP('Raw Data'!A98, 'APC Parameters'!$H$7:$L$20, 3, FALSE))+'APC Parameters'!$I$6+VLOOKUP('Raw Data'!A98, 'APC Parameters'!$H$7:$L$20, 2, FALSE))), 0)</f>
        <v>1847.1484</v>
      </c>
      <c r="N98" s="168">
        <f t="shared" si="33"/>
        <v>3712.2302796116546</v>
      </c>
      <c r="O98" s="168">
        <f>IFERROR(IF(M98="NA",VLOOKUP(D98,'Internal Calculations'!$B$10:$C$11,2,FALSE), M98)*VLOOKUP(A98, 'Growth Parameters'!$B$6:$H$19, 7, FALSE), 0)</f>
        <v>1847.1484</v>
      </c>
      <c r="P98" s="177">
        <f t="shared" si="34"/>
        <v>3712.2302796116546</v>
      </c>
      <c r="Q98" s="178">
        <f>IF('Funding Allocation Parameters'!$C$5="Basic Library Subsidy", MIN(O98*('Funding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MIN($O98*(VLOOKUP(CONCATENATE($A98, 'Funding Allocation Parameters'!$I$5), 'Library Subsidy Complex'!$C$2:$J$55, 2, FALSE)), VLOOKUP(CONCATENATE($A98, 'Funding Allocation Parameters'!$I$5), 'Library Subsidy Complex'!$C$2:$J$55, 4, FALSE)), 0)))))</f>
        <v>1189</v>
      </c>
      <c r="R98" s="178">
        <f>IF('Funding Allocation Parameters'!$C$5="Basic Library Subsidy", 0, IF('Funding Allocation Parameters'!$C$5="Grant funding",MIN(O98*('Funding Allocation Parameters'!$E$5), 'Funding Allocation Parameters'!$G$5), IF('Funding Allocation Parameters'!$C$5="Other author funding", 0, IF('Funding Allocation Parameters'!$C$5="Any discretionary funds (grants if available, other if no grants)", MIN(O98*('Funding Allocation Parameters'!$E$5), 'Funding Allocation Parameters'!$G$5), IF('Funding Allocation Parameters'!$C$5="Complex Library Subsidy", 0, 0)))))</f>
        <v>0</v>
      </c>
      <c r="S98" s="178">
        <f>IF('Funding Allocation Parameters'!$C$5="Basic Library Subsidy", 0, IF('Funding Allocation Parameters'!$C$5="Grant funding", 0, IF('Funding Allocation Parameters'!$C$5="Other author funding",  MIN(O98*('Funding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" s="178">
        <f>IF('Funding Allocation Parameters'!$C$5="Basic Library Subsidy", MIN(O98*('Funding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MIN($O98*(VLOOKUP(CONCATENATE($A98, 'Funding Allocation Parameters'!$I$5), 'Library Subsidy Complex'!$C$2:$J$55, 6, FALSE)), VLOOKUP(CONCATENATE($A98, 'Funding Allocation Parameters'!$I$5), 'Library Subsidy Complex'!$C$2:$J$55, 8, FALSE)), 0)))))</f>
        <v>1189</v>
      </c>
      <c r="U98" s="178">
        <f>IF('Funding Allocation Parameters'!$C$5="Basic Library Subsidy", 0, IF('Funding Allocation Parameters'!$C$5="Grant funding", 0, IF('Funding Allocation Parameters'!$C$5="Other author funding",  MIN(O98*('Funding Allocation Parameters'!$E$5), 'Funding Allocation Parameters'!$G$5), IF('Funding Allocation Parameters'!$C$5="Any discretionary funds (grants if available, other if no grants)", MIN(O98*('Funding Allocation Parameters'!$E$5), 'Funding Allocation Parameters'!$G$5), IF('Funding Allocation Parameters'!$C$5="Complex Library Subsidy", 0, 0)))))</f>
        <v>0</v>
      </c>
      <c r="V98" s="177">
        <f t="shared" si="35"/>
        <v>658.14840000000004</v>
      </c>
      <c r="W98" s="177">
        <f t="shared" si="36"/>
        <v>658.14840000000004</v>
      </c>
      <c r="X98" s="179">
        <f>IF('Funding Allocation Parameters'!$C$6="Basic Library Subsidy", MIN(V98*'Funding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MIN(V98*VLOOKUP(CONCATENATE($A98, 'Funding Allocation Parameters'!$I$6), 'Library Subsidy Complex'!$C$2:$J$55, 2, FALSE), VLOOKUP(CONCATENATE($A98, 'Funding Allocation Parameters'!$I$6), 'Library Subsidy Complex'!$C$2:$J$55, 4, FALSE)), 0)))))</f>
        <v>0</v>
      </c>
      <c r="Y98" s="179">
        <f>IF('Funding Allocation Parameters'!$C$6="Basic Library Subsidy", 0, IF('Funding Allocation Parameters'!$C$6="Grant funding",MIN(V98*'Funding Allocation Parameters'!$E$6, 'Funding Allocation Parameters'!$G$6), IF('Funding Allocation Parameters'!$C$6="Other author funding", 0, IF('Funding Allocation Parameters'!$C$6="Any discretionary funds (grants if available, other if no grants)", MIN(V98*'Funding Allocation Parameters'!$E$6, 'Funding Allocation Parameters'!$G$6), IF('Funding Allocation Parameters'!$C$6="Complex Library Subsidy", 0, 0)))))</f>
        <v>658.14840000000004</v>
      </c>
      <c r="Z98" s="179">
        <f>IF('Funding Allocation Parameters'!$C$6="Basic Library Subsidy", 0, IF('Funding Allocation Parameters'!$C$6="Grant funding", 0, IF('Funding Allocation Parameters'!$C$6="Other author funding",  MIN(V98*'Funding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" s="179">
        <f>IF('Funding Allocation Parameters'!$C$6="Basic Library Subsidy", MIN(W98*'Funding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MIN(W98*VLOOKUP(CONCATENATE($A98, 'Funding Allocation Parameters'!$I$6), 'Library Subsidy Complex'!$C$2:$J$55, 3, FALSE), VLOOKUP(CONCATENATE($A98, 'Funding Allocation Parameters'!$I$6), 'Library Subsidy Complex'!$C$2:$J$55, 5, FALSE)), 0)))))</f>
        <v>0</v>
      </c>
      <c r="AB98" s="179">
        <f>IF('Funding Allocation Parameters'!$C$6="Basic Library Subsidy", 0, IF('Funding Allocation Parameters'!$C$6="Grant funding", 0, IF('Funding Allocation Parameters'!$C$6="Other author funding",  MIN(W98*'Funding Allocation Parameters'!$E$6, 'Funding Allocation Parameters'!$G$6), IF('Funding Allocation Parameters'!$C$6="Any discretionary funds (grants if available, other if no grants)", MIN(W98*'Funding Allocation Parameters'!$E$6, 'Funding Allocation Parameters'!$G$6), IF('Funding Allocation Parameters'!$C$6="Complex Library Subsidy", 0, 0)))))</f>
        <v>658.14840000000004</v>
      </c>
      <c r="AC98" s="177">
        <f t="shared" si="37"/>
        <v>0</v>
      </c>
      <c r="AD98" s="177">
        <f t="shared" si="38"/>
        <v>0</v>
      </c>
      <c r="AE98" s="180">
        <f>IF('Funding Allocation Parameters'!$C$7="Basic Library Subsidy", MIN(AC98*'Funding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MIN(AC98*VLOOKUP(CONCATENATE($A98, 'Funding Allocation Parameters'!$I$7), 'Library Subsidy Complex'!$C$2:$J$55, 2, FALSE), VLOOKUP(CONCATENATE($A98, 'Funding Allocation Parameters'!$I$7), 'Library Subsidy Complex'!$C$2:$J$55, 4, FALSE)), 0)))))</f>
        <v>0</v>
      </c>
      <c r="AF98" s="180">
        <f>IF('Funding Allocation Parameters'!$C$7="Basic Library Subsidy", 0, IF('Funding Allocation Parameters'!$C$7="Grant funding",MIN(AC98*'Funding Allocation Parameters'!$E$7, 'Funding Allocation Parameters'!$G$7), IF('Funding Allocation Parameters'!$C$7="Other author funding", 0, IF('Funding Allocation Parameters'!$C$7="Any discretionary funds (grants if available, other if no grants)", MIN(AC98*'Funding Allocation Parameters'!$E$7, 'Funding Allocation Parameters'!$G$7), IF('Funding Allocation Parameters'!$C$7="Complex Library Subsidy", 0, 0)))))</f>
        <v>0</v>
      </c>
      <c r="AG98" s="180">
        <f>IF('Funding Allocation Parameters'!$C$7="Basic Library Subsidy", 0, IF('Funding Allocation Parameters'!$C$7="Grant funding", 0, IF('Funding Allocation Parameters'!$C$7="Other author funding",  MIN(AC98*'Funding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" s="180">
        <f>IF('Funding Allocation Parameters'!$C$7="Basic Library Subsidy", MIN(AD98*'Funding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MIN(AD98*VLOOKUP(CONCATENATE($A98, 'Funding Allocation Parameters'!$I$7), 'Library Subsidy Complex'!$C$2:$J$55, 3, FALSE), VLOOKUP(CONCATENATE($A98, 'Funding Allocation Parameters'!$I$7), 'Library Subsidy Complex'!$C$2:$J$55, 5, FALSE)), 0)))))</f>
        <v>0</v>
      </c>
      <c r="AI98" s="180">
        <f>IF('Funding Allocation Parameters'!$C$7="Basic Library Subsidy", 0, IF('Funding Allocation Parameters'!$C$7="Grant funding", 0, IF('Funding Allocation Parameters'!$C$7="Other author funding",  MIN(AD98*'Funding Allocation Parameters'!$E$7, 'Funding Allocation Parameters'!$G$7), IF('Funding Allocation Parameters'!$C$7="Any discretionary funds (grants if available, other if no grants)", MIN(AD98*'Funding Allocation Parameters'!$E$7, 'Funding Allocation Parameters'!$G$7), IF('Funding Allocation Parameters'!$C$7="Complex Library Subsidy", 0, 0)))))</f>
        <v>0</v>
      </c>
      <c r="AJ98" s="177">
        <f t="shared" si="39"/>
        <v>0</v>
      </c>
      <c r="AK98" s="177">
        <f t="shared" si="40"/>
        <v>0</v>
      </c>
      <c r="AL98" s="181">
        <f>IF('Funding Allocation Parameters'!$C$8="Basic Library Subsidy", MIN(AJ98*'Funding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MIN(AJ98*VLOOKUP(CONCATENATE($A98, 'Funding Allocation Parameters'!$I$8), 'Library Subsidy Complex'!$C$2:$J$55, 2, FALSE), VLOOKUP(CONCATENATE($A98, 'Funding Allocation Parameters'!$I$8), 'Library Subsidy Complex'!$C$2:$J$55, 4, FALSE)), 0)))))</f>
        <v>0</v>
      </c>
      <c r="AM98" s="181">
        <f>IF('Funding Allocation Parameters'!$C$8="Basic Library Subsidy", 0, IF('Funding Allocation Parameters'!$C$8="Grant funding",MIN(AJ98*'Funding Allocation Parameters'!$E$8, 'Funding Allocation Parameters'!$G$8), IF('Funding Allocation Parameters'!$C$8="Other author funding", 0, IF('Funding Allocation Parameters'!$C$8="Any discretionary funds (grants if available, other if no grants)", MIN(AJ98*'Funding Allocation Parameters'!$E$8, 'Funding Allocation Parameters'!$G$8), IF('Funding Allocation Parameters'!$C$8="Complex Library Subsidy", 0, 0)))))</f>
        <v>0</v>
      </c>
      <c r="AN98" s="181">
        <f>IF('Funding Allocation Parameters'!$C$8="Basic Library Subsidy", 0, IF('Funding Allocation Parameters'!$C$8="Grant funding", 0, IF('Funding Allocation Parameters'!$C$8="Other author funding",  MIN(AJ98*'Funding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" s="181">
        <f>IF('Funding Allocation Parameters'!$C$8="Basic Library Subsidy", MIN(AK98*'Funding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MIN(AK98*VLOOKUP(CONCATENATE($A98, 'Funding Allocation Parameters'!$I$8), 'Library Subsidy Complex'!$C$2:$J$55, 3, FALSE), VLOOKUP(CONCATENATE($A98, 'Funding Allocation Parameters'!$I$8), 'Library Subsidy Complex'!$C$2:$J$55, 5, FALSE)), 0)))))</f>
        <v>0</v>
      </c>
      <c r="AP98" s="181">
        <f>IF('Funding Allocation Parameters'!$C$8="Basic Library Subsidy", 0, IF('Funding Allocation Parameters'!$C$8="Grant funding", 0, IF('Funding Allocation Parameters'!$C$8="Other author funding",  MIN(AK98*'Funding Allocation Parameters'!$E$8, 'Funding Allocation Parameters'!$G$8), IF('Funding Allocation Parameters'!$C$8="Any discretionary funds (grants if available, other if no grants)", MIN(AK98*'Funding Allocation Parameters'!$E$8, 'Funding Allocation Parameters'!$G$8), IF('Funding Allocation Parameters'!$C$8="Complex Library Subsidy", 0, 0)))))</f>
        <v>0</v>
      </c>
      <c r="AQ98" s="177">
        <f t="shared" si="41"/>
        <v>0</v>
      </c>
      <c r="AR98" s="177">
        <f t="shared" si="42"/>
        <v>0</v>
      </c>
      <c r="AS98" s="182">
        <f t="shared" si="43"/>
        <v>1189</v>
      </c>
      <c r="AT98" s="182">
        <f t="shared" si="44"/>
        <v>658.14840000000004</v>
      </c>
      <c r="AU98" s="182">
        <f t="shared" si="45"/>
        <v>0</v>
      </c>
      <c r="AV98" s="182">
        <f t="shared" si="46"/>
        <v>1189</v>
      </c>
      <c r="AW98" s="182">
        <f t="shared" si="47"/>
        <v>658.14840000000004</v>
      </c>
      <c r="AX98" s="183">
        <f t="shared" si="48"/>
        <v>996.43971844660155</v>
      </c>
      <c r="AY98" s="183">
        <f t="shared" si="49"/>
        <v>551.56030815145607</v>
      </c>
      <c r="AZ98" s="183">
        <f t="shared" si="50"/>
        <v>0</v>
      </c>
      <c r="BA98" s="183">
        <f t="shared" si="51"/>
        <v>1393.1039708737896</v>
      </c>
      <c r="BB98" s="183">
        <f t="shared" si="52"/>
        <v>771.12628213980759</v>
      </c>
      <c r="BC98" s="184">
        <f t="shared" si="53"/>
        <v>2389.5436893203914</v>
      </c>
      <c r="BD98" s="184">
        <f t="shared" si="54"/>
        <v>0</v>
      </c>
      <c r="BE98" s="184">
        <f t="shared" si="55"/>
        <v>551.56030815145607</v>
      </c>
      <c r="BF98" s="184">
        <f t="shared" si="56"/>
        <v>771.12628213980759</v>
      </c>
      <c r="BG98" s="102">
        <f t="shared" si="57"/>
        <v>0</v>
      </c>
      <c r="BH98" s="102">
        <f t="shared" si="58"/>
        <v>0</v>
      </c>
      <c r="BI98" s="102">
        <f t="shared" si="59"/>
        <v>0</v>
      </c>
      <c r="BJ98" s="102">
        <f t="shared" si="60"/>
        <v>0.83804854368932002</v>
      </c>
      <c r="BK98" s="102">
        <f t="shared" si="61"/>
        <v>1.17166019417476</v>
      </c>
      <c r="BL98" s="102">
        <f t="shared" si="62"/>
        <v>0</v>
      </c>
      <c r="BN98" s="102"/>
    </row>
    <row r="99" spans="1:66" x14ac:dyDescent="0.25">
      <c r="A99" s="102" t="s">
        <v>26</v>
      </c>
      <c r="B99" s="102" t="s">
        <v>8</v>
      </c>
      <c r="C99" s="102" t="s">
        <v>10</v>
      </c>
      <c r="D99" s="102" t="s">
        <v>11</v>
      </c>
      <c r="E99" s="102">
        <v>87222</v>
      </c>
      <c r="F99" s="102" t="s">
        <v>9</v>
      </c>
      <c r="G99" s="102">
        <v>0.78100000000000003</v>
      </c>
      <c r="H99" s="102">
        <v>0.66990291262135904</v>
      </c>
      <c r="I99" s="102">
        <v>0.27934951456310703</v>
      </c>
      <c r="J99" s="167">
        <f>IFERROR(H99*VLOOKUP(A99, 'Advanced Parameters'!$B$7:$G$20, 6, FALSE)*VLOOKUP(A99, 'Growth Parameters'!$B$6:$H$19, 6, FALSE), 0)</f>
        <v>0.66990291262135904</v>
      </c>
      <c r="K99" s="167">
        <f>IFERROR(IF('Advanced Parameters'!$C$5="n",'Raw Data'!I99*VLOOKUP(A99,'Advanced Parameters'!$B$7:$G$20,6,FALSE),J99*VLOOKUP(A99,'Advanced Parameters'!$B$7:$G$20,2,FALSE))*VLOOKUP(A99, 'Growth Parameters'!$B$6:$H$19, 6, FALSE), 0)</f>
        <v>0.27934951456310703</v>
      </c>
      <c r="L99" s="167">
        <f t="shared" si="63"/>
        <v>0.39055339805825201</v>
      </c>
      <c r="M99" s="168">
        <f>IFERROR(IF(G99="NA","NA",IF(G99&gt;'APC Parameters'!$K$6+VLOOKUP('Raw Data'!A99, 'APC Parameters'!$H$7:$L$20, 4, FALSE), 'APC Parameters'!$L$6+VLOOKUP('Raw Data'!A99, 'APC Parameters'!$H$7:$L$20, 5, FALSE), G99*('APC Parameters'!$J$6+VLOOKUP('Raw Data'!A99, 'APC Parameters'!$H$7:$L$20, 3, FALSE))+'APC Parameters'!$I$6+VLOOKUP('Raw Data'!A99, 'APC Parameters'!$H$7:$L$20, 2, FALSE))), 0)</f>
        <v>1701.7213999999999</v>
      </c>
      <c r="N99" s="168">
        <f t="shared" si="33"/>
        <v>1139.9881223300968</v>
      </c>
      <c r="O99" s="168">
        <f>IFERROR(IF(M99="NA",VLOOKUP(D99,'Internal Calculations'!$B$10:$C$11,2,FALSE), M99)*VLOOKUP(A99, 'Growth Parameters'!$B$6:$H$19, 7, FALSE), 0)</f>
        <v>1701.7213999999999</v>
      </c>
      <c r="P99" s="177">
        <f t="shared" si="34"/>
        <v>1139.9881223300968</v>
      </c>
      <c r="Q99" s="178">
        <f>IF('Funding Allocation Parameters'!$C$5="Basic Library Subsidy", MIN(O99*('Funding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MIN($O99*(VLOOKUP(CONCATENATE($A99, 'Funding Allocation Parameters'!$I$5), 'Library Subsidy Complex'!$C$2:$J$55, 2, FALSE)), VLOOKUP(CONCATENATE($A99, 'Funding Allocation Parameters'!$I$5), 'Library Subsidy Complex'!$C$2:$J$55, 4, FALSE)), 0)))))</f>
        <v>1189</v>
      </c>
      <c r="R99" s="178">
        <f>IF('Funding Allocation Parameters'!$C$5="Basic Library Subsidy", 0, IF('Funding Allocation Parameters'!$C$5="Grant funding",MIN(O99*('Funding Allocation Parameters'!$E$5), 'Funding Allocation Parameters'!$G$5), IF('Funding Allocation Parameters'!$C$5="Other author funding", 0, IF('Funding Allocation Parameters'!$C$5="Any discretionary funds (grants if available, other if no grants)", MIN(O99*('Funding Allocation Parameters'!$E$5), 'Funding Allocation Parameters'!$G$5), IF('Funding Allocation Parameters'!$C$5="Complex Library Subsidy", 0, 0)))))</f>
        <v>0</v>
      </c>
      <c r="S99" s="178">
        <f>IF('Funding Allocation Parameters'!$C$5="Basic Library Subsidy", 0, IF('Funding Allocation Parameters'!$C$5="Grant funding", 0, IF('Funding Allocation Parameters'!$C$5="Other author funding",  MIN(O99*('Funding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" s="178">
        <f>IF('Funding Allocation Parameters'!$C$5="Basic Library Subsidy", MIN(O99*('Funding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MIN($O99*(VLOOKUP(CONCATENATE($A99, 'Funding Allocation Parameters'!$I$5), 'Library Subsidy Complex'!$C$2:$J$55, 6, FALSE)), VLOOKUP(CONCATENATE($A99, 'Funding Allocation Parameters'!$I$5), 'Library Subsidy Complex'!$C$2:$J$55, 8, FALSE)), 0)))))</f>
        <v>1189</v>
      </c>
      <c r="U99" s="178">
        <f>IF('Funding Allocation Parameters'!$C$5="Basic Library Subsidy", 0, IF('Funding Allocation Parameters'!$C$5="Grant funding", 0, IF('Funding Allocation Parameters'!$C$5="Other author funding",  MIN(O99*('Funding Allocation Parameters'!$E$5), 'Funding Allocation Parameters'!$G$5), IF('Funding Allocation Parameters'!$C$5="Any discretionary funds (grants if available, other if no grants)", MIN(O99*('Funding Allocation Parameters'!$E$5), 'Funding Allocation Parameters'!$G$5), IF('Funding Allocation Parameters'!$C$5="Complex Library Subsidy", 0, 0)))))</f>
        <v>0</v>
      </c>
      <c r="V99" s="177">
        <f t="shared" si="35"/>
        <v>512.7213999999999</v>
      </c>
      <c r="W99" s="177">
        <f t="shared" si="36"/>
        <v>512.7213999999999</v>
      </c>
      <c r="X99" s="179">
        <f>IF('Funding Allocation Parameters'!$C$6="Basic Library Subsidy", MIN(V99*'Funding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MIN(V99*VLOOKUP(CONCATENATE($A99, 'Funding Allocation Parameters'!$I$6), 'Library Subsidy Complex'!$C$2:$J$55, 2, FALSE), VLOOKUP(CONCATENATE($A99, 'Funding Allocation Parameters'!$I$6), 'Library Subsidy Complex'!$C$2:$J$55, 4, FALSE)), 0)))))</f>
        <v>0</v>
      </c>
      <c r="Y99" s="179">
        <f>IF('Funding Allocation Parameters'!$C$6="Basic Library Subsidy", 0, IF('Funding Allocation Parameters'!$C$6="Grant funding",MIN(V99*'Funding Allocation Parameters'!$E$6, 'Funding Allocation Parameters'!$G$6), IF('Funding Allocation Parameters'!$C$6="Other author funding", 0, IF('Funding Allocation Parameters'!$C$6="Any discretionary funds (grants if available, other if no grants)", MIN(V99*'Funding Allocation Parameters'!$E$6, 'Funding Allocation Parameters'!$G$6), IF('Funding Allocation Parameters'!$C$6="Complex Library Subsidy", 0, 0)))))</f>
        <v>512.7213999999999</v>
      </c>
      <c r="Z99" s="179">
        <f>IF('Funding Allocation Parameters'!$C$6="Basic Library Subsidy", 0, IF('Funding Allocation Parameters'!$C$6="Grant funding", 0, IF('Funding Allocation Parameters'!$C$6="Other author funding",  MIN(V99*'Funding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" s="179">
        <f>IF('Funding Allocation Parameters'!$C$6="Basic Library Subsidy", MIN(W99*'Funding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MIN(W99*VLOOKUP(CONCATENATE($A99, 'Funding Allocation Parameters'!$I$6), 'Library Subsidy Complex'!$C$2:$J$55, 3, FALSE), VLOOKUP(CONCATENATE($A99, 'Funding Allocation Parameters'!$I$6), 'Library Subsidy Complex'!$C$2:$J$55, 5, FALSE)), 0)))))</f>
        <v>0</v>
      </c>
      <c r="AB99" s="179">
        <f>IF('Funding Allocation Parameters'!$C$6="Basic Library Subsidy", 0, IF('Funding Allocation Parameters'!$C$6="Grant funding", 0, IF('Funding Allocation Parameters'!$C$6="Other author funding",  MIN(W99*'Funding Allocation Parameters'!$E$6, 'Funding Allocation Parameters'!$G$6), IF('Funding Allocation Parameters'!$C$6="Any discretionary funds (grants if available, other if no grants)", MIN(W99*'Funding Allocation Parameters'!$E$6, 'Funding Allocation Parameters'!$G$6), IF('Funding Allocation Parameters'!$C$6="Complex Library Subsidy", 0, 0)))))</f>
        <v>512.7213999999999</v>
      </c>
      <c r="AC99" s="177">
        <f t="shared" si="37"/>
        <v>0</v>
      </c>
      <c r="AD99" s="177">
        <f t="shared" si="38"/>
        <v>0</v>
      </c>
      <c r="AE99" s="180">
        <f>IF('Funding Allocation Parameters'!$C$7="Basic Library Subsidy", MIN(AC99*'Funding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MIN(AC99*VLOOKUP(CONCATENATE($A99, 'Funding Allocation Parameters'!$I$7), 'Library Subsidy Complex'!$C$2:$J$55, 2, FALSE), VLOOKUP(CONCATENATE($A99, 'Funding Allocation Parameters'!$I$7), 'Library Subsidy Complex'!$C$2:$J$55, 4, FALSE)), 0)))))</f>
        <v>0</v>
      </c>
      <c r="AF99" s="180">
        <f>IF('Funding Allocation Parameters'!$C$7="Basic Library Subsidy", 0, IF('Funding Allocation Parameters'!$C$7="Grant funding",MIN(AC99*'Funding Allocation Parameters'!$E$7, 'Funding Allocation Parameters'!$G$7), IF('Funding Allocation Parameters'!$C$7="Other author funding", 0, IF('Funding Allocation Parameters'!$C$7="Any discretionary funds (grants if available, other if no grants)", MIN(AC99*'Funding Allocation Parameters'!$E$7, 'Funding Allocation Parameters'!$G$7), IF('Funding Allocation Parameters'!$C$7="Complex Library Subsidy", 0, 0)))))</f>
        <v>0</v>
      </c>
      <c r="AG99" s="180">
        <f>IF('Funding Allocation Parameters'!$C$7="Basic Library Subsidy", 0, IF('Funding Allocation Parameters'!$C$7="Grant funding", 0, IF('Funding Allocation Parameters'!$C$7="Other author funding",  MIN(AC99*'Funding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" s="180">
        <f>IF('Funding Allocation Parameters'!$C$7="Basic Library Subsidy", MIN(AD99*'Funding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MIN(AD99*VLOOKUP(CONCATENATE($A99, 'Funding Allocation Parameters'!$I$7), 'Library Subsidy Complex'!$C$2:$J$55, 3, FALSE), VLOOKUP(CONCATENATE($A99, 'Funding Allocation Parameters'!$I$7), 'Library Subsidy Complex'!$C$2:$J$55, 5, FALSE)), 0)))))</f>
        <v>0</v>
      </c>
      <c r="AI99" s="180">
        <f>IF('Funding Allocation Parameters'!$C$7="Basic Library Subsidy", 0, IF('Funding Allocation Parameters'!$C$7="Grant funding", 0, IF('Funding Allocation Parameters'!$C$7="Other author funding",  MIN(AD99*'Funding Allocation Parameters'!$E$7, 'Funding Allocation Parameters'!$G$7), IF('Funding Allocation Parameters'!$C$7="Any discretionary funds (grants if available, other if no grants)", MIN(AD99*'Funding Allocation Parameters'!$E$7, 'Funding Allocation Parameters'!$G$7), IF('Funding Allocation Parameters'!$C$7="Complex Library Subsidy", 0, 0)))))</f>
        <v>0</v>
      </c>
      <c r="AJ99" s="177">
        <f t="shared" si="39"/>
        <v>0</v>
      </c>
      <c r="AK99" s="177">
        <f t="shared" si="40"/>
        <v>0</v>
      </c>
      <c r="AL99" s="181">
        <f>IF('Funding Allocation Parameters'!$C$8="Basic Library Subsidy", MIN(AJ99*'Funding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MIN(AJ99*VLOOKUP(CONCATENATE($A99, 'Funding Allocation Parameters'!$I$8), 'Library Subsidy Complex'!$C$2:$J$55, 2, FALSE), VLOOKUP(CONCATENATE($A99, 'Funding Allocation Parameters'!$I$8), 'Library Subsidy Complex'!$C$2:$J$55, 4, FALSE)), 0)))))</f>
        <v>0</v>
      </c>
      <c r="AM99" s="181">
        <f>IF('Funding Allocation Parameters'!$C$8="Basic Library Subsidy", 0, IF('Funding Allocation Parameters'!$C$8="Grant funding",MIN(AJ99*'Funding Allocation Parameters'!$E$8, 'Funding Allocation Parameters'!$G$8), IF('Funding Allocation Parameters'!$C$8="Other author funding", 0, IF('Funding Allocation Parameters'!$C$8="Any discretionary funds (grants if available, other if no grants)", MIN(AJ99*'Funding Allocation Parameters'!$E$8, 'Funding Allocation Parameters'!$G$8), IF('Funding Allocation Parameters'!$C$8="Complex Library Subsidy", 0, 0)))))</f>
        <v>0</v>
      </c>
      <c r="AN99" s="181">
        <f>IF('Funding Allocation Parameters'!$C$8="Basic Library Subsidy", 0, IF('Funding Allocation Parameters'!$C$8="Grant funding", 0, IF('Funding Allocation Parameters'!$C$8="Other author funding",  MIN(AJ99*'Funding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" s="181">
        <f>IF('Funding Allocation Parameters'!$C$8="Basic Library Subsidy", MIN(AK99*'Funding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MIN(AK99*VLOOKUP(CONCATENATE($A99, 'Funding Allocation Parameters'!$I$8), 'Library Subsidy Complex'!$C$2:$J$55, 3, FALSE), VLOOKUP(CONCATENATE($A99, 'Funding Allocation Parameters'!$I$8), 'Library Subsidy Complex'!$C$2:$J$55, 5, FALSE)), 0)))))</f>
        <v>0</v>
      </c>
      <c r="AP99" s="181">
        <f>IF('Funding Allocation Parameters'!$C$8="Basic Library Subsidy", 0, IF('Funding Allocation Parameters'!$C$8="Grant funding", 0, IF('Funding Allocation Parameters'!$C$8="Other author funding",  MIN(AK99*'Funding Allocation Parameters'!$E$8, 'Funding Allocation Parameters'!$G$8), IF('Funding Allocation Parameters'!$C$8="Any discretionary funds (grants if available, other if no grants)", MIN(AK99*'Funding Allocation Parameters'!$E$8, 'Funding Allocation Parameters'!$G$8), IF('Funding Allocation Parameters'!$C$8="Complex Library Subsidy", 0, 0)))))</f>
        <v>0</v>
      </c>
      <c r="AQ99" s="177">
        <f t="shared" si="41"/>
        <v>0</v>
      </c>
      <c r="AR99" s="177">
        <f t="shared" si="42"/>
        <v>0</v>
      </c>
      <c r="AS99" s="182">
        <f t="shared" si="43"/>
        <v>1189</v>
      </c>
      <c r="AT99" s="182">
        <f t="shared" si="44"/>
        <v>512.7213999999999</v>
      </c>
      <c r="AU99" s="182">
        <f t="shared" si="45"/>
        <v>0</v>
      </c>
      <c r="AV99" s="182">
        <f t="shared" si="46"/>
        <v>1189</v>
      </c>
      <c r="AW99" s="182">
        <f t="shared" si="47"/>
        <v>512.7213999999999</v>
      </c>
      <c r="AX99" s="183">
        <f t="shared" si="48"/>
        <v>332.14657281553423</v>
      </c>
      <c r="AY99" s="183">
        <f t="shared" si="49"/>
        <v>143.22847419611659</v>
      </c>
      <c r="AZ99" s="183">
        <f t="shared" si="50"/>
        <v>0</v>
      </c>
      <c r="BA99" s="183">
        <f t="shared" si="51"/>
        <v>464.36799029126166</v>
      </c>
      <c r="BB99" s="183">
        <f t="shared" si="52"/>
        <v>200.24508502718422</v>
      </c>
      <c r="BC99" s="184">
        <f t="shared" si="53"/>
        <v>796.51456310679589</v>
      </c>
      <c r="BD99" s="184">
        <f t="shared" si="54"/>
        <v>0</v>
      </c>
      <c r="BE99" s="184">
        <f t="shared" si="55"/>
        <v>143.22847419611659</v>
      </c>
      <c r="BF99" s="184">
        <f t="shared" si="56"/>
        <v>200.24508502718422</v>
      </c>
      <c r="BG99" s="102">
        <f t="shared" si="57"/>
        <v>0</v>
      </c>
      <c r="BH99" s="102">
        <f t="shared" si="58"/>
        <v>0</v>
      </c>
      <c r="BI99" s="102">
        <f t="shared" si="59"/>
        <v>0</v>
      </c>
      <c r="BJ99" s="102">
        <f t="shared" si="60"/>
        <v>0.27934951456310703</v>
      </c>
      <c r="BK99" s="102">
        <f t="shared" si="61"/>
        <v>0.39055339805825201</v>
      </c>
      <c r="BL99" s="102">
        <f t="shared" si="62"/>
        <v>0</v>
      </c>
      <c r="BN99" s="102"/>
    </row>
    <row r="100" spans="1:66" x14ac:dyDescent="0.25">
      <c r="A100" s="102" t="s">
        <v>26</v>
      </c>
      <c r="B100" s="102" t="s">
        <v>8</v>
      </c>
      <c r="C100" s="102" t="s">
        <v>10</v>
      </c>
      <c r="D100" s="102" t="s">
        <v>11</v>
      </c>
      <c r="E100" s="102">
        <v>4700152616</v>
      </c>
      <c r="F100" s="102" t="s">
        <v>9</v>
      </c>
      <c r="G100" s="102">
        <v>0.76100000000000001</v>
      </c>
      <c r="H100" s="102">
        <v>0.594936708860759</v>
      </c>
      <c r="I100" s="102">
        <v>0.24808860759493701</v>
      </c>
      <c r="J100" s="167">
        <f>IFERROR(H100*VLOOKUP(A100, 'Advanced Parameters'!$B$7:$G$20, 6, FALSE)*VLOOKUP(A100, 'Growth Parameters'!$B$6:$H$19, 6, FALSE), 0)</f>
        <v>0.594936708860759</v>
      </c>
      <c r="K100" s="167">
        <f>IFERROR(IF('Advanced Parameters'!$C$5="n",'Raw Data'!I100*VLOOKUP(A100,'Advanced Parameters'!$B$7:$G$20,6,FALSE),J100*VLOOKUP(A100,'Advanced Parameters'!$B$7:$G$20,2,FALSE))*VLOOKUP(A100, 'Growth Parameters'!$B$6:$H$19, 6, FALSE), 0)</f>
        <v>0.24808860759493701</v>
      </c>
      <c r="L100" s="167">
        <f t="shared" si="63"/>
        <v>0.346848101265822</v>
      </c>
      <c r="M100" s="168">
        <f>IFERROR(IF(G100="NA","NA",IF(G100&gt;'APC Parameters'!$K$6+VLOOKUP('Raw Data'!A100, 'APC Parameters'!$H$7:$L$20, 4, FALSE), 'APC Parameters'!$L$6+VLOOKUP('Raw Data'!A100, 'APC Parameters'!$H$7:$L$20, 5, FALSE), G100*('APC Parameters'!$J$6+VLOOKUP('Raw Data'!A100, 'APC Parameters'!$H$7:$L$20, 3, FALSE))+'APC Parameters'!$I$6+VLOOKUP('Raw Data'!A100, 'APC Parameters'!$H$7:$L$20, 2, FALSE))), 0)</f>
        <v>1687.5334</v>
      </c>
      <c r="N100" s="168">
        <f t="shared" si="33"/>
        <v>1003.9755670886068</v>
      </c>
      <c r="O100" s="168">
        <f>IFERROR(IF(M100="NA",VLOOKUP(D100,'Internal Calculations'!$B$10:$C$11,2,FALSE), M100)*VLOOKUP(A100, 'Growth Parameters'!$B$6:$H$19, 7, FALSE), 0)</f>
        <v>1687.5334</v>
      </c>
      <c r="P100" s="177">
        <f t="shared" si="34"/>
        <v>1003.9755670886068</v>
      </c>
      <c r="Q100" s="178">
        <f>IF('Funding Allocation Parameters'!$C$5="Basic Library Subsidy", MIN(O100*('Funding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MIN($O100*(VLOOKUP(CONCATENATE($A100, 'Funding Allocation Parameters'!$I$5), 'Library Subsidy Complex'!$C$2:$J$55, 2, FALSE)), VLOOKUP(CONCATENATE($A100, 'Funding Allocation Parameters'!$I$5), 'Library Subsidy Complex'!$C$2:$J$55, 4, FALSE)), 0)))))</f>
        <v>1189</v>
      </c>
      <c r="R100" s="178">
        <f>IF('Funding Allocation Parameters'!$C$5="Basic Library Subsidy", 0, IF('Funding Allocation Parameters'!$C$5="Grant funding",MIN(O100*('Funding Allocation Parameters'!$E$5), 'Funding Allocation Parameters'!$G$5), IF('Funding Allocation Parameters'!$C$5="Other author funding", 0, IF('Funding Allocation Parameters'!$C$5="Any discretionary funds (grants if available, other if no grants)", MIN(O100*('Funding Allocation Parameters'!$E$5), 'Funding Allocation Parameters'!$G$5), IF('Funding Allocation Parameters'!$C$5="Complex Library Subsidy", 0, 0)))))</f>
        <v>0</v>
      </c>
      <c r="S100" s="178">
        <f>IF('Funding Allocation Parameters'!$C$5="Basic Library Subsidy", 0, IF('Funding Allocation Parameters'!$C$5="Grant funding", 0, IF('Funding Allocation Parameters'!$C$5="Other author funding",  MIN(O100*('Funding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" s="178">
        <f>IF('Funding Allocation Parameters'!$C$5="Basic Library Subsidy", MIN(O100*('Funding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MIN($O100*(VLOOKUP(CONCATENATE($A100, 'Funding Allocation Parameters'!$I$5), 'Library Subsidy Complex'!$C$2:$J$55, 6, FALSE)), VLOOKUP(CONCATENATE($A100, 'Funding Allocation Parameters'!$I$5), 'Library Subsidy Complex'!$C$2:$J$55, 8, FALSE)), 0)))))</f>
        <v>1189</v>
      </c>
      <c r="U100" s="178">
        <f>IF('Funding Allocation Parameters'!$C$5="Basic Library Subsidy", 0, IF('Funding Allocation Parameters'!$C$5="Grant funding", 0, IF('Funding Allocation Parameters'!$C$5="Other author funding",  MIN(O100*('Funding Allocation Parameters'!$E$5), 'Funding Allocation Parameters'!$G$5), IF('Funding Allocation Parameters'!$C$5="Any discretionary funds (grants if available, other if no grants)", MIN(O100*('Funding Allocation Parameters'!$E$5), 'Funding Allocation Parameters'!$G$5), IF('Funding Allocation Parameters'!$C$5="Complex Library Subsidy", 0, 0)))))</f>
        <v>0</v>
      </c>
      <c r="V100" s="177">
        <f t="shared" si="35"/>
        <v>498.53340000000003</v>
      </c>
      <c r="W100" s="177">
        <f t="shared" si="36"/>
        <v>498.53340000000003</v>
      </c>
      <c r="X100" s="179">
        <f>IF('Funding Allocation Parameters'!$C$6="Basic Library Subsidy", MIN(V100*'Funding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MIN(V100*VLOOKUP(CONCATENATE($A100, 'Funding Allocation Parameters'!$I$6), 'Library Subsidy Complex'!$C$2:$J$55, 2, FALSE), VLOOKUP(CONCATENATE($A100, 'Funding Allocation Parameters'!$I$6), 'Library Subsidy Complex'!$C$2:$J$55, 4, FALSE)), 0)))))</f>
        <v>0</v>
      </c>
      <c r="Y100" s="179">
        <f>IF('Funding Allocation Parameters'!$C$6="Basic Library Subsidy", 0, IF('Funding Allocation Parameters'!$C$6="Grant funding",MIN(V100*'Funding Allocation Parameters'!$E$6, 'Funding Allocation Parameters'!$G$6), IF('Funding Allocation Parameters'!$C$6="Other author funding", 0, IF('Funding Allocation Parameters'!$C$6="Any discretionary funds (grants if available, other if no grants)", MIN(V100*'Funding Allocation Parameters'!$E$6, 'Funding Allocation Parameters'!$G$6), IF('Funding Allocation Parameters'!$C$6="Complex Library Subsidy", 0, 0)))))</f>
        <v>498.53340000000003</v>
      </c>
      <c r="Z100" s="179">
        <f>IF('Funding Allocation Parameters'!$C$6="Basic Library Subsidy", 0, IF('Funding Allocation Parameters'!$C$6="Grant funding", 0, IF('Funding Allocation Parameters'!$C$6="Other author funding",  MIN(V100*'Funding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" s="179">
        <f>IF('Funding Allocation Parameters'!$C$6="Basic Library Subsidy", MIN(W100*'Funding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MIN(W100*VLOOKUP(CONCATENATE($A100, 'Funding Allocation Parameters'!$I$6), 'Library Subsidy Complex'!$C$2:$J$55, 3, FALSE), VLOOKUP(CONCATENATE($A100, 'Funding Allocation Parameters'!$I$6), 'Library Subsidy Complex'!$C$2:$J$55, 5, FALSE)), 0)))))</f>
        <v>0</v>
      </c>
      <c r="AB100" s="179">
        <f>IF('Funding Allocation Parameters'!$C$6="Basic Library Subsidy", 0, IF('Funding Allocation Parameters'!$C$6="Grant funding", 0, IF('Funding Allocation Parameters'!$C$6="Other author funding",  MIN(W100*'Funding Allocation Parameters'!$E$6, 'Funding Allocation Parameters'!$G$6), IF('Funding Allocation Parameters'!$C$6="Any discretionary funds (grants if available, other if no grants)", MIN(W100*'Funding Allocation Parameters'!$E$6, 'Funding Allocation Parameters'!$G$6), IF('Funding Allocation Parameters'!$C$6="Complex Library Subsidy", 0, 0)))))</f>
        <v>498.53340000000003</v>
      </c>
      <c r="AC100" s="177">
        <f t="shared" si="37"/>
        <v>0</v>
      </c>
      <c r="AD100" s="177">
        <f t="shared" si="38"/>
        <v>0</v>
      </c>
      <c r="AE100" s="180">
        <f>IF('Funding Allocation Parameters'!$C$7="Basic Library Subsidy", MIN(AC100*'Funding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MIN(AC100*VLOOKUP(CONCATENATE($A100, 'Funding Allocation Parameters'!$I$7), 'Library Subsidy Complex'!$C$2:$J$55, 2, FALSE), VLOOKUP(CONCATENATE($A100, 'Funding Allocation Parameters'!$I$7), 'Library Subsidy Complex'!$C$2:$J$55, 4, FALSE)), 0)))))</f>
        <v>0</v>
      </c>
      <c r="AF100" s="180">
        <f>IF('Funding Allocation Parameters'!$C$7="Basic Library Subsidy", 0, IF('Funding Allocation Parameters'!$C$7="Grant funding",MIN(AC100*'Funding Allocation Parameters'!$E$7, 'Funding Allocation Parameters'!$G$7), IF('Funding Allocation Parameters'!$C$7="Other author funding", 0, IF('Funding Allocation Parameters'!$C$7="Any discretionary funds (grants if available, other if no grants)", MIN(AC100*'Funding Allocation Parameters'!$E$7, 'Funding Allocation Parameters'!$G$7), IF('Funding Allocation Parameters'!$C$7="Complex Library Subsidy", 0, 0)))))</f>
        <v>0</v>
      </c>
      <c r="AG100" s="180">
        <f>IF('Funding Allocation Parameters'!$C$7="Basic Library Subsidy", 0, IF('Funding Allocation Parameters'!$C$7="Grant funding", 0, IF('Funding Allocation Parameters'!$C$7="Other author funding",  MIN(AC100*'Funding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" s="180">
        <f>IF('Funding Allocation Parameters'!$C$7="Basic Library Subsidy", MIN(AD100*'Funding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MIN(AD100*VLOOKUP(CONCATENATE($A100, 'Funding Allocation Parameters'!$I$7), 'Library Subsidy Complex'!$C$2:$J$55, 3, FALSE), VLOOKUP(CONCATENATE($A100, 'Funding Allocation Parameters'!$I$7), 'Library Subsidy Complex'!$C$2:$J$55, 5, FALSE)), 0)))))</f>
        <v>0</v>
      </c>
      <c r="AI100" s="180">
        <f>IF('Funding Allocation Parameters'!$C$7="Basic Library Subsidy", 0, IF('Funding Allocation Parameters'!$C$7="Grant funding", 0, IF('Funding Allocation Parameters'!$C$7="Other author funding",  MIN(AD100*'Funding Allocation Parameters'!$E$7, 'Funding Allocation Parameters'!$G$7), IF('Funding Allocation Parameters'!$C$7="Any discretionary funds (grants if available, other if no grants)", MIN(AD100*'Funding Allocation Parameters'!$E$7, 'Funding Allocation Parameters'!$G$7), IF('Funding Allocation Parameters'!$C$7="Complex Library Subsidy", 0, 0)))))</f>
        <v>0</v>
      </c>
      <c r="AJ100" s="177">
        <f t="shared" si="39"/>
        <v>0</v>
      </c>
      <c r="AK100" s="177">
        <f t="shared" si="40"/>
        <v>0</v>
      </c>
      <c r="AL100" s="181">
        <f>IF('Funding Allocation Parameters'!$C$8="Basic Library Subsidy", MIN(AJ100*'Funding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MIN(AJ100*VLOOKUP(CONCATENATE($A100, 'Funding Allocation Parameters'!$I$8), 'Library Subsidy Complex'!$C$2:$J$55, 2, FALSE), VLOOKUP(CONCATENATE($A100, 'Funding Allocation Parameters'!$I$8), 'Library Subsidy Complex'!$C$2:$J$55, 4, FALSE)), 0)))))</f>
        <v>0</v>
      </c>
      <c r="AM100" s="181">
        <f>IF('Funding Allocation Parameters'!$C$8="Basic Library Subsidy", 0, IF('Funding Allocation Parameters'!$C$8="Grant funding",MIN(AJ100*'Funding Allocation Parameters'!$E$8, 'Funding Allocation Parameters'!$G$8), IF('Funding Allocation Parameters'!$C$8="Other author funding", 0, IF('Funding Allocation Parameters'!$C$8="Any discretionary funds (grants if available, other if no grants)", MIN(AJ100*'Funding Allocation Parameters'!$E$8, 'Funding Allocation Parameters'!$G$8), IF('Funding Allocation Parameters'!$C$8="Complex Library Subsidy", 0, 0)))))</f>
        <v>0</v>
      </c>
      <c r="AN100" s="181">
        <f>IF('Funding Allocation Parameters'!$C$8="Basic Library Subsidy", 0, IF('Funding Allocation Parameters'!$C$8="Grant funding", 0, IF('Funding Allocation Parameters'!$C$8="Other author funding",  MIN(AJ100*'Funding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" s="181">
        <f>IF('Funding Allocation Parameters'!$C$8="Basic Library Subsidy", MIN(AK100*'Funding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MIN(AK100*VLOOKUP(CONCATENATE($A100, 'Funding Allocation Parameters'!$I$8), 'Library Subsidy Complex'!$C$2:$J$55, 3, FALSE), VLOOKUP(CONCATENATE($A100, 'Funding Allocation Parameters'!$I$8), 'Library Subsidy Complex'!$C$2:$J$55, 5, FALSE)), 0)))))</f>
        <v>0</v>
      </c>
      <c r="AP100" s="181">
        <f>IF('Funding Allocation Parameters'!$C$8="Basic Library Subsidy", 0, IF('Funding Allocation Parameters'!$C$8="Grant funding", 0, IF('Funding Allocation Parameters'!$C$8="Other author funding",  MIN(AK100*'Funding Allocation Parameters'!$E$8, 'Funding Allocation Parameters'!$G$8), IF('Funding Allocation Parameters'!$C$8="Any discretionary funds (grants if available, other if no grants)", MIN(AK100*'Funding Allocation Parameters'!$E$8, 'Funding Allocation Parameters'!$G$8), IF('Funding Allocation Parameters'!$C$8="Complex Library Subsidy", 0, 0)))))</f>
        <v>0</v>
      </c>
      <c r="AQ100" s="177">
        <f t="shared" si="41"/>
        <v>0</v>
      </c>
      <c r="AR100" s="177">
        <f t="shared" si="42"/>
        <v>0</v>
      </c>
      <c r="AS100" s="182">
        <f t="shared" si="43"/>
        <v>1189</v>
      </c>
      <c r="AT100" s="182">
        <f t="shared" si="44"/>
        <v>498.53340000000003</v>
      </c>
      <c r="AU100" s="182">
        <f t="shared" si="45"/>
        <v>0</v>
      </c>
      <c r="AV100" s="182">
        <f t="shared" si="46"/>
        <v>1189</v>
      </c>
      <c r="AW100" s="182">
        <f t="shared" si="47"/>
        <v>498.53340000000003</v>
      </c>
      <c r="AX100" s="183">
        <f t="shared" si="48"/>
        <v>294.9773544303801</v>
      </c>
      <c r="AY100" s="183">
        <f t="shared" si="49"/>
        <v>123.68045704556978</v>
      </c>
      <c r="AZ100" s="183">
        <f t="shared" si="50"/>
        <v>0</v>
      </c>
      <c r="BA100" s="183">
        <f t="shared" si="51"/>
        <v>412.40239240506236</v>
      </c>
      <c r="BB100" s="183">
        <f t="shared" si="52"/>
        <v>172.91536320759457</v>
      </c>
      <c r="BC100" s="184">
        <f t="shared" si="53"/>
        <v>707.37974683544246</v>
      </c>
      <c r="BD100" s="184">
        <f t="shared" si="54"/>
        <v>0</v>
      </c>
      <c r="BE100" s="184">
        <f t="shared" si="55"/>
        <v>123.68045704556978</v>
      </c>
      <c r="BF100" s="184">
        <f t="shared" si="56"/>
        <v>172.91536320759457</v>
      </c>
      <c r="BG100" s="102">
        <f t="shared" si="57"/>
        <v>0</v>
      </c>
      <c r="BH100" s="102">
        <f t="shared" si="58"/>
        <v>0</v>
      </c>
      <c r="BI100" s="102">
        <f t="shared" si="59"/>
        <v>0</v>
      </c>
      <c r="BJ100" s="102">
        <f t="shared" si="60"/>
        <v>0.24808860759493701</v>
      </c>
      <c r="BK100" s="102">
        <f t="shared" si="61"/>
        <v>0.346848101265822</v>
      </c>
      <c r="BL100" s="102">
        <f t="shared" si="62"/>
        <v>0</v>
      </c>
      <c r="BN100" s="102"/>
    </row>
    <row r="101" spans="1:66" x14ac:dyDescent="0.25">
      <c r="A101" s="102" t="s">
        <v>26</v>
      </c>
      <c r="B101" s="102" t="s">
        <v>8</v>
      </c>
      <c r="C101" s="102" t="s">
        <v>10</v>
      </c>
      <c r="D101" s="102" t="s">
        <v>11</v>
      </c>
      <c r="E101" s="102">
        <v>24418</v>
      </c>
      <c r="F101" s="102" t="s">
        <v>9</v>
      </c>
      <c r="G101" s="102">
        <v>0.55300000000000005</v>
      </c>
      <c r="H101" s="102">
        <v>0.57222222222222197</v>
      </c>
      <c r="I101" s="102">
        <v>0.238616666666667</v>
      </c>
      <c r="J101" s="167">
        <f>IFERROR(H101*VLOOKUP(A101, 'Advanced Parameters'!$B$7:$G$20, 6, FALSE)*VLOOKUP(A101, 'Growth Parameters'!$B$6:$H$19, 6, FALSE), 0)</f>
        <v>0.57222222222222197</v>
      </c>
      <c r="K101" s="167">
        <f>IFERROR(IF('Advanced Parameters'!$C$5="n",'Raw Data'!I101*VLOOKUP(A101,'Advanced Parameters'!$B$7:$G$20,6,FALSE),J101*VLOOKUP(A101,'Advanced Parameters'!$B$7:$G$20,2,FALSE))*VLOOKUP(A101, 'Growth Parameters'!$B$6:$H$19, 6, FALSE), 0)</f>
        <v>0.238616666666667</v>
      </c>
      <c r="L101" s="167">
        <f t="shared" si="63"/>
        <v>0.33360555555555493</v>
      </c>
      <c r="M101" s="168">
        <f>IFERROR(IF(G101="NA","NA",IF(G101&gt;'APC Parameters'!$K$6+VLOOKUP('Raw Data'!A101, 'APC Parameters'!$H$7:$L$20, 4, FALSE), 'APC Parameters'!$L$6+VLOOKUP('Raw Data'!A101, 'APC Parameters'!$H$7:$L$20, 5, FALSE), G101*('APC Parameters'!$J$6+VLOOKUP('Raw Data'!A101, 'APC Parameters'!$H$7:$L$20, 3, FALSE))+'APC Parameters'!$I$6+VLOOKUP('Raw Data'!A101, 'APC Parameters'!$H$7:$L$20, 2, FALSE))), 0)</f>
        <v>1539.9782</v>
      </c>
      <c r="N101" s="168">
        <f t="shared" si="33"/>
        <v>881.20974777777735</v>
      </c>
      <c r="O101" s="168">
        <f>IFERROR(IF(M101="NA",VLOOKUP(D101,'Internal Calculations'!$B$10:$C$11,2,FALSE), M101)*VLOOKUP(A101, 'Growth Parameters'!$B$6:$H$19, 7, FALSE), 0)</f>
        <v>1539.9782</v>
      </c>
      <c r="P101" s="177">
        <f t="shared" si="34"/>
        <v>881.20974777777735</v>
      </c>
      <c r="Q101" s="178">
        <f>IF('Funding Allocation Parameters'!$C$5="Basic Library Subsidy", MIN(O101*('Funding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MIN($O101*(VLOOKUP(CONCATENATE($A101, 'Funding Allocation Parameters'!$I$5), 'Library Subsidy Complex'!$C$2:$J$55, 2, FALSE)), VLOOKUP(CONCATENATE($A101, 'Funding Allocation Parameters'!$I$5), 'Library Subsidy Complex'!$C$2:$J$55, 4, FALSE)), 0)))))</f>
        <v>1189</v>
      </c>
      <c r="R101" s="178">
        <f>IF('Funding Allocation Parameters'!$C$5="Basic Library Subsidy", 0, IF('Funding Allocation Parameters'!$C$5="Grant funding",MIN(O101*('Funding Allocation Parameters'!$E$5), 'Funding Allocation Parameters'!$G$5), IF('Funding Allocation Parameters'!$C$5="Other author funding", 0, IF('Funding Allocation Parameters'!$C$5="Any discretionary funds (grants if available, other if no grants)", MIN(O101*('Funding Allocation Parameters'!$E$5), 'Funding Allocation Parameters'!$G$5), IF('Funding Allocation Parameters'!$C$5="Complex Library Subsidy", 0, 0)))))</f>
        <v>0</v>
      </c>
      <c r="S101" s="178">
        <f>IF('Funding Allocation Parameters'!$C$5="Basic Library Subsidy", 0, IF('Funding Allocation Parameters'!$C$5="Grant funding", 0, IF('Funding Allocation Parameters'!$C$5="Other author funding",  MIN(O101*('Funding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" s="178">
        <f>IF('Funding Allocation Parameters'!$C$5="Basic Library Subsidy", MIN(O101*('Funding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MIN($O101*(VLOOKUP(CONCATENATE($A101, 'Funding Allocation Parameters'!$I$5), 'Library Subsidy Complex'!$C$2:$J$55, 6, FALSE)), VLOOKUP(CONCATENATE($A101, 'Funding Allocation Parameters'!$I$5), 'Library Subsidy Complex'!$C$2:$J$55, 8, FALSE)), 0)))))</f>
        <v>1189</v>
      </c>
      <c r="U101" s="178">
        <f>IF('Funding Allocation Parameters'!$C$5="Basic Library Subsidy", 0, IF('Funding Allocation Parameters'!$C$5="Grant funding", 0, IF('Funding Allocation Parameters'!$C$5="Other author funding",  MIN(O101*('Funding Allocation Parameters'!$E$5), 'Funding Allocation Parameters'!$G$5), IF('Funding Allocation Parameters'!$C$5="Any discretionary funds (grants if available, other if no grants)", MIN(O101*('Funding Allocation Parameters'!$E$5), 'Funding Allocation Parameters'!$G$5), IF('Funding Allocation Parameters'!$C$5="Complex Library Subsidy", 0, 0)))))</f>
        <v>0</v>
      </c>
      <c r="V101" s="177">
        <f t="shared" si="35"/>
        <v>350.97820000000002</v>
      </c>
      <c r="W101" s="177">
        <f t="shared" si="36"/>
        <v>350.97820000000002</v>
      </c>
      <c r="X101" s="179">
        <f>IF('Funding Allocation Parameters'!$C$6="Basic Library Subsidy", MIN(V101*'Funding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MIN(V101*VLOOKUP(CONCATENATE($A101, 'Funding Allocation Parameters'!$I$6), 'Library Subsidy Complex'!$C$2:$J$55, 2, FALSE), VLOOKUP(CONCATENATE($A101, 'Funding Allocation Parameters'!$I$6), 'Library Subsidy Complex'!$C$2:$J$55, 4, FALSE)), 0)))))</f>
        <v>0</v>
      </c>
      <c r="Y101" s="179">
        <f>IF('Funding Allocation Parameters'!$C$6="Basic Library Subsidy", 0, IF('Funding Allocation Parameters'!$C$6="Grant funding",MIN(V101*'Funding Allocation Parameters'!$E$6, 'Funding Allocation Parameters'!$G$6), IF('Funding Allocation Parameters'!$C$6="Other author funding", 0, IF('Funding Allocation Parameters'!$C$6="Any discretionary funds (grants if available, other if no grants)", MIN(V101*'Funding Allocation Parameters'!$E$6, 'Funding Allocation Parameters'!$G$6), IF('Funding Allocation Parameters'!$C$6="Complex Library Subsidy", 0, 0)))))</f>
        <v>350.97820000000002</v>
      </c>
      <c r="Z101" s="179">
        <f>IF('Funding Allocation Parameters'!$C$6="Basic Library Subsidy", 0, IF('Funding Allocation Parameters'!$C$6="Grant funding", 0, IF('Funding Allocation Parameters'!$C$6="Other author funding",  MIN(V101*'Funding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" s="179">
        <f>IF('Funding Allocation Parameters'!$C$6="Basic Library Subsidy", MIN(W101*'Funding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MIN(W101*VLOOKUP(CONCATENATE($A101, 'Funding Allocation Parameters'!$I$6), 'Library Subsidy Complex'!$C$2:$J$55, 3, FALSE), VLOOKUP(CONCATENATE($A101, 'Funding Allocation Parameters'!$I$6), 'Library Subsidy Complex'!$C$2:$J$55, 5, FALSE)), 0)))))</f>
        <v>0</v>
      </c>
      <c r="AB101" s="179">
        <f>IF('Funding Allocation Parameters'!$C$6="Basic Library Subsidy", 0, IF('Funding Allocation Parameters'!$C$6="Grant funding", 0, IF('Funding Allocation Parameters'!$C$6="Other author funding",  MIN(W101*'Funding Allocation Parameters'!$E$6, 'Funding Allocation Parameters'!$G$6), IF('Funding Allocation Parameters'!$C$6="Any discretionary funds (grants if available, other if no grants)", MIN(W101*'Funding Allocation Parameters'!$E$6, 'Funding Allocation Parameters'!$G$6), IF('Funding Allocation Parameters'!$C$6="Complex Library Subsidy", 0, 0)))))</f>
        <v>350.97820000000002</v>
      </c>
      <c r="AC101" s="177">
        <f t="shared" si="37"/>
        <v>0</v>
      </c>
      <c r="AD101" s="177">
        <f t="shared" si="38"/>
        <v>0</v>
      </c>
      <c r="AE101" s="180">
        <f>IF('Funding Allocation Parameters'!$C$7="Basic Library Subsidy", MIN(AC101*'Funding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MIN(AC101*VLOOKUP(CONCATENATE($A101, 'Funding Allocation Parameters'!$I$7), 'Library Subsidy Complex'!$C$2:$J$55, 2, FALSE), VLOOKUP(CONCATENATE($A101, 'Funding Allocation Parameters'!$I$7), 'Library Subsidy Complex'!$C$2:$J$55, 4, FALSE)), 0)))))</f>
        <v>0</v>
      </c>
      <c r="AF101" s="180">
        <f>IF('Funding Allocation Parameters'!$C$7="Basic Library Subsidy", 0, IF('Funding Allocation Parameters'!$C$7="Grant funding",MIN(AC101*'Funding Allocation Parameters'!$E$7, 'Funding Allocation Parameters'!$G$7), IF('Funding Allocation Parameters'!$C$7="Other author funding", 0, IF('Funding Allocation Parameters'!$C$7="Any discretionary funds (grants if available, other if no grants)", MIN(AC101*'Funding Allocation Parameters'!$E$7, 'Funding Allocation Parameters'!$G$7), IF('Funding Allocation Parameters'!$C$7="Complex Library Subsidy", 0, 0)))))</f>
        <v>0</v>
      </c>
      <c r="AG101" s="180">
        <f>IF('Funding Allocation Parameters'!$C$7="Basic Library Subsidy", 0, IF('Funding Allocation Parameters'!$C$7="Grant funding", 0, IF('Funding Allocation Parameters'!$C$7="Other author funding",  MIN(AC101*'Funding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" s="180">
        <f>IF('Funding Allocation Parameters'!$C$7="Basic Library Subsidy", MIN(AD101*'Funding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MIN(AD101*VLOOKUP(CONCATENATE($A101, 'Funding Allocation Parameters'!$I$7), 'Library Subsidy Complex'!$C$2:$J$55, 3, FALSE), VLOOKUP(CONCATENATE($A101, 'Funding Allocation Parameters'!$I$7), 'Library Subsidy Complex'!$C$2:$J$55, 5, FALSE)), 0)))))</f>
        <v>0</v>
      </c>
      <c r="AI101" s="180">
        <f>IF('Funding Allocation Parameters'!$C$7="Basic Library Subsidy", 0, IF('Funding Allocation Parameters'!$C$7="Grant funding", 0, IF('Funding Allocation Parameters'!$C$7="Other author funding",  MIN(AD101*'Funding Allocation Parameters'!$E$7, 'Funding Allocation Parameters'!$G$7), IF('Funding Allocation Parameters'!$C$7="Any discretionary funds (grants if available, other if no grants)", MIN(AD101*'Funding Allocation Parameters'!$E$7, 'Funding Allocation Parameters'!$G$7), IF('Funding Allocation Parameters'!$C$7="Complex Library Subsidy", 0, 0)))))</f>
        <v>0</v>
      </c>
      <c r="AJ101" s="177">
        <f t="shared" si="39"/>
        <v>0</v>
      </c>
      <c r="AK101" s="177">
        <f t="shared" si="40"/>
        <v>0</v>
      </c>
      <c r="AL101" s="181">
        <f>IF('Funding Allocation Parameters'!$C$8="Basic Library Subsidy", MIN(AJ101*'Funding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MIN(AJ101*VLOOKUP(CONCATENATE($A101, 'Funding Allocation Parameters'!$I$8), 'Library Subsidy Complex'!$C$2:$J$55, 2, FALSE), VLOOKUP(CONCATENATE($A101, 'Funding Allocation Parameters'!$I$8), 'Library Subsidy Complex'!$C$2:$J$55, 4, FALSE)), 0)))))</f>
        <v>0</v>
      </c>
      <c r="AM101" s="181">
        <f>IF('Funding Allocation Parameters'!$C$8="Basic Library Subsidy", 0, IF('Funding Allocation Parameters'!$C$8="Grant funding",MIN(AJ101*'Funding Allocation Parameters'!$E$8, 'Funding Allocation Parameters'!$G$8), IF('Funding Allocation Parameters'!$C$8="Other author funding", 0, IF('Funding Allocation Parameters'!$C$8="Any discretionary funds (grants if available, other if no grants)", MIN(AJ101*'Funding Allocation Parameters'!$E$8, 'Funding Allocation Parameters'!$G$8), IF('Funding Allocation Parameters'!$C$8="Complex Library Subsidy", 0, 0)))))</f>
        <v>0</v>
      </c>
      <c r="AN101" s="181">
        <f>IF('Funding Allocation Parameters'!$C$8="Basic Library Subsidy", 0, IF('Funding Allocation Parameters'!$C$8="Grant funding", 0, IF('Funding Allocation Parameters'!$C$8="Other author funding",  MIN(AJ101*'Funding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" s="181">
        <f>IF('Funding Allocation Parameters'!$C$8="Basic Library Subsidy", MIN(AK101*'Funding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MIN(AK101*VLOOKUP(CONCATENATE($A101, 'Funding Allocation Parameters'!$I$8), 'Library Subsidy Complex'!$C$2:$J$55, 3, FALSE), VLOOKUP(CONCATENATE($A101, 'Funding Allocation Parameters'!$I$8), 'Library Subsidy Complex'!$C$2:$J$55, 5, FALSE)), 0)))))</f>
        <v>0</v>
      </c>
      <c r="AP101" s="181">
        <f>IF('Funding Allocation Parameters'!$C$8="Basic Library Subsidy", 0, IF('Funding Allocation Parameters'!$C$8="Grant funding", 0, IF('Funding Allocation Parameters'!$C$8="Other author funding",  MIN(AK101*'Funding Allocation Parameters'!$E$8, 'Funding Allocation Parameters'!$G$8), IF('Funding Allocation Parameters'!$C$8="Any discretionary funds (grants if available, other if no grants)", MIN(AK101*'Funding Allocation Parameters'!$E$8, 'Funding Allocation Parameters'!$G$8), IF('Funding Allocation Parameters'!$C$8="Complex Library Subsidy", 0, 0)))))</f>
        <v>0</v>
      </c>
      <c r="AQ101" s="177">
        <f t="shared" si="41"/>
        <v>0</v>
      </c>
      <c r="AR101" s="177">
        <f t="shared" si="42"/>
        <v>0</v>
      </c>
      <c r="AS101" s="182">
        <f t="shared" si="43"/>
        <v>1189</v>
      </c>
      <c r="AT101" s="182">
        <f t="shared" si="44"/>
        <v>350.97820000000002</v>
      </c>
      <c r="AU101" s="182">
        <f t="shared" si="45"/>
        <v>0</v>
      </c>
      <c r="AV101" s="182">
        <f t="shared" si="46"/>
        <v>1189</v>
      </c>
      <c r="AW101" s="182">
        <f t="shared" si="47"/>
        <v>350.97820000000002</v>
      </c>
      <c r="AX101" s="183">
        <f t="shared" si="48"/>
        <v>283.71521666666706</v>
      </c>
      <c r="AY101" s="183">
        <f t="shared" si="49"/>
        <v>83.749248156666795</v>
      </c>
      <c r="AZ101" s="183">
        <f t="shared" si="50"/>
        <v>0</v>
      </c>
      <c r="BA101" s="183">
        <f t="shared" si="51"/>
        <v>396.6570055555548</v>
      </c>
      <c r="BB101" s="183">
        <f t="shared" si="52"/>
        <v>117.08827739888868</v>
      </c>
      <c r="BC101" s="184">
        <f t="shared" si="53"/>
        <v>680.37222222222181</v>
      </c>
      <c r="BD101" s="184">
        <f t="shared" si="54"/>
        <v>0</v>
      </c>
      <c r="BE101" s="184">
        <f t="shared" si="55"/>
        <v>83.749248156666795</v>
      </c>
      <c r="BF101" s="184">
        <f t="shared" si="56"/>
        <v>117.08827739888868</v>
      </c>
      <c r="BG101" s="102">
        <f t="shared" si="57"/>
        <v>0</v>
      </c>
      <c r="BH101" s="102">
        <f t="shared" si="58"/>
        <v>0</v>
      </c>
      <c r="BI101" s="102">
        <f t="shared" si="59"/>
        <v>0</v>
      </c>
      <c r="BJ101" s="102">
        <f t="shared" si="60"/>
        <v>0.238616666666667</v>
      </c>
      <c r="BK101" s="102">
        <f t="shared" si="61"/>
        <v>0.33360555555555493</v>
      </c>
      <c r="BL101" s="102">
        <f t="shared" si="62"/>
        <v>0</v>
      </c>
      <c r="BN101" s="102"/>
    </row>
    <row r="102" spans="1:66" x14ac:dyDescent="0.25">
      <c r="A102" s="102" t="s">
        <v>26</v>
      </c>
      <c r="B102" s="102" t="s">
        <v>15</v>
      </c>
      <c r="C102" s="102" t="s">
        <v>10</v>
      </c>
      <c r="D102" s="102" t="s">
        <v>11</v>
      </c>
      <c r="E102" s="102">
        <v>18620</v>
      </c>
      <c r="F102" s="102" t="s">
        <v>9</v>
      </c>
      <c r="G102" s="102" t="s">
        <v>9</v>
      </c>
      <c r="H102" s="102">
        <v>1</v>
      </c>
      <c r="I102" s="102">
        <v>0.41699999999999998</v>
      </c>
      <c r="J102" s="167">
        <f>IFERROR(H102*VLOOKUP(A102, 'Advanced Parameters'!$B$7:$G$20, 6, FALSE)*VLOOKUP(A102, 'Growth Parameters'!$B$6:$H$19, 6, FALSE), 0)</f>
        <v>1</v>
      </c>
      <c r="K102" s="167">
        <f>IFERROR(IF('Advanced Parameters'!$C$5="n",'Raw Data'!I102*VLOOKUP(A102,'Advanced Parameters'!$B$7:$G$20,6,FALSE),J102*VLOOKUP(A102,'Advanced Parameters'!$B$7:$G$20,2,FALSE))*VLOOKUP(A102, 'Growth Parameters'!$B$6:$H$19, 6, FALSE), 0)</f>
        <v>0.41699999999999998</v>
      </c>
      <c r="L102" s="167">
        <f t="shared" si="63"/>
        <v>0.58299999999999996</v>
      </c>
      <c r="M102" s="168" t="str">
        <f>IFERROR(IF(G102="NA","NA",IF(G102&gt;'APC Parameters'!$K$6+VLOOKUP('Raw Data'!A102, 'APC Parameters'!$H$7:$L$20, 4, FALSE), 'APC Parameters'!$L$6+VLOOKUP('Raw Data'!A102, 'APC Parameters'!$H$7:$L$20, 5, FALSE), G102*('APC Parameters'!$J$6+VLOOKUP('Raw Data'!A102, 'APC Parameters'!$H$7:$L$20, 3, FALSE))+'APC Parameters'!$I$6+VLOOKUP('Raw Data'!A102, 'APC Parameters'!$H$7:$L$20, 2, FALSE))), 0)</f>
        <v>NA</v>
      </c>
      <c r="N102" s="168" t="str">
        <f t="shared" si="33"/>
        <v>NA</v>
      </c>
      <c r="O102" s="168">
        <f>IFERROR(IF(M102="NA",VLOOKUP(D102,'Internal Calculations'!$B$10:$C$11,2,FALSE), M102)*VLOOKUP(A102, 'Growth Parameters'!$B$6:$H$19, 7, FALSE), 0)</f>
        <v>1630.6479670175063</v>
      </c>
      <c r="P102" s="177">
        <f t="shared" si="34"/>
        <v>1630.6479670175063</v>
      </c>
      <c r="Q102" s="178">
        <f>IF('Funding Allocation Parameters'!$C$5="Basic Library Subsidy", MIN(O102*('Funding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MIN($O102*(VLOOKUP(CONCATENATE($A102, 'Funding Allocation Parameters'!$I$5), 'Library Subsidy Complex'!$C$2:$J$55, 2, FALSE)), VLOOKUP(CONCATENATE($A102, 'Funding Allocation Parameters'!$I$5), 'Library Subsidy Complex'!$C$2:$J$55, 4, FALSE)), 0)))))</f>
        <v>1189</v>
      </c>
      <c r="R102" s="178">
        <f>IF('Funding Allocation Parameters'!$C$5="Basic Library Subsidy", 0, IF('Funding Allocation Parameters'!$C$5="Grant funding",MIN(O102*('Funding Allocation Parameters'!$E$5), 'Funding Allocation Parameters'!$G$5), IF('Funding Allocation Parameters'!$C$5="Other author funding", 0, IF('Funding Allocation Parameters'!$C$5="Any discretionary funds (grants if available, other if no grants)", MIN(O102*('Funding Allocation Parameters'!$E$5), 'Funding Allocation Parameters'!$G$5), IF('Funding Allocation Parameters'!$C$5="Complex Library Subsidy", 0, 0)))))</f>
        <v>0</v>
      </c>
      <c r="S102" s="178">
        <f>IF('Funding Allocation Parameters'!$C$5="Basic Library Subsidy", 0, IF('Funding Allocation Parameters'!$C$5="Grant funding", 0, IF('Funding Allocation Parameters'!$C$5="Other author funding",  MIN(O102*('Funding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" s="178">
        <f>IF('Funding Allocation Parameters'!$C$5="Basic Library Subsidy", MIN(O102*('Funding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MIN($O102*(VLOOKUP(CONCATENATE($A102, 'Funding Allocation Parameters'!$I$5), 'Library Subsidy Complex'!$C$2:$J$55, 6, FALSE)), VLOOKUP(CONCATENATE($A102, 'Funding Allocation Parameters'!$I$5), 'Library Subsidy Complex'!$C$2:$J$55, 8, FALSE)), 0)))))</f>
        <v>1189</v>
      </c>
      <c r="U102" s="178">
        <f>IF('Funding Allocation Parameters'!$C$5="Basic Library Subsidy", 0, IF('Funding Allocation Parameters'!$C$5="Grant funding", 0, IF('Funding Allocation Parameters'!$C$5="Other author funding",  MIN(O102*('Funding Allocation Parameters'!$E$5), 'Funding Allocation Parameters'!$G$5), IF('Funding Allocation Parameters'!$C$5="Any discretionary funds (grants if available, other if no grants)", MIN(O102*('Funding Allocation Parameters'!$E$5), 'Funding Allocation Parameters'!$G$5), IF('Funding Allocation Parameters'!$C$5="Complex Library Subsidy", 0, 0)))))</f>
        <v>0</v>
      </c>
      <c r="V102" s="177">
        <f t="shared" si="35"/>
        <v>441.64796701750629</v>
      </c>
      <c r="W102" s="177">
        <f t="shared" si="36"/>
        <v>441.64796701750629</v>
      </c>
      <c r="X102" s="179">
        <f>IF('Funding Allocation Parameters'!$C$6="Basic Library Subsidy", MIN(V102*'Funding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MIN(V102*VLOOKUP(CONCATENATE($A102, 'Funding Allocation Parameters'!$I$6), 'Library Subsidy Complex'!$C$2:$J$55, 2, FALSE), VLOOKUP(CONCATENATE($A102, 'Funding Allocation Parameters'!$I$6), 'Library Subsidy Complex'!$C$2:$J$55, 4, FALSE)), 0)))))</f>
        <v>0</v>
      </c>
      <c r="Y102" s="179">
        <f>IF('Funding Allocation Parameters'!$C$6="Basic Library Subsidy", 0, IF('Funding Allocation Parameters'!$C$6="Grant funding",MIN(V102*'Funding Allocation Parameters'!$E$6, 'Funding Allocation Parameters'!$G$6), IF('Funding Allocation Parameters'!$C$6="Other author funding", 0, IF('Funding Allocation Parameters'!$C$6="Any discretionary funds (grants if available, other if no grants)", MIN(V102*'Funding Allocation Parameters'!$E$6, 'Funding Allocation Parameters'!$G$6), IF('Funding Allocation Parameters'!$C$6="Complex Library Subsidy", 0, 0)))))</f>
        <v>441.64796701750629</v>
      </c>
      <c r="Z102" s="179">
        <f>IF('Funding Allocation Parameters'!$C$6="Basic Library Subsidy", 0, IF('Funding Allocation Parameters'!$C$6="Grant funding", 0, IF('Funding Allocation Parameters'!$C$6="Other author funding",  MIN(V102*'Funding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" s="179">
        <f>IF('Funding Allocation Parameters'!$C$6="Basic Library Subsidy", MIN(W102*'Funding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MIN(W102*VLOOKUP(CONCATENATE($A102, 'Funding Allocation Parameters'!$I$6), 'Library Subsidy Complex'!$C$2:$J$55, 3, FALSE), VLOOKUP(CONCATENATE($A102, 'Funding Allocation Parameters'!$I$6), 'Library Subsidy Complex'!$C$2:$J$55, 5, FALSE)), 0)))))</f>
        <v>0</v>
      </c>
      <c r="AB102" s="179">
        <f>IF('Funding Allocation Parameters'!$C$6="Basic Library Subsidy", 0, IF('Funding Allocation Parameters'!$C$6="Grant funding", 0, IF('Funding Allocation Parameters'!$C$6="Other author funding",  MIN(W102*'Funding Allocation Parameters'!$E$6, 'Funding Allocation Parameters'!$G$6), IF('Funding Allocation Parameters'!$C$6="Any discretionary funds (grants if available, other if no grants)", MIN(W102*'Funding Allocation Parameters'!$E$6, 'Funding Allocation Parameters'!$G$6), IF('Funding Allocation Parameters'!$C$6="Complex Library Subsidy", 0, 0)))))</f>
        <v>441.64796701750629</v>
      </c>
      <c r="AC102" s="177">
        <f t="shared" si="37"/>
        <v>0</v>
      </c>
      <c r="AD102" s="177">
        <f t="shared" si="38"/>
        <v>0</v>
      </c>
      <c r="AE102" s="180">
        <f>IF('Funding Allocation Parameters'!$C$7="Basic Library Subsidy", MIN(AC102*'Funding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MIN(AC102*VLOOKUP(CONCATENATE($A102, 'Funding Allocation Parameters'!$I$7), 'Library Subsidy Complex'!$C$2:$J$55, 2, FALSE), VLOOKUP(CONCATENATE($A102, 'Funding Allocation Parameters'!$I$7), 'Library Subsidy Complex'!$C$2:$J$55, 4, FALSE)), 0)))))</f>
        <v>0</v>
      </c>
      <c r="AF102" s="180">
        <f>IF('Funding Allocation Parameters'!$C$7="Basic Library Subsidy", 0, IF('Funding Allocation Parameters'!$C$7="Grant funding",MIN(AC102*'Funding Allocation Parameters'!$E$7, 'Funding Allocation Parameters'!$G$7), IF('Funding Allocation Parameters'!$C$7="Other author funding", 0, IF('Funding Allocation Parameters'!$C$7="Any discretionary funds (grants if available, other if no grants)", MIN(AC102*'Funding Allocation Parameters'!$E$7, 'Funding Allocation Parameters'!$G$7), IF('Funding Allocation Parameters'!$C$7="Complex Library Subsidy", 0, 0)))))</f>
        <v>0</v>
      </c>
      <c r="AG102" s="180">
        <f>IF('Funding Allocation Parameters'!$C$7="Basic Library Subsidy", 0, IF('Funding Allocation Parameters'!$C$7="Grant funding", 0, IF('Funding Allocation Parameters'!$C$7="Other author funding",  MIN(AC102*'Funding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" s="180">
        <f>IF('Funding Allocation Parameters'!$C$7="Basic Library Subsidy", MIN(AD102*'Funding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MIN(AD102*VLOOKUP(CONCATENATE($A102, 'Funding Allocation Parameters'!$I$7), 'Library Subsidy Complex'!$C$2:$J$55, 3, FALSE), VLOOKUP(CONCATENATE($A102, 'Funding Allocation Parameters'!$I$7), 'Library Subsidy Complex'!$C$2:$J$55, 5, FALSE)), 0)))))</f>
        <v>0</v>
      </c>
      <c r="AI102" s="180">
        <f>IF('Funding Allocation Parameters'!$C$7="Basic Library Subsidy", 0, IF('Funding Allocation Parameters'!$C$7="Grant funding", 0, IF('Funding Allocation Parameters'!$C$7="Other author funding",  MIN(AD102*'Funding Allocation Parameters'!$E$7, 'Funding Allocation Parameters'!$G$7), IF('Funding Allocation Parameters'!$C$7="Any discretionary funds (grants if available, other if no grants)", MIN(AD102*'Funding Allocation Parameters'!$E$7, 'Funding Allocation Parameters'!$G$7), IF('Funding Allocation Parameters'!$C$7="Complex Library Subsidy", 0, 0)))))</f>
        <v>0</v>
      </c>
      <c r="AJ102" s="177">
        <f t="shared" si="39"/>
        <v>0</v>
      </c>
      <c r="AK102" s="177">
        <f t="shared" si="40"/>
        <v>0</v>
      </c>
      <c r="AL102" s="181">
        <f>IF('Funding Allocation Parameters'!$C$8="Basic Library Subsidy", MIN(AJ102*'Funding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MIN(AJ102*VLOOKUP(CONCATENATE($A102, 'Funding Allocation Parameters'!$I$8), 'Library Subsidy Complex'!$C$2:$J$55, 2, FALSE), VLOOKUP(CONCATENATE($A102, 'Funding Allocation Parameters'!$I$8), 'Library Subsidy Complex'!$C$2:$J$55, 4, FALSE)), 0)))))</f>
        <v>0</v>
      </c>
      <c r="AM102" s="181">
        <f>IF('Funding Allocation Parameters'!$C$8="Basic Library Subsidy", 0, IF('Funding Allocation Parameters'!$C$8="Grant funding",MIN(AJ102*'Funding Allocation Parameters'!$E$8, 'Funding Allocation Parameters'!$G$8), IF('Funding Allocation Parameters'!$C$8="Other author funding", 0, IF('Funding Allocation Parameters'!$C$8="Any discretionary funds (grants if available, other if no grants)", MIN(AJ102*'Funding Allocation Parameters'!$E$8, 'Funding Allocation Parameters'!$G$8), IF('Funding Allocation Parameters'!$C$8="Complex Library Subsidy", 0, 0)))))</f>
        <v>0</v>
      </c>
      <c r="AN102" s="181">
        <f>IF('Funding Allocation Parameters'!$C$8="Basic Library Subsidy", 0, IF('Funding Allocation Parameters'!$C$8="Grant funding", 0, IF('Funding Allocation Parameters'!$C$8="Other author funding",  MIN(AJ102*'Funding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" s="181">
        <f>IF('Funding Allocation Parameters'!$C$8="Basic Library Subsidy", MIN(AK102*'Funding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MIN(AK102*VLOOKUP(CONCATENATE($A102, 'Funding Allocation Parameters'!$I$8), 'Library Subsidy Complex'!$C$2:$J$55, 3, FALSE), VLOOKUP(CONCATENATE($A102, 'Funding Allocation Parameters'!$I$8), 'Library Subsidy Complex'!$C$2:$J$55, 5, FALSE)), 0)))))</f>
        <v>0</v>
      </c>
      <c r="AP102" s="181">
        <f>IF('Funding Allocation Parameters'!$C$8="Basic Library Subsidy", 0, IF('Funding Allocation Parameters'!$C$8="Grant funding", 0, IF('Funding Allocation Parameters'!$C$8="Other author funding",  MIN(AK102*'Funding Allocation Parameters'!$E$8, 'Funding Allocation Parameters'!$G$8), IF('Funding Allocation Parameters'!$C$8="Any discretionary funds (grants if available, other if no grants)", MIN(AK102*'Funding Allocation Parameters'!$E$8, 'Funding Allocation Parameters'!$G$8), IF('Funding Allocation Parameters'!$C$8="Complex Library Subsidy", 0, 0)))))</f>
        <v>0</v>
      </c>
      <c r="AQ102" s="177">
        <f t="shared" si="41"/>
        <v>0</v>
      </c>
      <c r="AR102" s="177">
        <f t="shared" si="42"/>
        <v>0</v>
      </c>
      <c r="AS102" s="182">
        <f t="shared" si="43"/>
        <v>1189</v>
      </c>
      <c r="AT102" s="182">
        <f t="shared" si="44"/>
        <v>441.64796701750629</v>
      </c>
      <c r="AU102" s="182">
        <f t="shared" si="45"/>
        <v>0</v>
      </c>
      <c r="AV102" s="182">
        <f t="shared" si="46"/>
        <v>1189</v>
      </c>
      <c r="AW102" s="182">
        <f t="shared" si="47"/>
        <v>441.64796701750629</v>
      </c>
      <c r="AX102" s="183">
        <f t="shared" si="48"/>
        <v>495.81299999999999</v>
      </c>
      <c r="AY102" s="183">
        <f t="shared" si="49"/>
        <v>184.16720224630012</v>
      </c>
      <c r="AZ102" s="183">
        <f t="shared" si="50"/>
        <v>0</v>
      </c>
      <c r="BA102" s="183">
        <f t="shared" si="51"/>
        <v>693.18700000000001</v>
      </c>
      <c r="BB102" s="183">
        <f t="shared" si="52"/>
        <v>257.48076477120617</v>
      </c>
      <c r="BC102" s="184">
        <f t="shared" si="53"/>
        <v>1189</v>
      </c>
      <c r="BD102" s="184">
        <f t="shared" si="54"/>
        <v>0</v>
      </c>
      <c r="BE102" s="184">
        <f t="shared" si="55"/>
        <v>184.16720224630012</v>
      </c>
      <c r="BF102" s="184">
        <f t="shared" si="56"/>
        <v>257.48076477120617</v>
      </c>
      <c r="BG102" s="102">
        <f t="shared" si="57"/>
        <v>0</v>
      </c>
      <c r="BH102" s="102">
        <f t="shared" si="58"/>
        <v>0</v>
      </c>
      <c r="BI102" s="102">
        <f t="shared" si="59"/>
        <v>0</v>
      </c>
      <c r="BJ102" s="102">
        <f t="shared" si="60"/>
        <v>0.41699999999999998</v>
      </c>
      <c r="BK102" s="102">
        <f t="shared" si="61"/>
        <v>0.58299999999999996</v>
      </c>
      <c r="BL102" s="102">
        <f t="shared" si="62"/>
        <v>0</v>
      </c>
      <c r="BN102" s="102"/>
    </row>
    <row r="103" spans="1:66" x14ac:dyDescent="0.25">
      <c r="A103" s="102" t="s">
        <v>26</v>
      </c>
      <c r="B103" s="102" t="s">
        <v>8</v>
      </c>
      <c r="C103" s="102" t="s">
        <v>10</v>
      </c>
      <c r="D103" s="102" t="s">
        <v>11</v>
      </c>
      <c r="E103" s="102">
        <v>23940</v>
      </c>
      <c r="F103" s="102" t="s">
        <v>9</v>
      </c>
      <c r="G103" s="102">
        <v>1.1299999999999999</v>
      </c>
      <c r="H103" s="102">
        <v>0.53024911032028499</v>
      </c>
      <c r="I103" s="102">
        <v>0.221113879003559</v>
      </c>
      <c r="J103" s="167">
        <f>IFERROR(H103*VLOOKUP(A103, 'Advanced Parameters'!$B$7:$G$20, 6, FALSE)*VLOOKUP(A103, 'Growth Parameters'!$B$6:$H$19, 6, FALSE), 0)</f>
        <v>0.53024911032028499</v>
      </c>
      <c r="K103" s="167">
        <f>IFERROR(IF('Advanced Parameters'!$C$5="n",'Raw Data'!I103*VLOOKUP(A103,'Advanced Parameters'!$B$7:$G$20,6,FALSE),J103*VLOOKUP(A103,'Advanced Parameters'!$B$7:$G$20,2,FALSE))*VLOOKUP(A103, 'Growth Parameters'!$B$6:$H$19, 6, FALSE), 0)</f>
        <v>0.221113879003559</v>
      </c>
      <c r="L103" s="167">
        <f t="shared" si="63"/>
        <v>0.30913523131672599</v>
      </c>
      <c r="M103" s="168">
        <f>IFERROR(IF(G103="NA","NA",IF(G103&gt;'APC Parameters'!$K$6+VLOOKUP('Raw Data'!A103, 'APC Parameters'!$H$7:$L$20, 4, FALSE), 'APC Parameters'!$L$6+VLOOKUP('Raw Data'!A103, 'APC Parameters'!$H$7:$L$20, 5, FALSE), G103*('APC Parameters'!$J$6+VLOOKUP('Raw Data'!A103, 'APC Parameters'!$H$7:$L$20, 3, FALSE))+'APC Parameters'!$I$6+VLOOKUP('Raw Data'!A103, 'APC Parameters'!$H$7:$L$20, 2, FALSE))), 0)</f>
        <v>1949.3019999999999</v>
      </c>
      <c r="N103" s="168">
        <f t="shared" si="33"/>
        <v>1033.615651245552</v>
      </c>
      <c r="O103" s="168">
        <f>IFERROR(IF(M103="NA",VLOOKUP(D103,'Internal Calculations'!$B$10:$C$11,2,FALSE), M103)*VLOOKUP(A103, 'Growth Parameters'!$B$6:$H$19, 7, FALSE), 0)</f>
        <v>1949.3019999999999</v>
      </c>
      <c r="P103" s="177">
        <f t="shared" si="34"/>
        <v>1033.615651245552</v>
      </c>
      <c r="Q103" s="178">
        <f>IF('Funding Allocation Parameters'!$C$5="Basic Library Subsidy", MIN(O103*('Funding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MIN($O103*(VLOOKUP(CONCATENATE($A103, 'Funding Allocation Parameters'!$I$5), 'Library Subsidy Complex'!$C$2:$J$55, 2, FALSE)), VLOOKUP(CONCATENATE($A103, 'Funding Allocation Parameters'!$I$5), 'Library Subsidy Complex'!$C$2:$J$55, 4, FALSE)), 0)))))</f>
        <v>1189</v>
      </c>
      <c r="R103" s="178">
        <f>IF('Funding Allocation Parameters'!$C$5="Basic Library Subsidy", 0, IF('Funding Allocation Parameters'!$C$5="Grant funding",MIN(O103*('Funding Allocation Parameters'!$E$5), 'Funding Allocation Parameters'!$G$5), IF('Funding Allocation Parameters'!$C$5="Other author funding", 0, IF('Funding Allocation Parameters'!$C$5="Any discretionary funds (grants if available, other if no grants)", MIN(O103*('Funding Allocation Parameters'!$E$5), 'Funding Allocation Parameters'!$G$5), IF('Funding Allocation Parameters'!$C$5="Complex Library Subsidy", 0, 0)))))</f>
        <v>0</v>
      </c>
      <c r="S103" s="178">
        <f>IF('Funding Allocation Parameters'!$C$5="Basic Library Subsidy", 0, IF('Funding Allocation Parameters'!$C$5="Grant funding", 0, IF('Funding Allocation Parameters'!$C$5="Other author funding",  MIN(O103*('Funding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" s="178">
        <f>IF('Funding Allocation Parameters'!$C$5="Basic Library Subsidy", MIN(O103*('Funding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MIN($O103*(VLOOKUP(CONCATENATE($A103, 'Funding Allocation Parameters'!$I$5), 'Library Subsidy Complex'!$C$2:$J$55, 6, FALSE)), VLOOKUP(CONCATENATE($A103, 'Funding Allocation Parameters'!$I$5), 'Library Subsidy Complex'!$C$2:$J$55, 8, FALSE)), 0)))))</f>
        <v>1189</v>
      </c>
      <c r="U103" s="178">
        <f>IF('Funding Allocation Parameters'!$C$5="Basic Library Subsidy", 0, IF('Funding Allocation Parameters'!$C$5="Grant funding", 0, IF('Funding Allocation Parameters'!$C$5="Other author funding",  MIN(O103*('Funding Allocation Parameters'!$E$5), 'Funding Allocation Parameters'!$G$5), IF('Funding Allocation Parameters'!$C$5="Any discretionary funds (grants if available, other if no grants)", MIN(O103*('Funding Allocation Parameters'!$E$5), 'Funding Allocation Parameters'!$G$5), IF('Funding Allocation Parameters'!$C$5="Complex Library Subsidy", 0, 0)))))</f>
        <v>0</v>
      </c>
      <c r="V103" s="177">
        <f t="shared" si="35"/>
        <v>760.30199999999991</v>
      </c>
      <c r="W103" s="177">
        <f t="shared" si="36"/>
        <v>760.30199999999991</v>
      </c>
      <c r="X103" s="179">
        <f>IF('Funding Allocation Parameters'!$C$6="Basic Library Subsidy", MIN(V103*'Funding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MIN(V103*VLOOKUP(CONCATENATE($A103, 'Funding Allocation Parameters'!$I$6), 'Library Subsidy Complex'!$C$2:$J$55, 2, FALSE), VLOOKUP(CONCATENATE($A103, 'Funding Allocation Parameters'!$I$6), 'Library Subsidy Complex'!$C$2:$J$55, 4, FALSE)), 0)))))</f>
        <v>0</v>
      </c>
      <c r="Y103" s="179">
        <f>IF('Funding Allocation Parameters'!$C$6="Basic Library Subsidy", 0, IF('Funding Allocation Parameters'!$C$6="Grant funding",MIN(V103*'Funding Allocation Parameters'!$E$6, 'Funding Allocation Parameters'!$G$6), IF('Funding Allocation Parameters'!$C$6="Other author funding", 0, IF('Funding Allocation Parameters'!$C$6="Any discretionary funds (grants if available, other if no grants)", MIN(V103*'Funding Allocation Parameters'!$E$6, 'Funding Allocation Parameters'!$G$6), IF('Funding Allocation Parameters'!$C$6="Complex Library Subsidy", 0, 0)))))</f>
        <v>760.30199999999991</v>
      </c>
      <c r="Z103" s="179">
        <f>IF('Funding Allocation Parameters'!$C$6="Basic Library Subsidy", 0, IF('Funding Allocation Parameters'!$C$6="Grant funding", 0, IF('Funding Allocation Parameters'!$C$6="Other author funding",  MIN(V103*'Funding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" s="179">
        <f>IF('Funding Allocation Parameters'!$C$6="Basic Library Subsidy", MIN(W103*'Funding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MIN(W103*VLOOKUP(CONCATENATE($A103, 'Funding Allocation Parameters'!$I$6), 'Library Subsidy Complex'!$C$2:$J$55, 3, FALSE), VLOOKUP(CONCATENATE($A103, 'Funding Allocation Parameters'!$I$6), 'Library Subsidy Complex'!$C$2:$J$55, 5, FALSE)), 0)))))</f>
        <v>0</v>
      </c>
      <c r="AB103" s="179">
        <f>IF('Funding Allocation Parameters'!$C$6="Basic Library Subsidy", 0, IF('Funding Allocation Parameters'!$C$6="Grant funding", 0, IF('Funding Allocation Parameters'!$C$6="Other author funding",  MIN(W103*'Funding Allocation Parameters'!$E$6, 'Funding Allocation Parameters'!$G$6), IF('Funding Allocation Parameters'!$C$6="Any discretionary funds (grants if available, other if no grants)", MIN(W103*'Funding Allocation Parameters'!$E$6, 'Funding Allocation Parameters'!$G$6), IF('Funding Allocation Parameters'!$C$6="Complex Library Subsidy", 0, 0)))))</f>
        <v>760.30199999999991</v>
      </c>
      <c r="AC103" s="177">
        <f t="shared" si="37"/>
        <v>0</v>
      </c>
      <c r="AD103" s="177">
        <f t="shared" si="38"/>
        <v>0</v>
      </c>
      <c r="AE103" s="180">
        <f>IF('Funding Allocation Parameters'!$C$7="Basic Library Subsidy", MIN(AC103*'Funding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MIN(AC103*VLOOKUP(CONCATENATE($A103, 'Funding Allocation Parameters'!$I$7), 'Library Subsidy Complex'!$C$2:$J$55, 2, FALSE), VLOOKUP(CONCATENATE($A103, 'Funding Allocation Parameters'!$I$7), 'Library Subsidy Complex'!$C$2:$J$55, 4, FALSE)), 0)))))</f>
        <v>0</v>
      </c>
      <c r="AF103" s="180">
        <f>IF('Funding Allocation Parameters'!$C$7="Basic Library Subsidy", 0, IF('Funding Allocation Parameters'!$C$7="Grant funding",MIN(AC103*'Funding Allocation Parameters'!$E$7, 'Funding Allocation Parameters'!$G$7), IF('Funding Allocation Parameters'!$C$7="Other author funding", 0, IF('Funding Allocation Parameters'!$C$7="Any discretionary funds (grants if available, other if no grants)", MIN(AC103*'Funding Allocation Parameters'!$E$7, 'Funding Allocation Parameters'!$G$7), IF('Funding Allocation Parameters'!$C$7="Complex Library Subsidy", 0, 0)))))</f>
        <v>0</v>
      </c>
      <c r="AG103" s="180">
        <f>IF('Funding Allocation Parameters'!$C$7="Basic Library Subsidy", 0, IF('Funding Allocation Parameters'!$C$7="Grant funding", 0, IF('Funding Allocation Parameters'!$C$7="Other author funding",  MIN(AC103*'Funding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" s="180">
        <f>IF('Funding Allocation Parameters'!$C$7="Basic Library Subsidy", MIN(AD103*'Funding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MIN(AD103*VLOOKUP(CONCATENATE($A103, 'Funding Allocation Parameters'!$I$7), 'Library Subsidy Complex'!$C$2:$J$55, 3, FALSE), VLOOKUP(CONCATENATE($A103, 'Funding Allocation Parameters'!$I$7), 'Library Subsidy Complex'!$C$2:$J$55, 5, FALSE)), 0)))))</f>
        <v>0</v>
      </c>
      <c r="AI103" s="180">
        <f>IF('Funding Allocation Parameters'!$C$7="Basic Library Subsidy", 0, IF('Funding Allocation Parameters'!$C$7="Grant funding", 0, IF('Funding Allocation Parameters'!$C$7="Other author funding",  MIN(AD103*'Funding Allocation Parameters'!$E$7, 'Funding Allocation Parameters'!$G$7), IF('Funding Allocation Parameters'!$C$7="Any discretionary funds (grants if available, other if no grants)", MIN(AD103*'Funding Allocation Parameters'!$E$7, 'Funding Allocation Parameters'!$G$7), IF('Funding Allocation Parameters'!$C$7="Complex Library Subsidy", 0, 0)))))</f>
        <v>0</v>
      </c>
      <c r="AJ103" s="177">
        <f t="shared" si="39"/>
        <v>0</v>
      </c>
      <c r="AK103" s="177">
        <f t="shared" si="40"/>
        <v>0</v>
      </c>
      <c r="AL103" s="181">
        <f>IF('Funding Allocation Parameters'!$C$8="Basic Library Subsidy", MIN(AJ103*'Funding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MIN(AJ103*VLOOKUP(CONCATENATE($A103, 'Funding Allocation Parameters'!$I$8), 'Library Subsidy Complex'!$C$2:$J$55, 2, FALSE), VLOOKUP(CONCATENATE($A103, 'Funding Allocation Parameters'!$I$8), 'Library Subsidy Complex'!$C$2:$J$55, 4, FALSE)), 0)))))</f>
        <v>0</v>
      </c>
      <c r="AM103" s="181">
        <f>IF('Funding Allocation Parameters'!$C$8="Basic Library Subsidy", 0, IF('Funding Allocation Parameters'!$C$8="Grant funding",MIN(AJ103*'Funding Allocation Parameters'!$E$8, 'Funding Allocation Parameters'!$G$8), IF('Funding Allocation Parameters'!$C$8="Other author funding", 0, IF('Funding Allocation Parameters'!$C$8="Any discretionary funds (grants if available, other if no grants)", MIN(AJ103*'Funding Allocation Parameters'!$E$8, 'Funding Allocation Parameters'!$G$8), IF('Funding Allocation Parameters'!$C$8="Complex Library Subsidy", 0, 0)))))</f>
        <v>0</v>
      </c>
      <c r="AN103" s="181">
        <f>IF('Funding Allocation Parameters'!$C$8="Basic Library Subsidy", 0, IF('Funding Allocation Parameters'!$C$8="Grant funding", 0, IF('Funding Allocation Parameters'!$C$8="Other author funding",  MIN(AJ103*'Funding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" s="181">
        <f>IF('Funding Allocation Parameters'!$C$8="Basic Library Subsidy", MIN(AK103*'Funding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MIN(AK103*VLOOKUP(CONCATENATE($A103, 'Funding Allocation Parameters'!$I$8), 'Library Subsidy Complex'!$C$2:$J$55, 3, FALSE), VLOOKUP(CONCATENATE($A103, 'Funding Allocation Parameters'!$I$8), 'Library Subsidy Complex'!$C$2:$J$55, 5, FALSE)), 0)))))</f>
        <v>0</v>
      </c>
      <c r="AP103" s="181">
        <f>IF('Funding Allocation Parameters'!$C$8="Basic Library Subsidy", 0, IF('Funding Allocation Parameters'!$C$8="Grant funding", 0, IF('Funding Allocation Parameters'!$C$8="Other author funding",  MIN(AK103*'Funding Allocation Parameters'!$E$8, 'Funding Allocation Parameters'!$G$8), IF('Funding Allocation Parameters'!$C$8="Any discretionary funds (grants if available, other if no grants)", MIN(AK103*'Funding Allocation Parameters'!$E$8, 'Funding Allocation Parameters'!$G$8), IF('Funding Allocation Parameters'!$C$8="Complex Library Subsidy", 0, 0)))))</f>
        <v>0</v>
      </c>
      <c r="AQ103" s="177">
        <f t="shared" si="41"/>
        <v>0</v>
      </c>
      <c r="AR103" s="177">
        <f t="shared" si="42"/>
        <v>0</v>
      </c>
      <c r="AS103" s="182">
        <f t="shared" si="43"/>
        <v>1189</v>
      </c>
      <c r="AT103" s="182">
        <f t="shared" si="44"/>
        <v>760.30199999999991</v>
      </c>
      <c r="AU103" s="182">
        <f t="shared" si="45"/>
        <v>0</v>
      </c>
      <c r="AV103" s="182">
        <f t="shared" si="46"/>
        <v>1189</v>
      </c>
      <c r="AW103" s="182">
        <f t="shared" si="47"/>
        <v>760.30199999999991</v>
      </c>
      <c r="AX103" s="183">
        <f t="shared" si="48"/>
        <v>262.90440213523163</v>
      </c>
      <c r="AY103" s="183">
        <f t="shared" si="49"/>
        <v>168.1133244341639</v>
      </c>
      <c r="AZ103" s="183">
        <f t="shared" si="50"/>
        <v>0</v>
      </c>
      <c r="BA103" s="183">
        <f t="shared" si="51"/>
        <v>367.56179003558719</v>
      </c>
      <c r="BB103" s="183">
        <f t="shared" si="52"/>
        <v>235.03613464056937</v>
      </c>
      <c r="BC103" s="184">
        <f t="shared" si="53"/>
        <v>630.46619217081889</v>
      </c>
      <c r="BD103" s="184">
        <f t="shared" si="54"/>
        <v>0</v>
      </c>
      <c r="BE103" s="184">
        <f t="shared" si="55"/>
        <v>168.1133244341639</v>
      </c>
      <c r="BF103" s="184">
        <f t="shared" si="56"/>
        <v>235.03613464056937</v>
      </c>
      <c r="BG103" s="102">
        <f t="shared" si="57"/>
        <v>0</v>
      </c>
      <c r="BH103" s="102">
        <f t="shared" si="58"/>
        <v>0</v>
      </c>
      <c r="BI103" s="102">
        <f t="shared" si="59"/>
        <v>0</v>
      </c>
      <c r="BJ103" s="102">
        <f t="shared" si="60"/>
        <v>0.221113879003559</v>
      </c>
      <c r="BK103" s="102">
        <f t="shared" si="61"/>
        <v>0.30913523131672599</v>
      </c>
      <c r="BL103" s="102">
        <f t="shared" si="62"/>
        <v>0</v>
      </c>
      <c r="BN103" s="102"/>
    </row>
    <row r="104" spans="1:66" x14ac:dyDescent="0.25">
      <c r="A104" s="102" t="s">
        <v>26</v>
      </c>
      <c r="B104" s="102" t="s">
        <v>12</v>
      </c>
      <c r="C104" s="102" t="s">
        <v>10</v>
      </c>
      <c r="D104" s="102" t="s">
        <v>11</v>
      </c>
      <c r="E104" s="102">
        <v>67476</v>
      </c>
      <c r="F104" s="102" t="s">
        <v>9</v>
      </c>
      <c r="G104" s="102">
        <v>1.3939999999999999</v>
      </c>
      <c r="H104" s="102">
        <v>1</v>
      </c>
      <c r="I104" s="102">
        <v>0.41699999999999998</v>
      </c>
      <c r="J104" s="167">
        <f>IFERROR(H104*VLOOKUP(A104, 'Advanced Parameters'!$B$7:$G$20, 6, FALSE)*VLOOKUP(A104, 'Growth Parameters'!$B$6:$H$19, 6, FALSE), 0)</f>
        <v>1</v>
      </c>
      <c r="K104" s="167">
        <f>IFERROR(IF('Advanced Parameters'!$C$5="n",'Raw Data'!I104*VLOOKUP(A104,'Advanced Parameters'!$B$7:$G$20,6,FALSE),J104*VLOOKUP(A104,'Advanced Parameters'!$B$7:$G$20,2,FALSE))*VLOOKUP(A104, 'Growth Parameters'!$B$6:$H$19, 6, FALSE), 0)</f>
        <v>0.41699999999999998</v>
      </c>
      <c r="L104" s="167">
        <f t="shared" si="63"/>
        <v>0.58299999999999996</v>
      </c>
      <c r="M104" s="168">
        <f>IFERROR(IF(G104="NA","NA",IF(G104&gt;'APC Parameters'!$K$6+VLOOKUP('Raw Data'!A104, 'APC Parameters'!$H$7:$L$20, 4, FALSE), 'APC Parameters'!$L$6+VLOOKUP('Raw Data'!A104, 'APC Parameters'!$H$7:$L$20, 5, FALSE), G104*('APC Parameters'!$J$6+VLOOKUP('Raw Data'!A104, 'APC Parameters'!$H$7:$L$20, 3, FALSE))+'APC Parameters'!$I$6+VLOOKUP('Raw Data'!A104, 'APC Parameters'!$H$7:$L$20, 2, FALSE))), 0)</f>
        <v>2136.5835999999999</v>
      </c>
      <c r="N104" s="168">
        <f t="shared" si="33"/>
        <v>2136.5835999999999</v>
      </c>
      <c r="O104" s="168">
        <f>IFERROR(IF(M104="NA",VLOOKUP(D104,'Internal Calculations'!$B$10:$C$11,2,FALSE), M104)*VLOOKUP(A104, 'Growth Parameters'!$B$6:$H$19, 7, FALSE), 0)</f>
        <v>2136.5835999999999</v>
      </c>
      <c r="P104" s="177">
        <f t="shared" si="34"/>
        <v>2136.5835999999999</v>
      </c>
      <c r="Q104" s="178">
        <f>IF('Funding Allocation Parameters'!$C$5="Basic Library Subsidy", MIN(O104*('Funding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MIN($O104*(VLOOKUP(CONCATENATE($A104, 'Funding Allocation Parameters'!$I$5), 'Library Subsidy Complex'!$C$2:$J$55, 2, FALSE)), VLOOKUP(CONCATENATE($A104, 'Funding Allocation Parameters'!$I$5), 'Library Subsidy Complex'!$C$2:$J$55, 4, FALSE)), 0)))))</f>
        <v>1189</v>
      </c>
      <c r="R104" s="178">
        <f>IF('Funding Allocation Parameters'!$C$5="Basic Library Subsidy", 0, IF('Funding Allocation Parameters'!$C$5="Grant funding",MIN(O104*('Funding Allocation Parameters'!$E$5), 'Funding Allocation Parameters'!$G$5), IF('Funding Allocation Parameters'!$C$5="Other author funding", 0, IF('Funding Allocation Parameters'!$C$5="Any discretionary funds (grants if available, other if no grants)", MIN(O104*('Funding Allocation Parameters'!$E$5), 'Funding Allocation Parameters'!$G$5), IF('Funding Allocation Parameters'!$C$5="Complex Library Subsidy", 0, 0)))))</f>
        <v>0</v>
      </c>
      <c r="S104" s="178">
        <f>IF('Funding Allocation Parameters'!$C$5="Basic Library Subsidy", 0, IF('Funding Allocation Parameters'!$C$5="Grant funding", 0, IF('Funding Allocation Parameters'!$C$5="Other author funding",  MIN(O104*('Funding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4" s="178">
        <f>IF('Funding Allocation Parameters'!$C$5="Basic Library Subsidy", MIN(O104*('Funding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MIN($O104*(VLOOKUP(CONCATENATE($A104, 'Funding Allocation Parameters'!$I$5), 'Library Subsidy Complex'!$C$2:$J$55, 6, FALSE)), VLOOKUP(CONCATENATE($A104, 'Funding Allocation Parameters'!$I$5), 'Library Subsidy Complex'!$C$2:$J$55, 8, FALSE)), 0)))))</f>
        <v>1189</v>
      </c>
      <c r="U104" s="178">
        <f>IF('Funding Allocation Parameters'!$C$5="Basic Library Subsidy", 0, IF('Funding Allocation Parameters'!$C$5="Grant funding", 0, IF('Funding Allocation Parameters'!$C$5="Other author funding",  MIN(O104*('Funding Allocation Parameters'!$E$5), 'Funding Allocation Parameters'!$G$5), IF('Funding Allocation Parameters'!$C$5="Any discretionary funds (grants if available, other if no grants)", MIN(O104*('Funding Allocation Parameters'!$E$5), 'Funding Allocation Parameters'!$G$5), IF('Funding Allocation Parameters'!$C$5="Complex Library Subsidy", 0, 0)))))</f>
        <v>0</v>
      </c>
      <c r="V104" s="177">
        <f t="shared" si="35"/>
        <v>947.58359999999993</v>
      </c>
      <c r="W104" s="177">
        <f t="shared" si="36"/>
        <v>947.58359999999993</v>
      </c>
      <c r="X104" s="179">
        <f>IF('Funding Allocation Parameters'!$C$6="Basic Library Subsidy", MIN(V104*'Funding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MIN(V104*VLOOKUP(CONCATENATE($A104, 'Funding Allocation Parameters'!$I$6), 'Library Subsidy Complex'!$C$2:$J$55, 2, FALSE), VLOOKUP(CONCATENATE($A104, 'Funding Allocation Parameters'!$I$6), 'Library Subsidy Complex'!$C$2:$J$55, 4, FALSE)), 0)))))</f>
        <v>0</v>
      </c>
      <c r="Y104" s="179">
        <f>IF('Funding Allocation Parameters'!$C$6="Basic Library Subsidy", 0, IF('Funding Allocation Parameters'!$C$6="Grant funding",MIN(V104*'Funding Allocation Parameters'!$E$6, 'Funding Allocation Parameters'!$G$6), IF('Funding Allocation Parameters'!$C$6="Other author funding", 0, IF('Funding Allocation Parameters'!$C$6="Any discretionary funds (grants if available, other if no grants)", MIN(V104*'Funding Allocation Parameters'!$E$6, 'Funding Allocation Parameters'!$G$6), IF('Funding Allocation Parameters'!$C$6="Complex Library Subsidy", 0, 0)))))</f>
        <v>947.58359999999993</v>
      </c>
      <c r="Z104" s="179">
        <f>IF('Funding Allocation Parameters'!$C$6="Basic Library Subsidy", 0, IF('Funding Allocation Parameters'!$C$6="Grant funding", 0, IF('Funding Allocation Parameters'!$C$6="Other author funding",  MIN(V104*'Funding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4" s="179">
        <f>IF('Funding Allocation Parameters'!$C$6="Basic Library Subsidy", MIN(W104*'Funding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MIN(W104*VLOOKUP(CONCATENATE($A104, 'Funding Allocation Parameters'!$I$6), 'Library Subsidy Complex'!$C$2:$J$55, 3, FALSE), VLOOKUP(CONCATENATE($A104, 'Funding Allocation Parameters'!$I$6), 'Library Subsidy Complex'!$C$2:$J$55, 5, FALSE)), 0)))))</f>
        <v>0</v>
      </c>
      <c r="AB104" s="179">
        <f>IF('Funding Allocation Parameters'!$C$6="Basic Library Subsidy", 0, IF('Funding Allocation Parameters'!$C$6="Grant funding", 0, IF('Funding Allocation Parameters'!$C$6="Other author funding",  MIN(W104*'Funding Allocation Parameters'!$E$6, 'Funding Allocation Parameters'!$G$6), IF('Funding Allocation Parameters'!$C$6="Any discretionary funds (grants if available, other if no grants)", MIN(W104*'Funding Allocation Parameters'!$E$6, 'Funding Allocation Parameters'!$G$6), IF('Funding Allocation Parameters'!$C$6="Complex Library Subsidy", 0, 0)))))</f>
        <v>947.58359999999993</v>
      </c>
      <c r="AC104" s="177">
        <f t="shared" si="37"/>
        <v>0</v>
      </c>
      <c r="AD104" s="177">
        <f t="shared" si="38"/>
        <v>0</v>
      </c>
      <c r="AE104" s="180">
        <f>IF('Funding Allocation Parameters'!$C$7="Basic Library Subsidy", MIN(AC104*'Funding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MIN(AC104*VLOOKUP(CONCATENATE($A104, 'Funding Allocation Parameters'!$I$7), 'Library Subsidy Complex'!$C$2:$J$55, 2, FALSE), VLOOKUP(CONCATENATE($A104, 'Funding Allocation Parameters'!$I$7), 'Library Subsidy Complex'!$C$2:$J$55, 4, FALSE)), 0)))))</f>
        <v>0</v>
      </c>
      <c r="AF104" s="180">
        <f>IF('Funding Allocation Parameters'!$C$7="Basic Library Subsidy", 0, IF('Funding Allocation Parameters'!$C$7="Grant funding",MIN(AC104*'Funding Allocation Parameters'!$E$7, 'Funding Allocation Parameters'!$G$7), IF('Funding Allocation Parameters'!$C$7="Other author funding", 0, IF('Funding Allocation Parameters'!$C$7="Any discretionary funds (grants if available, other if no grants)", MIN(AC104*'Funding Allocation Parameters'!$E$7, 'Funding Allocation Parameters'!$G$7), IF('Funding Allocation Parameters'!$C$7="Complex Library Subsidy", 0, 0)))))</f>
        <v>0</v>
      </c>
      <c r="AG104" s="180">
        <f>IF('Funding Allocation Parameters'!$C$7="Basic Library Subsidy", 0, IF('Funding Allocation Parameters'!$C$7="Grant funding", 0, IF('Funding Allocation Parameters'!$C$7="Other author funding",  MIN(AC104*'Funding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4" s="180">
        <f>IF('Funding Allocation Parameters'!$C$7="Basic Library Subsidy", MIN(AD104*'Funding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MIN(AD104*VLOOKUP(CONCATENATE($A104, 'Funding Allocation Parameters'!$I$7), 'Library Subsidy Complex'!$C$2:$J$55, 3, FALSE), VLOOKUP(CONCATENATE($A104, 'Funding Allocation Parameters'!$I$7), 'Library Subsidy Complex'!$C$2:$J$55, 5, FALSE)), 0)))))</f>
        <v>0</v>
      </c>
      <c r="AI104" s="180">
        <f>IF('Funding Allocation Parameters'!$C$7="Basic Library Subsidy", 0, IF('Funding Allocation Parameters'!$C$7="Grant funding", 0, IF('Funding Allocation Parameters'!$C$7="Other author funding",  MIN(AD104*'Funding Allocation Parameters'!$E$7, 'Funding Allocation Parameters'!$G$7), IF('Funding Allocation Parameters'!$C$7="Any discretionary funds (grants if available, other if no grants)", MIN(AD104*'Funding Allocation Parameters'!$E$7, 'Funding Allocation Parameters'!$G$7), IF('Funding Allocation Parameters'!$C$7="Complex Library Subsidy", 0, 0)))))</f>
        <v>0</v>
      </c>
      <c r="AJ104" s="177">
        <f t="shared" si="39"/>
        <v>0</v>
      </c>
      <c r="AK104" s="177">
        <f t="shared" si="40"/>
        <v>0</v>
      </c>
      <c r="AL104" s="181">
        <f>IF('Funding Allocation Parameters'!$C$8="Basic Library Subsidy", MIN(AJ104*'Funding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MIN(AJ104*VLOOKUP(CONCATENATE($A104, 'Funding Allocation Parameters'!$I$8), 'Library Subsidy Complex'!$C$2:$J$55, 2, FALSE), VLOOKUP(CONCATENATE($A104, 'Funding Allocation Parameters'!$I$8), 'Library Subsidy Complex'!$C$2:$J$55, 4, FALSE)), 0)))))</f>
        <v>0</v>
      </c>
      <c r="AM104" s="181">
        <f>IF('Funding Allocation Parameters'!$C$8="Basic Library Subsidy", 0, IF('Funding Allocation Parameters'!$C$8="Grant funding",MIN(AJ104*'Funding Allocation Parameters'!$E$8, 'Funding Allocation Parameters'!$G$8), IF('Funding Allocation Parameters'!$C$8="Other author funding", 0, IF('Funding Allocation Parameters'!$C$8="Any discretionary funds (grants if available, other if no grants)", MIN(AJ104*'Funding Allocation Parameters'!$E$8, 'Funding Allocation Parameters'!$G$8), IF('Funding Allocation Parameters'!$C$8="Complex Library Subsidy", 0, 0)))))</f>
        <v>0</v>
      </c>
      <c r="AN104" s="181">
        <f>IF('Funding Allocation Parameters'!$C$8="Basic Library Subsidy", 0, IF('Funding Allocation Parameters'!$C$8="Grant funding", 0, IF('Funding Allocation Parameters'!$C$8="Other author funding",  MIN(AJ104*'Funding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4" s="181">
        <f>IF('Funding Allocation Parameters'!$C$8="Basic Library Subsidy", MIN(AK104*'Funding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MIN(AK104*VLOOKUP(CONCATENATE($A104, 'Funding Allocation Parameters'!$I$8), 'Library Subsidy Complex'!$C$2:$J$55, 3, FALSE), VLOOKUP(CONCATENATE($A104, 'Funding Allocation Parameters'!$I$8), 'Library Subsidy Complex'!$C$2:$J$55, 5, FALSE)), 0)))))</f>
        <v>0</v>
      </c>
      <c r="AP104" s="181">
        <f>IF('Funding Allocation Parameters'!$C$8="Basic Library Subsidy", 0, IF('Funding Allocation Parameters'!$C$8="Grant funding", 0, IF('Funding Allocation Parameters'!$C$8="Other author funding",  MIN(AK104*'Funding Allocation Parameters'!$E$8, 'Funding Allocation Parameters'!$G$8), IF('Funding Allocation Parameters'!$C$8="Any discretionary funds (grants if available, other if no grants)", MIN(AK104*'Funding Allocation Parameters'!$E$8, 'Funding Allocation Parameters'!$G$8), IF('Funding Allocation Parameters'!$C$8="Complex Library Subsidy", 0, 0)))))</f>
        <v>0</v>
      </c>
      <c r="AQ104" s="177">
        <f t="shared" si="41"/>
        <v>0</v>
      </c>
      <c r="AR104" s="177">
        <f t="shared" si="42"/>
        <v>0</v>
      </c>
      <c r="AS104" s="182">
        <f t="shared" si="43"/>
        <v>1189</v>
      </c>
      <c r="AT104" s="182">
        <f t="shared" si="44"/>
        <v>947.58359999999993</v>
      </c>
      <c r="AU104" s="182">
        <f t="shared" si="45"/>
        <v>0</v>
      </c>
      <c r="AV104" s="182">
        <f t="shared" si="46"/>
        <v>1189</v>
      </c>
      <c r="AW104" s="182">
        <f t="shared" si="47"/>
        <v>947.58359999999993</v>
      </c>
      <c r="AX104" s="183">
        <f t="shared" si="48"/>
        <v>495.81299999999999</v>
      </c>
      <c r="AY104" s="183">
        <f t="shared" si="49"/>
        <v>395.14236119999998</v>
      </c>
      <c r="AZ104" s="183">
        <f t="shared" si="50"/>
        <v>0</v>
      </c>
      <c r="BA104" s="183">
        <f t="shared" si="51"/>
        <v>693.18700000000001</v>
      </c>
      <c r="BB104" s="183">
        <f t="shared" si="52"/>
        <v>552.44123879999995</v>
      </c>
      <c r="BC104" s="184">
        <f t="shared" si="53"/>
        <v>1189</v>
      </c>
      <c r="BD104" s="184">
        <f t="shared" si="54"/>
        <v>0</v>
      </c>
      <c r="BE104" s="184">
        <f t="shared" si="55"/>
        <v>395.14236119999998</v>
      </c>
      <c r="BF104" s="184">
        <f t="shared" si="56"/>
        <v>552.44123879999995</v>
      </c>
      <c r="BG104" s="102">
        <f t="shared" si="57"/>
        <v>0</v>
      </c>
      <c r="BH104" s="102">
        <f t="shared" si="58"/>
        <v>0</v>
      </c>
      <c r="BI104" s="102">
        <f t="shared" si="59"/>
        <v>0</v>
      </c>
      <c r="BJ104" s="102">
        <f t="shared" si="60"/>
        <v>0.41699999999999998</v>
      </c>
      <c r="BK104" s="102">
        <f t="shared" si="61"/>
        <v>0.58299999999999996</v>
      </c>
      <c r="BL104" s="102">
        <f t="shared" si="62"/>
        <v>0</v>
      </c>
      <c r="BN104" s="102"/>
    </row>
    <row r="105" spans="1:66" x14ac:dyDescent="0.25">
      <c r="A105" s="102" t="s">
        <v>25</v>
      </c>
      <c r="B105" s="102" t="s">
        <v>12</v>
      </c>
      <c r="C105" s="102" t="s">
        <v>8</v>
      </c>
      <c r="D105" s="102" t="s">
        <v>27</v>
      </c>
      <c r="E105" s="102" t="s">
        <v>283</v>
      </c>
      <c r="F105" s="102" t="s">
        <v>284</v>
      </c>
      <c r="G105" s="102">
        <v>1.24</v>
      </c>
      <c r="H105" s="102">
        <v>1</v>
      </c>
      <c r="I105" s="102">
        <v>0.498</v>
      </c>
      <c r="J105" s="167">
        <f>IFERROR(H105*VLOOKUP(A105, 'Advanced Parameters'!$B$7:$G$20, 6, FALSE)*VLOOKUP(A105, 'Growth Parameters'!$B$6:$H$19, 6, FALSE), 0)</f>
        <v>1</v>
      </c>
      <c r="K105" s="167">
        <f>IFERROR(IF('Advanced Parameters'!$C$5="n",'Raw Data'!I105*VLOOKUP(A105,'Advanced Parameters'!$B$7:$G$20,6,FALSE),J105*VLOOKUP(A105,'Advanced Parameters'!$B$7:$G$20,2,FALSE))*VLOOKUP(A105, 'Growth Parameters'!$B$6:$H$19, 6, FALSE), 0)</f>
        <v>0.498</v>
      </c>
      <c r="L105" s="167">
        <f t="shared" si="63"/>
        <v>0.502</v>
      </c>
      <c r="M105" s="168">
        <f>IFERROR(IF(G105="NA","NA",IF(G105&gt;'APC Parameters'!$K$6+VLOOKUP('Raw Data'!A105, 'APC Parameters'!$H$7:$L$20, 4, FALSE), 'APC Parameters'!$L$6+VLOOKUP('Raw Data'!A105, 'APC Parameters'!$H$7:$L$20, 5, FALSE), G105*('APC Parameters'!$J$6+VLOOKUP('Raw Data'!A105, 'APC Parameters'!$H$7:$L$20, 3, FALSE))+'APC Parameters'!$I$6+VLOOKUP('Raw Data'!A105, 'APC Parameters'!$H$7:$L$20, 2, FALSE))), 0)</f>
        <v>2027.336</v>
      </c>
      <c r="N105" s="168">
        <f t="shared" si="33"/>
        <v>2027.336</v>
      </c>
      <c r="O105" s="168">
        <f>IFERROR(IF(M105="NA",VLOOKUP(D105,'Internal Calculations'!$B$10:$C$11,2,FALSE), M105)*VLOOKUP(A105, 'Growth Parameters'!$B$6:$H$19, 7, FALSE), 0)</f>
        <v>2027.336</v>
      </c>
      <c r="P105" s="177">
        <f t="shared" si="34"/>
        <v>2027.336</v>
      </c>
      <c r="Q105" s="178">
        <f>IF('Funding Allocation Parameters'!$C$5="Basic Library Subsidy", MIN(O105*('Funding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MIN($O105*(VLOOKUP(CONCATENATE($A105, 'Funding Allocation Parameters'!$I$5), 'Library Subsidy Complex'!$C$2:$J$55, 2, FALSE)), VLOOKUP(CONCATENATE($A105, 'Funding Allocation Parameters'!$I$5), 'Library Subsidy Complex'!$C$2:$J$55, 4, FALSE)), 0)))))</f>
        <v>1189</v>
      </c>
      <c r="R105" s="178">
        <f>IF('Funding Allocation Parameters'!$C$5="Basic Library Subsidy", 0, IF('Funding Allocation Parameters'!$C$5="Grant funding",MIN(O105*('Funding Allocation Parameters'!$E$5), 'Funding Allocation Parameters'!$G$5), IF('Funding Allocation Parameters'!$C$5="Other author funding", 0, IF('Funding Allocation Parameters'!$C$5="Any discretionary funds (grants if available, other if no grants)", MIN(O105*('Funding Allocation Parameters'!$E$5), 'Funding Allocation Parameters'!$G$5), IF('Funding Allocation Parameters'!$C$5="Complex Library Subsidy", 0, 0)))))</f>
        <v>0</v>
      </c>
      <c r="S105" s="178">
        <f>IF('Funding Allocation Parameters'!$C$5="Basic Library Subsidy", 0, IF('Funding Allocation Parameters'!$C$5="Grant funding", 0, IF('Funding Allocation Parameters'!$C$5="Other author funding",  MIN(O105*('Funding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5" s="178">
        <f>IF('Funding Allocation Parameters'!$C$5="Basic Library Subsidy", MIN(O105*('Funding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MIN($O105*(VLOOKUP(CONCATENATE($A105, 'Funding Allocation Parameters'!$I$5), 'Library Subsidy Complex'!$C$2:$J$55, 6, FALSE)), VLOOKUP(CONCATENATE($A105, 'Funding Allocation Parameters'!$I$5), 'Library Subsidy Complex'!$C$2:$J$55, 8, FALSE)), 0)))))</f>
        <v>1189</v>
      </c>
      <c r="U105" s="178">
        <f>IF('Funding Allocation Parameters'!$C$5="Basic Library Subsidy", 0, IF('Funding Allocation Parameters'!$C$5="Grant funding", 0, IF('Funding Allocation Parameters'!$C$5="Other author funding",  MIN(O105*('Funding Allocation Parameters'!$E$5), 'Funding Allocation Parameters'!$G$5), IF('Funding Allocation Parameters'!$C$5="Any discretionary funds (grants if available, other if no grants)", MIN(O105*('Funding Allocation Parameters'!$E$5), 'Funding Allocation Parameters'!$G$5), IF('Funding Allocation Parameters'!$C$5="Complex Library Subsidy", 0, 0)))))</f>
        <v>0</v>
      </c>
      <c r="V105" s="177">
        <f t="shared" si="35"/>
        <v>838.33600000000001</v>
      </c>
      <c r="W105" s="177">
        <f t="shared" si="36"/>
        <v>838.33600000000001</v>
      </c>
      <c r="X105" s="179">
        <f>IF('Funding Allocation Parameters'!$C$6="Basic Library Subsidy", MIN(V105*'Funding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MIN(V105*VLOOKUP(CONCATENATE($A105, 'Funding Allocation Parameters'!$I$6), 'Library Subsidy Complex'!$C$2:$J$55, 2, FALSE), VLOOKUP(CONCATENATE($A105, 'Funding Allocation Parameters'!$I$6), 'Library Subsidy Complex'!$C$2:$J$55, 4, FALSE)), 0)))))</f>
        <v>0</v>
      </c>
      <c r="Y105" s="179">
        <f>IF('Funding Allocation Parameters'!$C$6="Basic Library Subsidy", 0, IF('Funding Allocation Parameters'!$C$6="Grant funding",MIN(V105*'Funding Allocation Parameters'!$E$6, 'Funding Allocation Parameters'!$G$6), IF('Funding Allocation Parameters'!$C$6="Other author funding", 0, IF('Funding Allocation Parameters'!$C$6="Any discretionary funds (grants if available, other if no grants)", MIN(V105*'Funding Allocation Parameters'!$E$6, 'Funding Allocation Parameters'!$G$6), IF('Funding Allocation Parameters'!$C$6="Complex Library Subsidy", 0, 0)))))</f>
        <v>838.33600000000001</v>
      </c>
      <c r="Z105" s="179">
        <f>IF('Funding Allocation Parameters'!$C$6="Basic Library Subsidy", 0, IF('Funding Allocation Parameters'!$C$6="Grant funding", 0, IF('Funding Allocation Parameters'!$C$6="Other author funding",  MIN(V105*'Funding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5" s="179">
        <f>IF('Funding Allocation Parameters'!$C$6="Basic Library Subsidy", MIN(W105*'Funding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MIN(W105*VLOOKUP(CONCATENATE($A105, 'Funding Allocation Parameters'!$I$6), 'Library Subsidy Complex'!$C$2:$J$55, 3, FALSE), VLOOKUP(CONCATENATE($A105, 'Funding Allocation Parameters'!$I$6), 'Library Subsidy Complex'!$C$2:$J$55, 5, FALSE)), 0)))))</f>
        <v>0</v>
      </c>
      <c r="AB105" s="179">
        <f>IF('Funding Allocation Parameters'!$C$6="Basic Library Subsidy", 0, IF('Funding Allocation Parameters'!$C$6="Grant funding", 0, IF('Funding Allocation Parameters'!$C$6="Other author funding",  MIN(W105*'Funding Allocation Parameters'!$E$6, 'Funding Allocation Parameters'!$G$6), IF('Funding Allocation Parameters'!$C$6="Any discretionary funds (grants if available, other if no grants)", MIN(W105*'Funding Allocation Parameters'!$E$6, 'Funding Allocation Parameters'!$G$6), IF('Funding Allocation Parameters'!$C$6="Complex Library Subsidy", 0, 0)))))</f>
        <v>838.33600000000001</v>
      </c>
      <c r="AC105" s="177">
        <f t="shared" si="37"/>
        <v>0</v>
      </c>
      <c r="AD105" s="177">
        <f t="shared" si="38"/>
        <v>0</v>
      </c>
      <c r="AE105" s="180">
        <f>IF('Funding Allocation Parameters'!$C$7="Basic Library Subsidy", MIN(AC105*'Funding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MIN(AC105*VLOOKUP(CONCATENATE($A105, 'Funding Allocation Parameters'!$I$7), 'Library Subsidy Complex'!$C$2:$J$55, 2, FALSE), VLOOKUP(CONCATENATE($A105, 'Funding Allocation Parameters'!$I$7), 'Library Subsidy Complex'!$C$2:$J$55, 4, FALSE)), 0)))))</f>
        <v>0</v>
      </c>
      <c r="AF105" s="180">
        <f>IF('Funding Allocation Parameters'!$C$7="Basic Library Subsidy", 0, IF('Funding Allocation Parameters'!$C$7="Grant funding",MIN(AC105*'Funding Allocation Parameters'!$E$7, 'Funding Allocation Parameters'!$G$7), IF('Funding Allocation Parameters'!$C$7="Other author funding", 0, IF('Funding Allocation Parameters'!$C$7="Any discretionary funds (grants if available, other if no grants)", MIN(AC105*'Funding Allocation Parameters'!$E$7, 'Funding Allocation Parameters'!$G$7), IF('Funding Allocation Parameters'!$C$7="Complex Library Subsidy", 0, 0)))))</f>
        <v>0</v>
      </c>
      <c r="AG105" s="180">
        <f>IF('Funding Allocation Parameters'!$C$7="Basic Library Subsidy", 0, IF('Funding Allocation Parameters'!$C$7="Grant funding", 0, IF('Funding Allocation Parameters'!$C$7="Other author funding",  MIN(AC105*'Funding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5" s="180">
        <f>IF('Funding Allocation Parameters'!$C$7="Basic Library Subsidy", MIN(AD105*'Funding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MIN(AD105*VLOOKUP(CONCATENATE($A105, 'Funding Allocation Parameters'!$I$7), 'Library Subsidy Complex'!$C$2:$J$55, 3, FALSE), VLOOKUP(CONCATENATE($A105, 'Funding Allocation Parameters'!$I$7), 'Library Subsidy Complex'!$C$2:$J$55, 5, FALSE)), 0)))))</f>
        <v>0</v>
      </c>
      <c r="AI105" s="180">
        <f>IF('Funding Allocation Parameters'!$C$7="Basic Library Subsidy", 0, IF('Funding Allocation Parameters'!$C$7="Grant funding", 0, IF('Funding Allocation Parameters'!$C$7="Other author funding",  MIN(AD105*'Funding Allocation Parameters'!$E$7, 'Funding Allocation Parameters'!$G$7), IF('Funding Allocation Parameters'!$C$7="Any discretionary funds (grants if available, other if no grants)", MIN(AD105*'Funding Allocation Parameters'!$E$7, 'Funding Allocation Parameters'!$G$7), IF('Funding Allocation Parameters'!$C$7="Complex Library Subsidy", 0, 0)))))</f>
        <v>0</v>
      </c>
      <c r="AJ105" s="177">
        <f t="shared" si="39"/>
        <v>0</v>
      </c>
      <c r="AK105" s="177">
        <f t="shared" si="40"/>
        <v>0</v>
      </c>
      <c r="AL105" s="181">
        <f>IF('Funding Allocation Parameters'!$C$8="Basic Library Subsidy", MIN(AJ105*'Funding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MIN(AJ105*VLOOKUP(CONCATENATE($A105, 'Funding Allocation Parameters'!$I$8), 'Library Subsidy Complex'!$C$2:$J$55, 2, FALSE), VLOOKUP(CONCATENATE($A105, 'Funding Allocation Parameters'!$I$8), 'Library Subsidy Complex'!$C$2:$J$55, 4, FALSE)), 0)))))</f>
        <v>0</v>
      </c>
      <c r="AM105" s="181">
        <f>IF('Funding Allocation Parameters'!$C$8="Basic Library Subsidy", 0, IF('Funding Allocation Parameters'!$C$8="Grant funding",MIN(AJ105*'Funding Allocation Parameters'!$E$8, 'Funding Allocation Parameters'!$G$8), IF('Funding Allocation Parameters'!$C$8="Other author funding", 0, IF('Funding Allocation Parameters'!$C$8="Any discretionary funds (grants if available, other if no grants)", MIN(AJ105*'Funding Allocation Parameters'!$E$8, 'Funding Allocation Parameters'!$G$8), IF('Funding Allocation Parameters'!$C$8="Complex Library Subsidy", 0, 0)))))</f>
        <v>0</v>
      </c>
      <c r="AN105" s="181">
        <f>IF('Funding Allocation Parameters'!$C$8="Basic Library Subsidy", 0, IF('Funding Allocation Parameters'!$C$8="Grant funding", 0, IF('Funding Allocation Parameters'!$C$8="Other author funding",  MIN(AJ105*'Funding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5" s="181">
        <f>IF('Funding Allocation Parameters'!$C$8="Basic Library Subsidy", MIN(AK105*'Funding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MIN(AK105*VLOOKUP(CONCATENATE($A105, 'Funding Allocation Parameters'!$I$8), 'Library Subsidy Complex'!$C$2:$J$55, 3, FALSE), VLOOKUP(CONCATENATE($A105, 'Funding Allocation Parameters'!$I$8), 'Library Subsidy Complex'!$C$2:$J$55, 5, FALSE)), 0)))))</f>
        <v>0</v>
      </c>
      <c r="AP105" s="181">
        <f>IF('Funding Allocation Parameters'!$C$8="Basic Library Subsidy", 0, IF('Funding Allocation Parameters'!$C$8="Grant funding", 0, IF('Funding Allocation Parameters'!$C$8="Other author funding",  MIN(AK105*'Funding Allocation Parameters'!$E$8, 'Funding Allocation Parameters'!$G$8), IF('Funding Allocation Parameters'!$C$8="Any discretionary funds (grants if available, other if no grants)", MIN(AK105*'Funding Allocation Parameters'!$E$8, 'Funding Allocation Parameters'!$G$8), IF('Funding Allocation Parameters'!$C$8="Complex Library Subsidy", 0, 0)))))</f>
        <v>0</v>
      </c>
      <c r="AQ105" s="177">
        <f t="shared" si="41"/>
        <v>0</v>
      </c>
      <c r="AR105" s="177">
        <f t="shared" si="42"/>
        <v>0</v>
      </c>
      <c r="AS105" s="182">
        <f t="shared" si="43"/>
        <v>1189</v>
      </c>
      <c r="AT105" s="182">
        <f t="shared" si="44"/>
        <v>838.33600000000001</v>
      </c>
      <c r="AU105" s="182">
        <f t="shared" si="45"/>
        <v>0</v>
      </c>
      <c r="AV105" s="182">
        <f t="shared" si="46"/>
        <v>1189</v>
      </c>
      <c r="AW105" s="182">
        <f t="shared" si="47"/>
        <v>838.33600000000001</v>
      </c>
      <c r="AX105" s="183">
        <f t="shared" si="48"/>
        <v>592.12199999999996</v>
      </c>
      <c r="AY105" s="183">
        <f t="shared" si="49"/>
        <v>417.49132800000001</v>
      </c>
      <c r="AZ105" s="183">
        <f t="shared" si="50"/>
        <v>0</v>
      </c>
      <c r="BA105" s="183">
        <f t="shared" si="51"/>
        <v>596.87800000000004</v>
      </c>
      <c r="BB105" s="183">
        <f t="shared" si="52"/>
        <v>420.844672</v>
      </c>
      <c r="BC105" s="184">
        <f t="shared" si="53"/>
        <v>1189</v>
      </c>
      <c r="BD105" s="184">
        <f t="shared" si="54"/>
        <v>0</v>
      </c>
      <c r="BE105" s="184">
        <f t="shared" si="55"/>
        <v>417.49132800000001</v>
      </c>
      <c r="BF105" s="184">
        <f t="shared" si="56"/>
        <v>420.844672</v>
      </c>
      <c r="BG105" s="102">
        <f t="shared" si="57"/>
        <v>0</v>
      </c>
      <c r="BH105" s="102">
        <f t="shared" si="58"/>
        <v>0</v>
      </c>
      <c r="BI105" s="102">
        <f t="shared" si="59"/>
        <v>0</v>
      </c>
      <c r="BJ105" s="102">
        <f t="shared" si="60"/>
        <v>0.498</v>
      </c>
      <c r="BK105" s="102">
        <f t="shared" si="61"/>
        <v>0.502</v>
      </c>
      <c r="BL105" s="102">
        <f t="shared" si="62"/>
        <v>0</v>
      </c>
      <c r="BN105" s="102"/>
    </row>
    <row r="106" spans="1:66" x14ac:dyDescent="0.25">
      <c r="A106" s="102" t="s">
        <v>24</v>
      </c>
      <c r="B106" s="102" t="s">
        <v>15</v>
      </c>
      <c r="C106" s="102" t="s">
        <v>8</v>
      </c>
      <c r="D106" s="102" t="s">
        <v>27</v>
      </c>
      <c r="E106" s="102" t="s">
        <v>285</v>
      </c>
      <c r="F106" s="102" t="s">
        <v>286</v>
      </c>
      <c r="G106" s="102">
        <v>0.65800000000000003</v>
      </c>
      <c r="H106" s="102">
        <v>1</v>
      </c>
      <c r="I106" s="102">
        <v>0</v>
      </c>
      <c r="J106" s="167">
        <f>IFERROR(H106*VLOOKUP(A106, 'Advanced Parameters'!$B$7:$G$20, 6, FALSE)*VLOOKUP(A106, 'Growth Parameters'!$B$6:$H$19, 6, FALSE), 0)</f>
        <v>1</v>
      </c>
      <c r="K106" s="167">
        <f>IFERROR(IF('Advanced Parameters'!$C$5="n",'Raw Data'!I106*VLOOKUP(A106,'Advanced Parameters'!$B$7:$G$20,6,FALSE),J106*VLOOKUP(A106,'Advanced Parameters'!$B$7:$G$20,2,FALSE))*VLOOKUP(A106, 'Growth Parameters'!$B$6:$H$19, 6, FALSE), 0)</f>
        <v>0</v>
      </c>
      <c r="L106" s="167">
        <f t="shared" si="63"/>
        <v>1</v>
      </c>
      <c r="M106" s="168">
        <f>IFERROR(IF(G106="NA","NA",IF(G106&gt;'APC Parameters'!$K$6+VLOOKUP('Raw Data'!A106, 'APC Parameters'!$H$7:$L$20, 4, FALSE), 'APC Parameters'!$L$6+VLOOKUP('Raw Data'!A106, 'APC Parameters'!$H$7:$L$20, 5, FALSE), G106*('APC Parameters'!$J$6+VLOOKUP('Raw Data'!A106, 'APC Parameters'!$H$7:$L$20, 3, FALSE))+'APC Parameters'!$I$6+VLOOKUP('Raw Data'!A106, 'APC Parameters'!$H$7:$L$20, 2, FALSE))), 0)</f>
        <v>1614.4652000000001</v>
      </c>
      <c r="N106" s="168">
        <f t="shared" si="33"/>
        <v>1614.4652000000001</v>
      </c>
      <c r="O106" s="168">
        <f>IFERROR(IF(M106="NA",VLOOKUP(D106,'Internal Calculations'!$B$10:$C$11,2,FALSE), M106)*VLOOKUP(A106, 'Growth Parameters'!$B$6:$H$19, 7, FALSE), 0)</f>
        <v>1614.4652000000001</v>
      </c>
      <c r="P106" s="177">
        <f t="shared" si="34"/>
        <v>1614.4652000000001</v>
      </c>
      <c r="Q106" s="178">
        <f>IF('Funding Allocation Parameters'!$C$5="Basic Library Subsidy", MIN(O106*('Funding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MIN($O106*(VLOOKUP(CONCATENATE($A106, 'Funding Allocation Parameters'!$I$5), 'Library Subsidy Complex'!$C$2:$J$55, 2, FALSE)), VLOOKUP(CONCATENATE($A106, 'Funding Allocation Parameters'!$I$5), 'Library Subsidy Complex'!$C$2:$J$55, 4, FALSE)), 0)))))</f>
        <v>1189</v>
      </c>
      <c r="R106" s="178">
        <f>IF('Funding Allocation Parameters'!$C$5="Basic Library Subsidy", 0, IF('Funding Allocation Parameters'!$C$5="Grant funding",MIN(O106*('Funding Allocation Parameters'!$E$5), 'Funding Allocation Parameters'!$G$5), IF('Funding Allocation Parameters'!$C$5="Other author funding", 0, IF('Funding Allocation Parameters'!$C$5="Any discretionary funds (grants if available, other if no grants)", MIN(O106*('Funding Allocation Parameters'!$E$5), 'Funding Allocation Parameters'!$G$5), IF('Funding Allocation Parameters'!$C$5="Complex Library Subsidy", 0, 0)))))</f>
        <v>0</v>
      </c>
      <c r="S106" s="178">
        <f>IF('Funding Allocation Parameters'!$C$5="Basic Library Subsidy", 0, IF('Funding Allocation Parameters'!$C$5="Grant funding", 0, IF('Funding Allocation Parameters'!$C$5="Other author funding",  MIN(O106*('Funding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6" s="178">
        <f>IF('Funding Allocation Parameters'!$C$5="Basic Library Subsidy", MIN(O106*('Funding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MIN($O106*(VLOOKUP(CONCATENATE($A106, 'Funding Allocation Parameters'!$I$5), 'Library Subsidy Complex'!$C$2:$J$55, 6, FALSE)), VLOOKUP(CONCATENATE($A106, 'Funding Allocation Parameters'!$I$5), 'Library Subsidy Complex'!$C$2:$J$55, 8, FALSE)), 0)))))</f>
        <v>1189</v>
      </c>
      <c r="U106" s="178">
        <f>IF('Funding Allocation Parameters'!$C$5="Basic Library Subsidy", 0, IF('Funding Allocation Parameters'!$C$5="Grant funding", 0, IF('Funding Allocation Parameters'!$C$5="Other author funding",  MIN(O106*('Funding Allocation Parameters'!$E$5), 'Funding Allocation Parameters'!$G$5), IF('Funding Allocation Parameters'!$C$5="Any discretionary funds (grants if available, other if no grants)", MIN(O106*('Funding Allocation Parameters'!$E$5), 'Funding Allocation Parameters'!$G$5), IF('Funding Allocation Parameters'!$C$5="Complex Library Subsidy", 0, 0)))))</f>
        <v>0</v>
      </c>
      <c r="V106" s="177">
        <f t="shared" si="35"/>
        <v>425.4652000000001</v>
      </c>
      <c r="W106" s="177">
        <f t="shared" si="36"/>
        <v>425.4652000000001</v>
      </c>
      <c r="X106" s="179">
        <f>IF('Funding Allocation Parameters'!$C$6="Basic Library Subsidy", MIN(V106*'Funding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MIN(V106*VLOOKUP(CONCATENATE($A106, 'Funding Allocation Parameters'!$I$6), 'Library Subsidy Complex'!$C$2:$J$55, 2, FALSE), VLOOKUP(CONCATENATE($A106, 'Funding Allocation Parameters'!$I$6), 'Library Subsidy Complex'!$C$2:$J$55, 4, FALSE)), 0)))))</f>
        <v>0</v>
      </c>
      <c r="Y106" s="179">
        <f>IF('Funding Allocation Parameters'!$C$6="Basic Library Subsidy", 0, IF('Funding Allocation Parameters'!$C$6="Grant funding",MIN(V106*'Funding Allocation Parameters'!$E$6, 'Funding Allocation Parameters'!$G$6), IF('Funding Allocation Parameters'!$C$6="Other author funding", 0, IF('Funding Allocation Parameters'!$C$6="Any discretionary funds (grants if available, other if no grants)", MIN(V106*'Funding Allocation Parameters'!$E$6, 'Funding Allocation Parameters'!$G$6), IF('Funding Allocation Parameters'!$C$6="Complex Library Subsidy", 0, 0)))))</f>
        <v>425.4652000000001</v>
      </c>
      <c r="Z106" s="179">
        <f>IF('Funding Allocation Parameters'!$C$6="Basic Library Subsidy", 0, IF('Funding Allocation Parameters'!$C$6="Grant funding", 0, IF('Funding Allocation Parameters'!$C$6="Other author funding",  MIN(V106*'Funding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6" s="179">
        <f>IF('Funding Allocation Parameters'!$C$6="Basic Library Subsidy", MIN(W106*'Funding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MIN(W106*VLOOKUP(CONCATENATE($A106, 'Funding Allocation Parameters'!$I$6), 'Library Subsidy Complex'!$C$2:$J$55, 3, FALSE), VLOOKUP(CONCATENATE($A106, 'Funding Allocation Parameters'!$I$6), 'Library Subsidy Complex'!$C$2:$J$55, 5, FALSE)), 0)))))</f>
        <v>0</v>
      </c>
      <c r="AB106" s="179">
        <f>IF('Funding Allocation Parameters'!$C$6="Basic Library Subsidy", 0, IF('Funding Allocation Parameters'!$C$6="Grant funding", 0, IF('Funding Allocation Parameters'!$C$6="Other author funding",  MIN(W106*'Funding Allocation Parameters'!$E$6, 'Funding Allocation Parameters'!$G$6), IF('Funding Allocation Parameters'!$C$6="Any discretionary funds (grants if available, other if no grants)", MIN(W106*'Funding Allocation Parameters'!$E$6, 'Funding Allocation Parameters'!$G$6), IF('Funding Allocation Parameters'!$C$6="Complex Library Subsidy", 0, 0)))))</f>
        <v>425.4652000000001</v>
      </c>
      <c r="AC106" s="177">
        <f t="shared" si="37"/>
        <v>0</v>
      </c>
      <c r="AD106" s="177">
        <f t="shared" si="38"/>
        <v>0</v>
      </c>
      <c r="AE106" s="180">
        <f>IF('Funding Allocation Parameters'!$C$7="Basic Library Subsidy", MIN(AC106*'Funding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MIN(AC106*VLOOKUP(CONCATENATE($A106, 'Funding Allocation Parameters'!$I$7), 'Library Subsidy Complex'!$C$2:$J$55, 2, FALSE), VLOOKUP(CONCATENATE($A106, 'Funding Allocation Parameters'!$I$7), 'Library Subsidy Complex'!$C$2:$J$55, 4, FALSE)), 0)))))</f>
        <v>0</v>
      </c>
      <c r="AF106" s="180">
        <f>IF('Funding Allocation Parameters'!$C$7="Basic Library Subsidy", 0, IF('Funding Allocation Parameters'!$C$7="Grant funding",MIN(AC106*'Funding Allocation Parameters'!$E$7, 'Funding Allocation Parameters'!$G$7), IF('Funding Allocation Parameters'!$C$7="Other author funding", 0, IF('Funding Allocation Parameters'!$C$7="Any discretionary funds (grants if available, other if no grants)", MIN(AC106*'Funding Allocation Parameters'!$E$7, 'Funding Allocation Parameters'!$G$7), IF('Funding Allocation Parameters'!$C$7="Complex Library Subsidy", 0, 0)))))</f>
        <v>0</v>
      </c>
      <c r="AG106" s="180">
        <f>IF('Funding Allocation Parameters'!$C$7="Basic Library Subsidy", 0, IF('Funding Allocation Parameters'!$C$7="Grant funding", 0, IF('Funding Allocation Parameters'!$C$7="Other author funding",  MIN(AC106*'Funding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6" s="180">
        <f>IF('Funding Allocation Parameters'!$C$7="Basic Library Subsidy", MIN(AD106*'Funding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MIN(AD106*VLOOKUP(CONCATENATE($A106, 'Funding Allocation Parameters'!$I$7), 'Library Subsidy Complex'!$C$2:$J$55, 3, FALSE), VLOOKUP(CONCATENATE($A106, 'Funding Allocation Parameters'!$I$7), 'Library Subsidy Complex'!$C$2:$J$55, 5, FALSE)), 0)))))</f>
        <v>0</v>
      </c>
      <c r="AI106" s="180">
        <f>IF('Funding Allocation Parameters'!$C$7="Basic Library Subsidy", 0, IF('Funding Allocation Parameters'!$C$7="Grant funding", 0, IF('Funding Allocation Parameters'!$C$7="Other author funding",  MIN(AD106*'Funding Allocation Parameters'!$E$7, 'Funding Allocation Parameters'!$G$7), IF('Funding Allocation Parameters'!$C$7="Any discretionary funds (grants if available, other if no grants)", MIN(AD106*'Funding Allocation Parameters'!$E$7, 'Funding Allocation Parameters'!$G$7), IF('Funding Allocation Parameters'!$C$7="Complex Library Subsidy", 0, 0)))))</f>
        <v>0</v>
      </c>
      <c r="AJ106" s="177">
        <f t="shared" si="39"/>
        <v>0</v>
      </c>
      <c r="AK106" s="177">
        <f t="shared" si="40"/>
        <v>0</v>
      </c>
      <c r="AL106" s="181">
        <f>IF('Funding Allocation Parameters'!$C$8="Basic Library Subsidy", MIN(AJ106*'Funding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MIN(AJ106*VLOOKUP(CONCATENATE($A106, 'Funding Allocation Parameters'!$I$8), 'Library Subsidy Complex'!$C$2:$J$55, 2, FALSE), VLOOKUP(CONCATENATE($A106, 'Funding Allocation Parameters'!$I$8), 'Library Subsidy Complex'!$C$2:$J$55, 4, FALSE)), 0)))))</f>
        <v>0</v>
      </c>
      <c r="AM106" s="181">
        <f>IF('Funding Allocation Parameters'!$C$8="Basic Library Subsidy", 0, IF('Funding Allocation Parameters'!$C$8="Grant funding",MIN(AJ106*'Funding Allocation Parameters'!$E$8, 'Funding Allocation Parameters'!$G$8), IF('Funding Allocation Parameters'!$C$8="Other author funding", 0, IF('Funding Allocation Parameters'!$C$8="Any discretionary funds (grants if available, other if no grants)", MIN(AJ106*'Funding Allocation Parameters'!$E$8, 'Funding Allocation Parameters'!$G$8), IF('Funding Allocation Parameters'!$C$8="Complex Library Subsidy", 0, 0)))))</f>
        <v>0</v>
      </c>
      <c r="AN106" s="181">
        <f>IF('Funding Allocation Parameters'!$C$8="Basic Library Subsidy", 0, IF('Funding Allocation Parameters'!$C$8="Grant funding", 0, IF('Funding Allocation Parameters'!$C$8="Other author funding",  MIN(AJ106*'Funding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6" s="181">
        <f>IF('Funding Allocation Parameters'!$C$8="Basic Library Subsidy", MIN(AK106*'Funding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MIN(AK106*VLOOKUP(CONCATENATE($A106, 'Funding Allocation Parameters'!$I$8), 'Library Subsidy Complex'!$C$2:$J$55, 3, FALSE), VLOOKUP(CONCATENATE($A106, 'Funding Allocation Parameters'!$I$8), 'Library Subsidy Complex'!$C$2:$J$55, 5, FALSE)), 0)))))</f>
        <v>0</v>
      </c>
      <c r="AP106" s="181">
        <f>IF('Funding Allocation Parameters'!$C$8="Basic Library Subsidy", 0, IF('Funding Allocation Parameters'!$C$8="Grant funding", 0, IF('Funding Allocation Parameters'!$C$8="Other author funding",  MIN(AK106*'Funding Allocation Parameters'!$E$8, 'Funding Allocation Parameters'!$G$8), IF('Funding Allocation Parameters'!$C$8="Any discretionary funds (grants if available, other if no grants)", MIN(AK106*'Funding Allocation Parameters'!$E$8, 'Funding Allocation Parameters'!$G$8), IF('Funding Allocation Parameters'!$C$8="Complex Library Subsidy", 0, 0)))))</f>
        <v>0</v>
      </c>
      <c r="AQ106" s="177">
        <f t="shared" si="41"/>
        <v>0</v>
      </c>
      <c r="AR106" s="177">
        <f t="shared" si="42"/>
        <v>0</v>
      </c>
      <c r="AS106" s="182">
        <f t="shared" si="43"/>
        <v>1189</v>
      </c>
      <c r="AT106" s="182">
        <f t="shared" si="44"/>
        <v>425.4652000000001</v>
      </c>
      <c r="AU106" s="182">
        <f t="shared" si="45"/>
        <v>0</v>
      </c>
      <c r="AV106" s="182">
        <f t="shared" si="46"/>
        <v>1189</v>
      </c>
      <c r="AW106" s="182">
        <f t="shared" si="47"/>
        <v>425.4652000000001</v>
      </c>
      <c r="AX106" s="183">
        <f t="shared" si="48"/>
        <v>0</v>
      </c>
      <c r="AY106" s="183">
        <f t="shared" si="49"/>
        <v>0</v>
      </c>
      <c r="AZ106" s="183">
        <f t="shared" si="50"/>
        <v>0</v>
      </c>
      <c r="BA106" s="183">
        <f t="shared" si="51"/>
        <v>1189</v>
      </c>
      <c r="BB106" s="183">
        <f t="shared" si="52"/>
        <v>425.4652000000001</v>
      </c>
      <c r="BC106" s="184">
        <f t="shared" si="53"/>
        <v>1189</v>
      </c>
      <c r="BD106" s="184">
        <f t="shared" si="54"/>
        <v>0</v>
      </c>
      <c r="BE106" s="184">
        <f t="shared" si="55"/>
        <v>0</v>
      </c>
      <c r="BF106" s="184">
        <f t="shared" si="56"/>
        <v>425.4652000000001</v>
      </c>
      <c r="BG106" s="102">
        <f t="shared" si="57"/>
        <v>0</v>
      </c>
      <c r="BH106" s="102">
        <f t="shared" si="58"/>
        <v>0</v>
      </c>
      <c r="BI106" s="102">
        <f t="shared" si="59"/>
        <v>0</v>
      </c>
      <c r="BJ106" s="102">
        <f t="shared" si="60"/>
        <v>0</v>
      </c>
      <c r="BK106" s="102">
        <f t="shared" si="61"/>
        <v>1</v>
      </c>
      <c r="BL106" s="102">
        <f t="shared" si="62"/>
        <v>0</v>
      </c>
      <c r="BN106" s="102"/>
    </row>
    <row r="107" spans="1:66" x14ac:dyDescent="0.25">
      <c r="A107" s="102" t="s">
        <v>26</v>
      </c>
      <c r="B107" s="102" t="s">
        <v>8</v>
      </c>
      <c r="C107" s="102" t="s">
        <v>8</v>
      </c>
      <c r="D107" s="102" t="s">
        <v>27</v>
      </c>
      <c r="E107" s="102" t="s">
        <v>51</v>
      </c>
      <c r="F107" s="102" t="s">
        <v>288</v>
      </c>
      <c r="G107" s="102">
        <v>1.05</v>
      </c>
      <c r="H107" s="102">
        <v>1</v>
      </c>
      <c r="I107" s="102">
        <v>0.41699999999999998</v>
      </c>
      <c r="J107" s="167">
        <f>IFERROR(H107*VLOOKUP(A107, 'Advanced Parameters'!$B$7:$G$20, 6, FALSE)*VLOOKUP(A107, 'Growth Parameters'!$B$6:$H$19, 6, FALSE), 0)</f>
        <v>1</v>
      </c>
      <c r="K107" s="167">
        <f>IFERROR(IF('Advanced Parameters'!$C$5="n",'Raw Data'!I107*VLOOKUP(A107,'Advanced Parameters'!$B$7:$G$20,6,FALSE),J107*VLOOKUP(A107,'Advanced Parameters'!$B$7:$G$20,2,FALSE))*VLOOKUP(A107, 'Growth Parameters'!$B$6:$H$19, 6, FALSE), 0)</f>
        <v>0.41699999999999998</v>
      </c>
      <c r="L107" s="167">
        <f t="shared" si="63"/>
        <v>0.58299999999999996</v>
      </c>
      <c r="M107" s="168">
        <f>IFERROR(IF(G107="NA","NA",IF(G107&gt;'APC Parameters'!$K$6+VLOOKUP('Raw Data'!A107, 'APC Parameters'!$H$7:$L$20, 4, FALSE), 'APC Parameters'!$L$6+VLOOKUP('Raw Data'!A107, 'APC Parameters'!$H$7:$L$20, 5, FALSE), G107*('APC Parameters'!$J$6+VLOOKUP('Raw Data'!A107, 'APC Parameters'!$H$7:$L$20, 3, FALSE))+'APC Parameters'!$I$6+VLOOKUP('Raw Data'!A107, 'APC Parameters'!$H$7:$L$20, 2, FALSE))), 0)</f>
        <v>1892.5500000000002</v>
      </c>
      <c r="N107" s="168">
        <f t="shared" si="33"/>
        <v>1892.5500000000002</v>
      </c>
      <c r="O107" s="168">
        <f>IFERROR(IF(M107="NA",VLOOKUP(D107,'Internal Calculations'!$B$10:$C$11,2,FALSE), M107)*VLOOKUP(A107, 'Growth Parameters'!$B$6:$H$19, 7, FALSE), 0)</f>
        <v>1892.5500000000002</v>
      </c>
      <c r="P107" s="177">
        <f t="shared" si="34"/>
        <v>1892.5500000000002</v>
      </c>
      <c r="Q107" s="178">
        <f>IF('Funding Allocation Parameters'!$C$5="Basic Library Subsidy", MIN(O107*('Funding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MIN($O107*(VLOOKUP(CONCATENATE($A107, 'Funding Allocation Parameters'!$I$5), 'Library Subsidy Complex'!$C$2:$J$55, 2, FALSE)), VLOOKUP(CONCATENATE($A107, 'Funding Allocation Parameters'!$I$5), 'Library Subsidy Complex'!$C$2:$J$55, 4, FALSE)), 0)))))</f>
        <v>1189</v>
      </c>
      <c r="R107" s="178">
        <f>IF('Funding Allocation Parameters'!$C$5="Basic Library Subsidy", 0, IF('Funding Allocation Parameters'!$C$5="Grant funding",MIN(O107*('Funding Allocation Parameters'!$E$5), 'Funding Allocation Parameters'!$G$5), IF('Funding Allocation Parameters'!$C$5="Other author funding", 0, IF('Funding Allocation Parameters'!$C$5="Any discretionary funds (grants if available, other if no grants)", MIN(O107*('Funding Allocation Parameters'!$E$5), 'Funding Allocation Parameters'!$G$5), IF('Funding Allocation Parameters'!$C$5="Complex Library Subsidy", 0, 0)))))</f>
        <v>0</v>
      </c>
      <c r="S107" s="178">
        <f>IF('Funding Allocation Parameters'!$C$5="Basic Library Subsidy", 0, IF('Funding Allocation Parameters'!$C$5="Grant funding", 0, IF('Funding Allocation Parameters'!$C$5="Other author funding",  MIN(O107*('Funding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7" s="178">
        <f>IF('Funding Allocation Parameters'!$C$5="Basic Library Subsidy", MIN(O107*('Funding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MIN($O107*(VLOOKUP(CONCATENATE($A107, 'Funding Allocation Parameters'!$I$5), 'Library Subsidy Complex'!$C$2:$J$55, 6, FALSE)), VLOOKUP(CONCATENATE($A107, 'Funding Allocation Parameters'!$I$5), 'Library Subsidy Complex'!$C$2:$J$55, 8, FALSE)), 0)))))</f>
        <v>1189</v>
      </c>
      <c r="U107" s="178">
        <f>IF('Funding Allocation Parameters'!$C$5="Basic Library Subsidy", 0, IF('Funding Allocation Parameters'!$C$5="Grant funding", 0, IF('Funding Allocation Parameters'!$C$5="Other author funding",  MIN(O107*('Funding Allocation Parameters'!$E$5), 'Funding Allocation Parameters'!$G$5), IF('Funding Allocation Parameters'!$C$5="Any discretionary funds (grants if available, other if no grants)", MIN(O107*('Funding Allocation Parameters'!$E$5), 'Funding Allocation Parameters'!$G$5), IF('Funding Allocation Parameters'!$C$5="Complex Library Subsidy", 0, 0)))))</f>
        <v>0</v>
      </c>
      <c r="V107" s="177">
        <f t="shared" si="35"/>
        <v>703.55000000000018</v>
      </c>
      <c r="W107" s="177">
        <f t="shared" si="36"/>
        <v>703.55000000000018</v>
      </c>
      <c r="X107" s="179">
        <f>IF('Funding Allocation Parameters'!$C$6="Basic Library Subsidy", MIN(V107*'Funding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MIN(V107*VLOOKUP(CONCATENATE($A107, 'Funding Allocation Parameters'!$I$6), 'Library Subsidy Complex'!$C$2:$J$55, 2, FALSE), VLOOKUP(CONCATENATE($A107, 'Funding Allocation Parameters'!$I$6), 'Library Subsidy Complex'!$C$2:$J$55, 4, FALSE)), 0)))))</f>
        <v>0</v>
      </c>
      <c r="Y107" s="179">
        <f>IF('Funding Allocation Parameters'!$C$6="Basic Library Subsidy", 0, IF('Funding Allocation Parameters'!$C$6="Grant funding",MIN(V107*'Funding Allocation Parameters'!$E$6, 'Funding Allocation Parameters'!$G$6), IF('Funding Allocation Parameters'!$C$6="Other author funding", 0, IF('Funding Allocation Parameters'!$C$6="Any discretionary funds (grants if available, other if no grants)", MIN(V107*'Funding Allocation Parameters'!$E$6, 'Funding Allocation Parameters'!$G$6), IF('Funding Allocation Parameters'!$C$6="Complex Library Subsidy", 0, 0)))))</f>
        <v>703.55000000000018</v>
      </c>
      <c r="Z107" s="179">
        <f>IF('Funding Allocation Parameters'!$C$6="Basic Library Subsidy", 0, IF('Funding Allocation Parameters'!$C$6="Grant funding", 0, IF('Funding Allocation Parameters'!$C$6="Other author funding",  MIN(V107*'Funding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7" s="179">
        <f>IF('Funding Allocation Parameters'!$C$6="Basic Library Subsidy", MIN(W107*'Funding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MIN(W107*VLOOKUP(CONCATENATE($A107, 'Funding Allocation Parameters'!$I$6), 'Library Subsidy Complex'!$C$2:$J$55, 3, FALSE), VLOOKUP(CONCATENATE($A107, 'Funding Allocation Parameters'!$I$6), 'Library Subsidy Complex'!$C$2:$J$55, 5, FALSE)), 0)))))</f>
        <v>0</v>
      </c>
      <c r="AB107" s="179">
        <f>IF('Funding Allocation Parameters'!$C$6="Basic Library Subsidy", 0, IF('Funding Allocation Parameters'!$C$6="Grant funding", 0, IF('Funding Allocation Parameters'!$C$6="Other author funding",  MIN(W107*'Funding Allocation Parameters'!$E$6, 'Funding Allocation Parameters'!$G$6), IF('Funding Allocation Parameters'!$C$6="Any discretionary funds (grants if available, other if no grants)", MIN(W107*'Funding Allocation Parameters'!$E$6, 'Funding Allocation Parameters'!$G$6), IF('Funding Allocation Parameters'!$C$6="Complex Library Subsidy", 0, 0)))))</f>
        <v>703.55000000000018</v>
      </c>
      <c r="AC107" s="177">
        <f t="shared" si="37"/>
        <v>0</v>
      </c>
      <c r="AD107" s="177">
        <f t="shared" si="38"/>
        <v>0</v>
      </c>
      <c r="AE107" s="180">
        <f>IF('Funding Allocation Parameters'!$C$7="Basic Library Subsidy", MIN(AC107*'Funding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MIN(AC107*VLOOKUP(CONCATENATE($A107, 'Funding Allocation Parameters'!$I$7), 'Library Subsidy Complex'!$C$2:$J$55, 2, FALSE), VLOOKUP(CONCATENATE($A107, 'Funding Allocation Parameters'!$I$7), 'Library Subsidy Complex'!$C$2:$J$55, 4, FALSE)), 0)))))</f>
        <v>0</v>
      </c>
      <c r="AF107" s="180">
        <f>IF('Funding Allocation Parameters'!$C$7="Basic Library Subsidy", 0, IF('Funding Allocation Parameters'!$C$7="Grant funding",MIN(AC107*'Funding Allocation Parameters'!$E$7, 'Funding Allocation Parameters'!$G$7), IF('Funding Allocation Parameters'!$C$7="Other author funding", 0, IF('Funding Allocation Parameters'!$C$7="Any discretionary funds (grants if available, other if no grants)", MIN(AC107*'Funding Allocation Parameters'!$E$7, 'Funding Allocation Parameters'!$G$7), IF('Funding Allocation Parameters'!$C$7="Complex Library Subsidy", 0, 0)))))</f>
        <v>0</v>
      </c>
      <c r="AG107" s="180">
        <f>IF('Funding Allocation Parameters'!$C$7="Basic Library Subsidy", 0, IF('Funding Allocation Parameters'!$C$7="Grant funding", 0, IF('Funding Allocation Parameters'!$C$7="Other author funding",  MIN(AC107*'Funding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7" s="180">
        <f>IF('Funding Allocation Parameters'!$C$7="Basic Library Subsidy", MIN(AD107*'Funding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MIN(AD107*VLOOKUP(CONCATENATE($A107, 'Funding Allocation Parameters'!$I$7), 'Library Subsidy Complex'!$C$2:$J$55, 3, FALSE), VLOOKUP(CONCATENATE($A107, 'Funding Allocation Parameters'!$I$7), 'Library Subsidy Complex'!$C$2:$J$55, 5, FALSE)), 0)))))</f>
        <v>0</v>
      </c>
      <c r="AI107" s="180">
        <f>IF('Funding Allocation Parameters'!$C$7="Basic Library Subsidy", 0, IF('Funding Allocation Parameters'!$C$7="Grant funding", 0, IF('Funding Allocation Parameters'!$C$7="Other author funding",  MIN(AD107*'Funding Allocation Parameters'!$E$7, 'Funding Allocation Parameters'!$G$7), IF('Funding Allocation Parameters'!$C$7="Any discretionary funds (grants if available, other if no grants)", MIN(AD107*'Funding Allocation Parameters'!$E$7, 'Funding Allocation Parameters'!$G$7), IF('Funding Allocation Parameters'!$C$7="Complex Library Subsidy", 0, 0)))))</f>
        <v>0</v>
      </c>
      <c r="AJ107" s="177">
        <f t="shared" si="39"/>
        <v>0</v>
      </c>
      <c r="AK107" s="177">
        <f t="shared" si="40"/>
        <v>0</v>
      </c>
      <c r="AL107" s="181">
        <f>IF('Funding Allocation Parameters'!$C$8="Basic Library Subsidy", MIN(AJ107*'Funding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MIN(AJ107*VLOOKUP(CONCATENATE($A107, 'Funding Allocation Parameters'!$I$8), 'Library Subsidy Complex'!$C$2:$J$55, 2, FALSE), VLOOKUP(CONCATENATE($A107, 'Funding Allocation Parameters'!$I$8), 'Library Subsidy Complex'!$C$2:$J$55, 4, FALSE)), 0)))))</f>
        <v>0</v>
      </c>
      <c r="AM107" s="181">
        <f>IF('Funding Allocation Parameters'!$C$8="Basic Library Subsidy", 0, IF('Funding Allocation Parameters'!$C$8="Grant funding",MIN(AJ107*'Funding Allocation Parameters'!$E$8, 'Funding Allocation Parameters'!$G$8), IF('Funding Allocation Parameters'!$C$8="Other author funding", 0, IF('Funding Allocation Parameters'!$C$8="Any discretionary funds (grants if available, other if no grants)", MIN(AJ107*'Funding Allocation Parameters'!$E$8, 'Funding Allocation Parameters'!$G$8), IF('Funding Allocation Parameters'!$C$8="Complex Library Subsidy", 0, 0)))))</f>
        <v>0</v>
      </c>
      <c r="AN107" s="181">
        <f>IF('Funding Allocation Parameters'!$C$8="Basic Library Subsidy", 0, IF('Funding Allocation Parameters'!$C$8="Grant funding", 0, IF('Funding Allocation Parameters'!$C$8="Other author funding",  MIN(AJ107*'Funding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7" s="181">
        <f>IF('Funding Allocation Parameters'!$C$8="Basic Library Subsidy", MIN(AK107*'Funding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MIN(AK107*VLOOKUP(CONCATENATE($A107, 'Funding Allocation Parameters'!$I$8), 'Library Subsidy Complex'!$C$2:$J$55, 3, FALSE), VLOOKUP(CONCATENATE($A107, 'Funding Allocation Parameters'!$I$8), 'Library Subsidy Complex'!$C$2:$J$55, 5, FALSE)), 0)))))</f>
        <v>0</v>
      </c>
      <c r="AP107" s="181">
        <f>IF('Funding Allocation Parameters'!$C$8="Basic Library Subsidy", 0, IF('Funding Allocation Parameters'!$C$8="Grant funding", 0, IF('Funding Allocation Parameters'!$C$8="Other author funding",  MIN(AK107*'Funding Allocation Parameters'!$E$8, 'Funding Allocation Parameters'!$G$8), IF('Funding Allocation Parameters'!$C$8="Any discretionary funds (grants if available, other if no grants)", MIN(AK107*'Funding Allocation Parameters'!$E$8, 'Funding Allocation Parameters'!$G$8), IF('Funding Allocation Parameters'!$C$8="Complex Library Subsidy", 0, 0)))))</f>
        <v>0</v>
      </c>
      <c r="AQ107" s="177">
        <f t="shared" si="41"/>
        <v>0</v>
      </c>
      <c r="AR107" s="177">
        <f t="shared" si="42"/>
        <v>0</v>
      </c>
      <c r="AS107" s="182">
        <f t="shared" si="43"/>
        <v>1189</v>
      </c>
      <c r="AT107" s="182">
        <f t="shared" si="44"/>
        <v>703.55000000000018</v>
      </c>
      <c r="AU107" s="182">
        <f t="shared" si="45"/>
        <v>0</v>
      </c>
      <c r="AV107" s="182">
        <f t="shared" si="46"/>
        <v>1189</v>
      </c>
      <c r="AW107" s="182">
        <f t="shared" si="47"/>
        <v>703.55000000000018</v>
      </c>
      <c r="AX107" s="183">
        <f t="shared" si="48"/>
        <v>495.81299999999999</v>
      </c>
      <c r="AY107" s="183">
        <f t="shared" si="49"/>
        <v>293.38035000000008</v>
      </c>
      <c r="AZ107" s="183">
        <f t="shared" si="50"/>
        <v>0</v>
      </c>
      <c r="BA107" s="183">
        <f t="shared" si="51"/>
        <v>693.18700000000001</v>
      </c>
      <c r="BB107" s="183">
        <f t="shared" si="52"/>
        <v>410.1696500000001</v>
      </c>
      <c r="BC107" s="184">
        <f t="shared" si="53"/>
        <v>1189</v>
      </c>
      <c r="BD107" s="184">
        <f t="shared" si="54"/>
        <v>0</v>
      </c>
      <c r="BE107" s="184">
        <f t="shared" si="55"/>
        <v>293.38035000000008</v>
      </c>
      <c r="BF107" s="184">
        <f t="shared" si="56"/>
        <v>410.1696500000001</v>
      </c>
      <c r="BG107" s="102">
        <f t="shared" si="57"/>
        <v>0</v>
      </c>
      <c r="BH107" s="102">
        <f t="shared" si="58"/>
        <v>0</v>
      </c>
      <c r="BI107" s="102">
        <f t="shared" si="59"/>
        <v>0</v>
      </c>
      <c r="BJ107" s="102">
        <f t="shared" si="60"/>
        <v>0.41699999999999998</v>
      </c>
      <c r="BK107" s="102">
        <f t="shared" si="61"/>
        <v>0.58299999999999996</v>
      </c>
      <c r="BL107" s="102">
        <f t="shared" si="62"/>
        <v>0</v>
      </c>
      <c r="BN107" s="102"/>
    </row>
    <row r="108" spans="1:66" x14ac:dyDescent="0.25">
      <c r="A108" s="102" t="s">
        <v>19</v>
      </c>
      <c r="B108" s="102" t="s">
        <v>8</v>
      </c>
      <c r="C108" s="102" t="s">
        <v>8</v>
      </c>
      <c r="D108" s="102" t="s">
        <v>27</v>
      </c>
      <c r="E108" s="102" t="s">
        <v>291</v>
      </c>
      <c r="F108" s="102" t="s">
        <v>292</v>
      </c>
      <c r="G108" s="102">
        <v>3.577</v>
      </c>
      <c r="H108" s="102">
        <v>1</v>
      </c>
      <c r="I108" s="102">
        <v>1</v>
      </c>
      <c r="J108" s="167">
        <f>IFERROR(H108*VLOOKUP(A108, 'Advanced Parameters'!$B$7:$G$20, 6, FALSE)*VLOOKUP(A108, 'Growth Parameters'!$B$6:$H$19, 6, FALSE), 0)</f>
        <v>1</v>
      </c>
      <c r="K108" s="167">
        <f>IFERROR(IF('Advanced Parameters'!$C$5="n",'Raw Data'!I108*VLOOKUP(A108,'Advanced Parameters'!$B$7:$G$20,6,FALSE),J108*VLOOKUP(A108,'Advanced Parameters'!$B$7:$G$20,2,FALSE))*VLOOKUP(A108, 'Growth Parameters'!$B$6:$H$19, 6, FALSE), 0)</f>
        <v>1</v>
      </c>
      <c r="L108" s="167">
        <f t="shared" si="63"/>
        <v>0</v>
      </c>
      <c r="M108" s="168">
        <f>IFERROR(IF(G108="NA","NA",IF(G108&gt;'APC Parameters'!$K$6+VLOOKUP('Raw Data'!A108, 'APC Parameters'!$H$7:$L$20, 4, FALSE), 'APC Parameters'!$L$6+VLOOKUP('Raw Data'!A108, 'APC Parameters'!$H$7:$L$20, 5, FALSE), G108*('APC Parameters'!$J$6+VLOOKUP('Raw Data'!A108, 'APC Parameters'!$H$7:$L$20, 3, FALSE))+'APC Parameters'!$I$6+VLOOKUP('Raw Data'!A108, 'APC Parameters'!$H$7:$L$20, 2, FALSE))), 0)</f>
        <v>5000</v>
      </c>
      <c r="N108" s="168">
        <f t="shared" si="33"/>
        <v>5000</v>
      </c>
      <c r="O108" s="168">
        <f>IFERROR(IF(M108="NA",VLOOKUP(D108,'Internal Calculations'!$B$10:$C$11,2,FALSE), M108)*VLOOKUP(A108, 'Growth Parameters'!$B$6:$H$19, 7, FALSE), 0)</f>
        <v>5000</v>
      </c>
      <c r="P108" s="177">
        <f t="shared" si="34"/>
        <v>5000</v>
      </c>
      <c r="Q108" s="178">
        <f>IF('Funding Allocation Parameters'!$C$5="Basic Library Subsidy", MIN(O108*('Funding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MIN($O108*(VLOOKUP(CONCATENATE($A108, 'Funding Allocation Parameters'!$I$5), 'Library Subsidy Complex'!$C$2:$J$55, 2, FALSE)), VLOOKUP(CONCATENATE($A108, 'Funding Allocation Parameters'!$I$5), 'Library Subsidy Complex'!$C$2:$J$55, 4, FALSE)), 0)))))</f>
        <v>1189</v>
      </c>
      <c r="R108" s="178">
        <f>IF('Funding Allocation Parameters'!$C$5="Basic Library Subsidy", 0, IF('Funding Allocation Parameters'!$C$5="Grant funding",MIN(O108*('Funding Allocation Parameters'!$E$5), 'Funding Allocation Parameters'!$G$5), IF('Funding Allocation Parameters'!$C$5="Other author funding", 0, IF('Funding Allocation Parameters'!$C$5="Any discretionary funds (grants if available, other if no grants)", MIN(O108*('Funding Allocation Parameters'!$E$5), 'Funding Allocation Parameters'!$G$5), IF('Funding Allocation Parameters'!$C$5="Complex Library Subsidy", 0, 0)))))</f>
        <v>0</v>
      </c>
      <c r="S108" s="178">
        <f>IF('Funding Allocation Parameters'!$C$5="Basic Library Subsidy", 0, IF('Funding Allocation Parameters'!$C$5="Grant funding", 0, IF('Funding Allocation Parameters'!$C$5="Other author funding",  MIN(O108*('Funding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8" s="178">
        <f>IF('Funding Allocation Parameters'!$C$5="Basic Library Subsidy", MIN(O108*('Funding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MIN($O108*(VLOOKUP(CONCATENATE($A108, 'Funding Allocation Parameters'!$I$5), 'Library Subsidy Complex'!$C$2:$J$55, 6, FALSE)), VLOOKUP(CONCATENATE($A108, 'Funding Allocation Parameters'!$I$5), 'Library Subsidy Complex'!$C$2:$J$55, 8, FALSE)), 0)))))</f>
        <v>1189</v>
      </c>
      <c r="U108" s="178">
        <f>IF('Funding Allocation Parameters'!$C$5="Basic Library Subsidy", 0, IF('Funding Allocation Parameters'!$C$5="Grant funding", 0, IF('Funding Allocation Parameters'!$C$5="Other author funding",  MIN(O108*('Funding Allocation Parameters'!$E$5), 'Funding Allocation Parameters'!$G$5), IF('Funding Allocation Parameters'!$C$5="Any discretionary funds (grants if available, other if no grants)", MIN(O108*('Funding Allocation Parameters'!$E$5), 'Funding Allocation Parameters'!$G$5), IF('Funding Allocation Parameters'!$C$5="Complex Library Subsidy", 0, 0)))))</f>
        <v>0</v>
      </c>
      <c r="V108" s="177">
        <f t="shared" si="35"/>
        <v>3811</v>
      </c>
      <c r="W108" s="177">
        <f t="shared" si="36"/>
        <v>3811</v>
      </c>
      <c r="X108" s="179">
        <f>IF('Funding Allocation Parameters'!$C$6="Basic Library Subsidy", MIN(V108*'Funding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MIN(V108*VLOOKUP(CONCATENATE($A108, 'Funding Allocation Parameters'!$I$6), 'Library Subsidy Complex'!$C$2:$J$55, 2, FALSE), VLOOKUP(CONCATENATE($A108, 'Funding Allocation Parameters'!$I$6), 'Library Subsidy Complex'!$C$2:$J$55, 4, FALSE)), 0)))))</f>
        <v>0</v>
      </c>
      <c r="Y108" s="179">
        <f>IF('Funding Allocation Parameters'!$C$6="Basic Library Subsidy", 0, IF('Funding Allocation Parameters'!$C$6="Grant funding",MIN(V108*'Funding Allocation Parameters'!$E$6, 'Funding Allocation Parameters'!$G$6), IF('Funding Allocation Parameters'!$C$6="Other author funding", 0, IF('Funding Allocation Parameters'!$C$6="Any discretionary funds (grants if available, other if no grants)", MIN(V108*'Funding Allocation Parameters'!$E$6, 'Funding Allocation Parameters'!$G$6), IF('Funding Allocation Parameters'!$C$6="Complex Library Subsidy", 0, 0)))))</f>
        <v>3811</v>
      </c>
      <c r="Z108" s="179">
        <f>IF('Funding Allocation Parameters'!$C$6="Basic Library Subsidy", 0, IF('Funding Allocation Parameters'!$C$6="Grant funding", 0, IF('Funding Allocation Parameters'!$C$6="Other author funding",  MIN(V108*'Funding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8" s="179">
        <f>IF('Funding Allocation Parameters'!$C$6="Basic Library Subsidy", MIN(W108*'Funding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MIN(W108*VLOOKUP(CONCATENATE($A108, 'Funding Allocation Parameters'!$I$6), 'Library Subsidy Complex'!$C$2:$J$55, 3, FALSE), VLOOKUP(CONCATENATE($A108, 'Funding Allocation Parameters'!$I$6), 'Library Subsidy Complex'!$C$2:$J$55, 5, FALSE)), 0)))))</f>
        <v>0</v>
      </c>
      <c r="AB108" s="179">
        <f>IF('Funding Allocation Parameters'!$C$6="Basic Library Subsidy", 0, IF('Funding Allocation Parameters'!$C$6="Grant funding", 0, IF('Funding Allocation Parameters'!$C$6="Other author funding",  MIN(W108*'Funding Allocation Parameters'!$E$6, 'Funding Allocation Parameters'!$G$6), IF('Funding Allocation Parameters'!$C$6="Any discretionary funds (grants if available, other if no grants)", MIN(W108*'Funding Allocation Parameters'!$E$6, 'Funding Allocation Parameters'!$G$6), IF('Funding Allocation Parameters'!$C$6="Complex Library Subsidy", 0, 0)))))</f>
        <v>3811</v>
      </c>
      <c r="AC108" s="177">
        <f t="shared" si="37"/>
        <v>0</v>
      </c>
      <c r="AD108" s="177">
        <f t="shared" si="38"/>
        <v>0</v>
      </c>
      <c r="AE108" s="180">
        <f>IF('Funding Allocation Parameters'!$C$7="Basic Library Subsidy", MIN(AC108*'Funding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MIN(AC108*VLOOKUP(CONCATENATE($A108, 'Funding Allocation Parameters'!$I$7), 'Library Subsidy Complex'!$C$2:$J$55, 2, FALSE), VLOOKUP(CONCATENATE($A108, 'Funding Allocation Parameters'!$I$7), 'Library Subsidy Complex'!$C$2:$J$55, 4, FALSE)), 0)))))</f>
        <v>0</v>
      </c>
      <c r="AF108" s="180">
        <f>IF('Funding Allocation Parameters'!$C$7="Basic Library Subsidy", 0, IF('Funding Allocation Parameters'!$C$7="Grant funding",MIN(AC108*'Funding Allocation Parameters'!$E$7, 'Funding Allocation Parameters'!$G$7), IF('Funding Allocation Parameters'!$C$7="Other author funding", 0, IF('Funding Allocation Parameters'!$C$7="Any discretionary funds (grants if available, other if no grants)", MIN(AC108*'Funding Allocation Parameters'!$E$7, 'Funding Allocation Parameters'!$G$7), IF('Funding Allocation Parameters'!$C$7="Complex Library Subsidy", 0, 0)))))</f>
        <v>0</v>
      </c>
      <c r="AG108" s="180">
        <f>IF('Funding Allocation Parameters'!$C$7="Basic Library Subsidy", 0, IF('Funding Allocation Parameters'!$C$7="Grant funding", 0, IF('Funding Allocation Parameters'!$C$7="Other author funding",  MIN(AC108*'Funding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8" s="180">
        <f>IF('Funding Allocation Parameters'!$C$7="Basic Library Subsidy", MIN(AD108*'Funding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MIN(AD108*VLOOKUP(CONCATENATE($A108, 'Funding Allocation Parameters'!$I$7), 'Library Subsidy Complex'!$C$2:$J$55, 3, FALSE), VLOOKUP(CONCATENATE($A108, 'Funding Allocation Parameters'!$I$7), 'Library Subsidy Complex'!$C$2:$J$55, 5, FALSE)), 0)))))</f>
        <v>0</v>
      </c>
      <c r="AI108" s="180">
        <f>IF('Funding Allocation Parameters'!$C$7="Basic Library Subsidy", 0, IF('Funding Allocation Parameters'!$C$7="Grant funding", 0, IF('Funding Allocation Parameters'!$C$7="Other author funding",  MIN(AD108*'Funding Allocation Parameters'!$E$7, 'Funding Allocation Parameters'!$G$7), IF('Funding Allocation Parameters'!$C$7="Any discretionary funds (grants if available, other if no grants)", MIN(AD108*'Funding Allocation Parameters'!$E$7, 'Funding Allocation Parameters'!$G$7), IF('Funding Allocation Parameters'!$C$7="Complex Library Subsidy", 0, 0)))))</f>
        <v>0</v>
      </c>
      <c r="AJ108" s="177">
        <f t="shared" si="39"/>
        <v>0</v>
      </c>
      <c r="AK108" s="177">
        <f t="shared" si="40"/>
        <v>0</v>
      </c>
      <c r="AL108" s="181">
        <f>IF('Funding Allocation Parameters'!$C$8="Basic Library Subsidy", MIN(AJ108*'Funding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MIN(AJ108*VLOOKUP(CONCATENATE($A108, 'Funding Allocation Parameters'!$I$8), 'Library Subsidy Complex'!$C$2:$J$55, 2, FALSE), VLOOKUP(CONCATENATE($A108, 'Funding Allocation Parameters'!$I$8), 'Library Subsidy Complex'!$C$2:$J$55, 4, FALSE)), 0)))))</f>
        <v>0</v>
      </c>
      <c r="AM108" s="181">
        <f>IF('Funding Allocation Parameters'!$C$8="Basic Library Subsidy", 0, IF('Funding Allocation Parameters'!$C$8="Grant funding",MIN(AJ108*'Funding Allocation Parameters'!$E$8, 'Funding Allocation Parameters'!$G$8), IF('Funding Allocation Parameters'!$C$8="Other author funding", 0, IF('Funding Allocation Parameters'!$C$8="Any discretionary funds (grants if available, other if no grants)", MIN(AJ108*'Funding Allocation Parameters'!$E$8, 'Funding Allocation Parameters'!$G$8), IF('Funding Allocation Parameters'!$C$8="Complex Library Subsidy", 0, 0)))))</f>
        <v>0</v>
      </c>
      <c r="AN108" s="181">
        <f>IF('Funding Allocation Parameters'!$C$8="Basic Library Subsidy", 0, IF('Funding Allocation Parameters'!$C$8="Grant funding", 0, IF('Funding Allocation Parameters'!$C$8="Other author funding",  MIN(AJ108*'Funding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8" s="181">
        <f>IF('Funding Allocation Parameters'!$C$8="Basic Library Subsidy", MIN(AK108*'Funding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MIN(AK108*VLOOKUP(CONCATENATE($A108, 'Funding Allocation Parameters'!$I$8), 'Library Subsidy Complex'!$C$2:$J$55, 3, FALSE), VLOOKUP(CONCATENATE($A108, 'Funding Allocation Parameters'!$I$8), 'Library Subsidy Complex'!$C$2:$J$55, 5, FALSE)), 0)))))</f>
        <v>0</v>
      </c>
      <c r="AP108" s="181">
        <f>IF('Funding Allocation Parameters'!$C$8="Basic Library Subsidy", 0, IF('Funding Allocation Parameters'!$C$8="Grant funding", 0, IF('Funding Allocation Parameters'!$C$8="Other author funding",  MIN(AK108*'Funding Allocation Parameters'!$E$8, 'Funding Allocation Parameters'!$G$8), IF('Funding Allocation Parameters'!$C$8="Any discretionary funds (grants if available, other if no grants)", MIN(AK108*'Funding Allocation Parameters'!$E$8, 'Funding Allocation Parameters'!$G$8), IF('Funding Allocation Parameters'!$C$8="Complex Library Subsidy", 0, 0)))))</f>
        <v>0</v>
      </c>
      <c r="AQ108" s="177">
        <f t="shared" si="41"/>
        <v>0</v>
      </c>
      <c r="AR108" s="177">
        <f t="shared" si="42"/>
        <v>0</v>
      </c>
      <c r="AS108" s="182">
        <f t="shared" si="43"/>
        <v>1189</v>
      </c>
      <c r="AT108" s="182">
        <f t="shared" si="44"/>
        <v>3811</v>
      </c>
      <c r="AU108" s="182">
        <f t="shared" si="45"/>
        <v>0</v>
      </c>
      <c r="AV108" s="182">
        <f t="shared" si="46"/>
        <v>1189</v>
      </c>
      <c r="AW108" s="182">
        <f t="shared" si="47"/>
        <v>3811</v>
      </c>
      <c r="AX108" s="183">
        <f t="shared" si="48"/>
        <v>1189</v>
      </c>
      <c r="AY108" s="183">
        <f t="shared" si="49"/>
        <v>3811</v>
      </c>
      <c r="AZ108" s="183">
        <f t="shared" si="50"/>
        <v>0</v>
      </c>
      <c r="BA108" s="183">
        <f t="shared" si="51"/>
        <v>0</v>
      </c>
      <c r="BB108" s="183">
        <f t="shared" si="52"/>
        <v>0</v>
      </c>
      <c r="BC108" s="184">
        <f t="shared" si="53"/>
        <v>1189</v>
      </c>
      <c r="BD108" s="184">
        <f t="shared" si="54"/>
        <v>0</v>
      </c>
      <c r="BE108" s="184">
        <f t="shared" si="55"/>
        <v>3811</v>
      </c>
      <c r="BF108" s="184">
        <f t="shared" si="56"/>
        <v>0</v>
      </c>
      <c r="BG108" s="102">
        <f t="shared" si="57"/>
        <v>0</v>
      </c>
      <c r="BH108" s="102">
        <f t="shared" si="58"/>
        <v>0</v>
      </c>
      <c r="BI108" s="102">
        <f t="shared" si="59"/>
        <v>0</v>
      </c>
      <c r="BJ108" s="102">
        <f t="shared" si="60"/>
        <v>1</v>
      </c>
      <c r="BK108" s="102">
        <f t="shared" si="61"/>
        <v>0</v>
      </c>
      <c r="BL108" s="102">
        <f t="shared" si="62"/>
        <v>0</v>
      </c>
      <c r="BN108" s="102"/>
    </row>
    <row r="109" spans="1:66" x14ac:dyDescent="0.25">
      <c r="A109" s="102" t="s">
        <v>23</v>
      </c>
      <c r="B109" s="102" t="s">
        <v>15</v>
      </c>
      <c r="C109" s="102" t="s">
        <v>8</v>
      </c>
      <c r="D109" s="102" t="s">
        <v>27</v>
      </c>
      <c r="E109" s="102" t="s">
        <v>293</v>
      </c>
      <c r="F109" s="102" t="s">
        <v>294</v>
      </c>
      <c r="G109" s="102" t="s">
        <v>9</v>
      </c>
      <c r="H109" s="102">
        <v>1</v>
      </c>
      <c r="I109" s="102">
        <v>0</v>
      </c>
      <c r="J109" s="167">
        <f>IFERROR(H109*VLOOKUP(A109, 'Advanced Parameters'!$B$7:$G$20, 6, FALSE)*VLOOKUP(A109, 'Growth Parameters'!$B$6:$H$19, 6, FALSE), 0)</f>
        <v>1</v>
      </c>
      <c r="K109" s="167">
        <f>IFERROR(IF('Advanced Parameters'!$C$5="n",'Raw Data'!I109*VLOOKUP(A109,'Advanced Parameters'!$B$7:$G$20,6,FALSE),J109*VLOOKUP(A109,'Advanced Parameters'!$B$7:$G$20,2,FALSE))*VLOOKUP(A109, 'Growth Parameters'!$B$6:$H$19, 6, FALSE), 0)</f>
        <v>0</v>
      </c>
      <c r="L109" s="167">
        <f t="shared" si="63"/>
        <v>1</v>
      </c>
      <c r="M109" s="168" t="str">
        <f>IFERROR(IF(G109="NA","NA",IF(G109&gt;'APC Parameters'!$K$6+VLOOKUP('Raw Data'!A109, 'APC Parameters'!$H$7:$L$20, 4, FALSE), 'APC Parameters'!$L$6+VLOOKUP('Raw Data'!A109, 'APC Parameters'!$H$7:$L$20, 5, FALSE), G109*('APC Parameters'!$J$6+VLOOKUP('Raw Data'!A109, 'APC Parameters'!$H$7:$L$20, 3, FALSE))+'APC Parameters'!$I$6+VLOOKUP('Raw Data'!A109, 'APC Parameters'!$H$7:$L$20, 2, FALSE))), 0)</f>
        <v>NA</v>
      </c>
      <c r="N109" s="168" t="str">
        <f t="shared" si="33"/>
        <v>NA</v>
      </c>
      <c r="O109" s="168">
        <f>IFERROR(IF(M109="NA",VLOOKUP(D109,'Internal Calculations'!$B$10:$C$11,2,FALSE), M109)*VLOOKUP(A109, 'Growth Parameters'!$B$6:$H$19, 7, FALSE), 0)</f>
        <v>2278.6764150234731</v>
      </c>
      <c r="P109" s="177">
        <f t="shared" si="34"/>
        <v>2278.6764150234731</v>
      </c>
      <c r="Q109" s="178">
        <f>IF('Funding Allocation Parameters'!$C$5="Basic Library Subsidy", MIN(O109*('Funding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MIN($O109*(VLOOKUP(CONCATENATE($A109, 'Funding Allocation Parameters'!$I$5), 'Library Subsidy Complex'!$C$2:$J$55, 2, FALSE)), VLOOKUP(CONCATENATE($A109, 'Funding Allocation Parameters'!$I$5), 'Library Subsidy Complex'!$C$2:$J$55, 4, FALSE)), 0)))))</f>
        <v>1189</v>
      </c>
      <c r="R109" s="178">
        <f>IF('Funding Allocation Parameters'!$C$5="Basic Library Subsidy", 0, IF('Funding Allocation Parameters'!$C$5="Grant funding",MIN(O109*('Funding Allocation Parameters'!$E$5), 'Funding Allocation Parameters'!$G$5), IF('Funding Allocation Parameters'!$C$5="Other author funding", 0, IF('Funding Allocation Parameters'!$C$5="Any discretionary funds (grants if available, other if no grants)", MIN(O109*('Funding Allocation Parameters'!$E$5), 'Funding Allocation Parameters'!$G$5), IF('Funding Allocation Parameters'!$C$5="Complex Library Subsidy", 0, 0)))))</f>
        <v>0</v>
      </c>
      <c r="S109" s="178">
        <f>IF('Funding Allocation Parameters'!$C$5="Basic Library Subsidy", 0, IF('Funding Allocation Parameters'!$C$5="Grant funding", 0, IF('Funding Allocation Parameters'!$C$5="Other author funding",  MIN(O109*('Funding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9" s="178">
        <f>IF('Funding Allocation Parameters'!$C$5="Basic Library Subsidy", MIN(O109*('Funding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MIN($O109*(VLOOKUP(CONCATENATE($A109, 'Funding Allocation Parameters'!$I$5), 'Library Subsidy Complex'!$C$2:$J$55, 6, FALSE)), VLOOKUP(CONCATENATE($A109, 'Funding Allocation Parameters'!$I$5), 'Library Subsidy Complex'!$C$2:$J$55, 8, FALSE)), 0)))))</f>
        <v>1189</v>
      </c>
      <c r="U109" s="178">
        <f>IF('Funding Allocation Parameters'!$C$5="Basic Library Subsidy", 0, IF('Funding Allocation Parameters'!$C$5="Grant funding", 0, IF('Funding Allocation Parameters'!$C$5="Other author funding",  MIN(O109*('Funding Allocation Parameters'!$E$5), 'Funding Allocation Parameters'!$G$5), IF('Funding Allocation Parameters'!$C$5="Any discretionary funds (grants if available, other if no grants)", MIN(O109*('Funding Allocation Parameters'!$E$5), 'Funding Allocation Parameters'!$G$5), IF('Funding Allocation Parameters'!$C$5="Complex Library Subsidy", 0, 0)))))</f>
        <v>0</v>
      </c>
      <c r="V109" s="177">
        <f t="shared" si="35"/>
        <v>1089.6764150234731</v>
      </c>
      <c r="W109" s="177">
        <f t="shared" si="36"/>
        <v>1089.6764150234731</v>
      </c>
      <c r="X109" s="179">
        <f>IF('Funding Allocation Parameters'!$C$6="Basic Library Subsidy", MIN(V109*'Funding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MIN(V109*VLOOKUP(CONCATENATE($A109, 'Funding Allocation Parameters'!$I$6), 'Library Subsidy Complex'!$C$2:$J$55, 2, FALSE), VLOOKUP(CONCATENATE($A109, 'Funding Allocation Parameters'!$I$6), 'Library Subsidy Complex'!$C$2:$J$55, 4, FALSE)), 0)))))</f>
        <v>0</v>
      </c>
      <c r="Y109" s="179">
        <f>IF('Funding Allocation Parameters'!$C$6="Basic Library Subsidy", 0, IF('Funding Allocation Parameters'!$C$6="Grant funding",MIN(V109*'Funding Allocation Parameters'!$E$6, 'Funding Allocation Parameters'!$G$6), IF('Funding Allocation Parameters'!$C$6="Other author funding", 0, IF('Funding Allocation Parameters'!$C$6="Any discretionary funds (grants if available, other if no grants)", MIN(V109*'Funding Allocation Parameters'!$E$6, 'Funding Allocation Parameters'!$G$6), IF('Funding Allocation Parameters'!$C$6="Complex Library Subsidy", 0, 0)))))</f>
        <v>1089.6764150234731</v>
      </c>
      <c r="Z109" s="179">
        <f>IF('Funding Allocation Parameters'!$C$6="Basic Library Subsidy", 0, IF('Funding Allocation Parameters'!$C$6="Grant funding", 0, IF('Funding Allocation Parameters'!$C$6="Other author funding",  MIN(V109*'Funding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9" s="179">
        <f>IF('Funding Allocation Parameters'!$C$6="Basic Library Subsidy", MIN(W109*'Funding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MIN(W109*VLOOKUP(CONCATENATE($A109, 'Funding Allocation Parameters'!$I$6), 'Library Subsidy Complex'!$C$2:$J$55, 3, FALSE), VLOOKUP(CONCATENATE($A109, 'Funding Allocation Parameters'!$I$6), 'Library Subsidy Complex'!$C$2:$J$55, 5, FALSE)), 0)))))</f>
        <v>0</v>
      </c>
      <c r="AB109" s="179">
        <f>IF('Funding Allocation Parameters'!$C$6="Basic Library Subsidy", 0, IF('Funding Allocation Parameters'!$C$6="Grant funding", 0, IF('Funding Allocation Parameters'!$C$6="Other author funding",  MIN(W109*'Funding Allocation Parameters'!$E$6, 'Funding Allocation Parameters'!$G$6), IF('Funding Allocation Parameters'!$C$6="Any discretionary funds (grants if available, other if no grants)", MIN(W109*'Funding Allocation Parameters'!$E$6, 'Funding Allocation Parameters'!$G$6), IF('Funding Allocation Parameters'!$C$6="Complex Library Subsidy", 0, 0)))))</f>
        <v>1089.6764150234731</v>
      </c>
      <c r="AC109" s="177">
        <f t="shared" si="37"/>
        <v>0</v>
      </c>
      <c r="AD109" s="177">
        <f t="shared" si="38"/>
        <v>0</v>
      </c>
      <c r="AE109" s="180">
        <f>IF('Funding Allocation Parameters'!$C$7="Basic Library Subsidy", MIN(AC109*'Funding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MIN(AC109*VLOOKUP(CONCATENATE($A109, 'Funding Allocation Parameters'!$I$7), 'Library Subsidy Complex'!$C$2:$J$55, 2, FALSE), VLOOKUP(CONCATENATE($A109, 'Funding Allocation Parameters'!$I$7), 'Library Subsidy Complex'!$C$2:$J$55, 4, FALSE)), 0)))))</f>
        <v>0</v>
      </c>
      <c r="AF109" s="180">
        <f>IF('Funding Allocation Parameters'!$C$7="Basic Library Subsidy", 0, IF('Funding Allocation Parameters'!$C$7="Grant funding",MIN(AC109*'Funding Allocation Parameters'!$E$7, 'Funding Allocation Parameters'!$G$7), IF('Funding Allocation Parameters'!$C$7="Other author funding", 0, IF('Funding Allocation Parameters'!$C$7="Any discretionary funds (grants if available, other if no grants)", MIN(AC109*'Funding Allocation Parameters'!$E$7, 'Funding Allocation Parameters'!$G$7), IF('Funding Allocation Parameters'!$C$7="Complex Library Subsidy", 0, 0)))))</f>
        <v>0</v>
      </c>
      <c r="AG109" s="180">
        <f>IF('Funding Allocation Parameters'!$C$7="Basic Library Subsidy", 0, IF('Funding Allocation Parameters'!$C$7="Grant funding", 0, IF('Funding Allocation Parameters'!$C$7="Other author funding",  MIN(AC109*'Funding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9" s="180">
        <f>IF('Funding Allocation Parameters'!$C$7="Basic Library Subsidy", MIN(AD109*'Funding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MIN(AD109*VLOOKUP(CONCATENATE($A109, 'Funding Allocation Parameters'!$I$7), 'Library Subsidy Complex'!$C$2:$J$55, 3, FALSE), VLOOKUP(CONCATENATE($A109, 'Funding Allocation Parameters'!$I$7), 'Library Subsidy Complex'!$C$2:$J$55, 5, FALSE)), 0)))))</f>
        <v>0</v>
      </c>
      <c r="AI109" s="180">
        <f>IF('Funding Allocation Parameters'!$C$7="Basic Library Subsidy", 0, IF('Funding Allocation Parameters'!$C$7="Grant funding", 0, IF('Funding Allocation Parameters'!$C$7="Other author funding",  MIN(AD109*'Funding Allocation Parameters'!$E$7, 'Funding Allocation Parameters'!$G$7), IF('Funding Allocation Parameters'!$C$7="Any discretionary funds (grants if available, other if no grants)", MIN(AD109*'Funding Allocation Parameters'!$E$7, 'Funding Allocation Parameters'!$G$7), IF('Funding Allocation Parameters'!$C$7="Complex Library Subsidy", 0, 0)))))</f>
        <v>0</v>
      </c>
      <c r="AJ109" s="177">
        <f t="shared" si="39"/>
        <v>0</v>
      </c>
      <c r="AK109" s="177">
        <f t="shared" si="40"/>
        <v>0</v>
      </c>
      <c r="AL109" s="181">
        <f>IF('Funding Allocation Parameters'!$C$8="Basic Library Subsidy", MIN(AJ109*'Funding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MIN(AJ109*VLOOKUP(CONCATENATE($A109, 'Funding Allocation Parameters'!$I$8), 'Library Subsidy Complex'!$C$2:$J$55, 2, FALSE), VLOOKUP(CONCATENATE($A109, 'Funding Allocation Parameters'!$I$8), 'Library Subsidy Complex'!$C$2:$J$55, 4, FALSE)), 0)))))</f>
        <v>0</v>
      </c>
      <c r="AM109" s="181">
        <f>IF('Funding Allocation Parameters'!$C$8="Basic Library Subsidy", 0, IF('Funding Allocation Parameters'!$C$8="Grant funding",MIN(AJ109*'Funding Allocation Parameters'!$E$8, 'Funding Allocation Parameters'!$G$8), IF('Funding Allocation Parameters'!$C$8="Other author funding", 0, IF('Funding Allocation Parameters'!$C$8="Any discretionary funds (grants if available, other if no grants)", MIN(AJ109*'Funding Allocation Parameters'!$E$8, 'Funding Allocation Parameters'!$G$8), IF('Funding Allocation Parameters'!$C$8="Complex Library Subsidy", 0, 0)))))</f>
        <v>0</v>
      </c>
      <c r="AN109" s="181">
        <f>IF('Funding Allocation Parameters'!$C$8="Basic Library Subsidy", 0, IF('Funding Allocation Parameters'!$C$8="Grant funding", 0, IF('Funding Allocation Parameters'!$C$8="Other author funding",  MIN(AJ109*'Funding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9" s="181">
        <f>IF('Funding Allocation Parameters'!$C$8="Basic Library Subsidy", MIN(AK109*'Funding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MIN(AK109*VLOOKUP(CONCATENATE($A109, 'Funding Allocation Parameters'!$I$8), 'Library Subsidy Complex'!$C$2:$J$55, 3, FALSE), VLOOKUP(CONCATENATE($A109, 'Funding Allocation Parameters'!$I$8), 'Library Subsidy Complex'!$C$2:$J$55, 5, FALSE)), 0)))))</f>
        <v>0</v>
      </c>
      <c r="AP109" s="181">
        <f>IF('Funding Allocation Parameters'!$C$8="Basic Library Subsidy", 0, IF('Funding Allocation Parameters'!$C$8="Grant funding", 0, IF('Funding Allocation Parameters'!$C$8="Other author funding",  MIN(AK109*'Funding Allocation Parameters'!$E$8, 'Funding Allocation Parameters'!$G$8), IF('Funding Allocation Parameters'!$C$8="Any discretionary funds (grants if available, other if no grants)", MIN(AK109*'Funding Allocation Parameters'!$E$8, 'Funding Allocation Parameters'!$G$8), IF('Funding Allocation Parameters'!$C$8="Complex Library Subsidy", 0, 0)))))</f>
        <v>0</v>
      </c>
      <c r="AQ109" s="177">
        <f t="shared" si="41"/>
        <v>0</v>
      </c>
      <c r="AR109" s="177">
        <f t="shared" si="42"/>
        <v>0</v>
      </c>
      <c r="AS109" s="182">
        <f t="shared" si="43"/>
        <v>1189</v>
      </c>
      <c r="AT109" s="182">
        <f t="shared" si="44"/>
        <v>1089.6764150234731</v>
      </c>
      <c r="AU109" s="182">
        <f t="shared" si="45"/>
        <v>0</v>
      </c>
      <c r="AV109" s="182">
        <f t="shared" si="46"/>
        <v>1189</v>
      </c>
      <c r="AW109" s="182">
        <f t="shared" si="47"/>
        <v>1089.6764150234731</v>
      </c>
      <c r="AX109" s="183">
        <f t="shared" si="48"/>
        <v>0</v>
      </c>
      <c r="AY109" s="183">
        <f t="shared" si="49"/>
        <v>0</v>
      </c>
      <c r="AZ109" s="183">
        <f t="shared" si="50"/>
        <v>0</v>
      </c>
      <c r="BA109" s="183">
        <f t="shared" si="51"/>
        <v>1189</v>
      </c>
      <c r="BB109" s="183">
        <f t="shared" si="52"/>
        <v>1089.6764150234731</v>
      </c>
      <c r="BC109" s="184">
        <f t="shared" si="53"/>
        <v>1189</v>
      </c>
      <c r="BD109" s="184">
        <f t="shared" si="54"/>
        <v>0</v>
      </c>
      <c r="BE109" s="184">
        <f t="shared" si="55"/>
        <v>0</v>
      </c>
      <c r="BF109" s="184">
        <f t="shared" si="56"/>
        <v>1089.6764150234731</v>
      </c>
      <c r="BG109" s="102">
        <f t="shared" si="57"/>
        <v>0</v>
      </c>
      <c r="BH109" s="102">
        <f t="shared" si="58"/>
        <v>0</v>
      </c>
      <c r="BI109" s="102">
        <f t="shared" si="59"/>
        <v>0</v>
      </c>
      <c r="BJ109" s="102">
        <f t="shared" si="60"/>
        <v>0</v>
      </c>
      <c r="BK109" s="102">
        <f t="shared" si="61"/>
        <v>1</v>
      </c>
      <c r="BL109" s="102">
        <f t="shared" si="62"/>
        <v>0</v>
      </c>
      <c r="BN109" s="102"/>
    </row>
    <row r="110" spans="1:66" x14ac:dyDescent="0.25">
      <c r="A110" s="102" t="s">
        <v>26</v>
      </c>
      <c r="B110" s="102" t="s">
        <v>8</v>
      </c>
      <c r="C110" s="102" t="s">
        <v>8</v>
      </c>
      <c r="D110" s="102" t="s">
        <v>27</v>
      </c>
      <c r="E110" s="102" t="s">
        <v>295</v>
      </c>
      <c r="F110" s="102" t="s">
        <v>296</v>
      </c>
      <c r="G110" s="102">
        <v>0.747</v>
      </c>
      <c r="H110" s="102">
        <v>1</v>
      </c>
      <c r="I110" s="102">
        <v>0.41699999999999998</v>
      </c>
      <c r="J110" s="167">
        <f>IFERROR(H110*VLOOKUP(A110, 'Advanced Parameters'!$B$7:$G$20, 6, FALSE)*VLOOKUP(A110, 'Growth Parameters'!$B$6:$H$19, 6, FALSE), 0)</f>
        <v>1</v>
      </c>
      <c r="K110" s="167">
        <f>IFERROR(IF('Advanced Parameters'!$C$5="n",'Raw Data'!I110*VLOOKUP(A110,'Advanced Parameters'!$B$7:$G$20,6,FALSE),J110*VLOOKUP(A110,'Advanced Parameters'!$B$7:$G$20,2,FALSE))*VLOOKUP(A110, 'Growth Parameters'!$B$6:$H$19, 6, FALSE), 0)</f>
        <v>0.41699999999999998</v>
      </c>
      <c r="L110" s="167">
        <f t="shared" si="63"/>
        <v>0.58299999999999996</v>
      </c>
      <c r="M110" s="168">
        <f>IFERROR(IF(G110="NA","NA",IF(G110&gt;'APC Parameters'!$K$6+VLOOKUP('Raw Data'!A110, 'APC Parameters'!$H$7:$L$20, 4, FALSE), 'APC Parameters'!$L$6+VLOOKUP('Raw Data'!A110, 'APC Parameters'!$H$7:$L$20, 5, FALSE), G110*('APC Parameters'!$J$6+VLOOKUP('Raw Data'!A110, 'APC Parameters'!$H$7:$L$20, 3, FALSE))+'APC Parameters'!$I$6+VLOOKUP('Raw Data'!A110, 'APC Parameters'!$H$7:$L$20, 2, FALSE))), 0)</f>
        <v>1677.6017999999999</v>
      </c>
      <c r="N110" s="168">
        <f t="shared" si="33"/>
        <v>1677.6017999999999</v>
      </c>
      <c r="O110" s="168">
        <f>IFERROR(IF(M110="NA",VLOOKUP(D110,'Internal Calculations'!$B$10:$C$11,2,FALSE), M110)*VLOOKUP(A110, 'Growth Parameters'!$B$6:$H$19, 7, FALSE), 0)</f>
        <v>1677.6017999999999</v>
      </c>
      <c r="P110" s="177">
        <f t="shared" si="34"/>
        <v>1677.6017999999999</v>
      </c>
      <c r="Q110" s="178">
        <f>IF('Funding Allocation Parameters'!$C$5="Basic Library Subsidy", MIN(O110*('Funding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MIN($O110*(VLOOKUP(CONCATENATE($A110, 'Funding Allocation Parameters'!$I$5), 'Library Subsidy Complex'!$C$2:$J$55, 2, FALSE)), VLOOKUP(CONCATENATE($A110, 'Funding Allocation Parameters'!$I$5), 'Library Subsidy Complex'!$C$2:$J$55, 4, FALSE)), 0)))))</f>
        <v>1189</v>
      </c>
      <c r="R110" s="178">
        <f>IF('Funding Allocation Parameters'!$C$5="Basic Library Subsidy", 0, IF('Funding Allocation Parameters'!$C$5="Grant funding",MIN(O110*('Funding Allocation Parameters'!$E$5), 'Funding Allocation Parameters'!$G$5), IF('Funding Allocation Parameters'!$C$5="Other author funding", 0, IF('Funding Allocation Parameters'!$C$5="Any discretionary funds (grants if available, other if no grants)", MIN(O110*('Funding Allocation Parameters'!$E$5), 'Funding Allocation Parameters'!$G$5), IF('Funding Allocation Parameters'!$C$5="Complex Library Subsidy", 0, 0)))))</f>
        <v>0</v>
      </c>
      <c r="S110" s="178">
        <f>IF('Funding Allocation Parameters'!$C$5="Basic Library Subsidy", 0, IF('Funding Allocation Parameters'!$C$5="Grant funding", 0, IF('Funding Allocation Parameters'!$C$5="Other author funding",  MIN(O110*('Funding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0" s="178">
        <f>IF('Funding Allocation Parameters'!$C$5="Basic Library Subsidy", MIN(O110*('Funding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MIN($O110*(VLOOKUP(CONCATENATE($A110, 'Funding Allocation Parameters'!$I$5), 'Library Subsidy Complex'!$C$2:$J$55, 6, FALSE)), VLOOKUP(CONCATENATE($A110, 'Funding Allocation Parameters'!$I$5), 'Library Subsidy Complex'!$C$2:$J$55, 8, FALSE)), 0)))))</f>
        <v>1189</v>
      </c>
      <c r="U110" s="178">
        <f>IF('Funding Allocation Parameters'!$C$5="Basic Library Subsidy", 0, IF('Funding Allocation Parameters'!$C$5="Grant funding", 0, IF('Funding Allocation Parameters'!$C$5="Other author funding",  MIN(O110*('Funding Allocation Parameters'!$E$5), 'Funding Allocation Parameters'!$G$5), IF('Funding Allocation Parameters'!$C$5="Any discretionary funds (grants if available, other if no grants)", MIN(O110*('Funding Allocation Parameters'!$E$5), 'Funding Allocation Parameters'!$G$5), IF('Funding Allocation Parameters'!$C$5="Complex Library Subsidy", 0, 0)))))</f>
        <v>0</v>
      </c>
      <c r="V110" s="177">
        <f t="shared" si="35"/>
        <v>488.60179999999991</v>
      </c>
      <c r="W110" s="177">
        <f t="shared" si="36"/>
        <v>488.60179999999991</v>
      </c>
      <c r="X110" s="179">
        <f>IF('Funding Allocation Parameters'!$C$6="Basic Library Subsidy", MIN(V110*'Funding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MIN(V110*VLOOKUP(CONCATENATE($A110, 'Funding Allocation Parameters'!$I$6), 'Library Subsidy Complex'!$C$2:$J$55, 2, FALSE), VLOOKUP(CONCATENATE($A110, 'Funding Allocation Parameters'!$I$6), 'Library Subsidy Complex'!$C$2:$J$55, 4, FALSE)), 0)))))</f>
        <v>0</v>
      </c>
      <c r="Y110" s="179">
        <f>IF('Funding Allocation Parameters'!$C$6="Basic Library Subsidy", 0, IF('Funding Allocation Parameters'!$C$6="Grant funding",MIN(V110*'Funding Allocation Parameters'!$E$6, 'Funding Allocation Parameters'!$G$6), IF('Funding Allocation Parameters'!$C$6="Other author funding", 0, IF('Funding Allocation Parameters'!$C$6="Any discretionary funds (grants if available, other if no grants)", MIN(V110*'Funding Allocation Parameters'!$E$6, 'Funding Allocation Parameters'!$G$6), IF('Funding Allocation Parameters'!$C$6="Complex Library Subsidy", 0, 0)))))</f>
        <v>488.60179999999991</v>
      </c>
      <c r="Z110" s="179">
        <f>IF('Funding Allocation Parameters'!$C$6="Basic Library Subsidy", 0, IF('Funding Allocation Parameters'!$C$6="Grant funding", 0, IF('Funding Allocation Parameters'!$C$6="Other author funding",  MIN(V110*'Funding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0" s="179">
        <f>IF('Funding Allocation Parameters'!$C$6="Basic Library Subsidy", MIN(W110*'Funding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MIN(W110*VLOOKUP(CONCATENATE($A110, 'Funding Allocation Parameters'!$I$6), 'Library Subsidy Complex'!$C$2:$J$55, 3, FALSE), VLOOKUP(CONCATENATE($A110, 'Funding Allocation Parameters'!$I$6), 'Library Subsidy Complex'!$C$2:$J$55, 5, FALSE)), 0)))))</f>
        <v>0</v>
      </c>
      <c r="AB110" s="179">
        <f>IF('Funding Allocation Parameters'!$C$6="Basic Library Subsidy", 0, IF('Funding Allocation Parameters'!$C$6="Grant funding", 0, IF('Funding Allocation Parameters'!$C$6="Other author funding",  MIN(W110*'Funding Allocation Parameters'!$E$6, 'Funding Allocation Parameters'!$G$6), IF('Funding Allocation Parameters'!$C$6="Any discretionary funds (grants if available, other if no grants)", MIN(W110*'Funding Allocation Parameters'!$E$6, 'Funding Allocation Parameters'!$G$6), IF('Funding Allocation Parameters'!$C$6="Complex Library Subsidy", 0, 0)))))</f>
        <v>488.60179999999991</v>
      </c>
      <c r="AC110" s="177">
        <f t="shared" si="37"/>
        <v>0</v>
      </c>
      <c r="AD110" s="177">
        <f t="shared" si="38"/>
        <v>0</v>
      </c>
      <c r="AE110" s="180">
        <f>IF('Funding Allocation Parameters'!$C$7="Basic Library Subsidy", MIN(AC110*'Funding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MIN(AC110*VLOOKUP(CONCATENATE($A110, 'Funding Allocation Parameters'!$I$7), 'Library Subsidy Complex'!$C$2:$J$55, 2, FALSE), VLOOKUP(CONCATENATE($A110, 'Funding Allocation Parameters'!$I$7), 'Library Subsidy Complex'!$C$2:$J$55, 4, FALSE)), 0)))))</f>
        <v>0</v>
      </c>
      <c r="AF110" s="180">
        <f>IF('Funding Allocation Parameters'!$C$7="Basic Library Subsidy", 0, IF('Funding Allocation Parameters'!$C$7="Grant funding",MIN(AC110*'Funding Allocation Parameters'!$E$7, 'Funding Allocation Parameters'!$G$7), IF('Funding Allocation Parameters'!$C$7="Other author funding", 0, IF('Funding Allocation Parameters'!$C$7="Any discretionary funds (grants if available, other if no grants)", MIN(AC110*'Funding Allocation Parameters'!$E$7, 'Funding Allocation Parameters'!$G$7), IF('Funding Allocation Parameters'!$C$7="Complex Library Subsidy", 0, 0)))))</f>
        <v>0</v>
      </c>
      <c r="AG110" s="180">
        <f>IF('Funding Allocation Parameters'!$C$7="Basic Library Subsidy", 0, IF('Funding Allocation Parameters'!$C$7="Grant funding", 0, IF('Funding Allocation Parameters'!$C$7="Other author funding",  MIN(AC110*'Funding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0" s="180">
        <f>IF('Funding Allocation Parameters'!$C$7="Basic Library Subsidy", MIN(AD110*'Funding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MIN(AD110*VLOOKUP(CONCATENATE($A110, 'Funding Allocation Parameters'!$I$7), 'Library Subsidy Complex'!$C$2:$J$55, 3, FALSE), VLOOKUP(CONCATENATE($A110, 'Funding Allocation Parameters'!$I$7), 'Library Subsidy Complex'!$C$2:$J$55, 5, FALSE)), 0)))))</f>
        <v>0</v>
      </c>
      <c r="AI110" s="180">
        <f>IF('Funding Allocation Parameters'!$C$7="Basic Library Subsidy", 0, IF('Funding Allocation Parameters'!$C$7="Grant funding", 0, IF('Funding Allocation Parameters'!$C$7="Other author funding",  MIN(AD110*'Funding Allocation Parameters'!$E$7, 'Funding Allocation Parameters'!$G$7), IF('Funding Allocation Parameters'!$C$7="Any discretionary funds (grants if available, other if no grants)", MIN(AD110*'Funding Allocation Parameters'!$E$7, 'Funding Allocation Parameters'!$G$7), IF('Funding Allocation Parameters'!$C$7="Complex Library Subsidy", 0, 0)))))</f>
        <v>0</v>
      </c>
      <c r="AJ110" s="177">
        <f t="shared" si="39"/>
        <v>0</v>
      </c>
      <c r="AK110" s="177">
        <f t="shared" si="40"/>
        <v>0</v>
      </c>
      <c r="AL110" s="181">
        <f>IF('Funding Allocation Parameters'!$C$8="Basic Library Subsidy", MIN(AJ110*'Funding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MIN(AJ110*VLOOKUP(CONCATENATE($A110, 'Funding Allocation Parameters'!$I$8), 'Library Subsidy Complex'!$C$2:$J$55, 2, FALSE), VLOOKUP(CONCATENATE($A110, 'Funding Allocation Parameters'!$I$8), 'Library Subsidy Complex'!$C$2:$J$55, 4, FALSE)), 0)))))</f>
        <v>0</v>
      </c>
      <c r="AM110" s="181">
        <f>IF('Funding Allocation Parameters'!$C$8="Basic Library Subsidy", 0, IF('Funding Allocation Parameters'!$C$8="Grant funding",MIN(AJ110*'Funding Allocation Parameters'!$E$8, 'Funding Allocation Parameters'!$G$8), IF('Funding Allocation Parameters'!$C$8="Other author funding", 0, IF('Funding Allocation Parameters'!$C$8="Any discretionary funds (grants if available, other if no grants)", MIN(AJ110*'Funding Allocation Parameters'!$E$8, 'Funding Allocation Parameters'!$G$8), IF('Funding Allocation Parameters'!$C$8="Complex Library Subsidy", 0, 0)))))</f>
        <v>0</v>
      </c>
      <c r="AN110" s="181">
        <f>IF('Funding Allocation Parameters'!$C$8="Basic Library Subsidy", 0, IF('Funding Allocation Parameters'!$C$8="Grant funding", 0, IF('Funding Allocation Parameters'!$C$8="Other author funding",  MIN(AJ110*'Funding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0" s="181">
        <f>IF('Funding Allocation Parameters'!$C$8="Basic Library Subsidy", MIN(AK110*'Funding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MIN(AK110*VLOOKUP(CONCATENATE($A110, 'Funding Allocation Parameters'!$I$8), 'Library Subsidy Complex'!$C$2:$J$55, 3, FALSE), VLOOKUP(CONCATENATE($A110, 'Funding Allocation Parameters'!$I$8), 'Library Subsidy Complex'!$C$2:$J$55, 5, FALSE)), 0)))))</f>
        <v>0</v>
      </c>
      <c r="AP110" s="181">
        <f>IF('Funding Allocation Parameters'!$C$8="Basic Library Subsidy", 0, IF('Funding Allocation Parameters'!$C$8="Grant funding", 0, IF('Funding Allocation Parameters'!$C$8="Other author funding",  MIN(AK110*'Funding Allocation Parameters'!$E$8, 'Funding Allocation Parameters'!$G$8), IF('Funding Allocation Parameters'!$C$8="Any discretionary funds (grants if available, other if no grants)", MIN(AK110*'Funding Allocation Parameters'!$E$8, 'Funding Allocation Parameters'!$G$8), IF('Funding Allocation Parameters'!$C$8="Complex Library Subsidy", 0, 0)))))</f>
        <v>0</v>
      </c>
      <c r="AQ110" s="177">
        <f t="shared" si="41"/>
        <v>0</v>
      </c>
      <c r="AR110" s="177">
        <f t="shared" si="42"/>
        <v>0</v>
      </c>
      <c r="AS110" s="182">
        <f t="shared" si="43"/>
        <v>1189</v>
      </c>
      <c r="AT110" s="182">
        <f t="shared" si="44"/>
        <v>488.60179999999991</v>
      </c>
      <c r="AU110" s="182">
        <f t="shared" si="45"/>
        <v>0</v>
      </c>
      <c r="AV110" s="182">
        <f t="shared" si="46"/>
        <v>1189</v>
      </c>
      <c r="AW110" s="182">
        <f t="shared" si="47"/>
        <v>488.60179999999991</v>
      </c>
      <c r="AX110" s="183">
        <f t="shared" si="48"/>
        <v>495.81299999999999</v>
      </c>
      <c r="AY110" s="183">
        <f t="shared" si="49"/>
        <v>203.74695059999996</v>
      </c>
      <c r="AZ110" s="183">
        <f t="shared" si="50"/>
        <v>0</v>
      </c>
      <c r="BA110" s="183">
        <f t="shared" si="51"/>
        <v>693.18700000000001</v>
      </c>
      <c r="BB110" s="183">
        <f t="shared" si="52"/>
        <v>284.85484939999992</v>
      </c>
      <c r="BC110" s="184">
        <f t="shared" si="53"/>
        <v>1189</v>
      </c>
      <c r="BD110" s="184">
        <f t="shared" si="54"/>
        <v>0</v>
      </c>
      <c r="BE110" s="184">
        <f t="shared" si="55"/>
        <v>203.74695059999996</v>
      </c>
      <c r="BF110" s="184">
        <f t="shared" si="56"/>
        <v>284.85484939999992</v>
      </c>
      <c r="BG110" s="102">
        <f t="shared" si="57"/>
        <v>0</v>
      </c>
      <c r="BH110" s="102">
        <f t="shared" si="58"/>
        <v>0</v>
      </c>
      <c r="BI110" s="102">
        <f t="shared" si="59"/>
        <v>0</v>
      </c>
      <c r="BJ110" s="102">
        <f t="shared" si="60"/>
        <v>0.41699999999999998</v>
      </c>
      <c r="BK110" s="102">
        <f t="shared" si="61"/>
        <v>0.58299999999999996</v>
      </c>
      <c r="BL110" s="102">
        <f t="shared" si="62"/>
        <v>0</v>
      </c>
      <c r="BN110" s="102"/>
    </row>
    <row r="111" spans="1:66" x14ac:dyDescent="0.25">
      <c r="A111" s="102" t="s">
        <v>13</v>
      </c>
      <c r="B111" s="102" t="s">
        <v>8</v>
      </c>
      <c r="C111" s="102" t="s">
        <v>8</v>
      </c>
      <c r="D111" s="102" t="s">
        <v>27</v>
      </c>
      <c r="E111" s="102" t="s">
        <v>298</v>
      </c>
      <c r="F111" s="102" t="s">
        <v>299</v>
      </c>
      <c r="G111" s="102">
        <v>1.1739999999999999</v>
      </c>
      <c r="H111" s="102">
        <v>1</v>
      </c>
      <c r="I111" s="102">
        <v>1</v>
      </c>
      <c r="J111" s="167">
        <f>IFERROR(H111*VLOOKUP(A111, 'Advanced Parameters'!$B$7:$G$20, 6, FALSE)*VLOOKUP(A111, 'Growth Parameters'!$B$6:$H$19, 6, FALSE), 0)</f>
        <v>1</v>
      </c>
      <c r="K111" s="167">
        <f>IFERROR(IF('Advanced Parameters'!$C$5="n",'Raw Data'!I111*VLOOKUP(A111,'Advanced Parameters'!$B$7:$G$20,6,FALSE),J111*VLOOKUP(A111,'Advanced Parameters'!$B$7:$G$20,2,FALSE))*VLOOKUP(A111, 'Growth Parameters'!$B$6:$H$19, 6, FALSE), 0)</f>
        <v>1</v>
      </c>
      <c r="L111" s="167">
        <f t="shared" si="63"/>
        <v>0</v>
      </c>
      <c r="M111" s="168">
        <f>IFERROR(IF(G111="NA","NA",IF(G111&gt;'APC Parameters'!$K$6+VLOOKUP('Raw Data'!A111, 'APC Parameters'!$H$7:$L$20, 4, FALSE), 'APC Parameters'!$L$6+VLOOKUP('Raw Data'!A111, 'APC Parameters'!$H$7:$L$20, 5, FALSE), G111*('APC Parameters'!$J$6+VLOOKUP('Raw Data'!A111, 'APC Parameters'!$H$7:$L$20, 3, FALSE))+'APC Parameters'!$I$6+VLOOKUP('Raw Data'!A111, 'APC Parameters'!$H$7:$L$20, 2, FALSE))), 0)</f>
        <v>1980.5155999999999</v>
      </c>
      <c r="N111" s="168">
        <f t="shared" si="33"/>
        <v>1980.5155999999999</v>
      </c>
      <c r="O111" s="168">
        <f>IFERROR(IF(M111="NA",VLOOKUP(D111,'Internal Calculations'!$B$10:$C$11,2,FALSE), M111)*VLOOKUP(A111, 'Growth Parameters'!$B$6:$H$19, 7, FALSE), 0)</f>
        <v>1980.5155999999999</v>
      </c>
      <c r="P111" s="177">
        <f t="shared" si="34"/>
        <v>1980.5155999999999</v>
      </c>
      <c r="Q111" s="178">
        <f>IF('Funding Allocation Parameters'!$C$5="Basic Library Subsidy", MIN(O111*('Funding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MIN($O111*(VLOOKUP(CONCATENATE($A111, 'Funding Allocation Parameters'!$I$5), 'Library Subsidy Complex'!$C$2:$J$55, 2, FALSE)), VLOOKUP(CONCATENATE($A111, 'Funding Allocation Parameters'!$I$5), 'Library Subsidy Complex'!$C$2:$J$55, 4, FALSE)), 0)))))</f>
        <v>1189</v>
      </c>
      <c r="R111" s="178">
        <f>IF('Funding Allocation Parameters'!$C$5="Basic Library Subsidy", 0, IF('Funding Allocation Parameters'!$C$5="Grant funding",MIN(O111*('Funding Allocation Parameters'!$E$5), 'Funding Allocation Parameters'!$G$5), IF('Funding Allocation Parameters'!$C$5="Other author funding", 0, IF('Funding Allocation Parameters'!$C$5="Any discretionary funds (grants if available, other if no grants)", MIN(O111*('Funding Allocation Parameters'!$E$5), 'Funding Allocation Parameters'!$G$5), IF('Funding Allocation Parameters'!$C$5="Complex Library Subsidy", 0, 0)))))</f>
        <v>0</v>
      </c>
      <c r="S111" s="178">
        <f>IF('Funding Allocation Parameters'!$C$5="Basic Library Subsidy", 0, IF('Funding Allocation Parameters'!$C$5="Grant funding", 0, IF('Funding Allocation Parameters'!$C$5="Other author funding",  MIN(O111*('Funding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1" s="178">
        <f>IF('Funding Allocation Parameters'!$C$5="Basic Library Subsidy", MIN(O111*('Funding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MIN($O111*(VLOOKUP(CONCATENATE($A111, 'Funding Allocation Parameters'!$I$5), 'Library Subsidy Complex'!$C$2:$J$55, 6, FALSE)), VLOOKUP(CONCATENATE($A111, 'Funding Allocation Parameters'!$I$5), 'Library Subsidy Complex'!$C$2:$J$55, 8, FALSE)), 0)))))</f>
        <v>1189</v>
      </c>
      <c r="U111" s="178">
        <f>IF('Funding Allocation Parameters'!$C$5="Basic Library Subsidy", 0, IF('Funding Allocation Parameters'!$C$5="Grant funding", 0, IF('Funding Allocation Parameters'!$C$5="Other author funding",  MIN(O111*('Funding Allocation Parameters'!$E$5), 'Funding Allocation Parameters'!$G$5), IF('Funding Allocation Parameters'!$C$5="Any discretionary funds (grants if available, other if no grants)", MIN(O111*('Funding Allocation Parameters'!$E$5), 'Funding Allocation Parameters'!$G$5), IF('Funding Allocation Parameters'!$C$5="Complex Library Subsidy", 0, 0)))))</f>
        <v>0</v>
      </c>
      <c r="V111" s="177">
        <f t="shared" si="35"/>
        <v>791.51559999999995</v>
      </c>
      <c r="W111" s="177">
        <f t="shared" si="36"/>
        <v>791.51559999999995</v>
      </c>
      <c r="X111" s="179">
        <f>IF('Funding Allocation Parameters'!$C$6="Basic Library Subsidy", MIN(V111*'Funding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MIN(V111*VLOOKUP(CONCATENATE($A111, 'Funding Allocation Parameters'!$I$6), 'Library Subsidy Complex'!$C$2:$J$55, 2, FALSE), VLOOKUP(CONCATENATE($A111, 'Funding Allocation Parameters'!$I$6), 'Library Subsidy Complex'!$C$2:$J$55, 4, FALSE)), 0)))))</f>
        <v>0</v>
      </c>
      <c r="Y111" s="179">
        <f>IF('Funding Allocation Parameters'!$C$6="Basic Library Subsidy", 0, IF('Funding Allocation Parameters'!$C$6="Grant funding",MIN(V111*'Funding Allocation Parameters'!$E$6, 'Funding Allocation Parameters'!$G$6), IF('Funding Allocation Parameters'!$C$6="Other author funding", 0, IF('Funding Allocation Parameters'!$C$6="Any discretionary funds (grants if available, other if no grants)", MIN(V111*'Funding Allocation Parameters'!$E$6, 'Funding Allocation Parameters'!$G$6), IF('Funding Allocation Parameters'!$C$6="Complex Library Subsidy", 0, 0)))))</f>
        <v>791.51559999999995</v>
      </c>
      <c r="Z111" s="179">
        <f>IF('Funding Allocation Parameters'!$C$6="Basic Library Subsidy", 0, IF('Funding Allocation Parameters'!$C$6="Grant funding", 0, IF('Funding Allocation Parameters'!$C$6="Other author funding",  MIN(V111*'Funding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1" s="179">
        <f>IF('Funding Allocation Parameters'!$C$6="Basic Library Subsidy", MIN(W111*'Funding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MIN(W111*VLOOKUP(CONCATENATE($A111, 'Funding Allocation Parameters'!$I$6), 'Library Subsidy Complex'!$C$2:$J$55, 3, FALSE), VLOOKUP(CONCATENATE($A111, 'Funding Allocation Parameters'!$I$6), 'Library Subsidy Complex'!$C$2:$J$55, 5, FALSE)), 0)))))</f>
        <v>0</v>
      </c>
      <c r="AB111" s="179">
        <f>IF('Funding Allocation Parameters'!$C$6="Basic Library Subsidy", 0, IF('Funding Allocation Parameters'!$C$6="Grant funding", 0, IF('Funding Allocation Parameters'!$C$6="Other author funding",  MIN(W111*'Funding Allocation Parameters'!$E$6, 'Funding Allocation Parameters'!$G$6), IF('Funding Allocation Parameters'!$C$6="Any discretionary funds (grants if available, other if no grants)", MIN(W111*'Funding Allocation Parameters'!$E$6, 'Funding Allocation Parameters'!$G$6), IF('Funding Allocation Parameters'!$C$6="Complex Library Subsidy", 0, 0)))))</f>
        <v>791.51559999999995</v>
      </c>
      <c r="AC111" s="177">
        <f t="shared" si="37"/>
        <v>0</v>
      </c>
      <c r="AD111" s="177">
        <f t="shared" si="38"/>
        <v>0</v>
      </c>
      <c r="AE111" s="180">
        <f>IF('Funding Allocation Parameters'!$C$7="Basic Library Subsidy", MIN(AC111*'Funding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MIN(AC111*VLOOKUP(CONCATENATE($A111, 'Funding Allocation Parameters'!$I$7), 'Library Subsidy Complex'!$C$2:$J$55, 2, FALSE), VLOOKUP(CONCATENATE($A111, 'Funding Allocation Parameters'!$I$7), 'Library Subsidy Complex'!$C$2:$J$55, 4, FALSE)), 0)))))</f>
        <v>0</v>
      </c>
      <c r="AF111" s="180">
        <f>IF('Funding Allocation Parameters'!$C$7="Basic Library Subsidy", 0, IF('Funding Allocation Parameters'!$C$7="Grant funding",MIN(AC111*'Funding Allocation Parameters'!$E$7, 'Funding Allocation Parameters'!$G$7), IF('Funding Allocation Parameters'!$C$7="Other author funding", 0, IF('Funding Allocation Parameters'!$C$7="Any discretionary funds (grants if available, other if no grants)", MIN(AC111*'Funding Allocation Parameters'!$E$7, 'Funding Allocation Parameters'!$G$7), IF('Funding Allocation Parameters'!$C$7="Complex Library Subsidy", 0, 0)))))</f>
        <v>0</v>
      </c>
      <c r="AG111" s="180">
        <f>IF('Funding Allocation Parameters'!$C$7="Basic Library Subsidy", 0, IF('Funding Allocation Parameters'!$C$7="Grant funding", 0, IF('Funding Allocation Parameters'!$C$7="Other author funding",  MIN(AC111*'Funding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1" s="180">
        <f>IF('Funding Allocation Parameters'!$C$7="Basic Library Subsidy", MIN(AD111*'Funding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MIN(AD111*VLOOKUP(CONCATENATE($A111, 'Funding Allocation Parameters'!$I$7), 'Library Subsidy Complex'!$C$2:$J$55, 3, FALSE), VLOOKUP(CONCATENATE($A111, 'Funding Allocation Parameters'!$I$7), 'Library Subsidy Complex'!$C$2:$J$55, 5, FALSE)), 0)))))</f>
        <v>0</v>
      </c>
      <c r="AI111" s="180">
        <f>IF('Funding Allocation Parameters'!$C$7="Basic Library Subsidy", 0, IF('Funding Allocation Parameters'!$C$7="Grant funding", 0, IF('Funding Allocation Parameters'!$C$7="Other author funding",  MIN(AD111*'Funding Allocation Parameters'!$E$7, 'Funding Allocation Parameters'!$G$7), IF('Funding Allocation Parameters'!$C$7="Any discretionary funds (grants if available, other if no grants)", MIN(AD111*'Funding Allocation Parameters'!$E$7, 'Funding Allocation Parameters'!$G$7), IF('Funding Allocation Parameters'!$C$7="Complex Library Subsidy", 0, 0)))))</f>
        <v>0</v>
      </c>
      <c r="AJ111" s="177">
        <f t="shared" si="39"/>
        <v>0</v>
      </c>
      <c r="AK111" s="177">
        <f t="shared" si="40"/>
        <v>0</v>
      </c>
      <c r="AL111" s="181">
        <f>IF('Funding Allocation Parameters'!$C$8="Basic Library Subsidy", MIN(AJ111*'Funding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MIN(AJ111*VLOOKUP(CONCATENATE($A111, 'Funding Allocation Parameters'!$I$8), 'Library Subsidy Complex'!$C$2:$J$55, 2, FALSE), VLOOKUP(CONCATENATE($A111, 'Funding Allocation Parameters'!$I$8), 'Library Subsidy Complex'!$C$2:$J$55, 4, FALSE)), 0)))))</f>
        <v>0</v>
      </c>
      <c r="AM111" s="181">
        <f>IF('Funding Allocation Parameters'!$C$8="Basic Library Subsidy", 0, IF('Funding Allocation Parameters'!$C$8="Grant funding",MIN(AJ111*'Funding Allocation Parameters'!$E$8, 'Funding Allocation Parameters'!$G$8), IF('Funding Allocation Parameters'!$C$8="Other author funding", 0, IF('Funding Allocation Parameters'!$C$8="Any discretionary funds (grants if available, other if no grants)", MIN(AJ111*'Funding Allocation Parameters'!$E$8, 'Funding Allocation Parameters'!$G$8), IF('Funding Allocation Parameters'!$C$8="Complex Library Subsidy", 0, 0)))))</f>
        <v>0</v>
      </c>
      <c r="AN111" s="181">
        <f>IF('Funding Allocation Parameters'!$C$8="Basic Library Subsidy", 0, IF('Funding Allocation Parameters'!$C$8="Grant funding", 0, IF('Funding Allocation Parameters'!$C$8="Other author funding",  MIN(AJ111*'Funding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1" s="181">
        <f>IF('Funding Allocation Parameters'!$C$8="Basic Library Subsidy", MIN(AK111*'Funding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MIN(AK111*VLOOKUP(CONCATENATE($A111, 'Funding Allocation Parameters'!$I$8), 'Library Subsidy Complex'!$C$2:$J$55, 3, FALSE), VLOOKUP(CONCATENATE($A111, 'Funding Allocation Parameters'!$I$8), 'Library Subsidy Complex'!$C$2:$J$55, 5, FALSE)), 0)))))</f>
        <v>0</v>
      </c>
      <c r="AP111" s="181">
        <f>IF('Funding Allocation Parameters'!$C$8="Basic Library Subsidy", 0, IF('Funding Allocation Parameters'!$C$8="Grant funding", 0, IF('Funding Allocation Parameters'!$C$8="Other author funding",  MIN(AK111*'Funding Allocation Parameters'!$E$8, 'Funding Allocation Parameters'!$G$8), IF('Funding Allocation Parameters'!$C$8="Any discretionary funds (grants if available, other if no grants)", MIN(AK111*'Funding Allocation Parameters'!$E$8, 'Funding Allocation Parameters'!$G$8), IF('Funding Allocation Parameters'!$C$8="Complex Library Subsidy", 0, 0)))))</f>
        <v>0</v>
      </c>
      <c r="AQ111" s="177">
        <f t="shared" si="41"/>
        <v>0</v>
      </c>
      <c r="AR111" s="177">
        <f t="shared" si="42"/>
        <v>0</v>
      </c>
      <c r="AS111" s="182">
        <f t="shared" si="43"/>
        <v>1189</v>
      </c>
      <c r="AT111" s="182">
        <f t="shared" si="44"/>
        <v>791.51559999999995</v>
      </c>
      <c r="AU111" s="182">
        <f t="shared" si="45"/>
        <v>0</v>
      </c>
      <c r="AV111" s="182">
        <f t="shared" si="46"/>
        <v>1189</v>
      </c>
      <c r="AW111" s="182">
        <f t="shared" si="47"/>
        <v>791.51559999999995</v>
      </c>
      <c r="AX111" s="183">
        <f t="shared" si="48"/>
        <v>1189</v>
      </c>
      <c r="AY111" s="183">
        <f t="shared" si="49"/>
        <v>791.51559999999995</v>
      </c>
      <c r="AZ111" s="183">
        <f t="shared" si="50"/>
        <v>0</v>
      </c>
      <c r="BA111" s="183">
        <f t="shared" si="51"/>
        <v>0</v>
      </c>
      <c r="BB111" s="183">
        <f t="shared" si="52"/>
        <v>0</v>
      </c>
      <c r="BC111" s="184">
        <f t="shared" si="53"/>
        <v>1189</v>
      </c>
      <c r="BD111" s="184">
        <f t="shared" si="54"/>
        <v>0</v>
      </c>
      <c r="BE111" s="184">
        <f t="shared" si="55"/>
        <v>791.51559999999995</v>
      </c>
      <c r="BF111" s="184">
        <f t="shared" si="56"/>
        <v>0</v>
      </c>
      <c r="BG111" s="102">
        <f t="shared" si="57"/>
        <v>0</v>
      </c>
      <c r="BH111" s="102">
        <f t="shared" si="58"/>
        <v>0</v>
      </c>
      <c r="BI111" s="102">
        <f t="shared" si="59"/>
        <v>0</v>
      </c>
      <c r="BJ111" s="102">
        <f t="shared" si="60"/>
        <v>1</v>
      </c>
      <c r="BK111" s="102">
        <f t="shared" si="61"/>
        <v>0</v>
      </c>
      <c r="BL111" s="102">
        <f t="shared" si="62"/>
        <v>0</v>
      </c>
      <c r="BN111" s="102"/>
    </row>
    <row r="112" spans="1:66" x14ac:dyDescent="0.25">
      <c r="A112" s="102" t="s">
        <v>24</v>
      </c>
      <c r="B112" s="102" t="s">
        <v>8</v>
      </c>
      <c r="C112" s="102" t="s">
        <v>8</v>
      </c>
      <c r="D112" s="102" t="s">
        <v>27</v>
      </c>
      <c r="E112" s="102" t="s">
        <v>300</v>
      </c>
      <c r="F112" s="102" t="s">
        <v>301</v>
      </c>
      <c r="G112" s="102">
        <v>1.5669999999999999</v>
      </c>
      <c r="H112" s="102">
        <v>1</v>
      </c>
      <c r="I112" s="102">
        <v>1</v>
      </c>
      <c r="J112" s="167">
        <f>IFERROR(H112*VLOOKUP(A112, 'Advanced Parameters'!$B$7:$G$20, 6, FALSE)*VLOOKUP(A112, 'Growth Parameters'!$B$6:$H$19, 6, FALSE), 0)</f>
        <v>1</v>
      </c>
      <c r="K112" s="167">
        <f>IFERROR(IF('Advanced Parameters'!$C$5="n",'Raw Data'!I112*VLOOKUP(A112,'Advanced Parameters'!$B$7:$G$20,6,FALSE),J112*VLOOKUP(A112,'Advanced Parameters'!$B$7:$G$20,2,FALSE))*VLOOKUP(A112, 'Growth Parameters'!$B$6:$H$19, 6, FALSE), 0)</f>
        <v>1</v>
      </c>
      <c r="L112" s="167">
        <f t="shared" si="63"/>
        <v>0</v>
      </c>
      <c r="M112" s="168">
        <f>IFERROR(IF(G112="NA","NA",IF(G112&gt;'APC Parameters'!$K$6+VLOOKUP('Raw Data'!A112, 'APC Parameters'!$H$7:$L$20, 4, FALSE), 'APC Parameters'!$L$6+VLOOKUP('Raw Data'!A112, 'APC Parameters'!$H$7:$L$20, 5, FALSE), G112*('APC Parameters'!$J$6+VLOOKUP('Raw Data'!A112, 'APC Parameters'!$H$7:$L$20, 3, FALSE))+'APC Parameters'!$I$6+VLOOKUP('Raw Data'!A112, 'APC Parameters'!$H$7:$L$20, 2, FALSE))), 0)</f>
        <v>2259.3098</v>
      </c>
      <c r="N112" s="168">
        <f t="shared" si="33"/>
        <v>2259.3098</v>
      </c>
      <c r="O112" s="168">
        <f>IFERROR(IF(M112="NA",VLOOKUP(D112,'Internal Calculations'!$B$10:$C$11,2,FALSE), M112)*VLOOKUP(A112, 'Growth Parameters'!$B$6:$H$19, 7, FALSE), 0)</f>
        <v>2259.3098</v>
      </c>
      <c r="P112" s="177">
        <f t="shared" si="34"/>
        <v>2259.3098</v>
      </c>
      <c r="Q112" s="178">
        <f>IF('Funding Allocation Parameters'!$C$5="Basic Library Subsidy", MIN(O112*('Funding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MIN($O112*(VLOOKUP(CONCATENATE($A112, 'Funding Allocation Parameters'!$I$5), 'Library Subsidy Complex'!$C$2:$J$55, 2, FALSE)), VLOOKUP(CONCATENATE($A112, 'Funding Allocation Parameters'!$I$5), 'Library Subsidy Complex'!$C$2:$J$55, 4, FALSE)), 0)))))</f>
        <v>1189</v>
      </c>
      <c r="R112" s="178">
        <f>IF('Funding Allocation Parameters'!$C$5="Basic Library Subsidy", 0, IF('Funding Allocation Parameters'!$C$5="Grant funding",MIN(O112*('Funding Allocation Parameters'!$E$5), 'Funding Allocation Parameters'!$G$5), IF('Funding Allocation Parameters'!$C$5="Other author funding", 0, IF('Funding Allocation Parameters'!$C$5="Any discretionary funds (grants if available, other if no grants)", MIN(O112*('Funding Allocation Parameters'!$E$5), 'Funding Allocation Parameters'!$G$5), IF('Funding Allocation Parameters'!$C$5="Complex Library Subsidy", 0, 0)))))</f>
        <v>0</v>
      </c>
      <c r="S112" s="178">
        <f>IF('Funding Allocation Parameters'!$C$5="Basic Library Subsidy", 0, IF('Funding Allocation Parameters'!$C$5="Grant funding", 0, IF('Funding Allocation Parameters'!$C$5="Other author funding",  MIN(O112*('Funding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2" s="178">
        <f>IF('Funding Allocation Parameters'!$C$5="Basic Library Subsidy", MIN(O112*('Funding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MIN($O112*(VLOOKUP(CONCATENATE($A112, 'Funding Allocation Parameters'!$I$5), 'Library Subsidy Complex'!$C$2:$J$55, 6, FALSE)), VLOOKUP(CONCATENATE($A112, 'Funding Allocation Parameters'!$I$5), 'Library Subsidy Complex'!$C$2:$J$55, 8, FALSE)), 0)))))</f>
        <v>1189</v>
      </c>
      <c r="U112" s="178">
        <f>IF('Funding Allocation Parameters'!$C$5="Basic Library Subsidy", 0, IF('Funding Allocation Parameters'!$C$5="Grant funding", 0, IF('Funding Allocation Parameters'!$C$5="Other author funding",  MIN(O112*('Funding Allocation Parameters'!$E$5), 'Funding Allocation Parameters'!$G$5), IF('Funding Allocation Parameters'!$C$5="Any discretionary funds (grants if available, other if no grants)", MIN(O112*('Funding Allocation Parameters'!$E$5), 'Funding Allocation Parameters'!$G$5), IF('Funding Allocation Parameters'!$C$5="Complex Library Subsidy", 0, 0)))))</f>
        <v>0</v>
      </c>
      <c r="V112" s="177">
        <f t="shared" si="35"/>
        <v>1070.3098</v>
      </c>
      <c r="W112" s="177">
        <f t="shared" si="36"/>
        <v>1070.3098</v>
      </c>
      <c r="X112" s="179">
        <f>IF('Funding Allocation Parameters'!$C$6="Basic Library Subsidy", MIN(V112*'Funding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MIN(V112*VLOOKUP(CONCATENATE($A112, 'Funding Allocation Parameters'!$I$6), 'Library Subsidy Complex'!$C$2:$J$55, 2, FALSE), VLOOKUP(CONCATENATE($A112, 'Funding Allocation Parameters'!$I$6), 'Library Subsidy Complex'!$C$2:$J$55, 4, FALSE)), 0)))))</f>
        <v>0</v>
      </c>
      <c r="Y112" s="179">
        <f>IF('Funding Allocation Parameters'!$C$6="Basic Library Subsidy", 0, IF('Funding Allocation Parameters'!$C$6="Grant funding",MIN(V112*'Funding Allocation Parameters'!$E$6, 'Funding Allocation Parameters'!$G$6), IF('Funding Allocation Parameters'!$C$6="Other author funding", 0, IF('Funding Allocation Parameters'!$C$6="Any discretionary funds (grants if available, other if no grants)", MIN(V112*'Funding Allocation Parameters'!$E$6, 'Funding Allocation Parameters'!$G$6), IF('Funding Allocation Parameters'!$C$6="Complex Library Subsidy", 0, 0)))))</f>
        <v>1070.3098</v>
      </c>
      <c r="Z112" s="179">
        <f>IF('Funding Allocation Parameters'!$C$6="Basic Library Subsidy", 0, IF('Funding Allocation Parameters'!$C$6="Grant funding", 0, IF('Funding Allocation Parameters'!$C$6="Other author funding",  MIN(V112*'Funding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2" s="179">
        <f>IF('Funding Allocation Parameters'!$C$6="Basic Library Subsidy", MIN(W112*'Funding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MIN(W112*VLOOKUP(CONCATENATE($A112, 'Funding Allocation Parameters'!$I$6), 'Library Subsidy Complex'!$C$2:$J$55, 3, FALSE), VLOOKUP(CONCATENATE($A112, 'Funding Allocation Parameters'!$I$6), 'Library Subsidy Complex'!$C$2:$J$55, 5, FALSE)), 0)))))</f>
        <v>0</v>
      </c>
      <c r="AB112" s="179">
        <f>IF('Funding Allocation Parameters'!$C$6="Basic Library Subsidy", 0, IF('Funding Allocation Parameters'!$C$6="Grant funding", 0, IF('Funding Allocation Parameters'!$C$6="Other author funding",  MIN(W112*'Funding Allocation Parameters'!$E$6, 'Funding Allocation Parameters'!$G$6), IF('Funding Allocation Parameters'!$C$6="Any discretionary funds (grants if available, other if no grants)", MIN(W112*'Funding Allocation Parameters'!$E$6, 'Funding Allocation Parameters'!$G$6), IF('Funding Allocation Parameters'!$C$6="Complex Library Subsidy", 0, 0)))))</f>
        <v>1070.3098</v>
      </c>
      <c r="AC112" s="177">
        <f t="shared" si="37"/>
        <v>0</v>
      </c>
      <c r="AD112" s="177">
        <f t="shared" si="38"/>
        <v>0</v>
      </c>
      <c r="AE112" s="180">
        <f>IF('Funding Allocation Parameters'!$C$7="Basic Library Subsidy", MIN(AC112*'Funding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MIN(AC112*VLOOKUP(CONCATENATE($A112, 'Funding Allocation Parameters'!$I$7), 'Library Subsidy Complex'!$C$2:$J$55, 2, FALSE), VLOOKUP(CONCATENATE($A112, 'Funding Allocation Parameters'!$I$7), 'Library Subsidy Complex'!$C$2:$J$55, 4, FALSE)), 0)))))</f>
        <v>0</v>
      </c>
      <c r="AF112" s="180">
        <f>IF('Funding Allocation Parameters'!$C$7="Basic Library Subsidy", 0, IF('Funding Allocation Parameters'!$C$7="Grant funding",MIN(AC112*'Funding Allocation Parameters'!$E$7, 'Funding Allocation Parameters'!$G$7), IF('Funding Allocation Parameters'!$C$7="Other author funding", 0, IF('Funding Allocation Parameters'!$C$7="Any discretionary funds (grants if available, other if no grants)", MIN(AC112*'Funding Allocation Parameters'!$E$7, 'Funding Allocation Parameters'!$G$7), IF('Funding Allocation Parameters'!$C$7="Complex Library Subsidy", 0, 0)))))</f>
        <v>0</v>
      </c>
      <c r="AG112" s="180">
        <f>IF('Funding Allocation Parameters'!$C$7="Basic Library Subsidy", 0, IF('Funding Allocation Parameters'!$C$7="Grant funding", 0, IF('Funding Allocation Parameters'!$C$7="Other author funding",  MIN(AC112*'Funding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2" s="180">
        <f>IF('Funding Allocation Parameters'!$C$7="Basic Library Subsidy", MIN(AD112*'Funding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MIN(AD112*VLOOKUP(CONCATENATE($A112, 'Funding Allocation Parameters'!$I$7), 'Library Subsidy Complex'!$C$2:$J$55, 3, FALSE), VLOOKUP(CONCATENATE($A112, 'Funding Allocation Parameters'!$I$7), 'Library Subsidy Complex'!$C$2:$J$55, 5, FALSE)), 0)))))</f>
        <v>0</v>
      </c>
      <c r="AI112" s="180">
        <f>IF('Funding Allocation Parameters'!$C$7="Basic Library Subsidy", 0, IF('Funding Allocation Parameters'!$C$7="Grant funding", 0, IF('Funding Allocation Parameters'!$C$7="Other author funding",  MIN(AD112*'Funding Allocation Parameters'!$E$7, 'Funding Allocation Parameters'!$G$7), IF('Funding Allocation Parameters'!$C$7="Any discretionary funds (grants if available, other if no grants)", MIN(AD112*'Funding Allocation Parameters'!$E$7, 'Funding Allocation Parameters'!$G$7), IF('Funding Allocation Parameters'!$C$7="Complex Library Subsidy", 0, 0)))))</f>
        <v>0</v>
      </c>
      <c r="AJ112" s="177">
        <f t="shared" si="39"/>
        <v>0</v>
      </c>
      <c r="AK112" s="177">
        <f t="shared" si="40"/>
        <v>0</v>
      </c>
      <c r="AL112" s="181">
        <f>IF('Funding Allocation Parameters'!$C$8="Basic Library Subsidy", MIN(AJ112*'Funding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MIN(AJ112*VLOOKUP(CONCATENATE($A112, 'Funding Allocation Parameters'!$I$8), 'Library Subsidy Complex'!$C$2:$J$55, 2, FALSE), VLOOKUP(CONCATENATE($A112, 'Funding Allocation Parameters'!$I$8), 'Library Subsidy Complex'!$C$2:$J$55, 4, FALSE)), 0)))))</f>
        <v>0</v>
      </c>
      <c r="AM112" s="181">
        <f>IF('Funding Allocation Parameters'!$C$8="Basic Library Subsidy", 0, IF('Funding Allocation Parameters'!$C$8="Grant funding",MIN(AJ112*'Funding Allocation Parameters'!$E$8, 'Funding Allocation Parameters'!$G$8), IF('Funding Allocation Parameters'!$C$8="Other author funding", 0, IF('Funding Allocation Parameters'!$C$8="Any discretionary funds (grants if available, other if no grants)", MIN(AJ112*'Funding Allocation Parameters'!$E$8, 'Funding Allocation Parameters'!$G$8), IF('Funding Allocation Parameters'!$C$8="Complex Library Subsidy", 0, 0)))))</f>
        <v>0</v>
      </c>
      <c r="AN112" s="181">
        <f>IF('Funding Allocation Parameters'!$C$8="Basic Library Subsidy", 0, IF('Funding Allocation Parameters'!$C$8="Grant funding", 0, IF('Funding Allocation Parameters'!$C$8="Other author funding",  MIN(AJ112*'Funding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2" s="181">
        <f>IF('Funding Allocation Parameters'!$C$8="Basic Library Subsidy", MIN(AK112*'Funding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MIN(AK112*VLOOKUP(CONCATENATE($A112, 'Funding Allocation Parameters'!$I$8), 'Library Subsidy Complex'!$C$2:$J$55, 3, FALSE), VLOOKUP(CONCATENATE($A112, 'Funding Allocation Parameters'!$I$8), 'Library Subsidy Complex'!$C$2:$J$55, 5, FALSE)), 0)))))</f>
        <v>0</v>
      </c>
      <c r="AP112" s="181">
        <f>IF('Funding Allocation Parameters'!$C$8="Basic Library Subsidy", 0, IF('Funding Allocation Parameters'!$C$8="Grant funding", 0, IF('Funding Allocation Parameters'!$C$8="Other author funding",  MIN(AK112*'Funding Allocation Parameters'!$E$8, 'Funding Allocation Parameters'!$G$8), IF('Funding Allocation Parameters'!$C$8="Any discretionary funds (grants if available, other if no grants)", MIN(AK112*'Funding Allocation Parameters'!$E$8, 'Funding Allocation Parameters'!$G$8), IF('Funding Allocation Parameters'!$C$8="Complex Library Subsidy", 0, 0)))))</f>
        <v>0</v>
      </c>
      <c r="AQ112" s="177">
        <f t="shared" si="41"/>
        <v>0</v>
      </c>
      <c r="AR112" s="177">
        <f t="shared" si="42"/>
        <v>0</v>
      </c>
      <c r="AS112" s="182">
        <f t="shared" si="43"/>
        <v>1189</v>
      </c>
      <c r="AT112" s="182">
        <f t="shared" si="44"/>
        <v>1070.3098</v>
      </c>
      <c r="AU112" s="182">
        <f t="shared" si="45"/>
        <v>0</v>
      </c>
      <c r="AV112" s="182">
        <f t="shared" si="46"/>
        <v>1189</v>
      </c>
      <c r="AW112" s="182">
        <f t="shared" si="47"/>
        <v>1070.3098</v>
      </c>
      <c r="AX112" s="183">
        <f t="shared" si="48"/>
        <v>1189</v>
      </c>
      <c r="AY112" s="183">
        <f t="shared" si="49"/>
        <v>1070.3098</v>
      </c>
      <c r="AZ112" s="183">
        <f t="shared" si="50"/>
        <v>0</v>
      </c>
      <c r="BA112" s="183">
        <f t="shared" si="51"/>
        <v>0</v>
      </c>
      <c r="BB112" s="183">
        <f t="shared" si="52"/>
        <v>0</v>
      </c>
      <c r="BC112" s="184">
        <f t="shared" si="53"/>
        <v>1189</v>
      </c>
      <c r="BD112" s="184">
        <f t="shared" si="54"/>
        <v>0</v>
      </c>
      <c r="BE112" s="184">
        <f t="shared" si="55"/>
        <v>1070.3098</v>
      </c>
      <c r="BF112" s="184">
        <f t="shared" si="56"/>
        <v>0</v>
      </c>
      <c r="BG112" s="102">
        <f t="shared" si="57"/>
        <v>0</v>
      </c>
      <c r="BH112" s="102">
        <f t="shared" si="58"/>
        <v>0</v>
      </c>
      <c r="BI112" s="102">
        <f t="shared" si="59"/>
        <v>0</v>
      </c>
      <c r="BJ112" s="102">
        <f t="shared" si="60"/>
        <v>1</v>
      </c>
      <c r="BK112" s="102">
        <f t="shared" si="61"/>
        <v>0</v>
      </c>
      <c r="BL112" s="102">
        <f t="shared" si="62"/>
        <v>0</v>
      </c>
      <c r="BN112" s="102"/>
    </row>
    <row r="113" spans="1:66" x14ac:dyDescent="0.25">
      <c r="A113" s="102" t="s">
        <v>13</v>
      </c>
      <c r="B113" s="102" t="s">
        <v>8</v>
      </c>
      <c r="C113" s="102" t="s">
        <v>8</v>
      </c>
      <c r="D113" s="102" t="s">
        <v>27</v>
      </c>
      <c r="E113" s="102" t="s">
        <v>302</v>
      </c>
      <c r="F113" s="102" t="s">
        <v>303</v>
      </c>
      <c r="G113" s="102">
        <v>1.079</v>
      </c>
      <c r="H113" s="102">
        <v>1</v>
      </c>
      <c r="I113" s="102">
        <v>1</v>
      </c>
      <c r="J113" s="167">
        <f>IFERROR(H113*VLOOKUP(A113, 'Advanced Parameters'!$B$7:$G$20, 6, FALSE)*VLOOKUP(A113, 'Growth Parameters'!$B$6:$H$19, 6, FALSE), 0)</f>
        <v>1</v>
      </c>
      <c r="K113" s="167">
        <f>IFERROR(IF('Advanced Parameters'!$C$5="n",'Raw Data'!I113*VLOOKUP(A113,'Advanced Parameters'!$B$7:$G$20,6,FALSE),J113*VLOOKUP(A113,'Advanced Parameters'!$B$7:$G$20,2,FALSE))*VLOOKUP(A113, 'Growth Parameters'!$B$6:$H$19, 6, FALSE), 0)</f>
        <v>1</v>
      </c>
      <c r="L113" s="167">
        <f t="shared" si="63"/>
        <v>0</v>
      </c>
      <c r="M113" s="168">
        <f>IFERROR(IF(G113="NA","NA",IF(G113&gt;'APC Parameters'!$K$6+VLOOKUP('Raw Data'!A113, 'APC Parameters'!$H$7:$L$20, 4, FALSE), 'APC Parameters'!$L$6+VLOOKUP('Raw Data'!A113, 'APC Parameters'!$H$7:$L$20, 5, FALSE), G113*('APC Parameters'!$J$6+VLOOKUP('Raw Data'!A113, 'APC Parameters'!$H$7:$L$20, 3, FALSE))+'APC Parameters'!$I$6+VLOOKUP('Raw Data'!A113, 'APC Parameters'!$H$7:$L$20, 2, FALSE))), 0)</f>
        <v>1913.1226000000001</v>
      </c>
      <c r="N113" s="168">
        <f t="shared" si="33"/>
        <v>1913.1226000000001</v>
      </c>
      <c r="O113" s="168">
        <f>IFERROR(IF(M113="NA",VLOOKUP(D113,'Internal Calculations'!$B$10:$C$11,2,FALSE), M113)*VLOOKUP(A113, 'Growth Parameters'!$B$6:$H$19, 7, FALSE), 0)</f>
        <v>1913.1226000000001</v>
      </c>
      <c r="P113" s="177">
        <f t="shared" si="34"/>
        <v>1913.1226000000001</v>
      </c>
      <c r="Q113" s="178">
        <f>IF('Funding Allocation Parameters'!$C$5="Basic Library Subsidy", MIN(O113*('Funding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MIN($O113*(VLOOKUP(CONCATENATE($A113, 'Funding Allocation Parameters'!$I$5), 'Library Subsidy Complex'!$C$2:$J$55, 2, FALSE)), VLOOKUP(CONCATENATE($A113, 'Funding Allocation Parameters'!$I$5), 'Library Subsidy Complex'!$C$2:$J$55, 4, FALSE)), 0)))))</f>
        <v>1189</v>
      </c>
      <c r="R113" s="178">
        <f>IF('Funding Allocation Parameters'!$C$5="Basic Library Subsidy", 0, IF('Funding Allocation Parameters'!$C$5="Grant funding",MIN(O113*('Funding Allocation Parameters'!$E$5), 'Funding Allocation Parameters'!$G$5), IF('Funding Allocation Parameters'!$C$5="Other author funding", 0, IF('Funding Allocation Parameters'!$C$5="Any discretionary funds (grants if available, other if no grants)", MIN(O113*('Funding Allocation Parameters'!$E$5), 'Funding Allocation Parameters'!$G$5), IF('Funding Allocation Parameters'!$C$5="Complex Library Subsidy", 0, 0)))))</f>
        <v>0</v>
      </c>
      <c r="S113" s="178">
        <f>IF('Funding Allocation Parameters'!$C$5="Basic Library Subsidy", 0, IF('Funding Allocation Parameters'!$C$5="Grant funding", 0, IF('Funding Allocation Parameters'!$C$5="Other author funding",  MIN(O113*('Funding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3" s="178">
        <f>IF('Funding Allocation Parameters'!$C$5="Basic Library Subsidy", MIN(O113*('Funding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MIN($O113*(VLOOKUP(CONCATENATE($A113, 'Funding Allocation Parameters'!$I$5), 'Library Subsidy Complex'!$C$2:$J$55, 6, FALSE)), VLOOKUP(CONCATENATE($A113, 'Funding Allocation Parameters'!$I$5), 'Library Subsidy Complex'!$C$2:$J$55, 8, FALSE)), 0)))))</f>
        <v>1189</v>
      </c>
      <c r="U113" s="178">
        <f>IF('Funding Allocation Parameters'!$C$5="Basic Library Subsidy", 0, IF('Funding Allocation Parameters'!$C$5="Grant funding", 0, IF('Funding Allocation Parameters'!$C$5="Other author funding",  MIN(O113*('Funding Allocation Parameters'!$E$5), 'Funding Allocation Parameters'!$G$5), IF('Funding Allocation Parameters'!$C$5="Any discretionary funds (grants if available, other if no grants)", MIN(O113*('Funding Allocation Parameters'!$E$5), 'Funding Allocation Parameters'!$G$5), IF('Funding Allocation Parameters'!$C$5="Complex Library Subsidy", 0, 0)))))</f>
        <v>0</v>
      </c>
      <c r="V113" s="177">
        <f t="shared" si="35"/>
        <v>724.12260000000015</v>
      </c>
      <c r="W113" s="177">
        <f t="shared" si="36"/>
        <v>724.12260000000015</v>
      </c>
      <c r="X113" s="179">
        <f>IF('Funding Allocation Parameters'!$C$6="Basic Library Subsidy", MIN(V113*'Funding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MIN(V113*VLOOKUP(CONCATENATE($A113, 'Funding Allocation Parameters'!$I$6), 'Library Subsidy Complex'!$C$2:$J$55, 2, FALSE), VLOOKUP(CONCATENATE($A113, 'Funding Allocation Parameters'!$I$6), 'Library Subsidy Complex'!$C$2:$J$55, 4, FALSE)), 0)))))</f>
        <v>0</v>
      </c>
      <c r="Y113" s="179">
        <f>IF('Funding Allocation Parameters'!$C$6="Basic Library Subsidy", 0, IF('Funding Allocation Parameters'!$C$6="Grant funding",MIN(V113*'Funding Allocation Parameters'!$E$6, 'Funding Allocation Parameters'!$G$6), IF('Funding Allocation Parameters'!$C$6="Other author funding", 0, IF('Funding Allocation Parameters'!$C$6="Any discretionary funds (grants if available, other if no grants)", MIN(V113*'Funding Allocation Parameters'!$E$6, 'Funding Allocation Parameters'!$G$6), IF('Funding Allocation Parameters'!$C$6="Complex Library Subsidy", 0, 0)))))</f>
        <v>724.12260000000015</v>
      </c>
      <c r="Z113" s="179">
        <f>IF('Funding Allocation Parameters'!$C$6="Basic Library Subsidy", 0, IF('Funding Allocation Parameters'!$C$6="Grant funding", 0, IF('Funding Allocation Parameters'!$C$6="Other author funding",  MIN(V113*'Funding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3" s="179">
        <f>IF('Funding Allocation Parameters'!$C$6="Basic Library Subsidy", MIN(W113*'Funding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MIN(W113*VLOOKUP(CONCATENATE($A113, 'Funding Allocation Parameters'!$I$6), 'Library Subsidy Complex'!$C$2:$J$55, 3, FALSE), VLOOKUP(CONCATENATE($A113, 'Funding Allocation Parameters'!$I$6), 'Library Subsidy Complex'!$C$2:$J$55, 5, FALSE)), 0)))))</f>
        <v>0</v>
      </c>
      <c r="AB113" s="179">
        <f>IF('Funding Allocation Parameters'!$C$6="Basic Library Subsidy", 0, IF('Funding Allocation Parameters'!$C$6="Grant funding", 0, IF('Funding Allocation Parameters'!$C$6="Other author funding",  MIN(W113*'Funding Allocation Parameters'!$E$6, 'Funding Allocation Parameters'!$G$6), IF('Funding Allocation Parameters'!$C$6="Any discretionary funds (grants if available, other if no grants)", MIN(W113*'Funding Allocation Parameters'!$E$6, 'Funding Allocation Parameters'!$G$6), IF('Funding Allocation Parameters'!$C$6="Complex Library Subsidy", 0, 0)))))</f>
        <v>724.12260000000015</v>
      </c>
      <c r="AC113" s="177">
        <f t="shared" si="37"/>
        <v>0</v>
      </c>
      <c r="AD113" s="177">
        <f t="shared" si="38"/>
        <v>0</v>
      </c>
      <c r="AE113" s="180">
        <f>IF('Funding Allocation Parameters'!$C$7="Basic Library Subsidy", MIN(AC113*'Funding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MIN(AC113*VLOOKUP(CONCATENATE($A113, 'Funding Allocation Parameters'!$I$7), 'Library Subsidy Complex'!$C$2:$J$55, 2, FALSE), VLOOKUP(CONCATENATE($A113, 'Funding Allocation Parameters'!$I$7), 'Library Subsidy Complex'!$C$2:$J$55, 4, FALSE)), 0)))))</f>
        <v>0</v>
      </c>
      <c r="AF113" s="180">
        <f>IF('Funding Allocation Parameters'!$C$7="Basic Library Subsidy", 0, IF('Funding Allocation Parameters'!$C$7="Grant funding",MIN(AC113*'Funding Allocation Parameters'!$E$7, 'Funding Allocation Parameters'!$G$7), IF('Funding Allocation Parameters'!$C$7="Other author funding", 0, IF('Funding Allocation Parameters'!$C$7="Any discretionary funds (grants if available, other if no grants)", MIN(AC113*'Funding Allocation Parameters'!$E$7, 'Funding Allocation Parameters'!$G$7), IF('Funding Allocation Parameters'!$C$7="Complex Library Subsidy", 0, 0)))))</f>
        <v>0</v>
      </c>
      <c r="AG113" s="180">
        <f>IF('Funding Allocation Parameters'!$C$7="Basic Library Subsidy", 0, IF('Funding Allocation Parameters'!$C$7="Grant funding", 0, IF('Funding Allocation Parameters'!$C$7="Other author funding",  MIN(AC113*'Funding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3" s="180">
        <f>IF('Funding Allocation Parameters'!$C$7="Basic Library Subsidy", MIN(AD113*'Funding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MIN(AD113*VLOOKUP(CONCATENATE($A113, 'Funding Allocation Parameters'!$I$7), 'Library Subsidy Complex'!$C$2:$J$55, 3, FALSE), VLOOKUP(CONCATENATE($A113, 'Funding Allocation Parameters'!$I$7), 'Library Subsidy Complex'!$C$2:$J$55, 5, FALSE)), 0)))))</f>
        <v>0</v>
      </c>
      <c r="AI113" s="180">
        <f>IF('Funding Allocation Parameters'!$C$7="Basic Library Subsidy", 0, IF('Funding Allocation Parameters'!$C$7="Grant funding", 0, IF('Funding Allocation Parameters'!$C$7="Other author funding",  MIN(AD113*'Funding Allocation Parameters'!$E$7, 'Funding Allocation Parameters'!$G$7), IF('Funding Allocation Parameters'!$C$7="Any discretionary funds (grants if available, other if no grants)", MIN(AD113*'Funding Allocation Parameters'!$E$7, 'Funding Allocation Parameters'!$G$7), IF('Funding Allocation Parameters'!$C$7="Complex Library Subsidy", 0, 0)))))</f>
        <v>0</v>
      </c>
      <c r="AJ113" s="177">
        <f t="shared" si="39"/>
        <v>0</v>
      </c>
      <c r="AK113" s="177">
        <f t="shared" si="40"/>
        <v>0</v>
      </c>
      <c r="AL113" s="181">
        <f>IF('Funding Allocation Parameters'!$C$8="Basic Library Subsidy", MIN(AJ113*'Funding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MIN(AJ113*VLOOKUP(CONCATENATE($A113, 'Funding Allocation Parameters'!$I$8), 'Library Subsidy Complex'!$C$2:$J$55, 2, FALSE), VLOOKUP(CONCATENATE($A113, 'Funding Allocation Parameters'!$I$8), 'Library Subsidy Complex'!$C$2:$J$55, 4, FALSE)), 0)))))</f>
        <v>0</v>
      </c>
      <c r="AM113" s="181">
        <f>IF('Funding Allocation Parameters'!$C$8="Basic Library Subsidy", 0, IF('Funding Allocation Parameters'!$C$8="Grant funding",MIN(AJ113*'Funding Allocation Parameters'!$E$8, 'Funding Allocation Parameters'!$G$8), IF('Funding Allocation Parameters'!$C$8="Other author funding", 0, IF('Funding Allocation Parameters'!$C$8="Any discretionary funds (grants if available, other if no grants)", MIN(AJ113*'Funding Allocation Parameters'!$E$8, 'Funding Allocation Parameters'!$G$8), IF('Funding Allocation Parameters'!$C$8="Complex Library Subsidy", 0, 0)))))</f>
        <v>0</v>
      </c>
      <c r="AN113" s="181">
        <f>IF('Funding Allocation Parameters'!$C$8="Basic Library Subsidy", 0, IF('Funding Allocation Parameters'!$C$8="Grant funding", 0, IF('Funding Allocation Parameters'!$C$8="Other author funding",  MIN(AJ113*'Funding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3" s="181">
        <f>IF('Funding Allocation Parameters'!$C$8="Basic Library Subsidy", MIN(AK113*'Funding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MIN(AK113*VLOOKUP(CONCATENATE($A113, 'Funding Allocation Parameters'!$I$8), 'Library Subsidy Complex'!$C$2:$J$55, 3, FALSE), VLOOKUP(CONCATENATE($A113, 'Funding Allocation Parameters'!$I$8), 'Library Subsidy Complex'!$C$2:$J$55, 5, FALSE)), 0)))))</f>
        <v>0</v>
      </c>
      <c r="AP113" s="181">
        <f>IF('Funding Allocation Parameters'!$C$8="Basic Library Subsidy", 0, IF('Funding Allocation Parameters'!$C$8="Grant funding", 0, IF('Funding Allocation Parameters'!$C$8="Other author funding",  MIN(AK113*'Funding Allocation Parameters'!$E$8, 'Funding Allocation Parameters'!$G$8), IF('Funding Allocation Parameters'!$C$8="Any discretionary funds (grants if available, other if no grants)", MIN(AK113*'Funding Allocation Parameters'!$E$8, 'Funding Allocation Parameters'!$G$8), IF('Funding Allocation Parameters'!$C$8="Complex Library Subsidy", 0, 0)))))</f>
        <v>0</v>
      </c>
      <c r="AQ113" s="177">
        <f t="shared" si="41"/>
        <v>0</v>
      </c>
      <c r="AR113" s="177">
        <f t="shared" si="42"/>
        <v>0</v>
      </c>
      <c r="AS113" s="182">
        <f t="shared" si="43"/>
        <v>1189</v>
      </c>
      <c r="AT113" s="182">
        <f t="shared" si="44"/>
        <v>724.12260000000015</v>
      </c>
      <c r="AU113" s="182">
        <f t="shared" si="45"/>
        <v>0</v>
      </c>
      <c r="AV113" s="182">
        <f t="shared" si="46"/>
        <v>1189</v>
      </c>
      <c r="AW113" s="182">
        <f t="shared" si="47"/>
        <v>724.12260000000015</v>
      </c>
      <c r="AX113" s="183">
        <f t="shared" si="48"/>
        <v>1189</v>
      </c>
      <c r="AY113" s="183">
        <f t="shared" si="49"/>
        <v>724.12260000000015</v>
      </c>
      <c r="AZ113" s="183">
        <f t="shared" si="50"/>
        <v>0</v>
      </c>
      <c r="BA113" s="183">
        <f t="shared" si="51"/>
        <v>0</v>
      </c>
      <c r="BB113" s="183">
        <f t="shared" si="52"/>
        <v>0</v>
      </c>
      <c r="BC113" s="184">
        <f t="shared" si="53"/>
        <v>1189</v>
      </c>
      <c r="BD113" s="184">
        <f t="shared" si="54"/>
        <v>0</v>
      </c>
      <c r="BE113" s="184">
        <f t="shared" si="55"/>
        <v>724.12260000000015</v>
      </c>
      <c r="BF113" s="184">
        <f t="shared" si="56"/>
        <v>0</v>
      </c>
      <c r="BG113" s="102">
        <f t="shared" si="57"/>
        <v>0</v>
      </c>
      <c r="BH113" s="102">
        <f t="shared" si="58"/>
        <v>0</v>
      </c>
      <c r="BI113" s="102">
        <f t="shared" si="59"/>
        <v>0</v>
      </c>
      <c r="BJ113" s="102">
        <f t="shared" si="60"/>
        <v>1</v>
      </c>
      <c r="BK113" s="102">
        <f t="shared" si="61"/>
        <v>0</v>
      </c>
      <c r="BL113" s="102">
        <f t="shared" si="62"/>
        <v>0</v>
      </c>
      <c r="BN113" s="102"/>
    </row>
    <row r="114" spans="1:66" x14ac:dyDescent="0.25">
      <c r="A114" s="102" t="s">
        <v>24</v>
      </c>
      <c r="B114" s="102" t="s">
        <v>8</v>
      </c>
      <c r="C114" s="102" t="s">
        <v>8</v>
      </c>
      <c r="D114" s="102" t="s">
        <v>27</v>
      </c>
      <c r="E114" s="102" t="s">
        <v>29</v>
      </c>
      <c r="F114" s="102" t="s">
        <v>304</v>
      </c>
      <c r="G114" s="102">
        <v>1.4019999999999999</v>
      </c>
      <c r="H114" s="102">
        <v>1</v>
      </c>
      <c r="I114" s="102">
        <v>1</v>
      </c>
      <c r="J114" s="167">
        <f>IFERROR(H114*VLOOKUP(A114, 'Advanced Parameters'!$B$7:$G$20, 6, FALSE)*VLOOKUP(A114, 'Growth Parameters'!$B$6:$H$19, 6, FALSE), 0)</f>
        <v>1</v>
      </c>
      <c r="K114" s="167">
        <f>IFERROR(IF('Advanced Parameters'!$C$5="n",'Raw Data'!I114*VLOOKUP(A114,'Advanced Parameters'!$B$7:$G$20,6,FALSE),J114*VLOOKUP(A114,'Advanced Parameters'!$B$7:$G$20,2,FALSE))*VLOOKUP(A114, 'Growth Parameters'!$B$6:$H$19, 6, FALSE), 0)</f>
        <v>1</v>
      </c>
      <c r="L114" s="167">
        <f t="shared" si="63"/>
        <v>0</v>
      </c>
      <c r="M114" s="168">
        <f>IFERROR(IF(G114="NA","NA",IF(G114&gt;'APC Parameters'!$K$6+VLOOKUP('Raw Data'!A114, 'APC Parameters'!$H$7:$L$20, 4, FALSE), 'APC Parameters'!$L$6+VLOOKUP('Raw Data'!A114, 'APC Parameters'!$H$7:$L$20, 5, FALSE), G114*('APC Parameters'!$J$6+VLOOKUP('Raw Data'!A114, 'APC Parameters'!$H$7:$L$20, 3, FALSE))+'APC Parameters'!$I$6+VLOOKUP('Raw Data'!A114, 'APC Parameters'!$H$7:$L$20, 2, FALSE))), 0)</f>
        <v>2142.2588000000001</v>
      </c>
      <c r="N114" s="168">
        <f t="shared" si="33"/>
        <v>2142.2588000000001</v>
      </c>
      <c r="O114" s="168">
        <f>IFERROR(IF(M114="NA",VLOOKUP(D114,'Internal Calculations'!$B$10:$C$11,2,FALSE), M114)*VLOOKUP(A114, 'Growth Parameters'!$B$6:$H$19, 7, FALSE), 0)</f>
        <v>2142.2588000000001</v>
      </c>
      <c r="P114" s="177">
        <f t="shared" si="34"/>
        <v>2142.2588000000001</v>
      </c>
      <c r="Q114" s="178">
        <f>IF('Funding Allocation Parameters'!$C$5="Basic Library Subsidy", MIN(O114*('Funding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MIN($O114*(VLOOKUP(CONCATENATE($A114, 'Funding Allocation Parameters'!$I$5), 'Library Subsidy Complex'!$C$2:$J$55, 2, FALSE)), VLOOKUP(CONCATENATE($A114, 'Funding Allocation Parameters'!$I$5), 'Library Subsidy Complex'!$C$2:$J$55, 4, FALSE)), 0)))))</f>
        <v>1189</v>
      </c>
      <c r="R114" s="178">
        <f>IF('Funding Allocation Parameters'!$C$5="Basic Library Subsidy", 0, IF('Funding Allocation Parameters'!$C$5="Grant funding",MIN(O114*('Funding Allocation Parameters'!$E$5), 'Funding Allocation Parameters'!$G$5), IF('Funding Allocation Parameters'!$C$5="Other author funding", 0, IF('Funding Allocation Parameters'!$C$5="Any discretionary funds (grants if available, other if no grants)", MIN(O114*('Funding Allocation Parameters'!$E$5), 'Funding Allocation Parameters'!$G$5), IF('Funding Allocation Parameters'!$C$5="Complex Library Subsidy", 0, 0)))))</f>
        <v>0</v>
      </c>
      <c r="S114" s="178">
        <f>IF('Funding Allocation Parameters'!$C$5="Basic Library Subsidy", 0, IF('Funding Allocation Parameters'!$C$5="Grant funding", 0, IF('Funding Allocation Parameters'!$C$5="Other author funding",  MIN(O114*('Funding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4" s="178">
        <f>IF('Funding Allocation Parameters'!$C$5="Basic Library Subsidy", MIN(O114*('Funding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MIN($O114*(VLOOKUP(CONCATENATE($A114, 'Funding Allocation Parameters'!$I$5), 'Library Subsidy Complex'!$C$2:$J$55, 6, FALSE)), VLOOKUP(CONCATENATE($A114, 'Funding Allocation Parameters'!$I$5), 'Library Subsidy Complex'!$C$2:$J$55, 8, FALSE)), 0)))))</f>
        <v>1189</v>
      </c>
      <c r="U114" s="178">
        <f>IF('Funding Allocation Parameters'!$C$5="Basic Library Subsidy", 0, IF('Funding Allocation Parameters'!$C$5="Grant funding", 0, IF('Funding Allocation Parameters'!$C$5="Other author funding",  MIN(O114*('Funding Allocation Parameters'!$E$5), 'Funding Allocation Parameters'!$G$5), IF('Funding Allocation Parameters'!$C$5="Any discretionary funds (grants if available, other if no grants)", MIN(O114*('Funding Allocation Parameters'!$E$5), 'Funding Allocation Parameters'!$G$5), IF('Funding Allocation Parameters'!$C$5="Complex Library Subsidy", 0, 0)))))</f>
        <v>0</v>
      </c>
      <c r="V114" s="177">
        <f t="shared" si="35"/>
        <v>953.25880000000006</v>
      </c>
      <c r="W114" s="177">
        <f t="shared" si="36"/>
        <v>953.25880000000006</v>
      </c>
      <c r="X114" s="179">
        <f>IF('Funding Allocation Parameters'!$C$6="Basic Library Subsidy", MIN(V114*'Funding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MIN(V114*VLOOKUP(CONCATENATE($A114, 'Funding Allocation Parameters'!$I$6), 'Library Subsidy Complex'!$C$2:$J$55, 2, FALSE), VLOOKUP(CONCATENATE($A114, 'Funding Allocation Parameters'!$I$6), 'Library Subsidy Complex'!$C$2:$J$55, 4, FALSE)), 0)))))</f>
        <v>0</v>
      </c>
      <c r="Y114" s="179">
        <f>IF('Funding Allocation Parameters'!$C$6="Basic Library Subsidy", 0, IF('Funding Allocation Parameters'!$C$6="Grant funding",MIN(V114*'Funding Allocation Parameters'!$E$6, 'Funding Allocation Parameters'!$G$6), IF('Funding Allocation Parameters'!$C$6="Other author funding", 0, IF('Funding Allocation Parameters'!$C$6="Any discretionary funds (grants if available, other if no grants)", MIN(V114*'Funding Allocation Parameters'!$E$6, 'Funding Allocation Parameters'!$G$6), IF('Funding Allocation Parameters'!$C$6="Complex Library Subsidy", 0, 0)))))</f>
        <v>953.25880000000006</v>
      </c>
      <c r="Z114" s="179">
        <f>IF('Funding Allocation Parameters'!$C$6="Basic Library Subsidy", 0, IF('Funding Allocation Parameters'!$C$6="Grant funding", 0, IF('Funding Allocation Parameters'!$C$6="Other author funding",  MIN(V114*'Funding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4" s="179">
        <f>IF('Funding Allocation Parameters'!$C$6="Basic Library Subsidy", MIN(W114*'Funding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MIN(W114*VLOOKUP(CONCATENATE($A114, 'Funding Allocation Parameters'!$I$6), 'Library Subsidy Complex'!$C$2:$J$55, 3, FALSE), VLOOKUP(CONCATENATE($A114, 'Funding Allocation Parameters'!$I$6), 'Library Subsidy Complex'!$C$2:$J$55, 5, FALSE)), 0)))))</f>
        <v>0</v>
      </c>
      <c r="AB114" s="179">
        <f>IF('Funding Allocation Parameters'!$C$6="Basic Library Subsidy", 0, IF('Funding Allocation Parameters'!$C$6="Grant funding", 0, IF('Funding Allocation Parameters'!$C$6="Other author funding",  MIN(W114*'Funding Allocation Parameters'!$E$6, 'Funding Allocation Parameters'!$G$6), IF('Funding Allocation Parameters'!$C$6="Any discretionary funds (grants if available, other if no grants)", MIN(W114*'Funding Allocation Parameters'!$E$6, 'Funding Allocation Parameters'!$G$6), IF('Funding Allocation Parameters'!$C$6="Complex Library Subsidy", 0, 0)))))</f>
        <v>953.25880000000006</v>
      </c>
      <c r="AC114" s="177">
        <f t="shared" si="37"/>
        <v>0</v>
      </c>
      <c r="AD114" s="177">
        <f t="shared" si="38"/>
        <v>0</v>
      </c>
      <c r="AE114" s="180">
        <f>IF('Funding Allocation Parameters'!$C$7="Basic Library Subsidy", MIN(AC114*'Funding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MIN(AC114*VLOOKUP(CONCATENATE($A114, 'Funding Allocation Parameters'!$I$7), 'Library Subsidy Complex'!$C$2:$J$55, 2, FALSE), VLOOKUP(CONCATENATE($A114, 'Funding Allocation Parameters'!$I$7), 'Library Subsidy Complex'!$C$2:$J$55, 4, FALSE)), 0)))))</f>
        <v>0</v>
      </c>
      <c r="AF114" s="180">
        <f>IF('Funding Allocation Parameters'!$C$7="Basic Library Subsidy", 0, IF('Funding Allocation Parameters'!$C$7="Grant funding",MIN(AC114*'Funding Allocation Parameters'!$E$7, 'Funding Allocation Parameters'!$G$7), IF('Funding Allocation Parameters'!$C$7="Other author funding", 0, IF('Funding Allocation Parameters'!$C$7="Any discretionary funds (grants if available, other if no grants)", MIN(AC114*'Funding Allocation Parameters'!$E$7, 'Funding Allocation Parameters'!$G$7), IF('Funding Allocation Parameters'!$C$7="Complex Library Subsidy", 0, 0)))))</f>
        <v>0</v>
      </c>
      <c r="AG114" s="180">
        <f>IF('Funding Allocation Parameters'!$C$7="Basic Library Subsidy", 0, IF('Funding Allocation Parameters'!$C$7="Grant funding", 0, IF('Funding Allocation Parameters'!$C$7="Other author funding",  MIN(AC114*'Funding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4" s="180">
        <f>IF('Funding Allocation Parameters'!$C$7="Basic Library Subsidy", MIN(AD114*'Funding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MIN(AD114*VLOOKUP(CONCATENATE($A114, 'Funding Allocation Parameters'!$I$7), 'Library Subsidy Complex'!$C$2:$J$55, 3, FALSE), VLOOKUP(CONCATENATE($A114, 'Funding Allocation Parameters'!$I$7), 'Library Subsidy Complex'!$C$2:$J$55, 5, FALSE)), 0)))))</f>
        <v>0</v>
      </c>
      <c r="AI114" s="180">
        <f>IF('Funding Allocation Parameters'!$C$7="Basic Library Subsidy", 0, IF('Funding Allocation Parameters'!$C$7="Grant funding", 0, IF('Funding Allocation Parameters'!$C$7="Other author funding",  MIN(AD114*'Funding Allocation Parameters'!$E$7, 'Funding Allocation Parameters'!$G$7), IF('Funding Allocation Parameters'!$C$7="Any discretionary funds (grants if available, other if no grants)", MIN(AD114*'Funding Allocation Parameters'!$E$7, 'Funding Allocation Parameters'!$G$7), IF('Funding Allocation Parameters'!$C$7="Complex Library Subsidy", 0, 0)))))</f>
        <v>0</v>
      </c>
      <c r="AJ114" s="177">
        <f t="shared" si="39"/>
        <v>0</v>
      </c>
      <c r="AK114" s="177">
        <f t="shared" si="40"/>
        <v>0</v>
      </c>
      <c r="AL114" s="181">
        <f>IF('Funding Allocation Parameters'!$C$8="Basic Library Subsidy", MIN(AJ114*'Funding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MIN(AJ114*VLOOKUP(CONCATENATE($A114, 'Funding Allocation Parameters'!$I$8), 'Library Subsidy Complex'!$C$2:$J$55, 2, FALSE), VLOOKUP(CONCATENATE($A114, 'Funding Allocation Parameters'!$I$8), 'Library Subsidy Complex'!$C$2:$J$55, 4, FALSE)), 0)))))</f>
        <v>0</v>
      </c>
      <c r="AM114" s="181">
        <f>IF('Funding Allocation Parameters'!$C$8="Basic Library Subsidy", 0, IF('Funding Allocation Parameters'!$C$8="Grant funding",MIN(AJ114*'Funding Allocation Parameters'!$E$8, 'Funding Allocation Parameters'!$G$8), IF('Funding Allocation Parameters'!$C$8="Other author funding", 0, IF('Funding Allocation Parameters'!$C$8="Any discretionary funds (grants if available, other if no grants)", MIN(AJ114*'Funding Allocation Parameters'!$E$8, 'Funding Allocation Parameters'!$G$8), IF('Funding Allocation Parameters'!$C$8="Complex Library Subsidy", 0, 0)))))</f>
        <v>0</v>
      </c>
      <c r="AN114" s="181">
        <f>IF('Funding Allocation Parameters'!$C$8="Basic Library Subsidy", 0, IF('Funding Allocation Parameters'!$C$8="Grant funding", 0, IF('Funding Allocation Parameters'!$C$8="Other author funding",  MIN(AJ114*'Funding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4" s="181">
        <f>IF('Funding Allocation Parameters'!$C$8="Basic Library Subsidy", MIN(AK114*'Funding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MIN(AK114*VLOOKUP(CONCATENATE($A114, 'Funding Allocation Parameters'!$I$8), 'Library Subsidy Complex'!$C$2:$J$55, 3, FALSE), VLOOKUP(CONCATENATE($A114, 'Funding Allocation Parameters'!$I$8), 'Library Subsidy Complex'!$C$2:$J$55, 5, FALSE)), 0)))))</f>
        <v>0</v>
      </c>
      <c r="AP114" s="181">
        <f>IF('Funding Allocation Parameters'!$C$8="Basic Library Subsidy", 0, IF('Funding Allocation Parameters'!$C$8="Grant funding", 0, IF('Funding Allocation Parameters'!$C$8="Other author funding",  MIN(AK114*'Funding Allocation Parameters'!$E$8, 'Funding Allocation Parameters'!$G$8), IF('Funding Allocation Parameters'!$C$8="Any discretionary funds (grants if available, other if no grants)", MIN(AK114*'Funding Allocation Parameters'!$E$8, 'Funding Allocation Parameters'!$G$8), IF('Funding Allocation Parameters'!$C$8="Complex Library Subsidy", 0, 0)))))</f>
        <v>0</v>
      </c>
      <c r="AQ114" s="177">
        <f t="shared" si="41"/>
        <v>0</v>
      </c>
      <c r="AR114" s="177">
        <f t="shared" si="42"/>
        <v>0</v>
      </c>
      <c r="AS114" s="182">
        <f t="shared" si="43"/>
        <v>1189</v>
      </c>
      <c r="AT114" s="182">
        <f t="shared" si="44"/>
        <v>953.25880000000006</v>
      </c>
      <c r="AU114" s="182">
        <f t="shared" si="45"/>
        <v>0</v>
      </c>
      <c r="AV114" s="182">
        <f t="shared" si="46"/>
        <v>1189</v>
      </c>
      <c r="AW114" s="182">
        <f t="shared" si="47"/>
        <v>953.25880000000006</v>
      </c>
      <c r="AX114" s="183">
        <f t="shared" si="48"/>
        <v>1189</v>
      </c>
      <c r="AY114" s="183">
        <f t="shared" si="49"/>
        <v>953.25880000000006</v>
      </c>
      <c r="AZ114" s="183">
        <f t="shared" si="50"/>
        <v>0</v>
      </c>
      <c r="BA114" s="183">
        <f t="shared" si="51"/>
        <v>0</v>
      </c>
      <c r="BB114" s="183">
        <f t="shared" si="52"/>
        <v>0</v>
      </c>
      <c r="BC114" s="184">
        <f t="shared" si="53"/>
        <v>1189</v>
      </c>
      <c r="BD114" s="184">
        <f t="shared" si="54"/>
        <v>0</v>
      </c>
      <c r="BE114" s="184">
        <f t="shared" si="55"/>
        <v>953.25880000000006</v>
      </c>
      <c r="BF114" s="184">
        <f t="shared" si="56"/>
        <v>0</v>
      </c>
      <c r="BG114" s="102">
        <f t="shared" si="57"/>
        <v>0</v>
      </c>
      <c r="BH114" s="102">
        <f t="shared" si="58"/>
        <v>0</v>
      </c>
      <c r="BI114" s="102">
        <f t="shared" si="59"/>
        <v>0</v>
      </c>
      <c r="BJ114" s="102">
        <f t="shared" si="60"/>
        <v>1</v>
      </c>
      <c r="BK114" s="102">
        <f t="shared" si="61"/>
        <v>0</v>
      </c>
      <c r="BL114" s="102">
        <f t="shared" si="62"/>
        <v>0</v>
      </c>
      <c r="BN114" s="102"/>
    </row>
    <row r="115" spans="1:66" x14ac:dyDescent="0.25">
      <c r="A115" s="102" t="s">
        <v>18</v>
      </c>
      <c r="B115" s="102" t="s">
        <v>8</v>
      </c>
      <c r="C115" s="102" t="s">
        <v>8</v>
      </c>
      <c r="D115" s="102" t="s">
        <v>27</v>
      </c>
      <c r="E115" s="102" t="s">
        <v>305</v>
      </c>
      <c r="F115" s="102" t="s">
        <v>306</v>
      </c>
      <c r="G115" s="102">
        <v>1.79</v>
      </c>
      <c r="H115" s="102">
        <v>1</v>
      </c>
      <c r="I115" s="102">
        <v>1</v>
      </c>
      <c r="J115" s="167">
        <f>IFERROR(H115*VLOOKUP(A115, 'Advanced Parameters'!$B$7:$G$20, 6, FALSE)*VLOOKUP(A115, 'Growth Parameters'!$B$6:$H$19, 6, FALSE), 0)</f>
        <v>1</v>
      </c>
      <c r="K115" s="167">
        <f>IFERROR(IF('Advanced Parameters'!$C$5="n",'Raw Data'!I115*VLOOKUP(A115,'Advanced Parameters'!$B$7:$G$20,6,FALSE),J115*VLOOKUP(A115,'Advanced Parameters'!$B$7:$G$20,2,FALSE))*VLOOKUP(A115, 'Growth Parameters'!$B$6:$H$19, 6, FALSE), 0)</f>
        <v>1</v>
      </c>
      <c r="L115" s="167">
        <f t="shared" si="63"/>
        <v>0</v>
      </c>
      <c r="M115" s="168">
        <f>IFERROR(IF(G115="NA","NA",IF(G115&gt;'APC Parameters'!$K$6+VLOOKUP('Raw Data'!A115, 'APC Parameters'!$H$7:$L$20, 4, FALSE), 'APC Parameters'!$L$6+VLOOKUP('Raw Data'!A115, 'APC Parameters'!$H$7:$L$20, 5, FALSE), G115*('APC Parameters'!$J$6+VLOOKUP('Raw Data'!A115, 'APC Parameters'!$H$7:$L$20, 3, FALSE))+'APC Parameters'!$I$6+VLOOKUP('Raw Data'!A115, 'APC Parameters'!$H$7:$L$20, 2, FALSE))), 0)</f>
        <v>2417.5060000000003</v>
      </c>
      <c r="N115" s="168">
        <f t="shared" si="33"/>
        <v>2417.5060000000003</v>
      </c>
      <c r="O115" s="168">
        <f>IFERROR(IF(M115="NA",VLOOKUP(D115,'Internal Calculations'!$B$10:$C$11,2,FALSE), M115)*VLOOKUP(A115, 'Growth Parameters'!$B$6:$H$19, 7, FALSE), 0)</f>
        <v>2417.5060000000003</v>
      </c>
      <c r="P115" s="177">
        <f t="shared" si="34"/>
        <v>2417.5060000000003</v>
      </c>
      <c r="Q115" s="178">
        <f>IF('Funding Allocation Parameters'!$C$5="Basic Library Subsidy", MIN(O115*('Funding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MIN($O115*(VLOOKUP(CONCATENATE($A115, 'Funding Allocation Parameters'!$I$5), 'Library Subsidy Complex'!$C$2:$J$55, 2, FALSE)), VLOOKUP(CONCATENATE($A115, 'Funding Allocation Parameters'!$I$5), 'Library Subsidy Complex'!$C$2:$J$55, 4, FALSE)), 0)))))</f>
        <v>1189</v>
      </c>
      <c r="R115" s="178">
        <f>IF('Funding Allocation Parameters'!$C$5="Basic Library Subsidy", 0, IF('Funding Allocation Parameters'!$C$5="Grant funding",MIN(O115*('Funding Allocation Parameters'!$E$5), 'Funding Allocation Parameters'!$G$5), IF('Funding Allocation Parameters'!$C$5="Other author funding", 0, IF('Funding Allocation Parameters'!$C$5="Any discretionary funds (grants if available, other if no grants)", MIN(O115*('Funding Allocation Parameters'!$E$5), 'Funding Allocation Parameters'!$G$5), IF('Funding Allocation Parameters'!$C$5="Complex Library Subsidy", 0, 0)))))</f>
        <v>0</v>
      </c>
      <c r="S115" s="178">
        <f>IF('Funding Allocation Parameters'!$C$5="Basic Library Subsidy", 0, IF('Funding Allocation Parameters'!$C$5="Grant funding", 0, IF('Funding Allocation Parameters'!$C$5="Other author funding",  MIN(O115*('Funding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5" s="178">
        <f>IF('Funding Allocation Parameters'!$C$5="Basic Library Subsidy", MIN(O115*('Funding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MIN($O115*(VLOOKUP(CONCATENATE($A115, 'Funding Allocation Parameters'!$I$5), 'Library Subsidy Complex'!$C$2:$J$55, 6, FALSE)), VLOOKUP(CONCATENATE($A115, 'Funding Allocation Parameters'!$I$5), 'Library Subsidy Complex'!$C$2:$J$55, 8, FALSE)), 0)))))</f>
        <v>1189</v>
      </c>
      <c r="U115" s="178">
        <f>IF('Funding Allocation Parameters'!$C$5="Basic Library Subsidy", 0, IF('Funding Allocation Parameters'!$C$5="Grant funding", 0, IF('Funding Allocation Parameters'!$C$5="Other author funding",  MIN(O115*('Funding Allocation Parameters'!$E$5), 'Funding Allocation Parameters'!$G$5), IF('Funding Allocation Parameters'!$C$5="Any discretionary funds (grants if available, other if no grants)", MIN(O115*('Funding Allocation Parameters'!$E$5), 'Funding Allocation Parameters'!$G$5), IF('Funding Allocation Parameters'!$C$5="Complex Library Subsidy", 0, 0)))))</f>
        <v>0</v>
      </c>
      <c r="V115" s="177">
        <f t="shared" si="35"/>
        <v>1228.5060000000003</v>
      </c>
      <c r="W115" s="177">
        <f t="shared" si="36"/>
        <v>1228.5060000000003</v>
      </c>
      <c r="X115" s="179">
        <f>IF('Funding Allocation Parameters'!$C$6="Basic Library Subsidy", MIN(V115*'Funding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MIN(V115*VLOOKUP(CONCATENATE($A115, 'Funding Allocation Parameters'!$I$6), 'Library Subsidy Complex'!$C$2:$J$55, 2, FALSE), VLOOKUP(CONCATENATE($A115, 'Funding Allocation Parameters'!$I$6), 'Library Subsidy Complex'!$C$2:$J$55, 4, FALSE)), 0)))))</f>
        <v>0</v>
      </c>
      <c r="Y115" s="179">
        <f>IF('Funding Allocation Parameters'!$C$6="Basic Library Subsidy", 0, IF('Funding Allocation Parameters'!$C$6="Grant funding",MIN(V115*'Funding Allocation Parameters'!$E$6, 'Funding Allocation Parameters'!$G$6), IF('Funding Allocation Parameters'!$C$6="Other author funding", 0, IF('Funding Allocation Parameters'!$C$6="Any discretionary funds (grants if available, other if no grants)", MIN(V115*'Funding Allocation Parameters'!$E$6, 'Funding Allocation Parameters'!$G$6), IF('Funding Allocation Parameters'!$C$6="Complex Library Subsidy", 0, 0)))))</f>
        <v>1228.5060000000003</v>
      </c>
      <c r="Z115" s="179">
        <f>IF('Funding Allocation Parameters'!$C$6="Basic Library Subsidy", 0, IF('Funding Allocation Parameters'!$C$6="Grant funding", 0, IF('Funding Allocation Parameters'!$C$6="Other author funding",  MIN(V115*'Funding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5" s="179">
        <f>IF('Funding Allocation Parameters'!$C$6="Basic Library Subsidy", MIN(W115*'Funding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MIN(W115*VLOOKUP(CONCATENATE($A115, 'Funding Allocation Parameters'!$I$6), 'Library Subsidy Complex'!$C$2:$J$55, 3, FALSE), VLOOKUP(CONCATENATE($A115, 'Funding Allocation Parameters'!$I$6), 'Library Subsidy Complex'!$C$2:$J$55, 5, FALSE)), 0)))))</f>
        <v>0</v>
      </c>
      <c r="AB115" s="179">
        <f>IF('Funding Allocation Parameters'!$C$6="Basic Library Subsidy", 0, IF('Funding Allocation Parameters'!$C$6="Grant funding", 0, IF('Funding Allocation Parameters'!$C$6="Other author funding",  MIN(W115*'Funding Allocation Parameters'!$E$6, 'Funding Allocation Parameters'!$G$6), IF('Funding Allocation Parameters'!$C$6="Any discretionary funds (grants if available, other if no grants)", MIN(W115*'Funding Allocation Parameters'!$E$6, 'Funding Allocation Parameters'!$G$6), IF('Funding Allocation Parameters'!$C$6="Complex Library Subsidy", 0, 0)))))</f>
        <v>1228.5060000000003</v>
      </c>
      <c r="AC115" s="177">
        <f t="shared" si="37"/>
        <v>0</v>
      </c>
      <c r="AD115" s="177">
        <f t="shared" si="38"/>
        <v>0</v>
      </c>
      <c r="AE115" s="180">
        <f>IF('Funding Allocation Parameters'!$C$7="Basic Library Subsidy", MIN(AC115*'Funding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MIN(AC115*VLOOKUP(CONCATENATE($A115, 'Funding Allocation Parameters'!$I$7), 'Library Subsidy Complex'!$C$2:$J$55, 2, FALSE), VLOOKUP(CONCATENATE($A115, 'Funding Allocation Parameters'!$I$7), 'Library Subsidy Complex'!$C$2:$J$55, 4, FALSE)), 0)))))</f>
        <v>0</v>
      </c>
      <c r="AF115" s="180">
        <f>IF('Funding Allocation Parameters'!$C$7="Basic Library Subsidy", 0, IF('Funding Allocation Parameters'!$C$7="Grant funding",MIN(AC115*'Funding Allocation Parameters'!$E$7, 'Funding Allocation Parameters'!$G$7), IF('Funding Allocation Parameters'!$C$7="Other author funding", 0, IF('Funding Allocation Parameters'!$C$7="Any discretionary funds (grants if available, other if no grants)", MIN(AC115*'Funding Allocation Parameters'!$E$7, 'Funding Allocation Parameters'!$G$7), IF('Funding Allocation Parameters'!$C$7="Complex Library Subsidy", 0, 0)))))</f>
        <v>0</v>
      </c>
      <c r="AG115" s="180">
        <f>IF('Funding Allocation Parameters'!$C$7="Basic Library Subsidy", 0, IF('Funding Allocation Parameters'!$C$7="Grant funding", 0, IF('Funding Allocation Parameters'!$C$7="Other author funding",  MIN(AC115*'Funding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5" s="180">
        <f>IF('Funding Allocation Parameters'!$C$7="Basic Library Subsidy", MIN(AD115*'Funding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MIN(AD115*VLOOKUP(CONCATENATE($A115, 'Funding Allocation Parameters'!$I$7), 'Library Subsidy Complex'!$C$2:$J$55, 3, FALSE), VLOOKUP(CONCATENATE($A115, 'Funding Allocation Parameters'!$I$7), 'Library Subsidy Complex'!$C$2:$J$55, 5, FALSE)), 0)))))</f>
        <v>0</v>
      </c>
      <c r="AI115" s="180">
        <f>IF('Funding Allocation Parameters'!$C$7="Basic Library Subsidy", 0, IF('Funding Allocation Parameters'!$C$7="Grant funding", 0, IF('Funding Allocation Parameters'!$C$7="Other author funding",  MIN(AD115*'Funding Allocation Parameters'!$E$7, 'Funding Allocation Parameters'!$G$7), IF('Funding Allocation Parameters'!$C$7="Any discretionary funds (grants if available, other if no grants)", MIN(AD115*'Funding Allocation Parameters'!$E$7, 'Funding Allocation Parameters'!$G$7), IF('Funding Allocation Parameters'!$C$7="Complex Library Subsidy", 0, 0)))))</f>
        <v>0</v>
      </c>
      <c r="AJ115" s="177">
        <f t="shared" si="39"/>
        <v>0</v>
      </c>
      <c r="AK115" s="177">
        <f t="shared" si="40"/>
        <v>0</v>
      </c>
      <c r="AL115" s="181">
        <f>IF('Funding Allocation Parameters'!$C$8="Basic Library Subsidy", MIN(AJ115*'Funding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MIN(AJ115*VLOOKUP(CONCATENATE($A115, 'Funding Allocation Parameters'!$I$8), 'Library Subsidy Complex'!$C$2:$J$55, 2, FALSE), VLOOKUP(CONCATENATE($A115, 'Funding Allocation Parameters'!$I$8), 'Library Subsidy Complex'!$C$2:$J$55, 4, FALSE)), 0)))))</f>
        <v>0</v>
      </c>
      <c r="AM115" s="181">
        <f>IF('Funding Allocation Parameters'!$C$8="Basic Library Subsidy", 0, IF('Funding Allocation Parameters'!$C$8="Grant funding",MIN(AJ115*'Funding Allocation Parameters'!$E$8, 'Funding Allocation Parameters'!$G$8), IF('Funding Allocation Parameters'!$C$8="Other author funding", 0, IF('Funding Allocation Parameters'!$C$8="Any discretionary funds (grants if available, other if no grants)", MIN(AJ115*'Funding Allocation Parameters'!$E$8, 'Funding Allocation Parameters'!$G$8), IF('Funding Allocation Parameters'!$C$8="Complex Library Subsidy", 0, 0)))))</f>
        <v>0</v>
      </c>
      <c r="AN115" s="181">
        <f>IF('Funding Allocation Parameters'!$C$8="Basic Library Subsidy", 0, IF('Funding Allocation Parameters'!$C$8="Grant funding", 0, IF('Funding Allocation Parameters'!$C$8="Other author funding",  MIN(AJ115*'Funding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5" s="181">
        <f>IF('Funding Allocation Parameters'!$C$8="Basic Library Subsidy", MIN(AK115*'Funding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MIN(AK115*VLOOKUP(CONCATENATE($A115, 'Funding Allocation Parameters'!$I$8), 'Library Subsidy Complex'!$C$2:$J$55, 3, FALSE), VLOOKUP(CONCATENATE($A115, 'Funding Allocation Parameters'!$I$8), 'Library Subsidy Complex'!$C$2:$J$55, 5, FALSE)), 0)))))</f>
        <v>0</v>
      </c>
      <c r="AP115" s="181">
        <f>IF('Funding Allocation Parameters'!$C$8="Basic Library Subsidy", 0, IF('Funding Allocation Parameters'!$C$8="Grant funding", 0, IF('Funding Allocation Parameters'!$C$8="Other author funding",  MIN(AK115*'Funding Allocation Parameters'!$E$8, 'Funding Allocation Parameters'!$G$8), IF('Funding Allocation Parameters'!$C$8="Any discretionary funds (grants if available, other if no grants)", MIN(AK115*'Funding Allocation Parameters'!$E$8, 'Funding Allocation Parameters'!$G$8), IF('Funding Allocation Parameters'!$C$8="Complex Library Subsidy", 0, 0)))))</f>
        <v>0</v>
      </c>
      <c r="AQ115" s="177">
        <f t="shared" si="41"/>
        <v>0</v>
      </c>
      <c r="AR115" s="177">
        <f t="shared" si="42"/>
        <v>0</v>
      </c>
      <c r="AS115" s="182">
        <f t="shared" si="43"/>
        <v>1189</v>
      </c>
      <c r="AT115" s="182">
        <f t="shared" si="44"/>
        <v>1228.5060000000003</v>
      </c>
      <c r="AU115" s="182">
        <f t="shared" si="45"/>
        <v>0</v>
      </c>
      <c r="AV115" s="182">
        <f t="shared" si="46"/>
        <v>1189</v>
      </c>
      <c r="AW115" s="182">
        <f t="shared" si="47"/>
        <v>1228.5060000000003</v>
      </c>
      <c r="AX115" s="183">
        <f t="shared" si="48"/>
        <v>1189</v>
      </c>
      <c r="AY115" s="183">
        <f t="shared" si="49"/>
        <v>1228.5060000000003</v>
      </c>
      <c r="AZ115" s="183">
        <f t="shared" si="50"/>
        <v>0</v>
      </c>
      <c r="BA115" s="183">
        <f t="shared" si="51"/>
        <v>0</v>
      </c>
      <c r="BB115" s="183">
        <f t="shared" si="52"/>
        <v>0</v>
      </c>
      <c r="BC115" s="184">
        <f t="shared" si="53"/>
        <v>1189</v>
      </c>
      <c r="BD115" s="184">
        <f t="shared" si="54"/>
        <v>0</v>
      </c>
      <c r="BE115" s="184">
        <f t="shared" si="55"/>
        <v>1228.5060000000003</v>
      </c>
      <c r="BF115" s="184">
        <f t="shared" si="56"/>
        <v>0</v>
      </c>
      <c r="BG115" s="102">
        <f t="shared" si="57"/>
        <v>0</v>
      </c>
      <c r="BH115" s="102">
        <f t="shared" si="58"/>
        <v>0</v>
      </c>
      <c r="BI115" s="102">
        <f t="shared" si="59"/>
        <v>0</v>
      </c>
      <c r="BJ115" s="102">
        <f t="shared" si="60"/>
        <v>1</v>
      </c>
      <c r="BK115" s="102">
        <f t="shared" si="61"/>
        <v>0</v>
      </c>
      <c r="BL115" s="102">
        <f t="shared" si="62"/>
        <v>0</v>
      </c>
      <c r="BN115" s="102"/>
    </row>
    <row r="116" spans="1:66" x14ac:dyDescent="0.25">
      <c r="A116" s="102" t="s">
        <v>16</v>
      </c>
      <c r="B116" s="102" t="s">
        <v>8</v>
      </c>
      <c r="C116" s="102" t="s">
        <v>8</v>
      </c>
      <c r="D116" s="102" t="s">
        <v>27</v>
      </c>
      <c r="E116" s="102" t="s">
        <v>307</v>
      </c>
      <c r="F116" s="102" t="s">
        <v>308</v>
      </c>
      <c r="G116" s="102">
        <v>1.296</v>
      </c>
      <c r="H116" s="102">
        <v>1</v>
      </c>
      <c r="I116" s="102">
        <v>1</v>
      </c>
      <c r="J116" s="167">
        <f>IFERROR(H116*VLOOKUP(A116, 'Advanced Parameters'!$B$7:$G$20, 6, FALSE)*VLOOKUP(A116, 'Growth Parameters'!$B$6:$H$19, 6, FALSE), 0)</f>
        <v>1</v>
      </c>
      <c r="K116" s="167">
        <f>IFERROR(IF('Advanced Parameters'!$C$5="n",'Raw Data'!I116*VLOOKUP(A116,'Advanced Parameters'!$B$7:$G$20,6,FALSE),J116*VLOOKUP(A116,'Advanced Parameters'!$B$7:$G$20,2,FALSE))*VLOOKUP(A116, 'Growth Parameters'!$B$6:$H$19, 6, FALSE), 0)</f>
        <v>1</v>
      </c>
      <c r="L116" s="167">
        <f t="shared" si="63"/>
        <v>0</v>
      </c>
      <c r="M116" s="168">
        <f>IFERROR(IF(G116="NA","NA",IF(G116&gt;'APC Parameters'!$K$6+VLOOKUP('Raw Data'!A116, 'APC Parameters'!$H$7:$L$20, 4, FALSE), 'APC Parameters'!$L$6+VLOOKUP('Raw Data'!A116, 'APC Parameters'!$H$7:$L$20, 5, FALSE), G116*('APC Parameters'!$J$6+VLOOKUP('Raw Data'!A116, 'APC Parameters'!$H$7:$L$20, 3, FALSE))+'APC Parameters'!$I$6+VLOOKUP('Raw Data'!A116, 'APC Parameters'!$H$7:$L$20, 2, FALSE))), 0)</f>
        <v>2067.0623999999998</v>
      </c>
      <c r="N116" s="168">
        <f t="shared" si="33"/>
        <v>2067.0623999999998</v>
      </c>
      <c r="O116" s="168">
        <f>IFERROR(IF(M116="NA",VLOOKUP(D116,'Internal Calculations'!$B$10:$C$11,2,FALSE), M116)*VLOOKUP(A116, 'Growth Parameters'!$B$6:$H$19, 7, FALSE), 0)</f>
        <v>2067.0623999999998</v>
      </c>
      <c r="P116" s="177">
        <f t="shared" si="34"/>
        <v>2067.0623999999998</v>
      </c>
      <c r="Q116" s="178">
        <f>IF('Funding Allocation Parameters'!$C$5="Basic Library Subsidy", MIN(O116*('Funding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MIN($O116*(VLOOKUP(CONCATENATE($A116, 'Funding Allocation Parameters'!$I$5), 'Library Subsidy Complex'!$C$2:$J$55, 2, FALSE)), VLOOKUP(CONCATENATE($A116, 'Funding Allocation Parameters'!$I$5), 'Library Subsidy Complex'!$C$2:$J$55, 4, FALSE)), 0)))))</f>
        <v>1189</v>
      </c>
      <c r="R116" s="178">
        <f>IF('Funding Allocation Parameters'!$C$5="Basic Library Subsidy", 0, IF('Funding Allocation Parameters'!$C$5="Grant funding",MIN(O116*('Funding Allocation Parameters'!$E$5), 'Funding Allocation Parameters'!$G$5), IF('Funding Allocation Parameters'!$C$5="Other author funding", 0, IF('Funding Allocation Parameters'!$C$5="Any discretionary funds (grants if available, other if no grants)", MIN(O116*('Funding Allocation Parameters'!$E$5), 'Funding Allocation Parameters'!$G$5), IF('Funding Allocation Parameters'!$C$5="Complex Library Subsidy", 0, 0)))))</f>
        <v>0</v>
      </c>
      <c r="S116" s="178">
        <f>IF('Funding Allocation Parameters'!$C$5="Basic Library Subsidy", 0, IF('Funding Allocation Parameters'!$C$5="Grant funding", 0, IF('Funding Allocation Parameters'!$C$5="Other author funding",  MIN(O116*('Funding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6" s="178">
        <f>IF('Funding Allocation Parameters'!$C$5="Basic Library Subsidy", MIN(O116*('Funding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MIN($O116*(VLOOKUP(CONCATENATE($A116, 'Funding Allocation Parameters'!$I$5), 'Library Subsidy Complex'!$C$2:$J$55, 6, FALSE)), VLOOKUP(CONCATENATE($A116, 'Funding Allocation Parameters'!$I$5), 'Library Subsidy Complex'!$C$2:$J$55, 8, FALSE)), 0)))))</f>
        <v>1189</v>
      </c>
      <c r="U116" s="178">
        <f>IF('Funding Allocation Parameters'!$C$5="Basic Library Subsidy", 0, IF('Funding Allocation Parameters'!$C$5="Grant funding", 0, IF('Funding Allocation Parameters'!$C$5="Other author funding",  MIN(O116*('Funding Allocation Parameters'!$E$5), 'Funding Allocation Parameters'!$G$5), IF('Funding Allocation Parameters'!$C$5="Any discretionary funds (grants if available, other if no grants)", MIN(O116*('Funding Allocation Parameters'!$E$5), 'Funding Allocation Parameters'!$G$5), IF('Funding Allocation Parameters'!$C$5="Complex Library Subsidy", 0, 0)))))</f>
        <v>0</v>
      </c>
      <c r="V116" s="177">
        <f t="shared" si="35"/>
        <v>878.0623999999998</v>
      </c>
      <c r="W116" s="177">
        <f t="shared" si="36"/>
        <v>878.0623999999998</v>
      </c>
      <c r="X116" s="179">
        <f>IF('Funding Allocation Parameters'!$C$6="Basic Library Subsidy", MIN(V116*'Funding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MIN(V116*VLOOKUP(CONCATENATE($A116, 'Funding Allocation Parameters'!$I$6), 'Library Subsidy Complex'!$C$2:$J$55, 2, FALSE), VLOOKUP(CONCATENATE($A116, 'Funding Allocation Parameters'!$I$6), 'Library Subsidy Complex'!$C$2:$J$55, 4, FALSE)), 0)))))</f>
        <v>0</v>
      </c>
      <c r="Y116" s="179">
        <f>IF('Funding Allocation Parameters'!$C$6="Basic Library Subsidy", 0, IF('Funding Allocation Parameters'!$C$6="Grant funding",MIN(V116*'Funding Allocation Parameters'!$E$6, 'Funding Allocation Parameters'!$G$6), IF('Funding Allocation Parameters'!$C$6="Other author funding", 0, IF('Funding Allocation Parameters'!$C$6="Any discretionary funds (grants if available, other if no grants)", MIN(V116*'Funding Allocation Parameters'!$E$6, 'Funding Allocation Parameters'!$G$6), IF('Funding Allocation Parameters'!$C$6="Complex Library Subsidy", 0, 0)))))</f>
        <v>878.0623999999998</v>
      </c>
      <c r="Z116" s="179">
        <f>IF('Funding Allocation Parameters'!$C$6="Basic Library Subsidy", 0, IF('Funding Allocation Parameters'!$C$6="Grant funding", 0, IF('Funding Allocation Parameters'!$C$6="Other author funding",  MIN(V116*'Funding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6" s="179">
        <f>IF('Funding Allocation Parameters'!$C$6="Basic Library Subsidy", MIN(W116*'Funding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MIN(W116*VLOOKUP(CONCATENATE($A116, 'Funding Allocation Parameters'!$I$6), 'Library Subsidy Complex'!$C$2:$J$55, 3, FALSE), VLOOKUP(CONCATENATE($A116, 'Funding Allocation Parameters'!$I$6), 'Library Subsidy Complex'!$C$2:$J$55, 5, FALSE)), 0)))))</f>
        <v>0</v>
      </c>
      <c r="AB116" s="179">
        <f>IF('Funding Allocation Parameters'!$C$6="Basic Library Subsidy", 0, IF('Funding Allocation Parameters'!$C$6="Grant funding", 0, IF('Funding Allocation Parameters'!$C$6="Other author funding",  MIN(W116*'Funding Allocation Parameters'!$E$6, 'Funding Allocation Parameters'!$G$6), IF('Funding Allocation Parameters'!$C$6="Any discretionary funds (grants if available, other if no grants)", MIN(W116*'Funding Allocation Parameters'!$E$6, 'Funding Allocation Parameters'!$G$6), IF('Funding Allocation Parameters'!$C$6="Complex Library Subsidy", 0, 0)))))</f>
        <v>878.0623999999998</v>
      </c>
      <c r="AC116" s="177">
        <f t="shared" si="37"/>
        <v>0</v>
      </c>
      <c r="AD116" s="177">
        <f t="shared" si="38"/>
        <v>0</v>
      </c>
      <c r="AE116" s="180">
        <f>IF('Funding Allocation Parameters'!$C$7="Basic Library Subsidy", MIN(AC116*'Funding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MIN(AC116*VLOOKUP(CONCATENATE($A116, 'Funding Allocation Parameters'!$I$7), 'Library Subsidy Complex'!$C$2:$J$55, 2, FALSE), VLOOKUP(CONCATENATE($A116, 'Funding Allocation Parameters'!$I$7), 'Library Subsidy Complex'!$C$2:$J$55, 4, FALSE)), 0)))))</f>
        <v>0</v>
      </c>
      <c r="AF116" s="180">
        <f>IF('Funding Allocation Parameters'!$C$7="Basic Library Subsidy", 0, IF('Funding Allocation Parameters'!$C$7="Grant funding",MIN(AC116*'Funding Allocation Parameters'!$E$7, 'Funding Allocation Parameters'!$G$7), IF('Funding Allocation Parameters'!$C$7="Other author funding", 0, IF('Funding Allocation Parameters'!$C$7="Any discretionary funds (grants if available, other if no grants)", MIN(AC116*'Funding Allocation Parameters'!$E$7, 'Funding Allocation Parameters'!$G$7), IF('Funding Allocation Parameters'!$C$7="Complex Library Subsidy", 0, 0)))))</f>
        <v>0</v>
      </c>
      <c r="AG116" s="180">
        <f>IF('Funding Allocation Parameters'!$C$7="Basic Library Subsidy", 0, IF('Funding Allocation Parameters'!$C$7="Grant funding", 0, IF('Funding Allocation Parameters'!$C$7="Other author funding",  MIN(AC116*'Funding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6" s="180">
        <f>IF('Funding Allocation Parameters'!$C$7="Basic Library Subsidy", MIN(AD116*'Funding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MIN(AD116*VLOOKUP(CONCATENATE($A116, 'Funding Allocation Parameters'!$I$7), 'Library Subsidy Complex'!$C$2:$J$55, 3, FALSE), VLOOKUP(CONCATENATE($A116, 'Funding Allocation Parameters'!$I$7), 'Library Subsidy Complex'!$C$2:$J$55, 5, FALSE)), 0)))))</f>
        <v>0</v>
      </c>
      <c r="AI116" s="180">
        <f>IF('Funding Allocation Parameters'!$C$7="Basic Library Subsidy", 0, IF('Funding Allocation Parameters'!$C$7="Grant funding", 0, IF('Funding Allocation Parameters'!$C$7="Other author funding",  MIN(AD116*'Funding Allocation Parameters'!$E$7, 'Funding Allocation Parameters'!$G$7), IF('Funding Allocation Parameters'!$C$7="Any discretionary funds (grants if available, other if no grants)", MIN(AD116*'Funding Allocation Parameters'!$E$7, 'Funding Allocation Parameters'!$G$7), IF('Funding Allocation Parameters'!$C$7="Complex Library Subsidy", 0, 0)))))</f>
        <v>0</v>
      </c>
      <c r="AJ116" s="177">
        <f t="shared" si="39"/>
        <v>0</v>
      </c>
      <c r="AK116" s="177">
        <f t="shared" si="40"/>
        <v>0</v>
      </c>
      <c r="AL116" s="181">
        <f>IF('Funding Allocation Parameters'!$C$8="Basic Library Subsidy", MIN(AJ116*'Funding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MIN(AJ116*VLOOKUP(CONCATENATE($A116, 'Funding Allocation Parameters'!$I$8), 'Library Subsidy Complex'!$C$2:$J$55, 2, FALSE), VLOOKUP(CONCATENATE($A116, 'Funding Allocation Parameters'!$I$8), 'Library Subsidy Complex'!$C$2:$J$55, 4, FALSE)), 0)))))</f>
        <v>0</v>
      </c>
      <c r="AM116" s="181">
        <f>IF('Funding Allocation Parameters'!$C$8="Basic Library Subsidy", 0, IF('Funding Allocation Parameters'!$C$8="Grant funding",MIN(AJ116*'Funding Allocation Parameters'!$E$8, 'Funding Allocation Parameters'!$G$8), IF('Funding Allocation Parameters'!$C$8="Other author funding", 0, IF('Funding Allocation Parameters'!$C$8="Any discretionary funds (grants if available, other if no grants)", MIN(AJ116*'Funding Allocation Parameters'!$E$8, 'Funding Allocation Parameters'!$G$8), IF('Funding Allocation Parameters'!$C$8="Complex Library Subsidy", 0, 0)))))</f>
        <v>0</v>
      </c>
      <c r="AN116" s="181">
        <f>IF('Funding Allocation Parameters'!$C$8="Basic Library Subsidy", 0, IF('Funding Allocation Parameters'!$C$8="Grant funding", 0, IF('Funding Allocation Parameters'!$C$8="Other author funding",  MIN(AJ116*'Funding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6" s="181">
        <f>IF('Funding Allocation Parameters'!$C$8="Basic Library Subsidy", MIN(AK116*'Funding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MIN(AK116*VLOOKUP(CONCATENATE($A116, 'Funding Allocation Parameters'!$I$8), 'Library Subsidy Complex'!$C$2:$J$55, 3, FALSE), VLOOKUP(CONCATENATE($A116, 'Funding Allocation Parameters'!$I$8), 'Library Subsidy Complex'!$C$2:$J$55, 5, FALSE)), 0)))))</f>
        <v>0</v>
      </c>
      <c r="AP116" s="181">
        <f>IF('Funding Allocation Parameters'!$C$8="Basic Library Subsidy", 0, IF('Funding Allocation Parameters'!$C$8="Grant funding", 0, IF('Funding Allocation Parameters'!$C$8="Other author funding",  MIN(AK116*'Funding Allocation Parameters'!$E$8, 'Funding Allocation Parameters'!$G$8), IF('Funding Allocation Parameters'!$C$8="Any discretionary funds (grants if available, other if no grants)", MIN(AK116*'Funding Allocation Parameters'!$E$8, 'Funding Allocation Parameters'!$G$8), IF('Funding Allocation Parameters'!$C$8="Complex Library Subsidy", 0, 0)))))</f>
        <v>0</v>
      </c>
      <c r="AQ116" s="177">
        <f t="shared" si="41"/>
        <v>0</v>
      </c>
      <c r="AR116" s="177">
        <f t="shared" si="42"/>
        <v>0</v>
      </c>
      <c r="AS116" s="182">
        <f t="shared" si="43"/>
        <v>1189</v>
      </c>
      <c r="AT116" s="182">
        <f t="shared" si="44"/>
        <v>878.0623999999998</v>
      </c>
      <c r="AU116" s="182">
        <f t="shared" si="45"/>
        <v>0</v>
      </c>
      <c r="AV116" s="182">
        <f t="shared" si="46"/>
        <v>1189</v>
      </c>
      <c r="AW116" s="182">
        <f t="shared" si="47"/>
        <v>878.0623999999998</v>
      </c>
      <c r="AX116" s="183">
        <f t="shared" si="48"/>
        <v>1189</v>
      </c>
      <c r="AY116" s="183">
        <f t="shared" si="49"/>
        <v>878.0623999999998</v>
      </c>
      <c r="AZ116" s="183">
        <f t="shared" si="50"/>
        <v>0</v>
      </c>
      <c r="BA116" s="183">
        <f t="shared" si="51"/>
        <v>0</v>
      </c>
      <c r="BB116" s="183">
        <f t="shared" si="52"/>
        <v>0</v>
      </c>
      <c r="BC116" s="184">
        <f t="shared" si="53"/>
        <v>1189</v>
      </c>
      <c r="BD116" s="184">
        <f t="shared" si="54"/>
        <v>0</v>
      </c>
      <c r="BE116" s="184">
        <f t="shared" si="55"/>
        <v>878.0623999999998</v>
      </c>
      <c r="BF116" s="184">
        <f t="shared" si="56"/>
        <v>0</v>
      </c>
      <c r="BG116" s="102">
        <f t="shared" si="57"/>
        <v>0</v>
      </c>
      <c r="BH116" s="102">
        <f t="shared" si="58"/>
        <v>0</v>
      </c>
      <c r="BI116" s="102">
        <f t="shared" si="59"/>
        <v>0</v>
      </c>
      <c r="BJ116" s="102">
        <f t="shared" si="60"/>
        <v>1</v>
      </c>
      <c r="BK116" s="102">
        <f t="shared" si="61"/>
        <v>0</v>
      </c>
      <c r="BL116" s="102">
        <f t="shared" si="62"/>
        <v>0</v>
      </c>
      <c r="BN116" s="102"/>
    </row>
    <row r="117" spans="1:66" x14ac:dyDescent="0.25">
      <c r="A117" s="102" t="s">
        <v>23</v>
      </c>
      <c r="B117" s="102" t="s">
        <v>15</v>
      </c>
      <c r="C117" s="102" t="s">
        <v>8</v>
      </c>
      <c r="D117" s="102" t="s">
        <v>27</v>
      </c>
      <c r="E117" s="102" t="s">
        <v>311</v>
      </c>
      <c r="F117" s="102" t="s">
        <v>312</v>
      </c>
      <c r="G117" s="102" t="s">
        <v>9</v>
      </c>
      <c r="H117" s="102">
        <v>1</v>
      </c>
      <c r="I117" s="102">
        <v>0</v>
      </c>
      <c r="J117" s="167">
        <f>IFERROR(H117*VLOOKUP(A117, 'Advanced Parameters'!$B$7:$G$20, 6, FALSE)*VLOOKUP(A117, 'Growth Parameters'!$B$6:$H$19, 6, FALSE), 0)</f>
        <v>1</v>
      </c>
      <c r="K117" s="167">
        <f>IFERROR(IF('Advanced Parameters'!$C$5="n",'Raw Data'!I117*VLOOKUP(A117,'Advanced Parameters'!$B$7:$G$20,6,FALSE),J117*VLOOKUP(A117,'Advanced Parameters'!$B$7:$G$20,2,FALSE))*VLOOKUP(A117, 'Growth Parameters'!$B$6:$H$19, 6, FALSE), 0)</f>
        <v>0</v>
      </c>
      <c r="L117" s="167">
        <f t="shared" si="63"/>
        <v>1</v>
      </c>
      <c r="M117" s="168" t="str">
        <f>IFERROR(IF(G117="NA","NA",IF(G117&gt;'APC Parameters'!$K$6+VLOOKUP('Raw Data'!A117, 'APC Parameters'!$H$7:$L$20, 4, FALSE), 'APC Parameters'!$L$6+VLOOKUP('Raw Data'!A117, 'APC Parameters'!$H$7:$L$20, 5, FALSE), G117*('APC Parameters'!$J$6+VLOOKUP('Raw Data'!A117, 'APC Parameters'!$H$7:$L$20, 3, FALSE))+'APC Parameters'!$I$6+VLOOKUP('Raw Data'!A117, 'APC Parameters'!$H$7:$L$20, 2, FALSE))), 0)</f>
        <v>NA</v>
      </c>
      <c r="N117" s="168" t="str">
        <f t="shared" si="33"/>
        <v>NA</v>
      </c>
      <c r="O117" s="168">
        <f>IFERROR(IF(M117="NA",VLOOKUP(D117,'Internal Calculations'!$B$10:$C$11,2,FALSE), M117)*VLOOKUP(A117, 'Growth Parameters'!$B$6:$H$19, 7, FALSE), 0)</f>
        <v>2278.6764150234731</v>
      </c>
      <c r="P117" s="177">
        <f t="shared" si="34"/>
        <v>2278.6764150234731</v>
      </c>
      <c r="Q117" s="178">
        <f>IF('Funding Allocation Parameters'!$C$5="Basic Library Subsidy", MIN(O117*('Funding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MIN($O117*(VLOOKUP(CONCATENATE($A117, 'Funding Allocation Parameters'!$I$5), 'Library Subsidy Complex'!$C$2:$J$55, 2, FALSE)), VLOOKUP(CONCATENATE($A117, 'Funding Allocation Parameters'!$I$5), 'Library Subsidy Complex'!$C$2:$J$55, 4, FALSE)), 0)))))</f>
        <v>1189</v>
      </c>
      <c r="R117" s="178">
        <f>IF('Funding Allocation Parameters'!$C$5="Basic Library Subsidy", 0, IF('Funding Allocation Parameters'!$C$5="Grant funding",MIN(O117*('Funding Allocation Parameters'!$E$5), 'Funding Allocation Parameters'!$G$5), IF('Funding Allocation Parameters'!$C$5="Other author funding", 0, IF('Funding Allocation Parameters'!$C$5="Any discretionary funds (grants if available, other if no grants)", MIN(O117*('Funding Allocation Parameters'!$E$5), 'Funding Allocation Parameters'!$G$5), IF('Funding Allocation Parameters'!$C$5="Complex Library Subsidy", 0, 0)))))</f>
        <v>0</v>
      </c>
      <c r="S117" s="178">
        <f>IF('Funding Allocation Parameters'!$C$5="Basic Library Subsidy", 0, IF('Funding Allocation Parameters'!$C$5="Grant funding", 0, IF('Funding Allocation Parameters'!$C$5="Other author funding",  MIN(O117*('Funding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7" s="178">
        <f>IF('Funding Allocation Parameters'!$C$5="Basic Library Subsidy", MIN(O117*('Funding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MIN($O117*(VLOOKUP(CONCATENATE($A117, 'Funding Allocation Parameters'!$I$5), 'Library Subsidy Complex'!$C$2:$J$55, 6, FALSE)), VLOOKUP(CONCATENATE($A117, 'Funding Allocation Parameters'!$I$5), 'Library Subsidy Complex'!$C$2:$J$55, 8, FALSE)), 0)))))</f>
        <v>1189</v>
      </c>
      <c r="U117" s="178">
        <f>IF('Funding Allocation Parameters'!$C$5="Basic Library Subsidy", 0, IF('Funding Allocation Parameters'!$C$5="Grant funding", 0, IF('Funding Allocation Parameters'!$C$5="Other author funding",  MIN(O117*('Funding Allocation Parameters'!$E$5), 'Funding Allocation Parameters'!$G$5), IF('Funding Allocation Parameters'!$C$5="Any discretionary funds (grants if available, other if no grants)", MIN(O117*('Funding Allocation Parameters'!$E$5), 'Funding Allocation Parameters'!$G$5), IF('Funding Allocation Parameters'!$C$5="Complex Library Subsidy", 0, 0)))))</f>
        <v>0</v>
      </c>
      <c r="V117" s="177">
        <f t="shared" si="35"/>
        <v>1089.6764150234731</v>
      </c>
      <c r="W117" s="177">
        <f t="shared" si="36"/>
        <v>1089.6764150234731</v>
      </c>
      <c r="X117" s="179">
        <f>IF('Funding Allocation Parameters'!$C$6="Basic Library Subsidy", MIN(V117*'Funding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MIN(V117*VLOOKUP(CONCATENATE($A117, 'Funding Allocation Parameters'!$I$6), 'Library Subsidy Complex'!$C$2:$J$55, 2, FALSE), VLOOKUP(CONCATENATE($A117, 'Funding Allocation Parameters'!$I$6), 'Library Subsidy Complex'!$C$2:$J$55, 4, FALSE)), 0)))))</f>
        <v>0</v>
      </c>
      <c r="Y117" s="179">
        <f>IF('Funding Allocation Parameters'!$C$6="Basic Library Subsidy", 0, IF('Funding Allocation Parameters'!$C$6="Grant funding",MIN(V117*'Funding Allocation Parameters'!$E$6, 'Funding Allocation Parameters'!$G$6), IF('Funding Allocation Parameters'!$C$6="Other author funding", 0, IF('Funding Allocation Parameters'!$C$6="Any discretionary funds (grants if available, other if no grants)", MIN(V117*'Funding Allocation Parameters'!$E$6, 'Funding Allocation Parameters'!$G$6), IF('Funding Allocation Parameters'!$C$6="Complex Library Subsidy", 0, 0)))))</f>
        <v>1089.6764150234731</v>
      </c>
      <c r="Z117" s="179">
        <f>IF('Funding Allocation Parameters'!$C$6="Basic Library Subsidy", 0, IF('Funding Allocation Parameters'!$C$6="Grant funding", 0, IF('Funding Allocation Parameters'!$C$6="Other author funding",  MIN(V117*'Funding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7" s="179">
        <f>IF('Funding Allocation Parameters'!$C$6="Basic Library Subsidy", MIN(W117*'Funding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MIN(W117*VLOOKUP(CONCATENATE($A117, 'Funding Allocation Parameters'!$I$6), 'Library Subsidy Complex'!$C$2:$J$55, 3, FALSE), VLOOKUP(CONCATENATE($A117, 'Funding Allocation Parameters'!$I$6), 'Library Subsidy Complex'!$C$2:$J$55, 5, FALSE)), 0)))))</f>
        <v>0</v>
      </c>
      <c r="AB117" s="179">
        <f>IF('Funding Allocation Parameters'!$C$6="Basic Library Subsidy", 0, IF('Funding Allocation Parameters'!$C$6="Grant funding", 0, IF('Funding Allocation Parameters'!$C$6="Other author funding",  MIN(W117*'Funding Allocation Parameters'!$E$6, 'Funding Allocation Parameters'!$G$6), IF('Funding Allocation Parameters'!$C$6="Any discretionary funds (grants if available, other if no grants)", MIN(W117*'Funding Allocation Parameters'!$E$6, 'Funding Allocation Parameters'!$G$6), IF('Funding Allocation Parameters'!$C$6="Complex Library Subsidy", 0, 0)))))</f>
        <v>1089.6764150234731</v>
      </c>
      <c r="AC117" s="177">
        <f t="shared" si="37"/>
        <v>0</v>
      </c>
      <c r="AD117" s="177">
        <f t="shared" si="38"/>
        <v>0</v>
      </c>
      <c r="AE117" s="180">
        <f>IF('Funding Allocation Parameters'!$C$7="Basic Library Subsidy", MIN(AC117*'Funding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MIN(AC117*VLOOKUP(CONCATENATE($A117, 'Funding Allocation Parameters'!$I$7), 'Library Subsidy Complex'!$C$2:$J$55, 2, FALSE), VLOOKUP(CONCATENATE($A117, 'Funding Allocation Parameters'!$I$7), 'Library Subsidy Complex'!$C$2:$J$55, 4, FALSE)), 0)))))</f>
        <v>0</v>
      </c>
      <c r="AF117" s="180">
        <f>IF('Funding Allocation Parameters'!$C$7="Basic Library Subsidy", 0, IF('Funding Allocation Parameters'!$C$7="Grant funding",MIN(AC117*'Funding Allocation Parameters'!$E$7, 'Funding Allocation Parameters'!$G$7), IF('Funding Allocation Parameters'!$C$7="Other author funding", 0, IF('Funding Allocation Parameters'!$C$7="Any discretionary funds (grants if available, other if no grants)", MIN(AC117*'Funding Allocation Parameters'!$E$7, 'Funding Allocation Parameters'!$G$7), IF('Funding Allocation Parameters'!$C$7="Complex Library Subsidy", 0, 0)))))</f>
        <v>0</v>
      </c>
      <c r="AG117" s="180">
        <f>IF('Funding Allocation Parameters'!$C$7="Basic Library Subsidy", 0, IF('Funding Allocation Parameters'!$C$7="Grant funding", 0, IF('Funding Allocation Parameters'!$C$7="Other author funding",  MIN(AC117*'Funding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7" s="180">
        <f>IF('Funding Allocation Parameters'!$C$7="Basic Library Subsidy", MIN(AD117*'Funding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MIN(AD117*VLOOKUP(CONCATENATE($A117, 'Funding Allocation Parameters'!$I$7), 'Library Subsidy Complex'!$C$2:$J$55, 3, FALSE), VLOOKUP(CONCATENATE($A117, 'Funding Allocation Parameters'!$I$7), 'Library Subsidy Complex'!$C$2:$J$55, 5, FALSE)), 0)))))</f>
        <v>0</v>
      </c>
      <c r="AI117" s="180">
        <f>IF('Funding Allocation Parameters'!$C$7="Basic Library Subsidy", 0, IF('Funding Allocation Parameters'!$C$7="Grant funding", 0, IF('Funding Allocation Parameters'!$C$7="Other author funding",  MIN(AD117*'Funding Allocation Parameters'!$E$7, 'Funding Allocation Parameters'!$G$7), IF('Funding Allocation Parameters'!$C$7="Any discretionary funds (grants if available, other if no grants)", MIN(AD117*'Funding Allocation Parameters'!$E$7, 'Funding Allocation Parameters'!$G$7), IF('Funding Allocation Parameters'!$C$7="Complex Library Subsidy", 0, 0)))))</f>
        <v>0</v>
      </c>
      <c r="AJ117" s="177">
        <f t="shared" si="39"/>
        <v>0</v>
      </c>
      <c r="AK117" s="177">
        <f t="shared" si="40"/>
        <v>0</v>
      </c>
      <c r="AL117" s="181">
        <f>IF('Funding Allocation Parameters'!$C$8="Basic Library Subsidy", MIN(AJ117*'Funding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MIN(AJ117*VLOOKUP(CONCATENATE($A117, 'Funding Allocation Parameters'!$I$8), 'Library Subsidy Complex'!$C$2:$J$55, 2, FALSE), VLOOKUP(CONCATENATE($A117, 'Funding Allocation Parameters'!$I$8), 'Library Subsidy Complex'!$C$2:$J$55, 4, FALSE)), 0)))))</f>
        <v>0</v>
      </c>
      <c r="AM117" s="181">
        <f>IF('Funding Allocation Parameters'!$C$8="Basic Library Subsidy", 0, IF('Funding Allocation Parameters'!$C$8="Grant funding",MIN(AJ117*'Funding Allocation Parameters'!$E$8, 'Funding Allocation Parameters'!$G$8), IF('Funding Allocation Parameters'!$C$8="Other author funding", 0, IF('Funding Allocation Parameters'!$C$8="Any discretionary funds (grants if available, other if no grants)", MIN(AJ117*'Funding Allocation Parameters'!$E$8, 'Funding Allocation Parameters'!$G$8), IF('Funding Allocation Parameters'!$C$8="Complex Library Subsidy", 0, 0)))))</f>
        <v>0</v>
      </c>
      <c r="AN117" s="181">
        <f>IF('Funding Allocation Parameters'!$C$8="Basic Library Subsidy", 0, IF('Funding Allocation Parameters'!$C$8="Grant funding", 0, IF('Funding Allocation Parameters'!$C$8="Other author funding",  MIN(AJ117*'Funding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7" s="181">
        <f>IF('Funding Allocation Parameters'!$C$8="Basic Library Subsidy", MIN(AK117*'Funding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MIN(AK117*VLOOKUP(CONCATENATE($A117, 'Funding Allocation Parameters'!$I$8), 'Library Subsidy Complex'!$C$2:$J$55, 3, FALSE), VLOOKUP(CONCATENATE($A117, 'Funding Allocation Parameters'!$I$8), 'Library Subsidy Complex'!$C$2:$J$55, 5, FALSE)), 0)))))</f>
        <v>0</v>
      </c>
      <c r="AP117" s="181">
        <f>IF('Funding Allocation Parameters'!$C$8="Basic Library Subsidy", 0, IF('Funding Allocation Parameters'!$C$8="Grant funding", 0, IF('Funding Allocation Parameters'!$C$8="Other author funding",  MIN(AK117*'Funding Allocation Parameters'!$E$8, 'Funding Allocation Parameters'!$G$8), IF('Funding Allocation Parameters'!$C$8="Any discretionary funds (grants if available, other if no grants)", MIN(AK117*'Funding Allocation Parameters'!$E$8, 'Funding Allocation Parameters'!$G$8), IF('Funding Allocation Parameters'!$C$8="Complex Library Subsidy", 0, 0)))))</f>
        <v>0</v>
      </c>
      <c r="AQ117" s="177">
        <f t="shared" si="41"/>
        <v>0</v>
      </c>
      <c r="AR117" s="177">
        <f t="shared" si="42"/>
        <v>0</v>
      </c>
      <c r="AS117" s="182">
        <f t="shared" si="43"/>
        <v>1189</v>
      </c>
      <c r="AT117" s="182">
        <f t="shared" si="44"/>
        <v>1089.6764150234731</v>
      </c>
      <c r="AU117" s="182">
        <f t="shared" si="45"/>
        <v>0</v>
      </c>
      <c r="AV117" s="182">
        <f t="shared" si="46"/>
        <v>1189</v>
      </c>
      <c r="AW117" s="182">
        <f t="shared" si="47"/>
        <v>1089.6764150234731</v>
      </c>
      <c r="AX117" s="183">
        <f t="shared" si="48"/>
        <v>0</v>
      </c>
      <c r="AY117" s="183">
        <f t="shared" si="49"/>
        <v>0</v>
      </c>
      <c r="AZ117" s="183">
        <f t="shared" si="50"/>
        <v>0</v>
      </c>
      <c r="BA117" s="183">
        <f t="shared" si="51"/>
        <v>1189</v>
      </c>
      <c r="BB117" s="183">
        <f t="shared" si="52"/>
        <v>1089.6764150234731</v>
      </c>
      <c r="BC117" s="184">
        <f t="shared" si="53"/>
        <v>1189</v>
      </c>
      <c r="BD117" s="184">
        <f t="shared" si="54"/>
        <v>0</v>
      </c>
      <c r="BE117" s="184">
        <f t="shared" si="55"/>
        <v>0</v>
      </c>
      <c r="BF117" s="184">
        <f t="shared" si="56"/>
        <v>1089.6764150234731</v>
      </c>
      <c r="BG117" s="102">
        <f t="shared" si="57"/>
        <v>0</v>
      </c>
      <c r="BH117" s="102">
        <f t="shared" si="58"/>
        <v>0</v>
      </c>
      <c r="BI117" s="102">
        <f t="shared" si="59"/>
        <v>0</v>
      </c>
      <c r="BJ117" s="102">
        <f t="shared" si="60"/>
        <v>0</v>
      </c>
      <c r="BK117" s="102">
        <f t="shared" si="61"/>
        <v>1</v>
      </c>
      <c r="BL117" s="102">
        <f t="shared" si="62"/>
        <v>0</v>
      </c>
      <c r="BN117" s="102"/>
    </row>
    <row r="118" spans="1:66" x14ac:dyDescent="0.25">
      <c r="A118" s="102" t="s">
        <v>19</v>
      </c>
      <c r="B118" s="102" t="s">
        <v>8</v>
      </c>
      <c r="C118" s="102" t="s">
        <v>8</v>
      </c>
      <c r="D118" s="102" t="s">
        <v>27</v>
      </c>
      <c r="E118" s="102" t="s">
        <v>313</v>
      </c>
      <c r="F118" s="102" t="s">
        <v>314</v>
      </c>
      <c r="G118" s="102">
        <v>2.5720000000000001</v>
      </c>
      <c r="H118" s="102">
        <v>1</v>
      </c>
      <c r="I118" s="102">
        <v>1</v>
      </c>
      <c r="J118" s="167">
        <f>IFERROR(H118*VLOOKUP(A118, 'Advanced Parameters'!$B$7:$G$20, 6, FALSE)*VLOOKUP(A118, 'Growth Parameters'!$B$6:$H$19, 6, FALSE), 0)</f>
        <v>1</v>
      </c>
      <c r="K118" s="167">
        <f>IFERROR(IF('Advanced Parameters'!$C$5="n",'Raw Data'!I118*VLOOKUP(A118,'Advanced Parameters'!$B$7:$G$20,6,FALSE),J118*VLOOKUP(A118,'Advanced Parameters'!$B$7:$G$20,2,FALSE))*VLOOKUP(A118, 'Growth Parameters'!$B$6:$H$19, 6, FALSE), 0)</f>
        <v>1</v>
      </c>
      <c r="L118" s="167">
        <f t="shared" si="63"/>
        <v>0</v>
      </c>
      <c r="M118" s="168">
        <f>IFERROR(IF(G118="NA","NA",IF(G118&gt;'APC Parameters'!$K$6+VLOOKUP('Raw Data'!A118, 'APC Parameters'!$H$7:$L$20, 4, FALSE), 'APC Parameters'!$L$6+VLOOKUP('Raw Data'!A118, 'APC Parameters'!$H$7:$L$20, 5, FALSE), G118*('APC Parameters'!$J$6+VLOOKUP('Raw Data'!A118, 'APC Parameters'!$H$7:$L$20, 3, FALSE))+'APC Parameters'!$I$6+VLOOKUP('Raw Data'!A118, 'APC Parameters'!$H$7:$L$20, 2, FALSE))), 0)</f>
        <v>2972.2568000000001</v>
      </c>
      <c r="N118" s="168">
        <f t="shared" si="33"/>
        <v>2972.2568000000001</v>
      </c>
      <c r="O118" s="168">
        <f>IFERROR(IF(M118="NA",VLOOKUP(D118,'Internal Calculations'!$B$10:$C$11,2,FALSE), M118)*VLOOKUP(A118, 'Growth Parameters'!$B$6:$H$19, 7, FALSE), 0)</f>
        <v>2972.2568000000001</v>
      </c>
      <c r="P118" s="177">
        <f t="shared" si="34"/>
        <v>2972.2568000000001</v>
      </c>
      <c r="Q118" s="178">
        <f>IF('Funding Allocation Parameters'!$C$5="Basic Library Subsidy", MIN(O118*('Funding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MIN($O118*(VLOOKUP(CONCATENATE($A118, 'Funding Allocation Parameters'!$I$5), 'Library Subsidy Complex'!$C$2:$J$55, 2, FALSE)), VLOOKUP(CONCATENATE($A118, 'Funding Allocation Parameters'!$I$5), 'Library Subsidy Complex'!$C$2:$J$55, 4, FALSE)), 0)))))</f>
        <v>1189</v>
      </c>
      <c r="R118" s="178">
        <f>IF('Funding Allocation Parameters'!$C$5="Basic Library Subsidy", 0, IF('Funding Allocation Parameters'!$C$5="Grant funding",MIN(O118*('Funding Allocation Parameters'!$E$5), 'Funding Allocation Parameters'!$G$5), IF('Funding Allocation Parameters'!$C$5="Other author funding", 0, IF('Funding Allocation Parameters'!$C$5="Any discretionary funds (grants if available, other if no grants)", MIN(O118*('Funding Allocation Parameters'!$E$5), 'Funding Allocation Parameters'!$G$5), IF('Funding Allocation Parameters'!$C$5="Complex Library Subsidy", 0, 0)))))</f>
        <v>0</v>
      </c>
      <c r="S118" s="178">
        <f>IF('Funding Allocation Parameters'!$C$5="Basic Library Subsidy", 0, IF('Funding Allocation Parameters'!$C$5="Grant funding", 0, IF('Funding Allocation Parameters'!$C$5="Other author funding",  MIN(O118*('Funding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8" s="178">
        <f>IF('Funding Allocation Parameters'!$C$5="Basic Library Subsidy", MIN(O118*('Funding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MIN($O118*(VLOOKUP(CONCATENATE($A118, 'Funding Allocation Parameters'!$I$5), 'Library Subsidy Complex'!$C$2:$J$55, 6, FALSE)), VLOOKUP(CONCATENATE($A118, 'Funding Allocation Parameters'!$I$5), 'Library Subsidy Complex'!$C$2:$J$55, 8, FALSE)), 0)))))</f>
        <v>1189</v>
      </c>
      <c r="U118" s="178">
        <f>IF('Funding Allocation Parameters'!$C$5="Basic Library Subsidy", 0, IF('Funding Allocation Parameters'!$C$5="Grant funding", 0, IF('Funding Allocation Parameters'!$C$5="Other author funding",  MIN(O118*('Funding Allocation Parameters'!$E$5), 'Funding Allocation Parameters'!$G$5), IF('Funding Allocation Parameters'!$C$5="Any discretionary funds (grants if available, other if no grants)", MIN(O118*('Funding Allocation Parameters'!$E$5), 'Funding Allocation Parameters'!$G$5), IF('Funding Allocation Parameters'!$C$5="Complex Library Subsidy", 0, 0)))))</f>
        <v>0</v>
      </c>
      <c r="V118" s="177">
        <f t="shared" si="35"/>
        <v>1783.2568000000001</v>
      </c>
      <c r="W118" s="177">
        <f t="shared" si="36"/>
        <v>1783.2568000000001</v>
      </c>
      <c r="X118" s="179">
        <f>IF('Funding Allocation Parameters'!$C$6="Basic Library Subsidy", MIN(V118*'Funding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MIN(V118*VLOOKUP(CONCATENATE($A118, 'Funding Allocation Parameters'!$I$6), 'Library Subsidy Complex'!$C$2:$J$55, 2, FALSE), VLOOKUP(CONCATENATE($A118, 'Funding Allocation Parameters'!$I$6), 'Library Subsidy Complex'!$C$2:$J$55, 4, FALSE)), 0)))))</f>
        <v>0</v>
      </c>
      <c r="Y118" s="179">
        <f>IF('Funding Allocation Parameters'!$C$6="Basic Library Subsidy", 0, IF('Funding Allocation Parameters'!$C$6="Grant funding",MIN(V118*'Funding Allocation Parameters'!$E$6, 'Funding Allocation Parameters'!$G$6), IF('Funding Allocation Parameters'!$C$6="Other author funding", 0, IF('Funding Allocation Parameters'!$C$6="Any discretionary funds (grants if available, other if no grants)", MIN(V118*'Funding Allocation Parameters'!$E$6, 'Funding Allocation Parameters'!$G$6), IF('Funding Allocation Parameters'!$C$6="Complex Library Subsidy", 0, 0)))))</f>
        <v>1783.2568000000001</v>
      </c>
      <c r="Z118" s="179">
        <f>IF('Funding Allocation Parameters'!$C$6="Basic Library Subsidy", 0, IF('Funding Allocation Parameters'!$C$6="Grant funding", 0, IF('Funding Allocation Parameters'!$C$6="Other author funding",  MIN(V118*'Funding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8" s="179">
        <f>IF('Funding Allocation Parameters'!$C$6="Basic Library Subsidy", MIN(W118*'Funding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MIN(W118*VLOOKUP(CONCATENATE($A118, 'Funding Allocation Parameters'!$I$6), 'Library Subsidy Complex'!$C$2:$J$55, 3, FALSE), VLOOKUP(CONCATENATE($A118, 'Funding Allocation Parameters'!$I$6), 'Library Subsidy Complex'!$C$2:$J$55, 5, FALSE)), 0)))))</f>
        <v>0</v>
      </c>
      <c r="AB118" s="179">
        <f>IF('Funding Allocation Parameters'!$C$6="Basic Library Subsidy", 0, IF('Funding Allocation Parameters'!$C$6="Grant funding", 0, IF('Funding Allocation Parameters'!$C$6="Other author funding",  MIN(W118*'Funding Allocation Parameters'!$E$6, 'Funding Allocation Parameters'!$G$6), IF('Funding Allocation Parameters'!$C$6="Any discretionary funds (grants if available, other if no grants)", MIN(W118*'Funding Allocation Parameters'!$E$6, 'Funding Allocation Parameters'!$G$6), IF('Funding Allocation Parameters'!$C$6="Complex Library Subsidy", 0, 0)))))</f>
        <v>1783.2568000000001</v>
      </c>
      <c r="AC118" s="177">
        <f t="shared" si="37"/>
        <v>0</v>
      </c>
      <c r="AD118" s="177">
        <f t="shared" si="38"/>
        <v>0</v>
      </c>
      <c r="AE118" s="180">
        <f>IF('Funding Allocation Parameters'!$C$7="Basic Library Subsidy", MIN(AC118*'Funding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MIN(AC118*VLOOKUP(CONCATENATE($A118, 'Funding Allocation Parameters'!$I$7), 'Library Subsidy Complex'!$C$2:$J$55, 2, FALSE), VLOOKUP(CONCATENATE($A118, 'Funding Allocation Parameters'!$I$7), 'Library Subsidy Complex'!$C$2:$J$55, 4, FALSE)), 0)))))</f>
        <v>0</v>
      </c>
      <c r="AF118" s="180">
        <f>IF('Funding Allocation Parameters'!$C$7="Basic Library Subsidy", 0, IF('Funding Allocation Parameters'!$C$7="Grant funding",MIN(AC118*'Funding Allocation Parameters'!$E$7, 'Funding Allocation Parameters'!$G$7), IF('Funding Allocation Parameters'!$C$7="Other author funding", 0, IF('Funding Allocation Parameters'!$C$7="Any discretionary funds (grants if available, other if no grants)", MIN(AC118*'Funding Allocation Parameters'!$E$7, 'Funding Allocation Parameters'!$G$7), IF('Funding Allocation Parameters'!$C$7="Complex Library Subsidy", 0, 0)))))</f>
        <v>0</v>
      </c>
      <c r="AG118" s="180">
        <f>IF('Funding Allocation Parameters'!$C$7="Basic Library Subsidy", 0, IF('Funding Allocation Parameters'!$C$7="Grant funding", 0, IF('Funding Allocation Parameters'!$C$7="Other author funding",  MIN(AC118*'Funding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8" s="180">
        <f>IF('Funding Allocation Parameters'!$C$7="Basic Library Subsidy", MIN(AD118*'Funding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MIN(AD118*VLOOKUP(CONCATENATE($A118, 'Funding Allocation Parameters'!$I$7), 'Library Subsidy Complex'!$C$2:$J$55, 3, FALSE), VLOOKUP(CONCATENATE($A118, 'Funding Allocation Parameters'!$I$7), 'Library Subsidy Complex'!$C$2:$J$55, 5, FALSE)), 0)))))</f>
        <v>0</v>
      </c>
      <c r="AI118" s="180">
        <f>IF('Funding Allocation Parameters'!$C$7="Basic Library Subsidy", 0, IF('Funding Allocation Parameters'!$C$7="Grant funding", 0, IF('Funding Allocation Parameters'!$C$7="Other author funding",  MIN(AD118*'Funding Allocation Parameters'!$E$7, 'Funding Allocation Parameters'!$G$7), IF('Funding Allocation Parameters'!$C$7="Any discretionary funds (grants if available, other if no grants)", MIN(AD118*'Funding Allocation Parameters'!$E$7, 'Funding Allocation Parameters'!$G$7), IF('Funding Allocation Parameters'!$C$7="Complex Library Subsidy", 0, 0)))))</f>
        <v>0</v>
      </c>
      <c r="AJ118" s="177">
        <f t="shared" si="39"/>
        <v>0</v>
      </c>
      <c r="AK118" s="177">
        <f t="shared" si="40"/>
        <v>0</v>
      </c>
      <c r="AL118" s="181">
        <f>IF('Funding Allocation Parameters'!$C$8="Basic Library Subsidy", MIN(AJ118*'Funding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MIN(AJ118*VLOOKUP(CONCATENATE($A118, 'Funding Allocation Parameters'!$I$8), 'Library Subsidy Complex'!$C$2:$J$55, 2, FALSE), VLOOKUP(CONCATENATE($A118, 'Funding Allocation Parameters'!$I$8), 'Library Subsidy Complex'!$C$2:$J$55, 4, FALSE)), 0)))))</f>
        <v>0</v>
      </c>
      <c r="AM118" s="181">
        <f>IF('Funding Allocation Parameters'!$C$8="Basic Library Subsidy", 0, IF('Funding Allocation Parameters'!$C$8="Grant funding",MIN(AJ118*'Funding Allocation Parameters'!$E$8, 'Funding Allocation Parameters'!$G$8), IF('Funding Allocation Parameters'!$C$8="Other author funding", 0, IF('Funding Allocation Parameters'!$C$8="Any discretionary funds (grants if available, other if no grants)", MIN(AJ118*'Funding Allocation Parameters'!$E$8, 'Funding Allocation Parameters'!$G$8), IF('Funding Allocation Parameters'!$C$8="Complex Library Subsidy", 0, 0)))))</f>
        <v>0</v>
      </c>
      <c r="AN118" s="181">
        <f>IF('Funding Allocation Parameters'!$C$8="Basic Library Subsidy", 0, IF('Funding Allocation Parameters'!$C$8="Grant funding", 0, IF('Funding Allocation Parameters'!$C$8="Other author funding",  MIN(AJ118*'Funding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8" s="181">
        <f>IF('Funding Allocation Parameters'!$C$8="Basic Library Subsidy", MIN(AK118*'Funding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MIN(AK118*VLOOKUP(CONCATENATE($A118, 'Funding Allocation Parameters'!$I$8), 'Library Subsidy Complex'!$C$2:$J$55, 3, FALSE), VLOOKUP(CONCATENATE($A118, 'Funding Allocation Parameters'!$I$8), 'Library Subsidy Complex'!$C$2:$J$55, 5, FALSE)), 0)))))</f>
        <v>0</v>
      </c>
      <c r="AP118" s="181">
        <f>IF('Funding Allocation Parameters'!$C$8="Basic Library Subsidy", 0, IF('Funding Allocation Parameters'!$C$8="Grant funding", 0, IF('Funding Allocation Parameters'!$C$8="Other author funding",  MIN(AK118*'Funding Allocation Parameters'!$E$8, 'Funding Allocation Parameters'!$G$8), IF('Funding Allocation Parameters'!$C$8="Any discretionary funds (grants if available, other if no grants)", MIN(AK118*'Funding Allocation Parameters'!$E$8, 'Funding Allocation Parameters'!$G$8), IF('Funding Allocation Parameters'!$C$8="Complex Library Subsidy", 0, 0)))))</f>
        <v>0</v>
      </c>
      <c r="AQ118" s="177">
        <f t="shared" si="41"/>
        <v>0</v>
      </c>
      <c r="AR118" s="177">
        <f t="shared" si="42"/>
        <v>0</v>
      </c>
      <c r="AS118" s="182">
        <f t="shared" si="43"/>
        <v>1189</v>
      </c>
      <c r="AT118" s="182">
        <f t="shared" si="44"/>
        <v>1783.2568000000001</v>
      </c>
      <c r="AU118" s="182">
        <f t="shared" si="45"/>
        <v>0</v>
      </c>
      <c r="AV118" s="182">
        <f t="shared" si="46"/>
        <v>1189</v>
      </c>
      <c r="AW118" s="182">
        <f t="shared" si="47"/>
        <v>1783.2568000000001</v>
      </c>
      <c r="AX118" s="183">
        <f t="shared" si="48"/>
        <v>1189</v>
      </c>
      <c r="AY118" s="183">
        <f t="shared" si="49"/>
        <v>1783.2568000000001</v>
      </c>
      <c r="AZ118" s="183">
        <f t="shared" si="50"/>
        <v>0</v>
      </c>
      <c r="BA118" s="183">
        <f t="shared" si="51"/>
        <v>0</v>
      </c>
      <c r="BB118" s="183">
        <f t="shared" si="52"/>
        <v>0</v>
      </c>
      <c r="BC118" s="184">
        <f t="shared" si="53"/>
        <v>1189</v>
      </c>
      <c r="BD118" s="184">
        <f t="shared" si="54"/>
        <v>0</v>
      </c>
      <c r="BE118" s="184">
        <f t="shared" si="55"/>
        <v>1783.2568000000001</v>
      </c>
      <c r="BF118" s="184">
        <f t="shared" si="56"/>
        <v>0</v>
      </c>
      <c r="BG118" s="102">
        <f t="shared" si="57"/>
        <v>0</v>
      </c>
      <c r="BH118" s="102">
        <f t="shared" si="58"/>
        <v>0</v>
      </c>
      <c r="BI118" s="102">
        <f t="shared" si="59"/>
        <v>0</v>
      </c>
      <c r="BJ118" s="102">
        <f t="shared" si="60"/>
        <v>1</v>
      </c>
      <c r="BK118" s="102">
        <f t="shared" si="61"/>
        <v>0</v>
      </c>
      <c r="BL118" s="102">
        <f t="shared" si="62"/>
        <v>0</v>
      </c>
      <c r="BN118" s="102"/>
    </row>
    <row r="119" spans="1:66" x14ac:dyDescent="0.25">
      <c r="A119" s="102" t="s">
        <v>13</v>
      </c>
      <c r="B119" s="102" t="s">
        <v>8</v>
      </c>
      <c r="C119" s="102" t="s">
        <v>8</v>
      </c>
      <c r="D119" s="102" t="s">
        <v>27</v>
      </c>
      <c r="E119" s="102" t="s">
        <v>315</v>
      </c>
      <c r="F119" s="102" t="s">
        <v>316</v>
      </c>
      <c r="G119" s="102">
        <v>1.6579999999999999</v>
      </c>
      <c r="H119" s="102">
        <v>1</v>
      </c>
      <c r="I119" s="102">
        <v>1</v>
      </c>
      <c r="J119" s="167">
        <f>IFERROR(H119*VLOOKUP(A119, 'Advanced Parameters'!$B$7:$G$20, 6, FALSE)*VLOOKUP(A119, 'Growth Parameters'!$B$6:$H$19, 6, FALSE), 0)</f>
        <v>1</v>
      </c>
      <c r="K119" s="167">
        <f>IFERROR(IF('Advanced Parameters'!$C$5="n",'Raw Data'!I119*VLOOKUP(A119,'Advanced Parameters'!$B$7:$G$20,6,FALSE),J119*VLOOKUP(A119,'Advanced Parameters'!$B$7:$G$20,2,FALSE))*VLOOKUP(A119, 'Growth Parameters'!$B$6:$H$19, 6, FALSE), 0)</f>
        <v>1</v>
      </c>
      <c r="L119" s="167">
        <f t="shared" si="63"/>
        <v>0</v>
      </c>
      <c r="M119" s="168">
        <f>IFERROR(IF(G119="NA","NA",IF(G119&gt;'APC Parameters'!$K$6+VLOOKUP('Raw Data'!A119, 'APC Parameters'!$H$7:$L$20, 4, FALSE), 'APC Parameters'!$L$6+VLOOKUP('Raw Data'!A119, 'APC Parameters'!$H$7:$L$20, 5, FALSE), G119*('APC Parameters'!$J$6+VLOOKUP('Raw Data'!A119, 'APC Parameters'!$H$7:$L$20, 3, FALSE))+'APC Parameters'!$I$6+VLOOKUP('Raw Data'!A119, 'APC Parameters'!$H$7:$L$20, 2, FALSE))), 0)</f>
        <v>2323.8652000000002</v>
      </c>
      <c r="N119" s="168">
        <f t="shared" si="33"/>
        <v>2323.8652000000002</v>
      </c>
      <c r="O119" s="168">
        <f>IFERROR(IF(M119="NA",VLOOKUP(D119,'Internal Calculations'!$B$10:$C$11,2,FALSE), M119)*VLOOKUP(A119, 'Growth Parameters'!$B$6:$H$19, 7, FALSE), 0)</f>
        <v>2323.8652000000002</v>
      </c>
      <c r="P119" s="177">
        <f t="shared" si="34"/>
        <v>2323.8652000000002</v>
      </c>
      <c r="Q119" s="178">
        <f>IF('Funding Allocation Parameters'!$C$5="Basic Library Subsidy", MIN(O119*('Funding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MIN($O119*(VLOOKUP(CONCATENATE($A119, 'Funding Allocation Parameters'!$I$5), 'Library Subsidy Complex'!$C$2:$J$55, 2, FALSE)), VLOOKUP(CONCATENATE($A119, 'Funding Allocation Parameters'!$I$5), 'Library Subsidy Complex'!$C$2:$J$55, 4, FALSE)), 0)))))</f>
        <v>1189</v>
      </c>
      <c r="R119" s="178">
        <f>IF('Funding Allocation Parameters'!$C$5="Basic Library Subsidy", 0, IF('Funding Allocation Parameters'!$C$5="Grant funding",MIN(O119*('Funding Allocation Parameters'!$E$5), 'Funding Allocation Parameters'!$G$5), IF('Funding Allocation Parameters'!$C$5="Other author funding", 0, IF('Funding Allocation Parameters'!$C$5="Any discretionary funds (grants if available, other if no grants)", MIN(O119*('Funding Allocation Parameters'!$E$5), 'Funding Allocation Parameters'!$G$5), IF('Funding Allocation Parameters'!$C$5="Complex Library Subsidy", 0, 0)))))</f>
        <v>0</v>
      </c>
      <c r="S119" s="178">
        <f>IF('Funding Allocation Parameters'!$C$5="Basic Library Subsidy", 0, IF('Funding Allocation Parameters'!$C$5="Grant funding", 0, IF('Funding Allocation Parameters'!$C$5="Other author funding",  MIN(O119*('Funding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19" s="178">
        <f>IF('Funding Allocation Parameters'!$C$5="Basic Library Subsidy", MIN(O119*('Funding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MIN($O119*(VLOOKUP(CONCATENATE($A119, 'Funding Allocation Parameters'!$I$5), 'Library Subsidy Complex'!$C$2:$J$55, 6, FALSE)), VLOOKUP(CONCATENATE($A119, 'Funding Allocation Parameters'!$I$5), 'Library Subsidy Complex'!$C$2:$J$55, 8, FALSE)), 0)))))</f>
        <v>1189</v>
      </c>
      <c r="U119" s="178">
        <f>IF('Funding Allocation Parameters'!$C$5="Basic Library Subsidy", 0, IF('Funding Allocation Parameters'!$C$5="Grant funding", 0, IF('Funding Allocation Parameters'!$C$5="Other author funding",  MIN(O119*('Funding Allocation Parameters'!$E$5), 'Funding Allocation Parameters'!$G$5), IF('Funding Allocation Parameters'!$C$5="Any discretionary funds (grants if available, other if no grants)", MIN(O119*('Funding Allocation Parameters'!$E$5), 'Funding Allocation Parameters'!$G$5), IF('Funding Allocation Parameters'!$C$5="Complex Library Subsidy", 0, 0)))))</f>
        <v>0</v>
      </c>
      <c r="V119" s="177">
        <f t="shared" si="35"/>
        <v>1134.8652000000002</v>
      </c>
      <c r="W119" s="177">
        <f t="shared" si="36"/>
        <v>1134.8652000000002</v>
      </c>
      <c r="X119" s="179">
        <f>IF('Funding Allocation Parameters'!$C$6="Basic Library Subsidy", MIN(V119*'Funding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MIN(V119*VLOOKUP(CONCATENATE($A119, 'Funding Allocation Parameters'!$I$6), 'Library Subsidy Complex'!$C$2:$J$55, 2, FALSE), VLOOKUP(CONCATENATE($A119, 'Funding Allocation Parameters'!$I$6), 'Library Subsidy Complex'!$C$2:$J$55, 4, FALSE)), 0)))))</f>
        <v>0</v>
      </c>
      <c r="Y119" s="179">
        <f>IF('Funding Allocation Parameters'!$C$6="Basic Library Subsidy", 0, IF('Funding Allocation Parameters'!$C$6="Grant funding",MIN(V119*'Funding Allocation Parameters'!$E$6, 'Funding Allocation Parameters'!$G$6), IF('Funding Allocation Parameters'!$C$6="Other author funding", 0, IF('Funding Allocation Parameters'!$C$6="Any discretionary funds (grants if available, other if no grants)", MIN(V119*'Funding Allocation Parameters'!$E$6, 'Funding Allocation Parameters'!$G$6), IF('Funding Allocation Parameters'!$C$6="Complex Library Subsidy", 0, 0)))))</f>
        <v>1134.8652000000002</v>
      </c>
      <c r="Z119" s="179">
        <f>IF('Funding Allocation Parameters'!$C$6="Basic Library Subsidy", 0, IF('Funding Allocation Parameters'!$C$6="Grant funding", 0, IF('Funding Allocation Parameters'!$C$6="Other author funding",  MIN(V119*'Funding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19" s="179">
        <f>IF('Funding Allocation Parameters'!$C$6="Basic Library Subsidy", MIN(W119*'Funding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MIN(W119*VLOOKUP(CONCATENATE($A119, 'Funding Allocation Parameters'!$I$6), 'Library Subsidy Complex'!$C$2:$J$55, 3, FALSE), VLOOKUP(CONCATENATE($A119, 'Funding Allocation Parameters'!$I$6), 'Library Subsidy Complex'!$C$2:$J$55, 5, FALSE)), 0)))))</f>
        <v>0</v>
      </c>
      <c r="AB119" s="179">
        <f>IF('Funding Allocation Parameters'!$C$6="Basic Library Subsidy", 0, IF('Funding Allocation Parameters'!$C$6="Grant funding", 0, IF('Funding Allocation Parameters'!$C$6="Other author funding",  MIN(W119*'Funding Allocation Parameters'!$E$6, 'Funding Allocation Parameters'!$G$6), IF('Funding Allocation Parameters'!$C$6="Any discretionary funds (grants if available, other if no grants)", MIN(W119*'Funding Allocation Parameters'!$E$6, 'Funding Allocation Parameters'!$G$6), IF('Funding Allocation Parameters'!$C$6="Complex Library Subsidy", 0, 0)))))</f>
        <v>1134.8652000000002</v>
      </c>
      <c r="AC119" s="177">
        <f t="shared" si="37"/>
        <v>0</v>
      </c>
      <c r="AD119" s="177">
        <f t="shared" si="38"/>
        <v>0</v>
      </c>
      <c r="AE119" s="180">
        <f>IF('Funding Allocation Parameters'!$C$7="Basic Library Subsidy", MIN(AC119*'Funding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MIN(AC119*VLOOKUP(CONCATENATE($A119, 'Funding Allocation Parameters'!$I$7), 'Library Subsidy Complex'!$C$2:$J$55, 2, FALSE), VLOOKUP(CONCATENATE($A119, 'Funding Allocation Parameters'!$I$7), 'Library Subsidy Complex'!$C$2:$J$55, 4, FALSE)), 0)))))</f>
        <v>0</v>
      </c>
      <c r="AF119" s="180">
        <f>IF('Funding Allocation Parameters'!$C$7="Basic Library Subsidy", 0, IF('Funding Allocation Parameters'!$C$7="Grant funding",MIN(AC119*'Funding Allocation Parameters'!$E$7, 'Funding Allocation Parameters'!$G$7), IF('Funding Allocation Parameters'!$C$7="Other author funding", 0, IF('Funding Allocation Parameters'!$C$7="Any discretionary funds (grants if available, other if no grants)", MIN(AC119*'Funding Allocation Parameters'!$E$7, 'Funding Allocation Parameters'!$G$7), IF('Funding Allocation Parameters'!$C$7="Complex Library Subsidy", 0, 0)))))</f>
        <v>0</v>
      </c>
      <c r="AG119" s="180">
        <f>IF('Funding Allocation Parameters'!$C$7="Basic Library Subsidy", 0, IF('Funding Allocation Parameters'!$C$7="Grant funding", 0, IF('Funding Allocation Parameters'!$C$7="Other author funding",  MIN(AC119*'Funding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19" s="180">
        <f>IF('Funding Allocation Parameters'!$C$7="Basic Library Subsidy", MIN(AD119*'Funding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MIN(AD119*VLOOKUP(CONCATENATE($A119, 'Funding Allocation Parameters'!$I$7), 'Library Subsidy Complex'!$C$2:$J$55, 3, FALSE), VLOOKUP(CONCATENATE($A119, 'Funding Allocation Parameters'!$I$7), 'Library Subsidy Complex'!$C$2:$J$55, 5, FALSE)), 0)))))</f>
        <v>0</v>
      </c>
      <c r="AI119" s="180">
        <f>IF('Funding Allocation Parameters'!$C$7="Basic Library Subsidy", 0, IF('Funding Allocation Parameters'!$C$7="Grant funding", 0, IF('Funding Allocation Parameters'!$C$7="Other author funding",  MIN(AD119*'Funding Allocation Parameters'!$E$7, 'Funding Allocation Parameters'!$G$7), IF('Funding Allocation Parameters'!$C$7="Any discretionary funds (grants if available, other if no grants)", MIN(AD119*'Funding Allocation Parameters'!$E$7, 'Funding Allocation Parameters'!$G$7), IF('Funding Allocation Parameters'!$C$7="Complex Library Subsidy", 0, 0)))))</f>
        <v>0</v>
      </c>
      <c r="AJ119" s="177">
        <f t="shared" si="39"/>
        <v>0</v>
      </c>
      <c r="AK119" s="177">
        <f t="shared" si="40"/>
        <v>0</v>
      </c>
      <c r="AL119" s="181">
        <f>IF('Funding Allocation Parameters'!$C$8="Basic Library Subsidy", MIN(AJ119*'Funding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MIN(AJ119*VLOOKUP(CONCATENATE($A119, 'Funding Allocation Parameters'!$I$8), 'Library Subsidy Complex'!$C$2:$J$55, 2, FALSE), VLOOKUP(CONCATENATE($A119, 'Funding Allocation Parameters'!$I$8), 'Library Subsidy Complex'!$C$2:$J$55, 4, FALSE)), 0)))))</f>
        <v>0</v>
      </c>
      <c r="AM119" s="181">
        <f>IF('Funding Allocation Parameters'!$C$8="Basic Library Subsidy", 0, IF('Funding Allocation Parameters'!$C$8="Grant funding",MIN(AJ119*'Funding Allocation Parameters'!$E$8, 'Funding Allocation Parameters'!$G$8), IF('Funding Allocation Parameters'!$C$8="Other author funding", 0, IF('Funding Allocation Parameters'!$C$8="Any discretionary funds (grants if available, other if no grants)", MIN(AJ119*'Funding Allocation Parameters'!$E$8, 'Funding Allocation Parameters'!$G$8), IF('Funding Allocation Parameters'!$C$8="Complex Library Subsidy", 0, 0)))))</f>
        <v>0</v>
      </c>
      <c r="AN119" s="181">
        <f>IF('Funding Allocation Parameters'!$C$8="Basic Library Subsidy", 0, IF('Funding Allocation Parameters'!$C$8="Grant funding", 0, IF('Funding Allocation Parameters'!$C$8="Other author funding",  MIN(AJ119*'Funding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19" s="181">
        <f>IF('Funding Allocation Parameters'!$C$8="Basic Library Subsidy", MIN(AK119*'Funding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MIN(AK119*VLOOKUP(CONCATENATE($A119, 'Funding Allocation Parameters'!$I$8), 'Library Subsidy Complex'!$C$2:$J$55, 3, FALSE), VLOOKUP(CONCATENATE($A119, 'Funding Allocation Parameters'!$I$8), 'Library Subsidy Complex'!$C$2:$J$55, 5, FALSE)), 0)))))</f>
        <v>0</v>
      </c>
      <c r="AP119" s="181">
        <f>IF('Funding Allocation Parameters'!$C$8="Basic Library Subsidy", 0, IF('Funding Allocation Parameters'!$C$8="Grant funding", 0, IF('Funding Allocation Parameters'!$C$8="Other author funding",  MIN(AK119*'Funding Allocation Parameters'!$E$8, 'Funding Allocation Parameters'!$G$8), IF('Funding Allocation Parameters'!$C$8="Any discretionary funds (grants if available, other if no grants)", MIN(AK119*'Funding Allocation Parameters'!$E$8, 'Funding Allocation Parameters'!$G$8), IF('Funding Allocation Parameters'!$C$8="Complex Library Subsidy", 0, 0)))))</f>
        <v>0</v>
      </c>
      <c r="AQ119" s="177">
        <f t="shared" si="41"/>
        <v>0</v>
      </c>
      <c r="AR119" s="177">
        <f t="shared" si="42"/>
        <v>0</v>
      </c>
      <c r="AS119" s="182">
        <f t="shared" si="43"/>
        <v>1189</v>
      </c>
      <c r="AT119" s="182">
        <f t="shared" si="44"/>
        <v>1134.8652000000002</v>
      </c>
      <c r="AU119" s="182">
        <f t="shared" si="45"/>
        <v>0</v>
      </c>
      <c r="AV119" s="182">
        <f t="shared" si="46"/>
        <v>1189</v>
      </c>
      <c r="AW119" s="182">
        <f t="shared" si="47"/>
        <v>1134.8652000000002</v>
      </c>
      <c r="AX119" s="183">
        <f t="shared" si="48"/>
        <v>1189</v>
      </c>
      <c r="AY119" s="183">
        <f t="shared" si="49"/>
        <v>1134.8652000000002</v>
      </c>
      <c r="AZ119" s="183">
        <f t="shared" si="50"/>
        <v>0</v>
      </c>
      <c r="BA119" s="183">
        <f t="shared" si="51"/>
        <v>0</v>
      </c>
      <c r="BB119" s="183">
        <f t="shared" si="52"/>
        <v>0</v>
      </c>
      <c r="BC119" s="184">
        <f t="shared" si="53"/>
        <v>1189</v>
      </c>
      <c r="BD119" s="184">
        <f t="shared" si="54"/>
        <v>0</v>
      </c>
      <c r="BE119" s="184">
        <f t="shared" si="55"/>
        <v>1134.8652000000002</v>
      </c>
      <c r="BF119" s="184">
        <f t="shared" si="56"/>
        <v>0</v>
      </c>
      <c r="BG119" s="102">
        <f t="shared" si="57"/>
        <v>0</v>
      </c>
      <c r="BH119" s="102">
        <f t="shared" si="58"/>
        <v>0</v>
      </c>
      <c r="BI119" s="102">
        <f t="shared" si="59"/>
        <v>0</v>
      </c>
      <c r="BJ119" s="102">
        <f t="shared" si="60"/>
        <v>1</v>
      </c>
      <c r="BK119" s="102">
        <f t="shared" si="61"/>
        <v>0</v>
      </c>
      <c r="BL119" s="102">
        <f t="shared" si="62"/>
        <v>0</v>
      </c>
      <c r="BN119" s="102"/>
    </row>
    <row r="120" spans="1:66" x14ac:dyDescent="0.25">
      <c r="A120" s="102" t="s">
        <v>19</v>
      </c>
      <c r="B120" s="102" t="s">
        <v>8</v>
      </c>
      <c r="C120" s="102" t="s">
        <v>8</v>
      </c>
      <c r="D120" s="102" t="s">
        <v>27</v>
      </c>
      <c r="E120" s="102" t="s">
        <v>313</v>
      </c>
      <c r="F120" s="102" t="s">
        <v>317</v>
      </c>
      <c r="G120" s="102">
        <v>2.5720000000000001</v>
      </c>
      <c r="H120" s="102">
        <v>1</v>
      </c>
      <c r="I120" s="102">
        <v>0</v>
      </c>
      <c r="J120" s="167">
        <f>IFERROR(H120*VLOOKUP(A120, 'Advanced Parameters'!$B$7:$G$20, 6, FALSE)*VLOOKUP(A120, 'Growth Parameters'!$B$6:$H$19, 6, FALSE), 0)</f>
        <v>1</v>
      </c>
      <c r="K120" s="167">
        <f>IFERROR(IF('Advanced Parameters'!$C$5="n",'Raw Data'!I120*VLOOKUP(A120,'Advanced Parameters'!$B$7:$G$20,6,FALSE),J120*VLOOKUP(A120,'Advanced Parameters'!$B$7:$G$20,2,FALSE))*VLOOKUP(A120, 'Growth Parameters'!$B$6:$H$19, 6, FALSE), 0)</f>
        <v>0</v>
      </c>
      <c r="L120" s="167">
        <f t="shared" si="63"/>
        <v>1</v>
      </c>
      <c r="M120" s="168">
        <f>IFERROR(IF(G120="NA","NA",IF(G120&gt;'APC Parameters'!$K$6+VLOOKUP('Raw Data'!A120, 'APC Parameters'!$H$7:$L$20, 4, FALSE), 'APC Parameters'!$L$6+VLOOKUP('Raw Data'!A120, 'APC Parameters'!$H$7:$L$20, 5, FALSE), G120*('APC Parameters'!$J$6+VLOOKUP('Raw Data'!A120, 'APC Parameters'!$H$7:$L$20, 3, FALSE))+'APC Parameters'!$I$6+VLOOKUP('Raw Data'!A120, 'APC Parameters'!$H$7:$L$20, 2, FALSE))), 0)</f>
        <v>2972.2568000000001</v>
      </c>
      <c r="N120" s="168">
        <f t="shared" si="33"/>
        <v>2972.2568000000001</v>
      </c>
      <c r="O120" s="168">
        <f>IFERROR(IF(M120="NA",VLOOKUP(D120,'Internal Calculations'!$B$10:$C$11,2,FALSE), M120)*VLOOKUP(A120, 'Growth Parameters'!$B$6:$H$19, 7, FALSE), 0)</f>
        <v>2972.2568000000001</v>
      </c>
      <c r="P120" s="177">
        <f t="shared" si="34"/>
        <v>2972.2568000000001</v>
      </c>
      <c r="Q120" s="178">
        <f>IF('Funding Allocation Parameters'!$C$5="Basic Library Subsidy", MIN(O120*('Funding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MIN($O120*(VLOOKUP(CONCATENATE($A120, 'Funding Allocation Parameters'!$I$5), 'Library Subsidy Complex'!$C$2:$J$55, 2, FALSE)), VLOOKUP(CONCATENATE($A120, 'Funding Allocation Parameters'!$I$5), 'Library Subsidy Complex'!$C$2:$J$55, 4, FALSE)), 0)))))</f>
        <v>1189</v>
      </c>
      <c r="R120" s="178">
        <f>IF('Funding Allocation Parameters'!$C$5="Basic Library Subsidy", 0, IF('Funding Allocation Parameters'!$C$5="Grant funding",MIN(O120*('Funding Allocation Parameters'!$E$5), 'Funding Allocation Parameters'!$G$5), IF('Funding Allocation Parameters'!$C$5="Other author funding", 0, IF('Funding Allocation Parameters'!$C$5="Any discretionary funds (grants if available, other if no grants)", MIN(O120*('Funding Allocation Parameters'!$E$5), 'Funding Allocation Parameters'!$G$5), IF('Funding Allocation Parameters'!$C$5="Complex Library Subsidy", 0, 0)))))</f>
        <v>0</v>
      </c>
      <c r="S120" s="178">
        <f>IF('Funding Allocation Parameters'!$C$5="Basic Library Subsidy", 0, IF('Funding Allocation Parameters'!$C$5="Grant funding", 0, IF('Funding Allocation Parameters'!$C$5="Other author funding",  MIN(O120*('Funding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0" s="178">
        <f>IF('Funding Allocation Parameters'!$C$5="Basic Library Subsidy", MIN(O120*('Funding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MIN($O120*(VLOOKUP(CONCATENATE($A120, 'Funding Allocation Parameters'!$I$5), 'Library Subsidy Complex'!$C$2:$J$55, 6, FALSE)), VLOOKUP(CONCATENATE($A120, 'Funding Allocation Parameters'!$I$5), 'Library Subsidy Complex'!$C$2:$J$55, 8, FALSE)), 0)))))</f>
        <v>1189</v>
      </c>
      <c r="U120" s="178">
        <f>IF('Funding Allocation Parameters'!$C$5="Basic Library Subsidy", 0, IF('Funding Allocation Parameters'!$C$5="Grant funding", 0, IF('Funding Allocation Parameters'!$C$5="Other author funding",  MIN(O120*('Funding Allocation Parameters'!$E$5), 'Funding Allocation Parameters'!$G$5), IF('Funding Allocation Parameters'!$C$5="Any discretionary funds (grants if available, other if no grants)", MIN(O120*('Funding Allocation Parameters'!$E$5), 'Funding Allocation Parameters'!$G$5), IF('Funding Allocation Parameters'!$C$5="Complex Library Subsidy", 0, 0)))))</f>
        <v>0</v>
      </c>
      <c r="V120" s="177">
        <f t="shared" si="35"/>
        <v>1783.2568000000001</v>
      </c>
      <c r="W120" s="177">
        <f t="shared" si="36"/>
        <v>1783.2568000000001</v>
      </c>
      <c r="X120" s="179">
        <f>IF('Funding Allocation Parameters'!$C$6="Basic Library Subsidy", MIN(V120*'Funding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MIN(V120*VLOOKUP(CONCATENATE($A120, 'Funding Allocation Parameters'!$I$6), 'Library Subsidy Complex'!$C$2:$J$55, 2, FALSE), VLOOKUP(CONCATENATE($A120, 'Funding Allocation Parameters'!$I$6), 'Library Subsidy Complex'!$C$2:$J$55, 4, FALSE)), 0)))))</f>
        <v>0</v>
      </c>
      <c r="Y120" s="179">
        <f>IF('Funding Allocation Parameters'!$C$6="Basic Library Subsidy", 0, IF('Funding Allocation Parameters'!$C$6="Grant funding",MIN(V120*'Funding Allocation Parameters'!$E$6, 'Funding Allocation Parameters'!$G$6), IF('Funding Allocation Parameters'!$C$6="Other author funding", 0, IF('Funding Allocation Parameters'!$C$6="Any discretionary funds (grants if available, other if no grants)", MIN(V120*'Funding Allocation Parameters'!$E$6, 'Funding Allocation Parameters'!$G$6), IF('Funding Allocation Parameters'!$C$6="Complex Library Subsidy", 0, 0)))))</f>
        <v>1783.2568000000001</v>
      </c>
      <c r="Z120" s="179">
        <f>IF('Funding Allocation Parameters'!$C$6="Basic Library Subsidy", 0, IF('Funding Allocation Parameters'!$C$6="Grant funding", 0, IF('Funding Allocation Parameters'!$C$6="Other author funding",  MIN(V120*'Funding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0" s="179">
        <f>IF('Funding Allocation Parameters'!$C$6="Basic Library Subsidy", MIN(W120*'Funding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MIN(W120*VLOOKUP(CONCATENATE($A120, 'Funding Allocation Parameters'!$I$6), 'Library Subsidy Complex'!$C$2:$J$55, 3, FALSE), VLOOKUP(CONCATENATE($A120, 'Funding Allocation Parameters'!$I$6), 'Library Subsidy Complex'!$C$2:$J$55, 5, FALSE)), 0)))))</f>
        <v>0</v>
      </c>
      <c r="AB120" s="179">
        <f>IF('Funding Allocation Parameters'!$C$6="Basic Library Subsidy", 0, IF('Funding Allocation Parameters'!$C$6="Grant funding", 0, IF('Funding Allocation Parameters'!$C$6="Other author funding",  MIN(W120*'Funding Allocation Parameters'!$E$6, 'Funding Allocation Parameters'!$G$6), IF('Funding Allocation Parameters'!$C$6="Any discretionary funds (grants if available, other if no grants)", MIN(W120*'Funding Allocation Parameters'!$E$6, 'Funding Allocation Parameters'!$G$6), IF('Funding Allocation Parameters'!$C$6="Complex Library Subsidy", 0, 0)))))</f>
        <v>1783.2568000000001</v>
      </c>
      <c r="AC120" s="177">
        <f t="shared" si="37"/>
        <v>0</v>
      </c>
      <c r="AD120" s="177">
        <f t="shared" si="38"/>
        <v>0</v>
      </c>
      <c r="AE120" s="180">
        <f>IF('Funding Allocation Parameters'!$C$7="Basic Library Subsidy", MIN(AC120*'Funding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MIN(AC120*VLOOKUP(CONCATENATE($A120, 'Funding Allocation Parameters'!$I$7), 'Library Subsidy Complex'!$C$2:$J$55, 2, FALSE), VLOOKUP(CONCATENATE($A120, 'Funding Allocation Parameters'!$I$7), 'Library Subsidy Complex'!$C$2:$J$55, 4, FALSE)), 0)))))</f>
        <v>0</v>
      </c>
      <c r="AF120" s="180">
        <f>IF('Funding Allocation Parameters'!$C$7="Basic Library Subsidy", 0, IF('Funding Allocation Parameters'!$C$7="Grant funding",MIN(AC120*'Funding Allocation Parameters'!$E$7, 'Funding Allocation Parameters'!$G$7), IF('Funding Allocation Parameters'!$C$7="Other author funding", 0, IF('Funding Allocation Parameters'!$C$7="Any discretionary funds (grants if available, other if no grants)", MIN(AC120*'Funding Allocation Parameters'!$E$7, 'Funding Allocation Parameters'!$G$7), IF('Funding Allocation Parameters'!$C$7="Complex Library Subsidy", 0, 0)))))</f>
        <v>0</v>
      </c>
      <c r="AG120" s="180">
        <f>IF('Funding Allocation Parameters'!$C$7="Basic Library Subsidy", 0, IF('Funding Allocation Parameters'!$C$7="Grant funding", 0, IF('Funding Allocation Parameters'!$C$7="Other author funding",  MIN(AC120*'Funding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0" s="180">
        <f>IF('Funding Allocation Parameters'!$C$7="Basic Library Subsidy", MIN(AD120*'Funding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MIN(AD120*VLOOKUP(CONCATENATE($A120, 'Funding Allocation Parameters'!$I$7), 'Library Subsidy Complex'!$C$2:$J$55, 3, FALSE), VLOOKUP(CONCATENATE($A120, 'Funding Allocation Parameters'!$I$7), 'Library Subsidy Complex'!$C$2:$J$55, 5, FALSE)), 0)))))</f>
        <v>0</v>
      </c>
      <c r="AI120" s="180">
        <f>IF('Funding Allocation Parameters'!$C$7="Basic Library Subsidy", 0, IF('Funding Allocation Parameters'!$C$7="Grant funding", 0, IF('Funding Allocation Parameters'!$C$7="Other author funding",  MIN(AD120*'Funding Allocation Parameters'!$E$7, 'Funding Allocation Parameters'!$G$7), IF('Funding Allocation Parameters'!$C$7="Any discretionary funds (grants if available, other if no grants)", MIN(AD120*'Funding Allocation Parameters'!$E$7, 'Funding Allocation Parameters'!$G$7), IF('Funding Allocation Parameters'!$C$7="Complex Library Subsidy", 0, 0)))))</f>
        <v>0</v>
      </c>
      <c r="AJ120" s="177">
        <f t="shared" si="39"/>
        <v>0</v>
      </c>
      <c r="AK120" s="177">
        <f t="shared" si="40"/>
        <v>0</v>
      </c>
      <c r="AL120" s="181">
        <f>IF('Funding Allocation Parameters'!$C$8="Basic Library Subsidy", MIN(AJ120*'Funding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MIN(AJ120*VLOOKUP(CONCATENATE($A120, 'Funding Allocation Parameters'!$I$8), 'Library Subsidy Complex'!$C$2:$J$55, 2, FALSE), VLOOKUP(CONCATENATE($A120, 'Funding Allocation Parameters'!$I$8), 'Library Subsidy Complex'!$C$2:$J$55, 4, FALSE)), 0)))))</f>
        <v>0</v>
      </c>
      <c r="AM120" s="181">
        <f>IF('Funding Allocation Parameters'!$C$8="Basic Library Subsidy", 0, IF('Funding Allocation Parameters'!$C$8="Grant funding",MIN(AJ120*'Funding Allocation Parameters'!$E$8, 'Funding Allocation Parameters'!$G$8), IF('Funding Allocation Parameters'!$C$8="Other author funding", 0, IF('Funding Allocation Parameters'!$C$8="Any discretionary funds (grants if available, other if no grants)", MIN(AJ120*'Funding Allocation Parameters'!$E$8, 'Funding Allocation Parameters'!$G$8), IF('Funding Allocation Parameters'!$C$8="Complex Library Subsidy", 0, 0)))))</f>
        <v>0</v>
      </c>
      <c r="AN120" s="181">
        <f>IF('Funding Allocation Parameters'!$C$8="Basic Library Subsidy", 0, IF('Funding Allocation Parameters'!$C$8="Grant funding", 0, IF('Funding Allocation Parameters'!$C$8="Other author funding",  MIN(AJ120*'Funding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0" s="181">
        <f>IF('Funding Allocation Parameters'!$C$8="Basic Library Subsidy", MIN(AK120*'Funding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MIN(AK120*VLOOKUP(CONCATENATE($A120, 'Funding Allocation Parameters'!$I$8), 'Library Subsidy Complex'!$C$2:$J$55, 3, FALSE), VLOOKUP(CONCATENATE($A120, 'Funding Allocation Parameters'!$I$8), 'Library Subsidy Complex'!$C$2:$J$55, 5, FALSE)), 0)))))</f>
        <v>0</v>
      </c>
      <c r="AP120" s="181">
        <f>IF('Funding Allocation Parameters'!$C$8="Basic Library Subsidy", 0, IF('Funding Allocation Parameters'!$C$8="Grant funding", 0, IF('Funding Allocation Parameters'!$C$8="Other author funding",  MIN(AK120*'Funding Allocation Parameters'!$E$8, 'Funding Allocation Parameters'!$G$8), IF('Funding Allocation Parameters'!$C$8="Any discretionary funds (grants if available, other if no grants)", MIN(AK120*'Funding Allocation Parameters'!$E$8, 'Funding Allocation Parameters'!$G$8), IF('Funding Allocation Parameters'!$C$8="Complex Library Subsidy", 0, 0)))))</f>
        <v>0</v>
      </c>
      <c r="AQ120" s="177">
        <f t="shared" si="41"/>
        <v>0</v>
      </c>
      <c r="AR120" s="177">
        <f t="shared" si="42"/>
        <v>0</v>
      </c>
      <c r="AS120" s="182">
        <f t="shared" si="43"/>
        <v>1189</v>
      </c>
      <c r="AT120" s="182">
        <f t="shared" si="44"/>
        <v>1783.2568000000001</v>
      </c>
      <c r="AU120" s="182">
        <f t="shared" si="45"/>
        <v>0</v>
      </c>
      <c r="AV120" s="182">
        <f t="shared" si="46"/>
        <v>1189</v>
      </c>
      <c r="AW120" s="182">
        <f t="shared" si="47"/>
        <v>1783.2568000000001</v>
      </c>
      <c r="AX120" s="183">
        <f t="shared" si="48"/>
        <v>0</v>
      </c>
      <c r="AY120" s="183">
        <f t="shared" si="49"/>
        <v>0</v>
      </c>
      <c r="AZ120" s="183">
        <f t="shared" si="50"/>
        <v>0</v>
      </c>
      <c r="BA120" s="183">
        <f t="shared" si="51"/>
        <v>1189</v>
      </c>
      <c r="BB120" s="183">
        <f t="shared" si="52"/>
        <v>1783.2568000000001</v>
      </c>
      <c r="BC120" s="184">
        <f t="shared" si="53"/>
        <v>1189</v>
      </c>
      <c r="BD120" s="184">
        <f t="shared" si="54"/>
        <v>0</v>
      </c>
      <c r="BE120" s="184">
        <f t="shared" si="55"/>
        <v>0</v>
      </c>
      <c r="BF120" s="184">
        <f t="shared" si="56"/>
        <v>1783.2568000000001</v>
      </c>
      <c r="BG120" s="102">
        <f t="shared" si="57"/>
        <v>0</v>
      </c>
      <c r="BH120" s="102">
        <f t="shared" si="58"/>
        <v>0</v>
      </c>
      <c r="BI120" s="102">
        <f t="shared" si="59"/>
        <v>0</v>
      </c>
      <c r="BJ120" s="102">
        <f t="shared" si="60"/>
        <v>0</v>
      </c>
      <c r="BK120" s="102">
        <f t="shared" si="61"/>
        <v>1</v>
      </c>
      <c r="BL120" s="102">
        <f t="shared" si="62"/>
        <v>0</v>
      </c>
      <c r="BN120" s="102"/>
    </row>
    <row r="121" spans="1:66" x14ac:dyDescent="0.25">
      <c r="A121" s="102" t="s">
        <v>16</v>
      </c>
      <c r="B121" s="102" t="s">
        <v>8</v>
      </c>
      <c r="C121" s="102" t="s">
        <v>8</v>
      </c>
      <c r="D121" s="102" t="s">
        <v>27</v>
      </c>
      <c r="E121" s="102" t="s">
        <v>268</v>
      </c>
      <c r="F121" s="102" t="s">
        <v>318</v>
      </c>
      <c r="G121" s="102">
        <v>0.73099999999999998</v>
      </c>
      <c r="H121" s="102">
        <v>1</v>
      </c>
      <c r="I121" s="102">
        <v>1</v>
      </c>
      <c r="J121" s="167">
        <f>IFERROR(H121*VLOOKUP(A121, 'Advanced Parameters'!$B$7:$G$20, 6, FALSE)*VLOOKUP(A121, 'Growth Parameters'!$B$6:$H$19, 6, FALSE), 0)</f>
        <v>1</v>
      </c>
      <c r="K121" s="167">
        <f>IFERROR(IF('Advanced Parameters'!$C$5="n",'Raw Data'!I121*VLOOKUP(A121,'Advanced Parameters'!$B$7:$G$20,6,FALSE),J121*VLOOKUP(A121,'Advanced Parameters'!$B$7:$G$20,2,FALSE))*VLOOKUP(A121, 'Growth Parameters'!$B$6:$H$19, 6, FALSE), 0)</f>
        <v>1</v>
      </c>
      <c r="L121" s="167">
        <f t="shared" si="63"/>
        <v>0</v>
      </c>
      <c r="M121" s="168">
        <f>IFERROR(IF(G121="NA","NA",IF(G121&gt;'APC Parameters'!$K$6+VLOOKUP('Raw Data'!A121, 'APC Parameters'!$H$7:$L$20, 4, FALSE), 'APC Parameters'!$L$6+VLOOKUP('Raw Data'!A121, 'APC Parameters'!$H$7:$L$20, 5, FALSE), G121*('APC Parameters'!$J$6+VLOOKUP('Raw Data'!A121, 'APC Parameters'!$H$7:$L$20, 3, FALSE))+'APC Parameters'!$I$6+VLOOKUP('Raw Data'!A121, 'APC Parameters'!$H$7:$L$20, 2, FALSE))), 0)</f>
        <v>1666.2514000000001</v>
      </c>
      <c r="N121" s="168">
        <f t="shared" si="33"/>
        <v>1666.2514000000001</v>
      </c>
      <c r="O121" s="168">
        <f>IFERROR(IF(M121="NA",VLOOKUP(D121,'Internal Calculations'!$B$10:$C$11,2,FALSE), M121)*VLOOKUP(A121, 'Growth Parameters'!$B$6:$H$19, 7, FALSE), 0)</f>
        <v>1666.2514000000001</v>
      </c>
      <c r="P121" s="177">
        <f t="shared" si="34"/>
        <v>1666.2514000000001</v>
      </c>
      <c r="Q121" s="178">
        <f>IF('Funding Allocation Parameters'!$C$5="Basic Library Subsidy", MIN(O121*('Funding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MIN($O121*(VLOOKUP(CONCATENATE($A121, 'Funding Allocation Parameters'!$I$5), 'Library Subsidy Complex'!$C$2:$J$55, 2, FALSE)), VLOOKUP(CONCATENATE($A121, 'Funding Allocation Parameters'!$I$5), 'Library Subsidy Complex'!$C$2:$J$55, 4, FALSE)), 0)))))</f>
        <v>1189</v>
      </c>
      <c r="R121" s="178">
        <f>IF('Funding Allocation Parameters'!$C$5="Basic Library Subsidy", 0, IF('Funding Allocation Parameters'!$C$5="Grant funding",MIN(O121*('Funding Allocation Parameters'!$E$5), 'Funding Allocation Parameters'!$G$5), IF('Funding Allocation Parameters'!$C$5="Other author funding", 0, IF('Funding Allocation Parameters'!$C$5="Any discretionary funds (grants if available, other if no grants)", MIN(O121*('Funding Allocation Parameters'!$E$5), 'Funding Allocation Parameters'!$G$5), IF('Funding Allocation Parameters'!$C$5="Complex Library Subsidy", 0, 0)))))</f>
        <v>0</v>
      </c>
      <c r="S121" s="178">
        <f>IF('Funding Allocation Parameters'!$C$5="Basic Library Subsidy", 0, IF('Funding Allocation Parameters'!$C$5="Grant funding", 0, IF('Funding Allocation Parameters'!$C$5="Other author funding",  MIN(O121*('Funding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1" s="178">
        <f>IF('Funding Allocation Parameters'!$C$5="Basic Library Subsidy", MIN(O121*('Funding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MIN($O121*(VLOOKUP(CONCATENATE($A121, 'Funding Allocation Parameters'!$I$5), 'Library Subsidy Complex'!$C$2:$J$55, 6, FALSE)), VLOOKUP(CONCATENATE($A121, 'Funding Allocation Parameters'!$I$5), 'Library Subsidy Complex'!$C$2:$J$55, 8, FALSE)), 0)))))</f>
        <v>1189</v>
      </c>
      <c r="U121" s="178">
        <f>IF('Funding Allocation Parameters'!$C$5="Basic Library Subsidy", 0, IF('Funding Allocation Parameters'!$C$5="Grant funding", 0, IF('Funding Allocation Parameters'!$C$5="Other author funding",  MIN(O121*('Funding Allocation Parameters'!$E$5), 'Funding Allocation Parameters'!$G$5), IF('Funding Allocation Parameters'!$C$5="Any discretionary funds (grants if available, other if no grants)", MIN(O121*('Funding Allocation Parameters'!$E$5), 'Funding Allocation Parameters'!$G$5), IF('Funding Allocation Parameters'!$C$5="Complex Library Subsidy", 0, 0)))))</f>
        <v>0</v>
      </c>
      <c r="V121" s="177">
        <f t="shared" si="35"/>
        <v>477.2514000000001</v>
      </c>
      <c r="W121" s="177">
        <f t="shared" si="36"/>
        <v>477.2514000000001</v>
      </c>
      <c r="X121" s="179">
        <f>IF('Funding Allocation Parameters'!$C$6="Basic Library Subsidy", MIN(V121*'Funding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MIN(V121*VLOOKUP(CONCATENATE($A121, 'Funding Allocation Parameters'!$I$6), 'Library Subsidy Complex'!$C$2:$J$55, 2, FALSE), VLOOKUP(CONCATENATE($A121, 'Funding Allocation Parameters'!$I$6), 'Library Subsidy Complex'!$C$2:$J$55, 4, FALSE)), 0)))))</f>
        <v>0</v>
      </c>
      <c r="Y121" s="179">
        <f>IF('Funding Allocation Parameters'!$C$6="Basic Library Subsidy", 0, IF('Funding Allocation Parameters'!$C$6="Grant funding",MIN(V121*'Funding Allocation Parameters'!$E$6, 'Funding Allocation Parameters'!$G$6), IF('Funding Allocation Parameters'!$C$6="Other author funding", 0, IF('Funding Allocation Parameters'!$C$6="Any discretionary funds (grants if available, other if no grants)", MIN(V121*'Funding Allocation Parameters'!$E$6, 'Funding Allocation Parameters'!$G$6), IF('Funding Allocation Parameters'!$C$6="Complex Library Subsidy", 0, 0)))))</f>
        <v>477.2514000000001</v>
      </c>
      <c r="Z121" s="179">
        <f>IF('Funding Allocation Parameters'!$C$6="Basic Library Subsidy", 0, IF('Funding Allocation Parameters'!$C$6="Grant funding", 0, IF('Funding Allocation Parameters'!$C$6="Other author funding",  MIN(V121*'Funding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1" s="179">
        <f>IF('Funding Allocation Parameters'!$C$6="Basic Library Subsidy", MIN(W121*'Funding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MIN(W121*VLOOKUP(CONCATENATE($A121, 'Funding Allocation Parameters'!$I$6), 'Library Subsidy Complex'!$C$2:$J$55, 3, FALSE), VLOOKUP(CONCATENATE($A121, 'Funding Allocation Parameters'!$I$6), 'Library Subsidy Complex'!$C$2:$J$55, 5, FALSE)), 0)))))</f>
        <v>0</v>
      </c>
      <c r="AB121" s="179">
        <f>IF('Funding Allocation Parameters'!$C$6="Basic Library Subsidy", 0, IF('Funding Allocation Parameters'!$C$6="Grant funding", 0, IF('Funding Allocation Parameters'!$C$6="Other author funding",  MIN(W121*'Funding Allocation Parameters'!$E$6, 'Funding Allocation Parameters'!$G$6), IF('Funding Allocation Parameters'!$C$6="Any discretionary funds (grants if available, other if no grants)", MIN(W121*'Funding Allocation Parameters'!$E$6, 'Funding Allocation Parameters'!$G$6), IF('Funding Allocation Parameters'!$C$6="Complex Library Subsidy", 0, 0)))))</f>
        <v>477.2514000000001</v>
      </c>
      <c r="AC121" s="177">
        <f t="shared" si="37"/>
        <v>0</v>
      </c>
      <c r="AD121" s="177">
        <f t="shared" si="38"/>
        <v>0</v>
      </c>
      <c r="AE121" s="180">
        <f>IF('Funding Allocation Parameters'!$C$7="Basic Library Subsidy", MIN(AC121*'Funding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MIN(AC121*VLOOKUP(CONCATENATE($A121, 'Funding Allocation Parameters'!$I$7), 'Library Subsidy Complex'!$C$2:$J$55, 2, FALSE), VLOOKUP(CONCATENATE($A121, 'Funding Allocation Parameters'!$I$7), 'Library Subsidy Complex'!$C$2:$J$55, 4, FALSE)), 0)))))</f>
        <v>0</v>
      </c>
      <c r="AF121" s="180">
        <f>IF('Funding Allocation Parameters'!$C$7="Basic Library Subsidy", 0, IF('Funding Allocation Parameters'!$C$7="Grant funding",MIN(AC121*'Funding Allocation Parameters'!$E$7, 'Funding Allocation Parameters'!$G$7), IF('Funding Allocation Parameters'!$C$7="Other author funding", 0, IF('Funding Allocation Parameters'!$C$7="Any discretionary funds (grants if available, other if no grants)", MIN(AC121*'Funding Allocation Parameters'!$E$7, 'Funding Allocation Parameters'!$G$7), IF('Funding Allocation Parameters'!$C$7="Complex Library Subsidy", 0, 0)))))</f>
        <v>0</v>
      </c>
      <c r="AG121" s="180">
        <f>IF('Funding Allocation Parameters'!$C$7="Basic Library Subsidy", 0, IF('Funding Allocation Parameters'!$C$7="Grant funding", 0, IF('Funding Allocation Parameters'!$C$7="Other author funding",  MIN(AC121*'Funding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1" s="180">
        <f>IF('Funding Allocation Parameters'!$C$7="Basic Library Subsidy", MIN(AD121*'Funding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MIN(AD121*VLOOKUP(CONCATENATE($A121, 'Funding Allocation Parameters'!$I$7), 'Library Subsidy Complex'!$C$2:$J$55, 3, FALSE), VLOOKUP(CONCATENATE($A121, 'Funding Allocation Parameters'!$I$7), 'Library Subsidy Complex'!$C$2:$J$55, 5, FALSE)), 0)))))</f>
        <v>0</v>
      </c>
      <c r="AI121" s="180">
        <f>IF('Funding Allocation Parameters'!$C$7="Basic Library Subsidy", 0, IF('Funding Allocation Parameters'!$C$7="Grant funding", 0, IF('Funding Allocation Parameters'!$C$7="Other author funding",  MIN(AD121*'Funding Allocation Parameters'!$E$7, 'Funding Allocation Parameters'!$G$7), IF('Funding Allocation Parameters'!$C$7="Any discretionary funds (grants if available, other if no grants)", MIN(AD121*'Funding Allocation Parameters'!$E$7, 'Funding Allocation Parameters'!$G$7), IF('Funding Allocation Parameters'!$C$7="Complex Library Subsidy", 0, 0)))))</f>
        <v>0</v>
      </c>
      <c r="AJ121" s="177">
        <f t="shared" si="39"/>
        <v>0</v>
      </c>
      <c r="AK121" s="177">
        <f t="shared" si="40"/>
        <v>0</v>
      </c>
      <c r="AL121" s="181">
        <f>IF('Funding Allocation Parameters'!$C$8="Basic Library Subsidy", MIN(AJ121*'Funding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MIN(AJ121*VLOOKUP(CONCATENATE($A121, 'Funding Allocation Parameters'!$I$8), 'Library Subsidy Complex'!$C$2:$J$55, 2, FALSE), VLOOKUP(CONCATENATE($A121, 'Funding Allocation Parameters'!$I$8), 'Library Subsidy Complex'!$C$2:$J$55, 4, FALSE)), 0)))))</f>
        <v>0</v>
      </c>
      <c r="AM121" s="181">
        <f>IF('Funding Allocation Parameters'!$C$8="Basic Library Subsidy", 0, IF('Funding Allocation Parameters'!$C$8="Grant funding",MIN(AJ121*'Funding Allocation Parameters'!$E$8, 'Funding Allocation Parameters'!$G$8), IF('Funding Allocation Parameters'!$C$8="Other author funding", 0, IF('Funding Allocation Parameters'!$C$8="Any discretionary funds (grants if available, other if no grants)", MIN(AJ121*'Funding Allocation Parameters'!$E$8, 'Funding Allocation Parameters'!$G$8), IF('Funding Allocation Parameters'!$C$8="Complex Library Subsidy", 0, 0)))))</f>
        <v>0</v>
      </c>
      <c r="AN121" s="181">
        <f>IF('Funding Allocation Parameters'!$C$8="Basic Library Subsidy", 0, IF('Funding Allocation Parameters'!$C$8="Grant funding", 0, IF('Funding Allocation Parameters'!$C$8="Other author funding",  MIN(AJ121*'Funding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1" s="181">
        <f>IF('Funding Allocation Parameters'!$C$8="Basic Library Subsidy", MIN(AK121*'Funding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MIN(AK121*VLOOKUP(CONCATENATE($A121, 'Funding Allocation Parameters'!$I$8), 'Library Subsidy Complex'!$C$2:$J$55, 3, FALSE), VLOOKUP(CONCATENATE($A121, 'Funding Allocation Parameters'!$I$8), 'Library Subsidy Complex'!$C$2:$J$55, 5, FALSE)), 0)))))</f>
        <v>0</v>
      </c>
      <c r="AP121" s="181">
        <f>IF('Funding Allocation Parameters'!$C$8="Basic Library Subsidy", 0, IF('Funding Allocation Parameters'!$C$8="Grant funding", 0, IF('Funding Allocation Parameters'!$C$8="Other author funding",  MIN(AK121*'Funding Allocation Parameters'!$E$8, 'Funding Allocation Parameters'!$G$8), IF('Funding Allocation Parameters'!$C$8="Any discretionary funds (grants if available, other if no grants)", MIN(AK121*'Funding Allocation Parameters'!$E$8, 'Funding Allocation Parameters'!$G$8), IF('Funding Allocation Parameters'!$C$8="Complex Library Subsidy", 0, 0)))))</f>
        <v>0</v>
      </c>
      <c r="AQ121" s="177">
        <f t="shared" si="41"/>
        <v>0</v>
      </c>
      <c r="AR121" s="177">
        <f t="shared" si="42"/>
        <v>0</v>
      </c>
      <c r="AS121" s="182">
        <f t="shared" si="43"/>
        <v>1189</v>
      </c>
      <c r="AT121" s="182">
        <f t="shared" si="44"/>
        <v>477.2514000000001</v>
      </c>
      <c r="AU121" s="182">
        <f t="shared" si="45"/>
        <v>0</v>
      </c>
      <c r="AV121" s="182">
        <f t="shared" si="46"/>
        <v>1189</v>
      </c>
      <c r="AW121" s="182">
        <f t="shared" si="47"/>
        <v>477.2514000000001</v>
      </c>
      <c r="AX121" s="183">
        <f t="shared" si="48"/>
        <v>1189</v>
      </c>
      <c r="AY121" s="183">
        <f t="shared" si="49"/>
        <v>477.2514000000001</v>
      </c>
      <c r="AZ121" s="183">
        <f t="shared" si="50"/>
        <v>0</v>
      </c>
      <c r="BA121" s="183">
        <f t="shared" si="51"/>
        <v>0</v>
      </c>
      <c r="BB121" s="183">
        <f t="shared" si="52"/>
        <v>0</v>
      </c>
      <c r="BC121" s="184">
        <f t="shared" si="53"/>
        <v>1189</v>
      </c>
      <c r="BD121" s="184">
        <f t="shared" si="54"/>
        <v>0</v>
      </c>
      <c r="BE121" s="184">
        <f t="shared" si="55"/>
        <v>477.2514000000001</v>
      </c>
      <c r="BF121" s="184">
        <f t="shared" si="56"/>
        <v>0</v>
      </c>
      <c r="BG121" s="102">
        <f t="shared" si="57"/>
        <v>0</v>
      </c>
      <c r="BH121" s="102">
        <f t="shared" si="58"/>
        <v>0</v>
      </c>
      <c r="BI121" s="102">
        <f t="shared" si="59"/>
        <v>0</v>
      </c>
      <c r="BJ121" s="102">
        <f t="shared" si="60"/>
        <v>1</v>
      </c>
      <c r="BK121" s="102">
        <f t="shared" si="61"/>
        <v>0</v>
      </c>
      <c r="BL121" s="102">
        <f t="shared" si="62"/>
        <v>0</v>
      </c>
      <c r="BN121" s="102"/>
    </row>
    <row r="122" spans="1:66" x14ac:dyDescent="0.25">
      <c r="A122" s="102" t="s">
        <v>17</v>
      </c>
      <c r="B122" s="102" t="s">
        <v>12</v>
      </c>
      <c r="C122" s="102" t="s">
        <v>8</v>
      </c>
      <c r="D122" s="102" t="s">
        <v>27</v>
      </c>
      <c r="E122" s="102" t="s">
        <v>28</v>
      </c>
      <c r="F122" s="102" t="s">
        <v>320</v>
      </c>
      <c r="G122" s="102">
        <v>1.034</v>
      </c>
      <c r="H122" s="102">
        <v>1</v>
      </c>
      <c r="I122" s="102">
        <v>1</v>
      </c>
      <c r="J122" s="167">
        <f>IFERROR(H122*VLOOKUP(A122, 'Advanced Parameters'!$B$7:$G$20, 6, FALSE)*VLOOKUP(A122, 'Growth Parameters'!$B$6:$H$19, 6, FALSE), 0)</f>
        <v>1</v>
      </c>
      <c r="K122" s="167">
        <f>IFERROR(IF('Advanced Parameters'!$C$5="n",'Raw Data'!I122*VLOOKUP(A122,'Advanced Parameters'!$B$7:$G$20,6,FALSE),J122*VLOOKUP(A122,'Advanced Parameters'!$B$7:$G$20,2,FALSE))*VLOOKUP(A122, 'Growth Parameters'!$B$6:$H$19, 6, FALSE), 0)</f>
        <v>1</v>
      </c>
      <c r="L122" s="167">
        <f t="shared" si="63"/>
        <v>0</v>
      </c>
      <c r="M122" s="168">
        <f>IFERROR(IF(G122="NA","NA",IF(G122&gt;'APC Parameters'!$K$6+VLOOKUP('Raw Data'!A122, 'APC Parameters'!$H$7:$L$20, 4, FALSE), 'APC Parameters'!$L$6+VLOOKUP('Raw Data'!A122, 'APC Parameters'!$H$7:$L$20, 5, FALSE), G122*('APC Parameters'!$J$6+VLOOKUP('Raw Data'!A122, 'APC Parameters'!$H$7:$L$20, 3, FALSE))+'APC Parameters'!$I$6+VLOOKUP('Raw Data'!A122, 'APC Parameters'!$H$7:$L$20, 2, FALSE))), 0)</f>
        <v>1881.1995999999999</v>
      </c>
      <c r="N122" s="168">
        <f t="shared" si="33"/>
        <v>1881.1995999999999</v>
      </c>
      <c r="O122" s="168">
        <f>IFERROR(IF(M122="NA",VLOOKUP(D122,'Internal Calculations'!$B$10:$C$11,2,FALSE), M122)*VLOOKUP(A122, 'Growth Parameters'!$B$6:$H$19, 7, FALSE), 0)</f>
        <v>1881.1995999999999</v>
      </c>
      <c r="P122" s="177">
        <f t="shared" si="34"/>
        <v>1881.1995999999999</v>
      </c>
      <c r="Q122" s="178">
        <f>IF('Funding Allocation Parameters'!$C$5="Basic Library Subsidy", MIN(O122*('Funding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MIN($O122*(VLOOKUP(CONCATENATE($A122, 'Funding Allocation Parameters'!$I$5), 'Library Subsidy Complex'!$C$2:$J$55, 2, FALSE)), VLOOKUP(CONCATENATE($A122, 'Funding Allocation Parameters'!$I$5), 'Library Subsidy Complex'!$C$2:$J$55, 4, FALSE)), 0)))))</f>
        <v>1189</v>
      </c>
      <c r="R122" s="178">
        <f>IF('Funding Allocation Parameters'!$C$5="Basic Library Subsidy", 0, IF('Funding Allocation Parameters'!$C$5="Grant funding",MIN(O122*('Funding Allocation Parameters'!$E$5), 'Funding Allocation Parameters'!$G$5), IF('Funding Allocation Parameters'!$C$5="Other author funding", 0, IF('Funding Allocation Parameters'!$C$5="Any discretionary funds (grants if available, other if no grants)", MIN(O122*('Funding Allocation Parameters'!$E$5), 'Funding Allocation Parameters'!$G$5), IF('Funding Allocation Parameters'!$C$5="Complex Library Subsidy", 0, 0)))))</f>
        <v>0</v>
      </c>
      <c r="S122" s="178">
        <f>IF('Funding Allocation Parameters'!$C$5="Basic Library Subsidy", 0, IF('Funding Allocation Parameters'!$C$5="Grant funding", 0, IF('Funding Allocation Parameters'!$C$5="Other author funding",  MIN(O122*('Funding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2" s="178">
        <f>IF('Funding Allocation Parameters'!$C$5="Basic Library Subsidy", MIN(O122*('Funding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MIN($O122*(VLOOKUP(CONCATENATE($A122, 'Funding Allocation Parameters'!$I$5), 'Library Subsidy Complex'!$C$2:$J$55, 6, FALSE)), VLOOKUP(CONCATENATE($A122, 'Funding Allocation Parameters'!$I$5), 'Library Subsidy Complex'!$C$2:$J$55, 8, FALSE)), 0)))))</f>
        <v>1189</v>
      </c>
      <c r="U122" s="178">
        <f>IF('Funding Allocation Parameters'!$C$5="Basic Library Subsidy", 0, IF('Funding Allocation Parameters'!$C$5="Grant funding", 0, IF('Funding Allocation Parameters'!$C$5="Other author funding",  MIN(O122*('Funding Allocation Parameters'!$E$5), 'Funding Allocation Parameters'!$G$5), IF('Funding Allocation Parameters'!$C$5="Any discretionary funds (grants if available, other if no grants)", MIN(O122*('Funding Allocation Parameters'!$E$5), 'Funding Allocation Parameters'!$G$5), IF('Funding Allocation Parameters'!$C$5="Complex Library Subsidy", 0, 0)))))</f>
        <v>0</v>
      </c>
      <c r="V122" s="177">
        <f t="shared" si="35"/>
        <v>692.19959999999992</v>
      </c>
      <c r="W122" s="177">
        <f t="shared" si="36"/>
        <v>692.19959999999992</v>
      </c>
      <c r="X122" s="179">
        <f>IF('Funding Allocation Parameters'!$C$6="Basic Library Subsidy", MIN(V122*'Funding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MIN(V122*VLOOKUP(CONCATENATE($A122, 'Funding Allocation Parameters'!$I$6), 'Library Subsidy Complex'!$C$2:$J$55, 2, FALSE), VLOOKUP(CONCATENATE($A122, 'Funding Allocation Parameters'!$I$6), 'Library Subsidy Complex'!$C$2:$J$55, 4, FALSE)), 0)))))</f>
        <v>0</v>
      </c>
      <c r="Y122" s="179">
        <f>IF('Funding Allocation Parameters'!$C$6="Basic Library Subsidy", 0, IF('Funding Allocation Parameters'!$C$6="Grant funding",MIN(V122*'Funding Allocation Parameters'!$E$6, 'Funding Allocation Parameters'!$G$6), IF('Funding Allocation Parameters'!$C$6="Other author funding", 0, IF('Funding Allocation Parameters'!$C$6="Any discretionary funds (grants if available, other if no grants)", MIN(V122*'Funding Allocation Parameters'!$E$6, 'Funding Allocation Parameters'!$G$6), IF('Funding Allocation Parameters'!$C$6="Complex Library Subsidy", 0, 0)))))</f>
        <v>692.19959999999992</v>
      </c>
      <c r="Z122" s="179">
        <f>IF('Funding Allocation Parameters'!$C$6="Basic Library Subsidy", 0, IF('Funding Allocation Parameters'!$C$6="Grant funding", 0, IF('Funding Allocation Parameters'!$C$6="Other author funding",  MIN(V122*'Funding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2" s="179">
        <f>IF('Funding Allocation Parameters'!$C$6="Basic Library Subsidy", MIN(W122*'Funding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MIN(W122*VLOOKUP(CONCATENATE($A122, 'Funding Allocation Parameters'!$I$6), 'Library Subsidy Complex'!$C$2:$J$55, 3, FALSE), VLOOKUP(CONCATENATE($A122, 'Funding Allocation Parameters'!$I$6), 'Library Subsidy Complex'!$C$2:$J$55, 5, FALSE)), 0)))))</f>
        <v>0</v>
      </c>
      <c r="AB122" s="179">
        <f>IF('Funding Allocation Parameters'!$C$6="Basic Library Subsidy", 0, IF('Funding Allocation Parameters'!$C$6="Grant funding", 0, IF('Funding Allocation Parameters'!$C$6="Other author funding",  MIN(W122*'Funding Allocation Parameters'!$E$6, 'Funding Allocation Parameters'!$G$6), IF('Funding Allocation Parameters'!$C$6="Any discretionary funds (grants if available, other if no grants)", MIN(W122*'Funding Allocation Parameters'!$E$6, 'Funding Allocation Parameters'!$G$6), IF('Funding Allocation Parameters'!$C$6="Complex Library Subsidy", 0, 0)))))</f>
        <v>692.19959999999992</v>
      </c>
      <c r="AC122" s="177">
        <f t="shared" si="37"/>
        <v>0</v>
      </c>
      <c r="AD122" s="177">
        <f t="shared" si="38"/>
        <v>0</v>
      </c>
      <c r="AE122" s="180">
        <f>IF('Funding Allocation Parameters'!$C$7="Basic Library Subsidy", MIN(AC122*'Funding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MIN(AC122*VLOOKUP(CONCATENATE($A122, 'Funding Allocation Parameters'!$I$7), 'Library Subsidy Complex'!$C$2:$J$55, 2, FALSE), VLOOKUP(CONCATENATE($A122, 'Funding Allocation Parameters'!$I$7), 'Library Subsidy Complex'!$C$2:$J$55, 4, FALSE)), 0)))))</f>
        <v>0</v>
      </c>
      <c r="AF122" s="180">
        <f>IF('Funding Allocation Parameters'!$C$7="Basic Library Subsidy", 0, IF('Funding Allocation Parameters'!$C$7="Grant funding",MIN(AC122*'Funding Allocation Parameters'!$E$7, 'Funding Allocation Parameters'!$G$7), IF('Funding Allocation Parameters'!$C$7="Other author funding", 0, IF('Funding Allocation Parameters'!$C$7="Any discretionary funds (grants if available, other if no grants)", MIN(AC122*'Funding Allocation Parameters'!$E$7, 'Funding Allocation Parameters'!$G$7), IF('Funding Allocation Parameters'!$C$7="Complex Library Subsidy", 0, 0)))))</f>
        <v>0</v>
      </c>
      <c r="AG122" s="180">
        <f>IF('Funding Allocation Parameters'!$C$7="Basic Library Subsidy", 0, IF('Funding Allocation Parameters'!$C$7="Grant funding", 0, IF('Funding Allocation Parameters'!$C$7="Other author funding",  MIN(AC122*'Funding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2" s="180">
        <f>IF('Funding Allocation Parameters'!$C$7="Basic Library Subsidy", MIN(AD122*'Funding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MIN(AD122*VLOOKUP(CONCATENATE($A122, 'Funding Allocation Parameters'!$I$7), 'Library Subsidy Complex'!$C$2:$J$55, 3, FALSE), VLOOKUP(CONCATENATE($A122, 'Funding Allocation Parameters'!$I$7), 'Library Subsidy Complex'!$C$2:$J$55, 5, FALSE)), 0)))))</f>
        <v>0</v>
      </c>
      <c r="AI122" s="180">
        <f>IF('Funding Allocation Parameters'!$C$7="Basic Library Subsidy", 0, IF('Funding Allocation Parameters'!$C$7="Grant funding", 0, IF('Funding Allocation Parameters'!$C$7="Other author funding",  MIN(AD122*'Funding Allocation Parameters'!$E$7, 'Funding Allocation Parameters'!$G$7), IF('Funding Allocation Parameters'!$C$7="Any discretionary funds (grants if available, other if no grants)", MIN(AD122*'Funding Allocation Parameters'!$E$7, 'Funding Allocation Parameters'!$G$7), IF('Funding Allocation Parameters'!$C$7="Complex Library Subsidy", 0, 0)))))</f>
        <v>0</v>
      </c>
      <c r="AJ122" s="177">
        <f t="shared" si="39"/>
        <v>0</v>
      </c>
      <c r="AK122" s="177">
        <f t="shared" si="40"/>
        <v>0</v>
      </c>
      <c r="AL122" s="181">
        <f>IF('Funding Allocation Parameters'!$C$8="Basic Library Subsidy", MIN(AJ122*'Funding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MIN(AJ122*VLOOKUP(CONCATENATE($A122, 'Funding Allocation Parameters'!$I$8), 'Library Subsidy Complex'!$C$2:$J$55, 2, FALSE), VLOOKUP(CONCATENATE($A122, 'Funding Allocation Parameters'!$I$8), 'Library Subsidy Complex'!$C$2:$J$55, 4, FALSE)), 0)))))</f>
        <v>0</v>
      </c>
      <c r="AM122" s="181">
        <f>IF('Funding Allocation Parameters'!$C$8="Basic Library Subsidy", 0, IF('Funding Allocation Parameters'!$C$8="Grant funding",MIN(AJ122*'Funding Allocation Parameters'!$E$8, 'Funding Allocation Parameters'!$G$8), IF('Funding Allocation Parameters'!$C$8="Other author funding", 0, IF('Funding Allocation Parameters'!$C$8="Any discretionary funds (grants if available, other if no grants)", MIN(AJ122*'Funding Allocation Parameters'!$E$8, 'Funding Allocation Parameters'!$G$8), IF('Funding Allocation Parameters'!$C$8="Complex Library Subsidy", 0, 0)))))</f>
        <v>0</v>
      </c>
      <c r="AN122" s="181">
        <f>IF('Funding Allocation Parameters'!$C$8="Basic Library Subsidy", 0, IF('Funding Allocation Parameters'!$C$8="Grant funding", 0, IF('Funding Allocation Parameters'!$C$8="Other author funding",  MIN(AJ122*'Funding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2" s="181">
        <f>IF('Funding Allocation Parameters'!$C$8="Basic Library Subsidy", MIN(AK122*'Funding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MIN(AK122*VLOOKUP(CONCATENATE($A122, 'Funding Allocation Parameters'!$I$8), 'Library Subsidy Complex'!$C$2:$J$55, 3, FALSE), VLOOKUP(CONCATENATE($A122, 'Funding Allocation Parameters'!$I$8), 'Library Subsidy Complex'!$C$2:$J$55, 5, FALSE)), 0)))))</f>
        <v>0</v>
      </c>
      <c r="AP122" s="181">
        <f>IF('Funding Allocation Parameters'!$C$8="Basic Library Subsidy", 0, IF('Funding Allocation Parameters'!$C$8="Grant funding", 0, IF('Funding Allocation Parameters'!$C$8="Other author funding",  MIN(AK122*'Funding Allocation Parameters'!$E$8, 'Funding Allocation Parameters'!$G$8), IF('Funding Allocation Parameters'!$C$8="Any discretionary funds (grants if available, other if no grants)", MIN(AK122*'Funding Allocation Parameters'!$E$8, 'Funding Allocation Parameters'!$G$8), IF('Funding Allocation Parameters'!$C$8="Complex Library Subsidy", 0, 0)))))</f>
        <v>0</v>
      </c>
      <c r="AQ122" s="177">
        <f t="shared" si="41"/>
        <v>0</v>
      </c>
      <c r="AR122" s="177">
        <f t="shared" si="42"/>
        <v>0</v>
      </c>
      <c r="AS122" s="182">
        <f t="shared" si="43"/>
        <v>1189</v>
      </c>
      <c r="AT122" s="182">
        <f t="shared" si="44"/>
        <v>692.19959999999992</v>
      </c>
      <c r="AU122" s="182">
        <f t="shared" si="45"/>
        <v>0</v>
      </c>
      <c r="AV122" s="182">
        <f t="shared" si="46"/>
        <v>1189</v>
      </c>
      <c r="AW122" s="182">
        <f t="shared" si="47"/>
        <v>692.19959999999992</v>
      </c>
      <c r="AX122" s="183">
        <f t="shared" si="48"/>
        <v>1189</v>
      </c>
      <c r="AY122" s="183">
        <f t="shared" si="49"/>
        <v>692.19959999999992</v>
      </c>
      <c r="AZ122" s="183">
        <f t="shared" si="50"/>
        <v>0</v>
      </c>
      <c r="BA122" s="183">
        <f t="shared" si="51"/>
        <v>0</v>
      </c>
      <c r="BB122" s="183">
        <f t="shared" si="52"/>
        <v>0</v>
      </c>
      <c r="BC122" s="184">
        <f t="shared" si="53"/>
        <v>1189</v>
      </c>
      <c r="BD122" s="184">
        <f t="shared" si="54"/>
        <v>0</v>
      </c>
      <c r="BE122" s="184">
        <f t="shared" si="55"/>
        <v>692.19959999999992</v>
      </c>
      <c r="BF122" s="184">
        <f t="shared" si="56"/>
        <v>0</v>
      </c>
      <c r="BG122" s="102">
        <f t="shared" si="57"/>
        <v>0</v>
      </c>
      <c r="BH122" s="102">
        <f t="shared" si="58"/>
        <v>0</v>
      </c>
      <c r="BI122" s="102">
        <f t="shared" si="59"/>
        <v>0</v>
      </c>
      <c r="BJ122" s="102">
        <f t="shared" si="60"/>
        <v>1</v>
      </c>
      <c r="BK122" s="102">
        <f t="shared" si="61"/>
        <v>0</v>
      </c>
      <c r="BL122" s="102">
        <f t="shared" si="62"/>
        <v>0</v>
      </c>
      <c r="BN122" s="102"/>
    </row>
    <row r="123" spans="1:66" x14ac:dyDescent="0.25">
      <c r="A123" s="102" t="s">
        <v>13</v>
      </c>
      <c r="B123" s="102" t="s">
        <v>8</v>
      </c>
      <c r="C123" s="102" t="s">
        <v>8</v>
      </c>
      <c r="D123" s="102" t="s">
        <v>27</v>
      </c>
      <c r="E123" s="102" t="s">
        <v>57</v>
      </c>
      <c r="F123" s="102" t="s">
        <v>322</v>
      </c>
      <c r="G123" s="102">
        <v>0.89700000000000002</v>
      </c>
      <c r="H123" s="102">
        <v>1</v>
      </c>
      <c r="I123" s="102">
        <v>1</v>
      </c>
      <c r="J123" s="167">
        <f>IFERROR(H123*VLOOKUP(A123, 'Advanced Parameters'!$B$7:$G$20, 6, FALSE)*VLOOKUP(A123, 'Growth Parameters'!$B$6:$H$19, 6, FALSE), 0)</f>
        <v>1</v>
      </c>
      <c r="K123" s="167">
        <f>IFERROR(IF('Advanced Parameters'!$C$5="n",'Raw Data'!I123*VLOOKUP(A123,'Advanced Parameters'!$B$7:$G$20,6,FALSE),J123*VLOOKUP(A123,'Advanced Parameters'!$B$7:$G$20,2,FALSE))*VLOOKUP(A123, 'Growth Parameters'!$B$6:$H$19, 6, FALSE), 0)</f>
        <v>1</v>
      </c>
      <c r="L123" s="167">
        <f t="shared" si="63"/>
        <v>0</v>
      </c>
      <c r="M123" s="168">
        <f>IFERROR(IF(G123="NA","NA",IF(G123&gt;'APC Parameters'!$K$6+VLOOKUP('Raw Data'!A123, 'APC Parameters'!$H$7:$L$20, 4, FALSE), 'APC Parameters'!$L$6+VLOOKUP('Raw Data'!A123, 'APC Parameters'!$H$7:$L$20, 5, FALSE), G123*('APC Parameters'!$J$6+VLOOKUP('Raw Data'!A123, 'APC Parameters'!$H$7:$L$20, 3, FALSE))+'APC Parameters'!$I$6+VLOOKUP('Raw Data'!A123, 'APC Parameters'!$H$7:$L$20, 2, FALSE))), 0)</f>
        <v>1784.0118000000002</v>
      </c>
      <c r="N123" s="168">
        <f t="shared" si="33"/>
        <v>1784.0118000000002</v>
      </c>
      <c r="O123" s="168">
        <f>IFERROR(IF(M123="NA",VLOOKUP(D123,'Internal Calculations'!$B$10:$C$11,2,FALSE), M123)*VLOOKUP(A123, 'Growth Parameters'!$B$6:$H$19, 7, FALSE), 0)</f>
        <v>1784.0118000000002</v>
      </c>
      <c r="P123" s="177">
        <f t="shared" si="34"/>
        <v>1784.0118000000002</v>
      </c>
      <c r="Q123" s="178">
        <f>IF('Funding Allocation Parameters'!$C$5="Basic Library Subsidy", MIN(O123*('Funding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MIN($O123*(VLOOKUP(CONCATENATE($A123, 'Funding Allocation Parameters'!$I$5), 'Library Subsidy Complex'!$C$2:$J$55, 2, FALSE)), VLOOKUP(CONCATENATE($A123, 'Funding Allocation Parameters'!$I$5), 'Library Subsidy Complex'!$C$2:$J$55, 4, FALSE)), 0)))))</f>
        <v>1189</v>
      </c>
      <c r="R123" s="178">
        <f>IF('Funding Allocation Parameters'!$C$5="Basic Library Subsidy", 0, IF('Funding Allocation Parameters'!$C$5="Grant funding",MIN(O123*('Funding Allocation Parameters'!$E$5), 'Funding Allocation Parameters'!$G$5), IF('Funding Allocation Parameters'!$C$5="Other author funding", 0, IF('Funding Allocation Parameters'!$C$5="Any discretionary funds (grants if available, other if no grants)", MIN(O123*('Funding Allocation Parameters'!$E$5), 'Funding Allocation Parameters'!$G$5), IF('Funding Allocation Parameters'!$C$5="Complex Library Subsidy", 0, 0)))))</f>
        <v>0</v>
      </c>
      <c r="S123" s="178">
        <f>IF('Funding Allocation Parameters'!$C$5="Basic Library Subsidy", 0, IF('Funding Allocation Parameters'!$C$5="Grant funding", 0, IF('Funding Allocation Parameters'!$C$5="Other author funding",  MIN(O123*('Funding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3" s="178">
        <f>IF('Funding Allocation Parameters'!$C$5="Basic Library Subsidy", MIN(O123*('Funding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MIN($O123*(VLOOKUP(CONCATENATE($A123, 'Funding Allocation Parameters'!$I$5), 'Library Subsidy Complex'!$C$2:$J$55, 6, FALSE)), VLOOKUP(CONCATENATE($A123, 'Funding Allocation Parameters'!$I$5), 'Library Subsidy Complex'!$C$2:$J$55, 8, FALSE)), 0)))))</f>
        <v>1189</v>
      </c>
      <c r="U123" s="178">
        <f>IF('Funding Allocation Parameters'!$C$5="Basic Library Subsidy", 0, IF('Funding Allocation Parameters'!$C$5="Grant funding", 0, IF('Funding Allocation Parameters'!$C$5="Other author funding",  MIN(O123*('Funding Allocation Parameters'!$E$5), 'Funding Allocation Parameters'!$G$5), IF('Funding Allocation Parameters'!$C$5="Any discretionary funds (grants if available, other if no grants)", MIN(O123*('Funding Allocation Parameters'!$E$5), 'Funding Allocation Parameters'!$G$5), IF('Funding Allocation Parameters'!$C$5="Complex Library Subsidy", 0, 0)))))</f>
        <v>0</v>
      </c>
      <c r="V123" s="177">
        <f t="shared" si="35"/>
        <v>595.01180000000022</v>
      </c>
      <c r="W123" s="177">
        <f t="shared" si="36"/>
        <v>595.01180000000022</v>
      </c>
      <c r="X123" s="179">
        <f>IF('Funding Allocation Parameters'!$C$6="Basic Library Subsidy", MIN(V123*'Funding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MIN(V123*VLOOKUP(CONCATENATE($A123, 'Funding Allocation Parameters'!$I$6), 'Library Subsidy Complex'!$C$2:$J$55, 2, FALSE), VLOOKUP(CONCATENATE($A123, 'Funding Allocation Parameters'!$I$6), 'Library Subsidy Complex'!$C$2:$J$55, 4, FALSE)), 0)))))</f>
        <v>0</v>
      </c>
      <c r="Y123" s="179">
        <f>IF('Funding Allocation Parameters'!$C$6="Basic Library Subsidy", 0, IF('Funding Allocation Parameters'!$C$6="Grant funding",MIN(V123*'Funding Allocation Parameters'!$E$6, 'Funding Allocation Parameters'!$G$6), IF('Funding Allocation Parameters'!$C$6="Other author funding", 0, IF('Funding Allocation Parameters'!$C$6="Any discretionary funds (grants if available, other if no grants)", MIN(V123*'Funding Allocation Parameters'!$E$6, 'Funding Allocation Parameters'!$G$6), IF('Funding Allocation Parameters'!$C$6="Complex Library Subsidy", 0, 0)))))</f>
        <v>595.01180000000022</v>
      </c>
      <c r="Z123" s="179">
        <f>IF('Funding Allocation Parameters'!$C$6="Basic Library Subsidy", 0, IF('Funding Allocation Parameters'!$C$6="Grant funding", 0, IF('Funding Allocation Parameters'!$C$6="Other author funding",  MIN(V123*'Funding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3" s="179">
        <f>IF('Funding Allocation Parameters'!$C$6="Basic Library Subsidy", MIN(W123*'Funding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MIN(W123*VLOOKUP(CONCATENATE($A123, 'Funding Allocation Parameters'!$I$6), 'Library Subsidy Complex'!$C$2:$J$55, 3, FALSE), VLOOKUP(CONCATENATE($A123, 'Funding Allocation Parameters'!$I$6), 'Library Subsidy Complex'!$C$2:$J$55, 5, FALSE)), 0)))))</f>
        <v>0</v>
      </c>
      <c r="AB123" s="179">
        <f>IF('Funding Allocation Parameters'!$C$6="Basic Library Subsidy", 0, IF('Funding Allocation Parameters'!$C$6="Grant funding", 0, IF('Funding Allocation Parameters'!$C$6="Other author funding",  MIN(W123*'Funding Allocation Parameters'!$E$6, 'Funding Allocation Parameters'!$G$6), IF('Funding Allocation Parameters'!$C$6="Any discretionary funds (grants if available, other if no grants)", MIN(W123*'Funding Allocation Parameters'!$E$6, 'Funding Allocation Parameters'!$G$6), IF('Funding Allocation Parameters'!$C$6="Complex Library Subsidy", 0, 0)))))</f>
        <v>595.01180000000022</v>
      </c>
      <c r="AC123" s="177">
        <f t="shared" si="37"/>
        <v>0</v>
      </c>
      <c r="AD123" s="177">
        <f t="shared" si="38"/>
        <v>0</v>
      </c>
      <c r="AE123" s="180">
        <f>IF('Funding Allocation Parameters'!$C$7="Basic Library Subsidy", MIN(AC123*'Funding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MIN(AC123*VLOOKUP(CONCATENATE($A123, 'Funding Allocation Parameters'!$I$7), 'Library Subsidy Complex'!$C$2:$J$55, 2, FALSE), VLOOKUP(CONCATENATE($A123, 'Funding Allocation Parameters'!$I$7), 'Library Subsidy Complex'!$C$2:$J$55, 4, FALSE)), 0)))))</f>
        <v>0</v>
      </c>
      <c r="AF123" s="180">
        <f>IF('Funding Allocation Parameters'!$C$7="Basic Library Subsidy", 0, IF('Funding Allocation Parameters'!$C$7="Grant funding",MIN(AC123*'Funding Allocation Parameters'!$E$7, 'Funding Allocation Parameters'!$G$7), IF('Funding Allocation Parameters'!$C$7="Other author funding", 0, IF('Funding Allocation Parameters'!$C$7="Any discretionary funds (grants if available, other if no grants)", MIN(AC123*'Funding Allocation Parameters'!$E$7, 'Funding Allocation Parameters'!$G$7), IF('Funding Allocation Parameters'!$C$7="Complex Library Subsidy", 0, 0)))))</f>
        <v>0</v>
      </c>
      <c r="AG123" s="180">
        <f>IF('Funding Allocation Parameters'!$C$7="Basic Library Subsidy", 0, IF('Funding Allocation Parameters'!$C$7="Grant funding", 0, IF('Funding Allocation Parameters'!$C$7="Other author funding",  MIN(AC123*'Funding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3" s="180">
        <f>IF('Funding Allocation Parameters'!$C$7="Basic Library Subsidy", MIN(AD123*'Funding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MIN(AD123*VLOOKUP(CONCATENATE($A123, 'Funding Allocation Parameters'!$I$7), 'Library Subsidy Complex'!$C$2:$J$55, 3, FALSE), VLOOKUP(CONCATENATE($A123, 'Funding Allocation Parameters'!$I$7), 'Library Subsidy Complex'!$C$2:$J$55, 5, FALSE)), 0)))))</f>
        <v>0</v>
      </c>
      <c r="AI123" s="180">
        <f>IF('Funding Allocation Parameters'!$C$7="Basic Library Subsidy", 0, IF('Funding Allocation Parameters'!$C$7="Grant funding", 0, IF('Funding Allocation Parameters'!$C$7="Other author funding",  MIN(AD123*'Funding Allocation Parameters'!$E$7, 'Funding Allocation Parameters'!$G$7), IF('Funding Allocation Parameters'!$C$7="Any discretionary funds (grants if available, other if no grants)", MIN(AD123*'Funding Allocation Parameters'!$E$7, 'Funding Allocation Parameters'!$G$7), IF('Funding Allocation Parameters'!$C$7="Complex Library Subsidy", 0, 0)))))</f>
        <v>0</v>
      </c>
      <c r="AJ123" s="177">
        <f t="shared" si="39"/>
        <v>0</v>
      </c>
      <c r="AK123" s="177">
        <f t="shared" si="40"/>
        <v>0</v>
      </c>
      <c r="AL123" s="181">
        <f>IF('Funding Allocation Parameters'!$C$8="Basic Library Subsidy", MIN(AJ123*'Funding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MIN(AJ123*VLOOKUP(CONCATENATE($A123, 'Funding Allocation Parameters'!$I$8), 'Library Subsidy Complex'!$C$2:$J$55, 2, FALSE), VLOOKUP(CONCATENATE($A123, 'Funding Allocation Parameters'!$I$8), 'Library Subsidy Complex'!$C$2:$J$55, 4, FALSE)), 0)))))</f>
        <v>0</v>
      </c>
      <c r="AM123" s="181">
        <f>IF('Funding Allocation Parameters'!$C$8="Basic Library Subsidy", 0, IF('Funding Allocation Parameters'!$C$8="Grant funding",MIN(AJ123*'Funding Allocation Parameters'!$E$8, 'Funding Allocation Parameters'!$G$8), IF('Funding Allocation Parameters'!$C$8="Other author funding", 0, IF('Funding Allocation Parameters'!$C$8="Any discretionary funds (grants if available, other if no grants)", MIN(AJ123*'Funding Allocation Parameters'!$E$8, 'Funding Allocation Parameters'!$G$8), IF('Funding Allocation Parameters'!$C$8="Complex Library Subsidy", 0, 0)))))</f>
        <v>0</v>
      </c>
      <c r="AN123" s="181">
        <f>IF('Funding Allocation Parameters'!$C$8="Basic Library Subsidy", 0, IF('Funding Allocation Parameters'!$C$8="Grant funding", 0, IF('Funding Allocation Parameters'!$C$8="Other author funding",  MIN(AJ123*'Funding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3" s="181">
        <f>IF('Funding Allocation Parameters'!$C$8="Basic Library Subsidy", MIN(AK123*'Funding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MIN(AK123*VLOOKUP(CONCATENATE($A123, 'Funding Allocation Parameters'!$I$8), 'Library Subsidy Complex'!$C$2:$J$55, 3, FALSE), VLOOKUP(CONCATENATE($A123, 'Funding Allocation Parameters'!$I$8), 'Library Subsidy Complex'!$C$2:$J$55, 5, FALSE)), 0)))))</f>
        <v>0</v>
      </c>
      <c r="AP123" s="181">
        <f>IF('Funding Allocation Parameters'!$C$8="Basic Library Subsidy", 0, IF('Funding Allocation Parameters'!$C$8="Grant funding", 0, IF('Funding Allocation Parameters'!$C$8="Other author funding",  MIN(AK123*'Funding Allocation Parameters'!$E$8, 'Funding Allocation Parameters'!$G$8), IF('Funding Allocation Parameters'!$C$8="Any discretionary funds (grants if available, other if no grants)", MIN(AK123*'Funding Allocation Parameters'!$E$8, 'Funding Allocation Parameters'!$G$8), IF('Funding Allocation Parameters'!$C$8="Complex Library Subsidy", 0, 0)))))</f>
        <v>0</v>
      </c>
      <c r="AQ123" s="177">
        <f t="shared" si="41"/>
        <v>0</v>
      </c>
      <c r="AR123" s="177">
        <f t="shared" si="42"/>
        <v>0</v>
      </c>
      <c r="AS123" s="182">
        <f t="shared" si="43"/>
        <v>1189</v>
      </c>
      <c r="AT123" s="182">
        <f t="shared" si="44"/>
        <v>595.01180000000022</v>
      </c>
      <c r="AU123" s="182">
        <f t="shared" si="45"/>
        <v>0</v>
      </c>
      <c r="AV123" s="182">
        <f t="shared" si="46"/>
        <v>1189</v>
      </c>
      <c r="AW123" s="182">
        <f t="shared" si="47"/>
        <v>595.01180000000022</v>
      </c>
      <c r="AX123" s="183">
        <f t="shared" si="48"/>
        <v>1189</v>
      </c>
      <c r="AY123" s="183">
        <f t="shared" si="49"/>
        <v>595.01180000000022</v>
      </c>
      <c r="AZ123" s="183">
        <f t="shared" si="50"/>
        <v>0</v>
      </c>
      <c r="BA123" s="183">
        <f t="shared" si="51"/>
        <v>0</v>
      </c>
      <c r="BB123" s="183">
        <f t="shared" si="52"/>
        <v>0</v>
      </c>
      <c r="BC123" s="184">
        <f t="shared" si="53"/>
        <v>1189</v>
      </c>
      <c r="BD123" s="184">
        <f t="shared" si="54"/>
        <v>0</v>
      </c>
      <c r="BE123" s="184">
        <f t="shared" si="55"/>
        <v>595.01180000000022</v>
      </c>
      <c r="BF123" s="184">
        <f t="shared" si="56"/>
        <v>0</v>
      </c>
      <c r="BG123" s="102">
        <f t="shared" si="57"/>
        <v>0</v>
      </c>
      <c r="BH123" s="102">
        <f t="shared" si="58"/>
        <v>0</v>
      </c>
      <c r="BI123" s="102">
        <f t="shared" si="59"/>
        <v>0</v>
      </c>
      <c r="BJ123" s="102">
        <f t="shared" si="60"/>
        <v>1</v>
      </c>
      <c r="BK123" s="102">
        <f t="shared" si="61"/>
        <v>0</v>
      </c>
      <c r="BL123" s="102">
        <f t="shared" si="62"/>
        <v>0</v>
      </c>
      <c r="BN123" s="102"/>
    </row>
    <row r="124" spans="1:66" x14ac:dyDescent="0.25">
      <c r="A124" s="102" t="s">
        <v>16</v>
      </c>
      <c r="B124" s="102" t="s">
        <v>8</v>
      </c>
      <c r="C124" s="102" t="s">
        <v>8</v>
      </c>
      <c r="D124" s="102" t="s">
        <v>27</v>
      </c>
      <c r="E124" s="102" t="s">
        <v>323</v>
      </c>
      <c r="F124" s="102" t="s">
        <v>324</v>
      </c>
      <c r="G124" s="102">
        <v>1.7110000000000001</v>
      </c>
      <c r="H124" s="102">
        <v>1</v>
      </c>
      <c r="I124" s="102">
        <v>1</v>
      </c>
      <c r="J124" s="167">
        <f>IFERROR(H124*VLOOKUP(A124, 'Advanced Parameters'!$B$7:$G$20, 6, FALSE)*VLOOKUP(A124, 'Growth Parameters'!$B$6:$H$19, 6, FALSE), 0)</f>
        <v>1</v>
      </c>
      <c r="K124" s="167">
        <f>IFERROR(IF('Advanced Parameters'!$C$5="n",'Raw Data'!I124*VLOOKUP(A124,'Advanced Parameters'!$B$7:$G$20,6,FALSE),J124*VLOOKUP(A124,'Advanced Parameters'!$B$7:$G$20,2,FALSE))*VLOOKUP(A124, 'Growth Parameters'!$B$6:$H$19, 6, FALSE), 0)</f>
        <v>1</v>
      </c>
      <c r="L124" s="167">
        <f t="shared" si="63"/>
        <v>0</v>
      </c>
      <c r="M124" s="168">
        <f>IFERROR(IF(G124="NA","NA",IF(G124&gt;'APC Parameters'!$K$6+VLOOKUP('Raw Data'!A124, 'APC Parameters'!$H$7:$L$20, 4, FALSE), 'APC Parameters'!$L$6+VLOOKUP('Raw Data'!A124, 'APC Parameters'!$H$7:$L$20, 5, FALSE), G124*('APC Parameters'!$J$6+VLOOKUP('Raw Data'!A124, 'APC Parameters'!$H$7:$L$20, 3, FALSE))+'APC Parameters'!$I$6+VLOOKUP('Raw Data'!A124, 'APC Parameters'!$H$7:$L$20, 2, FALSE))), 0)</f>
        <v>2361.4634000000001</v>
      </c>
      <c r="N124" s="168">
        <f t="shared" si="33"/>
        <v>2361.4634000000001</v>
      </c>
      <c r="O124" s="168">
        <f>IFERROR(IF(M124="NA",VLOOKUP(D124,'Internal Calculations'!$B$10:$C$11,2,FALSE), M124)*VLOOKUP(A124, 'Growth Parameters'!$B$6:$H$19, 7, FALSE), 0)</f>
        <v>2361.4634000000001</v>
      </c>
      <c r="P124" s="177">
        <f t="shared" si="34"/>
        <v>2361.4634000000001</v>
      </c>
      <c r="Q124" s="178">
        <f>IF('Funding Allocation Parameters'!$C$5="Basic Library Subsidy", MIN(O124*('Funding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MIN($O124*(VLOOKUP(CONCATENATE($A124, 'Funding Allocation Parameters'!$I$5), 'Library Subsidy Complex'!$C$2:$J$55, 2, FALSE)), VLOOKUP(CONCATENATE($A124, 'Funding Allocation Parameters'!$I$5), 'Library Subsidy Complex'!$C$2:$J$55, 4, FALSE)), 0)))))</f>
        <v>1189</v>
      </c>
      <c r="R124" s="178">
        <f>IF('Funding Allocation Parameters'!$C$5="Basic Library Subsidy", 0, IF('Funding Allocation Parameters'!$C$5="Grant funding",MIN(O124*('Funding Allocation Parameters'!$E$5), 'Funding Allocation Parameters'!$G$5), IF('Funding Allocation Parameters'!$C$5="Other author funding", 0, IF('Funding Allocation Parameters'!$C$5="Any discretionary funds (grants if available, other if no grants)", MIN(O124*('Funding Allocation Parameters'!$E$5), 'Funding Allocation Parameters'!$G$5), IF('Funding Allocation Parameters'!$C$5="Complex Library Subsidy", 0, 0)))))</f>
        <v>0</v>
      </c>
      <c r="S124" s="178">
        <f>IF('Funding Allocation Parameters'!$C$5="Basic Library Subsidy", 0, IF('Funding Allocation Parameters'!$C$5="Grant funding", 0, IF('Funding Allocation Parameters'!$C$5="Other author funding",  MIN(O124*('Funding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4" s="178">
        <f>IF('Funding Allocation Parameters'!$C$5="Basic Library Subsidy", MIN(O124*('Funding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MIN($O124*(VLOOKUP(CONCATENATE($A124, 'Funding Allocation Parameters'!$I$5), 'Library Subsidy Complex'!$C$2:$J$55, 6, FALSE)), VLOOKUP(CONCATENATE($A124, 'Funding Allocation Parameters'!$I$5), 'Library Subsidy Complex'!$C$2:$J$55, 8, FALSE)), 0)))))</f>
        <v>1189</v>
      </c>
      <c r="U124" s="178">
        <f>IF('Funding Allocation Parameters'!$C$5="Basic Library Subsidy", 0, IF('Funding Allocation Parameters'!$C$5="Grant funding", 0, IF('Funding Allocation Parameters'!$C$5="Other author funding",  MIN(O124*('Funding Allocation Parameters'!$E$5), 'Funding Allocation Parameters'!$G$5), IF('Funding Allocation Parameters'!$C$5="Any discretionary funds (grants if available, other if no grants)", MIN(O124*('Funding Allocation Parameters'!$E$5), 'Funding Allocation Parameters'!$G$5), IF('Funding Allocation Parameters'!$C$5="Complex Library Subsidy", 0, 0)))))</f>
        <v>0</v>
      </c>
      <c r="V124" s="177">
        <f t="shared" si="35"/>
        <v>1172.4634000000001</v>
      </c>
      <c r="W124" s="177">
        <f t="shared" si="36"/>
        <v>1172.4634000000001</v>
      </c>
      <c r="X124" s="179">
        <f>IF('Funding Allocation Parameters'!$C$6="Basic Library Subsidy", MIN(V124*'Funding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MIN(V124*VLOOKUP(CONCATENATE($A124, 'Funding Allocation Parameters'!$I$6), 'Library Subsidy Complex'!$C$2:$J$55, 2, FALSE), VLOOKUP(CONCATENATE($A124, 'Funding Allocation Parameters'!$I$6), 'Library Subsidy Complex'!$C$2:$J$55, 4, FALSE)), 0)))))</f>
        <v>0</v>
      </c>
      <c r="Y124" s="179">
        <f>IF('Funding Allocation Parameters'!$C$6="Basic Library Subsidy", 0, IF('Funding Allocation Parameters'!$C$6="Grant funding",MIN(V124*'Funding Allocation Parameters'!$E$6, 'Funding Allocation Parameters'!$G$6), IF('Funding Allocation Parameters'!$C$6="Other author funding", 0, IF('Funding Allocation Parameters'!$C$6="Any discretionary funds (grants if available, other if no grants)", MIN(V124*'Funding Allocation Parameters'!$E$6, 'Funding Allocation Parameters'!$G$6), IF('Funding Allocation Parameters'!$C$6="Complex Library Subsidy", 0, 0)))))</f>
        <v>1172.4634000000001</v>
      </c>
      <c r="Z124" s="179">
        <f>IF('Funding Allocation Parameters'!$C$6="Basic Library Subsidy", 0, IF('Funding Allocation Parameters'!$C$6="Grant funding", 0, IF('Funding Allocation Parameters'!$C$6="Other author funding",  MIN(V124*'Funding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4" s="179">
        <f>IF('Funding Allocation Parameters'!$C$6="Basic Library Subsidy", MIN(W124*'Funding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MIN(W124*VLOOKUP(CONCATENATE($A124, 'Funding Allocation Parameters'!$I$6), 'Library Subsidy Complex'!$C$2:$J$55, 3, FALSE), VLOOKUP(CONCATENATE($A124, 'Funding Allocation Parameters'!$I$6), 'Library Subsidy Complex'!$C$2:$J$55, 5, FALSE)), 0)))))</f>
        <v>0</v>
      </c>
      <c r="AB124" s="179">
        <f>IF('Funding Allocation Parameters'!$C$6="Basic Library Subsidy", 0, IF('Funding Allocation Parameters'!$C$6="Grant funding", 0, IF('Funding Allocation Parameters'!$C$6="Other author funding",  MIN(W124*'Funding Allocation Parameters'!$E$6, 'Funding Allocation Parameters'!$G$6), IF('Funding Allocation Parameters'!$C$6="Any discretionary funds (grants if available, other if no grants)", MIN(W124*'Funding Allocation Parameters'!$E$6, 'Funding Allocation Parameters'!$G$6), IF('Funding Allocation Parameters'!$C$6="Complex Library Subsidy", 0, 0)))))</f>
        <v>1172.4634000000001</v>
      </c>
      <c r="AC124" s="177">
        <f t="shared" si="37"/>
        <v>0</v>
      </c>
      <c r="AD124" s="177">
        <f t="shared" si="38"/>
        <v>0</v>
      </c>
      <c r="AE124" s="180">
        <f>IF('Funding Allocation Parameters'!$C$7="Basic Library Subsidy", MIN(AC124*'Funding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MIN(AC124*VLOOKUP(CONCATENATE($A124, 'Funding Allocation Parameters'!$I$7), 'Library Subsidy Complex'!$C$2:$J$55, 2, FALSE), VLOOKUP(CONCATENATE($A124, 'Funding Allocation Parameters'!$I$7), 'Library Subsidy Complex'!$C$2:$J$55, 4, FALSE)), 0)))))</f>
        <v>0</v>
      </c>
      <c r="AF124" s="180">
        <f>IF('Funding Allocation Parameters'!$C$7="Basic Library Subsidy", 0, IF('Funding Allocation Parameters'!$C$7="Grant funding",MIN(AC124*'Funding Allocation Parameters'!$E$7, 'Funding Allocation Parameters'!$G$7), IF('Funding Allocation Parameters'!$C$7="Other author funding", 0, IF('Funding Allocation Parameters'!$C$7="Any discretionary funds (grants if available, other if no grants)", MIN(AC124*'Funding Allocation Parameters'!$E$7, 'Funding Allocation Parameters'!$G$7), IF('Funding Allocation Parameters'!$C$7="Complex Library Subsidy", 0, 0)))))</f>
        <v>0</v>
      </c>
      <c r="AG124" s="180">
        <f>IF('Funding Allocation Parameters'!$C$7="Basic Library Subsidy", 0, IF('Funding Allocation Parameters'!$C$7="Grant funding", 0, IF('Funding Allocation Parameters'!$C$7="Other author funding",  MIN(AC124*'Funding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4" s="180">
        <f>IF('Funding Allocation Parameters'!$C$7="Basic Library Subsidy", MIN(AD124*'Funding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MIN(AD124*VLOOKUP(CONCATENATE($A124, 'Funding Allocation Parameters'!$I$7), 'Library Subsidy Complex'!$C$2:$J$55, 3, FALSE), VLOOKUP(CONCATENATE($A124, 'Funding Allocation Parameters'!$I$7), 'Library Subsidy Complex'!$C$2:$J$55, 5, FALSE)), 0)))))</f>
        <v>0</v>
      </c>
      <c r="AI124" s="180">
        <f>IF('Funding Allocation Parameters'!$C$7="Basic Library Subsidy", 0, IF('Funding Allocation Parameters'!$C$7="Grant funding", 0, IF('Funding Allocation Parameters'!$C$7="Other author funding",  MIN(AD124*'Funding Allocation Parameters'!$E$7, 'Funding Allocation Parameters'!$G$7), IF('Funding Allocation Parameters'!$C$7="Any discretionary funds (grants if available, other if no grants)", MIN(AD124*'Funding Allocation Parameters'!$E$7, 'Funding Allocation Parameters'!$G$7), IF('Funding Allocation Parameters'!$C$7="Complex Library Subsidy", 0, 0)))))</f>
        <v>0</v>
      </c>
      <c r="AJ124" s="177">
        <f t="shared" si="39"/>
        <v>0</v>
      </c>
      <c r="AK124" s="177">
        <f t="shared" si="40"/>
        <v>0</v>
      </c>
      <c r="AL124" s="181">
        <f>IF('Funding Allocation Parameters'!$C$8="Basic Library Subsidy", MIN(AJ124*'Funding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MIN(AJ124*VLOOKUP(CONCATENATE($A124, 'Funding Allocation Parameters'!$I$8), 'Library Subsidy Complex'!$C$2:$J$55, 2, FALSE), VLOOKUP(CONCATENATE($A124, 'Funding Allocation Parameters'!$I$8), 'Library Subsidy Complex'!$C$2:$J$55, 4, FALSE)), 0)))))</f>
        <v>0</v>
      </c>
      <c r="AM124" s="181">
        <f>IF('Funding Allocation Parameters'!$C$8="Basic Library Subsidy", 0, IF('Funding Allocation Parameters'!$C$8="Grant funding",MIN(AJ124*'Funding Allocation Parameters'!$E$8, 'Funding Allocation Parameters'!$G$8), IF('Funding Allocation Parameters'!$C$8="Other author funding", 0, IF('Funding Allocation Parameters'!$C$8="Any discretionary funds (grants if available, other if no grants)", MIN(AJ124*'Funding Allocation Parameters'!$E$8, 'Funding Allocation Parameters'!$G$8), IF('Funding Allocation Parameters'!$C$8="Complex Library Subsidy", 0, 0)))))</f>
        <v>0</v>
      </c>
      <c r="AN124" s="181">
        <f>IF('Funding Allocation Parameters'!$C$8="Basic Library Subsidy", 0, IF('Funding Allocation Parameters'!$C$8="Grant funding", 0, IF('Funding Allocation Parameters'!$C$8="Other author funding",  MIN(AJ124*'Funding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4" s="181">
        <f>IF('Funding Allocation Parameters'!$C$8="Basic Library Subsidy", MIN(AK124*'Funding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MIN(AK124*VLOOKUP(CONCATENATE($A124, 'Funding Allocation Parameters'!$I$8), 'Library Subsidy Complex'!$C$2:$J$55, 3, FALSE), VLOOKUP(CONCATENATE($A124, 'Funding Allocation Parameters'!$I$8), 'Library Subsidy Complex'!$C$2:$J$55, 5, FALSE)), 0)))))</f>
        <v>0</v>
      </c>
      <c r="AP124" s="181">
        <f>IF('Funding Allocation Parameters'!$C$8="Basic Library Subsidy", 0, IF('Funding Allocation Parameters'!$C$8="Grant funding", 0, IF('Funding Allocation Parameters'!$C$8="Other author funding",  MIN(AK124*'Funding Allocation Parameters'!$E$8, 'Funding Allocation Parameters'!$G$8), IF('Funding Allocation Parameters'!$C$8="Any discretionary funds (grants if available, other if no grants)", MIN(AK124*'Funding Allocation Parameters'!$E$8, 'Funding Allocation Parameters'!$G$8), IF('Funding Allocation Parameters'!$C$8="Complex Library Subsidy", 0, 0)))))</f>
        <v>0</v>
      </c>
      <c r="AQ124" s="177">
        <f t="shared" si="41"/>
        <v>0</v>
      </c>
      <c r="AR124" s="177">
        <f t="shared" si="42"/>
        <v>0</v>
      </c>
      <c r="AS124" s="182">
        <f t="shared" si="43"/>
        <v>1189</v>
      </c>
      <c r="AT124" s="182">
        <f t="shared" si="44"/>
        <v>1172.4634000000001</v>
      </c>
      <c r="AU124" s="182">
        <f t="shared" si="45"/>
        <v>0</v>
      </c>
      <c r="AV124" s="182">
        <f t="shared" si="46"/>
        <v>1189</v>
      </c>
      <c r="AW124" s="182">
        <f t="shared" si="47"/>
        <v>1172.4634000000001</v>
      </c>
      <c r="AX124" s="183">
        <f t="shared" si="48"/>
        <v>1189</v>
      </c>
      <c r="AY124" s="183">
        <f t="shared" si="49"/>
        <v>1172.4634000000001</v>
      </c>
      <c r="AZ124" s="183">
        <f t="shared" si="50"/>
        <v>0</v>
      </c>
      <c r="BA124" s="183">
        <f t="shared" si="51"/>
        <v>0</v>
      </c>
      <c r="BB124" s="183">
        <f t="shared" si="52"/>
        <v>0</v>
      </c>
      <c r="BC124" s="184">
        <f t="shared" si="53"/>
        <v>1189</v>
      </c>
      <c r="BD124" s="184">
        <f t="shared" si="54"/>
        <v>0</v>
      </c>
      <c r="BE124" s="184">
        <f t="shared" si="55"/>
        <v>1172.4634000000001</v>
      </c>
      <c r="BF124" s="184">
        <f t="shared" si="56"/>
        <v>0</v>
      </c>
      <c r="BG124" s="102">
        <f t="shared" si="57"/>
        <v>0</v>
      </c>
      <c r="BH124" s="102">
        <f t="shared" si="58"/>
        <v>0</v>
      </c>
      <c r="BI124" s="102">
        <f t="shared" si="59"/>
        <v>0</v>
      </c>
      <c r="BJ124" s="102">
        <f t="shared" si="60"/>
        <v>1</v>
      </c>
      <c r="BK124" s="102">
        <f t="shared" si="61"/>
        <v>0</v>
      </c>
      <c r="BL124" s="102">
        <f t="shared" si="62"/>
        <v>0</v>
      </c>
      <c r="BN124" s="102"/>
    </row>
    <row r="125" spans="1:66" x14ac:dyDescent="0.25">
      <c r="A125" s="102" t="s">
        <v>16</v>
      </c>
      <c r="B125" s="102" t="s">
        <v>8</v>
      </c>
      <c r="C125" s="102" t="s">
        <v>8</v>
      </c>
      <c r="D125" s="102" t="s">
        <v>27</v>
      </c>
      <c r="E125" s="102" t="s">
        <v>307</v>
      </c>
      <c r="F125" s="102" t="s">
        <v>325</v>
      </c>
      <c r="G125" s="102">
        <v>1.296</v>
      </c>
      <c r="H125" s="102">
        <v>1</v>
      </c>
      <c r="I125" s="102">
        <v>1</v>
      </c>
      <c r="J125" s="167">
        <f>IFERROR(H125*VLOOKUP(A125, 'Advanced Parameters'!$B$7:$G$20, 6, FALSE)*VLOOKUP(A125, 'Growth Parameters'!$B$6:$H$19, 6, FALSE), 0)</f>
        <v>1</v>
      </c>
      <c r="K125" s="167">
        <f>IFERROR(IF('Advanced Parameters'!$C$5="n",'Raw Data'!I125*VLOOKUP(A125,'Advanced Parameters'!$B$7:$G$20,6,FALSE),J125*VLOOKUP(A125,'Advanced Parameters'!$B$7:$G$20,2,FALSE))*VLOOKUP(A125, 'Growth Parameters'!$B$6:$H$19, 6, FALSE), 0)</f>
        <v>1</v>
      </c>
      <c r="L125" s="167">
        <f t="shared" si="63"/>
        <v>0</v>
      </c>
      <c r="M125" s="168">
        <f>IFERROR(IF(G125="NA","NA",IF(G125&gt;'APC Parameters'!$K$6+VLOOKUP('Raw Data'!A125, 'APC Parameters'!$H$7:$L$20, 4, FALSE), 'APC Parameters'!$L$6+VLOOKUP('Raw Data'!A125, 'APC Parameters'!$H$7:$L$20, 5, FALSE), G125*('APC Parameters'!$J$6+VLOOKUP('Raw Data'!A125, 'APC Parameters'!$H$7:$L$20, 3, FALSE))+'APC Parameters'!$I$6+VLOOKUP('Raw Data'!A125, 'APC Parameters'!$H$7:$L$20, 2, FALSE))), 0)</f>
        <v>2067.0623999999998</v>
      </c>
      <c r="N125" s="168">
        <f t="shared" si="33"/>
        <v>2067.0623999999998</v>
      </c>
      <c r="O125" s="168">
        <f>IFERROR(IF(M125="NA",VLOOKUP(D125,'Internal Calculations'!$B$10:$C$11,2,FALSE), M125)*VLOOKUP(A125, 'Growth Parameters'!$B$6:$H$19, 7, FALSE), 0)</f>
        <v>2067.0623999999998</v>
      </c>
      <c r="P125" s="177">
        <f t="shared" si="34"/>
        <v>2067.0623999999998</v>
      </c>
      <c r="Q125" s="178">
        <f>IF('Funding Allocation Parameters'!$C$5="Basic Library Subsidy", MIN(O125*('Funding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MIN($O125*(VLOOKUP(CONCATENATE($A125, 'Funding Allocation Parameters'!$I$5), 'Library Subsidy Complex'!$C$2:$J$55, 2, FALSE)), VLOOKUP(CONCATENATE($A125, 'Funding Allocation Parameters'!$I$5), 'Library Subsidy Complex'!$C$2:$J$55, 4, FALSE)), 0)))))</f>
        <v>1189</v>
      </c>
      <c r="R125" s="178">
        <f>IF('Funding Allocation Parameters'!$C$5="Basic Library Subsidy", 0, IF('Funding Allocation Parameters'!$C$5="Grant funding",MIN(O125*('Funding Allocation Parameters'!$E$5), 'Funding Allocation Parameters'!$G$5), IF('Funding Allocation Parameters'!$C$5="Other author funding", 0, IF('Funding Allocation Parameters'!$C$5="Any discretionary funds (grants if available, other if no grants)", MIN(O125*('Funding Allocation Parameters'!$E$5), 'Funding Allocation Parameters'!$G$5), IF('Funding Allocation Parameters'!$C$5="Complex Library Subsidy", 0, 0)))))</f>
        <v>0</v>
      </c>
      <c r="S125" s="178">
        <f>IF('Funding Allocation Parameters'!$C$5="Basic Library Subsidy", 0, IF('Funding Allocation Parameters'!$C$5="Grant funding", 0, IF('Funding Allocation Parameters'!$C$5="Other author funding",  MIN(O125*('Funding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5" s="178">
        <f>IF('Funding Allocation Parameters'!$C$5="Basic Library Subsidy", MIN(O125*('Funding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MIN($O125*(VLOOKUP(CONCATENATE($A125, 'Funding Allocation Parameters'!$I$5), 'Library Subsidy Complex'!$C$2:$J$55, 6, FALSE)), VLOOKUP(CONCATENATE($A125, 'Funding Allocation Parameters'!$I$5), 'Library Subsidy Complex'!$C$2:$J$55, 8, FALSE)), 0)))))</f>
        <v>1189</v>
      </c>
      <c r="U125" s="178">
        <f>IF('Funding Allocation Parameters'!$C$5="Basic Library Subsidy", 0, IF('Funding Allocation Parameters'!$C$5="Grant funding", 0, IF('Funding Allocation Parameters'!$C$5="Other author funding",  MIN(O125*('Funding Allocation Parameters'!$E$5), 'Funding Allocation Parameters'!$G$5), IF('Funding Allocation Parameters'!$C$5="Any discretionary funds (grants if available, other if no grants)", MIN(O125*('Funding Allocation Parameters'!$E$5), 'Funding Allocation Parameters'!$G$5), IF('Funding Allocation Parameters'!$C$5="Complex Library Subsidy", 0, 0)))))</f>
        <v>0</v>
      </c>
      <c r="V125" s="177">
        <f t="shared" si="35"/>
        <v>878.0623999999998</v>
      </c>
      <c r="W125" s="177">
        <f t="shared" si="36"/>
        <v>878.0623999999998</v>
      </c>
      <c r="X125" s="179">
        <f>IF('Funding Allocation Parameters'!$C$6="Basic Library Subsidy", MIN(V125*'Funding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MIN(V125*VLOOKUP(CONCATENATE($A125, 'Funding Allocation Parameters'!$I$6), 'Library Subsidy Complex'!$C$2:$J$55, 2, FALSE), VLOOKUP(CONCATENATE($A125, 'Funding Allocation Parameters'!$I$6), 'Library Subsidy Complex'!$C$2:$J$55, 4, FALSE)), 0)))))</f>
        <v>0</v>
      </c>
      <c r="Y125" s="179">
        <f>IF('Funding Allocation Parameters'!$C$6="Basic Library Subsidy", 0, IF('Funding Allocation Parameters'!$C$6="Grant funding",MIN(V125*'Funding Allocation Parameters'!$E$6, 'Funding Allocation Parameters'!$G$6), IF('Funding Allocation Parameters'!$C$6="Other author funding", 0, IF('Funding Allocation Parameters'!$C$6="Any discretionary funds (grants if available, other if no grants)", MIN(V125*'Funding Allocation Parameters'!$E$6, 'Funding Allocation Parameters'!$G$6), IF('Funding Allocation Parameters'!$C$6="Complex Library Subsidy", 0, 0)))))</f>
        <v>878.0623999999998</v>
      </c>
      <c r="Z125" s="179">
        <f>IF('Funding Allocation Parameters'!$C$6="Basic Library Subsidy", 0, IF('Funding Allocation Parameters'!$C$6="Grant funding", 0, IF('Funding Allocation Parameters'!$C$6="Other author funding",  MIN(V125*'Funding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5" s="179">
        <f>IF('Funding Allocation Parameters'!$C$6="Basic Library Subsidy", MIN(W125*'Funding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MIN(W125*VLOOKUP(CONCATENATE($A125, 'Funding Allocation Parameters'!$I$6), 'Library Subsidy Complex'!$C$2:$J$55, 3, FALSE), VLOOKUP(CONCATENATE($A125, 'Funding Allocation Parameters'!$I$6), 'Library Subsidy Complex'!$C$2:$J$55, 5, FALSE)), 0)))))</f>
        <v>0</v>
      </c>
      <c r="AB125" s="179">
        <f>IF('Funding Allocation Parameters'!$C$6="Basic Library Subsidy", 0, IF('Funding Allocation Parameters'!$C$6="Grant funding", 0, IF('Funding Allocation Parameters'!$C$6="Other author funding",  MIN(W125*'Funding Allocation Parameters'!$E$6, 'Funding Allocation Parameters'!$G$6), IF('Funding Allocation Parameters'!$C$6="Any discretionary funds (grants if available, other if no grants)", MIN(W125*'Funding Allocation Parameters'!$E$6, 'Funding Allocation Parameters'!$G$6), IF('Funding Allocation Parameters'!$C$6="Complex Library Subsidy", 0, 0)))))</f>
        <v>878.0623999999998</v>
      </c>
      <c r="AC125" s="177">
        <f t="shared" si="37"/>
        <v>0</v>
      </c>
      <c r="AD125" s="177">
        <f t="shared" si="38"/>
        <v>0</v>
      </c>
      <c r="AE125" s="180">
        <f>IF('Funding Allocation Parameters'!$C$7="Basic Library Subsidy", MIN(AC125*'Funding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MIN(AC125*VLOOKUP(CONCATENATE($A125, 'Funding Allocation Parameters'!$I$7), 'Library Subsidy Complex'!$C$2:$J$55, 2, FALSE), VLOOKUP(CONCATENATE($A125, 'Funding Allocation Parameters'!$I$7), 'Library Subsidy Complex'!$C$2:$J$55, 4, FALSE)), 0)))))</f>
        <v>0</v>
      </c>
      <c r="AF125" s="180">
        <f>IF('Funding Allocation Parameters'!$C$7="Basic Library Subsidy", 0, IF('Funding Allocation Parameters'!$C$7="Grant funding",MIN(AC125*'Funding Allocation Parameters'!$E$7, 'Funding Allocation Parameters'!$G$7), IF('Funding Allocation Parameters'!$C$7="Other author funding", 0, IF('Funding Allocation Parameters'!$C$7="Any discretionary funds (grants if available, other if no grants)", MIN(AC125*'Funding Allocation Parameters'!$E$7, 'Funding Allocation Parameters'!$G$7), IF('Funding Allocation Parameters'!$C$7="Complex Library Subsidy", 0, 0)))))</f>
        <v>0</v>
      </c>
      <c r="AG125" s="180">
        <f>IF('Funding Allocation Parameters'!$C$7="Basic Library Subsidy", 0, IF('Funding Allocation Parameters'!$C$7="Grant funding", 0, IF('Funding Allocation Parameters'!$C$7="Other author funding",  MIN(AC125*'Funding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5" s="180">
        <f>IF('Funding Allocation Parameters'!$C$7="Basic Library Subsidy", MIN(AD125*'Funding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MIN(AD125*VLOOKUP(CONCATENATE($A125, 'Funding Allocation Parameters'!$I$7), 'Library Subsidy Complex'!$C$2:$J$55, 3, FALSE), VLOOKUP(CONCATENATE($A125, 'Funding Allocation Parameters'!$I$7), 'Library Subsidy Complex'!$C$2:$J$55, 5, FALSE)), 0)))))</f>
        <v>0</v>
      </c>
      <c r="AI125" s="180">
        <f>IF('Funding Allocation Parameters'!$C$7="Basic Library Subsidy", 0, IF('Funding Allocation Parameters'!$C$7="Grant funding", 0, IF('Funding Allocation Parameters'!$C$7="Other author funding",  MIN(AD125*'Funding Allocation Parameters'!$E$7, 'Funding Allocation Parameters'!$G$7), IF('Funding Allocation Parameters'!$C$7="Any discretionary funds (grants if available, other if no grants)", MIN(AD125*'Funding Allocation Parameters'!$E$7, 'Funding Allocation Parameters'!$G$7), IF('Funding Allocation Parameters'!$C$7="Complex Library Subsidy", 0, 0)))))</f>
        <v>0</v>
      </c>
      <c r="AJ125" s="177">
        <f t="shared" si="39"/>
        <v>0</v>
      </c>
      <c r="AK125" s="177">
        <f t="shared" si="40"/>
        <v>0</v>
      </c>
      <c r="AL125" s="181">
        <f>IF('Funding Allocation Parameters'!$C$8="Basic Library Subsidy", MIN(AJ125*'Funding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MIN(AJ125*VLOOKUP(CONCATENATE($A125, 'Funding Allocation Parameters'!$I$8), 'Library Subsidy Complex'!$C$2:$J$55, 2, FALSE), VLOOKUP(CONCATENATE($A125, 'Funding Allocation Parameters'!$I$8), 'Library Subsidy Complex'!$C$2:$J$55, 4, FALSE)), 0)))))</f>
        <v>0</v>
      </c>
      <c r="AM125" s="181">
        <f>IF('Funding Allocation Parameters'!$C$8="Basic Library Subsidy", 0, IF('Funding Allocation Parameters'!$C$8="Grant funding",MIN(AJ125*'Funding Allocation Parameters'!$E$8, 'Funding Allocation Parameters'!$G$8), IF('Funding Allocation Parameters'!$C$8="Other author funding", 0, IF('Funding Allocation Parameters'!$C$8="Any discretionary funds (grants if available, other if no grants)", MIN(AJ125*'Funding Allocation Parameters'!$E$8, 'Funding Allocation Parameters'!$G$8), IF('Funding Allocation Parameters'!$C$8="Complex Library Subsidy", 0, 0)))))</f>
        <v>0</v>
      </c>
      <c r="AN125" s="181">
        <f>IF('Funding Allocation Parameters'!$C$8="Basic Library Subsidy", 0, IF('Funding Allocation Parameters'!$C$8="Grant funding", 0, IF('Funding Allocation Parameters'!$C$8="Other author funding",  MIN(AJ125*'Funding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5" s="181">
        <f>IF('Funding Allocation Parameters'!$C$8="Basic Library Subsidy", MIN(AK125*'Funding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MIN(AK125*VLOOKUP(CONCATENATE($A125, 'Funding Allocation Parameters'!$I$8), 'Library Subsidy Complex'!$C$2:$J$55, 3, FALSE), VLOOKUP(CONCATENATE($A125, 'Funding Allocation Parameters'!$I$8), 'Library Subsidy Complex'!$C$2:$J$55, 5, FALSE)), 0)))))</f>
        <v>0</v>
      </c>
      <c r="AP125" s="181">
        <f>IF('Funding Allocation Parameters'!$C$8="Basic Library Subsidy", 0, IF('Funding Allocation Parameters'!$C$8="Grant funding", 0, IF('Funding Allocation Parameters'!$C$8="Other author funding",  MIN(AK125*'Funding Allocation Parameters'!$E$8, 'Funding Allocation Parameters'!$G$8), IF('Funding Allocation Parameters'!$C$8="Any discretionary funds (grants if available, other if no grants)", MIN(AK125*'Funding Allocation Parameters'!$E$8, 'Funding Allocation Parameters'!$G$8), IF('Funding Allocation Parameters'!$C$8="Complex Library Subsidy", 0, 0)))))</f>
        <v>0</v>
      </c>
      <c r="AQ125" s="177">
        <f t="shared" si="41"/>
        <v>0</v>
      </c>
      <c r="AR125" s="177">
        <f t="shared" si="42"/>
        <v>0</v>
      </c>
      <c r="AS125" s="182">
        <f t="shared" si="43"/>
        <v>1189</v>
      </c>
      <c r="AT125" s="182">
        <f t="shared" si="44"/>
        <v>878.0623999999998</v>
      </c>
      <c r="AU125" s="182">
        <f t="shared" si="45"/>
        <v>0</v>
      </c>
      <c r="AV125" s="182">
        <f t="shared" si="46"/>
        <v>1189</v>
      </c>
      <c r="AW125" s="182">
        <f t="shared" si="47"/>
        <v>878.0623999999998</v>
      </c>
      <c r="AX125" s="183">
        <f t="shared" si="48"/>
        <v>1189</v>
      </c>
      <c r="AY125" s="183">
        <f t="shared" si="49"/>
        <v>878.0623999999998</v>
      </c>
      <c r="AZ125" s="183">
        <f t="shared" si="50"/>
        <v>0</v>
      </c>
      <c r="BA125" s="183">
        <f t="shared" si="51"/>
        <v>0</v>
      </c>
      <c r="BB125" s="183">
        <f t="shared" si="52"/>
        <v>0</v>
      </c>
      <c r="BC125" s="184">
        <f t="shared" si="53"/>
        <v>1189</v>
      </c>
      <c r="BD125" s="184">
        <f t="shared" si="54"/>
        <v>0</v>
      </c>
      <c r="BE125" s="184">
        <f t="shared" si="55"/>
        <v>878.0623999999998</v>
      </c>
      <c r="BF125" s="184">
        <f t="shared" si="56"/>
        <v>0</v>
      </c>
      <c r="BG125" s="102">
        <f t="shared" si="57"/>
        <v>0</v>
      </c>
      <c r="BH125" s="102">
        <f t="shared" si="58"/>
        <v>0</v>
      </c>
      <c r="BI125" s="102">
        <f t="shared" si="59"/>
        <v>0</v>
      </c>
      <c r="BJ125" s="102">
        <f t="shared" si="60"/>
        <v>1</v>
      </c>
      <c r="BK125" s="102">
        <f t="shared" si="61"/>
        <v>0</v>
      </c>
      <c r="BL125" s="102">
        <f t="shared" si="62"/>
        <v>0</v>
      </c>
      <c r="BN125" s="102"/>
    </row>
    <row r="126" spans="1:66" x14ac:dyDescent="0.25">
      <c r="A126" s="102" t="s">
        <v>23</v>
      </c>
      <c r="B126" s="102" t="s">
        <v>15</v>
      </c>
      <c r="C126" s="102" t="s">
        <v>8</v>
      </c>
      <c r="D126" s="102" t="s">
        <v>27</v>
      </c>
      <c r="E126" s="102" t="s">
        <v>327</v>
      </c>
      <c r="F126" s="102" t="s">
        <v>328</v>
      </c>
      <c r="G126" s="102" t="s">
        <v>9</v>
      </c>
      <c r="H126" s="102">
        <v>1</v>
      </c>
      <c r="I126" s="102">
        <v>0</v>
      </c>
      <c r="J126" s="167">
        <f>IFERROR(H126*VLOOKUP(A126, 'Advanced Parameters'!$B$7:$G$20, 6, FALSE)*VLOOKUP(A126, 'Growth Parameters'!$B$6:$H$19, 6, FALSE), 0)</f>
        <v>1</v>
      </c>
      <c r="K126" s="167">
        <f>IFERROR(IF('Advanced Parameters'!$C$5="n",'Raw Data'!I126*VLOOKUP(A126,'Advanced Parameters'!$B$7:$G$20,6,FALSE),J126*VLOOKUP(A126,'Advanced Parameters'!$B$7:$G$20,2,FALSE))*VLOOKUP(A126, 'Growth Parameters'!$B$6:$H$19, 6, FALSE), 0)</f>
        <v>0</v>
      </c>
      <c r="L126" s="167">
        <f t="shared" si="63"/>
        <v>1</v>
      </c>
      <c r="M126" s="168" t="str">
        <f>IFERROR(IF(G126="NA","NA",IF(G126&gt;'APC Parameters'!$K$6+VLOOKUP('Raw Data'!A126, 'APC Parameters'!$H$7:$L$20, 4, FALSE), 'APC Parameters'!$L$6+VLOOKUP('Raw Data'!A126, 'APC Parameters'!$H$7:$L$20, 5, FALSE), G126*('APC Parameters'!$J$6+VLOOKUP('Raw Data'!A126, 'APC Parameters'!$H$7:$L$20, 3, FALSE))+'APC Parameters'!$I$6+VLOOKUP('Raw Data'!A126, 'APC Parameters'!$H$7:$L$20, 2, FALSE))), 0)</f>
        <v>NA</v>
      </c>
      <c r="N126" s="168" t="str">
        <f t="shared" si="33"/>
        <v>NA</v>
      </c>
      <c r="O126" s="168">
        <f>IFERROR(IF(M126="NA",VLOOKUP(D126,'Internal Calculations'!$B$10:$C$11,2,FALSE), M126)*VLOOKUP(A126, 'Growth Parameters'!$B$6:$H$19, 7, FALSE), 0)</f>
        <v>2278.6764150234731</v>
      </c>
      <c r="P126" s="177">
        <f t="shared" si="34"/>
        <v>2278.6764150234731</v>
      </c>
      <c r="Q126" s="178">
        <f>IF('Funding Allocation Parameters'!$C$5="Basic Library Subsidy", MIN(O126*('Funding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MIN($O126*(VLOOKUP(CONCATENATE($A126, 'Funding Allocation Parameters'!$I$5), 'Library Subsidy Complex'!$C$2:$J$55, 2, FALSE)), VLOOKUP(CONCATENATE($A126, 'Funding Allocation Parameters'!$I$5), 'Library Subsidy Complex'!$C$2:$J$55, 4, FALSE)), 0)))))</f>
        <v>1189</v>
      </c>
      <c r="R126" s="178">
        <f>IF('Funding Allocation Parameters'!$C$5="Basic Library Subsidy", 0, IF('Funding Allocation Parameters'!$C$5="Grant funding",MIN(O126*('Funding Allocation Parameters'!$E$5), 'Funding Allocation Parameters'!$G$5), IF('Funding Allocation Parameters'!$C$5="Other author funding", 0, IF('Funding Allocation Parameters'!$C$5="Any discretionary funds (grants if available, other if no grants)", MIN(O126*('Funding Allocation Parameters'!$E$5), 'Funding Allocation Parameters'!$G$5), IF('Funding Allocation Parameters'!$C$5="Complex Library Subsidy", 0, 0)))))</f>
        <v>0</v>
      </c>
      <c r="S126" s="178">
        <f>IF('Funding Allocation Parameters'!$C$5="Basic Library Subsidy", 0, IF('Funding Allocation Parameters'!$C$5="Grant funding", 0, IF('Funding Allocation Parameters'!$C$5="Other author funding",  MIN(O126*('Funding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6" s="178">
        <f>IF('Funding Allocation Parameters'!$C$5="Basic Library Subsidy", MIN(O126*('Funding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MIN($O126*(VLOOKUP(CONCATENATE($A126, 'Funding Allocation Parameters'!$I$5), 'Library Subsidy Complex'!$C$2:$J$55, 6, FALSE)), VLOOKUP(CONCATENATE($A126, 'Funding Allocation Parameters'!$I$5), 'Library Subsidy Complex'!$C$2:$J$55, 8, FALSE)), 0)))))</f>
        <v>1189</v>
      </c>
      <c r="U126" s="178">
        <f>IF('Funding Allocation Parameters'!$C$5="Basic Library Subsidy", 0, IF('Funding Allocation Parameters'!$C$5="Grant funding", 0, IF('Funding Allocation Parameters'!$C$5="Other author funding",  MIN(O126*('Funding Allocation Parameters'!$E$5), 'Funding Allocation Parameters'!$G$5), IF('Funding Allocation Parameters'!$C$5="Any discretionary funds (grants if available, other if no grants)", MIN(O126*('Funding Allocation Parameters'!$E$5), 'Funding Allocation Parameters'!$G$5), IF('Funding Allocation Parameters'!$C$5="Complex Library Subsidy", 0, 0)))))</f>
        <v>0</v>
      </c>
      <c r="V126" s="177">
        <f t="shared" si="35"/>
        <v>1089.6764150234731</v>
      </c>
      <c r="W126" s="177">
        <f t="shared" si="36"/>
        <v>1089.6764150234731</v>
      </c>
      <c r="X126" s="179">
        <f>IF('Funding Allocation Parameters'!$C$6="Basic Library Subsidy", MIN(V126*'Funding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MIN(V126*VLOOKUP(CONCATENATE($A126, 'Funding Allocation Parameters'!$I$6), 'Library Subsidy Complex'!$C$2:$J$55, 2, FALSE), VLOOKUP(CONCATENATE($A126, 'Funding Allocation Parameters'!$I$6), 'Library Subsidy Complex'!$C$2:$J$55, 4, FALSE)), 0)))))</f>
        <v>0</v>
      </c>
      <c r="Y126" s="179">
        <f>IF('Funding Allocation Parameters'!$C$6="Basic Library Subsidy", 0, IF('Funding Allocation Parameters'!$C$6="Grant funding",MIN(V126*'Funding Allocation Parameters'!$E$6, 'Funding Allocation Parameters'!$G$6), IF('Funding Allocation Parameters'!$C$6="Other author funding", 0, IF('Funding Allocation Parameters'!$C$6="Any discretionary funds (grants if available, other if no grants)", MIN(V126*'Funding Allocation Parameters'!$E$6, 'Funding Allocation Parameters'!$G$6), IF('Funding Allocation Parameters'!$C$6="Complex Library Subsidy", 0, 0)))))</f>
        <v>1089.6764150234731</v>
      </c>
      <c r="Z126" s="179">
        <f>IF('Funding Allocation Parameters'!$C$6="Basic Library Subsidy", 0, IF('Funding Allocation Parameters'!$C$6="Grant funding", 0, IF('Funding Allocation Parameters'!$C$6="Other author funding",  MIN(V126*'Funding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6" s="179">
        <f>IF('Funding Allocation Parameters'!$C$6="Basic Library Subsidy", MIN(W126*'Funding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MIN(W126*VLOOKUP(CONCATENATE($A126, 'Funding Allocation Parameters'!$I$6), 'Library Subsidy Complex'!$C$2:$J$55, 3, FALSE), VLOOKUP(CONCATENATE($A126, 'Funding Allocation Parameters'!$I$6), 'Library Subsidy Complex'!$C$2:$J$55, 5, FALSE)), 0)))))</f>
        <v>0</v>
      </c>
      <c r="AB126" s="179">
        <f>IF('Funding Allocation Parameters'!$C$6="Basic Library Subsidy", 0, IF('Funding Allocation Parameters'!$C$6="Grant funding", 0, IF('Funding Allocation Parameters'!$C$6="Other author funding",  MIN(W126*'Funding Allocation Parameters'!$E$6, 'Funding Allocation Parameters'!$G$6), IF('Funding Allocation Parameters'!$C$6="Any discretionary funds (grants if available, other if no grants)", MIN(W126*'Funding Allocation Parameters'!$E$6, 'Funding Allocation Parameters'!$G$6), IF('Funding Allocation Parameters'!$C$6="Complex Library Subsidy", 0, 0)))))</f>
        <v>1089.6764150234731</v>
      </c>
      <c r="AC126" s="177">
        <f t="shared" si="37"/>
        <v>0</v>
      </c>
      <c r="AD126" s="177">
        <f t="shared" si="38"/>
        <v>0</v>
      </c>
      <c r="AE126" s="180">
        <f>IF('Funding Allocation Parameters'!$C$7="Basic Library Subsidy", MIN(AC126*'Funding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MIN(AC126*VLOOKUP(CONCATENATE($A126, 'Funding Allocation Parameters'!$I$7), 'Library Subsidy Complex'!$C$2:$J$55, 2, FALSE), VLOOKUP(CONCATENATE($A126, 'Funding Allocation Parameters'!$I$7), 'Library Subsidy Complex'!$C$2:$J$55, 4, FALSE)), 0)))))</f>
        <v>0</v>
      </c>
      <c r="AF126" s="180">
        <f>IF('Funding Allocation Parameters'!$C$7="Basic Library Subsidy", 0, IF('Funding Allocation Parameters'!$C$7="Grant funding",MIN(AC126*'Funding Allocation Parameters'!$E$7, 'Funding Allocation Parameters'!$G$7), IF('Funding Allocation Parameters'!$C$7="Other author funding", 0, IF('Funding Allocation Parameters'!$C$7="Any discretionary funds (grants if available, other if no grants)", MIN(AC126*'Funding Allocation Parameters'!$E$7, 'Funding Allocation Parameters'!$G$7), IF('Funding Allocation Parameters'!$C$7="Complex Library Subsidy", 0, 0)))))</f>
        <v>0</v>
      </c>
      <c r="AG126" s="180">
        <f>IF('Funding Allocation Parameters'!$C$7="Basic Library Subsidy", 0, IF('Funding Allocation Parameters'!$C$7="Grant funding", 0, IF('Funding Allocation Parameters'!$C$7="Other author funding",  MIN(AC126*'Funding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6" s="180">
        <f>IF('Funding Allocation Parameters'!$C$7="Basic Library Subsidy", MIN(AD126*'Funding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MIN(AD126*VLOOKUP(CONCATENATE($A126, 'Funding Allocation Parameters'!$I$7), 'Library Subsidy Complex'!$C$2:$J$55, 3, FALSE), VLOOKUP(CONCATENATE($A126, 'Funding Allocation Parameters'!$I$7), 'Library Subsidy Complex'!$C$2:$J$55, 5, FALSE)), 0)))))</f>
        <v>0</v>
      </c>
      <c r="AI126" s="180">
        <f>IF('Funding Allocation Parameters'!$C$7="Basic Library Subsidy", 0, IF('Funding Allocation Parameters'!$C$7="Grant funding", 0, IF('Funding Allocation Parameters'!$C$7="Other author funding",  MIN(AD126*'Funding Allocation Parameters'!$E$7, 'Funding Allocation Parameters'!$G$7), IF('Funding Allocation Parameters'!$C$7="Any discretionary funds (grants if available, other if no grants)", MIN(AD126*'Funding Allocation Parameters'!$E$7, 'Funding Allocation Parameters'!$G$7), IF('Funding Allocation Parameters'!$C$7="Complex Library Subsidy", 0, 0)))))</f>
        <v>0</v>
      </c>
      <c r="AJ126" s="177">
        <f t="shared" si="39"/>
        <v>0</v>
      </c>
      <c r="AK126" s="177">
        <f t="shared" si="40"/>
        <v>0</v>
      </c>
      <c r="AL126" s="181">
        <f>IF('Funding Allocation Parameters'!$C$8="Basic Library Subsidy", MIN(AJ126*'Funding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MIN(AJ126*VLOOKUP(CONCATENATE($A126, 'Funding Allocation Parameters'!$I$8), 'Library Subsidy Complex'!$C$2:$J$55, 2, FALSE), VLOOKUP(CONCATENATE($A126, 'Funding Allocation Parameters'!$I$8), 'Library Subsidy Complex'!$C$2:$J$55, 4, FALSE)), 0)))))</f>
        <v>0</v>
      </c>
      <c r="AM126" s="181">
        <f>IF('Funding Allocation Parameters'!$C$8="Basic Library Subsidy", 0, IF('Funding Allocation Parameters'!$C$8="Grant funding",MIN(AJ126*'Funding Allocation Parameters'!$E$8, 'Funding Allocation Parameters'!$G$8), IF('Funding Allocation Parameters'!$C$8="Other author funding", 0, IF('Funding Allocation Parameters'!$C$8="Any discretionary funds (grants if available, other if no grants)", MIN(AJ126*'Funding Allocation Parameters'!$E$8, 'Funding Allocation Parameters'!$G$8), IF('Funding Allocation Parameters'!$C$8="Complex Library Subsidy", 0, 0)))))</f>
        <v>0</v>
      </c>
      <c r="AN126" s="181">
        <f>IF('Funding Allocation Parameters'!$C$8="Basic Library Subsidy", 0, IF('Funding Allocation Parameters'!$C$8="Grant funding", 0, IF('Funding Allocation Parameters'!$C$8="Other author funding",  MIN(AJ126*'Funding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6" s="181">
        <f>IF('Funding Allocation Parameters'!$C$8="Basic Library Subsidy", MIN(AK126*'Funding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MIN(AK126*VLOOKUP(CONCATENATE($A126, 'Funding Allocation Parameters'!$I$8), 'Library Subsidy Complex'!$C$2:$J$55, 3, FALSE), VLOOKUP(CONCATENATE($A126, 'Funding Allocation Parameters'!$I$8), 'Library Subsidy Complex'!$C$2:$J$55, 5, FALSE)), 0)))))</f>
        <v>0</v>
      </c>
      <c r="AP126" s="181">
        <f>IF('Funding Allocation Parameters'!$C$8="Basic Library Subsidy", 0, IF('Funding Allocation Parameters'!$C$8="Grant funding", 0, IF('Funding Allocation Parameters'!$C$8="Other author funding",  MIN(AK126*'Funding Allocation Parameters'!$E$8, 'Funding Allocation Parameters'!$G$8), IF('Funding Allocation Parameters'!$C$8="Any discretionary funds (grants if available, other if no grants)", MIN(AK126*'Funding Allocation Parameters'!$E$8, 'Funding Allocation Parameters'!$G$8), IF('Funding Allocation Parameters'!$C$8="Complex Library Subsidy", 0, 0)))))</f>
        <v>0</v>
      </c>
      <c r="AQ126" s="177">
        <f t="shared" si="41"/>
        <v>0</v>
      </c>
      <c r="AR126" s="177">
        <f t="shared" si="42"/>
        <v>0</v>
      </c>
      <c r="AS126" s="182">
        <f t="shared" si="43"/>
        <v>1189</v>
      </c>
      <c r="AT126" s="182">
        <f t="shared" si="44"/>
        <v>1089.6764150234731</v>
      </c>
      <c r="AU126" s="182">
        <f t="shared" si="45"/>
        <v>0</v>
      </c>
      <c r="AV126" s="182">
        <f t="shared" si="46"/>
        <v>1189</v>
      </c>
      <c r="AW126" s="182">
        <f t="shared" si="47"/>
        <v>1089.6764150234731</v>
      </c>
      <c r="AX126" s="183">
        <f t="shared" si="48"/>
        <v>0</v>
      </c>
      <c r="AY126" s="183">
        <f t="shared" si="49"/>
        <v>0</v>
      </c>
      <c r="AZ126" s="183">
        <f t="shared" si="50"/>
        <v>0</v>
      </c>
      <c r="BA126" s="183">
        <f t="shared" si="51"/>
        <v>1189</v>
      </c>
      <c r="BB126" s="183">
        <f t="shared" si="52"/>
        <v>1089.6764150234731</v>
      </c>
      <c r="BC126" s="184">
        <f t="shared" si="53"/>
        <v>1189</v>
      </c>
      <c r="BD126" s="184">
        <f t="shared" si="54"/>
        <v>0</v>
      </c>
      <c r="BE126" s="184">
        <f t="shared" si="55"/>
        <v>0</v>
      </c>
      <c r="BF126" s="184">
        <f t="shared" si="56"/>
        <v>1089.6764150234731</v>
      </c>
      <c r="BG126" s="102">
        <f t="shared" si="57"/>
        <v>0</v>
      </c>
      <c r="BH126" s="102">
        <f t="shared" si="58"/>
        <v>0</v>
      </c>
      <c r="BI126" s="102">
        <f t="shared" si="59"/>
        <v>0</v>
      </c>
      <c r="BJ126" s="102">
        <f t="shared" si="60"/>
        <v>0</v>
      </c>
      <c r="BK126" s="102">
        <f t="shared" si="61"/>
        <v>1</v>
      </c>
      <c r="BL126" s="102">
        <f t="shared" si="62"/>
        <v>0</v>
      </c>
      <c r="BN126" s="102"/>
    </row>
    <row r="127" spans="1:66" x14ac:dyDescent="0.25">
      <c r="A127" s="102" t="s">
        <v>7</v>
      </c>
      <c r="B127" s="102" t="s">
        <v>8</v>
      </c>
      <c r="C127" s="102" t="s">
        <v>8</v>
      </c>
      <c r="D127" s="102" t="s">
        <v>27</v>
      </c>
      <c r="E127" s="102" t="s">
        <v>329</v>
      </c>
      <c r="F127" s="102" t="s">
        <v>330</v>
      </c>
      <c r="G127" s="102">
        <v>0.749</v>
      </c>
      <c r="H127" s="102">
        <v>1</v>
      </c>
      <c r="I127" s="102">
        <v>0</v>
      </c>
      <c r="J127" s="167">
        <f>IFERROR(H127*VLOOKUP(A127, 'Advanced Parameters'!$B$7:$G$20, 6, FALSE)*VLOOKUP(A127, 'Growth Parameters'!$B$6:$H$19, 6, FALSE), 0)</f>
        <v>1</v>
      </c>
      <c r="K127" s="167">
        <f>IFERROR(IF('Advanced Parameters'!$C$5="n",'Raw Data'!I127*VLOOKUP(A127,'Advanced Parameters'!$B$7:$G$20,6,FALSE),J127*VLOOKUP(A127,'Advanced Parameters'!$B$7:$G$20,2,FALSE))*VLOOKUP(A127, 'Growth Parameters'!$B$6:$H$19, 6, FALSE), 0)</f>
        <v>0</v>
      </c>
      <c r="L127" s="167">
        <f t="shared" si="63"/>
        <v>1</v>
      </c>
      <c r="M127" s="168">
        <f>IFERROR(IF(G127="NA","NA",IF(G127&gt;'APC Parameters'!$K$6+VLOOKUP('Raw Data'!A127, 'APC Parameters'!$H$7:$L$20, 4, FALSE), 'APC Parameters'!$L$6+VLOOKUP('Raw Data'!A127, 'APC Parameters'!$H$7:$L$20, 5, FALSE), G127*('APC Parameters'!$J$6+VLOOKUP('Raw Data'!A127, 'APC Parameters'!$H$7:$L$20, 3, FALSE))+'APC Parameters'!$I$6+VLOOKUP('Raw Data'!A127, 'APC Parameters'!$H$7:$L$20, 2, FALSE))), 0)</f>
        <v>1679.0206000000001</v>
      </c>
      <c r="N127" s="168">
        <f t="shared" si="33"/>
        <v>1679.0206000000001</v>
      </c>
      <c r="O127" s="168">
        <f>IFERROR(IF(M127="NA",VLOOKUP(D127,'Internal Calculations'!$B$10:$C$11,2,FALSE), M127)*VLOOKUP(A127, 'Growth Parameters'!$B$6:$H$19, 7, FALSE), 0)</f>
        <v>1679.0206000000001</v>
      </c>
      <c r="P127" s="177">
        <f t="shared" si="34"/>
        <v>1679.0206000000001</v>
      </c>
      <c r="Q127" s="178">
        <f>IF('Funding Allocation Parameters'!$C$5="Basic Library Subsidy", MIN(O127*('Funding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MIN($O127*(VLOOKUP(CONCATENATE($A127, 'Funding Allocation Parameters'!$I$5), 'Library Subsidy Complex'!$C$2:$J$55, 2, FALSE)), VLOOKUP(CONCATENATE($A127, 'Funding Allocation Parameters'!$I$5), 'Library Subsidy Complex'!$C$2:$J$55, 4, FALSE)), 0)))))</f>
        <v>1189</v>
      </c>
      <c r="R127" s="178">
        <f>IF('Funding Allocation Parameters'!$C$5="Basic Library Subsidy", 0, IF('Funding Allocation Parameters'!$C$5="Grant funding",MIN(O127*('Funding Allocation Parameters'!$E$5), 'Funding Allocation Parameters'!$G$5), IF('Funding Allocation Parameters'!$C$5="Other author funding", 0, IF('Funding Allocation Parameters'!$C$5="Any discretionary funds (grants if available, other if no grants)", MIN(O127*('Funding Allocation Parameters'!$E$5), 'Funding Allocation Parameters'!$G$5), IF('Funding Allocation Parameters'!$C$5="Complex Library Subsidy", 0, 0)))))</f>
        <v>0</v>
      </c>
      <c r="S127" s="178">
        <f>IF('Funding Allocation Parameters'!$C$5="Basic Library Subsidy", 0, IF('Funding Allocation Parameters'!$C$5="Grant funding", 0, IF('Funding Allocation Parameters'!$C$5="Other author funding",  MIN(O127*('Funding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7" s="178">
        <f>IF('Funding Allocation Parameters'!$C$5="Basic Library Subsidy", MIN(O127*('Funding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MIN($O127*(VLOOKUP(CONCATENATE($A127, 'Funding Allocation Parameters'!$I$5), 'Library Subsidy Complex'!$C$2:$J$55, 6, FALSE)), VLOOKUP(CONCATENATE($A127, 'Funding Allocation Parameters'!$I$5), 'Library Subsidy Complex'!$C$2:$J$55, 8, FALSE)), 0)))))</f>
        <v>1189</v>
      </c>
      <c r="U127" s="178">
        <f>IF('Funding Allocation Parameters'!$C$5="Basic Library Subsidy", 0, IF('Funding Allocation Parameters'!$C$5="Grant funding", 0, IF('Funding Allocation Parameters'!$C$5="Other author funding",  MIN(O127*('Funding Allocation Parameters'!$E$5), 'Funding Allocation Parameters'!$G$5), IF('Funding Allocation Parameters'!$C$5="Any discretionary funds (grants if available, other if no grants)", MIN(O127*('Funding Allocation Parameters'!$E$5), 'Funding Allocation Parameters'!$G$5), IF('Funding Allocation Parameters'!$C$5="Complex Library Subsidy", 0, 0)))))</f>
        <v>0</v>
      </c>
      <c r="V127" s="177">
        <f t="shared" si="35"/>
        <v>490.02060000000006</v>
      </c>
      <c r="W127" s="177">
        <f t="shared" si="36"/>
        <v>490.02060000000006</v>
      </c>
      <c r="X127" s="179">
        <f>IF('Funding Allocation Parameters'!$C$6="Basic Library Subsidy", MIN(V127*'Funding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MIN(V127*VLOOKUP(CONCATENATE($A127, 'Funding Allocation Parameters'!$I$6), 'Library Subsidy Complex'!$C$2:$J$55, 2, FALSE), VLOOKUP(CONCATENATE($A127, 'Funding Allocation Parameters'!$I$6), 'Library Subsidy Complex'!$C$2:$J$55, 4, FALSE)), 0)))))</f>
        <v>0</v>
      </c>
      <c r="Y127" s="179">
        <f>IF('Funding Allocation Parameters'!$C$6="Basic Library Subsidy", 0, IF('Funding Allocation Parameters'!$C$6="Grant funding",MIN(V127*'Funding Allocation Parameters'!$E$6, 'Funding Allocation Parameters'!$G$6), IF('Funding Allocation Parameters'!$C$6="Other author funding", 0, IF('Funding Allocation Parameters'!$C$6="Any discretionary funds (grants if available, other if no grants)", MIN(V127*'Funding Allocation Parameters'!$E$6, 'Funding Allocation Parameters'!$G$6), IF('Funding Allocation Parameters'!$C$6="Complex Library Subsidy", 0, 0)))))</f>
        <v>490.02060000000006</v>
      </c>
      <c r="Z127" s="179">
        <f>IF('Funding Allocation Parameters'!$C$6="Basic Library Subsidy", 0, IF('Funding Allocation Parameters'!$C$6="Grant funding", 0, IF('Funding Allocation Parameters'!$C$6="Other author funding",  MIN(V127*'Funding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7" s="179">
        <f>IF('Funding Allocation Parameters'!$C$6="Basic Library Subsidy", MIN(W127*'Funding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MIN(W127*VLOOKUP(CONCATENATE($A127, 'Funding Allocation Parameters'!$I$6), 'Library Subsidy Complex'!$C$2:$J$55, 3, FALSE), VLOOKUP(CONCATENATE($A127, 'Funding Allocation Parameters'!$I$6), 'Library Subsidy Complex'!$C$2:$J$55, 5, FALSE)), 0)))))</f>
        <v>0</v>
      </c>
      <c r="AB127" s="179">
        <f>IF('Funding Allocation Parameters'!$C$6="Basic Library Subsidy", 0, IF('Funding Allocation Parameters'!$C$6="Grant funding", 0, IF('Funding Allocation Parameters'!$C$6="Other author funding",  MIN(W127*'Funding Allocation Parameters'!$E$6, 'Funding Allocation Parameters'!$G$6), IF('Funding Allocation Parameters'!$C$6="Any discretionary funds (grants if available, other if no grants)", MIN(W127*'Funding Allocation Parameters'!$E$6, 'Funding Allocation Parameters'!$G$6), IF('Funding Allocation Parameters'!$C$6="Complex Library Subsidy", 0, 0)))))</f>
        <v>490.02060000000006</v>
      </c>
      <c r="AC127" s="177">
        <f t="shared" si="37"/>
        <v>0</v>
      </c>
      <c r="AD127" s="177">
        <f t="shared" si="38"/>
        <v>0</v>
      </c>
      <c r="AE127" s="180">
        <f>IF('Funding Allocation Parameters'!$C$7="Basic Library Subsidy", MIN(AC127*'Funding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MIN(AC127*VLOOKUP(CONCATENATE($A127, 'Funding Allocation Parameters'!$I$7), 'Library Subsidy Complex'!$C$2:$J$55, 2, FALSE), VLOOKUP(CONCATENATE($A127, 'Funding Allocation Parameters'!$I$7), 'Library Subsidy Complex'!$C$2:$J$55, 4, FALSE)), 0)))))</f>
        <v>0</v>
      </c>
      <c r="AF127" s="180">
        <f>IF('Funding Allocation Parameters'!$C$7="Basic Library Subsidy", 0, IF('Funding Allocation Parameters'!$C$7="Grant funding",MIN(AC127*'Funding Allocation Parameters'!$E$7, 'Funding Allocation Parameters'!$G$7), IF('Funding Allocation Parameters'!$C$7="Other author funding", 0, IF('Funding Allocation Parameters'!$C$7="Any discretionary funds (grants if available, other if no grants)", MIN(AC127*'Funding Allocation Parameters'!$E$7, 'Funding Allocation Parameters'!$G$7), IF('Funding Allocation Parameters'!$C$7="Complex Library Subsidy", 0, 0)))))</f>
        <v>0</v>
      </c>
      <c r="AG127" s="180">
        <f>IF('Funding Allocation Parameters'!$C$7="Basic Library Subsidy", 0, IF('Funding Allocation Parameters'!$C$7="Grant funding", 0, IF('Funding Allocation Parameters'!$C$7="Other author funding",  MIN(AC127*'Funding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7" s="180">
        <f>IF('Funding Allocation Parameters'!$C$7="Basic Library Subsidy", MIN(AD127*'Funding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MIN(AD127*VLOOKUP(CONCATENATE($A127, 'Funding Allocation Parameters'!$I$7), 'Library Subsidy Complex'!$C$2:$J$55, 3, FALSE), VLOOKUP(CONCATENATE($A127, 'Funding Allocation Parameters'!$I$7), 'Library Subsidy Complex'!$C$2:$J$55, 5, FALSE)), 0)))))</f>
        <v>0</v>
      </c>
      <c r="AI127" s="180">
        <f>IF('Funding Allocation Parameters'!$C$7="Basic Library Subsidy", 0, IF('Funding Allocation Parameters'!$C$7="Grant funding", 0, IF('Funding Allocation Parameters'!$C$7="Other author funding",  MIN(AD127*'Funding Allocation Parameters'!$E$7, 'Funding Allocation Parameters'!$G$7), IF('Funding Allocation Parameters'!$C$7="Any discretionary funds (grants if available, other if no grants)", MIN(AD127*'Funding Allocation Parameters'!$E$7, 'Funding Allocation Parameters'!$G$7), IF('Funding Allocation Parameters'!$C$7="Complex Library Subsidy", 0, 0)))))</f>
        <v>0</v>
      </c>
      <c r="AJ127" s="177">
        <f t="shared" si="39"/>
        <v>0</v>
      </c>
      <c r="AK127" s="177">
        <f t="shared" si="40"/>
        <v>0</v>
      </c>
      <c r="AL127" s="181">
        <f>IF('Funding Allocation Parameters'!$C$8="Basic Library Subsidy", MIN(AJ127*'Funding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MIN(AJ127*VLOOKUP(CONCATENATE($A127, 'Funding Allocation Parameters'!$I$8), 'Library Subsidy Complex'!$C$2:$J$55, 2, FALSE), VLOOKUP(CONCATENATE($A127, 'Funding Allocation Parameters'!$I$8), 'Library Subsidy Complex'!$C$2:$J$55, 4, FALSE)), 0)))))</f>
        <v>0</v>
      </c>
      <c r="AM127" s="181">
        <f>IF('Funding Allocation Parameters'!$C$8="Basic Library Subsidy", 0, IF('Funding Allocation Parameters'!$C$8="Grant funding",MIN(AJ127*'Funding Allocation Parameters'!$E$8, 'Funding Allocation Parameters'!$G$8), IF('Funding Allocation Parameters'!$C$8="Other author funding", 0, IF('Funding Allocation Parameters'!$C$8="Any discretionary funds (grants if available, other if no grants)", MIN(AJ127*'Funding Allocation Parameters'!$E$8, 'Funding Allocation Parameters'!$G$8), IF('Funding Allocation Parameters'!$C$8="Complex Library Subsidy", 0, 0)))))</f>
        <v>0</v>
      </c>
      <c r="AN127" s="181">
        <f>IF('Funding Allocation Parameters'!$C$8="Basic Library Subsidy", 0, IF('Funding Allocation Parameters'!$C$8="Grant funding", 0, IF('Funding Allocation Parameters'!$C$8="Other author funding",  MIN(AJ127*'Funding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7" s="181">
        <f>IF('Funding Allocation Parameters'!$C$8="Basic Library Subsidy", MIN(AK127*'Funding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MIN(AK127*VLOOKUP(CONCATENATE($A127, 'Funding Allocation Parameters'!$I$8), 'Library Subsidy Complex'!$C$2:$J$55, 3, FALSE), VLOOKUP(CONCATENATE($A127, 'Funding Allocation Parameters'!$I$8), 'Library Subsidy Complex'!$C$2:$J$55, 5, FALSE)), 0)))))</f>
        <v>0</v>
      </c>
      <c r="AP127" s="181">
        <f>IF('Funding Allocation Parameters'!$C$8="Basic Library Subsidy", 0, IF('Funding Allocation Parameters'!$C$8="Grant funding", 0, IF('Funding Allocation Parameters'!$C$8="Other author funding",  MIN(AK127*'Funding Allocation Parameters'!$E$8, 'Funding Allocation Parameters'!$G$8), IF('Funding Allocation Parameters'!$C$8="Any discretionary funds (grants if available, other if no grants)", MIN(AK127*'Funding Allocation Parameters'!$E$8, 'Funding Allocation Parameters'!$G$8), IF('Funding Allocation Parameters'!$C$8="Complex Library Subsidy", 0, 0)))))</f>
        <v>0</v>
      </c>
      <c r="AQ127" s="177">
        <f t="shared" si="41"/>
        <v>0</v>
      </c>
      <c r="AR127" s="177">
        <f t="shared" si="42"/>
        <v>0</v>
      </c>
      <c r="AS127" s="182">
        <f t="shared" si="43"/>
        <v>1189</v>
      </c>
      <c r="AT127" s="182">
        <f t="shared" si="44"/>
        <v>490.02060000000006</v>
      </c>
      <c r="AU127" s="182">
        <f t="shared" si="45"/>
        <v>0</v>
      </c>
      <c r="AV127" s="182">
        <f t="shared" si="46"/>
        <v>1189</v>
      </c>
      <c r="AW127" s="182">
        <f t="shared" si="47"/>
        <v>490.02060000000006</v>
      </c>
      <c r="AX127" s="183">
        <f t="shared" si="48"/>
        <v>0</v>
      </c>
      <c r="AY127" s="183">
        <f t="shared" si="49"/>
        <v>0</v>
      </c>
      <c r="AZ127" s="183">
        <f t="shared" si="50"/>
        <v>0</v>
      </c>
      <c r="BA127" s="183">
        <f t="shared" si="51"/>
        <v>1189</v>
      </c>
      <c r="BB127" s="183">
        <f t="shared" si="52"/>
        <v>490.02060000000006</v>
      </c>
      <c r="BC127" s="184">
        <f t="shared" si="53"/>
        <v>1189</v>
      </c>
      <c r="BD127" s="184">
        <f t="shared" si="54"/>
        <v>0</v>
      </c>
      <c r="BE127" s="184">
        <f t="shared" si="55"/>
        <v>0</v>
      </c>
      <c r="BF127" s="184">
        <f t="shared" si="56"/>
        <v>490.02060000000006</v>
      </c>
      <c r="BG127" s="102">
        <f t="shared" si="57"/>
        <v>0</v>
      </c>
      <c r="BH127" s="102">
        <f t="shared" si="58"/>
        <v>0</v>
      </c>
      <c r="BI127" s="102">
        <f t="shared" si="59"/>
        <v>0</v>
      </c>
      <c r="BJ127" s="102">
        <f t="shared" si="60"/>
        <v>0</v>
      </c>
      <c r="BK127" s="102">
        <f t="shared" si="61"/>
        <v>1</v>
      </c>
      <c r="BL127" s="102">
        <f t="shared" si="62"/>
        <v>0</v>
      </c>
      <c r="BN127" s="102"/>
    </row>
    <row r="128" spans="1:66" x14ac:dyDescent="0.25">
      <c r="A128" s="102" t="s">
        <v>21</v>
      </c>
      <c r="B128" s="102" t="s">
        <v>8</v>
      </c>
      <c r="C128" s="102" t="s">
        <v>8</v>
      </c>
      <c r="D128" s="102" t="s">
        <v>27</v>
      </c>
      <c r="E128" s="102" t="s">
        <v>31</v>
      </c>
      <c r="F128" s="102" t="s">
        <v>331</v>
      </c>
      <c r="G128" s="102">
        <v>2.5419999999999998</v>
      </c>
      <c r="H128" s="102">
        <v>1</v>
      </c>
      <c r="I128" s="102">
        <v>1</v>
      </c>
      <c r="J128" s="167">
        <f>IFERROR(H128*VLOOKUP(A128, 'Advanced Parameters'!$B$7:$G$20, 6, FALSE)*VLOOKUP(A128, 'Growth Parameters'!$B$6:$H$19, 6, FALSE), 0)</f>
        <v>1</v>
      </c>
      <c r="K128" s="167">
        <f>IFERROR(IF('Advanced Parameters'!$C$5="n",'Raw Data'!I128*VLOOKUP(A128,'Advanced Parameters'!$B$7:$G$20,6,FALSE),J128*VLOOKUP(A128,'Advanced Parameters'!$B$7:$G$20,2,FALSE))*VLOOKUP(A128, 'Growth Parameters'!$B$6:$H$19, 6, FALSE), 0)</f>
        <v>1</v>
      </c>
      <c r="L128" s="167">
        <f t="shared" si="63"/>
        <v>0</v>
      </c>
      <c r="M128" s="168">
        <f>IFERROR(IF(G128="NA","NA",IF(G128&gt;'APC Parameters'!$K$6+VLOOKUP('Raw Data'!A128, 'APC Parameters'!$H$7:$L$20, 4, FALSE), 'APC Parameters'!$L$6+VLOOKUP('Raw Data'!A128, 'APC Parameters'!$H$7:$L$20, 5, FALSE), G128*('APC Parameters'!$J$6+VLOOKUP('Raw Data'!A128, 'APC Parameters'!$H$7:$L$20, 3, FALSE))+'APC Parameters'!$I$6+VLOOKUP('Raw Data'!A128, 'APC Parameters'!$H$7:$L$20, 2, FALSE))), 0)</f>
        <v>2950.9748</v>
      </c>
      <c r="N128" s="168">
        <f t="shared" si="33"/>
        <v>2950.9748</v>
      </c>
      <c r="O128" s="168">
        <f>IFERROR(IF(M128="NA",VLOOKUP(D128,'Internal Calculations'!$B$10:$C$11,2,FALSE), M128)*VLOOKUP(A128, 'Growth Parameters'!$B$6:$H$19, 7, FALSE), 0)</f>
        <v>2950.9748</v>
      </c>
      <c r="P128" s="177">
        <f t="shared" si="34"/>
        <v>2950.9748</v>
      </c>
      <c r="Q128" s="178">
        <f>IF('Funding Allocation Parameters'!$C$5="Basic Library Subsidy", MIN(O128*('Funding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MIN($O128*(VLOOKUP(CONCATENATE($A128, 'Funding Allocation Parameters'!$I$5), 'Library Subsidy Complex'!$C$2:$J$55, 2, FALSE)), VLOOKUP(CONCATENATE($A128, 'Funding Allocation Parameters'!$I$5), 'Library Subsidy Complex'!$C$2:$J$55, 4, FALSE)), 0)))))</f>
        <v>1189</v>
      </c>
      <c r="R128" s="178">
        <f>IF('Funding Allocation Parameters'!$C$5="Basic Library Subsidy", 0, IF('Funding Allocation Parameters'!$C$5="Grant funding",MIN(O128*('Funding Allocation Parameters'!$E$5), 'Funding Allocation Parameters'!$G$5), IF('Funding Allocation Parameters'!$C$5="Other author funding", 0, IF('Funding Allocation Parameters'!$C$5="Any discretionary funds (grants if available, other if no grants)", MIN(O128*('Funding Allocation Parameters'!$E$5), 'Funding Allocation Parameters'!$G$5), IF('Funding Allocation Parameters'!$C$5="Complex Library Subsidy", 0, 0)))))</f>
        <v>0</v>
      </c>
      <c r="S128" s="178">
        <f>IF('Funding Allocation Parameters'!$C$5="Basic Library Subsidy", 0, IF('Funding Allocation Parameters'!$C$5="Grant funding", 0, IF('Funding Allocation Parameters'!$C$5="Other author funding",  MIN(O128*('Funding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8" s="178">
        <f>IF('Funding Allocation Parameters'!$C$5="Basic Library Subsidy", MIN(O128*('Funding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MIN($O128*(VLOOKUP(CONCATENATE($A128, 'Funding Allocation Parameters'!$I$5), 'Library Subsidy Complex'!$C$2:$J$55, 6, FALSE)), VLOOKUP(CONCATENATE($A128, 'Funding Allocation Parameters'!$I$5), 'Library Subsidy Complex'!$C$2:$J$55, 8, FALSE)), 0)))))</f>
        <v>1189</v>
      </c>
      <c r="U128" s="178">
        <f>IF('Funding Allocation Parameters'!$C$5="Basic Library Subsidy", 0, IF('Funding Allocation Parameters'!$C$5="Grant funding", 0, IF('Funding Allocation Parameters'!$C$5="Other author funding",  MIN(O128*('Funding Allocation Parameters'!$E$5), 'Funding Allocation Parameters'!$G$5), IF('Funding Allocation Parameters'!$C$5="Any discretionary funds (grants if available, other if no grants)", MIN(O128*('Funding Allocation Parameters'!$E$5), 'Funding Allocation Parameters'!$G$5), IF('Funding Allocation Parameters'!$C$5="Complex Library Subsidy", 0, 0)))))</f>
        <v>0</v>
      </c>
      <c r="V128" s="177">
        <f t="shared" si="35"/>
        <v>1761.9748</v>
      </c>
      <c r="W128" s="177">
        <f t="shared" si="36"/>
        <v>1761.9748</v>
      </c>
      <c r="X128" s="179">
        <f>IF('Funding Allocation Parameters'!$C$6="Basic Library Subsidy", MIN(V128*'Funding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MIN(V128*VLOOKUP(CONCATENATE($A128, 'Funding Allocation Parameters'!$I$6), 'Library Subsidy Complex'!$C$2:$J$55, 2, FALSE), VLOOKUP(CONCATENATE($A128, 'Funding Allocation Parameters'!$I$6), 'Library Subsidy Complex'!$C$2:$J$55, 4, FALSE)), 0)))))</f>
        <v>0</v>
      </c>
      <c r="Y128" s="179">
        <f>IF('Funding Allocation Parameters'!$C$6="Basic Library Subsidy", 0, IF('Funding Allocation Parameters'!$C$6="Grant funding",MIN(V128*'Funding Allocation Parameters'!$E$6, 'Funding Allocation Parameters'!$G$6), IF('Funding Allocation Parameters'!$C$6="Other author funding", 0, IF('Funding Allocation Parameters'!$C$6="Any discretionary funds (grants if available, other if no grants)", MIN(V128*'Funding Allocation Parameters'!$E$6, 'Funding Allocation Parameters'!$G$6), IF('Funding Allocation Parameters'!$C$6="Complex Library Subsidy", 0, 0)))))</f>
        <v>1761.9748</v>
      </c>
      <c r="Z128" s="179">
        <f>IF('Funding Allocation Parameters'!$C$6="Basic Library Subsidy", 0, IF('Funding Allocation Parameters'!$C$6="Grant funding", 0, IF('Funding Allocation Parameters'!$C$6="Other author funding",  MIN(V128*'Funding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8" s="179">
        <f>IF('Funding Allocation Parameters'!$C$6="Basic Library Subsidy", MIN(W128*'Funding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MIN(W128*VLOOKUP(CONCATENATE($A128, 'Funding Allocation Parameters'!$I$6), 'Library Subsidy Complex'!$C$2:$J$55, 3, FALSE), VLOOKUP(CONCATENATE($A128, 'Funding Allocation Parameters'!$I$6), 'Library Subsidy Complex'!$C$2:$J$55, 5, FALSE)), 0)))))</f>
        <v>0</v>
      </c>
      <c r="AB128" s="179">
        <f>IF('Funding Allocation Parameters'!$C$6="Basic Library Subsidy", 0, IF('Funding Allocation Parameters'!$C$6="Grant funding", 0, IF('Funding Allocation Parameters'!$C$6="Other author funding",  MIN(W128*'Funding Allocation Parameters'!$E$6, 'Funding Allocation Parameters'!$G$6), IF('Funding Allocation Parameters'!$C$6="Any discretionary funds (grants if available, other if no grants)", MIN(W128*'Funding Allocation Parameters'!$E$6, 'Funding Allocation Parameters'!$G$6), IF('Funding Allocation Parameters'!$C$6="Complex Library Subsidy", 0, 0)))))</f>
        <v>1761.9748</v>
      </c>
      <c r="AC128" s="177">
        <f t="shared" si="37"/>
        <v>0</v>
      </c>
      <c r="AD128" s="177">
        <f t="shared" si="38"/>
        <v>0</v>
      </c>
      <c r="AE128" s="180">
        <f>IF('Funding Allocation Parameters'!$C$7="Basic Library Subsidy", MIN(AC128*'Funding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MIN(AC128*VLOOKUP(CONCATENATE($A128, 'Funding Allocation Parameters'!$I$7), 'Library Subsidy Complex'!$C$2:$J$55, 2, FALSE), VLOOKUP(CONCATENATE($A128, 'Funding Allocation Parameters'!$I$7), 'Library Subsidy Complex'!$C$2:$J$55, 4, FALSE)), 0)))))</f>
        <v>0</v>
      </c>
      <c r="AF128" s="180">
        <f>IF('Funding Allocation Parameters'!$C$7="Basic Library Subsidy", 0, IF('Funding Allocation Parameters'!$C$7="Grant funding",MIN(AC128*'Funding Allocation Parameters'!$E$7, 'Funding Allocation Parameters'!$G$7), IF('Funding Allocation Parameters'!$C$7="Other author funding", 0, IF('Funding Allocation Parameters'!$C$7="Any discretionary funds (grants if available, other if no grants)", MIN(AC128*'Funding Allocation Parameters'!$E$7, 'Funding Allocation Parameters'!$G$7), IF('Funding Allocation Parameters'!$C$7="Complex Library Subsidy", 0, 0)))))</f>
        <v>0</v>
      </c>
      <c r="AG128" s="180">
        <f>IF('Funding Allocation Parameters'!$C$7="Basic Library Subsidy", 0, IF('Funding Allocation Parameters'!$C$7="Grant funding", 0, IF('Funding Allocation Parameters'!$C$7="Other author funding",  MIN(AC128*'Funding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8" s="180">
        <f>IF('Funding Allocation Parameters'!$C$7="Basic Library Subsidy", MIN(AD128*'Funding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MIN(AD128*VLOOKUP(CONCATENATE($A128, 'Funding Allocation Parameters'!$I$7), 'Library Subsidy Complex'!$C$2:$J$55, 3, FALSE), VLOOKUP(CONCATENATE($A128, 'Funding Allocation Parameters'!$I$7), 'Library Subsidy Complex'!$C$2:$J$55, 5, FALSE)), 0)))))</f>
        <v>0</v>
      </c>
      <c r="AI128" s="180">
        <f>IF('Funding Allocation Parameters'!$C$7="Basic Library Subsidy", 0, IF('Funding Allocation Parameters'!$C$7="Grant funding", 0, IF('Funding Allocation Parameters'!$C$7="Other author funding",  MIN(AD128*'Funding Allocation Parameters'!$E$7, 'Funding Allocation Parameters'!$G$7), IF('Funding Allocation Parameters'!$C$7="Any discretionary funds (grants if available, other if no grants)", MIN(AD128*'Funding Allocation Parameters'!$E$7, 'Funding Allocation Parameters'!$G$7), IF('Funding Allocation Parameters'!$C$7="Complex Library Subsidy", 0, 0)))))</f>
        <v>0</v>
      </c>
      <c r="AJ128" s="177">
        <f t="shared" si="39"/>
        <v>0</v>
      </c>
      <c r="AK128" s="177">
        <f t="shared" si="40"/>
        <v>0</v>
      </c>
      <c r="AL128" s="181">
        <f>IF('Funding Allocation Parameters'!$C$8="Basic Library Subsidy", MIN(AJ128*'Funding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MIN(AJ128*VLOOKUP(CONCATENATE($A128, 'Funding Allocation Parameters'!$I$8), 'Library Subsidy Complex'!$C$2:$J$55, 2, FALSE), VLOOKUP(CONCATENATE($A128, 'Funding Allocation Parameters'!$I$8), 'Library Subsidy Complex'!$C$2:$J$55, 4, FALSE)), 0)))))</f>
        <v>0</v>
      </c>
      <c r="AM128" s="181">
        <f>IF('Funding Allocation Parameters'!$C$8="Basic Library Subsidy", 0, IF('Funding Allocation Parameters'!$C$8="Grant funding",MIN(AJ128*'Funding Allocation Parameters'!$E$8, 'Funding Allocation Parameters'!$G$8), IF('Funding Allocation Parameters'!$C$8="Other author funding", 0, IF('Funding Allocation Parameters'!$C$8="Any discretionary funds (grants if available, other if no grants)", MIN(AJ128*'Funding Allocation Parameters'!$E$8, 'Funding Allocation Parameters'!$G$8), IF('Funding Allocation Parameters'!$C$8="Complex Library Subsidy", 0, 0)))))</f>
        <v>0</v>
      </c>
      <c r="AN128" s="181">
        <f>IF('Funding Allocation Parameters'!$C$8="Basic Library Subsidy", 0, IF('Funding Allocation Parameters'!$C$8="Grant funding", 0, IF('Funding Allocation Parameters'!$C$8="Other author funding",  MIN(AJ128*'Funding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8" s="181">
        <f>IF('Funding Allocation Parameters'!$C$8="Basic Library Subsidy", MIN(AK128*'Funding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MIN(AK128*VLOOKUP(CONCATENATE($A128, 'Funding Allocation Parameters'!$I$8), 'Library Subsidy Complex'!$C$2:$J$55, 3, FALSE), VLOOKUP(CONCATENATE($A128, 'Funding Allocation Parameters'!$I$8), 'Library Subsidy Complex'!$C$2:$J$55, 5, FALSE)), 0)))))</f>
        <v>0</v>
      </c>
      <c r="AP128" s="181">
        <f>IF('Funding Allocation Parameters'!$C$8="Basic Library Subsidy", 0, IF('Funding Allocation Parameters'!$C$8="Grant funding", 0, IF('Funding Allocation Parameters'!$C$8="Other author funding",  MIN(AK128*'Funding Allocation Parameters'!$E$8, 'Funding Allocation Parameters'!$G$8), IF('Funding Allocation Parameters'!$C$8="Any discretionary funds (grants if available, other if no grants)", MIN(AK128*'Funding Allocation Parameters'!$E$8, 'Funding Allocation Parameters'!$G$8), IF('Funding Allocation Parameters'!$C$8="Complex Library Subsidy", 0, 0)))))</f>
        <v>0</v>
      </c>
      <c r="AQ128" s="177">
        <f t="shared" si="41"/>
        <v>0</v>
      </c>
      <c r="AR128" s="177">
        <f t="shared" si="42"/>
        <v>0</v>
      </c>
      <c r="AS128" s="182">
        <f t="shared" si="43"/>
        <v>1189</v>
      </c>
      <c r="AT128" s="182">
        <f t="shared" si="44"/>
        <v>1761.9748</v>
      </c>
      <c r="AU128" s="182">
        <f t="shared" si="45"/>
        <v>0</v>
      </c>
      <c r="AV128" s="182">
        <f t="shared" si="46"/>
        <v>1189</v>
      </c>
      <c r="AW128" s="182">
        <f t="shared" si="47"/>
        <v>1761.9748</v>
      </c>
      <c r="AX128" s="183">
        <f t="shared" si="48"/>
        <v>1189</v>
      </c>
      <c r="AY128" s="183">
        <f t="shared" si="49"/>
        <v>1761.9748</v>
      </c>
      <c r="AZ128" s="183">
        <f t="shared" si="50"/>
        <v>0</v>
      </c>
      <c r="BA128" s="183">
        <f t="shared" si="51"/>
        <v>0</v>
      </c>
      <c r="BB128" s="183">
        <f t="shared" si="52"/>
        <v>0</v>
      </c>
      <c r="BC128" s="184">
        <f t="shared" si="53"/>
        <v>1189</v>
      </c>
      <c r="BD128" s="184">
        <f t="shared" si="54"/>
        <v>0</v>
      </c>
      <c r="BE128" s="184">
        <f t="shared" si="55"/>
        <v>1761.9748</v>
      </c>
      <c r="BF128" s="184">
        <f t="shared" si="56"/>
        <v>0</v>
      </c>
      <c r="BG128" s="102">
        <f t="shared" si="57"/>
        <v>0</v>
      </c>
      <c r="BH128" s="102">
        <f t="shared" si="58"/>
        <v>0</v>
      </c>
      <c r="BI128" s="102">
        <f t="shared" si="59"/>
        <v>0</v>
      </c>
      <c r="BJ128" s="102">
        <f t="shared" si="60"/>
        <v>1</v>
      </c>
      <c r="BK128" s="102">
        <f t="shared" si="61"/>
        <v>0</v>
      </c>
      <c r="BL128" s="102">
        <f t="shared" si="62"/>
        <v>0</v>
      </c>
      <c r="BN128" s="102"/>
    </row>
    <row r="129" spans="1:66" x14ac:dyDescent="0.25">
      <c r="A129" s="102" t="s">
        <v>24</v>
      </c>
      <c r="B129" s="102" t="s">
        <v>8</v>
      </c>
      <c r="C129" s="102" t="s">
        <v>8</v>
      </c>
      <c r="D129" s="102" t="s">
        <v>27</v>
      </c>
      <c r="E129" s="102" t="s">
        <v>332</v>
      </c>
      <c r="F129" s="102" t="s">
        <v>333</v>
      </c>
      <c r="G129" s="102" t="s">
        <v>9</v>
      </c>
      <c r="H129" s="102">
        <v>1</v>
      </c>
      <c r="I129" s="102">
        <v>1</v>
      </c>
      <c r="J129" s="167">
        <f>IFERROR(H129*VLOOKUP(A129, 'Advanced Parameters'!$B$7:$G$20, 6, FALSE)*VLOOKUP(A129, 'Growth Parameters'!$B$6:$H$19, 6, FALSE), 0)</f>
        <v>1</v>
      </c>
      <c r="K129" s="167">
        <f>IFERROR(IF('Advanced Parameters'!$C$5="n",'Raw Data'!I129*VLOOKUP(A129,'Advanced Parameters'!$B$7:$G$20,6,FALSE),J129*VLOOKUP(A129,'Advanced Parameters'!$B$7:$G$20,2,FALSE))*VLOOKUP(A129, 'Growth Parameters'!$B$6:$H$19, 6, FALSE), 0)</f>
        <v>1</v>
      </c>
      <c r="L129" s="167">
        <f t="shared" si="63"/>
        <v>0</v>
      </c>
      <c r="M129" s="168" t="str">
        <f>IFERROR(IF(G129="NA","NA",IF(G129&gt;'APC Parameters'!$K$6+VLOOKUP('Raw Data'!A129, 'APC Parameters'!$H$7:$L$20, 4, FALSE), 'APC Parameters'!$L$6+VLOOKUP('Raw Data'!A129, 'APC Parameters'!$H$7:$L$20, 5, FALSE), G129*('APC Parameters'!$J$6+VLOOKUP('Raw Data'!A129, 'APC Parameters'!$H$7:$L$20, 3, FALSE))+'APC Parameters'!$I$6+VLOOKUP('Raw Data'!A129, 'APC Parameters'!$H$7:$L$20, 2, FALSE))), 0)</f>
        <v>NA</v>
      </c>
      <c r="N129" s="168" t="str">
        <f t="shared" si="33"/>
        <v>NA</v>
      </c>
      <c r="O129" s="168">
        <f>IFERROR(IF(M129="NA",VLOOKUP(D129,'Internal Calculations'!$B$10:$C$11,2,FALSE), M129)*VLOOKUP(A129, 'Growth Parameters'!$B$6:$H$19, 7, FALSE), 0)</f>
        <v>2278.6764150234731</v>
      </c>
      <c r="P129" s="177">
        <f t="shared" si="34"/>
        <v>2278.6764150234731</v>
      </c>
      <c r="Q129" s="178">
        <f>IF('Funding Allocation Parameters'!$C$5="Basic Library Subsidy", MIN(O129*('Funding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MIN($O129*(VLOOKUP(CONCATENATE($A129, 'Funding Allocation Parameters'!$I$5), 'Library Subsidy Complex'!$C$2:$J$55, 2, FALSE)), VLOOKUP(CONCATENATE($A129, 'Funding Allocation Parameters'!$I$5), 'Library Subsidy Complex'!$C$2:$J$55, 4, FALSE)), 0)))))</f>
        <v>1189</v>
      </c>
      <c r="R129" s="178">
        <f>IF('Funding Allocation Parameters'!$C$5="Basic Library Subsidy", 0, IF('Funding Allocation Parameters'!$C$5="Grant funding",MIN(O129*('Funding Allocation Parameters'!$E$5), 'Funding Allocation Parameters'!$G$5), IF('Funding Allocation Parameters'!$C$5="Other author funding", 0, IF('Funding Allocation Parameters'!$C$5="Any discretionary funds (grants if available, other if no grants)", MIN(O129*('Funding Allocation Parameters'!$E$5), 'Funding Allocation Parameters'!$G$5), IF('Funding Allocation Parameters'!$C$5="Complex Library Subsidy", 0, 0)))))</f>
        <v>0</v>
      </c>
      <c r="S129" s="178">
        <f>IF('Funding Allocation Parameters'!$C$5="Basic Library Subsidy", 0, IF('Funding Allocation Parameters'!$C$5="Grant funding", 0, IF('Funding Allocation Parameters'!$C$5="Other author funding",  MIN(O129*('Funding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29" s="178">
        <f>IF('Funding Allocation Parameters'!$C$5="Basic Library Subsidy", MIN(O129*('Funding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MIN($O129*(VLOOKUP(CONCATENATE($A129, 'Funding Allocation Parameters'!$I$5), 'Library Subsidy Complex'!$C$2:$J$55, 6, FALSE)), VLOOKUP(CONCATENATE($A129, 'Funding Allocation Parameters'!$I$5), 'Library Subsidy Complex'!$C$2:$J$55, 8, FALSE)), 0)))))</f>
        <v>1189</v>
      </c>
      <c r="U129" s="178">
        <f>IF('Funding Allocation Parameters'!$C$5="Basic Library Subsidy", 0, IF('Funding Allocation Parameters'!$C$5="Grant funding", 0, IF('Funding Allocation Parameters'!$C$5="Other author funding",  MIN(O129*('Funding Allocation Parameters'!$E$5), 'Funding Allocation Parameters'!$G$5), IF('Funding Allocation Parameters'!$C$5="Any discretionary funds (grants if available, other if no grants)", MIN(O129*('Funding Allocation Parameters'!$E$5), 'Funding Allocation Parameters'!$G$5), IF('Funding Allocation Parameters'!$C$5="Complex Library Subsidy", 0, 0)))))</f>
        <v>0</v>
      </c>
      <c r="V129" s="177">
        <f t="shared" si="35"/>
        <v>1089.6764150234731</v>
      </c>
      <c r="W129" s="177">
        <f t="shared" si="36"/>
        <v>1089.6764150234731</v>
      </c>
      <c r="X129" s="179">
        <f>IF('Funding Allocation Parameters'!$C$6="Basic Library Subsidy", MIN(V129*'Funding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MIN(V129*VLOOKUP(CONCATENATE($A129, 'Funding Allocation Parameters'!$I$6), 'Library Subsidy Complex'!$C$2:$J$55, 2, FALSE), VLOOKUP(CONCATENATE($A129, 'Funding Allocation Parameters'!$I$6), 'Library Subsidy Complex'!$C$2:$J$55, 4, FALSE)), 0)))))</f>
        <v>0</v>
      </c>
      <c r="Y129" s="179">
        <f>IF('Funding Allocation Parameters'!$C$6="Basic Library Subsidy", 0, IF('Funding Allocation Parameters'!$C$6="Grant funding",MIN(V129*'Funding Allocation Parameters'!$E$6, 'Funding Allocation Parameters'!$G$6), IF('Funding Allocation Parameters'!$C$6="Other author funding", 0, IF('Funding Allocation Parameters'!$C$6="Any discretionary funds (grants if available, other if no grants)", MIN(V129*'Funding Allocation Parameters'!$E$6, 'Funding Allocation Parameters'!$G$6), IF('Funding Allocation Parameters'!$C$6="Complex Library Subsidy", 0, 0)))))</f>
        <v>1089.6764150234731</v>
      </c>
      <c r="Z129" s="179">
        <f>IF('Funding Allocation Parameters'!$C$6="Basic Library Subsidy", 0, IF('Funding Allocation Parameters'!$C$6="Grant funding", 0, IF('Funding Allocation Parameters'!$C$6="Other author funding",  MIN(V129*'Funding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29" s="179">
        <f>IF('Funding Allocation Parameters'!$C$6="Basic Library Subsidy", MIN(W129*'Funding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MIN(W129*VLOOKUP(CONCATENATE($A129, 'Funding Allocation Parameters'!$I$6), 'Library Subsidy Complex'!$C$2:$J$55, 3, FALSE), VLOOKUP(CONCATENATE($A129, 'Funding Allocation Parameters'!$I$6), 'Library Subsidy Complex'!$C$2:$J$55, 5, FALSE)), 0)))))</f>
        <v>0</v>
      </c>
      <c r="AB129" s="179">
        <f>IF('Funding Allocation Parameters'!$C$6="Basic Library Subsidy", 0, IF('Funding Allocation Parameters'!$C$6="Grant funding", 0, IF('Funding Allocation Parameters'!$C$6="Other author funding",  MIN(W129*'Funding Allocation Parameters'!$E$6, 'Funding Allocation Parameters'!$G$6), IF('Funding Allocation Parameters'!$C$6="Any discretionary funds (grants if available, other if no grants)", MIN(W129*'Funding Allocation Parameters'!$E$6, 'Funding Allocation Parameters'!$G$6), IF('Funding Allocation Parameters'!$C$6="Complex Library Subsidy", 0, 0)))))</f>
        <v>1089.6764150234731</v>
      </c>
      <c r="AC129" s="177">
        <f t="shared" si="37"/>
        <v>0</v>
      </c>
      <c r="AD129" s="177">
        <f t="shared" si="38"/>
        <v>0</v>
      </c>
      <c r="AE129" s="180">
        <f>IF('Funding Allocation Parameters'!$C$7="Basic Library Subsidy", MIN(AC129*'Funding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MIN(AC129*VLOOKUP(CONCATENATE($A129, 'Funding Allocation Parameters'!$I$7), 'Library Subsidy Complex'!$C$2:$J$55, 2, FALSE), VLOOKUP(CONCATENATE($A129, 'Funding Allocation Parameters'!$I$7), 'Library Subsidy Complex'!$C$2:$J$55, 4, FALSE)), 0)))))</f>
        <v>0</v>
      </c>
      <c r="AF129" s="180">
        <f>IF('Funding Allocation Parameters'!$C$7="Basic Library Subsidy", 0, IF('Funding Allocation Parameters'!$C$7="Grant funding",MIN(AC129*'Funding Allocation Parameters'!$E$7, 'Funding Allocation Parameters'!$G$7), IF('Funding Allocation Parameters'!$C$7="Other author funding", 0, IF('Funding Allocation Parameters'!$C$7="Any discretionary funds (grants if available, other if no grants)", MIN(AC129*'Funding Allocation Parameters'!$E$7, 'Funding Allocation Parameters'!$G$7), IF('Funding Allocation Parameters'!$C$7="Complex Library Subsidy", 0, 0)))))</f>
        <v>0</v>
      </c>
      <c r="AG129" s="180">
        <f>IF('Funding Allocation Parameters'!$C$7="Basic Library Subsidy", 0, IF('Funding Allocation Parameters'!$C$7="Grant funding", 0, IF('Funding Allocation Parameters'!$C$7="Other author funding",  MIN(AC129*'Funding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29" s="180">
        <f>IF('Funding Allocation Parameters'!$C$7="Basic Library Subsidy", MIN(AD129*'Funding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MIN(AD129*VLOOKUP(CONCATENATE($A129, 'Funding Allocation Parameters'!$I$7), 'Library Subsidy Complex'!$C$2:$J$55, 3, FALSE), VLOOKUP(CONCATENATE($A129, 'Funding Allocation Parameters'!$I$7), 'Library Subsidy Complex'!$C$2:$J$55, 5, FALSE)), 0)))))</f>
        <v>0</v>
      </c>
      <c r="AI129" s="180">
        <f>IF('Funding Allocation Parameters'!$C$7="Basic Library Subsidy", 0, IF('Funding Allocation Parameters'!$C$7="Grant funding", 0, IF('Funding Allocation Parameters'!$C$7="Other author funding",  MIN(AD129*'Funding Allocation Parameters'!$E$7, 'Funding Allocation Parameters'!$G$7), IF('Funding Allocation Parameters'!$C$7="Any discretionary funds (grants if available, other if no grants)", MIN(AD129*'Funding Allocation Parameters'!$E$7, 'Funding Allocation Parameters'!$G$7), IF('Funding Allocation Parameters'!$C$7="Complex Library Subsidy", 0, 0)))))</f>
        <v>0</v>
      </c>
      <c r="AJ129" s="177">
        <f t="shared" si="39"/>
        <v>0</v>
      </c>
      <c r="AK129" s="177">
        <f t="shared" si="40"/>
        <v>0</v>
      </c>
      <c r="AL129" s="181">
        <f>IF('Funding Allocation Parameters'!$C$8="Basic Library Subsidy", MIN(AJ129*'Funding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MIN(AJ129*VLOOKUP(CONCATENATE($A129, 'Funding Allocation Parameters'!$I$8), 'Library Subsidy Complex'!$C$2:$J$55, 2, FALSE), VLOOKUP(CONCATENATE($A129, 'Funding Allocation Parameters'!$I$8), 'Library Subsidy Complex'!$C$2:$J$55, 4, FALSE)), 0)))))</f>
        <v>0</v>
      </c>
      <c r="AM129" s="181">
        <f>IF('Funding Allocation Parameters'!$C$8="Basic Library Subsidy", 0, IF('Funding Allocation Parameters'!$C$8="Grant funding",MIN(AJ129*'Funding Allocation Parameters'!$E$8, 'Funding Allocation Parameters'!$G$8), IF('Funding Allocation Parameters'!$C$8="Other author funding", 0, IF('Funding Allocation Parameters'!$C$8="Any discretionary funds (grants if available, other if no grants)", MIN(AJ129*'Funding Allocation Parameters'!$E$8, 'Funding Allocation Parameters'!$G$8), IF('Funding Allocation Parameters'!$C$8="Complex Library Subsidy", 0, 0)))))</f>
        <v>0</v>
      </c>
      <c r="AN129" s="181">
        <f>IF('Funding Allocation Parameters'!$C$8="Basic Library Subsidy", 0, IF('Funding Allocation Parameters'!$C$8="Grant funding", 0, IF('Funding Allocation Parameters'!$C$8="Other author funding",  MIN(AJ129*'Funding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29" s="181">
        <f>IF('Funding Allocation Parameters'!$C$8="Basic Library Subsidy", MIN(AK129*'Funding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MIN(AK129*VLOOKUP(CONCATENATE($A129, 'Funding Allocation Parameters'!$I$8), 'Library Subsidy Complex'!$C$2:$J$55, 3, FALSE), VLOOKUP(CONCATENATE($A129, 'Funding Allocation Parameters'!$I$8), 'Library Subsidy Complex'!$C$2:$J$55, 5, FALSE)), 0)))))</f>
        <v>0</v>
      </c>
      <c r="AP129" s="181">
        <f>IF('Funding Allocation Parameters'!$C$8="Basic Library Subsidy", 0, IF('Funding Allocation Parameters'!$C$8="Grant funding", 0, IF('Funding Allocation Parameters'!$C$8="Other author funding",  MIN(AK129*'Funding Allocation Parameters'!$E$8, 'Funding Allocation Parameters'!$G$8), IF('Funding Allocation Parameters'!$C$8="Any discretionary funds (grants if available, other if no grants)", MIN(AK129*'Funding Allocation Parameters'!$E$8, 'Funding Allocation Parameters'!$G$8), IF('Funding Allocation Parameters'!$C$8="Complex Library Subsidy", 0, 0)))))</f>
        <v>0</v>
      </c>
      <c r="AQ129" s="177">
        <f t="shared" si="41"/>
        <v>0</v>
      </c>
      <c r="AR129" s="177">
        <f t="shared" si="42"/>
        <v>0</v>
      </c>
      <c r="AS129" s="182">
        <f t="shared" si="43"/>
        <v>1189</v>
      </c>
      <c r="AT129" s="182">
        <f t="shared" si="44"/>
        <v>1089.6764150234731</v>
      </c>
      <c r="AU129" s="182">
        <f t="shared" si="45"/>
        <v>0</v>
      </c>
      <c r="AV129" s="182">
        <f t="shared" si="46"/>
        <v>1189</v>
      </c>
      <c r="AW129" s="182">
        <f t="shared" si="47"/>
        <v>1089.6764150234731</v>
      </c>
      <c r="AX129" s="183">
        <f t="shared" si="48"/>
        <v>1189</v>
      </c>
      <c r="AY129" s="183">
        <f t="shared" si="49"/>
        <v>1089.6764150234731</v>
      </c>
      <c r="AZ129" s="183">
        <f t="shared" si="50"/>
        <v>0</v>
      </c>
      <c r="BA129" s="183">
        <f t="shared" si="51"/>
        <v>0</v>
      </c>
      <c r="BB129" s="183">
        <f t="shared" si="52"/>
        <v>0</v>
      </c>
      <c r="BC129" s="184">
        <f t="shared" si="53"/>
        <v>1189</v>
      </c>
      <c r="BD129" s="184">
        <f t="shared" si="54"/>
        <v>0</v>
      </c>
      <c r="BE129" s="184">
        <f t="shared" si="55"/>
        <v>1089.6764150234731</v>
      </c>
      <c r="BF129" s="184">
        <f t="shared" si="56"/>
        <v>0</v>
      </c>
      <c r="BG129" s="102">
        <f t="shared" si="57"/>
        <v>0</v>
      </c>
      <c r="BH129" s="102">
        <f t="shared" si="58"/>
        <v>0</v>
      </c>
      <c r="BI129" s="102">
        <f t="shared" si="59"/>
        <v>0</v>
      </c>
      <c r="BJ129" s="102">
        <f t="shared" si="60"/>
        <v>1</v>
      </c>
      <c r="BK129" s="102">
        <f t="shared" si="61"/>
        <v>0</v>
      </c>
      <c r="BL129" s="102">
        <f t="shared" si="62"/>
        <v>0</v>
      </c>
      <c r="BN129" s="102"/>
    </row>
    <row r="130" spans="1:66" x14ac:dyDescent="0.25">
      <c r="A130" s="102" t="s">
        <v>21</v>
      </c>
      <c r="B130" s="102" t="s">
        <v>8</v>
      </c>
      <c r="C130" s="102" t="s">
        <v>8</v>
      </c>
      <c r="D130" s="102" t="s">
        <v>27</v>
      </c>
      <c r="E130" s="102" t="s">
        <v>335</v>
      </c>
      <c r="F130" s="102" t="s">
        <v>336</v>
      </c>
      <c r="G130" s="102">
        <v>1.669</v>
      </c>
      <c r="H130" s="102">
        <v>1</v>
      </c>
      <c r="I130" s="102">
        <v>1</v>
      </c>
      <c r="J130" s="167">
        <f>IFERROR(H130*VLOOKUP(A130, 'Advanced Parameters'!$B$7:$G$20, 6, FALSE)*VLOOKUP(A130, 'Growth Parameters'!$B$6:$H$19, 6, FALSE), 0)</f>
        <v>1</v>
      </c>
      <c r="K130" s="167">
        <f>IFERROR(IF('Advanced Parameters'!$C$5="n",'Raw Data'!I130*VLOOKUP(A130,'Advanced Parameters'!$B$7:$G$20,6,FALSE),J130*VLOOKUP(A130,'Advanced Parameters'!$B$7:$G$20,2,FALSE))*VLOOKUP(A130, 'Growth Parameters'!$B$6:$H$19, 6, FALSE), 0)</f>
        <v>1</v>
      </c>
      <c r="L130" s="167">
        <f t="shared" si="63"/>
        <v>0</v>
      </c>
      <c r="M130" s="168">
        <f>IFERROR(IF(G130="NA","NA",IF(G130&gt;'APC Parameters'!$K$6+VLOOKUP('Raw Data'!A130, 'APC Parameters'!$H$7:$L$20, 4, FALSE), 'APC Parameters'!$L$6+VLOOKUP('Raw Data'!A130, 'APC Parameters'!$H$7:$L$20, 5, FALSE), G130*('APC Parameters'!$J$6+VLOOKUP('Raw Data'!A130, 'APC Parameters'!$H$7:$L$20, 3, FALSE))+'APC Parameters'!$I$6+VLOOKUP('Raw Data'!A130, 'APC Parameters'!$H$7:$L$20, 2, FALSE))), 0)</f>
        <v>2331.6686</v>
      </c>
      <c r="N130" s="168">
        <f t="shared" si="33"/>
        <v>2331.6686</v>
      </c>
      <c r="O130" s="168">
        <f>IFERROR(IF(M130="NA",VLOOKUP(D130,'Internal Calculations'!$B$10:$C$11,2,FALSE), M130)*VLOOKUP(A130, 'Growth Parameters'!$B$6:$H$19, 7, FALSE), 0)</f>
        <v>2331.6686</v>
      </c>
      <c r="P130" s="177">
        <f t="shared" si="34"/>
        <v>2331.6686</v>
      </c>
      <c r="Q130" s="178">
        <f>IF('Funding Allocation Parameters'!$C$5="Basic Library Subsidy", MIN(O130*('Funding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MIN($O130*(VLOOKUP(CONCATENATE($A130, 'Funding Allocation Parameters'!$I$5), 'Library Subsidy Complex'!$C$2:$J$55, 2, FALSE)), VLOOKUP(CONCATENATE($A130, 'Funding Allocation Parameters'!$I$5), 'Library Subsidy Complex'!$C$2:$J$55, 4, FALSE)), 0)))))</f>
        <v>1189</v>
      </c>
      <c r="R130" s="178">
        <f>IF('Funding Allocation Parameters'!$C$5="Basic Library Subsidy", 0, IF('Funding Allocation Parameters'!$C$5="Grant funding",MIN(O130*('Funding Allocation Parameters'!$E$5), 'Funding Allocation Parameters'!$G$5), IF('Funding Allocation Parameters'!$C$5="Other author funding", 0, IF('Funding Allocation Parameters'!$C$5="Any discretionary funds (grants if available, other if no grants)", MIN(O130*('Funding Allocation Parameters'!$E$5), 'Funding Allocation Parameters'!$G$5), IF('Funding Allocation Parameters'!$C$5="Complex Library Subsidy", 0, 0)))))</f>
        <v>0</v>
      </c>
      <c r="S130" s="178">
        <f>IF('Funding Allocation Parameters'!$C$5="Basic Library Subsidy", 0, IF('Funding Allocation Parameters'!$C$5="Grant funding", 0, IF('Funding Allocation Parameters'!$C$5="Other author funding",  MIN(O130*('Funding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0" s="178">
        <f>IF('Funding Allocation Parameters'!$C$5="Basic Library Subsidy", MIN(O130*('Funding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MIN($O130*(VLOOKUP(CONCATENATE($A130, 'Funding Allocation Parameters'!$I$5), 'Library Subsidy Complex'!$C$2:$J$55, 6, FALSE)), VLOOKUP(CONCATENATE($A130, 'Funding Allocation Parameters'!$I$5), 'Library Subsidy Complex'!$C$2:$J$55, 8, FALSE)), 0)))))</f>
        <v>1189</v>
      </c>
      <c r="U130" s="178">
        <f>IF('Funding Allocation Parameters'!$C$5="Basic Library Subsidy", 0, IF('Funding Allocation Parameters'!$C$5="Grant funding", 0, IF('Funding Allocation Parameters'!$C$5="Other author funding",  MIN(O130*('Funding Allocation Parameters'!$E$5), 'Funding Allocation Parameters'!$G$5), IF('Funding Allocation Parameters'!$C$5="Any discretionary funds (grants if available, other if no grants)", MIN(O130*('Funding Allocation Parameters'!$E$5), 'Funding Allocation Parameters'!$G$5), IF('Funding Allocation Parameters'!$C$5="Complex Library Subsidy", 0, 0)))))</f>
        <v>0</v>
      </c>
      <c r="V130" s="177">
        <f t="shared" si="35"/>
        <v>1142.6686</v>
      </c>
      <c r="W130" s="177">
        <f t="shared" si="36"/>
        <v>1142.6686</v>
      </c>
      <c r="X130" s="179">
        <f>IF('Funding Allocation Parameters'!$C$6="Basic Library Subsidy", MIN(V130*'Funding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MIN(V130*VLOOKUP(CONCATENATE($A130, 'Funding Allocation Parameters'!$I$6), 'Library Subsidy Complex'!$C$2:$J$55, 2, FALSE), VLOOKUP(CONCATENATE($A130, 'Funding Allocation Parameters'!$I$6), 'Library Subsidy Complex'!$C$2:$J$55, 4, FALSE)), 0)))))</f>
        <v>0</v>
      </c>
      <c r="Y130" s="179">
        <f>IF('Funding Allocation Parameters'!$C$6="Basic Library Subsidy", 0, IF('Funding Allocation Parameters'!$C$6="Grant funding",MIN(V130*'Funding Allocation Parameters'!$E$6, 'Funding Allocation Parameters'!$G$6), IF('Funding Allocation Parameters'!$C$6="Other author funding", 0, IF('Funding Allocation Parameters'!$C$6="Any discretionary funds (grants if available, other if no grants)", MIN(V130*'Funding Allocation Parameters'!$E$6, 'Funding Allocation Parameters'!$G$6), IF('Funding Allocation Parameters'!$C$6="Complex Library Subsidy", 0, 0)))))</f>
        <v>1142.6686</v>
      </c>
      <c r="Z130" s="179">
        <f>IF('Funding Allocation Parameters'!$C$6="Basic Library Subsidy", 0, IF('Funding Allocation Parameters'!$C$6="Grant funding", 0, IF('Funding Allocation Parameters'!$C$6="Other author funding",  MIN(V130*'Funding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0" s="179">
        <f>IF('Funding Allocation Parameters'!$C$6="Basic Library Subsidy", MIN(W130*'Funding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MIN(W130*VLOOKUP(CONCATENATE($A130, 'Funding Allocation Parameters'!$I$6), 'Library Subsidy Complex'!$C$2:$J$55, 3, FALSE), VLOOKUP(CONCATENATE($A130, 'Funding Allocation Parameters'!$I$6), 'Library Subsidy Complex'!$C$2:$J$55, 5, FALSE)), 0)))))</f>
        <v>0</v>
      </c>
      <c r="AB130" s="179">
        <f>IF('Funding Allocation Parameters'!$C$6="Basic Library Subsidy", 0, IF('Funding Allocation Parameters'!$C$6="Grant funding", 0, IF('Funding Allocation Parameters'!$C$6="Other author funding",  MIN(W130*'Funding Allocation Parameters'!$E$6, 'Funding Allocation Parameters'!$G$6), IF('Funding Allocation Parameters'!$C$6="Any discretionary funds (grants if available, other if no grants)", MIN(W130*'Funding Allocation Parameters'!$E$6, 'Funding Allocation Parameters'!$G$6), IF('Funding Allocation Parameters'!$C$6="Complex Library Subsidy", 0, 0)))))</f>
        <v>1142.6686</v>
      </c>
      <c r="AC130" s="177">
        <f t="shared" si="37"/>
        <v>0</v>
      </c>
      <c r="AD130" s="177">
        <f t="shared" si="38"/>
        <v>0</v>
      </c>
      <c r="AE130" s="180">
        <f>IF('Funding Allocation Parameters'!$C$7="Basic Library Subsidy", MIN(AC130*'Funding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MIN(AC130*VLOOKUP(CONCATENATE($A130, 'Funding Allocation Parameters'!$I$7), 'Library Subsidy Complex'!$C$2:$J$55, 2, FALSE), VLOOKUP(CONCATENATE($A130, 'Funding Allocation Parameters'!$I$7), 'Library Subsidy Complex'!$C$2:$J$55, 4, FALSE)), 0)))))</f>
        <v>0</v>
      </c>
      <c r="AF130" s="180">
        <f>IF('Funding Allocation Parameters'!$C$7="Basic Library Subsidy", 0, IF('Funding Allocation Parameters'!$C$7="Grant funding",MIN(AC130*'Funding Allocation Parameters'!$E$7, 'Funding Allocation Parameters'!$G$7), IF('Funding Allocation Parameters'!$C$7="Other author funding", 0, IF('Funding Allocation Parameters'!$C$7="Any discretionary funds (grants if available, other if no grants)", MIN(AC130*'Funding Allocation Parameters'!$E$7, 'Funding Allocation Parameters'!$G$7), IF('Funding Allocation Parameters'!$C$7="Complex Library Subsidy", 0, 0)))))</f>
        <v>0</v>
      </c>
      <c r="AG130" s="180">
        <f>IF('Funding Allocation Parameters'!$C$7="Basic Library Subsidy", 0, IF('Funding Allocation Parameters'!$C$7="Grant funding", 0, IF('Funding Allocation Parameters'!$C$7="Other author funding",  MIN(AC130*'Funding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0" s="180">
        <f>IF('Funding Allocation Parameters'!$C$7="Basic Library Subsidy", MIN(AD130*'Funding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MIN(AD130*VLOOKUP(CONCATENATE($A130, 'Funding Allocation Parameters'!$I$7), 'Library Subsidy Complex'!$C$2:$J$55, 3, FALSE), VLOOKUP(CONCATENATE($A130, 'Funding Allocation Parameters'!$I$7), 'Library Subsidy Complex'!$C$2:$J$55, 5, FALSE)), 0)))))</f>
        <v>0</v>
      </c>
      <c r="AI130" s="180">
        <f>IF('Funding Allocation Parameters'!$C$7="Basic Library Subsidy", 0, IF('Funding Allocation Parameters'!$C$7="Grant funding", 0, IF('Funding Allocation Parameters'!$C$7="Other author funding",  MIN(AD130*'Funding Allocation Parameters'!$E$7, 'Funding Allocation Parameters'!$G$7), IF('Funding Allocation Parameters'!$C$7="Any discretionary funds (grants if available, other if no grants)", MIN(AD130*'Funding Allocation Parameters'!$E$7, 'Funding Allocation Parameters'!$G$7), IF('Funding Allocation Parameters'!$C$7="Complex Library Subsidy", 0, 0)))))</f>
        <v>0</v>
      </c>
      <c r="AJ130" s="177">
        <f t="shared" si="39"/>
        <v>0</v>
      </c>
      <c r="AK130" s="177">
        <f t="shared" si="40"/>
        <v>0</v>
      </c>
      <c r="AL130" s="181">
        <f>IF('Funding Allocation Parameters'!$C$8="Basic Library Subsidy", MIN(AJ130*'Funding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MIN(AJ130*VLOOKUP(CONCATENATE($A130, 'Funding Allocation Parameters'!$I$8), 'Library Subsidy Complex'!$C$2:$J$55, 2, FALSE), VLOOKUP(CONCATENATE($A130, 'Funding Allocation Parameters'!$I$8), 'Library Subsidy Complex'!$C$2:$J$55, 4, FALSE)), 0)))))</f>
        <v>0</v>
      </c>
      <c r="AM130" s="181">
        <f>IF('Funding Allocation Parameters'!$C$8="Basic Library Subsidy", 0, IF('Funding Allocation Parameters'!$C$8="Grant funding",MIN(AJ130*'Funding Allocation Parameters'!$E$8, 'Funding Allocation Parameters'!$G$8), IF('Funding Allocation Parameters'!$C$8="Other author funding", 0, IF('Funding Allocation Parameters'!$C$8="Any discretionary funds (grants if available, other if no grants)", MIN(AJ130*'Funding Allocation Parameters'!$E$8, 'Funding Allocation Parameters'!$G$8), IF('Funding Allocation Parameters'!$C$8="Complex Library Subsidy", 0, 0)))))</f>
        <v>0</v>
      </c>
      <c r="AN130" s="181">
        <f>IF('Funding Allocation Parameters'!$C$8="Basic Library Subsidy", 0, IF('Funding Allocation Parameters'!$C$8="Grant funding", 0, IF('Funding Allocation Parameters'!$C$8="Other author funding",  MIN(AJ130*'Funding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0" s="181">
        <f>IF('Funding Allocation Parameters'!$C$8="Basic Library Subsidy", MIN(AK130*'Funding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MIN(AK130*VLOOKUP(CONCATENATE($A130, 'Funding Allocation Parameters'!$I$8), 'Library Subsidy Complex'!$C$2:$J$55, 3, FALSE), VLOOKUP(CONCATENATE($A130, 'Funding Allocation Parameters'!$I$8), 'Library Subsidy Complex'!$C$2:$J$55, 5, FALSE)), 0)))))</f>
        <v>0</v>
      </c>
      <c r="AP130" s="181">
        <f>IF('Funding Allocation Parameters'!$C$8="Basic Library Subsidy", 0, IF('Funding Allocation Parameters'!$C$8="Grant funding", 0, IF('Funding Allocation Parameters'!$C$8="Other author funding",  MIN(AK130*'Funding Allocation Parameters'!$E$8, 'Funding Allocation Parameters'!$G$8), IF('Funding Allocation Parameters'!$C$8="Any discretionary funds (grants if available, other if no grants)", MIN(AK130*'Funding Allocation Parameters'!$E$8, 'Funding Allocation Parameters'!$G$8), IF('Funding Allocation Parameters'!$C$8="Complex Library Subsidy", 0, 0)))))</f>
        <v>0</v>
      </c>
      <c r="AQ130" s="177">
        <f t="shared" si="41"/>
        <v>0</v>
      </c>
      <c r="AR130" s="177">
        <f t="shared" si="42"/>
        <v>0</v>
      </c>
      <c r="AS130" s="182">
        <f t="shared" si="43"/>
        <v>1189</v>
      </c>
      <c r="AT130" s="182">
        <f t="shared" si="44"/>
        <v>1142.6686</v>
      </c>
      <c r="AU130" s="182">
        <f t="shared" si="45"/>
        <v>0</v>
      </c>
      <c r="AV130" s="182">
        <f t="shared" si="46"/>
        <v>1189</v>
      </c>
      <c r="AW130" s="182">
        <f t="shared" si="47"/>
        <v>1142.6686</v>
      </c>
      <c r="AX130" s="183">
        <f t="shared" si="48"/>
        <v>1189</v>
      </c>
      <c r="AY130" s="183">
        <f t="shared" si="49"/>
        <v>1142.6686</v>
      </c>
      <c r="AZ130" s="183">
        <f t="shared" si="50"/>
        <v>0</v>
      </c>
      <c r="BA130" s="183">
        <f t="shared" si="51"/>
        <v>0</v>
      </c>
      <c r="BB130" s="183">
        <f t="shared" si="52"/>
        <v>0</v>
      </c>
      <c r="BC130" s="184">
        <f t="shared" si="53"/>
        <v>1189</v>
      </c>
      <c r="BD130" s="184">
        <f t="shared" si="54"/>
        <v>0</v>
      </c>
      <c r="BE130" s="184">
        <f t="shared" si="55"/>
        <v>1142.6686</v>
      </c>
      <c r="BF130" s="184">
        <f t="shared" si="56"/>
        <v>0</v>
      </c>
      <c r="BG130" s="102">
        <f t="shared" si="57"/>
        <v>0</v>
      </c>
      <c r="BH130" s="102">
        <f t="shared" si="58"/>
        <v>0</v>
      </c>
      <c r="BI130" s="102">
        <f t="shared" si="59"/>
        <v>0</v>
      </c>
      <c r="BJ130" s="102">
        <f t="shared" si="60"/>
        <v>1</v>
      </c>
      <c r="BK130" s="102">
        <f t="shared" si="61"/>
        <v>0</v>
      </c>
      <c r="BL130" s="102">
        <f t="shared" si="62"/>
        <v>0</v>
      </c>
      <c r="BN130" s="102"/>
    </row>
    <row r="131" spans="1:66" x14ac:dyDescent="0.25">
      <c r="A131" s="102" t="s">
        <v>16</v>
      </c>
      <c r="B131" s="102" t="s">
        <v>8</v>
      </c>
      <c r="C131" s="102" t="s">
        <v>8</v>
      </c>
      <c r="D131" s="102" t="s">
        <v>27</v>
      </c>
      <c r="E131" s="102" t="s">
        <v>337</v>
      </c>
      <c r="F131" s="102" t="s">
        <v>338</v>
      </c>
      <c r="G131" s="102">
        <v>1.1180000000000001</v>
      </c>
      <c r="H131" s="102">
        <v>1</v>
      </c>
      <c r="I131" s="102">
        <v>0</v>
      </c>
      <c r="J131" s="167">
        <f>IFERROR(H131*VLOOKUP(A131, 'Advanced Parameters'!$B$7:$G$20, 6, FALSE)*VLOOKUP(A131, 'Growth Parameters'!$B$6:$H$19, 6, FALSE), 0)</f>
        <v>1</v>
      </c>
      <c r="K131" s="167">
        <f>IFERROR(IF('Advanced Parameters'!$C$5="n",'Raw Data'!I131*VLOOKUP(A131,'Advanced Parameters'!$B$7:$G$20,6,FALSE),J131*VLOOKUP(A131,'Advanced Parameters'!$B$7:$G$20,2,FALSE))*VLOOKUP(A131, 'Growth Parameters'!$B$6:$H$19, 6, FALSE), 0)</f>
        <v>0</v>
      </c>
      <c r="L131" s="167">
        <f t="shared" si="63"/>
        <v>1</v>
      </c>
      <c r="M131" s="168">
        <f>IFERROR(IF(G131="NA","NA",IF(G131&gt;'APC Parameters'!$K$6+VLOOKUP('Raw Data'!A131, 'APC Parameters'!$H$7:$L$20, 4, FALSE), 'APC Parameters'!$L$6+VLOOKUP('Raw Data'!A131, 'APC Parameters'!$H$7:$L$20, 5, FALSE), G131*('APC Parameters'!$J$6+VLOOKUP('Raw Data'!A131, 'APC Parameters'!$H$7:$L$20, 3, FALSE))+'APC Parameters'!$I$6+VLOOKUP('Raw Data'!A131, 'APC Parameters'!$H$7:$L$20, 2, FALSE))), 0)</f>
        <v>1940.7892000000002</v>
      </c>
      <c r="N131" s="168">
        <f t="shared" ref="N131:N194" si="64">IFERROR(M131*J131, "NA")</f>
        <v>1940.7892000000002</v>
      </c>
      <c r="O131" s="168">
        <f>IFERROR(IF(M131="NA",VLOOKUP(D131,'Internal Calculations'!$B$10:$C$11,2,FALSE), M131)*VLOOKUP(A131, 'Growth Parameters'!$B$6:$H$19, 7, FALSE), 0)</f>
        <v>1940.7892000000002</v>
      </c>
      <c r="P131" s="177">
        <f t="shared" ref="P131:P194" si="65">O131*J131</f>
        <v>1940.7892000000002</v>
      </c>
      <c r="Q131" s="178">
        <f>IF('Funding Allocation Parameters'!$C$5="Basic Library Subsidy", MIN(O131*('Funding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MIN($O131*(VLOOKUP(CONCATENATE($A131, 'Funding Allocation Parameters'!$I$5), 'Library Subsidy Complex'!$C$2:$J$55, 2, FALSE)), VLOOKUP(CONCATENATE($A131, 'Funding Allocation Parameters'!$I$5), 'Library Subsidy Complex'!$C$2:$J$55, 4, FALSE)), 0)))))</f>
        <v>1189</v>
      </c>
      <c r="R131" s="178">
        <f>IF('Funding Allocation Parameters'!$C$5="Basic Library Subsidy", 0, IF('Funding Allocation Parameters'!$C$5="Grant funding",MIN(O131*('Funding Allocation Parameters'!$E$5), 'Funding Allocation Parameters'!$G$5), IF('Funding Allocation Parameters'!$C$5="Other author funding", 0, IF('Funding Allocation Parameters'!$C$5="Any discretionary funds (grants if available, other if no grants)", MIN(O131*('Funding Allocation Parameters'!$E$5), 'Funding Allocation Parameters'!$G$5), IF('Funding Allocation Parameters'!$C$5="Complex Library Subsidy", 0, 0)))))</f>
        <v>0</v>
      </c>
      <c r="S131" s="178">
        <f>IF('Funding Allocation Parameters'!$C$5="Basic Library Subsidy", 0, IF('Funding Allocation Parameters'!$C$5="Grant funding", 0, IF('Funding Allocation Parameters'!$C$5="Other author funding",  MIN(O131*('Funding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1" s="178">
        <f>IF('Funding Allocation Parameters'!$C$5="Basic Library Subsidy", MIN(O131*('Funding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MIN($O131*(VLOOKUP(CONCATENATE($A131, 'Funding Allocation Parameters'!$I$5), 'Library Subsidy Complex'!$C$2:$J$55, 6, FALSE)), VLOOKUP(CONCATENATE($A131, 'Funding Allocation Parameters'!$I$5), 'Library Subsidy Complex'!$C$2:$J$55, 8, FALSE)), 0)))))</f>
        <v>1189</v>
      </c>
      <c r="U131" s="178">
        <f>IF('Funding Allocation Parameters'!$C$5="Basic Library Subsidy", 0, IF('Funding Allocation Parameters'!$C$5="Grant funding", 0, IF('Funding Allocation Parameters'!$C$5="Other author funding",  MIN(O131*('Funding Allocation Parameters'!$E$5), 'Funding Allocation Parameters'!$G$5), IF('Funding Allocation Parameters'!$C$5="Any discretionary funds (grants if available, other if no grants)", MIN(O131*('Funding Allocation Parameters'!$E$5), 'Funding Allocation Parameters'!$G$5), IF('Funding Allocation Parameters'!$C$5="Complex Library Subsidy", 0, 0)))))</f>
        <v>0</v>
      </c>
      <c r="V131" s="177">
        <f t="shared" ref="V131:V194" si="66">MAX(O131-Q131-R131-S131, 0)</f>
        <v>751.78920000000016</v>
      </c>
      <c r="W131" s="177">
        <f t="shared" ref="W131:W194" si="67">MAX(O131-T131-U131, 0)</f>
        <v>751.78920000000016</v>
      </c>
      <c r="X131" s="179">
        <f>IF('Funding Allocation Parameters'!$C$6="Basic Library Subsidy", MIN(V131*'Funding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MIN(V131*VLOOKUP(CONCATENATE($A131, 'Funding Allocation Parameters'!$I$6), 'Library Subsidy Complex'!$C$2:$J$55, 2, FALSE), VLOOKUP(CONCATENATE($A131, 'Funding Allocation Parameters'!$I$6), 'Library Subsidy Complex'!$C$2:$J$55, 4, FALSE)), 0)))))</f>
        <v>0</v>
      </c>
      <c r="Y131" s="179">
        <f>IF('Funding Allocation Parameters'!$C$6="Basic Library Subsidy", 0, IF('Funding Allocation Parameters'!$C$6="Grant funding",MIN(V131*'Funding Allocation Parameters'!$E$6, 'Funding Allocation Parameters'!$G$6), IF('Funding Allocation Parameters'!$C$6="Other author funding", 0, IF('Funding Allocation Parameters'!$C$6="Any discretionary funds (grants if available, other if no grants)", MIN(V131*'Funding Allocation Parameters'!$E$6, 'Funding Allocation Parameters'!$G$6), IF('Funding Allocation Parameters'!$C$6="Complex Library Subsidy", 0, 0)))))</f>
        <v>751.78920000000016</v>
      </c>
      <c r="Z131" s="179">
        <f>IF('Funding Allocation Parameters'!$C$6="Basic Library Subsidy", 0, IF('Funding Allocation Parameters'!$C$6="Grant funding", 0, IF('Funding Allocation Parameters'!$C$6="Other author funding",  MIN(V131*'Funding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1" s="179">
        <f>IF('Funding Allocation Parameters'!$C$6="Basic Library Subsidy", MIN(W131*'Funding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MIN(W131*VLOOKUP(CONCATENATE($A131, 'Funding Allocation Parameters'!$I$6), 'Library Subsidy Complex'!$C$2:$J$55, 3, FALSE), VLOOKUP(CONCATENATE($A131, 'Funding Allocation Parameters'!$I$6), 'Library Subsidy Complex'!$C$2:$J$55, 5, FALSE)), 0)))))</f>
        <v>0</v>
      </c>
      <c r="AB131" s="179">
        <f>IF('Funding Allocation Parameters'!$C$6="Basic Library Subsidy", 0, IF('Funding Allocation Parameters'!$C$6="Grant funding", 0, IF('Funding Allocation Parameters'!$C$6="Other author funding",  MIN(W131*'Funding Allocation Parameters'!$E$6, 'Funding Allocation Parameters'!$G$6), IF('Funding Allocation Parameters'!$C$6="Any discretionary funds (grants if available, other if no grants)", MIN(W131*'Funding Allocation Parameters'!$E$6, 'Funding Allocation Parameters'!$G$6), IF('Funding Allocation Parameters'!$C$6="Complex Library Subsidy", 0, 0)))))</f>
        <v>751.78920000000016</v>
      </c>
      <c r="AC131" s="177">
        <f t="shared" ref="AC131:AC194" si="68">MAX(V131-X131-Y131-Z131, 0)</f>
        <v>0</v>
      </c>
      <c r="AD131" s="177">
        <f t="shared" ref="AD131:AD194" si="69">MAX(W131-AA131-AB131, 0)</f>
        <v>0</v>
      </c>
      <c r="AE131" s="180">
        <f>IF('Funding Allocation Parameters'!$C$7="Basic Library Subsidy", MIN(AC131*'Funding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MIN(AC131*VLOOKUP(CONCATENATE($A131, 'Funding Allocation Parameters'!$I$7), 'Library Subsidy Complex'!$C$2:$J$55, 2, FALSE), VLOOKUP(CONCATENATE($A131, 'Funding Allocation Parameters'!$I$7), 'Library Subsidy Complex'!$C$2:$J$55, 4, FALSE)), 0)))))</f>
        <v>0</v>
      </c>
      <c r="AF131" s="180">
        <f>IF('Funding Allocation Parameters'!$C$7="Basic Library Subsidy", 0, IF('Funding Allocation Parameters'!$C$7="Grant funding",MIN(AC131*'Funding Allocation Parameters'!$E$7, 'Funding Allocation Parameters'!$G$7), IF('Funding Allocation Parameters'!$C$7="Other author funding", 0, IF('Funding Allocation Parameters'!$C$7="Any discretionary funds (grants if available, other if no grants)", MIN(AC131*'Funding Allocation Parameters'!$E$7, 'Funding Allocation Parameters'!$G$7), IF('Funding Allocation Parameters'!$C$7="Complex Library Subsidy", 0, 0)))))</f>
        <v>0</v>
      </c>
      <c r="AG131" s="180">
        <f>IF('Funding Allocation Parameters'!$C$7="Basic Library Subsidy", 0, IF('Funding Allocation Parameters'!$C$7="Grant funding", 0, IF('Funding Allocation Parameters'!$C$7="Other author funding",  MIN(AC131*'Funding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1" s="180">
        <f>IF('Funding Allocation Parameters'!$C$7="Basic Library Subsidy", MIN(AD131*'Funding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MIN(AD131*VLOOKUP(CONCATENATE($A131, 'Funding Allocation Parameters'!$I$7), 'Library Subsidy Complex'!$C$2:$J$55, 3, FALSE), VLOOKUP(CONCATENATE($A131, 'Funding Allocation Parameters'!$I$7), 'Library Subsidy Complex'!$C$2:$J$55, 5, FALSE)), 0)))))</f>
        <v>0</v>
      </c>
      <c r="AI131" s="180">
        <f>IF('Funding Allocation Parameters'!$C$7="Basic Library Subsidy", 0, IF('Funding Allocation Parameters'!$C$7="Grant funding", 0, IF('Funding Allocation Parameters'!$C$7="Other author funding",  MIN(AD131*'Funding Allocation Parameters'!$E$7, 'Funding Allocation Parameters'!$G$7), IF('Funding Allocation Parameters'!$C$7="Any discretionary funds (grants if available, other if no grants)", MIN(AD131*'Funding Allocation Parameters'!$E$7, 'Funding Allocation Parameters'!$G$7), IF('Funding Allocation Parameters'!$C$7="Complex Library Subsidy", 0, 0)))))</f>
        <v>0</v>
      </c>
      <c r="AJ131" s="177">
        <f t="shared" ref="AJ131:AJ194" si="70">MAX(AC131-AE131-AF131-AG131, 0)</f>
        <v>0</v>
      </c>
      <c r="AK131" s="177">
        <f t="shared" ref="AK131:AK194" si="71">MAX(AD131-AH131-AI131, 0)</f>
        <v>0</v>
      </c>
      <c r="AL131" s="181">
        <f>IF('Funding Allocation Parameters'!$C$8="Basic Library Subsidy", MIN(AJ131*'Funding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MIN(AJ131*VLOOKUP(CONCATENATE($A131, 'Funding Allocation Parameters'!$I$8), 'Library Subsidy Complex'!$C$2:$J$55, 2, FALSE), VLOOKUP(CONCATENATE($A131, 'Funding Allocation Parameters'!$I$8), 'Library Subsidy Complex'!$C$2:$J$55, 4, FALSE)), 0)))))</f>
        <v>0</v>
      </c>
      <c r="AM131" s="181">
        <f>IF('Funding Allocation Parameters'!$C$8="Basic Library Subsidy", 0, IF('Funding Allocation Parameters'!$C$8="Grant funding",MIN(AJ131*'Funding Allocation Parameters'!$E$8, 'Funding Allocation Parameters'!$G$8), IF('Funding Allocation Parameters'!$C$8="Other author funding", 0, IF('Funding Allocation Parameters'!$C$8="Any discretionary funds (grants if available, other if no grants)", MIN(AJ131*'Funding Allocation Parameters'!$E$8, 'Funding Allocation Parameters'!$G$8), IF('Funding Allocation Parameters'!$C$8="Complex Library Subsidy", 0, 0)))))</f>
        <v>0</v>
      </c>
      <c r="AN131" s="181">
        <f>IF('Funding Allocation Parameters'!$C$8="Basic Library Subsidy", 0, IF('Funding Allocation Parameters'!$C$8="Grant funding", 0, IF('Funding Allocation Parameters'!$C$8="Other author funding",  MIN(AJ131*'Funding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1" s="181">
        <f>IF('Funding Allocation Parameters'!$C$8="Basic Library Subsidy", MIN(AK131*'Funding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MIN(AK131*VLOOKUP(CONCATENATE($A131, 'Funding Allocation Parameters'!$I$8), 'Library Subsidy Complex'!$C$2:$J$55, 3, FALSE), VLOOKUP(CONCATENATE($A131, 'Funding Allocation Parameters'!$I$8), 'Library Subsidy Complex'!$C$2:$J$55, 5, FALSE)), 0)))))</f>
        <v>0</v>
      </c>
      <c r="AP131" s="181">
        <f>IF('Funding Allocation Parameters'!$C$8="Basic Library Subsidy", 0, IF('Funding Allocation Parameters'!$C$8="Grant funding", 0, IF('Funding Allocation Parameters'!$C$8="Other author funding",  MIN(AK131*'Funding Allocation Parameters'!$E$8, 'Funding Allocation Parameters'!$G$8), IF('Funding Allocation Parameters'!$C$8="Any discretionary funds (grants if available, other if no grants)", MIN(AK131*'Funding Allocation Parameters'!$E$8, 'Funding Allocation Parameters'!$G$8), IF('Funding Allocation Parameters'!$C$8="Complex Library Subsidy", 0, 0)))))</f>
        <v>0</v>
      </c>
      <c r="AQ131" s="177">
        <f t="shared" ref="AQ131:AQ194" si="72">MAX(AJ131-AL131-AM131-AN131, 0)</f>
        <v>0</v>
      </c>
      <c r="AR131" s="177">
        <f t="shared" ref="AR131:AR194" si="73">MAX(AK131-AO131-AP131, 0)</f>
        <v>0</v>
      </c>
      <c r="AS131" s="182">
        <f t="shared" ref="AS131:AS194" si="74">SUM(Q131,X131,AE131,AL131)</f>
        <v>1189</v>
      </c>
      <c r="AT131" s="182">
        <f t="shared" ref="AT131:AT194" si="75">SUM(R131,Y131,AF131,AM131)</f>
        <v>751.78920000000016</v>
      </c>
      <c r="AU131" s="182">
        <f t="shared" ref="AU131:AU194" si="76">SUM(S131,Z131,AG131,AN131)</f>
        <v>0</v>
      </c>
      <c r="AV131" s="182">
        <f t="shared" ref="AV131:AV194" si="77">SUM(T131,AA131,AH131,AO131)</f>
        <v>1189</v>
      </c>
      <c r="AW131" s="182">
        <f t="shared" ref="AW131:AW194" si="78">SUM(U131,AB131,AI131,AP131)</f>
        <v>751.78920000000016</v>
      </c>
      <c r="AX131" s="183">
        <f t="shared" ref="AX131:AX194" si="79">$K131*AS131</f>
        <v>0</v>
      </c>
      <c r="AY131" s="183">
        <f t="shared" ref="AY131:AY194" si="80">$K131*AT131</f>
        <v>0</v>
      </c>
      <c r="AZ131" s="183">
        <f t="shared" ref="AZ131:AZ194" si="81">$K131*AU131</f>
        <v>0</v>
      </c>
      <c r="BA131" s="183">
        <f t="shared" ref="BA131:BA194" si="82">$L131*AV131</f>
        <v>1189</v>
      </c>
      <c r="BB131" s="183">
        <f t="shared" ref="BB131:BB194" si="83">$L131*AW131</f>
        <v>751.78920000000016</v>
      </c>
      <c r="BC131" s="184">
        <f t="shared" ref="BC131:BC194" si="84">AX131+BA131</f>
        <v>1189</v>
      </c>
      <c r="BD131" s="184">
        <f t="shared" ref="BD131:BD194" si="85">SUM(BC131,BE131,BF131)-P131</f>
        <v>0</v>
      </c>
      <c r="BE131" s="184">
        <f t="shared" ref="BE131:BE194" si="86">AY131</f>
        <v>0</v>
      </c>
      <c r="BF131" s="184">
        <f t="shared" ref="BF131:BF194" si="87">AZ131+BB131</f>
        <v>751.78920000000016</v>
      </c>
      <c r="BG131" s="102">
        <f t="shared" ref="BG131:BG194" si="88">K131*IF(AND(AS131&gt;0, AT131=0, AU131=0), 1, 0)+L131*IF(AND(AV131&gt;0, AW131=0), 1, 0)</f>
        <v>0</v>
      </c>
      <c r="BH131" s="102">
        <f t="shared" ref="BH131:BH194" si="89">K131*IF(AND(AS131=0, AT131&gt;0, AU131=0), 1, 0)</f>
        <v>0</v>
      </c>
      <c r="BI131" s="102">
        <f t="shared" ref="BI131:BI194" si="90">K131*IF(AND(AS131=0, AT131=0, AU131&gt;0), 1, 0)+L131*IF(AND(AV131=0, AW131&gt;0), 1, 0)</f>
        <v>0</v>
      </c>
      <c r="BJ131" s="102">
        <f t="shared" ref="BJ131:BJ194" si="91">K131*IF(AND(AS131&gt;0, AT131&gt;0, AU131=0), 1, 0)</f>
        <v>0</v>
      </c>
      <c r="BK131" s="102">
        <f t="shared" ref="BK131:BK194" si="92">K131*IF(AND(AS131&gt;0, AT131=0, AU131&gt;0), 1, 0)+L131*IF(AND(AV131&gt;0, AW131&gt;0), 1, 0)</f>
        <v>1</v>
      </c>
      <c r="BL131" s="102">
        <f t="shared" ref="BL131:BL194" si="93">K131*IF(AND(AS131=0, AT131&gt;0, AU131&gt;0), 1, 0)+L131*IF(AND(AV131=0, AW131&gt;0), 1, 0)</f>
        <v>0</v>
      </c>
      <c r="BN131" s="102"/>
    </row>
    <row r="132" spans="1:66" x14ac:dyDescent="0.25">
      <c r="A132" s="102" t="s">
        <v>24</v>
      </c>
      <c r="B132" s="102" t="s">
        <v>8</v>
      </c>
      <c r="C132" s="102" t="s">
        <v>8</v>
      </c>
      <c r="D132" s="102" t="s">
        <v>27</v>
      </c>
      <c r="E132" s="102" t="s">
        <v>309</v>
      </c>
      <c r="F132" s="102" t="s">
        <v>340</v>
      </c>
      <c r="G132" s="102">
        <v>3.4140000000000001</v>
      </c>
      <c r="H132" s="102">
        <v>1</v>
      </c>
      <c r="I132" s="102">
        <v>1</v>
      </c>
      <c r="J132" s="167">
        <f>IFERROR(H132*VLOOKUP(A132, 'Advanced Parameters'!$B$7:$G$20, 6, FALSE)*VLOOKUP(A132, 'Growth Parameters'!$B$6:$H$19, 6, FALSE), 0)</f>
        <v>1</v>
      </c>
      <c r="K132" s="167">
        <f>IFERROR(IF('Advanced Parameters'!$C$5="n",'Raw Data'!I132*VLOOKUP(A132,'Advanced Parameters'!$B$7:$G$20,6,FALSE),J132*VLOOKUP(A132,'Advanced Parameters'!$B$7:$G$20,2,FALSE))*VLOOKUP(A132, 'Growth Parameters'!$B$6:$H$19, 6, FALSE), 0)</f>
        <v>1</v>
      </c>
      <c r="L132" s="167">
        <f t="shared" si="63"/>
        <v>0</v>
      </c>
      <c r="M132" s="168">
        <f>IFERROR(IF(G132="NA","NA",IF(G132&gt;'APC Parameters'!$K$6+VLOOKUP('Raw Data'!A132, 'APC Parameters'!$H$7:$L$20, 4, FALSE), 'APC Parameters'!$L$6+VLOOKUP('Raw Data'!A132, 'APC Parameters'!$H$7:$L$20, 5, FALSE), G132*('APC Parameters'!$J$6+VLOOKUP('Raw Data'!A132, 'APC Parameters'!$H$7:$L$20, 3, FALSE))+'APC Parameters'!$I$6+VLOOKUP('Raw Data'!A132, 'APC Parameters'!$H$7:$L$20, 2, FALSE))), 0)</f>
        <v>5000</v>
      </c>
      <c r="N132" s="168">
        <f t="shared" si="64"/>
        <v>5000</v>
      </c>
      <c r="O132" s="168">
        <f>IFERROR(IF(M132="NA",VLOOKUP(D132,'Internal Calculations'!$B$10:$C$11,2,FALSE), M132)*VLOOKUP(A132, 'Growth Parameters'!$B$6:$H$19, 7, FALSE), 0)</f>
        <v>5000</v>
      </c>
      <c r="P132" s="177">
        <f t="shared" si="65"/>
        <v>5000</v>
      </c>
      <c r="Q132" s="178">
        <f>IF('Funding Allocation Parameters'!$C$5="Basic Library Subsidy", MIN(O132*('Funding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MIN($O132*(VLOOKUP(CONCATENATE($A132, 'Funding Allocation Parameters'!$I$5), 'Library Subsidy Complex'!$C$2:$J$55, 2, FALSE)), VLOOKUP(CONCATENATE($A132, 'Funding Allocation Parameters'!$I$5), 'Library Subsidy Complex'!$C$2:$J$55, 4, FALSE)), 0)))))</f>
        <v>1189</v>
      </c>
      <c r="R132" s="178">
        <f>IF('Funding Allocation Parameters'!$C$5="Basic Library Subsidy", 0, IF('Funding Allocation Parameters'!$C$5="Grant funding",MIN(O132*('Funding Allocation Parameters'!$E$5), 'Funding Allocation Parameters'!$G$5), IF('Funding Allocation Parameters'!$C$5="Other author funding", 0, IF('Funding Allocation Parameters'!$C$5="Any discretionary funds (grants if available, other if no grants)", MIN(O132*('Funding Allocation Parameters'!$E$5), 'Funding Allocation Parameters'!$G$5), IF('Funding Allocation Parameters'!$C$5="Complex Library Subsidy", 0, 0)))))</f>
        <v>0</v>
      </c>
      <c r="S132" s="178">
        <f>IF('Funding Allocation Parameters'!$C$5="Basic Library Subsidy", 0, IF('Funding Allocation Parameters'!$C$5="Grant funding", 0, IF('Funding Allocation Parameters'!$C$5="Other author funding",  MIN(O132*('Funding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2" s="178">
        <f>IF('Funding Allocation Parameters'!$C$5="Basic Library Subsidy", MIN(O132*('Funding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MIN($O132*(VLOOKUP(CONCATENATE($A132, 'Funding Allocation Parameters'!$I$5), 'Library Subsidy Complex'!$C$2:$J$55, 6, FALSE)), VLOOKUP(CONCATENATE($A132, 'Funding Allocation Parameters'!$I$5), 'Library Subsidy Complex'!$C$2:$J$55, 8, FALSE)), 0)))))</f>
        <v>1189</v>
      </c>
      <c r="U132" s="178">
        <f>IF('Funding Allocation Parameters'!$C$5="Basic Library Subsidy", 0, IF('Funding Allocation Parameters'!$C$5="Grant funding", 0, IF('Funding Allocation Parameters'!$C$5="Other author funding",  MIN(O132*('Funding Allocation Parameters'!$E$5), 'Funding Allocation Parameters'!$G$5), IF('Funding Allocation Parameters'!$C$5="Any discretionary funds (grants if available, other if no grants)", MIN(O132*('Funding Allocation Parameters'!$E$5), 'Funding Allocation Parameters'!$G$5), IF('Funding Allocation Parameters'!$C$5="Complex Library Subsidy", 0, 0)))))</f>
        <v>0</v>
      </c>
      <c r="V132" s="177">
        <f t="shared" si="66"/>
        <v>3811</v>
      </c>
      <c r="W132" s="177">
        <f t="shared" si="67"/>
        <v>3811</v>
      </c>
      <c r="X132" s="179">
        <f>IF('Funding Allocation Parameters'!$C$6="Basic Library Subsidy", MIN(V132*'Funding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MIN(V132*VLOOKUP(CONCATENATE($A132, 'Funding Allocation Parameters'!$I$6), 'Library Subsidy Complex'!$C$2:$J$55, 2, FALSE), VLOOKUP(CONCATENATE($A132, 'Funding Allocation Parameters'!$I$6), 'Library Subsidy Complex'!$C$2:$J$55, 4, FALSE)), 0)))))</f>
        <v>0</v>
      </c>
      <c r="Y132" s="179">
        <f>IF('Funding Allocation Parameters'!$C$6="Basic Library Subsidy", 0, IF('Funding Allocation Parameters'!$C$6="Grant funding",MIN(V132*'Funding Allocation Parameters'!$E$6, 'Funding Allocation Parameters'!$G$6), IF('Funding Allocation Parameters'!$C$6="Other author funding", 0, IF('Funding Allocation Parameters'!$C$6="Any discretionary funds (grants if available, other if no grants)", MIN(V132*'Funding Allocation Parameters'!$E$6, 'Funding Allocation Parameters'!$G$6), IF('Funding Allocation Parameters'!$C$6="Complex Library Subsidy", 0, 0)))))</f>
        <v>3811</v>
      </c>
      <c r="Z132" s="179">
        <f>IF('Funding Allocation Parameters'!$C$6="Basic Library Subsidy", 0, IF('Funding Allocation Parameters'!$C$6="Grant funding", 0, IF('Funding Allocation Parameters'!$C$6="Other author funding",  MIN(V132*'Funding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2" s="179">
        <f>IF('Funding Allocation Parameters'!$C$6="Basic Library Subsidy", MIN(W132*'Funding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MIN(W132*VLOOKUP(CONCATENATE($A132, 'Funding Allocation Parameters'!$I$6), 'Library Subsidy Complex'!$C$2:$J$55, 3, FALSE), VLOOKUP(CONCATENATE($A132, 'Funding Allocation Parameters'!$I$6), 'Library Subsidy Complex'!$C$2:$J$55, 5, FALSE)), 0)))))</f>
        <v>0</v>
      </c>
      <c r="AB132" s="179">
        <f>IF('Funding Allocation Parameters'!$C$6="Basic Library Subsidy", 0, IF('Funding Allocation Parameters'!$C$6="Grant funding", 0, IF('Funding Allocation Parameters'!$C$6="Other author funding",  MIN(W132*'Funding Allocation Parameters'!$E$6, 'Funding Allocation Parameters'!$G$6), IF('Funding Allocation Parameters'!$C$6="Any discretionary funds (grants if available, other if no grants)", MIN(W132*'Funding Allocation Parameters'!$E$6, 'Funding Allocation Parameters'!$G$6), IF('Funding Allocation Parameters'!$C$6="Complex Library Subsidy", 0, 0)))))</f>
        <v>3811</v>
      </c>
      <c r="AC132" s="177">
        <f t="shared" si="68"/>
        <v>0</v>
      </c>
      <c r="AD132" s="177">
        <f t="shared" si="69"/>
        <v>0</v>
      </c>
      <c r="AE132" s="180">
        <f>IF('Funding Allocation Parameters'!$C$7="Basic Library Subsidy", MIN(AC132*'Funding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MIN(AC132*VLOOKUP(CONCATENATE($A132, 'Funding Allocation Parameters'!$I$7), 'Library Subsidy Complex'!$C$2:$J$55, 2, FALSE), VLOOKUP(CONCATENATE($A132, 'Funding Allocation Parameters'!$I$7), 'Library Subsidy Complex'!$C$2:$J$55, 4, FALSE)), 0)))))</f>
        <v>0</v>
      </c>
      <c r="AF132" s="180">
        <f>IF('Funding Allocation Parameters'!$C$7="Basic Library Subsidy", 0, IF('Funding Allocation Parameters'!$C$7="Grant funding",MIN(AC132*'Funding Allocation Parameters'!$E$7, 'Funding Allocation Parameters'!$G$7), IF('Funding Allocation Parameters'!$C$7="Other author funding", 0, IF('Funding Allocation Parameters'!$C$7="Any discretionary funds (grants if available, other if no grants)", MIN(AC132*'Funding Allocation Parameters'!$E$7, 'Funding Allocation Parameters'!$G$7), IF('Funding Allocation Parameters'!$C$7="Complex Library Subsidy", 0, 0)))))</f>
        <v>0</v>
      </c>
      <c r="AG132" s="180">
        <f>IF('Funding Allocation Parameters'!$C$7="Basic Library Subsidy", 0, IF('Funding Allocation Parameters'!$C$7="Grant funding", 0, IF('Funding Allocation Parameters'!$C$7="Other author funding",  MIN(AC132*'Funding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2" s="180">
        <f>IF('Funding Allocation Parameters'!$C$7="Basic Library Subsidy", MIN(AD132*'Funding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MIN(AD132*VLOOKUP(CONCATENATE($A132, 'Funding Allocation Parameters'!$I$7), 'Library Subsidy Complex'!$C$2:$J$55, 3, FALSE), VLOOKUP(CONCATENATE($A132, 'Funding Allocation Parameters'!$I$7), 'Library Subsidy Complex'!$C$2:$J$55, 5, FALSE)), 0)))))</f>
        <v>0</v>
      </c>
      <c r="AI132" s="180">
        <f>IF('Funding Allocation Parameters'!$C$7="Basic Library Subsidy", 0, IF('Funding Allocation Parameters'!$C$7="Grant funding", 0, IF('Funding Allocation Parameters'!$C$7="Other author funding",  MIN(AD132*'Funding Allocation Parameters'!$E$7, 'Funding Allocation Parameters'!$G$7), IF('Funding Allocation Parameters'!$C$7="Any discretionary funds (grants if available, other if no grants)", MIN(AD132*'Funding Allocation Parameters'!$E$7, 'Funding Allocation Parameters'!$G$7), IF('Funding Allocation Parameters'!$C$7="Complex Library Subsidy", 0, 0)))))</f>
        <v>0</v>
      </c>
      <c r="AJ132" s="177">
        <f t="shared" si="70"/>
        <v>0</v>
      </c>
      <c r="AK132" s="177">
        <f t="shared" si="71"/>
        <v>0</v>
      </c>
      <c r="AL132" s="181">
        <f>IF('Funding Allocation Parameters'!$C$8="Basic Library Subsidy", MIN(AJ132*'Funding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MIN(AJ132*VLOOKUP(CONCATENATE($A132, 'Funding Allocation Parameters'!$I$8), 'Library Subsidy Complex'!$C$2:$J$55, 2, FALSE), VLOOKUP(CONCATENATE($A132, 'Funding Allocation Parameters'!$I$8), 'Library Subsidy Complex'!$C$2:$J$55, 4, FALSE)), 0)))))</f>
        <v>0</v>
      </c>
      <c r="AM132" s="181">
        <f>IF('Funding Allocation Parameters'!$C$8="Basic Library Subsidy", 0, IF('Funding Allocation Parameters'!$C$8="Grant funding",MIN(AJ132*'Funding Allocation Parameters'!$E$8, 'Funding Allocation Parameters'!$G$8), IF('Funding Allocation Parameters'!$C$8="Other author funding", 0, IF('Funding Allocation Parameters'!$C$8="Any discretionary funds (grants if available, other if no grants)", MIN(AJ132*'Funding Allocation Parameters'!$E$8, 'Funding Allocation Parameters'!$G$8), IF('Funding Allocation Parameters'!$C$8="Complex Library Subsidy", 0, 0)))))</f>
        <v>0</v>
      </c>
      <c r="AN132" s="181">
        <f>IF('Funding Allocation Parameters'!$C$8="Basic Library Subsidy", 0, IF('Funding Allocation Parameters'!$C$8="Grant funding", 0, IF('Funding Allocation Parameters'!$C$8="Other author funding",  MIN(AJ132*'Funding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2" s="181">
        <f>IF('Funding Allocation Parameters'!$C$8="Basic Library Subsidy", MIN(AK132*'Funding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MIN(AK132*VLOOKUP(CONCATENATE($A132, 'Funding Allocation Parameters'!$I$8), 'Library Subsidy Complex'!$C$2:$J$55, 3, FALSE), VLOOKUP(CONCATENATE($A132, 'Funding Allocation Parameters'!$I$8), 'Library Subsidy Complex'!$C$2:$J$55, 5, FALSE)), 0)))))</f>
        <v>0</v>
      </c>
      <c r="AP132" s="181">
        <f>IF('Funding Allocation Parameters'!$C$8="Basic Library Subsidy", 0, IF('Funding Allocation Parameters'!$C$8="Grant funding", 0, IF('Funding Allocation Parameters'!$C$8="Other author funding",  MIN(AK132*'Funding Allocation Parameters'!$E$8, 'Funding Allocation Parameters'!$G$8), IF('Funding Allocation Parameters'!$C$8="Any discretionary funds (grants if available, other if no grants)", MIN(AK132*'Funding Allocation Parameters'!$E$8, 'Funding Allocation Parameters'!$G$8), IF('Funding Allocation Parameters'!$C$8="Complex Library Subsidy", 0, 0)))))</f>
        <v>0</v>
      </c>
      <c r="AQ132" s="177">
        <f t="shared" si="72"/>
        <v>0</v>
      </c>
      <c r="AR132" s="177">
        <f t="shared" si="73"/>
        <v>0</v>
      </c>
      <c r="AS132" s="182">
        <f t="shared" si="74"/>
        <v>1189</v>
      </c>
      <c r="AT132" s="182">
        <f t="shared" si="75"/>
        <v>3811</v>
      </c>
      <c r="AU132" s="182">
        <f t="shared" si="76"/>
        <v>0</v>
      </c>
      <c r="AV132" s="182">
        <f t="shared" si="77"/>
        <v>1189</v>
      </c>
      <c r="AW132" s="182">
        <f t="shared" si="78"/>
        <v>3811</v>
      </c>
      <c r="AX132" s="183">
        <f t="shared" si="79"/>
        <v>1189</v>
      </c>
      <c r="AY132" s="183">
        <f t="shared" si="80"/>
        <v>3811</v>
      </c>
      <c r="AZ132" s="183">
        <f t="shared" si="81"/>
        <v>0</v>
      </c>
      <c r="BA132" s="183">
        <f t="shared" si="82"/>
        <v>0</v>
      </c>
      <c r="BB132" s="183">
        <f t="shared" si="83"/>
        <v>0</v>
      </c>
      <c r="BC132" s="184">
        <f t="shared" si="84"/>
        <v>1189</v>
      </c>
      <c r="BD132" s="184">
        <f t="shared" si="85"/>
        <v>0</v>
      </c>
      <c r="BE132" s="184">
        <f t="shared" si="86"/>
        <v>3811</v>
      </c>
      <c r="BF132" s="184">
        <f t="shared" si="87"/>
        <v>0</v>
      </c>
      <c r="BG132" s="102">
        <f t="shared" si="88"/>
        <v>0</v>
      </c>
      <c r="BH132" s="102">
        <f t="shared" si="89"/>
        <v>0</v>
      </c>
      <c r="BI132" s="102">
        <f t="shared" si="90"/>
        <v>0</v>
      </c>
      <c r="BJ132" s="102">
        <f t="shared" si="91"/>
        <v>1</v>
      </c>
      <c r="BK132" s="102">
        <f t="shared" si="92"/>
        <v>0</v>
      </c>
      <c r="BL132" s="102">
        <f t="shared" si="93"/>
        <v>0</v>
      </c>
      <c r="BN132" s="102"/>
    </row>
    <row r="133" spans="1:66" x14ac:dyDescent="0.25">
      <c r="A133" s="102" t="s">
        <v>18</v>
      </c>
      <c r="B133" s="102" t="s">
        <v>8</v>
      </c>
      <c r="C133" s="102" t="s">
        <v>8</v>
      </c>
      <c r="D133" s="102" t="s">
        <v>27</v>
      </c>
      <c r="E133" s="102" t="s">
        <v>341</v>
      </c>
      <c r="F133" s="102" t="s">
        <v>342</v>
      </c>
      <c r="G133" s="102">
        <v>1.2929999999999999</v>
      </c>
      <c r="H133" s="102">
        <v>1</v>
      </c>
      <c r="I133" s="102">
        <v>1</v>
      </c>
      <c r="J133" s="167">
        <f>IFERROR(H133*VLOOKUP(A133, 'Advanced Parameters'!$B$7:$G$20, 6, FALSE)*VLOOKUP(A133, 'Growth Parameters'!$B$6:$H$19, 6, FALSE), 0)</f>
        <v>1</v>
      </c>
      <c r="K133" s="167">
        <f>IFERROR(IF('Advanced Parameters'!$C$5="n",'Raw Data'!I133*VLOOKUP(A133,'Advanced Parameters'!$B$7:$G$20,6,FALSE),J133*VLOOKUP(A133,'Advanced Parameters'!$B$7:$G$20,2,FALSE))*VLOOKUP(A133, 'Growth Parameters'!$B$6:$H$19, 6, FALSE), 0)</f>
        <v>1</v>
      </c>
      <c r="L133" s="167">
        <f t="shared" si="63"/>
        <v>0</v>
      </c>
      <c r="M133" s="168">
        <f>IFERROR(IF(G133="NA","NA",IF(G133&gt;'APC Parameters'!$K$6+VLOOKUP('Raw Data'!A133, 'APC Parameters'!$H$7:$L$20, 4, FALSE), 'APC Parameters'!$L$6+VLOOKUP('Raw Data'!A133, 'APC Parameters'!$H$7:$L$20, 5, FALSE), G133*('APC Parameters'!$J$6+VLOOKUP('Raw Data'!A133, 'APC Parameters'!$H$7:$L$20, 3, FALSE))+'APC Parameters'!$I$6+VLOOKUP('Raw Data'!A133, 'APC Parameters'!$H$7:$L$20, 2, FALSE))), 0)</f>
        <v>2064.9342000000001</v>
      </c>
      <c r="N133" s="168">
        <f t="shared" si="64"/>
        <v>2064.9342000000001</v>
      </c>
      <c r="O133" s="168">
        <f>IFERROR(IF(M133="NA",VLOOKUP(D133,'Internal Calculations'!$B$10:$C$11,2,FALSE), M133)*VLOOKUP(A133, 'Growth Parameters'!$B$6:$H$19, 7, FALSE), 0)</f>
        <v>2064.9342000000001</v>
      </c>
      <c r="P133" s="177">
        <f t="shared" si="65"/>
        <v>2064.9342000000001</v>
      </c>
      <c r="Q133" s="178">
        <f>IF('Funding Allocation Parameters'!$C$5="Basic Library Subsidy", MIN(O133*('Funding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MIN($O133*(VLOOKUP(CONCATENATE($A133, 'Funding Allocation Parameters'!$I$5), 'Library Subsidy Complex'!$C$2:$J$55, 2, FALSE)), VLOOKUP(CONCATENATE($A133, 'Funding Allocation Parameters'!$I$5), 'Library Subsidy Complex'!$C$2:$J$55, 4, FALSE)), 0)))))</f>
        <v>1189</v>
      </c>
      <c r="R133" s="178">
        <f>IF('Funding Allocation Parameters'!$C$5="Basic Library Subsidy", 0, IF('Funding Allocation Parameters'!$C$5="Grant funding",MIN(O133*('Funding Allocation Parameters'!$E$5), 'Funding Allocation Parameters'!$G$5), IF('Funding Allocation Parameters'!$C$5="Other author funding", 0, IF('Funding Allocation Parameters'!$C$5="Any discretionary funds (grants if available, other if no grants)", MIN(O133*('Funding Allocation Parameters'!$E$5), 'Funding Allocation Parameters'!$G$5), IF('Funding Allocation Parameters'!$C$5="Complex Library Subsidy", 0, 0)))))</f>
        <v>0</v>
      </c>
      <c r="S133" s="178">
        <f>IF('Funding Allocation Parameters'!$C$5="Basic Library Subsidy", 0, IF('Funding Allocation Parameters'!$C$5="Grant funding", 0, IF('Funding Allocation Parameters'!$C$5="Other author funding",  MIN(O133*('Funding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3" s="178">
        <f>IF('Funding Allocation Parameters'!$C$5="Basic Library Subsidy", MIN(O133*('Funding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MIN($O133*(VLOOKUP(CONCATENATE($A133, 'Funding Allocation Parameters'!$I$5), 'Library Subsidy Complex'!$C$2:$J$55, 6, FALSE)), VLOOKUP(CONCATENATE($A133, 'Funding Allocation Parameters'!$I$5), 'Library Subsidy Complex'!$C$2:$J$55, 8, FALSE)), 0)))))</f>
        <v>1189</v>
      </c>
      <c r="U133" s="178">
        <f>IF('Funding Allocation Parameters'!$C$5="Basic Library Subsidy", 0, IF('Funding Allocation Parameters'!$C$5="Grant funding", 0, IF('Funding Allocation Parameters'!$C$5="Other author funding",  MIN(O133*('Funding Allocation Parameters'!$E$5), 'Funding Allocation Parameters'!$G$5), IF('Funding Allocation Parameters'!$C$5="Any discretionary funds (grants if available, other if no grants)", MIN(O133*('Funding Allocation Parameters'!$E$5), 'Funding Allocation Parameters'!$G$5), IF('Funding Allocation Parameters'!$C$5="Complex Library Subsidy", 0, 0)))))</f>
        <v>0</v>
      </c>
      <c r="V133" s="177">
        <f t="shared" si="66"/>
        <v>875.93420000000015</v>
      </c>
      <c r="W133" s="177">
        <f t="shared" si="67"/>
        <v>875.93420000000015</v>
      </c>
      <c r="X133" s="179">
        <f>IF('Funding Allocation Parameters'!$C$6="Basic Library Subsidy", MIN(V133*'Funding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MIN(V133*VLOOKUP(CONCATENATE($A133, 'Funding Allocation Parameters'!$I$6), 'Library Subsidy Complex'!$C$2:$J$55, 2, FALSE), VLOOKUP(CONCATENATE($A133, 'Funding Allocation Parameters'!$I$6), 'Library Subsidy Complex'!$C$2:$J$55, 4, FALSE)), 0)))))</f>
        <v>0</v>
      </c>
      <c r="Y133" s="179">
        <f>IF('Funding Allocation Parameters'!$C$6="Basic Library Subsidy", 0, IF('Funding Allocation Parameters'!$C$6="Grant funding",MIN(V133*'Funding Allocation Parameters'!$E$6, 'Funding Allocation Parameters'!$G$6), IF('Funding Allocation Parameters'!$C$6="Other author funding", 0, IF('Funding Allocation Parameters'!$C$6="Any discretionary funds (grants if available, other if no grants)", MIN(V133*'Funding Allocation Parameters'!$E$6, 'Funding Allocation Parameters'!$G$6), IF('Funding Allocation Parameters'!$C$6="Complex Library Subsidy", 0, 0)))))</f>
        <v>875.93420000000015</v>
      </c>
      <c r="Z133" s="179">
        <f>IF('Funding Allocation Parameters'!$C$6="Basic Library Subsidy", 0, IF('Funding Allocation Parameters'!$C$6="Grant funding", 0, IF('Funding Allocation Parameters'!$C$6="Other author funding",  MIN(V133*'Funding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3" s="179">
        <f>IF('Funding Allocation Parameters'!$C$6="Basic Library Subsidy", MIN(W133*'Funding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MIN(W133*VLOOKUP(CONCATENATE($A133, 'Funding Allocation Parameters'!$I$6), 'Library Subsidy Complex'!$C$2:$J$55, 3, FALSE), VLOOKUP(CONCATENATE($A133, 'Funding Allocation Parameters'!$I$6), 'Library Subsidy Complex'!$C$2:$J$55, 5, FALSE)), 0)))))</f>
        <v>0</v>
      </c>
      <c r="AB133" s="179">
        <f>IF('Funding Allocation Parameters'!$C$6="Basic Library Subsidy", 0, IF('Funding Allocation Parameters'!$C$6="Grant funding", 0, IF('Funding Allocation Parameters'!$C$6="Other author funding",  MIN(W133*'Funding Allocation Parameters'!$E$6, 'Funding Allocation Parameters'!$G$6), IF('Funding Allocation Parameters'!$C$6="Any discretionary funds (grants if available, other if no grants)", MIN(W133*'Funding Allocation Parameters'!$E$6, 'Funding Allocation Parameters'!$G$6), IF('Funding Allocation Parameters'!$C$6="Complex Library Subsidy", 0, 0)))))</f>
        <v>875.93420000000015</v>
      </c>
      <c r="AC133" s="177">
        <f t="shared" si="68"/>
        <v>0</v>
      </c>
      <c r="AD133" s="177">
        <f t="shared" si="69"/>
        <v>0</v>
      </c>
      <c r="AE133" s="180">
        <f>IF('Funding Allocation Parameters'!$C$7="Basic Library Subsidy", MIN(AC133*'Funding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MIN(AC133*VLOOKUP(CONCATENATE($A133, 'Funding Allocation Parameters'!$I$7), 'Library Subsidy Complex'!$C$2:$J$55, 2, FALSE), VLOOKUP(CONCATENATE($A133, 'Funding Allocation Parameters'!$I$7), 'Library Subsidy Complex'!$C$2:$J$55, 4, FALSE)), 0)))))</f>
        <v>0</v>
      </c>
      <c r="AF133" s="180">
        <f>IF('Funding Allocation Parameters'!$C$7="Basic Library Subsidy", 0, IF('Funding Allocation Parameters'!$C$7="Grant funding",MIN(AC133*'Funding Allocation Parameters'!$E$7, 'Funding Allocation Parameters'!$G$7), IF('Funding Allocation Parameters'!$C$7="Other author funding", 0, IF('Funding Allocation Parameters'!$C$7="Any discretionary funds (grants if available, other if no grants)", MIN(AC133*'Funding Allocation Parameters'!$E$7, 'Funding Allocation Parameters'!$G$7), IF('Funding Allocation Parameters'!$C$7="Complex Library Subsidy", 0, 0)))))</f>
        <v>0</v>
      </c>
      <c r="AG133" s="180">
        <f>IF('Funding Allocation Parameters'!$C$7="Basic Library Subsidy", 0, IF('Funding Allocation Parameters'!$C$7="Grant funding", 0, IF('Funding Allocation Parameters'!$C$7="Other author funding",  MIN(AC133*'Funding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3" s="180">
        <f>IF('Funding Allocation Parameters'!$C$7="Basic Library Subsidy", MIN(AD133*'Funding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MIN(AD133*VLOOKUP(CONCATENATE($A133, 'Funding Allocation Parameters'!$I$7), 'Library Subsidy Complex'!$C$2:$J$55, 3, FALSE), VLOOKUP(CONCATENATE($A133, 'Funding Allocation Parameters'!$I$7), 'Library Subsidy Complex'!$C$2:$J$55, 5, FALSE)), 0)))))</f>
        <v>0</v>
      </c>
      <c r="AI133" s="180">
        <f>IF('Funding Allocation Parameters'!$C$7="Basic Library Subsidy", 0, IF('Funding Allocation Parameters'!$C$7="Grant funding", 0, IF('Funding Allocation Parameters'!$C$7="Other author funding",  MIN(AD133*'Funding Allocation Parameters'!$E$7, 'Funding Allocation Parameters'!$G$7), IF('Funding Allocation Parameters'!$C$7="Any discretionary funds (grants if available, other if no grants)", MIN(AD133*'Funding Allocation Parameters'!$E$7, 'Funding Allocation Parameters'!$G$7), IF('Funding Allocation Parameters'!$C$7="Complex Library Subsidy", 0, 0)))))</f>
        <v>0</v>
      </c>
      <c r="AJ133" s="177">
        <f t="shared" si="70"/>
        <v>0</v>
      </c>
      <c r="AK133" s="177">
        <f t="shared" si="71"/>
        <v>0</v>
      </c>
      <c r="AL133" s="181">
        <f>IF('Funding Allocation Parameters'!$C$8="Basic Library Subsidy", MIN(AJ133*'Funding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MIN(AJ133*VLOOKUP(CONCATENATE($A133, 'Funding Allocation Parameters'!$I$8), 'Library Subsidy Complex'!$C$2:$J$55, 2, FALSE), VLOOKUP(CONCATENATE($A133, 'Funding Allocation Parameters'!$I$8), 'Library Subsidy Complex'!$C$2:$J$55, 4, FALSE)), 0)))))</f>
        <v>0</v>
      </c>
      <c r="AM133" s="181">
        <f>IF('Funding Allocation Parameters'!$C$8="Basic Library Subsidy", 0, IF('Funding Allocation Parameters'!$C$8="Grant funding",MIN(AJ133*'Funding Allocation Parameters'!$E$8, 'Funding Allocation Parameters'!$G$8), IF('Funding Allocation Parameters'!$C$8="Other author funding", 0, IF('Funding Allocation Parameters'!$C$8="Any discretionary funds (grants if available, other if no grants)", MIN(AJ133*'Funding Allocation Parameters'!$E$8, 'Funding Allocation Parameters'!$G$8), IF('Funding Allocation Parameters'!$C$8="Complex Library Subsidy", 0, 0)))))</f>
        <v>0</v>
      </c>
      <c r="AN133" s="181">
        <f>IF('Funding Allocation Parameters'!$C$8="Basic Library Subsidy", 0, IF('Funding Allocation Parameters'!$C$8="Grant funding", 0, IF('Funding Allocation Parameters'!$C$8="Other author funding",  MIN(AJ133*'Funding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3" s="181">
        <f>IF('Funding Allocation Parameters'!$C$8="Basic Library Subsidy", MIN(AK133*'Funding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MIN(AK133*VLOOKUP(CONCATENATE($A133, 'Funding Allocation Parameters'!$I$8), 'Library Subsidy Complex'!$C$2:$J$55, 3, FALSE), VLOOKUP(CONCATENATE($A133, 'Funding Allocation Parameters'!$I$8), 'Library Subsidy Complex'!$C$2:$J$55, 5, FALSE)), 0)))))</f>
        <v>0</v>
      </c>
      <c r="AP133" s="181">
        <f>IF('Funding Allocation Parameters'!$C$8="Basic Library Subsidy", 0, IF('Funding Allocation Parameters'!$C$8="Grant funding", 0, IF('Funding Allocation Parameters'!$C$8="Other author funding",  MIN(AK133*'Funding Allocation Parameters'!$E$8, 'Funding Allocation Parameters'!$G$8), IF('Funding Allocation Parameters'!$C$8="Any discretionary funds (grants if available, other if no grants)", MIN(AK133*'Funding Allocation Parameters'!$E$8, 'Funding Allocation Parameters'!$G$8), IF('Funding Allocation Parameters'!$C$8="Complex Library Subsidy", 0, 0)))))</f>
        <v>0</v>
      </c>
      <c r="AQ133" s="177">
        <f t="shared" si="72"/>
        <v>0</v>
      </c>
      <c r="AR133" s="177">
        <f t="shared" si="73"/>
        <v>0</v>
      </c>
      <c r="AS133" s="182">
        <f t="shared" si="74"/>
        <v>1189</v>
      </c>
      <c r="AT133" s="182">
        <f t="shared" si="75"/>
        <v>875.93420000000015</v>
      </c>
      <c r="AU133" s="182">
        <f t="shared" si="76"/>
        <v>0</v>
      </c>
      <c r="AV133" s="182">
        <f t="shared" si="77"/>
        <v>1189</v>
      </c>
      <c r="AW133" s="182">
        <f t="shared" si="78"/>
        <v>875.93420000000015</v>
      </c>
      <c r="AX133" s="183">
        <f t="shared" si="79"/>
        <v>1189</v>
      </c>
      <c r="AY133" s="183">
        <f t="shared" si="80"/>
        <v>875.93420000000015</v>
      </c>
      <c r="AZ133" s="183">
        <f t="shared" si="81"/>
        <v>0</v>
      </c>
      <c r="BA133" s="183">
        <f t="shared" si="82"/>
        <v>0</v>
      </c>
      <c r="BB133" s="183">
        <f t="shared" si="83"/>
        <v>0</v>
      </c>
      <c r="BC133" s="184">
        <f t="shared" si="84"/>
        <v>1189</v>
      </c>
      <c r="BD133" s="184">
        <f t="shared" si="85"/>
        <v>0</v>
      </c>
      <c r="BE133" s="184">
        <f t="shared" si="86"/>
        <v>875.93420000000015</v>
      </c>
      <c r="BF133" s="184">
        <f t="shared" si="87"/>
        <v>0</v>
      </c>
      <c r="BG133" s="102">
        <f t="shared" si="88"/>
        <v>0</v>
      </c>
      <c r="BH133" s="102">
        <f t="shared" si="89"/>
        <v>0</v>
      </c>
      <c r="BI133" s="102">
        <f t="shared" si="90"/>
        <v>0</v>
      </c>
      <c r="BJ133" s="102">
        <f t="shared" si="91"/>
        <v>1</v>
      </c>
      <c r="BK133" s="102">
        <f t="shared" si="92"/>
        <v>0</v>
      </c>
      <c r="BL133" s="102">
        <f t="shared" si="93"/>
        <v>0</v>
      </c>
      <c r="BN133" s="102"/>
    </row>
    <row r="134" spans="1:66" x14ac:dyDescent="0.25">
      <c r="A134" s="102" t="s">
        <v>20</v>
      </c>
      <c r="B134" s="102" t="s">
        <v>8</v>
      </c>
      <c r="C134" s="102" t="s">
        <v>8</v>
      </c>
      <c r="D134" s="102" t="s">
        <v>27</v>
      </c>
      <c r="E134" s="102" t="s">
        <v>343</v>
      </c>
      <c r="F134" s="102" t="s">
        <v>344</v>
      </c>
      <c r="G134" s="102">
        <v>1.31</v>
      </c>
      <c r="H134" s="102">
        <v>1</v>
      </c>
      <c r="I134" s="102">
        <v>1</v>
      </c>
      <c r="J134" s="167">
        <f>IFERROR(H134*VLOOKUP(A134, 'Advanced Parameters'!$B$7:$G$20, 6, FALSE)*VLOOKUP(A134, 'Growth Parameters'!$B$6:$H$19, 6, FALSE), 0)</f>
        <v>1</v>
      </c>
      <c r="K134" s="167">
        <f>IFERROR(IF('Advanced Parameters'!$C$5="n",'Raw Data'!I134*VLOOKUP(A134,'Advanced Parameters'!$B$7:$G$20,6,FALSE),J134*VLOOKUP(A134,'Advanced Parameters'!$B$7:$G$20,2,FALSE))*VLOOKUP(A134, 'Growth Parameters'!$B$6:$H$19, 6, FALSE), 0)</f>
        <v>1</v>
      </c>
      <c r="L134" s="167">
        <f t="shared" si="63"/>
        <v>0</v>
      </c>
      <c r="M134" s="168">
        <f>IFERROR(IF(G134="NA","NA",IF(G134&gt;'APC Parameters'!$K$6+VLOOKUP('Raw Data'!A134, 'APC Parameters'!$H$7:$L$20, 4, FALSE), 'APC Parameters'!$L$6+VLOOKUP('Raw Data'!A134, 'APC Parameters'!$H$7:$L$20, 5, FALSE), G134*('APC Parameters'!$J$6+VLOOKUP('Raw Data'!A134, 'APC Parameters'!$H$7:$L$20, 3, FALSE))+'APC Parameters'!$I$6+VLOOKUP('Raw Data'!A134, 'APC Parameters'!$H$7:$L$20, 2, FALSE))), 0)</f>
        <v>2076.9940000000001</v>
      </c>
      <c r="N134" s="168">
        <f t="shared" si="64"/>
        <v>2076.9940000000001</v>
      </c>
      <c r="O134" s="168">
        <f>IFERROR(IF(M134="NA",VLOOKUP(D134,'Internal Calculations'!$B$10:$C$11,2,FALSE), M134)*VLOOKUP(A134, 'Growth Parameters'!$B$6:$H$19, 7, FALSE), 0)</f>
        <v>2076.9940000000001</v>
      </c>
      <c r="P134" s="177">
        <f t="shared" si="65"/>
        <v>2076.9940000000001</v>
      </c>
      <c r="Q134" s="178">
        <f>IF('Funding Allocation Parameters'!$C$5="Basic Library Subsidy", MIN(O134*('Funding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MIN($O134*(VLOOKUP(CONCATENATE($A134, 'Funding Allocation Parameters'!$I$5), 'Library Subsidy Complex'!$C$2:$J$55, 2, FALSE)), VLOOKUP(CONCATENATE($A134, 'Funding Allocation Parameters'!$I$5), 'Library Subsidy Complex'!$C$2:$J$55, 4, FALSE)), 0)))))</f>
        <v>1189</v>
      </c>
      <c r="R134" s="178">
        <f>IF('Funding Allocation Parameters'!$C$5="Basic Library Subsidy", 0, IF('Funding Allocation Parameters'!$C$5="Grant funding",MIN(O134*('Funding Allocation Parameters'!$E$5), 'Funding Allocation Parameters'!$G$5), IF('Funding Allocation Parameters'!$C$5="Other author funding", 0, IF('Funding Allocation Parameters'!$C$5="Any discretionary funds (grants if available, other if no grants)", MIN(O134*('Funding Allocation Parameters'!$E$5), 'Funding Allocation Parameters'!$G$5), IF('Funding Allocation Parameters'!$C$5="Complex Library Subsidy", 0, 0)))))</f>
        <v>0</v>
      </c>
      <c r="S134" s="178">
        <f>IF('Funding Allocation Parameters'!$C$5="Basic Library Subsidy", 0, IF('Funding Allocation Parameters'!$C$5="Grant funding", 0, IF('Funding Allocation Parameters'!$C$5="Other author funding",  MIN(O134*('Funding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4" s="178">
        <f>IF('Funding Allocation Parameters'!$C$5="Basic Library Subsidy", MIN(O134*('Funding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MIN($O134*(VLOOKUP(CONCATENATE($A134, 'Funding Allocation Parameters'!$I$5), 'Library Subsidy Complex'!$C$2:$J$55, 6, FALSE)), VLOOKUP(CONCATENATE($A134, 'Funding Allocation Parameters'!$I$5), 'Library Subsidy Complex'!$C$2:$J$55, 8, FALSE)), 0)))))</f>
        <v>1189</v>
      </c>
      <c r="U134" s="178">
        <f>IF('Funding Allocation Parameters'!$C$5="Basic Library Subsidy", 0, IF('Funding Allocation Parameters'!$C$5="Grant funding", 0, IF('Funding Allocation Parameters'!$C$5="Other author funding",  MIN(O134*('Funding Allocation Parameters'!$E$5), 'Funding Allocation Parameters'!$G$5), IF('Funding Allocation Parameters'!$C$5="Any discretionary funds (grants if available, other if no grants)", MIN(O134*('Funding Allocation Parameters'!$E$5), 'Funding Allocation Parameters'!$G$5), IF('Funding Allocation Parameters'!$C$5="Complex Library Subsidy", 0, 0)))))</f>
        <v>0</v>
      </c>
      <c r="V134" s="177">
        <f t="shared" si="66"/>
        <v>887.99400000000014</v>
      </c>
      <c r="W134" s="177">
        <f t="shared" si="67"/>
        <v>887.99400000000014</v>
      </c>
      <c r="X134" s="179">
        <f>IF('Funding Allocation Parameters'!$C$6="Basic Library Subsidy", MIN(V134*'Funding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MIN(V134*VLOOKUP(CONCATENATE($A134, 'Funding Allocation Parameters'!$I$6), 'Library Subsidy Complex'!$C$2:$J$55, 2, FALSE), VLOOKUP(CONCATENATE($A134, 'Funding Allocation Parameters'!$I$6), 'Library Subsidy Complex'!$C$2:$J$55, 4, FALSE)), 0)))))</f>
        <v>0</v>
      </c>
      <c r="Y134" s="179">
        <f>IF('Funding Allocation Parameters'!$C$6="Basic Library Subsidy", 0, IF('Funding Allocation Parameters'!$C$6="Grant funding",MIN(V134*'Funding Allocation Parameters'!$E$6, 'Funding Allocation Parameters'!$G$6), IF('Funding Allocation Parameters'!$C$6="Other author funding", 0, IF('Funding Allocation Parameters'!$C$6="Any discretionary funds (grants if available, other if no grants)", MIN(V134*'Funding Allocation Parameters'!$E$6, 'Funding Allocation Parameters'!$G$6), IF('Funding Allocation Parameters'!$C$6="Complex Library Subsidy", 0, 0)))))</f>
        <v>887.99400000000014</v>
      </c>
      <c r="Z134" s="179">
        <f>IF('Funding Allocation Parameters'!$C$6="Basic Library Subsidy", 0, IF('Funding Allocation Parameters'!$C$6="Grant funding", 0, IF('Funding Allocation Parameters'!$C$6="Other author funding",  MIN(V134*'Funding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4" s="179">
        <f>IF('Funding Allocation Parameters'!$C$6="Basic Library Subsidy", MIN(W134*'Funding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MIN(W134*VLOOKUP(CONCATENATE($A134, 'Funding Allocation Parameters'!$I$6), 'Library Subsidy Complex'!$C$2:$J$55, 3, FALSE), VLOOKUP(CONCATENATE($A134, 'Funding Allocation Parameters'!$I$6), 'Library Subsidy Complex'!$C$2:$J$55, 5, FALSE)), 0)))))</f>
        <v>0</v>
      </c>
      <c r="AB134" s="179">
        <f>IF('Funding Allocation Parameters'!$C$6="Basic Library Subsidy", 0, IF('Funding Allocation Parameters'!$C$6="Grant funding", 0, IF('Funding Allocation Parameters'!$C$6="Other author funding",  MIN(W134*'Funding Allocation Parameters'!$E$6, 'Funding Allocation Parameters'!$G$6), IF('Funding Allocation Parameters'!$C$6="Any discretionary funds (grants if available, other if no grants)", MIN(W134*'Funding Allocation Parameters'!$E$6, 'Funding Allocation Parameters'!$G$6), IF('Funding Allocation Parameters'!$C$6="Complex Library Subsidy", 0, 0)))))</f>
        <v>887.99400000000014</v>
      </c>
      <c r="AC134" s="177">
        <f t="shared" si="68"/>
        <v>0</v>
      </c>
      <c r="AD134" s="177">
        <f t="shared" si="69"/>
        <v>0</v>
      </c>
      <c r="AE134" s="180">
        <f>IF('Funding Allocation Parameters'!$C$7="Basic Library Subsidy", MIN(AC134*'Funding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MIN(AC134*VLOOKUP(CONCATENATE($A134, 'Funding Allocation Parameters'!$I$7), 'Library Subsidy Complex'!$C$2:$J$55, 2, FALSE), VLOOKUP(CONCATENATE($A134, 'Funding Allocation Parameters'!$I$7), 'Library Subsidy Complex'!$C$2:$J$55, 4, FALSE)), 0)))))</f>
        <v>0</v>
      </c>
      <c r="AF134" s="180">
        <f>IF('Funding Allocation Parameters'!$C$7="Basic Library Subsidy", 0, IF('Funding Allocation Parameters'!$C$7="Grant funding",MIN(AC134*'Funding Allocation Parameters'!$E$7, 'Funding Allocation Parameters'!$G$7), IF('Funding Allocation Parameters'!$C$7="Other author funding", 0, IF('Funding Allocation Parameters'!$C$7="Any discretionary funds (grants if available, other if no grants)", MIN(AC134*'Funding Allocation Parameters'!$E$7, 'Funding Allocation Parameters'!$G$7), IF('Funding Allocation Parameters'!$C$7="Complex Library Subsidy", 0, 0)))))</f>
        <v>0</v>
      </c>
      <c r="AG134" s="180">
        <f>IF('Funding Allocation Parameters'!$C$7="Basic Library Subsidy", 0, IF('Funding Allocation Parameters'!$C$7="Grant funding", 0, IF('Funding Allocation Parameters'!$C$7="Other author funding",  MIN(AC134*'Funding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4" s="180">
        <f>IF('Funding Allocation Parameters'!$C$7="Basic Library Subsidy", MIN(AD134*'Funding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MIN(AD134*VLOOKUP(CONCATENATE($A134, 'Funding Allocation Parameters'!$I$7), 'Library Subsidy Complex'!$C$2:$J$55, 3, FALSE), VLOOKUP(CONCATENATE($A134, 'Funding Allocation Parameters'!$I$7), 'Library Subsidy Complex'!$C$2:$J$55, 5, FALSE)), 0)))))</f>
        <v>0</v>
      </c>
      <c r="AI134" s="180">
        <f>IF('Funding Allocation Parameters'!$C$7="Basic Library Subsidy", 0, IF('Funding Allocation Parameters'!$C$7="Grant funding", 0, IF('Funding Allocation Parameters'!$C$7="Other author funding",  MIN(AD134*'Funding Allocation Parameters'!$E$7, 'Funding Allocation Parameters'!$G$7), IF('Funding Allocation Parameters'!$C$7="Any discretionary funds (grants if available, other if no grants)", MIN(AD134*'Funding Allocation Parameters'!$E$7, 'Funding Allocation Parameters'!$G$7), IF('Funding Allocation Parameters'!$C$7="Complex Library Subsidy", 0, 0)))))</f>
        <v>0</v>
      </c>
      <c r="AJ134" s="177">
        <f t="shared" si="70"/>
        <v>0</v>
      </c>
      <c r="AK134" s="177">
        <f t="shared" si="71"/>
        <v>0</v>
      </c>
      <c r="AL134" s="181">
        <f>IF('Funding Allocation Parameters'!$C$8="Basic Library Subsidy", MIN(AJ134*'Funding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MIN(AJ134*VLOOKUP(CONCATENATE($A134, 'Funding Allocation Parameters'!$I$8), 'Library Subsidy Complex'!$C$2:$J$55, 2, FALSE), VLOOKUP(CONCATENATE($A134, 'Funding Allocation Parameters'!$I$8), 'Library Subsidy Complex'!$C$2:$J$55, 4, FALSE)), 0)))))</f>
        <v>0</v>
      </c>
      <c r="AM134" s="181">
        <f>IF('Funding Allocation Parameters'!$C$8="Basic Library Subsidy", 0, IF('Funding Allocation Parameters'!$C$8="Grant funding",MIN(AJ134*'Funding Allocation Parameters'!$E$8, 'Funding Allocation Parameters'!$G$8), IF('Funding Allocation Parameters'!$C$8="Other author funding", 0, IF('Funding Allocation Parameters'!$C$8="Any discretionary funds (grants if available, other if no grants)", MIN(AJ134*'Funding Allocation Parameters'!$E$8, 'Funding Allocation Parameters'!$G$8), IF('Funding Allocation Parameters'!$C$8="Complex Library Subsidy", 0, 0)))))</f>
        <v>0</v>
      </c>
      <c r="AN134" s="181">
        <f>IF('Funding Allocation Parameters'!$C$8="Basic Library Subsidy", 0, IF('Funding Allocation Parameters'!$C$8="Grant funding", 0, IF('Funding Allocation Parameters'!$C$8="Other author funding",  MIN(AJ134*'Funding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4" s="181">
        <f>IF('Funding Allocation Parameters'!$C$8="Basic Library Subsidy", MIN(AK134*'Funding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MIN(AK134*VLOOKUP(CONCATENATE($A134, 'Funding Allocation Parameters'!$I$8), 'Library Subsidy Complex'!$C$2:$J$55, 3, FALSE), VLOOKUP(CONCATENATE($A134, 'Funding Allocation Parameters'!$I$8), 'Library Subsidy Complex'!$C$2:$J$55, 5, FALSE)), 0)))))</f>
        <v>0</v>
      </c>
      <c r="AP134" s="181">
        <f>IF('Funding Allocation Parameters'!$C$8="Basic Library Subsidy", 0, IF('Funding Allocation Parameters'!$C$8="Grant funding", 0, IF('Funding Allocation Parameters'!$C$8="Other author funding",  MIN(AK134*'Funding Allocation Parameters'!$E$8, 'Funding Allocation Parameters'!$G$8), IF('Funding Allocation Parameters'!$C$8="Any discretionary funds (grants if available, other if no grants)", MIN(AK134*'Funding Allocation Parameters'!$E$8, 'Funding Allocation Parameters'!$G$8), IF('Funding Allocation Parameters'!$C$8="Complex Library Subsidy", 0, 0)))))</f>
        <v>0</v>
      </c>
      <c r="AQ134" s="177">
        <f t="shared" si="72"/>
        <v>0</v>
      </c>
      <c r="AR134" s="177">
        <f t="shared" si="73"/>
        <v>0</v>
      </c>
      <c r="AS134" s="182">
        <f t="shared" si="74"/>
        <v>1189</v>
      </c>
      <c r="AT134" s="182">
        <f t="shared" si="75"/>
        <v>887.99400000000014</v>
      </c>
      <c r="AU134" s="182">
        <f t="shared" si="76"/>
        <v>0</v>
      </c>
      <c r="AV134" s="182">
        <f t="shared" si="77"/>
        <v>1189</v>
      </c>
      <c r="AW134" s="182">
        <f t="shared" si="78"/>
        <v>887.99400000000014</v>
      </c>
      <c r="AX134" s="183">
        <f t="shared" si="79"/>
        <v>1189</v>
      </c>
      <c r="AY134" s="183">
        <f t="shared" si="80"/>
        <v>887.99400000000014</v>
      </c>
      <c r="AZ134" s="183">
        <f t="shared" si="81"/>
        <v>0</v>
      </c>
      <c r="BA134" s="183">
        <f t="shared" si="82"/>
        <v>0</v>
      </c>
      <c r="BB134" s="183">
        <f t="shared" si="83"/>
        <v>0</v>
      </c>
      <c r="BC134" s="184">
        <f t="shared" si="84"/>
        <v>1189</v>
      </c>
      <c r="BD134" s="184">
        <f t="shared" si="85"/>
        <v>0</v>
      </c>
      <c r="BE134" s="184">
        <f t="shared" si="86"/>
        <v>887.99400000000014</v>
      </c>
      <c r="BF134" s="184">
        <f t="shared" si="87"/>
        <v>0</v>
      </c>
      <c r="BG134" s="102">
        <f t="shared" si="88"/>
        <v>0</v>
      </c>
      <c r="BH134" s="102">
        <f t="shared" si="89"/>
        <v>0</v>
      </c>
      <c r="BI134" s="102">
        <f t="shared" si="90"/>
        <v>0</v>
      </c>
      <c r="BJ134" s="102">
        <f t="shared" si="91"/>
        <v>1</v>
      </c>
      <c r="BK134" s="102">
        <f t="shared" si="92"/>
        <v>0</v>
      </c>
      <c r="BL134" s="102">
        <f t="shared" si="93"/>
        <v>0</v>
      </c>
      <c r="BN134" s="102"/>
    </row>
    <row r="135" spans="1:66" x14ac:dyDescent="0.25">
      <c r="A135" s="102" t="s">
        <v>24</v>
      </c>
      <c r="B135" s="102" t="s">
        <v>8</v>
      </c>
      <c r="C135" s="102" t="s">
        <v>8</v>
      </c>
      <c r="D135" s="102" t="s">
        <v>27</v>
      </c>
      <c r="E135" s="102" t="s">
        <v>45</v>
      </c>
      <c r="F135" s="102" t="s">
        <v>345</v>
      </c>
      <c r="G135" s="102">
        <v>2.464</v>
      </c>
      <c r="H135" s="102">
        <v>1</v>
      </c>
      <c r="I135" s="102">
        <v>1</v>
      </c>
      <c r="J135" s="167">
        <f>IFERROR(H135*VLOOKUP(A135, 'Advanced Parameters'!$B$7:$G$20, 6, FALSE)*VLOOKUP(A135, 'Growth Parameters'!$B$6:$H$19, 6, FALSE), 0)</f>
        <v>1</v>
      </c>
      <c r="K135" s="167">
        <f>IFERROR(IF('Advanced Parameters'!$C$5="n",'Raw Data'!I135*VLOOKUP(A135,'Advanced Parameters'!$B$7:$G$20,6,FALSE),J135*VLOOKUP(A135,'Advanced Parameters'!$B$7:$G$20,2,FALSE))*VLOOKUP(A135, 'Growth Parameters'!$B$6:$H$19, 6, FALSE), 0)</f>
        <v>1</v>
      </c>
      <c r="L135" s="167">
        <f t="shared" si="63"/>
        <v>0</v>
      </c>
      <c r="M135" s="168">
        <f>IFERROR(IF(G135="NA","NA",IF(G135&gt;'APC Parameters'!$K$6+VLOOKUP('Raw Data'!A135, 'APC Parameters'!$H$7:$L$20, 4, FALSE), 'APC Parameters'!$L$6+VLOOKUP('Raw Data'!A135, 'APC Parameters'!$H$7:$L$20, 5, FALSE), G135*('APC Parameters'!$J$6+VLOOKUP('Raw Data'!A135, 'APC Parameters'!$H$7:$L$20, 3, FALSE))+'APC Parameters'!$I$6+VLOOKUP('Raw Data'!A135, 'APC Parameters'!$H$7:$L$20, 2, FALSE))), 0)</f>
        <v>2895.6415999999999</v>
      </c>
      <c r="N135" s="168">
        <f t="shared" si="64"/>
        <v>2895.6415999999999</v>
      </c>
      <c r="O135" s="168">
        <f>IFERROR(IF(M135="NA",VLOOKUP(D135,'Internal Calculations'!$B$10:$C$11,2,FALSE), M135)*VLOOKUP(A135, 'Growth Parameters'!$B$6:$H$19, 7, FALSE), 0)</f>
        <v>2895.6415999999999</v>
      </c>
      <c r="P135" s="177">
        <f t="shared" si="65"/>
        <v>2895.6415999999999</v>
      </c>
      <c r="Q135" s="178">
        <f>IF('Funding Allocation Parameters'!$C$5="Basic Library Subsidy", MIN(O135*('Funding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MIN($O135*(VLOOKUP(CONCATENATE($A135, 'Funding Allocation Parameters'!$I$5), 'Library Subsidy Complex'!$C$2:$J$55, 2, FALSE)), VLOOKUP(CONCATENATE($A135, 'Funding Allocation Parameters'!$I$5), 'Library Subsidy Complex'!$C$2:$J$55, 4, FALSE)), 0)))))</f>
        <v>1189</v>
      </c>
      <c r="R135" s="178">
        <f>IF('Funding Allocation Parameters'!$C$5="Basic Library Subsidy", 0, IF('Funding Allocation Parameters'!$C$5="Grant funding",MIN(O135*('Funding Allocation Parameters'!$E$5), 'Funding Allocation Parameters'!$G$5), IF('Funding Allocation Parameters'!$C$5="Other author funding", 0, IF('Funding Allocation Parameters'!$C$5="Any discretionary funds (grants if available, other if no grants)", MIN(O135*('Funding Allocation Parameters'!$E$5), 'Funding Allocation Parameters'!$G$5), IF('Funding Allocation Parameters'!$C$5="Complex Library Subsidy", 0, 0)))))</f>
        <v>0</v>
      </c>
      <c r="S135" s="178">
        <f>IF('Funding Allocation Parameters'!$C$5="Basic Library Subsidy", 0, IF('Funding Allocation Parameters'!$C$5="Grant funding", 0, IF('Funding Allocation Parameters'!$C$5="Other author funding",  MIN(O135*('Funding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5" s="178">
        <f>IF('Funding Allocation Parameters'!$C$5="Basic Library Subsidy", MIN(O135*('Funding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MIN($O135*(VLOOKUP(CONCATENATE($A135, 'Funding Allocation Parameters'!$I$5), 'Library Subsidy Complex'!$C$2:$J$55, 6, FALSE)), VLOOKUP(CONCATENATE($A135, 'Funding Allocation Parameters'!$I$5), 'Library Subsidy Complex'!$C$2:$J$55, 8, FALSE)), 0)))))</f>
        <v>1189</v>
      </c>
      <c r="U135" s="178">
        <f>IF('Funding Allocation Parameters'!$C$5="Basic Library Subsidy", 0, IF('Funding Allocation Parameters'!$C$5="Grant funding", 0, IF('Funding Allocation Parameters'!$C$5="Other author funding",  MIN(O135*('Funding Allocation Parameters'!$E$5), 'Funding Allocation Parameters'!$G$5), IF('Funding Allocation Parameters'!$C$5="Any discretionary funds (grants if available, other if no grants)", MIN(O135*('Funding Allocation Parameters'!$E$5), 'Funding Allocation Parameters'!$G$5), IF('Funding Allocation Parameters'!$C$5="Complex Library Subsidy", 0, 0)))))</f>
        <v>0</v>
      </c>
      <c r="V135" s="177">
        <f t="shared" si="66"/>
        <v>1706.6415999999999</v>
      </c>
      <c r="W135" s="177">
        <f t="shared" si="67"/>
        <v>1706.6415999999999</v>
      </c>
      <c r="X135" s="179">
        <f>IF('Funding Allocation Parameters'!$C$6="Basic Library Subsidy", MIN(V135*'Funding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MIN(V135*VLOOKUP(CONCATENATE($A135, 'Funding Allocation Parameters'!$I$6), 'Library Subsidy Complex'!$C$2:$J$55, 2, FALSE), VLOOKUP(CONCATENATE($A135, 'Funding Allocation Parameters'!$I$6), 'Library Subsidy Complex'!$C$2:$J$55, 4, FALSE)), 0)))))</f>
        <v>0</v>
      </c>
      <c r="Y135" s="179">
        <f>IF('Funding Allocation Parameters'!$C$6="Basic Library Subsidy", 0, IF('Funding Allocation Parameters'!$C$6="Grant funding",MIN(V135*'Funding Allocation Parameters'!$E$6, 'Funding Allocation Parameters'!$G$6), IF('Funding Allocation Parameters'!$C$6="Other author funding", 0, IF('Funding Allocation Parameters'!$C$6="Any discretionary funds (grants if available, other if no grants)", MIN(V135*'Funding Allocation Parameters'!$E$6, 'Funding Allocation Parameters'!$G$6), IF('Funding Allocation Parameters'!$C$6="Complex Library Subsidy", 0, 0)))))</f>
        <v>1706.6415999999999</v>
      </c>
      <c r="Z135" s="179">
        <f>IF('Funding Allocation Parameters'!$C$6="Basic Library Subsidy", 0, IF('Funding Allocation Parameters'!$C$6="Grant funding", 0, IF('Funding Allocation Parameters'!$C$6="Other author funding",  MIN(V135*'Funding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5" s="179">
        <f>IF('Funding Allocation Parameters'!$C$6="Basic Library Subsidy", MIN(W135*'Funding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MIN(W135*VLOOKUP(CONCATENATE($A135, 'Funding Allocation Parameters'!$I$6), 'Library Subsidy Complex'!$C$2:$J$55, 3, FALSE), VLOOKUP(CONCATENATE($A135, 'Funding Allocation Parameters'!$I$6), 'Library Subsidy Complex'!$C$2:$J$55, 5, FALSE)), 0)))))</f>
        <v>0</v>
      </c>
      <c r="AB135" s="179">
        <f>IF('Funding Allocation Parameters'!$C$6="Basic Library Subsidy", 0, IF('Funding Allocation Parameters'!$C$6="Grant funding", 0, IF('Funding Allocation Parameters'!$C$6="Other author funding",  MIN(W135*'Funding Allocation Parameters'!$E$6, 'Funding Allocation Parameters'!$G$6), IF('Funding Allocation Parameters'!$C$6="Any discretionary funds (grants if available, other if no grants)", MIN(W135*'Funding Allocation Parameters'!$E$6, 'Funding Allocation Parameters'!$G$6), IF('Funding Allocation Parameters'!$C$6="Complex Library Subsidy", 0, 0)))))</f>
        <v>1706.6415999999999</v>
      </c>
      <c r="AC135" s="177">
        <f t="shared" si="68"/>
        <v>0</v>
      </c>
      <c r="AD135" s="177">
        <f t="shared" si="69"/>
        <v>0</v>
      </c>
      <c r="AE135" s="180">
        <f>IF('Funding Allocation Parameters'!$C$7="Basic Library Subsidy", MIN(AC135*'Funding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MIN(AC135*VLOOKUP(CONCATENATE($A135, 'Funding Allocation Parameters'!$I$7), 'Library Subsidy Complex'!$C$2:$J$55, 2, FALSE), VLOOKUP(CONCATENATE($A135, 'Funding Allocation Parameters'!$I$7), 'Library Subsidy Complex'!$C$2:$J$55, 4, FALSE)), 0)))))</f>
        <v>0</v>
      </c>
      <c r="AF135" s="180">
        <f>IF('Funding Allocation Parameters'!$C$7="Basic Library Subsidy", 0, IF('Funding Allocation Parameters'!$C$7="Grant funding",MIN(AC135*'Funding Allocation Parameters'!$E$7, 'Funding Allocation Parameters'!$G$7), IF('Funding Allocation Parameters'!$C$7="Other author funding", 0, IF('Funding Allocation Parameters'!$C$7="Any discretionary funds (grants if available, other if no grants)", MIN(AC135*'Funding Allocation Parameters'!$E$7, 'Funding Allocation Parameters'!$G$7), IF('Funding Allocation Parameters'!$C$7="Complex Library Subsidy", 0, 0)))))</f>
        <v>0</v>
      </c>
      <c r="AG135" s="180">
        <f>IF('Funding Allocation Parameters'!$C$7="Basic Library Subsidy", 0, IF('Funding Allocation Parameters'!$C$7="Grant funding", 0, IF('Funding Allocation Parameters'!$C$7="Other author funding",  MIN(AC135*'Funding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5" s="180">
        <f>IF('Funding Allocation Parameters'!$C$7="Basic Library Subsidy", MIN(AD135*'Funding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MIN(AD135*VLOOKUP(CONCATENATE($A135, 'Funding Allocation Parameters'!$I$7), 'Library Subsidy Complex'!$C$2:$J$55, 3, FALSE), VLOOKUP(CONCATENATE($A135, 'Funding Allocation Parameters'!$I$7), 'Library Subsidy Complex'!$C$2:$J$55, 5, FALSE)), 0)))))</f>
        <v>0</v>
      </c>
      <c r="AI135" s="180">
        <f>IF('Funding Allocation Parameters'!$C$7="Basic Library Subsidy", 0, IF('Funding Allocation Parameters'!$C$7="Grant funding", 0, IF('Funding Allocation Parameters'!$C$7="Other author funding",  MIN(AD135*'Funding Allocation Parameters'!$E$7, 'Funding Allocation Parameters'!$G$7), IF('Funding Allocation Parameters'!$C$7="Any discretionary funds (grants if available, other if no grants)", MIN(AD135*'Funding Allocation Parameters'!$E$7, 'Funding Allocation Parameters'!$G$7), IF('Funding Allocation Parameters'!$C$7="Complex Library Subsidy", 0, 0)))))</f>
        <v>0</v>
      </c>
      <c r="AJ135" s="177">
        <f t="shared" si="70"/>
        <v>0</v>
      </c>
      <c r="AK135" s="177">
        <f t="shared" si="71"/>
        <v>0</v>
      </c>
      <c r="AL135" s="181">
        <f>IF('Funding Allocation Parameters'!$C$8="Basic Library Subsidy", MIN(AJ135*'Funding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MIN(AJ135*VLOOKUP(CONCATENATE($A135, 'Funding Allocation Parameters'!$I$8), 'Library Subsidy Complex'!$C$2:$J$55, 2, FALSE), VLOOKUP(CONCATENATE($A135, 'Funding Allocation Parameters'!$I$8), 'Library Subsidy Complex'!$C$2:$J$55, 4, FALSE)), 0)))))</f>
        <v>0</v>
      </c>
      <c r="AM135" s="181">
        <f>IF('Funding Allocation Parameters'!$C$8="Basic Library Subsidy", 0, IF('Funding Allocation Parameters'!$C$8="Grant funding",MIN(AJ135*'Funding Allocation Parameters'!$E$8, 'Funding Allocation Parameters'!$G$8), IF('Funding Allocation Parameters'!$C$8="Other author funding", 0, IF('Funding Allocation Parameters'!$C$8="Any discretionary funds (grants if available, other if no grants)", MIN(AJ135*'Funding Allocation Parameters'!$E$8, 'Funding Allocation Parameters'!$G$8), IF('Funding Allocation Parameters'!$C$8="Complex Library Subsidy", 0, 0)))))</f>
        <v>0</v>
      </c>
      <c r="AN135" s="181">
        <f>IF('Funding Allocation Parameters'!$C$8="Basic Library Subsidy", 0, IF('Funding Allocation Parameters'!$C$8="Grant funding", 0, IF('Funding Allocation Parameters'!$C$8="Other author funding",  MIN(AJ135*'Funding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5" s="181">
        <f>IF('Funding Allocation Parameters'!$C$8="Basic Library Subsidy", MIN(AK135*'Funding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MIN(AK135*VLOOKUP(CONCATENATE($A135, 'Funding Allocation Parameters'!$I$8), 'Library Subsidy Complex'!$C$2:$J$55, 3, FALSE), VLOOKUP(CONCATENATE($A135, 'Funding Allocation Parameters'!$I$8), 'Library Subsidy Complex'!$C$2:$J$55, 5, FALSE)), 0)))))</f>
        <v>0</v>
      </c>
      <c r="AP135" s="181">
        <f>IF('Funding Allocation Parameters'!$C$8="Basic Library Subsidy", 0, IF('Funding Allocation Parameters'!$C$8="Grant funding", 0, IF('Funding Allocation Parameters'!$C$8="Other author funding",  MIN(AK135*'Funding Allocation Parameters'!$E$8, 'Funding Allocation Parameters'!$G$8), IF('Funding Allocation Parameters'!$C$8="Any discretionary funds (grants if available, other if no grants)", MIN(AK135*'Funding Allocation Parameters'!$E$8, 'Funding Allocation Parameters'!$G$8), IF('Funding Allocation Parameters'!$C$8="Complex Library Subsidy", 0, 0)))))</f>
        <v>0</v>
      </c>
      <c r="AQ135" s="177">
        <f t="shared" si="72"/>
        <v>0</v>
      </c>
      <c r="AR135" s="177">
        <f t="shared" si="73"/>
        <v>0</v>
      </c>
      <c r="AS135" s="182">
        <f t="shared" si="74"/>
        <v>1189</v>
      </c>
      <c r="AT135" s="182">
        <f t="shared" si="75"/>
        <v>1706.6415999999999</v>
      </c>
      <c r="AU135" s="182">
        <f t="shared" si="76"/>
        <v>0</v>
      </c>
      <c r="AV135" s="182">
        <f t="shared" si="77"/>
        <v>1189</v>
      </c>
      <c r="AW135" s="182">
        <f t="shared" si="78"/>
        <v>1706.6415999999999</v>
      </c>
      <c r="AX135" s="183">
        <f t="shared" si="79"/>
        <v>1189</v>
      </c>
      <c r="AY135" s="183">
        <f t="shared" si="80"/>
        <v>1706.6415999999999</v>
      </c>
      <c r="AZ135" s="183">
        <f t="shared" si="81"/>
        <v>0</v>
      </c>
      <c r="BA135" s="183">
        <f t="shared" si="82"/>
        <v>0</v>
      </c>
      <c r="BB135" s="183">
        <f t="shared" si="83"/>
        <v>0</v>
      </c>
      <c r="BC135" s="184">
        <f t="shared" si="84"/>
        <v>1189</v>
      </c>
      <c r="BD135" s="184">
        <f t="shared" si="85"/>
        <v>0</v>
      </c>
      <c r="BE135" s="184">
        <f t="shared" si="86"/>
        <v>1706.6415999999999</v>
      </c>
      <c r="BF135" s="184">
        <f t="shared" si="87"/>
        <v>0</v>
      </c>
      <c r="BG135" s="102">
        <f t="shared" si="88"/>
        <v>0</v>
      </c>
      <c r="BH135" s="102">
        <f t="shared" si="89"/>
        <v>0</v>
      </c>
      <c r="BI135" s="102">
        <f t="shared" si="90"/>
        <v>0</v>
      </c>
      <c r="BJ135" s="102">
        <f t="shared" si="91"/>
        <v>1</v>
      </c>
      <c r="BK135" s="102">
        <f t="shared" si="92"/>
        <v>0</v>
      </c>
      <c r="BL135" s="102">
        <f t="shared" si="93"/>
        <v>0</v>
      </c>
      <c r="BN135" s="102"/>
    </row>
    <row r="136" spans="1:66" x14ac:dyDescent="0.25">
      <c r="A136" s="102" t="s">
        <v>13</v>
      </c>
      <c r="B136" s="102" t="s">
        <v>8</v>
      </c>
      <c r="C136" s="102" t="s">
        <v>8</v>
      </c>
      <c r="D136" s="102" t="s">
        <v>27</v>
      </c>
      <c r="E136" s="102" t="s">
        <v>346</v>
      </c>
      <c r="F136" s="102" t="s">
        <v>347</v>
      </c>
      <c r="G136" s="102">
        <v>2.1579999999999999</v>
      </c>
      <c r="H136" s="102">
        <v>1</v>
      </c>
      <c r="I136" s="102">
        <v>1</v>
      </c>
      <c r="J136" s="167">
        <f>IFERROR(H136*VLOOKUP(A136, 'Advanced Parameters'!$B$7:$G$20, 6, FALSE)*VLOOKUP(A136, 'Growth Parameters'!$B$6:$H$19, 6, FALSE), 0)</f>
        <v>1</v>
      </c>
      <c r="K136" s="167">
        <f>IFERROR(IF('Advanced Parameters'!$C$5="n",'Raw Data'!I136*VLOOKUP(A136,'Advanced Parameters'!$B$7:$G$20,6,FALSE),J136*VLOOKUP(A136,'Advanced Parameters'!$B$7:$G$20,2,FALSE))*VLOOKUP(A136, 'Growth Parameters'!$B$6:$H$19, 6, FALSE), 0)</f>
        <v>1</v>
      </c>
      <c r="L136" s="167">
        <f t="shared" si="63"/>
        <v>0</v>
      </c>
      <c r="M136" s="168">
        <f>IFERROR(IF(G136="NA","NA",IF(G136&gt;'APC Parameters'!$K$6+VLOOKUP('Raw Data'!A136, 'APC Parameters'!$H$7:$L$20, 4, FALSE), 'APC Parameters'!$L$6+VLOOKUP('Raw Data'!A136, 'APC Parameters'!$H$7:$L$20, 5, FALSE), G136*('APC Parameters'!$J$6+VLOOKUP('Raw Data'!A136, 'APC Parameters'!$H$7:$L$20, 3, FALSE))+'APC Parameters'!$I$6+VLOOKUP('Raw Data'!A136, 'APC Parameters'!$H$7:$L$20, 2, FALSE))), 0)</f>
        <v>2678.5652</v>
      </c>
      <c r="N136" s="168">
        <f t="shared" si="64"/>
        <v>2678.5652</v>
      </c>
      <c r="O136" s="168">
        <f>IFERROR(IF(M136="NA",VLOOKUP(D136,'Internal Calculations'!$B$10:$C$11,2,FALSE), M136)*VLOOKUP(A136, 'Growth Parameters'!$B$6:$H$19, 7, FALSE), 0)</f>
        <v>2678.5652</v>
      </c>
      <c r="P136" s="177">
        <f t="shared" si="65"/>
        <v>2678.5652</v>
      </c>
      <c r="Q136" s="178">
        <f>IF('Funding Allocation Parameters'!$C$5="Basic Library Subsidy", MIN(O136*('Funding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MIN($O136*(VLOOKUP(CONCATENATE($A136, 'Funding Allocation Parameters'!$I$5), 'Library Subsidy Complex'!$C$2:$J$55, 2, FALSE)), VLOOKUP(CONCATENATE($A136, 'Funding Allocation Parameters'!$I$5), 'Library Subsidy Complex'!$C$2:$J$55, 4, FALSE)), 0)))))</f>
        <v>1189</v>
      </c>
      <c r="R136" s="178">
        <f>IF('Funding Allocation Parameters'!$C$5="Basic Library Subsidy", 0, IF('Funding Allocation Parameters'!$C$5="Grant funding",MIN(O136*('Funding Allocation Parameters'!$E$5), 'Funding Allocation Parameters'!$G$5), IF('Funding Allocation Parameters'!$C$5="Other author funding", 0, IF('Funding Allocation Parameters'!$C$5="Any discretionary funds (grants if available, other if no grants)", MIN(O136*('Funding Allocation Parameters'!$E$5), 'Funding Allocation Parameters'!$G$5), IF('Funding Allocation Parameters'!$C$5="Complex Library Subsidy", 0, 0)))))</f>
        <v>0</v>
      </c>
      <c r="S136" s="178">
        <f>IF('Funding Allocation Parameters'!$C$5="Basic Library Subsidy", 0, IF('Funding Allocation Parameters'!$C$5="Grant funding", 0, IF('Funding Allocation Parameters'!$C$5="Other author funding",  MIN(O136*('Funding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6" s="178">
        <f>IF('Funding Allocation Parameters'!$C$5="Basic Library Subsidy", MIN(O136*('Funding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MIN($O136*(VLOOKUP(CONCATENATE($A136, 'Funding Allocation Parameters'!$I$5), 'Library Subsidy Complex'!$C$2:$J$55, 6, FALSE)), VLOOKUP(CONCATENATE($A136, 'Funding Allocation Parameters'!$I$5), 'Library Subsidy Complex'!$C$2:$J$55, 8, FALSE)), 0)))))</f>
        <v>1189</v>
      </c>
      <c r="U136" s="178">
        <f>IF('Funding Allocation Parameters'!$C$5="Basic Library Subsidy", 0, IF('Funding Allocation Parameters'!$C$5="Grant funding", 0, IF('Funding Allocation Parameters'!$C$5="Other author funding",  MIN(O136*('Funding Allocation Parameters'!$E$5), 'Funding Allocation Parameters'!$G$5), IF('Funding Allocation Parameters'!$C$5="Any discretionary funds (grants if available, other if no grants)", MIN(O136*('Funding Allocation Parameters'!$E$5), 'Funding Allocation Parameters'!$G$5), IF('Funding Allocation Parameters'!$C$5="Complex Library Subsidy", 0, 0)))))</f>
        <v>0</v>
      </c>
      <c r="V136" s="177">
        <f t="shared" si="66"/>
        <v>1489.5652</v>
      </c>
      <c r="W136" s="177">
        <f t="shared" si="67"/>
        <v>1489.5652</v>
      </c>
      <c r="X136" s="179">
        <f>IF('Funding Allocation Parameters'!$C$6="Basic Library Subsidy", MIN(V136*'Funding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MIN(V136*VLOOKUP(CONCATENATE($A136, 'Funding Allocation Parameters'!$I$6), 'Library Subsidy Complex'!$C$2:$J$55, 2, FALSE), VLOOKUP(CONCATENATE($A136, 'Funding Allocation Parameters'!$I$6), 'Library Subsidy Complex'!$C$2:$J$55, 4, FALSE)), 0)))))</f>
        <v>0</v>
      </c>
      <c r="Y136" s="179">
        <f>IF('Funding Allocation Parameters'!$C$6="Basic Library Subsidy", 0, IF('Funding Allocation Parameters'!$C$6="Grant funding",MIN(V136*'Funding Allocation Parameters'!$E$6, 'Funding Allocation Parameters'!$G$6), IF('Funding Allocation Parameters'!$C$6="Other author funding", 0, IF('Funding Allocation Parameters'!$C$6="Any discretionary funds (grants if available, other if no grants)", MIN(V136*'Funding Allocation Parameters'!$E$6, 'Funding Allocation Parameters'!$G$6), IF('Funding Allocation Parameters'!$C$6="Complex Library Subsidy", 0, 0)))))</f>
        <v>1489.5652</v>
      </c>
      <c r="Z136" s="179">
        <f>IF('Funding Allocation Parameters'!$C$6="Basic Library Subsidy", 0, IF('Funding Allocation Parameters'!$C$6="Grant funding", 0, IF('Funding Allocation Parameters'!$C$6="Other author funding",  MIN(V136*'Funding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6" s="179">
        <f>IF('Funding Allocation Parameters'!$C$6="Basic Library Subsidy", MIN(W136*'Funding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MIN(W136*VLOOKUP(CONCATENATE($A136, 'Funding Allocation Parameters'!$I$6), 'Library Subsidy Complex'!$C$2:$J$55, 3, FALSE), VLOOKUP(CONCATENATE($A136, 'Funding Allocation Parameters'!$I$6), 'Library Subsidy Complex'!$C$2:$J$55, 5, FALSE)), 0)))))</f>
        <v>0</v>
      </c>
      <c r="AB136" s="179">
        <f>IF('Funding Allocation Parameters'!$C$6="Basic Library Subsidy", 0, IF('Funding Allocation Parameters'!$C$6="Grant funding", 0, IF('Funding Allocation Parameters'!$C$6="Other author funding",  MIN(W136*'Funding Allocation Parameters'!$E$6, 'Funding Allocation Parameters'!$G$6), IF('Funding Allocation Parameters'!$C$6="Any discretionary funds (grants if available, other if no grants)", MIN(W136*'Funding Allocation Parameters'!$E$6, 'Funding Allocation Parameters'!$G$6), IF('Funding Allocation Parameters'!$C$6="Complex Library Subsidy", 0, 0)))))</f>
        <v>1489.5652</v>
      </c>
      <c r="AC136" s="177">
        <f t="shared" si="68"/>
        <v>0</v>
      </c>
      <c r="AD136" s="177">
        <f t="shared" si="69"/>
        <v>0</v>
      </c>
      <c r="AE136" s="180">
        <f>IF('Funding Allocation Parameters'!$C$7="Basic Library Subsidy", MIN(AC136*'Funding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MIN(AC136*VLOOKUP(CONCATENATE($A136, 'Funding Allocation Parameters'!$I$7), 'Library Subsidy Complex'!$C$2:$J$55, 2, FALSE), VLOOKUP(CONCATENATE($A136, 'Funding Allocation Parameters'!$I$7), 'Library Subsidy Complex'!$C$2:$J$55, 4, FALSE)), 0)))))</f>
        <v>0</v>
      </c>
      <c r="AF136" s="180">
        <f>IF('Funding Allocation Parameters'!$C$7="Basic Library Subsidy", 0, IF('Funding Allocation Parameters'!$C$7="Grant funding",MIN(AC136*'Funding Allocation Parameters'!$E$7, 'Funding Allocation Parameters'!$G$7), IF('Funding Allocation Parameters'!$C$7="Other author funding", 0, IF('Funding Allocation Parameters'!$C$7="Any discretionary funds (grants if available, other if no grants)", MIN(AC136*'Funding Allocation Parameters'!$E$7, 'Funding Allocation Parameters'!$G$7), IF('Funding Allocation Parameters'!$C$7="Complex Library Subsidy", 0, 0)))))</f>
        <v>0</v>
      </c>
      <c r="AG136" s="180">
        <f>IF('Funding Allocation Parameters'!$C$7="Basic Library Subsidy", 0, IF('Funding Allocation Parameters'!$C$7="Grant funding", 0, IF('Funding Allocation Parameters'!$C$7="Other author funding",  MIN(AC136*'Funding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6" s="180">
        <f>IF('Funding Allocation Parameters'!$C$7="Basic Library Subsidy", MIN(AD136*'Funding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MIN(AD136*VLOOKUP(CONCATENATE($A136, 'Funding Allocation Parameters'!$I$7), 'Library Subsidy Complex'!$C$2:$J$55, 3, FALSE), VLOOKUP(CONCATENATE($A136, 'Funding Allocation Parameters'!$I$7), 'Library Subsidy Complex'!$C$2:$J$55, 5, FALSE)), 0)))))</f>
        <v>0</v>
      </c>
      <c r="AI136" s="180">
        <f>IF('Funding Allocation Parameters'!$C$7="Basic Library Subsidy", 0, IF('Funding Allocation Parameters'!$C$7="Grant funding", 0, IF('Funding Allocation Parameters'!$C$7="Other author funding",  MIN(AD136*'Funding Allocation Parameters'!$E$7, 'Funding Allocation Parameters'!$G$7), IF('Funding Allocation Parameters'!$C$7="Any discretionary funds (grants if available, other if no grants)", MIN(AD136*'Funding Allocation Parameters'!$E$7, 'Funding Allocation Parameters'!$G$7), IF('Funding Allocation Parameters'!$C$7="Complex Library Subsidy", 0, 0)))))</f>
        <v>0</v>
      </c>
      <c r="AJ136" s="177">
        <f t="shared" si="70"/>
        <v>0</v>
      </c>
      <c r="AK136" s="177">
        <f t="shared" si="71"/>
        <v>0</v>
      </c>
      <c r="AL136" s="181">
        <f>IF('Funding Allocation Parameters'!$C$8="Basic Library Subsidy", MIN(AJ136*'Funding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MIN(AJ136*VLOOKUP(CONCATENATE($A136, 'Funding Allocation Parameters'!$I$8), 'Library Subsidy Complex'!$C$2:$J$55, 2, FALSE), VLOOKUP(CONCATENATE($A136, 'Funding Allocation Parameters'!$I$8), 'Library Subsidy Complex'!$C$2:$J$55, 4, FALSE)), 0)))))</f>
        <v>0</v>
      </c>
      <c r="AM136" s="181">
        <f>IF('Funding Allocation Parameters'!$C$8="Basic Library Subsidy", 0, IF('Funding Allocation Parameters'!$C$8="Grant funding",MIN(AJ136*'Funding Allocation Parameters'!$E$8, 'Funding Allocation Parameters'!$G$8), IF('Funding Allocation Parameters'!$C$8="Other author funding", 0, IF('Funding Allocation Parameters'!$C$8="Any discretionary funds (grants if available, other if no grants)", MIN(AJ136*'Funding Allocation Parameters'!$E$8, 'Funding Allocation Parameters'!$G$8), IF('Funding Allocation Parameters'!$C$8="Complex Library Subsidy", 0, 0)))))</f>
        <v>0</v>
      </c>
      <c r="AN136" s="181">
        <f>IF('Funding Allocation Parameters'!$C$8="Basic Library Subsidy", 0, IF('Funding Allocation Parameters'!$C$8="Grant funding", 0, IF('Funding Allocation Parameters'!$C$8="Other author funding",  MIN(AJ136*'Funding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6" s="181">
        <f>IF('Funding Allocation Parameters'!$C$8="Basic Library Subsidy", MIN(AK136*'Funding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MIN(AK136*VLOOKUP(CONCATENATE($A136, 'Funding Allocation Parameters'!$I$8), 'Library Subsidy Complex'!$C$2:$J$55, 3, FALSE), VLOOKUP(CONCATENATE($A136, 'Funding Allocation Parameters'!$I$8), 'Library Subsidy Complex'!$C$2:$J$55, 5, FALSE)), 0)))))</f>
        <v>0</v>
      </c>
      <c r="AP136" s="181">
        <f>IF('Funding Allocation Parameters'!$C$8="Basic Library Subsidy", 0, IF('Funding Allocation Parameters'!$C$8="Grant funding", 0, IF('Funding Allocation Parameters'!$C$8="Other author funding",  MIN(AK136*'Funding Allocation Parameters'!$E$8, 'Funding Allocation Parameters'!$G$8), IF('Funding Allocation Parameters'!$C$8="Any discretionary funds (grants if available, other if no grants)", MIN(AK136*'Funding Allocation Parameters'!$E$8, 'Funding Allocation Parameters'!$G$8), IF('Funding Allocation Parameters'!$C$8="Complex Library Subsidy", 0, 0)))))</f>
        <v>0</v>
      </c>
      <c r="AQ136" s="177">
        <f t="shared" si="72"/>
        <v>0</v>
      </c>
      <c r="AR136" s="177">
        <f t="shared" si="73"/>
        <v>0</v>
      </c>
      <c r="AS136" s="182">
        <f t="shared" si="74"/>
        <v>1189</v>
      </c>
      <c r="AT136" s="182">
        <f t="shared" si="75"/>
        <v>1489.5652</v>
      </c>
      <c r="AU136" s="182">
        <f t="shared" si="76"/>
        <v>0</v>
      </c>
      <c r="AV136" s="182">
        <f t="shared" si="77"/>
        <v>1189</v>
      </c>
      <c r="AW136" s="182">
        <f t="shared" si="78"/>
        <v>1489.5652</v>
      </c>
      <c r="AX136" s="183">
        <f t="shared" si="79"/>
        <v>1189</v>
      </c>
      <c r="AY136" s="183">
        <f t="shared" si="80"/>
        <v>1489.5652</v>
      </c>
      <c r="AZ136" s="183">
        <f t="shared" si="81"/>
        <v>0</v>
      </c>
      <c r="BA136" s="183">
        <f t="shared" si="82"/>
        <v>0</v>
      </c>
      <c r="BB136" s="183">
        <f t="shared" si="83"/>
        <v>0</v>
      </c>
      <c r="BC136" s="184">
        <f t="shared" si="84"/>
        <v>1189</v>
      </c>
      <c r="BD136" s="184">
        <f t="shared" si="85"/>
        <v>0</v>
      </c>
      <c r="BE136" s="184">
        <f t="shared" si="86"/>
        <v>1489.5652</v>
      </c>
      <c r="BF136" s="184">
        <f t="shared" si="87"/>
        <v>0</v>
      </c>
      <c r="BG136" s="102">
        <f t="shared" si="88"/>
        <v>0</v>
      </c>
      <c r="BH136" s="102">
        <f t="shared" si="89"/>
        <v>0</v>
      </c>
      <c r="BI136" s="102">
        <f t="shared" si="90"/>
        <v>0</v>
      </c>
      <c r="BJ136" s="102">
        <f t="shared" si="91"/>
        <v>1</v>
      </c>
      <c r="BK136" s="102">
        <f t="shared" si="92"/>
        <v>0</v>
      </c>
      <c r="BL136" s="102">
        <f t="shared" si="93"/>
        <v>0</v>
      </c>
      <c r="BN136" s="102"/>
    </row>
    <row r="137" spans="1:66" x14ac:dyDescent="0.25">
      <c r="A137" s="102" t="s">
        <v>16</v>
      </c>
      <c r="B137" s="102" t="s">
        <v>8</v>
      </c>
      <c r="C137" s="102" t="s">
        <v>8</v>
      </c>
      <c r="D137" s="102" t="s">
        <v>27</v>
      </c>
      <c r="E137" s="102" t="s">
        <v>337</v>
      </c>
      <c r="F137" s="102" t="s">
        <v>348</v>
      </c>
      <c r="G137" s="102">
        <v>1.1180000000000001</v>
      </c>
      <c r="H137" s="102">
        <v>1</v>
      </c>
      <c r="I137" s="102">
        <v>1</v>
      </c>
      <c r="J137" s="167">
        <f>IFERROR(H137*VLOOKUP(A137, 'Advanced Parameters'!$B$7:$G$20, 6, FALSE)*VLOOKUP(A137, 'Growth Parameters'!$B$6:$H$19, 6, FALSE), 0)</f>
        <v>1</v>
      </c>
      <c r="K137" s="167">
        <f>IFERROR(IF('Advanced Parameters'!$C$5="n",'Raw Data'!I137*VLOOKUP(A137,'Advanced Parameters'!$B$7:$G$20,6,FALSE),J137*VLOOKUP(A137,'Advanced Parameters'!$B$7:$G$20,2,FALSE))*VLOOKUP(A137, 'Growth Parameters'!$B$6:$H$19, 6, FALSE), 0)</f>
        <v>1</v>
      </c>
      <c r="L137" s="167">
        <f t="shared" si="63"/>
        <v>0</v>
      </c>
      <c r="M137" s="168">
        <f>IFERROR(IF(G137="NA","NA",IF(G137&gt;'APC Parameters'!$K$6+VLOOKUP('Raw Data'!A137, 'APC Parameters'!$H$7:$L$20, 4, FALSE), 'APC Parameters'!$L$6+VLOOKUP('Raw Data'!A137, 'APC Parameters'!$H$7:$L$20, 5, FALSE), G137*('APC Parameters'!$J$6+VLOOKUP('Raw Data'!A137, 'APC Parameters'!$H$7:$L$20, 3, FALSE))+'APC Parameters'!$I$6+VLOOKUP('Raw Data'!A137, 'APC Parameters'!$H$7:$L$20, 2, FALSE))), 0)</f>
        <v>1940.7892000000002</v>
      </c>
      <c r="N137" s="168">
        <f t="shared" si="64"/>
        <v>1940.7892000000002</v>
      </c>
      <c r="O137" s="168">
        <f>IFERROR(IF(M137="NA",VLOOKUP(D137,'Internal Calculations'!$B$10:$C$11,2,FALSE), M137)*VLOOKUP(A137, 'Growth Parameters'!$B$6:$H$19, 7, FALSE), 0)</f>
        <v>1940.7892000000002</v>
      </c>
      <c r="P137" s="177">
        <f t="shared" si="65"/>
        <v>1940.7892000000002</v>
      </c>
      <c r="Q137" s="178">
        <f>IF('Funding Allocation Parameters'!$C$5="Basic Library Subsidy", MIN(O137*('Funding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MIN($O137*(VLOOKUP(CONCATENATE($A137, 'Funding Allocation Parameters'!$I$5), 'Library Subsidy Complex'!$C$2:$J$55, 2, FALSE)), VLOOKUP(CONCATENATE($A137, 'Funding Allocation Parameters'!$I$5), 'Library Subsidy Complex'!$C$2:$J$55, 4, FALSE)), 0)))))</f>
        <v>1189</v>
      </c>
      <c r="R137" s="178">
        <f>IF('Funding Allocation Parameters'!$C$5="Basic Library Subsidy", 0, IF('Funding Allocation Parameters'!$C$5="Grant funding",MIN(O137*('Funding Allocation Parameters'!$E$5), 'Funding Allocation Parameters'!$G$5), IF('Funding Allocation Parameters'!$C$5="Other author funding", 0, IF('Funding Allocation Parameters'!$C$5="Any discretionary funds (grants if available, other if no grants)", MIN(O137*('Funding Allocation Parameters'!$E$5), 'Funding Allocation Parameters'!$G$5), IF('Funding Allocation Parameters'!$C$5="Complex Library Subsidy", 0, 0)))))</f>
        <v>0</v>
      </c>
      <c r="S137" s="178">
        <f>IF('Funding Allocation Parameters'!$C$5="Basic Library Subsidy", 0, IF('Funding Allocation Parameters'!$C$5="Grant funding", 0, IF('Funding Allocation Parameters'!$C$5="Other author funding",  MIN(O137*('Funding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7" s="178">
        <f>IF('Funding Allocation Parameters'!$C$5="Basic Library Subsidy", MIN(O137*('Funding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MIN($O137*(VLOOKUP(CONCATENATE($A137, 'Funding Allocation Parameters'!$I$5), 'Library Subsidy Complex'!$C$2:$J$55, 6, FALSE)), VLOOKUP(CONCATENATE($A137, 'Funding Allocation Parameters'!$I$5), 'Library Subsidy Complex'!$C$2:$J$55, 8, FALSE)), 0)))))</f>
        <v>1189</v>
      </c>
      <c r="U137" s="178">
        <f>IF('Funding Allocation Parameters'!$C$5="Basic Library Subsidy", 0, IF('Funding Allocation Parameters'!$C$5="Grant funding", 0, IF('Funding Allocation Parameters'!$C$5="Other author funding",  MIN(O137*('Funding Allocation Parameters'!$E$5), 'Funding Allocation Parameters'!$G$5), IF('Funding Allocation Parameters'!$C$5="Any discretionary funds (grants if available, other if no grants)", MIN(O137*('Funding Allocation Parameters'!$E$5), 'Funding Allocation Parameters'!$G$5), IF('Funding Allocation Parameters'!$C$5="Complex Library Subsidy", 0, 0)))))</f>
        <v>0</v>
      </c>
      <c r="V137" s="177">
        <f t="shared" si="66"/>
        <v>751.78920000000016</v>
      </c>
      <c r="W137" s="177">
        <f t="shared" si="67"/>
        <v>751.78920000000016</v>
      </c>
      <c r="X137" s="179">
        <f>IF('Funding Allocation Parameters'!$C$6="Basic Library Subsidy", MIN(V137*'Funding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MIN(V137*VLOOKUP(CONCATENATE($A137, 'Funding Allocation Parameters'!$I$6), 'Library Subsidy Complex'!$C$2:$J$55, 2, FALSE), VLOOKUP(CONCATENATE($A137, 'Funding Allocation Parameters'!$I$6), 'Library Subsidy Complex'!$C$2:$J$55, 4, FALSE)), 0)))))</f>
        <v>0</v>
      </c>
      <c r="Y137" s="179">
        <f>IF('Funding Allocation Parameters'!$C$6="Basic Library Subsidy", 0, IF('Funding Allocation Parameters'!$C$6="Grant funding",MIN(V137*'Funding Allocation Parameters'!$E$6, 'Funding Allocation Parameters'!$G$6), IF('Funding Allocation Parameters'!$C$6="Other author funding", 0, IF('Funding Allocation Parameters'!$C$6="Any discretionary funds (grants if available, other if no grants)", MIN(V137*'Funding Allocation Parameters'!$E$6, 'Funding Allocation Parameters'!$G$6), IF('Funding Allocation Parameters'!$C$6="Complex Library Subsidy", 0, 0)))))</f>
        <v>751.78920000000016</v>
      </c>
      <c r="Z137" s="179">
        <f>IF('Funding Allocation Parameters'!$C$6="Basic Library Subsidy", 0, IF('Funding Allocation Parameters'!$C$6="Grant funding", 0, IF('Funding Allocation Parameters'!$C$6="Other author funding",  MIN(V137*'Funding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7" s="179">
        <f>IF('Funding Allocation Parameters'!$C$6="Basic Library Subsidy", MIN(W137*'Funding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MIN(W137*VLOOKUP(CONCATENATE($A137, 'Funding Allocation Parameters'!$I$6), 'Library Subsidy Complex'!$C$2:$J$55, 3, FALSE), VLOOKUP(CONCATENATE($A137, 'Funding Allocation Parameters'!$I$6), 'Library Subsidy Complex'!$C$2:$J$55, 5, FALSE)), 0)))))</f>
        <v>0</v>
      </c>
      <c r="AB137" s="179">
        <f>IF('Funding Allocation Parameters'!$C$6="Basic Library Subsidy", 0, IF('Funding Allocation Parameters'!$C$6="Grant funding", 0, IF('Funding Allocation Parameters'!$C$6="Other author funding",  MIN(W137*'Funding Allocation Parameters'!$E$6, 'Funding Allocation Parameters'!$G$6), IF('Funding Allocation Parameters'!$C$6="Any discretionary funds (grants if available, other if no grants)", MIN(W137*'Funding Allocation Parameters'!$E$6, 'Funding Allocation Parameters'!$G$6), IF('Funding Allocation Parameters'!$C$6="Complex Library Subsidy", 0, 0)))))</f>
        <v>751.78920000000016</v>
      </c>
      <c r="AC137" s="177">
        <f t="shared" si="68"/>
        <v>0</v>
      </c>
      <c r="AD137" s="177">
        <f t="shared" si="69"/>
        <v>0</v>
      </c>
      <c r="AE137" s="180">
        <f>IF('Funding Allocation Parameters'!$C$7="Basic Library Subsidy", MIN(AC137*'Funding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MIN(AC137*VLOOKUP(CONCATENATE($A137, 'Funding Allocation Parameters'!$I$7), 'Library Subsidy Complex'!$C$2:$J$55, 2, FALSE), VLOOKUP(CONCATENATE($A137, 'Funding Allocation Parameters'!$I$7), 'Library Subsidy Complex'!$C$2:$J$55, 4, FALSE)), 0)))))</f>
        <v>0</v>
      </c>
      <c r="AF137" s="180">
        <f>IF('Funding Allocation Parameters'!$C$7="Basic Library Subsidy", 0, IF('Funding Allocation Parameters'!$C$7="Grant funding",MIN(AC137*'Funding Allocation Parameters'!$E$7, 'Funding Allocation Parameters'!$G$7), IF('Funding Allocation Parameters'!$C$7="Other author funding", 0, IF('Funding Allocation Parameters'!$C$7="Any discretionary funds (grants if available, other if no grants)", MIN(AC137*'Funding Allocation Parameters'!$E$7, 'Funding Allocation Parameters'!$G$7), IF('Funding Allocation Parameters'!$C$7="Complex Library Subsidy", 0, 0)))))</f>
        <v>0</v>
      </c>
      <c r="AG137" s="180">
        <f>IF('Funding Allocation Parameters'!$C$7="Basic Library Subsidy", 0, IF('Funding Allocation Parameters'!$C$7="Grant funding", 0, IF('Funding Allocation Parameters'!$C$7="Other author funding",  MIN(AC137*'Funding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7" s="180">
        <f>IF('Funding Allocation Parameters'!$C$7="Basic Library Subsidy", MIN(AD137*'Funding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MIN(AD137*VLOOKUP(CONCATENATE($A137, 'Funding Allocation Parameters'!$I$7), 'Library Subsidy Complex'!$C$2:$J$55, 3, FALSE), VLOOKUP(CONCATENATE($A137, 'Funding Allocation Parameters'!$I$7), 'Library Subsidy Complex'!$C$2:$J$55, 5, FALSE)), 0)))))</f>
        <v>0</v>
      </c>
      <c r="AI137" s="180">
        <f>IF('Funding Allocation Parameters'!$C$7="Basic Library Subsidy", 0, IF('Funding Allocation Parameters'!$C$7="Grant funding", 0, IF('Funding Allocation Parameters'!$C$7="Other author funding",  MIN(AD137*'Funding Allocation Parameters'!$E$7, 'Funding Allocation Parameters'!$G$7), IF('Funding Allocation Parameters'!$C$7="Any discretionary funds (grants if available, other if no grants)", MIN(AD137*'Funding Allocation Parameters'!$E$7, 'Funding Allocation Parameters'!$G$7), IF('Funding Allocation Parameters'!$C$7="Complex Library Subsidy", 0, 0)))))</f>
        <v>0</v>
      </c>
      <c r="AJ137" s="177">
        <f t="shared" si="70"/>
        <v>0</v>
      </c>
      <c r="AK137" s="177">
        <f t="shared" si="71"/>
        <v>0</v>
      </c>
      <c r="AL137" s="181">
        <f>IF('Funding Allocation Parameters'!$C$8="Basic Library Subsidy", MIN(AJ137*'Funding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MIN(AJ137*VLOOKUP(CONCATENATE($A137, 'Funding Allocation Parameters'!$I$8), 'Library Subsidy Complex'!$C$2:$J$55, 2, FALSE), VLOOKUP(CONCATENATE($A137, 'Funding Allocation Parameters'!$I$8), 'Library Subsidy Complex'!$C$2:$J$55, 4, FALSE)), 0)))))</f>
        <v>0</v>
      </c>
      <c r="AM137" s="181">
        <f>IF('Funding Allocation Parameters'!$C$8="Basic Library Subsidy", 0, IF('Funding Allocation Parameters'!$C$8="Grant funding",MIN(AJ137*'Funding Allocation Parameters'!$E$8, 'Funding Allocation Parameters'!$G$8), IF('Funding Allocation Parameters'!$C$8="Other author funding", 0, IF('Funding Allocation Parameters'!$C$8="Any discretionary funds (grants if available, other if no grants)", MIN(AJ137*'Funding Allocation Parameters'!$E$8, 'Funding Allocation Parameters'!$G$8), IF('Funding Allocation Parameters'!$C$8="Complex Library Subsidy", 0, 0)))))</f>
        <v>0</v>
      </c>
      <c r="AN137" s="181">
        <f>IF('Funding Allocation Parameters'!$C$8="Basic Library Subsidy", 0, IF('Funding Allocation Parameters'!$C$8="Grant funding", 0, IF('Funding Allocation Parameters'!$C$8="Other author funding",  MIN(AJ137*'Funding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7" s="181">
        <f>IF('Funding Allocation Parameters'!$C$8="Basic Library Subsidy", MIN(AK137*'Funding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MIN(AK137*VLOOKUP(CONCATENATE($A137, 'Funding Allocation Parameters'!$I$8), 'Library Subsidy Complex'!$C$2:$J$55, 3, FALSE), VLOOKUP(CONCATENATE($A137, 'Funding Allocation Parameters'!$I$8), 'Library Subsidy Complex'!$C$2:$J$55, 5, FALSE)), 0)))))</f>
        <v>0</v>
      </c>
      <c r="AP137" s="181">
        <f>IF('Funding Allocation Parameters'!$C$8="Basic Library Subsidy", 0, IF('Funding Allocation Parameters'!$C$8="Grant funding", 0, IF('Funding Allocation Parameters'!$C$8="Other author funding",  MIN(AK137*'Funding Allocation Parameters'!$E$8, 'Funding Allocation Parameters'!$G$8), IF('Funding Allocation Parameters'!$C$8="Any discretionary funds (grants if available, other if no grants)", MIN(AK137*'Funding Allocation Parameters'!$E$8, 'Funding Allocation Parameters'!$G$8), IF('Funding Allocation Parameters'!$C$8="Complex Library Subsidy", 0, 0)))))</f>
        <v>0</v>
      </c>
      <c r="AQ137" s="177">
        <f t="shared" si="72"/>
        <v>0</v>
      </c>
      <c r="AR137" s="177">
        <f t="shared" si="73"/>
        <v>0</v>
      </c>
      <c r="AS137" s="182">
        <f t="shared" si="74"/>
        <v>1189</v>
      </c>
      <c r="AT137" s="182">
        <f t="shared" si="75"/>
        <v>751.78920000000016</v>
      </c>
      <c r="AU137" s="182">
        <f t="shared" si="76"/>
        <v>0</v>
      </c>
      <c r="AV137" s="182">
        <f t="shared" si="77"/>
        <v>1189</v>
      </c>
      <c r="AW137" s="182">
        <f t="shared" si="78"/>
        <v>751.78920000000016</v>
      </c>
      <c r="AX137" s="183">
        <f t="shared" si="79"/>
        <v>1189</v>
      </c>
      <c r="AY137" s="183">
        <f t="shared" si="80"/>
        <v>751.78920000000016</v>
      </c>
      <c r="AZ137" s="183">
        <f t="shared" si="81"/>
        <v>0</v>
      </c>
      <c r="BA137" s="183">
        <f t="shared" si="82"/>
        <v>0</v>
      </c>
      <c r="BB137" s="183">
        <f t="shared" si="83"/>
        <v>0</v>
      </c>
      <c r="BC137" s="184">
        <f t="shared" si="84"/>
        <v>1189</v>
      </c>
      <c r="BD137" s="184">
        <f t="shared" si="85"/>
        <v>0</v>
      </c>
      <c r="BE137" s="184">
        <f t="shared" si="86"/>
        <v>751.78920000000016</v>
      </c>
      <c r="BF137" s="184">
        <f t="shared" si="87"/>
        <v>0</v>
      </c>
      <c r="BG137" s="102">
        <f t="shared" si="88"/>
        <v>0</v>
      </c>
      <c r="BH137" s="102">
        <f t="shared" si="89"/>
        <v>0</v>
      </c>
      <c r="BI137" s="102">
        <f t="shared" si="90"/>
        <v>0</v>
      </c>
      <c r="BJ137" s="102">
        <f t="shared" si="91"/>
        <v>1</v>
      </c>
      <c r="BK137" s="102">
        <f t="shared" si="92"/>
        <v>0</v>
      </c>
      <c r="BL137" s="102">
        <f t="shared" si="93"/>
        <v>0</v>
      </c>
      <c r="BN137" s="102"/>
    </row>
    <row r="138" spans="1:66" x14ac:dyDescent="0.25">
      <c r="A138" s="102" t="s">
        <v>24</v>
      </c>
      <c r="B138" s="102" t="s">
        <v>8</v>
      </c>
      <c r="C138" s="102" t="s">
        <v>8</v>
      </c>
      <c r="D138" s="102" t="s">
        <v>27</v>
      </c>
      <c r="E138" s="102" t="s">
        <v>349</v>
      </c>
      <c r="F138" s="102" t="s">
        <v>350</v>
      </c>
      <c r="G138" s="102">
        <v>1.02</v>
      </c>
      <c r="H138" s="102">
        <v>1</v>
      </c>
      <c r="I138" s="102">
        <v>1</v>
      </c>
      <c r="J138" s="167">
        <f>IFERROR(H138*VLOOKUP(A138, 'Advanced Parameters'!$B$7:$G$20, 6, FALSE)*VLOOKUP(A138, 'Growth Parameters'!$B$6:$H$19, 6, FALSE), 0)</f>
        <v>1</v>
      </c>
      <c r="K138" s="167">
        <f>IFERROR(IF('Advanced Parameters'!$C$5="n",'Raw Data'!I138*VLOOKUP(A138,'Advanced Parameters'!$B$7:$G$20,6,FALSE),J138*VLOOKUP(A138,'Advanced Parameters'!$B$7:$G$20,2,FALSE))*VLOOKUP(A138, 'Growth Parameters'!$B$6:$H$19, 6, FALSE), 0)</f>
        <v>1</v>
      </c>
      <c r="L138" s="167">
        <f t="shared" si="63"/>
        <v>0</v>
      </c>
      <c r="M138" s="168">
        <f>IFERROR(IF(G138="NA","NA",IF(G138&gt;'APC Parameters'!$K$6+VLOOKUP('Raw Data'!A138, 'APC Parameters'!$H$7:$L$20, 4, FALSE), 'APC Parameters'!$L$6+VLOOKUP('Raw Data'!A138, 'APC Parameters'!$H$7:$L$20, 5, FALSE), G138*('APC Parameters'!$J$6+VLOOKUP('Raw Data'!A138, 'APC Parameters'!$H$7:$L$20, 3, FALSE))+'APC Parameters'!$I$6+VLOOKUP('Raw Data'!A138, 'APC Parameters'!$H$7:$L$20, 2, FALSE))), 0)</f>
        <v>1871.268</v>
      </c>
      <c r="N138" s="168">
        <f t="shared" si="64"/>
        <v>1871.268</v>
      </c>
      <c r="O138" s="168">
        <f>IFERROR(IF(M138="NA",VLOOKUP(D138,'Internal Calculations'!$B$10:$C$11,2,FALSE), M138)*VLOOKUP(A138, 'Growth Parameters'!$B$6:$H$19, 7, FALSE), 0)</f>
        <v>1871.268</v>
      </c>
      <c r="P138" s="177">
        <f t="shared" si="65"/>
        <v>1871.268</v>
      </c>
      <c r="Q138" s="178">
        <f>IF('Funding Allocation Parameters'!$C$5="Basic Library Subsidy", MIN(O138*('Funding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MIN($O138*(VLOOKUP(CONCATENATE($A138, 'Funding Allocation Parameters'!$I$5), 'Library Subsidy Complex'!$C$2:$J$55, 2, FALSE)), VLOOKUP(CONCATENATE($A138, 'Funding Allocation Parameters'!$I$5), 'Library Subsidy Complex'!$C$2:$J$55, 4, FALSE)), 0)))))</f>
        <v>1189</v>
      </c>
      <c r="R138" s="178">
        <f>IF('Funding Allocation Parameters'!$C$5="Basic Library Subsidy", 0, IF('Funding Allocation Parameters'!$C$5="Grant funding",MIN(O138*('Funding Allocation Parameters'!$E$5), 'Funding Allocation Parameters'!$G$5), IF('Funding Allocation Parameters'!$C$5="Other author funding", 0, IF('Funding Allocation Parameters'!$C$5="Any discretionary funds (grants if available, other if no grants)", MIN(O138*('Funding Allocation Parameters'!$E$5), 'Funding Allocation Parameters'!$G$5), IF('Funding Allocation Parameters'!$C$5="Complex Library Subsidy", 0, 0)))))</f>
        <v>0</v>
      </c>
      <c r="S138" s="178">
        <f>IF('Funding Allocation Parameters'!$C$5="Basic Library Subsidy", 0, IF('Funding Allocation Parameters'!$C$5="Grant funding", 0, IF('Funding Allocation Parameters'!$C$5="Other author funding",  MIN(O138*('Funding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8" s="178">
        <f>IF('Funding Allocation Parameters'!$C$5="Basic Library Subsidy", MIN(O138*('Funding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MIN($O138*(VLOOKUP(CONCATENATE($A138, 'Funding Allocation Parameters'!$I$5), 'Library Subsidy Complex'!$C$2:$J$55, 6, FALSE)), VLOOKUP(CONCATENATE($A138, 'Funding Allocation Parameters'!$I$5), 'Library Subsidy Complex'!$C$2:$J$55, 8, FALSE)), 0)))))</f>
        <v>1189</v>
      </c>
      <c r="U138" s="178">
        <f>IF('Funding Allocation Parameters'!$C$5="Basic Library Subsidy", 0, IF('Funding Allocation Parameters'!$C$5="Grant funding", 0, IF('Funding Allocation Parameters'!$C$5="Other author funding",  MIN(O138*('Funding Allocation Parameters'!$E$5), 'Funding Allocation Parameters'!$G$5), IF('Funding Allocation Parameters'!$C$5="Any discretionary funds (grants if available, other if no grants)", MIN(O138*('Funding Allocation Parameters'!$E$5), 'Funding Allocation Parameters'!$G$5), IF('Funding Allocation Parameters'!$C$5="Complex Library Subsidy", 0, 0)))))</f>
        <v>0</v>
      </c>
      <c r="V138" s="177">
        <f t="shared" si="66"/>
        <v>682.26800000000003</v>
      </c>
      <c r="W138" s="177">
        <f t="shared" si="67"/>
        <v>682.26800000000003</v>
      </c>
      <c r="X138" s="179">
        <f>IF('Funding Allocation Parameters'!$C$6="Basic Library Subsidy", MIN(V138*'Funding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MIN(V138*VLOOKUP(CONCATENATE($A138, 'Funding Allocation Parameters'!$I$6), 'Library Subsidy Complex'!$C$2:$J$55, 2, FALSE), VLOOKUP(CONCATENATE($A138, 'Funding Allocation Parameters'!$I$6), 'Library Subsidy Complex'!$C$2:$J$55, 4, FALSE)), 0)))))</f>
        <v>0</v>
      </c>
      <c r="Y138" s="179">
        <f>IF('Funding Allocation Parameters'!$C$6="Basic Library Subsidy", 0, IF('Funding Allocation Parameters'!$C$6="Grant funding",MIN(V138*'Funding Allocation Parameters'!$E$6, 'Funding Allocation Parameters'!$G$6), IF('Funding Allocation Parameters'!$C$6="Other author funding", 0, IF('Funding Allocation Parameters'!$C$6="Any discretionary funds (grants if available, other if no grants)", MIN(V138*'Funding Allocation Parameters'!$E$6, 'Funding Allocation Parameters'!$G$6), IF('Funding Allocation Parameters'!$C$6="Complex Library Subsidy", 0, 0)))))</f>
        <v>682.26800000000003</v>
      </c>
      <c r="Z138" s="179">
        <f>IF('Funding Allocation Parameters'!$C$6="Basic Library Subsidy", 0, IF('Funding Allocation Parameters'!$C$6="Grant funding", 0, IF('Funding Allocation Parameters'!$C$6="Other author funding",  MIN(V138*'Funding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8" s="179">
        <f>IF('Funding Allocation Parameters'!$C$6="Basic Library Subsidy", MIN(W138*'Funding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MIN(W138*VLOOKUP(CONCATENATE($A138, 'Funding Allocation Parameters'!$I$6), 'Library Subsidy Complex'!$C$2:$J$55, 3, FALSE), VLOOKUP(CONCATENATE($A138, 'Funding Allocation Parameters'!$I$6), 'Library Subsidy Complex'!$C$2:$J$55, 5, FALSE)), 0)))))</f>
        <v>0</v>
      </c>
      <c r="AB138" s="179">
        <f>IF('Funding Allocation Parameters'!$C$6="Basic Library Subsidy", 0, IF('Funding Allocation Parameters'!$C$6="Grant funding", 0, IF('Funding Allocation Parameters'!$C$6="Other author funding",  MIN(W138*'Funding Allocation Parameters'!$E$6, 'Funding Allocation Parameters'!$G$6), IF('Funding Allocation Parameters'!$C$6="Any discretionary funds (grants if available, other if no grants)", MIN(W138*'Funding Allocation Parameters'!$E$6, 'Funding Allocation Parameters'!$G$6), IF('Funding Allocation Parameters'!$C$6="Complex Library Subsidy", 0, 0)))))</f>
        <v>682.26800000000003</v>
      </c>
      <c r="AC138" s="177">
        <f t="shared" si="68"/>
        <v>0</v>
      </c>
      <c r="AD138" s="177">
        <f t="shared" si="69"/>
        <v>0</v>
      </c>
      <c r="AE138" s="180">
        <f>IF('Funding Allocation Parameters'!$C$7="Basic Library Subsidy", MIN(AC138*'Funding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MIN(AC138*VLOOKUP(CONCATENATE($A138, 'Funding Allocation Parameters'!$I$7), 'Library Subsidy Complex'!$C$2:$J$55, 2, FALSE), VLOOKUP(CONCATENATE($A138, 'Funding Allocation Parameters'!$I$7), 'Library Subsidy Complex'!$C$2:$J$55, 4, FALSE)), 0)))))</f>
        <v>0</v>
      </c>
      <c r="AF138" s="180">
        <f>IF('Funding Allocation Parameters'!$C$7="Basic Library Subsidy", 0, IF('Funding Allocation Parameters'!$C$7="Grant funding",MIN(AC138*'Funding Allocation Parameters'!$E$7, 'Funding Allocation Parameters'!$G$7), IF('Funding Allocation Parameters'!$C$7="Other author funding", 0, IF('Funding Allocation Parameters'!$C$7="Any discretionary funds (grants if available, other if no grants)", MIN(AC138*'Funding Allocation Parameters'!$E$7, 'Funding Allocation Parameters'!$G$7), IF('Funding Allocation Parameters'!$C$7="Complex Library Subsidy", 0, 0)))))</f>
        <v>0</v>
      </c>
      <c r="AG138" s="180">
        <f>IF('Funding Allocation Parameters'!$C$7="Basic Library Subsidy", 0, IF('Funding Allocation Parameters'!$C$7="Grant funding", 0, IF('Funding Allocation Parameters'!$C$7="Other author funding",  MIN(AC138*'Funding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8" s="180">
        <f>IF('Funding Allocation Parameters'!$C$7="Basic Library Subsidy", MIN(AD138*'Funding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MIN(AD138*VLOOKUP(CONCATENATE($A138, 'Funding Allocation Parameters'!$I$7), 'Library Subsidy Complex'!$C$2:$J$55, 3, FALSE), VLOOKUP(CONCATENATE($A138, 'Funding Allocation Parameters'!$I$7), 'Library Subsidy Complex'!$C$2:$J$55, 5, FALSE)), 0)))))</f>
        <v>0</v>
      </c>
      <c r="AI138" s="180">
        <f>IF('Funding Allocation Parameters'!$C$7="Basic Library Subsidy", 0, IF('Funding Allocation Parameters'!$C$7="Grant funding", 0, IF('Funding Allocation Parameters'!$C$7="Other author funding",  MIN(AD138*'Funding Allocation Parameters'!$E$7, 'Funding Allocation Parameters'!$G$7), IF('Funding Allocation Parameters'!$C$7="Any discretionary funds (grants if available, other if no grants)", MIN(AD138*'Funding Allocation Parameters'!$E$7, 'Funding Allocation Parameters'!$G$7), IF('Funding Allocation Parameters'!$C$7="Complex Library Subsidy", 0, 0)))))</f>
        <v>0</v>
      </c>
      <c r="AJ138" s="177">
        <f t="shared" si="70"/>
        <v>0</v>
      </c>
      <c r="AK138" s="177">
        <f t="shared" si="71"/>
        <v>0</v>
      </c>
      <c r="AL138" s="181">
        <f>IF('Funding Allocation Parameters'!$C$8="Basic Library Subsidy", MIN(AJ138*'Funding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MIN(AJ138*VLOOKUP(CONCATENATE($A138, 'Funding Allocation Parameters'!$I$8), 'Library Subsidy Complex'!$C$2:$J$55, 2, FALSE), VLOOKUP(CONCATENATE($A138, 'Funding Allocation Parameters'!$I$8), 'Library Subsidy Complex'!$C$2:$J$55, 4, FALSE)), 0)))))</f>
        <v>0</v>
      </c>
      <c r="AM138" s="181">
        <f>IF('Funding Allocation Parameters'!$C$8="Basic Library Subsidy", 0, IF('Funding Allocation Parameters'!$C$8="Grant funding",MIN(AJ138*'Funding Allocation Parameters'!$E$8, 'Funding Allocation Parameters'!$G$8), IF('Funding Allocation Parameters'!$C$8="Other author funding", 0, IF('Funding Allocation Parameters'!$C$8="Any discretionary funds (grants if available, other if no grants)", MIN(AJ138*'Funding Allocation Parameters'!$E$8, 'Funding Allocation Parameters'!$G$8), IF('Funding Allocation Parameters'!$C$8="Complex Library Subsidy", 0, 0)))))</f>
        <v>0</v>
      </c>
      <c r="AN138" s="181">
        <f>IF('Funding Allocation Parameters'!$C$8="Basic Library Subsidy", 0, IF('Funding Allocation Parameters'!$C$8="Grant funding", 0, IF('Funding Allocation Parameters'!$C$8="Other author funding",  MIN(AJ138*'Funding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8" s="181">
        <f>IF('Funding Allocation Parameters'!$C$8="Basic Library Subsidy", MIN(AK138*'Funding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MIN(AK138*VLOOKUP(CONCATENATE($A138, 'Funding Allocation Parameters'!$I$8), 'Library Subsidy Complex'!$C$2:$J$55, 3, FALSE), VLOOKUP(CONCATENATE($A138, 'Funding Allocation Parameters'!$I$8), 'Library Subsidy Complex'!$C$2:$J$55, 5, FALSE)), 0)))))</f>
        <v>0</v>
      </c>
      <c r="AP138" s="181">
        <f>IF('Funding Allocation Parameters'!$C$8="Basic Library Subsidy", 0, IF('Funding Allocation Parameters'!$C$8="Grant funding", 0, IF('Funding Allocation Parameters'!$C$8="Other author funding",  MIN(AK138*'Funding Allocation Parameters'!$E$8, 'Funding Allocation Parameters'!$G$8), IF('Funding Allocation Parameters'!$C$8="Any discretionary funds (grants if available, other if no grants)", MIN(AK138*'Funding Allocation Parameters'!$E$8, 'Funding Allocation Parameters'!$G$8), IF('Funding Allocation Parameters'!$C$8="Complex Library Subsidy", 0, 0)))))</f>
        <v>0</v>
      </c>
      <c r="AQ138" s="177">
        <f t="shared" si="72"/>
        <v>0</v>
      </c>
      <c r="AR138" s="177">
        <f t="shared" si="73"/>
        <v>0</v>
      </c>
      <c r="AS138" s="182">
        <f t="shared" si="74"/>
        <v>1189</v>
      </c>
      <c r="AT138" s="182">
        <f t="shared" si="75"/>
        <v>682.26800000000003</v>
      </c>
      <c r="AU138" s="182">
        <f t="shared" si="76"/>
        <v>0</v>
      </c>
      <c r="AV138" s="182">
        <f t="shared" si="77"/>
        <v>1189</v>
      </c>
      <c r="AW138" s="182">
        <f t="shared" si="78"/>
        <v>682.26800000000003</v>
      </c>
      <c r="AX138" s="183">
        <f t="shared" si="79"/>
        <v>1189</v>
      </c>
      <c r="AY138" s="183">
        <f t="shared" si="80"/>
        <v>682.26800000000003</v>
      </c>
      <c r="AZ138" s="183">
        <f t="shared" si="81"/>
        <v>0</v>
      </c>
      <c r="BA138" s="183">
        <f t="shared" si="82"/>
        <v>0</v>
      </c>
      <c r="BB138" s="183">
        <f t="shared" si="83"/>
        <v>0</v>
      </c>
      <c r="BC138" s="184">
        <f t="shared" si="84"/>
        <v>1189</v>
      </c>
      <c r="BD138" s="184">
        <f t="shared" si="85"/>
        <v>0</v>
      </c>
      <c r="BE138" s="184">
        <f t="shared" si="86"/>
        <v>682.26800000000003</v>
      </c>
      <c r="BF138" s="184">
        <f t="shared" si="87"/>
        <v>0</v>
      </c>
      <c r="BG138" s="102">
        <f t="shared" si="88"/>
        <v>0</v>
      </c>
      <c r="BH138" s="102">
        <f t="shared" si="89"/>
        <v>0</v>
      </c>
      <c r="BI138" s="102">
        <f t="shared" si="90"/>
        <v>0</v>
      </c>
      <c r="BJ138" s="102">
        <f t="shared" si="91"/>
        <v>1</v>
      </c>
      <c r="BK138" s="102">
        <f t="shared" si="92"/>
        <v>0</v>
      </c>
      <c r="BL138" s="102">
        <f t="shared" si="93"/>
        <v>0</v>
      </c>
      <c r="BN138" s="102"/>
    </row>
    <row r="139" spans="1:66" x14ac:dyDescent="0.25">
      <c r="A139" s="102" t="s">
        <v>23</v>
      </c>
      <c r="B139" s="102" t="s">
        <v>15</v>
      </c>
      <c r="C139" s="102" t="s">
        <v>8</v>
      </c>
      <c r="D139" s="102" t="s">
        <v>27</v>
      </c>
      <c r="E139" s="102" t="s">
        <v>352</v>
      </c>
      <c r="F139" s="102" t="s">
        <v>353</v>
      </c>
      <c r="G139" s="102" t="s">
        <v>9</v>
      </c>
      <c r="H139" s="102">
        <v>1</v>
      </c>
      <c r="I139" s="102">
        <v>0</v>
      </c>
      <c r="J139" s="167">
        <f>IFERROR(H139*VLOOKUP(A139, 'Advanced Parameters'!$B$7:$G$20, 6, FALSE)*VLOOKUP(A139, 'Growth Parameters'!$B$6:$H$19, 6, FALSE), 0)</f>
        <v>1</v>
      </c>
      <c r="K139" s="167">
        <f>IFERROR(IF('Advanced Parameters'!$C$5="n",'Raw Data'!I139*VLOOKUP(A139,'Advanced Parameters'!$B$7:$G$20,6,FALSE),J139*VLOOKUP(A139,'Advanced Parameters'!$B$7:$G$20,2,FALSE))*VLOOKUP(A139, 'Growth Parameters'!$B$6:$H$19, 6, FALSE), 0)</f>
        <v>0</v>
      </c>
      <c r="L139" s="167">
        <f t="shared" si="63"/>
        <v>1</v>
      </c>
      <c r="M139" s="168" t="str">
        <f>IFERROR(IF(G139="NA","NA",IF(G139&gt;'APC Parameters'!$K$6+VLOOKUP('Raw Data'!A139, 'APC Parameters'!$H$7:$L$20, 4, FALSE), 'APC Parameters'!$L$6+VLOOKUP('Raw Data'!A139, 'APC Parameters'!$H$7:$L$20, 5, FALSE), G139*('APC Parameters'!$J$6+VLOOKUP('Raw Data'!A139, 'APC Parameters'!$H$7:$L$20, 3, FALSE))+'APC Parameters'!$I$6+VLOOKUP('Raw Data'!A139, 'APC Parameters'!$H$7:$L$20, 2, FALSE))), 0)</f>
        <v>NA</v>
      </c>
      <c r="N139" s="168" t="str">
        <f t="shared" si="64"/>
        <v>NA</v>
      </c>
      <c r="O139" s="168">
        <f>IFERROR(IF(M139="NA",VLOOKUP(D139,'Internal Calculations'!$B$10:$C$11,2,FALSE), M139)*VLOOKUP(A139, 'Growth Parameters'!$B$6:$H$19, 7, FALSE), 0)</f>
        <v>2278.6764150234731</v>
      </c>
      <c r="P139" s="177">
        <f t="shared" si="65"/>
        <v>2278.6764150234731</v>
      </c>
      <c r="Q139" s="178">
        <f>IF('Funding Allocation Parameters'!$C$5="Basic Library Subsidy", MIN(O139*('Funding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MIN($O139*(VLOOKUP(CONCATENATE($A139, 'Funding Allocation Parameters'!$I$5), 'Library Subsidy Complex'!$C$2:$J$55, 2, FALSE)), VLOOKUP(CONCATENATE($A139, 'Funding Allocation Parameters'!$I$5), 'Library Subsidy Complex'!$C$2:$J$55, 4, FALSE)), 0)))))</f>
        <v>1189</v>
      </c>
      <c r="R139" s="178">
        <f>IF('Funding Allocation Parameters'!$C$5="Basic Library Subsidy", 0, IF('Funding Allocation Parameters'!$C$5="Grant funding",MIN(O139*('Funding Allocation Parameters'!$E$5), 'Funding Allocation Parameters'!$G$5), IF('Funding Allocation Parameters'!$C$5="Other author funding", 0, IF('Funding Allocation Parameters'!$C$5="Any discretionary funds (grants if available, other if no grants)", MIN(O139*('Funding Allocation Parameters'!$E$5), 'Funding Allocation Parameters'!$G$5), IF('Funding Allocation Parameters'!$C$5="Complex Library Subsidy", 0, 0)))))</f>
        <v>0</v>
      </c>
      <c r="S139" s="178">
        <f>IF('Funding Allocation Parameters'!$C$5="Basic Library Subsidy", 0, IF('Funding Allocation Parameters'!$C$5="Grant funding", 0, IF('Funding Allocation Parameters'!$C$5="Other author funding",  MIN(O139*('Funding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39" s="178">
        <f>IF('Funding Allocation Parameters'!$C$5="Basic Library Subsidy", MIN(O139*('Funding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MIN($O139*(VLOOKUP(CONCATENATE($A139, 'Funding Allocation Parameters'!$I$5), 'Library Subsidy Complex'!$C$2:$J$55, 6, FALSE)), VLOOKUP(CONCATENATE($A139, 'Funding Allocation Parameters'!$I$5), 'Library Subsidy Complex'!$C$2:$J$55, 8, FALSE)), 0)))))</f>
        <v>1189</v>
      </c>
      <c r="U139" s="178">
        <f>IF('Funding Allocation Parameters'!$C$5="Basic Library Subsidy", 0, IF('Funding Allocation Parameters'!$C$5="Grant funding", 0, IF('Funding Allocation Parameters'!$C$5="Other author funding",  MIN(O139*('Funding Allocation Parameters'!$E$5), 'Funding Allocation Parameters'!$G$5), IF('Funding Allocation Parameters'!$C$5="Any discretionary funds (grants if available, other if no grants)", MIN(O139*('Funding Allocation Parameters'!$E$5), 'Funding Allocation Parameters'!$G$5), IF('Funding Allocation Parameters'!$C$5="Complex Library Subsidy", 0, 0)))))</f>
        <v>0</v>
      </c>
      <c r="V139" s="177">
        <f t="shared" si="66"/>
        <v>1089.6764150234731</v>
      </c>
      <c r="W139" s="177">
        <f t="shared" si="67"/>
        <v>1089.6764150234731</v>
      </c>
      <c r="X139" s="179">
        <f>IF('Funding Allocation Parameters'!$C$6="Basic Library Subsidy", MIN(V139*'Funding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MIN(V139*VLOOKUP(CONCATENATE($A139, 'Funding Allocation Parameters'!$I$6), 'Library Subsidy Complex'!$C$2:$J$55, 2, FALSE), VLOOKUP(CONCATENATE($A139, 'Funding Allocation Parameters'!$I$6), 'Library Subsidy Complex'!$C$2:$J$55, 4, FALSE)), 0)))))</f>
        <v>0</v>
      </c>
      <c r="Y139" s="179">
        <f>IF('Funding Allocation Parameters'!$C$6="Basic Library Subsidy", 0, IF('Funding Allocation Parameters'!$C$6="Grant funding",MIN(V139*'Funding Allocation Parameters'!$E$6, 'Funding Allocation Parameters'!$G$6), IF('Funding Allocation Parameters'!$C$6="Other author funding", 0, IF('Funding Allocation Parameters'!$C$6="Any discretionary funds (grants if available, other if no grants)", MIN(V139*'Funding Allocation Parameters'!$E$6, 'Funding Allocation Parameters'!$G$6), IF('Funding Allocation Parameters'!$C$6="Complex Library Subsidy", 0, 0)))))</f>
        <v>1089.6764150234731</v>
      </c>
      <c r="Z139" s="179">
        <f>IF('Funding Allocation Parameters'!$C$6="Basic Library Subsidy", 0, IF('Funding Allocation Parameters'!$C$6="Grant funding", 0, IF('Funding Allocation Parameters'!$C$6="Other author funding",  MIN(V139*'Funding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39" s="179">
        <f>IF('Funding Allocation Parameters'!$C$6="Basic Library Subsidy", MIN(W139*'Funding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MIN(W139*VLOOKUP(CONCATENATE($A139, 'Funding Allocation Parameters'!$I$6), 'Library Subsidy Complex'!$C$2:$J$55, 6, FALSE), VLOOKUP(CONCATENATE($A139, 'Funding Allocation Parameters'!$I$6), 'Library Subsidy Complex'!$C$2:$J$55, 8, FALSE)), 0)))))</f>
        <v>0</v>
      </c>
      <c r="AB139" s="179">
        <f>IF('Funding Allocation Parameters'!$C$6="Basic Library Subsidy", 0, IF('Funding Allocation Parameters'!$C$6="Grant funding", 0, IF('Funding Allocation Parameters'!$C$6="Other author funding",  MIN(W139*'Funding Allocation Parameters'!$E$6, 'Funding Allocation Parameters'!$G$6), IF('Funding Allocation Parameters'!$C$6="Any discretionary funds (grants if available, other if no grants)", MIN(W139*'Funding Allocation Parameters'!$E$6, 'Funding Allocation Parameters'!$G$6), IF('Funding Allocation Parameters'!$C$6="Complex Library Subsidy", 0, 0)))))</f>
        <v>1089.6764150234731</v>
      </c>
      <c r="AC139" s="177">
        <f t="shared" si="68"/>
        <v>0</v>
      </c>
      <c r="AD139" s="177">
        <f t="shared" si="69"/>
        <v>0</v>
      </c>
      <c r="AE139" s="180">
        <f>IF('Funding Allocation Parameters'!$C$7="Basic Library Subsidy", MIN(AC139*'Funding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MIN(AC139*VLOOKUP(CONCATENATE($A139, 'Funding Allocation Parameters'!$I$7), 'Library Subsidy Complex'!$C$2:$J$55, 2, FALSE), VLOOKUP(CONCATENATE($A139, 'Funding Allocation Parameters'!$I$7), 'Library Subsidy Complex'!$C$2:$J$55, 4, FALSE)), 0)))))</f>
        <v>0</v>
      </c>
      <c r="AF139" s="180">
        <f>IF('Funding Allocation Parameters'!$C$7="Basic Library Subsidy", 0, IF('Funding Allocation Parameters'!$C$7="Grant funding",MIN(AC139*'Funding Allocation Parameters'!$E$7, 'Funding Allocation Parameters'!$G$7), IF('Funding Allocation Parameters'!$C$7="Other author funding", 0, IF('Funding Allocation Parameters'!$C$7="Any discretionary funds (grants if available, other if no grants)", MIN(AC139*'Funding Allocation Parameters'!$E$7, 'Funding Allocation Parameters'!$G$7), IF('Funding Allocation Parameters'!$C$7="Complex Library Subsidy", 0, 0)))))</f>
        <v>0</v>
      </c>
      <c r="AG139" s="180">
        <f>IF('Funding Allocation Parameters'!$C$7="Basic Library Subsidy", 0, IF('Funding Allocation Parameters'!$C$7="Grant funding", 0, IF('Funding Allocation Parameters'!$C$7="Other author funding",  MIN(AC139*'Funding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39" s="180">
        <f>IF('Funding Allocation Parameters'!$C$7="Basic Library Subsidy", MIN(AD139*'Funding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MIN(AD139*VLOOKUP(CONCATENATE($A139, 'Funding Allocation Parameters'!$I$7), 'Library Subsidy Complex'!$C$2:$J$55, 6, FALSE), VLOOKUP(CONCATENATE($A139, 'Funding Allocation Parameters'!$I$7), 'Library Subsidy Complex'!$C$2:$J$55, 8, FALSE)), 0)))))</f>
        <v>0</v>
      </c>
      <c r="AI139" s="180">
        <f>IF('Funding Allocation Parameters'!$C$7="Basic Library Subsidy", 0, IF('Funding Allocation Parameters'!$C$7="Grant funding", 0, IF('Funding Allocation Parameters'!$C$7="Other author funding",  MIN(AD139*'Funding Allocation Parameters'!$E$7, 'Funding Allocation Parameters'!$G$7), IF('Funding Allocation Parameters'!$C$7="Any discretionary funds (grants if available, other if no grants)", MIN(AD139*'Funding Allocation Parameters'!$E$7, 'Funding Allocation Parameters'!$G$7), IF('Funding Allocation Parameters'!$C$7="Complex Library Subsidy", 0, 0)))))</f>
        <v>0</v>
      </c>
      <c r="AJ139" s="177">
        <f t="shared" si="70"/>
        <v>0</v>
      </c>
      <c r="AK139" s="177">
        <f t="shared" si="71"/>
        <v>0</v>
      </c>
      <c r="AL139" s="181">
        <f>IF('Funding Allocation Parameters'!$C$8="Basic Library Subsidy", MIN(AJ139*'Funding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MIN(AJ139*VLOOKUP(CONCATENATE($A139, 'Funding Allocation Parameters'!$I$8), 'Library Subsidy Complex'!$C$2:$J$55, 2, FALSE), VLOOKUP(CONCATENATE($A139, 'Funding Allocation Parameters'!$I$8), 'Library Subsidy Complex'!$C$2:$J$55, 4, FALSE)), 0)))))</f>
        <v>0</v>
      </c>
      <c r="AM139" s="181">
        <f>IF('Funding Allocation Parameters'!$C$8="Basic Library Subsidy", 0, IF('Funding Allocation Parameters'!$C$8="Grant funding",MIN(AJ139*'Funding Allocation Parameters'!$E$8, 'Funding Allocation Parameters'!$G$8), IF('Funding Allocation Parameters'!$C$8="Other author funding", 0, IF('Funding Allocation Parameters'!$C$8="Any discretionary funds (grants if available, other if no grants)", MIN(AJ139*'Funding Allocation Parameters'!$E$8, 'Funding Allocation Parameters'!$G$8), IF('Funding Allocation Parameters'!$C$8="Complex Library Subsidy", 0, 0)))))</f>
        <v>0</v>
      </c>
      <c r="AN139" s="181">
        <f>IF('Funding Allocation Parameters'!$C$8="Basic Library Subsidy", 0, IF('Funding Allocation Parameters'!$C$8="Grant funding", 0, IF('Funding Allocation Parameters'!$C$8="Other author funding",  MIN(AJ139*'Funding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39" s="181">
        <f>IF('Funding Allocation Parameters'!$C$8="Basic Library Subsidy", MIN(AK139*'Funding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MIN(AK139*VLOOKUP(CONCATENATE($A139, 'Funding Allocation Parameters'!$I$8), 'Library Subsidy Complex'!$C$2:$J$55, 6, FALSE), VLOOKUP(CONCATENATE($A139, 'Funding Allocation Parameters'!$I$8), 'Library Subsidy Complex'!$C$2:$J$55, 8, FALSE)), 0)))))</f>
        <v>0</v>
      </c>
      <c r="AP139" s="181">
        <f>IF('Funding Allocation Parameters'!$C$8="Basic Library Subsidy", 0, IF('Funding Allocation Parameters'!$C$8="Grant funding", 0, IF('Funding Allocation Parameters'!$C$8="Other author funding",  MIN(AK139*'Funding Allocation Parameters'!$E$8, 'Funding Allocation Parameters'!$G$8), IF('Funding Allocation Parameters'!$C$8="Any discretionary funds (grants if available, other if no grants)", MIN(AK139*'Funding Allocation Parameters'!$E$8, 'Funding Allocation Parameters'!$G$8), IF('Funding Allocation Parameters'!$C$8="Complex Library Subsidy", 0, 0)))))</f>
        <v>0</v>
      </c>
      <c r="AQ139" s="177">
        <f t="shared" si="72"/>
        <v>0</v>
      </c>
      <c r="AR139" s="177">
        <f t="shared" si="73"/>
        <v>0</v>
      </c>
      <c r="AS139" s="182">
        <f t="shared" si="74"/>
        <v>1189</v>
      </c>
      <c r="AT139" s="182">
        <f t="shared" si="75"/>
        <v>1089.6764150234731</v>
      </c>
      <c r="AU139" s="182">
        <f t="shared" si="76"/>
        <v>0</v>
      </c>
      <c r="AV139" s="182">
        <f t="shared" si="77"/>
        <v>1189</v>
      </c>
      <c r="AW139" s="182">
        <f t="shared" si="78"/>
        <v>1089.6764150234731</v>
      </c>
      <c r="AX139" s="183">
        <f t="shared" si="79"/>
        <v>0</v>
      </c>
      <c r="AY139" s="183">
        <f t="shared" si="80"/>
        <v>0</v>
      </c>
      <c r="AZ139" s="183">
        <f t="shared" si="81"/>
        <v>0</v>
      </c>
      <c r="BA139" s="183">
        <f t="shared" si="82"/>
        <v>1189</v>
      </c>
      <c r="BB139" s="183">
        <f t="shared" si="83"/>
        <v>1089.6764150234731</v>
      </c>
      <c r="BC139" s="184">
        <f t="shared" si="84"/>
        <v>1189</v>
      </c>
      <c r="BD139" s="184">
        <f t="shared" si="85"/>
        <v>0</v>
      </c>
      <c r="BE139" s="184">
        <f t="shared" si="86"/>
        <v>0</v>
      </c>
      <c r="BF139" s="184">
        <f t="shared" si="87"/>
        <v>1089.6764150234731</v>
      </c>
      <c r="BG139" s="102">
        <f t="shared" si="88"/>
        <v>0</v>
      </c>
      <c r="BH139" s="102">
        <f t="shared" si="89"/>
        <v>0</v>
      </c>
      <c r="BI139" s="102">
        <f t="shared" si="90"/>
        <v>0</v>
      </c>
      <c r="BJ139" s="102">
        <f t="shared" si="91"/>
        <v>0</v>
      </c>
      <c r="BK139" s="102">
        <f t="shared" si="92"/>
        <v>1</v>
      </c>
      <c r="BL139" s="102">
        <f t="shared" si="93"/>
        <v>0</v>
      </c>
      <c r="BN139" s="102"/>
    </row>
    <row r="140" spans="1:66" x14ac:dyDescent="0.25">
      <c r="A140" s="102" t="s">
        <v>13</v>
      </c>
      <c r="B140" s="102" t="s">
        <v>8</v>
      </c>
      <c r="C140" s="102" t="s">
        <v>8</v>
      </c>
      <c r="D140" s="102" t="s">
        <v>27</v>
      </c>
      <c r="E140" s="102" t="s">
        <v>37</v>
      </c>
      <c r="F140" s="102" t="s">
        <v>354</v>
      </c>
      <c r="G140" s="102">
        <v>7.8410000000000002</v>
      </c>
      <c r="H140" s="102">
        <v>1</v>
      </c>
      <c r="I140" s="102">
        <v>1</v>
      </c>
      <c r="J140" s="167">
        <f>IFERROR(H140*VLOOKUP(A140, 'Advanced Parameters'!$B$7:$G$20, 6, FALSE)*VLOOKUP(A140, 'Growth Parameters'!$B$6:$H$19, 6, FALSE), 0)</f>
        <v>1</v>
      </c>
      <c r="K140" s="167">
        <f>IFERROR(IF('Advanced Parameters'!$C$5="n",'Raw Data'!I140*VLOOKUP(A140,'Advanced Parameters'!$B$7:$G$20,6,FALSE),J140*VLOOKUP(A140,'Advanced Parameters'!$B$7:$G$20,2,FALSE))*VLOOKUP(A140, 'Growth Parameters'!$B$6:$H$19, 6, FALSE), 0)</f>
        <v>1</v>
      </c>
      <c r="L140" s="167">
        <f t="shared" si="63"/>
        <v>0</v>
      </c>
      <c r="M140" s="168">
        <f>IFERROR(IF(G140="NA","NA",IF(G140&gt;'APC Parameters'!$K$6+VLOOKUP('Raw Data'!A140, 'APC Parameters'!$H$7:$L$20, 4, FALSE), 'APC Parameters'!$L$6+VLOOKUP('Raw Data'!A140, 'APC Parameters'!$H$7:$L$20, 5, FALSE), G140*('APC Parameters'!$J$6+VLOOKUP('Raw Data'!A140, 'APC Parameters'!$H$7:$L$20, 3, FALSE))+'APC Parameters'!$I$6+VLOOKUP('Raw Data'!A140, 'APC Parameters'!$H$7:$L$20, 2, FALSE))), 0)</f>
        <v>5000</v>
      </c>
      <c r="N140" s="168">
        <f t="shared" si="64"/>
        <v>5000</v>
      </c>
      <c r="O140" s="168">
        <f>IFERROR(IF(M140="NA",VLOOKUP(D140,'Internal Calculations'!$B$10:$C$11,2,FALSE), M140)*VLOOKUP(A140, 'Growth Parameters'!$B$6:$H$19, 7, FALSE), 0)</f>
        <v>5000</v>
      </c>
      <c r="P140" s="177">
        <f t="shared" si="65"/>
        <v>5000</v>
      </c>
      <c r="Q140" s="178">
        <f>IF('Funding Allocation Parameters'!$C$5="Basic Library Subsidy", MIN(O140*('Funding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MIN($O140*(VLOOKUP(CONCATENATE($A140, 'Funding Allocation Parameters'!$I$5), 'Library Subsidy Complex'!$C$2:$J$55, 2, FALSE)), VLOOKUP(CONCATENATE($A140, 'Funding Allocation Parameters'!$I$5), 'Library Subsidy Complex'!$C$2:$J$55, 4, FALSE)), 0)))))</f>
        <v>1189</v>
      </c>
      <c r="R140" s="178">
        <f>IF('Funding Allocation Parameters'!$C$5="Basic Library Subsidy", 0, IF('Funding Allocation Parameters'!$C$5="Grant funding",MIN(O140*('Funding Allocation Parameters'!$E$5), 'Funding Allocation Parameters'!$G$5), IF('Funding Allocation Parameters'!$C$5="Other author funding", 0, IF('Funding Allocation Parameters'!$C$5="Any discretionary funds (grants if available, other if no grants)", MIN(O140*('Funding Allocation Parameters'!$E$5), 'Funding Allocation Parameters'!$G$5), IF('Funding Allocation Parameters'!$C$5="Complex Library Subsidy", 0, 0)))))</f>
        <v>0</v>
      </c>
      <c r="S140" s="178">
        <f>IF('Funding Allocation Parameters'!$C$5="Basic Library Subsidy", 0, IF('Funding Allocation Parameters'!$C$5="Grant funding", 0, IF('Funding Allocation Parameters'!$C$5="Other author funding",  MIN(O140*('Funding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0" s="178">
        <f>IF('Funding Allocation Parameters'!$C$5="Basic Library Subsidy", MIN(O140*('Funding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MIN($O140*(VLOOKUP(CONCATENATE($A140, 'Funding Allocation Parameters'!$I$5), 'Library Subsidy Complex'!$C$2:$J$55, 6, FALSE)), VLOOKUP(CONCATENATE($A140, 'Funding Allocation Parameters'!$I$5), 'Library Subsidy Complex'!$C$2:$J$55, 8, FALSE)), 0)))))</f>
        <v>1189</v>
      </c>
      <c r="U140" s="178">
        <f>IF('Funding Allocation Parameters'!$C$5="Basic Library Subsidy", 0, IF('Funding Allocation Parameters'!$C$5="Grant funding", 0, IF('Funding Allocation Parameters'!$C$5="Other author funding",  MIN(O140*('Funding Allocation Parameters'!$E$5), 'Funding Allocation Parameters'!$G$5), IF('Funding Allocation Parameters'!$C$5="Any discretionary funds (grants if available, other if no grants)", MIN(O140*('Funding Allocation Parameters'!$E$5), 'Funding Allocation Parameters'!$G$5), IF('Funding Allocation Parameters'!$C$5="Complex Library Subsidy", 0, 0)))))</f>
        <v>0</v>
      </c>
      <c r="V140" s="177">
        <f t="shared" si="66"/>
        <v>3811</v>
      </c>
      <c r="W140" s="177">
        <f t="shared" si="67"/>
        <v>3811</v>
      </c>
      <c r="X140" s="179">
        <f>IF('Funding Allocation Parameters'!$C$6="Basic Library Subsidy", MIN(V140*'Funding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MIN(V140*VLOOKUP(CONCATENATE($A140, 'Funding Allocation Parameters'!$I$6), 'Library Subsidy Complex'!$C$2:$J$55, 2, FALSE), VLOOKUP(CONCATENATE($A140, 'Funding Allocation Parameters'!$I$6), 'Library Subsidy Complex'!$C$2:$J$55, 4, FALSE)), 0)))))</f>
        <v>0</v>
      </c>
      <c r="Y140" s="179">
        <f>IF('Funding Allocation Parameters'!$C$6="Basic Library Subsidy", 0, IF('Funding Allocation Parameters'!$C$6="Grant funding",MIN(V140*'Funding Allocation Parameters'!$E$6, 'Funding Allocation Parameters'!$G$6), IF('Funding Allocation Parameters'!$C$6="Other author funding", 0, IF('Funding Allocation Parameters'!$C$6="Any discretionary funds (grants if available, other if no grants)", MIN(V140*'Funding Allocation Parameters'!$E$6, 'Funding Allocation Parameters'!$G$6), IF('Funding Allocation Parameters'!$C$6="Complex Library Subsidy", 0, 0)))))</f>
        <v>3811</v>
      </c>
      <c r="Z140" s="179">
        <f>IF('Funding Allocation Parameters'!$C$6="Basic Library Subsidy", 0, IF('Funding Allocation Parameters'!$C$6="Grant funding", 0, IF('Funding Allocation Parameters'!$C$6="Other author funding",  MIN(V140*'Funding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0" s="179">
        <f>IF('Funding Allocation Parameters'!$C$6="Basic Library Subsidy", MIN(W140*'Funding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MIN(W140*VLOOKUP(CONCATENATE($A140, 'Funding Allocation Parameters'!$I$6), 'Library Subsidy Complex'!$C$2:$J$55, 6, FALSE), VLOOKUP(CONCATENATE($A140, 'Funding Allocation Parameters'!$I$6), 'Library Subsidy Complex'!$C$2:$J$55, 8, FALSE)), 0)))))</f>
        <v>0</v>
      </c>
      <c r="AB140" s="179">
        <f>IF('Funding Allocation Parameters'!$C$6="Basic Library Subsidy", 0, IF('Funding Allocation Parameters'!$C$6="Grant funding", 0, IF('Funding Allocation Parameters'!$C$6="Other author funding",  MIN(W140*'Funding Allocation Parameters'!$E$6, 'Funding Allocation Parameters'!$G$6), IF('Funding Allocation Parameters'!$C$6="Any discretionary funds (grants if available, other if no grants)", MIN(W140*'Funding Allocation Parameters'!$E$6, 'Funding Allocation Parameters'!$G$6), IF('Funding Allocation Parameters'!$C$6="Complex Library Subsidy", 0, 0)))))</f>
        <v>3811</v>
      </c>
      <c r="AC140" s="177">
        <f t="shared" si="68"/>
        <v>0</v>
      </c>
      <c r="AD140" s="177">
        <f t="shared" si="69"/>
        <v>0</v>
      </c>
      <c r="AE140" s="180">
        <f>IF('Funding Allocation Parameters'!$C$7="Basic Library Subsidy", MIN(AC140*'Funding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MIN(AC140*VLOOKUP(CONCATENATE($A140, 'Funding Allocation Parameters'!$I$7), 'Library Subsidy Complex'!$C$2:$J$55, 2, FALSE), VLOOKUP(CONCATENATE($A140, 'Funding Allocation Parameters'!$I$7), 'Library Subsidy Complex'!$C$2:$J$55, 4, FALSE)), 0)))))</f>
        <v>0</v>
      </c>
      <c r="AF140" s="180">
        <f>IF('Funding Allocation Parameters'!$C$7="Basic Library Subsidy", 0, IF('Funding Allocation Parameters'!$C$7="Grant funding",MIN(AC140*'Funding Allocation Parameters'!$E$7, 'Funding Allocation Parameters'!$G$7), IF('Funding Allocation Parameters'!$C$7="Other author funding", 0, IF('Funding Allocation Parameters'!$C$7="Any discretionary funds (grants if available, other if no grants)", MIN(AC140*'Funding Allocation Parameters'!$E$7, 'Funding Allocation Parameters'!$G$7), IF('Funding Allocation Parameters'!$C$7="Complex Library Subsidy", 0, 0)))))</f>
        <v>0</v>
      </c>
      <c r="AG140" s="180">
        <f>IF('Funding Allocation Parameters'!$C$7="Basic Library Subsidy", 0, IF('Funding Allocation Parameters'!$C$7="Grant funding", 0, IF('Funding Allocation Parameters'!$C$7="Other author funding",  MIN(AC140*'Funding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0" s="180">
        <f>IF('Funding Allocation Parameters'!$C$7="Basic Library Subsidy", MIN(AD140*'Funding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MIN(AD140*VLOOKUP(CONCATENATE($A140, 'Funding Allocation Parameters'!$I$7), 'Library Subsidy Complex'!$C$2:$J$55, 6, FALSE), VLOOKUP(CONCATENATE($A140, 'Funding Allocation Parameters'!$I$7), 'Library Subsidy Complex'!$C$2:$J$55, 8, FALSE)), 0)))))</f>
        <v>0</v>
      </c>
      <c r="AI140" s="180">
        <f>IF('Funding Allocation Parameters'!$C$7="Basic Library Subsidy", 0, IF('Funding Allocation Parameters'!$C$7="Grant funding", 0, IF('Funding Allocation Parameters'!$C$7="Other author funding",  MIN(AD140*'Funding Allocation Parameters'!$E$7, 'Funding Allocation Parameters'!$G$7), IF('Funding Allocation Parameters'!$C$7="Any discretionary funds (grants if available, other if no grants)", MIN(AD140*'Funding Allocation Parameters'!$E$7, 'Funding Allocation Parameters'!$G$7), IF('Funding Allocation Parameters'!$C$7="Complex Library Subsidy", 0, 0)))))</f>
        <v>0</v>
      </c>
      <c r="AJ140" s="177">
        <f t="shared" si="70"/>
        <v>0</v>
      </c>
      <c r="AK140" s="177">
        <f t="shared" si="71"/>
        <v>0</v>
      </c>
      <c r="AL140" s="181">
        <f>IF('Funding Allocation Parameters'!$C$8="Basic Library Subsidy", MIN(AJ140*'Funding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MIN(AJ140*VLOOKUP(CONCATENATE($A140, 'Funding Allocation Parameters'!$I$8), 'Library Subsidy Complex'!$C$2:$J$55, 2, FALSE), VLOOKUP(CONCATENATE($A140, 'Funding Allocation Parameters'!$I$8), 'Library Subsidy Complex'!$C$2:$J$55, 4, FALSE)), 0)))))</f>
        <v>0</v>
      </c>
      <c r="AM140" s="181">
        <f>IF('Funding Allocation Parameters'!$C$8="Basic Library Subsidy", 0, IF('Funding Allocation Parameters'!$C$8="Grant funding",MIN(AJ140*'Funding Allocation Parameters'!$E$8, 'Funding Allocation Parameters'!$G$8), IF('Funding Allocation Parameters'!$C$8="Other author funding", 0, IF('Funding Allocation Parameters'!$C$8="Any discretionary funds (grants if available, other if no grants)", MIN(AJ140*'Funding Allocation Parameters'!$E$8, 'Funding Allocation Parameters'!$G$8), IF('Funding Allocation Parameters'!$C$8="Complex Library Subsidy", 0, 0)))))</f>
        <v>0</v>
      </c>
      <c r="AN140" s="181">
        <f>IF('Funding Allocation Parameters'!$C$8="Basic Library Subsidy", 0, IF('Funding Allocation Parameters'!$C$8="Grant funding", 0, IF('Funding Allocation Parameters'!$C$8="Other author funding",  MIN(AJ140*'Funding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0" s="181">
        <f>IF('Funding Allocation Parameters'!$C$8="Basic Library Subsidy", MIN(AK140*'Funding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MIN(AK140*VLOOKUP(CONCATENATE($A140, 'Funding Allocation Parameters'!$I$8), 'Library Subsidy Complex'!$C$2:$J$55, 6, FALSE), VLOOKUP(CONCATENATE($A140, 'Funding Allocation Parameters'!$I$8), 'Library Subsidy Complex'!$C$2:$J$55, 8, FALSE)), 0)))))</f>
        <v>0</v>
      </c>
      <c r="AP140" s="181">
        <f>IF('Funding Allocation Parameters'!$C$8="Basic Library Subsidy", 0, IF('Funding Allocation Parameters'!$C$8="Grant funding", 0, IF('Funding Allocation Parameters'!$C$8="Other author funding",  MIN(AK140*'Funding Allocation Parameters'!$E$8, 'Funding Allocation Parameters'!$G$8), IF('Funding Allocation Parameters'!$C$8="Any discretionary funds (grants if available, other if no grants)", MIN(AK140*'Funding Allocation Parameters'!$E$8, 'Funding Allocation Parameters'!$G$8), IF('Funding Allocation Parameters'!$C$8="Complex Library Subsidy", 0, 0)))))</f>
        <v>0</v>
      </c>
      <c r="AQ140" s="177">
        <f t="shared" si="72"/>
        <v>0</v>
      </c>
      <c r="AR140" s="177">
        <f t="shared" si="73"/>
        <v>0</v>
      </c>
      <c r="AS140" s="182">
        <f t="shared" si="74"/>
        <v>1189</v>
      </c>
      <c r="AT140" s="182">
        <f t="shared" si="75"/>
        <v>3811</v>
      </c>
      <c r="AU140" s="182">
        <f t="shared" si="76"/>
        <v>0</v>
      </c>
      <c r="AV140" s="182">
        <f t="shared" si="77"/>
        <v>1189</v>
      </c>
      <c r="AW140" s="182">
        <f t="shared" si="78"/>
        <v>3811</v>
      </c>
      <c r="AX140" s="183">
        <f t="shared" si="79"/>
        <v>1189</v>
      </c>
      <c r="AY140" s="183">
        <f t="shared" si="80"/>
        <v>3811</v>
      </c>
      <c r="AZ140" s="183">
        <f t="shared" si="81"/>
        <v>0</v>
      </c>
      <c r="BA140" s="183">
        <f t="shared" si="82"/>
        <v>0</v>
      </c>
      <c r="BB140" s="183">
        <f t="shared" si="83"/>
        <v>0</v>
      </c>
      <c r="BC140" s="184">
        <f t="shared" si="84"/>
        <v>1189</v>
      </c>
      <c r="BD140" s="184">
        <f t="shared" si="85"/>
        <v>0</v>
      </c>
      <c r="BE140" s="184">
        <f t="shared" si="86"/>
        <v>3811</v>
      </c>
      <c r="BF140" s="184">
        <f t="shared" si="87"/>
        <v>0</v>
      </c>
      <c r="BG140" s="102">
        <f t="shared" si="88"/>
        <v>0</v>
      </c>
      <c r="BH140" s="102">
        <f t="shared" si="89"/>
        <v>0</v>
      </c>
      <c r="BI140" s="102">
        <f t="shared" si="90"/>
        <v>0</v>
      </c>
      <c r="BJ140" s="102">
        <f t="shared" si="91"/>
        <v>1</v>
      </c>
      <c r="BK140" s="102">
        <f t="shared" si="92"/>
        <v>0</v>
      </c>
      <c r="BL140" s="102">
        <f t="shared" si="93"/>
        <v>0</v>
      </c>
      <c r="BN140" s="102"/>
    </row>
    <row r="141" spans="1:66" x14ac:dyDescent="0.25">
      <c r="A141" s="102" t="s">
        <v>23</v>
      </c>
      <c r="B141" s="102" t="s">
        <v>15</v>
      </c>
      <c r="C141" s="102" t="s">
        <v>8</v>
      </c>
      <c r="D141" s="102" t="s">
        <v>27</v>
      </c>
      <c r="E141" s="102" t="s">
        <v>355</v>
      </c>
      <c r="F141" s="102" t="s">
        <v>356</v>
      </c>
      <c r="G141" s="102" t="s">
        <v>9</v>
      </c>
      <c r="H141" s="102">
        <v>1</v>
      </c>
      <c r="I141" s="102">
        <v>0</v>
      </c>
      <c r="J141" s="167">
        <f>IFERROR(H141*VLOOKUP(A141, 'Advanced Parameters'!$B$7:$G$20, 6, FALSE)*VLOOKUP(A141, 'Growth Parameters'!$B$6:$H$19, 6, FALSE), 0)</f>
        <v>1</v>
      </c>
      <c r="K141" s="167">
        <f>IFERROR(IF('Advanced Parameters'!$C$5="n",'Raw Data'!I141*VLOOKUP(A141,'Advanced Parameters'!$B$7:$G$20,6,FALSE),J141*VLOOKUP(A141,'Advanced Parameters'!$B$7:$G$20,2,FALSE))*VLOOKUP(A141, 'Growth Parameters'!$B$6:$H$19, 6, FALSE), 0)</f>
        <v>0</v>
      </c>
      <c r="L141" s="167">
        <f t="shared" si="63"/>
        <v>1</v>
      </c>
      <c r="M141" s="168" t="str">
        <f>IFERROR(IF(G141="NA","NA",IF(G141&gt;'APC Parameters'!$K$6+VLOOKUP('Raw Data'!A141, 'APC Parameters'!$H$7:$L$20, 4, FALSE), 'APC Parameters'!$L$6+VLOOKUP('Raw Data'!A141, 'APC Parameters'!$H$7:$L$20, 5, FALSE), G141*('APC Parameters'!$J$6+VLOOKUP('Raw Data'!A141, 'APC Parameters'!$H$7:$L$20, 3, FALSE))+'APC Parameters'!$I$6+VLOOKUP('Raw Data'!A141, 'APC Parameters'!$H$7:$L$20, 2, FALSE))), 0)</f>
        <v>NA</v>
      </c>
      <c r="N141" s="168" t="str">
        <f t="shared" si="64"/>
        <v>NA</v>
      </c>
      <c r="O141" s="168">
        <f>IFERROR(IF(M141="NA",VLOOKUP(D141,'Internal Calculations'!$B$10:$C$11,2,FALSE), M141)*VLOOKUP(A141, 'Growth Parameters'!$B$6:$H$19, 7, FALSE), 0)</f>
        <v>2278.6764150234731</v>
      </c>
      <c r="P141" s="177">
        <f t="shared" si="65"/>
        <v>2278.6764150234731</v>
      </c>
      <c r="Q141" s="178">
        <f>IF('Funding Allocation Parameters'!$C$5="Basic Library Subsidy", MIN(O141*('Funding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MIN($O141*(VLOOKUP(CONCATENATE($A141, 'Funding Allocation Parameters'!$I$5), 'Library Subsidy Complex'!$C$2:$J$55, 2, FALSE)), VLOOKUP(CONCATENATE($A141, 'Funding Allocation Parameters'!$I$5), 'Library Subsidy Complex'!$C$2:$J$55, 4, FALSE)), 0)))))</f>
        <v>1189</v>
      </c>
      <c r="R141" s="178">
        <f>IF('Funding Allocation Parameters'!$C$5="Basic Library Subsidy", 0, IF('Funding Allocation Parameters'!$C$5="Grant funding",MIN(O141*('Funding Allocation Parameters'!$E$5), 'Funding Allocation Parameters'!$G$5), IF('Funding Allocation Parameters'!$C$5="Other author funding", 0, IF('Funding Allocation Parameters'!$C$5="Any discretionary funds (grants if available, other if no grants)", MIN(O141*('Funding Allocation Parameters'!$E$5), 'Funding Allocation Parameters'!$G$5), IF('Funding Allocation Parameters'!$C$5="Complex Library Subsidy", 0, 0)))))</f>
        <v>0</v>
      </c>
      <c r="S141" s="178">
        <f>IF('Funding Allocation Parameters'!$C$5="Basic Library Subsidy", 0, IF('Funding Allocation Parameters'!$C$5="Grant funding", 0, IF('Funding Allocation Parameters'!$C$5="Other author funding",  MIN(O141*('Funding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1" s="178">
        <f>IF('Funding Allocation Parameters'!$C$5="Basic Library Subsidy", MIN(O141*('Funding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MIN($O141*(VLOOKUP(CONCATENATE($A141, 'Funding Allocation Parameters'!$I$5), 'Library Subsidy Complex'!$C$2:$J$55, 6, FALSE)), VLOOKUP(CONCATENATE($A141, 'Funding Allocation Parameters'!$I$5), 'Library Subsidy Complex'!$C$2:$J$55, 8, FALSE)), 0)))))</f>
        <v>1189</v>
      </c>
      <c r="U141" s="178">
        <f>IF('Funding Allocation Parameters'!$C$5="Basic Library Subsidy", 0, IF('Funding Allocation Parameters'!$C$5="Grant funding", 0, IF('Funding Allocation Parameters'!$C$5="Other author funding",  MIN(O141*('Funding Allocation Parameters'!$E$5), 'Funding Allocation Parameters'!$G$5), IF('Funding Allocation Parameters'!$C$5="Any discretionary funds (grants if available, other if no grants)", MIN(O141*('Funding Allocation Parameters'!$E$5), 'Funding Allocation Parameters'!$G$5), IF('Funding Allocation Parameters'!$C$5="Complex Library Subsidy", 0, 0)))))</f>
        <v>0</v>
      </c>
      <c r="V141" s="177">
        <f t="shared" si="66"/>
        <v>1089.6764150234731</v>
      </c>
      <c r="W141" s="177">
        <f t="shared" si="67"/>
        <v>1089.6764150234731</v>
      </c>
      <c r="X141" s="179">
        <f>IF('Funding Allocation Parameters'!$C$6="Basic Library Subsidy", MIN(V141*'Funding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MIN(V141*VLOOKUP(CONCATENATE($A141, 'Funding Allocation Parameters'!$I$6), 'Library Subsidy Complex'!$C$2:$J$55, 2, FALSE), VLOOKUP(CONCATENATE($A141, 'Funding Allocation Parameters'!$I$6), 'Library Subsidy Complex'!$C$2:$J$55, 4, FALSE)), 0)))))</f>
        <v>0</v>
      </c>
      <c r="Y141" s="179">
        <f>IF('Funding Allocation Parameters'!$C$6="Basic Library Subsidy", 0, IF('Funding Allocation Parameters'!$C$6="Grant funding",MIN(V141*'Funding Allocation Parameters'!$E$6, 'Funding Allocation Parameters'!$G$6), IF('Funding Allocation Parameters'!$C$6="Other author funding", 0, IF('Funding Allocation Parameters'!$C$6="Any discretionary funds (grants if available, other if no grants)", MIN(V141*'Funding Allocation Parameters'!$E$6, 'Funding Allocation Parameters'!$G$6), IF('Funding Allocation Parameters'!$C$6="Complex Library Subsidy", 0, 0)))))</f>
        <v>1089.6764150234731</v>
      </c>
      <c r="Z141" s="179">
        <f>IF('Funding Allocation Parameters'!$C$6="Basic Library Subsidy", 0, IF('Funding Allocation Parameters'!$C$6="Grant funding", 0, IF('Funding Allocation Parameters'!$C$6="Other author funding",  MIN(V141*'Funding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1" s="179">
        <f>IF('Funding Allocation Parameters'!$C$6="Basic Library Subsidy", MIN(W141*'Funding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MIN(W141*VLOOKUP(CONCATENATE($A141, 'Funding Allocation Parameters'!$I$6), 'Library Subsidy Complex'!$C$2:$J$55, 6, FALSE), VLOOKUP(CONCATENATE($A141, 'Funding Allocation Parameters'!$I$6), 'Library Subsidy Complex'!$C$2:$J$55, 8, FALSE)), 0)))))</f>
        <v>0</v>
      </c>
      <c r="AB141" s="179">
        <f>IF('Funding Allocation Parameters'!$C$6="Basic Library Subsidy", 0, IF('Funding Allocation Parameters'!$C$6="Grant funding", 0, IF('Funding Allocation Parameters'!$C$6="Other author funding",  MIN(W141*'Funding Allocation Parameters'!$E$6, 'Funding Allocation Parameters'!$G$6), IF('Funding Allocation Parameters'!$C$6="Any discretionary funds (grants if available, other if no grants)", MIN(W141*'Funding Allocation Parameters'!$E$6, 'Funding Allocation Parameters'!$G$6), IF('Funding Allocation Parameters'!$C$6="Complex Library Subsidy", 0, 0)))))</f>
        <v>1089.6764150234731</v>
      </c>
      <c r="AC141" s="177">
        <f t="shared" si="68"/>
        <v>0</v>
      </c>
      <c r="AD141" s="177">
        <f t="shared" si="69"/>
        <v>0</v>
      </c>
      <c r="AE141" s="180">
        <f>IF('Funding Allocation Parameters'!$C$7="Basic Library Subsidy", MIN(AC141*'Funding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MIN(AC141*VLOOKUP(CONCATENATE($A141, 'Funding Allocation Parameters'!$I$7), 'Library Subsidy Complex'!$C$2:$J$55, 2, FALSE), VLOOKUP(CONCATENATE($A141, 'Funding Allocation Parameters'!$I$7), 'Library Subsidy Complex'!$C$2:$J$55, 4, FALSE)), 0)))))</f>
        <v>0</v>
      </c>
      <c r="AF141" s="180">
        <f>IF('Funding Allocation Parameters'!$C$7="Basic Library Subsidy", 0, IF('Funding Allocation Parameters'!$C$7="Grant funding",MIN(AC141*'Funding Allocation Parameters'!$E$7, 'Funding Allocation Parameters'!$G$7), IF('Funding Allocation Parameters'!$C$7="Other author funding", 0, IF('Funding Allocation Parameters'!$C$7="Any discretionary funds (grants if available, other if no grants)", MIN(AC141*'Funding Allocation Parameters'!$E$7, 'Funding Allocation Parameters'!$G$7), IF('Funding Allocation Parameters'!$C$7="Complex Library Subsidy", 0, 0)))))</f>
        <v>0</v>
      </c>
      <c r="AG141" s="180">
        <f>IF('Funding Allocation Parameters'!$C$7="Basic Library Subsidy", 0, IF('Funding Allocation Parameters'!$C$7="Grant funding", 0, IF('Funding Allocation Parameters'!$C$7="Other author funding",  MIN(AC141*'Funding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1" s="180">
        <f>IF('Funding Allocation Parameters'!$C$7="Basic Library Subsidy", MIN(AD141*'Funding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MIN(AD141*VLOOKUP(CONCATENATE($A141, 'Funding Allocation Parameters'!$I$7), 'Library Subsidy Complex'!$C$2:$J$55, 6, FALSE), VLOOKUP(CONCATENATE($A141, 'Funding Allocation Parameters'!$I$7), 'Library Subsidy Complex'!$C$2:$J$55, 8, FALSE)), 0)))))</f>
        <v>0</v>
      </c>
      <c r="AI141" s="180">
        <f>IF('Funding Allocation Parameters'!$C$7="Basic Library Subsidy", 0, IF('Funding Allocation Parameters'!$C$7="Grant funding", 0, IF('Funding Allocation Parameters'!$C$7="Other author funding",  MIN(AD141*'Funding Allocation Parameters'!$E$7, 'Funding Allocation Parameters'!$G$7), IF('Funding Allocation Parameters'!$C$7="Any discretionary funds (grants if available, other if no grants)", MIN(AD141*'Funding Allocation Parameters'!$E$7, 'Funding Allocation Parameters'!$G$7), IF('Funding Allocation Parameters'!$C$7="Complex Library Subsidy", 0, 0)))))</f>
        <v>0</v>
      </c>
      <c r="AJ141" s="177">
        <f t="shared" si="70"/>
        <v>0</v>
      </c>
      <c r="AK141" s="177">
        <f t="shared" si="71"/>
        <v>0</v>
      </c>
      <c r="AL141" s="181">
        <f>IF('Funding Allocation Parameters'!$C$8="Basic Library Subsidy", MIN(AJ141*'Funding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MIN(AJ141*VLOOKUP(CONCATENATE($A141, 'Funding Allocation Parameters'!$I$8), 'Library Subsidy Complex'!$C$2:$J$55, 2, FALSE), VLOOKUP(CONCATENATE($A141, 'Funding Allocation Parameters'!$I$8), 'Library Subsidy Complex'!$C$2:$J$55, 4, FALSE)), 0)))))</f>
        <v>0</v>
      </c>
      <c r="AM141" s="181">
        <f>IF('Funding Allocation Parameters'!$C$8="Basic Library Subsidy", 0, IF('Funding Allocation Parameters'!$C$8="Grant funding",MIN(AJ141*'Funding Allocation Parameters'!$E$8, 'Funding Allocation Parameters'!$G$8), IF('Funding Allocation Parameters'!$C$8="Other author funding", 0, IF('Funding Allocation Parameters'!$C$8="Any discretionary funds (grants if available, other if no grants)", MIN(AJ141*'Funding Allocation Parameters'!$E$8, 'Funding Allocation Parameters'!$G$8), IF('Funding Allocation Parameters'!$C$8="Complex Library Subsidy", 0, 0)))))</f>
        <v>0</v>
      </c>
      <c r="AN141" s="181">
        <f>IF('Funding Allocation Parameters'!$C$8="Basic Library Subsidy", 0, IF('Funding Allocation Parameters'!$C$8="Grant funding", 0, IF('Funding Allocation Parameters'!$C$8="Other author funding",  MIN(AJ141*'Funding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1" s="181">
        <f>IF('Funding Allocation Parameters'!$C$8="Basic Library Subsidy", MIN(AK141*'Funding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MIN(AK141*VLOOKUP(CONCATENATE($A141, 'Funding Allocation Parameters'!$I$8), 'Library Subsidy Complex'!$C$2:$J$55, 6, FALSE), VLOOKUP(CONCATENATE($A141, 'Funding Allocation Parameters'!$I$8), 'Library Subsidy Complex'!$C$2:$J$55, 8, FALSE)), 0)))))</f>
        <v>0</v>
      </c>
      <c r="AP141" s="181">
        <f>IF('Funding Allocation Parameters'!$C$8="Basic Library Subsidy", 0, IF('Funding Allocation Parameters'!$C$8="Grant funding", 0, IF('Funding Allocation Parameters'!$C$8="Other author funding",  MIN(AK141*'Funding Allocation Parameters'!$E$8, 'Funding Allocation Parameters'!$G$8), IF('Funding Allocation Parameters'!$C$8="Any discretionary funds (grants if available, other if no grants)", MIN(AK141*'Funding Allocation Parameters'!$E$8, 'Funding Allocation Parameters'!$G$8), IF('Funding Allocation Parameters'!$C$8="Complex Library Subsidy", 0, 0)))))</f>
        <v>0</v>
      </c>
      <c r="AQ141" s="177">
        <f t="shared" si="72"/>
        <v>0</v>
      </c>
      <c r="AR141" s="177">
        <f t="shared" si="73"/>
        <v>0</v>
      </c>
      <c r="AS141" s="182">
        <f t="shared" si="74"/>
        <v>1189</v>
      </c>
      <c r="AT141" s="182">
        <f t="shared" si="75"/>
        <v>1089.6764150234731</v>
      </c>
      <c r="AU141" s="182">
        <f t="shared" si="76"/>
        <v>0</v>
      </c>
      <c r="AV141" s="182">
        <f t="shared" si="77"/>
        <v>1189</v>
      </c>
      <c r="AW141" s="182">
        <f t="shared" si="78"/>
        <v>1089.6764150234731</v>
      </c>
      <c r="AX141" s="183">
        <f t="shared" si="79"/>
        <v>0</v>
      </c>
      <c r="AY141" s="183">
        <f t="shared" si="80"/>
        <v>0</v>
      </c>
      <c r="AZ141" s="183">
        <f t="shared" si="81"/>
        <v>0</v>
      </c>
      <c r="BA141" s="183">
        <f t="shared" si="82"/>
        <v>1189</v>
      </c>
      <c r="BB141" s="183">
        <f t="shared" si="83"/>
        <v>1089.6764150234731</v>
      </c>
      <c r="BC141" s="184">
        <f t="shared" si="84"/>
        <v>1189</v>
      </c>
      <c r="BD141" s="184">
        <f t="shared" si="85"/>
        <v>0</v>
      </c>
      <c r="BE141" s="184">
        <f t="shared" si="86"/>
        <v>0</v>
      </c>
      <c r="BF141" s="184">
        <f t="shared" si="87"/>
        <v>1089.6764150234731</v>
      </c>
      <c r="BG141" s="102">
        <f t="shared" si="88"/>
        <v>0</v>
      </c>
      <c r="BH141" s="102">
        <f t="shared" si="89"/>
        <v>0</v>
      </c>
      <c r="BI141" s="102">
        <f t="shared" si="90"/>
        <v>0</v>
      </c>
      <c r="BJ141" s="102">
        <f t="shared" si="91"/>
        <v>0</v>
      </c>
      <c r="BK141" s="102">
        <f t="shared" si="92"/>
        <v>1</v>
      </c>
      <c r="BL141" s="102">
        <f t="shared" si="93"/>
        <v>0</v>
      </c>
      <c r="BN141" s="102"/>
    </row>
    <row r="142" spans="1:66" x14ac:dyDescent="0.25">
      <c r="A142" s="102" t="s">
        <v>26</v>
      </c>
      <c r="B142" s="102" t="s">
        <v>8</v>
      </c>
      <c r="C142" s="102" t="s">
        <v>8</v>
      </c>
      <c r="D142" s="102" t="s">
        <v>27</v>
      </c>
      <c r="E142" s="102" t="s">
        <v>357</v>
      </c>
      <c r="F142" s="102" t="s">
        <v>358</v>
      </c>
      <c r="G142" s="102">
        <v>1.742</v>
      </c>
      <c r="H142" s="102">
        <v>1</v>
      </c>
      <c r="I142" s="102">
        <v>0.41699999999999998</v>
      </c>
      <c r="J142" s="167">
        <f>IFERROR(H142*VLOOKUP(A142, 'Advanced Parameters'!$B$7:$G$20, 6, FALSE)*VLOOKUP(A142, 'Growth Parameters'!$B$6:$H$19, 6, FALSE), 0)</f>
        <v>1</v>
      </c>
      <c r="K142" s="167">
        <f>IFERROR(IF('Advanced Parameters'!$C$5="n",'Raw Data'!I142*VLOOKUP(A142,'Advanced Parameters'!$B$7:$G$20,6,FALSE),J142*VLOOKUP(A142,'Advanced Parameters'!$B$7:$G$20,2,FALSE))*VLOOKUP(A142, 'Growth Parameters'!$B$6:$H$19, 6, FALSE), 0)</f>
        <v>0.41699999999999998</v>
      </c>
      <c r="L142" s="167">
        <f t="shared" si="63"/>
        <v>0.58299999999999996</v>
      </c>
      <c r="M142" s="168">
        <f>IFERROR(IF(G142="NA","NA",IF(G142&gt;'APC Parameters'!$K$6+VLOOKUP('Raw Data'!A142, 'APC Parameters'!$H$7:$L$20, 4, FALSE), 'APC Parameters'!$L$6+VLOOKUP('Raw Data'!A142, 'APC Parameters'!$H$7:$L$20, 5, FALSE), G142*('APC Parameters'!$J$6+VLOOKUP('Raw Data'!A142, 'APC Parameters'!$H$7:$L$20, 3, FALSE))+'APC Parameters'!$I$6+VLOOKUP('Raw Data'!A142, 'APC Parameters'!$H$7:$L$20, 2, FALSE))), 0)</f>
        <v>2383.4548</v>
      </c>
      <c r="N142" s="168">
        <f t="shared" si="64"/>
        <v>2383.4548</v>
      </c>
      <c r="O142" s="168">
        <f>IFERROR(IF(M142="NA",VLOOKUP(D142,'Internal Calculations'!$B$10:$C$11,2,FALSE), M142)*VLOOKUP(A142, 'Growth Parameters'!$B$6:$H$19, 7, FALSE), 0)</f>
        <v>2383.4548</v>
      </c>
      <c r="P142" s="177">
        <f t="shared" si="65"/>
        <v>2383.4548</v>
      </c>
      <c r="Q142" s="178">
        <f>IF('Funding Allocation Parameters'!$C$5="Basic Library Subsidy", MIN(O142*('Funding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MIN($O142*(VLOOKUP(CONCATENATE($A142, 'Funding Allocation Parameters'!$I$5), 'Library Subsidy Complex'!$C$2:$J$55, 2, FALSE)), VLOOKUP(CONCATENATE($A142, 'Funding Allocation Parameters'!$I$5), 'Library Subsidy Complex'!$C$2:$J$55, 4, FALSE)), 0)))))</f>
        <v>1189</v>
      </c>
      <c r="R142" s="178">
        <f>IF('Funding Allocation Parameters'!$C$5="Basic Library Subsidy", 0, IF('Funding Allocation Parameters'!$C$5="Grant funding",MIN(O142*('Funding Allocation Parameters'!$E$5), 'Funding Allocation Parameters'!$G$5), IF('Funding Allocation Parameters'!$C$5="Other author funding", 0, IF('Funding Allocation Parameters'!$C$5="Any discretionary funds (grants if available, other if no grants)", MIN(O142*('Funding Allocation Parameters'!$E$5), 'Funding Allocation Parameters'!$G$5), IF('Funding Allocation Parameters'!$C$5="Complex Library Subsidy", 0, 0)))))</f>
        <v>0</v>
      </c>
      <c r="S142" s="178">
        <f>IF('Funding Allocation Parameters'!$C$5="Basic Library Subsidy", 0, IF('Funding Allocation Parameters'!$C$5="Grant funding", 0, IF('Funding Allocation Parameters'!$C$5="Other author funding",  MIN(O142*('Funding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2" s="178">
        <f>IF('Funding Allocation Parameters'!$C$5="Basic Library Subsidy", MIN(O142*('Funding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MIN($O142*(VLOOKUP(CONCATENATE($A142, 'Funding Allocation Parameters'!$I$5), 'Library Subsidy Complex'!$C$2:$J$55, 6, FALSE)), VLOOKUP(CONCATENATE($A142, 'Funding Allocation Parameters'!$I$5), 'Library Subsidy Complex'!$C$2:$J$55, 8, FALSE)), 0)))))</f>
        <v>1189</v>
      </c>
      <c r="U142" s="178">
        <f>IF('Funding Allocation Parameters'!$C$5="Basic Library Subsidy", 0, IF('Funding Allocation Parameters'!$C$5="Grant funding", 0, IF('Funding Allocation Parameters'!$C$5="Other author funding",  MIN(O142*('Funding Allocation Parameters'!$E$5), 'Funding Allocation Parameters'!$G$5), IF('Funding Allocation Parameters'!$C$5="Any discretionary funds (grants if available, other if no grants)", MIN(O142*('Funding Allocation Parameters'!$E$5), 'Funding Allocation Parameters'!$G$5), IF('Funding Allocation Parameters'!$C$5="Complex Library Subsidy", 0, 0)))))</f>
        <v>0</v>
      </c>
      <c r="V142" s="177">
        <f t="shared" si="66"/>
        <v>1194.4548</v>
      </c>
      <c r="W142" s="177">
        <f t="shared" si="67"/>
        <v>1194.4548</v>
      </c>
      <c r="X142" s="179">
        <f>IF('Funding Allocation Parameters'!$C$6="Basic Library Subsidy", MIN(V142*'Funding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MIN(V142*VLOOKUP(CONCATENATE($A142, 'Funding Allocation Parameters'!$I$6), 'Library Subsidy Complex'!$C$2:$J$55, 2, FALSE), VLOOKUP(CONCATENATE($A142, 'Funding Allocation Parameters'!$I$6), 'Library Subsidy Complex'!$C$2:$J$55, 4, FALSE)), 0)))))</f>
        <v>0</v>
      </c>
      <c r="Y142" s="179">
        <f>IF('Funding Allocation Parameters'!$C$6="Basic Library Subsidy", 0, IF('Funding Allocation Parameters'!$C$6="Grant funding",MIN(V142*'Funding Allocation Parameters'!$E$6, 'Funding Allocation Parameters'!$G$6), IF('Funding Allocation Parameters'!$C$6="Other author funding", 0, IF('Funding Allocation Parameters'!$C$6="Any discretionary funds (grants if available, other if no grants)", MIN(V142*'Funding Allocation Parameters'!$E$6, 'Funding Allocation Parameters'!$G$6), IF('Funding Allocation Parameters'!$C$6="Complex Library Subsidy", 0, 0)))))</f>
        <v>1194.4548</v>
      </c>
      <c r="Z142" s="179">
        <f>IF('Funding Allocation Parameters'!$C$6="Basic Library Subsidy", 0, IF('Funding Allocation Parameters'!$C$6="Grant funding", 0, IF('Funding Allocation Parameters'!$C$6="Other author funding",  MIN(V142*'Funding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2" s="179">
        <f>IF('Funding Allocation Parameters'!$C$6="Basic Library Subsidy", MIN(W142*'Funding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MIN(W142*VLOOKUP(CONCATENATE($A142, 'Funding Allocation Parameters'!$I$6), 'Library Subsidy Complex'!$C$2:$J$55, 6, FALSE), VLOOKUP(CONCATENATE($A142, 'Funding Allocation Parameters'!$I$6), 'Library Subsidy Complex'!$C$2:$J$55, 8, FALSE)), 0)))))</f>
        <v>0</v>
      </c>
      <c r="AB142" s="179">
        <f>IF('Funding Allocation Parameters'!$C$6="Basic Library Subsidy", 0, IF('Funding Allocation Parameters'!$C$6="Grant funding", 0, IF('Funding Allocation Parameters'!$C$6="Other author funding",  MIN(W142*'Funding Allocation Parameters'!$E$6, 'Funding Allocation Parameters'!$G$6), IF('Funding Allocation Parameters'!$C$6="Any discretionary funds (grants if available, other if no grants)", MIN(W142*'Funding Allocation Parameters'!$E$6, 'Funding Allocation Parameters'!$G$6), IF('Funding Allocation Parameters'!$C$6="Complex Library Subsidy", 0, 0)))))</f>
        <v>1194.4548</v>
      </c>
      <c r="AC142" s="177">
        <f t="shared" si="68"/>
        <v>0</v>
      </c>
      <c r="AD142" s="177">
        <f t="shared" si="69"/>
        <v>0</v>
      </c>
      <c r="AE142" s="180">
        <f>IF('Funding Allocation Parameters'!$C$7="Basic Library Subsidy", MIN(AC142*'Funding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MIN(AC142*VLOOKUP(CONCATENATE($A142, 'Funding Allocation Parameters'!$I$7), 'Library Subsidy Complex'!$C$2:$J$55, 2, FALSE), VLOOKUP(CONCATENATE($A142, 'Funding Allocation Parameters'!$I$7), 'Library Subsidy Complex'!$C$2:$J$55, 4, FALSE)), 0)))))</f>
        <v>0</v>
      </c>
      <c r="AF142" s="180">
        <f>IF('Funding Allocation Parameters'!$C$7="Basic Library Subsidy", 0, IF('Funding Allocation Parameters'!$C$7="Grant funding",MIN(AC142*'Funding Allocation Parameters'!$E$7, 'Funding Allocation Parameters'!$G$7), IF('Funding Allocation Parameters'!$C$7="Other author funding", 0, IF('Funding Allocation Parameters'!$C$7="Any discretionary funds (grants if available, other if no grants)", MIN(AC142*'Funding Allocation Parameters'!$E$7, 'Funding Allocation Parameters'!$G$7), IF('Funding Allocation Parameters'!$C$7="Complex Library Subsidy", 0, 0)))))</f>
        <v>0</v>
      </c>
      <c r="AG142" s="180">
        <f>IF('Funding Allocation Parameters'!$C$7="Basic Library Subsidy", 0, IF('Funding Allocation Parameters'!$C$7="Grant funding", 0, IF('Funding Allocation Parameters'!$C$7="Other author funding",  MIN(AC142*'Funding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2" s="180">
        <f>IF('Funding Allocation Parameters'!$C$7="Basic Library Subsidy", MIN(AD142*'Funding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MIN(AD142*VLOOKUP(CONCATENATE($A142, 'Funding Allocation Parameters'!$I$7), 'Library Subsidy Complex'!$C$2:$J$55, 6, FALSE), VLOOKUP(CONCATENATE($A142, 'Funding Allocation Parameters'!$I$7), 'Library Subsidy Complex'!$C$2:$J$55, 8, FALSE)), 0)))))</f>
        <v>0</v>
      </c>
      <c r="AI142" s="180">
        <f>IF('Funding Allocation Parameters'!$C$7="Basic Library Subsidy", 0, IF('Funding Allocation Parameters'!$C$7="Grant funding", 0, IF('Funding Allocation Parameters'!$C$7="Other author funding",  MIN(AD142*'Funding Allocation Parameters'!$E$7, 'Funding Allocation Parameters'!$G$7), IF('Funding Allocation Parameters'!$C$7="Any discretionary funds (grants if available, other if no grants)", MIN(AD142*'Funding Allocation Parameters'!$E$7, 'Funding Allocation Parameters'!$G$7), IF('Funding Allocation Parameters'!$C$7="Complex Library Subsidy", 0, 0)))))</f>
        <v>0</v>
      </c>
      <c r="AJ142" s="177">
        <f t="shared" si="70"/>
        <v>0</v>
      </c>
      <c r="AK142" s="177">
        <f t="shared" si="71"/>
        <v>0</v>
      </c>
      <c r="AL142" s="181">
        <f>IF('Funding Allocation Parameters'!$C$8="Basic Library Subsidy", MIN(AJ142*'Funding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MIN(AJ142*VLOOKUP(CONCATENATE($A142, 'Funding Allocation Parameters'!$I$8), 'Library Subsidy Complex'!$C$2:$J$55, 2, FALSE), VLOOKUP(CONCATENATE($A142, 'Funding Allocation Parameters'!$I$8), 'Library Subsidy Complex'!$C$2:$J$55, 4, FALSE)), 0)))))</f>
        <v>0</v>
      </c>
      <c r="AM142" s="181">
        <f>IF('Funding Allocation Parameters'!$C$8="Basic Library Subsidy", 0, IF('Funding Allocation Parameters'!$C$8="Grant funding",MIN(AJ142*'Funding Allocation Parameters'!$E$8, 'Funding Allocation Parameters'!$G$8), IF('Funding Allocation Parameters'!$C$8="Other author funding", 0, IF('Funding Allocation Parameters'!$C$8="Any discretionary funds (grants if available, other if no grants)", MIN(AJ142*'Funding Allocation Parameters'!$E$8, 'Funding Allocation Parameters'!$G$8), IF('Funding Allocation Parameters'!$C$8="Complex Library Subsidy", 0, 0)))))</f>
        <v>0</v>
      </c>
      <c r="AN142" s="181">
        <f>IF('Funding Allocation Parameters'!$C$8="Basic Library Subsidy", 0, IF('Funding Allocation Parameters'!$C$8="Grant funding", 0, IF('Funding Allocation Parameters'!$C$8="Other author funding",  MIN(AJ142*'Funding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2" s="181">
        <f>IF('Funding Allocation Parameters'!$C$8="Basic Library Subsidy", MIN(AK142*'Funding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MIN(AK142*VLOOKUP(CONCATENATE($A142, 'Funding Allocation Parameters'!$I$8), 'Library Subsidy Complex'!$C$2:$J$55, 6, FALSE), VLOOKUP(CONCATENATE($A142, 'Funding Allocation Parameters'!$I$8), 'Library Subsidy Complex'!$C$2:$J$55, 8, FALSE)), 0)))))</f>
        <v>0</v>
      </c>
      <c r="AP142" s="181">
        <f>IF('Funding Allocation Parameters'!$C$8="Basic Library Subsidy", 0, IF('Funding Allocation Parameters'!$C$8="Grant funding", 0, IF('Funding Allocation Parameters'!$C$8="Other author funding",  MIN(AK142*'Funding Allocation Parameters'!$E$8, 'Funding Allocation Parameters'!$G$8), IF('Funding Allocation Parameters'!$C$8="Any discretionary funds (grants if available, other if no grants)", MIN(AK142*'Funding Allocation Parameters'!$E$8, 'Funding Allocation Parameters'!$G$8), IF('Funding Allocation Parameters'!$C$8="Complex Library Subsidy", 0, 0)))))</f>
        <v>0</v>
      </c>
      <c r="AQ142" s="177">
        <f t="shared" si="72"/>
        <v>0</v>
      </c>
      <c r="AR142" s="177">
        <f t="shared" si="73"/>
        <v>0</v>
      </c>
      <c r="AS142" s="182">
        <f t="shared" si="74"/>
        <v>1189</v>
      </c>
      <c r="AT142" s="182">
        <f t="shared" si="75"/>
        <v>1194.4548</v>
      </c>
      <c r="AU142" s="182">
        <f t="shared" si="76"/>
        <v>0</v>
      </c>
      <c r="AV142" s="182">
        <f t="shared" si="77"/>
        <v>1189</v>
      </c>
      <c r="AW142" s="182">
        <f t="shared" si="78"/>
        <v>1194.4548</v>
      </c>
      <c r="AX142" s="183">
        <f t="shared" si="79"/>
        <v>495.81299999999999</v>
      </c>
      <c r="AY142" s="183">
        <f t="shared" si="80"/>
        <v>498.08765159999996</v>
      </c>
      <c r="AZ142" s="183">
        <f t="shared" si="81"/>
        <v>0</v>
      </c>
      <c r="BA142" s="183">
        <f t="shared" si="82"/>
        <v>693.18700000000001</v>
      </c>
      <c r="BB142" s="183">
        <f t="shared" si="83"/>
        <v>696.36714839999991</v>
      </c>
      <c r="BC142" s="184">
        <f t="shared" si="84"/>
        <v>1189</v>
      </c>
      <c r="BD142" s="184">
        <f t="shared" si="85"/>
        <v>0</v>
      </c>
      <c r="BE142" s="184">
        <f t="shared" si="86"/>
        <v>498.08765159999996</v>
      </c>
      <c r="BF142" s="184">
        <f t="shared" si="87"/>
        <v>696.36714839999991</v>
      </c>
      <c r="BG142" s="102">
        <f t="shared" si="88"/>
        <v>0</v>
      </c>
      <c r="BH142" s="102">
        <f t="shared" si="89"/>
        <v>0</v>
      </c>
      <c r="BI142" s="102">
        <f t="shared" si="90"/>
        <v>0</v>
      </c>
      <c r="BJ142" s="102">
        <f t="shared" si="91"/>
        <v>0.41699999999999998</v>
      </c>
      <c r="BK142" s="102">
        <f t="shared" si="92"/>
        <v>0.58299999999999996</v>
      </c>
      <c r="BL142" s="102">
        <f t="shared" si="93"/>
        <v>0</v>
      </c>
      <c r="BN142" s="102"/>
    </row>
    <row r="143" spans="1:66" x14ac:dyDescent="0.25">
      <c r="A143" s="102" t="s">
        <v>24</v>
      </c>
      <c r="B143" s="102" t="s">
        <v>15</v>
      </c>
      <c r="C143" s="102" t="s">
        <v>8</v>
      </c>
      <c r="D143" s="102" t="s">
        <v>27</v>
      </c>
      <c r="E143" s="102" t="s">
        <v>361</v>
      </c>
      <c r="F143" s="102" t="s">
        <v>362</v>
      </c>
      <c r="G143" s="102">
        <v>0.38700000000000001</v>
      </c>
      <c r="H143" s="102">
        <v>1</v>
      </c>
      <c r="I143" s="102">
        <v>0</v>
      </c>
      <c r="J143" s="167">
        <f>IFERROR(H143*VLOOKUP(A143, 'Advanced Parameters'!$B$7:$G$20, 6, FALSE)*VLOOKUP(A143, 'Growth Parameters'!$B$6:$H$19, 6, FALSE), 0)</f>
        <v>1</v>
      </c>
      <c r="K143" s="167">
        <f>IFERROR(IF('Advanced Parameters'!$C$5="n",'Raw Data'!I143*VLOOKUP(A143,'Advanced Parameters'!$B$7:$G$20,6,FALSE),J143*VLOOKUP(A143,'Advanced Parameters'!$B$7:$G$20,2,FALSE))*VLOOKUP(A143, 'Growth Parameters'!$B$6:$H$19, 6, FALSE), 0)</f>
        <v>0</v>
      </c>
      <c r="L143" s="167">
        <f t="shared" si="63"/>
        <v>1</v>
      </c>
      <c r="M143" s="168">
        <f>IFERROR(IF(G143="NA","NA",IF(G143&gt;'APC Parameters'!$K$6+VLOOKUP('Raw Data'!A143, 'APC Parameters'!$H$7:$L$20, 4, FALSE), 'APC Parameters'!$L$6+VLOOKUP('Raw Data'!A143, 'APC Parameters'!$H$7:$L$20, 5, FALSE), G143*('APC Parameters'!$J$6+VLOOKUP('Raw Data'!A143, 'APC Parameters'!$H$7:$L$20, 3, FALSE))+'APC Parameters'!$I$6+VLOOKUP('Raw Data'!A143, 'APC Parameters'!$H$7:$L$20, 2, FALSE))), 0)</f>
        <v>1422.2178000000001</v>
      </c>
      <c r="N143" s="168">
        <f t="shared" si="64"/>
        <v>1422.2178000000001</v>
      </c>
      <c r="O143" s="168">
        <f>IFERROR(IF(M143="NA",VLOOKUP(D143,'Internal Calculations'!$B$10:$C$11,2,FALSE), M143)*VLOOKUP(A143, 'Growth Parameters'!$B$6:$H$19, 7, FALSE), 0)</f>
        <v>1422.2178000000001</v>
      </c>
      <c r="P143" s="177">
        <f t="shared" si="65"/>
        <v>1422.2178000000001</v>
      </c>
      <c r="Q143" s="178">
        <f>IF('Funding Allocation Parameters'!$C$5="Basic Library Subsidy", MIN(O143*('Funding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MIN($O143*(VLOOKUP(CONCATENATE($A143, 'Funding Allocation Parameters'!$I$5), 'Library Subsidy Complex'!$C$2:$J$55, 2, FALSE)), VLOOKUP(CONCATENATE($A143, 'Funding Allocation Parameters'!$I$5), 'Library Subsidy Complex'!$C$2:$J$55, 4, FALSE)), 0)))))</f>
        <v>1189</v>
      </c>
      <c r="R143" s="178">
        <f>IF('Funding Allocation Parameters'!$C$5="Basic Library Subsidy", 0, IF('Funding Allocation Parameters'!$C$5="Grant funding",MIN(O143*('Funding Allocation Parameters'!$E$5), 'Funding Allocation Parameters'!$G$5), IF('Funding Allocation Parameters'!$C$5="Other author funding", 0, IF('Funding Allocation Parameters'!$C$5="Any discretionary funds (grants if available, other if no grants)", MIN(O143*('Funding Allocation Parameters'!$E$5), 'Funding Allocation Parameters'!$G$5), IF('Funding Allocation Parameters'!$C$5="Complex Library Subsidy", 0, 0)))))</f>
        <v>0</v>
      </c>
      <c r="S143" s="178">
        <f>IF('Funding Allocation Parameters'!$C$5="Basic Library Subsidy", 0, IF('Funding Allocation Parameters'!$C$5="Grant funding", 0, IF('Funding Allocation Parameters'!$C$5="Other author funding",  MIN(O143*('Funding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3" s="178">
        <f>IF('Funding Allocation Parameters'!$C$5="Basic Library Subsidy", MIN(O143*('Funding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MIN($O143*(VLOOKUP(CONCATENATE($A143, 'Funding Allocation Parameters'!$I$5), 'Library Subsidy Complex'!$C$2:$J$55, 6, FALSE)), VLOOKUP(CONCATENATE($A143, 'Funding Allocation Parameters'!$I$5), 'Library Subsidy Complex'!$C$2:$J$55, 8, FALSE)), 0)))))</f>
        <v>1189</v>
      </c>
      <c r="U143" s="178">
        <f>IF('Funding Allocation Parameters'!$C$5="Basic Library Subsidy", 0, IF('Funding Allocation Parameters'!$C$5="Grant funding", 0, IF('Funding Allocation Parameters'!$C$5="Other author funding",  MIN(O143*('Funding Allocation Parameters'!$E$5), 'Funding Allocation Parameters'!$G$5), IF('Funding Allocation Parameters'!$C$5="Any discretionary funds (grants if available, other if no grants)", MIN(O143*('Funding Allocation Parameters'!$E$5), 'Funding Allocation Parameters'!$G$5), IF('Funding Allocation Parameters'!$C$5="Complex Library Subsidy", 0, 0)))))</f>
        <v>0</v>
      </c>
      <c r="V143" s="177">
        <f t="shared" si="66"/>
        <v>233.21780000000012</v>
      </c>
      <c r="W143" s="177">
        <f t="shared" si="67"/>
        <v>233.21780000000012</v>
      </c>
      <c r="X143" s="179">
        <f>IF('Funding Allocation Parameters'!$C$6="Basic Library Subsidy", MIN(V143*'Funding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MIN(V143*VLOOKUP(CONCATENATE($A143, 'Funding Allocation Parameters'!$I$6), 'Library Subsidy Complex'!$C$2:$J$55, 2, FALSE), VLOOKUP(CONCATENATE($A143, 'Funding Allocation Parameters'!$I$6), 'Library Subsidy Complex'!$C$2:$J$55, 4, FALSE)), 0)))))</f>
        <v>0</v>
      </c>
      <c r="Y143" s="179">
        <f>IF('Funding Allocation Parameters'!$C$6="Basic Library Subsidy", 0, IF('Funding Allocation Parameters'!$C$6="Grant funding",MIN(V143*'Funding Allocation Parameters'!$E$6, 'Funding Allocation Parameters'!$G$6), IF('Funding Allocation Parameters'!$C$6="Other author funding", 0, IF('Funding Allocation Parameters'!$C$6="Any discretionary funds (grants if available, other if no grants)", MIN(V143*'Funding Allocation Parameters'!$E$6, 'Funding Allocation Parameters'!$G$6), IF('Funding Allocation Parameters'!$C$6="Complex Library Subsidy", 0, 0)))))</f>
        <v>233.21780000000012</v>
      </c>
      <c r="Z143" s="179">
        <f>IF('Funding Allocation Parameters'!$C$6="Basic Library Subsidy", 0, IF('Funding Allocation Parameters'!$C$6="Grant funding", 0, IF('Funding Allocation Parameters'!$C$6="Other author funding",  MIN(V143*'Funding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3" s="179">
        <f>IF('Funding Allocation Parameters'!$C$6="Basic Library Subsidy", MIN(W143*'Funding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MIN(W143*VLOOKUP(CONCATENATE($A143, 'Funding Allocation Parameters'!$I$6), 'Library Subsidy Complex'!$C$2:$J$55, 6, FALSE), VLOOKUP(CONCATENATE($A143, 'Funding Allocation Parameters'!$I$6), 'Library Subsidy Complex'!$C$2:$J$55, 8, FALSE)), 0)))))</f>
        <v>0</v>
      </c>
      <c r="AB143" s="179">
        <f>IF('Funding Allocation Parameters'!$C$6="Basic Library Subsidy", 0, IF('Funding Allocation Parameters'!$C$6="Grant funding", 0, IF('Funding Allocation Parameters'!$C$6="Other author funding",  MIN(W143*'Funding Allocation Parameters'!$E$6, 'Funding Allocation Parameters'!$G$6), IF('Funding Allocation Parameters'!$C$6="Any discretionary funds (grants if available, other if no grants)", MIN(W143*'Funding Allocation Parameters'!$E$6, 'Funding Allocation Parameters'!$G$6), IF('Funding Allocation Parameters'!$C$6="Complex Library Subsidy", 0, 0)))))</f>
        <v>233.21780000000012</v>
      </c>
      <c r="AC143" s="177">
        <f t="shared" si="68"/>
        <v>0</v>
      </c>
      <c r="AD143" s="177">
        <f t="shared" si="69"/>
        <v>0</v>
      </c>
      <c r="AE143" s="180">
        <f>IF('Funding Allocation Parameters'!$C$7="Basic Library Subsidy", MIN(AC143*'Funding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MIN(AC143*VLOOKUP(CONCATENATE($A143, 'Funding Allocation Parameters'!$I$7), 'Library Subsidy Complex'!$C$2:$J$55, 2, FALSE), VLOOKUP(CONCATENATE($A143, 'Funding Allocation Parameters'!$I$7), 'Library Subsidy Complex'!$C$2:$J$55, 4, FALSE)), 0)))))</f>
        <v>0</v>
      </c>
      <c r="AF143" s="180">
        <f>IF('Funding Allocation Parameters'!$C$7="Basic Library Subsidy", 0, IF('Funding Allocation Parameters'!$C$7="Grant funding",MIN(AC143*'Funding Allocation Parameters'!$E$7, 'Funding Allocation Parameters'!$G$7), IF('Funding Allocation Parameters'!$C$7="Other author funding", 0, IF('Funding Allocation Parameters'!$C$7="Any discretionary funds (grants if available, other if no grants)", MIN(AC143*'Funding Allocation Parameters'!$E$7, 'Funding Allocation Parameters'!$G$7), IF('Funding Allocation Parameters'!$C$7="Complex Library Subsidy", 0, 0)))))</f>
        <v>0</v>
      </c>
      <c r="AG143" s="180">
        <f>IF('Funding Allocation Parameters'!$C$7="Basic Library Subsidy", 0, IF('Funding Allocation Parameters'!$C$7="Grant funding", 0, IF('Funding Allocation Parameters'!$C$7="Other author funding",  MIN(AC143*'Funding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3" s="180">
        <f>IF('Funding Allocation Parameters'!$C$7="Basic Library Subsidy", MIN(AD143*'Funding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MIN(AD143*VLOOKUP(CONCATENATE($A143, 'Funding Allocation Parameters'!$I$7), 'Library Subsidy Complex'!$C$2:$J$55, 6, FALSE), VLOOKUP(CONCATENATE($A143, 'Funding Allocation Parameters'!$I$7), 'Library Subsidy Complex'!$C$2:$J$55, 8, FALSE)), 0)))))</f>
        <v>0</v>
      </c>
      <c r="AI143" s="180">
        <f>IF('Funding Allocation Parameters'!$C$7="Basic Library Subsidy", 0, IF('Funding Allocation Parameters'!$C$7="Grant funding", 0, IF('Funding Allocation Parameters'!$C$7="Other author funding",  MIN(AD143*'Funding Allocation Parameters'!$E$7, 'Funding Allocation Parameters'!$G$7), IF('Funding Allocation Parameters'!$C$7="Any discretionary funds (grants if available, other if no grants)", MIN(AD143*'Funding Allocation Parameters'!$E$7, 'Funding Allocation Parameters'!$G$7), IF('Funding Allocation Parameters'!$C$7="Complex Library Subsidy", 0, 0)))))</f>
        <v>0</v>
      </c>
      <c r="AJ143" s="177">
        <f t="shared" si="70"/>
        <v>0</v>
      </c>
      <c r="AK143" s="177">
        <f t="shared" si="71"/>
        <v>0</v>
      </c>
      <c r="AL143" s="181">
        <f>IF('Funding Allocation Parameters'!$C$8="Basic Library Subsidy", MIN(AJ143*'Funding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MIN(AJ143*VLOOKUP(CONCATENATE($A143, 'Funding Allocation Parameters'!$I$8), 'Library Subsidy Complex'!$C$2:$J$55, 2, FALSE), VLOOKUP(CONCATENATE($A143, 'Funding Allocation Parameters'!$I$8), 'Library Subsidy Complex'!$C$2:$J$55, 4, FALSE)), 0)))))</f>
        <v>0</v>
      </c>
      <c r="AM143" s="181">
        <f>IF('Funding Allocation Parameters'!$C$8="Basic Library Subsidy", 0, IF('Funding Allocation Parameters'!$C$8="Grant funding",MIN(AJ143*'Funding Allocation Parameters'!$E$8, 'Funding Allocation Parameters'!$G$8), IF('Funding Allocation Parameters'!$C$8="Other author funding", 0, IF('Funding Allocation Parameters'!$C$8="Any discretionary funds (grants if available, other if no grants)", MIN(AJ143*'Funding Allocation Parameters'!$E$8, 'Funding Allocation Parameters'!$G$8), IF('Funding Allocation Parameters'!$C$8="Complex Library Subsidy", 0, 0)))))</f>
        <v>0</v>
      </c>
      <c r="AN143" s="181">
        <f>IF('Funding Allocation Parameters'!$C$8="Basic Library Subsidy", 0, IF('Funding Allocation Parameters'!$C$8="Grant funding", 0, IF('Funding Allocation Parameters'!$C$8="Other author funding",  MIN(AJ143*'Funding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3" s="181">
        <f>IF('Funding Allocation Parameters'!$C$8="Basic Library Subsidy", MIN(AK143*'Funding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MIN(AK143*VLOOKUP(CONCATENATE($A143, 'Funding Allocation Parameters'!$I$8), 'Library Subsidy Complex'!$C$2:$J$55, 6, FALSE), VLOOKUP(CONCATENATE($A143, 'Funding Allocation Parameters'!$I$8), 'Library Subsidy Complex'!$C$2:$J$55, 8, FALSE)), 0)))))</f>
        <v>0</v>
      </c>
      <c r="AP143" s="181">
        <f>IF('Funding Allocation Parameters'!$C$8="Basic Library Subsidy", 0, IF('Funding Allocation Parameters'!$C$8="Grant funding", 0, IF('Funding Allocation Parameters'!$C$8="Other author funding",  MIN(AK143*'Funding Allocation Parameters'!$E$8, 'Funding Allocation Parameters'!$G$8), IF('Funding Allocation Parameters'!$C$8="Any discretionary funds (grants if available, other if no grants)", MIN(AK143*'Funding Allocation Parameters'!$E$8, 'Funding Allocation Parameters'!$G$8), IF('Funding Allocation Parameters'!$C$8="Complex Library Subsidy", 0, 0)))))</f>
        <v>0</v>
      </c>
      <c r="AQ143" s="177">
        <f t="shared" si="72"/>
        <v>0</v>
      </c>
      <c r="AR143" s="177">
        <f t="shared" si="73"/>
        <v>0</v>
      </c>
      <c r="AS143" s="182">
        <f t="shared" si="74"/>
        <v>1189</v>
      </c>
      <c r="AT143" s="182">
        <f t="shared" si="75"/>
        <v>233.21780000000012</v>
      </c>
      <c r="AU143" s="182">
        <f t="shared" si="76"/>
        <v>0</v>
      </c>
      <c r="AV143" s="182">
        <f t="shared" si="77"/>
        <v>1189</v>
      </c>
      <c r="AW143" s="182">
        <f t="shared" si="78"/>
        <v>233.21780000000012</v>
      </c>
      <c r="AX143" s="183">
        <f t="shared" si="79"/>
        <v>0</v>
      </c>
      <c r="AY143" s="183">
        <f t="shared" si="80"/>
        <v>0</v>
      </c>
      <c r="AZ143" s="183">
        <f t="shared" si="81"/>
        <v>0</v>
      </c>
      <c r="BA143" s="183">
        <f t="shared" si="82"/>
        <v>1189</v>
      </c>
      <c r="BB143" s="183">
        <f t="shared" si="83"/>
        <v>233.21780000000012</v>
      </c>
      <c r="BC143" s="184">
        <f t="shared" si="84"/>
        <v>1189</v>
      </c>
      <c r="BD143" s="184">
        <f t="shared" si="85"/>
        <v>0</v>
      </c>
      <c r="BE143" s="184">
        <f t="shared" si="86"/>
        <v>0</v>
      </c>
      <c r="BF143" s="184">
        <f t="shared" si="87"/>
        <v>233.21780000000012</v>
      </c>
      <c r="BG143" s="102">
        <f t="shared" si="88"/>
        <v>0</v>
      </c>
      <c r="BH143" s="102">
        <f t="shared" si="89"/>
        <v>0</v>
      </c>
      <c r="BI143" s="102">
        <f t="shared" si="90"/>
        <v>0</v>
      </c>
      <c r="BJ143" s="102">
        <f t="shared" si="91"/>
        <v>0</v>
      </c>
      <c r="BK143" s="102">
        <f t="shared" si="92"/>
        <v>1</v>
      </c>
      <c r="BL143" s="102">
        <f t="shared" si="93"/>
        <v>0</v>
      </c>
      <c r="BN143" s="102"/>
    </row>
    <row r="144" spans="1:66" x14ac:dyDescent="0.25">
      <c r="A144" s="102" t="s">
        <v>17</v>
      </c>
      <c r="B144" s="102" t="s">
        <v>8</v>
      </c>
      <c r="C144" s="102" t="s">
        <v>8</v>
      </c>
      <c r="D144" s="102" t="s">
        <v>27</v>
      </c>
      <c r="E144" s="102" t="s">
        <v>364</v>
      </c>
      <c r="F144" s="102" t="s">
        <v>365</v>
      </c>
      <c r="G144" s="102">
        <v>0.43</v>
      </c>
      <c r="H144" s="102">
        <v>1</v>
      </c>
      <c r="I144" s="102">
        <v>1</v>
      </c>
      <c r="J144" s="167">
        <f>IFERROR(H144*VLOOKUP(A144, 'Advanced Parameters'!$B$7:$G$20, 6, FALSE)*VLOOKUP(A144, 'Growth Parameters'!$B$6:$H$19, 6, FALSE), 0)</f>
        <v>1</v>
      </c>
      <c r="K144" s="167">
        <f>IFERROR(IF('Advanced Parameters'!$C$5="n",'Raw Data'!I144*VLOOKUP(A144,'Advanced Parameters'!$B$7:$G$20,6,FALSE),J144*VLOOKUP(A144,'Advanced Parameters'!$B$7:$G$20,2,FALSE))*VLOOKUP(A144, 'Growth Parameters'!$B$6:$H$19, 6, FALSE), 0)</f>
        <v>1</v>
      </c>
      <c r="L144" s="167">
        <f t="shared" si="63"/>
        <v>0</v>
      </c>
      <c r="M144" s="168">
        <f>IFERROR(IF(G144="NA","NA",IF(G144&gt;'APC Parameters'!$K$6+VLOOKUP('Raw Data'!A144, 'APC Parameters'!$H$7:$L$20, 4, FALSE), 'APC Parameters'!$L$6+VLOOKUP('Raw Data'!A144, 'APC Parameters'!$H$7:$L$20, 5, FALSE), G144*('APC Parameters'!$J$6+VLOOKUP('Raw Data'!A144, 'APC Parameters'!$H$7:$L$20, 3, FALSE))+'APC Parameters'!$I$6+VLOOKUP('Raw Data'!A144, 'APC Parameters'!$H$7:$L$20, 2, FALSE))), 0)</f>
        <v>1452.722</v>
      </c>
      <c r="N144" s="168">
        <f t="shared" si="64"/>
        <v>1452.722</v>
      </c>
      <c r="O144" s="168">
        <f>IFERROR(IF(M144="NA",VLOOKUP(D144,'Internal Calculations'!$B$10:$C$11,2,FALSE), M144)*VLOOKUP(A144, 'Growth Parameters'!$B$6:$H$19, 7, FALSE), 0)</f>
        <v>1452.722</v>
      </c>
      <c r="P144" s="177">
        <f t="shared" si="65"/>
        <v>1452.722</v>
      </c>
      <c r="Q144" s="178">
        <f>IF('Funding Allocation Parameters'!$C$5="Basic Library Subsidy", MIN(O144*('Funding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MIN($O144*(VLOOKUP(CONCATENATE($A144, 'Funding Allocation Parameters'!$I$5), 'Library Subsidy Complex'!$C$2:$J$55, 2, FALSE)), VLOOKUP(CONCATENATE($A144, 'Funding Allocation Parameters'!$I$5), 'Library Subsidy Complex'!$C$2:$J$55, 4, FALSE)), 0)))))</f>
        <v>1189</v>
      </c>
      <c r="R144" s="178">
        <f>IF('Funding Allocation Parameters'!$C$5="Basic Library Subsidy", 0, IF('Funding Allocation Parameters'!$C$5="Grant funding",MIN(O144*('Funding Allocation Parameters'!$E$5), 'Funding Allocation Parameters'!$G$5), IF('Funding Allocation Parameters'!$C$5="Other author funding", 0, IF('Funding Allocation Parameters'!$C$5="Any discretionary funds (grants if available, other if no grants)", MIN(O144*('Funding Allocation Parameters'!$E$5), 'Funding Allocation Parameters'!$G$5), IF('Funding Allocation Parameters'!$C$5="Complex Library Subsidy", 0, 0)))))</f>
        <v>0</v>
      </c>
      <c r="S144" s="178">
        <f>IF('Funding Allocation Parameters'!$C$5="Basic Library Subsidy", 0, IF('Funding Allocation Parameters'!$C$5="Grant funding", 0, IF('Funding Allocation Parameters'!$C$5="Other author funding",  MIN(O144*('Funding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4" s="178">
        <f>IF('Funding Allocation Parameters'!$C$5="Basic Library Subsidy", MIN(O144*('Funding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MIN($O144*(VLOOKUP(CONCATENATE($A144, 'Funding Allocation Parameters'!$I$5), 'Library Subsidy Complex'!$C$2:$J$55, 6, FALSE)), VLOOKUP(CONCATENATE($A144, 'Funding Allocation Parameters'!$I$5), 'Library Subsidy Complex'!$C$2:$J$55, 8, FALSE)), 0)))))</f>
        <v>1189</v>
      </c>
      <c r="U144" s="178">
        <f>IF('Funding Allocation Parameters'!$C$5="Basic Library Subsidy", 0, IF('Funding Allocation Parameters'!$C$5="Grant funding", 0, IF('Funding Allocation Parameters'!$C$5="Other author funding",  MIN(O144*('Funding Allocation Parameters'!$E$5), 'Funding Allocation Parameters'!$G$5), IF('Funding Allocation Parameters'!$C$5="Any discretionary funds (grants if available, other if no grants)", MIN(O144*('Funding Allocation Parameters'!$E$5), 'Funding Allocation Parameters'!$G$5), IF('Funding Allocation Parameters'!$C$5="Complex Library Subsidy", 0, 0)))))</f>
        <v>0</v>
      </c>
      <c r="V144" s="177">
        <f t="shared" si="66"/>
        <v>263.72199999999998</v>
      </c>
      <c r="W144" s="177">
        <f t="shared" si="67"/>
        <v>263.72199999999998</v>
      </c>
      <c r="X144" s="179">
        <f>IF('Funding Allocation Parameters'!$C$6="Basic Library Subsidy", MIN(V144*'Funding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MIN(V144*VLOOKUP(CONCATENATE($A144, 'Funding Allocation Parameters'!$I$6), 'Library Subsidy Complex'!$C$2:$J$55, 2, FALSE), VLOOKUP(CONCATENATE($A144, 'Funding Allocation Parameters'!$I$6), 'Library Subsidy Complex'!$C$2:$J$55, 4, FALSE)), 0)))))</f>
        <v>0</v>
      </c>
      <c r="Y144" s="179">
        <f>IF('Funding Allocation Parameters'!$C$6="Basic Library Subsidy", 0, IF('Funding Allocation Parameters'!$C$6="Grant funding",MIN(V144*'Funding Allocation Parameters'!$E$6, 'Funding Allocation Parameters'!$G$6), IF('Funding Allocation Parameters'!$C$6="Other author funding", 0, IF('Funding Allocation Parameters'!$C$6="Any discretionary funds (grants if available, other if no grants)", MIN(V144*'Funding Allocation Parameters'!$E$6, 'Funding Allocation Parameters'!$G$6), IF('Funding Allocation Parameters'!$C$6="Complex Library Subsidy", 0, 0)))))</f>
        <v>263.72199999999998</v>
      </c>
      <c r="Z144" s="179">
        <f>IF('Funding Allocation Parameters'!$C$6="Basic Library Subsidy", 0, IF('Funding Allocation Parameters'!$C$6="Grant funding", 0, IF('Funding Allocation Parameters'!$C$6="Other author funding",  MIN(V144*'Funding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4" s="179">
        <f>IF('Funding Allocation Parameters'!$C$6="Basic Library Subsidy", MIN(W144*'Funding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MIN(W144*VLOOKUP(CONCATENATE($A144, 'Funding Allocation Parameters'!$I$6), 'Library Subsidy Complex'!$C$2:$J$55, 6, FALSE), VLOOKUP(CONCATENATE($A144, 'Funding Allocation Parameters'!$I$6), 'Library Subsidy Complex'!$C$2:$J$55, 8, FALSE)), 0)))))</f>
        <v>0</v>
      </c>
      <c r="AB144" s="179">
        <f>IF('Funding Allocation Parameters'!$C$6="Basic Library Subsidy", 0, IF('Funding Allocation Parameters'!$C$6="Grant funding", 0, IF('Funding Allocation Parameters'!$C$6="Other author funding",  MIN(W144*'Funding Allocation Parameters'!$E$6, 'Funding Allocation Parameters'!$G$6), IF('Funding Allocation Parameters'!$C$6="Any discretionary funds (grants if available, other if no grants)", MIN(W144*'Funding Allocation Parameters'!$E$6, 'Funding Allocation Parameters'!$G$6), IF('Funding Allocation Parameters'!$C$6="Complex Library Subsidy", 0, 0)))))</f>
        <v>263.72199999999998</v>
      </c>
      <c r="AC144" s="177">
        <f t="shared" si="68"/>
        <v>0</v>
      </c>
      <c r="AD144" s="177">
        <f t="shared" si="69"/>
        <v>0</v>
      </c>
      <c r="AE144" s="180">
        <f>IF('Funding Allocation Parameters'!$C$7="Basic Library Subsidy", MIN(AC144*'Funding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MIN(AC144*VLOOKUP(CONCATENATE($A144, 'Funding Allocation Parameters'!$I$7), 'Library Subsidy Complex'!$C$2:$J$55, 2, FALSE), VLOOKUP(CONCATENATE($A144, 'Funding Allocation Parameters'!$I$7), 'Library Subsidy Complex'!$C$2:$J$55, 4, FALSE)), 0)))))</f>
        <v>0</v>
      </c>
      <c r="AF144" s="180">
        <f>IF('Funding Allocation Parameters'!$C$7="Basic Library Subsidy", 0, IF('Funding Allocation Parameters'!$C$7="Grant funding",MIN(AC144*'Funding Allocation Parameters'!$E$7, 'Funding Allocation Parameters'!$G$7), IF('Funding Allocation Parameters'!$C$7="Other author funding", 0, IF('Funding Allocation Parameters'!$C$7="Any discretionary funds (grants if available, other if no grants)", MIN(AC144*'Funding Allocation Parameters'!$E$7, 'Funding Allocation Parameters'!$G$7), IF('Funding Allocation Parameters'!$C$7="Complex Library Subsidy", 0, 0)))))</f>
        <v>0</v>
      </c>
      <c r="AG144" s="180">
        <f>IF('Funding Allocation Parameters'!$C$7="Basic Library Subsidy", 0, IF('Funding Allocation Parameters'!$C$7="Grant funding", 0, IF('Funding Allocation Parameters'!$C$7="Other author funding",  MIN(AC144*'Funding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4" s="180">
        <f>IF('Funding Allocation Parameters'!$C$7="Basic Library Subsidy", MIN(AD144*'Funding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MIN(AD144*VLOOKUP(CONCATENATE($A144, 'Funding Allocation Parameters'!$I$7), 'Library Subsidy Complex'!$C$2:$J$55, 6, FALSE), VLOOKUP(CONCATENATE($A144, 'Funding Allocation Parameters'!$I$7), 'Library Subsidy Complex'!$C$2:$J$55, 8, FALSE)), 0)))))</f>
        <v>0</v>
      </c>
      <c r="AI144" s="180">
        <f>IF('Funding Allocation Parameters'!$C$7="Basic Library Subsidy", 0, IF('Funding Allocation Parameters'!$C$7="Grant funding", 0, IF('Funding Allocation Parameters'!$C$7="Other author funding",  MIN(AD144*'Funding Allocation Parameters'!$E$7, 'Funding Allocation Parameters'!$G$7), IF('Funding Allocation Parameters'!$C$7="Any discretionary funds (grants if available, other if no grants)", MIN(AD144*'Funding Allocation Parameters'!$E$7, 'Funding Allocation Parameters'!$G$7), IF('Funding Allocation Parameters'!$C$7="Complex Library Subsidy", 0, 0)))))</f>
        <v>0</v>
      </c>
      <c r="AJ144" s="177">
        <f t="shared" si="70"/>
        <v>0</v>
      </c>
      <c r="AK144" s="177">
        <f t="shared" si="71"/>
        <v>0</v>
      </c>
      <c r="AL144" s="181">
        <f>IF('Funding Allocation Parameters'!$C$8="Basic Library Subsidy", MIN(AJ144*'Funding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MIN(AJ144*VLOOKUP(CONCATENATE($A144, 'Funding Allocation Parameters'!$I$8), 'Library Subsidy Complex'!$C$2:$J$55, 2, FALSE), VLOOKUP(CONCATENATE($A144, 'Funding Allocation Parameters'!$I$8), 'Library Subsidy Complex'!$C$2:$J$55, 4, FALSE)), 0)))))</f>
        <v>0</v>
      </c>
      <c r="AM144" s="181">
        <f>IF('Funding Allocation Parameters'!$C$8="Basic Library Subsidy", 0, IF('Funding Allocation Parameters'!$C$8="Grant funding",MIN(AJ144*'Funding Allocation Parameters'!$E$8, 'Funding Allocation Parameters'!$G$8), IF('Funding Allocation Parameters'!$C$8="Other author funding", 0, IF('Funding Allocation Parameters'!$C$8="Any discretionary funds (grants if available, other if no grants)", MIN(AJ144*'Funding Allocation Parameters'!$E$8, 'Funding Allocation Parameters'!$G$8), IF('Funding Allocation Parameters'!$C$8="Complex Library Subsidy", 0, 0)))))</f>
        <v>0</v>
      </c>
      <c r="AN144" s="181">
        <f>IF('Funding Allocation Parameters'!$C$8="Basic Library Subsidy", 0, IF('Funding Allocation Parameters'!$C$8="Grant funding", 0, IF('Funding Allocation Parameters'!$C$8="Other author funding",  MIN(AJ144*'Funding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4" s="181">
        <f>IF('Funding Allocation Parameters'!$C$8="Basic Library Subsidy", MIN(AK144*'Funding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MIN(AK144*VLOOKUP(CONCATENATE($A144, 'Funding Allocation Parameters'!$I$8), 'Library Subsidy Complex'!$C$2:$J$55, 6, FALSE), VLOOKUP(CONCATENATE($A144, 'Funding Allocation Parameters'!$I$8), 'Library Subsidy Complex'!$C$2:$J$55, 8, FALSE)), 0)))))</f>
        <v>0</v>
      </c>
      <c r="AP144" s="181">
        <f>IF('Funding Allocation Parameters'!$C$8="Basic Library Subsidy", 0, IF('Funding Allocation Parameters'!$C$8="Grant funding", 0, IF('Funding Allocation Parameters'!$C$8="Other author funding",  MIN(AK144*'Funding Allocation Parameters'!$E$8, 'Funding Allocation Parameters'!$G$8), IF('Funding Allocation Parameters'!$C$8="Any discretionary funds (grants if available, other if no grants)", MIN(AK144*'Funding Allocation Parameters'!$E$8, 'Funding Allocation Parameters'!$G$8), IF('Funding Allocation Parameters'!$C$8="Complex Library Subsidy", 0, 0)))))</f>
        <v>0</v>
      </c>
      <c r="AQ144" s="177">
        <f t="shared" si="72"/>
        <v>0</v>
      </c>
      <c r="AR144" s="177">
        <f t="shared" si="73"/>
        <v>0</v>
      </c>
      <c r="AS144" s="182">
        <f t="shared" si="74"/>
        <v>1189</v>
      </c>
      <c r="AT144" s="182">
        <f t="shared" si="75"/>
        <v>263.72199999999998</v>
      </c>
      <c r="AU144" s="182">
        <f t="shared" si="76"/>
        <v>0</v>
      </c>
      <c r="AV144" s="182">
        <f t="shared" si="77"/>
        <v>1189</v>
      </c>
      <c r="AW144" s="182">
        <f t="shared" si="78"/>
        <v>263.72199999999998</v>
      </c>
      <c r="AX144" s="183">
        <f t="shared" si="79"/>
        <v>1189</v>
      </c>
      <c r="AY144" s="183">
        <f t="shared" si="80"/>
        <v>263.72199999999998</v>
      </c>
      <c r="AZ144" s="183">
        <f t="shared" si="81"/>
        <v>0</v>
      </c>
      <c r="BA144" s="183">
        <f t="shared" si="82"/>
        <v>0</v>
      </c>
      <c r="BB144" s="183">
        <f t="shared" si="83"/>
        <v>0</v>
      </c>
      <c r="BC144" s="184">
        <f t="shared" si="84"/>
        <v>1189</v>
      </c>
      <c r="BD144" s="184">
        <f t="shared" si="85"/>
        <v>0</v>
      </c>
      <c r="BE144" s="184">
        <f t="shared" si="86"/>
        <v>263.72199999999998</v>
      </c>
      <c r="BF144" s="184">
        <f t="shared" si="87"/>
        <v>0</v>
      </c>
      <c r="BG144" s="102">
        <f t="shared" si="88"/>
        <v>0</v>
      </c>
      <c r="BH144" s="102">
        <f t="shared" si="89"/>
        <v>0</v>
      </c>
      <c r="BI144" s="102">
        <f t="shared" si="90"/>
        <v>0</v>
      </c>
      <c r="BJ144" s="102">
        <f t="shared" si="91"/>
        <v>1</v>
      </c>
      <c r="BK144" s="102">
        <f t="shared" si="92"/>
        <v>0</v>
      </c>
      <c r="BL144" s="102">
        <f t="shared" si="93"/>
        <v>0</v>
      </c>
      <c r="BN144" s="102"/>
    </row>
    <row r="145" spans="1:66" x14ac:dyDescent="0.25">
      <c r="A145" s="102" t="s">
        <v>24</v>
      </c>
      <c r="B145" s="102" t="s">
        <v>8</v>
      </c>
      <c r="C145" s="102" t="s">
        <v>8</v>
      </c>
      <c r="D145" s="102" t="s">
        <v>27</v>
      </c>
      <c r="E145" s="102" t="s">
        <v>366</v>
      </c>
      <c r="F145" s="102" t="s">
        <v>367</v>
      </c>
      <c r="G145" s="102">
        <v>1</v>
      </c>
      <c r="H145" s="102">
        <v>1</v>
      </c>
      <c r="I145" s="102">
        <v>1</v>
      </c>
      <c r="J145" s="167">
        <f>IFERROR(H145*VLOOKUP(A145, 'Advanced Parameters'!$B$7:$G$20, 6, FALSE)*VLOOKUP(A145, 'Growth Parameters'!$B$6:$H$19, 6, FALSE), 0)</f>
        <v>1</v>
      </c>
      <c r="K145" s="167">
        <f>IFERROR(IF('Advanced Parameters'!$C$5="n",'Raw Data'!I145*VLOOKUP(A145,'Advanced Parameters'!$B$7:$G$20,6,FALSE),J145*VLOOKUP(A145,'Advanced Parameters'!$B$7:$G$20,2,FALSE))*VLOOKUP(A145, 'Growth Parameters'!$B$6:$H$19, 6, FALSE), 0)</f>
        <v>1</v>
      </c>
      <c r="L145" s="167">
        <f t="shared" si="63"/>
        <v>0</v>
      </c>
      <c r="M145" s="168">
        <f>IFERROR(IF(G145="NA","NA",IF(G145&gt;'APC Parameters'!$K$6+VLOOKUP('Raw Data'!A145, 'APC Parameters'!$H$7:$L$20, 4, FALSE), 'APC Parameters'!$L$6+VLOOKUP('Raw Data'!A145, 'APC Parameters'!$H$7:$L$20, 5, FALSE), G145*('APC Parameters'!$J$6+VLOOKUP('Raw Data'!A145, 'APC Parameters'!$H$7:$L$20, 3, FALSE))+'APC Parameters'!$I$6+VLOOKUP('Raw Data'!A145, 'APC Parameters'!$H$7:$L$20, 2, FALSE))), 0)</f>
        <v>1857.08</v>
      </c>
      <c r="N145" s="168">
        <f t="shared" si="64"/>
        <v>1857.08</v>
      </c>
      <c r="O145" s="168">
        <f>IFERROR(IF(M145="NA",VLOOKUP(D145,'Internal Calculations'!$B$10:$C$11,2,FALSE), M145)*VLOOKUP(A145, 'Growth Parameters'!$B$6:$H$19, 7, FALSE), 0)</f>
        <v>1857.08</v>
      </c>
      <c r="P145" s="177">
        <f t="shared" si="65"/>
        <v>1857.08</v>
      </c>
      <c r="Q145" s="178">
        <f>IF('Funding Allocation Parameters'!$C$5="Basic Library Subsidy", MIN(O145*('Funding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MIN($O145*(VLOOKUP(CONCATENATE($A145, 'Funding Allocation Parameters'!$I$5), 'Library Subsidy Complex'!$C$2:$J$55, 2, FALSE)), VLOOKUP(CONCATENATE($A145, 'Funding Allocation Parameters'!$I$5), 'Library Subsidy Complex'!$C$2:$J$55, 4, FALSE)), 0)))))</f>
        <v>1189</v>
      </c>
      <c r="R145" s="178">
        <f>IF('Funding Allocation Parameters'!$C$5="Basic Library Subsidy", 0, IF('Funding Allocation Parameters'!$C$5="Grant funding",MIN(O145*('Funding Allocation Parameters'!$E$5), 'Funding Allocation Parameters'!$G$5), IF('Funding Allocation Parameters'!$C$5="Other author funding", 0, IF('Funding Allocation Parameters'!$C$5="Any discretionary funds (grants if available, other if no grants)", MIN(O145*('Funding Allocation Parameters'!$E$5), 'Funding Allocation Parameters'!$G$5), IF('Funding Allocation Parameters'!$C$5="Complex Library Subsidy", 0, 0)))))</f>
        <v>0</v>
      </c>
      <c r="S145" s="178">
        <f>IF('Funding Allocation Parameters'!$C$5="Basic Library Subsidy", 0, IF('Funding Allocation Parameters'!$C$5="Grant funding", 0, IF('Funding Allocation Parameters'!$C$5="Other author funding",  MIN(O145*('Funding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5" s="178">
        <f>IF('Funding Allocation Parameters'!$C$5="Basic Library Subsidy", MIN(O145*('Funding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MIN($O145*(VLOOKUP(CONCATENATE($A145, 'Funding Allocation Parameters'!$I$5), 'Library Subsidy Complex'!$C$2:$J$55, 6, FALSE)), VLOOKUP(CONCATENATE($A145, 'Funding Allocation Parameters'!$I$5), 'Library Subsidy Complex'!$C$2:$J$55, 8, FALSE)), 0)))))</f>
        <v>1189</v>
      </c>
      <c r="U145" s="178">
        <f>IF('Funding Allocation Parameters'!$C$5="Basic Library Subsidy", 0, IF('Funding Allocation Parameters'!$C$5="Grant funding", 0, IF('Funding Allocation Parameters'!$C$5="Other author funding",  MIN(O145*('Funding Allocation Parameters'!$E$5), 'Funding Allocation Parameters'!$G$5), IF('Funding Allocation Parameters'!$C$5="Any discretionary funds (grants if available, other if no grants)", MIN(O145*('Funding Allocation Parameters'!$E$5), 'Funding Allocation Parameters'!$G$5), IF('Funding Allocation Parameters'!$C$5="Complex Library Subsidy", 0, 0)))))</f>
        <v>0</v>
      </c>
      <c r="V145" s="177">
        <f t="shared" si="66"/>
        <v>668.07999999999993</v>
      </c>
      <c r="W145" s="177">
        <f t="shared" si="67"/>
        <v>668.07999999999993</v>
      </c>
      <c r="X145" s="179">
        <f>IF('Funding Allocation Parameters'!$C$6="Basic Library Subsidy", MIN(V145*'Funding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MIN(V145*VLOOKUP(CONCATENATE($A145, 'Funding Allocation Parameters'!$I$6), 'Library Subsidy Complex'!$C$2:$J$55, 2, FALSE), VLOOKUP(CONCATENATE($A145, 'Funding Allocation Parameters'!$I$6), 'Library Subsidy Complex'!$C$2:$J$55, 4, FALSE)), 0)))))</f>
        <v>0</v>
      </c>
      <c r="Y145" s="179">
        <f>IF('Funding Allocation Parameters'!$C$6="Basic Library Subsidy", 0, IF('Funding Allocation Parameters'!$C$6="Grant funding",MIN(V145*'Funding Allocation Parameters'!$E$6, 'Funding Allocation Parameters'!$G$6), IF('Funding Allocation Parameters'!$C$6="Other author funding", 0, IF('Funding Allocation Parameters'!$C$6="Any discretionary funds (grants if available, other if no grants)", MIN(V145*'Funding Allocation Parameters'!$E$6, 'Funding Allocation Parameters'!$G$6), IF('Funding Allocation Parameters'!$C$6="Complex Library Subsidy", 0, 0)))))</f>
        <v>668.07999999999993</v>
      </c>
      <c r="Z145" s="179">
        <f>IF('Funding Allocation Parameters'!$C$6="Basic Library Subsidy", 0, IF('Funding Allocation Parameters'!$C$6="Grant funding", 0, IF('Funding Allocation Parameters'!$C$6="Other author funding",  MIN(V145*'Funding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5" s="179">
        <f>IF('Funding Allocation Parameters'!$C$6="Basic Library Subsidy", MIN(W145*'Funding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MIN(W145*VLOOKUP(CONCATENATE($A145, 'Funding Allocation Parameters'!$I$6), 'Library Subsidy Complex'!$C$2:$J$55, 6, FALSE), VLOOKUP(CONCATENATE($A145, 'Funding Allocation Parameters'!$I$6), 'Library Subsidy Complex'!$C$2:$J$55, 8, FALSE)), 0)))))</f>
        <v>0</v>
      </c>
      <c r="AB145" s="179">
        <f>IF('Funding Allocation Parameters'!$C$6="Basic Library Subsidy", 0, IF('Funding Allocation Parameters'!$C$6="Grant funding", 0, IF('Funding Allocation Parameters'!$C$6="Other author funding",  MIN(W145*'Funding Allocation Parameters'!$E$6, 'Funding Allocation Parameters'!$G$6), IF('Funding Allocation Parameters'!$C$6="Any discretionary funds (grants if available, other if no grants)", MIN(W145*'Funding Allocation Parameters'!$E$6, 'Funding Allocation Parameters'!$G$6), IF('Funding Allocation Parameters'!$C$6="Complex Library Subsidy", 0, 0)))))</f>
        <v>668.07999999999993</v>
      </c>
      <c r="AC145" s="177">
        <f t="shared" si="68"/>
        <v>0</v>
      </c>
      <c r="AD145" s="177">
        <f t="shared" si="69"/>
        <v>0</v>
      </c>
      <c r="AE145" s="180">
        <f>IF('Funding Allocation Parameters'!$C$7="Basic Library Subsidy", MIN(AC145*'Funding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MIN(AC145*VLOOKUP(CONCATENATE($A145, 'Funding Allocation Parameters'!$I$7), 'Library Subsidy Complex'!$C$2:$J$55, 2, FALSE), VLOOKUP(CONCATENATE($A145, 'Funding Allocation Parameters'!$I$7), 'Library Subsidy Complex'!$C$2:$J$55, 4, FALSE)), 0)))))</f>
        <v>0</v>
      </c>
      <c r="AF145" s="180">
        <f>IF('Funding Allocation Parameters'!$C$7="Basic Library Subsidy", 0, IF('Funding Allocation Parameters'!$C$7="Grant funding",MIN(AC145*'Funding Allocation Parameters'!$E$7, 'Funding Allocation Parameters'!$G$7), IF('Funding Allocation Parameters'!$C$7="Other author funding", 0, IF('Funding Allocation Parameters'!$C$7="Any discretionary funds (grants if available, other if no grants)", MIN(AC145*'Funding Allocation Parameters'!$E$7, 'Funding Allocation Parameters'!$G$7), IF('Funding Allocation Parameters'!$C$7="Complex Library Subsidy", 0, 0)))))</f>
        <v>0</v>
      </c>
      <c r="AG145" s="180">
        <f>IF('Funding Allocation Parameters'!$C$7="Basic Library Subsidy", 0, IF('Funding Allocation Parameters'!$C$7="Grant funding", 0, IF('Funding Allocation Parameters'!$C$7="Other author funding",  MIN(AC145*'Funding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5" s="180">
        <f>IF('Funding Allocation Parameters'!$C$7="Basic Library Subsidy", MIN(AD145*'Funding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MIN(AD145*VLOOKUP(CONCATENATE($A145, 'Funding Allocation Parameters'!$I$7), 'Library Subsidy Complex'!$C$2:$J$55, 6, FALSE), VLOOKUP(CONCATENATE($A145, 'Funding Allocation Parameters'!$I$7), 'Library Subsidy Complex'!$C$2:$J$55, 8, FALSE)), 0)))))</f>
        <v>0</v>
      </c>
      <c r="AI145" s="180">
        <f>IF('Funding Allocation Parameters'!$C$7="Basic Library Subsidy", 0, IF('Funding Allocation Parameters'!$C$7="Grant funding", 0, IF('Funding Allocation Parameters'!$C$7="Other author funding",  MIN(AD145*'Funding Allocation Parameters'!$E$7, 'Funding Allocation Parameters'!$G$7), IF('Funding Allocation Parameters'!$C$7="Any discretionary funds (grants if available, other if no grants)", MIN(AD145*'Funding Allocation Parameters'!$E$7, 'Funding Allocation Parameters'!$G$7), IF('Funding Allocation Parameters'!$C$7="Complex Library Subsidy", 0, 0)))))</f>
        <v>0</v>
      </c>
      <c r="AJ145" s="177">
        <f t="shared" si="70"/>
        <v>0</v>
      </c>
      <c r="AK145" s="177">
        <f t="shared" si="71"/>
        <v>0</v>
      </c>
      <c r="AL145" s="181">
        <f>IF('Funding Allocation Parameters'!$C$8="Basic Library Subsidy", MIN(AJ145*'Funding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MIN(AJ145*VLOOKUP(CONCATENATE($A145, 'Funding Allocation Parameters'!$I$8), 'Library Subsidy Complex'!$C$2:$J$55, 2, FALSE), VLOOKUP(CONCATENATE($A145, 'Funding Allocation Parameters'!$I$8), 'Library Subsidy Complex'!$C$2:$J$55, 4, FALSE)), 0)))))</f>
        <v>0</v>
      </c>
      <c r="AM145" s="181">
        <f>IF('Funding Allocation Parameters'!$C$8="Basic Library Subsidy", 0, IF('Funding Allocation Parameters'!$C$8="Grant funding",MIN(AJ145*'Funding Allocation Parameters'!$E$8, 'Funding Allocation Parameters'!$G$8), IF('Funding Allocation Parameters'!$C$8="Other author funding", 0, IF('Funding Allocation Parameters'!$C$8="Any discretionary funds (grants if available, other if no grants)", MIN(AJ145*'Funding Allocation Parameters'!$E$8, 'Funding Allocation Parameters'!$G$8), IF('Funding Allocation Parameters'!$C$8="Complex Library Subsidy", 0, 0)))))</f>
        <v>0</v>
      </c>
      <c r="AN145" s="181">
        <f>IF('Funding Allocation Parameters'!$C$8="Basic Library Subsidy", 0, IF('Funding Allocation Parameters'!$C$8="Grant funding", 0, IF('Funding Allocation Parameters'!$C$8="Other author funding",  MIN(AJ145*'Funding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5" s="181">
        <f>IF('Funding Allocation Parameters'!$C$8="Basic Library Subsidy", MIN(AK145*'Funding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MIN(AK145*VLOOKUP(CONCATENATE($A145, 'Funding Allocation Parameters'!$I$8), 'Library Subsidy Complex'!$C$2:$J$55, 6, FALSE), VLOOKUP(CONCATENATE($A145, 'Funding Allocation Parameters'!$I$8), 'Library Subsidy Complex'!$C$2:$J$55, 8, FALSE)), 0)))))</f>
        <v>0</v>
      </c>
      <c r="AP145" s="181">
        <f>IF('Funding Allocation Parameters'!$C$8="Basic Library Subsidy", 0, IF('Funding Allocation Parameters'!$C$8="Grant funding", 0, IF('Funding Allocation Parameters'!$C$8="Other author funding",  MIN(AK145*'Funding Allocation Parameters'!$E$8, 'Funding Allocation Parameters'!$G$8), IF('Funding Allocation Parameters'!$C$8="Any discretionary funds (grants if available, other if no grants)", MIN(AK145*'Funding Allocation Parameters'!$E$8, 'Funding Allocation Parameters'!$G$8), IF('Funding Allocation Parameters'!$C$8="Complex Library Subsidy", 0, 0)))))</f>
        <v>0</v>
      </c>
      <c r="AQ145" s="177">
        <f t="shared" si="72"/>
        <v>0</v>
      </c>
      <c r="AR145" s="177">
        <f t="shared" si="73"/>
        <v>0</v>
      </c>
      <c r="AS145" s="182">
        <f t="shared" si="74"/>
        <v>1189</v>
      </c>
      <c r="AT145" s="182">
        <f t="shared" si="75"/>
        <v>668.07999999999993</v>
      </c>
      <c r="AU145" s="182">
        <f t="shared" si="76"/>
        <v>0</v>
      </c>
      <c r="AV145" s="182">
        <f t="shared" si="77"/>
        <v>1189</v>
      </c>
      <c r="AW145" s="182">
        <f t="shared" si="78"/>
        <v>668.07999999999993</v>
      </c>
      <c r="AX145" s="183">
        <f t="shared" si="79"/>
        <v>1189</v>
      </c>
      <c r="AY145" s="183">
        <f t="shared" si="80"/>
        <v>668.07999999999993</v>
      </c>
      <c r="AZ145" s="183">
        <f t="shared" si="81"/>
        <v>0</v>
      </c>
      <c r="BA145" s="183">
        <f t="shared" si="82"/>
        <v>0</v>
      </c>
      <c r="BB145" s="183">
        <f t="shared" si="83"/>
        <v>0</v>
      </c>
      <c r="BC145" s="184">
        <f t="shared" si="84"/>
        <v>1189</v>
      </c>
      <c r="BD145" s="184">
        <f t="shared" si="85"/>
        <v>0</v>
      </c>
      <c r="BE145" s="184">
        <f t="shared" si="86"/>
        <v>668.07999999999993</v>
      </c>
      <c r="BF145" s="184">
        <f t="shared" si="87"/>
        <v>0</v>
      </c>
      <c r="BG145" s="102">
        <f t="shared" si="88"/>
        <v>0</v>
      </c>
      <c r="BH145" s="102">
        <f t="shared" si="89"/>
        <v>0</v>
      </c>
      <c r="BI145" s="102">
        <f t="shared" si="90"/>
        <v>0</v>
      </c>
      <c r="BJ145" s="102">
        <f t="shared" si="91"/>
        <v>1</v>
      </c>
      <c r="BK145" s="102">
        <f t="shared" si="92"/>
        <v>0</v>
      </c>
      <c r="BL145" s="102">
        <f t="shared" si="93"/>
        <v>0</v>
      </c>
      <c r="BN145" s="102"/>
    </row>
    <row r="146" spans="1:66" x14ac:dyDescent="0.25">
      <c r="A146" s="102" t="s">
        <v>13</v>
      </c>
      <c r="B146" s="102" t="s">
        <v>8</v>
      </c>
      <c r="C146" s="102" t="s">
        <v>8</v>
      </c>
      <c r="D146" s="102" t="s">
        <v>27</v>
      </c>
      <c r="E146" s="102" t="s">
        <v>315</v>
      </c>
      <c r="F146" s="102" t="s">
        <v>368</v>
      </c>
      <c r="G146" s="102">
        <v>1.6579999999999999</v>
      </c>
      <c r="H146" s="102">
        <v>1</v>
      </c>
      <c r="I146" s="102">
        <v>1</v>
      </c>
      <c r="J146" s="167">
        <f>IFERROR(H146*VLOOKUP(A146, 'Advanced Parameters'!$B$7:$G$20, 6, FALSE)*VLOOKUP(A146, 'Growth Parameters'!$B$6:$H$19, 6, FALSE), 0)</f>
        <v>1</v>
      </c>
      <c r="K146" s="167">
        <f>IFERROR(IF('Advanced Parameters'!$C$5="n",'Raw Data'!I146*VLOOKUP(A146,'Advanced Parameters'!$B$7:$G$20,6,FALSE),J146*VLOOKUP(A146,'Advanced Parameters'!$B$7:$G$20,2,FALSE))*VLOOKUP(A146, 'Growth Parameters'!$B$6:$H$19, 6, FALSE), 0)</f>
        <v>1</v>
      </c>
      <c r="L146" s="167">
        <f t="shared" si="63"/>
        <v>0</v>
      </c>
      <c r="M146" s="168">
        <f>IFERROR(IF(G146="NA","NA",IF(G146&gt;'APC Parameters'!$K$6+VLOOKUP('Raw Data'!A146, 'APC Parameters'!$H$7:$L$20, 4, FALSE), 'APC Parameters'!$L$6+VLOOKUP('Raw Data'!A146, 'APC Parameters'!$H$7:$L$20, 5, FALSE), G146*('APC Parameters'!$J$6+VLOOKUP('Raw Data'!A146, 'APC Parameters'!$H$7:$L$20, 3, FALSE))+'APC Parameters'!$I$6+VLOOKUP('Raw Data'!A146, 'APC Parameters'!$H$7:$L$20, 2, FALSE))), 0)</f>
        <v>2323.8652000000002</v>
      </c>
      <c r="N146" s="168">
        <f t="shared" si="64"/>
        <v>2323.8652000000002</v>
      </c>
      <c r="O146" s="168">
        <f>IFERROR(IF(M146="NA",VLOOKUP(D146,'Internal Calculations'!$B$10:$C$11,2,FALSE), M146)*VLOOKUP(A146, 'Growth Parameters'!$B$6:$H$19, 7, FALSE), 0)</f>
        <v>2323.8652000000002</v>
      </c>
      <c r="P146" s="177">
        <f t="shared" si="65"/>
        <v>2323.8652000000002</v>
      </c>
      <c r="Q146" s="178">
        <f>IF('Funding Allocation Parameters'!$C$5="Basic Library Subsidy", MIN(O146*('Funding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MIN($O146*(VLOOKUP(CONCATENATE($A146, 'Funding Allocation Parameters'!$I$5), 'Library Subsidy Complex'!$C$2:$J$55, 2, FALSE)), VLOOKUP(CONCATENATE($A146, 'Funding Allocation Parameters'!$I$5), 'Library Subsidy Complex'!$C$2:$J$55, 4, FALSE)), 0)))))</f>
        <v>1189</v>
      </c>
      <c r="R146" s="178">
        <f>IF('Funding Allocation Parameters'!$C$5="Basic Library Subsidy", 0, IF('Funding Allocation Parameters'!$C$5="Grant funding",MIN(O146*('Funding Allocation Parameters'!$E$5), 'Funding Allocation Parameters'!$G$5), IF('Funding Allocation Parameters'!$C$5="Other author funding", 0, IF('Funding Allocation Parameters'!$C$5="Any discretionary funds (grants if available, other if no grants)", MIN(O146*('Funding Allocation Parameters'!$E$5), 'Funding Allocation Parameters'!$G$5), IF('Funding Allocation Parameters'!$C$5="Complex Library Subsidy", 0, 0)))))</f>
        <v>0</v>
      </c>
      <c r="S146" s="178">
        <f>IF('Funding Allocation Parameters'!$C$5="Basic Library Subsidy", 0, IF('Funding Allocation Parameters'!$C$5="Grant funding", 0, IF('Funding Allocation Parameters'!$C$5="Other author funding",  MIN(O146*('Funding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6" s="178">
        <f>IF('Funding Allocation Parameters'!$C$5="Basic Library Subsidy", MIN(O146*('Funding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MIN($O146*(VLOOKUP(CONCATENATE($A146, 'Funding Allocation Parameters'!$I$5), 'Library Subsidy Complex'!$C$2:$J$55, 6, FALSE)), VLOOKUP(CONCATENATE($A146, 'Funding Allocation Parameters'!$I$5), 'Library Subsidy Complex'!$C$2:$J$55, 8, FALSE)), 0)))))</f>
        <v>1189</v>
      </c>
      <c r="U146" s="178">
        <f>IF('Funding Allocation Parameters'!$C$5="Basic Library Subsidy", 0, IF('Funding Allocation Parameters'!$C$5="Grant funding", 0, IF('Funding Allocation Parameters'!$C$5="Other author funding",  MIN(O146*('Funding Allocation Parameters'!$E$5), 'Funding Allocation Parameters'!$G$5), IF('Funding Allocation Parameters'!$C$5="Any discretionary funds (grants if available, other if no grants)", MIN(O146*('Funding Allocation Parameters'!$E$5), 'Funding Allocation Parameters'!$G$5), IF('Funding Allocation Parameters'!$C$5="Complex Library Subsidy", 0, 0)))))</f>
        <v>0</v>
      </c>
      <c r="V146" s="177">
        <f t="shared" si="66"/>
        <v>1134.8652000000002</v>
      </c>
      <c r="W146" s="177">
        <f t="shared" si="67"/>
        <v>1134.8652000000002</v>
      </c>
      <c r="X146" s="179">
        <f>IF('Funding Allocation Parameters'!$C$6="Basic Library Subsidy", MIN(V146*'Funding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MIN(V146*VLOOKUP(CONCATENATE($A146, 'Funding Allocation Parameters'!$I$6), 'Library Subsidy Complex'!$C$2:$J$55, 2, FALSE), VLOOKUP(CONCATENATE($A146, 'Funding Allocation Parameters'!$I$6), 'Library Subsidy Complex'!$C$2:$J$55, 4, FALSE)), 0)))))</f>
        <v>0</v>
      </c>
      <c r="Y146" s="179">
        <f>IF('Funding Allocation Parameters'!$C$6="Basic Library Subsidy", 0, IF('Funding Allocation Parameters'!$C$6="Grant funding",MIN(V146*'Funding Allocation Parameters'!$E$6, 'Funding Allocation Parameters'!$G$6), IF('Funding Allocation Parameters'!$C$6="Other author funding", 0, IF('Funding Allocation Parameters'!$C$6="Any discretionary funds (grants if available, other if no grants)", MIN(V146*'Funding Allocation Parameters'!$E$6, 'Funding Allocation Parameters'!$G$6), IF('Funding Allocation Parameters'!$C$6="Complex Library Subsidy", 0, 0)))))</f>
        <v>1134.8652000000002</v>
      </c>
      <c r="Z146" s="179">
        <f>IF('Funding Allocation Parameters'!$C$6="Basic Library Subsidy", 0, IF('Funding Allocation Parameters'!$C$6="Grant funding", 0, IF('Funding Allocation Parameters'!$C$6="Other author funding",  MIN(V146*'Funding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6" s="179">
        <f>IF('Funding Allocation Parameters'!$C$6="Basic Library Subsidy", MIN(W146*'Funding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MIN(W146*VLOOKUP(CONCATENATE($A146, 'Funding Allocation Parameters'!$I$6), 'Library Subsidy Complex'!$C$2:$J$55, 6, FALSE), VLOOKUP(CONCATENATE($A146, 'Funding Allocation Parameters'!$I$6), 'Library Subsidy Complex'!$C$2:$J$55, 8, FALSE)), 0)))))</f>
        <v>0</v>
      </c>
      <c r="AB146" s="179">
        <f>IF('Funding Allocation Parameters'!$C$6="Basic Library Subsidy", 0, IF('Funding Allocation Parameters'!$C$6="Grant funding", 0, IF('Funding Allocation Parameters'!$C$6="Other author funding",  MIN(W146*'Funding Allocation Parameters'!$E$6, 'Funding Allocation Parameters'!$G$6), IF('Funding Allocation Parameters'!$C$6="Any discretionary funds (grants if available, other if no grants)", MIN(W146*'Funding Allocation Parameters'!$E$6, 'Funding Allocation Parameters'!$G$6), IF('Funding Allocation Parameters'!$C$6="Complex Library Subsidy", 0, 0)))))</f>
        <v>1134.8652000000002</v>
      </c>
      <c r="AC146" s="177">
        <f t="shared" si="68"/>
        <v>0</v>
      </c>
      <c r="AD146" s="177">
        <f t="shared" si="69"/>
        <v>0</v>
      </c>
      <c r="AE146" s="180">
        <f>IF('Funding Allocation Parameters'!$C$7="Basic Library Subsidy", MIN(AC146*'Funding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MIN(AC146*VLOOKUP(CONCATENATE($A146, 'Funding Allocation Parameters'!$I$7), 'Library Subsidy Complex'!$C$2:$J$55, 2, FALSE), VLOOKUP(CONCATENATE($A146, 'Funding Allocation Parameters'!$I$7), 'Library Subsidy Complex'!$C$2:$J$55, 4, FALSE)), 0)))))</f>
        <v>0</v>
      </c>
      <c r="AF146" s="180">
        <f>IF('Funding Allocation Parameters'!$C$7="Basic Library Subsidy", 0, IF('Funding Allocation Parameters'!$C$7="Grant funding",MIN(AC146*'Funding Allocation Parameters'!$E$7, 'Funding Allocation Parameters'!$G$7), IF('Funding Allocation Parameters'!$C$7="Other author funding", 0, IF('Funding Allocation Parameters'!$C$7="Any discretionary funds (grants if available, other if no grants)", MIN(AC146*'Funding Allocation Parameters'!$E$7, 'Funding Allocation Parameters'!$G$7), IF('Funding Allocation Parameters'!$C$7="Complex Library Subsidy", 0, 0)))))</f>
        <v>0</v>
      </c>
      <c r="AG146" s="180">
        <f>IF('Funding Allocation Parameters'!$C$7="Basic Library Subsidy", 0, IF('Funding Allocation Parameters'!$C$7="Grant funding", 0, IF('Funding Allocation Parameters'!$C$7="Other author funding",  MIN(AC146*'Funding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6" s="180">
        <f>IF('Funding Allocation Parameters'!$C$7="Basic Library Subsidy", MIN(AD146*'Funding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MIN(AD146*VLOOKUP(CONCATENATE($A146, 'Funding Allocation Parameters'!$I$7), 'Library Subsidy Complex'!$C$2:$J$55, 6, FALSE), VLOOKUP(CONCATENATE($A146, 'Funding Allocation Parameters'!$I$7), 'Library Subsidy Complex'!$C$2:$J$55, 8, FALSE)), 0)))))</f>
        <v>0</v>
      </c>
      <c r="AI146" s="180">
        <f>IF('Funding Allocation Parameters'!$C$7="Basic Library Subsidy", 0, IF('Funding Allocation Parameters'!$C$7="Grant funding", 0, IF('Funding Allocation Parameters'!$C$7="Other author funding",  MIN(AD146*'Funding Allocation Parameters'!$E$7, 'Funding Allocation Parameters'!$G$7), IF('Funding Allocation Parameters'!$C$7="Any discretionary funds (grants if available, other if no grants)", MIN(AD146*'Funding Allocation Parameters'!$E$7, 'Funding Allocation Parameters'!$G$7), IF('Funding Allocation Parameters'!$C$7="Complex Library Subsidy", 0, 0)))))</f>
        <v>0</v>
      </c>
      <c r="AJ146" s="177">
        <f t="shared" si="70"/>
        <v>0</v>
      </c>
      <c r="AK146" s="177">
        <f t="shared" si="71"/>
        <v>0</v>
      </c>
      <c r="AL146" s="181">
        <f>IF('Funding Allocation Parameters'!$C$8="Basic Library Subsidy", MIN(AJ146*'Funding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MIN(AJ146*VLOOKUP(CONCATENATE($A146, 'Funding Allocation Parameters'!$I$8), 'Library Subsidy Complex'!$C$2:$J$55, 2, FALSE), VLOOKUP(CONCATENATE($A146, 'Funding Allocation Parameters'!$I$8), 'Library Subsidy Complex'!$C$2:$J$55, 4, FALSE)), 0)))))</f>
        <v>0</v>
      </c>
      <c r="AM146" s="181">
        <f>IF('Funding Allocation Parameters'!$C$8="Basic Library Subsidy", 0, IF('Funding Allocation Parameters'!$C$8="Grant funding",MIN(AJ146*'Funding Allocation Parameters'!$E$8, 'Funding Allocation Parameters'!$G$8), IF('Funding Allocation Parameters'!$C$8="Other author funding", 0, IF('Funding Allocation Parameters'!$C$8="Any discretionary funds (grants if available, other if no grants)", MIN(AJ146*'Funding Allocation Parameters'!$E$8, 'Funding Allocation Parameters'!$G$8), IF('Funding Allocation Parameters'!$C$8="Complex Library Subsidy", 0, 0)))))</f>
        <v>0</v>
      </c>
      <c r="AN146" s="181">
        <f>IF('Funding Allocation Parameters'!$C$8="Basic Library Subsidy", 0, IF('Funding Allocation Parameters'!$C$8="Grant funding", 0, IF('Funding Allocation Parameters'!$C$8="Other author funding",  MIN(AJ146*'Funding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6" s="181">
        <f>IF('Funding Allocation Parameters'!$C$8="Basic Library Subsidy", MIN(AK146*'Funding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MIN(AK146*VLOOKUP(CONCATENATE($A146, 'Funding Allocation Parameters'!$I$8), 'Library Subsidy Complex'!$C$2:$J$55, 6, FALSE), VLOOKUP(CONCATENATE($A146, 'Funding Allocation Parameters'!$I$8), 'Library Subsidy Complex'!$C$2:$J$55, 8, FALSE)), 0)))))</f>
        <v>0</v>
      </c>
      <c r="AP146" s="181">
        <f>IF('Funding Allocation Parameters'!$C$8="Basic Library Subsidy", 0, IF('Funding Allocation Parameters'!$C$8="Grant funding", 0, IF('Funding Allocation Parameters'!$C$8="Other author funding",  MIN(AK146*'Funding Allocation Parameters'!$E$8, 'Funding Allocation Parameters'!$G$8), IF('Funding Allocation Parameters'!$C$8="Any discretionary funds (grants if available, other if no grants)", MIN(AK146*'Funding Allocation Parameters'!$E$8, 'Funding Allocation Parameters'!$G$8), IF('Funding Allocation Parameters'!$C$8="Complex Library Subsidy", 0, 0)))))</f>
        <v>0</v>
      </c>
      <c r="AQ146" s="177">
        <f t="shared" si="72"/>
        <v>0</v>
      </c>
      <c r="AR146" s="177">
        <f t="shared" si="73"/>
        <v>0</v>
      </c>
      <c r="AS146" s="182">
        <f t="shared" si="74"/>
        <v>1189</v>
      </c>
      <c r="AT146" s="182">
        <f t="shared" si="75"/>
        <v>1134.8652000000002</v>
      </c>
      <c r="AU146" s="182">
        <f t="shared" si="76"/>
        <v>0</v>
      </c>
      <c r="AV146" s="182">
        <f t="shared" si="77"/>
        <v>1189</v>
      </c>
      <c r="AW146" s="182">
        <f t="shared" si="78"/>
        <v>1134.8652000000002</v>
      </c>
      <c r="AX146" s="183">
        <f t="shared" si="79"/>
        <v>1189</v>
      </c>
      <c r="AY146" s="183">
        <f t="shared" si="80"/>
        <v>1134.8652000000002</v>
      </c>
      <c r="AZ146" s="183">
        <f t="shared" si="81"/>
        <v>0</v>
      </c>
      <c r="BA146" s="183">
        <f t="shared" si="82"/>
        <v>0</v>
      </c>
      <c r="BB146" s="183">
        <f t="shared" si="83"/>
        <v>0</v>
      </c>
      <c r="BC146" s="184">
        <f t="shared" si="84"/>
        <v>1189</v>
      </c>
      <c r="BD146" s="184">
        <f t="shared" si="85"/>
        <v>0</v>
      </c>
      <c r="BE146" s="184">
        <f t="shared" si="86"/>
        <v>1134.8652000000002</v>
      </c>
      <c r="BF146" s="184">
        <f t="shared" si="87"/>
        <v>0</v>
      </c>
      <c r="BG146" s="102">
        <f t="shared" si="88"/>
        <v>0</v>
      </c>
      <c r="BH146" s="102">
        <f t="shared" si="89"/>
        <v>0</v>
      </c>
      <c r="BI146" s="102">
        <f t="shared" si="90"/>
        <v>0</v>
      </c>
      <c r="BJ146" s="102">
        <f t="shared" si="91"/>
        <v>1</v>
      </c>
      <c r="BK146" s="102">
        <f t="shared" si="92"/>
        <v>0</v>
      </c>
      <c r="BL146" s="102">
        <f t="shared" si="93"/>
        <v>0</v>
      </c>
      <c r="BN146" s="102"/>
    </row>
    <row r="147" spans="1:66" x14ac:dyDescent="0.25">
      <c r="A147" s="102" t="s">
        <v>19</v>
      </c>
      <c r="B147" s="102" t="s">
        <v>8</v>
      </c>
      <c r="C147" s="102" t="s">
        <v>8</v>
      </c>
      <c r="D147" s="102" t="s">
        <v>27</v>
      </c>
      <c r="E147" s="102" t="s">
        <v>369</v>
      </c>
      <c r="F147" s="102" t="s">
        <v>370</v>
      </c>
      <c r="G147" s="102">
        <v>1.411</v>
      </c>
      <c r="H147" s="102">
        <v>1</v>
      </c>
      <c r="I147" s="102">
        <v>0</v>
      </c>
      <c r="J147" s="167">
        <f>IFERROR(H147*VLOOKUP(A147, 'Advanced Parameters'!$B$7:$G$20, 6, FALSE)*VLOOKUP(A147, 'Growth Parameters'!$B$6:$H$19, 6, FALSE), 0)</f>
        <v>1</v>
      </c>
      <c r="K147" s="167">
        <f>IFERROR(IF('Advanced Parameters'!$C$5="n",'Raw Data'!I147*VLOOKUP(A147,'Advanced Parameters'!$B$7:$G$20,6,FALSE),J147*VLOOKUP(A147,'Advanced Parameters'!$B$7:$G$20,2,FALSE))*VLOOKUP(A147, 'Growth Parameters'!$B$6:$H$19, 6, FALSE), 0)</f>
        <v>0</v>
      </c>
      <c r="L147" s="167">
        <f t="shared" si="63"/>
        <v>1</v>
      </c>
      <c r="M147" s="168">
        <f>IFERROR(IF(G147="NA","NA",IF(G147&gt;'APC Parameters'!$K$6+VLOOKUP('Raw Data'!A147, 'APC Parameters'!$H$7:$L$20, 4, FALSE), 'APC Parameters'!$L$6+VLOOKUP('Raw Data'!A147, 'APC Parameters'!$H$7:$L$20, 5, FALSE), G147*('APC Parameters'!$J$6+VLOOKUP('Raw Data'!A147, 'APC Parameters'!$H$7:$L$20, 3, FALSE))+'APC Parameters'!$I$6+VLOOKUP('Raw Data'!A147, 'APC Parameters'!$H$7:$L$20, 2, FALSE))), 0)</f>
        <v>2148.6433999999999</v>
      </c>
      <c r="N147" s="168">
        <f t="shared" si="64"/>
        <v>2148.6433999999999</v>
      </c>
      <c r="O147" s="168">
        <f>IFERROR(IF(M147="NA",VLOOKUP(D147,'Internal Calculations'!$B$10:$C$11,2,FALSE), M147)*VLOOKUP(A147, 'Growth Parameters'!$B$6:$H$19, 7, FALSE), 0)</f>
        <v>2148.6433999999999</v>
      </c>
      <c r="P147" s="177">
        <f t="shared" si="65"/>
        <v>2148.6433999999999</v>
      </c>
      <c r="Q147" s="178">
        <f>IF('Funding Allocation Parameters'!$C$5="Basic Library Subsidy", MIN(O147*('Funding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MIN($O147*(VLOOKUP(CONCATENATE($A147, 'Funding Allocation Parameters'!$I$5), 'Library Subsidy Complex'!$C$2:$J$55, 2, FALSE)), VLOOKUP(CONCATENATE($A147, 'Funding Allocation Parameters'!$I$5), 'Library Subsidy Complex'!$C$2:$J$55, 4, FALSE)), 0)))))</f>
        <v>1189</v>
      </c>
      <c r="R147" s="178">
        <f>IF('Funding Allocation Parameters'!$C$5="Basic Library Subsidy", 0, IF('Funding Allocation Parameters'!$C$5="Grant funding",MIN(O147*('Funding Allocation Parameters'!$E$5), 'Funding Allocation Parameters'!$G$5), IF('Funding Allocation Parameters'!$C$5="Other author funding", 0, IF('Funding Allocation Parameters'!$C$5="Any discretionary funds (grants if available, other if no grants)", MIN(O147*('Funding Allocation Parameters'!$E$5), 'Funding Allocation Parameters'!$G$5), IF('Funding Allocation Parameters'!$C$5="Complex Library Subsidy", 0, 0)))))</f>
        <v>0</v>
      </c>
      <c r="S147" s="178">
        <f>IF('Funding Allocation Parameters'!$C$5="Basic Library Subsidy", 0, IF('Funding Allocation Parameters'!$C$5="Grant funding", 0, IF('Funding Allocation Parameters'!$C$5="Other author funding",  MIN(O147*('Funding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7" s="178">
        <f>IF('Funding Allocation Parameters'!$C$5="Basic Library Subsidy", MIN(O147*('Funding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MIN($O147*(VLOOKUP(CONCATENATE($A147, 'Funding Allocation Parameters'!$I$5), 'Library Subsidy Complex'!$C$2:$J$55, 6, FALSE)), VLOOKUP(CONCATENATE($A147, 'Funding Allocation Parameters'!$I$5), 'Library Subsidy Complex'!$C$2:$J$55, 8, FALSE)), 0)))))</f>
        <v>1189</v>
      </c>
      <c r="U147" s="178">
        <f>IF('Funding Allocation Parameters'!$C$5="Basic Library Subsidy", 0, IF('Funding Allocation Parameters'!$C$5="Grant funding", 0, IF('Funding Allocation Parameters'!$C$5="Other author funding",  MIN(O147*('Funding Allocation Parameters'!$E$5), 'Funding Allocation Parameters'!$G$5), IF('Funding Allocation Parameters'!$C$5="Any discretionary funds (grants if available, other if no grants)", MIN(O147*('Funding Allocation Parameters'!$E$5), 'Funding Allocation Parameters'!$G$5), IF('Funding Allocation Parameters'!$C$5="Complex Library Subsidy", 0, 0)))))</f>
        <v>0</v>
      </c>
      <c r="V147" s="177">
        <f t="shared" si="66"/>
        <v>959.64339999999993</v>
      </c>
      <c r="W147" s="177">
        <f t="shared" si="67"/>
        <v>959.64339999999993</v>
      </c>
      <c r="X147" s="179">
        <f>IF('Funding Allocation Parameters'!$C$6="Basic Library Subsidy", MIN(V147*'Funding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MIN(V147*VLOOKUP(CONCATENATE($A147, 'Funding Allocation Parameters'!$I$6), 'Library Subsidy Complex'!$C$2:$J$55, 2, FALSE), VLOOKUP(CONCATENATE($A147, 'Funding Allocation Parameters'!$I$6), 'Library Subsidy Complex'!$C$2:$J$55, 4, FALSE)), 0)))))</f>
        <v>0</v>
      </c>
      <c r="Y147" s="179">
        <f>IF('Funding Allocation Parameters'!$C$6="Basic Library Subsidy", 0, IF('Funding Allocation Parameters'!$C$6="Grant funding",MIN(V147*'Funding Allocation Parameters'!$E$6, 'Funding Allocation Parameters'!$G$6), IF('Funding Allocation Parameters'!$C$6="Other author funding", 0, IF('Funding Allocation Parameters'!$C$6="Any discretionary funds (grants if available, other if no grants)", MIN(V147*'Funding Allocation Parameters'!$E$6, 'Funding Allocation Parameters'!$G$6), IF('Funding Allocation Parameters'!$C$6="Complex Library Subsidy", 0, 0)))))</f>
        <v>959.64339999999993</v>
      </c>
      <c r="Z147" s="179">
        <f>IF('Funding Allocation Parameters'!$C$6="Basic Library Subsidy", 0, IF('Funding Allocation Parameters'!$C$6="Grant funding", 0, IF('Funding Allocation Parameters'!$C$6="Other author funding",  MIN(V147*'Funding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7" s="179">
        <f>IF('Funding Allocation Parameters'!$C$6="Basic Library Subsidy", MIN(W147*'Funding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MIN(W147*VLOOKUP(CONCATENATE($A147, 'Funding Allocation Parameters'!$I$6), 'Library Subsidy Complex'!$C$2:$J$55, 6, FALSE), VLOOKUP(CONCATENATE($A147, 'Funding Allocation Parameters'!$I$6), 'Library Subsidy Complex'!$C$2:$J$55, 8, FALSE)), 0)))))</f>
        <v>0</v>
      </c>
      <c r="AB147" s="179">
        <f>IF('Funding Allocation Parameters'!$C$6="Basic Library Subsidy", 0, IF('Funding Allocation Parameters'!$C$6="Grant funding", 0, IF('Funding Allocation Parameters'!$C$6="Other author funding",  MIN(W147*'Funding Allocation Parameters'!$E$6, 'Funding Allocation Parameters'!$G$6), IF('Funding Allocation Parameters'!$C$6="Any discretionary funds (grants if available, other if no grants)", MIN(W147*'Funding Allocation Parameters'!$E$6, 'Funding Allocation Parameters'!$G$6), IF('Funding Allocation Parameters'!$C$6="Complex Library Subsidy", 0, 0)))))</f>
        <v>959.64339999999993</v>
      </c>
      <c r="AC147" s="177">
        <f t="shared" si="68"/>
        <v>0</v>
      </c>
      <c r="AD147" s="177">
        <f t="shared" si="69"/>
        <v>0</v>
      </c>
      <c r="AE147" s="180">
        <f>IF('Funding Allocation Parameters'!$C$7="Basic Library Subsidy", MIN(AC147*'Funding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MIN(AC147*VLOOKUP(CONCATENATE($A147, 'Funding Allocation Parameters'!$I$7), 'Library Subsidy Complex'!$C$2:$J$55, 2, FALSE), VLOOKUP(CONCATENATE($A147, 'Funding Allocation Parameters'!$I$7), 'Library Subsidy Complex'!$C$2:$J$55, 4, FALSE)), 0)))))</f>
        <v>0</v>
      </c>
      <c r="AF147" s="180">
        <f>IF('Funding Allocation Parameters'!$C$7="Basic Library Subsidy", 0, IF('Funding Allocation Parameters'!$C$7="Grant funding",MIN(AC147*'Funding Allocation Parameters'!$E$7, 'Funding Allocation Parameters'!$G$7), IF('Funding Allocation Parameters'!$C$7="Other author funding", 0, IF('Funding Allocation Parameters'!$C$7="Any discretionary funds (grants if available, other if no grants)", MIN(AC147*'Funding Allocation Parameters'!$E$7, 'Funding Allocation Parameters'!$G$7), IF('Funding Allocation Parameters'!$C$7="Complex Library Subsidy", 0, 0)))))</f>
        <v>0</v>
      </c>
      <c r="AG147" s="180">
        <f>IF('Funding Allocation Parameters'!$C$7="Basic Library Subsidy", 0, IF('Funding Allocation Parameters'!$C$7="Grant funding", 0, IF('Funding Allocation Parameters'!$C$7="Other author funding",  MIN(AC147*'Funding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7" s="180">
        <f>IF('Funding Allocation Parameters'!$C$7="Basic Library Subsidy", MIN(AD147*'Funding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MIN(AD147*VLOOKUP(CONCATENATE($A147, 'Funding Allocation Parameters'!$I$7), 'Library Subsidy Complex'!$C$2:$J$55, 6, FALSE), VLOOKUP(CONCATENATE($A147, 'Funding Allocation Parameters'!$I$7), 'Library Subsidy Complex'!$C$2:$J$55, 8, FALSE)), 0)))))</f>
        <v>0</v>
      </c>
      <c r="AI147" s="180">
        <f>IF('Funding Allocation Parameters'!$C$7="Basic Library Subsidy", 0, IF('Funding Allocation Parameters'!$C$7="Grant funding", 0, IF('Funding Allocation Parameters'!$C$7="Other author funding",  MIN(AD147*'Funding Allocation Parameters'!$E$7, 'Funding Allocation Parameters'!$G$7), IF('Funding Allocation Parameters'!$C$7="Any discretionary funds (grants if available, other if no grants)", MIN(AD147*'Funding Allocation Parameters'!$E$7, 'Funding Allocation Parameters'!$G$7), IF('Funding Allocation Parameters'!$C$7="Complex Library Subsidy", 0, 0)))))</f>
        <v>0</v>
      </c>
      <c r="AJ147" s="177">
        <f t="shared" si="70"/>
        <v>0</v>
      </c>
      <c r="AK147" s="177">
        <f t="shared" si="71"/>
        <v>0</v>
      </c>
      <c r="AL147" s="181">
        <f>IF('Funding Allocation Parameters'!$C$8="Basic Library Subsidy", MIN(AJ147*'Funding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MIN(AJ147*VLOOKUP(CONCATENATE($A147, 'Funding Allocation Parameters'!$I$8), 'Library Subsidy Complex'!$C$2:$J$55, 2, FALSE), VLOOKUP(CONCATENATE($A147, 'Funding Allocation Parameters'!$I$8), 'Library Subsidy Complex'!$C$2:$J$55, 4, FALSE)), 0)))))</f>
        <v>0</v>
      </c>
      <c r="AM147" s="181">
        <f>IF('Funding Allocation Parameters'!$C$8="Basic Library Subsidy", 0, IF('Funding Allocation Parameters'!$C$8="Grant funding",MIN(AJ147*'Funding Allocation Parameters'!$E$8, 'Funding Allocation Parameters'!$G$8), IF('Funding Allocation Parameters'!$C$8="Other author funding", 0, IF('Funding Allocation Parameters'!$C$8="Any discretionary funds (grants if available, other if no grants)", MIN(AJ147*'Funding Allocation Parameters'!$E$8, 'Funding Allocation Parameters'!$G$8), IF('Funding Allocation Parameters'!$C$8="Complex Library Subsidy", 0, 0)))))</f>
        <v>0</v>
      </c>
      <c r="AN147" s="181">
        <f>IF('Funding Allocation Parameters'!$C$8="Basic Library Subsidy", 0, IF('Funding Allocation Parameters'!$C$8="Grant funding", 0, IF('Funding Allocation Parameters'!$C$8="Other author funding",  MIN(AJ147*'Funding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7" s="181">
        <f>IF('Funding Allocation Parameters'!$C$8="Basic Library Subsidy", MIN(AK147*'Funding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MIN(AK147*VLOOKUP(CONCATENATE($A147, 'Funding Allocation Parameters'!$I$8), 'Library Subsidy Complex'!$C$2:$J$55, 6, FALSE), VLOOKUP(CONCATENATE($A147, 'Funding Allocation Parameters'!$I$8), 'Library Subsidy Complex'!$C$2:$J$55, 8, FALSE)), 0)))))</f>
        <v>0</v>
      </c>
      <c r="AP147" s="181">
        <f>IF('Funding Allocation Parameters'!$C$8="Basic Library Subsidy", 0, IF('Funding Allocation Parameters'!$C$8="Grant funding", 0, IF('Funding Allocation Parameters'!$C$8="Other author funding",  MIN(AK147*'Funding Allocation Parameters'!$E$8, 'Funding Allocation Parameters'!$G$8), IF('Funding Allocation Parameters'!$C$8="Any discretionary funds (grants if available, other if no grants)", MIN(AK147*'Funding Allocation Parameters'!$E$8, 'Funding Allocation Parameters'!$G$8), IF('Funding Allocation Parameters'!$C$8="Complex Library Subsidy", 0, 0)))))</f>
        <v>0</v>
      </c>
      <c r="AQ147" s="177">
        <f t="shared" si="72"/>
        <v>0</v>
      </c>
      <c r="AR147" s="177">
        <f t="shared" si="73"/>
        <v>0</v>
      </c>
      <c r="AS147" s="182">
        <f t="shared" si="74"/>
        <v>1189</v>
      </c>
      <c r="AT147" s="182">
        <f t="shared" si="75"/>
        <v>959.64339999999993</v>
      </c>
      <c r="AU147" s="182">
        <f t="shared" si="76"/>
        <v>0</v>
      </c>
      <c r="AV147" s="182">
        <f t="shared" si="77"/>
        <v>1189</v>
      </c>
      <c r="AW147" s="182">
        <f t="shared" si="78"/>
        <v>959.64339999999993</v>
      </c>
      <c r="AX147" s="183">
        <f t="shared" si="79"/>
        <v>0</v>
      </c>
      <c r="AY147" s="183">
        <f t="shared" si="80"/>
        <v>0</v>
      </c>
      <c r="AZ147" s="183">
        <f t="shared" si="81"/>
        <v>0</v>
      </c>
      <c r="BA147" s="183">
        <f t="shared" si="82"/>
        <v>1189</v>
      </c>
      <c r="BB147" s="183">
        <f t="shared" si="83"/>
        <v>959.64339999999993</v>
      </c>
      <c r="BC147" s="184">
        <f t="shared" si="84"/>
        <v>1189</v>
      </c>
      <c r="BD147" s="184">
        <f t="shared" si="85"/>
        <v>0</v>
      </c>
      <c r="BE147" s="184">
        <f t="shared" si="86"/>
        <v>0</v>
      </c>
      <c r="BF147" s="184">
        <f t="shared" si="87"/>
        <v>959.64339999999993</v>
      </c>
      <c r="BG147" s="102">
        <f t="shared" si="88"/>
        <v>0</v>
      </c>
      <c r="BH147" s="102">
        <f t="shared" si="89"/>
        <v>0</v>
      </c>
      <c r="BI147" s="102">
        <f t="shared" si="90"/>
        <v>0</v>
      </c>
      <c r="BJ147" s="102">
        <f t="shared" si="91"/>
        <v>0</v>
      </c>
      <c r="BK147" s="102">
        <f t="shared" si="92"/>
        <v>1</v>
      </c>
      <c r="BL147" s="102">
        <f t="shared" si="93"/>
        <v>0</v>
      </c>
      <c r="BN147" s="102"/>
    </row>
    <row r="148" spans="1:66" x14ac:dyDescent="0.25">
      <c r="A148" s="102" t="s">
        <v>24</v>
      </c>
      <c r="B148" s="102" t="s">
        <v>8</v>
      </c>
      <c r="C148" s="102" t="s">
        <v>8</v>
      </c>
      <c r="D148" s="102" t="s">
        <v>27</v>
      </c>
      <c r="E148" s="102" t="s">
        <v>289</v>
      </c>
      <c r="F148" s="102" t="s">
        <v>372</v>
      </c>
      <c r="G148" s="102">
        <v>0.91900000000000004</v>
      </c>
      <c r="H148" s="102">
        <v>1</v>
      </c>
      <c r="I148" s="102">
        <v>1</v>
      </c>
      <c r="J148" s="167">
        <f>IFERROR(H148*VLOOKUP(A148, 'Advanced Parameters'!$B$7:$G$20, 6, FALSE)*VLOOKUP(A148, 'Growth Parameters'!$B$6:$H$19, 6, FALSE), 0)</f>
        <v>1</v>
      </c>
      <c r="K148" s="167">
        <f>IFERROR(IF('Advanced Parameters'!$C$5="n",'Raw Data'!I148*VLOOKUP(A148,'Advanced Parameters'!$B$7:$G$20,6,FALSE),J148*VLOOKUP(A148,'Advanced Parameters'!$B$7:$G$20,2,FALSE))*VLOOKUP(A148, 'Growth Parameters'!$B$6:$H$19, 6, FALSE), 0)</f>
        <v>1</v>
      </c>
      <c r="L148" s="167">
        <f t="shared" ref="L148:L211" si="94">J148-K148</f>
        <v>0</v>
      </c>
      <c r="M148" s="168">
        <f>IFERROR(IF(G148="NA","NA",IF(G148&gt;'APC Parameters'!$K$6+VLOOKUP('Raw Data'!A148, 'APC Parameters'!$H$7:$L$20, 4, FALSE), 'APC Parameters'!$L$6+VLOOKUP('Raw Data'!A148, 'APC Parameters'!$H$7:$L$20, 5, FALSE), G148*('APC Parameters'!$J$6+VLOOKUP('Raw Data'!A148, 'APC Parameters'!$H$7:$L$20, 3, FALSE))+'APC Parameters'!$I$6+VLOOKUP('Raw Data'!A148, 'APC Parameters'!$H$7:$L$20, 2, FALSE))), 0)</f>
        <v>1799.6186</v>
      </c>
      <c r="N148" s="168">
        <f t="shared" si="64"/>
        <v>1799.6186</v>
      </c>
      <c r="O148" s="168">
        <f>IFERROR(IF(M148="NA",VLOOKUP(D148,'Internal Calculations'!$B$10:$C$11,2,FALSE), M148)*VLOOKUP(A148, 'Growth Parameters'!$B$6:$H$19, 7, FALSE), 0)</f>
        <v>1799.6186</v>
      </c>
      <c r="P148" s="177">
        <f t="shared" si="65"/>
        <v>1799.6186</v>
      </c>
      <c r="Q148" s="178">
        <f>IF('Funding Allocation Parameters'!$C$5="Basic Library Subsidy", MIN(O148*('Funding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MIN($O148*(VLOOKUP(CONCATENATE($A148, 'Funding Allocation Parameters'!$I$5), 'Library Subsidy Complex'!$C$2:$J$55, 2, FALSE)), VLOOKUP(CONCATENATE($A148, 'Funding Allocation Parameters'!$I$5), 'Library Subsidy Complex'!$C$2:$J$55, 4, FALSE)), 0)))))</f>
        <v>1189</v>
      </c>
      <c r="R148" s="178">
        <f>IF('Funding Allocation Parameters'!$C$5="Basic Library Subsidy", 0, IF('Funding Allocation Parameters'!$C$5="Grant funding",MIN(O148*('Funding Allocation Parameters'!$E$5), 'Funding Allocation Parameters'!$G$5), IF('Funding Allocation Parameters'!$C$5="Other author funding", 0, IF('Funding Allocation Parameters'!$C$5="Any discretionary funds (grants if available, other if no grants)", MIN(O148*('Funding Allocation Parameters'!$E$5), 'Funding Allocation Parameters'!$G$5), IF('Funding Allocation Parameters'!$C$5="Complex Library Subsidy", 0, 0)))))</f>
        <v>0</v>
      </c>
      <c r="S148" s="178">
        <f>IF('Funding Allocation Parameters'!$C$5="Basic Library Subsidy", 0, IF('Funding Allocation Parameters'!$C$5="Grant funding", 0, IF('Funding Allocation Parameters'!$C$5="Other author funding",  MIN(O148*('Funding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8" s="178">
        <f>IF('Funding Allocation Parameters'!$C$5="Basic Library Subsidy", MIN(O148*('Funding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MIN($O148*(VLOOKUP(CONCATENATE($A148, 'Funding Allocation Parameters'!$I$5), 'Library Subsidy Complex'!$C$2:$J$55, 6, FALSE)), VLOOKUP(CONCATENATE($A148, 'Funding Allocation Parameters'!$I$5), 'Library Subsidy Complex'!$C$2:$J$55, 8, FALSE)), 0)))))</f>
        <v>1189</v>
      </c>
      <c r="U148" s="178">
        <f>IF('Funding Allocation Parameters'!$C$5="Basic Library Subsidy", 0, IF('Funding Allocation Parameters'!$C$5="Grant funding", 0, IF('Funding Allocation Parameters'!$C$5="Other author funding",  MIN(O148*('Funding Allocation Parameters'!$E$5), 'Funding Allocation Parameters'!$G$5), IF('Funding Allocation Parameters'!$C$5="Any discretionary funds (grants if available, other if no grants)", MIN(O148*('Funding Allocation Parameters'!$E$5), 'Funding Allocation Parameters'!$G$5), IF('Funding Allocation Parameters'!$C$5="Complex Library Subsidy", 0, 0)))))</f>
        <v>0</v>
      </c>
      <c r="V148" s="177">
        <f t="shared" si="66"/>
        <v>610.61860000000001</v>
      </c>
      <c r="W148" s="177">
        <f t="shared" si="67"/>
        <v>610.61860000000001</v>
      </c>
      <c r="X148" s="179">
        <f>IF('Funding Allocation Parameters'!$C$6="Basic Library Subsidy", MIN(V148*'Funding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MIN(V148*VLOOKUP(CONCATENATE($A148, 'Funding Allocation Parameters'!$I$6), 'Library Subsidy Complex'!$C$2:$J$55, 2, FALSE), VLOOKUP(CONCATENATE($A148, 'Funding Allocation Parameters'!$I$6), 'Library Subsidy Complex'!$C$2:$J$55, 4, FALSE)), 0)))))</f>
        <v>0</v>
      </c>
      <c r="Y148" s="179">
        <f>IF('Funding Allocation Parameters'!$C$6="Basic Library Subsidy", 0, IF('Funding Allocation Parameters'!$C$6="Grant funding",MIN(V148*'Funding Allocation Parameters'!$E$6, 'Funding Allocation Parameters'!$G$6), IF('Funding Allocation Parameters'!$C$6="Other author funding", 0, IF('Funding Allocation Parameters'!$C$6="Any discretionary funds (grants if available, other if no grants)", MIN(V148*'Funding Allocation Parameters'!$E$6, 'Funding Allocation Parameters'!$G$6), IF('Funding Allocation Parameters'!$C$6="Complex Library Subsidy", 0, 0)))))</f>
        <v>610.61860000000001</v>
      </c>
      <c r="Z148" s="179">
        <f>IF('Funding Allocation Parameters'!$C$6="Basic Library Subsidy", 0, IF('Funding Allocation Parameters'!$C$6="Grant funding", 0, IF('Funding Allocation Parameters'!$C$6="Other author funding",  MIN(V148*'Funding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8" s="179">
        <f>IF('Funding Allocation Parameters'!$C$6="Basic Library Subsidy", MIN(W148*'Funding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MIN(W148*VLOOKUP(CONCATENATE($A148, 'Funding Allocation Parameters'!$I$6), 'Library Subsidy Complex'!$C$2:$J$55, 6, FALSE), VLOOKUP(CONCATENATE($A148, 'Funding Allocation Parameters'!$I$6), 'Library Subsidy Complex'!$C$2:$J$55, 8, FALSE)), 0)))))</f>
        <v>0</v>
      </c>
      <c r="AB148" s="179">
        <f>IF('Funding Allocation Parameters'!$C$6="Basic Library Subsidy", 0, IF('Funding Allocation Parameters'!$C$6="Grant funding", 0, IF('Funding Allocation Parameters'!$C$6="Other author funding",  MIN(W148*'Funding Allocation Parameters'!$E$6, 'Funding Allocation Parameters'!$G$6), IF('Funding Allocation Parameters'!$C$6="Any discretionary funds (grants if available, other if no grants)", MIN(W148*'Funding Allocation Parameters'!$E$6, 'Funding Allocation Parameters'!$G$6), IF('Funding Allocation Parameters'!$C$6="Complex Library Subsidy", 0, 0)))))</f>
        <v>610.61860000000001</v>
      </c>
      <c r="AC148" s="177">
        <f t="shared" si="68"/>
        <v>0</v>
      </c>
      <c r="AD148" s="177">
        <f t="shared" si="69"/>
        <v>0</v>
      </c>
      <c r="AE148" s="180">
        <f>IF('Funding Allocation Parameters'!$C$7="Basic Library Subsidy", MIN(AC148*'Funding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MIN(AC148*VLOOKUP(CONCATENATE($A148, 'Funding Allocation Parameters'!$I$7), 'Library Subsidy Complex'!$C$2:$J$55, 2, FALSE), VLOOKUP(CONCATENATE($A148, 'Funding Allocation Parameters'!$I$7), 'Library Subsidy Complex'!$C$2:$J$55, 4, FALSE)), 0)))))</f>
        <v>0</v>
      </c>
      <c r="AF148" s="180">
        <f>IF('Funding Allocation Parameters'!$C$7="Basic Library Subsidy", 0, IF('Funding Allocation Parameters'!$C$7="Grant funding",MIN(AC148*'Funding Allocation Parameters'!$E$7, 'Funding Allocation Parameters'!$G$7), IF('Funding Allocation Parameters'!$C$7="Other author funding", 0, IF('Funding Allocation Parameters'!$C$7="Any discretionary funds (grants if available, other if no grants)", MIN(AC148*'Funding Allocation Parameters'!$E$7, 'Funding Allocation Parameters'!$G$7), IF('Funding Allocation Parameters'!$C$7="Complex Library Subsidy", 0, 0)))))</f>
        <v>0</v>
      </c>
      <c r="AG148" s="180">
        <f>IF('Funding Allocation Parameters'!$C$7="Basic Library Subsidy", 0, IF('Funding Allocation Parameters'!$C$7="Grant funding", 0, IF('Funding Allocation Parameters'!$C$7="Other author funding",  MIN(AC148*'Funding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8" s="180">
        <f>IF('Funding Allocation Parameters'!$C$7="Basic Library Subsidy", MIN(AD148*'Funding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MIN(AD148*VLOOKUP(CONCATENATE($A148, 'Funding Allocation Parameters'!$I$7), 'Library Subsidy Complex'!$C$2:$J$55, 6, FALSE), VLOOKUP(CONCATENATE($A148, 'Funding Allocation Parameters'!$I$7), 'Library Subsidy Complex'!$C$2:$J$55, 8, FALSE)), 0)))))</f>
        <v>0</v>
      </c>
      <c r="AI148" s="180">
        <f>IF('Funding Allocation Parameters'!$C$7="Basic Library Subsidy", 0, IF('Funding Allocation Parameters'!$C$7="Grant funding", 0, IF('Funding Allocation Parameters'!$C$7="Other author funding",  MIN(AD148*'Funding Allocation Parameters'!$E$7, 'Funding Allocation Parameters'!$G$7), IF('Funding Allocation Parameters'!$C$7="Any discretionary funds (grants if available, other if no grants)", MIN(AD148*'Funding Allocation Parameters'!$E$7, 'Funding Allocation Parameters'!$G$7), IF('Funding Allocation Parameters'!$C$7="Complex Library Subsidy", 0, 0)))))</f>
        <v>0</v>
      </c>
      <c r="AJ148" s="177">
        <f t="shared" si="70"/>
        <v>0</v>
      </c>
      <c r="AK148" s="177">
        <f t="shared" si="71"/>
        <v>0</v>
      </c>
      <c r="AL148" s="181">
        <f>IF('Funding Allocation Parameters'!$C$8="Basic Library Subsidy", MIN(AJ148*'Funding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MIN(AJ148*VLOOKUP(CONCATENATE($A148, 'Funding Allocation Parameters'!$I$8), 'Library Subsidy Complex'!$C$2:$J$55, 2, FALSE), VLOOKUP(CONCATENATE($A148, 'Funding Allocation Parameters'!$I$8), 'Library Subsidy Complex'!$C$2:$J$55, 4, FALSE)), 0)))))</f>
        <v>0</v>
      </c>
      <c r="AM148" s="181">
        <f>IF('Funding Allocation Parameters'!$C$8="Basic Library Subsidy", 0, IF('Funding Allocation Parameters'!$C$8="Grant funding",MIN(AJ148*'Funding Allocation Parameters'!$E$8, 'Funding Allocation Parameters'!$G$8), IF('Funding Allocation Parameters'!$C$8="Other author funding", 0, IF('Funding Allocation Parameters'!$C$8="Any discretionary funds (grants if available, other if no grants)", MIN(AJ148*'Funding Allocation Parameters'!$E$8, 'Funding Allocation Parameters'!$G$8), IF('Funding Allocation Parameters'!$C$8="Complex Library Subsidy", 0, 0)))))</f>
        <v>0</v>
      </c>
      <c r="AN148" s="181">
        <f>IF('Funding Allocation Parameters'!$C$8="Basic Library Subsidy", 0, IF('Funding Allocation Parameters'!$C$8="Grant funding", 0, IF('Funding Allocation Parameters'!$C$8="Other author funding",  MIN(AJ148*'Funding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8" s="181">
        <f>IF('Funding Allocation Parameters'!$C$8="Basic Library Subsidy", MIN(AK148*'Funding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MIN(AK148*VLOOKUP(CONCATENATE($A148, 'Funding Allocation Parameters'!$I$8), 'Library Subsidy Complex'!$C$2:$J$55, 6, FALSE), VLOOKUP(CONCATENATE($A148, 'Funding Allocation Parameters'!$I$8), 'Library Subsidy Complex'!$C$2:$J$55, 8, FALSE)), 0)))))</f>
        <v>0</v>
      </c>
      <c r="AP148" s="181">
        <f>IF('Funding Allocation Parameters'!$C$8="Basic Library Subsidy", 0, IF('Funding Allocation Parameters'!$C$8="Grant funding", 0, IF('Funding Allocation Parameters'!$C$8="Other author funding",  MIN(AK148*'Funding Allocation Parameters'!$E$8, 'Funding Allocation Parameters'!$G$8), IF('Funding Allocation Parameters'!$C$8="Any discretionary funds (grants if available, other if no grants)", MIN(AK148*'Funding Allocation Parameters'!$E$8, 'Funding Allocation Parameters'!$G$8), IF('Funding Allocation Parameters'!$C$8="Complex Library Subsidy", 0, 0)))))</f>
        <v>0</v>
      </c>
      <c r="AQ148" s="177">
        <f t="shared" si="72"/>
        <v>0</v>
      </c>
      <c r="AR148" s="177">
        <f t="shared" si="73"/>
        <v>0</v>
      </c>
      <c r="AS148" s="182">
        <f t="shared" si="74"/>
        <v>1189</v>
      </c>
      <c r="AT148" s="182">
        <f t="shared" si="75"/>
        <v>610.61860000000001</v>
      </c>
      <c r="AU148" s="182">
        <f t="shared" si="76"/>
        <v>0</v>
      </c>
      <c r="AV148" s="182">
        <f t="shared" si="77"/>
        <v>1189</v>
      </c>
      <c r="AW148" s="182">
        <f t="shared" si="78"/>
        <v>610.61860000000001</v>
      </c>
      <c r="AX148" s="183">
        <f t="shared" si="79"/>
        <v>1189</v>
      </c>
      <c r="AY148" s="183">
        <f t="shared" si="80"/>
        <v>610.61860000000001</v>
      </c>
      <c r="AZ148" s="183">
        <f t="shared" si="81"/>
        <v>0</v>
      </c>
      <c r="BA148" s="183">
        <f t="shared" si="82"/>
        <v>0</v>
      </c>
      <c r="BB148" s="183">
        <f t="shared" si="83"/>
        <v>0</v>
      </c>
      <c r="BC148" s="184">
        <f t="shared" si="84"/>
        <v>1189</v>
      </c>
      <c r="BD148" s="184">
        <f t="shared" si="85"/>
        <v>0</v>
      </c>
      <c r="BE148" s="184">
        <f t="shared" si="86"/>
        <v>610.61860000000001</v>
      </c>
      <c r="BF148" s="184">
        <f t="shared" si="87"/>
        <v>0</v>
      </c>
      <c r="BG148" s="102">
        <f t="shared" si="88"/>
        <v>0</v>
      </c>
      <c r="BH148" s="102">
        <f t="shared" si="89"/>
        <v>0</v>
      </c>
      <c r="BI148" s="102">
        <f t="shared" si="90"/>
        <v>0</v>
      </c>
      <c r="BJ148" s="102">
        <f t="shared" si="91"/>
        <v>1</v>
      </c>
      <c r="BK148" s="102">
        <f t="shared" si="92"/>
        <v>0</v>
      </c>
      <c r="BL148" s="102">
        <f t="shared" si="93"/>
        <v>0</v>
      </c>
      <c r="BN148" s="102"/>
    </row>
    <row r="149" spans="1:66" x14ac:dyDescent="0.25">
      <c r="A149" s="102" t="s">
        <v>16</v>
      </c>
      <c r="B149" s="102" t="s">
        <v>8</v>
      </c>
      <c r="C149" s="102" t="s">
        <v>8</v>
      </c>
      <c r="D149" s="102" t="s">
        <v>27</v>
      </c>
      <c r="E149" s="102" t="s">
        <v>277</v>
      </c>
      <c r="F149" s="102" t="s">
        <v>373</v>
      </c>
      <c r="G149" s="102">
        <v>4.4119999999999999</v>
      </c>
      <c r="H149" s="102">
        <v>1</v>
      </c>
      <c r="I149" s="102">
        <v>1</v>
      </c>
      <c r="J149" s="167">
        <f>IFERROR(H149*VLOOKUP(A149, 'Advanced Parameters'!$B$7:$G$20, 6, FALSE)*VLOOKUP(A149, 'Growth Parameters'!$B$6:$H$19, 6, FALSE), 0)</f>
        <v>1</v>
      </c>
      <c r="K149" s="167">
        <f>IFERROR(IF('Advanced Parameters'!$C$5="n",'Raw Data'!I149*VLOOKUP(A149,'Advanced Parameters'!$B$7:$G$20,6,FALSE),J149*VLOOKUP(A149,'Advanced Parameters'!$B$7:$G$20,2,FALSE))*VLOOKUP(A149, 'Growth Parameters'!$B$6:$H$19, 6, FALSE), 0)</f>
        <v>1</v>
      </c>
      <c r="L149" s="167">
        <f t="shared" si="94"/>
        <v>0</v>
      </c>
      <c r="M149" s="168">
        <f>IFERROR(IF(G149="NA","NA",IF(G149&gt;'APC Parameters'!$K$6+VLOOKUP('Raw Data'!A149, 'APC Parameters'!$H$7:$L$20, 4, FALSE), 'APC Parameters'!$L$6+VLOOKUP('Raw Data'!A149, 'APC Parameters'!$H$7:$L$20, 5, FALSE), G149*('APC Parameters'!$J$6+VLOOKUP('Raw Data'!A149, 'APC Parameters'!$H$7:$L$20, 3, FALSE))+'APC Parameters'!$I$6+VLOOKUP('Raw Data'!A149, 'APC Parameters'!$H$7:$L$20, 2, FALSE))), 0)</f>
        <v>5000</v>
      </c>
      <c r="N149" s="168">
        <f t="shared" si="64"/>
        <v>5000</v>
      </c>
      <c r="O149" s="168">
        <f>IFERROR(IF(M149="NA",VLOOKUP(D149,'Internal Calculations'!$B$10:$C$11,2,FALSE), M149)*VLOOKUP(A149, 'Growth Parameters'!$B$6:$H$19, 7, FALSE), 0)</f>
        <v>5000</v>
      </c>
      <c r="P149" s="177">
        <f t="shared" si="65"/>
        <v>5000</v>
      </c>
      <c r="Q149" s="178">
        <f>IF('Funding Allocation Parameters'!$C$5="Basic Library Subsidy", MIN(O149*('Funding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MIN($O149*(VLOOKUP(CONCATENATE($A149, 'Funding Allocation Parameters'!$I$5), 'Library Subsidy Complex'!$C$2:$J$55, 2, FALSE)), VLOOKUP(CONCATENATE($A149, 'Funding Allocation Parameters'!$I$5), 'Library Subsidy Complex'!$C$2:$J$55, 4, FALSE)), 0)))))</f>
        <v>1189</v>
      </c>
      <c r="R149" s="178">
        <f>IF('Funding Allocation Parameters'!$C$5="Basic Library Subsidy", 0, IF('Funding Allocation Parameters'!$C$5="Grant funding",MIN(O149*('Funding Allocation Parameters'!$E$5), 'Funding Allocation Parameters'!$G$5), IF('Funding Allocation Parameters'!$C$5="Other author funding", 0, IF('Funding Allocation Parameters'!$C$5="Any discretionary funds (grants if available, other if no grants)", MIN(O149*('Funding Allocation Parameters'!$E$5), 'Funding Allocation Parameters'!$G$5), IF('Funding Allocation Parameters'!$C$5="Complex Library Subsidy", 0, 0)))))</f>
        <v>0</v>
      </c>
      <c r="S149" s="178">
        <f>IF('Funding Allocation Parameters'!$C$5="Basic Library Subsidy", 0, IF('Funding Allocation Parameters'!$C$5="Grant funding", 0, IF('Funding Allocation Parameters'!$C$5="Other author funding",  MIN(O149*('Funding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49" s="178">
        <f>IF('Funding Allocation Parameters'!$C$5="Basic Library Subsidy", MIN(O149*('Funding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MIN($O149*(VLOOKUP(CONCATENATE($A149, 'Funding Allocation Parameters'!$I$5), 'Library Subsidy Complex'!$C$2:$J$55, 6, FALSE)), VLOOKUP(CONCATENATE($A149, 'Funding Allocation Parameters'!$I$5), 'Library Subsidy Complex'!$C$2:$J$55, 8, FALSE)), 0)))))</f>
        <v>1189</v>
      </c>
      <c r="U149" s="178">
        <f>IF('Funding Allocation Parameters'!$C$5="Basic Library Subsidy", 0, IF('Funding Allocation Parameters'!$C$5="Grant funding", 0, IF('Funding Allocation Parameters'!$C$5="Other author funding",  MIN(O149*('Funding Allocation Parameters'!$E$5), 'Funding Allocation Parameters'!$G$5), IF('Funding Allocation Parameters'!$C$5="Any discretionary funds (grants if available, other if no grants)", MIN(O149*('Funding Allocation Parameters'!$E$5), 'Funding Allocation Parameters'!$G$5), IF('Funding Allocation Parameters'!$C$5="Complex Library Subsidy", 0, 0)))))</f>
        <v>0</v>
      </c>
      <c r="V149" s="177">
        <f t="shared" si="66"/>
        <v>3811</v>
      </c>
      <c r="W149" s="177">
        <f t="shared" si="67"/>
        <v>3811</v>
      </c>
      <c r="X149" s="179">
        <f>IF('Funding Allocation Parameters'!$C$6="Basic Library Subsidy", MIN(V149*'Funding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MIN(V149*VLOOKUP(CONCATENATE($A149, 'Funding Allocation Parameters'!$I$6), 'Library Subsidy Complex'!$C$2:$J$55, 2, FALSE), VLOOKUP(CONCATENATE($A149, 'Funding Allocation Parameters'!$I$6), 'Library Subsidy Complex'!$C$2:$J$55, 4, FALSE)), 0)))))</f>
        <v>0</v>
      </c>
      <c r="Y149" s="179">
        <f>IF('Funding Allocation Parameters'!$C$6="Basic Library Subsidy", 0, IF('Funding Allocation Parameters'!$C$6="Grant funding",MIN(V149*'Funding Allocation Parameters'!$E$6, 'Funding Allocation Parameters'!$G$6), IF('Funding Allocation Parameters'!$C$6="Other author funding", 0, IF('Funding Allocation Parameters'!$C$6="Any discretionary funds (grants if available, other if no grants)", MIN(V149*'Funding Allocation Parameters'!$E$6, 'Funding Allocation Parameters'!$G$6), IF('Funding Allocation Parameters'!$C$6="Complex Library Subsidy", 0, 0)))))</f>
        <v>3811</v>
      </c>
      <c r="Z149" s="179">
        <f>IF('Funding Allocation Parameters'!$C$6="Basic Library Subsidy", 0, IF('Funding Allocation Parameters'!$C$6="Grant funding", 0, IF('Funding Allocation Parameters'!$C$6="Other author funding",  MIN(V149*'Funding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49" s="179">
        <f>IF('Funding Allocation Parameters'!$C$6="Basic Library Subsidy", MIN(W149*'Funding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MIN(W149*VLOOKUP(CONCATENATE($A149, 'Funding Allocation Parameters'!$I$6), 'Library Subsidy Complex'!$C$2:$J$55, 6, FALSE), VLOOKUP(CONCATENATE($A149, 'Funding Allocation Parameters'!$I$6), 'Library Subsidy Complex'!$C$2:$J$55, 8, FALSE)), 0)))))</f>
        <v>0</v>
      </c>
      <c r="AB149" s="179">
        <f>IF('Funding Allocation Parameters'!$C$6="Basic Library Subsidy", 0, IF('Funding Allocation Parameters'!$C$6="Grant funding", 0, IF('Funding Allocation Parameters'!$C$6="Other author funding",  MIN(W149*'Funding Allocation Parameters'!$E$6, 'Funding Allocation Parameters'!$G$6), IF('Funding Allocation Parameters'!$C$6="Any discretionary funds (grants if available, other if no grants)", MIN(W149*'Funding Allocation Parameters'!$E$6, 'Funding Allocation Parameters'!$G$6), IF('Funding Allocation Parameters'!$C$6="Complex Library Subsidy", 0, 0)))))</f>
        <v>3811</v>
      </c>
      <c r="AC149" s="177">
        <f t="shared" si="68"/>
        <v>0</v>
      </c>
      <c r="AD149" s="177">
        <f t="shared" si="69"/>
        <v>0</v>
      </c>
      <c r="AE149" s="180">
        <f>IF('Funding Allocation Parameters'!$C$7="Basic Library Subsidy", MIN(AC149*'Funding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MIN(AC149*VLOOKUP(CONCATENATE($A149, 'Funding Allocation Parameters'!$I$7), 'Library Subsidy Complex'!$C$2:$J$55, 2, FALSE), VLOOKUP(CONCATENATE($A149, 'Funding Allocation Parameters'!$I$7), 'Library Subsidy Complex'!$C$2:$J$55, 4, FALSE)), 0)))))</f>
        <v>0</v>
      </c>
      <c r="AF149" s="180">
        <f>IF('Funding Allocation Parameters'!$C$7="Basic Library Subsidy", 0, IF('Funding Allocation Parameters'!$C$7="Grant funding",MIN(AC149*'Funding Allocation Parameters'!$E$7, 'Funding Allocation Parameters'!$G$7), IF('Funding Allocation Parameters'!$C$7="Other author funding", 0, IF('Funding Allocation Parameters'!$C$7="Any discretionary funds (grants if available, other if no grants)", MIN(AC149*'Funding Allocation Parameters'!$E$7, 'Funding Allocation Parameters'!$G$7), IF('Funding Allocation Parameters'!$C$7="Complex Library Subsidy", 0, 0)))))</f>
        <v>0</v>
      </c>
      <c r="AG149" s="180">
        <f>IF('Funding Allocation Parameters'!$C$7="Basic Library Subsidy", 0, IF('Funding Allocation Parameters'!$C$7="Grant funding", 0, IF('Funding Allocation Parameters'!$C$7="Other author funding",  MIN(AC149*'Funding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49" s="180">
        <f>IF('Funding Allocation Parameters'!$C$7="Basic Library Subsidy", MIN(AD149*'Funding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MIN(AD149*VLOOKUP(CONCATENATE($A149, 'Funding Allocation Parameters'!$I$7), 'Library Subsidy Complex'!$C$2:$J$55, 6, FALSE), VLOOKUP(CONCATENATE($A149, 'Funding Allocation Parameters'!$I$7), 'Library Subsidy Complex'!$C$2:$J$55, 8, FALSE)), 0)))))</f>
        <v>0</v>
      </c>
      <c r="AI149" s="180">
        <f>IF('Funding Allocation Parameters'!$C$7="Basic Library Subsidy", 0, IF('Funding Allocation Parameters'!$C$7="Grant funding", 0, IF('Funding Allocation Parameters'!$C$7="Other author funding",  MIN(AD149*'Funding Allocation Parameters'!$E$7, 'Funding Allocation Parameters'!$G$7), IF('Funding Allocation Parameters'!$C$7="Any discretionary funds (grants if available, other if no grants)", MIN(AD149*'Funding Allocation Parameters'!$E$7, 'Funding Allocation Parameters'!$G$7), IF('Funding Allocation Parameters'!$C$7="Complex Library Subsidy", 0, 0)))))</f>
        <v>0</v>
      </c>
      <c r="AJ149" s="177">
        <f t="shared" si="70"/>
        <v>0</v>
      </c>
      <c r="AK149" s="177">
        <f t="shared" si="71"/>
        <v>0</v>
      </c>
      <c r="AL149" s="181">
        <f>IF('Funding Allocation Parameters'!$C$8="Basic Library Subsidy", MIN(AJ149*'Funding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MIN(AJ149*VLOOKUP(CONCATENATE($A149, 'Funding Allocation Parameters'!$I$8), 'Library Subsidy Complex'!$C$2:$J$55, 2, FALSE), VLOOKUP(CONCATENATE($A149, 'Funding Allocation Parameters'!$I$8), 'Library Subsidy Complex'!$C$2:$J$55, 4, FALSE)), 0)))))</f>
        <v>0</v>
      </c>
      <c r="AM149" s="181">
        <f>IF('Funding Allocation Parameters'!$C$8="Basic Library Subsidy", 0, IF('Funding Allocation Parameters'!$C$8="Grant funding",MIN(AJ149*'Funding Allocation Parameters'!$E$8, 'Funding Allocation Parameters'!$G$8), IF('Funding Allocation Parameters'!$C$8="Other author funding", 0, IF('Funding Allocation Parameters'!$C$8="Any discretionary funds (grants if available, other if no grants)", MIN(AJ149*'Funding Allocation Parameters'!$E$8, 'Funding Allocation Parameters'!$G$8), IF('Funding Allocation Parameters'!$C$8="Complex Library Subsidy", 0, 0)))))</f>
        <v>0</v>
      </c>
      <c r="AN149" s="181">
        <f>IF('Funding Allocation Parameters'!$C$8="Basic Library Subsidy", 0, IF('Funding Allocation Parameters'!$C$8="Grant funding", 0, IF('Funding Allocation Parameters'!$C$8="Other author funding",  MIN(AJ149*'Funding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49" s="181">
        <f>IF('Funding Allocation Parameters'!$C$8="Basic Library Subsidy", MIN(AK149*'Funding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MIN(AK149*VLOOKUP(CONCATENATE($A149, 'Funding Allocation Parameters'!$I$8), 'Library Subsidy Complex'!$C$2:$J$55, 6, FALSE), VLOOKUP(CONCATENATE($A149, 'Funding Allocation Parameters'!$I$8), 'Library Subsidy Complex'!$C$2:$J$55, 8, FALSE)), 0)))))</f>
        <v>0</v>
      </c>
      <c r="AP149" s="181">
        <f>IF('Funding Allocation Parameters'!$C$8="Basic Library Subsidy", 0, IF('Funding Allocation Parameters'!$C$8="Grant funding", 0, IF('Funding Allocation Parameters'!$C$8="Other author funding",  MIN(AK149*'Funding Allocation Parameters'!$E$8, 'Funding Allocation Parameters'!$G$8), IF('Funding Allocation Parameters'!$C$8="Any discretionary funds (grants if available, other if no grants)", MIN(AK149*'Funding Allocation Parameters'!$E$8, 'Funding Allocation Parameters'!$G$8), IF('Funding Allocation Parameters'!$C$8="Complex Library Subsidy", 0, 0)))))</f>
        <v>0</v>
      </c>
      <c r="AQ149" s="177">
        <f t="shared" si="72"/>
        <v>0</v>
      </c>
      <c r="AR149" s="177">
        <f t="shared" si="73"/>
        <v>0</v>
      </c>
      <c r="AS149" s="182">
        <f t="shared" si="74"/>
        <v>1189</v>
      </c>
      <c r="AT149" s="182">
        <f t="shared" si="75"/>
        <v>3811</v>
      </c>
      <c r="AU149" s="182">
        <f t="shared" si="76"/>
        <v>0</v>
      </c>
      <c r="AV149" s="182">
        <f t="shared" si="77"/>
        <v>1189</v>
      </c>
      <c r="AW149" s="182">
        <f t="shared" si="78"/>
        <v>3811</v>
      </c>
      <c r="AX149" s="183">
        <f t="shared" si="79"/>
        <v>1189</v>
      </c>
      <c r="AY149" s="183">
        <f t="shared" si="80"/>
        <v>3811</v>
      </c>
      <c r="AZ149" s="183">
        <f t="shared" si="81"/>
        <v>0</v>
      </c>
      <c r="BA149" s="183">
        <f t="shared" si="82"/>
        <v>0</v>
      </c>
      <c r="BB149" s="183">
        <f t="shared" si="83"/>
        <v>0</v>
      </c>
      <c r="BC149" s="184">
        <f t="shared" si="84"/>
        <v>1189</v>
      </c>
      <c r="BD149" s="184">
        <f t="shared" si="85"/>
        <v>0</v>
      </c>
      <c r="BE149" s="184">
        <f t="shared" si="86"/>
        <v>3811</v>
      </c>
      <c r="BF149" s="184">
        <f t="shared" si="87"/>
        <v>0</v>
      </c>
      <c r="BG149" s="102">
        <f t="shared" si="88"/>
        <v>0</v>
      </c>
      <c r="BH149" s="102">
        <f t="shared" si="89"/>
        <v>0</v>
      </c>
      <c r="BI149" s="102">
        <f t="shared" si="90"/>
        <v>0</v>
      </c>
      <c r="BJ149" s="102">
        <f t="shared" si="91"/>
        <v>1</v>
      </c>
      <c r="BK149" s="102">
        <f t="shared" si="92"/>
        <v>0</v>
      </c>
      <c r="BL149" s="102">
        <f t="shared" si="93"/>
        <v>0</v>
      </c>
      <c r="BN149" s="102"/>
    </row>
    <row r="150" spans="1:66" x14ac:dyDescent="0.25">
      <c r="A150" s="102" t="s">
        <v>24</v>
      </c>
      <c r="B150" s="102" t="s">
        <v>8</v>
      </c>
      <c r="C150" s="102" t="s">
        <v>8</v>
      </c>
      <c r="D150" s="102" t="s">
        <v>27</v>
      </c>
      <c r="E150" s="102" t="s">
        <v>375</v>
      </c>
      <c r="F150" s="102" t="s">
        <v>376</v>
      </c>
      <c r="G150" s="102">
        <v>1.4019999999999999</v>
      </c>
      <c r="H150" s="102">
        <v>1</v>
      </c>
      <c r="I150" s="102">
        <v>1</v>
      </c>
      <c r="J150" s="167">
        <f>IFERROR(H150*VLOOKUP(A150, 'Advanced Parameters'!$B$7:$G$20, 6, FALSE)*VLOOKUP(A150, 'Growth Parameters'!$B$6:$H$19, 6, FALSE), 0)</f>
        <v>1</v>
      </c>
      <c r="K150" s="167">
        <f>IFERROR(IF('Advanced Parameters'!$C$5="n",'Raw Data'!I150*VLOOKUP(A150,'Advanced Parameters'!$B$7:$G$20,6,FALSE),J150*VLOOKUP(A150,'Advanced Parameters'!$B$7:$G$20,2,FALSE))*VLOOKUP(A150, 'Growth Parameters'!$B$6:$H$19, 6, FALSE), 0)</f>
        <v>1</v>
      </c>
      <c r="L150" s="167">
        <f t="shared" si="94"/>
        <v>0</v>
      </c>
      <c r="M150" s="168">
        <f>IFERROR(IF(G150="NA","NA",IF(G150&gt;'APC Parameters'!$K$6+VLOOKUP('Raw Data'!A150, 'APC Parameters'!$H$7:$L$20, 4, FALSE), 'APC Parameters'!$L$6+VLOOKUP('Raw Data'!A150, 'APC Parameters'!$H$7:$L$20, 5, FALSE), G150*('APC Parameters'!$J$6+VLOOKUP('Raw Data'!A150, 'APC Parameters'!$H$7:$L$20, 3, FALSE))+'APC Parameters'!$I$6+VLOOKUP('Raw Data'!A150, 'APC Parameters'!$H$7:$L$20, 2, FALSE))), 0)</f>
        <v>2142.2588000000001</v>
      </c>
      <c r="N150" s="168">
        <f t="shared" si="64"/>
        <v>2142.2588000000001</v>
      </c>
      <c r="O150" s="168">
        <f>IFERROR(IF(M150="NA",VLOOKUP(D150,'Internal Calculations'!$B$10:$C$11,2,FALSE), M150)*VLOOKUP(A150, 'Growth Parameters'!$B$6:$H$19, 7, FALSE), 0)</f>
        <v>2142.2588000000001</v>
      </c>
      <c r="P150" s="177">
        <f t="shared" si="65"/>
        <v>2142.2588000000001</v>
      </c>
      <c r="Q150" s="178">
        <f>IF('Funding Allocation Parameters'!$C$5="Basic Library Subsidy", MIN(O150*('Funding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MIN($O150*(VLOOKUP(CONCATENATE($A150, 'Funding Allocation Parameters'!$I$5), 'Library Subsidy Complex'!$C$2:$J$55, 2, FALSE)), VLOOKUP(CONCATENATE($A150, 'Funding Allocation Parameters'!$I$5), 'Library Subsidy Complex'!$C$2:$J$55, 4, FALSE)), 0)))))</f>
        <v>1189</v>
      </c>
      <c r="R150" s="178">
        <f>IF('Funding Allocation Parameters'!$C$5="Basic Library Subsidy", 0, IF('Funding Allocation Parameters'!$C$5="Grant funding",MIN(O150*('Funding Allocation Parameters'!$E$5), 'Funding Allocation Parameters'!$G$5), IF('Funding Allocation Parameters'!$C$5="Other author funding", 0, IF('Funding Allocation Parameters'!$C$5="Any discretionary funds (grants if available, other if no grants)", MIN(O150*('Funding Allocation Parameters'!$E$5), 'Funding Allocation Parameters'!$G$5), IF('Funding Allocation Parameters'!$C$5="Complex Library Subsidy", 0, 0)))))</f>
        <v>0</v>
      </c>
      <c r="S150" s="178">
        <f>IF('Funding Allocation Parameters'!$C$5="Basic Library Subsidy", 0, IF('Funding Allocation Parameters'!$C$5="Grant funding", 0, IF('Funding Allocation Parameters'!$C$5="Other author funding",  MIN(O150*('Funding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0" s="178">
        <f>IF('Funding Allocation Parameters'!$C$5="Basic Library Subsidy", MIN(O150*('Funding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MIN($O150*(VLOOKUP(CONCATENATE($A150, 'Funding Allocation Parameters'!$I$5), 'Library Subsidy Complex'!$C$2:$J$55, 6, FALSE)), VLOOKUP(CONCATENATE($A150, 'Funding Allocation Parameters'!$I$5), 'Library Subsidy Complex'!$C$2:$J$55, 8, FALSE)), 0)))))</f>
        <v>1189</v>
      </c>
      <c r="U150" s="178">
        <f>IF('Funding Allocation Parameters'!$C$5="Basic Library Subsidy", 0, IF('Funding Allocation Parameters'!$C$5="Grant funding", 0, IF('Funding Allocation Parameters'!$C$5="Other author funding",  MIN(O150*('Funding Allocation Parameters'!$E$5), 'Funding Allocation Parameters'!$G$5), IF('Funding Allocation Parameters'!$C$5="Any discretionary funds (grants if available, other if no grants)", MIN(O150*('Funding Allocation Parameters'!$E$5), 'Funding Allocation Parameters'!$G$5), IF('Funding Allocation Parameters'!$C$5="Complex Library Subsidy", 0, 0)))))</f>
        <v>0</v>
      </c>
      <c r="V150" s="177">
        <f t="shared" si="66"/>
        <v>953.25880000000006</v>
      </c>
      <c r="W150" s="177">
        <f t="shared" si="67"/>
        <v>953.25880000000006</v>
      </c>
      <c r="X150" s="179">
        <f>IF('Funding Allocation Parameters'!$C$6="Basic Library Subsidy", MIN(V150*'Funding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MIN(V150*VLOOKUP(CONCATENATE($A150, 'Funding Allocation Parameters'!$I$6), 'Library Subsidy Complex'!$C$2:$J$55, 2, FALSE), VLOOKUP(CONCATENATE($A150, 'Funding Allocation Parameters'!$I$6), 'Library Subsidy Complex'!$C$2:$J$55, 4, FALSE)), 0)))))</f>
        <v>0</v>
      </c>
      <c r="Y150" s="179">
        <f>IF('Funding Allocation Parameters'!$C$6="Basic Library Subsidy", 0, IF('Funding Allocation Parameters'!$C$6="Grant funding",MIN(V150*'Funding Allocation Parameters'!$E$6, 'Funding Allocation Parameters'!$G$6), IF('Funding Allocation Parameters'!$C$6="Other author funding", 0, IF('Funding Allocation Parameters'!$C$6="Any discretionary funds (grants if available, other if no grants)", MIN(V150*'Funding Allocation Parameters'!$E$6, 'Funding Allocation Parameters'!$G$6), IF('Funding Allocation Parameters'!$C$6="Complex Library Subsidy", 0, 0)))))</f>
        <v>953.25880000000006</v>
      </c>
      <c r="Z150" s="179">
        <f>IF('Funding Allocation Parameters'!$C$6="Basic Library Subsidy", 0, IF('Funding Allocation Parameters'!$C$6="Grant funding", 0, IF('Funding Allocation Parameters'!$C$6="Other author funding",  MIN(V150*'Funding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0" s="179">
        <f>IF('Funding Allocation Parameters'!$C$6="Basic Library Subsidy", MIN(W150*'Funding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MIN(W150*VLOOKUP(CONCATENATE($A150, 'Funding Allocation Parameters'!$I$6), 'Library Subsidy Complex'!$C$2:$J$55, 6, FALSE), VLOOKUP(CONCATENATE($A150, 'Funding Allocation Parameters'!$I$6), 'Library Subsidy Complex'!$C$2:$J$55, 8, FALSE)), 0)))))</f>
        <v>0</v>
      </c>
      <c r="AB150" s="179">
        <f>IF('Funding Allocation Parameters'!$C$6="Basic Library Subsidy", 0, IF('Funding Allocation Parameters'!$C$6="Grant funding", 0, IF('Funding Allocation Parameters'!$C$6="Other author funding",  MIN(W150*'Funding Allocation Parameters'!$E$6, 'Funding Allocation Parameters'!$G$6), IF('Funding Allocation Parameters'!$C$6="Any discretionary funds (grants if available, other if no grants)", MIN(W150*'Funding Allocation Parameters'!$E$6, 'Funding Allocation Parameters'!$G$6), IF('Funding Allocation Parameters'!$C$6="Complex Library Subsidy", 0, 0)))))</f>
        <v>953.25880000000006</v>
      </c>
      <c r="AC150" s="177">
        <f t="shared" si="68"/>
        <v>0</v>
      </c>
      <c r="AD150" s="177">
        <f t="shared" si="69"/>
        <v>0</v>
      </c>
      <c r="AE150" s="180">
        <f>IF('Funding Allocation Parameters'!$C$7="Basic Library Subsidy", MIN(AC150*'Funding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MIN(AC150*VLOOKUP(CONCATENATE($A150, 'Funding Allocation Parameters'!$I$7), 'Library Subsidy Complex'!$C$2:$J$55, 2, FALSE), VLOOKUP(CONCATENATE($A150, 'Funding Allocation Parameters'!$I$7), 'Library Subsidy Complex'!$C$2:$J$55, 4, FALSE)), 0)))))</f>
        <v>0</v>
      </c>
      <c r="AF150" s="180">
        <f>IF('Funding Allocation Parameters'!$C$7="Basic Library Subsidy", 0, IF('Funding Allocation Parameters'!$C$7="Grant funding",MIN(AC150*'Funding Allocation Parameters'!$E$7, 'Funding Allocation Parameters'!$G$7), IF('Funding Allocation Parameters'!$C$7="Other author funding", 0, IF('Funding Allocation Parameters'!$C$7="Any discretionary funds (grants if available, other if no grants)", MIN(AC150*'Funding Allocation Parameters'!$E$7, 'Funding Allocation Parameters'!$G$7), IF('Funding Allocation Parameters'!$C$7="Complex Library Subsidy", 0, 0)))))</f>
        <v>0</v>
      </c>
      <c r="AG150" s="180">
        <f>IF('Funding Allocation Parameters'!$C$7="Basic Library Subsidy", 0, IF('Funding Allocation Parameters'!$C$7="Grant funding", 0, IF('Funding Allocation Parameters'!$C$7="Other author funding",  MIN(AC150*'Funding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0" s="180">
        <f>IF('Funding Allocation Parameters'!$C$7="Basic Library Subsidy", MIN(AD150*'Funding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MIN(AD150*VLOOKUP(CONCATENATE($A150, 'Funding Allocation Parameters'!$I$7), 'Library Subsidy Complex'!$C$2:$J$55, 6, FALSE), VLOOKUP(CONCATENATE($A150, 'Funding Allocation Parameters'!$I$7), 'Library Subsidy Complex'!$C$2:$J$55, 8, FALSE)), 0)))))</f>
        <v>0</v>
      </c>
      <c r="AI150" s="180">
        <f>IF('Funding Allocation Parameters'!$C$7="Basic Library Subsidy", 0, IF('Funding Allocation Parameters'!$C$7="Grant funding", 0, IF('Funding Allocation Parameters'!$C$7="Other author funding",  MIN(AD150*'Funding Allocation Parameters'!$E$7, 'Funding Allocation Parameters'!$G$7), IF('Funding Allocation Parameters'!$C$7="Any discretionary funds (grants if available, other if no grants)", MIN(AD150*'Funding Allocation Parameters'!$E$7, 'Funding Allocation Parameters'!$G$7), IF('Funding Allocation Parameters'!$C$7="Complex Library Subsidy", 0, 0)))))</f>
        <v>0</v>
      </c>
      <c r="AJ150" s="177">
        <f t="shared" si="70"/>
        <v>0</v>
      </c>
      <c r="AK150" s="177">
        <f t="shared" si="71"/>
        <v>0</v>
      </c>
      <c r="AL150" s="181">
        <f>IF('Funding Allocation Parameters'!$C$8="Basic Library Subsidy", MIN(AJ150*'Funding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MIN(AJ150*VLOOKUP(CONCATENATE($A150, 'Funding Allocation Parameters'!$I$8), 'Library Subsidy Complex'!$C$2:$J$55, 2, FALSE), VLOOKUP(CONCATENATE($A150, 'Funding Allocation Parameters'!$I$8), 'Library Subsidy Complex'!$C$2:$J$55, 4, FALSE)), 0)))))</f>
        <v>0</v>
      </c>
      <c r="AM150" s="181">
        <f>IF('Funding Allocation Parameters'!$C$8="Basic Library Subsidy", 0, IF('Funding Allocation Parameters'!$C$8="Grant funding",MIN(AJ150*'Funding Allocation Parameters'!$E$8, 'Funding Allocation Parameters'!$G$8), IF('Funding Allocation Parameters'!$C$8="Other author funding", 0, IF('Funding Allocation Parameters'!$C$8="Any discretionary funds (grants if available, other if no grants)", MIN(AJ150*'Funding Allocation Parameters'!$E$8, 'Funding Allocation Parameters'!$G$8), IF('Funding Allocation Parameters'!$C$8="Complex Library Subsidy", 0, 0)))))</f>
        <v>0</v>
      </c>
      <c r="AN150" s="181">
        <f>IF('Funding Allocation Parameters'!$C$8="Basic Library Subsidy", 0, IF('Funding Allocation Parameters'!$C$8="Grant funding", 0, IF('Funding Allocation Parameters'!$C$8="Other author funding",  MIN(AJ150*'Funding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0" s="181">
        <f>IF('Funding Allocation Parameters'!$C$8="Basic Library Subsidy", MIN(AK150*'Funding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MIN(AK150*VLOOKUP(CONCATENATE($A150, 'Funding Allocation Parameters'!$I$8), 'Library Subsidy Complex'!$C$2:$J$55, 6, FALSE), VLOOKUP(CONCATENATE($A150, 'Funding Allocation Parameters'!$I$8), 'Library Subsidy Complex'!$C$2:$J$55, 8, FALSE)), 0)))))</f>
        <v>0</v>
      </c>
      <c r="AP150" s="181">
        <f>IF('Funding Allocation Parameters'!$C$8="Basic Library Subsidy", 0, IF('Funding Allocation Parameters'!$C$8="Grant funding", 0, IF('Funding Allocation Parameters'!$C$8="Other author funding",  MIN(AK150*'Funding Allocation Parameters'!$E$8, 'Funding Allocation Parameters'!$G$8), IF('Funding Allocation Parameters'!$C$8="Any discretionary funds (grants if available, other if no grants)", MIN(AK150*'Funding Allocation Parameters'!$E$8, 'Funding Allocation Parameters'!$G$8), IF('Funding Allocation Parameters'!$C$8="Complex Library Subsidy", 0, 0)))))</f>
        <v>0</v>
      </c>
      <c r="AQ150" s="177">
        <f t="shared" si="72"/>
        <v>0</v>
      </c>
      <c r="AR150" s="177">
        <f t="shared" si="73"/>
        <v>0</v>
      </c>
      <c r="AS150" s="182">
        <f t="shared" si="74"/>
        <v>1189</v>
      </c>
      <c r="AT150" s="182">
        <f t="shared" si="75"/>
        <v>953.25880000000006</v>
      </c>
      <c r="AU150" s="182">
        <f t="shared" si="76"/>
        <v>0</v>
      </c>
      <c r="AV150" s="182">
        <f t="shared" si="77"/>
        <v>1189</v>
      </c>
      <c r="AW150" s="182">
        <f t="shared" si="78"/>
        <v>953.25880000000006</v>
      </c>
      <c r="AX150" s="183">
        <f t="shared" si="79"/>
        <v>1189</v>
      </c>
      <c r="AY150" s="183">
        <f t="shared" si="80"/>
        <v>953.25880000000006</v>
      </c>
      <c r="AZ150" s="183">
        <f t="shared" si="81"/>
        <v>0</v>
      </c>
      <c r="BA150" s="183">
        <f t="shared" si="82"/>
        <v>0</v>
      </c>
      <c r="BB150" s="183">
        <f t="shared" si="83"/>
        <v>0</v>
      </c>
      <c r="BC150" s="184">
        <f t="shared" si="84"/>
        <v>1189</v>
      </c>
      <c r="BD150" s="184">
        <f t="shared" si="85"/>
        <v>0</v>
      </c>
      <c r="BE150" s="184">
        <f t="shared" si="86"/>
        <v>953.25880000000006</v>
      </c>
      <c r="BF150" s="184">
        <f t="shared" si="87"/>
        <v>0</v>
      </c>
      <c r="BG150" s="102">
        <f t="shared" si="88"/>
        <v>0</v>
      </c>
      <c r="BH150" s="102">
        <f t="shared" si="89"/>
        <v>0</v>
      </c>
      <c r="BI150" s="102">
        <f t="shared" si="90"/>
        <v>0</v>
      </c>
      <c r="BJ150" s="102">
        <f t="shared" si="91"/>
        <v>1</v>
      </c>
      <c r="BK150" s="102">
        <f t="shared" si="92"/>
        <v>0</v>
      </c>
      <c r="BL150" s="102">
        <f t="shared" si="93"/>
        <v>0</v>
      </c>
      <c r="BN150" s="102"/>
    </row>
    <row r="151" spans="1:66" x14ac:dyDescent="0.25">
      <c r="A151" s="102" t="s">
        <v>20</v>
      </c>
      <c r="B151" s="102" t="s">
        <v>12</v>
      </c>
      <c r="C151" s="102" t="s">
        <v>8</v>
      </c>
      <c r="D151" s="102" t="s">
        <v>27</v>
      </c>
      <c r="E151" s="102" t="s">
        <v>377</v>
      </c>
      <c r="F151" s="102" t="s">
        <v>378</v>
      </c>
      <c r="G151" s="102">
        <v>0.81299999999999994</v>
      </c>
      <c r="H151" s="102">
        <v>1</v>
      </c>
      <c r="I151" s="102">
        <v>1</v>
      </c>
      <c r="J151" s="167">
        <f>IFERROR(H151*VLOOKUP(A151, 'Advanced Parameters'!$B$7:$G$20, 6, FALSE)*VLOOKUP(A151, 'Growth Parameters'!$B$6:$H$19, 6, FALSE), 0)</f>
        <v>1</v>
      </c>
      <c r="K151" s="167">
        <f>IFERROR(IF('Advanced Parameters'!$C$5="n",'Raw Data'!I151*VLOOKUP(A151,'Advanced Parameters'!$B$7:$G$20,6,FALSE),J151*VLOOKUP(A151,'Advanced Parameters'!$B$7:$G$20,2,FALSE))*VLOOKUP(A151, 'Growth Parameters'!$B$6:$H$19, 6, FALSE), 0)</f>
        <v>1</v>
      </c>
      <c r="L151" s="167">
        <f t="shared" si="94"/>
        <v>0</v>
      </c>
      <c r="M151" s="168">
        <f>IFERROR(IF(G151="NA","NA",IF(G151&gt;'APC Parameters'!$K$6+VLOOKUP('Raw Data'!A151, 'APC Parameters'!$H$7:$L$20, 4, FALSE), 'APC Parameters'!$L$6+VLOOKUP('Raw Data'!A151, 'APC Parameters'!$H$7:$L$20, 5, FALSE), G151*('APC Parameters'!$J$6+VLOOKUP('Raw Data'!A151, 'APC Parameters'!$H$7:$L$20, 3, FALSE))+'APC Parameters'!$I$6+VLOOKUP('Raw Data'!A151, 'APC Parameters'!$H$7:$L$20, 2, FALSE))), 0)</f>
        <v>1724.4222</v>
      </c>
      <c r="N151" s="168">
        <f t="shared" si="64"/>
        <v>1724.4222</v>
      </c>
      <c r="O151" s="168">
        <f>IFERROR(IF(M151="NA",VLOOKUP(D151,'Internal Calculations'!$B$10:$C$11,2,FALSE), M151)*VLOOKUP(A151, 'Growth Parameters'!$B$6:$H$19, 7, FALSE), 0)</f>
        <v>1724.4222</v>
      </c>
      <c r="P151" s="177">
        <f t="shared" si="65"/>
        <v>1724.4222</v>
      </c>
      <c r="Q151" s="178">
        <f>IF('Funding Allocation Parameters'!$C$5="Basic Library Subsidy", MIN(O151*('Funding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MIN($O151*(VLOOKUP(CONCATENATE($A151, 'Funding Allocation Parameters'!$I$5), 'Library Subsidy Complex'!$C$2:$J$55, 2, FALSE)), VLOOKUP(CONCATENATE($A151, 'Funding Allocation Parameters'!$I$5), 'Library Subsidy Complex'!$C$2:$J$55, 4, FALSE)), 0)))))</f>
        <v>1189</v>
      </c>
      <c r="R151" s="178">
        <f>IF('Funding Allocation Parameters'!$C$5="Basic Library Subsidy", 0, IF('Funding Allocation Parameters'!$C$5="Grant funding",MIN(O151*('Funding Allocation Parameters'!$E$5), 'Funding Allocation Parameters'!$G$5), IF('Funding Allocation Parameters'!$C$5="Other author funding", 0, IF('Funding Allocation Parameters'!$C$5="Any discretionary funds (grants if available, other if no grants)", MIN(O151*('Funding Allocation Parameters'!$E$5), 'Funding Allocation Parameters'!$G$5), IF('Funding Allocation Parameters'!$C$5="Complex Library Subsidy", 0, 0)))))</f>
        <v>0</v>
      </c>
      <c r="S151" s="178">
        <f>IF('Funding Allocation Parameters'!$C$5="Basic Library Subsidy", 0, IF('Funding Allocation Parameters'!$C$5="Grant funding", 0, IF('Funding Allocation Parameters'!$C$5="Other author funding",  MIN(O151*('Funding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1" s="178">
        <f>IF('Funding Allocation Parameters'!$C$5="Basic Library Subsidy", MIN(O151*('Funding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MIN($O151*(VLOOKUP(CONCATENATE($A151, 'Funding Allocation Parameters'!$I$5), 'Library Subsidy Complex'!$C$2:$J$55, 6, FALSE)), VLOOKUP(CONCATENATE($A151, 'Funding Allocation Parameters'!$I$5), 'Library Subsidy Complex'!$C$2:$J$55, 8, FALSE)), 0)))))</f>
        <v>1189</v>
      </c>
      <c r="U151" s="178">
        <f>IF('Funding Allocation Parameters'!$C$5="Basic Library Subsidy", 0, IF('Funding Allocation Parameters'!$C$5="Grant funding", 0, IF('Funding Allocation Parameters'!$C$5="Other author funding",  MIN(O151*('Funding Allocation Parameters'!$E$5), 'Funding Allocation Parameters'!$G$5), IF('Funding Allocation Parameters'!$C$5="Any discretionary funds (grants if available, other if no grants)", MIN(O151*('Funding Allocation Parameters'!$E$5), 'Funding Allocation Parameters'!$G$5), IF('Funding Allocation Parameters'!$C$5="Complex Library Subsidy", 0, 0)))))</f>
        <v>0</v>
      </c>
      <c r="V151" s="177">
        <f t="shared" si="66"/>
        <v>535.42219999999998</v>
      </c>
      <c r="W151" s="177">
        <f t="shared" si="67"/>
        <v>535.42219999999998</v>
      </c>
      <c r="X151" s="179">
        <f>IF('Funding Allocation Parameters'!$C$6="Basic Library Subsidy", MIN(V151*'Funding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MIN(V151*VLOOKUP(CONCATENATE($A151, 'Funding Allocation Parameters'!$I$6), 'Library Subsidy Complex'!$C$2:$J$55, 2, FALSE), VLOOKUP(CONCATENATE($A151, 'Funding Allocation Parameters'!$I$6), 'Library Subsidy Complex'!$C$2:$J$55, 4, FALSE)), 0)))))</f>
        <v>0</v>
      </c>
      <c r="Y151" s="179">
        <f>IF('Funding Allocation Parameters'!$C$6="Basic Library Subsidy", 0, IF('Funding Allocation Parameters'!$C$6="Grant funding",MIN(V151*'Funding Allocation Parameters'!$E$6, 'Funding Allocation Parameters'!$G$6), IF('Funding Allocation Parameters'!$C$6="Other author funding", 0, IF('Funding Allocation Parameters'!$C$6="Any discretionary funds (grants if available, other if no grants)", MIN(V151*'Funding Allocation Parameters'!$E$6, 'Funding Allocation Parameters'!$G$6), IF('Funding Allocation Parameters'!$C$6="Complex Library Subsidy", 0, 0)))))</f>
        <v>535.42219999999998</v>
      </c>
      <c r="Z151" s="179">
        <f>IF('Funding Allocation Parameters'!$C$6="Basic Library Subsidy", 0, IF('Funding Allocation Parameters'!$C$6="Grant funding", 0, IF('Funding Allocation Parameters'!$C$6="Other author funding",  MIN(V151*'Funding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1" s="179">
        <f>IF('Funding Allocation Parameters'!$C$6="Basic Library Subsidy", MIN(W151*'Funding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MIN(W151*VLOOKUP(CONCATENATE($A151, 'Funding Allocation Parameters'!$I$6), 'Library Subsidy Complex'!$C$2:$J$55, 6, FALSE), VLOOKUP(CONCATENATE($A151, 'Funding Allocation Parameters'!$I$6), 'Library Subsidy Complex'!$C$2:$J$55, 8, FALSE)), 0)))))</f>
        <v>0</v>
      </c>
      <c r="AB151" s="179">
        <f>IF('Funding Allocation Parameters'!$C$6="Basic Library Subsidy", 0, IF('Funding Allocation Parameters'!$C$6="Grant funding", 0, IF('Funding Allocation Parameters'!$C$6="Other author funding",  MIN(W151*'Funding Allocation Parameters'!$E$6, 'Funding Allocation Parameters'!$G$6), IF('Funding Allocation Parameters'!$C$6="Any discretionary funds (grants if available, other if no grants)", MIN(W151*'Funding Allocation Parameters'!$E$6, 'Funding Allocation Parameters'!$G$6), IF('Funding Allocation Parameters'!$C$6="Complex Library Subsidy", 0, 0)))))</f>
        <v>535.42219999999998</v>
      </c>
      <c r="AC151" s="177">
        <f t="shared" si="68"/>
        <v>0</v>
      </c>
      <c r="AD151" s="177">
        <f t="shared" si="69"/>
        <v>0</v>
      </c>
      <c r="AE151" s="180">
        <f>IF('Funding Allocation Parameters'!$C$7="Basic Library Subsidy", MIN(AC151*'Funding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MIN(AC151*VLOOKUP(CONCATENATE($A151, 'Funding Allocation Parameters'!$I$7), 'Library Subsidy Complex'!$C$2:$J$55, 2, FALSE), VLOOKUP(CONCATENATE($A151, 'Funding Allocation Parameters'!$I$7), 'Library Subsidy Complex'!$C$2:$J$55, 4, FALSE)), 0)))))</f>
        <v>0</v>
      </c>
      <c r="AF151" s="180">
        <f>IF('Funding Allocation Parameters'!$C$7="Basic Library Subsidy", 0, IF('Funding Allocation Parameters'!$C$7="Grant funding",MIN(AC151*'Funding Allocation Parameters'!$E$7, 'Funding Allocation Parameters'!$G$7), IF('Funding Allocation Parameters'!$C$7="Other author funding", 0, IF('Funding Allocation Parameters'!$C$7="Any discretionary funds (grants if available, other if no grants)", MIN(AC151*'Funding Allocation Parameters'!$E$7, 'Funding Allocation Parameters'!$G$7), IF('Funding Allocation Parameters'!$C$7="Complex Library Subsidy", 0, 0)))))</f>
        <v>0</v>
      </c>
      <c r="AG151" s="180">
        <f>IF('Funding Allocation Parameters'!$C$7="Basic Library Subsidy", 0, IF('Funding Allocation Parameters'!$C$7="Grant funding", 0, IF('Funding Allocation Parameters'!$C$7="Other author funding",  MIN(AC151*'Funding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1" s="180">
        <f>IF('Funding Allocation Parameters'!$C$7="Basic Library Subsidy", MIN(AD151*'Funding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MIN(AD151*VLOOKUP(CONCATENATE($A151, 'Funding Allocation Parameters'!$I$7), 'Library Subsidy Complex'!$C$2:$J$55, 6, FALSE), VLOOKUP(CONCATENATE($A151, 'Funding Allocation Parameters'!$I$7), 'Library Subsidy Complex'!$C$2:$J$55, 8, FALSE)), 0)))))</f>
        <v>0</v>
      </c>
      <c r="AI151" s="180">
        <f>IF('Funding Allocation Parameters'!$C$7="Basic Library Subsidy", 0, IF('Funding Allocation Parameters'!$C$7="Grant funding", 0, IF('Funding Allocation Parameters'!$C$7="Other author funding",  MIN(AD151*'Funding Allocation Parameters'!$E$7, 'Funding Allocation Parameters'!$G$7), IF('Funding Allocation Parameters'!$C$7="Any discretionary funds (grants if available, other if no grants)", MIN(AD151*'Funding Allocation Parameters'!$E$7, 'Funding Allocation Parameters'!$G$7), IF('Funding Allocation Parameters'!$C$7="Complex Library Subsidy", 0, 0)))))</f>
        <v>0</v>
      </c>
      <c r="AJ151" s="177">
        <f t="shared" si="70"/>
        <v>0</v>
      </c>
      <c r="AK151" s="177">
        <f t="shared" si="71"/>
        <v>0</v>
      </c>
      <c r="AL151" s="181">
        <f>IF('Funding Allocation Parameters'!$C$8="Basic Library Subsidy", MIN(AJ151*'Funding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MIN(AJ151*VLOOKUP(CONCATENATE($A151, 'Funding Allocation Parameters'!$I$8), 'Library Subsidy Complex'!$C$2:$J$55, 2, FALSE), VLOOKUP(CONCATENATE($A151, 'Funding Allocation Parameters'!$I$8), 'Library Subsidy Complex'!$C$2:$J$55, 4, FALSE)), 0)))))</f>
        <v>0</v>
      </c>
      <c r="AM151" s="181">
        <f>IF('Funding Allocation Parameters'!$C$8="Basic Library Subsidy", 0, IF('Funding Allocation Parameters'!$C$8="Grant funding",MIN(AJ151*'Funding Allocation Parameters'!$E$8, 'Funding Allocation Parameters'!$G$8), IF('Funding Allocation Parameters'!$C$8="Other author funding", 0, IF('Funding Allocation Parameters'!$C$8="Any discretionary funds (grants if available, other if no grants)", MIN(AJ151*'Funding Allocation Parameters'!$E$8, 'Funding Allocation Parameters'!$G$8), IF('Funding Allocation Parameters'!$C$8="Complex Library Subsidy", 0, 0)))))</f>
        <v>0</v>
      </c>
      <c r="AN151" s="181">
        <f>IF('Funding Allocation Parameters'!$C$8="Basic Library Subsidy", 0, IF('Funding Allocation Parameters'!$C$8="Grant funding", 0, IF('Funding Allocation Parameters'!$C$8="Other author funding",  MIN(AJ151*'Funding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1" s="181">
        <f>IF('Funding Allocation Parameters'!$C$8="Basic Library Subsidy", MIN(AK151*'Funding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MIN(AK151*VLOOKUP(CONCATENATE($A151, 'Funding Allocation Parameters'!$I$8), 'Library Subsidy Complex'!$C$2:$J$55, 6, FALSE), VLOOKUP(CONCATENATE($A151, 'Funding Allocation Parameters'!$I$8), 'Library Subsidy Complex'!$C$2:$J$55, 8, FALSE)), 0)))))</f>
        <v>0</v>
      </c>
      <c r="AP151" s="181">
        <f>IF('Funding Allocation Parameters'!$C$8="Basic Library Subsidy", 0, IF('Funding Allocation Parameters'!$C$8="Grant funding", 0, IF('Funding Allocation Parameters'!$C$8="Other author funding",  MIN(AK151*'Funding Allocation Parameters'!$E$8, 'Funding Allocation Parameters'!$G$8), IF('Funding Allocation Parameters'!$C$8="Any discretionary funds (grants if available, other if no grants)", MIN(AK151*'Funding Allocation Parameters'!$E$8, 'Funding Allocation Parameters'!$G$8), IF('Funding Allocation Parameters'!$C$8="Complex Library Subsidy", 0, 0)))))</f>
        <v>0</v>
      </c>
      <c r="AQ151" s="177">
        <f t="shared" si="72"/>
        <v>0</v>
      </c>
      <c r="AR151" s="177">
        <f t="shared" si="73"/>
        <v>0</v>
      </c>
      <c r="AS151" s="182">
        <f t="shared" si="74"/>
        <v>1189</v>
      </c>
      <c r="AT151" s="182">
        <f t="shared" si="75"/>
        <v>535.42219999999998</v>
      </c>
      <c r="AU151" s="182">
        <f t="shared" si="76"/>
        <v>0</v>
      </c>
      <c r="AV151" s="182">
        <f t="shared" si="77"/>
        <v>1189</v>
      </c>
      <c r="AW151" s="182">
        <f t="shared" si="78"/>
        <v>535.42219999999998</v>
      </c>
      <c r="AX151" s="183">
        <f t="shared" si="79"/>
        <v>1189</v>
      </c>
      <c r="AY151" s="183">
        <f t="shared" si="80"/>
        <v>535.42219999999998</v>
      </c>
      <c r="AZ151" s="183">
        <f t="shared" si="81"/>
        <v>0</v>
      </c>
      <c r="BA151" s="183">
        <f t="shared" si="82"/>
        <v>0</v>
      </c>
      <c r="BB151" s="183">
        <f t="shared" si="83"/>
        <v>0</v>
      </c>
      <c r="BC151" s="184">
        <f t="shared" si="84"/>
        <v>1189</v>
      </c>
      <c r="BD151" s="184">
        <f t="shared" si="85"/>
        <v>0</v>
      </c>
      <c r="BE151" s="184">
        <f t="shared" si="86"/>
        <v>535.42219999999998</v>
      </c>
      <c r="BF151" s="184">
        <f t="shared" si="87"/>
        <v>0</v>
      </c>
      <c r="BG151" s="102">
        <f t="shared" si="88"/>
        <v>0</v>
      </c>
      <c r="BH151" s="102">
        <f t="shared" si="89"/>
        <v>0</v>
      </c>
      <c r="BI151" s="102">
        <f t="shared" si="90"/>
        <v>0</v>
      </c>
      <c r="BJ151" s="102">
        <f t="shared" si="91"/>
        <v>1</v>
      </c>
      <c r="BK151" s="102">
        <f t="shared" si="92"/>
        <v>0</v>
      </c>
      <c r="BL151" s="102">
        <f t="shared" si="93"/>
        <v>0</v>
      </c>
      <c r="BN151" s="102"/>
    </row>
    <row r="152" spans="1:66" x14ac:dyDescent="0.25">
      <c r="A152" s="102" t="s">
        <v>7</v>
      </c>
      <c r="B152" s="102" t="s">
        <v>8</v>
      </c>
      <c r="C152" s="102" t="s">
        <v>8</v>
      </c>
      <c r="D152" s="102" t="s">
        <v>27</v>
      </c>
      <c r="E152" s="102" t="s">
        <v>381</v>
      </c>
      <c r="F152" s="102" t="s">
        <v>382</v>
      </c>
      <c r="G152" s="102">
        <v>1.256</v>
      </c>
      <c r="H152" s="102">
        <v>1</v>
      </c>
      <c r="I152" s="102">
        <v>0</v>
      </c>
      <c r="J152" s="167">
        <f>IFERROR(H152*VLOOKUP(A152, 'Advanced Parameters'!$B$7:$G$20, 6, FALSE)*VLOOKUP(A152, 'Growth Parameters'!$B$6:$H$19, 6, FALSE), 0)</f>
        <v>1</v>
      </c>
      <c r="K152" s="167">
        <f>IFERROR(IF('Advanced Parameters'!$C$5="n",'Raw Data'!I152*VLOOKUP(A152,'Advanced Parameters'!$B$7:$G$20,6,FALSE),J152*VLOOKUP(A152,'Advanced Parameters'!$B$7:$G$20,2,FALSE))*VLOOKUP(A152, 'Growth Parameters'!$B$6:$H$19, 6, FALSE), 0)</f>
        <v>0</v>
      </c>
      <c r="L152" s="167">
        <f t="shared" si="94"/>
        <v>1</v>
      </c>
      <c r="M152" s="168">
        <f>IFERROR(IF(G152="NA","NA",IF(G152&gt;'APC Parameters'!$K$6+VLOOKUP('Raw Data'!A152, 'APC Parameters'!$H$7:$L$20, 4, FALSE), 'APC Parameters'!$L$6+VLOOKUP('Raw Data'!A152, 'APC Parameters'!$H$7:$L$20, 5, FALSE), G152*('APC Parameters'!$J$6+VLOOKUP('Raw Data'!A152, 'APC Parameters'!$H$7:$L$20, 3, FALSE))+'APC Parameters'!$I$6+VLOOKUP('Raw Data'!A152, 'APC Parameters'!$H$7:$L$20, 2, FALSE))), 0)</f>
        <v>2038.6864</v>
      </c>
      <c r="N152" s="168">
        <f t="shared" si="64"/>
        <v>2038.6864</v>
      </c>
      <c r="O152" s="168">
        <f>IFERROR(IF(M152="NA",VLOOKUP(D152,'Internal Calculations'!$B$10:$C$11,2,FALSE), M152)*VLOOKUP(A152, 'Growth Parameters'!$B$6:$H$19, 7, FALSE), 0)</f>
        <v>2038.6864</v>
      </c>
      <c r="P152" s="177">
        <f t="shared" si="65"/>
        <v>2038.6864</v>
      </c>
      <c r="Q152" s="178">
        <f>IF('Funding Allocation Parameters'!$C$5="Basic Library Subsidy", MIN(O152*('Funding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MIN($O152*(VLOOKUP(CONCATENATE($A152, 'Funding Allocation Parameters'!$I$5), 'Library Subsidy Complex'!$C$2:$J$55, 2, FALSE)), VLOOKUP(CONCATENATE($A152, 'Funding Allocation Parameters'!$I$5), 'Library Subsidy Complex'!$C$2:$J$55, 4, FALSE)), 0)))))</f>
        <v>1189</v>
      </c>
      <c r="R152" s="178">
        <f>IF('Funding Allocation Parameters'!$C$5="Basic Library Subsidy", 0, IF('Funding Allocation Parameters'!$C$5="Grant funding",MIN(O152*('Funding Allocation Parameters'!$E$5), 'Funding Allocation Parameters'!$G$5), IF('Funding Allocation Parameters'!$C$5="Other author funding", 0, IF('Funding Allocation Parameters'!$C$5="Any discretionary funds (grants if available, other if no grants)", MIN(O152*('Funding Allocation Parameters'!$E$5), 'Funding Allocation Parameters'!$G$5), IF('Funding Allocation Parameters'!$C$5="Complex Library Subsidy", 0, 0)))))</f>
        <v>0</v>
      </c>
      <c r="S152" s="178">
        <f>IF('Funding Allocation Parameters'!$C$5="Basic Library Subsidy", 0, IF('Funding Allocation Parameters'!$C$5="Grant funding", 0, IF('Funding Allocation Parameters'!$C$5="Other author funding",  MIN(O152*('Funding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2" s="178">
        <f>IF('Funding Allocation Parameters'!$C$5="Basic Library Subsidy", MIN(O152*('Funding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MIN($O152*(VLOOKUP(CONCATENATE($A152, 'Funding Allocation Parameters'!$I$5), 'Library Subsidy Complex'!$C$2:$J$55, 6, FALSE)), VLOOKUP(CONCATENATE($A152, 'Funding Allocation Parameters'!$I$5), 'Library Subsidy Complex'!$C$2:$J$55, 8, FALSE)), 0)))))</f>
        <v>1189</v>
      </c>
      <c r="U152" s="178">
        <f>IF('Funding Allocation Parameters'!$C$5="Basic Library Subsidy", 0, IF('Funding Allocation Parameters'!$C$5="Grant funding", 0, IF('Funding Allocation Parameters'!$C$5="Other author funding",  MIN(O152*('Funding Allocation Parameters'!$E$5), 'Funding Allocation Parameters'!$G$5), IF('Funding Allocation Parameters'!$C$5="Any discretionary funds (grants if available, other if no grants)", MIN(O152*('Funding Allocation Parameters'!$E$5), 'Funding Allocation Parameters'!$G$5), IF('Funding Allocation Parameters'!$C$5="Complex Library Subsidy", 0, 0)))))</f>
        <v>0</v>
      </c>
      <c r="V152" s="177">
        <f t="shared" si="66"/>
        <v>849.68640000000005</v>
      </c>
      <c r="W152" s="177">
        <f t="shared" si="67"/>
        <v>849.68640000000005</v>
      </c>
      <c r="X152" s="179">
        <f>IF('Funding Allocation Parameters'!$C$6="Basic Library Subsidy", MIN(V152*'Funding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MIN(V152*VLOOKUP(CONCATENATE($A152, 'Funding Allocation Parameters'!$I$6), 'Library Subsidy Complex'!$C$2:$J$55, 2, FALSE), VLOOKUP(CONCATENATE($A152, 'Funding Allocation Parameters'!$I$6), 'Library Subsidy Complex'!$C$2:$J$55, 4, FALSE)), 0)))))</f>
        <v>0</v>
      </c>
      <c r="Y152" s="179">
        <f>IF('Funding Allocation Parameters'!$C$6="Basic Library Subsidy", 0, IF('Funding Allocation Parameters'!$C$6="Grant funding",MIN(V152*'Funding Allocation Parameters'!$E$6, 'Funding Allocation Parameters'!$G$6), IF('Funding Allocation Parameters'!$C$6="Other author funding", 0, IF('Funding Allocation Parameters'!$C$6="Any discretionary funds (grants if available, other if no grants)", MIN(V152*'Funding Allocation Parameters'!$E$6, 'Funding Allocation Parameters'!$G$6), IF('Funding Allocation Parameters'!$C$6="Complex Library Subsidy", 0, 0)))))</f>
        <v>849.68640000000005</v>
      </c>
      <c r="Z152" s="179">
        <f>IF('Funding Allocation Parameters'!$C$6="Basic Library Subsidy", 0, IF('Funding Allocation Parameters'!$C$6="Grant funding", 0, IF('Funding Allocation Parameters'!$C$6="Other author funding",  MIN(V152*'Funding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2" s="179">
        <f>IF('Funding Allocation Parameters'!$C$6="Basic Library Subsidy", MIN(W152*'Funding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MIN(W152*VLOOKUP(CONCATENATE($A152, 'Funding Allocation Parameters'!$I$6), 'Library Subsidy Complex'!$C$2:$J$55, 6, FALSE), VLOOKUP(CONCATENATE($A152, 'Funding Allocation Parameters'!$I$6), 'Library Subsidy Complex'!$C$2:$J$55, 8, FALSE)), 0)))))</f>
        <v>0</v>
      </c>
      <c r="AB152" s="179">
        <f>IF('Funding Allocation Parameters'!$C$6="Basic Library Subsidy", 0, IF('Funding Allocation Parameters'!$C$6="Grant funding", 0, IF('Funding Allocation Parameters'!$C$6="Other author funding",  MIN(W152*'Funding Allocation Parameters'!$E$6, 'Funding Allocation Parameters'!$G$6), IF('Funding Allocation Parameters'!$C$6="Any discretionary funds (grants if available, other if no grants)", MIN(W152*'Funding Allocation Parameters'!$E$6, 'Funding Allocation Parameters'!$G$6), IF('Funding Allocation Parameters'!$C$6="Complex Library Subsidy", 0, 0)))))</f>
        <v>849.68640000000005</v>
      </c>
      <c r="AC152" s="177">
        <f t="shared" si="68"/>
        <v>0</v>
      </c>
      <c r="AD152" s="177">
        <f t="shared" si="69"/>
        <v>0</v>
      </c>
      <c r="AE152" s="180">
        <f>IF('Funding Allocation Parameters'!$C$7="Basic Library Subsidy", MIN(AC152*'Funding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MIN(AC152*VLOOKUP(CONCATENATE($A152, 'Funding Allocation Parameters'!$I$7), 'Library Subsidy Complex'!$C$2:$J$55, 2, FALSE), VLOOKUP(CONCATENATE($A152, 'Funding Allocation Parameters'!$I$7), 'Library Subsidy Complex'!$C$2:$J$55, 4, FALSE)), 0)))))</f>
        <v>0</v>
      </c>
      <c r="AF152" s="180">
        <f>IF('Funding Allocation Parameters'!$C$7="Basic Library Subsidy", 0, IF('Funding Allocation Parameters'!$C$7="Grant funding",MIN(AC152*'Funding Allocation Parameters'!$E$7, 'Funding Allocation Parameters'!$G$7), IF('Funding Allocation Parameters'!$C$7="Other author funding", 0, IF('Funding Allocation Parameters'!$C$7="Any discretionary funds (grants if available, other if no grants)", MIN(AC152*'Funding Allocation Parameters'!$E$7, 'Funding Allocation Parameters'!$G$7), IF('Funding Allocation Parameters'!$C$7="Complex Library Subsidy", 0, 0)))))</f>
        <v>0</v>
      </c>
      <c r="AG152" s="180">
        <f>IF('Funding Allocation Parameters'!$C$7="Basic Library Subsidy", 0, IF('Funding Allocation Parameters'!$C$7="Grant funding", 0, IF('Funding Allocation Parameters'!$C$7="Other author funding",  MIN(AC152*'Funding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2" s="180">
        <f>IF('Funding Allocation Parameters'!$C$7="Basic Library Subsidy", MIN(AD152*'Funding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MIN(AD152*VLOOKUP(CONCATENATE($A152, 'Funding Allocation Parameters'!$I$7), 'Library Subsidy Complex'!$C$2:$J$55, 6, FALSE), VLOOKUP(CONCATENATE($A152, 'Funding Allocation Parameters'!$I$7), 'Library Subsidy Complex'!$C$2:$J$55, 8, FALSE)), 0)))))</f>
        <v>0</v>
      </c>
      <c r="AI152" s="180">
        <f>IF('Funding Allocation Parameters'!$C$7="Basic Library Subsidy", 0, IF('Funding Allocation Parameters'!$C$7="Grant funding", 0, IF('Funding Allocation Parameters'!$C$7="Other author funding",  MIN(AD152*'Funding Allocation Parameters'!$E$7, 'Funding Allocation Parameters'!$G$7), IF('Funding Allocation Parameters'!$C$7="Any discretionary funds (grants if available, other if no grants)", MIN(AD152*'Funding Allocation Parameters'!$E$7, 'Funding Allocation Parameters'!$G$7), IF('Funding Allocation Parameters'!$C$7="Complex Library Subsidy", 0, 0)))))</f>
        <v>0</v>
      </c>
      <c r="AJ152" s="177">
        <f t="shared" si="70"/>
        <v>0</v>
      </c>
      <c r="AK152" s="177">
        <f t="shared" si="71"/>
        <v>0</v>
      </c>
      <c r="AL152" s="181">
        <f>IF('Funding Allocation Parameters'!$C$8="Basic Library Subsidy", MIN(AJ152*'Funding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MIN(AJ152*VLOOKUP(CONCATENATE($A152, 'Funding Allocation Parameters'!$I$8), 'Library Subsidy Complex'!$C$2:$J$55, 2, FALSE), VLOOKUP(CONCATENATE($A152, 'Funding Allocation Parameters'!$I$8), 'Library Subsidy Complex'!$C$2:$J$55, 4, FALSE)), 0)))))</f>
        <v>0</v>
      </c>
      <c r="AM152" s="181">
        <f>IF('Funding Allocation Parameters'!$C$8="Basic Library Subsidy", 0, IF('Funding Allocation Parameters'!$C$8="Grant funding",MIN(AJ152*'Funding Allocation Parameters'!$E$8, 'Funding Allocation Parameters'!$G$8), IF('Funding Allocation Parameters'!$C$8="Other author funding", 0, IF('Funding Allocation Parameters'!$C$8="Any discretionary funds (grants if available, other if no grants)", MIN(AJ152*'Funding Allocation Parameters'!$E$8, 'Funding Allocation Parameters'!$G$8), IF('Funding Allocation Parameters'!$C$8="Complex Library Subsidy", 0, 0)))))</f>
        <v>0</v>
      </c>
      <c r="AN152" s="181">
        <f>IF('Funding Allocation Parameters'!$C$8="Basic Library Subsidy", 0, IF('Funding Allocation Parameters'!$C$8="Grant funding", 0, IF('Funding Allocation Parameters'!$C$8="Other author funding",  MIN(AJ152*'Funding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2" s="181">
        <f>IF('Funding Allocation Parameters'!$C$8="Basic Library Subsidy", MIN(AK152*'Funding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MIN(AK152*VLOOKUP(CONCATENATE($A152, 'Funding Allocation Parameters'!$I$8), 'Library Subsidy Complex'!$C$2:$J$55, 6, FALSE), VLOOKUP(CONCATENATE($A152, 'Funding Allocation Parameters'!$I$8), 'Library Subsidy Complex'!$C$2:$J$55, 8, FALSE)), 0)))))</f>
        <v>0</v>
      </c>
      <c r="AP152" s="181">
        <f>IF('Funding Allocation Parameters'!$C$8="Basic Library Subsidy", 0, IF('Funding Allocation Parameters'!$C$8="Grant funding", 0, IF('Funding Allocation Parameters'!$C$8="Other author funding",  MIN(AK152*'Funding Allocation Parameters'!$E$8, 'Funding Allocation Parameters'!$G$8), IF('Funding Allocation Parameters'!$C$8="Any discretionary funds (grants if available, other if no grants)", MIN(AK152*'Funding Allocation Parameters'!$E$8, 'Funding Allocation Parameters'!$G$8), IF('Funding Allocation Parameters'!$C$8="Complex Library Subsidy", 0, 0)))))</f>
        <v>0</v>
      </c>
      <c r="AQ152" s="177">
        <f t="shared" si="72"/>
        <v>0</v>
      </c>
      <c r="AR152" s="177">
        <f t="shared" si="73"/>
        <v>0</v>
      </c>
      <c r="AS152" s="182">
        <f t="shared" si="74"/>
        <v>1189</v>
      </c>
      <c r="AT152" s="182">
        <f t="shared" si="75"/>
        <v>849.68640000000005</v>
      </c>
      <c r="AU152" s="182">
        <f t="shared" si="76"/>
        <v>0</v>
      </c>
      <c r="AV152" s="182">
        <f t="shared" si="77"/>
        <v>1189</v>
      </c>
      <c r="AW152" s="182">
        <f t="shared" si="78"/>
        <v>849.68640000000005</v>
      </c>
      <c r="AX152" s="183">
        <f t="shared" si="79"/>
        <v>0</v>
      </c>
      <c r="AY152" s="183">
        <f t="shared" si="80"/>
        <v>0</v>
      </c>
      <c r="AZ152" s="183">
        <f t="shared" si="81"/>
        <v>0</v>
      </c>
      <c r="BA152" s="183">
        <f t="shared" si="82"/>
        <v>1189</v>
      </c>
      <c r="BB152" s="183">
        <f t="shared" si="83"/>
        <v>849.68640000000005</v>
      </c>
      <c r="BC152" s="184">
        <f t="shared" si="84"/>
        <v>1189</v>
      </c>
      <c r="BD152" s="184">
        <f t="shared" si="85"/>
        <v>0</v>
      </c>
      <c r="BE152" s="184">
        <f t="shared" si="86"/>
        <v>0</v>
      </c>
      <c r="BF152" s="184">
        <f t="shared" si="87"/>
        <v>849.68640000000005</v>
      </c>
      <c r="BG152" s="102">
        <f t="shared" si="88"/>
        <v>0</v>
      </c>
      <c r="BH152" s="102">
        <f t="shared" si="89"/>
        <v>0</v>
      </c>
      <c r="BI152" s="102">
        <f t="shared" si="90"/>
        <v>0</v>
      </c>
      <c r="BJ152" s="102">
        <f t="shared" si="91"/>
        <v>0</v>
      </c>
      <c r="BK152" s="102">
        <f t="shared" si="92"/>
        <v>1</v>
      </c>
      <c r="BL152" s="102">
        <f t="shared" si="93"/>
        <v>0</v>
      </c>
      <c r="BN152" s="102"/>
    </row>
    <row r="153" spans="1:66" x14ac:dyDescent="0.25">
      <c r="A153" s="102" t="s">
        <v>18</v>
      </c>
      <c r="B153" s="102" t="s">
        <v>8</v>
      </c>
      <c r="C153" s="102" t="s">
        <v>8</v>
      </c>
      <c r="D153" s="102" t="s">
        <v>27</v>
      </c>
      <c r="E153" s="102" t="s">
        <v>383</v>
      </c>
      <c r="F153" s="102" t="s">
        <v>384</v>
      </c>
      <c r="G153" s="102">
        <v>1.7330000000000001</v>
      </c>
      <c r="H153" s="102">
        <v>1</v>
      </c>
      <c r="I153" s="102">
        <v>1</v>
      </c>
      <c r="J153" s="167">
        <f>IFERROR(H153*VLOOKUP(A153, 'Advanced Parameters'!$B$7:$G$20, 6, FALSE)*VLOOKUP(A153, 'Growth Parameters'!$B$6:$H$19, 6, FALSE), 0)</f>
        <v>1</v>
      </c>
      <c r="K153" s="167">
        <f>IFERROR(IF('Advanced Parameters'!$C$5="n",'Raw Data'!I153*VLOOKUP(A153,'Advanced Parameters'!$B$7:$G$20,6,FALSE),J153*VLOOKUP(A153,'Advanced Parameters'!$B$7:$G$20,2,FALSE))*VLOOKUP(A153, 'Growth Parameters'!$B$6:$H$19, 6, FALSE), 0)</f>
        <v>1</v>
      </c>
      <c r="L153" s="167">
        <f t="shared" si="94"/>
        <v>0</v>
      </c>
      <c r="M153" s="168">
        <f>IFERROR(IF(G153="NA","NA",IF(G153&gt;'APC Parameters'!$K$6+VLOOKUP('Raw Data'!A153, 'APC Parameters'!$H$7:$L$20, 4, FALSE), 'APC Parameters'!$L$6+VLOOKUP('Raw Data'!A153, 'APC Parameters'!$H$7:$L$20, 5, FALSE), G153*('APC Parameters'!$J$6+VLOOKUP('Raw Data'!A153, 'APC Parameters'!$H$7:$L$20, 3, FALSE))+'APC Parameters'!$I$6+VLOOKUP('Raw Data'!A153, 'APC Parameters'!$H$7:$L$20, 2, FALSE))), 0)</f>
        <v>2377.0702000000001</v>
      </c>
      <c r="N153" s="168">
        <f t="shared" si="64"/>
        <v>2377.0702000000001</v>
      </c>
      <c r="O153" s="168">
        <f>IFERROR(IF(M153="NA",VLOOKUP(D153,'Internal Calculations'!$B$10:$C$11,2,FALSE), M153)*VLOOKUP(A153, 'Growth Parameters'!$B$6:$H$19, 7, FALSE), 0)</f>
        <v>2377.0702000000001</v>
      </c>
      <c r="P153" s="177">
        <f t="shared" si="65"/>
        <v>2377.0702000000001</v>
      </c>
      <c r="Q153" s="178">
        <f>IF('Funding Allocation Parameters'!$C$5="Basic Library Subsidy", MIN(O153*('Funding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MIN($O153*(VLOOKUP(CONCATENATE($A153, 'Funding Allocation Parameters'!$I$5), 'Library Subsidy Complex'!$C$2:$J$55, 2, FALSE)), VLOOKUP(CONCATENATE($A153, 'Funding Allocation Parameters'!$I$5), 'Library Subsidy Complex'!$C$2:$J$55, 4, FALSE)), 0)))))</f>
        <v>1189</v>
      </c>
      <c r="R153" s="178">
        <f>IF('Funding Allocation Parameters'!$C$5="Basic Library Subsidy", 0, IF('Funding Allocation Parameters'!$C$5="Grant funding",MIN(O153*('Funding Allocation Parameters'!$E$5), 'Funding Allocation Parameters'!$G$5), IF('Funding Allocation Parameters'!$C$5="Other author funding", 0, IF('Funding Allocation Parameters'!$C$5="Any discretionary funds (grants if available, other if no grants)", MIN(O153*('Funding Allocation Parameters'!$E$5), 'Funding Allocation Parameters'!$G$5), IF('Funding Allocation Parameters'!$C$5="Complex Library Subsidy", 0, 0)))))</f>
        <v>0</v>
      </c>
      <c r="S153" s="178">
        <f>IF('Funding Allocation Parameters'!$C$5="Basic Library Subsidy", 0, IF('Funding Allocation Parameters'!$C$5="Grant funding", 0, IF('Funding Allocation Parameters'!$C$5="Other author funding",  MIN(O153*('Funding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3" s="178">
        <f>IF('Funding Allocation Parameters'!$C$5="Basic Library Subsidy", MIN(O153*('Funding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MIN($O153*(VLOOKUP(CONCATENATE($A153, 'Funding Allocation Parameters'!$I$5), 'Library Subsidy Complex'!$C$2:$J$55, 6, FALSE)), VLOOKUP(CONCATENATE($A153, 'Funding Allocation Parameters'!$I$5), 'Library Subsidy Complex'!$C$2:$J$55, 8, FALSE)), 0)))))</f>
        <v>1189</v>
      </c>
      <c r="U153" s="178">
        <f>IF('Funding Allocation Parameters'!$C$5="Basic Library Subsidy", 0, IF('Funding Allocation Parameters'!$C$5="Grant funding", 0, IF('Funding Allocation Parameters'!$C$5="Other author funding",  MIN(O153*('Funding Allocation Parameters'!$E$5), 'Funding Allocation Parameters'!$G$5), IF('Funding Allocation Parameters'!$C$5="Any discretionary funds (grants if available, other if no grants)", MIN(O153*('Funding Allocation Parameters'!$E$5), 'Funding Allocation Parameters'!$G$5), IF('Funding Allocation Parameters'!$C$5="Complex Library Subsidy", 0, 0)))))</f>
        <v>0</v>
      </c>
      <c r="V153" s="177">
        <f t="shared" si="66"/>
        <v>1188.0702000000001</v>
      </c>
      <c r="W153" s="177">
        <f t="shared" si="67"/>
        <v>1188.0702000000001</v>
      </c>
      <c r="X153" s="179">
        <f>IF('Funding Allocation Parameters'!$C$6="Basic Library Subsidy", MIN(V153*'Funding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MIN(V153*VLOOKUP(CONCATENATE($A153, 'Funding Allocation Parameters'!$I$6), 'Library Subsidy Complex'!$C$2:$J$55, 2, FALSE), VLOOKUP(CONCATENATE($A153, 'Funding Allocation Parameters'!$I$6), 'Library Subsidy Complex'!$C$2:$J$55, 4, FALSE)), 0)))))</f>
        <v>0</v>
      </c>
      <c r="Y153" s="179">
        <f>IF('Funding Allocation Parameters'!$C$6="Basic Library Subsidy", 0, IF('Funding Allocation Parameters'!$C$6="Grant funding",MIN(V153*'Funding Allocation Parameters'!$E$6, 'Funding Allocation Parameters'!$G$6), IF('Funding Allocation Parameters'!$C$6="Other author funding", 0, IF('Funding Allocation Parameters'!$C$6="Any discretionary funds (grants if available, other if no grants)", MIN(V153*'Funding Allocation Parameters'!$E$6, 'Funding Allocation Parameters'!$G$6), IF('Funding Allocation Parameters'!$C$6="Complex Library Subsidy", 0, 0)))))</f>
        <v>1188.0702000000001</v>
      </c>
      <c r="Z153" s="179">
        <f>IF('Funding Allocation Parameters'!$C$6="Basic Library Subsidy", 0, IF('Funding Allocation Parameters'!$C$6="Grant funding", 0, IF('Funding Allocation Parameters'!$C$6="Other author funding",  MIN(V153*'Funding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3" s="179">
        <f>IF('Funding Allocation Parameters'!$C$6="Basic Library Subsidy", MIN(W153*'Funding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MIN(W153*VLOOKUP(CONCATENATE($A153, 'Funding Allocation Parameters'!$I$6), 'Library Subsidy Complex'!$C$2:$J$55, 6, FALSE), VLOOKUP(CONCATENATE($A153, 'Funding Allocation Parameters'!$I$6), 'Library Subsidy Complex'!$C$2:$J$55, 8, FALSE)), 0)))))</f>
        <v>0</v>
      </c>
      <c r="AB153" s="179">
        <f>IF('Funding Allocation Parameters'!$C$6="Basic Library Subsidy", 0, IF('Funding Allocation Parameters'!$C$6="Grant funding", 0, IF('Funding Allocation Parameters'!$C$6="Other author funding",  MIN(W153*'Funding Allocation Parameters'!$E$6, 'Funding Allocation Parameters'!$G$6), IF('Funding Allocation Parameters'!$C$6="Any discretionary funds (grants if available, other if no grants)", MIN(W153*'Funding Allocation Parameters'!$E$6, 'Funding Allocation Parameters'!$G$6), IF('Funding Allocation Parameters'!$C$6="Complex Library Subsidy", 0, 0)))))</f>
        <v>1188.0702000000001</v>
      </c>
      <c r="AC153" s="177">
        <f t="shared" si="68"/>
        <v>0</v>
      </c>
      <c r="AD153" s="177">
        <f t="shared" si="69"/>
        <v>0</v>
      </c>
      <c r="AE153" s="180">
        <f>IF('Funding Allocation Parameters'!$C$7="Basic Library Subsidy", MIN(AC153*'Funding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MIN(AC153*VLOOKUP(CONCATENATE($A153, 'Funding Allocation Parameters'!$I$7), 'Library Subsidy Complex'!$C$2:$J$55, 2, FALSE), VLOOKUP(CONCATENATE($A153, 'Funding Allocation Parameters'!$I$7), 'Library Subsidy Complex'!$C$2:$J$55, 4, FALSE)), 0)))))</f>
        <v>0</v>
      </c>
      <c r="AF153" s="180">
        <f>IF('Funding Allocation Parameters'!$C$7="Basic Library Subsidy", 0, IF('Funding Allocation Parameters'!$C$7="Grant funding",MIN(AC153*'Funding Allocation Parameters'!$E$7, 'Funding Allocation Parameters'!$G$7), IF('Funding Allocation Parameters'!$C$7="Other author funding", 0, IF('Funding Allocation Parameters'!$C$7="Any discretionary funds (grants if available, other if no grants)", MIN(AC153*'Funding Allocation Parameters'!$E$7, 'Funding Allocation Parameters'!$G$7), IF('Funding Allocation Parameters'!$C$7="Complex Library Subsidy", 0, 0)))))</f>
        <v>0</v>
      </c>
      <c r="AG153" s="180">
        <f>IF('Funding Allocation Parameters'!$C$7="Basic Library Subsidy", 0, IF('Funding Allocation Parameters'!$C$7="Grant funding", 0, IF('Funding Allocation Parameters'!$C$7="Other author funding",  MIN(AC153*'Funding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3" s="180">
        <f>IF('Funding Allocation Parameters'!$C$7="Basic Library Subsidy", MIN(AD153*'Funding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MIN(AD153*VLOOKUP(CONCATENATE($A153, 'Funding Allocation Parameters'!$I$7), 'Library Subsidy Complex'!$C$2:$J$55, 6, FALSE), VLOOKUP(CONCATENATE($A153, 'Funding Allocation Parameters'!$I$7), 'Library Subsidy Complex'!$C$2:$J$55, 8, FALSE)), 0)))))</f>
        <v>0</v>
      </c>
      <c r="AI153" s="180">
        <f>IF('Funding Allocation Parameters'!$C$7="Basic Library Subsidy", 0, IF('Funding Allocation Parameters'!$C$7="Grant funding", 0, IF('Funding Allocation Parameters'!$C$7="Other author funding",  MIN(AD153*'Funding Allocation Parameters'!$E$7, 'Funding Allocation Parameters'!$G$7), IF('Funding Allocation Parameters'!$C$7="Any discretionary funds (grants if available, other if no grants)", MIN(AD153*'Funding Allocation Parameters'!$E$7, 'Funding Allocation Parameters'!$G$7), IF('Funding Allocation Parameters'!$C$7="Complex Library Subsidy", 0, 0)))))</f>
        <v>0</v>
      </c>
      <c r="AJ153" s="177">
        <f t="shared" si="70"/>
        <v>0</v>
      </c>
      <c r="AK153" s="177">
        <f t="shared" si="71"/>
        <v>0</v>
      </c>
      <c r="AL153" s="181">
        <f>IF('Funding Allocation Parameters'!$C$8="Basic Library Subsidy", MIN(AJ153*'Funding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MIN(AJ153*VLOOKUP(CONCATENATE($A153, 'Funding Allocation Parameters'!$I$8), 'Library Subsidy Complex'!$C$2:$J$55, 2, FALSE), VLOOKUP(CONCATENATE($A153, 'Funding Allocation Parameters'!$I$8), 'Library Subsidy Complex'!$C$2:$J$55, 4, FALSE)), 0)))))</f>
        <v>0</v>
      </c>
      <c r="AM153" s="181">
        <f>IF('Funding Allocation Parameters'!$C$8="Basic Library Subsidy", 0, IF('Funding Allocation Parameters'!$C$8="Grant funding",MIN(AJ153*'Funding Allocation Parameters'!$E$8, 'Funding Allocation Parameters'!$G$8), IF('Funding Allocation Parameters'!$C$8="Other author funding", 0, IF('Funding Allocation Parameters'!$C$8="Any discretionary funds (grants if available, other if no grants)", MIN(AJ153*'Funding Allocation Parameters'!$E$8, 'Funding Allocation Parameters'!$G$8), IF('Funding Allocation Parameters'!$C$8="Complex Library Subsidy", 0, 0)))))</f>
        <v>0</v>
      </c>
      <c r="AN153" s="181">
        <f>IF('Funding Allocation Parameters'!$C$8="Basic Library Subsidy", 0, IF('Funding Allocation Parameters'!$C$8="Grant funding", 0, IF('Funding Allocation Parameters'!$C$8="Other author funding",  MIN(AJ153*'Funding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3" s="181">
        <f>IF('Funding Allocation Parameters'!$C$8="Basic Library Subsidy", MIN(AK153*'Funding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MIN(AK153*VLOOKUP(CONCATENATE($A153, 'Funding Allocation Parameters'!$I$8), 'Library Subsidy Complex'!$C$2:$J$55, 6, FALSE), VLOOKUP(CONCATENATE($A153, 'Funding Allocation Parameters'!$I$8), 'Library Subsidy Complex'!$C$2:$J$55, 8, FALSE)), 0)))))</f>
        <v>0</v>
      </c>
      <c r="AP153" s="181">
        <f>IF('Funding Allocation Parameters'!$C$8="Basic Library Subsidy", 0, IF('Funding Allocation Parameters'!$C$8="Grant funding", 0, IF('Funding Allocation Parameters'!$C$8="Other author funding",  MIN(AK153*'Funding Allocation Parameters'!$E$8, 'Funding Allocation Parameters'!$G$8), IF('Funding Allocation Parameters'!$C$8="Any discretionary funds (grants if available, other if no grants)", MIN(AK153*'Funding Allocation Parameters'!$E$8, 'Funding Allocation Parameters'!$G$8), IF('Funding Allocation Parameters'!$C$8="Complex Library Subsidy", 0, 0)))))</f>
        <v>0</v>
      </c>
      <c r="AQ153" s="177">
        <f t="shared" si="72"/>
        <v>0</v>
      </c>
      <c r="AR153" s="177">
        <f t="shared" si="73"/>
        <v>0</v>
      </c>
      <c r="AS153" s="182">
        <f t="shared" si="74"/>
        <v>1189</v>
      </c>
      <c r="AT153" s="182">
        <f t="shared" si="75"/>
        <v>1188.0702000000001</v>
      </c>
      <c r="AU153" s="182">
        <f t="shared" si="76"/>
        <v>0</v>
      </c>
      <c r="AV153" s="182">
        <f t="shared" si="77"/>
        <v>1189</v>
      </c>
      <c r="AW153" s="182">
        <f t="shared" si="78"/>
        <v>1188.0702000000001</v>
      </c>
      <c r="AX153" s="183">
        <f t="shared" si="79"/>
        <v>1189</v>
      </c>
      <c r="AY153" s="183">
        <f t="shared" si="80"/>
        <v>1188.0702000000001</v>
      </c>
      <c r="AZ153" s="183">
        <f t="shared" si="81"/>
        <v>0</v>
      </c>
      <c r="BA153" s="183">
        <f t="shared" si="82"/>
        <v>0</v>
      </c>
      <c r="BB153" s="183">
        <f t="shared" si="83"/>
        <v>0</v>
      </c>
      <c r="BC153" s="184">
        <f t="shared" si="84"/>
        <v>1189</v>
      </c>
      <c r="BD153" s="184">
        <f t="shared" si="85"/>
        <v>0</v>
      </c>
      <c r="BE153" s="184">
        <f t="shared" si="86"/>
        <v>1188.0702000000001</v>
      </c>
      <c r="BF153" s="184">
        <f t="shared" si="87"/>
        <v>0</v>
      </c>
      <c r="BG153" s="102">
        <f t="shared" si="88"/>
        <v>0</v>
      </c>
      <c r="BH153" s="102">
        <f t="shared" si="89"/>
        <v>0</v>
      </c>
      <c r="BI153" s="102">
        <f t="shared" si="90"/>
        <v>0</v>
      </c>
      <c r="BJ153" s="102">
        <f t="shared" si="91"/>
        <v>1</v>
      </c>
      <c r="BK153" s="102">
        <f t="shared" si="92"/>
        <v>0</v>
      </c>
      <c r="BL153" s="102">
        <f t="shared" si="93"/>
        <v>0</v>
      </c>
      <c r="BN153" s="102"/>
    </row>
    <row r="154" spans="1:66" x14ac:dyDescent="0.25">
      <c r="A154" s="102" t="s">
        <v>25</v>
      </c>
      <c r="B154" s="102" t="s">
        <v>8</v>
      </c>
      <c r="C154" s="102" t="s">
        <v>8</v>
      </c>
      <c r="D154" s="102" t="s">
        <v>27</v>
      </c>
      <c r="E154" s="102" t="s">
        <v>385</v>
      </c>
      <c r="F154" s="102" t="s">
        <v>386</v>
      </c>
      <c r="G154" s="102">
        <v>3.7570000000000001</v>
      </c>
      <c r="H154" s="102">
        <v>1</v>
      </c>
      <c r="I154" s="102">
        <v>0.498</v>
      </c>
      <c r="J154" s="167">
        <f>IFERROR(H154*VLOOKUP(A154, 'Advanced Parameters'!$B$7:$G$20, 6, FALSE)*VLOOKUP(A154, 'Growth Parameters'!$B$6:$H$19, 6, FALSE), 0)</f>
        <v>1</v>
      </c>
      <c r="K154" s="167">
        <f>IFERROR(IF('Advanced Parameters'!$C$5="n",'Raw Data'!I154*VLOOKUP(A154,'Advanced Parameters'!$B$7:$G$20,6,FALSE),J154*VLOOKUP(A154,'Advanced Parameters'!$B$7:$G$20,2,FALSE))*VLOOKUP(A154, 'Growth Parameters'!$B$6:$H$19, 6, FALSE), 0)</f>
        <v>0.498</v>
      </c>
      <c r="L154" s="167">
        <f t="shared" si="94"/>
        <v>0.502</v>
      </c>
      <c r="M154" s="168">
        <f>IFERROR(IF(G154="NA","NA",IF(G154&gt;'APC Parameters'!$K$6+VLOOKUP('Raw Data'!A154, 'APC Parameters'!$H$7:$L$20, 4, FALSE), 'APC Parameters'!$L$6+VLOOKUP('Raw Data'!A154, 'APC Parameters'!$H$7:$L$20, 5, FALSE), G154*('APC Parameters'!$J$6+VLOOKUP('Raw Data'!A154, 'APC Parameters'!$H$7:$L$20, 3, FALSE))+'APC Parameters'!$I$6+VLOOKUP('Raw Data'!A154, 'APC Parameters'!$H$7:$L$20, 2, FALSE))), 0)</f>
        <v>5000</v>
      </c>
      <c r="N154" s="168">
        <f t="shared" si="64"/>
        <v>5000</v>
      </c>
      <c r="O154" s="168">
        <f>IFERROR(IF(M154="NA",VLOOKUP(D154,'Internal Calculations'!$B$10:$C$11,2,FALSE), M154)*VLOOKUP(A154, 'Growth Parameters'!$B$6:$H$19, 7, FALSE), 0)</f>
        <v>5000</v>
      </c>
      <c r="P154" s="177">
        <f t="shared" si="65"/>
        <v>5000</v>
      </c>
      <c r="Q154" s="178">
        <f>IF('Funding Allocation Parameters'!$C$5="Basic Library Subsidy", MIN(O154*('Funding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MIN($O154*(VLOOKUP(CONCATENATE($A154, 'Funding Allocation Parameters'!$I$5), 'Library Subsidy Complex'!$C$2:$J$55, 2, FALSE)), VLOOKUP(CONCATENATE($A154, 'Funding Allocation Parameters'!$I$5), 'Library Subsidy Complex'!$C$2:$J$55, 4, FALSE)), 0)))))</f>
        <v>1189</v>
      </c>
      <c r="R154" s="178">
        <f>IF('Funding Allocation Parameters'!$C$5="Basic Library Subsidy", 0, IF('Funding Allocation Parameters'!$C$5="Grant funding",MIN(O154*('Funding Allocation Parameters'!$E$5), 'Funding Allocation Parameters'!$G$5), IF('Funding Allocation Parameters'!$C$5="Other author funding", 0, IF('Funding Allocation Parameters'!$C$5="Any discretionary funds (grants if available, other if no grants)", MIN(O154*('Funding Allocation Parameters'!$E$5), 'Funding Allocation Parameters'!$G$5), IF('Funding Allocation Parameters'!$C$5="Complex Library Subsidy", 0, 0)))))</f>
        <v>0</v>
      </c>
      <c r="S154" s="178">
        <f>IF('Funding Allocation Parameters'!$C$5="Basic Library Subsidy", 0, IF('Funding Allocation Parameters'!$C$5="Grant funding", 0, IF('Funding Allocation Parameters'!$C$5="Other author funding",  MIN(O154*('Funding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4" s="178">
        <f>IF('Funding Allocation Parameters'!$C$5="Basic Library Subsidy", MIN(O154*('Funding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MIN($O154*(VLOOKUP(CONCATENATE($A154, 'Funding Allocation Parameters'!$I$5), 'Library Subsidy Complex'!$C$2:$J$55, 6, FALSE)), VLOOKUP(CONCATENATE($A154, 'Funding Allocation Parameters'!$I$5), 'Library Subsidy Complex'!$C$2:$J$55, 8, FALSE)), 0)))))</f>
        <v>1189</v>
      </c>
      <c r="U154" s="178">
        <f>IF('Funding Allocation Parameters'!$C$5="Basic Library Subsidy", 0, IF('Funding Allocation Parameters'!$C$5="Grant funding", 0, IF('Funding Allocation Parameters'!$C$5="Other author funding",  MIN(O154*('Funding Allocation Parameters'!$E$5), 'Funding Allocation Parameters'!$G$5), IF('Funding Allocation Parameters'!$C$5="Any discretionary funds (grants if available, other if no grants)", MIN(O154*('Funding Allocation Parameters'!$E$5), 'Funding Allocation Parameters'!$G$5), IF('Funding Allocation Parameters'!$C$5="Complex Library Subsidy", 0, 0)))))</f>
        <v>0</v>
      </c>
      <c r="V154" s="177">
        <f t="shared" si="66"/>
        <v>3811</v>
      </c>
      <c r="W154" s="177">
        <f t="shared" si="67"/>
        <v>3811</v>
      </c>
      <c r="X154" s="179">
        <f>IF('Funding Allocation Parameters'!$C$6="Basic Library Subsidy", MIN(V154*'Funding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MIN(V154*VLOOKUP(CONCATENATE($A154, 'Funding Allocation Parameters'!$I$6), 'Library Subsidy Complex'!$C$2:$J$55, 2, FALSE), VLOOKUP(CONCATENATE($A154, 'Funding Allocation Parameters'!$I$6), 'Library Subsidy Complex'!$C$2:$J$55, 4, FALSE)), 0)))))</f>
        <v>0</v>
      </c>
      <c r="Y154" s="179">
        <f>IF('Funding Allocation Parameters'!$C$6="Basic Library Subsidy", 0, IF('Funding Allocation Parameters'!$C$6="Grant funding",MIN(V154*'Funding Allocation Parameters'!$E$6, 'Funding Allocation Parameters'!$G$6), IF('Funding Allocation Parameters'!$C$6="Other author funding", 0, IF('Funding Allocation Parameters'!$C$6="Any discretionary funds (grants if available, other if no grants)", MIN(V154*'Funding Allocation Parameters'!$E$6, 'Funding Allocation Parameters'!$G$6), IF('Funding Allocation Parameters'!$C$6="Complex Library Subsidy", 0, 0)))))</f>
        <v>3811</v>
      </c>
      <c r="Z154" s="179">
        <f>IF('Funding Allocation Parameters'!$C$6="Basic Library Subsidy", 0, IF('Funding Allocation Parameters'!$C$6="Grant funding", 0, IF('Funding Allocation Parameters'!$C$6="Other author funding",  MIN(V154*'Funding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4" s="179">
        <f>IF('Funding Allocation Parameters'!$C$6="Basic Library Subsidy", MIN(W154*'Funding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MIN(W154*VLOOKUP(CONCATENATE($A154, 'Funding Allocation Parameters'!$I$6), 'Library Subsidy Complex'!$C$2:$J$55, 6, FALSE), VLOOKUP(CONCATENATE($A154, 'Funding Allocation Parameters'!$I$6), 'Library Subsidy Complex'!$C$2:$J$55, 8, FALSE)), 0)))))</f>
        <v>0</v>
      </c>
      <c r="AB154" s="179">
        <f>IF('Funding Allocation Parameters'!$C$6="Basic Library Subsidy", 0, IF('Funding Allocation Parameters'!$C$6="Grant funding", 0, IF('Funding Allocation Parameters'!$C$6="Other author funding",  MIN(W154*'Funding Allocation Parameters'!$E$6, 'Funding Allocation Parameters'!$G$6), IF('Funding Allocation Parameters'!$C$6="Any discretionary funds (grants if available, other if no grants)", MIN(W154*'Funding Allocation Parameters'!$E$6, 'Funding Allocation Parameters'!$G$6), IF('Funding Allocation Parameters'!$C$6="Complex Library Subsidy", 0, 0)))))</f>
        <v>3811</v>
      </c>
      <c r="AC154" s="177">
        <f t="shared" si="68"/>
        <v>0</v>
      </c>
      <c r="AD154" s="177">
        <f t="shared" si="69"/>
        <v>0</v>
      </c>
      <c r="AE154" s="180">
        <f>IF('Funding Allocation Parameters'!$C$7="Basic Library Subsidy", MIN(AC154*'Funding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MIN(AC154*VLOOKUP(CONCATENATE($A154, 'Funding Allocation Parameters'!$I$7), 'Library Subsidy Complex'!$C$2:$J$55, 2, FALSE), VLOOKUP(CONCATENATE($A154, 'Funding Allocation Parameters'!$I$7), 'Library Subsidy Complex'!$C$2:$J$55, 4, FALSE)), 0)))))</f>
        <v>0</v>
      </c>
      <c r="AF154" s="180">
        <f>IF('Funding Allocation Parameters'!$C$7="Basic Library Subsidy", 0, IF('Funding Allocation Parameters'!$C$7="Grant funding",MIN(AC154*'Funding Allocation Parameters'!$E$7, 'Funding Allocation Parameters'!$G$7), IF('Funding Allocation Parameters'!$C$7="Other author funding", 0, IF('Funding Allocation Parameters'!$C$7="Any discretionary funds (grants if available, other if no grants)", MIN(AC154*'Funding Allocation Parameters'!$E$7, 'Funding Allocation Parameters'!$G$7), IF('Funding Allocation Parameters'!$C$7="Complex Library Subsidy", 0, 0)))))</f>
        <v>0</v>
      </c>
      <c r="AG154" s="180">
        <f>IF('Funding Allocation Parameters'!$C$7="Basic Library Subsidy", 0, IF('Funding Allocation Parameters'!$C$7="Grant funding", 0, IF('Funding Allocation Parameters'!$C$7="Other author funding",  MIN(AC154*'Funding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4" s="180">
        <f>IF('Funding Allocation Parameters'!$C$7="Basic Library Subsidy", MIN(AD154*'Funding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MIN(AD154*VLOOKUP(CONCATENATE($A154, 'Funding Allocation Parameters'!$I$7), 'Library Subsidy Complex'!$C$2:$J$55, 6, FALSE), VLOOKUP(CONCATENATE($A154, 'Funding Allocation Parameters'!$I$7), 'Library Subsidy Complex'!$C$2:$J$55, 8, FALSE)), 0)))))</f>
        <v>0</v>
      </c>
      <c r="AI154" s="180">
        <f>IF('Funding Allocation Parameters'!$C$7="Basic Library Subsidy", 0, IF('Funding Allocation Parameters'!$C$7="Grant funding", 0, IF('Funding Allocation Parameters'!$C$7="Other author funding",  MIN(AD154*'Funding Allocation Parameters'!$E$7, 'Funding Allocation Parameters'!$G$7), IF('Funding Allocation Parameters'!$C$7="Any discretionary funds (grants if available, other if no grants)", MIN(AD154*'Funding Allocation Parameters'!$E$7, 'Funding Allocation Parameters'!$G$7), IF('Funding Allocation Parameters'!$C$7="Complex Library Subsidy", 0, 0)))))</f>
        <v>0</v>
      </c>
      <c r="AJ154" s="177">
        <f t="shared" si="70"/>
        <v>0</v>
      </c>
      <c r="AK154" s="177">
        <f t="shared" si="71"/>
        <v>0</v>
      </c>
      <c r="AL154" s="181">
        <f>IF('Funding Allocation Parameters'!$C$8="Basic Library Subsidy", MIN(AJ154*'Funding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MIN(AJ154*VLOOKUP(CONCATENATE($A154, 'Funding Allocation Parameters'!$I$8), 'Library Subsidy Complex'!$C$2:$J$55, 2, FALSE), VLOOKUP(CONCATENATE($A154, 'Funding Allocation Parameters'!$I$8), 'Library Subsidy Complex'!$C$2:$J$55, 4, FALSE)), 0)))))</f>
        <v>0</v>
      </c>
      <c r="AM154" s="181">
        <f>IF('Funding Allocation Parameters'!$C$8="Basic Library Subsidy", 0, IF('Funding Allocation Parameters'!$C$8="Grant funding",MIN(AJ154*'Funding Allocation Parameters'!$E$8, 'Funding Allocation Parameters'!$G$8), IF('Funding Allocation Parameters'!$C$8="Other author funding", 0, IF('Funding Allocation Parameters'!$C$8="Any discretionary funds (grants if available, other if no grants)", MIN(AJ154*'Funding Allocation Parameters'!$E$8, 'Funding Allocation Parameters'!$G$8), IF('Funding Allocation Parameters'!$C$8="Complex Library Subsidy", 0, 0)))))</f>
        <v>0</v>
      </c>
      <c r="AN154" s="181">
        <f>IF('Funding Allocation Parameters'!$C$8="Basic Library Subsidy", 0, IF('Funding Allocation Parameters'!$C$8="Grant funding", 0, IF('Funding Allocation Parameters'!$C$8="Other author funding",  MIN(AJ154*'Funding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4" s="181">
        <f>IF('Funding Allocation Parameters'!$C$8="Basic Library Subsidy", MIN(AK154*'Funding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MIN(AK154*VLOOKUP(CONCATENATE($A154, 'Funding Allocation Parameters'!$I$8), 'Library Subsidy Complex'!$C$2:$J$55, 6, FALSE), VLOOKUP(CONCATENATE($A154, 'Funding Allocation Parameters'!$I$8), 'Library Subsidy Complex'!$C$2:$J$55, 8, FALSE)), 0)))))</f>
        <v>0</v>
      </c>
      <c r="AP154" s="181">
        <f>IF('Funding Allocation Parameters'!$C$8="Basic Library Subsidy", 0, IF('Funding Allocation Parameters'!$C$8="Grant funding", 0, IF('Funding Allocation Parameters'!$C$8="Other author funding",  MIN(AK154*'Funding Allocation Parameters'!$E$8, 'Funding Allocation Parameters'!$G$8), IF('Funding Allocation Parameters'!$C$8="Any discretionary funds (grants if available, other if no grants)", MIN(AK154*'Funding Allocation Parameters'!$E$8, 'Funding Allocation Parameters'!$G$8), IF('Funding Allocation Parameters'!$C$8="Complex Library Subsidy", 0, 0)))))</f>
        <v>0</v>
      </c>
      <c r="AQ154" s="177">
        <f t="shared" si="72"/>
        <v>0</v>
      </c>
      <c r="AR154" s="177">
        <f t="shared" si="73"/>
        <v>0</v>
      </c>
      <c r="AS154" s="182">
        <f t="shared" si="74"/>
        <v>1189</v>
      </c>
      <c r="AT154" s="182">
        <f t="shared" si="75"/>
        <v>3811</v>
      </c>
      <c r="AU154" s="182">
        <f t="shared" si="76"/>
        <v>0</v>
      </c>
      <c r="AV154" s="182">
        <f t="shared" si="77"/>
        <v>1189</v>
      </c>
      <c r="AW154" s="182">
        <f t="shared" si="78"/>
        <v>3811</v>
      </c>
      <c r="AX154" s="183">
        <f t="shared" si="79"/>
        <v>592.12199999999996</v>
      </c>
      <c r="AY154" s="183">
        <f t="shared" si="80"/>
        <v>1897.8779999999999</v>
      </c>
      <c r="AZ154" s="183">
        <f t="shared" si="81"/>
        <v>0</v>
      </c>
      <c r="BA154" s="183">
        <f t="shared" si="82"/>
        <v>596.87800000000004</v>
      </c>
      <c r="BB154" s="183">
        <f t="shared" si="83"/>
        <v>1913.1220000000001</v>
      </c>
      <c r="BC154" s="184">
        <f t="shared" si="84"/>
        <v>1189</v>
      </c>
      <c r="BD154" s="184">
        <f t="shared" si="85"/>
        <v>0</v>
      </c>
      <c r="BE154" s="184">
        <f t="shared" si="86"/>
        <v>1897.8779999999999</v>
      </c>
      <c r="BF154" s="184">
        <f t="shared" si="87"/>
        <v>1913.1220000000001</v>
      </c>
      <c r="BG154" s="102">
        <f t="shared" si="88"/>
        <v>0</v>
      </c>
      <c r="BH154" s="102">
        <f t="shared" si="89"/>
        <v>0</v>
      </c>
      <c r="BI154" s="102">
        <f t="shared" si="90"/>
        <v>0</v>
      </c>
      <c r="BJ154" s="102">
        <f t="shared" si="91"/>
        <v>0.498</v>
      </c>
      <c r="BK154" s="102">
        <f t="shared" si="92"/>
        <v>0.502</v>
      </c>
      <c r="BL154" s="102">
        <f t="shared" si="93"/>
        <v>0</v>
      </c>
      <c r="BN154" s="102"/>
    </row>
    <row r="155" spans="1:66" x14ac:dyDescent="0.25">
      <c r="A155" s="102" t="s">
        <v>18</v>
      </c>
      <c r="B155" s="102" t="s">
        <v>8</v>
      </c>
      <c r="C155" s="102" t="s">
        <v>8</v>
      </c>
      <c r="D155" s="102" t="s">
        <v>27</v>
      </c>
      <c r="E155" s="102" t="s">
        <v>388</v>
      </c>
      <c r="F155" s="102" t="s">
        <v>389</v>
      </c>
      <c r="G155" s="102">
        <v>1.8180000000000001</v>
      </c>
      <c r="H155" s="102">
        <v>1</v>
      </c>
      <c r="I155" s="102">
        <v>1</v>
      </c>
      <c r="J155" s="167">
        <f>IFERROR(H155*VLOOKUP(A155, 'Advanced Parameters'!$B$7:$G$20, 6, FALSE)*VLOOKUP(A155, 'Growth Parameters'!$B$6:$H$19, 6, FALSE), 0)</f>
        <v>1</v>
      </c>
      <c r="K155" s="167">
        <f>IFERROR(IF('Advanced Parameters'!$C$5="n",'Raw Data'!I155*VLOOKUP(A155,'Advanced Parameters'!$B$7:$G$20,6,FALSE),J155*VLOOKUP(A155,'Advanced Parameters'!$B$7:$G$20,2,FALSE))*VLOOKUP(A155, 'Growth Parameters'!$B$6:$H$19, 6, FALSE), 0)</f>
        <v>1</v>
      </c>
      <c r="L155" s="167">
        <f t="shared" si="94"/>
        <v>0</v>
      </c>
      <c r="M155" s="168">
        <f>IFERROR(IF(G155="NA","NA",IF(G155&gt;'APC Parameters'!$K$6+VLOOKUP('Raw Data'!A155, 'APC Parameters'!$H$7:$L$20, 4, FALSE), 'APC Parameters'!$L$6+VLOOKUP('Raw Data'!A155, 'APC Parameters'!$H$7:$L$20, 5, FALSE), G155*('APC Parameters'!$J$6+VLOOKUP('Raw Data'!A155, 'APC Parameters'!$H$7:$L$20, 3, FALSE))+'APC Parameters'!$I$6+VLOOKUP('Raw Data'!A155, 'APC Parameters'!$H$7:$L$20, 2, FALSE))), 0)</f>
        <v>2437.3692000000001</v>
      </c>
      <c r="N155" s="168">
        <f t="shared" si="64"/>
        <v>2437.3692000000001</v>
      </c>
      <c r="O155" s="168">
        <f>IFERROR(IF(M155="NA",VLOOKUP(D155,'Internal Calculations'!$B$10:$C$11,2,FALSE), M155)*VLOOKUP(A155, 'Growth Parameters'!$B$6:$H$19, 7, FALSE), 0)</f>
        <v>2437.3692000000001</v>
      </c>
      <c r="P155" s="177">
        <f t="shared" si="65"/>
        <v>2437.3692000000001</v>
      </c>
      <c r="Q155" s="178">
        <f>IF('Funding Allocation Parameters'!$C$5="Basic Library Subsidy", MIN(O155*('Funding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MIN($O155*(VLOOKUP(CONCATENATE($A155, 'Funding Allocation Parameters'!$I$5), 'Library Subsidy Complex'!$C$2:$J$55, 2, FALSE)), VLOOKUP(CONCATENATE($A155, 'Funding Allocation Parameters'!$I$5), 'Library Subsidy Complex'!$C$2:$J$55, 4, FALSE)), 0)))))</f>
        <v>1189</v>
      </c>
      <c r="R155" s="178">
        <f>IF('Funding Allocation Parameters'!$C$5="Basic Library Subsidy", 0, IF('Funding Allocation Parameters'!$C$5="Grant funding",MIN(O155*('Funding Allocation Parameters'!$E$5), 'Funding Allocation Parameters'!$G$5), IF('Funding Allocation Parameters'!$C$5="Other author funding", 0, IF('Funding Allocation Parameters'!$C$5="Any discretionary funds (grants if available, other if no grants)", MIN(O155*('Funding Allocation Parameters'!$E$5), 'Funding Allocation Parameters'!$G$5), IF('Funding Allocation Parameters'!$C$5="Complex Library Subsidy", 0, 0)))))</f>
        <v>0</v>
      </c>
      <c r="S155" s="178">
        <f>IF('Funding Allocation Parameters'!$C$5="Basic Library Subsidy", 0, IF('Funding Allocation Parameters'!$C$5="Grant funding", 0, IF('Funding Allocation Parameters'!$C$5="Other author funding",  MIN(O155*('Funding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5" s="178">
        <f>IF('Funding Allocation Parameters'!$C$5="Basic Library Subsidy", MIN(O155*('Funding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MIN($O155*(VLOOKUP(CONCATENATE($A155, 'Funding Allocation Parameters'!$I$5), 'Library Subsidy Complex'!$C$2:$J$55, 6, FALSE)), VLOOKUP(CONCATENATE($A155, 'Funding Allocation Parameters'!$I$5), 'Library Subsidy Complex'!$C$2:$J$55, 8, FALSE)), 0)))))</f>
        <v>1189</v>
      </c>
      <c r="U155" s="178">
        <f>IF('Funding Allocation Parameters'!$C$5="Basic Library Subsidy", 0, IF('Funding Allocation Parameters'!$C$5="Grant funding", 0, IF('Funding Allocation Parameters'!$C$5="Other author funding",  MIN(O155*('Funding Allocation Parameters'!$E$5), 'Funding Allocation Parameters'!$G$5), IF('Funding Allocation Parameters'!$C$5="Any discretionary funds (grants if available, other if no grants)", MIN(O155*('Funding Allocation Parameters'!$E$5), 'Funding Allocation Parameters'!$G$5), IF('Funding Allocation Parameters'!$C$5="Complex Library Subsidy", 0, 0)))))</f>
        <v>0</v>
      </c>
      <c r="V155" s="177">
        <f t="shared" si="66"/>
        <v>1248.3692000000001</v>
      </c>
      <c r="W155" s="177">
        <f t="shared" si="67"/>
        <v>1248.3692000000001</v>
      </c>
      <c r="X155" s="179">
        <f>IF('Funding Allocation Parameters'!$C$6="Basic Library Subsidy", MIN(V155*'Funding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MIN(V155*VLOOKUP(CONCATENATE($A155, 'Funding Allocation Parameters'!$I$6), 'Library Subsidy Complex'!$C$2:$J$55, 2, FALSE), VLOOKUP(CONCATENATE($A155, 'Funding Allocation Parameters'!$I$6), 'Library Subsidy Complex'!$C$2:$J$55, 4, FALSE)), 0)))))</f>
        <v>0</v>
      </c>
      <c r="Y155" s="179">
        <f>IF('Funding Allocation Parameters'!$C$6="Basic Library Subsidy", 0, IF('Funding Allocation Parameters'!$C$6="Grant funding",MIN(V155*'Funding Allocation Parameters'!$E$6, 'Funding Allocation Parameters'!$G$6), IF('Funding Allocation Parameters'!$C$6="Other author funding", 0, IF('Funding Allocation Parameters'!$C$6="Any discretionary funds (grants if available, other if no grants)", MIN(V155*'Funding Allocation Parameters'!$E$6, 'Funding Allocation Parameters'!$G$6), IF('Funding Allocation Parameters'!$C$6="Complex Library Subsidy", 0, 0)))))</f>
        <v>1248.3692000000001</v>
      </c>
      <c r="Z155" s="179">
        <f>IF('Funding Allocation Parameters'!$C$6="Basic Library Subsidy", 0, IF('Funding Allocation Parameters'!$C$6="Grant funding", 0, IF('Funding Allocation Parameters'!$C$6="Other author funding",  MIN(V155*'Funding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5" s="179">
        <f>IF('Funding Allocation Parameters'!$C$6="Basic Library Subsidy", MIN(W155*'Funding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MIN(W155*VLOOKUP(CONCATENATE($A155, 'Funding Allocation Parameters'!$I$6), 'Library Subsidy Complex'!$C$2:$J$55, 6, FALSE), VLOOKUP(CONCATENATE($A155, 'Funding Allocation Parameters'!$I$6), 'Library Subsidy Complex'!$C$2:$J$55, 8, FALSE)), 0)))))</f>
        <v>0</v>
      </c>
      <c r="AB155" s="179">
        <f>IF('Funding Allocation Parameters'!$C$6="Basic Library Subsidy", 0, IF('Funding Allocation Parameters'!$C$6="Grant funding", 0, IF('Funding Allocation Parameters'!$C$6="Other author funding",  MIN(W155*'Funding Allocation Parameters'!$E$6, 'Funding Allocation Parameters'!$G$6), IF('Funding Allocation Parameters'!$C$6="Any discretionary funds (grants if available, other if no grants)", MIN(W155*'Funding Allocation Parameters'!$E$6, 'Funding Allocation Parameters'!$G$6), IF('Funding Allocation Parameters'!$C$6="Complex Library Subsidy", 0, 0)))))</f>
        <v>1248.3692000000001</v>
      </c>
      <c r="AC155" s="177">
        <f t="shared" si="68"/>
        <v>0</v>
      </c>
      <c r="AD155" s="177">
        <f t="shared" si="69"/>
        <v>0</v>
      </c>
      <c r="AE155" s="180">
        <f>IF('Funding Allocation Parameters'!$C$7="Basic Library Subsidy", MIN(AC155*'Funding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MIN(AC155*VLOOKUP(CONCATENATE($A155, 'Funding Allocation Parameters'!$I$7), 'Library Subsidy Complex'!$C$2:$J$55, 2, FALSE), VLOOKUP(CONCATENATE($A155, 'Funding Allocation Parameters'!$I$7), 'Library Subsidy Complex'!$C$2:$J$55, 4, FALSE)), 0)))))</f>
        <v>0</v>
      </c>
      <c r="AF155" s="180">
        <f>IF('Funding Allocation Parameters'!$C$7="Basic Library Subsidy", 0, IF('Funding Allocation Parameters'!$C$7="Grant funding",MIN(AC155*'Funding Allocation Parameters'!$E$7, 'Funding Allocation Parameters'!$G$7), IF('Funding Allocation Parameters'!$C$7="Other author funding", 0, IF('Funding Allocation Parameters'!$C$7="Any discretionary funds (grants if available, other if no grants)", MIN(AC155*'Funding Allocation Parameters'!$E$7, 'Funding Allocation Parameters'!$G$7), IF('Funding Allocation Parameters'!$C$7="Complex Library Subsidy", 0, 0)))))</f>
        <v>0</v>
      </c>
      <c r="AG155" s="180">
        <f>IF('Funding Allocation Parameters'!$C$7="Basic Library Subsidy", 0, IF('Funding Allocation Parameters'!$C$7="Grant funding", 0, IF('Funding Allocation Parameters'!$C$7="Other author funding",  MIN(AC155*'Funding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5" s="180">
        <f>IF('Funding Allocation Parameters'!$C$7="Basic Library Subsidy", MIN(AD155*'Funding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MIN(AD155*VLOOKUP(CONCATENATE($A155, 'Funding Allocation Parameters'!$I$7), 'Library Subsidy Complex'!$C$2:$J$55, 6, FALSE), VLOOKUP(CONCATENATE($A155, 'Funding Allocation Parameters'!$I$7), 'Library Subsidy Complex'!$C$2:$J$55, 8, FALSE)), 0)))))</f>
        <v>0</v>
      </c>
      <c r="AI155" s="180">
        <f>IF('Funding Allocation Parameters'!$C$7="Basic Library Subsidy", 0, IF('Funding Allocation Parameters'!$C$7="Grant funding", 0, IF('Funding Allocation Parameters'!$C$7="Other author funding",  MIN(AD155*'Funding Allocation Parameters'!$E$7, 'Funding Allocation Parameters'!$G$7), IF('Funding Allocation Parameters'!$C$7="Any discretionary funds (grants if available, other if no grants)", MIN(AD155*'Funding Allocation Parameters'!$E$7, 'Funding Allocation Parameters'!$G$7), IF('Funding Allocation Parameters'!$C$7="Complex Library Subsidy", 0, 0)))))</f>
        <v>0</v>
      </c>
      <c r="AJ155" s="177">
        <f t="shared" si="70"/>
        <v>0</v>
      </c>
      <c r="AK155" s="177">
        <f t="shared" si="71"/>
        <v>0</v>
      </c>
      <c r="AL155" s="181">
        <f>IF('Funding Allocation Parameters'!$C$8="Basic Library Subsidy", MIN(AJ155*'Funding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MIN(AJ155*VLOOKUP(CONCATENATE($A155, 'Funding Allocation Parameters'!$I$8), 'Library Subsidy Complex'!$C$2:$J$55, 2, FALSE), VLOOKUP(CONCATENATE($A155, 'Funding Allocation Parameters'!$I$8), 'Library Subsidy Complex'!$C$2:$J$55, 4, FALSE)), 0)))))</f>
        <v>0</v>
      </c>
      <c r="AM155" s="181">
        <f>IF('Funding Allocation Parameters'!$C$8="Basic Library Subsidy", 0, IF('Funding Allocation Parameters'!$C$8="Grant funding",MIN(AJ155*'Funding Allocation Parameters'!$E$8, 'Funding Allocation Parameters'!$G$8), IF('Funding Allocation Parameters'!$C$8="Other author funding", 0, IF('Funding Allocation Parameters'!$C$8="Any discretionary funds (grants if available, other if no grants)", MIN(AJ155*'Funding Allocation Parameters'!$E$8, 'Funding Allocation Parameters'!$G$8), IF('Funding Allocation Parameters'!$C$8="Complex Library Subsidy", 0, 0)))))</f>
        <v>0</v>
      </c>
      <c r="AN155" s="181">
        <f>IF('Funding Allocation Parameters'!$C$8="Basic Library Subsidy", 0, IF('Funding Allocation Parameters'!$C$8="Grant funding", 0, IF('Funding Allocation Parameters'!$C$8="Other author funding",  MIN(AJ155*'Funding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5" s="181">
        <f>IF('Funding Allocation Parameters'!$C$8="Basic Library Subsidy", MIN(AK155*'Funding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MIN(AK155*VLOOKUP(CONCATENATE($A155, 'Funding Allocation Parameters'!$I$8), 'Library Subsidy Complex'!$C$2:$J$55, 6, FALSE), VLOOKUP(CONCATENATE($A155, 'Funding Allocation Parameters'!$I$8), 'Library Subsidy Complex'!$C$2:$J$55, 8, FALSE)), 0)))))</f>
        <v>0</v>
      </c>
      <c r="AP155" s="181">
        <f>IF('Funding Allocation Parameters'!$C$8="Basic Library Subsidy", 0, IF('Funding Allocation Parameters'!$C$8="Grant funding", 0, IF('Funding Allocation Parameters'!$C$8="Other author funding",  MIN(AK155*'Funding Allocation Parameters'!$E$8, 'Funding Allocation Parameters'!$G$8), IF('Funding Allocation Parameters'!$C$8="Any discretionary funds (grants if available, other if no grants)", MIN(AK155*'Funding Allocation Parameters'!$E$8, 'Funding Allocation Parameters'!$G$8), IF('Funding Allocation Parameters'!$C$8="Complex Library Subsidy", 0, 0)))))</f>
        <v>0</v>
      </c>
      <c r="AQ155" s="177">
        <f t="shared" si="72"/>
        <v>0</v>
      </c>
      <c r="AR155" s="177">
        <f t="shared" si="73"/>
        <v>0</v>
      </c>
      <c r="AS155" s="182">
        <f t="shared" si="74"/>
        <v>1189</v>
      </c>
      <c r="AT155" s="182">
        <f t="shared" si="75"/>
        <v>1248.3692000000001</v>
      </c>
      <c r="AU155" s="182">
        <f t="shared" si="76"/>
        <v>0</v>
      </c>
      <c r="AV155" s="182">
        <f t="shared" si="77"/>
        <v>1189</v>
      </c>
      <c r="AW155" s="182">
        <f t="shared" si="78"/>
        <v>1248.3692000000001</v>
      </c>
      <c r="AX155" s="183">
        <f t="shared" si="79"/>
        <v>1189</v>
      </c>
      <c r="AY155" s="183">
        <f t="shared" si="80"/>
        <v>1248.3692000000001</v>
      </c>
      <c r="AZ155" s="183">
        <f t="shared" si="81"/>
        <v>0</v>
      </c>
      <c r="BA155" s="183">
        <f t="shared" si="82"/>
        <v>0</v>
      </c>
      <c r="BB155" s="183">
        <f t="shared" si="83"/>
        <v>0</v>
      </c>
      <c r="BC155" s="184">
        <f t="shared" si="84"/>
        <v>1189</v>
      </c>
      <c r="BD155" s="184">
        <f t="shared" si="85"/>
        <v>0</v>
      </c>
      <c r="BE155" s="184">
        <f t="shared" si="86"/>
        <v>1248.3692000000001</v>
      </c>
      <c r="BF155" s="184">
        <f t="shared" si="87"/>
        <v>0</v>
      </c>
      <c r="BG155" s="102">
        <f t="shared" si="88"/>
        <v>0</v>
      </c>
      <c r="BH155" s="102">
        <f t="shared" si="89"/>
        <v>0</v>
      </c>
      <c r="BI155" s="102">
        <f t="shared" si="90"/>
        <v>0</v>
      </c>
      <c r="BJ155" s="102">
        <f t="shared" si="91"/>
        <v>1</v>
      </c>
      <c r="BK155" s="102">
        <f t="shared" si="92"/>
        <v>0</v>
      </c>
      <c r="BL155" s="102">
        <f t="shared" si="93"/>
        <v>0</v>
      </c>
      <c r="BN155" s="102"/>
    </row>
    <row r="156" spans="1:66" x14ac:dyDescent="0.25">
      <c r="A156" s="102" t="s">
        <v>16</v>
      </c>
      <c r="B156" s="102" t="s">
        <v>8</v>
      </c>
      <c r="C156" s="102" t="s">
        <v>8</v>
      </c>
      <c r="D156" s="102" t="s">
        <v>27</v>
      </c>
      <c r="E156" s="102" t="s">
        <v>395</v>
      </c>
      <c r="F156" s="102" t="s">
        <v>396</v>
      </c>
      <c r="G156" s="102">
        <v>0.75600000000000001</v>
      </c>
      <c r="H156" s="102">
        <v>1</v>
      </c>
      <c r="I156" s="102">
        <v>1</v>
      </c>
      <c r="J156" s="167">
        <f>IFERROR(H156*VLOOKUP(A156, 'Advanced Parameters'!$B$7:$G$20, 6, FALSE)*VLOOKUP(A156, 'Growth Parameters'!$B$6:$H$19, 6, FALSE), 0)</f>
        <v>1</v>
      </c>
      <c r="K156" s="167">
        <f>IFERROR(IF('Advanced Parameters'!$C$5="n",'Raw Data'!I156*VLOOKUP(A156,'Advanced Parameters'!$B$7:$G$20,6,FALSE),J156*VLOOKUP(A156,'Advanced Parameters'!$B$7:$G$20,2,FALSE))*VLOOKUP(A156, 'Growth Parameters'!$B$6:$H$19, 6, FALSE), 0)</f>
        <v>1</v>
      </c>
      <c r="L156" s="167">
        <f t="shared" si="94"/>
        <v>0</v>
      </c>
      <c r="M156" s="168">
        <f>IFERROR(IF(G156="NA","NA",IF(G156&gt;'APC Parameters'!$K$6+VLOOKUP('Raw Data'!A156, 'APC Parameters'!$H$7:$L$20, 4, FALSE), 'APC Parameters'!$L$6+VLOOKUP('Raw Data'!A156, 'APC Parameters'!$H$7:$L$20, 5, FALSE), G156*('APC Parameters'!$J$6+VLOOKUP('Raw Data'!A156, 'APC Parameters'!$H$7:$L$20, 3, FALSE))+'APC Parameters'!$I$6+VLOOKUP('Raw Data'!A156, 'APC Parameters'!$H$7:$L$20, 2, FALSE))), 0)</f>
        <v>1683.9864</v>
      </c>
      <c r="N156" s="168">
        <f t="shared" si="64"/>
        <v>1683.9864</v>
      </c>
      <c r="O156" s="168">
        <f>IFERROR(IF(M156="NA",VLOOKUP(D156,'Internal Calculations'!$B$10:$C$11,2,FALSE), M156)*VLOOKUP(A156, 'Growth Parameters'!$B$6:$H$19, 7, FALSE), 0)</f>
        <v>1683.9864</v>
      </c>
      <c r="P156" s="177">
        <f t="shared" si="65"/>
        <v>1683.9864</v>
      </c>
      <c r="Q156" s="178">
        <f>IF('Funding Allocation Parameters'!$C$5="Basic Library Subsidy", MIN(O156*('Funding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MIN($O156*(VLOOKUP(CONCATENATE($A156, 'Funding Allocation Parameters'!$I$5), 'Library Subsidy Complex'!$C$2:$J$55, 2, FALSE)), VLOOKUP(CONCATENATE($A156, 'Funding Allocation Parameters'!$I$5), 'Library Subsidy Complex'!$C$2:$J$55, 4, FALSE)), 0)))))</f>
        <v>1189</v>
      </c>
      <c r="R156" s="178">
        <f>IF('Funding Allocation Parameters'!$C$5="Basic Library Subsidy", 0, IF('Funding Allocation Parameters'!$C$5="Grant funding",MIN(O156*('Funding Allocation Parameters'!$E$5), 'Funding Allocation Parameters'!$G$5), IF('Funding Allocation Parameters'!$C$5="Other author funding", 0, IF('Funding Allocation Parameters'!$C$5="Any discretionary funds (grants if available, other if no grants)", MIN(O156*('Funding Allocation Parameters'!$E$5), 'Funding Allocation Parameters'!$G$5), IF('Funding Allocation Parameters'!$C$5="Complex Library Subsidy", 0, 0)))))</f>
        <v>0</v>
      </c>
      <c r="S156" s="178">
        <f>IF('Funding Allocation Parameters'!$C$5="Basic Library Subsidy", 0, IF('Funding Allocation Parameters'!$C$5="Grant funding", 0, IF('Funding Allocation Parameters'!$C$5="Other author funding",  MIN(O156*('Funding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6" s="178">
        <f>IF('Funding Allocation Parameters'!$C$5="Basic Library Subsidy", MIN(O156*('Funding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MIN($O156*(VLOOKUP(CONCATENATE($A156, 'Funding Allocation Parameters'!$I$5), 'Library Subsidy Complex'!$C$2:$J$55, 6, FALSE)), VLOOKUP(CONCATENATE($A156, 'Funding Allocation Parameters'!$I$5), 'Library Subsidy Complex'!$C$2:$J$55, 8, FALSE)), 0)))))</f>
        <v>1189</v>
      </c>
      <c r="U156" s="178">
        <f>IF('Funding Allocation Parameters'!$C$5="Basic Library Subsidy", 0, IF('Funding Allocation Parameters'!$C$5="Grant funding", 0, IF('Funding Allocation Parameters'!$C$5="Other author funding",  MIN(O156*('Funding Allocation Parameters'!$E$5), 'Funding Allocation Parameters'!$G$5), IF('Funding Allocation Parameters'!$C$5="Any discretionary funds (grants if available, other if no grants)", MIN(O156*('Funding Allocation Parameters'!$E$5), 'Funding Allocation Parameters'!$G$5), IF('Funding Allocation Parameters'!$C$5="Complex Library Subsidy", 0, 0)))))</f>
        <v>0</v>
      </c>
      <c r="V156" s="177">
        <f t="shared" si="66"/>
        <v>494.9864</v>
      </c>
      <c r="W156" s="177">
        <f t="shared" si="67"/>
        <v>494.9864</v>
      </c>
      <c r="X156" s="179">
        <f>IF('Funding Allocation Parameters'!$C$6="Basic Library Subsidy", MIN(V156*'Funding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MIN(V156*VLOOKUP(CONCATENATE($A156, 'Funding Allocation Parameters'!$I$6), 'Library Subsidy Complex'!$C$2:$J$55, 2, FALSE), VLOOKUP(CONCATENATE($A156, 'Funding Allocation Parameters'!$I$6), 'Library Subsidy Complex'!$C$2:$J$55, 4, FALSE)), 0)))))</f>
        <v>0</v>
      </c>
      <c r="Y156" s="179">
        <f>IF('Funding Allocation Parameters'!$C$6="Basic Library Subsidy", 0, IF('Funding Allocation Parameters'!$C$6="Grant funding",MIN(V156*'Funding Allocation Parameters'!$E$6, 'Funding Allocation Parameters'!$G$6), IF('Funding Allocation Parameters'!$C$6="Other author funding", 0, IF('Funding Allocation Parameters'!$C$6="Any discretionary funds (grants if available, other if no grants)", MIN(V156*'Funding Allocation Parameters'!$E$6, 'Funding Allocation Parameters'!$G$6), IF('Funding Allocation Parameters'!$C$6="Complex Library Subsidy", 0, 0)))))</f>
        <v>494.9864</v>
      </c>
      <c r="Z156" s="179">
        <f>IF('Funding Allocation Parameters'!$C$6="Basic Library Subsidy", 0, IF('Funding Allocation Parameters'!$C$6="Grant funding", 0, IF('Funding Allocation Parameters'!$C$6="Other author funding",  MIN(V156*'Funding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6" s="179">
        <f>IF('Funding Allocation Parameters'!$C$6="Basic Library Subsidy", MIN(W156*'Funding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MIN(W156*VLOOKUP(CONCATENATE($A156, 'Funding Allocation Parameters'!$I$6), 'Library Subsidy Complex'!$C$2:$J$55, 6, FALSE), VLOOKUP(CONCATENATE($A156, 'Funding Allocation Parameters'!$I$6), 'Library Subsidy Complex'!$C$2:$J$55, 8, FALSE)), 0)))))</f>
        <v>0</v>
      </c>
      <c r="AB156" s="179">
        <f>IF('Funding Allocation Parameters'!$C$6="Basic Library Subsidy", 0, IF('Funding Allocation Parameters'!$C$6="Grant funding", 0, IF('Funding Allocation Parameters'!$C$6="Other author funding",  MIN(W156*'Funding Allocation Parameters'!$E$6, 'Funding Allocation Parameters'!$G$6), IF('Funding Allocation Parameters'!$C$6="Any discretionary funds (grants if available, other if no grants)", MIN(W156*'Funding Allocation Parameters'!$E$6, 'Funding Allocation Parameters'!$G$6), IF('Funding Allocation Parameters'!$C$6="Complex Library Subsidy", 0, 0)))))</f>
        <v>494.9864</v>
      </c>
      <c r="AC156" s="177">
        <f t="shared" si="68"/>
        <v>0</v>
      </c>
      <c r="AD156" s="177">
        <f t="shared" si="69"/>
        <v>0</v>
      </c>
      <c r="AE156" s="180">
        <f>IF('Funding Allocation Parameters'!$C$7="Basic Library Subsidy", MIN(AC156*'Funding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MIN(AC156*VLOOKUP(CONCATENATE($A156, 'Funding Allocation Parameters'!$I$7), 'Library Subsidy Complex'!$C$2:$J$55, 2, FALSE), VLOOKUP(CONCATENATE($A156, 'Funding Allocation Parameters'!$I$7), 'Library Subsidy Complex'!$C$2:$J$55, 4, FALSE)), 0)))))</f>
        <v>0</v>
      </c>
      <c r="AF156" s="180">
        <f>IF('Funding Allocation Parameters'!$C$7="Basic Library Subsidy", 0, IF('Funding Allocation Parameters'!$C$7="Grant funding",MIN(AC156*'Funding Allocation Parameters'!$E$7, 'Funding Allocation Parameters'!$G$7), IF('Funding Allocation Parameters'!$C$7="Other author funding", 0, IF('Funding Allocation Parameters'!$C$7="Any discretionary funds (grants if available, other if no grants)", MIN(AC156*'Funding Allocation Parameters'!$E$7, 'Funding Allocation Parameters'!$G$7), IF('Funding Allocation Parameters'!$C$7="Complex Library Subsidy", 0, 0)))))</f>
        <v>0</v>
      </c>
      <c r="AG156" s="180">
        <f>IF('Funding Allocation Parameters'!$C$7="Basic Library Subsidy", 0, IF('Funding Allocation Parameters'!$C$7="Grant funding", 0, IF('Funding Allocation Parameters'!$C$7="Other author funding",  MIN(AC156*'Funding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6" s="180">
        <f>IF('Funding Allocation Parameters'!$C$7="Basic Library Subsidy", MIN(AD156*'Funding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MIN(AD156*VLOOKUP(CONCATENATE($A156, 'Funding Allocation Parameters'!$I$7), 'Library Subsidy Complex'!$C$2:$J$55, 6, FALSE), VLOOKUP(CONCATENATE($A156, 'Funding Allocation Parameters'!$I$7), 'Library Subsidy Complex'!$C$2:$J$55, 8, FALSE)), 0)))))</f>
        <v>0</v>
      </c>
      <c r="AI156" s="180">
        <f>IF('Funding Allocation Parameters'!$C$7="Basic Library Subsidy", 0, IF('Funding Allocation Parameters'!$C$7="Grant funding", 0, IF('Funding Allocation Parameters'!$C$7="Other author funding",  MIN(AD156*'Funding Allocation Parameters'!$E$7, 'Funding Allocation Parameters'!$G$7), IF('Funding Allocation Parameters'!$C$7="Any discretionary funds (grants if available, other if no grants)", MIN(AD156*'Funding Allocation Parameters'!$E$7, 'Funding Allocation Parameters'!$G$7), IF('Funding Allocation Parameters'!$C$7="Complex Library Subsidy", 0, 0)))))</f>
        <v>0</v>
      </c>
      <c r="AJ156" s="177">
        <f t="shared" si="70"/>
        <v>0</v>
      </c>
      <c r="AK156" s="177">
        <f t="shared" si="71"/>
        <v>0</v>
      </c>
      <c r="AL156" s="181">
        <f>IF('Funding Allocation Parameters'!$C$8="Basic Library Subsidy", MIN(AJ156*'Funding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MIN(AJ156*VLOOKUP(CONCATENATE($A156, 'Funding Allocation Parameters'!$I$8), 'Library Subsidy Complex'!$C$2:$J$55, 2, FALSE), VLOOKUP(CONCATENATE($A156, 'Funding Allocation Parameters'!$I$8), 'Library Subsidy Complex'!$C$2:$J$55, 4, FALSE)), 0)))))</f>
        <v>0</v>
      </c>
      <c r="AM156" s="181">
        <f>IF('Funding Allocation Parameters'!$C$8="Basic Library Subsidy", 0, IF('Funding Allocation Parameters'!$C$8="Grant funding",MIN(AJ156*'Funding Allocation Parameters'!$E$8, 'Funding Allocation Parameters'!$G$8), IF('Funding Allocation Parameters'!$C$8="Other author funding", 0, IF('Funding Allocation Parameters'!$C$8="Any discretionary funds (grants if available, other if no grants)", MIN(AJ156*'Funding Allocation Parameters'!$E$8, 'Funding Allocation Parameters'!$G$8), IF('Funding Allocation Parameters'!$C$8="Complex Library Subsidy", 0, 0)))))</f>
        <v>0</v>
      </c>
      <c r="AN156" s="181">
        <f>IF('Funding Allocation Parameters'!$C$8="Basic Library Subsidy", 0, IF('Funding Allocation Parameters'!$C$8="Grant funding", 0, IF('Funding Allocation Parameters'!$C$8="Other author funding",  MIN(AJ156*'Funding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6" s="181">
        <f>IF('Funding Allocation Parameters'!$C$8="Basic Library Subsidy", MIN(AK156*'Funding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MIN(AK156*VLOOKUP(CONCATENATE($A156, 'Funding Allocation Parameters'!$I$8), 'Library Subsidy Complex'!$C$2:$J$55, 6, FALSE), VLOOKUP(CONCATENATE($A156, 'Funding Allocation Parameters'!$I$8), 'Library Subsidy Complex'!$C$2:$J$55, 8, FALSE)), 0)))))</f>
        <v>0</v>
      </c>
      <c r="AP156" s="181">
        <f>IF('Funding Allocation Parameters'!$C$8="Basic Library Subsidy", 0, IF('Funding Allocation Parameters'!$C$8="Grant funding", 0, IF('Funding Allocation Parameters'!$C$8="Other author funding",  MIN(AK156*'Funding Allocation Parameters'!$E$8, 'Funding Allocation Parameters'!$G$8), IF('Funding Allocation Parameters'!$C$8="Any discretionary funds (grants if available, other if no grants)", MIN(AK156*'Funding Allocation Parameters'!$E$8, 'Funding Allocation Parameters'!$G$8), IF('Funding Allocation Parameters'!$C$8="Complex Library Subsidy", 0, 0)))))</f>
        <v>0</v>
      </c>
      <c r="AQ156" s="177">
        <f t="shared" si="72"/>
        <v>0</v>
      </c>
      <c r="AR156" s="177">
        <f t="shared" si="73"/>
        <v>0</v>
      </c>
      <c r="AS156" s="182">
        <f t="shared" si="74"/>
        <v>1189</v>
      </c>
      <c r="AT156" s="182">
        <f t="shared" si="75"/>
        <v>494.9864</v>
      </c>
      <c r="AU156" s="182">
        <f t="shared" si="76"/>
        <v>0</v>
      </c>
      <c r="AV156" s="182">
        <f t="shared" si="77"/>
        <v>1189</v>
      </c>
      <c r="AW156" s="182">
        <f t="shared" si="78"/>
        <v>494.9864</v>
      </c>
      <c r="AX156" s="183">
        <f t="shared" si="79"/>
        <v>1189</v>
      </c>
      <c r="AY156" s="183">
        <f t="shared" si="80"/>
        <v>494.9864</v>
      </c>
      <c r="AZ156" s="183">
        <f t="shared" si="81"/>
        <v>0</v>
      </c>
      <c r="BA156" s="183">
        <f t="shared" si="82"/>
        <v>0</v>
      </c>
      <c r="BB156" s="183">
        <f t="shared" si="83"/>
        <v>0</v>
      </c>
      <c r="BC156" s="184">
        <f t="shared" si="84"/>
        <v>1189</v>
      </c>
      <c r="BD156" s="184">
        <f t="shared" si="85"/>
        <v>0</v>
      </c>
      <c r="BE156" s="184">
        <f t="shared" si="86"/>
        <v>494.9864</v>
      </c>
      <c r="BF156" s="184">
        <f t="shared" si="87"/>
        <v>0</v>
      </c>
      <c r="BG156" s="102">
        <f t="shared" si="88"/>
        <v>0</v>
      </c>
      <c r="BH156" s="102">
        <f t="shared" si="89"/>
        <v>0</v>
      </c>
      <c r="BI156" s="102">
        <f t="shared" si="90"/>
        <v>0</v>
      </c>
      <c r="BJ156" s="102">
        <f t="shared" si="91"/>
        <v>1</v>
      </c>
      <c r="BK156" s="102">
        <f t="shared" si="92"/>
        <v>0</v>
      </c>
      <c r="BL156" s="102">
        <f t="shared" si="93"/>
        <v>0</v>
      </c>
      <c r="BN156" s="102"/>
    </row>
    <row r="157" spans="1:66" x14ac:dyDescent="0.25">
      <c r="A157" s="102" t="s">
        <v>19</v>
      </c>
      <c r="B157" s="102" t="s">
        <v>8</v>
      </c>
      <c r="C157" s="102" t="s">
        <v>8</v>
      </c>
      <c r="D157" s="102" t="s">
        <v>27</v>
      </c>
      <c r="E157" s="102" t="s">
        <v>398</v>
      </c>
      <c r="F157" s="102" t="s">
        <v>399</v>
      </c>
      <c r="G157" s="102">
        <v>2.4900000000000002</v>
      </c>
      <c r="H157" s="102">
        <v>1</v>
      </c>
      <c r="I157" s="102">
        <v>0</v>
      </c>
      <c r="J157" s="167">
        <f>IFERROR(H157*VLOOKUP(A157, 'Advanced Parameters'!$B$7:$G$20, 6, FALSE)*VLOOKUP(A157, 'Growth Parameters'!$B$6:$H$19, 6, FALSE), 0)</f>
        <v>1</v>
      </c>
      <c r="K157" s="167">
        <f>IFERROR(IF('Advanced Parameters'!$C$5="n",'Raw Data'!I157*VLOOKUP(A157,'Advanced Parameters'!$B$7:$G$20,6,FALSE),J157*VLOOKUP(A157,'Advanced Parameters'!$B$7:$G$20,2,FALSE))*VLOOKUP(A157, 'Growth Parameters'!$B$6:$H$19, 6, FALSE), 0)</f>
        <v>0</v>
      </c>
      <c r="L157" s="167">
        <f t="shared" si="94"/>
        <v>1</v>
      </c>
      <c r="M157" s="168">
        <f>IFERROR(IF(G157="NA","NA",IF(G157&gt;'APC Parameters'!$K$6+VLOOKUP('Raw Data'!A157, 'APC Parameters'!$H$7:$L$20, 4, FALSE), 'APC Parameters'!$L$6+VLOOKUP('Raw Data'!A157, 'APC Parameters'!$H$7:$L$20, 5, FALSE), G157*('APC Parameters'!$J$6+VLOOKUP('Raw Data'!A157, 'APC Parameters'!$H$7:$L$20, 3, FALSE))+'APC Parameters'!$I$6+VLOOKUP('Raw Data'!A157, 'APC Parameters'!$H$7:$L$20, 2, FALSE))), 0)</f>
        <v>2914.0860000000002</v>
      </c>
      <c r="N157" s="168">
        <f t="shared" si="64"/>
        <v>2914.0860000000002</v>
      </c>
      <c r="O157" s="168">
        <f>IFERROR(IF(M157="NA",VLOOKUP(D157,'Internal Calculations'!$B$10:$C$11,2,FALSE), M157)*VLOOKUP(A157, 'Growth Parameters'!$B$6:$H$19, 7, FALSE), 0)</f>
        <v>2914.0860000000002</v>
      </c>
      <c r="P157" s="177">
        <f t="shared" si="65"/>
        <v>2914.0860000000002</v>
      </c>
      <c r="Q157" s="178">
        <f>IF('Funding Allocation Parameters'!$C$5="Basic Library Subsidy", MIN(O157*('Funding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MIN($O157*(VLOOKUP(CONCATENATE($A157, 'Funding Allocation Parameters'!$I$5), 'Library Subsidy Complex'!$C$2:$J$55, 2, FALSE)), VLOOKUP(CONCATENATE($A157, 'Funding Allocation Parameters'!$I$5), 'Library Subsidy Complex'!$C$2:$J$55, 4, FALSE)), 0)))))</f>
        <v>1189</v>
      </c>
      <c r="R157" s="178">
        <f>IF('Funding Allocation Parameters'!$C$5="Basic Library Subsidy", 0, IF('Funding Allocation Parameters'!$C$5="Grant funding",MIN(O157*('Funding Allocation Parameters'!$E$5), 'Funding Allocation Parameters'!$G$5), IF('Funding Allocation Parameters'!$C$5="Other author funding", 0, IF('Funding Allocation Parameters'!$C$5="Any discretionary funds (grants if available, other if no grants)", MIN(O157*('Funding Allocation Parameters'!$E$5), 'Funding Allocation Parameters'!$G$5), IF('Funding Allocation Parameters'!$C$5="Complex Library Subsidy", 0, 0)))))</f>
        <v>0</v>
      </c>
      <c r="S157" s="178">
        <f>IF('Funding Allocation Parameters'!$C$5="Basic Library Subsidy", 0, IF('Funding Allocation Parameters'!$C$5="Grant funding", 0, IF('Funding Allocation Parameters'!$C$5="Other author funding",  MIN(O157*('Funding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7" s="178">
        <f>IF('Funding Allocation Parameters'!$C$5="Basic Library Subsidy", MIN(O157*('Funding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MIN($O157*(VLOOKUP(CONCATENATE($A157, 'Funding Allocation Parameters'!$I$5), 'Library Subsidy Complex'!$C$2:$J$55, 6, FALSE)), VLOOKUP(CONCATENATE($A157, 'Funding Allocation Parameters'!$I$5), 'Library Subsidy Complex'!$C$2:$J$55, 8, FALSE)), 0)))))</f>
        <v>1189</v>
      </c>
      <c r="U157" s="178">
        <f>IF('Funding Allocation Parameters'!$C$5="Basic Library Subsidy", 0, IF('Funding Allocation Parameters'!$C$5="Grant funding", 0, IF('Funding Allocation Parameters'!$C$5="Other author funding",  MIN(O157*('Funding Allocation Parameters'!$E$5), 'Funding Allocation Parameters'!$G$5), IF('Funding Allocation Parameters'!$C$5="Any discretionary funds (grants if available, other if no grants)", MIN(O157*('Funding Allocation Parameters'!$E$5), 'Funding Allocation Parameters'!$G$5), IF('Funding Allocation Parameters'!$C$5="Complex Library Subsidy", 0, 0)))))</f>
        <v>0</v>
      </c>
      <c r="V157" s="177">
        <f t="shared" si="66"/>
        <v>1725.0860000000002</v>
      </c>
      <c r="W157" s="177">
        <f t="shared" si="67"/>
        <v>1725.0860000000002</v>
      </c>
      <c r="X157" s="179">
        <f>IF('Funding Allocation Parameters'!$C$6="Basic Library Subsidy", MIN(V157*'Funding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MIN(V157*VLOOKUP(CONCATENATE($A157, 'Funding Allocation Parameters'!$I$6), 'Library Subsidy Complex'!$C$2:$J$55, 2, FALSE), VLOOKUP(CONCATENATE($A157, 'Funding Allocation Parameters'!$I$6), 'Library Subsidy Complex'!$C$2:$J$55, 4, FALSE)), 0)))))</f>
        <v>0</v>
      </c>
      <c r="Y157" s="179">
        <f>IF('Funding Allocation Parameters'!$C$6="Basic Library Subsidy", 0, IF('Funding Allocation Parameters'!$C$6="Grant funding",MIN(V157*'Funding Allocation Parameters'!$E$6, 'Funding Allocation Parameters'!$G$6), IF('Funding Allocation Parameters'!$C$6="Other author funding", 0, IF('Funding Allocation Parameters'!$C$6="Any discretionary funds (grants if available, other if no grants)", MIN(V157*'Funding Allocation Parameters'!$E$6, 'Funding Allocation Parameters'!$G$6), IF('Funding Allocation Parameters'!$C$6="Complex Library Subsidy", 0, 0)))))</f>
        <v>1725.0860000000002</v>
      </c>
      <c r="Z157" s="179">
        <f>IF('Funding Allocation Parameters'!$C$6="Basic Library Subsidy", 0, IF('Funding Allocation Parameters'!$C$6="Grant funding", 0, IF('Funding Allocation Parameters'!$C$6="Other author funding",  MIN(V157*'Funding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7" s="179">
        <f>IF('Funding Allocation Parameters'!$C$6="Basic Library Subsidy", MIN(W157*'Funding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MIN(W157*VLOOKUP(CONCATENATE($A157, 'Funding Allocation Parameters'!$I$6), 'Library Subsidy Complex'!$C$2:$J$55, 6, FALSE), VLOOKUP(CONCATENATE($A157, 'Funding Allocation Parameters'!$I$6), 'Library Subsidy Complex'!$C$2:$J$55, 8, FALSE)), 0)))))</f>
        <v>0</v>
      </c>
      <c r="AB157" s="179">
        <f>IF('Funding Allocation Parameters'!$C$6="Basic Library Subsidy", 0, IF('Funding Allocation Parameters'!$C$6="Grant funding", 0, IF('Funding Allocation Parameters'!$C$6="Other author funding",  MIN(W157*'Funding Allocation Parameters'!$E$6, 'Funding Allocation Parameters'!$G$6), IF('Funding Allocation Parameters'!$C$6="Any discretionary funds (grants if available, other if no grants)", MIN(W157*'Funding Allocation Parameters'!$E$6, 'Funding Allocation Parameters'!$G$6), IF('Funding Allocation Parameters'!$C$6="Complex Library Subsidy", 0, 0)))))</f>
        <v>1725.0860000000002</v>
      </c>
      <c r="AC157" s="177">
        <f t="shared" si="68"/>
        <v>0</v>
      </c>
      <c r="AD157" s="177">
        <f t="shared" si="69"/>
        <v>0</v>
      </c>
      <c r="AE157" s="180">
        <f>IF('Funding Allocation Parameters'!$C$7="Basic Library Subsidy", MIN(AC157*'Funding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MIN(AC157*VLOOKUP(CONCATENATE($A157, 'Funding Allocation Parameters'!$I$7), 'Library Subsidy Complex'!$C$2:$J$55, 2, FALSE), VLOOKUP(CONCATENATE($A157, 'Funding Allocation Parameters'!$I$7), 'Library Subsidy Complex'!$C$2:$J$55, 4, FALSE)), 0)))))</f>
        <v>0</v>
      </c>
      <c r="AF157" s="180">
        <f>IF('Funding Allocation Parameters'!$C$7="Basic Library Subsidy", 0, IF('Funding Allocation Parameters'!$C$7="Grant funding",MIN(AC157*'Funding Allocation Parameters'!$E$7, 'Funding Allocation Parameters'!$G$7), IF('Funding Allocation Parameters'!$C$7="Other author funding", 0, IF('Funding Allocation Parameters'!$C$7="Any discretionary funds (grants if available, other if no grants)", MIN(AC157*'Funding Allocation Parameters'!$E$7, 'Funding Allocation Parameters'!$G$7), IF('Funding Allocation Parameters'!$C$7="Complex Library Subsidy", 0, 0)))))</f>
        <v>0</v>
      </c>
      <c r="AG157" s="180">
        <f>IF('Funding Allocation Parameters'!$C$7="Basic Library Subsidy", 0, IF('Funding Allocation Parameters'!$C$7="Grant funding", 0, IF('Funding Allocation Parameters'!$C$7="Other author funding",  MIN(AC157*'Funding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7" s="180">
        <f>IF('Funding Allocation Parameters'!$C$7="Basic Library Subsidy", MIN(AD157*'Funding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MIN(AD157*VLOOKUP(CONCATENATE($A157, 'Funding Allocation Parameters'!$I$7), 'Library Subsidy Complex'!$C$2:$J$55, 6, FALSE), VLOOKUP(CONCATENATE($A157, 'Funding Allocation Parameters'!$I$7), 'Library Subsidy Complex'!$C$2:$J$55, 8, FALSE)), 0)))))</f>
        <v>0</v>
      </c>
      <c r="AI157" s="180">
        <f>IF('Funding Allocation Parameters'!$C$7="Basic Library Subsidy", 0, IF('Funding Allocation Parameters'!$C$7="Grant funding", 0, IF('Funding Allocation Parameters'!$C$7="Other author funding",  MIN(AD157*'Funding Allocation Parameters'!$E$7, 'Funding Allocation Parameters'!$G$7), IF('Funding Allocation Parameters'!$C$7="Any discretionary funds (grants if available, other if no grants)", MIN(AD157*'Funding Allocation Parameters'!$E$7, 'Funding Allocation Parameters'!$G$7), IF('Funding Allocation Parameters'!$C$7="Complex Library Subsidy", 0, 0)))))</f>
        <v>0</v>
      </c>
      <c r="AJ157" s="177">
        <f t="shared" si="70"/>
        <v>0</v>
      </c>
      <c r="AK157" s="177">
        <f t="shared" si="71"/>
        <v>0</v>
      </c>
      <c r="AL157" s="181">
        <f>IF('Funding Allocation Parameters'!$C$8="Basic Library Subsidy", MIN(AJ157*'Funding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MIN(AJ157*VLOOKUP(CONCATENATE($A157, 'Funding Allocation Parameters'!$I$8), 'Library Subsidy Complex'!$C$2:$J$55, 2, FALSE), VLOOKUP(CONCATENATE($A157, 'Funding Allocation Parameters'!$I$8), 'Library Subsidy Complex'!$C$2:$J$55, 4, FALSE)), 0)))))</f>
        <v>0</v>
      </c>
      <c r="AM157" s="181">
        <f>IF('Funding Allocation Parameters'!$C$8="Basic Library Subsidy", 0, IF('Funding Allocation Parameters'!$C$8="Grant funding",MIN(AJ157*'Funding Allocation Parameters'!$E$8, 'Funding Allocation Parameters'!$G$8), IF('Funding Allocation Parameters'!$C$8="Other author funding", 0, IF('Funding Allocation Parameters'!$C$8="Any discretionary funds (grants if available, other if no grants)", MIN(AJ157*'Funding Allocation Parameters'!$E$8, 'Funding Allocation Parameters'!$G$8), IF('Funding Allocation Parameters'!$C$8="Complex Library Subsidy", 0, 0)))))</f>
        <v>0</v>
      </c>
      <c r="AN157" s="181">
        <f>IF('Funding Allocation Parameters'!$C$8="Basic Library Subsidy", 0, IF('Funding Allocation Parameters'!$C$8="Grant funding", 0, IF('Funding Allocation Parameters'!$C$8="Other author funding",  MIN(AJ157*'Funding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7" s="181">
        <f>IF('Funding Allocation Parameters'!$C$8="Basic Library Subsidy", MIN(AK157*'Funding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MIN(AK157*VLOOKUP(CONCATENATE($A157, 'Funding Allocation Parameters'!$I$8), 'Library Subsidy Complex'!$C$2:$J$55, 6, FALSE), VLOOKUP(CONCATENATE($A157, 'Funding Allocation Parameters'!$I$8), 'Library Subsidy Complex'!$C$2:$J$55, 8, FALSE)), 0)))))</f>
        <v>0</v>
      </c>
      <c r="AP157" s="181">
        <f>IF('Funding Allocation Parameters'!$C$8="Basic Library Subsidy", 0, IF('Funding Allocation Parameters'!$C$8="Grant funding", 0, IF('Funding Allocation Parameters'!$C$8="Other author funding",  MIN(AK157*'Funding Allocation Parameters'!$E$8, 'Funding Allocation Parameters'!$G$8), IF('Funding Allocation Parameters'!$C$8="Any discretionary funds (grants if available, other if no grants)", MIN(AK157*'Funding Allocation Parameters'!$E$8, 'Funding Allocation Parameters'!$G$8), IF('Funding Allocation Parameters'!$C$8="Complex Library Subsidy", 0, 0)))))</f>
        <v>0</v>
      </c>
      <c r="AQ157" s="177">
        <f t="shared" si="72"/>
        <v>0</v>
      </c>
      <c r="AR157" s="177">
        <f t="shared" si="73"/>
        <v>0</v>
      </c>
      <c r="AS157" s="182">
        <f t="shared" si="74"/>
        <v>1189</v>
      </c>
      <c r="AT157" s="182">
        <f t="shared" si="75"/>
        <v>1725.0860000000002</v>
      </c>
      <c r="AU157" s="182">
        <f t="shared" si="76"/>
        <v>0</v>
      </c>
      <c r="AV157" s="182">
        <f t="shared" si="77"/>
        <v>1189</v>
      </c>
      <c r="AW157" s="182">
        <f t="shared" si="78"/>
        <v>1725.0860000000002</v>
      </c>
      <c r="AX157" s="183">
        <f t="shared" si="79"/>
        <v>0</v>
      </c>
      <c r="AY157" s="183">
        <f t="shared" si="80"/>
        <v>0</v>
      </c>
      <c r="AZ157" s="183">
        <f t="shared" si="81"/>
        <v>0</v>
      </c>
      <c r="BA157" s="183">
        <f t="shared" si="82"/>
        <v>1189</v>
      </c>
      <c r="BB157" s="183">
        <f t="shared" si="83"/>
        <v>1725.0860000000002</v>
      </c>
      <c r="BC157" s="184">
        <f t="shared" si="84"/>
        <v>1189</v>
      </c>
      <c r="BD157" s="184">
        <f t="shared" si="85"/>
        <v>0</v>
      </c>
      <c r="BE157" s="184">
        <f t="shared" si="86"/>
        <v>0</v>
      </c>
      <c r="BF157" s="184">
        <f t="shared" si="87"/>
        <v>1725.0860000000002</v>
      </c>
      <c r="BG157" s="102">
        <f t="shared" si="88"/>
        <v>0</v>
      </c>
      <c r="BH157" s="102">
        <f t="shared" si="89"/>
        <v>0</v>
      </c>
      <c r="BI157" s="102">
        <f t="shared" si="90"/>
        <v>0</v>
      </c>
      <c r="BJ157" s="102">
        <f t="shared" si="91"/>
        <v>0</v>
      </c>
      <c r="BK157" s="102">
        <f t="shared" si="92"/>
        <v>1</v>
      </c>
      <c r="BL157" s="102">
        <f t="shared" si="93"/>
        <v>0</v>
      </c>
      <c r="BN157" s="102"/>
    </row>
    <row r="158" spans="1:66" x14ac:dyDescent="0.25">
      <c r="A158" s="102" t="s">
        <v>14</v>
      </c>
      <c r="B158" s="102" t="s">
        <v>8</v>
      </c>
      <c r="C158" s="102" t="s">
        <v>8</v>
      </c>
      <c r="D158" s="102" t="s">
        <v>27</v>
      </c>
      <c r="E158" s="102" t="s">
        <v>326</v>
      </c>
      <c r="F158" s="102" t="s">
        <v>402</v>
      </c>
      <c r="G158" s="102">
        <v>0.67400000000000004</v>
      </c>
      <c r="H158" s="102">
        <v>1</v>
      </c>
      <c r="I158" s="102">
        <v>0.35299999999999998</v>
      </c>
      <c r="J158" s="167">
        <f>IFERROR(H158*VLOOKUP(A158, 'Advanced Parameters'!$B$7:$G$20, 6, FALSE)*VLOOKUP(A158, 'Growth Parameters'!$B$6:$H$19, 6, FALSE), 0)</f>
        <v>1</v>
      </c>
      <c r="K158" s="167">
        <f>IFERROR(IF('Advanced Parameters'!$C$5="n",'Raw Data'!I158*VLOOKUP(A158,'Advanced Parameters'!$B$7:$G$20,6,FALSE),J158*VLOOKUP(A158,'Advanced Parameters'!$B$7:$G$20,2,FALSE))*VLOOKUP(A158, 'Growth Parameters'!$B$6:$H$19, 6, FALSE), 0)</f>
        <v>0.35299999999999998</v>
      </c>
      <c r="L158" s="167">
        <f t="shared" si="94"/>
        <v>0.64700000000000002</v>
      </c>
      <c r="M158" s="168">
        <f>IFERROR(IF(G158="NA","NA",IF(G158&gt;'APC Parameters'!$K$6+VLOOKUP('Raw Data'!A158, 'APC Parameters'!$H$7:$L$20, 4, FALSE), 'APC Parameters'!$L$6+VLOOKUP('Raw Data'!A158, 'APC Parameters'!$H$7:$L$20, 5, FALSE), G158*('APC Parameters'!$J$6+VLOOKUP('Raw Data'!A158, 'APC Parameters'!$H$7:$L$20, 3, FALSE))+'APC Parameters'!$I$6+VLOOKUP('Raw Data'!A158, 'APC Parameters'!$H$7:$L$20, 2, FALSE))), 0)</f>
        <v>1625.8156000000001</v>
      </c>
      <c r="N158" s="168">
        <f t="shared" si="64"/>
        <v>1625.8156000000001</v>
      </c>
      <c r="O158" s="168">
        <f>IFERROR(IF(M158="NA",VLOOKUP(D158,'Internal Calculations'!$B$10:$C$11,2,FALSE), M158)*VLOOKUP(A158, 'Growth Parameters'!$B$6:$H$19, 7, FALSE), 0)</f>
        <v>1625.8156000000001</v>
      </c>
      <c r="P158" s="177">
        <f t="shared" si="65"/>
        <v>1625.8156000000001</v>
      </c>
      <c r="Q158" s="178">
        <f>IF('Funding Allocation Parameters'!$C$5="Basic Library Subsidy", MIN(O158*('Funding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MIN($O158*(VLOOKUP(CONCATENATE($A158, 'Funding Allocation Parameters'!$I$5), 'Library Subsidy Complex'!$C$2:$J$55, 2, FALSE)), VLOOKUP(CONCATENATE($A158, 'Funding Allocation Parameters'!$I$5), 'Library Subsidy Complex'!$C$2:$J$55, 4, FALSE)), 0)))))</f>
        <v>1189</v>
      </c>
      <c r="R158" s="178">
        <f>IF('Funding Allocation Parameters'!$C$5="Basic Library Subsidy", 0, IF('Funding Allocation Parameters'!$C$5="Grant funding",MIN(O158*('Funding Allocation Parameters'!$E$5), 'Funding Allocation Parameters'!$G$5), IF('Funding Allocation Parameters'!$C$5="Other author funding", 0, IF('Funding Allocation Parameters'!$C$5="Any discretionary funds (grants if available, other if no grants)", MIN(O158*('Funding Allocation Parameters'!$E$5), 'Funding Allocation Parameters'!$G$5), IF('Funding Allocation Parameters'!$C$5="Complex Library Subsidy", 0, 0)))))</f>
        <v>0</v>
      </c>
      <c r="S158" s="178">
        <f>IF('Funding Allocation Parameters'!$C$5="Basic Library Subsidy", 0, IF('Funding Allocation Parameters'!$C$5="Grant funding", 0, IF('Funding Allocation Parameters'!$C$5="Other author funding",  MIN(O158*('Funding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8" s="178">
        <f>IF('Funding Allocation Parameters'!$C$5="Basic Library Subsidy", MIN(O158*('Funding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MIN($O158*(VLOOKUP(CONCATENATE($A158, 'Funding Allocation Parameters'!$I$5), 'Library Subsidy Complex'!$C$2:$J$55, 6, FALSE)), VLOOKUP(CONCATENATE($A158, 'Funding Allocation Parameters'!$I$5), 'Library Subsidy Complex'!$C$2:$J$55, 8, FALSE)), 0)))))</f>
        <v>1189</v>
      </c>
      <c r="U158" s="178">
        <f>IF('Funding Allocation Parameters'!$C$5="Basic Library Subsidy", 0, IF('Funding Allocation Parameters'!$C$5="Grant funding", 0, IF('Funding Allocation Parameters'!$C$5="Other author funding",  MIN(O158*('Funding Allocation Parameters'!$E$5), 'Funding Allocation Parameters'!$G$5), IF('Funding Allocation Parameters'!$C$5="Any discretionary funds (grants if available, other if no grants)", MIN(O158*('Funding Allocation Parameters'!$E$5), 'Funding Allocation Parameters'!$G$5), IF('Funding Allocation Parameters'!$C$5="Complex Library Subsidy", 0, 0)))))</f>
        <v>0</v>
      </c>
      <c r="V158" s="177">
        <f t="shared" si="66"/>
        <v>436.81560000000013</v>
      </c>
      <c r="W158" s="177">
        <f t="shared" si="67"/>
        <v>436.81560000000013</v>
      </c>
      <c r="X158" s="179">
        <f>IF('Funding Allocation Parameters'!$C$6="Basic Library Subsidy", MIN(V158*'Funding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MIN(V158*VLOOKUP(CONCATENATE($A158, 'Funding Allocation Parameters'!$I$6), 'Library Subsidy Complex'!$C$2:$J$55, 2, FALSE), VLOOKUP(CONCATENATE($A158, 'Funding Allocation Parameters'!$I$6), 'Library Subsidy Complex'!$C$2:$J$55, 4, FALSE)), 0)))))</f>
        <v>0</v>
      </c>
      <c r="Y158" s="179">
        <f>IF('Funding Allocation Parameters'!$C$6="Basic Library Subsidy", 0, IF('Funding Allocation Parameters'!$C$6="Grant funding",MIN(V158*'Funding Allocation Parameters'!$E$6, 'Funding Allocation Parameters'!$G$6), IF('Funding Allocation Parameters'!$C$6="Other author funding", 0, IF('Funding Allocation Parameters'!$C$6="Any discretionary funds (grants if available, other if no grants)", MIN(V158*'Funding Allocation Parameters'!$E$6, 'Funding Allocation Parameters'!$G$6), IF('Funding Allocation Parameters'!$C$6="Complex Library Subsidy", 0, 0)))))</f>
        <v>436.81560000000013</v>
      </c>
      <c r="Z158" s="179">
        <f>IF('Funding Allocation Parameters'!$C$6="Basic Library Subsidy", 0, IF('Funding Allocation Parameters'!$C$6="Grant funding", 0, IF('Funding Allocation Parameters'!$C$6="Other author funding",  MIN(V158*'Funding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8" s="179">
        <f>IF('Funding Allocation Parameters'!$C$6="Basic Library Subsidy", MIN(W158*'Funding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MIN(W158*VLOOKUP(CONCATENATE($A158, 'Funding Allocation Parameters'!$I$6), 'Library Subsidy Complex'!$C$2:$J$55, 6, FALSE), VLOOKUP(CONCATENATE($A158, 'Funding Allocation Parameters'!$I$6), 'Library Subsidy Complex'!$C$2:$J$55, 8, FALSE)), 0)))))</f>
        <v>0</v>
      </c>
      <c r="AB158" s="179">
        <f>IF('Funding Allocation Parameters'!$C$6="Basic Library Subsidy", 0, IF('Funding Allocation Parameters'!$C$6="Grant funding", 0, IF('Funding Allocation Parameters'!$C$6="Other author funding",  MIN(W158*'Funding Allocation Parameters'!$E$6, 'Funding Allocation Parameters'!$G$6), IF('Funding Allocation Parameters'!$C$6="Any discretionary funds (grants if available, other if no grants)", MIN(W158*'Funding Allocation Parameters'!$E$6, 'Funding Allocation Parameters'!$G$6), IF('Funding Allocation Parameters'!$C$6="Complex Library Subsidy", 0, 0)))))</f>
        <v>436.81560000000013</v>
      </c>
      <c r="AC158" s="177">
        <f t="shared" si="68"/>
        <v>0</v>
      </c>
      <c r="AD158" s="177">
        <f t="shared" si="69"/>
        <v>0</v>
      </c>
      <c r="AE158" s="180">
        <f>IF('Funding Allocation Parameters'!$C$7="Basic Library Subsidy", MIN(AC158*'Funding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MIN(AC158*VLOOKUP(CONCATENATE($A158, 'Funding Allocation Parameters'!$I$7), 'Library Subsidy Complex'!$C$2:$J$55, 2, FALSE), VLOOKUP(CONCATENATE($A158, 'Funding Allocation Parameters'!$I$7), 'Library Subsidy Complex'!$C$2:$J$55, 4, FALSE)), 0)))))</f>
        <v>0</v>
      </c>
      <c r="AF158" s="180">
        <f>IF('Funding Allocation Parameters'!$C$7="Basic Library Subsidy", 0, IF('Funding Allocation Parameters'!$C$7="Grant funding",MIN(AC158*'Funding Allocation Parameters'!$E$7, 'Funding Allocation Parameters'!$G$7), IF('Funding Allocation Parameters'!$C$7="Other author funding", 0, IF('Funding Allocation Parameters'!$C$7="Any discretionary funds (grants if available, other if no grants)", MIN(AC158*'Funding Allocation Parameters'!$E$7, 'Funding Allocation Parameters'!$G$7), IF('Funding Allocation Parameters'!$C$7="Complex Library Subsidy", 0, 0)))))</f>
        <v>0</v>
      </c>
      <c r="AG158" s="180">
        <f>IF('Funding Allocation Parameters'!$C$7="Basic Library Subsidy", 0, IF('Funding Allocation Parameters'!$C$7="Grant funding", 0, IF('Funding Allocation Parameters'!$C$7="Other author funding",  MIN(AC158*'Funding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8" s="180">
        <f>IF('Funding Allocation Parameters'!$C$7="Basic Library Subsidy", MIN(AD158*'Funding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MIN(AD158*VLOOKUP(CONCATENATE($A158, 'Funding Allocation Parameters'!$I$7), 'Library Subsidy Complex'!$C$2:$J$55, 6, FALSE), VLOOKUP(CONCATENATE($A158, 'Funding Allocation Parameters'!$I$7), 'Library Subsidy Complex'!$C$2:$J$55, 8, FALSE)), 0)))))</f>
        <v>0</v>
      </c>
      <c r="AI158" s="180">
        <f>IF('Funding Allocation Parameters'!$C$7="Basic Library Subsidy", 0, IF('Funding Allocation Parameters'!$C$7="Grant funding", 0, IF('Funding Allocation Parameters'!$C$7="Other author funding",  MIN(AD158*'Funding Allocation Parameters'!$E$7, 'Funding Allocation Parameters'!$G$7), IF('Funding Allocation Parameters'!$C$7="Any discretionary funds (grants if available, other if no grants)", MIN(AD158*'Funding Allocation Parameters'!$E$7, 'Funding Allocation Parameters'!$G$7), IF('Funding Allocation Parameters'!$C$7="Complex Library Subsidy", 0, 0)))))</f>
        <v>0</v>
      </c>
      <c r="AJ158" s="177">
        <f t="shared" si="70"/>
        <v>0</v>
      </c>
      <c r="AK158" s="177">
        <f t="shared" si="71"/>
        <v>0</v>
      </c>
      <c r="AL158" s="181">
        <f>IF('Funding Allocation Parameters'!$C$8="Basic Library Subsidy", MIN(AJ158*'Funding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MIN(AJ158*VLOOKUP(CONCATENATE($A158, 'Funding Allocation Parameters'!$I$8), 'Library Subsidy Complex'!$C$2:$J$55, 2, FALSE), VLOOKUP(CONCATENATE($A158, 'Funding Allocation Parameters'!$I$8), 'Library Subsidy Complex'!$C$2:$J$55, 4, FALSE)), 0)))))</f>
        <v>0</v>
      </c>
      <c r="AM158" s="181">
        <f>IF('Funding Allocation Parameters'!$C$8="Basic Library Subsidy", 0, IF('Funding Allocation Parameters'!$C$8="Grant funding",MIN(AJ158*'Funding Allocation Parameters'!$E$8, 'Funding Allocation Parameters'!$G$8), IF('Funding Allocation Parameters'!$C$8="Other author funding", 0, IF('Funding Allocation Parameters'!$C$8="Any discretionary funds (grants if available, other if no grants)", MIN(AJ158*'Funding Allocation Parameters'!$E$8, 'Funding Allocation Parameters'!$G$8), IF('Funding Allocation Parameters'!$C$8="Complex Library Subsidy", 0, 0)))))</f>
        <v>0</v>
      </c>
      <c r="AN158" s="181">
        <f>IF('Funding Allocation Parameters'!$C$8="Basic Library Subsidy", 0, IF('Funding Allocation Parameters'!$C$8="Grant funding", 0, IF('Funding Allocation Parameters'!$C$8="Other author funding",  MIN(AJ158*'Funding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8" s="181">
        <f>IF('Funding Allocation Parameters'!$C$8="Basic Library Subsidy", MIN(AK158*'Funding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MIN(AK158*VLOOKUP(CONCATENATE($A158, 'Funding Allocation Parameters'!$I$8), 'Library Subsidy Complex'!$C$2:$J$55, 6, FALSE), VLOOKUP(CONCATENATE($A158, 'Funding Allocation Parameters'!$I$8), 'Library Subsidy Complex'!$C$2:$J$55, 8, FALSE)), 0)))))</f>
        <v>0</v>
      </c>
      <c r="AP158" s="181">
        <f>IF('Funding Allocation Parameters'!$C$8="Basic Library Subsidy", 0, IF('Funding Allocation Parameters'!$C$8="Grant funding", 0, IF('Funding Allocation Parameters'!$C$8="Other author funding",  MIN(AK158*'Funding Allocation Parameters'!$E$8, 'Funding Allocation Parameters'!$G$8), IF('Funding Allocation Parameters'!$C$8="Any discretionary funds (grants if available, other if no grants)", MIN(AK158*'Funding Allocation Parameters'!$E$8, 'Funding Allocation Parameters'!$G$8), IF('Funding Allocation Parameters'!$C$8="Complex Library Subsidy", 0, 0)))))</f>
        <v>0</v>
      </c>
      <c r="AQ158" s="177">
        <f t="shared" si="72"/>
        <v>0</v>
      </c>
      <c r="AR158" s="177">
        <f t="shared" si="73"/>
        <v>0</v>
      </c>
      <c r="AS158" s="182">
        <f t="shared" si="74"/>
        <v>1189</v>
      </c>
      <c r="AT158" s="182">
        <f t="shared" si="75"/>
        <v>436.81560000000013</v>
      </c>
      <c r="AU158" s="182">
        <f t="shared" si="76"/>
        <v>0</v>
      </c>
      <c r="AV158" s="182">
        <f t="shared" si="77"/>
        <v>1189</v>
      </c>
      <c r="AW158" s="182">
        <f t="shared" si="78"/>
        <v>436.81560000000013</v>
      </c>
      <c r="AX158" s="183">
        <f t="shared" si="79"/>
        <v>419.71699999999998</v>
      </c>
      <c r="AY158" s="183">
        <f t="shared" si="80"/>
        <v>154.19590680000005</v>
      </c>
      <c r="AZ158" s="183">
        <f t="shared" si="81"/>
        <v>0</v>
      </c>
      <c r="BA158" s="183">
        <f t="shared" si="82"/>
        <v>769.28300000000002</v>
      </c>
      <c r="BB158" s="183">
        <f t="shared" si="83"/>
        <v>282.61969320000009</v>
      </c>
      <c r="BC158" s="184">
        <f t="shared" si="84"/>
        <v>1189</v>
      </c>
      <c r="BD158" s="184">
        <f t="shared" si="85"/>
        <v>0</v>
      </c>
      <c r="BE158" s="184">
        <f t="shared" si="86"/>
        <v>154.19590680000005</v>
      </c>
      <c r="BF158" s="184">
        <f t="shared" si="87"/>
        <v>282.61969320000009</v>
      </c>
      <c r="BG158" s="102">
        <f t="shared" si="88"/>
        <v>0</v>
      </c>
      <c r="BH158" s="102">
        <f t="shared" si="89"/>
        <v>0</v>
      </c>
      <c r="BI158" s="102">
        <f t="shared" si="90"/>
        <v>0</v>
      </c>
      <c r="BJ158" s="102">
        <f t="shared" si="91"/>
        <v>0.35299999999999998</v>
      </c>
      <c r="BK158" s="102">
        <f t="shared" si="92"/>
        <v>0.64700000000000002</v>
      </c>
      <c r="BL158" s="102">
        <f t="shared" si="93"/>
        <v>0</v>
      </c>
      <c r="BN158" s="102"/>
    </row>
    <row r="159" spans="1:66" x14ac:dyDescent="0.25">
      <c r="A159" s="102" t="s">
        <v>20</v>
      </c>
      <c r="B159" s="102" t="s">
        <v>8</v>
      </c>
      <c r="C159" s="102" t="s">
        <v>8</v>
      </c>
      <c r="D159" s="102" t="s">
        <v>27</v>
      </c>
      <c r="E159" s="102" t="s">
        <v>403</v>
      </c>
      <c r="F159" s="102" t="s">
        <v>404</v>
      </c>
      <c r="G159" s="102">
        <v>1.1499999999999999</v>
      </c>
      <c r="H159" s="102">
        <v>1</v>
      </c>
      <c r="I159" s="102">
        <v>1</v>
      </c>
      <c r="J159" s="167">
        <f>IFERROR(H159*VLOOKUP(A159, 'Advanced Parameters'!$B$7:$G$20, 6, FALSE)*VLOOKUP(A159, 'Growth Parameters'!$B$6:$H$19, 6, FALSE), 0)</f>
        <v>1</v>
      </c>
      <c r="K159" s="167">
        <f>IFERROR(IF('Advanced Parameters'!$C$5="n",'Raw Data'!I159*VLOOKUP(A159,'Advanced Parameters'!$B$7:$G$20,6,FALSE),J159*VLOOKUP(A159,'Advanced Parameters'!$B$7:$G$20,2,FALSE))*VLOOKUP(A159, 'Growth Parameters'!$B$6:$H$19, 6, FALSE), 0)</f>
        <v>1</v>
      </c>
      <c r="L159" s="167">
        <f t="shared" si="94"/>
        <v>0</v>
      </c>
      <c r="M159" s="168">
        <f>IFERROR(IF(G159="NA","NA",IF(G159&gt;'APC Parameters'!$K$6+VLOOKUP('Raw Data'!A159, 'APC Parameters'!$H$7:$L$20, 4, FALSE), 'APC Parameters'!$L$6+VLOOKUP('Raw Data'!A159, 'APC Parameters'!$H$7:$L$20, 5, FALSE), G159*('APC Parameters'!$J$6+VLOOKUP('Raw Data'!A159, 'APC Parameters'!$H$7:$L$20, 3, FALSE))+'APC Parameters'!$I$6+VLOOKUP('Raw Data'!A159, 'APC Parameters'!$H$7:$L$20, 2, FALSE))), 0)</f>
        <v>1963.49</v>
      </c>
      <c r="N159" s="168">
        <f t="shared" si="64"/>
        <v>1963.49</v>
      </c>
      <c r="O159" s="168">
        <f>IFERROR(IF(M159="NA",VLOOKUP(D159,'Internal Calculations'!$B$10:$C$11,2,FALSE), M159)*VLOOKUP(A159, 'Growth Parameters'!$B$6:$H$19, 7, FALSE), 0)</f>
        <v>1963.49</v>
      </c>
      <c r="P159" s="177">
        <f t="shared" si="65"/>
        <v>1963.49</v>
      </c>
      <c r="Q159" s="178">
        <f>IF('Funding Allocation Parameters'!$C$5="Basic Library Subsidy", MIN(O159*('Funding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MIN($O159*(VLOOKUP(CONCATENATE($A159, 'Funding Allocation Parameters'!$I$5), 'Library Subsidy Complex'!$C$2:$J$55, 2, FALSE)), VLOOKUP(CONCATENATE($A159, 'Funding Allocation Parameters'!$I$5), 'Library Subsidy Complex'!$C$2:$J$55, 4, FALSE)), 0)))))</f>
        <v>1189</v>
      </c>
      <c r="R159" s="178">
        <f>IF('Funding Allocation Parameters'!$C$5="Basic Library Subsidy", 0, IF('Funding Allocation Parameters'!$C$5="Grant funding",MIN(O159*('Funding Allocation Parameters'!$E$5), 'Funding Allocation Parameters'!$G$5), IF('Funding Allocation Parameters'!$C$5="Other author funding", 0, IF('Funding Allocation Parameters'!$C$5="Any discretionary funds (grants if available, other if no grants)", MIN(O159*('Funding Allocation Parameters'!$E$5), 'Funding Allocation Parameters'!$G$5), IF('Funding Allocation Parameters'!$C$5="Complex Library Subsidy", 0, 0)))))</f>
        <v>0</v>
      </c>
      <c r="S159" s="178">
        <f>IF('Funding Allocation Parameters'!$C$5="Basic Library Subsidy", 0, IF('Funding Allocation Parameters'!$C$5="Grant funding", 0, IF('Funding Allocation Parameters'!$C$5="Other author funding",  MIN(O159*('Funding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59" s="178">
        <f>IF('Funding Allocation Parameters'!$C$5="Basic Library Subsidy", MIN(O159*('Funding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MIN($O159*(VLOOKUP(CONCATENATE($A159, 'Funding Allocation Parameters'!$I$5), 'Library Subsidy Complex'!$C$2:$J$55, 6, FALSE)), VLOOKUP(CONCATENATE($A159, 'Funding Allocation Parameters'!$I$5), 'Library Subsidy Complex'!$C$2:$J$55, 8, FALSE)), 0)))))</f>
        <v>1189</v>
      </c>
      <c r="U159" s="178">
        <f>IF('Funding Allocation Parameters'!$C$5="Basic Library Subsidy", 0, IF('Funding Allocation Parameters'!$C$5="Grant funding", 0, IF('Funding Allocation Parameters'!$C$5="Other author funding",  MIN(O159*('Funding Allocation Parameters'!$E$5), 'Funding Allocation Parameters'!$G$5), IF('Funding Allocation Parameters'!$C$5="Any discretionary funds (grants if available, other if no grants)", MIN(O159*('Funding Allocation Parameters'!$E$5), 'Funding Allocation Parameters'!$G$5), IF('Funding Allocation Parameters'!$C$5="Complex Library Subsidy", 0, 0)))))</f>
        <v>0</v>
      </c>
      <c r="V159" s="177">
        <f t="shared" si="66"/>
        <v>774.49</v>
      </c>
      <c r="W159" s="177">
        <f t="shared" si="67"/>
        <v>774.49</v>
      </c>
      <c r="X159" s="179">
        <f>IF('Funding Allocation Parameters'!$C$6="Basic Library Subsidy", MIN(V159*'Funding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MIN(V159*VLOOKUP(CONCATENATE($A159, 'Funding Allocation Parameters'!$I$6), 'Library Subsidy Complex'!$C$2:$J$55, 2, FALSE), VLOOKUP(CONCATENATE($A159, 'Funding Allocation Parameters'!$I$6), 'Library Subsidy Complex'!$C$2:$J$55, 4, FALSE)), 0)))))</f>
        <v>0</v>
      </c>
      <c r="Y159" s="179">
        <f>IF('Funding Allocation Parameters'!$C$6="Basic Library Subsidy", 0, IF('Funding Allocation Parameters'!$C$6="Grant funding",MIN(V159*'Funding Allocation Parameters'!$E$6, 'Funding Allocation Parameters'!$G$6), IF('Funding Allocation Parameters'!$C$6="Other author funding", 0, IF('Funding Allocation Parameters'!$C$6="Any discretionary funds (grants if available, other if no grants)", MIN(V159*'Funding Allocation Parameters'!$E$6, 'Funding Allocation Parameters'!$G$6), IF('Funding Allocation Parameters'!$C$6="Complex Library Subsidy", 0, 0)))))</f>
        <v>774.49</v>
      </c>
      <c r="Z159" s="179">
        <f>IF('Funding Allocation Parameters'!$C$6="Basic Library Subsidy", 0, IF('Funding Allocation Parameters'!$C$6="Grant funding", 0, IF('Funding Allocation Parameters'!$C$6="Other author funding",  MIN(V159*'Funding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59" s="179">
        <f>IF('Funding Allocation Parameters'!$C$6="Basic Library Subsidy", MIN(W159*'Funding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MIN(W159*VLOOKUP(CONCATENATE($A159, 'Funding Allocation Parameters'!$I$6), 'Library Subsidy Complex'!$C$2:$J$55, 6, FALSE), VLOOKUP(CONCATENATE($A159, 'Funding Allocation Parameters'!$I$6), 'Library Subsidy Complex'!$C$2:$J$55, 8, FALSE)), 0)))))</f>
        <v>0</v>
      </c>
      <c r="AB159" s="179">
        <f>IF('Funding Allocation Parameters'!$C$6="Basic Library Subsidy", 0, IF('Funding Allocation Parameters'!$C$6="Grant funding", 0, IF('Funding Allocation Parameters'!$C$6="Other author funding",  MIN(W159*'Funding Allocation Parameters'!$E$6, 'Funding Allocation Parameters'!$G$6), IF('Funding Allocation Parameters'!$C$6="Any discretionary funds (grants if available, other if no grants)", MIN(W159*'Funding Allocation Parameters'!$E$6, 'Funding Allocation Parameters'!$G$6), IF('Funding Allocation Parameters'!$C$6="Complex Library Subsidy", 0, 0)))))</f>
        <v>774.49</v>
      </c>
      <c r="AC159" s="177">
        <f t="shared" si="68"/>
        <v>0</v>
      </c>
      <c r="AD159" s="177">
        <f t="shared" si="69"/>
        <v>0</v>
      </c>
      <c r="AE159" s="180">
        <f>IF('Funding Allocation Parameters'!$C$7="Basic Library Subsidy", MIN(AC159*'Funding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MIN(AC159*VLOOKUP(CONCATENATE($A159, 'Funding Allocation Parameters'!$I$7), 'Library Subsidy Complex'!$C$2:$J$55, 2, FALSE), VLOOKUP(CONCATENATE($A159, 'Funding Allocation Parameters'!$I$7), 'Library Subsidy Complex'!$C$2:$J$55, 4, FALSE)), 0)))))</f>
        <v>0</v>
      </c>
      <c r="AF159" s="180">
        <f>IF('Funding Allocation Parameters'!$C$7="Basic Library Subsidy", 0, IF('Funding Allocation Parameters'!$C$7="Grant funding",MIN(AC159*'Funding Allocation Parameters'!$E$7, 'Funding Allocation Parameters'!$G$7), IF('Funding Allocation Parameters'!$C$7="Other author funding", 0, IF('Funding Allocation Parameters'!$C$7="Any discretionary funds (grants if available, other if no grants)", MIN(AC159*'Funding Allocation Parameters'!$E$7, 'Funding Allocation Parameters'!$G$7), IF('Funding Allocation Parameters'!$C$7="Complex Library Subsidy", 0, 0)))))</f>
        <v>0</v>
      </c>
      <c r="AG159" s="180">
        <f>IF('Funding Allocation Parameters'!$C$7="Basic Library Subsidy", 0, IF('Funding Allocation Parameters'!$C$7="Grant funding", 0, IF('Funding Allocation Parameters'!$C$7="Other author funding",  MIN(AC159*'Funding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59" s="180">
        <f>IF('Funding Allocation Parameters'!$C$7="Basic Library Subsidy", MIN(AD159*'Funding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MIN(AD159*VLOOKUP(CONCATENATE($A159, 'Funding Allocation Parameters'!$I$7), 'Library Subsidy Complex'!$C$2:$J$55, 6, FALSE), VLOOKUP(CONCATENATE($A159, 'Funding Allocation Parameters'!$I$7), 'Library Subsidy Complex'!$C$2:$J$55, 8, FALSE)), 0)))))</f>
        <v>0</v>
      </c>
      <c r="AI159" s="180">
        <f>IF('Funding Allocation Parameters'!$C$7="Basic Library Subsidy", 0, IF('Funding Allocation Parameters'!$C$7="Grant funding", 0, IF('Funding Allocation Parameters'!$C$7="Other author funding",  MIN(AD159*'Funding Allocation Parameters'!$E$7, 'Funding Allocation Parameters'!$G$7), IF('Funding Allocation Parameters'!$C$7="Any discretionary funds (grants if available, other if no grants)", MIN(AD159*'Funding Allocation Parameters'!$E$7, 'Funding Allocation Parameters'!$G$7), IF('Funding Allocation Parameters'!$C$7="Complex Library Subsidy", 0, 0)))))</f>
        <v>0</v>
      </c>
      <c r="AJ159" s="177">
        <f t="shared" si="70"/>
        <v>0</v>
      </c>
      <c r="AK159" s="177">
        <f t="shared" si="71"/>
        <v>0</v>
      </c>
      <c r="AL159" s="181">
        <f>IF('Funding Allocation Parameters'!$C$8="Basic Library Subsidy", MIN(AJ159*'Funding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MIN(AJ159*VLOOKUP(CONCATENATE($A159, 'Funding Allocation Parameters'!$I$8), 'Library Subsidy Complex'!$C$2:$J$55, 2, FALSE), VLOOKUP(CONCATENATE($A159, 'Funding Allocation Parameters'!$I$8), 'Library Subsidy Complex'!$C$2:$J$55, 4, FALSE)), 0)))))</f>
        <v>0</v>
      </c>
      <c r="AM159" s="181">
        <f>IF('Funding Allocation Parameters'!$C$8="Basic Library Subsidy", 0, IF('Funding Allocation Parameters'!$C$8="Grant funding",MIN(AJ159*'Funding Allocation Parameters'!$E$8, 'Funding Allocation Parameters'!$G$8), IF('Funding Allocation Parameters'!$C$8="Other author funding", 0, IF('Funding Allocation Parameters'!$C$8="Any discretionary funds (grants if available, other if no grants)", MIN(AJ159*'Funding Allocation Parameters'!$E$8, 'Funding Allocation Parameters'!$G$8), IF('Funding Allocation Parameters'!$C$8="Complex Library Subsidy", 0, 0)))))</f>
        <v>0</v>
      </c>
      <c r="AN159" s="181">
        <f>IF('Funding Allocation Parameters'!$C$8="Basic Library Subsidy", 0, IF('Funding Allocation Parameters'!$C$8="Grant funding", 0, IF('Funding Allocation Parameters'!$C$8="Other author funding",  MIN(AJ159*'Funding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59" s="181">
        <f>IF('Funding Allocation Parameters'!$C$8="Basic Library Subsidy", MIN(AK159*'Funding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MIN(AK159*VLOOKUP(CONCATENATE($A159, 'Funding Allocation Parameters'!$I$8), 'Library Subsidy Complex'!$C$2:$J$55, 6, FALSE), VLOOKUP(CONCATENATE($A159, 'Funding Allocation Parameters'!$I$8), 'Library Subsidy Complex'!$C$2:$J$55, 8, FALSE)), 0)))))</f>
        <v>0</v>
      </c>
      <c r="AP159" s="181">
        <f>IF('Funding Allocation Parameters'!$C$8="Basic Library Subsidy", 0, IF('Funding Allocation Parameters'!$C$8="Grant funding", 0, IF('Funding Allocation Parameters'!$C$8="Other author funding",  MIN(AK159*'Funding Allocation Parameters'!$E$8, 'Funding Allocation Parameters'!$G$8), IF('Funding Allocation Parameters'!$C$8="Any discretionary funds (grants if available, other if no grants)", MIN(AK159*'Funding Allocation Parameters'!$E$8, 'Funding Allocation Parameters'!$G$8), IF('Funding Allocation Parameters'!$C$8="Complex Library Subsidy", 0, 0)))))</f>
        <v>0</v>
      </c>
      <c r="AQ159" s="177">
        <f t="shared" si="72"/>
        <v>0</v>
      </c>
      <c r="AR159" s="177">
        <f t="shared" si="73"/>
        <v>0</v>
      </c>
      <c r="AS159" s="182">
        <f t="shared" si="74"/>
        <v>1189</v>
      </c>
      <c r="AT159" s="182">
        <f t="shared" si="75"/>
        <v>774.49</v>
      </c>
      <c r="AU159" s="182">
        <f t="shared" si="76"/>
        <v>0</v>
      </c>
      <c r="AV159" s="182">
        <f t="shared" si="77"/>
        <v>1189</v>
      </c>
      <c r="AW159" s="182">
        <f t="shared" si="78"/>
        <v>774.49</v>
      </c>
      <c r="AX159" s="183">
        <f t="shared" si="79"/>
        <v>1189</v>
      </c>
      <c r="AY159" s="183">
        <f t="shared" si="80"/>
        <v>774.49</v>
      </c>
      <c r="AZ159" s="183">
        <f t="shared" si="81"/>
        <v>0</v>
      </c>
      <c r="BA159" s="183">
        <f t="shared" si="82"/>
        <v>0</v>
      </c>
      <c r="BB159" s="183">
        <f t="shared" si="83"/>
        <v>0</v>
      </c>
      <c r="BC159" s="184">
        <f t="shared" si="84"/>
        <v>1189</v>
      </c>
      <c r="BD159" s="184">
        <f t="shared" si="85"/>
        <v>0</v>
      </c>
      <c r="BE159" s="184">
        <f t="shared" si="86"/>
        <v>774.49</v>
      </c>
      <c r="BF159" s="184">
        <f t="shared" si="87"/>
        <v>0</v>
      </c>
      <c r="BG159" s="102">
        <f t="shared" si="88"/>
        <v>0</v>
      </c>
      <c r="BH159" s="102">
        <f t="shared" si="89"/>
        <v>0</v>
      </c>
      <c r="BI159" s="102">
        <f t="shared" si="90"/>
        <v>0</v>
      </c>
      <c r="BJ159" s="102">
        <f t="shared" si="91"/>
        <v>1</v>
      </c>
      <c r="BK159" s="102">
        <f t="shared" si="92"/>
        <v>0</v>
      </c>
      <c r="BL159" s="102">
        <f t="shared" si="93"/>
        <v>0</v>
      </c>
      <c r="BN159" s="102"/>
    </row>
    <row r="160" spans="1:66" x14ac:dyDescent="0.25">
      <c r="A160" s="102" t="s">
        <v>20</v>
      </c>
      <c r="B160" s="102" t="s">
        <v>8</v>
      </c>
      <c r="C160" s="102" t="s">
        <v>8</v>
      </c>
      <c r="D160" s="102" t="s">
        <v>27</v>
      </c>
      <c r="E160" s="102" t="s">
        <v>405</v>
      </c>
      <c r="F160" s="102" t="s">
        <v>406</v>
      </c>
      <c r="G160" s="102">
        <v>2.512</v>
      </c>
      <c r="H160" s="102">
        <v>1</v>
      </c>
      <c r="I160" s="102">
        <v>1</v>
      </c>
      <c r="J160" s="167">
        <f>IFERROR(H160*VLOOKUP(A160, 'Advanced Parameters'!$B$7:$G$20, 6, FALSE)*VLOOKUP(A160, 'Growth Parameters'!$B$6:$H$19, 6, FALSE), 0)</f>
        <v>1</v>
      </c>
      <c r="K160" s="167">
        <f>IFERROR(IF('Advanced Parameters'!$C$5="n",'Raw Data'!I160*VLOOKUP(A160,'Advanced Parameters'!$B$7:$G$20,6,FALSE),J160*VLOOKUP(A160,'Advanced Parameters'!$B$7:$G$20,2,FALSE))*VLOOKUP(A160, 'Growth Parameters'!$B$6:$H$19, 6, FALSE), 0)</f>
        <v>1</v>
      </c>
      <c r="L160" s="167">
        <f t="shared" si="94"/>
        <v>0</v>
      </c>
      <c r="M160" s="168">
        <f>IFERROR(IF(G160="NA","NA",IF(G160&gt;'APC Parameters'!$K$6+VLOOKUP('Raw Data'!A160, 'APC Parameters'!$H$7:$L$20, 4, FALSE), 'APC Parameters'!$L$6+VLOOKUP('Raw Data'!A160, 'APC Parameters'!$H$7:$L$20, 5, FALSE), G160*('APC Parameters'!$J$6+VLOOKUP('Raw Data'!A160, 'APC Parameters'!$H$7:$L$20, 3, FALSE))+'APC Parameters'!$I$6+VLOOKUP('Raw Data'!A160, 'APC Parameters'!$H$7:$L$20, 2, FALSE))), 0)</f>
        <v>2929.6927999999998</v>
      </c>
      <c r="N160" s="168">
        <f t="shared" si="64"/>
        <v>2929.6927999999998</v>
      </c>
      <c r="O160" s="168">
        <f>IFERROR(IF(M160="NA",VLOOKUP(D160,'Internal Calculations'!$B$10:$C$11,2,FALSE), M160)*VLOOKUP(A160, 'Growth Parameters'!$B$6:$H$19, 7, FALSE), 0)</f>
        <v>2929.6927999999998</v>
      </c>
      <c r="P160" s="177">
        <f t="shared" si="65"/>
        <v>2929.6927999999998</v>
      </c>
      <c r="Q160" s="178">
        <f>IF('Funding Allocation Parameters'!$C$5="Basic Library Subsidy", MIN(O160*('Funding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MIN($O160*(VLOOKUP(CONCATENATE($A160, 'Funding Allocation Parameters'!$I$5), 'Library Subsidy Complex'!$C$2:$J$55, 2, FALSE)), VLOOKUP(CONCATENATE($A160, 'Funding Allocation Parameters'!$I$5), 'Library Subsidy Complex'!$C$2:$J$55, 4, FALSE)), 0)))))</f>
        <v>1189</v>
      </c>
      <c r="R160" s="178">
        <f>IF('Funding Allocation Parameters'!$C$5="Basic Library Subsidy", 0, IF('Funding Allocation Parameters'!$C$5="Grant funding",MIN(O160*('Funding Allocation Parameters'!$E$5), 'Funding Allocation Parameters'!$G$5), IF('Funding Allocation Parameters'!$C$5="Other author funding", 0, IF('Funding Allocation Parameters'!$C$5="Any discretionary funds (grants if available, other if no grants)", MIN(O160*('Funding Allocation Parameters'!$E$5), 'Funding Allocation Parameters'!$G$5), IF('Funding Allocation Parameters'!$C$5="Complex Library Subsidy", 0, 0)))))</f>
        <v>0</v>
      </c>
      <c r="S160" s="178">
        <f>IF('Funding Allocation Parameters'!$C$5="Basic Library Subsidy", 0, IF('Funding Allocation Parameters'!$C$5="Grant funding", 0, IF('Funding Allocation Parameters'!$C$5="Other author funding",  MIN(O160*('Funding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0" s="178">
        <f>IF('Funding Allocation Parameters'!$C$5="Basic Library Subsidy", MIN(O160*('Funding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MIN($O160*(VLOOKUP(CONCATENATE($A160, 'Funding Allocation Parameters'!$I$5), 'Library Subsidy Complex'!$C$2:$J$55, 6, FALSE)), VLOOKUP(CONCATENATE($A160, 'Funding Allocation Parameters'!$I$5), 'Library Subsidy Complex'!$C$2:$J$55, 8, FALSE)), 0)))))</f>
        <v>1189</v>
      </c>
      <c r="U160" s="178">
        <f>IF('Funding Allocation Parameters'!$C$5="Basic Library Subsidy", 0, IF('Funding Allocation Parameters'!$C$5="Grant funding", 0, IF('Funding Allocation Parameters'!$C$5="Other author funding",  MIN(O160*('Funding Allocation Parameters'!$E$5), 'Funding Allocation Parameters'!$G$5), IF('Funding Allocation Parameters'!$C$5="Any discretionary funds (grants if available, other if no grants)", MIN(O160*('Funding Allocation Parameters'!$E$5), 'Funding Allocation Parameters'!$G$5), IF('Funding Allocation Parameters'!$C$5="Complex Library Subsidy", 0, 0)))))</f>
        <v>0</v>
      </c>
      <c r="V160" s="177">
        <f t="shared" si="66"/>
        <v>1740.6927999999998</v>
      </c>
      <c r="W160" s="177">
        <f t="shared" si="67"/>
        <v>1740.6927999999998</v>
      </c>
      <c r="X160" s="179">
        <f>IF('Funding Allocation Parameters'!$C$6="Basic Library Subsidy", MIN(V160*'Funding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MIN(V160*VLOOKUP(CONCATENATE($A160, 'Funding Allocation Parameters'!$I$6), 'Library Subsidy Complex'!$C$2:$J$55, 2, FALSE), VLOOKUP(CONCATENATE($A160, 'Funding Allocation Parameters'!$I$6), 'Library Subsidy Complex'!$C$2:$J$55, 4, FALSE)), 0)))))</f>
        <v>0</v>
      </c>
      <c r="Y160" s="179">
        <f>IF('Funding Allocation Parameters'!$C$6="Basic Library Subsidy", 0, IF('Funding Allocation Parameters'!$C$6="Grant funding",MIN(V160*'Funding Allocation Parameters'!$E$6, 'Funding Allocation Parameters'!$G$6), IF('Funding Allocation Parameters'!$C$6="Other author funding", 0, IF('Funding Allocation Parameters'!$C$6="Any discretionary funds (grants if available, other if no grants)", MIN(V160*'Funding Allocation Parameters'!$E$6, 'Funding Allocation Parameters'!$G$6), IF('Funding Allocation Parameters'!$C$6="Complex Library Subsidy", 0, 0)))))</f>
        <v>1740.6927999999998</v>
      </c>
      <c r="Z160" s="179">
        <f>IF('Funding Allocation Parameters'!$C$6="Basic Library Subsidy", 0, IF('Funding Allocation Parameters'!$C$6="Grant funding", 0, IF('Funding Allocation Parameters'!$C$6="Other author funding",  MIN(V160*'Funding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0" s="179">
        <f>IF('Funding Allocation Parameters'!$C$6="Basic Library Subsidy", MIN(W160*'Funding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MIN(W160*VLOOKUP(CONCATENATE($A160, 'Funding Allocation Parameters'!$I$6), 'Library Subsidy Complex'!$C$2:$J$55, 6, FALSE), VLOOKUP(CONCATENATE($A160, 'Funding Allocation Parameters'!$I$6), 'Library Subsidy Complex'!$C$2:$J$55, 8, FALSE)), 0)))))</f>
        <v>0</v>
      </c>
      <c r="AB160" s="179">
        <f>IF('Funding Allocation Parameters'!$C$6="Basic Library Subsidy", 0, IF('Funding Allocation Parameters'!$C$6="Grant funding", 0, IF('Funding Allocation Parameters'!$C$6="Other author funding",  MIN(W160*'Funding Allocation Parameters'!$E$6, 'Funding Allocation Parameters'!$G$6), IF('Funding Allocation Parameters'!$C$6="Any discretionary funds (grants if available, other if no grants)", MIN(W160*'Funding Allocation Parameters'!$E$6, 'Funding Allocation Parameters'!$G$6), IF('Funding Allocation Parameters'!$C$6="Complex Library Subsidy", 0, 0)))))</f>
        <v>1740.6927999999998</v>
      </c>
      <c r="AC160" s="177">
        <f t="shared" si="68"/>
        <v>0</v>
      </c>
      <c r="AD160" s="177">
        <f t="shared" si="69"/>
        <v>0</v>
      </c>
      <c r="AE160" s="180">
        <f>IF('Funding Allocation Parameters'!$C$7="Basic Library Subsidy", MIN(AC160*'Funding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MIN(AC160*VLOOKUP(CONCATENATE($A160, 'Funding Allocation Parameters'!$I$7), 'Library Subsidy Complex'!$C$2:$J$55, 2, FALSE), VLOOKUP(CONCATENATE($A160, 'Funding Allocation Parameters'!$I$7), 'Library Subsidy Complex'!$C$2:$J$55, 4, FALSE)), 0)))))</f>
        <v>0</v>
      </c>
      <c r="AF160" s="180">
        <f>IF('Funding Allocation Parameters'!$C$7="Basic Library Subsidy", 0, IF('Funding Allocation Parameters'!$C$7="Grant funding",MIN(AC160*'Funding Allocation Parameters'!$E$7, 'Funding Allocation Parameters'!$G$7), IF('Funding Allocation Parameters'!$C$7="Other author funding", 0, IF('Funding Allocation Parameters'!$C$7="Any discretionary funds (grants if available, other if no grants)", MIN(AC160*'Funding Allocation Parameters'!$E$7, 'Funding Allocation Parameters'!$G$7), IF('Funding Allocation Parameters'!$C$7="Complex Library Subsidy", 0, 0)))))</f>
        <v>0</v>
      </c>
      <c r="AG160" s="180">
        <f>IF('Funding Allocation Parameters'!$C$7="Basic Library Subsidy", 0, IF('Funding Allocation Parameters'!$C$7="Grant funding", 0, IF('Funding Allocation Parameters'!$C$7="Other author funding",  MIN(AC160*'Funding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0" s="180">
        <f>IF('Funding Allocation Parameters'!$C$7="Basic Library Subsidy", MIN(AD160*'Funding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MIN(AD160*VLOOKUP(CONCATENATE($A160, 'Funding Allocation Parameters'!$I$7), 'Library Subsidy Complex'!$C$2:$J$55, 6, FALSE), VLOOKUP(CONCATENATE($A160, 'Funding Allocation Parameters'!$I$7), 'Library Subsidy Complex'!$C$2:$J$55, 8, FALSE)), 0)))))</f>
        <v>0</v>
      </c>
      <c r="AI160" s="180">
        <f>IF('Funding Allocation Parameters'!$C$7="Basic Library Subsidy", 0, IF('Funding Allocation Parameters'!$C$7="Grant funding", 0, IF('Funding Allocation Parameters'!$C$7="Other author funding",  MIN(AD160*'Funding Allocation Parameters'!$E$7, 'Funding Allocation Parameters'!$G$7), IF('Funding Allocation Parameters'!$C$7="Any discretionary funds (grants if available, other if no grants)", MIN(AD160*'Funding Allocation Parameters'!$E$7, 'Funding Allocation Parameters'!$G$7), IF('Funding Allocation Parameters'!$C$7="Complex Library Subsidy", 0, 0)))))</f>
        <v>0</v>
      </c>
      <c r="AJ160" s="177">
        <f t="shared" si="70"/>
        <v>0</v>
      </c>
      <c r="AK160" s="177">
        <f t="shared" si="71"/>
        <v>0</v>
      </c>
      <c r="AL160" s="181">
        <f>IF('Funding Allocation Parameters'!$C$8="Basic Library Subsidy", MIN(AJ160*'Funding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MIN(AJ160*VLOOKUP(CONCATENATE($A160, 'Funding Allocation Parameters'!$I$8), 'Library Subsidy Complex'!$C$2:$J$55, 2, FALSE), VLOOKUP(CONCATENATE($A160, 'Funding Allocation Parameters'!$I$8), 'Library Subsidy Complex'!$C$2:$J$55, 4, FALSE)), 0)))))</f>
        <v>0</v>
      </c>
      <c r="AM160" s="181">
        <f>IF('Funding Allocation Parameters'!$C$8="Basic Library Subsidy", 0, IF('Funding Allocation Parameters'!$C$8="Grant funding",MIN(AJ160*'Funding Allocation Parameters'!$E$8, 'Funding Allocation Parameters'!$G$8), IF('Funding Allocation Parameters'!$C$8="Other author funding", 0, IF('Funding Allocation Parameters'!$C$8="Any discretionary funds (grants if available, other if no grants)", MIN(AJ160*'Funding Allocation Parameters'!$E$8, 'Funding Allocation Parameters'!$G$8), IF('Funding Allocation Parameters'!$C$8="Complex Library Subsidy", 0, 0)))))</f>
        <v>0</v>
      </c>
      <c r="AN160" s="181">
        <f>IF('Funding Allocation Parameters'!$C$8="Basic Library Subsidy", 0, IF('Funding Allocation Parameters'!$C$8="Grant funding", 0, IF('Funding Allocation Parameters'!$C$8="Other author funding",  MIN(AJ160*'Funding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0" s="181">
        <f>IF('Funding Allocation Parameters'!$C$8="Basic Library Subsidy", MIN(AK160*'Funding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MIN(AK160*VLOOKUP(CONCATENATE($A160, 'Funding Allocation Parameters'!$I$8), 'Library Subsidy Complex'!$C$2:$J$55, 6, FALSE), VLOOKUP(CONCATENATE($A160, 'Funding Allocation Parameters'!$I$8), 'Library Subsidy Complex'!$C$2:$J$55, 8, FALSE)), 0)))))</f>
        <v>0</v>
      </c>
      <c r="AP160" s="181">
        <f>IF('Funding Allocation Parameters'!$C$8="Basic Library Subsidy", 0, IF('Funding Allocation Parameters'!$C$8="Grant funding", 0, IF('Funding Allocation Parameters'!$C$8="Other author funding",  MIN(AK160*'Funding Allocation Parameters'!$E$8, 'Funding Allocation Parameters'!$G$8), IF('Funding Allocation Parameters'!$C$8="Any discretionary funds (grants if available, other if no grants)", MIN(AK160*'Funding Allocation Parameters'!$E$8, 'Funding Allocation Parameters'!$G$8), IF('Funding Allocation Parameters'!$C$8="Complex Library Subsidy", 0, 0)))))</f>
        <v>0</v>
      </c>
      <c r="AQ160" s="177">
        <f t="shared" si="72"/>
        <v>0</v>
      </c>
      <c r="AR160" s="177">
        <f t="shared" si="73"/>
        <v>0</v>
      </c>
      <c r="AS160" s="182">
        <f t="shared" si="74"/>
        <v>1189</v>
      </c>
      <c r="AT160" s="182">
        <f t="shared" si="75"/>
        <v>1740.6927999999998</v>
      </c>
      <c r="AU160" s="182">
        <f t="shared" si="76"/>
        <v>0</v>
      </c>
      <c r="AV160" s="182">
        <f t="shared" si="77"/>
        <v>1189</v>
      </c>
      <c r="AW160" s="182">
        <f t="shared" si="78"/>
        <v>1740.6927999999998</v>
      </c>
      <c r="AX160" s="183">
        <f t="shared" si="79"/>
        <v>1189</v>
      </c>
      <c r="AY160" s="183">
        <f t="shared" si="80"/>
        <v>1740.6927999999998</v>
      </c>
      <c r="AZ160" s="183">
        <f t="shared" si="81"/>
        <v>0</v>
      </c>
      <c r="BA160" s="183">
        <f t="shared" si="82"/>
        <v>0</v>
      </c>
      <c r="BB160" s="183">
        <f t="shared" si="83"/>
        <v>0</v>
      </c>
      <c r="BC160" s="184">
        <f t="shared" si="84"/>
        <v>1189</v>
      </c>
      <c r="BD160" s="184">
        <f t="shared" si="85"/>
        <v>0</v>
      </c>
      <c r="BE160" s="184">
        <f t="shared" si="86"/>
        <v>1740.6927999999998</v>
      </c>
      <c r="BF160" s="184">
        <f t="shared" si="87"/>
        <v>0</v>
      </c>
      <c r="BG160" s="102">
        <f t="shared" si="88"/>
        <v>0</v>
      </c>
      <c r="BH160" s="102">
        <f t="shared" si="89"/>
        <v>0</v>
      </c>
      <c r="BI160" s="102">
        <f t="shared" si="90"/>
        <v>0</v>
      </c>
      <c r="BJ160" s="102">
        <f t="shared" si="91"/>
        <v>1</v>
      </c>
      <c r="BK160" s="102">
        <f t="shared" si="92"/>
        <v>0</v>
      </c>
      <c r="BL160" s="102">
        <f t="shared" si="93"/>
        <v>0</v>
      </c>
      <c r="BN160" s="102"/>
    </row>
    <row r="161" spans="1:66" x14ac:dyDescent="0.25">
      <c r="A161" s="102" t="s">
        <v>19</v>
      </c>
      <c r="B161" s="102" t="s">
        <v>8</v>
      </c>
      <c r="C161" s="102" t="s">
        <v>8</v>
      </c>
      <c r="D161" s="102" t="s">
        <v>27</v>
      </c>
      <c r="E161" s="102" t="s">
        <v>407</v>
      </c>
      <c r="F161" s="102" t="s">
        <v>408</v>
      </c>
      <c r="G161" s="102">
        <v>1.696</v>
      </c>
      <c r="H161" s="102">
        <v>1</v>
      </c>
      <c r="I161" s="102">
        <v>1</v>
      </c>
      <c r="J161" s="167">
        <f>IFERROR(H161*VLOOKUP(A161, 'Advanced Parameters'!$B$7:$G$20, 6, FALSE)*VLOOKUP(A161, 'Growth Parameters'!$B$6:$H$19, 6, FALSE), 0)</f>
        <v>1</v>
      </c>
      <c r="K161" s="167">
        <f>IFERROR(IF('Advanced Parameters'!$C$5="n",'Raw Data'!I161*VLOOKUP(A161,'Advanced Parameters'!$B$7:$G$20,6,FALSE),J161*VLOOKUP(A161,'Advanced Parameters'!$B$7:$G$20,2,FALSE))*VLOOKUP(A161, 'Growth Parameters'!$B$6:$H$19, 6, FALSE), 0)</f>
        <v>1</v>
      </c>
      <c r="L161" s="167">
        <f t="shared" si="94"/>
        <v>0</v>
      </c>
      <c r="M161" s="168">
        <f>IFERROR(IF(G161="NA","NA",IF(G161&gt;'APC Parameters'!$K$6+VLOOKUP('Raw Data'!A161, 'APC Parameters'!$H$7:$L$20, 4, FALSE), 'APC Parameters'!$L$6+VLOOKUP('Raw Data'!A161, 'APC Parameters'!$H$7:$L$20, 5, FALSE), G161*('APC Parameters'!$J$6+VLOOKUP('Raw Data'!A161, 'APC Parameters'!$H$7:$L$20, 3, FALSE))+'APC Parameters'!$I$6+VLOOKUP('Raw Data'!A161, 'APC Parameters'!$H$7:$L$20, 2, FALSE))), 0)</f>
        <v>2350.8224</v>
      </c>
      <c r="N161" s="168">
        <f t="shared" si="64"/>
        <v>2350.8224</v>
      </c>
      <c r="O161" s="168">
        <f>IFERROR(IF(M161="NA",VLOOKUP(D161,'Internal Calculations'!$B$10:$C$11,2,FALSE), M161)*VLOOKUP(A161, 'Growth Parameters'!$B$6:$H$19, 7, FALSE), 0)</f>
        <v>2350.8224</v>
      </c>
      <c r="P161" s="177">
        <f t="shared" si="65"/>
        <v>2350.8224</v>
      </c>
      <c r="Q161" s="178">
        <f>IF('Funding Allocation Parameters'!$C$5="Basic Library Subsidy", MIN(O161*('Funding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MIN($O161*(VLOOKUP(CONCATENATE($A161, 'Funding Allocation Parameters'!$I$5), 'Library Subsidy Complex'!$C$2:$J$55, 2, FALSE)), VLOOKUP(CONCATENATE($A161, 'Funding Allocation Parameters'!$I$5), 'Library Subsidy Complex'!$C$2:$J$55, 4, FALSE)), 0)))))</f>
        <v>1189</v>
      </c>
      <c r="R161" s="178">
        <f>IF('Funding Allocation Parameters'!$C$5="Basic Library Subsidy", 0, IF('Funding Allocation Parameters'!$C$5="Grant funding",MIN(O161*('Funding Allocation Parameters'!$E$5), 'Funding Allocation Parameters'!$G$5), IF('Funding Allocation Parameters'!$C$5="Other author funding", 0, IF('Funding Allocation Parameters'!$C$5="Any discretionary funds (grants if available, other if no grants)", MIN(O161*('Funding Allocation Parameters'!$E$5), 'Funding Allocation Parameters'!$G$5), IF('Funding Allocation Parameters'!$C$5="Complex Library Subsidy", 0, 0)))))</f>
        <v>0</v>
      </c>
      <c r="S161" s="178">
        <f>IF('Funding Allocation Parameters'!$C$5="Basic Library Subsidy", 0, IF('Funding Allocation Parameters'!$C$5="Grant funding", 0, IF('Funding Allocation Parameters'!$C$5="Other author funding",  MIN(O161*('Funding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1" s="178">
        <f>IF('Funding Allocation Parameters'!$C$5="Basic Library Subsidy", MIN(O161*('Funding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MIN($O161*(VLOOKUP(CONCATENATE($A161, 'Funding Allocation Parameters'!$I$5), 'Library Subsidy Complex'!$C$2:$J$55, 6, FALSE)), VLOOKUP(CONCATENATE($A161, 'Funding Allocation Parameters'!$I$5), 'Library Subsidy Complex'!$C$2:$J$55, 8, FALSE)), 0)))))</f>
        <v>1189</v>
      </c>
      <c r="U161" s="178">
        <f>IF('Funding Allocation Parameters'!$C$5="Basic Library Subsidy", 0, IF('Funding Allocation Parameters'!$C$5="Grant funding", 0, IF('Funding Allocation Parameters'!$C$5="Other author funding",  MIN(O161*('Funding Allocation Parameters'!$E$5), 'Funding Allocation Parameters'!$G$5), IF('Funding Allocation Parameters'!$C$5="Any discretionary funds (grants if available, other if no grants)", MIN(O161*('Funding Allocation Parameters'!$E$5), 'Funding Allocation Parameters'!$G$5), IF('Funding Allocation Parameters'!$C$5="Complex Library Subsidy", 0, 0)))))</f>
        <v>0</v>
      </c>
      <c r="V161" s="177">
        <f t="shared" si="66"/>
        <v>1161.8224</v>
      </c>
      <c r="W161" s="177">
        <f t="shared" si="67"/>
        <v>1161.8224</v>
      </c>
      <c r="X161" s="179">
        <f>IF('Funding Allocation Parameters'!$C$6="Basic Library Subsidy", MIN(V161*'Funding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MIN(V161*VLOOKUP(CONCATENATE($A161, 'Funding Allocation Parameters'!$I$6), 'Library Subsidy Complex'!$C$2:$J$55, 2, FALSE), VLOOKUP(CONCATENATE($A161, 'Funding Allocation Parameters'!$I$6), 'Library Subsidy Complex'!$C$2:$J$55, 4, FALSE)), 0)))))</f>
        <v>0</v>
      </c>
      <c r="Y161" s="179">
        <f>IF('Funding Allocation Parameters'!$C$6="Basic Library Subsidy", 0, IF('Funding Allocation Parameters'!$C$6="Grant funding",MIN(V161*'Funding Allocation Parameters'!$E$6, 'Funding Allocation Parameters'!$G$6), IF('Funding Allocation Parameters'!$C$6="Other author funding", 0, IF('Funding Allocation Parameters'!$C$6="Any discretionary funds (grants if available, other if no grants)", MIN(V161*'Funding Allocation Parameters'!$E$6, 'Funding Allocation Parameters'!$G$6), IF('Funding Allocation Parameters'!$C$6="Complex Library Subsidy", 0, 0)))))</f>
        <v>1161.8224</v>
      </c>
      <c r="Z161" s="179">
        <f>IF('Funding Allocation Parameters'!$C$6="Basic Library Subsidy", 0, IF('Funding Allocation Parameters'!$C$6="Grant funding", 0, IF('Funding Allocation Parameters'!$C$6="Other author funding",  MIN(V161*'Funding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1" s="179">
        <f>IF('Funding Allocation Parameters'!$C$6="Basic Library Subsidy", MIN(W161*'Funding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MIN(W161*VLOOKUP(CONCATENATE($A161, 'Funding Allocation Parameters'!$I$6), 'Library Subsidy Complex'!$C$2:$J$55, 6, FALSE), VLOOKUP(CONCATENATE($A161, 'Funding Allocation Parameters'!$I$6), 'Library Subsidy Complex'!$C$2:$J$55, 8, FALSE)), 0)))))</f>
        <v>0</v>
      </c>
      <c r="AB161" s="179">
        <f>IF('Funding Allocation Parameters'!$C$6="Basic Library Subsidy", 0, IF('Funding Allocation Parameters'!$C$6="Grant funding", 0, IF('Funding Allocation Parameters'!$C$6="Other author funding",  MIN(W161*'Funding Allocation Parameters'!$E$6, 'Funding Allocation Parameters'!$G$6), IF('Funding Allocation Parameters'!$C$6="Any discretionary funds (grants if available, other if no grants)", MIN(W161*'Funding Allocation Parameters'!$E$6, 'Funding Allocation Parameters'!$G$6), IF('Funding Allocation Parameters'!$C$6="Complex Library Subsidy", 0, 0)))))</f>
        <v>1161.8224</v>
      </c>
      <c r="AC161" s="177">
        <f t="shared" si="68"/>
        <v>0</v>
      </c>
      <c r="AD161" s="177">
        <f t="shared" si="69"/>
        <v>0</v>
      </c>
      <c r="AE161" s="180">
        <f>IF('Funding Allocation Parameters'!$C$7="Basic Library Subsidy", MIN(AC161*'Funding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MIN(AC161*VLOOKUP(CONCATENATE($A161, 'Funding Allocation Parameters'!$I$7), 'Library Subsidy Complex'!$C$2:$J$55, 2, FALSE), VLOOKUP(CONCATENATE($A161, 'Funding Allocation Parameters'!$I$7), 'Library Subsidy Complex'!$C$2:$J$55, 4, FALSE)), 0)))))</f>
        <v>0</v>
      </c>
      <c r="AF161" s="180">
        <f>IF('Funding Allocation Parameters'!$C$7="Basic Library Subsidy", 0, IF('Funding Allocation Parameters'!$C$7="Grant funding",MIN(AC161*'Funding Allocation Parameters'!$E$7, 'Funding Allocation Parameters'!$G$7), IF('Funding Allocation Parameters'!$C$7="Other author funding", 0, IF('Funding Allocation Parameters'!$C$7="Any discretionary funds (grants if available, other if no grants)", MIN(AC161*'Funding Allocation Parameters'!$E$7, 'Funding Allocation Parameters'!$G$7), IF('Funding Allocation Parameters'!$C$7="Complex Library Subsidy", 0, 0)))))</f>
        <v>0</v>
      </c>
      <c r="AG161" s="180">
        <f>IF('Funding Allocation Parameters'!$C$7="Basic Library Subsidy", 0, IF('Funding Allocation Parameters'!$C$7="Grant funding", 0, IF('Funding Allocation Parameters'!$C$7="Other author funding",  MIN(AC161*'Funding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1" s="180">
        <f>IF('Funding Allocation Parameters'!$C$7="Basic Library Subsidy", MIN(AD161*'Funding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MIN(AD161*VLOOKUP(CONCATENATE($A161, 'Funding Allocation Parameters'!$I$7), 'Library Subsidy Complex'!$C$2:$J$55, 6, FALSE), VLOOKUP(CONCATENATE($A161, 'Funding Allocation Parameters'!$I$7), 'Library Subsidy Complex'!$C$2:$J$55, 8, FALSE)), 0)))))</f>
        <v>0</v>
      </c>
      <c r="AI161" s="180">
        <f>IF('Funding Allocation Parameters'!$C$7="Basic Library Subsidy", 0, IF('Funding Allocation Parameters'!$C$7="Grant funding", 0, IF('Funding Allocation Parameters'!$C$7="Other author funding",  MIN(AD161*'Funding Allocation Parameters'!$E$7, 'Funding Allocation Parameters'!$G$7), IF('Funding Allocation Parameters'!$C$7="Any discretionary funds (grants if available, other if no grants)", MIN(AD161*'Funding Allocation Parameters'!$E$7, 'Funding Allocation Parameters'!$G$7), IF('Funding Allocation Parameters'!$C$7="Complex Library Subsidy", 0, 0)))))</f>
        <v>0</v>
      </c>
      <c r="AJ161" s="177">
        <f t="shared" si="70"/>
        <v>0</v>
      </c>
      <c r="AK161" s="177">
        <f t="shared" si="71"/>
        <v>0</v>
      </c>
      <c r="AL161" s="181">
        <f>IF('Funding Allocation Parameters'!$C$8="Basic Library Subsidy", MIN(AJ161*'Funding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MIN(AJ161*VLOOKUP(CONCATENATE($A161, 'Funding Allocation Parameters'!$I$8), 'Library Subsidy Complex'!$C$2:$J$55, 2, FALSE), VLOOKUP(CONCATENATE($A161, 'Funding Allocation Parameters'!$I$8), 'Library Subsidy Complex'!$C$2:$J$55, 4, FALSE)), 0)))))</f>
        <v>0</v>
      </c>
      <c r="AM161" s="181">
        <f>IF('Funding Allocation Parameters'!$C$8="Basic Library Subsidy", 0, IF('Funding Allocation Parameters'!$C$8="Grant funding",MIN(AJ161*'Funding Allocation Parameters'!$E$8, 'Funding Allocation Parameters'!$G$8), IF('Funding Allocation Parameters'!$C$8="Other author funding", 0, IF('Funding Allocation Parameters'!$C$8="Any discretionary funds (grants if available, other if no grants)", MIN(AJ161*'Funding Allocation Parameters'!$E$8, 'Funding Allocation Parameters'!$G$8), IF('Funding Allocation Parameters'!$C$8="Complex Library Subsidy", 0, 0)))))</f>
        <v>0</v>
      </c>
      <c r="AN161" s="181">
        <f>IF('Funding Allocation Parameters'!$C$8="Basic Library Subsidy", 0, IF('Funding Allocation Parameters'!$C$8="Grant funding", 0, IF('Funding Allocation Parameters'!$C$8="Other author funding",  MIN(AJ161*'Funding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1" s="181">
        <f>IF('Funding Allocation Parameters'!$C$8="Basic Library Subsidy", MIN(AK161*'Funding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MIN(AK161*VLOOKUP(CONCATENATE($A161, 'Funding Allocation Parameters'!$I$8), 'Library Subsidy Complex'!$C$2:$J$55, 6, FALSE), VLOOKUP(CONCATENATE($A161, 'Funding Allocation Parameters'!$I$8), 'Library Subsidy Complex'!$C$2:$J$55, 8, FALSE)), 0)))))</f>
        <v>0</v>
      </c>
      <c r="AP161" s="181">
        <f>IF('Funding Allocation Parameters'!$C$8="Basic Library Subsidy", 0, IF('Funding Allocation Parameters'!$C$8="Grant funding", 0, IF('Funding Allocation Parameters'!$C$8="Other author funding",  MIN(AK161*'Funding Allocation Parameters'!$E$8, 'Funding Allocation Parameters'!$G$8), IF('Funding Allocation Parameters'!$C$8="Any discretionary funds (grants if available, other if no grants)", MIN(AK161*'Funding Allocation Parameters'!$E$8, 'Funding Allocation Parameters'!$G$8), IF('Funding Allocation Parameters'!$C$8="Complex Library Subsidy", 0, 0)))))</f>
        <v>0</v>
      </c>
      <c r="AQ161" s="177">
        <f t="shared" si="72"/>
        <v>0</v>
      </c>
      <c r="AR161" s="177">
        <f t="shared" si="73"/>
        <v>0</v>
      </c>
      <c r="AS161" s="182">
        <f t="shared" si="74"/>
        <v>1189</v>
      </c>
      <c r="AT161" s="182">
        <f t="shared" si="75"/>
        <v>1161.8224</v>
      </c>
      <c r="AU161" s="182">
        <f t="shared" si="76"/>
        <v>0</v>
      </c>
      <c r="AV161" s="182">
        <f t="shared" si="77"/>
        <v>1189</v>
      </c>
      <c r="AW161" s="182">
        <f t="shared" si="78"/>
        <v>1161.8224</v>
      </c>
      <c r="AX161" s="183">
        <f t="shared" si="79"/>
        <v>1189</v>
      </c>
      <c r="AY161" s="183">
        <f t="shared" si="80"/>
        <v>1161.8224</v>
      </c>
      <c r="AZ161" s="183">
        <f t="shared" si="81"/>
        <v>0</v>
      </c>
      <c r="BA161" s="183">
        <f t="shared" si="82"/>
        <v>0</v>
      </c>
      <c r="BB161" s="183">
        <f t="shared" si="83"/>
        <v>0</v>
      </c>
      <c r="BC161" s="184">
        <f t="shared" si="84"/>
        <v>1189</v>
      </c>
      <c r="BD161" s="184">
        <f t="shared" si="85"/>
        <v>0</v>
      </c>
      <c r="BE161" s="184">
        <f t="shared" si="86"/>
        <v>1161.8224</v>
      </c>
      <c r="BF161" s="184">
        <f t="shared" si="87"/>
        <v>0</v>
      </c>
      <c r="BG161" s="102">
        <f t="shared" si="88"/>
        <v>0</v>
      </c>
      <c r="BH161" s="102">
        <f t="shared" si="89"/>
        <v>0</v>
      </c>
      <c r="BI161" s="102">
        <f t="shared" si="90"/>
        <v>0</v>
      </c>
      <c r="BJ161" s="102">
        <f t="shared" si="91"/>
        <v>1</v>
      </c>
      <c r="BK161" s="102">
        <f t="shared" si="92"/>
        <v>0</v>
      </c>
      <c r="BL161" s="102">
        <f t="shared" si="93"/>
        <v>0</v>
      </c>
      <c r="BN161" s="102"/>
    </row>
    <row r="162" spans="1:66" x14ac:dyDescent="0.25">
      <c r="A162" s="102" t="s">
        <v>16</v>
      </c>
      <c r="B162" s="102" t="s">
        <v>8</v>
      </c>
      <c r="C162" s="102" t="s">
        <v>8</v>
      </c>
      <c r="D162" s="102" t="s">
        <v>27</v>
      </c>
      <c r="E162" s="102" t="s">
        <v>410</v>
      </c>
      <c r="F162" s="102" t="s">
        <v>411</v>
      </c>
      <c r="G162" s="102">
        <v>1.2629999999999999</v>
      </c>
      <c r="H162" s="102">
        <v>1</v>
      </c>
      <c r="I162" s="102">
        <v>1</v>
      </c>
      <c r="J162" s="167">
        <f>IFERROR(H162*VLOOKUP(A162, 'Advanced Parameters'!$B$7:$G$20, 6, FALSE)*VLOOKUP(A162, 'Growth Parameters'!$B$6:$H$19, 6, FALSE), 0)</f>
        <v>1</v>
      </c>
      <c r="K162" s="167">
        <f>IFERROR(IF('Advanced Parameters'!$C$5="n",'Raw Data'!I162*VLOOKUP(A162,'Advanced Parameters'!$B$7:$G$20,6,FALSE),J162*VLOOKUP(A162,'Advanced Parameters'!$B$7:$G$20,2,FALSE))*VLOOKUP(A162, 'Growth Parameters'!$B$6:$H$19, 6, FALSE), 0)</f>
        <v>1</v>
      </c>
      <c r="L162" s="167">
        <f t="shared" si="94"/>
        <v>0</v>
      </c>
      <c r="M162" s="168">
        <f>IFERROR(IF(G162="NA","NA",IF(G162&gt;'APC Parameters'!$K$6+VLOOKUP('Raw Data'!A162, 'APC Parameters'!$H$7:$L$20, 4, FALSE), 'APC Parameters'!$L$6+VLOOKUP('Raw Data'!A162, 'APC Parameters'!$H$7:$L$20, 5, FALSE), G162*('APC Parameters'!$J$6+VLOOKUP('Raw Data'!A162, 'APC Parameters'!$H$7:$L$20, 3, FALSE))+'APC Parameters'!$I$6+VLOOKUP('Raw Data'!A162, 'APC Parameters'!$H$7:$L$20, 2, FALSE))), 0)</f>
        <v>2043.6522</v>
      </c>
      <c r="N162" s="168">
        <f t="shared" si="64"/>
        <v>2043.6522</v>
      </c>
      <c r="O162" s="168">
        <f>IFERROR(IF(M162="NA",VLOOKUP(D162,'Internal Calculations'!$B$10:$C$11,2,FALSE), M162)*VLOOKUP(A162, 'Growth Parameters'!$B$6:$H$19, 7, FALSE), 0)</f>
        <v>2043.6522</v>
      </c>
      <c r="P162" s="177">
        <f t="shared" si="65"/>
        <v>2043.6522</v>
      </c>
      <c r="Q162" s="178">
        <f>IF('Funding Allocation Parameters'!$C$5="Basic Library Subsidy", MIN(O162*('Funding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MIN($O162*(VLOOKUP(CONCATENATE($A162, 'Funding Allocation Parameters'!$I$5), 'Library Subsidy Complex'!$C$2:$J$55, 2, FALSE)), VLOOKUP(CONCATENATE($A162, 'Funding Allocation Parameters'!$I$5), 'Library Subsidy Complex'!$C$2:$J$55, 4, FALSE)), 0)))))</f>
        <v>1189</v>
      </c>
      <c r="R162" s="178">
        <f>IF('Funding Allocation Parameters'!$C$5="Basic Library Subsidy", 0, IF('Funding Allocation Parameters'!$C$5="Grant funding",MIN(O162*('Funding Allocation Parameters'!$E$5), 'Funding Allocation Parameters'!$G$5), IF('Funding Allocation Parameters'!$C$5="Other author funding", 0, IF('Funding Allocation Parameters'!$C$5="Any discretionary funds (grants if available, other if no grants)", MIN(O162*('Funding Allocation Parameters'!$E$5), 'Funding Allocation Parameters'!$G$5), IF('Funding Allocation Parameters'!$C$5="Complex Library Subsidy", 0, 0)))))</f>
        <v>0</v>
      </c>
      <c r="S162" s="178">
        <f>IF('Funding Allocation Parameters'!$C$5="Basic Library Subsidy", 0, IF('Funding Allocation Parameters'!$C$5="Grant funding", 0, IF('Funding Allocation Parameters'!$C$5="Other author funding",  MIN(O162*('Funding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2" s="178">
        <f>IF('Funding Allocation Parameters'!$C$5="Basic Library Subsidy", MIN(O162*('Funding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MIN($O162*(VLOOKUP(CONCATENATE($A162, 'Funding Allocation Parameters'!$I$5), 'Library Subsidy Complex'!$C$2:$J$55, 6, FALSE)), VLOOKUP(CONCATENATE($A162, 'Funding Allocation Parameters'!$I$5), 'Library Subsidy Complex'!$C$2:$J$55, 8, FALSE)), 0)))))</f>
        <v>1189</v>
      </c>
      <c r="U162" s="178">
        <f>IF('Funding Allocation Parameters'!$C$5="Basic Library Subsidy", 0, IF('Funding Allocation Parameters'!$C$5="Grant funding", 0, IF('Funding Allocation Parameters'!$C$5="Other author funding",  MIN(O162*('Funding Allocation Parameters'!$E$5), 'Funding Allocation Parameters'!$G$5), IF('Funding Allocation Parameters'!$C$5="Any discretionary funds (grants if available, other if no grants)", MIN(O162*('Funding Allocation Parameters'!$E$5), 'Funding Allocation Parameters'!$G$5), IF('Funding Allocation Parameters'!$C$5="Complex Library Subsidy", 0, 0)))))</f>
        <v>0</v>
      </c>
      <c r="V162" s="177">
        <f t="shared" si="66"/>
        <v>854.65219999999999</v>
      </c>
      <c r="W162" s="177">
        <f t="shared" si="67"/>
        <v>854.65219999999999</v>
      </c>
      <c r="X162" s="179">
        <f>IF('Funding Allocation Parameters'!$C$6="Basic Library Subsidy", MIN(V162*'Funding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MIN(V162*VLOOKUP(CONCATENATE($A162, 'Funding Allocation Parameters'!$I$6), 'Library Subsidy Complex'!$C$2:$J$55, 2, FALSE), VLOOKUP(CONCATENATE($A162, 'Funding Allocation Parameters'!$I$6), 'Library Subsidy Complex'!$C$2:$J$55, 4, FALSE)), 0)))))</f>
        <v>0</v>
      </c>
      <c r="Y162" s="179">
        <f>IF('Funding Allocation Parameters'!$C$6="Basic Library Subsidy", 0, IF('Funding Allocation Parameters'!$C$6="Grant funding",MIN(V162*'Funding Allocation Parameters'!$E$6, 'Funding Allocation Parameters'!$G$6), IF('Funding Allocation Parameters'!$C$6="Other author funding", 0, IF('Funding Allocation Parameters'!$C$6="Any discretionary funds (grants if available, other if no grants)", MIN(V162*'Funding Allocation Parameters'!$E$6, 'Funding Allocation Parameters'!$G$6), IF('Funding Allocation Parameters'!$C$6="Complex Library Subsidy", 0, 0)))))</f>
        <v>854.65219999999999</v>
      </c>
      <c r="Z162" s="179">
        <f>IF('Funding Allocation Parameters'!$C$6="Basic Library Subsidy", 0, IF('Funding Allocation Parameters'!$C$6="Grant funding", 0, IF('Funding Allocation Parameters'!$C$6="Other author funding",  MIN(V162*'Funding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2" s="179">
        <f>IF('Funding Allocation Parameters'!$C$6="Basic Library Subsidy", MIN(W162*'Funding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MIN(W162*VLOOKUP(CONCATENATE($A162, 'Funding Allocation Parameters'!$I$6), 'Library Subsidy Complex'!$C$2:$J$55, 6, FALSE), VLOOKUP(CONCATENATE($A162, 'Funding Allocation Parameters'!$I$6), 'Library Subsidy Complex'!$C$2:$J$55, 8, FALSE)), 0)))))</f>
        <v>0</v>
      </c>
      <c r="AB162" s="179">
        <f>IF('Funding Allocation Parameters'!$C$6="Basic Library Subsidy", 0, IF('Funding Allocation Parameters'!$C$6="Grant funding", 0, IF('Funding Allocation Parameters'!$C$6="Other author funding",  MIN(W162*'Funding Allocation Parameters'!$E$6, 'Funding Allocation Parameters'!$G$6), IF('Funding Allocation Parameters'!$C$6="Any discretionary funds (grants if available, other if no grants)", MIN(W162*'Funding Allocation Parameters'!$E$6, 'Funding Allocation Parameters'!$G$6), IF('Funding Allocation Parameters'!$C$6="Complex Library Subsidy", 0, 0)))))</f>
        <v>854.65219999999999</v>
      </c>
      <c r="AC162" s="177">
        <f t="shared" si="68"/>
        <v>0</v>
      </c>
      <c r="AD162" s="177">
        <f t="shared" si="69"/>
        <v>0</v>
      </c>
      <c r="AE162" s="180">
        <f>IF('Funding Allocation Parameters'!$C$7="Basic Library Subsidy", MIN(AC162*'Funding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MIN(AC162*VLOOKUP(CONCATENATE($A162, 'Funding Allocation Parameters'!$I$7), 'Library Subsidy Complex'!$C$2:$J$55, 2, FALSE), VLOOKUP(CONCATENATE($A162, 'Funding Allocation Parameters'!$I$7), 'Library Subsidy Complex'!$C$2:$J$55, 4, FALSE)), 0)))))</f>
        <v>0</v>
      </c>
      <c r="AF162" s="180">
        <f>IF('Funding Allocation Parameters'!$C$7="Basic Library Subsidy", 0, IF('Funding Allocation Parameters'!$C$7="Grant funding",MIN(AC162*'Funding Allocation Parameters'!$E$7, 'Funding Allocation Parameters'!$G$7), IF('Funding Allocation Parameters'!$C$7="Other author funding", 0, IF('Funding Allocation Parameters'!$C$7="Any discretionary funds (grants if available, other if no grants)", MIN(AC162*'Funding Allocation Parameters'!$E$7, 'Funding Allocation Parameters'!$G$7), IF('Funding Allocation Parameters'!$C$7="Complex Library Subsidy", 0, 0)))))</f>
        <v>0</v>
      </c>
      <c r="AG162" s="180">
        <f>IF('Funding Allocation Parameters'!$C$7="Basic Library Subsidy", 0, IF('Funding Allocation Parameters'!$C$7="Grant funding", 0, IF('Funding Allocation Parameters'!$C$7="Other author funding",  MIN(AC162*'Funding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2" s="180">
        <f>IF('Funding Allocation Parameters'!$C$7="Basic Library Subsidy", MIN(AD162*'Funding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MIN(AD162*VLOOKUP(CONCATENATE($A162, 'Funding Allocation Parameters'!$I$7), 'Library Subsidy Complex'!$C$2:$J$55, 6, FALSE), VLOOKUP(CONCATENATE($A162, 'Funding Allocation Parameters'!$I$7), 'Library Subsidy Complex'!$C$2:$J$55, 8, FALSE)), 0)))))</f>
        <v>0</v>
      </c>
      <c r="AI162" s="180">
        <f>IF('Funding Allocation Parameters'!$C$7="Basic Library Subsidy", 0, IF('Funding Allocation Parameters'!$C$7="Grant funding", 0, IF('Funding Allocation Parameters'!$C$7="Other author funding",  MIN(AD162*'Funding Allocation Parameters'!$E$7, 'Funding Allocation Parameters'!$G$7), IF('Funding Allocation Parameters'!$C$7="Any discretionary funds (grants if available, other if no grants)", MIN(AD162*'Funding Allocation Parameters'!$E$7, 'Funding Allocation Parameters'!$G$7), IF('Funding Allocation Parameters'!$C$7="Complex Library Subsidy", 0, 0)))))</f>
        <v>0</v>
      </c>
      <c r="AJ162" s="177">
        <f t="shared" si="70"/>
        <v>0</v>
      </c>
      <c r="AK162" s="177">
        <f t="shared" si="71"/>
        <v>0</v>
      </c>
      <c r="AL162" s="181">
        <f>IF('Funding Allocation Parameters'!$C$8="Basic Library Subsidy", MIN(AJ162*'Funding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MIN(AJ162*VLOOKUP(CONCATENATE($A162, 'Funding Allocation Parameters'!$I$8), 'Library Subsidy Complex'!$C$2:$J$55, 2, FALSE), VLOOKUP(CONCATENATE($A162, 'Funding Allocation Parameters'!$I$8), 'Library Subsidy Complex'!$C$2:$J$55, 4, FALSE)), 0)))))</f>
        <v>0</v>
      </c>
      <c r="AM162" s="181">
        <f>IF('Funding Allocation Parameters'!$C$8="Basic Library Subsidy", 0, IF('Funding Allocation Parameters'!$C$8="Grant funding",MIN(AJ162*'Funding Allocation Parameters'!$E$8, 'Funding Allocation Parameters'!$G$8), IF('Funding Allocation Parameters'!$C$8="Other author funding", 0, IF('Funding Allocation Parameters'!$C$8="Any discretionary funds (grants if available, other if no grants)", MIN(AJ162*'Funding Allocation Parameters'!$E$8, 'Funding Allocation Parameters'!$G$8), IF('Funding Allocation Parameters'!$C$8="Complex Library Subsidy", 0, 0)))))</f>
        <v>0</v>
      </c>
      <c r="AN162" s="181">
        <f>IF('Funding Allocation Parameters'!$C$8="Basic Library Subsidy", 0, IF('Funding Allocation Parameters'!$C$8="Grant funding", 0, IF('Funding Allocation Parameters'!$C$8="Other author funding",  MIN(AJ162*'Funding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2" s="181">
        <f>IF('Funding Allocation Parameters'!$C$8="Basic Library Subsidy", MIN(AK162*'Funding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MIN(AK162*VLOOKUP(CONCATENATE($A162, 'Funding Allocation Parameters'!$I$8), 'Library Subsidy Complex'!$C$2:$J$55, 6, FALSE), VLOOKUP(CONCATENATE($A162, 'Funding Allocation Parameters'!$I$8), 'Library Subsidy Complex'!$C$2:$J$55, 8, FALSE)), 0)))))</f>
        <v>0</v>
      </c>
      <c r="AP162" s="181">
        <f>IF('Funding Allocation Parameters'!$C$8="Basic Library Subsidy", 0, IF('Funding Allocation Parameters'!$C$8="Grant funding", 0, IF('Funding Allocation Parameters'!$C$8="Other author funding",  MIN(AK162*'Funding Allocation Parameters'!$E$8, 'Funding Allocation Parameters'!$G$8), IF('Funding Allocation Parameters'!$C$8="Any discretionary funds (grants if available, other if no grants)", MIN(AK162*'Funding Allocation Parameters'!$E$8, 'Funding Allocation Parameters'!$G$8), IF('Funding Allocation Parameters'!$C$8="Complex Library Subsidy", 0, 0)))))</f>
        <v>0</v>
      </c>
      <c r="AQ162" s="177">
        <f t="shared" si="72"/>
        <v>0</v>
      </c>
      <c r="AR162" s="177">
        <f t="shared" si="73"/>
        <v>0</v>
      </c>
      <c r="AS162" s="182">
        <f t="shared" si="74"/>
        <v>1189</v>
      </c>
      <c r="AT162" s="182">
        <f t="shared" si="75"/>
        <v>854.65219999999999</v>
      </c>
      <c r="AU162" s="182">
        <f t="shared" si="76"/>
        <v>0</v>
      </c>
      <c r="AV162" s="182">
        <f t="shared" si="77"/>
        <v>1189</v>
      </c>
      <c r="AW162" s="182">
        <f t="shared" si="78"/>
        <v>854.65219999999999</v>
      </c>
      <c r="AX162" s="183">
        <f t="shared" si="79"/>
        <v>1189</v>
      </c>
      <c r="AY162" s="183">
        <f t="shared" si="80"/>
        <v>854.65219999999999</v>
      </c>
      <c r="AZ162" s="183">
        <f t="shared" si="81"/>
        <v>0</v>
      </c>
      <c r="BA162" s="183">
        <f t="shared" si="82"/>
        <v>0</v>
      </c>
      <c r="BB162" s="183">
        <f t="shared" si="83"/>
        <v>0</v>
      </c>
      <c r="BC162" s="184">
        <f t="shared" si="84"/>
        <v>1189</v>
      </c>
      <c r="BD162" s="184">
        <f t="shared" si="85"/>
        <v>0</v>
      </c>
      <c r="BE162" s="184">
        <f t="shared" si="86"/>
        <v>854.65219999999999</v>
      </c>
      <c r="BF162" s="184">
        <f t="shared" si="87"/>
        <v>0</v>
      </c>
      <c r="BG162" s="102">
        <f t="shared" si="88"/>
        <v>0</v>
      </c>
      <c r="BH162" s="102">
        <f t="shared" si="89"/>
        <v>0</v>
      </c>
      <c r="BI162" s="102">
        <f t="shared" si="90"/>
        <v>0</v>
      </c>
      <c r="BJ162" s="102">
        <f t="shared" si="91"/>
        <v>1</v>
      </c>
      <c r="BK162" s="102">
        <f t="shared" si="92"/>
        <v>0</v>
      </c>
      <c r="BL162" s="102">
        <f t="shared" si="93"/>
        <v>0</v>
      </c>
      <c r="BN162" s="102"/>
    </row>
    <row r="163" spans="1:66" x14ac:dyDescent="0.25">
      <c r="A163" s="102" t="s">
        <v>13</v>
      </c>
      <c r="B163" s="102" t="s">
        <v>8</v>
      </c>
      <c r="C163" s="102" t="s">
        <v>8</v>
      </c>
      <c r="D163" s="102" t="s">
        <v>27</v>
      </c>
      <c r="E163" s="102" t="s">
        <v>315</v>
      </c>
      <c r="F163" s="102" t="s">
        <v>413</v>
      </c>
      <c r="G163" s="102">
        <v>1.6579999999999999</v>
      </c>
      <c r="H163" s="102">
        <v>1</v>
      </c>
      <c r="I163" s="102">
        <v>1</v>
      </c>
      <c r="J163" s="167">
        <f>IFERROR(H163*VLOOKUP(A163, 'Advanced Parameters'!$B$7:$G$20, 6, FALSE)*VLOOKUP(A163, 'Growth Parameters'!$B$6:$H$19, 6, FALSE), 0)</f>
        <v>1</v>
      </c>
      <c r="K163" s="167">
        <f>IFERROR(IF('Advanced Parameters'!$C$5="n",'Raw Data'!I163*VLOOKUP(A163,'Advanced Parameters'!$B$7:$G$20,6,FALSE),J163*VLOOKUP(A163,'Advanced Parameters'!$B$7:$G$20,2,FALSE))*VLOOKUP(A163, 'Growth Parameters'!$B$6:$H$19, 6, FALSE), 0)</f>
        <v>1</v>
      </c>
      <c r="L163" s="167">
        <f t="shared" si="94"/>
        <v>0</v>
      </c>
      <c r="M163" s="168">
        <f>IFERROR(IF(G163="NA","NA",IF(G163&gt;'APC Parameters'!$K$6+VLOOKUP('Raw Data'!A163, 'APC Parameters'!$H$7:$L$20, 4, FALSE), 'APC Parameters'!$L$6+VLOOKUP('Raw Data'!A163, 'APC Parameters'!$H$7:$L$20, 5, FALSE), G163*('APC Parameters'!$J$6+VLOOKUP('Raw Data'!A163, 'APC Parameters'!$H$7:$L$20, 3, FALSE))+'APC Parameters'!$I$6+VLOOKUP('Raw Data'!A163, 'APC Parameters'!$H$7:$L$20, 2, FALSE))), 0)</f>
        <v>2323.8652000000002</v>
      </c>
      <c r="N163" s="168">
        <f t="shared" si="64"/>
        <v>2323.8652000000002</v>
      </c>
      <c r="O163" s="168">
        <f>IFERROR(IF(M163="NA",VLOOKUP(D163,'Internal Calculations'!$B$10:$C$11,2,FALSE), M163)*VLOOKUP(A163, 'Growth Parameters'!$B$6:$H$19, 7, FALSE), 0)</f>
        <v>2323.8652000000002</v>
      </c>
      <c r="P163" s="177">
        <f t="shared" si="65"/>
        <v>2323.8652000000002</v>
      </c>
      <c r="Q163" s="178">
        <f>IF('Funding Allocation Parameters'!$C$5="Basic Library Subsidy", MIN(O163*('Funding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MIN($O163*(VLOOKUP(CONCATENATE($A163, 'Funding Allocation Parameters'!$I$5), 'Library Subsidy Complex'!$C$2:$J$55, 2, FALSE)), VLOOKUP(CONCATENATE($A163, 'Funding Allocation Parameters'!$I$5), 'Library Subsidy Complex'!$C$2:$J$55, 4, FALSE)), 0)))))</f>
        <v>1189</v>
      </c>
      <c r="R163" s="178">
        <f>IF('Funding Allocation Parameters'!$C$5="Basic Library Subsidy", 0, IF('Funding Allocation Parameters'!$C$5="Grant funding",MIN(O163*('Funding Allocation Parameters'!$E$5), 'Funding Allocation Parameters'!$G$5), IF('Funding Allocation Parameters'!$C$5="Other author funding", 0, IF('Funding Allocation Parameters'!$C$5="Any discretionary funds (grants if available, other if no grants)", MIN(O163*('Funding Allocation Parameters'!$E$5), 'Funding Allocation Parameters'!$G$5), IF('Funding Allocation Parameters'!$C$5="Complex Library Subsidy", 0, 0)))))</f>
        <v>0</v>
      </c>
      <c r="S163" s="178">
        <f>IF('Funding Allocation Parameters'!$C$5="Basic Library Subsidy", 0, IF('Funding Allocation Parameters'!$C$5="Grant funding", 0, IF('Funding Allocation Parameters'!$C$5="Other author funding",  MIN(O163*('Funding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3" s="178">
        <f>IF('Funding Allocation Parameters'!$C$5="Basic Library Subsidy", MIN(O163*('Funding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MIN($O163*(VLOOKUP(CONCATENATE($A163, 'Funding Allocation Parameters'!$I$5), 'Library Subsidy Complex'!$C$2:$J$55, 6, FALSE)), VLOOKUP(CONCATENATE($A163, 'Funding Allocation Parameters'!$I$5), 'Library Subsidy Complex'!$C$2:$J$55, 8, FALSE)), 0)))))</f>
        <v>1189</v>
      </c>
      <c r="U163" s="178">
        <f>IF('Funding Allocation Parameters'!$C$5="Basic Library Subsidy", 0, IF('Funding Allocation Parameters'!$C$5="Grant funding", 0, IF('Funding Allocation Parameters'!$C$5="Other author funding",  MIN(O163*('Funding Allocation Parameters'!$E$5), 'Funding Allocation Parameters'!$G$5), IF('Funding Allocation Parameters'!$C$5="Any discretionary funds (grants if available, other if no grants)", MIN(O163*('Funding Allocation Parameters'!$E$5), 'Funding Allocation Parameters'!$G$5), IF('Funding Allocation Parameters'!$C$5="Complex Library Subsidy", 0, 0)))))</f>
        <v>0</v>
      </c>
      <c r="V163" s="177">
        <f t="shared" si="66"/>
        <v>1134.8652000000002</v>
      </c>
      <c r="W163" s="177">
        <f t="shared" si="67"/>
        <v>1134.8652000000002</v>
      </c>
      <c r="X163" s="179">
        <f>IF('Funding Allocation Parameters'!$C$6="Basic Library Subsidy", MIN(V163*'Funding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MIN(V163*VLOOKUP(CONCATENATE($A163, 'Funding Allocation Parameters'!$I$6), 'Library Subsidy Complex'!$C$2:$J$55, 2, FALSE), VLOOKUP(CONCATENATE($A163, 'Funding Allocation Parameters'!$I$6), 'Library Subsidy Complex'!$C$2:$J$55, 4, FALSE)), 0)))))</f>
        <v>0</v>
      </c>
      <c r="Y163" s="179">
        <f>IF('Funding Allocation Parameters'!$C$6="Basic Library Subsidy", 0, IF('Funding Allocation Parameters'!$C$6="Grant funding",MIN(V163*'Funding Allocation Parameters'!$E$6, 'Funding Allocation Parameters'!$G$6), IF('Funding Allocation Parameters'!$C$6="Other author funding", 0, IF('Funding Allocation Parameters'!$C$6="Any discretionary funds (grants if available, other if no grants)", MIN(V163*'Funding Allocation Parameters'!$E$6, 'Funding Allocation Parameters'!$G$6), IF('Funding Allocation Parameters'!$C$6="Complex Library Subsidy", 0, 0)))))</f>
        <v>1134.8652000000002</v>
      </c>
      <c r="Z163" s="179">
        <f>IF('Funding Allocation Parameters'!$C$6="Basic Library Subsidy", 0, IF('Funding Allocation Parameters'!$C$6="Grant funding", 0, IF('Funding Allocation Parameters'!$C$6="Other author funding",  MIN(V163*'Funding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3" s="179">
        <f>IF('Funding Allocation Parameters'!$C$6="Basic Library Subsidy", MIN(W163*'Funding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MIN(W163*VLOOKUP(CONCATENATE($A163, 'Funding Allocation Parameters'!$I$6), 'Library Subsidy Complex'!$C$2:$J$55, 6, FALSE), VLOOKUP(CONCATENATE($A163, 'Funding Allocation Parameters'!$I$6), 'Library Subsidy Complex'!$C$2:$J$55, 8, FALSE)), 0)))))</f>
        <v>0</v>
      </c>
      <c r="AB163" s="179">
        <f>IF('Funding Allocation Parameters'!$C$6="Basic Library Subsidy", 0, IF('Funding Allocation Parameters'!$C$6="Grant funding", 0, IF('Funding Allocation Parameters'!$C$6="Other author funding",  MIN(W163*'Funding Allocation Parameters'!$E$6, 'Funding Allocation Parameters'!$G$6), IF('Funding Allocation Parameters'!$C$6="Any discretionary funds (grants if available, other if no grants)", MIN(W163*'Funding Allocation Parameters'!$E$6, 'Funding Allocation Parameters'!$G$6), IF('Funding Allocation Parameters'!$C$6="Complex Library Subsidy", 0, 0)))))</f>
        <v>1134.8652000000002</v>
      </c>
      <c r="AC163" s="177">
        <f t="shared" si="68"/>
        <v>0</v>
      </c>
      <c r="AD163" s="177">
        <f t="shared" si="69"/>
        <v>0</v>
      </c>
      <c r="AE163" s="180">
        <f>IF('Funding Allocation Parameters'!$C$7="Basic Library Subsidy", MIN(AC163*'Funding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MIN(AC163*VLOOKUP(CONCATENATE($A163, 'Funding Allocation Parameters'!$I$7), 'Library Subsidy Complex'!$C$2:$J$55, 2, FALSE), VLOOKUP(CONCATENATE($A163, 'Funding Allocation Parameters'!$I$7), 'Library Subsidy Complex'!$C$2:$J$55, 4, FALSE)), 0)))))</f>
        <v>0</v>
      </c>
      <c r="AF163" s="180">
        <f>IF('Funding Allocation Parameters'!$C$7="Basic Library Subsidy", 0, IF('Funding Allocation Parameters'!$C$7="Grant funding",MIN(AC163*'Funding Allocation Parameters'!$E$7, 'Funding Allocation Parameters'!$G$7), IF('Funding Allocation Parameters'!$C$7="Other author funding", 0, IF('Funding Allocation Parameters'!$C$7="Any discretionary funds (grants if available, other if no grants)", MIN(AC163*'Funding Allocation Parameters'!$E$7, 'Funding Allocation Parameters'!$G$7), IF('Funding Allocation Parameters'!$C$7="Complex Library Subsidy", 0, 0)))))</f>
        <v>0</v>
      </c>
      <c r="AG163" s="180">
        <f>IF('Funding Allocation Parameters'!$C$7="Basic Library Subsidy", 0, IF('Funding Allocation Parameters'!$C$7="Grant funding", 0, IF('Funding Allocation Parameters'!$C$7="Other author funding",  MIN(AC163*'Funding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3" s="180">
        <f>IF('Funding Allocation Parameters'!$C$7="Basic Library Subsidy", MIN(AD163*'Funding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MIN(AD163*VLOOKUP(CONCATENATE($A163, 'Funding Allocation Parameters'!$I$7), 'Library Subsidy Complex'!$C$2:$J$55, 6, FALSE), VLOOKUP(CONCATENATE($A163, 'Funding Allocation Parameters'!$I$7), 'Library Subsidy Complex'!$C$2:$J$55, 8, FALSE)), 0)))))</f>
        <v>0</v>
      </c>
      <c r="AI163" s="180">
        <f>IF('Funding Allocation Parameters'!$C$7="Basic Library Subsidy", 0, IF('Funding Allocation Parameters'!$C$7="Grant funding", 0, IF('Funding Allocation Parameters'!$C$7="Other author funding",  MIN(AD163*'Funding Allocation Parameters'!$E$7, 'Funding Allocation Parameters'!$G$7), IF('Funding Allocation Parameters'!$C$7="Any discretionary funds (grants if available, other if no grants)", MIN(AD163*'Funding Allocation Parameters'!$E$7, 'Funding Allocation Parameters'!$G$7), IF('Funding Allocation Parameters'!$C$7="Complex Library Subsidy", 0, 0)))))</f>
        <v>0</v>
      </c>
      <c r="AJ163" s="177">
        <f t="shared" si="70"/>
        <v>0</v>
      </c>
      <c r="AK163" s="177">
        <f t="shared" si="71"/>
        <v>0</v>
      </c>
      <c r="AL163" s="181">
        <f>IF('Funding Allocation Parameters'!$C$8="Basic Library Subsidy", MIN(AJ163*'Funding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MIN(AJ163*VLOOKUP(CONCATENATE($A163, 'Funding Allocation Parameters'!$I$8), 'Library Subsidy Complex'!$C$2:$J$55, 2, FALSE), VLOOKUP(CONCATENATE($A163, 'Funding Allocation Parameters'!$I$8), 'Library Subsidy Complex'!$C$2:$J$55, 4, FALSE)), 0)))))</f>
        <v>0</v>
      </c>
      <c r="AM163" s="181">
        <f>IF('Funding Allocation Parameters'!$C$8="Basic Library Subsidy", 0, IF('Funding Allocation Parameters'!$C$8="Grant funding",MIN(AJ163*'Funding Allocation Parameters'!$E$8, 'Funding Allocation Parameters'!$G$8), IF('Funding Allocation Parameters'!$C$8="Other author funding", 0, IF('Funding Allocation Parameters'!$C$8="Any discretionary funds (grants if available, other if no grants)", MIN(AJ163*'Funding Allocation Parameters'!$E$8, 'Funding Allocation Parameters'!$G$8), IF('Funding Allocation Parameters'!$C$8="Complex Library Subsidy", 0, 0)))))</f>
        <v>0</v>
      </c>
      <c r="AN163" s="181">
        <f>IF('Funding Allocation Parameters'!$C$8="Basic Library Subsidy", 0, IF('Funding Allocation Parameters'!$C$8="Grant funding", 0, IF('Funding Allocation Parameters'!$C$8="Other author funding",  MIN(AJ163*'Funding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3" s="181">
        <f>IF('Funding Allocation Parameters'!$C$8="Basic Library Subsidy", MIN(AK163*'Funding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MIN(AK163*VLOOKUP(CONCATENATE($A163, 'Funding Allocation Parameters'!$I$8), 'Library Subsidy Complex'!$C$2:$J$55, 6, FALSE), VLOOKUP(CONCATENATE($A163, 'Funding Allocation Parameters'!$I$8), 'Library Subsidy Complex'!$C$2:$J$55, 8, FALSE)), 0)))))</f>
        <v>0</v>
      </c>
      <c r="AP163" s="181">
        <f>IF('Funding Allocation Parameters'!$C$8="Basic Library Subsidy", 0, IF('Funding Allocation Parameters'!$C$8="Grant funding", 0, IF('Funding Allocation Parameters'!$C$8="Other author funding",  MIN(AK163*'Funding Allocation Parameters'!$E$8, 'Funding Allocation Parameters'!$G$8), IF('Funding Allocation Parameters'!$C$8="Any discretionary funds (grants if available, other if no grants)", MIN(AK163*'Funding Allocation Parameters'!$E$8, 'Funding Allocation Parameters'!$G$8), IF('Funding Allocation Parameters'!$C$8="Complex Library Subsidy", 0, 0)))))</f>
        <v>0</v>
      </c>
      <c r="AQ163" s="177">
        <f t="shared" si="72"/>
        <v>0</v>
      </c>
      <c r="AR163" s="177">
        <f t="shared" si="73"/>
        <v>0</v>
      </c>
      <c r="AS163" s="182">
        <f t="shared" si="74"/>
        <v>1189</v>
      </c>
      <c r="AT163" s="182">
        <f t="shared" si="75"/>
        <v>1134.8652000000002</v>
      </c>
      <c r="AU163" s="182">
        <f t="shared" si="76"/>
        <v>0</v>
      </c>
      <c r="AV163" s="182">
        <f t="shared" si="77"/>
        <v>1189</v>
      </c>
      <c r="AW163" s="182">
        <f t="shared" si="78"/>
        <v>1134.8652000000002</v>
      </c>
      <c r="AX163" s="183">
        <f t="shared" si="79"/>
        <v>1189</v>
      </c>
      <c r="AY163" s="183">
        <f t="shared" si="80"/>
        <v>1134.8652000000002</v>
      </c>
      <c r="AZ163" s="183">
        <f t="shared" si="81"/>
        <v>0</v>
      </c>
      <c r="BA163" s="183">
        <f t="shared" si="82"/>
        <v>0</v>
      </c>
      <c r="BB163" s="183">
        <f t="shared" si="83"/>
        <v>0</v>
      </c>
      <c r="BC163" s="184">
        <f t="shared" si="84"/>
        <v>1189</v>
      </c>
      <c r="BD163" s="184">
        <f t="shared" si="85"/>
        <v>0</v>
      </c>
      <c r="BE163" s="184">
        <f t="shared" si="86"/>
        <v>1134.8652000000002</v>
      </c>
      <c r="BF163" s="184">
        <f t="shared" si="87"/>
        <v>0</v>
      </c>
      <c r="BG163" s="102">
        <f t="shared" si="88"/>
        <v>0</v>
      </c>
      <c r="BH163" s="102">
        <f t="shared" si="89"/>
        <v>0</v>
      </c>
      <c r="BI163" s="102">
        <f t="shared" si="90"/>
        <v>0</v>
      </c>
      <c r="BJ163" s="102">
        <f t="shared" si="91"/>
        <v>1</v>
      </c>
      <c r="BK163" s="102">
        <f t="shared" si="92"/>
        <v>0</v>
      </c>
      <c r="BL163" s="102">
        <f t="shared" si="93"/>
        <v>0</v>
      </c>
      <c r="BN163" s="102"/>
    </row>
    <row r="164" spans="1:66" x14ac:dyDescent="0.25">
      <c r="A164" s="102" t="s">
        <v>7</v>
      </c>
      <c r="B164" s="102" t="s">
        <v>8</v>
      </c>
      <c r="C164" s="102" t="s">
        <v>8</v>
      </c>
      <c r="D164" s="102" t="s">
        <v>27</v>
      </c>
      <c r="E164" s="102" t="s">
        <v>414</v>
      </c>
      <c r="F164" s="102" t="s">
        <v>415</v>
      </c>
      <c r="G164" s="102">
        <v>0.20599999999999999</v>
      </c>
      <c r="H164" s="102">
        <v>1</v>
      </c>
      <c r="I164" s="102">
        <v>0</v>
      </c>
      <c r="J164" s="167">
        <f>IFERROR(H164*VLOOKUP(A164, 'Advanced Parameters'!$B$7:$G$20, 6, FALSE)*VLOOKUP(A164, 'Growth Parameters'!$B$6:$H$19, 6, FALSE), 0)</f>
        <v>1</v>
      </c>
      <c r="K164" s="167">
        <f>IFERROR(IF('Advanced Parameters'!$C$5="n",'Raw Data'!I164*VLOOKUP(A164,'Advanced Parameters'!$B$7:$G$20,6,FALSE),J164*VLOOKUP(A164,'Advanced Parameters'!$B$7:$G$20,2,FALSE))*VLOOKUP(A164, 'Growth Parameters'!$B$6:$H$19, 6, FALSE), 0)</f>
        <v>0</v>
      </c>
      <c r="L164" s="167">
        <f t="shared" si="94"/>
        <v>1</v>
      </c>
      <c r="M164" s="168">
        <f>IFERROR(IF(G164="NA","NA",IF(G164&gt;'APC Parameters'!$K$6+VLOOKUP('Raw Data'!A164, 'APC Parameters'!$H$7:$L$20, 4, FALSE), 'APC Parameters'!$L$6+VLOOKUP('Raw Data'!A164, 'APC Parameters'!$H$7:$L$20, 5, FALSE), G164*('APC Parameters'!$J$6+VLOOKUP('Raw Data'!A164, 'APC Parameters'!$H$7:$L$20, 3, FALSE))+'APC Parameters'!$I$6+VLOOKUP('Raw Data'!A164, 'APC Parameters'!$H$7:$L$20, 2, FALSE))), 0)</f>
        <v>1293.8164000000002</v>
      </c>
      <c r="N164" s="168">
        <f t="shared" si="64"/>
        <v>1293.8164000000002</v>
      </c>
      <c r="O164" s="168">
        <f>IFERROR(IF(M164="NA",VLOOKUP(D164,'Internal Calculations'!$B$10:$C$11,2,FALSE), M164)*VLOOKUP(A164, 'Growth Parameters'!$B$6:$H$19, 7, FALSE), 0)</f>
        <v>1293.8164000000002</v>
      </c>
      <c r="P164" s="177">
        <f t="shared" si="65"/>
        <v>1293.8164000000002</v>
      </c>
      <c r="Q164" s="178">
        <f>IF('Funding Allocation Parameters'!$C$5="Basic Library Subsidy", MIN(O164*('Funding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MIN($O164*(VLOOKUP(CONCATENATE($A164, 'Funding Allocation Parameters'!$I$5), 'Library Subsidy Complex'!$C$2:$J$55, 2, FALSE)), VLOOKUP(CONCATENATE($A164, 'Funding Allocation Parameters'!$I$5), 'Library Subsidy Complex'!$C$2:$J$55, 4, FALSE)), 0)))))</f>
        <v>1189</v>
      </c>
      <c r="R164" s="178">
        <f>IF('Funding Allocation Parameters'!$C$5="Basic Library Subsidy", 0, IF('Funding Allocation Parameters'!$C$5="Grant funding",MIN(O164*('Funding Allocation Parameters'!$E$5), 'Funding Allocation Parameters'!$G$5), IF('Funding Allocation Parameters'!$C$5="Other author funding", 0, IF('Funding Allocation Parameters'!$C$5="Any discretionary funds (grants if available, other if no grants)", MIN(O164*('Funding Allocation Parameters'!$E$5), 'Funding Allocation Parameters'!$G$5), IF('Funding Allocation Parameters'!$C$5="Complex Library Subsidy", 0, 0)))))</f>
        <v>0</v>
      </c>
      <c r="S164" s="178">
        <f>IF('Funding Allocation Parameters'!$C$5="Basic Library Subsidy", 0, IF('Funding Allocation Parameters'!$C$5="Grant funding", 0, IF('Funding Allocation Parameters'!$C$5="Other author funding",  MIN(O164*('Funding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4" s="178">
        <f>IF('Funding Allocation Parameters'!$C$5="Basic Library Subsidy", MIN(O164*('Funding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MIN($O164*(VLOOKUP(CONCATENATE($A164, 'Funding Allocation Parameters'!$I$5), 'Library Subsidy Complex'!$C$2:$J$55, 6, FALSE)), VLOOKUP(CONCATENATE($A164, 'Funding Allocation Parameters'!$I$5), 'Library Subsidy Complex'!$C$2:$J$55, 8, FALSE)), 0)))))</f>
        <v>1189</v>
      </c>
      <c r="U164" s="178">
        <f>IF('Funding Allocation Parameters'!$C$5="Basic Library Subsidy", 0, IF('Funding Allocation Parameters'!$C$5="Grant funding", 0, IF('Funding Allocation Parameters'!$C$5="Other author funding",  MIN(O164*('Funding Allocation Parameters'!$E$5), 'Funding Allocation Parameters'!$G$5), IF('Funding Allocation Parameters'!$C$5="Any discretionary funds (grants if available, other if no grants)", MIN(O164*('Funding Allocation Parameters'!$E$5), 'Funding Allocation Parameters'!$G$5), IF('Funding Allocation Parameters'!$C$5="Complex Library Subsidy", 0, 0)))))</f>
        <v>0</v>
      </c>
      <c r="V164" s="177">
        <f t="shared" si="66"/>
        <v>104.81640000000016</v>
      </c>
      <c r="W164" s="177">
        <f t="shared" si="67"/>
        <v>104.81640000000016</v>
      </c>
      <c r="X164" s="179">
        <f>IF('Funding Allocation Parameters'!$C$6="Basic Library Subsidy", MIN(V164*'Funding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MIN(V164*VLOOKUP(CONCATENATE($A164, 'Funding Allocation Parameters'!$I$6), 'Library Subsidy Complex'!$C$2:$J$55, 2, FALSE), VLOOKUP(CONCATENATE($A164, 'Funding Allocation Parameters'!$I$6), 'Library Subsidy Complex'!$C$2:$J$55, 4, FALSE)), 0)))))</f>
        <v>0</v>
      </c>
      <c r="Y164" s="179">
        <f>IF('Funding Allocation Parameters'!$C$6="Basic Library Subsidy", 0, IF('Funding Allocation Parameters'!$C$6="Grant funding",MIN(V164*'Funding Allocation Parameters'!$E$6, 'Funding Allocation Parameters'!$G$6), IF('Funding Allocation Parameters'!$C$6="Other author funding", 0, IF('Funding Allocation Parameters'!$C$6="Any discretionary funds (grants if available, other if no grants)", MIN(V164*'Funding Allocation Parameters'!$E$6, 'Funding Allocation Parameters'!$G$6), IF('Funding Allocation Parameters'!$C$6="Complex Library Subsidy", 0, 0)))))</f>
        <v>104.81640000000016</v>
      </c>
      <c r="Z164" s="179">
        <f>IF('Funding Allocation Parameters'!$C$6="Basic Library Subsidy", 0, IF('Funding Allocation Parameters'!$C$6="Grant funding", 0, IF('Funding Allocation Parameters'!$C$6="Other author funding",  MIN(V164*'Funding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4" s="179">
        <f>IF('Funding Allocation Parameters'!$C$6="Basic Library Subsidy", MIN(W164*'Funding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MIN(W164*VLOOKUP(CONCATENATE($A164, 'Funding Allocation Parameters'!$I$6), 'Library Subsidy Complex'!$C$2:$J$55, 6, FALSE), VLOOKUP(CONCATENATE($A164, 'Funding Allocation Parameters'!$I$6), 'Library Subsidy Complex'!$C$2:$J$55, 8, FALSE)), 0)))))</f>
        <v>0</v>
      </c>
      <c r="AB164" s="179">
        <f>IF('Funding Allocation Parameters'!$C$6="Basic Library Subsidy", 0, IF('Funding Allocation Parameters'!$C$6="Grant funding", 0, IF('Funding Allocation Parameters'!$C$6="Other author funding",  MIN(W164*'Funding Allocation Parameters'!$E$6, 'Funding Allocation Parameters'!$G$6), IF('Funding Allocation Parameters'!$C$6="Any discretionary funds (grants if available, other if no grants)", MIN(W164*'Funding Allocation Parameters'!$E$6, 'Funding Allocation Parameters'!$G$6), IF('Funding Allocation Parameters'!$C$6="Complex Library Subsidy", 0, 0)))))</f>
        <v>104.81640000000016</v>
      </c>
      <c r="AC164" s="177">
        <f t="shared" si="68"/>
        <v>0</v>
      </c>
      <c r="AD164" s="177">
        <f t="shared" si="69"/>
        <v>0</v>
      </c>
      <c r="AE164" s="180">
        <f>IF('Funding Allocation Parameters'!$C$7="Basic Library Subsidy", MIN(AC164*'Funding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MIN(AC164*VLOOKUP(CONCATENATE($A164, 'Funding Allocation Parameters'!$I$7), 'Library Subsidy Complex'!$C$2:$J$55, 2, FALSE), VLOOKUP(CONCATENATE($A164, 'Funding Allocation Parameters'!$I$7), 'Library Subsidy Complex'!$C$2:$J$55, 4, FALSE)), 0)))))</f>
        <v>0</v>
      </c>
      <c r="AF164" s="180">
        <f>IF('Funding Allocation Parameters'!$C$7="Basic Library Subsidy", 0, IF('Funding Allocation Parameters'!$C$7="Grant funding",MIN(AC164*'Funding Allocation Parameters'!$E$7, 'Funding Allocation Parameters'!$G$7), IF('Funding Allocation Parameters'!$C$7="Other author funding", 0, IF('Funding Allocation Parameters'!$C$7="Any discretionary funds (grants if available, other if no grants)", MIN(AC164*'Funding Allocation Parameters'!$E$7, 'Funding Allocation Parameters'!$G$7), IF('Funding Allocation Parameters'!$C$7="Complex Library Subsidy", 0, 0)))))</f>
        <v>0</v>
      </c>
      <c r="AG164" s="180">
        <f>IF('Funding Allocation Parameters'!$C$7="Basic Library Subsidy", 0, IF('Funding Allocation Parameters'!$C$7="Grant funding", 0, IF('Funding Allocation Parameters'!$C$7="Other author funding",  MIN(AC164*'Funding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4" s="180">
        <f>IF('Funding Allocation Parameters'!$C$7="Basic Library Subsidy", MIN(AD164*'Funding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MIN(AD164*VLOOKUP(CONCATENATE($A164, 'Funding Allocation Parameters'!$I$7), 'Library Subsidy Complex'!$C$2:$J$55, 6, FALSE), VLOOKUP(CONCATENATE($A164, 'Funding Allocation Parameters'!$I$7), 'Library Subsidy Complex'!$C$2:$J$55, 8, FALSE)), 0)))))</f>
        <v>0</v>
      </c>
      <c r="AI164" s="180">
        <f>IF('Funding Allocation Parameters'!$C$7="Basic Library Subsidy", 0, IF('Funding Allocation Parameters'!$C$7="Grant funding", 0, IF('Funding Allocation Parameters'!$C$7="Other author funding",  MIN(AD164*'Funding Allocation Parameters'!$E$7, 'Funding Allocation Parameters'!$G$7), IF('Funding Allocation Parameters'!$C$7="Any discretionary funds (grants if available, other if no grants)", MIN(AD164*'Funding Allocation Parameters'!$E$7, 'Funding Allocation Parameters'!$G$7), IF('Funding Allocation Parameters'!$C$7="Complex Library Subsidy", 0, 0)))))</f>
        <v>0</v>
      </c>
      <c r="AJ164" s="177">
        <f t="shared" si="70"/>
        <v>0</v>
      </c>
      <c r="AK164" s="177">
        <f t="shared" si="71"/>
        <v>0</v>
      </c>
      <c r="AL164" s="181">
        <f>IF('Funding Allocation Parameters'!$C$8="Basic Library Subsidy", MIN(AJ164*'Funding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MIN(AJ164*VLOOKUP(CONCATENATE($A164, 'Funding Allocation Parameters'!$I$8), 'Library Subsidy Complex'!$C$2:$J$55, 2, FALSE), VLOOKUP(CONCATENATE($A164, 'Funding Allocation Parameters'!$I$8), 'Library Subsidy Complex'!$C$2:$J$55, 4, FALSE)), 0)))))</f>
        <v>0</v>
      </c>
      <c r="AM164" s="181">
        <f>IF('Funding Allocation Parameters'!$C$8="Basic Library Subsidy", 0, IF('Funding Allocation Parameters'!$C$8="Grant funding",MIN(AJ164*'Funding Allocation Parameters'!$E$8, 'Funding Allocation Parameters'!$G$8), IF('Funding Allocation Parameters'!$C$8="Other author funding", 0, IF('Funding Allocation Parameters'!$C$8="Any discretionary funds (grants if available, other if no grants)", MIN(AJ164*'Funding Allocation Parameters'!$E$8, 'Funding Allocation Parameters'!$G$8), IF('Funding Allocation Parameters'!$C$8="Complex Library Subsidy", 0, 0)))))</f>
        <v>0</v>
      </c>
      <c r="AN164" s="181">
        <f>IF('Funding Allocation Parameters'!$C$8="Basic Library Subsidy", 0, IF('Funding Allocation Parameters'!$C$8="Grant funding", 0, IF('Funding Allocation Parameters'!$C$8="Other author funding",  MIN(AJ164*'Funding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4" s="181">
        <f>IF('Funding Allocation Parameters'!$C$8="Basic Library Subsidy", MIN(AK164*'Funding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MIN(AK164*VLOOKUP(CONCATENATE($A164, 'Funding Allocation Parameters'!$I$8), 'Library Subsidy Complex'!$C$2:$J$55, 6, FALSE), VLOOKUP(CONCATENATE($A164, 'Funding Allocation Parameters'!$I$8), 'Library Subsidy Complex'!$C$2:$J$55, 8, FALSE)), 0)))))</f>
        <v>0</v>
      </c>
      <c r="AP164" s="181">
        <f>IF('Funding Allocation Parameters'!$C$8="Basic Library Subsidy", 0, IF('Funding Allocation Parameters'!$C$8="Grant funding", 0, IF('Funding Allocation Parameters'!$C$8="Other author funding",  MIN(AK164*'Funding Allocation Parameters'!$E$8, 'Funding Allocation Parameters'!$G$8), IF('Funding Allocation Parameters'!$C$8="Any discretionary funds (grants if available, other if no grants)", MIN(AK164*'Funding Allocation Parameters'!$E$8, 'Funding Allocation Parameters'!$G$8), IF('Funding Allocation Parameters'!$C$8="Complex Library Subsidy", 0, 0)))))</f>
        <v>0</v>
      </c>
      <c r="AQ164" s="177">
        <f t="shared" si="72"/>
        <v>0</v>
      </c>
      <c r="AR164" s="177">
        <f t="shared" si="73"/>
        <v>0</v>
      </c>
      <c r="AS164" s="182">
        <f t="shared" si="74"/>
        <v>1189</v>
      </c>
      <c r="AT164" s="182">
        <f t="shared" si="75"/>
        <v>104.81640000000016</v>
      </c>
      <c r="AU164" s="182">
        <f t="shared" si="76"/>
        <v>0</v>
      </c>
      <c r="AV164" s="182">
        <f t="shared" si="77"/>
        <v>1189</v>
      </c>
      <c r="AW164" s="182">
        <f t="shared" si="78"/>
        <v>104.81640000000016</v>
      </c>
      <c r="AX164" s="183">
        <f t="shared" si="79"/>
        <v>0</v>
      </c>
      <c r="AY164" s="183">
        <f t="shared" si="80"/>
        <v>0</v>
      </c>
      <c r="AZ164" s="183">
        <f t="shared" si="81"/>
        <v>0</v>
      </c>
      <c r="BA164" s="183">
        <f t="shared" si="82"/>
        <v>1189</v>
      </c>
      <c r="BB164" s="183">
        <f t="shared" si="83"/>
        <v>104.81640000000016</v>
      </c>
      <c r="BC164" s="184">
        <f t="shared" si="84"/>
        <v>1189</v>
      </c>
      <c r="BD164" s="184">
        <f t="shared" si="85"/>
        <v>0</v>
      </c>
      <c r="BE164" s="184">
        <f t="shared" si="86"/>
        <v>0</v>
      </c>
      <c r="BF164" s="184">
        <f t="shared" si="87"/>
        <v>104.81640000000016</v>
      </c>
      <c r="BG164" s="102">
        <f t="shared" si="88"/>
        <v>0</v>
      </c>
      <c r="BH164" s="102">
        <f t="shared" si="89"/>
        <v>0</v>
      </c>
      <c r="BI164" s="102">
        <f t="shared" si="90"/>
        <v>0</v>
      </c>
      <c r="BJ164" s="102">
        <f t="shared" si="91"/>
        <v>0</v>
      </c>
      <c r="BK164" s="102">
        <f t="shared" si="92"/>
        <v>1</v>
      </c>
      <c r="BL164" s="102">
        <f t="shared" si="93"/>
        <v>0</v>
      </c>
      <c r="BN164" s="102"/>
    </row>
    <row r="165" spans="1:66" x14ac:dyDescent="0.25">
      <c r="A165" s="102" t="s">
        <v>18</v>
      </c>
      <c r="B165" s="102" t="s">
        <v>8</v>
      </c>
      <c r="C165" s="102" t="s">
        <v>8</v>
      </c>
      <c r="D165" s="102" t="s">
        <v>27</v>
      </c>
      <c r="E165" s="102" t="s">
        <v>416</v>
      </c>
      <c r="F165" s="102" t="s">
        <v>417</v>
      </c>
      <c r="G165" s="102">
        <v>1.5369999999999999</v>
      </c>
      <c r="H165" s="102">
        <v>1</v>
      </c>
      <c r="I165" s="102">
        <v>1</v>
      </c>
      <c r="J165" s="167">
        <f>IFERROR(H165*VLOOKUP(A165, 'Advanced Parameters'!$B$7:$G$20, 6, FALSE)*VLOOKUP(A165, 'Growth Parameters'!$B$6:$H$19, 6, FALSE), 0)</f>
        <v>1</v>
      </c>
      <c r="K165" s="167">
        <f>IFERROR(IF('Advanced Parameters'!$C$5="n",'Raw Data'!I165*VLOOKUP(A165,'Advanced Parameters'!$B$7:$G$20,6,FALSE),J165*VLOOKUP(A165,'Advanced Parameters'!$B$7:$G$20,2,FALSE))*VLOOKUP(A165, 'Growth Parameters'!$B$6:$H$19, 6, FALSE), 0)</f>
        <v>1</v>
      </c>
      <c r="L165" s="167">
        <f t="shared" si="94"/>
        <v>0</v>
      </c>
      <c r="M165" s="168">
        <f>IFERROR(IF(G165="NA","NA",IF(G165&gt;'APC Parameters'!$K$6+VLOOKUP('Raw Data'!A165, 'APC Parameters'!$H$7:$L$20, 4, FALSE), 'APC Parameters'!$L$6+VLOOKUP('Raw Data'!A165, 'APC Parameters'!$H$7:$L$20, 5, FALSE), G165*('APC Parameters'!$J$6+VLOOKUP('Raw Data'!A165, 'APC Parameters'!$H$7:$L$20, 3, FALSE))+'APC Parameters'!$I$6+VLOOKUP('Raw Data'!A165, 'APC Parameters'!$H$7:$L$20, 2, FALSE))), 0)</f>
        <v>2238.0277999999998</v>
      </c>
      <c r="N165" s="168">
        <f t="shared" si="64"/>
        <v>2238.0277999999998</v>
      </c>
      <c r="O165" s="168">
        <f>IFERROR(IF(M165="NA",VLOOKUP(D165,'Internal Calculations'!$B$10:$C$11,2,FALSE), M165)*VLOOKUP(A165, 'Growth Parameters'!$B$6:$H$19, 7, FALSE), 0)</f>
        <v>2238.0277999999998</v>
      </c>
      <c r="P165" s="177">
        <f t="shared" si="65"/>
        <v>2238.0277999999998</v>
      </c>
      <c r="Q165" s="178">
        <f>IF('Funding Allocation Parameters'!$C$5="Basic Library Subsidy", MIN(O165*('Funding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MIN($O165*(VLOOKUP(CONCATENATE($A165, 'Funding Allocation Parameters'!$I$5), 'Library Subsidy Complex'!$C$2:$J$55, 2, FALSE)), VLOOKUP(CONCATENATE($A165, 'Funding Allocation Parameters'!$I$5), 'Library Subsidy Complex'!$C$2:$J$55, 4, FALSE)), 0)))))</f>
        <v>1189</v>
      </c>
      <c r="R165" s="178">
        <f>IF('Funding Allocation Parameters'!$C$5="Basic Library Subsidy", 0, IF('Funding Allocation Parameters'!$C$5="Grant funding",MIN(O165*('Funding Allocation Parameters'!$E$5), 'Funding Allocation Parameters'!$G$5), IF('Funding Allocation Parameters'!$C$5="Other author funding", 0, IF('Funding Allocation Parameters'!$C$5="Any discretionary funds (grants if available, other if no grants)", MIN(O165*('Funding Allocation Parameters'!$E$5), 'Funding Allocation Parameters'!$G$5), IF('Funding Allocation Parameters'!$C$5="Complex Library Subsidy", 0, 0)))))</f>
        <v>0</v>
      </c>
      <c r="S165" s="178">
        <f>IF('Funding Allocation Parameters'!$C$5="Basic Library Subsidy", 0, IF('Funding Allocation Parameters'!$C$5="Grant funding", 0, IF('Funding Allocation Parameters'!$C$5="Other author funding",  MIN(O165*('Funding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5" s="178">
        <f>IF('Funding Allocation Parameters'!$C$5="Basic Library Subsidy", MIN(O165*('Funding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MIN($O165*(VLOOKUP(CONCATENATE($A165, 'Funding Allocation Parameters'!$I$5), 'Library Subsidy Complex'!$C$2:$J$55, 6, FALSE)), VLOOKUP(CONCATENATE($A165, 'Funding Allocation Parameters'!$I$5), 'Library Subsidy Complex'!$C$2:$J$55, 8, FALSE)), 0)))))</f>
        <v>1189</v>
      </c>
      <c r="U165" s="178">
        <f>IF('Funding Allocation Parameters'!$C$5="Basic Library Subsidy", 0, IF('Funding Allocation Parameters'!$C$5="Grant funding", 0, IF('Funding Allocation Parameters'!$C$5="Other author funding",  MIN(O165*('Funding Allocation Parameters'!$E$5), 'Funding Allocation Parameters'!$G$5), IF('Funding Allocation Parameters'!$C$5="Any discretionary funds (grants if available, other if no grants)", MIN(O165*('Funding Allocation Parameters'!$E$5), 'Funding Allocation Parameters'!$G$5), IF('Funding Allocation Parameters'!$C$5="Complex Library Subsidy", 0, 0)))))</f>
        <v>0</v>
      </c>
      <c r="V165" s="177">
        <f t="shared" si="66"/>
        <v>1049.0277999999998</v>
      </c>
      <c r="W165" s="177">
        <f t="shared" si="67"/>
        <v>1049.0277999999998</v>
      </c>
      <c r="X165" s="179">
        <f>IF('Funding Allocation Parameters'!$C$6="Basic Library Subsidy", MIN(V165*'Funding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MIN(V165*VLOOKUP(CONCATENATE($A165, 'Funding Allocation Parameters'!$I$6), 'Library Subsidy Complex'!$C$2:$J$55, 2, FALSE), VLOOKUP(CONCATENATE($A165, 'Funding Allocation Parameters'!$I$6), 'Library Subsidy Complex'!$C$2:$J$55, 4, FALSE)), 0)))))</f>
        <v>0</v>
      </c>
      <c r="Y165" s="179">
        <f>IF('Funding Allocation Parameters'!$C$6="Basic Library Subsidy", 0, IF('Funding Allocation Parameters'!$C$6="Grant funding",MIN(V165*'Funding Allocation Parameters'!$E$6, 'Funding Allocation Parameters'!$G$6), IF('Funding Allocation Parameters'!$C$6="Other author funding", 0, IF('Funding Allocation Parameters'!$C$6="Any discretionary funds (grants if available, other if no grants)", MIN(V165*'Funding Allocation Parameters'!$E$6, 'Funding Allocation Parameters'!$G$6), IF('Funding Allocation Parameters'!$C$6="Complex Library Subsidy", 0, 0)))))</f>
        <v>1049.0277999999998</v>
      </c>
      <c r="Z165" s="179">
        <f>IF('Funding Allocation Parameters'!$C$6="Basic Library Subsidy", 0, IF('Funding Allocation Parameters'!$C$6="Grant funding", 0, IF('Funding Allocation Parameters'!$C$6="Other author funding",  MIN(V165*'Funding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5" s="179">
        <f>IF('Funding Allocation Parameters'!$C$6="Basic Library Subsidy", MIN(W165*'Funding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MIN(W165*VLOOKUP(CONCATENATE($A165, 'Funding Allocation Parameters'!$I$6), 'Library Subsidy Complex'!$C$2:$J$55, 6, FALSE), VLOOKUP(CONCATENATE($A165, 'Funding Allocation Parameters'!$I$6), 'Library Subsidy Complex'!$C$2:$J$55, 8, FALSE)), 0)))))</f>
        <v>0</v>
      </c>
      <c r="AB165" s="179">
        <f>IF('Funding Allocation Parameters'!$C$6="Basic Library Subsidy", 0, IF('Funding Allocation Parameters'!$C$6="Grant funding", 0, IF('Funding Allocation Parameters'!$C$6="Other author funding",  MIN(W165*'Funding Allocation Parameters'!$E$6, 'Funding Allocation Parameters'!$G$6), IF('Funding Allocation Parameters'!$C$6="Any discretionary funds (grants if available, other if no grants)", MIN(W165*'Funding Allocation Parameters'!$E$6, 'Funding Allocation Parameters'!$G$6), IF('Funding Allocation Parameters'!$C$6="Complex Library Subsidy", 0, 0)))))</f>
        <v>1049.0277999999998</v>
      </c>
      <c r="AC165" s="177">
        <f t="shared" si="68"/>
        <v>0</v>
      </c>
      <c r="AD165" s="177">
        <f t="shared" si="69"/>
        <v>0</v>
      </c>
      <c r="AE165" s="180">
        <f>IF('Funding Allocation Parameters'!$C$7="Basic Library Subsidy", MIN(AC165*'Funding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MIN(AC165*VLOOKUP(CONCATENATE($A165, 'Funding Allocation Parameters'!$I$7), 'Library Subsidy Complex'!$C$2:$J$55, 2, FALSE), VLOOKUP(CONCATENATE($A165, 'Funding Allocation Parameters'!$I$7), 'Library Subsidy Complex'!$C$2:$J$55, 4, FALSE)), 0)))))</f>
        <v>0</v>
      </c>
      <c r="AF165" s="180">
        <f>IF('Funding Allocation Parameters'!$C$7="Basic Library Subsidy", 0, IF('Funding Allocation Parameters'!$C$7="Grant funding",MIN(AC165*'Funding Allocation Parameters'!$E$7, 'Funding Allocation Parameters'!$G$7), IF('Funding Allocation Parameters'!$C$7="Other author funding", 0, IF('Funding Allocation Parameters'!$C$7="Any discretionary funds (grants if available, other if no grants)", MIN(AC165*'Funding Allocation Parameters'!$E$7, 'Funding Allocation Parameters'!$G$7), IF('Funding Allocation Parameters'!$C$7="Complex Library Subsidy", 0, 0)))))</f>
        <v>0</v>
      </c>
      <c r="AG165" s="180">
        <f>IF('Funding Allocation Parameters'!$C$7="Basic Library Subsidy", 0, IF('Funding Allocation Parameters'!$C$7="Grant funding", 0, IF('Funding Allocation Parameters'!$C$7="Other author funding",  MIN(AC165*'Funding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5" s="180">
        <f>IF('Funding Allocation Parameters'!$C$7="Basic Library Subsidy", MIN(AD165*'Funding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MIN(AD165*VLOOKUP(CONCATENATE($A165, 'Funding Allocation Parameters'!$I$7), 'Library Subsidy Complex'!$C$2:$J$55, 6, FALSE), VLOOKUP(CONCATENATE($A165, 'Funding Allocation Parameters'!$I$7), 'Library Subsidy Complex'!$C$2:$J$55, 8, FALSE)), 0)))))</f>
        <v>0</v>
      </c>
      <c r="AI165" s="180">
        <f>IF('Funding Allocation Parameters'!$C$7="Basic Library Subsidy", 0, IF('Funding Allocation Parameters'!$C$7="Grant funding", 0, IF('Funding Allocation Parameters'!$C$7="Other author funding",  MIN(AD165*'Funding Allocation Parameters'!$E$7, 'Funding Allocation Parameters'!$G$7), IF('Funding Allocation Parameters'!$C$7="Any discretionary funds (grants if available, other if no grants)", MIN(AD165*'Funding Allocation Parameters'!$E$7, 'Funding Allocation Parameters'!$G$7), IF('Funding Allocation Parameters'!$C$7="Complex Library Subsidy", 0, 0)))))</f>
        <v>0</v>
      </c>
      <c r="AJ165" s="177">
        <f t="shared" si="70"/>
        <v>0</v>
      </c>
      <c r="AK165" s="177">
        <f t="shared" si="71"/>
        <v>0</v>
      </c>
      <c r="AL165" s="181">
        <f>IF('Funding Allocation Parameters'!$C$8="Basic Library Subsidy", MIN(AJ165*'Funding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MIN(AJ165*VLOOKUP(CONCATENATE($A165, 'Funding Allocation Parameters'!$I$8), 'Library Subsidy Complex'!$C$2:$J$55, 2, FALSE), VLOOKUP(CONCATENATE($A165, 'Funding Allocation Parameters'!$I$8), 'Library Subsidy Complex'!$C$2:$J$55, 4, FALSE)), 0)))))</f>
        <v>0</v>
      </c>
      <c r="AM165" s="181">
        <f>IF('Funding Allocation Parameters'!$C$8="Basic Library Subsidy", 0, IF('Funding Allocation Parameters'!$C$8="Grant funding",MIN(AJ165*'Funding Allocation Parameters'!$E$8, 'Funding Allocation Parameters'!$G$8), IF('Funding Allocation Parameters'!$C$8="Other author funding", 0, IF('Funding Allocation Parameters'!$C$8="Any discretionary funds (grants if available, other if no grants)", MIN(AJ165*'Funding Allocation Parameters'!$E$8, 'Funding Allocation Parameters'!$G$8), IF('Funding Allocation Parameters'!$C$8="Complex Library Subsidy", 0, 0)))))</f>
        <v>0</v>
      </c>
      <c r="AN165" s="181">
        <f>IF('Funding Allocation Parameters'!$C$8="Basic Library Subsidy", 0, IF('Funding Allocation Parameters'!$C$8="Grant funding", 0, IF('Funding Allocation Parameters'!$C$8="Other author funding",  MIN(AJ165*'Funding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5" s="181">
        <f>IF('Funding Allocation Parameters'!$C$8="Basic Library Subsidy", MIN(AK165*'Funding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MIN(AK165*VLOOKUP(CONCATENATE($A165, 'Funding Allocation Parameters'!$I$8), 'Library Subsidy Complex'!$C$2:$J$55, 6, FALSE), VLOOKUP(CONCATENATE($A165, 'Funding Allocation Parameters'!$I$8), 'Library Subsidy Complex'!$C$2:$J$55, 8, FALSE)), 0)))))</f>
        <v>0</v>
      </c>
      <c r="AP165" s="181">
        <f>IF('Funding Allocation Parameters'!$C$8="Basic Library Subsidy", 0, IF('Funding Allocation Parameters'!$C$8="Grant funding", 0, IF('Funding Allocation Parameters'!$C$8="Other author funding",  MIN(AK165*'Funding Allocation Parameters'!$E$8, 'Funding Allocation Parameters'!$G$8), IF('Funding Allocation Parameters'!$C$8="Any discretionary funds (grants if available, other if no grants)", MIN(AK165*'Funding Allocation Parameters'!$E$8, 'Funding Allocation Parameters'!$G$8), IF('Funding Allocation Parameters'!$C$8="Complex Library Subsidy", 0, 0)))))</f>
        <v>0</v>
      </c>
      <c r="AQ165" s="177">
        <f t="shared" si="72"/>
        <v>0</v>
      </c>
      <c r="AR165" s="177">
        <f t="shared" si="73"/>
        <v>0</v>
      </c>
      <c r="AS165" s="182">
        <f t="shared" si="74"/>
        <v>1189</v>
      </c>
      <c r="AT165" s="182">
        <f t="shared" si="75"/>
        <v>1049.0277999999998</v>
      </c>
      <c r="AU165" s="182">
        <f t="shared" si="76"/>
        <v>0</v>
      </c>
      <c r="AV165" s="182">
        <f t="shared" si="77"/>
        <v>1189</v>
      </c>
      <c r="AW165" s="182">
        <f t="shared" si="78"/>
        <v>1049.0277999999998</v>
      </c>
      <c r="AX165" s="183">
        <f t="shared" si="79"/>
        <v>1189</v>
      </c>
      <c r="AY165" s="183">
        <f t="shared" si="80"/>
        <v>1049.0277999999998</v>
      </c>
      <c r="AZ165" s="183">
        <f t="shared" si="81"/>
        <v>0</v>
      </c>
      <c r="BA165" s="183">
        <f t="shared" si="82"/>
        <v>0</v>
      </c>
      <c r="BB165" s="183">
        <f t="shared" si="83"/>
        <v>0</v>
      </c>
      <c r="BC165" s="184">
        <f t="shared" si="84"/>
        <v>1189</v>
      </c>
      <c r="BD165" s="184">
        <f t="shared" si="85"/>
        <v>0</v>
      </c>
      <c r="BE165" s="184">
        <f t="shared" si="86"/>
        <v>1049.0277999999998</v>
      </c>
      <c r="BF165" s="184">
        <f t="shared" si="87"/>
        <v>0</v>
      </c>
      <c r="BG165" s="102">
        <f t="shared" si="88"/>
        <v>0</v>
      </c>
      <c r="BH165" s="102">
        <f t="shared" si="89"/>
        <v>0</v>
      </c>
      <c r="BI165" s="102">
        <f t="shared" si="90"/>
        <v>0</v>
      </c>
      <c r="BJ165" s="102">
        <f t="shared" si="91"/>
        <v>1</v>
      </c>
      <c r="BK165" s="102">
        <f t="shared" si="92"/>
        <v>0</v>
      </c>
      <c r="BL165" s="102">
        <f t="shared" si="93"/>
        <v>0</v>
      </c>
      <c r="BN165" s="102"/>
    </row>
    <row r="166" spans="1:66" x14ac:dyDescent="0.25">
      <c r="A166" s="102" t="s">
        <v>16</v>
      </c>
      <c r="B166" s="102" t="s">
        <v>8</v>
      </c>
      <c r="C166" s="102" t="s">
        <v>8</v>
      </c>
      <c r="D166" s="102" t="s">
        <v>27</v>
      </c>
      <c r="E166" s="102" t="s">
        <v>418</v>
      </c>
      <c r="F166" s="102" t="s">
        <v>419</v>
      </c>
      <c r="G166" s="102">
        <v>0.88800000000000001</v>
      </c>
      <c r="H166" s="102">
        <v>1</v>
      </c>
      <c r="I166" s="102">
        <v>1</v>
      </c>
      <c r="J166" s="167">
        <f>IFERROR(H166*VLOOKUP(A166, 'Advanced Parameters'!$B$7:$G$20, 6, FALSE)*VLOOKUP(A166, 'Growth Parameters'!$B$6:$H$19, 6, FALSE), 0)</f>
        <v>1</v>
      </c>
      <c r="K166" s="167">
        <f>IFERROR(IF('Advanced Parameters'!$C$5="n",'Raw Data'!I166*VLOOKUP(A166,'Advanced Parameters'!$B$7:$G$20,6,FALSE),J166*VLOOKUP(A166,'Advanced Parameters'!$B$7:$G$20,2,FALSE))*VLOOKUP(A166, 'Growth Parameters'!$B$6:$H$19, 6, FALSE), 0)</f>
        <v>1</v>
      </c>
      <c r="L166" s="167">
        <f t="shared" si="94"/>
        <v>0</v>
      </c>
      <c r="M166" s="168">
        <f>IFERROR(IF(G166="NA","NA",IF(G166&gt;'APC Parameters'!$K$6+VLOOKUP('Raw Data'!A166, 'APC Parameters'!$H$7:$L$20, 4, FALSE), 'APC Parameters'!$L$6+VLOOKUP('Raw Data'!A166, 'APC Parameters'!$H$7:$L$20, 5, FALSE), G166*('APC Parameters'!$J$6+VLOOKUP('Raw Data'!A166, 'APC Parameters'!$H$7:$L$20, 3, FALSE))+'APC Parameters'!$I$6+VLOOKUP('Raw Data'!A166, 'APC Parameters'!$H$7:$L$20, 2, FALSE))), 0)</f>
        <v>1777.6271999999999</v>
      </c>
      <c r="N166" s="168">
        <f t="shared" si="64"/>
        <v>1777.6271999999999</v>
      </c>
      <c r="O166" s="168">
        <f>IFERROR(IF(M166="NA",VLOOKUP(D166,'Internal Calculations'!$B$10:$C$11,2,FALSE), M166)*VLOOKUP(A166, 'Growth Parameters'!$B$6:$H$19, 7, FALSE), 0)</f>
        <v>1777.6271999999999</v>
      </c>
      <c r="P166" s="177">
        <f t="shared" si="65"/>
        <v>1777.6271999999999</v>
      </c>
      <c r="Q166" s="178">
        <f>IF('Funding Allocation Parameters'!$C$5="Basic Library Subsidy", MIN(O166*('Funding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MIN($O166*(VLOOKUP(CONCATENATE($A166, 'Funding Allocation Parameters'!$I$5), 'Library Subsidy Complex'!$C$2:$J$55, 2, FALSE)), VLOOKUP(CONCATENATE($A166, 'Funding Allocation Parameters'!$I$5), 'Library Subsidy Complex'!$C$2:$J$55, 4, FALSE)), 0)))))</f>
        <v>1189</v>
      </c>
      <c r="R166" s="178">
        <f>IF('Funding Allocation Parameters'!$C$5="Basic Library Subsidy", 0, IF('Funding Allocation Parameters'!$C$5="Grant funding",MIN(O166*('Funding Allocation Parameters'!$E$5), 'Funding Allocation Parameters'!$G$5), IF('Funding Allocation Parameters'!$C$5="Other author funding", 0, IF('Funding Allocation Parameters'!$C$5="Any discretionary funds (grants if available, other if no grants)", MIN(O166*('Funding Allocation Parameters'!$E$5), 'Funding Allocation Parameters'!$G$5), IF('Funding Allocation Parameters'!$C$5="Complex Library Subsidy", 0, 0)))))</f>
        <v>0</v>
      </c>
      <c r="S166" s="178">
        <f>IF('Funding Allocation Parameters'!$C$5="Basic Library Subsidy", 0, IF('Funding Allocation Parameters'!$C$5="Grant funding", 0, IF('Funding Allocation Parameters'!$C$5="Other author funding",  MIN(O166*('Funding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6" s="178">
        <f>IF('Funding Allocation Parameters'!$C$5="Basic Library Subsidy", MIN(O166*('Funding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MIN($O166*(VLOOKUP(CONCATENATE($A166, 'Funding Allocation Parameters'!$I$5), 'Library Subsidy Complex'!$C$2:$J$55, 6, FALSE)), VLOOKUP(CONCATENATE($A166, 'Funding Allocation Parameters'!$I$5), 'Library Subsidy Complex'!$C$2:$J$55, 8, FALSE)), 0)))))</f>
        <v>1189</v>
      </c>
      <c r="U166" s="178">
        <f>IF('Funding Allocation Parameters'!$C$5="Basic Library Subsidy", 0, IF('Funding Allocation Parameters'!$C$5="Grant funding", 0, IF('Funding Allocation Parameters'!$C$5="Other author funding",  MIN(O166*('Funding Allocation Parameters'!$E$5), 'Funding Allocation Parameters'!$G$5), IF('Funding Allocation Parameters'!$C$5="Any discretionary funds (grants if available, other if no grants)", MIN(O166*('Funding Allocation Parameters'!$E$5), 'Funding Allocation Parameters'!$G$5), IF('Funding Allocation Parameters'!$C$5="Complex Library Subsidy", 0, 0)))))</f>
        <v>0</v>
      </c>
      <c r="V166" s="177">
        <f t="shared" si="66"/>
        <v>588.6271999999999</v>
      </c>
      <c r="W166" s="177">
        <f t="shared" si="67"/>
        <v>588.6271999999999</v>
      </c>
      <c r="X166" s="179">
        <f>IF('Funding Allocation Parameters'!$C$6="Basic Library Subsidy", MIN(V166*'Funding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MIN(V166*VLOOKUP(CONCATENATE($A166, 'Funding Allocation Parameters'!$I$6), 'Library Subsidy Complex'!$C$2:$J$55, 2, FALSE), VLOOKUP(CONCATENATE($A166, 'Funding Allocation Parameters'!$I$6), 'Library Subsidy Complex'!$C$2:$J$55, 4, FALSE)), 0)))))</f>
        <v>0</v>
      </c>
      <c r="Y166" s="179">
        <f>IF('Funding Allocation Parameters'!$C$6="Basic Library Subsidy", 0, IF('Funding Allocation Parameters'!$C$6="Grant funding",MIN(V166*'Funding Allocation Parameters'!$E$6, 'Funding Allocation Parameters'!$G$6), IF('Funding Allocation Parameters'!$C$6="Other author funding", 0, IF('Funding Allocation Parameters'!$C$6="Any discretionary funds (grants if available, other if no grants)", MIN(V166*'Funding Allocation Parameters'!$E$6, 'Funding Allocation Parameters'!$G$6), IF('Funding Allocation Parameters'!$C$6="Complex Library Subsidy", 0, 0)))))</f>
        <v>588.6271999999999</v>
      </c>
      <c r="Z166" s="179">
        <f>IF('Funding Allocation Parameters'!$C$6="Basic Library Subsidy", 0, IF('Funding Allocation Parameters'!$C$6="Grant funding", 0, IF('Funding Allocation Parameters'!$C$6="Other author funding",  MIN(V166*'Funding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6" s="179">
        <f>IF('Funding Allocation Parameters'!$C$6="Basic Library Subsidy", MIN(W166*'Funding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MIN(W166*VLOOKUP(CONCATENATE($A166, 'Funding Allocation Parameters'!$I$6), 'Library Subsidy Complex'!$C$2:$J$55, 6, FALSE), VLOOKUP(CONCATENATE($A166, 'Funding Allocation Parameters'!$I$6), 'Library Subsidy Complex'!$C$2:$J$55, 8, FALSE)), 0)))))</f>
        <v>0</v>
      </c>
      <c r="AB166" s="179">
        <f>IF('Funding Allocation Parameters'!$C$6="Basic Library Subsidy", 0, IF('Funding Allocation Parameters'!$C$6="Grant funding", 0, IF('Funding Allocation Parameters'!$C$6="Other author funding",  MIN(W166*'Funding Allocation Parameters'!$E$6, 'Funding Allocation Parameters'!$G$6), IF('Funding Allocation Parameters'!$C$6="Any discretionary funds (grants if available, other if no grants)", MIN(W166*'Funding Allocation Parameters'!$E$6, 'Funding Allocation Parameters'!$G$6), IF('Funding Allocation Parameters'!$C$6="Complex Library Subsidy", 0, 0)))))</f>
        <v>588.6271999999999</v>
      </c>
      <c r="AC166" s="177">
        <f t="shared" si="68"/>
        <v>0</v>
      </c>
      <c r="AD166" s="177">
        <f t="shared" si="69"/>
        <v>0</v>
      </c>
      <c r="AE166" s="180">
        <f>IF('Funding Allocation Parameters'!$C$7="Basic Library Subsidy", MIN(AC166*'Funding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MIN(AC166*VLOOKUP(CONCATENATE($A166, 'Funding Allocation Parameters'!$I$7), 'Library Subsidy Complex'!$C$2:$J$55, 2, FALSE), VLOOKUP(CONCATENATE($A166, 'Funding Allocation Parameters'!$I$7), 'Library Subsidy Complex'!$C$2:$J$55, 4, FALSE)), 0)))))</f>
        <v>0</v>
      </c>
      <c r="AF166" s="180">
        <f>IF('Funding Allocation Parameters'!$C$7="Basic Library Subsidy", 0, IF('Funding Allocation Parameters'!$C$7="Grant funding",MIN(AC166*'Funding Allocation Parameters'!$E$7, 'Funding Allocation Parameters'!$G$7), IF('Funding Allocation Parameters'!$C$7="Other author funding", 0, IF('Funding Allocation Parameters'!$C$7="Any discretionary funds (grants if available, other if no grants)", MIN(AC166*'Funding Allocation Parameters'!$E$7, 'Funding Allocation Parameters'!$G$7), IF('Funding Allocation Parameters'!$C$7="Complex Library Subsidy", 0, 0)))))</f>
        <v>0</v>
      </c>
      <c r="AG166" s="180">
        <f>IF('Funding Allocation Parameters'!$C$7="Basic Library Subsidy", 0, IF('Funding Allocation Parameters'!$C$7="Grant funding", 0, IF('Funding Allocation Parameters'!$C$7="Other author funding",  MIN(AC166*'Funding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6" s="180">
        <f>IF('Funding Allocation Parameters'!$C$7="Basic Library Subsidy", MIN(AD166*'Funding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MIN(AD166*VLOOKUP(CONCATENATE($A166, 'Funding Allocation Parameters'!$I$7), 'Library Subsidy Complex'!$C$2:$J$55, 6, FALSE), VLOOKUP(CONCATENATE($A166, 'Funding Allocation Parameters'!$I$7), 'Library Subsidy Complex'!$C$2:$J$55, 8, FALSE)), 0)))))</f>
        <v>0</v>
      </c>
      <c r="AI166" s="180">
        <f>IF('Funding Allocation Parameters'!$C$7="Basic Library Subsidy", 0, IF('Funding Allocation Parameters'!$C$7="Grant funding", 0, IF('Funding Allocation Parameters'!$C$7="Other author funding",  MIN(AD166*'Funding Allocation Parameters'!$E$7, 'Funding Allocation Parameters'!$G$7), IF('Funding Allocation Parameters'!$C$7="Any discretionary funds (grants if available, other if no grants)", MIN(AD166*'Funding Allocation Parameters'!$E$7, 'Funding Allocation Parameters'!$G$7), IF('Funding Allocation Parameters'!$C$7="Complex Library Subsidy", 0, 0)))))</f>
        <v>0</v>
      </c>
      <c r="AJ166" s="177">
        <f t="shared" si="70"/>
        <v>0</v>
      </c>
      <c r="AK166" s="177">
        <f t="shared" si="71"/>
        <v>0</v>
      </c>
      <c r="AL166" s="181">
        <f>IF('Funding Allocation Parameters'!$C$8="Basic Library Subsidy", MIN(AJ166*'Funding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MIN(AJ166*VLOOKUP(CONCATENATE($A166, 'Funding Allocation Parameters'!$I$8), 'Library Subsidy Complex'!$C$2:$J$55, 2, FALSE), VLOOKUP(CONCATENATE($A166, 'Funding Allocation Parameters'!$I$8), 'Library Subsidy Complex'!$C$2:$J$55, 4, FALSE)), 0)))))</f>
        <v>0</v>
      </c>
      <c r="AM166" s="181">
        <f>IF('Funding Allocation Parameters'!$C$8="Basic Library Subsidy", 0, IF('Funding Allocation Parameters'!$C$8="Grant funding",MIN(AJ166*'Funding Allocation Parameters'!$E$8, 'Funding Allocation Parameters'!$G$8), IF('Funding Allocation Parameters'!$C$8="Other author funding", 0, IF('Funding Allocation Parameters'!$C$8="Any discretionary funds (grants if available, other if no grants)", MIN(AJ166*'Funding Allocation Parameters'!$E$8, 'Funding Allocation Parameters'!$G$8), IF('Funding Allocation Parameters'!$C$8="Complex Library Subsidy", 0, 0)))))</f>
        <v>0</v>
      </c>
      <c r="AN166" s="181">
        <f>IF('Funding Allocation Parameters'!$C$8="Basic Library Subsidy", 0, IF('Funding Allocation Parameters'!$C$8="Grant funding", 0, IF('Funding Allocation Parameters'!$C$8="Other author funding",  MIN(AJ166*'Funding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6" s="181">
        <f>IF('Funding Allocation Parameters'!$C$8="Basic Library Subsidy", MIN(AK166*'Funding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MIN(AK166*VLOOKUP(CONCATENATE($A166, 'Funding Allocation Parameters'!$I$8), 'Library Subsidy Complex'!$C$2:$J$55, 6, FALSE), VLOOKUP(CONCATENATE($A166, 'Funding Allocation Parameters'!$I$8), 'Library Subsidy Complex'!$C$2:$J$55, 8, FALSE)), 0)))))</f>
        <v>0</v>
      </c>
      <c r="AP166" s="181">
        <f>IF('Funding Allocation Parameters'!$C$8="Basic Library Subsidy", 0, IF('Funding Allocation Parameters'!$C$8="Grant funding", 0, IF('Funding Allocation Parameters'!$C$8="Other author funding",  MIN(AK166*'Funding Allocation Parameters'!$E$8, 'Funding Allocation Parameters'!$G$8), IF('Funding Allocation Parameters'!$C$8="Any discretionary funds (grants if available, other if no grants)", MIN(AK166*'Funding Allocation Parameters'!$E$8, 'Funding Allocation Parameters'!$G$8), IF('Funding Allocation Parameters'!$C$8="Complex Library Subsidy", 0, 0)))))</f>
        <v>0</v>
      </c>
      <c r="AQ166" s="177">
        <f t="shared" si="72"/>
        <v>0</v>
      </c>
      <c r="AR166" s="177">
        <f t="shared" si="73"/>
        <v>0</v>
      </c>
      <c r="AS166" s="182">
        <f t="shared" si="74"/>
        <v>1189</v>
      </c>
      <c r="AT166" s="182">
        <f t="shared" si="75"/>
        <v>588.6271999999999</v>
      </c>
      <c r="AU166" s="182">
        <f t="shared" si="76"/>
        <v>0</v>
      </c>
      <c r="AV166" s="182">
        <f t="shared" si="77"/>
        <v>1189</v>
      </c>
      <c r="AW166" s="182">
        <f t="shared" si="78"/>
        <v>588.6271999999999</v>
      </c>
      <c r="AX166" s="183">
        <f t="shared" si="79"/>
        <v>1189</v>
      </c>
      <c r="AY166" s="183">
        <f t="shared" si="80"/>
        <v>588.6271999999999</v>
      </c>
      <c r="AZ166" s="183">
        <f t="shared" si="81"/>
        <v>0</v>
      </c>
      <c r="BA166" s="183">
        <f t="shared" si="82"/>
        <v>0</v>
      </c>
      <c r="BB166" s="183">
        <f t="shared" si="83"/>
        <v>0</v>
      </c>
      <c r="BC166" s="184">
        <f t="shared" si="84"/>
        <v>1189</v>
      </c>
      <c r="BD166" s="184">
        <f t="shared" si="85"/>
        <v>0</v>
      </c>
      <c r="BE166" s="184">
        <f t="shared" si="86"/>
        <v>588.6271999999999</v>
      </c>
      <c r="BF166" s="184">
        <f t="shared" si="87"/>
        <v>0</v>
      </c>
      <c r="BG166" s="102">
        <f t="shared" si="88"/>
        <v>0</v>
      </c>
      <c r="BH166" s="102">
        <f t="shared" si="89"/>
        <v>0</v>
      </c>
      <c r="BI166" s="102">
        <f t="shared" si="90"/>
        <v>0</v>
      </c>
      <c r="BJ166" s="102">
        <f t="shared" si="91"/>
        <v>1</v>
      </c>
      <c r="BK166" s="102">
        <f t="shared" si="92"/>
        <v>0</v>
      </c>
      <c r="BL166" s="102">
        <f t="shared" si="93"/>
        <v>0</v>
      </c>
      <c r="BN166" s="102"/>
    </row>
    <row r="167" spans="1:66" x14ac:dyDescent="0.25">
      <c r="A167" s="102" t="s">
        <v>13</v>
      </c>
      <c r="B167" s="102" t="s">
        <v>8</v>
      </c>
      <c r="C167" s="102" t="s">
        <v>8</v>
      </c>
      <c r="D167" s="102" t="s">
        <v>27</v>
      </c>
      <c r="E167" s="102" t="s">
        <v>420</v>
      </c>
      <c r="F167" s="102" t="s">
        <v>421</v>
      </c>
      <c r="G167" s="102">
        <v>0.39400000000000002</v>
      </c>
      <c r="H167" s="102">
        <v>1</v>
      </c>
      <c r="I167" s="102">
        <v>1</v>
      </c>
      <c r="J167" s="167">
        <f>IFERROR(H167*VLOOKUP(A167, 'Advanced Parameters'!$B$7:$G$20, 6, FALSE)*VLOOKUP(A167, 'Growth Parameters'!$B$6:$H$19, 6, FALSE), 0)</f>
        <v>1</v>
      </c>
      <c r="K167" s="167">
        <f>IFERROR(IF('Advanced Parameters'!$C$5="n",'Raw Data'!I167*VLOOKUP(A167,'Advanced Parameters'!$B$7:$G$20,6,FALSE),J167*VLOOKUP(A167,'Advanced Parameters'!$B$7:$G$20,2,FALSE))*VLOOKUP(A167, 'Growth Parameters'!$B$6:$H$19, 6, FALSE), 0)</f>
        <v>1</v>
      </c>
      <c r="L167" s="167">
        <f t="shared" si="94"/>
        <v>0</v>
      </c>
      <c r="M167" s="168">
        <f>IFERROR(IF(G167="NA","NA",IF(G167&gt;'APC Parameters'!$K$6+VLOOKUP('Raw Data'!A167, 'APC Parameters'!$H$7:$L$20, 4, FALSE), 'APC Parameters'!$L$6+VLOOKUP('Raw Data'!A167, 'APC Parameters'!$H$7:$L$20, 5, FALSE), G167*('APC Parameters'!$J$6+VLOOKUP('Raw Data'!A167, 'APC Parameters'!$H$7:$L$20, 3, FALSE))+'APC Parameters'!$I$6+VLOOKUP('Raw Data'!A167, 'APC Parameters'!$H$7:$L$20, 2, FALSE))), 0)</f>
        <v>1427.1836000000001</v>
      </c>
      <c r="N167" s="168">
        <f t="shared" si="64"/>
        <v>1427.1836000000001</v>
      </c>
      <c r="O167" s="168">
        <f>IFERROR(IF(M167="NA",VLOOKUP(D167,'Internal Calculations'!$B$10:$C$11,2,FALSE), M167)*VLOOKUP(A167, 'Growth Parameters'!$B$6:$H$19, 7, FALSE), 0)</f>
        <v>1427.1836000000001</v>
      </c>
      <c r="P167" s="177">
        <f t="shared" si="65"/>
        <v>1427.1836000000001</v>
      </c>
      <c r="Q167" s="178">
        <f>IF('Funding Allocation Parameters'!$C$5="Basic Library Subsidy", MIN(O167*('Funding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MIN($O167*(VLOOKUP(CONCATENATE($A167, 'Funding Allocation Parameters'!$I$5), 'Library Subsidy Complex'!$C$2:$J$55, 2, FALSE)), VLOOKUP(CONCATENATE($A167, 'Funding Allocation Parameters'!$I$5), 'Library Subsidy Complex'!$C$2:$J$55, 4, FALSE)), 0)))))</f>
        <v>1189</v>
      </c>
      <c r="R167" s="178">
        <f>IF('Funding Allocation Parameters'!$C$5="Basic Library Subsidy", 0, IF('Funding Allocation Parameters'!$C$5="Grant funding",MIN(O167*('Funding Allocation Parameters'!$E$5), 'Funding Allocation Parameters'!$G$5), IF('Funding Allocation Parameters'!$C$5="Other author funding", 0, IF('Funding Allocation Parameters'!$C$5="Any discretionary funds (grants if available, other if no grants)", MIN(O167*('Funding Allocation Parameters'!$E$5), 'Funding Allocation Parameters'!$G$5), IF('Funding Allocation Parameters'!$C$5="Complex Library Subsidy", 0, 0)))))</f>
        <v>0</v>
      </c>
      <c r="S167" s="178">
        <f>IF('Funding Allocation Parameters'!$C$5="Basic Library Subsidy", 0, IF('Funding Allocation Parameters'!$C$5="Grant funding", 0, IF('Funding Allocation Parameters'!$C$5="Other author funding",  MIN(O167*('Funding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7" s="178">
        <f>IF('Funding Allocation Parameters'!$C$5="Basic Library Subsidy", MIN(O167*('Funding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MIN($O167*(VLOOKUP(CONCATENATE($A167, 'Funding Allocation Parameters'!$I$5), 'Library Subsidy Complex'!$C$2:$J$55, 6, FALSE)), VLOOKUP(CONCATENATE($A167, 'Funding Allocation Parameters'!$I$5), 'Library Subsidy Complex'!$C$2:$J$55, 8, FALSE)), 0)))))</f>
        <v>1189</v>
      </c>
      <c r="U167" s="178">
        <f>IF('Funding Allocation Parameters'!$C$5="Basic Library Subsidy", 0, IF('Funding Allocation Parameters'!$C$5="Grant funding", 0, IF('Funding Allocation Parameters'!$C$5="Other author funding",  MIN(O167*('Funding Allocation Parameters'!$E$5), 'Funding Allocation Parameters'!$G$5), IF('Funding Allocation Parameters'!$C$5="Any discretionary funds (grants if available, other if no grants)", MIN(O167*('Funding Allocation Parameters'!$E$5), 'Funding Allocation Parameters'!$G$5), IF('Funding Allocation Parameters'!$C$5="Complex Library Subsidy", 0, 0)))))</f>
        <v>0</v>
      </c>
      <c r="V167" s="177">
        <f t="shared" si="66"/>
        <v>238.18360000000007</v>
      </c>
      <c r="W167" s="177">
        <f t="shared" si="67"/>
        <v>238.18360000000007</v>
      </c>
      <c r="X167" s="179">
        <f>IF('Funding Allocation Parameters'!$C$6="Basic Library Subsidy", MIN(V167*'Funding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MIN(V167*VLOOKUP(CONCATENATE($A167, 'Funding Allocation Parameters'!$I$6), 'Library Subsidy Complex'!$C$2:$J$55, 2, FALSE), VLOOKUP(CONCATENATE($A167, 'Funding Allocation Parameters'!$I$6), 'Library Subsidy Complex'!$C$2:$J$55, 4, FALSE)), 0)))))</f>
        <v>0</v>
      </c>
      <c r="Y167" s="179">
        <f>IF('Funding Allocation Parameters'!$C$6="Basic Library Subsidy", 0, IF('Funding Allocation Parameters'!$C$6="Grant funding",MIN(V167*'Funding Allocation Parameters'!$E$6, 'Funding Allocation Parameters'!$G$6), IF('Funding Allocation Parameters'!$C$6="Other author funding", 0, IF('Funding Allocation Parameters'!$C$6="Any discretionary funds (grants if available, other if no grants)", MIN(V167*'Funding Allocation Parameters'!$E$6, 'Funding Allocation Parameters'!$G$6), IF('Funding Allocation Parameters'!$C$6="Complex Library Subsidy", 0, 0)))))</f>
        <v>238.18360000000007</v>
      </c>
      <c r="Z167" s="179">
        <f>IF('Funding Allocation Parameters'!$C$6="Basic Library Subsidy", 0, IF('Funding Allocation Parameters'!$C$6="Grant funding", 0, IF('Funding Allocation Parameters'!$C$6="Other author funding",  MIN(V167*'Funding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7" s="179">
        <f>IF('Funding Allocation Parameters'!$C$6="Basic Library Subsidy", MIN(W167*'Funding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MIN(W167*VLOOKUP(CONCATENATE($A167, 'Funding Allocation Parameters'!$I$6), 'Library Subsidy Complex'!$C$2:$J$55, 6, FALSE), VLOOKUP(CONCATENATE($A167, 'Funding Allocation Parameters'!$I$6), 'Library Subsidy Complex'!$C$2:$J$55, 8, FALSE)), 0)))))</f>
        <v>0</v>
      </c>
      <c r="AB167" s="179">
        <f>IF('Funding Allocation Parameters'!$C$6="Basic Library Subsidy", 0, IF('Funding Allocation Parameters'!$C$6="Grant funding", 0, IF('Funding Allocation Parameters'!$C$6="Other author funding",  MIN(W167*'Funding Allocation Parameters'!$E$6, 'Funding Allocation Parameters'!$G$6), IF('Funding Allocation Parameters'!$C$6="Any discretionary funds (grants if available, other if no grants)", MIN(W167*'Funding Allocation Parameters'!$E$6, 'Funding Allocation Parameters'!$G$6), IF('Funding Allocation Parameters'!$C$6="Complex Library Subsidy", 0, 0)))))</f>
        <v>238.18360000000007</v>
      </c>
      <c r="AC167" s="177">
        <f t="shared" si="68"/>
        <v>0</v>
      </c>
      <c r="AD167" s="177">
        <f t="shared" si="69"/>
        <v>0</v>
      </c>
      <c r="AE167" s="180">
        <f>IF('Funding Allocation Parameters'!$C$7="Basic Library Subsidy", MIN(AC167*'Funding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MIN(AC167*VLOOKUP(CONCATENATE($A167, 'Funding Allocation Parameters'!$I$7), 'Library Subsidy Complex'!$C$2:$J$55, 2, FALSE), VLOOKUP(CONCATENATE($A167, 'Funding Allocation Parameters'!$I$7), 'Library Subsidy Complex'!$C$2:$J$55, 4, FALSE)), 0)))))</f>
        <v>0</v>
      </c>
      <c r="AF167" s="180">
        <f>IF('Funding Allocation Parameters'!$C$7="Basic Library Subsidy", 0, IF('Funding Allocation Parameters'!$C$7="Grant funding",MIN(AC167*'Funding Allocation Parameters'!$E$7, 'Funding Allocation Parameters'!$G$7), IF('Funding Allocation Parameters'!$C$7="Other author funding", 0, IF('Funding Allocation Parameters'!$C$7="Any discretionary funds (grants if available, other if no grants)", MIN(AC167*'Funding Allocation Parameters'!$E$7, 'Funding Allocation Parameters'!$G$7), IF('Funding Allocation Parameters'!$C$7="Complex Library Subsidy", 0, 0)))))</f>
        <v>0</v>
      </c>
      <c r="AG167" s="180">
        <f>IF('Funding Allocation Parameters'!$C$7="Basic Library Subsidy", 0, IF('Funding Allocation Parameters'!$C$7="Grant funding", 0, IF('Funding Allocation Parameters'!$C$7="Other author funding",  MIN(AC167*'Funding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7" s="180">
        <f>IF('Funding Allocation Parameters'!$C$7="Basic Library Subsidy", MIN(AD167*'Funding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MIN(AD167*VLOOKUP(CONCATENATE($A167, 'Funding Allocation Parameters'!$I$7), 'Library Subsidy Complex'!$C$2:$J$55, 6, FALSE), VLOOKUP(CONCATENATE($A167, 'Funding Allocation Parameters'!$I$7), 'Library Subsidy Complex'!$C$2:$J$55, 8, FALSE)), 0)))))</f>
        <v>0</v>
      </c>
      <c r="AI167" s="180">
        <f>IF('Funding Allocation Parameters'!$C$7="Basic Library Subsidy", 0, IF('Funding Allocation Parameters'!$C$7="Grant funding", 0, IF('Funding Allocation Parameters'!$C$7="Other author funding",  MIN(AD167*'Funding Allocation Parameters'!$E$7, 'Funding Allocation Parameters'!$G$7), IF('Funding Allocation Parameters'!$C$7="Any discretionary funds (grants if available, other if no grants)", MIN(AD167*'Funding Allocation Parameters'!$E$7, 'Funding Allocation Parameters'!$G$7), IF('Funding Allocation Parameters'!$C$7="Complex Library Subsidy", 0, 0)))))</f>
        <v>0</v>
      </c>
      <c r="AJ167" s="177">
        <f t="shared" si="70"/>
        <v>0</v>
      </c>
      <c r="AK167" s="177">
        <f t="shared" si="71"/>
        <v>0</v>
      </c>
      <c r="AL167" s="181">
        <f>IF('Funding Allocation Parameters'!$C$8="Basic Library Subsidy", MIN(AJ167*'Funding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MIN(AJ167*VLOOKUP(CONCATENATE($A167, 'Funding Allocation Parameters'!$I$8), 'Library Subsidy Complex'!$C$2:$J$55, 2, FALSE), VLOOKUP(CONCATENATE($A167, 'Funding Allocation Parameters'!$I$8), 'Library Subsidy Complex'!$C$2:$J$55, 4, FALSE)), 0)))))</f>
        <v>0</v>
      </c>
      <c r="AM167" s="181">
        <f>IF('Funding Allocation Parameters'!$C$8="Basic Library Subsidy", 0, IF('Funding Allocation Parameters'!$C$8="Grant funding",MIN(AJ167*'Funding Allocation Parameters'!$E$8, 'Funding Allocation Parameters'!$G$8), IF('Funding Allocation Parameters'!$C$8="Other author funding", 0, IF('Funding Allocation Parameters'!$C$8="Any discretionary funds (grants if available, other if no grants)", MIN(AJ167*'Funding Allocation Parameters'!$E$8, 'Funding Allocation Parameters'!$G$8), IF('Funding Allocation Parameters'!$C$8="Complex Library Subsidy", 0, 0)))))</f>
        <v>0</v>
      </c>
      <c r="AN167" s="181">
        <f>IF('Funding Allocation Parameters'!$C$8="Basic Library Subsidy", 0, IF('Funding Allocation Parameters'!$C$8="Grant funding", 0, IF('Funding Allocation Parameters'!$C$8="Other author funding",  MIN(AJ167*'Funding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7" s="181">
        <f>IF('Funding Allocation Parameters'!$C$8="Basic Library Subsidy", MIN(AK167*'Funding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MIN(AK167*VLOOKUP(CONCATENATE($A167, 'Funding Allocation Parameters'!$I$8), 'Library Subsidy Complex'!$C$2:$J$55, 6, FALSE), VLOOKUP(CONCATENATE($A167, 'Funding Allocation Parameters'!$I$8), 'Library Subsidy Complex'!$C$2:$J$55, 8, FALSE)), 0)))))</f>
        <v>0</v>
      </c>
      <c r="AP167" s="181">
        <f>IF('Funding Allocation Parameters'!$C$8="Basic Library Subsidy", 0, IF('Funding Allocation Parameters'!$C$8="Grant funding", 0, IF('Funding Allocation Parameters'!$C$8="Other author funding",  MIN(AK167*'Funding Allocation Parameters'!$E$8, 'Funding Allocation Parameters'!$G$8), IF('Funding Allocation Parameters'!$C$8="Any discretionary funds (grants if available, other if no grants)", MIN(AK167*'Funding Allocation Parameters'!$E$8, 'Funding Allocation Parameters'!$G$8), IF('Funding Allocation Parameters'!$C$8="Complex Library Subsidy", 0, 0)))))</f>
        <v>0</v>
      </c>
      <c r="AQ167" s="177">
        <f t="shared" si="72"/>
        <v>0</v>
      </c>
      <c r="AR167" s="177">
        <f t="shared" si="73"/>
        <v>0</v>
      </c>
      <c r="AS167" s="182">
        <f t="shared" si="74"/>
        <v>1189</v>
      </c>
      <c r="AT167" s="182">
        <f t="shared" si="75"/>
        <v>238.18360000000007</v>
      </c>
      <c r="AU167" s="182">
        <f t="shared" si="76"/>
        <v>0</v>
      </c>
      <c r="AV167" s="182">
        <f t="shared" si="77"/>
        <v>1189</v>
      </c>
      <c r="AW167" s="182">
        <f t="shared" si="78"/>
        <v>238.18360000000007</v>
      </c>
      <c r="AX167" s="183">
        <f t="shared" si="79"/>
        <v>1189</v>
      </c>
      <c r="AY167" s="183">
        <f t="shared" si="80"/>
        <v>238.18360000000007</v>
      </c>
      <c r="AZ167" s="183">
        <f t="shared" si="81"/>
        <v>0</v>
      </c>
      <c r="BA167" s="183">
        <f t="shared" si="82"/>
        <v>0</v>
      </c>
      <c r="BB167" s="183">
        <f t="shared" si="83"/>
        <v>0</v>
      </c>
      <c r="BC167" s="184">
        <f t="shared" si="84"/>
        <v>1189</v>
      </c>
      <c r="BD167" s="184">
        <f t="shared" si="85"/>
        <v>0</v>
      </c>
      <c r="BE167" s="184">
        <f t="shared" si="86"/>
        <v>238.18360000000007</v>
      </c>
      <c r="BF167" s="184">
        <f t="shared" si="87"/>
        <v>0</v>
      </c>
      <c r="BG167" s="102">
        <f t="shared" si="88"/>
        <v>0</v>
      </c>
      <c r="BH167" s="102">
        <f t="shared" si="89"/>
        <v>0</v>
      </c>
      <c r="BI167" s="102">
        <f t="shared" si="90"/>
        <v>0</v>
      </c>
      <c r="BJ167" s="102">
        <f t="shared" si="91"/>
        <v>1</v>
      </c>
      <c r="BK167" s="102">
        <f t="shared" si="92"/>
        <v>0</v>
      </c>
      <c r="BL167" s="102">
        <f t="shared" si="93"/>
        <v>0</v>
      </c>
      <c r="BN167" s="102"/>
    </row>
    <row r="168" spans="1:66" x14ac:dyDescent="0.25">
      <c r="A168" s="102" t="s">
        <v>16</v>
      </c>
      <c r="B168" s="102" t="s">
        <v>8</v>
      </c>
      <c r="C168" s="102" t="s">
        <v>8</v>
      </c>
      <c r="D168" s="102" t="s">
        <v>27</v>
      </c>
      <c r="E168" s="102" t="s">
        <v>40</v>
      </c>
      <c r="F168" s="102" t="s">
        <v>422</v>
      </c>
      <c r="G168" s="102">
        <v>2.52</v>
      </c>
      <c r="H168" s="102">
        <v>1</v>
      </c>
      <c r="I168" s="102">
        <v>1</v>
      </c>
      <c r="J168" s="167">
        <f>IFERROR(H168*VLOOKUP(A168, 'Advanced Parameters'!$B$7:$G$20, 6, FALSE)*VLOOKUP(A168, 'Growth Parameters'!$B$6:$H$19, 6, FALSE), 0)</f>
        <v>1</v>
      </c>
      <c r="K168" s="167">
        <f>IFERROR(IF('Advanced Parameters'!$C$5="n",'Raw Data'!I168*VLOOKUP(A168,'Advanced Parameters'!$B$7:$G$20,6,FALSE),J168*VLOOKUP(A168,'Advanced Parameters'!$B$7:$G$20,2,FALSE))*VLOOKUP(A168, 'Growth Parameters'!$B$6:$H$19, 6, FALSE), 0)</f>
        <v>1</v>
      </c>
      <c r="L168" s="167">
        <f t="shared" si="94"/>
        <v>0</v>
      </c>
      <c r="M168" s="168">
        <f>IFERROR(IF(G168="NA","NA",IF(G168&gt;'APC Parameters'!$K$6+VLOOKUP('Raw Data'!A168, 'APC Parameters'!$H$7:$L$20, 4, FALSE), 'APC Parameters'!$L$6+VLOOKUP('Raw Data'!A168, 'APC Parameters'!$H$7:$L$20, 5, FALSE), G168*('APC Parameters'!$J$6+VLOOKUP('Raw Data'!A168, 'APC Parameters'!$H$7:$L$20, 3, FALSE))+'APC Parameters'!$I$6+VLOOKUP('Raw Data'!A168, 'APC Parameters'!$H$7:$L$20, 2, FALSE))), 0)</f>
        <v>2935.3679999999999</v>
      </c>
      <c r="N168" s="168">
        <f t="shared" si="64"/>
        <v>2935.3679999999999</v>
      </c>
      <c r="O168" s="168">
        <f>IFERROR(IF(M168="NA",VLOOKUP(D168,'Internal Calculations'!$B$10:$C$11,2,FALSE), M168)*VLOOKUP(A168, 'Growth Parameters'!$B$6:$H$19, 7, FALSE), 0)</f>
        <v>2935.3679999999999</v>
      </c>
      <c r="P168" s="177">
        <f t="shared" si="65"/>
        <v>2935.3679999999999</v>
      </c>
      <c r="Q168" s="178">
        <f>IF('Funding Allocation Parameters'!$C$5="Basic Library Subsidy", MIN(O168*('Funding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MIN($O168*(VLOOKUP(CONCATENATE($A168, 'Funding Allocation Parameters'!$I$5), 'Library Subsidy Complex'!$C$2:$J$55, 2, FALSE)), VLOOKUP(CONCATENATE($A168, 'Funding Allocation Parameters'!$I$5), 'Library Subsidy Complex'!$C$2:$J$55, 4, FALSE)), 0)))))</f>
        <v>1189</v>
      </c>
      <c r="R168" s="178">
        <f>IF('Funding Allocation Parameters'!$C$5="Basic Library Subsidy", 0, IF('Funding Allocation Parameters'!$C$5="Grant funding",MIN(O168*('Funding Allocation Parameters'!$E$5), 'Funding Allocation Parameters'!$G$5), IF('Funding Allocation Parameters'!$C$5="Other author funding", 0, IF('Funding Allocation Parameters'!$C$5="Any discretionary funds (grants if available, other if no grants)", MIN(O168*('Funding Allocation Parameters'!$E$5), 'Funding Allocation Parameters'!$G$5), IF('Funding Allocation Parameters'!$C$5="Complex Library Subsidy", 0, 0)))))</f>
        <v>0</v>
      </c>
      <c r="S168" s="178">
        <f>IF('Funding Allocation Parameters'!$C$5="Basic Library Subsidy", 0, IF('Funding Allocation Parameters'!$C$5="Grant funding", 0, IF('Funding Allocation Parameters'!$C$5="Other author funding",  MIN(O168*('Funding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8" s="178">
        <f>IF('Funding Allocation Parameters'!$C$5="Basic Library Subsidy", MIN(O168*('Funding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MIN($O168*(VLOOKUP(CONCATENATE($A168, 'Funding Allocation Parameters'!$I$5), 'Library Subsidy Complex'!$C$2:$J$55, 6, FALSE)), VLOOKUP(CONCATENATE($A168, 'Funding Allocation Parameters'!$I$5), 'Library Subsidy Complex'!$C$2:$J$55, 8, FALSE)), 0)))))</f>
        <v>1189</v>
      </c>
      <c r="U168" s="178">
        <f>IF('Funding Allocation Parameters'!$C$5="Basic Library Subsidy", 0, IF('Funding Allocation Parameters'!$C$5="Grant funding", 0, IF('Funding Allocation Parameters'!$C$5="Other author funding",  MIN(O168*('Funding Allocation Parameters'!$E$5), 'Funding Allocation Parameters'!$G$5), IF('Funding Allocation Parameters'!$C$5="Any discretionary funds (grants if available, other if no grants)", MIN(O168*('Funding Allocation Parameters'!$E$5), 'Funding Allocation Parameters'!$G$5), IF('Funding Allocation Parameters'!$C$5="Complex Library Subsidy", 0, 0)))))</f>
        <v>0</v>
      </c>
      <c r="V168" s="177">
        <f t="shared" si="66"/>
        <v>1746.3679999999999</v>
      </c>
      <c r="W168" s="177">
        <f t="shared" si="67"/>
        <v>1746.3679999999999</v>
      </c>
      <c r="X168" s="179">
        <f>IF('Funding Allocation Parameters'!$C$6="Basic Library Subsidy", MIN(V168*'Funding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MIN(V168*VLOOKUP(CONCATENATE($A168, 'Funding Allocation Parameters'!$I$6), 'Library Subsidy Complex'!$C$2:$J$55, 2, FALSE), VLOOKUP(CONCATENATE($A168, 'Funding Allocation Parameters'!$I$6), 'Library Subsidy Complex'!$C$2:$J$55, 4, FALSE)), 0)))))</f>
        <v>0</v>
      </c>
      <c r="Y168" s="179">
        <f>IF('Funding Allocation Parameters'!$C$6="Basic Library Subsidy", 0, IF('Funding Allocation Parameters'!$C$6="Grant funding",MIN(V168*'Funding Allocation Parameters'!$E$6, 'Funding Allocation Parameters'!$G$6), IF('Funding Allocation Parameters'!$C$6="Other author funding", 0, IF('Funding Allocation Parameters'!$C$6="Any discretionary funds (grants if available, other if no grants)", MIN(V168*'Funding Allocation Parameters'!$E$6, 'Funding Allocation Parameters'!$G$6), IF('Funding Allocation Parameters'!$C$6="Complex Library Subsidy", 0, 0)))))</f>
        <v>1746.3679999999999</v>
      </c>
      <c r="Z168" s="179">
        <f>IF('Funding Allocation Parameters'!$C$6="Basic Library Subsidy", 0, IF('Funding Allocation Parameters'!$C$6="Grant funding", 0, IF('Funding Allocation Parameters'!$C$6="Other author funding",  MIN(V168*'Funding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8" s="179">
        <f>IF('Funding Allocation Parameters'!$C$6="Basic Library Subsidy", MIN(W168*'Funding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MIN(W168*VLOOKUP(CONCATENATE($A168, 'Funding Allocation Parameters'!$I$6), 'Library Subsidy Complex'!$C$2:$J$55, 6, FALSE), VLOOKUP(CONCATENATE($A168, 'Funding Allocation Parameters'!$I$6), 'Library Subsidy Complex'!$C$2:$J$55, 8, FALSE)), 0)))))</f>
        <v>0</v>
      </c>
      <c r="AB168" s="179">
        <f>IF('Funding Allocation Parameters'!$C$6="Basic Library Subsidy", 0, IF('Funding Allocation Parameters'!$C$6="Grant funding", 0, IF('Funding Allocation Parameters'!$C$6="Other author funding",  MIN(W168*'Funding Allocation Parameters'!$E$6, 'Funding Allocation Parameters'!$G$6), IF('Funding Allocation Parameters'!$C$6="Any discretionary funds (grants if available, other if no grants)", MIN(W168*'Funding Allocation Parameters'!$E$6, 'Funding Allocation Parameters'!$G$6), IF('Funding Allocation Parameters'!$C$6="Complex Library Subsidy", 0, 0)))))</f>
        <v>1746.3679999999999</v>
      </c>
      <c r="AC168" s="177">
        <f t="shared" si="68"/>
        <v>0</v>
      </c>
      <c r="AD168" s="177">
        <f t="shared" si="69"/>
        <v>0</v>
      </c>
      <c r="AE168" s="180">
        <f>IF('Funding Allocation Parameters'!$C$7="Basic Library Subsidy", MIN(AC168*'Funding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MIN(AC168*VLOOKUP(CONCATENATE($A168, 'Funding Allocation Parameters'!$I$7), 'Library Subsidy Complex'!$C$2:$J$55, 2, FALSE), VLOOKUP(CONCATENATE($A168, 'Funding Allocation Parameters'!$I$7), 'Library Subsidy Complex'!$C$2:$J$55, 4, FALSE)), 0)))))</f>
        <v>0</v>
      </c>
      <c r="AF168" s="180">
        <f>IF('Funding Allocation Parameters'!$C$7="Basic Library Subsidy", 0, IF('Funding Allocation Parameters'!$C$7="Grant funding",MIN(AC168*'Funding Allocation Parameters'!$E$7, 'Funding Allocation Parameters'!$G$7), IF('Funding Allocation Parameters'!$C$7="Other author funding", 0, IF('Funding Allocation Parameters'!$C$7="Any discretionary funds (grants if available, other if no grants)", MIN(AC168*'Funding Allocation Parameters'!$E$7, 'Funding Allocation Parameters'!$G$7), IF('Funding Allocation Parameters'!$C$7="Complex Library Subsidy", 0, 0)))))</f>
        <v>0</v>
      </c>
      <c r="AG168" s="180">
        <f>IF('Funding Allocation Parameters'!$C$7="Basic Library Subsidy", 0, IF('Funding Allocation Parameters'!$C$7="Grant funding", 0, IF('Funding Allocation Parameters'!$C$7="Other author funding",  MIN(AC168*'Funding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8" s="180">
        <f>IF('Funding Allocation Parameters'!$C$7="Basic Library Subsidy", MIN(AD168*'Funding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MIN(AD168*VLOOKUP(CONCATENATE($A168, 'Funding Allocation Parameters'!$I$7), 'Library Subsidy Complex'!$C$2:$J$55, 6, FALSE), VLOOKUP(CONCATENATE($A168, 'Funding Allocation Parameters'!$I$7), 'Library Subsidy Complex'!$C$2:$J$55, 8, FALSE)), 0)))))</f>
        <v>0</v>
      </c>
      <c r="AI168" s="180">
        <f>IF('Funding Allocation Parameters'!$C$7="Basic Library Subsidy", 0, IF('Funding Allocation Parameters'!$C$7="Grant funding", 0, IF('Funding Allocation Parameters'!$C$7="Other author funding",  MIN(AD168*'Funding Allocation Parameters'!$E$7, 'Funding Allocation Parameters'!$G$7), IF('Funding Allocation Parameters'!$C$7="Any discretionary funds (grants if available, other if no grants)", MIN(AD168*'Funding Allocation Parameters'!$E$7, 'Funding Allocation Parameters'!$G$7), IF('Funding Allocation Parameters'!$C$7="Complex Library Subsidy", 0, 0)))))</f>
        <v>0</v>
      </c>
      <c r="AJ168" s="177">
        <f t="shared" si="70"/>
        <v>0</v>
      </c>
      <c r="AK168" s="177">
        <f t="shared" si="71"/>
        <v>0</v>
      </c>
      <c r="AL168" s="181">
        <f>IF('Funding Allocation Parameters'!$C$8="Basic Library Subsidy", MIN(AJ168*'Funding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MIN(AJ168*VLOOKUP(CONCATENATE($A168, 'Funding Allocation Parameters'!$I$8), 'Library Subsidy Complex'!$C$2:$J$55, 2, FALSE), VLOOKUP(CONCATENATE($A168, 'Funding Allocation Parameters'!$I$8), 'Library Subsidy Complex'!$C$2:$J$55, 4, FALSE)), 0)))))</f>
        <v>0</v>
      </c>
      <c r="AM168" s="181">
        <f>IF('Funding Allocation Parameters'!$C$8="Basic Library Subsidy", 0, IF('Funding Allocation Parameters'!$C$8="Grant funding",MIN(AJ168*'Funding Allocation Parameters'!$E$8, 'Funding Allocation Parameters'!$G$8), IF('Funding Allocation Parameters'!$C$8="Other author funding", 0, IF('Funding Allocation Parameters'!$C$8="Any discretionary funds (grants if available, other if no grants)", MIN(AJ168*'Funding Allocation Parameters'!$E$8, 'Funding Allocation Parameters'!$G$8), IF('Funding Allocation Parameters'!$C$8="Complex Library Subsidy", 0, 0)))))</f>
        <v>0</v>
      </c>
      <c r="AN168" s="181">
        <f>IF('Funding Allocation Parameters'!$C$8="Basic Library Subsidy", 0, IF('Funding Allocation Parameters'!$C$8="Grant funding", 0, IF('Funding Allocation Parameters'!$C$8="Other author funding",  MIN(AJ168*'Funding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8" s="181">
        <f>IF('Funding Allocation Parameters'!$C$8="Basic Library Subsidy", MIN(AK168*'Funding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MIN(AK168*VLOOKUP(CONCATENATE($A168, 'Funding Allocation Parameters'!$I$8), 'Library Subsidy Complex'!$C$2:$J$55, 6, FALSE), VLOOKUP(CONCATENATE($A168, 'Funding Allocation Parameters'!$I$8), 'Library Subsidy Complex'!$C$2:$J$55, 8, FALSE)), 0)))))</f>
        <v>0</v>
      </c>
      <c r="AP168" s="181">
        <f>IF('Funding Allocation Parameters'!$C$8="Basic Library Subsidy", 0, IF('Funding Allocation Parameters'!$C$8="Grant funding", 0, IF('Funding Allocation Parameters'!$C$8="Other author funding",  MIN(AK168*'Funding Allocation Parameters'!$E$8, 'Funding Allocation Parameters'!$G$8), IF('Funding Allocation Parameters'!$C$8="Any discretionary funds (grants if available, other if no grants)", MIN(AK168*'Funding Allocation Parameters'!$E$8, 'Funding Allocation Parameters'!$G$8), IF('Funding Allocation Parameters'!$C$8="Complex Library Subsidy", 0, 0)))))</f>
        <v>0</v>
      </c>
      <c r="AQ168" s="177">
        <f t="shared" si="72"/>
        <v>0</v>
      </c>
      <c r="AR168" s="177">
        <f t="shared" si="73"/>
        <v>0</v>
      </c>
      <c r="AS168" s="182">
        <f t="shared" si="74"/>
        <v>1189</v>
      </c>
      <c r="AT168" s="182">
        <f t="shared" si="75"/>
        <v>1746.3679999999999</v>
      </c>
      <c r="AU168" s="182">
        <f t="shared" si="76"/>
        <v>0</v>
      </c>
      <c r="AV168" s="182">
        <f t="shared" si="77"/>
        <v>1189</v>
      </c>
      <c r="AW168" s="182">
        <f t="shared" si="78"/>
        <v>1746.3679999999999</v>
      </c>
      <c r="AX168" s="183">
        <f t="shared" si="79"/>
        <v>1189</v>
      </c>
      <c r="AY168" s="183">
        <f t="shared" si="80"/>
        <v>1746.3679999999999</v>
      </c>
      <c r="AZ168" s="183">
        <f t="shared" si="81"/>
        <v>0</v>
      </c>
      <c r="BA168" s="183">
        <f t="shared" si="82"/>
        <v>0</v>
      </c>
      <c r="BB168" s="183">
        <f t="shared" si="83"/>
        <v>0</v>
      </c>
      <c r="BC168" s="184">
        <f t="shared" si="84"/>
        <v>1189</v>
      </c>
      <c r="BD168" s="184">
        <f t="shared" si="85"/>
        <v>0</v>
      </c>
      <c r="BE168" s="184">
        <f t="shared" si="86"/>
        <v>1746.3679999999999</v>
      </c>
      <c r="BF168" s="184">
        <f t="shared" si="87"/>
        <v>0</v>
      </c>
      <c r="BG168" s="102">
        <f t="shared" si="88"/>
        <v>0</v>
      </c>
      <c r="BH168" s="102">
        <f t="shared" si="89"/>
        <v>0</v>
      </c>
      <c r="BI168" s="102">
        <f t="shared" si="90"/>
        <v>0</v>
      </c>
      <c r="BJ168" s="102">
        <f t="shared" si="91"/>
        <v>1</v>
      </c>
      <c r="BK168" s="102">
        <f t="shared" si="92"/>
        <v>0</v>
      </c>
      <c r="BL168" s="102">
        <f t="shared" si="93"/>
        <v>0</v>
      </c>
      <c r="BN168" s="102"/>
    </row>
    <row r="169" spans="1:66" x14ac:dyDescent="0.25">
      <c r="A169" s="102" t="s">
        <v>16</v>
      </c>
      <c r="B169" s="102" t="s">
        <v>8</v>
      </c>
      <c r="C169" s="102" t="s">
        <v>8</v>
      </c>
      <c r="D169" s="102" t="s">
        <v>27</v>
      </c>
      <c r="E169" s="102" t="s">
        <v>46</v>
      </c>
      <c r="F169" s="102" t="s">
        <v>423</v>
      </c>
      <c r="G169" s="102">
        <v>1.675</v>
      </c>
      <c r="H169" s="102">
        <v>1</v>
      </c>
      <c r="I169" s="102">
        <v>1</v>
      </c>
      <c r="J169" s="167">
        <f>IFERROR(H169*VLOOKUP(A169, 'Advanced Parameters'!$B$7:$G$20, 6, FALSE)*VLOOKUP(A169, 'Growth Parameters'!$B$6:$H$19, 6, FALSE), 0)</f>
        <v>1</v>
      </c>
      <c r="K169" s="167">
        <f>IFERROR(IF('Advanced Parameters'!$C$5="n",'Raw Data'!I169*VLOOKUP(A169,'Advanced Parameters'!$B$7:$G$20,6,FALSE),J169*VLOOKUP(A169,'Advanced Parameters'!$B$7:$G$20,2,FALSE))*VLOOKUP(A169, 'Growth Parameters'!$B$6:$H$19, 6, FALSE), 0)</f>
        <v>1</v>
      </c>
      <c r="L169" s="167">
        <f t="shared" si="94"/>
        <v>0</v>
      </c>
      <c r="M169" s="168">
        <f>IFERROR(IF(G169="NA","NA",IF(G169&gt;'APC Parameters'!$K$6+VLOOKUP('Raw Data'!A169, 'APC Parameters'!$H$7:$L$20, 4, FALSE), 'APC Parameters'!$L$6+VLOOKUP('Raw Data'!A169, 'APC Parameters'!$H$7:$L$20, 5, FALSE), G169*('APC Parameters'!$J$6+VLOOKUP('Raw Data'!A169, 'APC Parameters'!$H$7:$L$20, 3, FALSE))+'APC Parameters'!$I$6+VLOOKUP('Raw Data'!A169, 'APC Parameters'!$H$7:$L$20, 2, FALSE))), 0)</f>
        <v>2335.9250000000002</v>
      </c>
      <c r="N169" s="168">
        <f t="shared" si="64"/>
        <v>2335.9250000000002</v>
      </c>
      <c r="O169" s="168">
        <f>IFERROR(IF(M169="NA",VLOOKUP(D169,'Internal Calculations'!$B$10:$C$11,2,FALSE), M169)*VLOOKUP(A169, 'Growth Parameters'!$B$6:$H$19, 7, FALSE), 0)</f>
        <v>2335.9250000000002</v>
      </c>
      <c r="P169" s="177">
        <f t="shared" si="65"/>
        <v>2335.9250000000002</v>
      </c>
      <c r="Q169" s="178">
        <f>IF('Funding Allocation Parameters'!$C$5="Basic Library Subsidy", MIN(O169*('Funding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MIN($O169*(VLOOKUP(CONCATENATE($A169, 'Funding Allocation Parameters'!$I$5), 'Library Subsidy Complex'!$C$2:$J$55, 2, FALSE)), VLOOKUP(CONCATENATE($A169, 'Funding Allocation Parameters'!$I$5), 'Library Subsidy Complex'!$C$2:$J$55, 4, FALSE)), 0)))))</f>
        <v>1189</v>
      </c>
      <c r="R169" s="178">
        <f>IF('Funding Allocation Parameters'!$C$5="Basic Library Subsidy", 0, IF('Funding Allocation Parameters'!$C$5="Grant funding",MIN(O169*('Funding Allocation Parameters'!$E$5), 'Funding Allocation Parameters'!$G$5), IF('Funding Allocation Parameters'!$C$5="Other author funding", 0, IF('Funding Allocation Parameters'!$C$5="Any discretionary funds (grants if available, other if no grants)", MIN(O169*('Funding Allocation Parameters'!$E$5), 'Funding Allocation Parameters'!$G$5), IF('Funding Allocation Parameters'!$C$5="Complex Library Subsidy", 0, 0)))))</f>
        <v>0</v>
      </c>
      <c r="S169" s="178">
        <f>IF('Funding Allocation Parameters'!$C$5="Basic Library Subsidy", 0, IF('Funding Allocation Parameters'!$C$5="Grant funding", 0, IF('Funding Allocation Parameters'!$C$5="Other author funding",  MIN(O169*('Funding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69" s="178">
        <f>IF('Funding Allocation Parameters'!$C$5="Basic Library Subsidy", MIN(O169*('Funding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MIN($O169*(VLOOKUP(CONCATENATE($A169, 'Funding Allocation Parameters'!$I$5), 'Library Subsidy Complex'!$C$2:$J$55, 6, FALSE)), VLOOKUP(CONCATENATE($A169, 'Funding Allocation Parameters'!$I$5), 'Library Subsidy Complex'!$C$2:$J$55, 8, FALSE)), 0)))))</f>
        <v>1189</v>
      </c>
      <c r="U169" s="178">
        <f>IF('Funding Allocation Parameters'!$C$5="Basic Library Subsidy", 0, IF('Funding Allocation Parameters'!$C$5="Grant funding", 0, IF('Funding Allocation Parameters'!$C$5="Other author funding",  MIN(O169*('Funding Allocation Parameters'!$E$5), 'Funding Allocation Parameters'!$G$5), IF('Funding Allocation Parameters'!$C$5="Any discretionary funds (grants if available, other if no grants)", MIN(O169*('Funding Allocation Parameters'!$E$5), 'Funding Allocation Parameters'!$G$5), IF('Funding Allocation Parameters'!$C$5="Complex Library Subsidy", 0, 0)))))</f>
        <v>0</v>
      </c>
      <c r="V169" s="177">
        <f t="shared" si="66"/>
        <v>1146.9250000000002</v>
      </c>
      <c r="W169" s="177">
        <f t="shared" si="67"/>
        <v>1146.9250000000002</v>
      </c>
      <c r="X169" s="179">
        <f>IF('Funding Allocation Parameters'!$C$6="Basic Library Subsidy", MIN(V169*'Funding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MIN(V169*VLOOKUP(CONCATENATE($A169, 'Funding Allocation Parameters'!$I$6), 'Library Subsidy Complex'!$C$2:$J$55, 2, FALSE), VLOOKUP(CONCATENATE($A169, 'Funding Allocation Parameters'!$I$6), 'Library Subsidy Complex'!$C$2:$J$55, 4, FALSE)), 0)))))</f>
        <v>0</v>
      </c>
      <c r="Y169" s="179">
        <f>IF('Funding Allocation Parameters'!$C$6="Basic Library Subsidy", 0, IF('Funding Allocation Parameters'!$C$6="Grant funding",MIN(V169*'Funding Allocation Parameters'!$E$6, 'Funding Allocation Parameters'!$G$6), IF('Funding Allocation Parameters'!$C$6="Other author funding", 0, IF('Funding Allocation Parameters'!$C$6="Any discretionary funds (grants if available, other if no grants)", MIN(V169*'Funding Allocation Parameters'!$E$6, 'Funding Allocation Parameters'!$G$6), IF('Funding Allocation Parameters'!$C$6="Complex Library Subsidy", 0, 0)))))</f>
        <v>1146.9250000000002</v>
      </c>
      <c r="Z169" s="179">
        <f>IF('Funding Allocation Parameters'!$C$6="Basic Library Subsidy", 0, IF('Funding Allocation Parameters'!$C$6="Grant funding", 0, IF('Funding Allocation Parameters'!$C$6="Other author funding",  MIN(V169*'Funding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69" s="179">
        <f>IF('Funding Allocation Parameters'!$C$6="Basic Library Subsidy", MIN(W169*'Funding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MIN(W169*VLOOKUP(CONCATENATE($A169, 'Funding Allocation Parameters'!$I$6), 'Library Subsidy Complex'!$C$2:$J$55, 6, FALSE), VLOOKUP(CONCATENATE($A169, 'Funding Allocation Parameters'!$I$6), 'Library Subsidy Complex'!$C$2:$J$55, 8, FALSE)), 0)))))</f>
        <v>0</v>
      </c>
      <c r="AB169" s="179">
        <f>IF('Funding Allocation Parameters'!$C$6="Basic Library Subsidy", 0, IF('Funding Allocation Parameters'!$C$6="Grant funding", 0, IF('Funding Allocation Parameters'!$C$6="Other author funding",  MIN(W169*'Funding Allocation Parameters'!$E$6, 'Funding Allocation Parameters'!$G$6), IF('Funding Allocation Parameters'!$C$6="Any discretionary funds (grants if available, other if no grants)", MIN(W169*'Funding Allocation Parameters'!$E$6, 'Funding Allocation Parameters'!$G$6), IF('Funding Allocation Parameters'!$C$6="Complex Library Subsidy", 0, 0)))))</f>
        <v>1146.9250000000002</v>
      </c>
      <c r="AC169" s="177">
        <f t="shared" si="68"/>
        <v>0</v>
      </c>
      <c r="AD169" s="177">
        <f t="shared" si="69"/>
        <v>0</v>
      </c>
      <c r="AE169" s="180">
        <f>IF('Funding Allocation Parameters'!$C$7="Basic Library Subsidy", MIN(AC169*'Funding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MIN(AC169*VLOOKUP(CONCATENATE($A169, 'Funding Allocation Parameters'!$I$7), 'Library Subsidy Complex'!$C$2:$J$55, 2, FALSE), VLOOKUP(CONCATENATE($A169, 'Funding Allocation Parameters'!$I$7), 'Library Subsidy Complex'!$C$2:$J$55, 4, FALSE)), 0)))))</f>
        <v>0</v>
      </c>
      <c r="AF169" s="180">
        <f>IF('Funding Allocation Parameters'!$C$7="Basic Library Subsidy", 0, IF('Funding Allocation Parameters'!$C$7="Grant funding",MIN(AC169*'Funding Allocation Parameters'!$E$7, 'Funding Allocation Parameters'!$G$7), IF('Funding Allocation Parameters'!$C$7="Other author funding", 0, IF('Funding Allocation Parameters'!$C$7="Any discretionary funds (grants if available, other if no grants)", MIN(AC169*'Funding Allocation Parameters'!$E$7, 'Funding Allocation Parameters'!$G$7), IF('Funding Allocation Parameters'!$C$7="Complex Library Subsidy", 0, 0)))))</f>
        <v>0</v>
      </c>
      <c r="AG169" s="180">
        <f>IF('Funding Allocation Parameters'!$C$7="Basic Library Subsidy", 0, IF('Funding Allocation Parameters'!$C$7="Grant funding", 0, IF('Funding Allocation Parameters'!$C$7="Other author funding",  MIN(AC169*'Funding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69" s="180">
        <f>IF('Funding Allocation Parameters'!$C$7="Basic Library Subsidy", MIN(AD169*'Funding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MIN(AD169*VLOOKUP(CONCATENATE($A169, 'Funding Allocation Parameters'!$I$7), 'Library Subsidy Complex'!$C$2:$J$55, 6, FALSE), VLOOKUP(CONCATENATE($A169, 'Funding Allocation Parameters'!$I$7), 'Library Subsidy Complex'!$C$2:$J$55, 8, FALSE)), 0)))))</f>
        <v>0</v>
      </c>
      <c r="AI169" s="180">
        <f>IF('Funding Allocation Parameters'!$C$7="Basic Library Subsidy", 0, IF('Funding Allocation Parameters'!$C$7="Grant funding", 0, IF('Funding Allocation Parameters'!$C$7="Other author funding",  MIN(AD169*'Funding Allocation Parameters'!$E$7, 'Funding Allocation Parameters'!$G$7), IF('Funding Allocation Parameters'!$C$7="Any discretionary funds (grants if available, other if no grants)", MIN(AD169*'Funding Allocation Parameters'!$E$7, 'Funding Allocation Parameters'!$G$7), IF('Funding Allocation Parameters'!$C$7="Complex Library Subsidy", 0, 0)))))</f>
        <v>0</v>
      </c>
      <c r="AJ169" s="177">
        <f t="shared" si="70"/>
        <v>0</v>
      </c>
      <c r="AK169" s="177">
        <f t="shared" si="71"/>
        <v>0</v>
      </c>
      <c r="AL169" s="181">
        <f>IF('Funding Allocation Parameters'!$C$8="Basic Library Subsidy", MIN(AJ169*'Funding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MIN(AJ169*VLOOKUP(CONCATENATE($A169, 'Funding Allocation Parameters'!$I$8), 'Library Subsidy Complex'!$C$2:$J$55, 2, FALSE), VLOOKUP(CONCATENATE($A169, 'Funding Allocation Parameters'!$I$8), 'Library Subsidy Complex'!$C$2:$J$55, 4, FALSE)), 0)))))</f>
        <v>0</v>
      </c>
      <c r="AM169" s="181">
        <f>IF('Funding Allocation Parameters'!$C$8="Basic Library Subsidy", 0, IF('Funding Allocation Parameters'!$C$8="Grant funding",MIN(AJ169*'Funding Allocation Parameters'!$E$8, 'Funding Allocation Parameters'!$G$8), IF('Funding Allocation Parameters'!$C$8="Other author funding", 0, IF('Funding Allocation Parameters'!$C$8="Any discretionary funds (grants if available, other if no grants)", MIN(AJ169*'Funding Allocation Parameters'!$E$8, 'Funding Allocation Parameters'!$G$8), IF('Funding Allocation Parameters'!$C$8="Complex Library Subsidy", 0, 0)))))</f>
        <v>0</v>
      </c>
      <c r="AN169" s="181">
        <f>IF('Funding Allocation Parameters'!$C$8="Basic Library Subsidy", 0, IF('Funding Allocation Parameters'!$C$8="Grant funding", 0, IF('Funding Allocation Parameters'!$C$8="Other author funding",  MIN(AJ169*'Funding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69" s="181">
        <f>IF('Funding Allocation Parameters'!$C$8="Basic Library Subsidy", MIN(AK169*'Funding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MIN(AK169*VLOOKUP(CONCATENATE($A169, 'Funding Allocation Parameters'!$I$8), 'Library Subsidy Complex'!$C$2:$J$55, 6, FALSE), VLOOKUP(CONCATENATE($A169, 'Funding Allocation Parameters'!$I$8), 'Library Subsidy Complex'!$C$2:$J$55, 8, FALSE)), 0)))))</f>
        <v>0</v>
      </c>
      <c r="AP169" s="181">
        <f>IF('Funding Allocation Parameters'!$C$8="Basic Library Subsidy", 0, IF('Funding Allocation Parameters'!$C$8="Grant funding", 0, IF('Funding Allocation Parameters'!$C$8="Other author funding",  MIN(AK169*'Funding Allocation Parameters'!$E$8, 'Funding Allocation Parameters'!$G$8), IF('Funding Allocation Parameters'!$C$8="Any discretionary funds (grants if available, other if no grants)", MIN(AK169*'Funding Allocation Parameters'!$E$8, 'Funding Allocation Parameters'!$G$8), IF('Funding Allocation Parameters'!$C$8="Complex Library Subsidy", 0, 0)))))</f>
        <v>0</v>
      </c>
      <c r="AQ169" s="177">
        <f t="shared" si="72"/>
        <v>0</v>
      </c>
      <c r="AR169" s="177">
        <f t="shared" si="73"/>
        <v>0</v>
      </c>
      <c r="AS169" s="182">
        <f t="shared" si="74"/>
        <v>1189</v>
      </c>
      <c r="AT169" s="182">
        <f t="shared" si="75"/>
        <v>1146.9250000000002</v>
      </c>
      <c r="AU169" s="182">
        <f t="shared" si="76"/>
        <v>0</v>
      </c>
      <c r="AV169" s="182">
        <f t="shared" si="77"/>
        <v>1189</v>
      </c>
      <c r="AW169" s="182">
        <f t="shared" si="78"/>
        <v>1146.9250000000002</v>
      </c>
      <c r="AX169" s="183">
        <f t="shared" si="79"/>
        <v>1189</v>
      </c>
      <c r="AY169" s="183">
        <f t="shared" si="80"/>
        <v>1146.9250000000002</v>
      </c>
      <c r="AZ169" s="183">
        <f t="shared" si="81"/>
        <v>0</v>
      </c>
      <c r="BA169" s="183">
        <f t="shared" si="82"/>
        <v>0</v>
      </c>
      <c r="BB169" s="183">
        <f t="shared" si="83"/>
        <v>0</v>
      </c>
      <c r="BC169" s="184">
        <f t="shared" si="84"/>
        <v>1189</v>
      </c>
      <c r="BD169" s="184">
        <f t="shared" si="85"/>
        <v>0</v>
      </c>
      <c r="BE169" s="184">
        <f t="shared" si="86"/>
        <v>1146.9250000000002</v>
      </c>
      <c r="BF169" s="184">
        <f t="shared" si="87"/>
        <v>0</v>
      </c>
      <c r="BG169" s="102">
        <f t="shared" si="88"/>
        <v>0</v>
      </c>
      <c r="BH169" s="102">
        <f t="shared" si="89"/>
        <v>0</v>
      </c>
      <c r="BI169" s="102">
        <f t="shared" si="90"/>
        <v>0</v>
      </c>
      <c r="BJ169" s="102">
        <f t="shared" si="91"/>
        <v>1</v>
      </c>
      <c r="BK169" s="102">
        <f t="shared" si="92"/>
        <v>0</v>
      </c>
      <c r="BL169" s="102">
        <f t="shared" si="93"/>
        <v>0</v>
      </c>
      <c r="BN169" s="102"/>
    </row>
    <row r="170" spans="1:66" x14ac:dyDescent="0.25">
      <c r="A170" s="102" t="s">
        <v>13</v>
      </c>
      <c r="B170" s="102" t="s">
        <v>8</v>
      </c>
      <c r="C170" s="102" t="s">
        <v>8</v>
      </c>
      <c r="D170" s="102" t="s">
        <v>27</v>
      </c>
      <c r="E170" s="102" t="s">
        <v>31</v>
      </c>
      <c r="F170" s="102" t="s">
        <v>424</v>
      </c>
      <c r="G170" s="102">
        <v>2.5419999999999998</v>
      </c>
      <c r="H170" s="102">
        <v>1</v>
      </c>
      <c r="I170" s="102">
        <v>1</v>
      </c>
      <c r="J170" s="167">
        <f>IFERROR(H170*VLOOKUP(A170, 'Advanced Parameters'!$B$7:$G$20, 6, FALSE)*VLOOKUP(A170, 'Growth Parameters'!$B$6:$H$19, 6, FALSE), 0)</f>
        <v>1</v>
      </c>
      <c r="K170" s="167">
        <f>IFERROR(IF('Advanced Parameters'!$C$5="n",'Raw Data'!I170*VLOOKUP(A170,'Advanced Parameters'!$B$7:$G$20,6,FALSE),J170*VLOOKUP(A170,'Advanced Parameters'!$B$7:$G$20,2,FALSE))*VLOOKUP(A170, 'Growth Parameters'!$B$6:$H$19, 6, FALSE), 0)</f>
        <v>1</v>
      </c>
      <c r="L170" s="167">
        <f t="shared" si="94"/>
        <v>0</v>
      </c>
      <c r="M170" s="168">
        <f>IFERROR(IF(G170="NA","NA",IF(G170&gt;'APC Parameters'!$K$6+VLOOKUP('Raw Data'!A170, 'APC Parameters'!$H$7:$L$20, 4, FALSE), 'APC Parameters'!$L$6+VLOOKUP('Raw Data'!A170, 'APC Parameters'!$H$7:$L$20, 5, FALSE), G170*('APC Parameters'!$J$6+VLOOKUP('Raw Data'!A170, 'APC Parameters'!$H$7:$L$20, 3, FALSE))+'APC Parameters'!$I$6+VLOOKUP('Raw Data'!A170, 'APC Parameters'!$H$7:$L$20, 2, FALSE))), 0)</f>
        <v>2950.9748</v>
      </c>
      <c r="N170" s="168">
        <f t="shared" si="64"/>
        <v>2950.9748</v>
      </c>
      <c r="O170" s="168">
        <f>IFERROR(IF(M170="NA",VLOOKUP(D170,'Internal Calculations'!$B$10:$C$11,2,FALSE), M170)*VLOOKUP(A170, 'Growth Parameters'!$B$6:$H$19, 7, FALSE), 0)</f>
        <v>2950.9748</v>
      </c>
      <c r="P170" s="177">
        <f t="shared" si="65"/>
        <v>2950.9748</v>
      </c>
      <c r="Q170" s="178">
        <f>IF('Funding Allocation Parameters'!$C$5="Basic Library Subsidy", MIN(O170*('Funding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MIN($O170*(VLOOKUP(CONCATENATE($A170, 'Funding Allocation Parameters'!$I$5), 'Library Subsidy Complex'!$C$2:$J$55, 2, FALSE)), VLOOKUP(CONCATENATE($A170, 'Funding Allocation Parameters'!$I$5), 'Library Subsidy Complex'!$C$2:$J$55, 4, FALSE)), 0)))))</f>
        <v>1189</v>
      </c>
      <c r="R170" s="178">
        <f>IF('Funding Allocation Parameters'!$C$5="Basic Library Subsidy", 0, IF('Funding Allocation Parameters'!$C$5="Grant funding",MIN(O170*('Funding Allocation Parameters'!$E$5), 'Funding Allocation Parameters'!$G$5), IF('Funding Allocation Parameters'!$C$5="Other author funding", 0, IF('Funding Allocation Parameters'!$C$5="Any discretionary funds (grants if available, other if no grants)", MIN(O170*('Funding Allocation Parameters'!$E$5), 'Funding Allocation Parameters'!$G$5), IF('Funding Allocation Parameters'!$C$5="Complex Library Subsidy", 0, 0)))))</f>
        <v>0</v>
      </c>
      <c r="S170" s="178">
        <f>IF('Funding Allocation Parameters'!$C$5="Basic Library Subsidy", 0, IF('Funding Allocation Parameters'!$C$5="Grant funding", 0, IF('Funding Allocation Parameters'!$C$5="Other author funding",  MIN(O170*('Funding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0" s="178">
        <f>IF('Funding Allocation Parameters'!$C$5="Basic Library Subsidy", MIN(O170*('Funding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MIN($O170*(VLOOKUP(CONCATENATE($A170, 'Funding Allocation Parameters'!$I$5), 'Library Subsidy Complex'!$C$2:$J$55, 6, FALSE)), VLOOKUP(CONCATENATE($A170, 'Funding Allocation Parameters'!$I$5), 'Library Subsidy Complex'!$C$2:$J$55, 8, FALSE)), 0)))))</f>
        <v>1189</v>
      </c>
      <c r="U170" s="178">
        <f>IF('Funding Allocation Parameters'!$C$5="Basic Library Subsidy", 0, IF('Funding Allocation Parameters'!$C$5="Grant funding", 0, IF('Funding Allocation Parameters'!$C$5="Other author funding",  MIN(O170*('Funding Allocation Parameters'!$E$5), 'Funding Allocation Parameters'!$G$5), IF('Funding Allocation Parameters'!$C$5="Any discretionary funds (grants if available, other if no grants)", MIN(O170*('Funding Allocation Parameters'!$E$5), 'Funding Allocation Parameters'!$G$5), IF('Funding Allocation Parameters'!$C$5="Complex Library Subsidy", 0, 0)))))</f>
        <v>0</v>
      </c>
      <c r="V170" s="177">
        <f t="shared" si="66"/>
        <v>1761.9748</v>
      </c>
      <c r="W170" s="177">
        <f t="shared" si="67"/>
        <v>1761.9748</v>
      </c>
      <c r="X170" s="179">
        <f>IF('Funding Allocation Parameters'!$C$6="Basic Library Subsidy", MIN(V170*'Funding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MIN(V170*VLOOKUP(CONCATENATE($A170, 'Funding Allocation Parameters'!$I$6), 'Library Subsidy Complex'!$C$2:$J$55, 2, FALSE), VLOOKUP(CONCATENATE($A170, 'Funding Allocation Parameters'!$I$6), 'Library Subsidy Complex'!$C$2:$J$55, 4, FALSE)), 0)))))</f>
        <v>0</v>
      </c>
      <c r="Y170" s="179">
        <f>IF('Funding Allocation Parameters'!$C$6="Basic Library Subsidy", 0, IF('Funding Allocation Parameters'!$C$6="Grant funding",MIN(V170*'Funding Allocation Parameters'!$E$6, 'Funding Allocation Parameters'!$G$6), IF('Funding Allocation Parameters'!$C$6="Other author funding", 0, IF('Funding Allocation Parameters'!$C$6="Any discretionary funds (grants if available, other if no grants)", MIN(V170*'Funding Allocation Parameters'!$E$6, 'Funding Allocation Parameters'!$G$6), IF('Funding Allocation Parameters'!$C$6="Complex Library Subsidy", 0, 0)))))</f>
        <v>1761.9748</v>
      </c>
      <c r="Z170" s="179">
        <f>IF('Funding Allocation Parameters'!$C$6="Basic Library Subsidy", 0, IF('Funding Allocation Parameters'!$C$6="Grant funding", 0, IF('Funding Allocation Parameters'!$C$6="Other author funding",  MIN(V170*'Funding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0" s="179">
        <f>IF('Funding Allocation Parameters'!$C$6="Basic Library Subsidy", MIN(W170*'Funding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MIN(W170*VLOOKUP(CONCATENATE($A170, 'Funding Allocation Parameters'!$I$6), 'Library Subsidy Complex'!$C$2:$J$55, 6, FALSE), VLOOKUP(CONCATENATE($A170, 'Funding Allocation Parameters'!$I$6), 'Library Subsidy Complex'!$C$2:$J$55, 8, FALSE)), 0)))))</f>
        <v>0</v>
      </c>
      <c r="AB170" s="179">
        <f>IF('Funding Allocation Parameters'!$C$6="Basic Library Subsidy", 0, IF('Funding Allocation Parameters'!$C$6="Grant funding", 0, IF('Funding Allocation Parameters'!$C$6="Other author funding",  MIN(W170*'Funding Allocation Parameters'!$E$6, 'Funding Allocation Parameters'!$G$6), IF('Funding Allocation Parameters'!$C$6="Any discretionary funds (grants if available, other if no grants)", MIN(W170*'Funding Allocation Parameters'!$E$6, 'Funding Allocation Parameters'!$G$6), IF('Funding Allocation Parameters'!$C$6="Complex Library Subsidy", 0, 0)))))</f>
        <v>1761.9748</v>
      </c>
      <c r="AC170" s="177">
        <f t="shared" si="68"/>
        <v>0</v>
      </c>
      <c r="AD170" s="177">
        <f t="shared" si="69"/>
        <v>0</v>
      </c>
      <c r="AE170" s="180">
        <f>IF('Funding Allocation Parameters'!$C$7="Basic Library Subsidy", MIN(AC170*'Funding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MIN(AC170*VLOOKUP(CONCATENATE($A170, 'Funding Allocation Parameters'!$I$7), 'Library Subsidy Complex'!$C$2:$J$55, 2, FALSE), VLOOKUP(CONCATENATE($A170, 'Funding Allocation Parameters'!$I$7), 'Library Subsidy Complex'!$C$2:$J$55, 4, FALSE)), 0)))))</f>
        <v>0</v>
      </c>
      <c r="AF170" s="180">
        <f>IF('Funding Allocation Parameters'!$C$7="Basic Library Subsidy", 0, IF('Funding Allocation Parameters'!$C$7="Grant funding",MIN(AC170*'Funding Allocation Parameters'!$E$7, 'Funding Allocation Parameters'!$G$7), IF('Funding Allocation Parameters'!$C$7="Other author funding", 0, IF('Funding Allocation Parameters'!$C$7="Any discretionary funds (grants if available, other if no grants)", MIN(AC170*'Funding Allocation Parameters'!$E$7, 'Funding Allocation Parameters'!$G$7), IF('Funding Allocation Parameters'!$C$7="Complex Library Subsidy", 0, 0)))))</f>
        <v>0</v>
      </c>
      <c r="AG170" s="180">
        <f>IF('Funding Allocation Parameters'!$C$7="Basic Library Subsidy", 0, IF('Funding Allocation Parameters'!$C$7="Grant funding", 0, IF('Funding Allocation Parameters'!$C$7="Other author funding",  MIN(AC170*'Funding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0" s="180">
        <f>IF('Funding Allocation Parameters'!$C$7="Basic Library Subsidy", MIN(AD170*'Funding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MIN(AD170*VLOOKUP(CONCATENATE($A170, 'Funding Allocation Parameters'!$I$7), 'Library Subsidy Complex'!$C$2:$J$55, 6, FALSE), VLOOKUP(CONCATENATE($A170, 'Funding Allocation Parameters'!$I$7), 'Library Subsidy Complex'!$C$2:$J$55, 8, FALSE)), 0)))))</f>
        <v>0</v>
      </c>
      <c r="AI170" s="180">
        <f>IF('Funding Allocation Parameters'!$C$7="Basic Library Subsidy", 0, IF('Funding Allocation Parameters'!$C$7="Grant funding", 0, IF('Funding Allocation Parameters'!$C$7="Other author funding",  MIN(AD170*'Funding Allocation Parameters'!$E$7, 'Funding Allocation Parameters'!$G$7), IF('Funding Allocation Parameters'!$C$7="Any discretionary funds (grants if available, other if no grants)", MIN(AD170*'Funding Allocation Parameters'!$E$7, 'Funding Allocation Parameters'!$G$7), IF('Funding Allocation Parameters'!$C$7="Complex Library Subsidy", 0, 0)))))</f>
        <v>0</v>
      </c>
      <c r="AJ170" s="177">
        <f t="shared" si="70"/>
        <v>0</v>
      </c>
      <c r="AK170" s="177">
        <f t="shared" si="71"/>
        <v>0</v>
      </c>
      <c r="AL170" s="181">
        <f>IF('Funding Allocation Parameters'!$C$8="Basic Library Subsidy", MIN(AJ170*'Funding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MIN(AJ170*VLOOKUP(CONCATENATE($A170, 'Funding Allocation Parameters'!$I$8), 'Library Subsidy Complex'!$C$2:$J$55, 2, FALSE), VLOOKUP(CONCATENATE($A170, 'Funding Allocation Parameters'!$I$8), 'Library Subsidy Complex'!$C$2:$J$55, 4, FALSE)), 0)))))</f>
        <v>0</v>
      </c>
      <c r="AM170" s="181">
        <f>IF('Funding Allocation Parameters'!$C$8="Basic Library Subsidy", 0, IF('Funding Allocation Parameters'!$C$8="Grant funding",MIN(AJ170*'Funding Allocation Parameters'!$E$8, 'Funding Allocation Parameters'!$G$8), IF('Funding Allocation Parameters'!$C$8="Other author funding", 0, IF('Funding Allocation Parameters'!$C$8="Any discretionary funds (grants if available, other if no grants)", MIN(AJ170*'Funding Allocation Parameters'!$E$8, 'Funding Allocation Parameters'!$G$8), IF('Funding Allocation Parameters'!$C$8="Complex Library Subsidy", 0, 0)))))</f>
        <v>0</v>
      </c>
      <c r="AN170" s="181">
        <f>IF('Funding Allocation Parameters'!$C$8="Basic Library Subsidy", 0, IF('Funding Allocation Parameters'!$C$8="Grant funding", 0, IF('Funding Allocation Parameters'!$C$8="Other author funding",  MIN(AJ170*'Funding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0" s="181">
        <f>IF('Funding Allocation Parameters'!$C$8="Basic Library Subsidy", MIN(AK170*'Funding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MIN(AK170*VLOOKUP(CONCATENATE($A170, 'Funding Allocation Parameters'!$I$8), 'Library Subsidy Complex'!$C$2:$J$55, 6, FALSE), VLOOKUP(CONCATENATE($A170, 'Funding Allocation Parameters'!$I$8), 'Library Subsidy Complex'!$C$2:$J$55, 8, FALSE)), 0)))))</f>
        <v>0</v>
      </c>
      <c r="AP170" s="181">
        <f>IF('Funding Allocation Parameters'!$C$8="Basic Library Subsidy", 0, IF('Funding Allocation Parameters'!$C$8="Grant funding", 0, IF('Funding Allocation Parameters'!$C$8="Other author funding",  MIN(AK170*'Funding Allocation Parameters'!$E$8, 'Funding Allocation Parameters'!$G$8), IF('Funding Allocation Parameters'!$C$8="Any discretionary funds (grants if available, other if no grants)", MIN(AK170*'Funding Allocation Parameters'!$E$8, 'Funding Allocation Parameters'!$G$8), IF('Funding Allocation Parameters'!$C$8="Complex Library Subsidy", 0, 0)))))</f>
        <v>0</v>
      </c>
      <c r="AQ170" s="177">
        <f t="shared" si="72"/>
        <v>0</v>
      </c>
      <c r="AR170" s="177">
        <f t="shared" si="73"/>
        <v>0</v>
      </c>
      <c r="AS170" s="182">
        <f t="shared" si="74"/>
        <v>1189</v>
      </c>
      <c r="AT170" s="182">
        <f t="shared" si="75"/>
        <v>1761.9748</v>
      </c>
      <c r="AU170" s="182">
        <f t="shared" si="76"/>
        <v>0</v>
      </c>
      <c r="AV170" s="182">
        <f t="shared" si="77"/>
        <v>1189</v>
      </c>
      <c r="AW170" s="182">
        <f t="shared" si="78"/>
        <v>1761.9748</v>
      </c>
      <c r="AX170" s="183">
        <f t="shared" si="79"/>
        <v>1189</v>
      </c>
      <c r="AY170" s="183">
        <f t="shared" si="80"/>
        <v>1761.9748</v>
      </c>
      <c r="AZ170" s="183">
        <f t="shared" si="81"/>
        <v>0</v>
      </c>
      <c r="BA170" s="183">
        <f t="shared" si="82"/>
        <v>0</v>
      </c>
      <c r="BB170" s="183">
        <f t="shared" si="83"/>
        <v>0</v>
      </c>
      <c r="BC170" s="184">
        <f t="shared" si="84"/>
        <v>1189</v>
      </c>
      <c r="BD170" s="184">
        <f t="shared" si="85"/>
        <v>0</v>
      </c>
      <c r="BE170" s="184">
        <f t="shared" si="86"/>
        <v>1761.9748</v>
      </c>
      <c r="BF170" s="184">
        <f t="shared" si="87"/>
        <v>0</v>
      </c>
      <c r="BG170" s="102">
        <f t="shared" si="88"/>
        <v>0</v>
      </c>
      <c r="BH170" s="102">
        <f t="shared" si="89"/>
        <v>0</v>
      </c>
      <c r="BI170" s="102">
        <f t="shared" si="90"/>
        <v>0</v>
      </c>
      <c r="BJ170" s="102">
        <f t="shared" si="91"/>
        <v>1</v>
      </c>
      <c r="BK170" s="102">
        <f t="shared" si="92"/>
        <v>0</v>
      </c>
      <c r="BL170" s="102">
        <f t="shared" si="93"/>
        <v>0</v>
      </c>
      <c r="BN170" s="102"/>
    </row>
    <row r="171" spans="1:66" x14ac:dyDescent="0.25">
      <c r="A171" s="102" t="s">
        <v>20</v>
      </c>
      <c r="B171" s="102" t="s">
        <v>8</v>
      </c>
      <c r="C171" s="102" t="s">
        <v>8</v>
      </c>
      <c r="D171" s="102" t="s">
        <v>27</v>
      </c>
      <c r="E171" s="102" t="s">
        <v>425</v>
      </c>
      <c r="F171" s="102" t="s">
        <v>426</v>
      </c>
      <c r="G171" s="102">
        <v>0.72899999999999998</v>
      </c>
      <c r="H171" s="102">
        <v>1</v>
      </c>
      <c r="I171" s="102">
        <v>1</v>
      </c>
      <c r="J171" s="167">
        <f>IFERROR(H171*VLOOKUP(A171, 'Advanced Parameters'!$B$7:$G$20, 6, FALSE)*VLOOKUP(A171, 'Growth Parameters'!$B$6:$H$19, 6, FALSE), 0)</f>
        <v>1</v>
      </c>
      <c r="K171" s="167">
        <f>IFERROR(IF('Advanced Parameters'!$C$5="n",'Raw Data'!I171*VLOOKUP(A171,'Advanced Parameters'!$B$7:$G$20,6,FALSE),J171*VLOOKUP(A171,'Advanced Parameters'!$B$7:$G$20,2,FALSE))*VLOOKUP(A171, 'Growth Parameters'!$B$6:$H$19, 6, FALSE), 0)</f>
        <v>1</v>
      </c>
      <c r="L171" s="167">
        <f t="shared" si="94"/>
        <v>0</v>
      </c>
      <c r="M171" s="168">
        <f>IFERROR(IF(G171="NA","NA",IF(G171&gt;'APC Parameters'!$K$6+VLOOKUP('Raw Data'!A171, 'APC Parameters'!$H$7:$L$20, 4, FALSE), 'APC Parameters'!$L$6+VLOOKUP('Raw Data'!A171, 'APC Parameters'!$H$7:$L$20, 5, FALSE), G171*('APC Parameters'!$J$6+VLOOKUP('Raw Data'!A171, 'APC Parameters'!$H$7:$L$20, 3, FALSE))+'APC Parameters'!$I$6+VLOOKUP('Raw Data'!A171, 'APC Parameters'!$H$7:$L$20, 2, FALSE))), 0)</f>
        <v>1664.8326000000002</v>
      </c>
      <c r="N171" s="168">
        <f t="shared" si="64"/>
        <v>1664.8326000000002</v>
      </c>
      <c r="O171" s="168">
        <f>IFERROR(IF(M171="NA",VLOOKUP(D171,'Internal Calculations'!$B$10:$C$11,2,FALSE), M171)*VLOOKUP(A171, 'Growth Parameters'!$B$6:$H$19, 7, FALSE), 0)</f>
        <v>1664.8326000000002</v>
      </c>
      <c r="P171" s="177">
        <f t="shared" si="65"/>
        <v>1664.8326000000002</v>
      </c>
      <c r="Q171" s="178">
        <f>IF('Funding Allocation Parameters'!$C$5="Basic Library Subsidy", MIN(O171*('Funding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MIN($O171*(VLOOKUP(CONCATENATE($A171, 'Funding Allocation Parameters'!$I$5), 'Library Subsidy Complex'!$C$2:$J$55, 2, FALSE)), VLOOKUP(CONCATENATE($A171, 'Funding Allocation Parameters'!$I$5), 'Library Subsidy Complex'!$C$2:$J$55, 4, FALSE)), 0)))))</f>
        <v>1189</v>
      </c>
      <c r="R171" s="178">
        <f>IF('Funding Allocation Parameters'!$C$5="Basic Library Subsidy", 0, IF('Funding Allocation Parameters'!$C$5="Grant funding",MIN(O171*('Funding Allocation Parameters'!$E$5), 'Funding Allocation Parameters'!$G$5), IF('Funding Allocation Parameters'!$C$5="Other author funding", 0, IF('Funding Allocation Parameters'!$C$5="Any discretionary funds (grants if available, other if no grants)", MIN(O171*('Funding Allocation Parameters'!$E$5), 'Funding Allocation Parameters'!$G$5), IF('Funding Allocation Parameters'!$C$5="Complex Library Subsidy", 0, 0)))))</f>
        <v>0</v>
      </c>
      <c r="S171" s="178">
        <f>IF('Funding Allocation Parameters'!$C$5="Basic Library Subsidy", 0, IF('Funding Allocation Parameters'!$C$5="Grant funding", 0, IF('Funding Allocation Parameters'!$C$5="Other author funding",  MIN(O171*('Funding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1" s="178">
        <f>IF('Funding Allocation Parameters'!$C$5="Basic Library Subsidy", MIN(O171*('Funding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MIN($O171*(VLOOKUP(CONCATENATE($A171, 'Funding Allocation Parameters'!$I$5), 'Library Subsidy Complex'!$C$2:$J$55, 6, FALSE)), VLOOKUP(CONCATENATE($A171, 'Funding Allocation Parameters'!$I$5), 'Library Subsidy Complex'!$C$2:$J$55, 8, FALSE)), 0)))))</f>
        <v>1189</v>
      </c>
      <c r="U171" s="178">
        <f>IF('Funding Allocation Parameters'!$C$5="Basic Library Subsidy", 0, IF('Funding Allocation Parameters'!$C$5="Grant funding", 0, IF('Funding Allocation Parameters'!$C$5="Other author funding",  MIN(O171*('Funding Allocation Parameters'!$E$5), 'Funding Allocation Parameters'!$G$5), IF('Funding Allocation Parameters'!$C$5="Any discretionary funds (grants if available, other if no grants)", MIN(O171*('Funding Allocation Parameters'!$E$5), 'Funding Allocation Parameters'!$G$5), IF('Funding Allocation Parameters'!$C$5="Complex Library Subsidy", 0, 0)))))</f>
        <v>0</v>
      </c>
      <c r="V171" s="177">
        <f t="shared" si="66"/>
        <v>475.83260000000018</v>
      </c>
      <c r="W171" s="177">
        <f t="shared" si="67"/>
        <v>475.83260000000018</v>
      </c>
      <c r="X171" s="179">
        <f>IF('Funding Allocation Parameters'!$C$6="Basic Library Subsidy", MIN(V171*'Funding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MIN(V171*VLOOKUP(CONCATENATE($A171, 'Funding Allocation Parameters'!$I$6), 'Library Subsidy Complex'!$C$2:$J$55, 2, FALSE), VLOOKUP(CONCATENATE($A171, 'Funding Allocation Parameters'!$I$6), 'Library Subsidy Complex'!$C$2:$J$55, 4, FALSE)), 0)))))</f>
        <v>0</v>
      </c>
      <c r="Y171" s="179">
        <f>IF('Funding Allocation Parameters'!$C$6="Basic Library Subsidy", 0, IF('Funding Allocation Parameters'!$C$6="Grant funding",MIN(V171*'Funding Allocation Parameters'!$E$6, 'Funding Allocation Parameters'!$G$6), IF('Funding Allocation Parameters'!$C$6="Other author funding", 0, IF('Funding Allocation Parameters'!$C$6="Any discretionary funds (grants if available, other if no grants)", MIN(V171*'Funding Allocation Parameters'!$E$6, 'Funding Allocation Parameters'!$G$6), IF('Funding Allocation Parameters'!$C$6="Complex Library Subsidy", 0, 0)))))</f>
        <v>475.83260000000018</v>
      </c>
      <c r="Z171" s="179">
        <f>IF('Funding Allocation Parameters'!$C$6="Basic Library Subsidy", 0, IF('Funding Allocation Parameters'!$C$6="Grant funding", 0, IF('Funding Allocation Parameters'!$C$6="Other author funding",  MIN(V171*'Funding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1" s="179">
        <f>IF('Funding Allocation Parameters'!$C$6="Basic Library Subsidy", MIN(W171*'Funding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MIN(W171*VLOOKUP(CONCATENATE($A171, 'Funding Allocation Parameters'!$I$6), 'Library Subsidy Complex'!$C$2:$J$55, 6, FALSE), VLOOKUP(CONCATENATE($A171, 'Funding Allocation Parameters'!$I$6), 'Library Subsidy Complex'!$C$2:$J$55, 8, FALSE)), 0)))))</f>
        <v>0</v>
      </c>
      <c r="AB171" s="179">
        <f>IF('Funding Allocation Parameters'!$C$6="Basic Library Subsidy", 0, IF('Funding Allocation Parameters'!$C$6="Grant funding", 0, IF('Funding Allocation Parameters'!$C$6="Other author funding",  MIN(W171*'Funding Allocation Parameters'!$E$6, 'Funding Allocation Parameters'!$G$6), IF('Funding Allocation Parameters'!$C$6="Any discretionary funds (grants if available, other if no grants)", MIN(W171*'Funding Allocation Parameters'!$E$6, 'Funding Allocation Parameters'!$G$6), IF('Funding Allocation Parameters'!$C$6="Complex Library Subsidy", 0, 0)))))</f>
        <v>475.83260000000018</v>
      </c>
      <c r="AC171" s="177">
        <f t="shared" si="68"/>
        <v>0</v>
      </c>
      <c r="AD171" s="177">
        <f t="shared" si="69"/>
        <v>0</v>
      </c>
      <c r="AE171" s="180">
        <f>IF('Funding Allocation Parameters'!$C$7="Basic Library Subsidy", MIN(AC171*'Funding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MIN(AC171*VLOOKUP(CONCATENATE($A171, 'Funding Allocation Parameters'!$I$7), 'Library Subsidy Complex'!$C$2:$J$55, 2, FALSE), VLOOKUP(CONCATENATE($A171, 'Funding Allocation Parameters'!$I$7), 'Library Subsidy Complex'!$C$2:$J$55, 4, FALSE)), 0)))))</f>
        <v>0</v>
      </c>
      <c r="AF171" s="180">
        <f>IF('Funding Allocation Parameters'!$C$7="Basic Library Subsidy", 0, IF('Funding Allocation Parameters'!$C$7="Grant funding",MIN(AC171*'Funding Allocation Parameters'!$E$7, 'Funding Allocation Parameters'!$G$7), IF('Funding Allocation Parameters'!$C$7="Other author funding", 0, IF('Funding Allocation Parameters'!$C$7="Any discretionary funds (grants if available, other if no grants)", MIN(AC171*'Funding Allocation Parameters'!$E$7, 'Funding Allocation Parameters'!$G$7), IF('Funding Allocation Parameters'!$C$7="Complex Library Subsidy", 0, 0)))))</f>
        <v>0</v>
      </c>
      <c r="AG171" s="180">
        <f>IF('Funding Allocation Parameters'!$C$7="Basic Library Subsidy", 0, IF('Funding Allocation Parameters'!$C$7="Grant funding", 0, IF('Funding Allocation Parameters'!$C$7="Other author funding",  MIN(AC171*'Funding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1" s="180">
        <f>IF('Funding Allocation Parameters'!$C$7="Basic Library Subsidy", MIN(AD171*'Funding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MIN(AD171*VLOOKUP(CONCATENATE($A171, 'Funding Allocation Parameters'!$I$7), 'Library Subsidy Complex'!$C$2:$J$55, 6, FALSE), VLOOKUP(CONCATENATE($A171, 'Funding Allocation Parameters'!$I$7), 'Library Subsidy Complex'!$C$2:$J$55, 8, FALSE)), 0)))))</f>
        <v>0</v>
      </c>
      <c r="AI171" s="180">
        <f>IF('Funding Allocation Parameters'!$C$7="Basic Library Subsidy", 0, IF('Funding Allocation Parameters'!$C$7="Grant funding", 0, IF('Funding Allocation Parameters'!$C$7="Other author funding",  MIN(AD171*'Funding Allocation Parameters'!$E$7, 'Funding Allocation Parameters'!$G$7), IF('Funding Allocation Parameters'!$C$7="Any discretionary funds (grants if available, other if no grants)", MIN(AD171*'Funding Allocation Parameters'!$E$7, 'Funding Allocation Parameters'!$G$7), IF('Funding Allocation Parameters'!$C$7="Complex Library Subsidy", 0, 0)))))</f>
        <v>0</v>
      </c>
      <c r="AJ171" s="177">
        <f t="shared" si="70"/>
        <v>0</v>
      </c>
      <c r="AK171" s="177">
        <f t="shared" si="71"/>
        <v>0</v>
      </c>
      <c r="AL171" s="181">
        <f>IF('Funding Allocation Parameters'!$C$8="Basic Library Subsidy", MIN(AJ171*'Funding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MIN(AJ171*VLOOKUP(CONCATENATE($A171, 'Funding Allocation Parameters'!$I$8), 'Library Subsidy Complex'!$C$2:$J$55, 2, FALSE), VLOOKUP(CONCATENATE($A171, 'Funding Allocation Parameters'!$I$8), 'Library Subsidy Complex'!$C$2:$J$55, 4, FALSE)), 0)))))</f>
        <v>0</v>
      </c>
      <c r="AM171" s="181">
        <f>IF('Funding Allocation Parameters'!$C$8="Basic Library Subsidy", 0, IF('Funding Allocation Parameters'!$C$8="Grant funding",MIN(AJ171*'Funding Allocation Parameters'!$E$8, 'Funding Allocation Parameters'!$G$8), IF('Funding Allocation Parameters'!$C$8="Other author funding", 0, IF('Funding Allocation Parameters'!$C$8="Any discretionary funds (grants if available, other if no grants)", MIN(AJ171*'Funding Allocation Parameters'!$E$8, 'Funding Allocation Parameters'!$G$8), IF('Funding Allocation Parameters'!$C$8="Complex Library Subsidy", 0, 0)))))</f>
        <v>0</v>
      </c>
      <c r="AN171" s="181">
        <f>IF('Funding Allocation Parameters'!$C$8="Basic Library Subsidy", 0, IF('Funding Allocation Parameters'!$C$8="Grant funding", 0, IF('Funding Allocation Parameters'!$C$8="Other author funding",  MIN(AJ171*'Funding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1" s="181">
        <f>IF('Funding Allocation Parameters'!$C$8="Basic Library Subsidy", MIN(AK171*'Funding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MIN(AK171*VLOOKUP(CONCATENATE($A171, 'Funding Allocation Parameters'!$I$8), 'Library Subsidy Complex'!$C$2:$J$55, 6, FALSE), VLOOKUP(CONCATENATE($A171, 'Funding Allocation Parameters'!$I$8), 'Library Subsidy Complex'!$C$2:$J$55, 8, FALSE)), 0)))))</f>
        <v>0</v>
      </c>
      <c r="AP171" s="181">
        <f>IF('Funding Allocation Parameters'!$C$8="Basic Library Subsidy", 0, IF('Funding Allocation Parameters'!$C$8="Grant funding", 0, IF('Funding Allocation Parameters'!$C$8="Other author funding",  MIN(AK171*'Funding Allocation Parameters'!$E$8, 'Funding Allocation Parameters'!$G$8), IF('Funding Allocation Parameters'!$C$8="Any discretionary funds (grants if available, other if no grants)", MIN(AK171*'Funding Allocation Parameters'!$E$8, 'Funding Allocation Parameters'!$G$8), IF('Funding Allocation Parameters'!$C$8="Complex Library Subsidy", 0, 0)))))</f>
        <v>0</v>
      </c>
      <c r="AQ171" s="177">
        <f t="shared" si="72"/>
        <v>0</v>
      </c>
      <c r="AR171" s="177">
        <f t="shared" si="73"/>
        <v>0</v>
      </c>
      <c r="AS171" s="182">
        <f t="shared" si="74"/>
        <v>1189</v>
      </c>
      <c r="AT171" s="182">
        <f t="shared" si="75"/>
        <v>475.83260000000018</v>
      </c>
      <c r="AU171" s="182">
        <f t="shared" si="76"/>
        <v>0</v>
      </c>
      <c r="AV171" s="182">
        <f t="shared" si="77"/>
        <v>1189</v>
      </c>
      <c r="AW171" s="182">
        <f t="shared" si="78"/>
        <v>475.83260000000018</v>
      </c>
      <c r="AX171" s="183">
        <f t="shared" si="79"/>
        <v>1189</v>
      </c>
      <c r="AY171" s="183">
        <f t="shared" si="80"/>
        <v>475.83260000000018</v>
      </c>
      <c r="AZ171" s="183">
        <f t="shared" si="81"/>
        <v>0</v>
      </c>
      <c r="BA171" s="183">
        <f t="shared" si="82"/>
        <v>0</v>
      </c>
      <c r="BB171" s="183">
        <f t="shared" si="83"/>
        <v>0</v>
      </c>
      <c r="BC171" s="184">
        <f t="shared" si="84"/>
        <v>1189</v>
      </c>
      <c r="BD171" s="184">
        <f t="shared" si="85"/>
        <v>0</v>
      </c>
      <c r="BE171" s="184">
        <f t="shared" si="86"/>
        <v>475.83260000000018</v>
      </c>
      <c r="BF171" s="184">
        <f t="shared" si="87"/>
        <v>0</v>
      </c>
      <c r="BG171" s="102">
        <f t="shared" si="88"/>
        <v>0</v>
      </c>
      <c r="BH171" s="102">
        <f t="shared" si="89"/>
        <v>0</v>
      </c>
      <c r="BI171" s="102">
        <f t="shared" si="90"/>
        <v>0</v>
      </c>
      <c r="BJ171" s="102">
        <f t="shared" si="91"/>
        <v>1</v>
      </c>
      <c r="BK171" s="102">
        <f t="shared" si="92"/>
        <v>0</v>
      </c>
      <c r="BL171" s="102">
        <f t="shared" si="93"/>
        <v>0</v>
      </c>
      <c r="BN171" s="102"/>
    </row>
    <row r="172" spans="1:66" x14ac:dyDescent="0.25">
      <c r="A172" s="102" t="s">
        <v>20</v>
      </c>
      <c r="B172" s="102" t="s">
        <v>8</v>
      </c>
      <c r="C172" s="102" t="s">
        <v>8</v>
      </c>
      <c r="D172" s="102" t="s">
        <v>27</v>
      </c>
      <c r="E172" s="102" t="s">
        <v>427</v>
      </c>
      <c r="F172" s="102" t="s">
        <v>428</v>
      </c>
      <c r="G172" s="102">
        <v>1.4330000000000001</v>
      </c>
      <c r="H172" s="102">
        <v>1</v>
      </c>
      <c r="I172" s="102">
        <v>1</v>
      </c>
      <c r="J172" s="167">
        <f>IFERROR(H172*VLOOKUP(A172, 'Advanced Parameters'!$B$7:$G$20, 6, FALSE)*VLOOKUP(A172, 'Growth Parameters'!$B$6:$H$19, 6, FALSE), 0)</f>
        <v>1</v>
      </c>
      <c r="K172" s="167">
        <f>IFERROR(IF('Advanced Parameters'!$C$5="n",'Raw Data'!I172*VLOOKUP(A172,'Advanced Parameters'!$B$7:$G$20,6,FALSE),J172*VLOOKUP(A172,'Advanced Parameters'!$B$7:$G$20,2,FALSE))*VLOOKUP(A172, 'Growth Parameters'!$B$6:$H$19, 6, FALSE), 0)</f>
        <v>1</v>
      </c>
      <c r="L172" s="167">
        <f t="shared" si="94"/>
        <v>0</v>
      </c>
      <c r="M172" s="168">
        <f>IFERROR(IF(G172="NA","NA",IF(G172&gt;'APC Parameters'!$K$6+VLOOKUP('Raw Data'!A172, 'APC Parameters'!$H$7:$L$20, 4, FALSE), 'APC Parameters'!$L$6+VLOOKUP('Raw Data'!A172, 'APC Parameters'!$H$7:$L$20, 5, FALSE), G172*('APC Parameters'!$J$6+VLOOKUP('Raw Data'!A172, 'APC Parameters'!$H$7:$L$20, 3, FALSE))+'APC Parameters'!$I$6+VLOOKUP('Raw Data'!A172, 'APC Parameters'!$H$7:$L$20, 2, FALSE))), 0)</f>
        <v>2164.2501999999999</v>
      </c>
      <c r="N172" s="168">
        <f t="shared" si="64"/>
        <v>2164.2501999999999</v>
      </c>
      <c r="O172" s="168">
        <f>IFERROR(IF(M172="NA",VLOOKUP(D172,'Internal Calculations'!$B$10:$C$11,2,FALSE), M172)*VLOOKUP(A172, 'Growth Parameters'!$B$6:$H$19, 7, FALSE), 0)</f>
        <v>2164.2501999999999</v>
      </c>
      <c r="P172" s="177">
        <f t="shared" si="65"/>
        <v>2164.2501999999999</v>
      </c>
      <c r="Q172" s="178">
        <f>IF('Funding Allocation Parameters'!$C$5="Basic Library Subsidy", MIN(O172*('Funding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MIN($O172*(VLOOKUP(CONCATENATE($A172, 'Funding Allocation Parameters'!$I$5), 'Library Subsidy Complex'!$C$2:$J$55, 2, FALSE)), VLOOKUP(CONCATENATE($A172, 'Funding Allocation Parameters'!$I$5), 'Library Subsidy Complex'!$C$2:$J$55, 4, FALSE)), 0)))))</f>
        <v>1189</v>
      </c>
      <c r="R172" s="178">
        <f>IF('Funding Allocation Parameters'!$C$5="Basic Library Subsidy", 0, IF('Funding Allocation Parameters'!$C$5="Grant funding",MIN(O172*('Funding Allocation Parameters'!$E$5), 'Funding Allocation Parameters'!$G$5), IF('Funding Allocation Parameters'!$C$5="Other author funding", 0, IF('Funding Allocation Parameters'!$C$5="Any discretionary funds (grants if available, other if no grants)", MIN(O172*('Funding Allocation Parameters'!$E$5), 'Funding Allocation Parameters'!$G$5), IF('Funding Allocation Parameters'!$C$5="Complex Library Subsidy", 0, 0)))))</f>
        <v>0</v>
      </c>
      <c r="S172" s="178">
        <f>IF('Funding Allocation Parameters'!$C$5="Basic Library Subsidy", 0, IF('Funding Allocation Parameters'!$C$5="Grant funding", 0, IF('Funding Allocation Parameters'!$C$5="Other author funding",  MIN(O172*('Funding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2" s="178">
        <f>IF('Funding Allocation Parameters'!$C$5="Basic Library Subsidy", MIN(O172*('Funding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MIN($O172*(VLOOKUP(CONCATENATE($A172, 'Funding Allocation Parameters'!$I$5), 'Library Subsidy Complex'!$C$2:$J$55, 6, FALSE)), VLOOKUP(CONCATENATE($A172, 'Funding Allocation Parameters'!$I$5), 'Library Subsidy Complex'!$C$2:$J$55, 8, FALSE)), 0)))))</f>
        <v>1189</v>
      </c>
      <c r="U172" s="178">
        <f>IF('Funding Allocation Parameters'!$C$5="Basic Library Subsidy", 0, IF('Funding Allocation Parameters'!$C$5="Grant funding", 0, IF('Funding Allocation Parameters'!$C$5="Other author funding",  MIN(O172*('Funding Allocation Parameters'!$E$5), 'Funding Allocation Parameters'!$G$5), IF('Funding Allocation Parameters'!$C$5="Any discretionary funds (grants if available, other if no grants)", MIN(O172*('Funding Allocation Parameters'!$E$5), 'Funding Allocation Parameters'!$G$5), IF('Funding Allocation Parameters'!$C$5="Complex Library Subsidy", 0, 0)))))</f>
        <v>0</v>
      </c>
      <c r="V172" s="177">
        <f t="shared" si="66"/>
        <v>975.25019999999995</v>
      </c>
      <c r="W172" s="177">
        <f t="shared" si="67"/>
        <v>975.25019999999995</v>
      </c>
      <c r="X172" s="179">
        <f>IF('Funding Allocation Parameters'!$C$6="Basic Library Subsidy", MIN(V172*'Funding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MIN(V172*VLOOKUP(CONCATENATE($A172, 'Funding Allocation Parameters'!$I$6), 'Library Subsidy Complex'!$C$2:$J$55, 2, FALSE), VLOOKUP(CONCATENATE($A172, 'Funding Allocation Parameters'!$I$6), 'Library Subsidy Complex'!$C$2:$J$55, 4, FALSE)), 0)))))</f>
        <v>0</v>
      </c>
      <c r="Y172" s="179">
        <f>IF('Funding Allocation Parameters'!$C$6="Basic Library Subsidy", 0, IF('Funding Allocation Parameters'!$C$6="Grant funding",MIN(V172*'Funding Allocation Parameters'!$E$6, 'Funding Allocation Parameters'!$G$6), IF('Funding Allocation Parameters'!$C$6="Other author funding", 0, IF('Funding Allocation Parameters'!$C$6="Any discretionary funds (grants if available, other if no grants)", MIN(V172*'Funding Allocation Parameters'!$E$6, 'Funding Allocation Parameters'!$G$6), IF('Funding Allocation Parameters'!$C$6="Complex Library Subsidy", 0, 0)))))</f>
        <v>975.25019999999995</v>
      </c>
      <c r="Z172" s="179">
        <f>IF('Funding Allocation Parameters'!$C$6="Basic Library Subsidy", 0, IF('Funding Allocation Parameters'!$C$6="Grant funding", 0, IF('Funding Allocation Parameters'!$C$6="Other author funding",  MIN(V172*'Funding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2" s="179">
        <f>IF('Funding Allocation Parameters'!$C$6="Basic Library Subsidy", MIN(W172*'Funding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MIN(W172*VLOOKUP(CONCATENATE($A172, 'Funding Allocation Parameters'!$I$6), 'Library Subsidy Complex'!$C$2:$J$55, 6, FALSE), VLOOKUP(CONCATENATE($A172, 'Funding Allocation Parameters'!$I$6), 'Library Subsidy Complex'!$C$2:$J$55, 8, FALSE)), 0)))))</f>
        <v>0</v>
      </c>
      <c r="AB172" s="179">
        <f>IF('Funding Allocation Parameters'!$C$6="Basic Library Subsidy", 0, IF('Funding Allocation Parameters'!$C$6="Grant funding", 0, IF('Funding Allocation Parameters'!$C$6="Other author funding",  MIN(W172*'Funding Allocation Parameters'!$E$6, 'Funding Allocation Parameters'!$G$6), IF('Funding Allocation Parameters'!$C$6="Any discretionary funds (grants if available, other if no grants)", MIN(W172*'Funding Allocation Parameters'!$E$6, 'Funding Allocation Parameters'!$G$6), IF('Funding Allocation Parameters'!$C$6="Complex Library Subsidy", 0, 0)))))</f>
        <v>975.25019999999995</v>
      </c>
      <c r="AC172" s="177">
        <f t="shared" si="68"/>
        <v>0</v>
      </c>
      <c r="AD172" s="177">
        <f t="shared" si="69"/>
        <v>0</v>
      </c>
      <c r="AE172" s="180">
        <f>IF('Funding Allocation Parameters'!$C$7="Basic Library Subsidy", MIN(AC172*'Funding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MIN(AC172*VLOOKUP(CONCATENATE($A172, 'Funding Allocation Parameters'!$I$7), 'Library Subsidy Complex'!$C$2:$J$55, 2, FALSE), VLOOKUP(CONCATENATE($A172, 'Funding Allocation Parameters'!$I$7), 'Library Subsidy Complex'!$C$2:$J$55, 4, FALSE)), 0)))))</f>
        <v>0</v>
      </c>
      <c r="AF172" s="180">
        <f>IF('Funding Allocation Parameters'!$C$7="Basic Library Subsidy", 0, IF('Funding Allocation Parameters'!$C$7="Grant funding",MIN(AC172*'Funding Allocation Parameters'!$E$7, 'Funding Allocation Parameters'!$G$7), IF('Funding Allocation Parameters'!$C$7="Other author funding", 0, IF('Funding Allocation Parameters'!$C$7="Any discretionary funds (grants if available, other if no grants)", MIN(AC172*'Funding Allocation Parameters'!$E$7, 'Funding Allocation Parameters'!$G$7), IF('Funding Allocation Parameters'!$C$7="Complex Library Subsidy", 0, 0)))))</f>
        <v>0</v>
      </c>
      <c r="AG172" s="180">
        <f>IF('Funding Allocation Parameters'!$C$7="Basic Library Subsidy", 0, IF('Funding Allocation Parameters'!$C$7="Grant funding", 0, IF('Funding Allocation Parameters'!$C$7="Other author funding",  MIN(AC172*'Funding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2" s="180">
        <f>IF('Funding Allocation Parameters'!$C$7="Basic Library Subsidy", MIN(AD172*'Funding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MIN(AD172*VLOOKUP(CONCATENATE($A172, 'Funding Allocation Parameters'!$I$7), 'Library Subsidy Complex'!$C$2:$J$55, 6, FALSE), VLOOKUP(CONCATENATE($A172, 'Funding Allocation Parameters'!$I$7), 'Library Subsidy Complex'!$C$2:$J$55, 8, FALSE)), 0)))))</f>
        <v>0</v>
      </c>
      <c r="AI172" s="180">
        <f>IF('Funding Allocation Parameters'!$C$7="Basic Library Subsidy", 0, IF('Funding Allocation Parameters'!$C$7="Grant funding", 0, IF('Funding Allocation Parameters'!$C$7="Other author funding",  MIN(AD172*'Funding Allocation Parameters'!$E$7, 'Funding Allocation Parameters'!$G$7), IF('Funding Allocation Parameters'!$C$7="Any discretionary funds (grants if available, other if no grants)", MIN(AD172*'Funding Allocation Parameters'!$E$7, 'Funding Allocation Parameters'!$G$7), IF('Funding Allocation Parameters'!$C$7="Complex Library Subsidy", 0, 0)))))</f>
        <v>0</v>
      </c>
      <c r="AJ172" s="177">
        <f t="shared" si="70"/>
        <v>0</v>
      </c>
      <c r="AK172" s="177">
        <f t="shared" si="71"/>
        <v>0</v>
      </c>
      <c r="AL172" s="181">
        <f>IF('Funding Allocation Parameters'!$C$8="Basic Library Subsidy", MIN(AJ172*'Funding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MIN(AJ172*VLOOKUP(CONCATENATE($A172, 'Funding Allocation Parameters'!$I$8), 'Library Subsidy Complex'!$C$2:$J$55, 2, FALSE), VLOOKUP(CONCATENATE($A172, 'Funding Allocation Parameters'!$I$8), 'Library Subsidy Complex'!$C$2:$J$55, 4, FALSE)), 0)))))</f>
        <v>0</v>
      </c>
      <c r="AM172" s="181">
        <f>IF('Funding Allocation Parameters'!$C$8="Basic Library Subsidy", 0, IF('Funding Allocation Parameters'!$C$8="Grant funding",MIN(AJ172*'Funding Allocation Parameters'!$E$8, 'Funding Allocation Parameters'!$G$8), IF('Funding Allocation Parameters'!$C$8="Other author funding", 0, IF('Funding Allocation Parameters'!$C$8="Any discretionary funds (grants if available, other if no grants)", MIN(AJ172*'Funding Allocation Parameters'!$E$8, 'Funding Allocation Parameters'!$G$8), IF('Funding Allocation Parameters'!$C$8="Complex Library Subsidy", 0, 0)))))</f>
        <v>0</v>
      </c>
      <c r="AN172" s="181">
        <f>IF('Funding Allocation Parameters'!$C$8="Basic Library Subsidy", 0, IF('Funding Allocation Parameters'!$C$8="Grant funding", 0, IF('Funding Allocation Parameters'!$C$8="Other author funding",  MIN(AJ172*'Funding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2" s="181">
        <f>IF('Funding Allocation Parameters'!$C$8="Basic Library Subsidy", MIN(AK172*'Funding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MIN(AK172*VLOOKUP(CONCATENATE($A172, 'Funding Allocation Parameters'!$I$8), 'Library Subsidy Complex'!$C$2:$J$55, 6, FALSE), VLOOKUP(CONCATENATE($A172, 'Funding Allocation Parameters'!$I$8), 'Library Subsidy Complex'!$C$2:$J$55, 8, FALSE)), 0)))))</f>
        <v>0</v>
      </c>
      <c r="AP172" s="181">
        <f>IF('Funding Allocation Parameters'!$C$8="Basic Library Subsidy", 0, IF('Funding Allocation Parameters'!$C$8="Grant funding", 0, IF('Funding Allocation Parameters'!$C$8="Other author funding",  MIN(AK172*'Funding Allocation Parameters'!$E$8, 'Funding Allocation Parameters'!$G$8), IF('Funding Allocation Parameters'!$C$8="Any discretionary funds (grants if available, other if no grants)", MIN(AK172*'Funding Allocation Parameters'!$E$8, 'Funding Allocation Parameters'!$G$8), IF('Funding Allocation Parameters'!$C$8="Complex Library Subsidy", 0, 0)))))</f>
        <v>0</v>
      </c>
      <c r="AQ172" s="177">
        <f t="shared" si="72"/>
        <v>0</v>
      </c>
      <c r="AR172" s="177">
        <f t="shared" si="73"/>
        <v>0</v>
      </c>
      <c r="AS172" s="182">
        <f t="shared" si="74"/>
        <v>1189</v>
      </c>
      <c r="AT172" s="182">
        <f t="shared" si="75"/>
        <v>975.25019999999995</v>
      </c>
      <c r="AU172" s="182">
        <f t="shared" si="76"/>
        <v>0</v>
      </c>
      <c r="AV172" s="182">
        <f t="shared" si="77"/>
        <v>1189</v>
      </c>
      <c r="AW172" s="182">
        <f t="shared" si="78"/>
        <v>975.25019999999995</v>
      </c>
      <c r="AX172" s="183">
        <f t="shared" si="79"/>
        <v>1189</v>
      </c>
      <c r="AY172" s="183">
        <f t="shared" si="80"/>
        <v>975.25019999999995</v>
      </c>
      <c r="AZ172" s="183">
        <f t="shared" si="81"/>
        <v>0</v>
      </c>
      <c r="BA172" s="183">
        <f t="shared" si="82"/>
        <v>0</v>
      </c>
      <c r="BB172" s="183">
        <f t="shared" si="83"/>
        <v>0</v>
      </c>
      <c r="BC172" s="184">
        <f t="shared" si="84"/>
        <v>1189</v>
      </c>
      <c r="BD172" s="184">
        <f t="shared" si="85"/>
        <v>0</v>
      </c>
      <c r="BE172" s="184">
        <f t="shared" si="86"/>
        <v>975.25019999999995</v>
      </c>
      <c r="BF172" s="184">
        <f t="shared" si="87"/>
        <v>0</v>
      </c>
      <c r="BG172" s="102">
        <f t="shared" si="88"/>
        <v>0</v>
      </c>
      <c r="BH172" s="102">
        <f t="shared" si="89"/>
        <v>0</v>
      </c>
      <c r="BI172" s="102">
        <f t="shared" si="90"/>
        <v>0</v>
      </c>
      <c r="BJ172" s="102">
        <f t="shared" si="91"/>
        <v>1</v>
      </c>
      <c r="BK172" s="102">
        <f t="shared" si="92"/>
        <v>0</v>
      </c>
      <c r="BL172" s="102">
        <f t="shared" si="93"/>
        <v>0</v>
      </c>
      <c r="BN172" s="102"/>
    </row>
    <row r="173" spans="1:66" x14ac:dyDescent="0.25">
      <c r="A173" s="102" t="s">
        <v>13</v>
      </c>
      <c r="B173" s="102" t="s">
        <v>8</v>
      </c>
      <c r="C173" s="102" t="s">
        <v>8</v>
      </c>
      <c r="D173" s="102" t="s">
        <v>27</v>
      </c>
      <c r="E173" s="102" t="s">
        <v>315</v>
      </c>
      <c r="F173" s="102" t="s">
        <v>429</v>
      </c>
      <c r="G173" s="102">
        <v>1.6579999999999999</v>
      </c>
      <c r="H173" s="102">
        <v>1</v>
      </c>
      <c r="I173" s="102">
        <v>1</v>
      </c>
      <c r="J173" s="167">
        <f>IFERROR(H173*VLOOKUP(A173, 'Advanced Parameters'!$B$7:$G$20, 6, FALSE)*VLOOKUP(A173, 'Growth Parameters'!$B$6:$H$19, 6, FALSE), 0)</f>
        <v>1</v>
      </c>
      <c r="K173" s="167">
        <f>IFERROR(IF('Advanced Parameters'!$C$5="n",'Raw Data'!I173*VLOOKUP(A173,'Advanced Parameters'!$B$7:$G$20,6,FALSE),J173*VLOOKUP(A173,'Advanced Parameters'!$B$7:$G$20,2,FALSE))*VLOOKUP(A173, 'Growth Parameters'!$B$6:$H$19, 6, FALSE), 0)</f>
        <v>1</v>
      </c>
      <c r="L173" s="167">
        <f t="shared" si="94"/>
        <v>0</v>
      </c>
      <c r="M173" s="168">
        <f>IFERROR(IF(G173="NA","NA",IF(G173&gt;'APC Parameters'!$K$6+VLOOKUP('Raw Data'!A173, 'APC Parameters'!$H$7:$L$20, 4, FALSE), 'APC Parameters'!$L$6+VLOOKUP('Raw Data'!A173, 'APC Parameters'!$H$7:$L$20, 5, FALSE), G173*('APC Parameters'!$J$6+VLOOKUP('Raw Data'!A173, 'APC Parameters'!$H$7:$L$20, 3, FALSE))+'APC Parameters'!$I$6+VLOOKUP('Raw Data'!A173, 'APC Parameters'!$H$7:$L$20, 2, FALSE))), 0)</f>
        <v>2323.8652000000002</v>
      </c>
      <c r="N173" s="168">
        <f t="shared" si="64"/>
        <v>2323.8652000000002</v>
      </c>
      <c r="O173" s="168">
        <f>IFERROR(IF(M173="NA",VLOOKUP(D173,'Internal Calculations'!$B$10:$C$11,2,FALSE), M173)*VLOOKUP(A173, 'Growth Parameters'!$B$6:$H$19, 7, FALSE), 0)</f>
        <v>2323.8652000000002</v>
      </c>
      <c r="P173" s="177">
        <f t="shared" si="65"/>
        <v>2323.8652000000002</v>
      </c>
      <c r="Q173" s="178">
        <f>IF('Funding Allocation Parameters'!$C$5="Basic Library Subsidy", MIN(O173*('Funding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MIN($O173*(VLOOKUP(CONCATENATE($A173, 'Funding Allocation Parameters'!$I$5), 'Library Subsidy Complex'!$C$2:$J$55, 2, FALSE)), VLOOKUP(CONCATENATE($A173, 'Funding Allocation Parameters'!$I$5), 'Library Subsidy Complex'!$C$2:$J$55, 4, FALSE)), 0)))))</f>
        <v>1189</v>
      </c>
      <c r="R173" s="178">
        <f>IF('Funding Allocation Parameters'!$C$5="Basic Library Subsidy", 0, IF('Funding Allocation Parameters'!$C$5="Grant funding",MIN(O173*('Funding Allocation Parameters'!$E$5), 'Funding Allocation Parameters'!$G$5), IF('Funding Allocation Parameters'!$C$5="Other author funding", 0, IF('Funding Allocation Parameters'!$C$5="Any discretionary funds (grants if available, other if no grants)", MIN(O173*('Funding Allocation Parameters'!$E$5), 'Funding Allocation Parameters'!$G$5), IF('Funding Allocation Parameters'!$C$5="Complex Library Subsidy", 0, 0)))))</f>
        <v>0</v>
      </c>
      <c r="S173" s="178">
        <f>IF('Funding Allocation Parameters'!$C$5="Basic Library Subsidy", 0, IF('Funding Allocation Parameters'!$C$5="Grant funding", 0, IF('Funding Allocation Parameters'!$C$5="Other author funding",  MIN(O173*('Funding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3" s="178">
        <f>IF('Funding Allocation Parameters'!$C$5="Basic Library Subsidy", MIN(O173*('Funding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MIN($O173*(VLOOKUP(CONCATENATE($A173, 'Funding Allocation Parameters'!$I$5), 'Library Subsidy Complex'!$C$2:$J$55, 6, FALSE)), VLOOKUP(CONCATENATE($A173, 'Funding Allocation Parameters'!$I$5), 'Library Subsidy Complex'!$C$2:$J$55, 8, FALSE)), 0)))))</f>
        <v>1189</v>
      </c>
      <c r="U173" s="178">
        <f>IF('Funding Allocation Parameters'!$C$5="Basic Library Subsidy", 0, IF('Funding Allocation Parameters'!$C$5="Grant funding", 0, IF('Funding Allocation Parameters'!$C$5="Other author funding",  MIN(O173*('Funding Allocation Parameters'!$E$5), 'Funding Allocation Parameters'!$G$5), IF('Funding Allocation Parameters'!$C$5="Any discretionary funds (grants if available, other if no grants)", MIN(O173*('Funding Allocation Parameters'!$E$5), 'Funding Allocation Parameters'!$G$5), IF('Funding Allocation Parameters'!$C$5="Complex Library Subsidy", 0, 0)))))</f>
        <v>0</v>
      </c>
      <c r="V173" s="177">
        <f t="shared" si="66"/>
        <v>1134.8652000000002</v>
      </c>
      <c r="W173" s="177">
        <f t="shared" si="67"/>
        <v>1134.8652000000002</v>
      </c>
      <c r="X173" s="179">
        <f>IF('Funding Allocation Parameters'!$C$6="Basic Library Subsidy", MIN(V173*'Funding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MIN(V173*VLOOKUP(CONCATENATE($A173, 'Funding Allocation Parameters'!$I$6), 'Library Subsidy Complex'!$C$2:$J$55, 2, FALSE), VLOOKUP(CONCATENATE($A173, 'Funding Allocation Parameters'!$I$6), 'Library Subsidy Complex'!$C$2:$J$55, 4, FALSE)), 0)))))</f>
        <v>0</v>
      </c>
      <c r="Y173" s="179">
        <f>IF('Funding Allocation Parameters'!$C$6="Basic Library Subsidy", 0, IF('Funding Allocation Parameters'!$C$6="Grant funding",MIN(V173*'Funding Allocation Parameters'!$E$6, 'Funding Allocation Parameters'!$G$6), IF('Funding Allocation Parameters'!$C$6="Other author funding", 0, IF('Funding Allocation Parameters'!$C$6="Any discretionary funds (grants if available, other if no grants)", MIN(V173*'Funding Allocation Parameters'!$E$6, 'Funding Allocation Parameters'!$G$6), IF('Funding Allocation Parameters'!$C$6="Complex Library Subsidy", 0, 0)))))</f>
        <v>1134.8652000000002</v>
      </c>
      <c r="Z173" s="179">
        <f>IF('Funding Allocation Parameters'!$C$6="Basic Library Subsidy", 0, IF('Funding Allocation Parameters'!$C$6="Grant funding", 0, IF('Funding Allocation Parameters'!$C$6="Other author funding",  MIN(V173*'Funding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3" s="179">
        <f>IF('Funding Allocation Parameters'!$C$6="Basic Library Subsidy", MIN(W173*'Funding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MIN(W173*VLOOKUP(CONCATENATE($A173, 'Funding Allocation Parameters'!$I$6), 'Library Subsidy Complex'!$C$2:$J$55, 6, FALSE), VLOOKUP(CONCATENATE($A173, 'Funding Allocation Parameters'!$I$6), 'Library Subsidy Complex'!$C$2:$J$55, 8, FALSE)), 0)))))</f>
        <v>0</v>
      </c>
      <c r="AB173" s="179">
        <f>IF('Funding Allocation Parameters'!$C$6="Basic Library Subsidy", 0, IF('Funding Allocation Parameters'!$C$6="Grant funding", 0, IF('Funding Allocation Parameters'!$C$6="Other author funding",  MIN(W173*'Funding Allocation Parameters'!$E$6, 'Funding Allocation Parameters'!$G$6), IF('Funding Allocation Parameters'!$C$6="Any discretionary funds (grants if available, other if no grants)", MIN(W173*'Funding Allocation Parameters'!$E$6, 'Funding Allocation Parameters'!$G$6), IF('Funding Allocation Parameters'!$C$6="Complex Library Subsidy", 0, 0)))))</f>
        <v>1134.8652000000002</v>
      </c>
      <c r="AC173" s="177">
        <f t="shared" si="68"/>
        <v>0</v>
      </c>
      <c r="AD173" s="177">
        <f t="shared" si="69"/>
        <v>0</v>
      </c>
      <c r="AE173" s="180">
        <f>IF('Funding Allocation Parameters'!$C$7="Basic Library Subsidy", MIN(AC173*'Funding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MIN(AC173*VLOOKUP(CONCATENATE($A173, 'Funding Allocation Parameters'!$I$7), 'Library Subsidy Complex'!$C$2:$J$55, 2, FALSE), VLOOKUP(CONCATENATE($A173, 'Funding Allocation Parameters'!$I$7), 'Library Subsidy Complex'!$C$2:$J$55, 4, FALSE)), 0)))))</f>
        <v>0</v>
      </c>
      <c r="AF173" s="180">
        <f>IF('Funding Allocation Parameters'!$C$7="Basic Library Subsidy", 0, IF('Funding Allocation Parameters'!$C$7="Grant funding",MIN(AC173*'Funding Allocation Parameters'!$E$7, 'Funding Allocation Parameters'!$G$7), IF('Funding Allocation Parameters'!$C$7="Other author funding", 0, IF('Funding Allocation Parameters'!$C$7="Any discretionary funds (grants if available, other if no grants)", MIN(AC173*'Funding Allocation Parameters'!$E$7, 'Funding Allocation Parameters'!$G$7), IF('Funding Allocation Parameters'!$C$7="Complex Library Subsidy", 0, 0)))))</f>
        <v>0</v>
      </c>
      <c r="AG173" s="180">
        <f>IF('Funding Allocation Parameters'!$C$7="Basic Library Subsidy", 0, IF('Funding Allocation Parameters'!$C$7="Grant funding", 0, IF('Funding Allocation Parameters'!$C$7="Other author funding",  MIN(AC173*'Funding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3" s="180">
        <f>IF('Funding Allocation Parameters'!$C$7="Basic Library Subsidy", MIN(AD173*'Funding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MIN(AD173*VLOOKUP(CONCATENATE($A173, 'Funding Allocation Parameters'!$I$7), 'Library Subsidy Complex'!$C$2:$J$55, 6, FALSE), VLOOKUP(CONCATENATE($A173, 'Funding Allocation Parameters'!$I$7), 'Library Subsidy Complex'!$C$2:$J$55, 8, FALSE)), 0)))))</f>
        <v>0</v>
      </c>
      <c r="AI173" s="180">
        <f>IF('Funding Allocation Parameters'!$C$7="Basic Library Subsidy", 0, IF('Funding Allocation Parameters'!$C$7="Grant funding", 0, IF('Funding Allocation Parameters'!$C$7="Other author funding",  MIN(AD173*'Funding Allocation Parameters'!$E$7, 'Funding Allocation Parameters'!$G$7), IF('Funding Allocation Parameters'!$C$7="Any discretionary funds (grants if available, other if no grants)", MIN(AD173*'Funding Allocation Parameters'!$E$7, 'Funding Allocation Parameters'!$G$7), IF('Funding Allocation Parameters'!$C$7="Complex Library Subsidy", 0, 0)))))</f>
        <v>0</v>
      </c>
      <c r="AJ173" s="177">
        <f t="shared" si="70"/>
        <v>0</v>
      </c>
      <c r="AK173" s="177">
        <f t="shared" si="71"/>
        <v>0</v>
      </c>
      <c r="AL173" s="181">
        <f>IF('Funding Allocation Parameters'!$C$8="Basic Library Subsidy", MIN(AJ173*'Funding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MIN(AJ173*VLOOKUP(CONCATENATE($A173, 'Funding Allocation Parameters'!$I$8), 'Library Subsidy Complex'!$C$2:$J$55, 2, FALSE), VLOOKUP(CONCATENATE($A173, 'Funding Allocation Parameters'!$I$8), 'Library Subsidy Complex'!$C$2:$J$55, 4, FALSE)), 0)))))</f>
        <v>0</v>
      </c>
      <c r="AM173" s="181">
        <f>IF('Funding Allocation Parameters'!$C$8="Basic Library Subsidy", 0, IF('Funding Allocation Parameters'!$C$8="Grant funding",MIN(AJ173*'Funding Allocation Parameters'!$E$8, 'Funding Allocation Parameters'!$G$8), IF('Funding Allocation Parameters'!$C$8="Other author funding", 0, IF('Funding Allocation Parameters'!$C$8="Any discretionary funds (grants if available, other if no grants)", MIN(AJ173*'Funding Allocation Parameters'!$E$8, 'Funding Allocation Parameters'!$G$8), IF('Funding Allocation Parameters'!$C$8="Complex Library Subsidy", 0, 0)))))</f>
        <v>0</v>
      </c>
      <c r="AN173" s="181">
        <f>IF('Funding Allocation Parameters'!$C$8="Basic Library Subsidy", 0, IF('Funding Allocation Parameters'!$C$8="Grant funding", 0, IF('Funding Allocation Parameters'!$C$8="Other author funding",  MIN(AJ173*'Funding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3" s="181">
        <f>IF('Funding Allocation Parameters'!$C$8="Basic Library Subsidy", MIN(AK173*'Funding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MIN(AK173*VLOOKUP(CONCATENATE($A173, 'Funding Allocation Parameters'!$I$8), 'Library Subsidy Complex'!$C$2:$J$55, 6, FALSE), VLOOKUP(CONCATENATE($A173, 'Funding Allocation Parameters'!$I$8), 'Library Subsidy Complex'!$C$2:$J$55, 8, FALSE)), 0)))))</f>
        <v>0</v>
      </c>
      <c r="AP173" s="181">
        <f>IF('Funding Allocation Parameters'!$C$8="Basic Library Subsidy", 0, IF('Funding Allocation Parameters'!$C$8="Grant funding", 0, IF('Funding Allocation Parameters'!$C$8="Other author funding",  MIN(AK173*'Funding Allocation Parameters'!$E$8, 'Funding Allocation Parameters'!$G$8), IF('Funding Allocation Parameters'!$C$8="Any discretionary funds (grants if available, other if no grants)", MIN(AK173*'Funding Allocation Parameters'!$E$8, 'Funding Allocation Parameters'!$G$8), IF('Funding Allocation Parameters'!$C$8="Complex Library Subsidy", 0, 0)))))</f>
        <v>0</v>
      </c>
      <c r="AQ173" s="177">
        <f t="shared" si="72"/>
        <v>0</v>
      </c>
      <c r="AR173" s="177">
        <f t="shared" si="73"/>
        <v>0</v>
      </c>
      <c r="AS173" s="182">
        <f t="shared" si="74"/>
        <v>1189</v>
      </c>
      <c r="AT173" s="182">
        <f t="shared" si="75"/>
        <v>1134.8652000000002</v>
      </c>
      <c r="AU173" s="182">
        <f t="shared" si="76"/>
        <v>0</v>
      </c>
      <c r="AV173" s="182">
        <f t="shared" si="77"/>
        <v>1189</v>
      </c>
      <c r="AW173" s="182">
        <f t="shared" si="78"/>
        <v>1134.8652000000002</v>
      </c>
      <c r="AX173" s="183">
        <f t="shared" si="79"/>
        <v>1189</v>
      </c>
      <c r="AY173" s="183">
        <f t="shared" si="80"/>
        <v>1134.8652000000002</v>
      </c>
      <c r="AZ173" s="183">
        <f t="shared" si="81"/>
        <v>0</v>
      </c>
      <c r="BA173" s="183">
        <f t="shared" si="82"/>
        <v>0</v>
      </c>
      <c r="BB173" s="183">
        <f t="shared" si="83"/>
        <v>0</v>
      </c>
      <c r="BC173" s="184">
        <f t="shared" si="84"/>
        <v>1189</v>
      </c>
      <c r="BD173" s="184">
        <f t="shared" si="85"/>
        <v>0</v>
      </c>
      <c r="BE173" s="184">
        <f t="shared" si="86"/>
        <v>1134.8652000000002</v>
      </c>
      <c r="BF173" s="184">
        <f t="shared" si="87"/>
        <v>0</v>
      </c>
      <c r="BG173" s="102">
        <f t="shared" si="88"/>
        <v>0</v>
      </c>
      <c r="BH173" s="102">
        <f t="shared" si="89"/>
        <v>0</v>
      </c>
      <c r="BI173" s="102">
        <f t="shared" si="90"/>
        <v>0</v>
      </c>
      <c r="BJ173" s="102">
        <f t="shared" si="91"/>
        <v>1</v>
      </c>
      <c r="BK173" s="102">
        <f t="shared" si="92"/>
        <v>0</v>
      </c>
      <c r="BL173" s="102">
        <f t="shared" si="93"/>
        <v>0</v>
      </c>
      <c r="BN173" s="102"/>
    </row>
    <row r="174" spans="1:66" x14ac:dyDescent="0.25">
      <c r="A174" s="102" t="s">
        <v>19</v>
      </c>
      <c r="B174" s="102" t="s">
        <v>8</v>
      </c>
      <c r="C174" s="102" t="s">
        <v>8</v>
      </c>
      <c r="D174" s="102" t="s">
        <v>27</v>
      </c>
      <c r="E174" s="102" t="s">
        <v>432</v>
      </c>
      <c r="F174" s="102" t="s">
        <v>433</v>
      </c>
      <c r="G174" s="102">
        <v>3.1360000000000001</v>
      </c>
      <c r="H174" s="102">
        <v>1</v>
      </c>
      <c r="I174" s="102">
        <v>0</v>
      </c>
      <c r="J174" s="167">
        <f>IFERROR(H174*VLOOKUP(A174, 'Advanced Parameters'!$B$7:$G$20, 6, FALSE)*VLOOKUP(A174, 'Growth Parameters'!$B$6:$H$19, 6, FALSE), 0)</f>
        <v>1</v>
      </c>
      <c r="K174" s="167">
        <f>IFERROR(IF('Advanced Parameters'!$C$5="n",'Raw Data'!I174*VLOOKUP(A174,'Advanced Parameters'!$B$7:$G$20,6,FALSE),J174*VLOOKUP(A174,'Advanced Parameters'!$B$7:$G$20,2,FALSE))*VLOOKUP(A174, 'Growth Parameters'!$B$6:$H$19, 6, FALSE), 0)</f>
        <v>0</v>
      </c>
      <c r="L174" s="167">
        <f t="shared" si="94"/>
        <v>1</v>
      </c>
      <c r="M174" s="168">
        <f>IFERROR(IF(G174="NA","NA",IF(G174&gt;'APC Parameters'!$K$6+VLOOKUP('Raw Data'!A174, 'APC Parameters'!$H$7:$L$20, 4, FALSE), 'APC Parameters'!$L$6+VLOOKUP('Raw Data'!A174, 'APC Parameters'!$H$7:$L$20, 5, FALSE), G174*('APC Parameters'!$J$6+VLOOKUP('Raw Data'!A174, 'APC Parameters'!$H$7:$L$20, 3, FALSE))+'APC Parameters'!$I$6+VLOOKUP('Raw Data'!A174, 'APC Parameters'!$H$7:$L$20, 2, FALSE))), 0)</f>
        <v>3372.3584000000001</v>
      </c>
      <c r="N174" s="168">
        <f t="shared" si="64"/>
        <v>3372.3584000000001</v>
      </c>
      <c r="O174" s="168">
        <f>IFERROR(IF(M174="NA",VLOOKUP(D174,'Internal Calculations'!$B$10:$C$11,2,FALSE), M174)*VLOOKUP(A174, 'Growth Parameters'!$B$6:$H$19, 7, FALSE), 0)</f>
        <v>3372.3584000000001</v>
      </c>
      <c r="P174" s="177">
        <f t="shared" si="65"/>
        <v>3372.3584000000001</v>
      </c>
      <c r="Q174" s="178">
        <f>IF('Funding Allocation Parameters'!$C$5="Basic Library Subsidy", MIN(O174*('Funding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MIN($O174*(VLOOKUP(CONCATENATE($A174, 'Funding Allocation Parameters'!$I$5), 'Library Subsidy Complex'!$C$2:$J$55, 2, FALSE)), VLOOKUP(CONCATENATE($A174, 'Funding Allocation Parameters'!$I$5), 'Library Subsidy Complex'!$C$2:$J$55, 4, FALSE)), 0)))))</f>
        <v>1189</v>
      </c>
      <c r="R174" s="178">
        <f>IF('Funding Allocation Parameters'!$C$5="Basic Library Subsidy", 0, IF('Funding Allocation Parameters'!$C$5="Grant funding",MIN(O174*('Funding Allocation Parameters'!$E$5), 'Funding Allocation Parameters'!$G$5), IF('Funding Allocation Parameters'!$C$5="Other author funding", 0, IF('Funding Allocation Parameters'!$C$5="Any discretionary funds (grants if available, other if no grants)", MIN(O174*('Funding Allocation Parameters'!$E$5), 'Funding Allocation Parameters'!$G$5), IF('Funding Allocation Parameters'!$C$5="Complex Library Subsidy", 0, 0)))))</f>
        <v>0</v>
      </c>
      <c r="S174" s="178">
        <f>IF('Funding Allocation Parameters'!$C$5="Basic Library Subsidy", 0, IF('Funding Allocation Parameters'!$C$5="Grant funding", 0, IF('Funding Allocation Parameters'!$C$5="Other author funding",  MIN(O174*('Funding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4" s="178">
        <f>IF('Funding Allocation Parameters'!$C$5="Basic Library Subsidy", MIN(O174*('Funding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MIN($O174*(VLOOKUP(CONCATENATE($A174, 'Funding Allocation Parameters'!$I$5), 'Library Subsidy Complex'!$C$2:$J$55, 6, FALSE)), VLOOKUP(CONCATENATE($A174, 'Funding Allocation Parameters'!$I$5), 'Library Subsidy Complex'!$C$2:$J$55, 8, FALSE)), 0)))))</f>
        <v>1189</v>
      </c>
      <c r="U174" s="178">
        <f>IF('Funding Allocation Parameters'!$C$5="Basic Library Subsidy", 0, IF('Funding Allocation Parameters'!$C$5="Grant funding", 0, IF('Funding Allocation Parameters'!$C$5="Other author funding",  MIN(O174*('Funding Allocation Parameters'!$E$5), 'Funding Allocation Parameters'!$G$5), IF('Funding Allocation Parameters'!$C$5="Any discretionary funds (grants if available, other if no grants)", MIN(O174*('Funding Allocation Parameters'!$E$5), 'Funding Allocation Parameters'!$G$5), IF('Funding Allocation Parameters'!$C$5="Complex Library Subsidy", 0, 0)))))</f>
        <v>0</v>
      </c>
      <c r="V174" s="177">
        <f t="shared" si="66"/>
        <v>2183.3584000000001</v>
      </c>
      <c r="W174" s="177">
        <f t="shared" si="67"/>
        <v>2183.3584000000001</v>
      </c>
      <c r="X174" s="179">
        <f>IF('Funding Allocation Parameters'!$C$6="Basic Library Subsidy", MIN(V174*'Funding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MIN(V174*VLOOKUP(CONCATENATE($A174, 'Funding Allocation Parameters'!$I$6), 'Library Subsidy Complex'!$C$2:$J$55, 2, FALSE), VLOOKUP(CONCATENATE($A174, 'Funding Allocation Parameters'!$I$6), 'Library Subsidy Complex'!$C$2:$J$55, 4, FALSE)), 0)))))</f>
        <v>0</v>
      </c>
      <c r="Y174" s="179">
        <f>IF('Funding Allocation Parameters'!$C$6="Basic Library Subsidy", 0, IF('Funding Allocation Parameters'!$C$6="Grant funding",MIN(V174*'Funding Allocation Parameters'!$E$6, 'Funding Allocation Parameters'!$G$6), IF('Funding Allocation Parameters'!$C$6="Other author funding", 0, IF('Funding Allocation Parameters'!$C$6="Any discretionary funds (grants if available, other if no grants)", MIN(V174*'Funding Allocation Parameters'!$E$6, 'Funding Allocation Parameters'!$G$6), IF('Funding Allocation Parameters'!$C$6="Complex Library Subsidy", 0, 0)))))</f>
        <v>2183.3584000000001</v>
      </c>
      <c r="Z174" s="179">
        <f>IF('Funding Allocation Parameters'!$C$6="Basic Library Subsidy", 0, IF('Funding Allocation Parameters'!$C$6="Grant funding", 0, IF('Funding Allocation Parameters'!$C$6="Other author funding",  MIN(V174*'Funding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4" s="179">
        <f>IF('Funding Allocation Parameters'!$C$6="Basic Library Subsidy", MIN(W174*'Funding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MIN(W174*VLOOKUP(CONCATENATE($A174, 'Funding Allocation Parameters'!$I$6), 'Library Subsidy Complex'!$C$2:$J$55, 6, FALSE), VLOOKUP(CONCATENATE($A174, 'Funding Allocation Parameters'!$I$6), 'Library Subsidy Complex'!$C$2:$J$55, 8, FALSE)), 0)))))</f>
        <v>0</v>
      </c>
      <c r="AB174" s="179">
        <f>IF('Funding Allocation Parameters'!$C$6="Basic Library Subsidy", 0, IF('Funding Allocation Parameters'!$C$6="Grant funding", 0, IF('Funding Allocation Parameters'!$C$6="Other author funding",  MIN(W174*'Funding Allocation Parameters'!$E$6, 'Funding Allocation Parameters'!$G$6), IF('Funding Allocation Parameters'!$C$6="Any discretionary funds (grants if available, other if no grants)", MIN(W174*'Funding Allocation Parameters'!$E$6, 'Funding Allocation Parameters'!$G$6), IF('Funding Allocation Parameters'!$C$6="Complex Library Subsidy", 0, 0)))))</f>
        <v>2183.3584000000001</v>
      </c>
      <c r="AC174" s="177">
        <f t="shared" si="68"/>
        <v>0</v>
      </c>
      <c r="AD174" s="177">
        <f t="shared" si="69"/>
        <v>0</v>
      </c>
      <c r="AE174" s="180">
        <f>IF('Funding Allocation Parameters'!$C$7="Basic Library Subsidy", MIN(AC174*'Funding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MIN(AC174*VLOOKUP(CONCATENATE($A174, 'Funding Allocation Parameters'!$I$7), 'Library Subsidy Complex'!$C$2:$J$55, 2, FALSE), VLOOKUP(CONCATENATE($A174, 'Funding Allocation Parameters'!$I$7), 'Library Subsidy Complex'!$C$2:$J$55, 4, FALSE)), 0)))))</f>
        <v>0</v>
      </c>
      <c r="AF174" s="180">
        <f>IF('Funding Allocation Parameters'!$C$7="Basic Library Subsidy", 0, IF('Funding Allocation Parameters'!$C$7="Grant funding",MIN(AC174*'Funding Allocation Parameters'!$E$7, 'Funding Allocation Parameters'!$G$7), IF('Funding Allocation Parameters'!$C$7="Other author funding", 0, IF('Funding Allocation Parameters'!$C$7="Any discretionary funds (grants if available, other if no grants)", MIN(AC174*'Funding Allocation Parameters'!$E$7, 'Funding Allocation Parameters'!$G$7), IF('Funding Allocation Parameters'!$C$7="Complex Library Subsidy", 0, 0)))))</f>
        <v>0</v>
      </c>
      <c r="AG174" s="180">
        <f>IF('Funding Allocation Parameters'!$C$7="Basic Library Subsidy", 0, IF('Funding Allocation Parameters'!$C$7="Grant funding", 0, IF('Funding Allocation Parameters'!$C$7="Other author funding",  MIN(AC174*'Funding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4" s="180">
        <f>IF('Funding Allocation Parameters'!$C$7="Basic Library Subsidy", MIN(AD174*'Funding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MIN(AD174*VLOOKUP(CONCATENATE($A174, 'Funding Allocation Parameters'!$I$7), 'Library Subsidy Complex'!$C$2:$J$55, 6, FALSE), VLOOKUP(CONCATENATE($A174, 'Funding Allocation Parameters'!$I$7), 'Library Subsidy Complex'!$C$2:$J$55, 8, FALSE)), 0)))))</f>
        <v>0</v>
      </c>
      <c r="AI174" s="180">
        <f>IF('Funding Allocation Parameters'!$C$7="Basic Library Subsidy", 0, IF('Funding Allocation Parameters'!$C$7="Grant funding", 0, IF('Funding Allocation Parameters'!$C$7="Other author funding",  MIN(AD174*'Funding Allocation Parameters'!$E$7, 'Funding Allocation Parameters'!$G$7), IF('Funding Allocation Parameters'!$C$7="Any discretionary funds (grants if available, other if no grants)", MIN(AD174*'Funding Allocation Parameters'!$E$7, 'Funding Allocation Parameters'!$G$7), IF('Funding Allocation Parameters'!$C$7="Complex Library Subsidy", 0, 0)))))</f>
        <v>0</v>
      </c>
      <c r="AJ174" s="177">
        <f t="shared" si="70"/>
        <v>0</v>
      </c>
      <c r="AK174" s="177">
        <f t="shared" si="71"/>
        <v>0</v>
      </c>
      <c r="AL174" s="181">
        <f>IF('Funding Allocation Parameters'!$C$8="Basic Library Subsidy", MIN(AJ174*'Funding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MIN(AJ174*VLOOKUP(CONCATENATE($A174, 'Funding Allocation Parameters'!$I$8), 'Library Subsidy Complex'!$C$2:$J$55, 2, FALSE), VLOOKUP(CONCATENATE($A174, 'Funding Allocation Parameters'!$I$8), 'Library Subsidy Complex'!$C$2:$J$55, 4, FALSE)), 0)))))</f>
        <v>0</v>
      </c>
      <c r="AM174" s="181">
        <f>IF('Funding Allocation Parameters'!$C$8="Basic Library Subsidy", 0, IF('Funding Allocation Parameters'!$C$8="Grant funding",MIN(AJ174*'Funding Allocation Parameters'!$E$8, 'Funding Allocation Parameters'!$G$8), IF('Funding Allocation Parameters'!$C$8="Other author funding", 0, IF('Funding Allocation Parameters'!$C$8="Any discretionary funds (grants if available, other if no grants)", MIN(AJ174*'Funding Allocation Parameters'!$E$8, 'Funding Allocation Parameters'!$G$8), IF('Funding Allocation Parameters'!$C$8="Complex Library Subsidy", 0, 0)))))</f>
        <v>0</v>
      </c>
      <c r="AN174" s="181">
        <f>IF('Funding Allocation Parameters'!$C$8="Basic Library Subsidy", 0, IF('Funding Allocation Parameters'!$C$8="Grant funding", 0, IF('Funding Allocation Parameters'!$C$8="Other author funding",  MIN(AJ174*'Funding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4" s="181">
        <f>IF('Funding Allocation Parameters'!$C$8="Basic Library Subsidy", MIN(AK174*'Funding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MIN(AK174*VLOOKUP(CONCATENATE($A174, 'Funding Allocation Parameters'!$I$8), 'Library Subsidy Complex'!$C$2:$J$55, 6, FALSE), VLOOKUP(CONCATENATE($A174, 'Funding Allocation Parameters'!$I$8), 'Library Subsidy Complex'!$C$2:$J$55, 8, FALSE)), 0)))))</f>
        <v>0</v>
      </c>
      <c r="AP174" s="181">
        <f>IF('Funding Allocation Parameters'!$C$8="Basic Library Subsidy", 0, IF('Funding Allocation Parameters'!$C$8="Grant funding", 0, IF('Funding Allocation Parameters'!$C$8="Other author funding",  MIN(AK174*'Funding Allocation Parameters'!$E$8, 'Funding Allocation Parameters'!$G$8), IF('Funding Allocation Parameters'!$C$8="Any discretionary funds (grants if available, other if no grants)", MIN(AK174*'Funding Allocation Parameters'!$E$8, 'Funding Allocation Parameters'!$G$8), IF('Funding Allocation Parameters'!$C$8="Complex Library Subsidy", 0, 0)))))</f>
        <v>0</v>
      </c>
      <c r="AQ174" s="177">
        <f t="shared" si="72"/>
        <v>0</v>
      </c>
      <c r="AR174" s="177">
        <f t="shared" si="73"/>
        <v>0</v>
      </c>
      <c r="AS174" s="182">
        <f t="shared" si="74"/>
        <v>1189</v>
      </c>
      <c r="AT174" s="182">
        <f t="shared" si="75"/>
        <v>2183.3584000000001</v>
      </c>
      <c r="AU174" s="182">
        <f t="shared" si="76"/>
        <v>0</v>
      </c>
      <c r="AV174" s="182">
        <f t="shared" si="77"/>
        <v>1189</v>
      </c>
      <c r="AW174" s="182">
        <f t="shared" si="78"/>
        <v>2183.3584000000001</v>
      </c>
      <c r="AX174" s="183">
        <f t="shared" si="79"/>
        <v>0</v>
      </c>
      <c r="AY174" s="183">
        <f t="shared" si="80"/>
        <v>0</v>
      </c>
      <c r="AZ174" s="183">
        <f t="shared" si="81"/>
        <v>0</v>
      </c>
      <c r="BA174" s="183">
        <f t="shared" si="82"/>
        <v>1189</v>
      </c>
      <c r="BB174" s="183">
        <f t="shared" si="83"/>
        <v>2183.3584000000001</v>
      </c>
      <c r="BC174" s="184">
        <f t="shared" si="84"/>
        <v>1189</v>
      </c>
      <c r="BD174" s="184">
        <f t="shared" si="85"/>
        <v>0</v>
      </c>
      <c r="BE174" s="184">
        <f t="shared" si="86"/>
        <v>0</v>
      </c>
      <c r="BF174" s="184">
        <f t="shared" si="87"/>
        <v>2183.3584000000001</v>
      </c>
      <c r="BG174" s="102">
        <f t="shared" si="88"/>
        <v>0</v>
      </c>
      <c r="BH174" s="102">
        <f t="shared" si="89"/>
        <v>0</v>
      </c>
      <c r="BI174" s="102">
        <f t="shared" si="90"/>
        <v>0</v>
      </c>
      <c r="BJ174" s="102">
        <f t="shared" si="91"/>
        <v>0</v>
      </c>
      <c r="BK174" s="102">
        <f t="shared" si="92"/>
        <v>1</v>
      </c>
      <c r="BL174" s="102">
        <f t="shared" si="93"/>
        <v>0</v>
      </c>
      <c r="BN174" s="102"/>
    </row>
    <row r="175" spans="1:66" x14ac:dyDescent="0.25">
      <c r="A175" s="102" t="s">
        <v>23</v>
      </c>
      <c r="B175" s="102" t="s">
        <v>15</v>
      </c>
      <c r="C175" s="102" t="s">
        <v>8</v>
      </c>
      <c r="D175" s="102" t="s">
        <v>27</v>
      </c>
      <c r="E175" s="102" t="s">
        <v>434</v>
      </c>
      <c r="F175" s="102" t="s">
        <v>435</v>
      </c>
      <c r="G175" s="102" t="s">
        <v>9</v>
      </c>
      <c r="H175" s="102">
        <v>1</v>
      </c>
      <c r="I175" s="102">
        <v>0</v>
      </c>
      <c r="J175" s="167">
        <f>IFERROR(H175*VLOOKUP(A175, 'Advanced Parameters'!$B$7:$G$20, 6, FALSE)*VLOOKUP(A175, 'Growth Parameters'!$B$6:$H$19, 6, FALSE), 0)</f>
        <v>1</v>
      </c>
      <c r="K175" s="167">
        <f>IFERROR(IF('Advanced Parameters'!$C$5="n",'Raw Data'!I175*VLOOKUP(A175,'Advanced Parameters'!$B$7:$G$20,6,FALSE),J175*VLOOKUP(A175,'Advanced Parameters'!$B$7:$G$20,2,FALSE))*VLOOKUP(A175, 'Growth Parameters'!$B$6:$H$19, 6, FALSE), 0)</f>
        <v>0</v>
      </c>
      <c r="L175" s="167">
        <f t="shared" si="94"/>
        <v>1</v>
      </c>
      <c r="M175" s="168" t="str">
        <f>IFERROR(IF(G175="NA","NA",IF(G175&gt;'APC Parameters'!$K$6+VLOOKUP('Raw Data'!A175, 'APC Parameters'!$H$7:$L$20, 4, FALSE), 'APC Parameters'!$L$6+VLOOKUP('Raw Data'!A175, 'APC Parameters'!$H$7:$L$20, 5, FALSE), G175*('APC Parameters'!$J$6+VLOOKUP('Raw Data'!A175, 'APC Parameters'!$H$7:$L$20, 3, FALSE))+'APC Parameters'!$I$6+VLOOKUP('Raw Data'!A175, 'APC Parameters'!$H$7:$L$20, 2, FALSE))), 0)</f>
        <v>NA</v>
      </c>
      <c r="N175" s="168" t="str">
        <f t="shared" si="64"/>
        <v>NA</v>
      </c>
      <c r="O175" s="168">
        <f>IFERROR(IF(M175="NA",VLOOKUP(D175,'Internal Calculations'!$B$10:$C$11,2,FALSE), M175)*VLOOKUP(A175, 'Growth Parameters'!$B$6:$H$19, 7, FALSE), 0)</f>
        <v>2278.6764150234731</v>
      </c>
      <c r="P175" s="177">
        <f t="shared" si="65"/>
        <v>2278.6764150234731</v>
      </c>
      <c r="Q175" s="178">
        <f>IF('Funding Allocation Parameters'!$C$5="Basic Library Subsidy", MIN(O175*('Funding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MIN($O175*(VLOOKUP(CONCATENATE($A175, 'Funding Allocation Parameters'!$I$5), 'Library Subsidy Complex'!$C$2:$J$55, 2, FALSE)), VLOOKUP(CONCATENATE($A175, 'Funding Allocation Parameters'!$I$5), 'Library Subsidy Complex'!$C$2:$J$55, 4, FALSE)), 0)))))</f>
        <v>1189</v>
      </c>
      <c r="R175" s="178">
        <f>IF('Funding Allocation Parameters'!$C$5="Basic Library Subsidy", 0, IF('Funding Allocation Parameters'!$C$5="Grant funding",MIN(O175*('Funding Allocation Parameters'!$E$5), 'Funding Allocation Parameters'!$G$5), IF('Funding Allocation Parameters'!$C$5="Other author funding", 0, IF('Funding Allocation Parameters'!$C$5="Any discretionary funds (grants if available, other if no grants)", MIN(O175*('Funding Allocation Parameters'!$E$5), 'Funding Allocation Parameters'!$G$5), IF('Funding Allocation Parameters'!$C$5="Complex Library Subsidy", 0, 0)))))</f>
        <v>0</v>
      </c>
      <c r="S175" s="178">
        <f>IF('Funding Allocation Parameters'!$C$5="Basic Library Subsidy", 0, IF('Funding Allocation Parameters'!$C$5="Grant funding", 0, IF('Funding Allocation Parameters'!$C$5="Other author funding",  MIN(O175*('Funding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5" s="178">
        <f>IF('Funding Allocation Parameters'!$C$5="Basic Library Subsidy", MIN(O175*('Funding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MIN($O175*(VLOOKUP(CONCATENATE($A175, 'Funding Allocation Parameters'!$I$5), 'Library Subsidy Complex'!$C$2:$J$55, 6, FALSE)), VLOOKUP(CONCATENATE($A175, 'Funding Allocation Parameters'!$I$5), 'Library Subsidy Complex'!$C$2:$J$55, 8, FALSE)), 0)))))</f>
        <v>1189</v>
      </c>
      <c r="U175" s="178">
        <f>IF('Funding Allocation Parameters'!$C$5="Basic Library Subsidy", 0, IF('Funding Allocation Parameters'!$C$5="Grant funding", 0, IF('Funding Allocation Parameters'!$C$5="Other author funding",  MIN(O175*('Funding Allocation Parameters'!$E$5), 'Funding Allocation Parameters'!$G$5), IF('Funding Allocation Parameters'!$C$5="Any discretionary funds (grants if available, other if no grants)", MIN(O175*('Funding Allocation Parameters'!$E$5), 'Funding Allocation Parameters'!$G$5), IF('Funding Allocation Parameters'!$C$5="Complex Library Subsidy", 0, 0)))))</f>
        <v>0</v>
      </c>
      <c r="V175" s="177">
        <f t="shared" si="66"/>
        <v>1089.6764150234731</v>
      </c>
      <c r="W175" s="177">
        <f t="shared" si="67"/>
        <v>1089.6764150234731</v>
      </c>
      <c r="X175" s="179">
        <f>IF('Funding Allocation Parameters'!$C$6="Basic Library Subsidy", MIN(V175*'Funding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MIN(V175*VLOOKUP(CONCATENATE($A175, 'Funding Allocation Parameters'!$I$6), 'Library Subsidy Complex'!$C$2:$J$55, 2, FALSE), VLOOKUP(CONCATENATE($A175, 'Funding Allocation Parameters'!$I$6), 'Library Subsidy Complex'!$C$2:$J$55, 4, FALSE)), 0)))))</f>
        <v>0</v>
      </c>
      <c r="Y175" s="179">
        <f>IF('Funding Allocation Parameters'!$C$6="Basic Library Subsidy", 0, IF('Funding Allocation Parameters'!$C$6="Grant funding",MIN(V175*'Funding Allocation Parameters'!$E$6, 'Funding Allocation Parameters'!$G$6), IF('Funding Allocation Parameters'!$C$6="Other author funding", 0, IF('Funding Allocation Parameters'!$C$6="Any discretionary funds (grants if available, other if no grants)", MIN(V175*'Funding Allocation Parameters'!$E$6, 'Funding Allocation Parameters'!$G$6), IF('Funding Allocation Parameters'!$C$6="Complex Library Subsidy", 0, 0)))))</f>
        <v>1089.6764150234731</v>
      </c>
      <c r="Z175" s="179">
        <f>IF('Funding Allocation Parameters'!$C$6="Basic Library Subsidy", 0, IF('Funding Allocation Parameters'!$C$6="Grant funding", 0, IF('Funding Allocation Parameters'!$C$6="Other author funding",  MIN(V175*'Funding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5" s="179">
        <f>IF('Funding Allocation Parameters'!$C$6="Basic Library Subsidy", MIN(W175*'Funding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MIN(W175*VLOOKUP(CONCATENATE($A175, 'Funding Allocation Parameters'!$I$6), 'Library Subsidy Complex'!$C$2:$J$55, 6, FALSE), VLOOKUP(CONCATENATE($A175, 'Funding Allocation Parameters'!$I$6), 'Library Subsidy Complex'!$C$2:$J$55, 8, FALSE)), 0)))))</f>
        <v>0</v>
      </c>
      <c r="AB175" s="179">
        <f>IF('Funding Allocation Parameters'!$C$6="Basic Library Subsidy", 0, IF('Funding Allocation Parameters'!$C$6="Grant funding", 0, IF('Funding Allocation Parameters'!$C$6="Other author funding",  MIN(W175*'Funding Allocation Parameters'!$E$6, 'Funding Allocation Parameters'!$G$6), IF('Funding Allocation Parameters'!$C$6="Any discretionary funds (grants if available, other if no grants)", MIN(W175*'Funding Allocation Parameters'!$E$6, 'Funding Allocation Parameters'!$G$6), IF('Funding Allocation Parameters'!$C$6="Complex Library Subsidy", 0, 0)))))</f>
        <v>1089.6764150234731</v>
      </c>
      <c r="AC175" s="177">
        <f t="shared" si="68"/>
        <v>0</v>
      </c>
      <c r="AD175" s="177">
        <f t="shared" si="69"/>
        <v>0</v>
      </c>
      <c r="AE175" s="180">
        <f>IF('Funding Allocation Parameters'!$C$7="Basic Library Subsidy", MIN(AC175*'Funding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MIN(AC175*VLOOKUP(CONCATENATE($A175, 'Funding Allocation Parameters'!$I$7), 'Library Subsidy Complex'!$C$2:$J$55, 2, FALSE), VLOOKUP(CONCATENATE($A175, 'Funding Allocation Parameters'!$I$7), 'Library Subsidy Complex'!$C$2:$J$55, 4, FALSE)), 0)))))</f>
        <v>0</v>
      </c>
      <c r="AF175" s="180">
        <f>IF('Funding Allocation Parameters'!$C$7="Basic Library Subsidy", 0, IF('Funding Allocation Parameters'!$C$7="Grant funding",MIN(AC175*'Funding Allocation Parameters'!$E$7, 'Funding Allocation Parameters'!$G$7), IF('Funding Allocation Parameters'!$C$7="Other author funding", 0, IF('Funding Allocation Parameters'!$C$7="Any discretionary funds (grants if available, other if no grants)", MIN(AC175*'Funding Allocation Parameters'!$E$7, 'Funding Allocation Parameters'!$G$7), IF('Funding Allocation Parameters'!$C$7="Complex Library Subsidy", 0, 0)))))</f>
        <v>0</v>
      </c>
      <c r="AG175" s="180">
        <f>IF('Funding Allocation Parameters'!$C$7="Basic Library Subsidy", 0, IF('Funding Allocation Parameters'!$C$7="Grant funding", 0, IF('Funding Allocation Parameters'!$C$7="Other author funding",  MIN(AC175*'Funding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5" s="180">
        <f>IF('Funding Allocation Parameters'!$C$7="Basic Library Subsidy", MIN(AD175*'Funding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MIN(AD175*VLOOKUP(CONCATENATE($A175, 'Funding Allocation Parameters'!$I$7), 'Library Subsidy Complex'!$C$2:$J$55, 6, FALSE), VLOOKUP(CONCATENATE($A175, 'Funding Allocation Parameters'!$I$7), 'Library Subsidy Complex'!$C$2:$J$55, 8, FALSE)), 0)))))</f>
        <v>0</v>
      </c>
      <c r="AI175" s="180">
        <f>IF('Funding Allocation Parameters'!$C$7="Basic Library Subsidy", 0, IF('Funding Allocation Parameters'!$C$7="Grant funding", 0, IF('Funding Allocation Parameters'!$C$7="Other author funding",  MIN(AD175*'Funding Allocation Parameters'!$E$7, 'Funding Allocation Parameters'!$G$7), IF('Funding Allocation Parameters'!$C$7="Any discretionary funds (grants if available, other if no grants)", MIN(AD175*'Funding Allocation Parameters'!$E$7, 'Funding Allocation Parameters'!$G$7), IF('Funding Allocation Parameters'!$C$7="Complex Library Subsidy", 0, 0)))))</f>
        <v>0</v>
      </c>
      <c r="AJ175" s="177">
        <f t="shared" si="70"/>
        <v>0</v>
      </c>
      <c r="AK175" s="177">
        <f t="shared" si="71"/>
        <v>0</v>
      </c>
      <c r="AL175" s="181">
        <f>IF('Funding Allocation Parameters'!$C$8="Basic Library Subsidy", MIN(AJ175*'Funding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MIN(AJ175*VLOOKUP(CONCATENATE($A175, 'Funding Allocation Parameters'!$I$8), 'Library Subsidy Complex'!$C$2:$J$55, 2, FALSE), VLOOKUP(CONCATENATE($A175, 'Funding Allocation Parameters'!$I$8), 'Library Subsidy Complex'!$C$2:$J$55, 4, FALSE)), 0)))))</f>
        <v>0</v>
      </c>
      <c r="AM175" s="181">
        <f>IF('Funding Allocation Parameters'!$C$8="Basic Library Subsidy", 0, IF('Funding Allocation Parameters'!$C$8="Grant funding",MIN(AJ175*'Funding Allocation Parameters'!$E$8, 'Funding Allocation Parameters'!$G$8), IF('Funding Allocation Parameters'!$C$8="Other author funding", 0, IF('Funding Allocation Parameters'!$C$8="Any discretionary funds (grants if available, other if no grants)", MIN(AJ175*'Funding Allocation Parameters'!$E$8, 'Funding Allocation Parameters'!$G$8), IF('Funding Allocation Parameters'!$C$8="Complex Library Subsidy", 0, 0)))))</f>
        <v>0</v>
      </c>
      <c r="AN175" s="181">
        <f>IF('Funding Allocation Parameters'!$C$8="Basic Library Subsidy", 0, IF('Funding Allocation Parameters'!$C$8="Grant funding", 0, IF('Funding Allocation Parameters'!$C$8="Other author funding",  MIN(AJ175*'Funding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5" s="181">
        <f>IF('Funding Allocation Parameters'!$C$8="Basic Library Subsidy", MIN(AK175*'Funding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MIN(AK175*VLOOKUP(CONCATENATE($A175, 'Funding Allocation Parameters'!$I$8), 'Library Subsidy Complex'!$C$2:$J$55, 6, FALSE), VLOOKUP(CONCATENATE($A175, 'Funding Allocation Parameters'!$I$8), 'Library Subsidy Complex'!$C$2:$J$55, 8, FALSE)), 0)))))</f>
        <v>0</v>
      </c>
      <c r="AP175" s="181">
        <f>IF('Funding Allocation Parameters'!$C$8="Basic Library Subsidy", 0, IF('Funding Allocation Parameters'!$C$8="Grant funding", 0, IF('Funding Allocation Parameters'!$C$8="Other author funding",  MIN(AK175*'Funding Allocation Parameters'!$E$8, 'Funding Allocation Parameters'!$G$8), IF('Funding Allocation Parameters'!$C$8="Any discretionary funds (grants if available, other if no grants)", MIN(AK175*'Funding Allocation Parameters'!$E$8, 'Funding Allocation Parameters'!$G$8), IF('Funding Allocation Parameters'!$C$8="Complex Library Subsidy", 0, 0)))))</f>
        <v>0</v>
      </c>
      <c r="AQ175" s="177">
        <f t="shared" si="72"/>
        <v>0</v>
      </c>
      <c r="AR175" s="177">
        <f t="shared" si="73"/>
        <v>0</v>
      </c>
      <c r="AS175" s="182">
        <f t="shared" si="74"/>
        <v>1189</v>
      </c>
      <c r="AT175" s="182">
        <f t="shared" si="75"/>
        <v>1089.6764150234731</v>
      </c>
      <c r="AU175" s="182">
        <f t="shared" si="76"/>
        <v>0</v>
      </c>
      <c r="AV175" s="182">
        <f t="shared" si="77"/>
        <v>1189</v>
      </c>
      <c r="AW175" s="182">
        <f t="shared" si="78"/>
        <v>1089.6764150234731</v>
      </c>
      <c r="AX175" s="183">
        <f t="shared" si="79"/>
        <v>0</v>
      </c>
      <c r="AY175" s="183">
        <f t="shared" si="80"/>
        <v>0</v>
      </c>
      <c r="AZ175" s="183">
        <f t="shared" si="81"/>
        <v>0</v>
      </c>
      <c r="BA175" s="183">
        <f t="shared" si="82"/>
        <v>1189</v>
      </c>
      <c r="BB175" s="183">
        <f t="shared" si="83"/>
        <v>1089.6764150234731</v>
      </c>
      <c r="BC175" s="184">
        <f t="shared" si="84"/>
        <v>1189</v>
      </c>
      <c r="BD175" s="184">
        <f t="shared" si="85"/>
        <v>0</v>
      </c>
      <c r="BE175" s="184">
        <f t="shared" si="86"/>
        <v>0</v>
      </c>
      <c r="BF175" s="184">
        <f t="shared" si="87"/>
        <v>1089.6764150234731</v>
      </c>
      <c r="BG175" s="102">
        <f t="shared" si="88"/>
        <v>0</v>
      </c>
      <c r="BH175" s="102">
        <f t="shared" si="89"/>
        <v>0</v>
      </c>
      <c r="BI175" s="102">
        <f t="shared" si="90"/>
        <v>0</v>
      </c>
      <c r="BJ175" s="102">
        <f t="shared" si="91"/>
        <v>0</v>
      </c>
      <c r="BK175" s="102">
        <f t="shared" si="92"/>
        <v>1</v>
      </c>
      <c r="BL175" s="102">
        <f t="shared" si="93"/>
        <v>0</v>
      </c>
      <c r="BN175" s="102"/>
    </row>
    <row r="176" spans="1:66" x14ac:dyDescent="0.25">
      <c r="A176" s="102" t="s">
        <v>16</v>
      </c>
      <c r="B176" s="102" t="s">
        <v>8</v>
      </c>
      <c r="C176" s="102" t="s">
        <v>8</v>
      </c>
      <c r="D176" s="102" t="s">
        <v>27</v>
      </c>
      <c r="E176" s="102" t="s">
        <v>40</v>
      </c>
      <c r="F176" s="102" t="s">
        <v>436</v>
      </c>
      <c r="G176" s="102">
        <v>2.52</v>
      </c>
      <c r="H176" s="102">
        <v>1</v>
      </c>
      <c r="I176" s="102">
        <v>1</v>
      </c>
      <c r="J176" s="167">
        <f>IFERROR(H176*VLOOKUP(A176, 'Advanced Parameters'!$B$7:$G$20, 6, FALSE)*VLOOKUP(A176, 'Growth Parameters'!$B$6:$H$19, 6, FALSE), 0)</f>
        <v>1</v>
      </c>
      <c r="K176" s="167">
        <f>IFERROR(IF('Advanced Parameters'!$C$5="n",'Raw Data'!I176*VLOOKUP(A176,'Advanced Parameters'!$B$7:$G$20,6,FALSE),J176*VLOOKUP(A176,'Advanced Parameters'!$B$7:$G$20,2,FALSE))*VLOOKUP(A176, 'Growth Parameters'!$B$6:$H$19, 6, FALSE), 0)</f>
        <v>1</v>
      </c>
      <c r="L176" s="167">
        <f t="shared" si="94"/>
        <v>0</v>
      </c>
      <c r="M176" s="168">
        <f>IFERROR(IF(G176="NA","NA",IF(G176&gt;'APC Parameters'!$K$6+VLOOKUP('Raw Data'!A176, 'APC Parameters'!$H$7:$L$20, 4, FALSE), 'APC Parameters'!$L$6+VLOOKUP('Raw Data'!A176, 'APC Parameters'!$H$7:$L$20, 5, FALSE), G176*('APC Parameters'!$J$6+VLOOKUP('Raw Data'!A176, 'APC Parameters'!$H$7:$L$20, 3, FALSE))+'APC Parameters'!$I$6+VLOOKUP('Raw Data'!A176, 'APC Parameters'!$H$7:$L$20, 2, FALSE))), 0)</f>
        <v>2935.3679999999999</v>
      </c>
      <c r="N176" s="168">
        <f t="shared" si="64"/>
        <v>2935.3679999999999</v>
      </c>
      <c r="O176" s="168">
        <f>IFERROR(IF(M176="NA",VLOOKUP(D176,'Internal Calculations'!$B$10:$C$11,2,FALSE), M176)*VLOOKUP(A176, 'Growth Parameters'!$B$6:$H$19, 7, FALSE), 0)</f>
        <v>2935.3679999999999</v>
      </c>
      <c r="P176" s="177">
        <f t="shared" si="65"/>
        <v>2935.3679999999999</v>
      </c>
      <c r="Q176" s="178">
        <f>IF('Funding Allocation Parameters'!$C$5="Basic Library Subsidy", MIN(O176*('Funding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MIN($O176*(VLOOKUP(CONCATENATE($A176, 'Funding Allocation Parameters'!$I$5), 'Library Subsidy Complex'!$C$2:$J$55, 2, FALSE)), VLOOKUP(CONCATENATE($A176, 'Funding Allocation Parameters'!$I$5), 'Library Subsidy Complex'!$C$2:$J$55, 4, FALSE)), 0)))))</f>
        <v>1189</v>
      </c>
      <c r="R176" s="178">
        <f>IF('Funding Allocation Parameters'!$C$5="Basic Library Subsidy", 0, IF('Funding Allocation Parameters'!$C$5="Grant funding",MIN(O176*('Funding Allocation Parameters'!$E$5), 'Funding Allocation Parameters'!$G$5), IF('Funding Allocation Parameters'!$C$5="Other author funding", 0, IF('Funding Allocation Parameters'!$C$5="Any discretionary funds (grants if available, other if no grants)", MIN(O176*('Funding Allocation Parameters'!$E$5), 'Funding Allocation Parameters'!$G$5), IF('Funding Allocation Parameters'!$C$5="Complex Library Subsidy", 0, 0)))))</f>
        <v>0</v>
      </c>
      <c r="S176" s="178">
        <f>IF('Funding Allocation Parameters'!$C$5="Basic Library Subsidy", 0, IF('Funding Allocation Parameters'!$C$5="Grant funding", 0, IF('Funding Allocation Parameters'!$C$5="Other author funding",  MIN(O176*('Funding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6" s="178">
        <f>IF('Funding Allocation Parameters'!$C$5="Basic Library Subsidy", MIN(O176*('Funding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MIN($O176*(VLOOKUP(CONCATENATE($A176, 'Funding Allocation Parameters'!$I$5), 'Library Subsidy Complex'!$C$2:$J$55, 6, FALSE)), VLOOKUP(CONCATENATE($A176, 'Funding Allocation Parameters'!$I$5), 'Library Subsidy Complex'!$C$2:$J$55, 8, FALSE)), 0)))))</f>
        <v>1189</v>
      </c>
      <c r="U176" s="178">
        <f>IF('Funding Allocation Parameters'!$C$5="Basic Library Subsidy", 0, IF('Funding Allocation Parameters'!$C$5="Grant funding", 0, IF('Funding Allocation Parameters'!$C$5="Other author funding",  MIN(O176*('Funding Allocation Parameters'!$E$5), 'Funding Allocation Parameters'!$G$5), IF('Funding Allocation Parameters'!$C$5="Any discretionary funds (grants if available, other if no grants)", MIN(O176*('Funding Allocation Parameters'!$E$5), 'Funding Allocation Parameters'!$G$5), IF('Funding Allocation Parameters'!$C$5="Complex Library Subsidy", 0, 0)))))</f>
        <v>0</v>
      </c>
      <c r="V176" s="177">
        <f t="shared" si="66"/>
        <v>1746.3679999999999</v>
      </c>
      <c r="W176" s="177">
        <f t="shared" si="67"/>
        <v>1746.3679999999999</v>
      </c>
      <c r="X176" s="179">
        <f>IF('Funding Allocation Parameters'!$C$6="Basic Library Subsidy", MIN(V176*'Funding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MIN(V176*VLOOKUP(CONCATENATE($A176, 'Funding Allocation Parameters'!$I$6), 'Library Subsidy Complex'!$C$2:$J$55, 2, FALSE), VLOOKUP(CONCATENATE($A176, 'Funding Allocation Parameters'!$I$6), 'Library Subsidy Complex'!$C$2:$J$55, 4, FALSE)), 0)))))</f>
        <v>0</v>
      </c>
      <c r="Y176" s="179">
        <f>IF('Funding Allocation Parameters'!$C$6="Basic Library Subsidy", 0, IF('Funding Allocation Parameters'!$C$6="Grant funding",MIN(V176*'Funding Allocation Parameters'!$E$6, 'Funding Allocation Parameters'!$G$6), IF('Funding Allocation Parameters'!$C$6="Other author funding", 0, IF('Funding Allocation Parameters'!$C$6="Any discretionary funds (grants if available, other if no grants)", MIN(V176*'Funding Allocation Parameters'!$E$6, 'Funding Allocation Parameters'!$G$6), IF('Funding Allocation Parameters'!$C$6="Complex Library Subsidy", 0, 0)))))</f>
        <v>1746.3679999999999</v>
      </c>
      <c r="Z176" s="179">
        <f>IF('Funding Allocation Parameters'!$C$6="Basic Library Subsidy", 0, IF('Funding Allocation Parameters'!$C$6="Grant funding", 0, IF('Funding Allocation Parameters'!$C$6="Other author funding",  MIN(V176*'Funding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6" s="179">
        <f>IF('Funding Allocation Parameters'!$C$6="Basic Library Subsidy", MIN(W176*'Funding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MIN(W176*VLOOKUP(CONCATENATE($A176, 'Funding Allocation Parameters'!$I$6), 'Library Subsidy Complex'!$C$2:$J$55, 6, FALSE), VLOOKUP(CONCATENATE($A176, 'Funding Allocation Parameters'!$I$6), 'Library Subsidy Complex'!$C$2:$J$55, 8, FALSE)), 0)))))</f>
        <v>0</v>
      </c>
      <c r="AB176" s="179">
        <f>IF('Funding Allocation Parameters'!$C$6="Basic Library Subsidy", 0, IF('Funding Allocation Parameters'!$C$6="Grant funding", 0, IF('Funding Allocation Parameters'!$C$6="Other author funding",  MIN(W176*'Funding Allocation Parameters'!$E$6, 'Funding Allocation Parameters'!$G$6), IF('Funding Allocation Parameters'!$C$6="Any discretionary funds (grants if available, other if no grants)", MIN(W176*'Funding Allocation Parameters'!$E$6, 'Funding Allocation Parameters'!$G$6), IF('Funding Allocation Parameters'!$C$6="Complex Library Subsidy", 0, 0)))))</f>
        <v>1746.3679999999999</v>
      </c>
      <c r="AC176" s="177">
        <f t="shared" si="68"/>
        <v>0</v>
      </c>
      <c r="AD176" s="177">
        <f t="shared" si="69"/>
        <v>0</v>
      </c>
      <c r="AE176" s="180">
        <f>IF('Funding Allocation Parameters'!$C$7="Basic Library Subsidy", MIN(AC176*'Funding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MIN(AC176*VLOOKUP(CONCATENATE($A176, 'Funding Allocation Parameters'!$I$7), 'Library Subsidy Complex'!$C$2:$J$55, 2, FALSE), VLOOKUP(CONCATENATE($A176, 'Funding Allocation Parameters'!$I$7), 'Library Subsidy Complex'!$C$2:$J$55, 4, FALSE)), 0)))))</f>
        <v>0</v>
      </c>
      <c r="AF176" s="180">
        <f>IF('Funding Allocation Parameters'!$C$7="Basic Library Subsidy", 0, IF('Funding Allocation Parameters'!$C$7="Grant funding",MIN(AC176*'Funding Allocation Parameters'!$E$7, 'Funding Allocation Parameters'!$G$7), IF('Funding Allocation Parameters'!$C$7="Other author funding", 0, IF('Funding Allocation Parameters'!$C$7="Any discretionary funds (grants if available, other if no grants)", MIN(AC176*'Funding Allocation Parameters'!$E$7, 'Funding Allocation Parameters'!$G$7), IF('Funding Allocation Parameters'!$C$7="Complex Library Subsidy", 0, 0)))))</f>
        <v>0</v>
      </c>
      <c r="AG176" s="180">
        <f>IF('Funding Allocation Parameters'!$C$7="Basic Library Subsidy", 0, IF('Funding Allocation Parameters'!$C$7="Grant funding", 0, IF('Funding Allocation Parameters'!$C$7="Other author funding",  MIN(AC176*'Funding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6" s="180">
        <f>IF('Funding Allocation Parameters'!$C$7="Basic Library Subsidy", MIN(AD176*'Funding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MIN(AD176*VLOOKUP(CONCATENATE($A176, 'Funding Allocation Parameters'!$I$7), 'Library Subsidy Complex'!$C$2:$J$55, 6, FALSE), VLOOKUP(CONCATENATE($A176, 'Funding Allocation Parameters'!$I$7), 'Library Subsidy Complex'!$C$2:$J$55, 8, FALSE)), 0)))))</f>
        <v>0</v>
      </c>
      <c r="AI176" s="180">
        <f>IF('Funding Allocation Parameters'!$C$7="Basic Library Subsidy", 0, IF('Funding Allocation Parameters'!$C$7="Grant funding", 0, IF('Funding Allocation Parameters'!$C$7="Other author funding",  MIN(AD176*'Funding Allocation Parameters'!$E$7, 'Funding Allocation Parameters'!$G$7), IF('Funding Allocation Parameters'!$C$7="Any discretionary funds (grants if available, other if no grants)", MIN(AD176*'Funding Allocation Parameters'!$E$7, 'Funding Allocation Parameters'!$G$7), IF('Funding Allocation Parameters'!$C$7="Complex Library Subsidy", 0, 0)))))</f>
        <v>0</v>
      </c>
      <c r="AJ176" s="177">
        <f t="shared" si="70"/>
        <v>0</v>
      </c>
      <c r="AK176" s="177">
        <f t="shared" si="71"/>
        <v>0</v>
      </c>
      <c r="AL176" s="181">
        <f>IF('Funding Allocation Parameters'!$C$8="Basic Library Subsidy", MIN(AJ176*'Funding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MIN(AJ176*VLOOKUP(CONCATENATE($A176, 'Funding Allocation Parameters'!$I$8), 'Library Subsidy Complex'!$C$2:$J$55, 2, FALSE), VLOOKUP(CONCATENATE($A176, 'Funding Allocation Parameters'!$I$8), 'Library Subsidy Complex'!$C$2:$J$55, 4, FALSE)), 0)))))</f>
        <v>0</v>
      </c>
      <c r="AM176" s="181">
        <f>IF('Funding Allocation Parameters'!$C$8="Basic Library Subsidy", 0, IF('Funding Allocation Parameters'!$C$8="Grant funding",MIN(AJ176*'Funding Allocation Parameters'!$E$8, 'Funding Allocation Parameters'!$G$8), IF('Funding Allocation Parameters'!$C$8="Other author funding", 0, IF('Funding Allocation Parameters'!$C$8="Any discretionary funds (grants if available, other if no grants)", MIN(AJ176*'Funding Allocation Parameters'!$E$8, 'Funding Allocation Parameters'!$G$8), IF('Funding Allocation Parameters'!$C$8="Complex Library Subsidy", 0, 0)))))</f>
        <v>0</v>
      </c>
      <c r="AN176" s="181">
        <f>IF('Funding Allocation Parameters'!$C$8="Basic Library Subsidy", 0, IF('Funding Allocation Parameters'!$C$8="Grant funding", 0, IF('Funding Allocation Parameters'!$C$8="Other author funding",  MIN(AJ176*'Funding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6" s="181">
        <f>IF('Funding Allocation Parameters'!$C$8="Basic Library Subsidy", MIN(AK176*'Funding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MIN(AK176*VLOOKUP(CONCATENATE($A176, 'Funding Allocation Parameters'!$I$8), 'Library Subsidy Complex'!$C$2:$J$55, 6, FALSE), VLOOKUP(CONCATENATE($A176, 'Funding Allocation Parameters'!$I$8), 'Library Subsidy Complex'!$C$2:$J$55, 8, FALSE)), 0)))))</f>
        <v>0</v>
      </c>
      <c r="AP176" s="181">
        <f>IF('Funding Allocation Parameters'!$C$8="Basic Library Subsidy", 0, IF('Funding Allocation Parameters'!$C$8="Grant funding", 0, IF('Funding Allocation Parameters'!$C$8="Other author funding",  MIN(AK176*'Funding Allocation Parameters'!$E$8, 'Funding Allocation Parameters'!$G$8), IF('Funding Allocation Parameters'!$C$8="Any discretionary funds (grants if available, other if no grants)", MIN(AK176*'Funding Allocation Parameters'!$E$8, 'Funding Allocation Parameters'!$G$8), IF('Funding Allocation Parameters'!$C$8="Complex Library Subsidy", 0, 0)))))</f>
        <v>0</v>
      </c>
      <c r="AQ176" s="177">
        <f t="shared" si="72"/>
        <v>0</v>
      </c>
      <c r="AR176" s="177">
        <f t="shared" si="73"/>
        <v>0</v>
      </c>
      <c r="AS176" s="182">
        <f t="shared" si="74"/>
        <v>1189</v>
      </c>
      <c r="AT176" s="182">
        <f t="shared" si="75"/>
        <v>1746.3679999999999</v>
      </c>
      <c r="AU176" s="182">
        <f t="shared" si="76"/>
        <v>0</v>
      </c>
      <c r="AV176" s="182">
        <f t="shared" si="77"/>
        <v>1189</v>
      </c>
      <c r="AW176" s="182">
        <f t="shared" si="78"/>
        <v>1746.3679999999999</v>
      </c>
      <c r="AX176" s="183">
        <f t="shared" si="79"/>
        <v>1189</v>
      </c>
      <c r="AY176" s="183">
        <f t="shared" si="80"/>
        <v>1746.3679999999999</v>
      </c>
      <c r="AZ176" s="183">
        <f t="shared" si="81"/>
        <v>0</v>
      </c>
      <c r="BA176" s="183">
        <f t="shared" si="82"/>
        <v>0</v>
      </c>
      <c r="BB176" s="183">
        <f t="shared" si="83"/>
        <v>0</v>
      </c>
      <c r="BC176" s="184">
        <f t="shared" si="84"/>
        <v>1189</v>
      </c>
      <c r="BD176" s="184">
        <f t="shared" si="85"/>
        <v>0</v>
      </c>
      <c r="BE176" s="184">
        <f t="shared" si="86"/>
        <v>1746.3679999999999</v>
      </c>
      <c r="BF176" s="184">
        <f t="shared" si="87"/>
        <v>0</v>
      </c>
      <c r="BG176" s="102">
        <f t="shared" si="88"/>
        <v>0</v>
      </c>
      <c r="BH176" s="102">
        <f t="shared" si="89"/>
        <v>0</v>
      </c>
      <c r="BI176" s="102">
        <f t="shared" si="90"/>
        <v>0</v>
      </c>
      <c r="BJ176" s="102">
        <f t="shared" si="91"/>
        <v>1</v>
      </c>
      <c r="BK176" s="102">
        <f t="shared" si="92"/>
        <v>0</v>
      </c>
      <c r="BL176" s="102">
        <f t="shared" si="93"/>
        <v>0</v>
      </c>
      <c r="BN176" s="102"/>
    </row>
    <row r="177" spans="1:66" x14ac:dyDescent="0.25">
      <c r="A177" s="102" t="s">
        <v>19</v>
      </c>
      <c r="B177" s="102" t="s">
        <v>8</v>
      </c>
      <c r="C177" s="102" t="s">
        <v>8</v>
      </c>
      <c r="D177" s="102" t="s">
        <v>27</v>
      </c>
      <c r="E177" s="102" t="s">
        <v>437</v>
      </c>
      <c r="F177" s="102" t="s">
        <v>438</v>
      </c>
      <c r="G177" s="102">
        <v>2.7719999999999998</v>
      </c>
      <c r="H177" s="102">
        <v>1</v>
      </c>
      <c r="I177" s="102">
        <v>1</v>
      </c>
      <c r="J177" s="167">
        <f>IFERROR(H177*VLOOKUP(A177, 'Advanced Parameters'!$B$7:$G$20, 6, FALSE)*VLOOKUP(A177, 'Growth Parameters'!$B$6:$H$19, 6, FALSE), 0)</f>
        <v>1</v>
      </c>
      <c r="K177" s="167">
        <f>IFERROR(IF('Advanced Parameters'!$C$5="n",'Raw Data'!I177*VLOOKUP(A177,'Advanced Parameters'!$B$7:$G$20,6,FALSE),J177*VLOOKUP(A177,'Advanced Parameters'!$B$7:$G$20,2,FALSE))*VLOOKUP(A177, 'Growth Parameters'!$B$6:$H$19, 6, FALSE), 0)</f>
        <v>1</v>
      </c>
      <c r="L177" s="167">
        <f t="shared" si="94"/>
        <v>0</v>
      </c>
      <c r="M177" s="168">
        <f>IFERROR(IF(G177="NA","NA",IF(G177&gt;'APC Parameters'!$K$6+VLOOKUP('Raw Data'!A177, 'APC Parameters'!$H$7:$L$20, 4, FALSE), 'APC Parameters'!$L$6+VLOOKUP('Raw Data'!A177, 'APC Parameters'!$H$7:$L$20, 5, FALSE), G177*('APC Parameters'!$J$6+VLOOKUP('Raw Data'!A177, 'APC Parameters'!$H$7:$L$20, 3, FALSE))+'APC Parameters'!$I$6+VLOOKUP('Raw Data'!A177, 'APC Parameters'!$H$7:$L$20, 2, FALSE))), 0)</f>
        <v>3114.1367999999998</v>
      </c>
      <c r="N177" s="168">
        <f t="shared" si="64"/>
        <v>3114.1367999999998</v>
      </c>
      <c r="O177" s="168">
        <f>IFERROR(IF(M177="NA",VLOOKUP(D177,'Internal Calculations'!$B$10:$C$11,2,FALSE), M177)*VLOOKUP(A177, 'Growth Parameters'!$B$6:$H$19, 7, FALSE), 0)</f>
        <v>3114.1367999999998</v>
      </c>
      <c r="P177" s="177">
        <f t="shared" si="65"/>
        <v>3114.1367999999998</v>
      </c>
      <c r="Q177" s="178">
        <f>IF('Funding Allocation Parameters'!$C$5="Basic Library Subsidy", MIN(O177*('Funding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MIN($O177*(VLOOKUP(CONCATENATE($A177, 'Funding Allocation Parameters'!$I$5), 'Library Subsidy Complex'!$C$2:$J$55, 2, FALSE)), VLOOKUP(CONCATENATE($A177, 'Funding Allocation Parameters'!$I$5), 'Library Subsidy Complex'!$C$2:$J$55, 4, FALSE)), 0)))))</f>
        <v>1189</v>
      </c>
      <c r="R177" s="178">
        <f>IF('Funding Allocation Parameters'!$C$5="Basic Library Subsidy", 0, IF('Funding Allocation Parameters'!$C$5="Grant funding",MIN(O177*('Funding Allocation Parameters'!$E$5), 'Funding Allocation Parameters'!$G$5), IF('Funding Allocation Parameters'!$C$5="Other author funding", 0, IF('Funding Allocation Parameters'!$C$5="Any discretionary funds (grants if available, other if no grants)", MIN(O177*('Funding Allocation Parameters'!$E$5), 'Funding Allocation Parameters'!$G$5), IF('Funding Allocation Parameters'!$C$5="Complex Library Subsidy", 0, 0)))))</f>
        <v>0</v>
      </c>
      <c r="S177" s="178">
        <f>IF('Funding Allocation Parameters'!$C$5="Basic Library Subsidy", 0, IF('Funding Allocation Parameters'!$C$5="Grant funding", 0, IF('Funding Allocation Parameters'!$C$5="Other author funding",  MIN(O177*('Funding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7" s="178">
        <f>IF('Funding Allocation Parameters'!$C$5="Basic Library Subsidy", MIN(O177*('Funding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MIN($O177*(VLOOKUP(CONCATENATE($A177, 'Funding Allocation Parameters'!$I$5), 'Library Subsidy Complex'!$C$2:$J$55, 6, FALSE)), VLOOKUP(CONCATENATE($A177, 'Funding Allocation Parameters'!$I$5), 'Library Subsidy Complex'!$C$2:$J$55, 8, FALSE)), 0)))))</f>
        <v>1189</v>
      </c>
      <c r="U177" s="178">
        <f>IF('Funding Allocation Parameters'!$C$5="Basic Library Subsidy", 0, IF('Funding Allocation Parameters'!$C$5="Grant funding", 0, IF('Funding Allocation Parameters'!$C$5="Other author funding",  MIN(O177*('Funding Allocation Parameters'!$E$5), 'Funding Allocation Parameters'!$G$5), IF('Funding Allocation Parameters'!$C$5="Any discretionary funds (grants if available, other if no grants)", MIN(O177*('Funding Allocation Parameters'!$E$5), 'Funding Allocation Parameters'!$G$5), IF('Funding Allocation Parameters'!$C$5="Complex Library Subsidy", 0, 0)))))</f>
        <v>0</v>
      </c>
      <c r="V177" s="177">
        <f t="shared" si="66"/>
        <v>1925.1367999999998</v>
      </c>
      <c r="W177" s="177">
        <f t="shared" si="67"/>
        <v>1925.1367999999998</v>
      </c>
      <c r="X177" s="179">
        <f>IF('Funding Allocation Parameters'!$C$6="Basic Library Subsidy", MIN(V177*'Funding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MIN(V177*VLOOKUP(CONCATENATE($A177, 'Funding Allocation Parameters'!$I$6), 'Library Subsidy Complex'!$C$2:$J$55, 2, FALSE), VLOOKUP(CONCATENATE($A177, 'Funding Allocation Parameters'!$I$6), 'Library Subsidy Complex'!$C$2:$J$55, 4, FALSE)), 0)))))</f>
        <v>0</v>
      </c>
      <c r="Y177" s="179">
        <f>IF('Funding Allocation Parameters'!$C$6="Basic Library Subsidy", 0, IF('Funding Allocation Parameters'!$C$6="Grant funding",MIN(V177*'Funding Allocation Parameters'!$E$6, 'Funding Allocation Parameters'!$G$6), IF('Funding Allocation Parameters'!$C$6="Other author funding", 0, IF('Funding Allocation Parameters'!$C$6="Any discretionary funds (grants if available, other if no grants)", MIN(V177*'Funding Allocation Parameters'!$E$6, 'Funding Allocation Parameters'!$G$6), IF('Funding Allocation Parameters'!$C$6="Complex Library Subsidy", 0, 0)))))</f>
        <v>1925.1367999999998</v>
      </c>
      <c r="Z177" s="179">
        <f>IF('Funding Allocation Parameters'!$C$6="Basic Library Subsidy", 0, IF('Funding Allocation Parameters'!$C$6="Grant funding", 0, IF('Funding Allocation Parameters'!$C$6="Other author funding",  MIN(V177*'Funding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7" s="179">
        <f>IF('Funding Allocation Parameters'!$C$6="Basic Library Subsidy", MIN(W177*'Funding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MIN(W177*VLOOKUP(CONCATENATE($A177, 'Funding Allocation Parameters'!$I$6), 'Library Subsidy Complex'!$C$2:$J$55, 6, FALSE), VLOOKUP(CONCATENATE($A177, 'Funding Allocation Parameters'!$I$6), 'Library Subsidy Complex'!$C$2:$J$55, 8, FALSE)), 0)))))</f>
        <v>0</v>
      </c>
      <c r="AB177" s="179">
        <f>IF('Funding Allocation Parameters'!$C$6="Basic Library Subsidy", 0, IF('Funding Allocation Parameters'!$C$6="Grant funding", 0, IF('Funding Allocation Parameters'!$C$6="Other author funding",  MIN(W177*'Funding Allocation Parameters'!$E$6, 'Funding Allocation Parameters'!$G$6), IF('Funding Allocation Parameters'!$C$6="Any discretionary funds (grants if available, other if no grants)", MIN(W177*'Funding Allocation Parameters'!$E$6, 'Funding Allocation Parameters'!$G$6), IF('Funding Allocation Parameters'!$C$6="Complex Library Subsidy", 0, 0)))))</f>
        <v>1925.1367999999998</v>
      </c>
      <c r="AC177" s="177">
        <f t="shared" si="68"/>
        <v>0</v>
      </c>
      <c r="AD177" s="177">
        <f t="shared" si="69"/>
        <v>0</v>
      </c>
      <c r="AE177" s="180">
        <f>IF('Funding Allocation Parameters'!$C$7="Basic Library Subsidy", MIN(AC177*'Funding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MIN(AC177*VLOOKUP(CONCATENATE($A177, 'Funding Allocation Parameters'!$I$7), 'Library Subsidy Complex'!$C$2:$J$55, 2, FALSE), VLOOKUP(CONCATENATE($A177, 'Funding Allocation Parameters'!$I$7), 'Library Subsidy Complex'!$C$2:$J$55, 4, FALSE)), 0)))))</f>
        <v>0</v>
      </c>
      <c r="AF177" s="180">
        <f>IF('Funding Allocation Parameters'!$C$7="Basic Library Subsidy", 0, IF('Funding Allocation Parameters'!$C$7="Grant funding",MIN(AC177*'Funding Allocation Parameters'!$E$7, 'Funding Allocation Parameters'!$G$7), IF('Funding Allocation Parameters'!$C$7="Other author funding", 0, IF('Funding Allocation Parameters'!$C$7="Any discretionary funds (grants if available, other if no grants)", MIN(AC177*'Funding Allocation Parameters'!$E$7, 'Funding Allocation Parameters'!$G$7), IF('Funding Allocation Parameters'!$C$7="Complex Library Subsidy", 0, 0)))))</f>
        <v>0</v>
      </c>
      <c r="AG177" s="180">
        <f>IF('Funding Allocation Parameters'!$C$7="Basic Library Subsidy", 0, IF('Funding Allocation Parameters'!$C$7="Grant funding", 0, IF('Funding Allocation Parameters'!$C$7="Other author funding",  MIN(AC177*'Funding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7" s="180">
        <f>IF('Funding Allocation Parameters'!$C$7="Basic Library Subsidy", MIN(AD177*'Funding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MIN(AD177*VLOOKUP(CONCATENATE($A177, 'Funding Allocation Parameters'!$I$7), 'Library Subsidy Complex'!$C$2:$J$55, 6, FALSE), VLOOKUP(CONCATENATE($A177, 'Funding Allocation Parameters'!$I$7), 'Library Subsidy Complex'!$C$2:$J$55, 8, FALSE)), 0)))))</f>
        <v>0</v>
      </c>
      <c r="AI177" s="180">
        <f>IF('Funding Allocation Parameters'!$C$7="Basic Library Subsidy", 0, IF('Funding Allocation Parameters'!$C$7="Grant funding", 0, IF('Funding Allocation Parameters'!$C$7="Other author funding",  MIN(AD177*'Funding Allocation Parameters'!$E$7, 'Funding Allocation Parameters'!$G$7), IF('Funding Allocation Parameters'!$C$7="Any discretionary funds (grants if available, other if no grants)", MIN(AD177*'Funding Allocation Parameters'!$E$7, 'Funding Allocation Parameters'!$G$7), IF('Funding Allocation Parameters'!$C$7="Complex Library Subsidy", 0, 0)))))</f>
        <v>0</v>
      </c>
      <c r="AJ177" s="177">
        <f t="shared" si="70"/>
        <v>0</v>
      </c>
      <c r="AK177" s="177">
        <f t="shared" si="71"/>
        <v>0</v>
      </c>
      <c r="AL177" s="181">
        <f>IF('Funding Allocation Parameters'!$C$8="Basic Library Subsidy", MIN(AJ177*'Funding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MIN(AJ177*VLOOKUP(CONCATENATE($A177, 'Funding Allocation Parameters'!$I$8), 'Library Subsidy Complex'!$C$2:$J$55, 2, FALSE), VLOOKUP(CONCATENATE($A177, 'Funding Allocation Parameters'!$I$8), 'Library Subsidy Complex'!$C$2:$J$55, 4, FALSE)), 0)))))</f>
        <v>0</v>
      </c>
      <c r="AM177" s="181">
        <f>IF('Funding Allocation Parameters'!$C$8="Basic Library Subsidy", 0, IF('Funding Allocation Parameters'!$C$8="Grant funding",MIN(AJ177*'Funding Allocation Parameters'!$E$8, 'Funding Allocation Parameters'!$G$8), IF('Funding Allocation Parameters'!$C$8="Other author funding", 0, IF('Funding Allocation Parameters'!$C$8="Any discretionary funds (grants if available, other if no grants)", MIN(AJ177*'Funding Allocation Parameters'!$E$8, 'Funding Allocation Parameters'!$G$8), IF('Funding Allocation Parameters'!$C$8="Complex Library Subsidy", 0, 0)))))</f>
        <v>0</v>
      </c>
      <c r="AN177" s="181">
        <f>IF('Funding Allocation Parameters'!$C$8="Basic Library Subsidy", 0, IF('Funding Allocation Parameters'!$C$8="Grant funding", 0, IF('Funding Allocation Parameters'!$C$8="Other author funding",  MIN(AJ177*'Funding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7" s="181">
        <f>IF('Funding Allocation Parameters'!$C$8="Basic Library Subsidy", MIN(AK177*'Funding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MIN(AK177*VLOOKUP(CONCATENATE($A177, 'Funding Allocation Parameters'!$I$8), 'Library Subsidy Complex'!$C$2:$J$55, 6, FALSE), VLOOKUP(CONCATENATE($A177, 'Funding Allocation Parameters'!$I$8), 'Library Subsidy Complex'!$C$2:$J$55, 8, FALSE)), 0)))))</f>
        <v>0</v>
      </c>
      <c r="AP177" s="181">
        <f>IF('Funding Allocation Parameters'!$C$8="Basic Library Subsidy", 0, IF('Funding Allocation Parameters'!$C$8="Grant funding", 0, IF('Funding Allocation Parameters'!$C$8="Other author funding",  MIN(AK177*'Funding Allocation Parameters'!$E$8, 'Funding Allocation Parameters'!$G$8), IF('Funding Allocation Parameters'!$C$8="Any discretionary funds (grants if available, other if no grants)", MIN(AK177*'Funding Allocation Parameters'!$E$8, 'Funding Allocation Parameters'!$G$8), IF('Funding Allocation Parameters'!$C$8="Complex Library Subsidy", 0, 0)))))</f>
        <v>0</v>
      </c>
      <c r="AQ177" s="177">
        <f t="shared" si="72"/>
        <v>0</v>
      </c>
      <c r="AR177" s="177">
        <f t="shared" si="73"/>
        <v>0</v>
      </c>
      <c r="AS177" s="182">
        <f t="shared" si="74"/>
        <v>1189</v>
      </c>
      <c r="AT177" s="182">
        <f t="shared" si="75"/>
        <v>1925.1367999999998</v>
      </c>
      <c r="AU177" s="182">
        <f t="shared" si="76"/>
        <v>0</v>
      </c>
      <c r="AV177" s="182">
        <f t="shared" si="77"/>
        <v>1189</v>
      </c>
      <c r="AW177" s="182">
        <f t="shared" si="78"/>
        <v>1925.1367999999998</v>
      </c>
      <c r="AX177" s="183">
        <f t="shared" si="79"/>
        <v>1189</v>
      </c>
      <c r="AY177" s="183">
        <f t="shared" si="80"/>
        <v>1925.1367999999998</v>
      </c>
      <c r="AZ177" s="183">
        <f t="shared" si="81"/>
        <v>0</v>
      </c>
      <c r="BA177" s="183">
        <f t="shared" si="82"/>
        <v>0</v>
      </c>
      <c r="BB177" s="183">
        <f t="shared" si="83"/>
        <v>0</v>
      </c>
      <c r="BC177" s="184">
        <f t="shared" si="84"/>
        <v>1189</v>
      </c>
      <c r="BD177" s="184">
        <f t="shared" si="85"/>
        <v>0</v>
      </c>
      <c r="BE177" s="184">
        <f t="shared" si="86"/>
        <v>1925.1367999999998</v>
      </c>
      <c r="BF177" s="184">
        <f t="shared" si="87"/>
        <v>0</v>
      </c>
      <c r="BG177" s="102">
        <f t="shared" si="88"/>
        <v>0</v>
      </c>
      <c r="BH177" s="102">
        <f t="shared" si="89"/>
        <v>0</v>
      </c>
      <c r="BI177" s="102">
        <f t="shared" si="90"/>
        <v>0</v>
      </c>
      <c r="BJ177" s="102">
        <f t="shared" si="91"/>
        <v>1</v>
      </c>
      <c r="BK177" s="102">
        <f t="shared" si="92"/>
        <v>0</v>
      </c>
      <c r="BL177" s="102">
        <f t="shared" si="93"/>
        <v>0</v>
      </c>
      <c r="BN177" s="102"/>
    </row>
    <row r="178" spans="1:66" x14ac:dyDescent="0.25">
      <c r="A178" s="102" t="s">
        <v>23</v>
      </c>
      <c r="B178" s="102" t="s">
        <v>15</v>
      </c>
      <c r="C178" s="102" t="s">
        <v>8</v>
      </c>
      <c r="D178" s="102" t="s">
        <v>27</v>
      </c>
      <c r="E178" s="102" t="s">
        <v>439</v>
      </c>
      <c r="F178" s="102" t="s">
        <v>440</v>
      </c>
      <c r="G178" s="102" t="s">
        <v>9</v>
      </c>
      <c r="H178" s="102">
        <v>1</v>
      </c>
      <c r="I178" s="102">
        <v>0</v>
      </c>
      <c r="J178" s="167">
        <f>IFERROR(H178*VLOOKUP(A178, 'Advanced Parameters'!$B$7:$G$20, 6, FALSE)*VLOOKUP(A178, 'Growth Parameters'!$B$6:$H$19, 6, FALSE), 0)</f>
        <v>1</v>
      </c>
      <c r="K178" s="167">
        <f>IFERROR(IF('Advanced Parameters'!$C$5="n",'Raw Data'!I178*VLOOKUP(A178,'Advanced Parameters'!$B$7:$G$20,6,FALSE),J178*VLOOKUP(A178,'Advanced Parameters'!$B$7:$G$20,2,FALSE))*VLOOKUP(A178, 'Growth Parameters'!$B$6:$H$19, 6, FALSE), 0)</f>
        <v>0</v>
      </c>
      <c r="L178" s="167">
        <f t="shared" si="94"/>
        <v>1</v>
      </c>
      <c r="M178" s="168" t="str">
        <f>IFERROR(IF(G178="NA","NA",IF(G178&gt;'APC Parameters'!$K$6+VLOOKUP('Raw Data'!A178, 'APC Parameters'!$H$7:$L$20, 4, FALSE), 'APC Parameters'!$L$6+VLOOKUP('Raw Data'!A178, 'APC Parameters'!$H$7:$L$20, 5, FALSE), G178*('APC Parameters'!$J$6+VLOOKUP('Raw Data'!A178, 'APC Parameters'!$H$7:$L$20, 3, FALSE))+'APC Parameters'!$I$6+VLOOKUP('Raw Data'!A178, 'APC Parameters'!$H$7:$L$20, 2, FALSE))), 0)</f>
        <v>NA</v>
      </c>
      <c r="N178" s="168" t="str">
        <f t="shared" si="64"/>
        <v>NA</v>
      </c>
      <c r="O178" s="168">
        <f>IFERROR(IF(M178="NA",VLOOKUP(D178,'Internal Calculations'!$B$10:$C$11,2,FALSE), M178)*VLOOKUP(A178, 'Growth Parameters'!$B$6:$H$19, 7, FALSE), 0)</f>
        <v>2278.6764150234731</v>
      </c>
      <c r="P178" s="177">
        <f t="shared" si="65"/>
        <v>2278.6764150234731</v>
      </c>
      <c r="Q178" s="178">
        <f>IF('Funding Allocation Parameters'!$C$5="Basic Library Subsidy", MIN(O178*('Funding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MIN($O178*(VLOOKUP(CONCATENATE($A178, 'Funding Allocation Parameters'!$I$5), 'Library Subsidy Complex'!$C$2:$J$55, 2, FALSE)), VLOOKUP(CONCATENATE($A178, 'Funding Allocation Parameters'!$I$5), 'Library Subsidy Complex'!$C$2:$J$55, 4, FALSE)), 0)))))</f>
        <v>1189</v>
      </c>
      <c r="R178" s="178">
        <f>IF('Funding Allocation Parameters'!$C$5="Basic Library Subsidy", 0, IF('Funding Allocation Parameters'!$C$5="Grant funding",MIN(O178*('Funding Allocation Parameters'!$E$5), 'Funding Allocation Parameters'!$G$5), IF('Funding Allocation Parameters'!$C$5="Other author funding", 0, IF('Funding Allocation Parameters'!$C$5="Any discretionary funds (grants if available, other if no grants)", MIN(O178*('Funding Allocation Parameters'!$E$5), 'Funding Allocation Parameters'!$G$5), IF('Funding Allocation Parameters'!$C$5="Complex Library Subsidy", 0, 0)))))</f>
        <v>0</v>
      </c>
      <c r="S178" s="178">
        <f>IF('Funding Allocation Parameters'!$C$5="Basic Library Subsidy", 0, IF('Funding Allocation Parameters'!$C$5="Grant funding", 0, IF('Funding Allocation Parameters'!$C$5="Other author funding",  MIN(O178*('Funding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8" s="178">
        <f>IF('Funding Allocation Parameters'!$C$5="Basic Library Subsidy", MIN(O178*('Funding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MIN($O178*(VLOOKUP(CONCATENATE($A178, 'Funding Allocation Parameters'!$I$5), 'Library Subsidy Complex'!$C$2:$J$55, 6, FALSE)), VLOOKUP(CONCATENATE($A178, 'Funding Allocation Parameters'!$I$5), 'Library Subsidy Complex'!$C$2:$J$55, 8, FALSE)), 0)))))</f>
        <v>1189</v>
      </c>
      <c r="U178" s="178">
        <f>IF('Funding Allocation Parameters'!$C$5="Basic Library Subsidy", 0, IF('Funding Allocation Parameters'!$C$5="Grant funding", 0, IF('Funding Allocation Parameters'!$C$5="Other author funding",  MIN(O178*('Funding Allocation Parameters'!$E$5), 'Funding Allocation Parameters'!$G$5), IF('Funding Allocation Parameters'!$C$5="Any discretionary funds (grants if available, other if no grants)", MIN(O178*('Funding Allocation Parameters'!$E$5), 'Funding Allocation Parameters'!$G$5), IF('Funding Allocation Parameters'!$C$5="Complex Library Subsidy", 0, 0)))))</f>
        <v>0</v>
      </c>
      <c r="V178" s="177">
        <f t="shared" si="66"/>
        <v>1089.6764150234731</v>
      </c>
      <c r="W178" s="177">
        <f t="shared" si="67"/>
        <v>1089.6764150234731</v>
      </c>
      <c r="X178" s="179">
        <f>IF('Funding Allocation Parameters'!$C$6="Basic Library Subsidy", MIN(V178*'Funding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MIN(V178*VLOOKUP(CONCATENATE($A178, 'Funding Allocation Parameters'!$I$6), 'Library Subsidy Complex'!$C$2:$J$55, 2, FALSE), VLOOKUP(CONCATENATE($A178, 'Funding Allocation Parameters'!$I$6), 'Library Subsidy Complex'!$C$2:$J$55, 4, FALSE)), 0)))))</f>
        <v>0</v>
      </c>
      <c r="Y178" s="179">
        <f>IF('Funding Allocation Parameters'!$C$6="Basic Library Subsidy", 0, IF('Funding Allocation Parameters'!$C$6="Grant funding",MIN(V178*'Funding Allocation Parameters'!$E$6, 'Funding Allocation Parameters'!$G$6), IF('Funding Allocation Parameters'!$C$6="Other author funding", 0, IF('Funding Allocation Parameters'!$C$6="Any discretionary funds (grants if available, other if no grants)", MIN(V178*'Funding Allocation Parameters'!$E$6, 'Funding Allocation Parameters'!$G$6), IF('Funding Allocation Parameters'!$C$6="Complex Library Subsidy", 0, 0)))))</f>
        <v>1089.6764150234731</v>
      </c>
      <c r="Z178" s="179">
        <f>IF('Funding Allocation Parameters'!$C$6="Basic Library Subsidy", 0, IF('Funding Allocation Parameters'!$C$6="Grant funding", 0, IF('Funding Allocation Parameters'!$C$6="Other author funding",  MIN(V178*'Funding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8" s="179">
        <f>IF('Funding Allocation Parameters'!$C$6="Basic Library Subsidy", MIN(W178*'Funding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MIN(W178*VLOOKUP(CONCATENATE($A178, 'Funding Allocation Parameters'!$I$6), 'Library Subsidy Complex'!$C$2:$J$55, 6, FALSE), VLOOKUP(CONCATENATE($A178, 'Funding Allocation Parameters'!$I$6), 'Library Subsidy Complex'!$C$2:$J$55, 8, FALSE)), 0)))))</f>
        <v>0</v>
      </c>
      <c r="AB178" s="179">
        <f>IF('Funding Allocation Parameters'!$C$6="Basic Library Subsidy", 0, IF('Funding Allocation Parameters'!$C$6="Grant funding", 0, IF('Funding Allocation Parameters'!$C$6="Other author funding",  MIN(W178*'Funding Allocation Parameters'!$E$6, 'Funding Allocation Parameters'!$G$6), IF('Funding Allocation Parameters'!$C$6="Any discretionary funds (grants if available, other if no grants)", MIN(W178*'Funding Allocation Parameters'!$E$6, 'Funding Allocation Parameters'!$G$6), IF('Funding Allocation Parameters'!$C$6="Complex Library Subsidy", 0, 0)))))</f>
        <v>1089.6764150234731</v>
      </c>
      <c r="AC178" s="177">
        <f t="shared" si="68"/>
        <v>0</v>
      </c>
      <c r="AD178" s="177">
        <f t="shared" si="69"/>
        <v>0</v>
      </c>
      <c r="AE178" s="180">
        <f>IF('Funding Allocation Parameters'!$C$7="Basic Library Subsidy", MIN(AC178*'Funding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MIN(AC178*VLOOKUP(CONCATENATE($A178, 'Funding Allocation Parameters'!$I$7), 'Library Subsidy Complex'!$C$2:$J$55, 2, FALSE), VLOOKUP(CONCATENATE($A178, 'Funding Allocation Parameters'!$I$7), 'Library Subsidy Complex'!$C$2:$J$55, 4, FALSE)), 0)))))</f>
        <v>0</v>
      </c>
      <c r="AF178" s="180">
        <f>IF('Funding Allocation Parameters'!$C$7="Basic Library Subsidy", 0, IF('Funding Allocation Parameters'!$C$7="Grant funding",MIN(AC178*'Funding Allocation Parameters'!$E$7, 'Funding Allocation Parameters'!$G$7), IF('Funding Allocation Parameters'!$C$7="Other author funding", 0, IF('Funding Allocation Parameters'!$C$7="Any discretionary funds (grants if available, other if no grants)", MIN(AC178*'Funding Allocation Parameters'!$E$7, 'Funding Allocation Parameters'!$G$7), IF('Funding Allocation Parameters'!$C$7="Complex Library Subsidy", 0, 0)))))</f>
        <v>0</v>
      </c>
      <c r="AG178" s="180">
        <f>IF('Funding Allocation Parameters'!$C$7="Basic Library Subsidy", 0, IF('Funding Allocation Parameters'!$C$7="Grant funding", 0, IF('Funding Allocation Parameters'!$C$7="Other author funding",  MIN(AC178*'Funding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8" s="180">
        <f>IF('Funding Allocation Parameters'!$C$7="Basic Library Subsidy", MIN(AD178*'Funding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MIN(AD178*VLOOKUP(CONCATENATE($A178, 'Funding Allocation Parameters'!$I$7), 'Library Subsidy Complex'!$C$2:$J$55, 6, FALSE), VLOOKUP(CONCATENATE($A178, 'Funding Allocation Parameters'!$I$7), 'Library Subsidy Complex'!$C$2:$J$55, 8, FALSE)), 0)))))</f>
        <v>0</v>
      </c>
      <c r="AI178" s="180">
        <f>IF('Funding Allocation Parameters'!$C$7="Basic Library Subsidy", 0, IF('Funding Allocation Parameters'!$C$7="Grant funding", 0, IF('Funding Allocation Parameters'!$C$7="Other author funding",  MIN(AD178*'Funding Allocation Parameters'!$E$7, 'Funding Allocation Parameters'!$G$7), IF('Funding Allocation Parameters'!$C$7="Any discretionary funds (grants if available, other if no grants)", MIN(AD178*'Funding Allocation Parameters'!$E$7, 'Funding Allocation Parameters'!$G$7), IF('Funding Allocation Parameters'!$C$7="Complex Library Subsidy", 0, 0)))))</f>
        <v>0</v>
      </c>
      <c r="AJ178" s="177">
        <f t="shared" si="70"/>
        <v>0</v>
      </c>
      <c r="AK178" s="177">
        <f t="shared" si="71"/>
        <v>0</v>
      </c>
      <c r="AL178" s="181">
        <f>IF('Funding Allocation Parameters'!$C$8="Basic Library Subsidy", MIN(AJ178*'Funding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MIN(AJ178*VLOOKUP(CONCATENATE($A178, 'Funding Allocation Parameters'!$I$8), 'Library Subsidy Complex'!$C$2:$J$55, 2, FALSE), VLOOKUP(CONCATENATE($A178, 'Funding Allocation Parameters'!$I$8), 'Library Subsidy Complex'!$C$2:$J$55, 4, FALSE)), 0)))))</f>
        <v>0</v>
      </c>
      <c r="AM178" s="181">
        <f>IF('Funding Allocation Parameters'!$C$8="Basic Library Subsidy", 0, IF('Funding Allocation Parameters'!$C$8="Grant funding",MIN(AJ178*'Funding Allocation Parameters'!$E$8, 'Funding Allocation Parameters'!$G$8), IF('Funding Allocation Parameters'!$C$8="Other author funding", 0, IF('Funding Allocation Parameters'!$C$8="Any discretionary funds (grants if available, other if no grants)", MIN(AJ178*'Funding Allocation Parameters'!$E$8, 'Funding Allocation Parameters'!$G$8), IF('Funding Allocation Parameters'!$C$8="Complex Library Subsidy", 0, 0)))))</f>
        <v>0</v>
      </c>
      <c r="AN178" s="181">
        <f>IF('Funding Allocation Parameters'!$C$8="Basic Library Subsidy", 0, IF('Funding Allocation Parameters'!$C$8="Grant funding", 0, IF('Funding Allocation Parameters'!$C$8="Other author funding",  MIN(AJ178*'Funding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8" s="181">
        <f>IF('Funding Allocation Parameters'!$C$8="Basic Library Subsidy", MIN(AK178*'Funding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MIN(AK178*VLOOKUP(CONCATENATE($A178, 'Funding Allocation Parameters'!$I$8), 'Library Subsidy Complex'!$C$2:$J$55, 6, FALSE), VLOOKUP(CONCATENATE($A178, 'Funding Allocation Parameters'!$I$8), 'Library Subsidy Complex'!$C$2:$J$55, 8, FALSE)), 0)))))</f>
        <v>0</v>
      </c>
      <c r="AP178" s="181">
        <f>IF('Funding Allocation Parameters'!$C$8="Basic Library Subsidy", 0, IF('Funding Allocation Parameters'!$C$8="Grant funding", 0, IF('Funding Allocation Parameters'!$C$8="Other author funding",  MIN(AK178*'Funding Allocation Parameters'!$E$8, 'Funding Allocation Parameters'!$G$8), IF('Funding Allocation Parameters'!$C$8="Any discretionary funds (grants if available, other if no grants)", MIN(AK178*'Funding Allocation Parameters'!$E$8, 'Funding Allocation Parameters'!$G$8), IF('Funding Allocation Parameters'!$C$8="Complex Library Subsidy", 0, 0)))))</f>
        <v>0</v>
      </c>
      <c r="AQ178" s="177">
        <f t="shared" si="72"/>
        <v>0</v>
      </c>
      <c r="AR178" s="177">
        <f t="shared" si="73"/>
        <v>0</v>
      </c>
      <c r="AS178" s="182">
        <f t="shared" si="74"/>
        <v>1189</v>
      </c>
      <c r="AT178" s="182">
        <f t="shared" si="75"/>
        <v>1089.6764150234731</v>
      </c>
      <c r="AU178" s="182">
        <f t="shared" si="76"/>
        <v>0</v>
      </c>
      <c r="AV178" s="182">
        <f t="shared" si="77"/>
        <v>1189</v>
      </c>
      <c r="AW178" s="182">
        <f t="shared" si="78"/>
        <v>1089.6764150234731</v>
      </c>
      <c r="AX178" s="183">
        <f t="shared" si="79"/>
        <v>0</v>
      </c>
      <c r="AY178" s="183">
        <f t="shared" si="80"/>
        <v>0</v>
      </c>
      <c r="AZ178" s="183">
        <f t="shared" si="81"/>
        <v>0</v>
      </c>
      <c r="BA178" s="183">
        <f t="shared" si="82"/>
        <v>1189</v>
      </c>
      <c r="BB178" s="183">
        <f t="shared" si="83"/>
        <v>1089.6764150234731</v>
      </c>
      <c r="BC178" s="184">
        <f t="shared" si="84"/>
        <v>1189</v>
      </c>
      <c r="BD178" s="184">
        <f t="shared" si="85"/>
        <v>0</v>
      </c>
      <c r="BE178" s="184">
        <f t="shared" si="86"/>
        <v>0</v>
      </c>
      <c r="BF178" s="184">
        <f t="shared" si="87"/>
        <v>1089.6764150234731</v>
      </c>
      <c r="BG178" s="102">
        <f t="shared" si="88"/>
        <v>0</v>
      </c>
      <c r="BH178" s="102">
        <f t="shared" si="89"/>
        <v>0</v>
      </c>
      <c r="BI178" s="102">
        <f t="shared" si="90"/>
        <v>0</v>
      </c>
      <c r="BJ178" s="102">
        <f t="shared" si="91"/>
        <v>0</v>
      </c>
      <c r="BK178" s="102">
        <f t="shared" si="92"/>
        <v>1</v>
      </c>
      <c r="BL178" s="102">
        <f t="shared" si="93"/>
        <v>0</v>
      </c>
      <c r="BN178" s="102"/>
    </row>
    <row r="179" spans="1:66" x14ac:dyDescent="0.25">
      <c r="A179" s="102" t="s">
        <v>24</v>
      </c>
      <c r="B179" s="102" t="s">
        <v>8</v>
      </c>
      <c r="C179" s="102" t="s">
        <v>8</v>
      </c>
      <c r="D179" s="102" t="s">
        <v>27</v>
      </c>
      <c r="E179" s="102" t="s">
        <v>441</v>
      </c>
      <c r="F179" s="102" t="s">
        <v>442</v>
      </c>
      <c r="G179" s="102">
        <v>1.2470000000000001</v>
      </c>
      <c r="H179" s="102">
        <v>1</v>
      </c>
      <c r="I179" s="102">
        <v>1</v>
      </c>
      <c r="J179" s="167">
        <f>IFERROR(H179*VLOOKUP(A179, 'Advanced Parameters'!$B$7:$G$20, 6, FALSE)*VLOOKUP(A179, 'Growth Parameters'!$B$6:$H$19, 6, FALSE), 0)</f>
        <v>1</v>
      </c>
      <c r="K179" s="167">
        <f>IFERROR(IF('Advanced Parameters'!$C$5="n",'Raw Data'!I179*VLOOKUP(A179,'Advanced Parameters'!$B$7:$G$20,6,FALSE),J179*VLOOKUP(A179,'Advanced Parameters'!$B$7:$G$20,2,FALSE))*VLOOKUP(A179, 'Growth Parameters'!$B$6:$H$19, 6, FALSE), 0)</f>
        <v>1</v>
      </c>
      <c r="L179" s="167">
        <f t="shared" si="94"/>
        <v>0</v>
      </c>
      <c r="M179" s="168">
        <f>IFERROR(IF(G179="NA","NA",IF(G179&gt;'APC Parameters'!$K$6+VLOOKUP('Raw Data'!A179, 'APC Parameters'!$H$7:$L$20, 4, FALSE), 'APC Parameters'!$L$6+VLOOKUP('Raw Data'!A179, 'APC Parameters'!$H$7:$L$20, 5, FALSE), G179*('APC Parameters'!$J$6+VLOOKUP('Raw Data'!A179, 'APC Parameters'!$H$7:$L$20, 3, FALSE))+'APC Parameters'!$I$6+VLOOKUP('Raw Data'!A179, 'APC Parameters'!$H$7:$L$20, 2, FALSE))), 0)</f>
        <v>2032.3018000000002</v>
      </c>
      <c r="N179" s="168">
        <f t="shared" si="64"/>
        <v>2032.3018000000002</v>
      </c>
      <c r="O179" s="168">
        <f>IFERROR(IF(M179="NA",VLOOKUP(D179,'Internal Calculations'!$B$10:$C$11,2,FALSE), M179)*VLOOKUP(A179, 'Growth Parameters'!$B$6:$H$19, 7, FALSE), 0)</f>
        <v>2032.3018000000002</v>
      </c>
      <c r="P179" s="177">
        <f t="shared" si="65"/>
        <v>2032.3018000000002</v>
      </c>
      <c r="Q179" s="178">
        <f>IF('Funding Allocation Parameters'!$C$5="Basic Library Subsidy", MIN(O179*('Funding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MIN($O179*(VLOOKUP(CONCATENATE($A179, 'Funding Allocation Parameters'!$I$5), 'Library Subsidy Complex'!$C$2:$J$55, 2, FALSE)), VLOOKUP(CONCATENATE($A179, 'Funding Allocation Parameters'!$I$5), 'Library Subsidy Complex'!$C$2:$J$55, 4, FALSE)), 0)))))</f>
        <v>1189</v>
      </c>
      <c r="R179" s="178">
        <f>IF('Funding Allocation Parameters'!$C$5="Basic Library Subsidy", 0, IF('Funding Allocation Parameters'!$C$5="Grant funding",MIN(O179*('Funding Allocation Parameters'!$E$5), 'Funding Allocation Parameters'!$G$5), IF('Funding Allocation Parameters'!$C$5="Other author funding", 0, IF('Funding Allocation Parameters'!$C$5="Any discretionary funds (grants if available, other if no grants)", MIN(O179*('Funding Allocation Parameters'!$E$5), 'Funding Allocation Parameters'!$G$5), IF('Funding Allocation Parameters'!$C$5="Complex Library Subsidy", 0, 0)))))</f>
        <v>0</v>
      </c>
      <c r="S179" s="178">
        <f>IF('Funding Allocation Parameters'!$C$5="Basic Library Subsidy", 0, IF('Funding Allocation Parameters'!$C$5="Grant funding", 0, IF('Funding Allocation Parameters'!$C$5="Other author funding",  MIN(O179*('Funding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79" s="178">
        <f>IF('Funding Allocation Parameters'!$C$5="Basic Library Subsidy", MIN(O179*('Funding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MIN($O179*(VLOOKUP(CONCATENATE($A179, 'Funding Allocation Parameters'!$I$5), 'Library Subsidy Complex'!$C$2:$J$55, 6, FALSE)), VLOOKUP(CONCATENATE($A179, 'Funding Allocation Parameters'!$I$5), 'Library Subsidy Complex'!$C$2:$J$55, 8, FALSE)), 0)))))</f>
        <v>1189</v>
      </c>
      <c r="U179" s="178">
        <f>IF('Funding Allocation Parameters'!$C$5="Basic Library Subsidy", 0, IF('Funding Allocation Parameters'!$C$5="Grant funding", 0, IF('Funding Allocation Parameters'!$C$5="Other author funding",  MIN(O179*('Funding Allocation Parameters'!$E$5), 'Funding Allocation Parameters'!$G$5), IF('Funding Allocation Parameters'!$C$5="Any discretionary funds (grants if available, other if no grants)", MIN(O179*('Funding Allocation Parameters'!$E$5), 'Funding Allocation Parameters'!$G$5), IF('Funding Allocation Parameters'!$C$5="Complex Library Subsidy", 0, 0)))))</f>
        <v>0</v>
      </c>
      <c r="V179" s="177">
        <f t="shared" si="66"/>
        <v>843.30180000000018</v>
      </c>
      <c r="W179" s="177">
        <f t="shared" si="67"/>
        <v>843.30180000000018</v>
      </c>
      <c r="X179" s="179">
        <f>IF('Funding Allocation Parameters'!$C$6="Basic Library Subsidy", MIN(V179*'Funding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MIN(V179*VLOOKUP(CONCATENATE($A179, 'Funding Allocation Parameters'!$I$6), 'Library Subsidy Complex'!$C$2:$J$55, 2, FALSE), VLOOKUP(CONCATENATE($A179, 'Funding Allocation Parameters'!$I$6), 'Library Subsidy Complex'!$C$2:$J$55, 4, FALSE)), 0)))))</f>
        <v>0</v>
      </c>
      <c r="Y179" s="179">
        <f>IF('Funding Allocation Parameters'!$C$6="Basic Library Subsidy", 0, IF('Funding Allocation Parameters'!$C$6="Grant funding",MIN(V179*'Funding Allocation Parameters'!$E$6, 'Funding Allocation Parameters'!$G$6), IF('Funding Allocation Parameters'!$C$6="Other author funding", 0, IF('Funding Allocation Parameters'!$C$6="Any discretionary funds (grants if available, other if no grants)", MIN(V179*'Funding Allocation Parameters'!$E$6, 'Funding Allocation Parameters'!$G$6), IF('Funding Allocation Parameters'!$C$6="Complex Library Subsidy", 0, 0)))))</f>
        <v>843.30180000000018</v>
      </c>
      <c r="Z179" s="179">
        <f>IF('Funding Allocation Parameters'!$C$6="Basic Library Subsidy", 0, IF('Funding Allocation Parameters'!$C$6="Grant funding", 0, IF('Funding Allocation Parameters'!$C$6="Other author funding",  MIN(V179*'Funding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79" s="179">
        <f>IF('Funding Allocation Parameters'!$C$6="Basic Library Subsidy", MIN(W179*'Funding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MIN(W179*VLOOKUP(CONCATENATE($A179, 'Funding Allocation Parameters'!$I$6), 'Library Subsidy Complex'!$C$2:$J$55, 6, FALSE), VLOOKUP(CONCATENATE($A179, 'Funding Allocation Parameters'!$I$6), 'Library Subsidy Complex'!$C$2:$J$55, 8, FALSE)), 0)))))</f>
        <v>0</v>
      </c>
      <c r="AB179" s="179">
        <f>IF('Funding Allocation Parameters'!$C$6="Basic Library Subsidy", 0, IF('Funding Allocation Parameters'!$C$6="Grant funding", 0, IF('Funding Allocation Parameters'!$C$6="Other author funding",  MIN(W179*'Funding Allocation Parameters'!$E$6, 'Funding Allocation Parameters'!$G$6), IF('Funding Allocation Parameters'!$C$6="Any discretionary funds (grants if available, other if no grants)", MIN(W179*'Funding Allocation Parameters'!$E$6, 'Funding Allocation Parameters'!$G$6), IF('Funding Allocation Parameters'!$C$6="Complex Library Subsidy", 0, 0)))))</f>
        <v>843.30180000000018</v>
      </c>
      <c r="AC179" s="177">
        <f t="shared" si="68"/>
        <v>0</v>
      </c>
      <c r="AD179" s="177">
        <f t="shared" si="69"/>
        <v>0</v>
      </c>
      <c r="AE179" s="180">
        <f>IF('Funding Allocation Parameters'!$C$7="Basic Library Subsidy", MIN(AC179*'Funding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MIN(AC179*VLOOKUP(CONCATENATE($A179, 'Funding Allocation Parameters'!$I$7), 'Library Subsidy Complex'!$C$2:$J$55, 2, FALSE), VLOOKUP(CONCATENATE($A179, 'Funding Allocation Parameters'!$I$7), 'Library Subsidy Complex'!$C$2:$J$55, 4, FALSE)), 0)))))</f>
        <v>0</v>
      </c>
      <c r="AF179" s="180">
        <f>IF('Funding Allocation Parameters'!$C$7="Basic Library Subsidy", 0, IF('Funding Allocation Parameters'!$C$7="Grant funding",MIN(AC179*'Funding Allocation Parameters'!$E$7, 'Funding Allocation Parameters'!$G$7), IF('Funding Allocation Parameters'!$C$7="Other author funding", 0, IF('Funding Allocation Parameters'!$C$7="Any discretionary funds (grants if available, other if no grants)", MIN(AC179*'Funding Allocation Parameters'!$E$7, 'Funding Allocation Parameters'!$G$7), IF('Funding Allocation Parameters'!$C$7="Complex Library Subsidy", 0, 0)))))</f>
        <v>0</v>
      </c>
      <c r="AG179" s="180">
        <f>IF('Funding Allocation Parameters'!$C$7="Basic Library Subsidy", 0, IF('Funding Allocation Parameters'!$C$7="Grant funding", 0, IF('Funding Allocation Parameters'!$C$7="Other author funding",  MIN(AC179*'Funding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79" s="180">
        <f>IF('Funding Allocation Parameters'!$C$7="Basic Library Subsidy", MIN(AD179*'Funding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MIN(AD179*VLOOKUP(CONCATENATE($A179, 'Funding Allocation Parameters'!$I$7), 'Library Subsidy Complex'!$C$2:$J$55, 6, FALSE), VLOOKUP(CONCATENATE($A179, 'Funding Allocation Parameters'!$I$7), 'Library Subsidy Complex'!$C$2:$J$55, 8, FALSE)), 0)))))</f>
        <v>0</v>
      </c>
      <c r="AI179" s="180">
        <f>IF('Funding Allocation Parameters'!$C$7="Basic Library Subsidy", 0, IF('Funding Allocation Parameters'!$C$7="Grant funding", 0, IF('Funding Allocation Parameters'!$C$7="Other author funding",  MIN(AD179*'Funding Allocation Parameters'!$E$7, 'Funding Allocation Parameters'!$G$7), IF('Funding Allocation Parameters'!$C$7="Any discretionary funds (grants if available, other if no grants)", MIN(AD179*'Funding Allocation Parameters'!$E$7, 'Funding Allocation Parameters'!$G$7), IF('Funding Allocation Parameters'!$C$7="Complex Library Subsidy", 0, 0)))))</f>
        <v>0</v>
      </c>
      <c r="AJ179" s="177">
        <f t="shared" si="70"/>
        <v>0</v>
      </c>
      <c r="AK179" s="177">
        <f t="shared" si="71"/>
        <v>0</v>
      </c>
      <c r="AL179" s="181">
        <f>IF('Funding Allocation Parameters'!$C$8="Basic Library Subsidy", MIN(AJ179*'Funding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MIN(AJ179*VLOOKUP(CONCATENATE($A179, 'Funding Allocation Parameters'!$I$8), 'Library Subsidy Complex'!$C$2:$J$55, 2, FALSE), VLOOKUP(CONCATENATE($A179, 'Funding Allocation Parameters'!$I$8), 'Library Subsidy Complex'!$C$2:$J$55, 4, FALSE)), 0)))))</f>
        <v>0</v>
      </c>
      <c r="AM179" s="181">
        <f>IF('Funding Allocation Parameters'!$C$8="Basic Library Subsidy", 0, IF('Funding Allocation Parameters'!$C$8="Grant funding",MIN(AJ179*'Funding Allocation Parameters'!$E$8, 'Funding Allocation Parameters'!$G$8), IF('Funding Allocation Parameters'!$C$8="Other author funding", 0, IF('Funding Allocation Parameters'!$C$8="Any discretionary funds (grants if available, other if no grants)", MIN(AJ179*'Funding Allocation Parameters'!$E$8, 'Funding Allocation Parameters'!$G$8), IF('Funding Allocation Parameters'!$C$8="Complex Library Subsidy", 0, 0)))))</f>
        <v>0</v>
      </c>
      <c r="AN179" s="181">
        <f>IF('Funding Allocation Parameters'!$C$8="Basic Library Subsidy", 0, IF('Funding Allocation Parameters'!$C$8="Grant funding", 0, IF('Funding Allocation Parameters'!$C$8="Other author funding",  MIN(AJ179*'Funding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79" s="181">
        <f>IF('Funding Allocation Parameters'!$C$8="Basic Library Subsidy", MIN(AK179*'Funding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MIN(AK179*VLOOKUP(CONCATENATE($A179, 'Funding Allocation Parameters'!$I$8), 'Library Subsidy Complex'!$C$2:$J$55, 6, FALSE), VLOOKUP(CONCATENATE($A179, 'Funding Allocation Parameters'!$I$8), 'Library Subsidy Complex'!$C$2:$J$55, 8, FALSE)), 0)))))</f>
        <v>0</v>
      </c>
      <c r="AP179" s="181">
        <f>IF('Funding Allocation Parameters'!$C$8="Basic Library Subsidy", 0, IF('Funding Allocation Parameters'!$C$8="Grant funding", 0, IF('Funding Allocation Parameters'!$C$8="Other author funding",  MIN(AK179*'Funding Allocation Parameters'!$E$8, 'Funding Allocation Parameters'!$G$8), IF('Funding Allocation Parameters'!$C$8="Any discretionary funds (grants if available, other if no grants)", MIN(AK179*'Funding Allocation Parameters'!$E$8, 'Funding Allocation Parameters'!$G$8), IF('Funding Allocation Parameters'!$C$8="Complex Library Subsidy", 0, 0)))))</f>
        <v>0</v>
      </c>
      <c r="AQ179" s="177">
        <f t="shared" si="72"/>
        <v>0</v>
      </c>
      <c r="AR179" s="177">
        <f t="shared" si="73"/>
        <v>0</v>
      </c>
      <c r="AS179" s="182">
        <f t="shared" si="74"/>
        <v>1189</v>
      </c>
      <c r="AT179" s="182">
        <f t="shared" si="75"/>
        <v>843.30180000000018</v>
      </c>
      <c r="AU179" s="182">
        <f t="shared" si="76"/>
        <v>0</v>
      </c>
      <c r="AV179" s="182">
        <f t="shared" si="77"/>
        <v>1189</v>
      </c>
      <c r="AW179" s="182">
        <f t="shared" si="78"/>
        <v>843.30180000000018</v>
      </c>
      <c r="AX179" s="183">
        <f t="shared" si="79"/>
        <v>1189</v>
      </c>
      <c r="AY179" s="183">
        <f t="shared" si="80"/>
        <v>843.30180000000018</v>
      </c>
      <c r="AZ179" s="183">
        <f t="shared" si="81"/>
        <v>0</v>
      </c>
      <c r="BA179" s="183">
        <f t="shared" si="82"/>
        <v>0</v>
      </c>
      <c r="BB179" s="183">
        <f t="shared" si="83"/>
        <v>0</v>
      </c>
      <c r="BC179" s="184">
        <f t="shared" si="84"/>
        <v>1189</v>
      </c>
      <c r="BD179" s="184">
        <f t="shared" si="85"/>
        <v>0</v>
      </c>
      <c r="BE179" s="184">
        <f t="shared" si="86"/>
        <v>843.30180000000018</v>
      </c>
      <c r="BF179" s="184">
        <f t="shared" si="87"/>
        <v>0</v>
      </c>
      <c r="BG179" s="102">
        <f t="shared" si="88"/>
        <v>0</v>
      </c>
      <c r="BH179" s="102">
        <f t="shared" si="89"/>
        <v>0</v>
      </c>
      <c r="BI179" s="102">
        <f t="shared" si="90"/>
        <v>0</v>
      </c>
      <c r="BJ179" s="102">
        <f t="shared" si="91"/>
        <v>1</v>
      </c>
      <c r="BK179" s="102">
        <f t="shared" si="92"/>
        <v>0</v>
      </c>
      <c r="BL179" s="102">
        <f t="shared" si="93"/>
        <v>0</v>
      </c>
      <c r="BN179" s="102"/>
    </row>
    <row r="180" spans="1:66" x14ac:dyDescent="0.25">
      <c r="A180" s="102" t="s">
        <v>13</v>
      </c>
      <c r="B180" s="102" t="s">
        <v>8</v>
      </c>
      <c r="C180" s="102" t="s">
        <v>8</v>
      </c>
      <c r="D180" s="102" t="s">
        <v>27</v>
      </c>
      <c r="E180" s="102" t="s">
        <v>37</v>
      </c>
      <c r="F180" s="102" t="s">
        <v>443</v>
      </c>
      <c r="G180" s="102">
        <v>7.8410000000000002</v>
      </c>
      <c r="H180" s="102">
        <v>1</v>
      </c>
      <c r="I180" s="102">
        <v>1</v>
      </c>
      <c r="J180" s="167">
        <f>IFERROR(H180*VLOOKUP(A180, 'Advanced Parameters'!$B$7:$G$20, 6, FALSE)*VLOOKUP(A180, 'Growth Parameters'!$B$6:$H$19, 6, FALSE), 0)</f>
        <v>1</v>
      </c>
      <c r="K180" s="167">
        <f>IFERROR(IF('Advanced Parameters'!$C$5="n",'Raw Data'!I180*VLOOKUP(A180,'Advanced Parameters'!$B$7:$G$20,6,FALSE),J180*VLOOKUP(A180,'Advanced Parameters'!$B$7:$G$20,2,FALSE))*VLOOKUP(A180, 'Growth Parameters'!$B$6:$H$19, 6, FALSE), 0)</f>
        <v>1</v>
      </c>
      <c r="L180" s="167">
        <f t="shared" si="94"/>
        <v>0</v>
      </c>
      <c r="M180" s="168">
        <f>IFERROR(IF(G180="NA","NA",IF(G180&gt;'APC Parameters'!$K$6+VLOOKUP('Raw Data'!A180, 'APC Parameters'!$H$7:$L$20, 4, FALSE), 'APC Parameters'!$L$6+VLOOKUP('Raw Data'!A180, 'APC Parameters'!$H$7:$L$20, 5, FALSE), G180*('APC Parameters'!$J$6+VLOOKUP('Raw Data'!A180, 'APC Parameters'!$H$7:$L$20, 3, FALSE))+'APC Parameters'!$I$6+VLOOKUP('Raw Data'!A180, 'APC Parameters'!$H$7:$L$20, 2, FALSE))), 0)</f>
        <v>5000</v>
      </c>
      <c r="N180" s="168">
        <f t="shared" si="64"/>
        <v>5000</v>
      </c>
      <c r="O180" s="168">
        <f>IFERROR(IF(M180="NA",VLOOKUP(D180,'Internal Calculations'!$B$10:$C$11,2,FALSE), M180)*VLOOKUP(A180, 'Growth Parameters'!$B$6:$H$19, 7, FALSE), 0)</f>
        <v>5000</v>
      </c>
      <c r="P180" s="177">
        <f t="shared" si="65"/>
        <v>5000</v>
      </c>
      <c r="Q180" s="178">
        <f>IF('Funding Allocation Parameters'!$C$5="Basic Library Subsidy", MIN(O180*('Funding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MIN($O180*(VLOOKUP(CONCATENATE($A180, 'Funding Allocation Parameters'!$I$5), 'Library Subsidy Complex'!$C$2:$J$55, 2, FALSE)), VLOOKUP(CONCATENATE($A180, 'Funding Allocation Parameters'!$I$5), 'Library Subsidy Complex'!$C$2:$J$55, 4, FALSE)), 0)))))</f>
        <v>1189</v>
      </c>
      <c r="R180" s="178">
        <f>IF('Funding Allocation Parameters'!$C$5="Basic Library Subsidy", 0, IF('Funding Allocation Parameters'!$C$5="Grant funding",MIN(O180*('Funding Allocation Parameters'!$E$5), 'Funding Allocation Parameters'!$G$5), IF('Funding Allocation Parameters'!$C$5="Other author funding", 0, IF('Funding Allocation Parameters'!$C$5="Any discretionary funds (grants if available, other if no grants)", MIN(O180*('Funding Allocation Parameters'!$E$5), 'Funding Allocation Parameters'!$G$5), IF('Funding Allocation Parameters'!$C$5="Complex Library Subsidy", 0, 0)))))</f>
        <v>0</v>
      </c>
      <c r="S180" s="178">
        <f>IF('Funding Allocation Parameters'!$C$5="Basic Library Subsidy", 0, IF('Funding Allocation Parameters'!$C$5="Grant funding", 0, IF('Funding Allocation Parameters'!$C$5="Other author funding",  MIN(O180*('Funding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0" s="178">
        <f>IF('Funding Allocation Parameters'!$C$5="Basic Library Subsidy", MIN(O180*('Funding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MIN($O180*(VLOOKUP(CONCATENATE($A180, 'Funding Allocation Parameters'!$I$5), 'Library Subsidy Complex'!$C$2:$J$55, 6, FALSE)), VLOOKUP(CONCATENATE($A180, 'Funding Allocation Parameters'!$I$5), 'Library Subsidy Complex'!$C$2:$J$55, 8, FALSE)), 0)))))</f>
        <v>1189</v>
      </c>
      <c r="U180" s="178">
        <f>IF('Funding Allocation Parameters'!$C$5="Basic Library Subsidy", 0, IF('Funding Allocation Parameters'!$C$5="Grant funding", 0, IF('Funding Allocation Parameters'!$C$5="Other author funding",  MIN(O180*('Funding Allocation Parameters'!$E$5), 'Funding Allocation Parameters'!$G$5), IF('Funding Allocation Parameters'!$C$5="Any discretionary funds (grants if available, other if no grants)", MIN(O180*('Funding Allocation Parameters'!$E$5), 'Funding Allocation Parameters'!$G$5), IF('Funding Allocation Parameters'!$C$5="Complex Library Subsidy", 0, 0)))))</f>
        <v>0</v>
      </c>
      <c r="V180" s="177">
        <f t="shared" si="66"/>
        <v>3811</v>
      </c>
      <c r="W180" s="177">
        <f t="shared" si="67"/>
        <v>3811</v>
      </c>
      <c r="X180" s="179">
        <f>IF('Funding Allocation Parameters'!$C$6="Basic Library Subsidy", MIN(V180*'Funding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MIN(V180*VLOOKUP(CONCATENATE($A180, 'Funding Allocation Parameters'!$I$6), 'Library Subsidy Complex'!$C$2:$J$55, 2, FALSE), VLOOKUP(CONCATENATE($A180, 'Funding Allocation Parameters'!$I$6), 'Library Subsidy Complex'!$C$2:$J$55, 4, FALSE)), 0)))))</f>
        <v>0</v>
      </c>
      <c r="Y180" s="179">
        <f>IF('Funding Allocation Parameters'!$C$6="Basic Library Subsidy", 0, IF('Funding Allocation Parameters'!$C$6="Grant funding",MIN(V180*'Funding Allocation Parameters'!$E$6, 'Funding Allocation Parameters'!$G$6), IF('Funding Allocation Parameters'!$C$6="Other author funding", 0, IF('Funding Allocation Parameters'!$C$6="Any discretionary funds (grants if available, other if no grants)", MIN(V180*'Funding Allocation Parameters'!$E$6, 'Funding Allocation Parameters'!$G$6), IF('Funding Allocation Parameters'!$C$6="Complex Library Subsidy", 0, 0)))))</f>
        <v>3811</v>
      </c>
      <c r="Z180" s="179">
        <f>IF('Funding Allocation Parameters'!$C$6="Basic Library Subsidy", 0, IF('Funding Allocation Parameters'!$C$6="Grant funding", 0, IF('Funding Allocation Parameters'!$C$6="Other author funding",  MIN(V180*'Funding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0" s="179">
        <f>IF('Funding Allocation Parameters'!$C$6="Basic Library Subsidy", MIN(W180*'Funding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MIN(W180*VLOOKUP(CONCATENATE($A180, 'Funding Allocation Parameters'!$I$6), 'Library Subsidy Complex'!$C$2:$J$55, 6, FALSE), VLOOKUP(CONCATENATE($A180, 'Funding Allocation Parameters'!$I$6), 'Library Subsidy Complex'!$C$2:$J$55, 8, FALSE)), 0)))))</f>
        <v>0</v>
      </c>
      <c r="AB180" s="179">
        <f>IF('Funding Allocation Parameters'!$C$6="Basic Library Subsidy", 0, IF('Funding Allocation Parameters'!$C$6="Grant funding", 0, IF('Funding Allocation Parameters'!$C$6="Other author funding",  MIN(W180*'Funding Allocation Parameters'!$E$6, 'Funding Allocation Parameters'!$G$6), IF('Funding Allocation Parameters'!$C$6="Any discretionary funds (grants if available, other if no grants)", MIN(W180*'Funding Allocation Parameters'!$E$6, 'Funding Allocation Parameters'!$G$6), IF('Funding Allocation Parameters'!$C$6="Complex Library Subsidy", 0, 0)))))</f>
        <v>3811</v>
      </c>
      <c r="AC180" s="177">
        <f t="shared" si="68"/>
        <v>0</v>
      </c>
      <c r="AD180" s="177">
        <f t="shared" si="69"/>
        <v>0</v>
      </c>
      <c r="AE180" s="180">
        <f>IF('Funding Allocation Parameters'!$C$7="Basic Library Subsidy", MIN(AC180*'Funding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MIN(AC180*VLOOKUP(CONCATENATE($A180, 'Funding Allocation Parameters'!$I$7), 'Library Subsidy Complex'!$C$2:$J$55, 2, FALSE), VLOOKUP(CONCATENATE($A180, 'Funding Allocation Parameters'!$I$7), 'Library Subsidy Complex'!$C$2:$J$55, 4, FALSE)), 0)))))</f>
        <v>0</v>
      </c>
      <c r="AF180" s="180">
        <f>IF('Funding Allocation Parameters'!$C$7="Basic Library Subsidy", 0, IF('Funding Allocation Parameters'!$C$7="Grant funding",MIN(AC180*'Funding Allocation Parameters'!$E$7, 'Funding Allocation Parameters'!$G$7), IF('Funding Allocation Parameters'!$C$7="Other author funding", 0, IF('Funding Allocation Parameters'!$C$7="Any discretionary funds (grants if available, other if no grants)", MIN(AC180*'Funding Allocation Parameters'!$E$7, 'Funding Allocation Parameters'!$G$7), IF('Funding Allocation Parameters'!$C$7="Complex Library Subsidy", 0, 0)))))</f>
        <v>0</v>
      </c>
      <c r="AG180" s="180">
        <f>IF('Funding Allocation Parameters'!$C$7="Basic Library Subsidy", 0, IF('Funding Allocation Parameters'!$C$7="Grant funding", 0, IF('Funding Allocation Parameters'!$C$7="Other author funding",  MIN(AC180*'Funding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0" s="180">
        <f>IF('Funding Allocation Parameters'!$C$7="Basic Library Subsidy", MIN(AD180*'Funding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MIN(AD180*VLOOKUP(CONCATENATE($A180, 'Funding Allocation Parameters'!$I$7), 'Library Subsidy Complex'!$C$2:$J$55, 6, FALSE), VLOOKUP(CONCATENATE($A180, 'Funding Allocation Parameters'!$I$7), 'Library Subsidy Complex'!$C$2:$J$55, 8, FALSE)), 0)))))</f>
        <v>0</v>
      </c>
      <c r="AI180" s="180">
        <f>IF('Funding Allocation Parameters'!$C$7="Basic Library Subsidy", 0, IF('Funding Allocation Parameters'!$C$7="Grant funding", 0, IF('Funding Allocation Parameters'!$C$7="Other author funding",  MIN(AD180*'Funding Allocation Parameters'!$E$7, 'Funding Allocation Parameters'!$G$7), IF('Funding Allocation Parameters'!$C$7="Any discretionary funds (grants if available, other if no grants)", MIN(AD180*'Funding Allocation Parameters'!$E$7, 'Funding Allocation Parameters'!$G$7), IF('Funding Allocation Parameters'!$C$7="Complex Library Subsidy", 0, 0)))))</f>
        <v>0</v>
      </c>
      <c r="AJ180" s="177">
        <f t="shared" si="70"/>
        <v>0</v>
      </c>
      <c r="AK180" s="177">
        <f t="shared" si="71"/>
        <v>0</v>
      </c>
      <c r="AL180" s="181">
        <f>IF('Funding Allocation Parameters'!$C$8="Basic Library Subsidy", MIN(AJ180*'Funding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MIN(AJ180*VLOOKUP(CONCATENATE($A180, 'Funding Allocation Parameters'!$I$8), 'Library Subsidy Complex'!$C$2:$J$55, 2, FALSE), VLOOKUP(CONCATENATE($A180, 'Funding Allocation Parameters'!$I$8), 'Library Subsidy Complex'!$C$2:$J$55, 4, FALSE)), 0)))))</f>
        <v>0</v>
      </c>
      <c r="AM180" s="181">
        <f>IF('Funding Allocation Parameters'!$C$8="Basic Library Subsidy", 0, IF('Funding Allocation Parameters'!$C$8="Grant funding",MIN(AJ180*'Funding Allocation Parameters'!$E$8, 'Funding Allocation Parameters'!$G$8), IF('Funding Allocation Parameters'!$C$8="Other author funding", 0, IF('Funding Allocation Parameters'!$C$8="Any discretionary funds (grants if available, other if no grants)", MIN(AJ180*'Funding Allocation Parameters'!$E$8, 'Funding Allocation Parameters'!$G$8), IF('Funding Allocation Parameters'!$C$8="Complex Library Subsidy", 0, 0)))))</f>
        <v>0</v>
      </c>
      <c r="AN180" s="181">
        <f>IF('Funding Allocation Parameters'!$C$8="Basic Library Subsidy", 0, IF('Funding Allocation Parameters'!$C$8="Grant funding", 0, IF('Funding Allocation Parameters'!$C$8="Other author funding",  MIN(AJ180*'Funding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0" s="181">
        <f>IF('Funding Allocation Parameters'!$C$8="Basic Library Subsidy", MIN(AK180*'Funding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MIN(AK180*VLOOKUP(CONCATENATE($A180, 'Funding Allocation Parameters'!$I$8), 'Library Subsidy Complex'!$C$2:$J$55, 6, FALSE), VLOOKUP(CONCATENATE($A180, 'Funding Allocation Parameters'!$I$8), 'Library Subsidy Complex'!$C$2:$J$55, 8, FALSE)), 0)))))</f>
        <v>0</v>
      </c>
      <c r="AP180" s="181">
        <f>IF('Funding Allocation Parameters'!$C$8="Basic Library Subsidy", 0, IF('Funding Allocation Parameters'!$C$8="Grant funding", 0, IF('Funding Allocation Parameters'!$C$8="Other author funding",  MIN(AK180*'Funding Allocation Parameters'!$E$8, 'Funding Allocation Parameters'!$G$8), IF('Funding Allocation Parameters'!$C$8="Any discretionary funds (grants if available, other if no grants)", MIN(AK180*'Funding Allocation Parameters'!$E$8, 'Funding Allocation Parameters'!$G$8), IF('Funding Allocation Parameters'!$C$8="Complex Library Subsidy", 0, 0)))))</f>
        <v>0</v>
      </c>
      <c r="AQ180" s="177">
        <f t="shared" si="72"/>
        <v>0</v>
      </c>
      <c r="AR180" s="177">
        <f t="shared" si="73"/>
        <v>0</v>
      </c>
      <c r="AS180" s="182">
        <f t="shared" si="74"/>
        <v>1189</v>
      </c>
      <c r="AT180" s="182">
        <f t="shared" si="75"/>
        <v>3811</v>
      </c>
      <c r="AU180" s="182">
        <f t="shared" si="76"/>
        <v>0</v>
      </c>
      <c r="AV180" s="182">
        <f t="shared" si="77"/>
        <v>1189</v>
      </c>
      <c r="AW180" s="182">
        <f t="shared" si="78"/>
        <v>3811</v>
      </c>
      <c r="AX180" s="183">
        <f t="shared" si="79"/>
        <v>1189</v>
      </c>
      <c r="AY180" s="183">
        <f t="shared" si="80"/>
        <v>3811</v>
      </c>
      <c r="AZ180" s="183">
        <f t="shared" si="81"/>
        <v>0</v>
      </c>
      <c r="BA180" s="183">
        <f t="shared" si="82"/>
        <v>0</v>
      </c>
      <c r="BB180" s="183">
        <f t="shared" si="83"/>
        <v>0</v>
      </c>
      <c r="BC180" s="184">
        <f t="shared" si="84"/>
        <v>1189</v>
      </c>
      <c r="BD180" s="184">
        <f t="shared" si="85"/>
        <v>0</v>
      </c>
      <c r="BE180" s="184">
        <f t="shared" si="86"/>
        <v>3811</v>
      </c>
      <c r="BF180" s="184">
        <f t="shared" si="87"/>
        <v>0</v>
      </c>
      <c r="BG180" s="102">
        <f t="shared" si="88"/>
        <v>0</v>
      </c>
      <c r="BH180" s="102">
        <f t="shared" si="89"/>
        <v>0</v>
      </c>
      <c r="BI180" s="102">
        <f t="shared" si="90"/>
        <v>0</v>
      </c>
      <c r="BJ180" s="102">
        <f t="shared" si="91"/>
        <v>1</v>
      </c>
      <c r="BK180" s="102">
        <f t="shared" si="92"/>
        <v>0</v>
      </c>
      <c r="BL180" s="102">
        <f t="shared" si="93"/>
        <v>0</v>
      </c>
      <c r="BN180" s="102"/>
    </row>
    <row r="181" spans="1:66" x14ac:dyDescent="0.25">
      <c r="A181" s="102" t="s">
        <v>18</v>
      </c>
      <c r="B181" s="102" t="s">
        <v>8</v>
      </c>
      <c r="C181" s="102" t="s">
        <v>8</v>
      </c>
      <c r="D181" s="102" t="s">
        <v>27</v>
      </c>
      <c r="E181" s="102" t="s">
        <v>49</v>
      </c>
      <c r="F181" s="102" t="s">
        <v>444</v>
      </c>
      <c r="G181" s="102">
        <v>1.2549999999999999</v>
      </c>
      <c r="H181" s="102">
        <v>1</v>
      </c>
      <c r="I181" s="102">
        <v>1</v>
      </c>
      <c r="J181" s="167">
        <f>IFERROR(H181*VLOOKUP(A181, 'Advanced Parameters'!$B$7:$G$20, 6, FALSE)*VLOOKUP(A181, 'Growth Parameters'!$B$6:$H$19, 6, FALSE), 0)</f>
        <v>1</v>
      </c>
      <c r="K181" s="167">
        <f>IFERROR(IF('Advanced Parameters'!$C$5="n",'Raw Data'!I181*VLOOKUP(A181,'Advanced Parameters'!$B$7:$G$20,6,FALSE),J181*VLOOKUP(A181,'Advanced Parameters'!$B$7:$G$20,2,FALSE))*VLOOKUP(A181, 'Growth Parameters'!$B$6:$H$19, 6, FALSE), 0)</f>
        <v>1</v>
      </c>
      <c r="L181" s="167">
        <f t="shared" si="94"/>
        <v>0</v>
      </c>
      <c r="M181" s="168">
        <f>IFERROR(IF(G181="NA","NA",IF(G181&gt;'APC Parameters'!$K$6+VLOOKUP('Raw Data'!A181, 'APC Parameters'!$H$7:$L$20, 4, FALSE), 'APC Parameters'!$L$6+VLOOKUP('Raw Data'!A181, 'APC Parameters'!$H$7:$L$20, 5, FALSE), G181*('APC Parameters'!$J$6+VLOOKUP('Raw Data'!A181, 'APC Parameters'!$H$7:$L$20, 3, FALSE))+'APC Parameters'!$I$6+VLOOKUP('Raw Data'!A181, 'APC Parameters'!$H$7:$L$20, 2, FALSE))), 0)</f>
        <v>2037.9769999999999</v>
      </c>
      <c r="N181" s="168">
        <f t="shared" si="64"/>
        <v>2037.9769999999999</v>
      </c>
      <c r="O181" s="168">
        <f>IFERROR(IF(M181="NA",VLOOKUP(D181,'Internal Calculations'!$B$10:$C$11,2,FALSE), M181)*VLOOKUP(A181, 'Growth Parameters'!$B$6:$H$19, 7, FALSE), 0)</f>
        <v>2037.9769999999999</v>
      </c>
      <c r="P181" s="177">
        <f t="shared" si="65"/>
        <v>2037.9769999999999</v>
      </c>
      <c r="Q181" s="178">
        <f>IF('Funding Allocation Parameters'!$C$5="Basic Library Subsidy", MIN(O181*('Funding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MIN($O181*(VLOOKUP(CONCATENATE($A181, 'Funding Allocation Parameters'!$I$5), 'Library Subsidy Complex'!$C$2:$J$55, 2, FALSE)), VLOOKUP(CONCATENATE($A181, 'Funding Allocation Parameters'!$I$5), 'Library Subsidy Complex'!$C$2:$J$55, 4, FALSE)), 0)))))</f>
        <v>1189</v>
      </c>
      <c r="R181" s="178">
        <f>IF('Funding Allocation Parameters'!$C$5="Basic Library Subsidy", 0, IF('Funding Allocation Parameters'!$C$5="Grant funding",MIN(O181*('Funding Allocation Parameters'!$E$5), 'Funding Allocation Parameters'!$G$5), IF('Funding Allocation Parameters'!$C$5="Other author funding", 0, IF('Funding Allocation Parameters'!$C$5="Any discretionary funds (grants if available, other if no grants)", MIN(O181*('Funding Allocation Parameters'!$E$5), 'Funding Allocation Parameters'!$G$5), IF('Funding Allocation Parameters'!$C$5="Complex Library Subsidy", 0, 0)))))</f>
        <v>0</v>
      </c>
      <c r="S181" s="178">
        <f>IF('Funding Allocation Parameters'!$C$5="Basic Library Subsidy", 0, IF('Funding Allocation Parameters'!$C$5="Grant funding", 0, IF('Funding Allocation Parameters'!$C$5="Other author funding",  MIN(O181*('Funding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1" s="178">
        <f>IF('Funding Allocation Parameters'!$C$5="Basic Library Subsidy", MIN(O181*('Funding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MIN($O181*(VLOOKUP(CONCATENATE($A181, 'Funding Allocation Parameters'!$I$5), 'Library Subsidy Complex'!$C$2:$J$55, 6, FALSE)), VLOOKUP(CONCATENATE($A181, 'Funding Allocation Parameters'!$I$5), 'Library Subsidy Complex'!$C$2:$J$55, 8, FALSE)), 0)))))</f>
        <v>1189</v>
      </c>
      <c r="U181" s="178">
        <f>IF('Funding Allocation Parameters'!$C$5="Basic Library Subsidy", 0, IF('Funding Allocation Parameters'!$C$5="Grant funding", 0, IF('Funding Allocation Parameters'!$C$5="Other author funding",  MIN(O181*('Funding Allocation Parameters'!$E$5), 'Funding Allocation Parameters'!$G$5), IF('Funding Allocation Parameters'!$C$5="Any discretionary funds (grants if available, other if no grants)", MIN(O181*('Funding Allocation Parameters'!$E$5), 'Funding Allocation Parameters'!$G$5), IF('Funding Allocation Parameters'!$C$5="Complex Library Subsidy", 0, 0)))))</f>
        <v>0</v>
      </c>
      <c r="V181" s="177">
        <f t="shared" si="66"/>
        <v>848.97699999999986</v>
      </c>
      <c r="W181" s="177">
        <f t="shared" si="67"/>
        <v>848.97699999999986</v>
      </c>
      <c r="X181" s="179">
        <f>IF('Funding Allocation Parameters'!$C$6="Basic Library Subsidy", MIN(V181*'Funding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MIN(V181*VLOOKUP(CONCATENATE($A181, 'Funding Allocation Parameters'!$I$6), 'Library Subsidy Complex'!$C$2:$J$55, 2, FALSE), VLOOKUP(CONCATENATE($A181, 'Funding Allocation Parameters'!$I$6), 'Library Subsidy Complex'!$C$2:$J$55, 4, FALSE)), 0)))))</f>
        <v>0</v>
      </c>
      <c r="Y181" s="179">
        <f>IF('Funding Allocation Parameters'!$C$6="Basic Library Subsidy", 0, IF('Funding Allocation Parameters'!$C$6="Grant funding",MIN(V181*'Funding Allocation Parameters'!$E$6, 'Funding Allocation Parameters'!$G$6), IF('Funding Allocation Parameters'!$C$6="Other author funding", 0, IF('Funding Allocation Parameters'!$C$6="Any discretionary funds (grants if available, other if no grants)", MIN(V181*'Funding Allocation Parameters'!$E$6, 'Funding Allocation Parameters'!$G$6), IF('Funding Allocation Parameters'!$C$6="Complex Library Subsidy", 0, 0)))))</f>
        <v>848.97699999999986</v>
      </c>
      <c r="Z181" s="179">
        <f>IF('Funding Allocation Parameters'!$C$6="Basic Library Subsidy", 0, IF('Funding Allocation Parameters'!$C$6="Grant funding", 0, IF('Funding Allocation Parameters'!$C$6="Other author funding",  MIN(V181*'Funding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1" s="179">
        <f>IF('Funding Allocation Parameters'!$C$6="Basic Library Subsidy", MIN(W181*'Funding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MIN(W181*VLOOKUP(CONCATENATE($A181, 'Funding Allocation Parameters'!$I$6), 'Library Subsidy Complex'!$C$2:$J$55, 6, FALSE), VLOOKUP(CONCATENATE($A181, 'Funding Allocation Parameters'!$I$6), 'Library Subsidy Complex'!$C$2:$J$55, 8, FALSE)), 0)))))</f>
        <v>0</v>
      </c>
      <c r="AB181" s="179">
        <f>IF('Funding Allocation Parameters'!$C$6="Basic Library Subsidy", 0, IF('Funding Allocation Parameters'!$C$6="Grant funding", 0, IF('Funding Allocation Parameters'!$C$6="Other author funding",  MIN(W181*'Funding Allocation Parameters'!$E$6, 'Funding Allocation Parameters'!$G$6), IF('Funding Allocation Parameters'!$C$6="Any discretionary funds (grants if available, other if no grants)", MIN(W181*'Funding Allocation Parameters'!$E$6, 'Funding Allocation Parameters'!$G$6), IF('Funding Allocation Parameters'!$C$6="Complex Library Subsidy", 0, 0)))))</f>
        <v>848.97699999999986</v>
      </c>
      <c r="AC181" s="177">
        <f t="shared" si="68"/>
        <v>0</v>
      </c>
      <c r="AD181" s="177">
        <f t="shared" si="69"/>
        <v>0</v>
      </c>
      <c r="AE181" s="180">
        <f>IF('Funding Allocation Parameters'!$C$7="Basic Library Subsidy", MIN(AC181*'Funding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MIN(AC181*VLOOKUP(CONCATENATE($A181, 'Funding Allocation Parameters'!$I$7), 'Library Subsidy Complex'!$C$2:$J$55, 2, FALSE), VLOOKUP(CONCATENATE($A181, 'Funding Allocation Parameters'!$I$7), 'Library Subsidy Complex'!$C$2:$J$55, 4, FALSE)), 0)))))</f>
        <v>0</v>
      </c>
      <c r="AF181" s="180">
        <f>IF('Funding Allocation Parameters'!$C$7="Basic Library Subsidy", 0, IF('Funding Allocation Parameters'!$C$7="Grant funding",MIN(AC181*'Funding Allocation Parameters'!$E$7, 'Funding Allocation Parameters'!$G$7), IF('Funding Allocation Parameters'!$C$7="Other author funding", 0, IF('Funding Allocation Parameters'!$C$7="Any discretionary funds (grants if available, other if no grants)", MIN(AC181*'Funding Allocation Parameters'!$E$7, 'Funding Allocation Parameters'!$G$7), IF('Funding Allocation Parameters'!$C$7="Complex Library Subsidy", 0, 0)))))</f>
        <v>0</v>
      </c>
      <c r="AG181" s="180">
        <f>IF('Funding Allocation Parameters'!$C$7="Basic Library Subsidy", 0, IF('Funding Allocation Parameters'!$C$7="Grant funding", 0, IF('Funding Allocation Parameters'!$C$7="Other author funding",  MIN(AC181*'Funding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1" s="180">
        <f>IF('Funding Allocation Parameters'!$C$7="Basic Library Subsidy", MIN(AD181*'Funding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MIN(AD181*VLOOKUP(CONCATENATE($A181, 'Funding Allocation Parameters'!$I$7), 'Library Subsidy Complex'!$C$2:$J$55, 6, FALSE), VLOOKUP(CONCATENATE($A181, 'Funding Allocation Parameters'!$I$7), 'Library Subsidy Complex'!$C$2:$J$55, 8, FALSE)), 0)))))</f>
        <v>0</v>
      </c>
      <c r="AI181" s="180">
        <f>IF('Funding Allocation Parameters'!$C$7="Basic Library Subsidy", 0, IF('Funding Allocation Parameters'!$C$7="Grant funding", 0, IF('Funding Allocation Parameters'!$C$7="Other author funding",  MIN(AD181*'Funding Allocation Parameters'!$E$7, 'Funding Allocation Parameters'!$G$7), IF('Funding Allocation Parameters'!$C$7="Any discretionary funds (grants if available, other if no grants)", MIN(AD181*'Funding Allocation Parameters'!$E$7, 'Funding Allocation Parameters'!$G$7), IF('Funding Allocation Parameters'!$C$7="Complex Library Subsidy", 0, 0)))))</f>
        <v>0</v>
      </c>
      <c r="AJ181" s="177">
        <f t="shared" si="70"/>
        <v>0</v>
      </c>
      <c r="AK181" s="177">
        <f t="shared" si="71"/>
        <v>0</v>
      </c>
      <c r="AL181" s="181">
        <f>IF('Funding Allocation Parameters'!$C$8="Basic Library Subsidy", MIN(AJ181*'Funding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MIN(AJ181*VLOOKUP(CONCATENATE($A181, 'Funding Allocation Parameters'!$I$8), 'Library Subsidy Complex'!$C$2:$J$55, 2, FALSE), VLOOKUP(CONCATENATE($A181, 'Funding Allocation Parameters'!$I$8), 'Library Subsidy Complex'!$C$2:$J$55, 4, FALSE)), 0)))))</f>
        <v>0</v>
      </c>
      <c r="AM181" s="181">
        <f>IF('Funding Allocation Parameters'!$C$8="Basic Library Subsidy", 0, IF('Funding Allocation Parameters'!$C$8="Grant funding",MIN(AJ181*'Funding Allocation Parameters'!$E$8, 'Funding Allocation Parameters'!$G$8), IF('Funding Allocation Parameters'!$C$8="Other author funding", 0, IF('Funding Allocation Parameters'!$C$8="Any discretionary funds (grants if available, other if no grants)", MIN(AJ181*'Funding Allocation Parameters'!$E$8, 'Funding Allocation Parameters'!$G$8), IF('Funding Allocation Parameters'!$C$8="Complex Library Subsidy", 0, 0)))))</f>
        <v>0</v>
      </c>
      <c r="AN181" s="181">
        <f>IF('Funding Allocation Parameters'!$C$8="Basic Library Subsidy", 0, IF('Funding Allocation Parameters'!$C$8="Grant funding", 0, IF('Funding Allocation Parameters'!$C$8="Other author funding",  MIN(AJ181*'Funding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1" s="181">
        <f>IF('Funding Allocation Parameters'!$C$8="Basic Library Subsidy", MIN(AK181*'Funding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MIN(AK181*VLOOKUP(CONCATENATE($A181, 'Funding Allocation Parameters'!$I$8), 'Library Subsidy Complex'!$C$2:$J$55, 6, FALSE), VLOOKUP(CONCATENATE($A181, 'Funding Allocation Parameters'!$I$8), 'Library Subsidy Complex'!$C$2:$J$55, 8, FALSE)), 0)))))</f>
        <v>0</v>
      </c>
      <c r="AP181" s="181">
        <f>IF('Funding Allocation Parameters'!$C$8="Basic Library Subsidy", 0, IF('Funding Allocation Parameters'!$C$8="Grant funding", 0, IF('Funding Allocation Parameters'!$C$8="Other author funding",  MIN(AK181*'Funding Allocation Parameters'!$E$8, 'Funding Allocation Parameters'!$G$8), IF('Funding Allocation Parameters'!$C$8="Any discretionary funds (grants if available, other if no grants)", MIN(AK181*'Funding Allocation Parameters'!$E$8, 'Funding Allocation Parameters'!$G$8), IF('Funding Allocation Parameters'!$C$8="Complex Library Subsidy", 0, 0)))))</f>
        <v>0</v>
      </c>
      <c r="AQ181" s="177">
        <f t="shared" si="72"/>
        <v>0</v>
      </c>
      <c r="AR181" s="177">
        <f t="shared" si="73"/>
        <v>0</v>
      </c>
      <c r="AS181" s="182">
        <f t="shared" si="74"/>
        <v>1189</v>
      </c>
      <c r="AT181" s="182">
        <f t="shared" si="75"/>
        <v>848.97699999999986</v>
      </c>
      <c r="AU181" s="182">
        <f t="shared" si="76"/>
        <v>0</v>
      </c>
      <c r="AV181" s="182">
        <f t="shared" si="77"/>
        <v>1189</v>
      </c>
      <c r="AW181" s="182">
        <f t="shared" si="78"/>
        <v>848.97699999999986</v>
      </c>
      <c r="AX181" s="183">
        <f t="shared" si="79"/>
        <v>1189</v>
      </c>
      <c r="AY181" s="183">
        <f t="shared" si="80"/>
        <v>848.97699999999986</v>
      </c>
      <c r="AZ181" s="183">
        <f t="shared" si="81"/>
        <v>0</v>
      </c>
      <c r="BA181" s="183">
        <f t="shared" si="82"/>
        <v>0</v>
      </c>
      <c r="BB181" s="183">
        <f t="shared" si="83"/>
        <v>0</v>
      </c>
      <c r="BC181" s="184">
        <f t="shared" si="84"/>
        <v>1189</v>
      </c>
      <c r="BD181" s="184">
        <f t="shared" si="85"/>
        <v>0</v>
      </c>
      <c r="BE181" s="184">
        <f t="shared" si="86"/>
        <v>848.97699999999986</v>
      </c>
      <c r="BF181" s="184">
        <f t="shared" si="87"/>
        <v>0</v>
      </c>
      <c r="BG181" s="102">
        <f t="shared" si="88"/>
        <v>0</v>
      </c>
      <c r="BH181" s="102">
        <f t="shared" si="89"/>
        <v>0</v>
      </c>
      <c r="BI181" s="102">
        <f t="shared" si="90"/>
        <v>0</v>
      </c>
      <c r="BJ181" s="102">
        <f t="shared" si="91"/>
        <v>1</v>
      </c>
      <c r="BK181" s="102">
        <f t="shared" si="92"/>
        <v>0</v>
      </c>
      <c r="BL181" s="102">
        <f t="shared" si="93"/>
        <v>0</v>
      </c>
      <c r="BN181" s="102"/>
    </row>
    <row r="182" spans="1:66" x14ac:dyDescent="0.25">
      <c r="A182" s="102" t="s">
        <v>19</v>
      </c>
      <c r="B182" s="102" t="s">
        <v>8</v>
      </c>
      <c r="C182" s="102" t="s">
        <v>8</v>
      </c>
      <c r="D182" s="102" t="s">
        <v>27</v>
      </c>
      <c r="E182" s="102" t="s">
        <v>250</v>
      </c>
      <c r="F182" s="102" t="s">
        <v>445</v>
      </c>
      <c r="G182" s="102" t="s">
        <v>9</v>
      </c>
      <c r="H182" s="102">
        <v>1</v>
      </c>
      <c r="I182" s="102">
        <v>1</v>
      </c>
      <c r="J182" s="167">
        <f>IFERROR(H182*VLOOKUP(A182, 'Advanced Parameters'!$B$7:$G$20, 6, FALSE)*VLOOKUP(A182, 'Growth Parameters'!$B$6:$H$19, 6, FALSE), 0)</f>
        <v>1</v>
      </c>
      <c r="K182" s="167">
        <f>IFERROR(IF('Advanced Parameters'!$C$5="n",'Raw Data'!I182*VLOOKUP(A182,'Advanced Parameters'!$B$7:$G$20,6,FALSE),J182*VLOOKUP(A182,'Advanced Parameters'!$B$7:$G$20,2,FALSE))*VLOOKUP(A182, 'Growth Parameters'!$B$6:$H$19, 6, FALSE), 0)</f>
        <v>1</v>
      </c>
      <c r="L182" s="167">
        <f t="shared" si="94"/>
        <v>0</v>
      </c>
      <c r="M182" s="168" t="str">
        <f>IFERROR(IF(G182="NA","NA",IF(G182&gt;'APC Parameters'!$K$6+VLOOKUP('Raw Data'!A182, 'APC Parameters'!$H$7:$L$20, 4, FALSE), 'APC Parameters'!$L$6+VLOOKUP('Raw Data'!A182, 'APC Parameters'!$H$7:$L$20, 5, FALSE), G182*('APC Parameters'!$J$6+VLOOKUP('Raw Data'!A182, 'APC Parameters'!$H$7:$L$20, 3, FALSE))+'APC Parameters'!$I$6+VLOOKUP('Raw Data'!A182, 'APC Parameters'!$H$7:$L$20, 2, FALSE))), 0)</f>
        <v>NA</v>
      </c>
      <c r="N182" s="168" t="str">
        <f t="shared" si="64"/>
        <v>NA</v>
      </c>
      <c r="O182" s="168">
        <f>IFERROR(IF(M182="NA",VLOOKUP(D182,'Internal Calculations'!$B$10:$C$11,2,FALSE), M182)*VLOOKUP(A182, 'Growth Parameters'!$B$6:$H$19, 7, FALSE), 0)</f>
        <v>2278.6764150234731</v>
      </c>
      <c r="P182" s="177">
        <f t="shared" si="65"/>
        <v>2278.6764150234731</v>
      </c>
      <c r="Q182" s="178">
        <f>IF('Funding Allocation Parameters'!$C$5="Basic Library Subsidy", MIN(O182*('Funding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MIN($O182*(VLOOKUP(CONCATENATE($A182, 'Funding Allocation Parameters'!$I$5), 'Library Subsidy Complex'!$C$2:$J$55, 2, FALSE)), VLOOKUP(CONCATENATE($A182, 'Funding Allocation Parameters'!$I$5), 'Library Subsidy Complex'!$C$2:$J$55, 4, FALSE)), 0)))))</f>
        <v>1189</v>
      </c>
      <c r="R182" s="178">
        <f>IF('Funding Allocation Parameters'!$C$5="Basic Library Subsidy", 0, IF('Funding Allocation Parameters'!$C$5="Grant funding",MIN(O182*('Funding Allocation Parameters'!$E$5), 'Funding Allocation Parameters'!$G$5), IF('Funding Allocation Parameters'!$C$5="Other author funding", 0, IF('Funding Allocation Parameters'!$C$5="Any discretionary funds (grants if available, other if no grants)", MIN(O182*('Funding Allocation Parameters'!$E$5), 'Funding Allocation Parameters'!$G$5), IF('Funding Allocation Parameters'!$C$5="Complex Library Subsidy", 0, 0)))))</f>
        <v>0</v>
      </c>
      <c r="S182" s="178">
        <f>IF('Funding Allocation Parameters'!$C$5="Basic Library Subsidy", 0, IF('Funding Allocation Parameters'!$C$5="Grant funding", 0, IF('Funding Allocation Parameters'!$C$5="Other author funding",  MIN(O182*('Funding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2" s="178">
        <f>IF('Funding Allocation Parameters'!$C$5="Basic Library Subsidy", MIN(O182*('Funding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MIN($O182*(VLOOKUP(CONCATENATE($A182, 'Funding Allocation Parameters'!$I$5), 'Library Subsidy Complex'!$C$2:$J$55, 6, FALSE)), VLOOKUP(CONCATENATE($A182, 'Funding Allocation Parameters'!$I$5), 'Library Subsidy Complex'!$C$2:$J$55, 8, FALSE)), 0)))))</f>
        <v>1189</v>
      </c>
      <c r="U182" s="178">
        <f>IF('Funding Allocation Parameters'!$C$5="Basic Library Subsidy", 0, IF('Funding Allocation Parameters'!$C$5="Grant funding", 0, IF('Funding Allocation Parameters'!$C$5="Other author funding",  MIN(O182*('Funding Allocation Parameters'!$E$5), 'Funding Allocation Parameters'!$G$5), IF('Funding Allocation Parameters'!$C$5="Any discretionary funds (grants if available, other if no grants)", MIN(O182*('Funding Allocation Parameters'!$E$5), 'Funding Allocation Parameters'!$G$5), IF('Funding Allocation Parameters'!$C$5="Complex Library Subsidy", 0, 0)))))</f>
        <v>0</v>
      </c>
      <c r="V182" s="177">
        <f t="shared" si="66"/>
        <v>1089.6764150234731</v>
      </c>
      <c r="W182" s="177">
        <f t="shared" si="67"/>
        <v>1089.6764150234731</v>
      </c>
      <c r="X182" s="179">
        <f>IF('Funding Allocation Parameters'!$C$6="Basic Library Subsidy", MIN(V182*'Funding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MIN(V182*VLOOKUP(CONCATENATE($A182, 'Funding Allocation Parameters'!$I$6), 'Library Subsidy Complex'!$C$2:$J$55, 2, FALSE), VLOOKUP(CONCATENATE($A182, 'Funding Allocation Parameters'!$I$6), 'Library Subsidy Complex'!$C$2:$J$55, 4, FALSE)), 0)))))</f>
        <v>0</v>
      </c>
      <c r="Y182" s="179">
        <f>IF('Funding Allocation Parameters'!$C$6="Basic Library Subsidy", 0, IF('Funding Allocation Parameters'!$C$6="Grant funding",MIN(V182*'Funding Allocation Parameters'!$E$6, 'Funding Allocation Parameters'!$G$6), IF('Funding Allocation Parameters'!$C$6="Other author funding", 0, IF('Funding Allocation Parameters'!$C$6="Any discretionary funds (grants if available, other if no grants)", MIN(V182*'Funding Allocation Parameters'!$E$6, 'Funding Allocation Parameters'!$G$6), IF('Funding Allocation Parameters'!$C$6="Complex Library Subsidy", 0, 0)))))</f>
        <v>1089.6764150234731</v>
      </c>
      <c r="Z182" s="179">
        <f>IF('Funding Allocation Parameters'!$C$6="Basic Library Subsidy", 0, IF('Funding Allocation Parameters'!$C$6="Grant funding", 0, IF('Funding Allocation Parameters'!$C$6="Other author funding",  MIN(V182*'Funding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2" s="179">
        <f>IF('Funding Allocation Parameters'!$C$6="Basic Library Subsidy", MIN(W182*'Funding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MIN(W182*VLOOKUP(CONCATENATE($A182, 'Funding Allocation Parameters'!$I$6), 'Library Subsidy Complex'!$C$2:$J$55, 6, FALSE), VLOOKUP(CONCATENATE($A182, 'Funding Allocation Parameters'!$I$6), 'Library Subsidy Complex'!$C$2:$J$55, 8, FALSE)), 0)))))</f>
        <v>0</v>
      </c>
      <c r="AB182" s="179">
        <f>IF('Funding Allocation Parameters'!$C$6="Basic Library Subsidy", 0, IF('Funding Allocation Parameters'!$C$6="Grant funding", 0, IF('Funding Allocation Parameters'!$C$6="Other author funding",  MIN(W182*'Funding Allocation Parameters'!$E$6, 'Funding Allocation Parameters'!$G$6), IF('Funding Allocation Parameters'!$C$6="Any discretionary funds (grants if available, other if no grants)", MIN(W182*'Funding Allocation Parameters'!$E$6, 'Funding Allocation Parameters'!$G$6), IF('Funding Allocation Parameters'!$C$6="Complex Library Subsidy", 0, 0)))))</f>
        <v>1089.6764150234731</v>
      </c>
      <c r="AC182" s="177">
        <f t="shared" si="68"/>
        <v>0</v>
      </c>
      <c r="AD182" s="177">
        <f t="shared" si="69"/>
        <v>0</v>
      </c>
      <c r="AE182" s="180">
        <f>IF('Funding Allocation Parameters'!$C$7="Basic Library Subsidy", MIN(AC182*'Funding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MIN(AC182*VLOOKUP(CONCATENATE($A182, 'Funding Allocation Parameters'!$I$7), 'Library Subsidy Complex'!$C$2:$J$55, 2, FALSE), VLOOKUP(CONCATENATE($A182, 'Funding Allocation Parameters'!$I$7), 'Library Subsidy Complex'!$C$2:$J$55, 4, FALSE)), 0)))))</f>
        <v>0</v>
      </c>
      <c r="AF182" s="180">
        <f>IF('Funding Allocation Parameters'!$C$7="Basic Library Subsidy", 0, IF('Funding Allocation Parameters'!$C$7="Grant funding",MIN(AC182*'Funding Allocation Parameters'!$E$7, 'Funding Allocation Parameters'!$G$7), IF('Funding Allocation Parameters'!$C$7="Other author funding", 0, IF('Funding Allocation Parameters'!$C$7="Any discretionary funds (grants if available, other if no grants)", MIN(AC182*'Funding Allocation Parameters'!$E$7, 'Funding Allocation Parameters'!$G$7), IF('Funding Allocation Parameters'!$C$7="Complex Library Subsidy", 0, 0)))))</f>
        <v>0</v>
      </c>
      <c r="AG182" s="180">
        <f>IF('Funding Allocation Parameters'!$C$7="Basic Library Subsidy", 0, IF('Funding Allocation Parameters'!$C$7="Grant funding", 0, IF('Funding Allocation Parameters'!$C$7="Other author funding",  MIN(AC182*'Funding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2" s="180">
        <f>IF('Funding Allocation Parameters'!$C$7="Basic Library Subsidy", MIN(AD182*'Funding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MIN(AD182*VLOOKUP(CONCATENATE($A182, 'Funding Allocation Parameters'!$I$7), 'Library Subsidy Complex'!$C$2:$J$55, 6, FALSE), VLOOKUP(CONCATENATE($A182, 'Funding Allocation Parameters'!$I$7), 'Library Subsidy Complex'!$C$2:$J$55, 8, FALSE)), 0)))))</f>
        <v>0</v>
      </c>
      <c r="AI182" s="180">
        <f>IF('Funding Allocation Parameters'!$C$7="Basic Library Subsidy", 0, IF('Funding Allocation Parameters'!$C$7="Grant funding", 0, IF('Funding Allocation Parameters'!$C$7="Other author funding",  MIN(AD182*'Funding Allocation Parameters'!$E$7, 'Funding Allocation Parameters'!$G$7), IF('Funding Allocation Parameters'!$C$7="Any discretionary funds (grants if available, other if no grants)", MIN(AD182*'Funding Allocation Parameters'!$E$7, 'Funding Allocation Parameters'!$G$7), IF('Funding Allocation Parameters'!$C$7="Complex Library Subsidy", 0, 0)))))</f>
        <v>0</v>
      </c>
      <c r="AJ182" s="177">
        <f t="shared" si="70"/>
        <v>0</v>
      </c>
      <c r="AK182" s="177">
        <f t="shared" si="71"/>
        <v>0</v>
      </c>
      <c r="AL182" s="181">
        <f>IF('Funding Allocation Parameters'!$C$8="Basic Library Subsidy", MIN(AJ182*'Funding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MIN(AJ182*VLOOKUP(CONCATENATE($A182, 'Funding Allocation Parameters'!$I$8), 'Library Subsidy Complex'!$C$2:$J$55, 2, FALSE), VLOOKUP(CONCATENATE($A182, 'Funding Allocation Parameters'!$I$8), 'Library Subsidy Complex'!$C$2:$J$55, 4, FALSE)), 0)))))</f>
        <v>0</v>
      </c>
      <c r="AM182" s="181">
        <f>IF('Funding Allocation Parameters'!$C$8="Basic Library Subsidy", 0, IF('Funding Allocation Parameters'!$C$8="Grant funding",MIN(AJ182*'Funding Allocation Parameters'!$E$8, 'Funding Allocation Parameters'!$G$8), IF('Funding Allocation Parameters'!$C$8="Other author funding", 0, IF('Funding Allocation Parameters'!$C$8="Any discretionary funds (grants if available, other if no grants)", MIN(AJ182*'Funding Allocation Parameters'!$E$8, 'Funding Allocation Parameters'!$G$8), IF('Funding Allocation Parameters'!$C$8="Complex Library Subsidy", 0, 0)))))</f>
        <v>0</v>
      </c>
      <c r="AN182" s="181">
        <f>IF('Funding Allocation Parameters'!$C$8="Basic Library Subsidy", 0, IF('Funding Allocation Parameters'!$C$8="Grant funding", 0, IF('Funding Allocation Parameters'!$C$8="Other author funding",  MIN(AJ182*'Funding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2" s="181">
        <f>IF('Funding Allocation Parameters'!$C$8="Basic Library Subsidy", MIN(AK182*'Funding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MIN(AK182*VLOOKUP(CONCATENATE($A182, 'Funding Allocation Parameters'!$I$8), 'Library Subsidy Complex'!$C$2:$J$55, 6, FALSE), VLOOKUP(CONCATENATE($A182, 'Funding Allocation Parameters'!$I$8), 'Library Subsidy Complex'!$C$2:$J$55, 8, FALSE)), 0)))))</f>
        <v>0</v>
      </c>
      <c r="AP182" s="181">
        <f>IF('Funding Allocation Parameters'!$C$8="Basic Library Subsidy", 0, IF('Funding Allocation Parameters'!$C$8="Grant funding", 0, IF('Funding Allocation Parameters'!$C$8="Other author funding",  MIN(AK182*'Funding Allocation Parameters'!$E$8, 'Funding Allocation Parameters'!$G$8), IF('Funding Allocation Parameters'!$C$8="Any discretionary funds (grants if available, other if no grants)", MIN(AK182*'Funding Allocation Parameters'!$E$8, 'Funding Allocation Parameters'!$G$8), IF('Funding Allocation Parameters'!$C$8="Complex Library Subsidy", 0, 0)))))</f>
        <v>0</v>
      </c>
      <c r="AQ182" s="177">
        <f t="shared" si="72"/>
        <v>0</v>
      </c>
      <c r="AR182" s="177">
        <f t="shared" si="73"/>
        <v>0</v>
      </c>
      <c r="AS182" s="182">
        <f t="shared" si="74"/>
        <v>1189</v>
      </c>
      <c r="AT182" s="182">
        <f t="shared" si="75"/>
        <v>1089.6764150234731</v>
      </c>
      <c r="AU182" s="182">
        <f t="shared" si="76"/>
        <v>0</v>
      </c>
      <c r="AV182" s="182">
        <f t="shared" si="77"/>
        <v>1189</v>
      </c>
      <c r="AW182" s="182">
        <f t="shared" si="78"/>
        <v>1089.6764150234731</v>
      </c>
      <c r="AX182" s="183">
        <f t="shared" si="79"/>
        <v>1189</v>
      </c>
      <c r="AY182" s="183">
        <f t="shared" si="80"/>
        <v>1089.6764150234731</v>
      </c>
      <c r="AZ182" s="183">
        <f t="shared" si="81"/>
        <v>0</v>
      </c>
      <c r="BA182" s="183">
        <f t="shared" si="82"/>
        <v>0</v>
      </c>
      <c r="BB182" s="183">
        <f t="shared" si="83"/>
        <v>0</v>
      </c>
      <c r="BC182" s="184">
        <f t="shared" si="84"/>
        <v>1189</v>
      </c>
      <c r="BD182" s="184">
        <f t="shared" si="85"/>
        <v>0</v>
      </c>
      <c r="BE182" s="184">
        <f t="shared" si="86"/>
        <v>1089.6764150234731</v>
      </c>
      <c r="BF182" s="184">
        <f t="shared" si="87"/>
        <v>0</v>
      </c>
      <c r="BG182" s="102">
        <f t="shared" si="88"/>
        <v>0</v>
      </c>
      <c r="BH182" s="102">
        <f t="shared" si="89"/>
        <v>0</v>
      </c>
      <c r="BI182" s="102">
        <f t="shared" si="90"/>
        <v>0</v>
      </c>
      <c r="BJ182" s="102">
        <f t="shared" si="91"/>
        <v>1</v>
      </c>
      <c r="BK182" s="102">
        <f t="shared" si="92"/>
        <v>0</v>
      </c>
      <c r="BL182" s="102">
        <f t="shared" si="93"/>
        <v>0</v>
      </c>
      <c r="BN182" s="102"/>
    </row>
    <row r="183" spans="1:66" x14ac:dyDescent="0.25">
      <c r="A183" s="102" t="s">
        <v>18</v>
      </c>
      <c r="B183" s="102" t="s">
        <v>8</v>
      </c>
      <c r="C183" s="102" t="s">
        <v>8</v>
      </c>
      <c r="D183" s="102" t="s">
        <v>27</v>
      </c>
      <c r="E183" s="102" t="s">
        <v>447</v>
      </c>
      <c r="F183" s="102" t="s">
        <v>448</v>
      </c>
      <c r="G183" s="102" t="s">
        <v>9</v>
      </c>
      <c r="H183" s="102">
        <v>1</v>
      </c>
      <c r="I183" s="102">
        <v>1</v>
      </c>
      <c r="J183" s="167">
        <f>IFERROR(H183*VLOOKUP(A183, 'Advanced Parameters'!$B$7:$G$20, 6, FALSE)*VLOOKUP(A183, 'Growth Parameters'!$B$6:$H$19, 6, FALSE), 0)</f>
        <v>1</v>
      </c>
      <c r="K183" s="167">
        <f>IFERROR(IF('Advanced Parameters'!$C$5="n",'Raw Data'!I183*VLOOKUP(A183,'Advanced Parameters'!$B$7:$G$20,6,FALSE),J183*VLOOKUP(A183,'Advanced Parameters'!$B$7:$G$20,2,FALSE))*VLOOKUP(A183, 'Growth Parameters'!$B$6:$H$19, 6, FALSE), 0)</f>
        <v>1</v>
      </c>
      <c r="L183" s="167">
        <f t="shared" si="94"/>
        <v>0</v>
      </c>
      <c r="M183" s="168" t="str">
        <f>IFERROR(IF(G183="NA","NA",IF(G183&gt;'APC Parameters'!$K$6+VLOOKUP('Raw Data'!A183, 'APC Parameters'!$H$7:$L$20, 4, FALSE), 'APC Parameters'!$L$6+VLOOKUP('Raw Data'!A183, 'APC Parameters'!$H$7:$L$20, 5, FALSE), G183*('APC Parameters'!$J$6+VLOOKUP('Raw Data'!A183, 'APC Parameters'!$H$7:$L$20, 3, FALSE))+'APC Parameters'!$I$6+VLOOKUP('Raw Data'!A183, 'APC Parameters'!$H$7:$L$20, 2, FALSE))), 0)</f>
        <v>NA</v>
      </c>
      <c r="N183" s="168" t="str">
        <f t="shared" si="64"/>
        <v>NA</v>
      </c>
      <c r="O183" s="168">
        <f>IFERROR(IF(M183="NA",VLOOKUP(D183,'Internal Calculations'!$B$10:$C$11,2,FALSE), M183)*VLOOKUP(A183, 'Growth Parameters'!$B$6:$H$19, 7, FALSE), 0)</f>
        <v>2278.6764150234731</v>
      </c>
      <c r="P183" s="177">
        <f t="shared" si="65"/>
        <v>2278.6764150234731</v>
      </c>
      <c r="Q183" s="178">
        <f>IF('Funding Allocation Parameters'!$C$5="Basic Library Subsidy", MIN(O183*('Funding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MIN($O183*(VLOOKUP(CONCATENATE($A183, 'Funding Allocation Parameters'!$I$5), 'Library Subsidy Complex'!$C$2:$J$55, 2, FALSE)), VLOOKUP(CONCATENATE($A183, 'Funding Allocation Parameters'!$I$5), 'Library Subsidy Complex'!$C$2:$J$55, 4, FALSE)), 0)))))</f>
        <v>1189</v>
      </c>
      <c r="R183" s="178">
        <f>IF('Funding Allocation Parameters'!$C$5="Basic Library Subsidy", 0, IF('Funding Allocation Parameters'!$C$5="Grant funding",MIN(O183*('Funding Allocation Parameters'!$E$5), 'Funding Allocation Parameters'!$G$5), IF('Funding Allocation Parameters'!$C$5="Other author funding", 0, IF('Funding Allocation Parameters'!$C$5="Any discretionary funds (grants if available, other if no grants)", MIN(O183*('Funding Allocation Parameters'!$E$5), 'Funding Allocation Parameters'!$G$5), IF('Funding Allocation Parameters'!$C$5="Complex Library Subsidy", 0, 0)))))</f>
        <v>0</v>
      </c>
      <c r="S183" s="178">
        <f>IF('Funding Allocation Parameters'!$C$5="Basic Library Subsidy", 0, IF('Funding Allocation Parameters'!$C$5="Grant funding", 0, IF('Funding Allocation Parameters'!$C$5="Other author funding",  MIN(O183*('Funding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3" s="178">
        <f>IF('Funding Allocation Parameters'!$C$5="Basic Library Subsidy", MIN(O183*('Funding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MIN($O183*(VLOOKUP(CONCATENATE($A183, 'Funding Allocation Parameters'!$I$5), 'Library Subsidy Complex'!$C$2:$J$55, 6, FALSE)), VLOOKUP(CONCATENATE($A183, 'Funding Allocation Parameters'!$I$5), 'Library Subsidy Complex'!$C$2:$J$55, 8, FALSE)), 0)))))</f>
        <v>1189</v>
      </c>
      <c r="U183" s="178">
        <f>IF('Funding Allocation Parameters'!$C$5="Basic Library Subsidy", 0, IF('Funding Allocation Parameters'!$C$5="Grant funding", 0, IF('Funding Allocation Parameters'!$C$5="Other author funding",  MIN(O183*('Funding Allocation Parameters'!$E$5), 'Funding Allocation Parameters'!$G$5), IF('Funding Allocation Parameters'!$C$5="Any discretionary funds (grants if available, other if no grants)", MIN(O183*('Funding Allocation Parameters'!$E$5), 'Funding Allocation Parameters'!$G$5), IF('Funding Allocation Parameters'!$C$5="Complex Library Subsidy", 0, 0)))))</f>
        <v>0</v>
      </c>
      <c r="V183" s="177">
        <f t="shared" si="66"/>
        <v>1089.6764150234731</v>
      </c>
      <c r="W183" s="177">
        <f t="shared" si="67"/>
        <v>1089.6764150234731</v>
      </c>
      <c r="X183" s="179">
        <f>IF('Funding Allocation Parameters'!$C$6="Basic Library Subsidy", MIN(V183*'Funding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MIN(V183*VLOOKUP(CONCATENATE($A183, 'Funding Allocation Parameters'!$I$6), 'Library Subsidy Complex'!$C$2:$J$55, 2, FALSE), VLOOKUP(CONCATENATE($A183, 'Funding Allocation Parameters'!$I$6), 'Library Subsidy Complex'!$C$2:$J$55, 4, FALSE)), 0)))))</f>
        <v>0</v>
      </c>
      <c r="Y183" s="179">
        <f>IF('Funding Allocation Parameters'!$C$6="Basic Library Subsidy", 0, IF('Funding Allocation Parameters'!$C$6="Grant funding",MIN(V183*'Funding Allocation Parameters'!$E$6, 'Funding Allocation Parameters'!$G$6), IF('Funding Allocation Parameters'!$C$6="Other author funding", 0, IF('Funding Allocation Parameters'!$C$6="Any discretionary funds (grants if available, other if no grants)", MIN(V183*'Funding Allocation Parameters'!$E$6, 'Funding Allocation Parameters'!$G$6), IF('Funding Allocation Parameters'!$C$6="Complex Library Subsidy", 0, 0)))))</f>
        <v>1089.6764150234731</v>
      </c>
      <c r="Z183" s="179">
        <f>IF('Funding Allocation Parameters'!$C$6="Basic Library Subsidy", 0, IF('Funding Allocation Parameters'!$C$6="Grant funding", 0, IF('Funding Allocation Parameters'!$C$6="Other author funding",  MIN(V183*'Funding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3" s="179">
        <f>IF('Funding Allocation Parameters'!$C$6="Basic Library Subsidy", MIN(W183*'Funding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MIN(W183*VLOOKUP(CONCATENATE($A183, 'Funding Allocation Parameters'!$I$6), 'Library Subsidy Complex'!$C$2:$J$55, 6, FALSE), VLOOKUP(CONCATENATE($A183, 'Funding Allocation Parameters'!$I$6), 'Library Subsidy Complex'!$C$2:$J$55, 8, FALSE)), 0)))))</f>
        <v>0</v>
      </c>
      <c r="AB183" s="179">
        <f>IF('Funding Allocation Parameters'!$C$6="Basic Library Subsidy", 0, IF('Funding Allocation Parameters'!$C$6="Grant funding", 0, IF('Funding Allocation Parameters'!$C$6="Other author funding",  MIN(W183*'Funding Allocation Parameters'!$E$6, 'Funding Allocation Parameters'!$G$6), IF('Funding Allocation Parameters'!$C$6="Any discretionary funds (grants if available, other if no grants)", MIN(W183*'Funding Allocation Parameters'!$E$6, 'Funding Allocation Parameters'!$G$6), IF('Funding Allocation Parameters'!$C$6="Complex Library Subsidy", 0, 0)))))</f>
        <v>1089.6764150234731</v>
      </c>
      <c r="AC183" s="177">
        <f t="shared" si="68"/>
        <v>0</v>
      </c>
      <c r="AD183" s="177">
        <f t="shared" si="69"/>
        <v>0</v>
      </c>
      <c r="AE183" s="180">
        <f>IF('Funding Allocation Parameters'!$C$7="Basic Library Subsidy", MIN(AC183*'Funding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MIN(AC183*VLOOKUP(CONCATENATE($A183, 'Funding Allocation Parameters'!$I$7), 'Library Subsidy Complex'!$C$2:$J$55, 2, FALSE), VLOOKUP(CONCATENATE($A183, 'Funding Allocation Parameters'!$I$7), 'Library Subsidy Complex'!$C$2:$J$55, 4, FALSE)), 0)))))</f>
        <v>0</v>
      </c>
      <c r="AF183" s="180">
        <f>IF('Funding Allocation Parameters'!$C$7="Basic Library Subsidy", 0, IF('Funding Allocation Parameters'!$C$7="Grant funding",MIN(AC183*'Funding Allocation Parameters'!$E$7, 'Funding Allocation Parameters'!$G$7), IF('Funding Allocation Parameters'!$C$7="Other author funding", 0, IF('Funding Allocation Parameters'!$C$7="Any discretionary funds (grants if available, other if no grants)", MIN(AC183*'Funding Allocation Parameters'!$E$7, 'Funding Allocation Parameters'!$G$7), IF('Funding Allocation Parameters'!$C$7="Complex Library Subsidy", 0, 0)))))</f>
        <v>0</v>
      </c>
      <c r="AG183" s="180">
        <f>IF('Funding Allocation Parameters'!$C$7="Basic Library Subsidy", 0, IF('Funding Allocation Parameters'!$C$7="Grant funding", 0, IF('Funding Allocation Parameters'!$C$7="Other author funding",  MIN(AC183*'Funding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3" s="180">
        <f>IF('Funding Allocation Parameters'!$C$7="Basic Library Subsidy", MIN(AD183*'Funding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MIN(AD183*VLOOKUP(CONCATENATE($A183, 'Funding Allocation Parameters'!$I$7), 'Library Subsidy Complex'!$C$2:$J$55, 6, FALSE), VLOOKUP(CONCATENATE($A183, 'Funding Allocation Parameters'!$I$7), 'Library Subsidy Complex'!$C$2:$J$55, 8, FALSE)), 0)))))</f>
        <v>0</v>
      </c>
      <c r="AI183" s="180">
        <f>IF('Funding Allocation Parameters'!$C$7="Basic Library Subsidy", 0, IF('Funding Allocation Parameters'!$C$7="Grant funding", 0, IF('Funding Allocation Parameters'!$C$7="Other author funding",  MIN(AD183*'Funding Allocation Parameters'!$E$7, 'Funding Allocation Parameters'!$G$7), IF('Funding Allocation Parameters'!$C$7="Any discretionary funds (grants if available, other if no grants)", MIN(AD183*'Funding Allocation Parameters'!$E$7, 'Funding Allocation Parameters'!$G$7), IF('Funding Allocation Parameters'!$C$7="Complex Library Subsidy", 0, 0)))))</f>
        <v>0</v>
      </c>
      <c r="AJ183" s="177">
        <f t="shared" si="70"/>
        <v>0</v>
      </c>
      <c r="AK183" s="177">
        <f t="shared" si="71"/>
        <v>0</v>
      </c>
      <c r="AL183" s="181">
        <f>IF('Funding Allocation Parameters'!$C$8="Basic Library Subsidy", MIN(AJ183*'Funding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MIN(AJ183*VLOOKUP(CONCATENATE($A183, 'Funding Allocation Parameters'!$I$8), 'Library Subsidy Complex'!$C$2:$J$55, 2, FALSE), VLOOKUP(CONCATENATE($A183, 'Funding Allocation Parameters'!$I$8), 'Library Subsidy Complex'!$C$2:$J$55, 4, FALSE)), 0)))))</f>
        <v>0</v>
      </c>
      <c r="AM183" s="181">
        <f>IF('Funding Allocation Parameters'!$C$8="Basic Library Subsidy", 0, IF('Funding Allocation Parameters'!$C$8="Grant funding",MIN(AJ183*'Funding Allocation Parameters'!$E$8, 'Funding Allocation Parameters'!$G$8), IF('Funding Allocation Parameters'!$C$8="Other author funding", 0, IF('Funding Allocation Parameters'!$C$8="Any discretionary funds (grants if available, other if no grants)", MIN(AJ183*'Funding Allocation Parameters'!$E$8, 'Funding Allocation Parameters'!$G$8), IF('Funding Allocation Parameters'!$C$8="Complex Library Subsidy", 0, 0)))))</f>
        <v>0</v>
      </c>
      <c r="AN183" s="181">
        <f>IF('Funding Allocation Parameters'!$C$8="Basic Library Subsidy", 0, IF('Funding Allocation Parameters'!$C$8="Grant funding", 0, IF('Funding Allocation Parameters'!$C$8="Other author funding",  MIN(AJ183*'Funding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3" s="181">
        <f>IF('Funding Allocation Parameters'!$C$8="Basic Library Subsidy", MIN(AK183*'Funding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MIN(AK183*VLOOKUP(CONCATENATE($A183, 'Funding Allocation Parameters'!$I$8), 'Library Subsidy Complex'!$C$2:$J$55, 6, FALSE), VLOOKUP(CONCATENATE($A183, 'Funding Allocation Parameters'!$I$8), 'Library Subsidy Complex'!$C$2:$J$55, 8, FALSE)), 0)))))</f>
        <v>0</v>
      </c>
      <c r="AP183" s="181">
        <f>IF('Funding Allocation Parameters'!$C$8="Basic Library Subsidy", 0, IF('Funding Allocation Parameters'!$C$8="Grant funding", 0, IF('Funding Allocation Parameters'!$C$8="Other author funding",  MIN(AK183*'Funding Allocation Parameters'!$E$8, 'Funding Allocation Parameters'!$G$8), IF('Funding Allocation Parameters'!$C$8="Any discretionary funds (grants if available, other if no grants)", MIN(AK183*'Funding Allocation Parameters'!$E$8, 'Funding Allocation Parameters'!$G$8), IF('Funding Allocation Parameters'!$C$8="Complex Library Subsidy", 0, 0)))))</f>
        <v>0</v>
      </c>
      <c r="AQ183" s="177">
        <f t="shared" si="72"/>
        <v>0</v>
      </c>
      <c r="AR183" s="177">
        <f t="shared" si="73"/>
        <v>0</v>
      </c>
      <c r="AS183" s="182">
        <f t="shared" si="74"/>
        <v>1189</v>
      </c>
      <c r="AT183" s="182">
        <f t="shared" si="75"/>
        <v>1089.6764150234731</v>
      </c>
      <c r="AU183" s="182">
        <f t="shared" si="76"/>
        <v>0</v>
      </c>
      <c r="AV183" s="182">
        <f t="shared" si="77"/>
        <v>1189</v>
      </c>
      <c r="AW183" s="182">
        <f t="shared" si="78"/>
        <v>1089.6764150234731</v>
      </c>
      <c r="AX183" s="183">
        <f t="shared" si="79"/>
        <v>1189</v>
      </c>
      <c r="AY183" s="183">
        <f t="shared" si="80"/>
        <v>1089.6764150234731</v>
      </c>
      <c r="AZ183" s="183">
        <f t="shared" si="81"/>
        <v>0</v>
      </c>
      <c r="BA183" s="183">
        <f t="shared" si="82"/>
        <v>0</v>
      </c>
      <c r="BB183" s="183">
        <f t="shared" si="83"/>
        <v>0</v>
      </c>
      <c r="BC183" s="184">
        <f t="shared" si="84"/>
        <v>1189</v>
      </c>
      <c r="BD183" s="184">
        <f t="shared" si="85"/>
        <v>0</v>
      </c>
      <c r="BE183" s="184">
        <f t="shared" si="86"/>
        <v>1089.6764150234731</v>
      </c>
      <c r="BF183" s="184">
        <f t="shared" si="87"/>
        <v>0</v>
      </c>
      <c r="BG183" s="102">
        <f t="shared" si="88"/>
        <v>0</v>
      </c>
      <c r="BH183" s="102">
        <f t="shared" si="89"/>
        <v>0</v>
      </c>
      <c r="BI183" s="102">
        <f t="shared" si="90"/>
        <v>0</v>
      </c>
      <c r="BJ183" s="102">
        <f t="shared" si="91"/>
        <v>1</v>
      </c>
      <c r="BK183" s="102">
        <f t="shared" si="92"/>
        <v>0</v>
      </c>
      <c r="BL183" s="102">
        <f t="shared" si="93"/>
        <v>0</v>
      </c>
      <c r="BN183" s="102"/>
    </row>
    <row r="184" spans="1:66" x14ac:dyDescent="0.25">
      <c r="A184" s="102" t="s">
        <v>19</v>
      </c>
      <c r="B184" s="102" t="s">
        <v>8</v>
      </c>
      <c r="C184" s="102" t="s">
        <v>8</v>
      </c>
      <c r="D184" s="102" t="s">
        <v>27</v>
      </c>
      <c r="E184" s="102" t="s">
        <v>351</v>
      </c>
      <c r="F184" s="102" t="s">
        <v>449</v>
      </c>
      <c r="G184" s="102">
        <v>2.7989999999999999</v>
      </c>
      <c r="H184" s="102">
        <v>1</v>
      </c>
      <c r="I184" s="102">
        <v>0</v>
      </c>
      <c r="J184" s="167">
        <f>IFERROR(H184*VLOOKUP(A184, 'Advanced Parameters'!$B$7:$G$20, 6, FALSE)*VLOOKUP(A184, 'Growth Parameters'!$B$6:$H$19, 6, FALSE), 0)</f>
        <v>1</v>
      </c>
      <c r="K184" s="167">
        <f>IFERROR(IF('Advanced Parameters'!$C$5="n",'Raw Data'!I184*VLOOKUP(A184,'Advanced Parameters'!$B$7:$G$20,6,FALSE),J184*VLOOKUP(A184,'Advanced Parameters'!$B$7:$G$20,2,FALSE))*VLOOKUP(A184, 'Growth Parameters'!$B$6:$H$19, 6, FALSE), 0)</f>
        <v>0</v>
      </c>
      <c r="L184" s="167">
        <f t="shared" si="94"/>
        <v>1</v>
      </c>
      <c r="M184" s="168">
        <f>IFERROR(IF(G184="NA","NA",IF(G184&gt;'APC Parameters'!$K$6+VLOOKUP('Raw Data'!A184, 'APC Parameters'!$H$7:$L$20, 4, FALSE), 'APC Parameters'!$L$6+VLOOKUP('Raw Data'!A184, 'APC Parameters'!$H$7:$L$20, 5, FALSE), G184*('APC Parameters'!$J$6+VLOOKUP('Raw Data'!A184, 'APC Parameters'!$H$7:$L$20, 3, FALSE))+'APC Parameters'!$I$6+VLOOKUP('Raw Data'!A184, 'APC Parameters'!$H$7:$L$20, 2, FALSE))), 0)</f>
        <v>3133.2906000000003</v>
      </c>
      <c r="N184" s="168">
        <f t="shared" si="64"/>
        <v>3133.2906000000003</v>
      </c>
      <c r="O184" s="168">
        <f>IFERROR(IF(M184="NA",VLOOKUP(D184,'Internal Calculations'!$B$10:$C$11,2,FALSE), M184)*VLOOKUP(A184, 'Growth Parameters'!$B$6:$H$19, 7, FALSE), 0)</f>
        <v>3133.2906000000003</v>
      </c>
      <c r="P184" s="177">
        <f t="shared" si="65"/>
        <v>3133.2906000000003</v>
      </c>
      <c r="Q184" s="178">
        <f>IF('Funding Allocation Parameters'!$C$5="Basic Library Subsidy", MIN(O184*('Funding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MIN($O184*(VLOOKUP(CONCATENATE($A184, 'Funding Allocation Parameters'!$I$5), 'Library Subsidy Complex'!$C$2:$J$55, 2, FALSE)), VLOOKUP(CONCATENATE($A184, 'Funding Allocation Parameters'!$I$5), 'Library Subsidy Complex'!$C$2:$J$55, 4, FALSE)), 0)))))</f>
        <v>1189</v>
      </c>
      <c r="R184" s="178">
        <f>IF('Funding Allocation Parameters'!$C$5="Basic Library Subsidy", 0, IF('Funding Allocation Parameters'!$C$5="Grant funding",MIN(O184*('Funding Allocation Parameters'!$E$5), 'Funding Allocation Parameters'!$G$5), IF('Funding Allocation Parameters'!$C$5="Other author funding", 0, IF('Funding Allocation Parameters'!$C$5="Any discretionary funds (grants if available, other if no grants)", MIN(O184*('Funding Allocation Parameters'!$E$5), 'Funding Allocation Parameters'!$G$5), IF('Funding Allocation Parameters'!$C$5="Complex Library Subsidy", 0, 0)))))</f>
        <v>0</v>
      </c>
      <c r="S184" s="178">
        <f>IF('Funding Allocation Parameters'!$C$5="Basic Library Subsidy", 0, IF('Funding Allocation Parameters'!$C$5="Grant funding", 0, IF('Funding Allocation Parameters'!$C$5="Other author funding",  MIN(O184*('Funding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4" s="178">
        <f>IF('Funding Allocation Parameters'!$C$5="Basic Library Subsidy", MIN(O184*('Funding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MIN($O184*(VLOOKUP(CONCATENATE($A184, 'Funding Allocation Parameters'!$I$5), 'Library Subsidy Complex'!$C$2:$J$55, 6, FALSE)), VLOOKUP(CONCATENATE($A184, 'Funding Allocation Parameters'!$I$5), 'Library Subsidy Complex'!$C$2:$J$55, 8, FALSE)), 0)))))</f>
        <v>1189</v>
      </c>
      <c r="U184" s="178">
        <f>IF('Funding Allocation Parameters'!$C$5="Basic Library Subsidy", 0, IF('Funding Allocation Parameters'!$C$5="Grant funding", 0, IF('Funding Allocation Parameters'!$C$5="Other author funding",  MIN(O184*('Funding Allocation Parameters'!$E$5), 'Funding Allocation Parameters'!$G$5), IF('Funding Allocation Parameters'!$C$5="Any discretionary funds (grants if available, other if no grants)", MIN(O184*('Funding Allocation Parameters'!$E$5), 'Funding Allocation Parameters'!$G$5), IF('Funding Allocation Parameters'!$C$5="Complex Library Subsidy", 0, 0)))))</f>
        <v>0</v>
      </c>
      <c r="V184" s="177">
        <f t="shared" si="66"/>
        <v>1944.2906000000003</v>
      </c>
      <c r="W184" s="177">
        <f t="shared" si="67"/>
        <v>1944.2906000000003</v>
      </c>
      <c r="X184" s="179">
        <f>IF('Funding Allocation Parameters'!$C$6="Basic Library Subsidy", MIN(V184*'Funding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MIN(V184*VLOOKUP(CONCATENATE($A184, 'Funding Allocation Parameters'!$I$6), 'Library Subsidy Complex'!$C$2:$J$55, 2, FALSE), VLOOKUP(CONCATENATE($A184, 'Funding Allocation Parameters'!$I$6), 'Library Subsidy Complex'!$C$2:$J$55, 4, FALSE)), 0)))))</f>
        <v>0</v>
      </c>
      <c r="Y184" s="179">
        <f>IF('Funding Allocation Parameters'!$C$6="Basic Library Subsidy", 0, IF('Funding Allocation Parameters'!$C$6="Grant funding",MIN(V184*'Funding Allocation Parameters'!$E$6, 'Funding Allocation Parameters'!$G$6), IF('Funding Allocation Parameters'!$C$6="Other author funding", 0, IF('Funding Allocation Parameters'!$C$6="Any discretionary funds (grants if available, other if no grants)", MIN(V184*'Funding Allocation Parameters'!$E$6, 'Funding Allocation Parameters'!$G$6), IF('Funding Allocation Parameters'!$C$6="Complex Library Subsidy", 0, 0)))))</f>
        <v>1944.2906000000003</v>
      </c>
      <c r="Z184" s="179">
        <f>IF('Funding Allocation Parameters'!$C$6="Basic Library Subsidy", 0, IF('Funding Allocation Parameters'!$C$6="Grant funding", 0, IF('Funding Allocation Parameters'!$C$6="Other author funding",  MIN(V184*'Funding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4" s="179">
        <f>IF('Funding Allocation Parameters'!$C$6="Basic Library Subsidy", MIN(W184*'Funding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MIN(W184*VLOOKUP(CONCATENATE($A184, 'Funding Allocation Parameters'!$I$6), 'Library Subsidy Complex'!$C$2:$J$55, 6, FALSE), VLOOKUP(CONCATENATE($A184, 'Funding Allocation Parameters'!$I$6), 'Library Subsidy Complex'!$C$2:$J$55, 8, FALSE)), 0)))))</f>
        <v>0</v>
      </c>
      <c r="AB184" s="179">
        <f>IF('Funding Allocation Parameters'!$C$6="Basic Library Subsidy", 0, IF('Funding Allocation Parameters'!$C$6="Grant funding", 0, IF('Funding Allocation Parameters'!$C$6="Other author funding",  MIN(W184*'Funding Allocation Parameters'!$E$6, 'Funding Allocation Parameters'!$G$6), IF('Funding Allocation Parameters'!$C$6="Any discretionary funds (grants if available, other if no grants)", MIN(W184*'Funding Allocation Parameters'!$E$6, 'Funding Allocation Parameters'!$G$6), IF('Funding Allocation Parameters'!$C$6="Complex Library Subsidy", 0, 0)))))</f>
        <v>1944.2906000000003</v>
      </c>
      <c r="AC184" s="177">
        <f t="shared" si="68"/>
        <v>0</v>
      </c>
      <c r="AD184" s="177">
        <f t="shared" si="69"/>
        <v>0</v>
      </c>
      <c r="AE184" s="180">
        <f>IF('Funding Allocation Parameters'!$C$7="Basic Library Subsidy", MIN(AC184*'Funding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MIN(AC184*VLOOKUP(CONCATENATE($A184, 'Funding Allocation Parameters'!$I$7), 'Library Subsidy Complex'!$C$2:$J$55, 2, FALSE), VLOOKUP(CONCATENATE($A184, 'Funding Allocation Parameters'!$I$7), 'Library Subsidy Complex'!$C$2:$J$55, 4, FALSE)), 0)))))</f>
        <v>0</v>
      </c>
      <c r="AF184" s="180">
        <f>IF('Funding Allocation Parameters'!$C$7="Basic Library Subsidy", 0, IF('Funding Allocation Parameters'!$C$7="Grant funding",MIN(AC184*'Funding Allocation Parameters'!$E$7, 'Funding Allocation Parameters'!$G$7), IF('Funding Allocation Parameters'!$C$7="Other author funding", 0, IF('Funding Allocation Parameters'!$C$7="Any discretionary funds (grants if available, other if no grants)", MIN(AC184*'Funding Allocation Parameters'!$E$7, 'Funding Allocation Parameters'!$G$7), IF('Funding Allocation Parameters'!$C$7="Complex Library Subsidy", 0, 0)))))</f>
        <v>0</v>
      </c>
      <c r="AG184" s="180">
        <f>IF('Funding Allocation Parameters'!$C$7="Basic Library Subsidy", 0, IF('Funding Allocation Parameters'!$C$7="Grant funding", 0, IF('Funding Allocation Parameters'!$C$7="Other author funding",  MIN(AC184*'Funding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4" s="180">
        <f>IF('Funding Allocation Parameters'!$C$7="Basic Library Subsidy", MIN(AD184*'Funding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MIN(AD184*VLOOKUP(CONCATENATE($A184, 'Funding Allocation Parameters'!$I$7), 'Library Subsidy Complex'!$C$2:$J$55, 6, FALSE), VLOOKUP(CONCATENATE($A184, 'Funding Allocation Parameters'!$I$7), 'Library Subsidy Complex'!$C$2:$J$55, 8, FALSE)), 0)))))</f>
        <v>0</v>
      </c>
      <c r="AI184" s="180">
        <f>IF('Funding Allocation Parameters'!$C$7="Basic Library Subsidy", 0, IF('Funding Allocation Parameters'!$C$7="Grant funding", 0, IF('Funding Allocation Parameters'!$C$7="Other author funding",  MIN(AD184*'Funding Allocation Parameters'!$E$7, 'Funding Allocation Parameters'!$G$7), IF('Funding Allocation Parameters'!$C$7="Any discretionary funds (grants if available, other if no grants)", MIN(AD184*'Funding Allocation Parameters'!$E$7, 'Funding Allocation Parameters'!$G$7), IF('Funding Allocation Parameters'!$C$7="Complex Library Subsidy", 0, 0)))))</f>
        <v>0</v>
      </c>
      <c r="AJ184" s="177">
        <f t="shared" si="70"/>
        <v>0</v>
      </c>
      <c r="AK184" s="177">
        <f t="shared" si="71"/>
        <v>0</v>
      </c>
      <c r="AL184" s="181">
        <f>IF('Funding Allocation Parameters'!$C$8="Basic Library Subsidy", MIN(AJ184*'Funding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MIN(AJ184*VLOOKUP(CONCATENATE($A184, 'Funding Allocation Parameters'!$I$8), 'Library Subsidy Complex'!$C$2:$J$55, 2, FALSE), VLOOKUP(CONCATENATE($A184, 'Funding Allocation Parameters'!$I$8), 'Library Subsidy Complex'!$C$2:$J$55, 4, FALSE)), 0)))))</f>
        <v>0</v>
      </c>
      <c r="AM184" s="181">
        <f>IF('Funding Allocation Parameters'!$C$8="Basic Library Subsidy", 0, IF('Funding Allocation Parameters'!$C$8="Grant funding",MIN(AJ184*'Funding Allocation Parameters'!$E$8, 'Funding Allocation Parameters'!$G$8), IF('Funding Allocation Parameters'!$C$8="Other author funding", 0, IF('Funding Allocation Parameters'!$C$8="Any discretionary funds (grants if available, other if no grants)", MIN(AJ184*'Funding Allocation Parameters'!$E$8, 'Funding Allocation Parameters'!$G$8), IF('Funding Allocation Parameters'!$C$8="Complex Library Subsidy", 0, 0)))))</f>
        <v>0</v>
      </c>
      <c r="AN184" s="181">
        <f>IF('Funding Allocation Parameters'!$C$8="Basic Library Subsidy", 0, IF('Funding Allocation Parameters'!$C$8="Grant funding", 0, IF('Funding Allocation Parameters'!$C$8="Other author funding",  MIN(AJ184*'Funding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4" s="181">
        <f>IF('Funding Allocation Parameters'!$C$8="Basic Library Subsidy", MIN(AK184*'Funding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MIN(AK184*VLOOKUP(CONCATENATE($A184, 'Funding Allocation Parameters'!$I$8), 'Library Subsidy Complex'!$C$2:$J$55, 6, FALSE), VLOOKUP(CONCATENATE($A184, 'Funding Allocation Parameters'!$I$8), 'Library Subsidy Complex'!$C$2:$J$55, 8, FALSE)), 0)))))</f>
        <v>0</v>
      </c>
      <c r="AP184" s="181">
        <f>IF('Funding Allocation Parameters'!$C$8="Basic Library Subsidy", 0, IF('Funding Allocation Parameters'!$C$8="Grant funding", 0, IF('Funding Allocation Parameters'!$C$8="Other author funding",  MIN(AK184*'Funding Allocation Parameters'!$E$8, 'Funding Allocation Parameters'!$G$8), IF('Funding Allocation Parameters'!$C$8="Any discretionary funds (grants if available, other if no grants)", MIN(AK184*'Funding Allocation Parameters'!$E$8, 'Funding Allocation Parameters'!$G$8), IF('Funding Allocation Parameters'!$C$8="Complex Library Subsidy", 0, 0)))))</f>
        <v>0</v>
      </c>
      <c r="AQ184" s="177">
        <f t="shared" si="72"/>
        <v>0</v>
      </c>
      <c r="AR184" s="177">
        <f t="shared" si="73"/>
        <v>0</v>
      </c>
      <c r="AS184" s="182">
        <f t="shared" si="74"/>
        <v>1189</v>
      </c>
      <c r="AT184" s="182">
        <f t="shared" si="75"/>
        <v>1944.2906000000003</v>
      </c>
      <c r="AU184" s="182">
        <f t="shared" si="76"/>
        <v>0</v>
      </c>
      <c r="AV184" s="182">
        <f t="shared" si="77"/>
        <v>1189</v>
      </c>
      <c r="AW184" s="182">
        <f t="shared" si="78"/>
        <v>1944.2906000000003</v>
      </c>
      <c r="AX184" s="183">
        <f t="shared" si="79"/>
        <v>0</v>
      </c>
      <c r="AY184" s="183">
        <f t="shared" si="80"/>
        <v>0</v>
      </c>
      <c r="AZ184" s="183">
        <f t="shared" si="81"/>
        <v>0</v>
      </c>
      <c r="BA184" s="183">
        <f t="shared" si="82"/>
        <v>1189</v>
      </c>
      <c r="BB184" s="183">
        <f t="shared" si="83"/>
        <v>1944.2906000000003</v>
      </c>
      <c r="BC184" s="184">
        <f t="shared" si="84"/>
        <v>1189</v>
      </c>
      <c r="BD184" s="184">
        <f t="shared" si="85"/>
        <v>0</v>
      </c>
      <c r="BE184" s="184">
        <f t="shared" si="86"/>
        <v>0</v>
      </c>
      <c r="BF184" s="184">
        <f t="shared" si="87"/>
        <v>1944.2906000000003</v>
      </c>
      <c r="BG184" s="102">
        <f t="shared" si="88"/>
        <v>0</v>
      </c>
      <c r="BH184" s="102">
        <f t="shared" si="89"/>
        <v>0</v>
      </c>
      <c r="BI184" s="102">
        <f t="shared" si="90"/>
        <v>0</v>
      </c>
      <c r="BJ184" s="102">
        <f t="shared" si="91"/>
        <v>0</v>
      </c>
      <c r="BK184" s="102">
        <f t="shared" si="92"/>
        <v>1</v>
      </c>
      <c r="BL184" s="102">
        <f t="shared" si="93"/>
        <v>0</v>
      </c>
      <c r="BN184" s="102"/>
    </row>
    <row r="185" spans="1:66" x14ac:dyDescent="0.25">
      <c r="A185" s="102" t="s">
        <v>18</v>
      </c>
      <c r="B185" s="102" t="s">
        <v>12</v>
      </c>
      <c r="C185" s="102" t="s">
        <v>8</v>
      </c>
      <c r="D185" s="102" t="s">
        <v>27</v>
      </c>
      <c r="E185" s="102" t="s">
        <v>251</v>
      </c>
      <c r="F185" s="102" t="s">
        <v>450</v>
      </c>
      <c r="G185" s="102">
        <v>0.52500000000000002</v>
      </c>
      <c r="H185" s="102">
        <v>1</v>
      </c>
      <c r="I185" s="102">
        <v>1</v>
      </c>
      <c r="J185" s="167">
        <f>IFERROR(H185*VLOOKUP(A185, 'Advanced Parameters'!$B$7:$G$20, 6, FALSE)*VLOOKUP(A185, 'Growth Parameters'!$B$6:$H$19, 6, FALSE), 0)</f>
        <v>1</v>
      </c>
      <c r="K185" s="167">
        <f>IFERROR(IF('Advanced Parameters'!$C$5="n",'Raw Data'!I185*VLOOKUP(A185,'Advanced Parameters'!$B$7:$G$20,6,FALSE),J185*VLOOKUP(A185,'Advanced Parameters'!$B$7:$G$20,2,FALSE))*VLOOKUP(A185, 'Growth Parameters'!$B$6:$H$19, 6, FALSE), 0)</f>
        <v>1</v>
      </c>
      <c r="L185" s="167">
        <f t="shared" si="94"/>
        <v>0</v>
      </c>
      <c r="M185" s="168">
        <f>IFERROR(IF(G185="NA","NA",IF(G185&gt;'APC Parameters'!$K$6+VLOOKUP('Raw Data'!A185, 'APC Parameters'!$H$7:$L$20, 4, FALSE), 'APC Parameters'!$L$6+VLOOKUP('Raw Data'!A185, 'APC Parameters'!$H$7:$L$20, 5, FALSE), G185*('APC Parameters'!$J$6+VLOOKUP('Raw Data'!A185, 'APC Parameters'!$H$7:$L$20, 3, FALSE))+'APC Parameters'!$I$6+VLOOKUP('Raw Data'!A185, 'APC Parameters'!$H$7:$L$20, 2, FALSE))), 0)</f>
        <v>1520.115</v>
      </c>
      <c r="N185" s="168">
        <f t="shared" si="64"/>
        <v>1520.115</v>
      </c>
      <c r="O185" s="168">
        <f>IFERROR(IF(M185="NA",VLOOKUP(D185,'Internal Calculations'!$B$10:$C$11,2,FALSE), M185)*VLOOKUP(A185, 'Growth Parameters'!$B$6:$H$19, 7, FALSE), 0)</f>
        <v>1520.115</v>
      </c>
      <c r="P185" s="177">
        <f t="shared" si="65"/>
        <v>1520.115</v>
      </c>
      <c r="Q185" s="178">
        <f>IF('Funding Allocation Parameters'!$C$5="Basic Library Subsidy", MIN(O185*('Funding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MIN($O185*(VLOOKUP(CONCATENATE($A185, 'Funding Allocation Parameters'!$I$5), 'Library Subsidy Complex'!$C$2:$J$55, 2, FALSE)), VLOOKUP(CONCATENATE($A185, 'Funding Allocation Parameters'!$I$5), 'Library Subsidy Complex'!$C$2:$J$55, 4, FALSE)), 0)))))</f>
        <v>1189</v>
      </c>
      <c r="R185" s="178">
        <f>IF('Funding Allocation Parameters'!$C$5="Basic Library Subsidy", 0, IF('Funding Allocation Parameters'!$C$5="Grant funding",MIN(O185*('Funding Allocation Parameters'!$E$5), 'Funding Allocation Parameters'!$G$5), IF('Funding Allocation Parameters'!$C$5="Other author funding", 0, IF('Funding Allocation Parameters'!$C$5="Any discretionary funds (grants if available, other if no grants)", MIN(O185*('Funding Allocation Parameters'!$E$5), 'Funding Allocation Parameters'!$G$5), IF('Funding Allocation Parameters'!$C$5="Complex Library Subsidy", 0, 0)))))</f>
        <v>0</v>
      </c>
      <c r="S185" s="178">
        <f>IF('Funding Allocation Parameters'!$C$5="Basic Library Subsidy", 0, IF('Funding Allocation Parameters'!$C$5="Grant funding", 0, IF('Funding Allocation Parameters'!$C$5="Other author funding",  MIN(O185*('Funding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5" s="178">
        <f>IF('Funding Allocation Parameters'!$C$5="Basic Library Subsidy", MIN(O185*('Funding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MIN($O185*(VLOOKUP(CONCATENATE($A185, 'Funding Allocation Parameters'!$I$5), 'Library Subsidy Complex'!$C$2:$J$55, 6, FALSE)), VLOOKUP(CONCATENATE($A185, 'Funding Allocation Parameters'!$I$5), 'Library Subsidy Complex'!$C$2:$J$55, 8, FALSE)), 0)))))</f>
        <v>1189</v>
      </c>
      <c r="U185" s="178">
        <f>IF('Funding Allocation Parameters'!$C$5="Basic Library Subsidy", 0, IF('Funding Allocation Parameters'!$C$5="Grant funding", 0, IF('Funding Allocation Parameters'!$C$5="Other author funding",  MIN(O185*('Funding Allocation Parameters'!$E$5), 'Funding Allocation Parameters'!$G$5), IF('Funding Allocation Parameters'!$C$5="Any discretionary funds (grants if available, other if no grants)", MIN(O185*('Funding Allocation Parameters'!$E$5), 'Funding Allocation Parameters'!$G$5), IF('Funding Allocation Parameters'!$C$5="Complex Library Subsidy", 0, 0)))))</f>
        <v>0</v>
      </c>
      <c r="V185" s="177">
        <f t="shared" si="66"/>
        <v>331.11500000000001</v>
      </c>
      <c r="W185" s="177">
        <f t="shared" si="67"/>
        <v>331.11500000000001</v>
      </c>
      <c r="X185" s="179">
        <f>IF('Funding Allocation Parameters'!$C$6="Basic Library Subsidy", MIN(V185*'Funding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MIN(V185*VLOOKUP(CONCATENATE($A185, 'Funding Allocation Parameters'!$I$6), 'Library Subsidy Complex'!$C$2:$J$55, 2, FALSE), VLOOKUP(CONCATENATE($A185, 'Funding Allocation Parameters'!$I$6), 'Library Subsidy Complex'!$C$2:$J$55, 4, FALSE)), 0)))))</f>
        <v>0</v>
      </c>
      <c r="Y185" s="179">
        <f>IF('Funding Allocation Parameters'!$C$6="Basic Library Subsidy", 0, IF('Funding Allocation Parameters'!$C$6="Grant funding",MIN(V185*'Funding Allocation Parameters'!$E$6, 'Funding Allocation Parameters'!$G$6), IF('Funding Allocation Parameters'!$C$6="Other author funding", 0, IF('Funding Allocation Parameters'!$C$6="Any discretionary funds (grants if available, other if no grants)", MIN(V185*'Funding Allocation Parameters'!$E$6, 'Funding Allocation Parameters'!$G$6), IF('Funding Allocation Parameters'!$C$6="Complex Library Subsidy", 0, 0)))))</f>
        <v>331.11500000000001</v>
      </c>
      <c r="Z185" s="179">
        <f>IF('Funding Allocation Parameters'!$C$6="Basic Library Subsidy", 0, IF('Funding Allocation Parameters'!$C$6="Grant funding", 0, IF('Funding Allocation Parameters'!$C$6="Other author funding",  MIN(V185*'Funding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5" s="179">
        <f>IF('Funding Allocation Parameters'!$C$6="Basic Library Subsidy", MIN(W185*'Funding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MIN(W185*VLOOKUP(CONCATENATE($A185, 'Funding Allocation Parameters'!$I$6), 'Library Subsidy Complex'!$C$2:$J$55, 6, FALSE), VLOOKUP(CONCATENATE($A185, 'Funding Allocation Parameters'!$I$6), 'Library Subsidy Complex'!$C$2:$J$55, 8, FALSE)), 0)))))</f>
        <v>0</v>
      </c>
      <c r="AB185" s="179">
        <f>IF('Funding Allocation Parameters'!$C$6="Basic Library Subsidy", 0, IF('Funding Allocation Parameters'!$C$6="Grant funding", 0, IF('Funding Allocation Parameters'!$C$6="Other author funding",  MIN(W185*'Funding Allocation Parameters'!$E$6, 'Funding Allocation Parameters'!$G$6), IF('Funding Allocation Parameters'!$C$6="Any discretionary funds (grants if available, other if no grants)", MIN(W185*'Funding Allocation Parameters'!$E$6, 'Funding Allocation Parameters'!$G$6), IF('Funding Allocation Parameters'!$C$6="Complex Library Subsidy", 0, 0)))))</f>
        <v>331.11500000000001</v>
      </c>
      <c r="AC185" s="177">
        <f t="shared" si="68"/>
        <v>0</v>
      </c>
      <c r="AD185" s="177">
        <f t="shared" si="69"/>
        <v>0</v>
      </c>
      <c r="AE185" s="180">
        <f>IF('Funding Allocation Parameters'!$C$7="Basic Library Subsidy", MIN(AC185*'Funding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MIN(AC185*VLOOKUP(CONCATENATE($A185, 'Funding Allocation Parameters'!$I$7), 'Library Subsidy Complex'!$C$2:$J$55, 2, FALSE), VLOOKUP(CONCATENATE($A185, 'Funding Allocation Parameters'!$I$7), 'Library Subsidy Complex'!$C$2:$J$55, 4, FALSE)), 0)))))</f>
        <v>0</v>
      </c>
      <c r="AF185" s="180">
        <f>IF('Funding Allocation Parameters'!$C$7="Basic Library Subsidy", 0, IF('Funding Allocation Parameters'!$C$7="Grant funding",MIN(AC185*'Funding Allocation Parameters'!$E$7, 'Funding Allocation Parameters'!$G$7), IF('Funding Allocation Parameters'!$C$7="Other author funding", 0, IF('Funding Allocation Parameters'!$C$7="Any discretionary funds (grants if available, other if no grants)", MIN(AC185*'Funding Allocation Parameters'!$E$7, 'Funding Allocation Parameters'!$G$7), IF('Funding Allocation Parameters'!$C$7="Complex Library Subsidy", 0, 0)))))</f>
        <v>0</v>
      </c>
      <c r="AG185" s="180">
        <f>IF('Funding Allocation Parameters'!$C$7="Basic Library Subsidy", 0, IF('Funding Allocation Parameters'!$C$7="Grant funding", 0, IF('Funding Allocation Parameters'!$C$7="Other author funding",  MIN(AC185*'Funding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5" s="180">
        <f>IF('Funding Allocation Parameters'!$C$7="Basic Library Subsidy", MIN(AD185*'Funding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MIN(AD185*VLOOKUP(CONCATENATE($A185, 'Funding Allocation Parameters'!$I$7), 'Library Subsidy Complex'!$C$2:$J$55, 6, FALSE), VLOOKUP(CONCATENATE($A185, 'Funding Allocation Parameters'!$I$7), 'Library Subsidy Complex'!$C$2:$J$55, 8, FALSE)), 0)))))</f>
        <v>0</v>
      </c>
      <c r="AI185" s="180">
        <f>IF('Funding Allocation Parameters'!$C$7="Basic Library Subsidy", 0, IF('Funding Allocation Parameters'!$C$7="Grant funding", 0, IF('Funding Allocation Parameters'!$C$7="Other author funding",  MIN(AD185*'Funding Allocation Parameters'!$E$7, 'Funding Allocation Parameters'!$G$7), IF('Funding Allocation Parameters'!$C$7="Any discretionary funds (grants if available, other if no grants)", MIN(AD185*'Funding Allocation Parameters'!$E$7, 'Funding Allocation Parameters'!$G$7), IF('Funding Allocation Parameters'!$C$7="Complex Library Subsidy", 0, 0)))))</f>
        <v>0</v>
      </c>
      <c r="AJ185" s="177">
        <f t="shared" si="70"/>
        <v>0</v>
      </c>
      <c r="AK185" s="177">
        <f t="shared" si="71"/>
        <v>0</v>
      </c>
      <c r="AL185" s="181">
        <f>IF('Funding Allocation Parameters'!$C$8="Basic Library Subsidy", MIN(AJ185*'Funding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MIN(AJ185*VLOOKUP(CONCATENATE($A185, 'Funding Allocation Parameters'!$I$8), 'Library Subsidy Complex'!$C$2:$J$55, 2, FALSE), VLOOKUP(CONCATENATE($A185, 'Funding Allocation Parameters'!$I$8), 'Library Subsidy Complex'!$C$2:$J$55, 4, FALSE)), 0)))))</f>
        <v>0</v>
      </c>
      <c r="AM185" s="181">
        <f>IF('Funding Allocation Parameters'!$C$8="Basic Library Subsidy", 0, IF('Funding Allocation Parameters'!$C$8="Grant funding",MIN(AJ185*'Funding Allocation Parameters'!$E$8, 'Funding Allocation Parameters'!$G$8), IF('Funding Allocation Parameters'!$C$8="Other author funding", 0, IF('Funding Allocation Parameters'!$C$8="Any discretionary funds (grants if available, other if no grants)", MIN(AJ185*'Funding Allocation Parameters'!$E$8, 'Funding Allocation Parameters'!$G$8), IF('Funding Allocation Parameters'!$C$8="Complex Library Subsidy", 0, 0)))))</f>
        <v>0</v>
      </c>
      <c r="AN185" s="181">
        <f>IF('Funding Allocation Parameters'!$C$8="Basic Library Subsidy", 0, IF('Funding Allocation Parameters'!$C$8="Grant funding", 0, IF('Funding Allocation Parameters'!$C$8="Other author funding",  MIN(AJ185*'Funding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5" s="181">
        <f>IF('Funding Allocation Parameters'!$C$8="Basic Library Subsidy", MIN(AK185*'Funding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MIN(AK185*VLOOKUP(CONCATENATE($A185, 'Funding Allocation Parameters'!$I$8), 'Library Subsidy Complex'!$C$2:$J$55, 6, FALSE), VLOOKUP(CONCATENATE($A185, 'Funding Allocation Parameters'!$I$8), 'Library Subsidy Complex'!$C$2:$J$55, 8, FALSE)), 0)))))</f>
        <v>0</v>
      </c>
      <c r="AP185" s="181">
        <f>IF('Funding Allocation Parameters'!$C$8="Basic Library Subsidy", 0, IF('Funding Allocation Parameters'!$C$8="Grant funding", 0, IF('Funding Allocation Parameters'!$C$8="Other author funding",  MIN(AK185*'Funding Allocation Parameters'!$E$8, 'Funding Allocation Parameters'!$G$8), IF('Funding Allocation Parameters'!$C$8="Any discretionary funds (grants if available, other if no grants)", MIN(AK185*'Funding Allocation Parameters'!$E$8, 'Funding Allocation Parameters'!$G$8), IF('Funding Allocation Parameters'!$C$8="Complex Library Subsidy", 0, 0)))))</f>
        <v>0</v>
      </c>
      <c r="AQ185" s="177">
        <f t="shared" si="72"/>
        <v>0</v>
      </c>
      <c r="AR185" s="177">
        <f t="shared" si="73"/>
        <v>0</v>
      </c>
      <c r="AS185" s="182">
        <f t="shared" si="74"/>
        <v>1189</v>
      </c>
      <c r="AT185" s="182">
        <f t="shared" si="75"/>
        <v>331.11500000000001</v>
      </c>
      <c r="AU185" s="182">
        <f t="shared" si="76"/>
        <v>0</v>
      </c>
      <c r="AV185" s="182">
        <f t="shared" si="77"/>
        <v>1189</v>
      </c>
      <c r="AW185" s="182">
        <f t="shared" si="78"/>
        <v>331.11500000000001</v>
      </c>
      <c r="AX185" s="183">
        <f t="shared" si="79"/>
        <v>1189</v>
      </c>
      <c r="AY185" s="183">
        <f t="shared" si="80"/>
        <v>331.11500000000001</v>
      </c>
      <c r="AZ185" s="183">
        <f t="shared" si="81"/>
        <v>0</v>
      </c>
      <c r="BA185" s="183">
        <f t="shared" si="82"/>
        <v>0</v>
      </c>
      <c r="BB185" s="183">
        <f t="shared" si="83"/>
        <v>0</v>
      </c>
      <c r="BC185" s="184">
        <f t="shared" si="84"/>
        <v>1189</v>
      </c>
      <c r="BD185" s="184">
        <f t="shared" si="85"/>
        <v>0</v>
      </c>
      <c r="BE185" s="184">
        <f t="shared" si="86"/>
        <v>331.11500000000001</v>
      </c>
      <c r="BF185" s="184">
        <f t="shared" si="87"/>
        <v>0</v>
      </c>
      <c r="BG185" s="102">
        <f t="shared" si="88"/>
        <v>0</v>
      </c>
      <c r="BH185" s="102">
        <f t="shared" si="89"/>
        <v>0</v>
      </c>
      <c r="BI185" s="102">
        <f t="shared" si="90"/>
        <v>0</v>
      </c>
      <c r="BJ185" s="102">
        <f t="shared" si="91"/>
        <v>1</v>
      </c>
      <c r="BK185" s="102">
        <f t="shared" si="92"/>
        <v>0</v>
      </c>
      <c r="BL185" s="102">
        <f t="shared" si="93"/>
        <v>0</v>
      </c>
      <c r="BN185" s="102"/>
    </row>
    <row r="186" spans="1:66" x14ac:dyDescent="0.25">
      <c r="A186" s="102" t="s">
        <v>13</v>
      </c>
      <c r="B186" s="102" t="s">
        <v>8</v>
      </c>
      <c r="C186" s="102" t="s">
        <v>8</v>
      </c>
      <c r="D186" s="102" t="s">
        <v>27</v>
      </c>
      <c r="E186" s="102" t="s">
        <v>452</v>
      </c>
      <c r="F186" s="102" t="s">
        <v>453</v>
      </c>
      <c r="G186" s="102">
        <v>1.599</v>
      </c>
      <c r="H186" s="102">
        <v>1</v>
      </c>
      <c r="I186" s="102">
        <v>1</v>
      </c>
      <c r="J186" s="167">
        <f>IFERROR(H186*VLOOKUP(A186, 'Advanced Parameters'!$B$7:$G$20, 6, FALSE)*VLOOKUP(A186, 'Growth Parameters'!$B$6:$H$19, 6, FALSE), 0)</f>
        <v>1</v>
      </c>
      <c r="K186" s="167">
        <f>IFERROR(IF('Advanced Parameters'!$C$5="n",'Raw Data'!I186*VLOOKUP(A186,'Advanced Parameters'!$B$7:$G$20,6,FALSE),J186*VLOOKUP(A186,'Advanced Parameters'!$B$7:$G$20,2,FALSE))*VLOOKUP(A186, 'Growth Parameters'!$B$6:$H$19, 6, FALSE), 0)</f>
        <v>1</v>
      </c>
      <c r="L186" s="167">
        <f t="shared" si="94"/>
        <v>0</v>
      </c>
      <c r="M186" s="168">
        <f>IFERROR(IF(G186="NA","NA",IF(G186&gt;'APC Parameters'!$K$6+VLOOKUP('Raw Data'!A186, 'APC Parameters'!$H$7:$L$20, 4, FALSE), 'APC Parameters'!$L$6+VLOOKUP('Raw Data'!A186, 'APC Parameters'!$H$7:$L$20, 5, FALSE), G186*('APC Parameters'!$J$6+VLOOKUP('Raw Data'!A186, 'APC Parameters'!$H$7:$L$20, 3, FALSE))+'APC Parameters'!$I$6+VLOOKUP('Raw Data'!A186, 'APC Parameters'!$H$7:$L$20, 2, FALSE))), 0)</f>
        <v>2282.0106000000001</v>
      </c>
      <c r="N186" s="168">
        <f t="shared" si="64"/>
        <v>2282.0106000000001</v>
      </c>
      <c r="O186" s="168">
        <f>IFERROR(IF(M186="NA",VLOOKUP(D186,'Internal Calculations'!$B$10:$C$11,2,FALSE), M186)*VLOOKUP(A186, 'Growth Parameters'!$B$6:$H$19, 7, FALSE), 0)</f>
        <v>2282.0106000000001</v>
      </c>
      <c r="P186" s="177">
        <f t="shared" si="65"/>
        <v>2282.0106000000001</v>
      </c>
      <c r="Q186" s="178">
        <f>IF('Funding Allocation Parameters'!$C$5="Basic Library Subsidy", MIN(O186*('Funding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MIN($O186*(VLOOKUP(CONCATENATE($A186, 'Funding Allocation Parameters'!$I$5), 'Library Subsidy Complex'!$C$2:$J$55, 2, FALSE)), VLOOKUP(CONCATENATE($A186, 'Funding Allocation Parameters'!$I$5), 'Library Subsidy Complex'!$C$2:$J$55, 4, FALSE)), 0)))))</f>
        <v>1189</v>
      </c>
      <c r="R186" s="178">
        <f>IF('Funding Allocation Parameters'!$C$5="Basic Library Subsidy", 0, IF('Funding Allocation Parameters'!$C$5="Grant funding",MIN(O186*('Funding Allocation Parameters'!$E$5), 'Funding Allocation Parameters'!$G$5), IF('Funding Allocation Parameters'!$C$5="Other author funding", 0, IF('Funding Allocation Parameters'!$C$5="Any discretionary funds (grants if available, other if no grants)", MIN(O186*('Funding Allocation Parameters'!$E$5), 'Funding Allocation Parameters'!$G$5), IF('Funding Allocation Parameters'!$C$5="Complex Library Subsidy", 0, 0)))))</f>
        <v>0</v>
      </c>
      <c r="S186" s="178">
        <f>IF('Funding Allocation Parameters'!$C$5="Basic Library Subsidy", 0, IF('Funding Allocation Parameters'!$C$5="Grant funding", 0, IF('Funding Allocation Parameters'!$C$5="Other author funding",  MIN(O186*('Funding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6" s="178">
        <f>IF('Funding Allocation Parameters'!$C$5="Basic Library Subsidy", MIN(O186*('Funding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MIN($O186*(VLOOKUP(CONCATENATE($A186, 'Funding Allocation Parameters'!$I$5), 'Library Subsidy Complex'!$C$2:$J$55, 6, FALSE)), VLOOKUP(CONCATENATE($A186, 'Funding Allocation Parameters'!$I$5), 'Library Subsidy Complex'!$C$2:$J$55, 8, FALSE)), 0)))))</f>
        <v>1189</v>
      </c>
      <c r="U186" s="178">
        <f>IF('Funding Allocation Parameters'!$C$5="Basic Library Subsidy", 0, IF('Funding Allocation Parameters'!$C$5="Grant funding", 0, IF('Funding Allocation Parameters'!$C$5="Other author funding",  MIN(O186*('Funding Allocation Parameters'!$E$5), 'Funding Allocation Parameters'!$G$5), IF('Funding Allocation Parameters'!$C$5="Any discretionary funds (grants if available, other if no grants)", MIN(O186*('Funding Allocation Parameters'!$E$5), 'Funding Allocation Parameters'!$G$5), IF('Funding Allocation Parameters'!$C$5="Complex Library Subsidy", 0, 0)))))</f>
        <v>0</v>
      </c>
      <c r="V186" s="177">
        <f t="shared" si="66"/>
        <v>1093.0106000000001</v>
      </c>
      <c r="W186" s="177">
        <f t="shared" si="67"/>
        <v>1093.0106000000001</v>
      </c>
      <c r="X186" s="179">
        <f>IF('Funding Allocation Parameters'!$C$6="Basic Library Subsidy", MIN(V186*'Funding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MIN(V186*VLOOKUP(CONCATENATE($A186, 'Funding Allocation Parameters'!$I$6), 'Library Subsidy Complex'!$C$2:$J$55, 2, FALSE), VLOOKUP(CONCATENATE($A186, 'Funding Allocation Parameters'!$I$6), 'Library Subsidy Complex'!$C$2:$J$55, 4, FALSE)), 0)))))</f>
        <v>0</v>
      </c>
      <c r="Y186" s="179">
        <f>IF('Funding Allocation Parameters'!$C$6="Basic Library Subsidy", 0, IF('Funding Allocation Parameters'!$C$6="Grant funding",MIN(V186*'Funding Allocation Parameters'!$E$6, 'Funding Allocation Parameters'!$G$6), IF('Funding Allocation Parameters'!$C$6="Other author funding", 0, IF('Funding Allocation Parameters'!$C$6="Any discretionary funds (grants if available, other if no grants)", MIN(V186*'Funding Allocation Parameters'!$E$6, 'Funding Allocation Parameters'!$G$6), IF('Funding Allocation Parameters'!$C$6="Complex Library Subsidy", 0, 0)))))</f>
        <v>1093.0106000000001</v>
      </c>
      <c r="Z186" s="179">
        <f>IF('Funding Allocation Parameters'!$C$6="Basic Library Subsidy", 0, IF('Funding Allocation Parameters'!$C$6="Grant funding", 0, IF('Funding Allocation Parameters'!$C$6="Other author funding",  MIN(V186*'Funding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6" s="179">
        <f>IF('Funding Allocation Parameters'!$C$6="Basic Library Subsidy", MIN(W186*'Funding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MIN(W186*VLOOKUP(CONCATENATE($A186, 'Funding Allocation Parameters'!$I$6), 'Library Subsidy Complex'!$C$2:$J$55, 6, FALSE), VLOOKUP(CONCATENATE($A186, 'Funding Allocation Parameters'!$I$6), 'Library Subsidy Complex'!$C$2:$J$55, 8, FALSE)), 0)))))</f>
        <v>0</v>
      </c>
      <c r="AB186" s="179">
        <f>IF('Funding Allocation Parameters'!$C$6="Basic Library Subsidy", 0, IF('Funding Allocation Parameters'!$C$6="Grant funding", 0, IF('Funding Allocation Parameters'!$C$6="Other author funding",  MIN(W186*'Funding Allocation Parameters'!$E$6, 'Funding Allocation Parameters'!$G$6), IF('Funding Allocation Parameters'!$C$6="Any discretionary funds (grants if available, other if no grants)", MIN(W186*'Funding Allocation Parameters'!$E$6, 'Funding Allocation Parameters'!$G$6), IF('Funding Allocation Parameters'!$C$6="Complex Library Subsidy", 0, 0)))))</f>
        <v>1093.0106000000001</v>
      </c>
      <c r="AC186" s="177">
        <f t="shared" si="68"/>
        <v>0</v>
      </c>
      <c r="AD186" s="177">
        <f t="shared" si="69"/>
        <v>0</v>
      </c>
      <c r="AE186" s="180">
        <f>IF('Funding Allocation Parameters'!$C$7="Basic Library Subsidy", MIN(AC186*'Funding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MIN(AC186*VLOOKUP(CONCATENATE($A186, 'Funding Allocation Parameters'!$I$7), 'Library Subsidy Complex'!$C$2:$J$55, 2, FALSE), VLOOKUP(CONCATENATE($A186, 'Funding Allocation Parameters'!$I$7), 'Library Subsidy Complex'!$C$2:$J$55, 4, FALSE)), 0)))))</f>
        <v>0</v>
      </c>
      <c r="AF186" s="180">
        <f>IF('Funding Allocation Parameters'!$C$7="Basic Library Subsidy", 0, IF('Funding Allocation Parameters'!$C$7="Grant funding",MIN(AC186*'Funding Allocation Parameters'!$E$7, 'Funding Allocation Parameters'!$G$7), IF('Funding Allocation Parameters'!$C$7="Other author funding", 0, IF('Funding Allocation Parameters'!$C$7="Any discretionary funds (grants if available, other if no grants)", MIN(AC186*'Funding Allocation Parameters'!$E$7, 'Funding Allocation Parameters'!$G$7), IF('Funding Allocation Parameters'!$C$7="Complex Library Subsidy", 0, 0)))))</f>
        <v>0</v>
      </c>
      <c r="AG186" s="180">
        <f>IF('Funding Allocation Parameters'!$C$7="Basic Library Subsidy", 0, IF('Funding Allocation Parameters'!$C$7="Grant funding", 0, IF('Funding Allocation Parameters'!$C$7="Other author funding",  MIN(AC186*'Funding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6" s="180">
        <f>IF('Funding Allocation Parameters'!$C$7="Basic Library Subsidy", MIN(AD186*'Funding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MIN(AD186*VLOOKUP(CONCATENATE($A186, 'Funding Allocation Parameters'!$I$7), 'Library Subsidy Complex'!$C$2:$J$55, 6, FALSE), VLOOKUP(CONCATENATE($A186, 'Funding Allocation Parameters'!$I$7), 'Library Subsidy Complex'!$C$2:$J$55, 8, FALSE)), 0)))))</f>
        <v>0</v>
      </c>
      <c r="AI186" s="180">
        <f>IF('Funding Allocation Parameters'!$C$7="Basic Library Subsidy", 0, IF('Funding Allocation Parameters'!$C$7="Grant funding", 0, IF('Funding Allocation Parameters'!$C$7="Other author funding",  MIN(AD186*'Funding Allocation Parameters'!$E$7, 'Funding Allocation Parameters'!$G$7), IF('Funding Allocation Parameters'!$C$7="Any discretionary funds (grants if available, other if no grants)", MIN(AD186*'Funding Allocation Parameters'!$E$7, 'Funding Allocation Parameters'!$G$7), IF('Funding Allocation Parameters'!$C$7="Complex Library Subsidy", 0, 0)))))</f>
        <v>0</v>
      </c>
      <c r="AJ186" s="177">
        <f t="shared" si="70"/>
        <v>0</v>
      </c>
      <c r="AK186" s="177">
        <f t="shared" si="71"/>
        <v>0</v>
      </c>
      <c r="AL186" s="181">
        <f>IF('Funding Allocation Parameters'!$C$8="Basic Library Subsidy", MIN(AJ186*'Funding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MIN(AJ186*VLOOKUP(CONCATENATE($A186, 'Funding Allocation Parameters'!$I$8), 'Library Subsidy Complex'!$C$2:$J$55, 2, FALSE), VLOOKUP(CONCATENATE($A186, 'Funding Allocation Parameters'!$I$8), 'Library Subsidy Complex'!$C$2:$J$55, 4, FALSE)), 0)))))</f>
        <v>0</v>
      </c>
      <c r="AM186" s="181">
        <f>IF('Funding Allocation Parameters'!$C$8="Basic Library Subsidy", 0, IF('Funding Allocation Parameters'!$C$8="Grant funding",MIN(AJ186*'Funding Allocation Parameters'!$E$8, 'Funding Allocation Parameters'!$G$8), IF('Funding Allocation Parameters'!$C$8="Other author funding", 0, IF('Funding Allocation Parameters'!$C$8="Any discretionary funds (grants if available, other if no grants)", MIN(AJ186*'Funding Allocation Parameters'!$E$8, 'Funding Allocation Parameters'!$G$8), IF('Funding Allocation Parameters'!$C$8="Complex Library Subsidy", 0, 0)))))</f>
        <v>0</v>
      </c>
      <c r="AN186" s="181">
        <f>IF('Funding Allocation Parameters'!$C$8="Basic Library Subsidy", 0, IF('Funding Allocation Parameters'!$C$8="Grant funding", 0, IF('Funding Allocation Parameters'!$C$8="Other author funding",  MIN(AJ186*'Funding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6" s="181">
        <f>IF('Funding Allocation Parameters'!$C$8="Basic Library Subsidy", MIN(AK186*'Funding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MIN(AK186*VLOOKUP(CONCATENATE($A186, 'Funding Allocation Parameters'!$I$8), 'Library Subsidy Complex'!$C$2:$J$55, 6, FALSE), VLOOKUP(CONCATENATE($A186, 'Funding Allocation Parameters'!$I$8), 'Library Subsidy Complex'!$C$2:$J$55, 8, FALSE)), 0)))))</f>
        <v>0</v>
      </c>
      <c r="AP186" s="181">
        <f>IF('Funding Allocation Parameters'!$C$8="Basic Library Subsidy", 0, IF('Funding Allocation Parameters'!$C$8="Grant funding", 0, IF('Funding Allocation Parameters'!$C$8="Other author funding",  MIN(AK186*'Funding Allocation Parameters'!$E$8, 'Funding Allocation Parameters'!$G$8), IF('Funding Allocation Parameters'!$C$8="Any discretionary funds (grants if available, other if no grants)", MIN(AK186*'Funding Allocation Parameters'!$E$8, 'Funding Allocation Parameters'!$G$8), IF('Funding Allocation Parameters'!$C$8="Complex Library Subsidy", 0, 0)))))</f>
        <v>0</v>
      </c>
      <c r="AQ186" s="177">
        <f t="shared" si="72"/>
        <v>0</v>
      </c>
      <c r="AR186" s="177">
        <f t="shared" si="73"/>
        <v>0</v>
      </c>
      <c r="AS186" s="182">
        <f t="shared" si="74"/>
        <v>1189</v>
      </c>
      <c r="AT186" s="182">
        <f t="shared" si="75"/>
        <v>1093.0106000000001</v>
      </c>
      <c r="AU186" s="182">
        <f t="shared" si="76"/>
        <v>0</v>
      </c>
      <c r="AV186" s="182">
        <f t="shared" si="77"/>
        <v>1189</v>
      </c>
      <c r="AW186" s="182">
        <f t="shared" si="78"/>
        <v>1093.0106000000001</v>
      </c>
      <c r="AX186" s="183">
        <f t="shared" si="79"/>
        <v>1189</v>
      </c>
      <c r="AY186" s="183">
        <f t="shared" si="80"/>
        <v>1093.0106000000001</v>
      </c>
      <c r="AZ186" s="183">
        <f t="shared" si="81"/>
        <v>0</v>
      </c>
      <c r="BA186" s="183">
        <f t="shared" si="82"/>
        <v>0</v>
      </c>
      <c r="BB186" s="183">
        <f t="shared" si="83"/>
        <v>0</v>
      </c>
      <c r="BC186" s="184">
        <f t="shared" si="84"/>
        <v>1189</v>
      </c>
      <c r="BD186" s="184">
        <f t="shared" si="85"/>
        <v>0</v>
      </c>
      <c r="BE186" s="184">
        <f t="shared" si="86"/>
        <v>1093.0106000000001</v>
      </c>
      <c r="BF186" s="184">
        <f t="shared" si="87"/>
        <v>0</v>
      </c>
      <c r="BG186" s="102">
        <f t="shared" si="88"/>
        <v>0</v>
      </c>
      <c r="BH186" s="102">
        <f t="shared" si="89"/>
        <v>0</v>
      </c>
      <c r="BI186" s="102">
        <f t="shared" si="90"/>
        <v>0</v>
      </c>
      <c r="BJ186" s="102">
        <f t="shared" si="91"/>
        <v>1</v>
      </c>
      <c r="BK186" s="102">
        <f t="shared" si="92"/>
        <v>0</v>
      </c>
      <c r="BL186" s="102">
        <f t="shared" si="93"/>
        <v>0</v>
      </c>
      <c r="BN186" s="102"/>
    </row>
    <row r="187" spans="1:66" x14ac:dyDescent="0.25">
      <c r="A187" s="102" t="s">
        <v>14</v>
      </c>
      <c r="B187" s="102" t="s">
        <v>8</v>
      </c>
      <c r="C187" s="102" t="s">
        <v>8</v>
      </c>
      <c r="D187" s="102" t="s">
        <v>27</v>
      </c>
      <c r="E187" s="102" t="s">
        <v>454</v>
      </c>
      <c r="F187" s="102" t="s">
        <v>455</v>
      </c>
      <c r="G187" s="102">
        <v>1.032</v>
      </c>
      <c r="H187" s="102">
        <v>1</v>
      </c>
      <c r="I187" s="102">
        <v>0.35299999999999998</v>
      </c>
      <c r="J187" s="167">
        <f>IFERROR(H187*VLOOKUP(A187, 'Advanced Parameters'!$B$7:$G$20, 6, FALSE)*VLOOKUP(A187, 'Growth Parameters'!$B$6:$H$19, 6, FALSE), 0)</f>
        <v>1</v>
      </c>
      <c r="K187" s="167">
        <f>IFERROR(IF('Advanced Parameters'!$C$5="n",'Raw Data'!I187*VLOOKUP(A187,'Advanced Parameters'!$B$7:$G$20,6,FALSE),J187*VLOOKUP(A187,'Advanced Parameters'!$B$7:$G$20,2,FALSE))*VLOOKUP(A187, 'Growth Parameters'!$B$6:$H$19, 6, FALSE), 0)</f>
        <v>0.35299999999999998</v>
      </c>
      <c r="L187" s="167">
        <f t="shared" si="94"/>
        <v>0.64700000000000002</v>
      </c>
      <c r="M187" s="168">
        <f>IFERROR(IF(G187="NA","NA",IF(G187&gt;'APC Parameters'!$K$6+VLOOKUP('Raw Data'!A187, 'APC Parameters'!$H$7:$L$20, 4, FALSE), 'APC Parameters'!$L$6+VLOOKUP('Raw Data'!A187, 'APC Parameters'!$H$7:$L$20, 5, FALSE), G187*('APC Parameters'!$J$6+VLOOKUP('Raw Data'!A187, 'APC Parameters'!$H$7:$L$20, 3, FALSE))+'APC Parameters'!$I$6+VLOOKUP('Raw Data'!A187, 'APC Parameters'!$H$7:$L$20, 2, FALSE))), 0)</f>
        <v>1879.7808</v>
      </c>
      <c r="N187" s="168">
        <f t="shared" si="64"/>
        <v>1879.7808</v>
      </c>
      <c r="O187" s="168">
        <f>IFERROR(IF(M187="NA",VLOOKUP(D187,'Internal Calculations'!$B$10:$C$11,2,FALSE), M187)*VLOOKUP(A187, 'Growth Parameters'!$B$6:$H$19, 7, FALSE), 0)</f>
        <v>1879.7808</v>
      </c>
      <c r="P187" s="177">
        <f t="shared" si="65"/>
        <v>1879.7808</v>
      </c>
      <c r="Q187" s="178">
        <f>IF('Funding Allocation Parameters'!$C$5="Basic Library Subsidy", MIN(O187*('Funding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MIN($O187*(VLOOKUP(CONCATENATE($A187, 'Funding Allocation Parameters'!$I$5), 'Library Subsidy Complex'!$C$2:$J$55, 2, FALSE)), VLOOKUP(CONCATENATE($A187, 'Funding Allocation Parameters'!$I$5), 'Library Subsidy Complex'!$C$2:$J$55, 4, FALSE)), 0)))))</f>
        <v>1189</v>
      </c>
      <c r="R187" s="178">
        <f>IF('Funding Allocation Parameters'!$C$5="Basic Library Subsidy", 0, IF('Funding Allocation Parameters'!$C$5="Grant funding",MIN(O187*('Funding Allocation Parameters'!$E$5), 'Funding Allocation Parameters'!$G$5), IF('Funding Allocation Parameters'!$C$5="Other author funding", 0, IF('Funding Allocation Parameters'!$C$5="Any discretionary funds (grants if available, other if no grants)", MIN(O187*('Funding Allocation Parameters'!$E$5), 'Funding Allocation Parameters'!$G$5), IF('Funding Allocation Parameters'!$C$5="Complex Library Subsidy", 0, 0)))))</f>
        <v>0</v>
      </c>
      <c r="S187" s="178">
        <f>IF('Funding Allocation Parameters'!$C$5="Basic Library Subsidy", 0, IF('Funding Allocation Parameters'!$C$5="Grant funding", 0, IF('Funding Allocation Parameters'!$C$5="Other author funding",  MIN(O187*('Funding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7" s="178">
        <f>IF('Funding Allocation Parameters'!$C$5="Basic Library Subsidy", MIN(O187*('Funding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MIN($O187*(VLOOKUP(CONCATENATE($A187, 'Funding Allocation Parameters'!$I$5), 'Library Subsidy Complex'!$C$2:$J$55, 6, FALSE)), VLOOKUP(CONCATENATE($A187, 'Funding Allocation Parameters'!$I$5), 'Library Subsidy Complex'!$C$2:$J$55, 8, FALSE)), 0)))))</f>
        <v>1189</v>
      </c>
      <c r="U187" s="178">
        <f>IF('Funding Allocation Parameters'!$C$5="Basic Library Subsidy", 0, IF('Funding Allocation Parameters'!$C$5="Grant funding", 0, IF('Funding Allocation Parameters'!$C$5="Other author funding",  MIN(O187*('Funding Allocation Parameters'!$E$5), 'Funding Allocation Parameters'!$G$5), IF('Funding Allocation Parameters'!$C$5="Any discretionary funds (grants if available, other if no grants)", MIN(O187*('Funding Allocation Parameters'!$E$5), 'Funding Allocation Parameters'!$G$5), IF('Funding Allocation Parameters'!$C$5="Complex Library Subsidy", 0, 0)))))</f>
        <v>0</v>
      </c>
      <c r="V187" s="177">
        <f t="shared" si="66"/>
        <v>690.7808</v>
      </c>
      <c r="W187" s="177">
        <f t="shared" si="67"/>
        <v>690.7808</v>
      </c>
      <c r="X187" s="179">
        <f>IF('Funding Allocation Parameters'!$C$6="Basic Library Subsidy", MIN(V187*'Funding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MIN(V187*VLOOKUP(CONCATENATE($A187, 'Funding Allocation Parameters'!$I$6), 'Library Subsidy Complex'!$C$2:$J$55, 2, FALSE), VLOOKUP(CONCATENATE($A187, 'Funding Allocation Parameters'!$I$6), 'Library Subsidy Complex'!$C$2:$J$55, 4, FALSE)), 0)))))</f>
        <v>0</v>
      </c>
      <c r="Y187" s="179">
        <f>IF('Funding Allocation Parameters'!$C$6="Basic Library Subsidy", 0, IF('Funding Allocation Parameters'!$C$6="Grant funding",MIN(V187*'Funding Allocation Parameters'!$E$6, 'Funding Allocation Parameters'!$G$6), IF('Funding Allocation Parameters'!$C$6="Other author funding", 0, IF('Funding Allocation Parameters'!$C$6="Any discretionary funds (grants if available, other if no grants)", MIN(V187*'Funding Allocation Parameters'!$E$6, 'Funding Allocation Parameters'!$G$6), IF('Funding Allocation Parameters'!$C$6="Complex Library Subsidy", 0, 0)))))</f>
        <v>690.7808</v>
      </c>
      <c r="Z187" s="179">
        <f>IF('Funding Allocation Parameters'!$C$6="Basic Library Subsidy", 0, IF('Funding Allocation Parameters'!$C$6="Grant funding", 0, IF('Funding Allocation Parameters'!$C$6="Other author funding",  MIN(V187*'Funding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7" s="179">
        <f>IF('Funding Allocation Parameters'!$C$6="Basic Library Subsidy", MIN(W187*'Funding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MIN(W187*VLOOKUP(CONCATENATE($A187, 'Funding Allocation Parameters'!$I$6), 'Library Subsidy Complex'!$C$2:$J$55, 6, FALSE), VLOOKUP(CONCATENATE($A187, 'Funding Allocation Parameters'!$I$6), 'Library Subsidy Complex'!$C$2:$J$55, 8, FALSE)), 0)))))</f>
        <v>0</v>
      </c>
      <c r="AB187" s="179">
        <f>IF('Funding Allocation Parameters'!$C$6="Basic Library Subsidy", 0, IF('Funding Allocation Parameters'!$C$6="Grant funding", 0, IF('Funding Allocation Parameters'!$C$6="Other author funding",  MIN(W187*'Funding Allocation Parameters'!$E$6, 'Funding Allocation Parameters'!$G$6), IF('Funding Allocation Parameters'!$C$6="Any discretionary funds (grants if available, other if no grants)", MIN(W187*'Funding Allocation Parameters'!$E$6, 'Funding Allocation Parameters'!$G$6), IF('Funding Allocation Parameters'!$C$6="Complex Library Subsidy", 0, 0)))))</f>
        <v>690.7808</v>
      </c>
      <c r="AC187" s="177">
        <f t="shared" si="68"/>
        <v>0</v>
      </c>
      <c r="AD187" s="177">
        <f t="shared" si="69"/>
        <v>0</v>
      </c>
      <c r="AE187" s="180">
        <f>IF('Funding Allocation Parameters'!$C$7="Basic Library Subsidy", MIN(AC187*'Funding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MIN(AC187*VLOOKUP(CONCATENATE($A187, 'Funding Allocation Parameters'!$I$7), 'Library Subsidy Complex'!$C$2:$J$55, 2, FALSE), VLOOKUP(CONCATENATE($A187, 'Funding Allocation Parameters'!$I$7), 'Library Subsidy Complex'!$C$2:$J$55, 4, FALSE)), 0)))))</f>
        <v>0</v>
      </c>
      <c r="AF187" s="180">
        <f>IF('Funding Allocation Parameters'!$C$7="Basic Library Subsidy", 0, IF('Funding Allocation Parameters'!$C$7="Grant funding",MIN(AC187*'Funding Allocation Parameters'!$E$7, 'Funding Allocation Parameters'!$G$7), IF('Funding Allocation Parameters'!$C$7="Other author funding", 0, IF('Funding Allocation Parameters'!$C$7="Any discretionary funds (grants if available, other if no grants)", MIN(AC187*'Funding Allocation Parameters'!$E$7, 'Funding Allocation Parameters'!$G$7), IF('Funding Allocation Parameters'!$C$7="Complex Library Subsidy", 0, 0)))))</f>
        <v>0</v>
      </c>
      <c r="AG187" s="180">
        <f>IF('Funding Allocation Parameters'!$C$7="Basic Library Subsidy", 0, IF('Funding Allocation Parameters'!$C$7="Grant funding", 0, IF('Funding Allocation Parameters'!$C$7="Other author funding",  MIN(AC187*'Funding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7" s="180">
        <f>IF('Funding Allocation Parameters'!$C$7="Basic Library Subsidy", MIN(AD187*'Funding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MIN(AD187*VLOOKUP(CONCATENATE($A187, 'Funding Allocation Parameters'!$I$7), 'Library Subsidy Complex'!$C$2:$J$55, 6, FALSE), VLOOKUP(CONCATENATE($A187, 'Funding Allocation Parameters'!$I$7), 'Library Subsidy Complex'!$C$2:$J$55, 8, FALSE)), 0)))))</f>
        <v>0</v>
      </c>
      <c r="AI187" s="180">
        <f>IF('Funding Allocation Parameters'!$C$7="Basic Library Subsidy", 0, IF('Funding Allocation Parameters'!$C$7="Grant funding", 0, IF('Funding Allocation Parameters'!$C$7="Other author funding",  MIN(AD187*'Funding Allocation Parameters'!$E$7, 'Funding Allocation Parameters'!$G$7), IF('Funding Allocation Parameters'!$C$7="Any discretionary funds (grants if available, other if no grants)", MIN(AD187*'Funding Allocation Parameters'!$E$7, 'Funding Allocation Parameters'!$G$7), IF('Funding Allocation Parameters'!$C$7="Complex Library Subsidy", 0, 0)))))</f>
        <v>0</v>
      </c>
      <c r="AJ187" s="177">
        <f t="shared" si="70"/>
        <v>0</v>
      </c>
      <c r="AK187" s="177">
        <f t="shared" si="71"/>
        <v>0</v>
      </c>
      <c r="AL187" s="181">
        <f>IF('Funding Allocation Parameters'!$C$8="Basic Library Subsidy", MIN(AJ187*'Funding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MIN(AJ187*VLOOKUP(CONCATENATE($A187, 'Funding Allocation Parameters'!$I$8), 'Library Subsidy Complex'!$C$2:$J$55, 2, FALSE), VLOOKUP(CONCATENATE($A187, 'Funding Allocation Parameters'!$I$8), 'Library Subsidy Complex'!$C$2:$J$55, 4, FALSE)), 0)))))</f>
        <v>0</v>
      </c>
      <c r="AM187" s="181">
        <f>IF('Funding Allocation Parameters'!$C$8="Basic Library Subsidy", 0, IF('Funding Allocation Parameters'!$C$8="Grant funding",MIN(AJ187*'Funding Allocation Parameters'!$E$8, 'Funding Allocation Parameters'!$G$8), IF('Funding Allocation Parameters'!$C$8="Other author funding", 0, IF('Funding Allocation Parameters'!$C$8="Any discretionary funds (grants if available, other if no grants)", MIN(AJ187*'Funding Allocation Parameters'!$E$8, 'Funding Allocation Parameters'!$G$8), IF('Funding Allocation Parameters'!$C$8="Complex Library Subsidy", 0, 0)))))</f>
        <v>0</v>
      </c>
      <c r="AN187" s="181">
        <f>IF('Funding Allocation Parameters'!$C$8="Basic Library Subsidy", 0, IF('Funding Allocation Parameters'!$C$8="Grant funding", 0, IF('Funding Allocation Parameters'!$C$8="Other author funding",  MIN(AJ187*'Funding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7" s="181">
        <f>IF('Funding Allocation Parameters'!$C$8="Basic Library Subsidy", MIN(AK187*'Funding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MIN(AK187*VLOOKUP(CONCATENATE($A187, 'Funding Allocation Parameters'!$I$8), 'Library Subsidy Complex'!$C$2:$J$55, 6, FALSE), VLOOKUP(CONCATENATE($A187, 'Funding Allocation Parameters'!$I$8), 'Library Subsidy Complex'!$C$2:$J$55, 8, FALSE)), 0)))))</f>
        <v>0</v>
      </c>
      <c r="AP187" s="181">
        <f>IF('Funding Allocation Parameters'!$C$8="Basic Library Subsidy", 0, IF('Funding Allocation Parameters'!$C$8="Grant funding", 0, IF('Funding Allocation Parameters'!$C$8="Other author funding",  MIN(AK187*'Funding Allocation Parameters'!$E$8, 'Funding Allocation Parameters'!$G$8), IF('Funding Allocation Parameters'!$C$8="Any discretionary funds (grants if available, other if no grants)", MIN(AK187*'Funding Allocation Parameters'!$E$8, 'Funding Allocation Parameters'!$G$8), IF('Funding Allocation Parameters'!$C$8="Complex Library Subsidy", 0, 0)))))</f>
        <v>0</v>
      </c>
      <c r="AQ187" s="177">
        <f t="shared" si="72"/>
        <v>0</v>
      </c>
      <c r="AR187" s="177">
        <f t="shared" si="73"/>
        <v>0</v>
      </c>
      <c r="AS187" s="182">
        <f t="shared" si="74"/>
        <v>1189</v>
      </c>
      <c r="AT187" s="182">
        <f t="shared" si="75"/>
        <v>690.7808</v>
      </c>
      <c r="AU187" s="182">
        <f t="shared" si="76"/>
        <v>0</v>
      </c>
      <c r="AV187" s="182">
        <f t="shared" si="77"/>
        <v>1189</v>
      </c>
      <c r="AW187" s="182">
        <f t="shared" si="78"/>
        <v>690.7808</v>
      </c>
      <c r="AX187" s="183">
        <f t="shared" si="79"/>
        <v>419.71699999999998</v>
      </c>
      <c r="AY187" s="183">
        <f t="shared" si="80"/>
        <v>243.8456224</v>
      </c>
      <c r="AZ187" s="183">
        <f t="shared" si="81"/>
        <v>0</v>
      </c>
      <c r="BA187" s="183">
        <f t="shared" si="82"/>
        <v>769.28300000000002</v>
      </c>
      <c r="BB187" s="183">
        <f t="shared" si="83"/>
        <v>446.93517760000003</v>
      </c>
      <c r="BC187" s="184">
        <f t="shared" si="84"/>
        <v>1189</v>
      </c>
      <c r="BD187" s="184">
        <f t="shared" si="85"/>
        <v>0</v>
      </c>
      <c r="BE187" s="184">
        <f t="shared" si="86"/>
        <v>243.8456224</v>
      </c>
      <c r="BF187" s="184">
        <f t="shared" si="87"/>
        <v>446.93517760000003</v>
      </c>
      <c r="BG187" s="102">
        <f t="shared" si="88"/>
        <v>0</v>
      </c>
      <c r="BH187" s="102">
        <f t="shared" si="89"/>
        <v>0</v>
      </c>
      <c r="BI187" s="102">
        <f t="shared" si="90"/>
        <v>0</v>
      </c>
      <c r="BJ187" s="102">
        <f t="shared" si="91"/>
        <v>0.35299999999999998</v>
      </c>
      <c r="BK187" s="102">
        <f t="shared" si="92"/>
        <v>0.64700000000000002</v>
      </c>
      <c r="BL187" s="102">
        <f t="shared" si="93"/>
        <v>0</v>
      </c>
      <c r="BN187" s="102"/>
    </row>
    <row r="188" spans="1:66" x14ac:dyDescent="0.25">
      <c r="A188" s="102" t="s">
        <v>13</v>
      </c>
      <c r="B188" s="102" t="s">
        <v>8</v>
      </c>
      <c r="C188" s="102" t="s">
        <v>8</v>
      </c>
      <c r="D188" s="102" t="s">
        <v>27</v>
      </c>
      <c r="E188" s="102" t="s">
        <v>31</v>
      </c>
      <c r="F188" s="102" t="s">
        <v>456</v>
      </c>
      <c r="G188" s="102">
        <v>2.5419999999999998</v>
      </c>
      <c r="H188" s="102">
        <v>1</v>
      </c>
      <c r="I188" s="102">
        <v>1</v>
      </c>
      <c r="J188" s="167">
        <f>IFERROR(H188*VLOOKUP(A188, 'Advanced Parameters'!$B$7:$G$20, 6, FALSE)*VLOOKUP(A188, 'Growth Parameters'!$B$6:$H$19, 6, FALSE), 0)</f>
        <v>1</v>
      </c>
      <c r="K188" s="167">
        <f>IFERROR(IF('Advanced Parameters'!$C$5="n",'Raw Data'!I188*VLOOKUP(A188,'Advanced Parameters'!$B$7:$G$20,6,FALSE),J188*VLOOKUP(A188,'Advanced Parameters'!$B$7:$G$20,2,FALSE))*VLOOKUP(A188, 'Growth Parameters'!$B$6:$H$19, 6, FALSE), 0)</f>
        <v>1</v>
      </c>
      <c r="L188" s="167">
        <f t="shared" si="94"/>
        <v>0</v>
      </c>
      <c r="M188" s="168">
        <f>IFERROR(IF(G188="NA","NA",IF(G188&gt;'APC Parameters'!$K$6+VLOOKUP('Raw Data'!A188, 'APC Parameters'!$H$7:$L$20, 4, FALSE), 'APC Parameters'!$L$6+VLOOKUP('Raw Data'!A188, 'APC Parameters'!$H$7:$L$20, 5, FALSE), G188*('APC Parameters'!$J$6+VLOOKUP('Raw Data'!A188, 'APC Parameters'!$H$7:$L$20, 3, FALSE))+'APC Parameters'!$I$6+VLOOKUP('Raw Data'!A188, 'APC Parameters'!$H$7:$L$20, 2, FALSE))), 0)</f>
        <v>2950.9748</v>
      </c>
      <c r="N188" s="168">
        <f t="shared" si="64"/>
        <v>2950.9748</v>
      </c>
      <c r="O188" s="168">
        <f>IFERROR(IF(M188="NA",VLOOKUP(D188,'Internal Calculations'!$B$10:$C$11,2,FALSE), M188)*VLOOKUP(A188, 'Growth Parameters'!$B$6:$H$19, 7, FALSE), 0)</f>
        <v>2950.9748</v>
      </c>
      <c r="P188" s="177">
        <f t="shared" si="65"/>
        <v>2950.9748</v>
      </c>
      <c r="Q188" s="178">
        <f>IF('Funding Allocation Parameters'!$C$5="Basic Library Subsidy", MIN(O188*('Funding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MIN($O188*(VLOOKUP(CONCATENATE($A188, 'Funding Allocation Parameters'!$I$5), 'Library Subsidy Complex'!$C$2:$J$55, 2, FALSE)), VLOOKUP(CONCATENATE($A188, 'Funding Allocation Parameters'!$I$5), 'Library Subsidy Complex'!$C$2:$J$55, 4, FALSE)), 0)))))</f>
        <v>1189</v>
      </c>
      <c r="R188" s="178">
        <f>IF('Funding Allocation Parameters'!$C$5="Basic Library Subsidy", 0, IF('Funding Allocation Parameters'!$C$5="Grant funding",MIN(O188*('Funding Allocation Parameters'!$E$5), 'Funding Allocation Parameters'!$G$5), IF('Funding Allocation Parameters'!$C$5="Other author funding", 0, IF('Funding Allocation Parameters'!$C$5="Any discretionary funds (grants if available, other if no grants)", MIN(O188*('Funding Allocation Parameters'!$E$5), 'Funding Allocation Parameters'!$G$5), IF('Funding Allocation Parameters'!$C$5="Complex Library Subsidy", 0, 0)))))</f>
        <v>0</v>
      </c>
      <c r="S188" s="178">
        <f>IF('Funding Allocation Parameters'!$C$5="Basic Library Subsidy", 0, IF('Funding Allocation Parameters'!$C$5="Grant funding", 0, IF('Funding Allocation Parameters'!$C$5="Other author funding",  MIN(O188*('Funding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8" s="178">
        <f>IF('Funding Allocation Parameters'!$C$5="Basic Library Subsidy", MIN(O188*('Funding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MIN($O188*(VLOOKUP(CONCATENATE($A188, 'Funding Allocation Parameters'!$I$5), 'Library Subsidy Complex'!$C$2:$J$55, 6, FALSE)), VLOOKUP(CONCATENATE($A188, 'Funding Allocation Parameters'!$I$5), 'Library Subsidy Complex'!$C$2:$J$55, 8, FALSE)), 0)))))</f>
        <v>1189</v>
      </c>
      <c r="U188" s="178">
        <f>IF('Funding Allocation Parameters'!$C$5="Basic Library Subsidy", 0, IF('Funding Allocation Parameters'!$C$5="Grant funding", 0, IF('Funding Allocation Parameters'!$C$5="Other author funding",  MIN(O188*('Funding Allocation Parameters'!$E$5), 'Funding Allocation Parameters'!$G$5), IF('Funding Allocation Parameters'!$C$5="Any discretionary funds (grants if available, other if no grants)", MIN(O188*('Funding Allocation Parameters'!$E$5), 'Funding Allocation Parameters'!$G$5), IF('Funding Allocation Parameters'!$C$5="Complex Library Subsidy", 0, 0)))))</f>
        <v>0</v>
      </c>
      <c r="V188" s="177">
        <f t="shared" si="66"/>
        <v>1761.9748</v>
      </c>
      <c r="W188" s="177">
        <f t="shared" si="67"/>
        <v>1761.9748</v>
      </c>
      <c r="X188" s="179">
        <f>IF('Funding Allocation Parameters'!$C$6="Basic Library Subsidy", MIN(V188*'Funding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MIN(V188*VLOOKUP(CONCATENATE($A188, 'Funding Allocation Parameters'!$I$6), 'Library Subsidy Complex'!$C$2:$J$55, 2, FALSE), VLOOKUP(CONCATENATE($A188, 'Funding Allocation Parameters'!$I$6), 'Library Subsidy Complex'!$C$2:$J$55, 4, FALSE)), 0)))))</f>
        <v>0</v>
      </c>
      <c r="Y188" s="179">
        <f>IF('Funding Allocation Parameters'!$C$6="Basic Library Subsidy", 0, IF('Funding Allocation Parameters'!$C$6="Grant funding",MIN(V188*'Funding Allocation Parameters'!$E$6, 'Funding Allocation Parameters'!$G$6), IF('Funding Allocation Parameters'!$C$6="Other author funding", 0, IF('Funding Allocation Parameters'!$C$6="Any discretionary funds (grants if available, other if no grants)", MIN(V188*'Funding Allocation Parameters'!$E$6, 'Funding Allocation Parameters'!$G$6), IF('Funding Allocation Parameters'!$C$6="Complex Library Subsidy", 0, 0)))))</f>
        <v>1761.9748</v>
      </c>
      <c r="Z188" s="179">
        <f>IF('Funding Allocation Parameters'!$C$6="Basic Library Subsidy", 0, IF('Funding Allocation Parameters'!$C$6="Grant funding", 0, IF('Funding Allocation Parameters'!$C$6="Other author funding",  MIN(V188*'Funding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8" s="179">
        <f>IF('Funding Allocation Parameters'!$C$6="Basic Library Subsidy", MIN(W188*'Funding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MIN(W188*VLOOKUP(CONCATENATE($A188, 'Funding Allocation Parameters'!$I$6), 'Library Subsidy Complex'!$C$2:$J$55, 6, FALSE), VLOOKUP(CONCATENATE($A188, 'Funding Allocation Parameters'!$I$6), 'Library Subsidy Complex'!$C$2:$J$55, 8, FALSE)), 0)))))</f>
        <v>0</v>
      </c>
      <c r="AB188" s="179">
        <f>IF('Funding Allocation Parameters'!$C$6="Basic Library Subsidy", 0, IF('Funding Allocation Parameters'!$C$6="Grant funding", 0, IF('Funding Allocation Parameters'!$C$6="Other author funding",  MIN(W188*'Funding Allocation Parameters'!$E$6, 'Funding Allocation Parameters'!$G$6), IF('Funding Allocation Parameters'!$C$6="Any discretionary funds (grants if available, other if no grants)", MIN(W188*'Funding Allocation Parameters'!$E$6, 'Funding Allocation Parameters'!$G$6), IF('Funding Allocation Parameters'!$C$6="Complex Library Subsidy", 0, 0)))))</f>
        <v>1761.9748</v>
      </c>
      <c r="AC188" s="177">
        <f t="shared" si="68"/>
        <v>0</v>
      </c>
      <c r="AD188" s="177">
        <f t="shared" si="69"/>
        <v>0</v>
      </c>
      <c r="AE188" s="180">
        <f>IF('Funding Allocation Parameters'!$C$7="Basic Library Subsidy", MIN(AC188*'Funding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MIN(AC188*VLOOKUP(CONCATENATE($A188, 'Funding Allocation Parameters'!$I$7), 'Library Subsidy Complex'!$C$2:$J$55, 2, FALSE), VLOOKUP(CONCATENATE($A188, 'Funding Allocation Parameters'!$I$7), 'Library Subsidy Complex'!$C$2:$J$55, 4, FALSE)), 0)))))</f>
        <v>0</v>
      </c>
      <c r="AF188" s="180">
        <f>IF('Funding Allocation Parameters'!$C$7="Basic Library Subsidy", 0, IF('Funding Allocation Parameters'!$C$7="Grant funding",MIN(AC188*'Funding Allocation Parameters'!$E$7, 'Funding Allocation Parameters'!$G$7), IF('Funding Allocation Parameters'!$C$7="Other author funding", 0, IF('Funding Allocation Parameters'!$C$7="Any discretionary funds (grants if available, other if no grants)", MIN(AC188*'Funding Allocation Parameters'!$E$7, 'Funding Allocation Parameters'!$G$7), IF('Funding Allocation Parameters'!$C$7="Complex Library Subsidy", 0, 0)))))</f>
        <v>0</v>
      </c>
      <c r="AG188" s="180">
        <f>IF('Funding Allocation Parameters'!$C$7="Basic Library Subsidy", 0, IF('Funding Allocation Parameters'!$C$7="Grant funding", 0, IF('Funding Allocation Parameters'!$C$7="Other author funding",  MIN(AC188*'Funding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8" s="180">
        <f>IF('Funding Allocation Parameters'!$C$7="Basic Library Subsidy", MIN(AD188*'Funding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MIN(AD188*VLOOKUP(CONCATENATE($A188, 'Funding Allocation Parameters'!$I$7), 'Library Subsidy Complex'!$C$2:$J$55, 6, FALSE), VLOOKUP(CONCATENATE($A188, 'Funding Allocation Parameters'!$I$7), 'Library Subsidy Complex'!$C$2:$J$55, 8, FALSE)), 0)))))</f>
        <v>0</v>
      </c>
      <c r="AI188" s="180">
        <f>IF('Funding Allocation Parameters'!$C$7="Basic Library Subsidy", 0, IF('Funding Allocation Parameters'!$C$7="Grant funding", 0, IF('Funding Allocation Parameters'!$C$7="Other author funding",  MIN(AD188*'Funding Allocation Parameters'!$E$7, 'Funding Allocation Parameters'!$G$7), IF('Funding Allocation Parameters'!$C$7="Any discretionary funds (grants if available, other if no grants)", MIN(AD188*'Funding Allocation Parameters'!$E$7, 'Funding Allocation Parameters'!$G$7), IF('Funding Allocation Parameters'!$C$7="Complex Library Subsidy", 0, 0)))))</f>
        <v>0</v>
      </c>
      <c r="AJ188" s="177">
        <f t="shared" si="70"/>
        <v>0</v>
      </c>
      <c r="AK188" s="177">
        <f t="shared" si="71"/>
        <v>0</v>
      </c>
      <c r="AL188" s="181">
        <f>IF('Funding Allocation Parameters'!$C$8="Basic Library Subsidy", MIN(AJ188*'Funding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MIN(AJ188*VLOOKUP(CONCATENATE($A188, 'Funding Allocation Parameters'!$I$8), 'Library Subsidy Complex'!$C$2:$J$55, 2, FALSE), VLOOKUP(CONCATENATE($A188, 'Funding Allocation Parameters'!$I$8), 'Library Subsidy Complex'!$C$2:$J$55, 4, FALSE)), 0)))))</f>
        <v>0</v>
      </c>
      <c r="AM188" s="181">
        <f>IF('Funding Allocation Parameters'!$C$8="Basic Library Subsidy", 0, IF('Funding Allocation Parameters'!$C$8="Grant funding",MIN(AJ188*'Funding Allocation Parameters'!$E$8, 'Funding Allocation Parameters'!$G$8), IF('Funding Allocation Parameters'!$C$8="Other author funding", 0, IF('Funding Allocation Parameters'!$C$8="Any discretionary funds (grants if available, other if no grants)", MIN(AJ188*'Funding Allocation Parameters'!$E$8, 'Funding Allocation Parameters'!$G$8), IF('Funding Allocation Parameters'!$C$8="Complex Library Subsidy", 0, 0)))))</f>
        <v>0</v>
      </c>
      <c r="AN188" s="181">
        <f>IF('Funding Allocation Parameters'!$C$8="Basic Library Subsidy", 0, IF('Funding Allocation Parameters'!$C$8="Grant funding", 0, IF('Funding Allocation Parameters'!$C$8="Other author funding",  MIN(AJ188*'Funding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8" s="181">
        <f>IF('Funding Allocation Parameters'!$C$8="Basic Library Subsidy", MIN(AK188*'Funding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MIN(AK188*VLOOKUP(CONCATENATE($A188, 'Funding Allocation Parameters'!$I$8), 'Library Subsidy Complex'!$C$2:$J$55, 6, FALSE), VLOOKUP(CONCATENATE($A188, 'Funding Allocation Parameters'!$I$8), 'Library Subsidy Complex'!$C$2:$J$55, 8, FALSE)), 0)))))</f>
        <v>0</v>
      </c>
      <c r="AP188" s="181">
        <f>IF('Funding Allocation Parameters'!$C$8="Basic Library Subsidy", 0, IF('Funding Allocation Parameters'!$C$8="Grant funding", 0, IF('Funding Allocation Parameters'!$C$8="Other author funding",  MIN(AK188*'Funding Allocation Parameters'!$E$8, 'Funding Allocation Parameters'!$G$8), IF('Funding Allocation Parameters'!$C$8="Any discretionary funds (grants if available, other if no grants)", MIN(AK188*'Funding Allocation Parameters'!$E$8, 'Funding Allocation Parameters'!$G$8), IF('Funding Allocation Parameters'!$C$8="Complex Library Subsidy", 0, 0)))))</f>
        <v>0</v>
      </c>
      <c r="AQ188" s="177">
        <f t="shared" si="72"/>
        <v>0</v>
      </c>
      <c r="AR188" s="177">
        <f t="shared" si="73"/>
        <v>0</v>
      </c>
      <c r="AS188" s="182">
        <f t="shared" si="74"/>
        <v>1189</v>
      </c>
      <c r="AT188" s="182">
        <f t="shared" si="75"/>
        <v>1761.9748</v>
      </c>
      <c r="AU188" s="182">
        <f t="shared" si="76"/>
        <v>0</v>
      </c>
      <c r="AV188" s="182">
        <f t="shared" si="77"/>
        <v>1189</v>
      </c>
      <c r="AW188" s="182">
        <f t="shared" si="78"/>
        <v>1761.9748</v>
      </c>
      <c r="AX188" s="183">
        <f t="shared" si="79"/>
        <v>1189</v>
      </c>
      <c r="AY188" s="183">
        <f t="shared" si="80"/>
        <v>1761.9748</v>
      </c>
      <c r="AZ188" s="183">
        <f t="shared" si="81"/>
        <v>0</v>
      </c>
      <c r="BA188" s="183">
        <f t="shared" si="82"/>
        <v>0</v>
      </c>
      <c r="BB188" s="183">
        <f t="shared" si="83"/>
        <v>0</v>
      </c>
      <c r="BC188" s="184">
        <f t="shared" si="84"/>
        <v>1189</v>
      </c>
      <c r="BD188" s="184">
        <f t="shared" si="85"/>
        <v>0</v>
      </c>
      <c r="BE188" s="184">
        <f t="shared" si="86"/>
        <v>1761.9748</v>
      </c>
      <c r="BF188" s="184">
        <f t="shared" si="87"/>
        <v>0</v>
      </c>
      <c r="BG188" s="102">
        <f t="shared" si="88"/>
        <v>0</v>
      </c>
      <c r="BH188" s="102">
        <f t="shared" si="89"/>
        <v>0</v>
      </c>
      <c r="BI188" s="102">
        <f t="shared" si="90"/>
        <v>0</v>
      </c>
      <c r="BJ188" s="102">
        <f t="shared" si="91"/>
        <v>1</v>
      </c>
      <c r="BK188" s="102">
        <f t="shared" si="92"/>
        <v>0</v>
      </c>
      <c r="BL188" s="102">
        <f t="shared" si="93"/>
        <v>0</v>
      </c>
      <c r="BN188" s="102"/>
    </row>
    <row r="189" spans="1:66" x14ac:dyDescent="0.25">
      <c r="A189" s="102" t="s">
        <v>24</v>
      </c>
      <c r="B189" s="102" t="s">
        <v>8</v>
      </c>
      <c r="C189" s="102" t="s">
        <v>8</v>
      </c>
      <c r="D189" s="102" t="s">
        <v>27</v>
      </c>
      <c r="E189" s="102" t="s">
        <v>287</v>
      </c>
      <c r="F189" s="102" t="s">
        <v>457</v>
      </c>
      <c r="G189" s="102">
        <v>1.1919999999999999</v>
      </c>
      <c r="H189" s="102">
        <v>1</v>
      </c>
      <c r="I189" s="102">
        <v>1</v>
      </c>
      <c r="J189" s="167">
        <f>IFERROR(H189*VLOOKUP(A189, 'Advanced Parameters'!$B$7:$G$20, 6, FALSE)*VLOOKUP(A189, 'Growth Parameters'!$B$6:$H$19, 6, FALSE), 0)</f>
        <v>1</v>
      </c>
      <c r="K189" s="167">
        <f>IFERROR(IF('Advanced Parameters'!$C$5="n",'Raw Data'!I189*VLOOKUP(A189,'Advanced Parameters'!$B$7:$G$20,6,FALSE),J189*VLOOKUP(A189,'Advanced Parameters'!$B$7:$G$20,2,FALSE))*VLOOKUP(A189, 'Growth Parameters'!$B$6:$H$19, 6, FALSE), 0)</f>
        <v>1</v>
      </c>
      <c r="L189" s="167">
        <f t="shared" si="94"/>
        <v>0</v>
      </c>
      <c r="M189" s="168">
        <f>IFERROR(IF(G189="NA","NA",IF(G189&gt;'APC Parameters'!$K$6+VLOOKUP('Raw Data'!A189, 'APC Parameters'!$H$7:$L$20, 4, FALSE), 'APC Parameters'!$L$6+VLOOKUP('Raw Data'!A189, 'APC Parameters'!$H$7:$L$20, 5, FALSE), G189*('APC Parameters'!$J$6+VLOOKUP('Raw Data'!A189, 'APC Parameters'!$H$7:$L$20, 3, FALSE))+'APC Parameters'!$I$6+VLOOKUP('Raw Data'!A189, 'APC Parameters'!$H$7:$L$20, 2, FALSE))), 0)</f>
        <v>1993.2847999999999</v>
      </c>
      <c r="N189" s="168">
        <f t="shared" si="64"/>
        <v>1993.2847999999999</v>
      </c>
      <c r="O189" s="168">
        <f>IFERROR(IF(M189="NA",VLOOKUP(D189,'Internal Calculations'!$B$10:$C$11,2,FALSE), M189)*VLOOKUP(A189, 'Growth Parameters'!$B$6:$H$19, 7, FALSE), 0)</f>
        <v>1993.2847999999999</v>
      </c>
      <c r="P189" s="177">
        <f t="shared" si="65"/>
        <v>1993.2847999999999</v>
      </c>
      <c r="Q189" s="178">
        <f>IF('Funding Allocation Parameters'!$C$5="Basic Library Subsidy", MIN(O189*('Funding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MIN($O189*(VLOOKUP(CONCATENATE($A189, 'Funding Allocation Parameters'!$I$5), 'Library Subsidy Complex'!$C$2:$J$55, 2, FALSE)), VLOOKUP(CONCATENATE($A189, 'Funding Allocation Parameters'!$I$5), 'Library Subsidy Complex'!$C$2:$J$55, 4, FALSE)), 0)))))</f>
        <v>1189</v>
      </c>
      <c r="R189" s="178">
        <f>IF('Funding Allocation Parameters'!$C$5="Basic Library Subsidy", 0, IF('Funding Allocation Parameters'!$C$5="Grant funding",MIN(O189*('Funding Allocation Parameters'!$E$5), 'Funding Allocation Parameters'!$G$5), IF('Funding Allocation Parameters'!$C$5="Other author funding", 0, IF('Funding Allocation Parameters'!$C$5="Any discretionary funds (grants if available, other if no grants)", MIN(O189*('Funding Allocation Parameters'!$E$5), 'Funding Allocation Parameters'!$G$5), IF('Funding Allocation Parameters'!$C$5="Complex Library Subsidy", 0, 0)))))</f>
        <v>0</v>
      </c>
      <c r="S189" s="178">
        <f>IF('Funding Allocation Parameters'!$C$5="Basic Library Subsidy", 0, IF('Funding Allocation Parameters'!$C$5="Grant funding", 0, IF('Funding Allocation Parameters'!$C$5="Other author funding",  MIN(O189*('Funding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89" s="178">
        <f>IF('Funding Allocation Parameters'!$C$5="Basic Library Subsidy", MIN(O189*('Funding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MIN($O189*(VLOOKUP(CONCATENATE($A189, 'Funding Allocation Parameters'!$I$5), 'Library Subsidy Complex'!$C$2:$J$55, 6, FALSE)), VLOOKUP(CONCATENATE($A189, 'Funding Allocation Parameters'!$I$5), 'Library Subsidy Complex'!$C$2:$J$55, 8, FALSE)), 0)))))</f>
        <v>1189</v>
      </c>
      <c r="U189" s="178">
        <f>IF('Funding Allocation Parameters'!$C$5="Basic Library Subsidy", 0, IF('Funding Allocation Parameters'!$C$5="Grant funding", 0, IF('Funding Allocation Parameters'!$C$5="Other author funding",  MIN(O189*('Funding Allocation Parameters'!$E$5), 'Funding Allocation Parameters'!$G$5), IF('Funding Allocation Parameters'!$C$5="Any discretionary funds (grants if available, other if no grants)", MIN(O189*('Funding Allocation Parameters'!$E$5), 'Funding Allocation Parameters'!$G$5), IF('Funding Allocation Parameters'!$C$5="Complex Library Subsidy", 0, 0)))))</f>
        <v>0</v>
      </c>
      <c r="V189" s="177">
        <f t="shared" si="66"/>
        <v>804.2847999999999</v>
      </c>
      <c r="W189" s="177">
        <f t="shared" si="67"/>
        <v>804.2847999999999</v>
      </c>
      <c r="X189" s="179">
        <f>IF('Funding Allocation Parameters'!$C$6="Basic Library Subsidy", MIN(V189*'Funding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MIN(V189*VLOOKUP(CONCATENATE($A189, 'Funding Allocation Parameters'!$I$6), 'Library Subsidy Complex'!$C$2:$J$55, 2, FALSE), VLOOKUP(CONCATENATE($A189, 'Funding Allocation Parameters'!$I$6), 'Library Subsidy Complex'!$C$2:$J$55, 4, FALSE)), 0)))))</f>
        <v>0</v>
      </c>
      <c r="Y189" s="179">
        <f>IF('Funding Allocation Parameters'!$C$6="Basic Library Subsidy", 0, IF('Funding Allocation Parameters'!$C$6="Grant funding",MIN(V189*'Funding Allocation Parameters'!$E$6, 'Funding Allocation Parameters'!$G$6), IF('Funding Allocation Parameters'!$C$6="Other author funding", 0, IF('Funding Allocation Parameters'!$C$6="Any discretionary funds (grants if available, other if no grants)", MIN(V189*'Funding Allocation Parameters'!$E$6, 'Funding Allocation Parameters'!$G$6), IF('Funding Allocation Parameters'!$C$6="Complex Library Subsidy", 0, 0)))))</f>
        <v>804.2847999999999</v>
      </c>
      <c r="Z189" s="179">
        <f>IF('Funding Allocation Parameters'!$C$6="Basic Library Subsidy", 0, IF('Funding Allocation Parameters'!$C$6="Grant funding", 0, IF('Funding Allocation Parameters'!$C$6="Other author funding",  MIN(V189*'Funding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89" s="179">
        <f>IF('Funding Allocation Parameters'!$C$6="Basic Library Subsidy", MIN(W189*'Funding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MIN(W189*VLOOKUP(CONCATENATE($A189, 'Funding Allocation Parameters'!$I$6), 'Library Subsidy Complex'!$C$2:$J$55, 6, FALSE), VLOOKUP(CONCATENATE($A189, 'Funding Allocation Parameters'!$I$6), 'Library Subsidy Complex'!$C$2:$J$55, 8, FALSE)), 0)))))</f>
        <v>0</v>
      </c>
      <c r="AB189" s="179">
        <f>IF('Funding Allocation Parameters'!$C$6="Basic Library Subsidy", 0, IF('Funding Allocation Parameters'!$C$6="Grant funding", 0, IF('Funding Allocation Parameters'!$C$6="Other author funding",  MIN(W189*'Funding Allocation Parameters'!$E$6, 'Funding Allocation Parameters'!$G$6), IF('Funding Allocation Parameters'!$C$6="Any discretionary funds (grants if available, other if no grants)", MIN(W189*'Funding Allocation Parameters'!$E$6, 'Funding Allocation Parameters'!$G$6), IF('Funding Allocation Parameters'!$C$6="Complex Library Subsidy", 0, 0)))))</f>
        <v>804.2847999999999</v>
      </c>
      <c r="AC189" s="177">
        <f t="shared" si="68"/>
        <v>0</v>
      </c>
      <c r="AD189" s="177">
        <f t="shared" si="69"/>
        <v>0</v>
      </c>
      <c r="AE189" s="180">
        <f>IF('Funding Allocation Parameters'!$C$7="Basic Library Subsidy", MIN(AC189*'Funding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MIN(AC189*VLOOKUP(CONCATENATE($A189, 'Funding Allocation Parameters'!$I$7), 'Library Subsidy Complex'!$C$2:$J$55, 2, FALSE), VLOOKUP(CONCATENATE($A189, 'Funding Allocation Parameters'!$I$7), 'Library Subsidy Complex'!$C$2:$J$55, 4, FALSE)), 0)))))</f>
        <v>0</v>
      </c>
      <c r="AF189" s="180">
        <f>IF('Funding Allocation Parameters'!$C$7="Basic Library Subsidy", 0, IF('Funding Allocation Parameters'!$C$7="Grant funding",MIN(AC189*'Funding Allocation Parameters'!$E$7, 'Funding Allocation Parameters'!$G$7), IF('Funding Allocation Parameters'!$C$7="Other author funding", 0, IF('Funding Allocation Parameters'!$C$7="Any discretionary funds (grants if available, other if no grants)", MIN(AC189*'Funding Allocation Parameters'!$E$7, 'Funding Allocation Parameters'!$G$7), IF('Funding Allocation Parameters'!$C$7="Complex Library Subsidy", 0, 0)))))</f>
        <v>0</v>
      </c>
      <c r="AG189" s="180">
        <f>IF('Funding Allocation Parameters'!$C$7="Basic Library Subsidy", 0, IF('Funding Allocation Parameters'!$C$7="Grant funding", 0, IF('Funding Allocation Parameters'!$C$7="Other author funding",  MIN(AC189*'Funding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89" s="180">
        <f>IF('Funding Allocation Parameters'!$C$7="Basic Library Subsidy", MIN(AD189*'Funding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MIN(AD189*VLOOKUP(CONCATENATE($A189, 'Funding Allocation Parameters'!$I$7), 'Library Subsidy Complex'!$C$2:$J$55, 6, FALSE), VLOOKUP(CONCATENATE($A189, 'Funding Allocation Parameters'!$I$7), 'Library Subsidy Complex'!$C$2:$J$55, 8, FALSE)), 0)))))</f>
        <v>0</v>
      </c>
      <c r="AI189" s="180">
        <f>IF('Funding Allocation Parameters'!$C$7="Basic Library Subsidy", 0, IF('Funding Allocation Parameters'!$C$7="Grant funding", 0, IF('Funding Allocation Parameters'!$C$7="Other author funding",  MIN(AD189*'Funding Allocation Parameters'!$E$7, 'Funding Allocation Parameters'!$G$7), IF('Funding Allocation Parameters'!$C$7="Any discretionary funds (grants if available, other if no grants)", MIN(AD189*'Funding Allocation Parameters'!$E$7, 'Funding Allocation Parameters'!$G$7), IF('Funding Allocation Parameters'!$C$7="Complex Library Subsidy", 0, 0)))))</f>
        <v>0</v>
      </c>
      <c r="AJ189" s="177">
        <f t="shared" si="70"/>
        <v>0</v>
      </c>
      <c r="AK189" s="177">
        <f t="shared" si="71"/>
        <v>0</v>
      </c>
      <c r="AL189" s="181">
        <f>IF('Funding Allocation Parameters'!$C$8="Basic Library Subsidy", MIN(AJ189*'Funding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MIN(AJ189*VLOOKUP(CONCATENATE($A189, 'Funding Allocation Parameters'!$I$8), 'Library Subsidy Complex'!$C$2:$J$55, 2, FALSE), VLOOKUP(CONCATENATE($A189, 'Funding Allocation Parameters'!$I$8), 'Library Subsidy Complex'!$C$2:$J$55, 4, FALSE)), 0)))))</f>
        <v>0</v>
      </c>
      <c r="AM189" s="181">
        <f>IF('Funding Allocation Parameters'!$C$8="Basic Library Subsidy", 0, IF('Funding Allocation Parameters'!$C$8="Grant funding",MIN(AJ189*'Funding Allocation Parameters'!$E$8, 'Funding Allocation Parameters'!$G$8), IF('Funding Allocation Parameters'!$C$8="Other author funding", 0, IF('Funding Allocation Parameters'!$C$8="Any discretionary funds (grants if available, other if no grants)", MIN(AJ189*'Funding Allocation Parameters'!$E$8, 'Funding Allocation Parameters'!$G$8), IF('Funding Allocation Parameters'!$C$8="Complex Library Subsidy", 0, 0)))))</f>
        <v>0</v>
      </c>
      <c r="AN189" s="181">
        <f>IF('Funding Allocation Parameters'!$C$8="Basic Library Subsidy", 0, IF('Funding Allocation Parameters'!$C$8="Grant funding", 0, IF('Funding Allocation Parameters'!$C$8="Other author funding",  MIN(AJ189*'Funding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89" s="181">
        <f>IF('Funding Allocation Parameters'!$C$8="Basic Library Subsidy", MIN(AK189*'Funding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MIN(AK189*VLOOKUP(CONCATENATE($A189, 'Funding Allocation Parameters'!$I$8), 'Library Subsidy Complex'!$C$2:$J$55, 6, FALSE), VLOOKUP(CONCATENATE($A189, 'Funding Allocation Parameters'!$I$8), 'Library Subsidy Complex'!$C$2:$J$55, 8, FALSE)), 0)))))</f>
        <v>0</v>
      </c>
      <c r="AP189" s="181">
        <f>IF('Funding Allocation Parameters'!$C$8="Basic Library Subsidy", 0, IF('Funding Allocation Parameters'!$C$8="Grant funding", 0, IF('Funding Allocation Parameters'!$C$8="Other author funding",  MIN(AK189*'Funding Allocation Parameters'!$E$8, 'Funding Allocation Parameters'!$G$8), IF('Funding Allocation Parameters'!$C$8="Any discretionary funds (grants if available, other if no grants)", MIN(AK189*'Funding Allocation Parameters'!$E$8, 'Funding Allocation Parameters'!$G$8), IF('Funding Allocation Parameters'!$C$8="Complex Library Subsidy", 0, 0)))))</f>
        <v>0</v>
      </c>
      <c r="AQ189" s="177">
        <f t="shared" si="72"/>
        <v>0</v>
      </c>
      <c r="AR189" s="177">
        <f t="shared" si="73"/>
        <v>0</v>
      </c>
      <c r="AS189" s="182">
        <f t="shared" si="74"/>
        <v>1189</v>
      </c>
      <c r="AT189" s="182">
        <f t="shared" si="75"/>
        <v>804.2847999999999</v>
      </c>
      <c r="AU189" s="182">
        <f t="shared" si="76"/>
        <v>0</v>
      </c>
      <c r="AV189" s="182">
        <f t="shared" si="77"/>
        <v>1189</v>
      </c>
      <c r="AW189" s="182">
        <f t="shared" si="78"/>
        <v>804.2847999999999</v>
      </c>
      <c r="AX189" s="183">
        <f t="shared" si="79"/>
        <v>1189</v>
      </c>
      <c r="AY189" s="183">
        <f t="shared" si="80"/>
        <v>804.2847999999999</v>
      </c>
      <c r="AZ189" s="183">
        <f t="shared" si="81"/>
        <v>0</v>
      </c>
      <c r="BA189" s="183">
        <f t="shared" si="82"/>
        <v>0</v>
      </c>
      <c r="BB189" s="183">
        <f t="shared" si="83"/>
        <v>0</v>
      </c>
      <c r="BC189" s="184">
        <f t="shared" si="84"/>
        <v>1189</v>
      </c>
      <c r="BD189" s="184">
        <f t="shared" si="85"/>
        <v>0</v>
      </c>
      <c r="BE189" s="184">
        <f t="shared" si="86"/>
        <v>804.2847999999999</v>
      </c>
      <c r="BF189" s="184">
        <f t="shared" si="87"/>
        <v>0</v>
      </c>
      <c r="BG189" s="102">
        <f t="shared" si="88"/>
        <v>0</v>
      </c>
      <c r="BH189" s="102">
        <f t="shared" si="89"/>
        <v>0</v>
      </c>
      <c r="BI189" s="102">
        <f t="shared" si="90"/>
        <v>0</v>
      </c>
      <c r="BJ189" s="102">
        <f t="shared" si="91"/>
        <v>1</v>
      </c>
      <c r="BK189" s="102">
        <f t="shared" si="92"/>
        <v>0</v>
      </c>
      <c r="BL189" s="102">
        <f t="shared" si="93"/>
        <v>0</v>
      </c>
      <c r="BN189" s="102"/>
    </row>
    <row r="190" spans="1:66" x14ac:dyDescent="0.25">
      <c r="A190" s="102" t="s">
        <v>18</v>
      </c>
      <c r="B190" s="102" t="s">
        <v>8</v>
      </c>
      <c r="C190" s="102" t="s">
        <v>8</v>
      </c>
      <c r="D190" s="102" t="s">
        <v>27</v>
      </c>
      <c r="E190" s="102" t="s">
        <v>458</v>
      </c>
      <c r="F190" s="102" t="s">
        <v>459</v>
      </c>
      <c r="G190" s="102">
        <v>1.417</v>
      </c>
      <c r="H190" s="102">
        <v>1</v>
      </c>
      <c r="I190" s="102">
        <v>1</v>
      </c>
      <c r="J190" s="167">
        <f>IFERROR(H190*VLOOKUP(A190, 'Advanced Parameters'!$B$7:$G$20, 6, FALSE)*VLOOKUP(A190, 'Growth Parameters'!$B$6:$H$19, 6, FALSE), 0)</f>
        <v>1</v>
      </c>
      <c r="K190" s="167">
        <f>IFERROR(IF('Advanced Parameters'!$C$5="n",'Raw Data'!I190*VLOOKUP(A190,'Advanced Parameters'!$B$7:$G$20,6,FALSE),J190*VLOOKUP(A190,'Advanced Parameters'!$B$7:$G$20,2,FALSE))*VLOOKUP(A190, 'Growth Parameters'!$B$6:$H$19, 6, FALSE), 0)</f>
        <v>1</v>
      </c>
      <c r="L190" s="167">
        <f t="shared" si="94"/>
        <v>0</v>
      </c>
      <c r="M190" s="168">
        <f>IFERROR(IF(G190="NA","NA",IF(G190&gt;'APC Parameters'!$K$6+VLOOKUP('Raw Data'!A190, 'APC Parameters'!$H$7:$L$20, 4, FALSE), 'APC Parameters'!$L$6+VLOOKUP('Raw Data'!A190, 'APC Parameters'!$H$7:$L$20, 5, FALSE), G190*('APC Parameters'!$J$6+VLOOKUP('Raw Data'!A190, 'APC Parameters'!$H$7:$L$20, 3, FALSE))+'APC Parameters'!$I$6+VLOOKUP('Raw Data'!A190, 'APC Parameters'!$H$7:$L$20, 2, FALSE))), 0)</f>
        <v>2152.8998000000001</v>
      </c>
      <c r="N190" s="168">
        <f t="shared" si="64"/>
        <v>2152.8998000000001</v>
      </c>
      <c r="O190" s="168">
        <f>IFERROR(IF(M190="NA",VLOOKUP(D190,'Internal Calculations'!$B$10:$C$11,2,FALSE), M190)*VLOOKUP(A190, 'Growth Parameters'!$B$6:$H$19, 7, FALSE), 0)</f>
        <v>2152.8998000000001</v>
      </c>
      <c r="P190" s="177">
        <f t="shared" si="65"/>
        <v>2152.8998000000001</v>
      </c>
      <c r="Q190" s="178">
        <f>IF('Funding Allocation Parameters'!$C$5="Basic Library Subsidy", MIN(O190*('Funding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MIN($O190*(VLOOKUP(CONCATENATE($A190, 'Funding Allocation Parameters'!$I$5), 'Library Subsidy Complex'!$C$2:$J$55, 2, FALSE)), VLOOKUP(CONCATENATE($A190, 'Funding Allocation Parameters'!$I$5), 'Library Subsidy Complex'!$C$2:$J$55, 4, FALSE)), 0)))))</f>
        <v>1189</v>
      </c>
      <c r="R190" s="178">
        <f>IF('Funding Allocation Parameters'!$C$5="Basic Library Subsidy", 0, IF('Funding Allocation Parameters'!$C$5="Grant funding",MIN(O190*('Funding Allocation Parameters'!$E$5), 'Funding Allocation Parameters'!$G$5), IF('Funding Allocation Parameters'!$C$5="Other author funding", 0, IF('Funding Allocation Parameters'!$C$5="Any discretionary funds (grants if available, other if no grants)", MIN(O190*('Funding Allocation Parameters'!$E$5), 'Funding Allocation Parameters'!$G$5), IF('Funding Allocation Parameters'!$C$5="Complex Library Subsidy", 0, 0)))))</f>
        <v>0</v>
      </c>
      <c r="S190" s="178">
        <f>IF('Funding Allocation Parameters'!$C$5="Basic Library Subsidy", 0, IF('Funding Allocation Parameters'!$C$5="Grant funding", 0, IF('Funding Allocation Parameters'!$C$5="Other author funding",  MIN(O190*('Funding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0" s="178">
        <f>IF('Funding Allocation Parameters'!$C$5="Basic Library Subsidy", MIN(O190*('Funding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MIN($O190*(VLOOKUP(CONCATENATE($A190, 'Funding Allocation Parameters'!$I$5), 'Library Subsidy Complex'!$C$2:$J$55, 6, FALSE)), VLOOKUP(CONCATENATE($A190, 'Funding Allocation Parameters'!$I$5), 'Library Subsidy Complex'!$C$2:$J$55, 8, FALSE)), 0)))))</f>
        <v>1189</v>
      </c>
      <c r="U190" s="178">
        <f>IF('Funding Allocation Parameters'!$C$5="Basic Library Subsidy", 0, IF('Funding Allocation Parameters'!$C$5="Grant funding", 0, IF('Funding Allocation Parameters'!$C$5="Other author funding",  MIN(O190*('Funding Allocation Parameters'!$E$5), 'Funding Allocation Parameters'!$G$5), IF('Funding Allocation Parameters'!$C$5="Any discretionary funds (grants if available, other if no grants)", MIN(O190*('Funding Allocation Parameters'!$E$5), 'Funding Allocation Parameters'!$G$5), IF('Funding Allocation Parameters'!$C$5="Complex Library Subsidy", 0, 0)))))</f>
        <v>0</v>
      </c>
      <c r="V190" s="177">
        <f t="shared" si="66"/>
        <v>963.89980000000014</v>
      </c>
      <c r="W190" s="177">
        <f t="shared" si="67"/>
        <v>963.89980000000014</v>
      </c>
      <c r="X190" s="179">
        <f>IF('Funding Allocation Parameters'!$C$6="Basic Library Subsidy", MIN(V190*'Funding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MIN(V190*VLOOKUP(CONCATENATE($A190, 'Funding Allocation Parameters'!$I$6), 'Library Subsidy Complex'!$C$2:$J$55, 2, FALSE), VLOOKUP(CONCATENATE($A190, 'Funding Allocation Parameters'!$I$6), 'Library Subsidy Complex'!$C$2:$J$55, 4, FALSE)), 0)))))</f>
        <v>0</v>
      </c>
      <c r="Y190" s="179">
        <f>IF('Funding Allocation Parameters'!$C$6="Basic Library Subsidy", 0, IF('Funding Allocation Parameters'!$C$6="Grant funding",MIN(V190*'Funding Allocation Parameters'!$E$6, 'Funding Allocation Parameters'!$G$6), IF('Funding Allocation Parameters'!$C$6="Other author funding", 0, IF('Funding Allocation Parameters'!$C$6="Any discretionary funds (grants if available, other if no grants)", MIN(V190*'Funding Allocation Parameters'!$E$6, 'Funding Allocation Parameters'!$G$6), IF('Funding Allocation Parameters'!$C$6="Complex Library Subsidy", 0, 0)))))</f>
        <v>963.89980000000014</v>
      </c>
      <c r="Z190" s="179">
        <f>IF('Funding Allocation Parameters'!$C$6="Basic Library Subsidy", 0, IF('Funding Allocation Parameters'!$C$6="Grant funding", 0, IF('Funding Allocation Parameters'!$C$6="Other author funding",  MIN(V190*'Funding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0" s="179">
        <f>IF('Funding Allocation Parameters'!$C$6="Basic Library Subsidy", MIN(W190*'Funding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MIN(W190*VLOOKUP(CONCATENATE($A190, 'Funding Allocation Parameters'!$I$6), 'Library Subsidy Complex'!$C$2:$J$55, 6, FALSE), VLOOKUP(CONCATENATE($A190, 'Funding Allocation Parameters'!$I$6), 'Library Subsidy Complex'!$C$2:$J$55, 8, FALSE)), 0)))))</f>
        <v>0</v>
      </c>
      <c r="AB190" s="179">
        <f>IF('Funding Allocation Parameters'!$C$6="Basic Library Subsidy", 0, IF('Funding Allocation Parameters'!$C$6="Grant funding", 0, IF('Funding Allocation Parameters'!$C$6="Other author funding",  MIN(W190*'Funding Allocation Parameters'!$E$6, 'Funding Allocation Parameters'!$G$6), IF('Funding Allocation Parameters'!$C$6="Any discretionary funds (grants if available, other if no grants)", MIN(W190*'Funding Allocation Parameters'!$E$6, 'Funding Allocation Parameters'!$G$6), IF('Funding Allocation Parameters'!$C$6="Complex Library Subsidy", 0, 0)))))</f>
        <v>963.89980000000014</v>
      </c>
      <c r="AC190" s="177">
        <f t="shared" si="68"/>
        <v>0</v>
      </c>
      <c r="AD190" s="177">
        <f t="shared" si="69"/>
        <v>0</v>
      </c>
      <c r="AE190" s="180">
        <f>IF('Funding Allocation Parameters'!$C$7="Basic Library Subsidy", MIN(AC190*'Funding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MIN(AC190*VLOOKUP(CONCATENATE($A190, 'Funding Allocation Parameters'!$I$7), 'Library Subsidy Complex'!$C$2:$J$55, 2, FALSE), VLOOKUP(CONCATENATE($A190, 'Funding Allocation Parameters'!$I$7), 'Library Subsidy Complex'!$C$2:$J$55, 4, FALSE)), 0)))))</f>
        <v>0</v>
      </c>
      <c r="AF190" s="180">
        <f>IF('Funding Allocation Parameters'!$C$7="Basic Library Subsidy", 0, IF('Funding Allocation Parameters'!$C$7="Grant funding",MIN(AC190*'Funding Allocation Parameters'!$E$7, 'Funding Allocation Parameters'!$G$7), IF('Funding Allocation Parameters'!$C$7="Other author funding", 0, IF('Funding Allocation Parameters'!$C$7="Any discretionary funds (grants if available, other if no grants)", MIN(AC190*'Funding Allocation Parameters'!$E$7, 'Funding Allocation Parameters'!$G$7), IF('Funding Allocation Parameters'!$C$7="Complex Library Subsidy", 0, 0)))))</f>
        <v>0</v>
      </c>
      <c r="AG190" s="180">
        <f>IF('Funding Allocation Parameters'!$C$7="Basic Library Subsidy", 0, IF('Funding Allocation Parameters'!$C$7="Grant funding", 0, IF('Funding Allocation Parameters'!$C$7="Other author funding",  MIN(AC190*'Funding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0" s="180">
        <f>IF('Funding Allocation Parameters'!$C$7="Basic Library Subsidy", MIN(AD190*'Funding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MIN(AD190*VLOOKUP(CONCATENATE($A190, 'Funding Allocation Parameters'!$I$7), 'Library Subsidy Complex'!$C$2:$J$55, 6, FALSE), VLOOKUP(CONCATENATE($A190, 'Funding Allocation Parameters'!$I$7), 'Library Subsidy Complex'!$C$2:$J$55, 8, FALSE)), 0)))))</f>
        <v>0</v>
      </c>
      <c r="AI190" s="180">
        <f>IF('Funding Allocation Parameters'!$C$7="Basic Library Subsidy", 0, IF('Funding Allocation Parameters'!$C$7="Grant funding", 0, IF('Funding Allocation Parameters'!$C$7="Other author funding",  MIN(AD190*'Funding Allocation Parameters'!$E$7, 'Funding Allocation Parameters'!$G$7), IF('Funding Allocation Parameters'!$C$7="Any discretionary funds (grants if available, other if no grants)", MIN(AD190*'Funding Allocation Parameters'!$E$7, 'Funding Allocation Parameters'!$G$7), IF('Funding Allocation Parameters'!$C$7="Complex Library Subsidy", 0, 0)))))</f>
        <v>0</v>
      </c>
      <c r="AJ190" s="177">
        <f t="shared" si="70"/>
        <v>0</v>
      </c>
      <c r="AK190" s="177">
        <f t="shared" si="71"/>
        <v>0</v>
      </c>
      <c r="AL190" s="181">
        <f>IF('Funding Allocation Parameters'!$C$8="Basic Library Subsidy", MIN(AJ190*'Funding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MIN(AJ190*VLOOKUP(CONCATENATE($A190, 'Funding Allocation Parameters'!$I$8), 'Library Subsidy Complex'!$C$2:$J$55, 2, FALSE), VLOOKUP(CONCATENATE($A190, 'Funding Allocation Parameters'!$I$8), 'Library Subsidy Complex'!$C$2:$J$55, 4, FALSE)), 0)))))</f>
        <v>0</v>
      </c>
      <c r="AM190" s="181">
        <f>IF('Funding Allocation Parameters'!$C$8="Basic Library Subsidy", 0, IF('Funding Allocation Parameters'!$C$8="Grant funding",MIN(AJ190*'Funding Allocation Parameters'!$E$8, 'Funding Allocation Parameters'!$G$8), IF('Funding Allocation Parameters'!$C$8="Other author funding", 0, IF('Funding Allocation Parameters'!$C$8="Any discretionary funds (grants if available, other if no grants)", MIN(AJ190*'Funding Allocation Parameters'!$E$8, 'Funding Allocation Parameters'!$G$8), IF('Funding Allocation Parameters'!$C$8="Complex Library Subsidy", 0, 0)))))</f>
        <v>0</v>
      </c>
      <c r="AN190" s="181">
        <f>IF('Funding Allocation Parameters'!$C$8="Basic Library Subsidy", 0, IF('Funding Allocation Parameters'!$C$8="Grant funding", 0, IF('Funding Allocation Parameters'!$C$8="Other author funding",  MIN(AJ190*'Funding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0" s="181">
        <f>IF('Funding Allocation Parameters'!$C$8="Basic Library Subsidy", MIN(AK190*'Funding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MIN(AK190*VLOOKUP(CONCATENATE($A190, 'Funding Allocation Parameters'!$I$8), 'Library Subsidy Complex'!$C$2:$J$55, 6, FALSE), VLOOKUP(CONCATENATE($A190, 'Funding Allocation Parameters'!$I$8), 'Library Subsidy Complex'!$C$2:$J$55, 8, FALSE)), 0)))))</f>
        <v>0</v>
      </c>
      <c r="AP190" s="181">
        <f>IF('Funding Allocation Parameters'!$C$8="Basic Library Subsidy", 0, IF('Funding Allocation Parameters'!$C$8="Grant funding", 0, IF('Funding Allocation Parameters'!$C$8="Other author funding",  MIN(AK190*'Funding Allocation Parameters'!$E$8, 'Funding Allocation Parameters'!$G$8), IF('Funding Allocation Parameters'!$C$8="Any discretionary funds (grants if available, other if no grants)", MIN(AK190*'Funding Allocation Parameters'!$E$8, 'Funding Allocation Parameters'!$G$8), IF('Funding Allocation Parameters'!$C$8="Complex Library Subsidy", 0, 0)))))</f>
        <v>0</v>
      </c>
      <c r="AQ190" s="177">
        <f t="shared" si="72"/>
        <v>0</v>
      </c>
      <c r="AR190" s="177">
        <f t="shared" si="73"/>
        <v>0</v>
      </c>
      <c r="AS190" s="182">
        <f t="shared" si="74"/>
        <v>1189</v>
      </c>
      <c r="AT190" s="182">
        <f t="shared" si="75"/>
        <v>963.89980000000014</v>
      </c>
      <c r="AU190" s="182">
        <f t="shared" si="76"/>
        <v>0</v>
      </c>
      <c r="AV190" s="182">
        <f t="shared" si="77"/>
        <v>1189</v>
      </c>
      <c r="AW190" s="182">
        <f t="shared" si="78"/>
        <v>963.89980000000014</v>
      </c>
      <c r="AX190" s="183">
        <f t="shared" si="79"/>
        <v>1189</v>
      </c>
      <c r="AY190" s="183">
        <f t="shared" si="80"/>
        <v>963.89980000000014</v>
      </c>
      <c r="AZ190" s="183">
        <f t="shared" si="81"/>
        <v>0</v>
      </c>
      <c r="BA190" s="183">
        <f t="shared" si="82"/>
        <v>0</v>
      </c>
      <c r="BB190" s="183">
        <f t="shared" si="83"/>
        <v>0</v>
      </c>
      <c r="BC190" s="184">
        <f t="shared" si="84"/>
        <v>1189</v>
      </c>
      <c r="BD190" s="184">
        <f t="shared" si="85"/>
        <v>0</v>
      </c>
      <c r="BE190" s="184">
        <f t="shared" si="86"/>
        <v>963.89980000000014</v>
      </c>
      <c r="BF190" s="184">
        <f t="shared" si="87"/>
        <v>0</v>
      </c>
      <c r="BG190" s="102">
        <f t="shared" si="88"/>
        <v>0</v>
      </c>
      <c r="BH190" s="102">
        <f t="shared" si="89"/>
        <v>0</v>
      </c>
      <c r="BI190" s="102">
        <f t="shared" si="90"/>
        <v>0</v>
      </c>
      <c r="BJ190" s="102">
        <f t="shared" si="91"/>
        <v>1</v>
      </c>
      <c r="BK190" s="102">
        <f t="shared" si="92"/>
        <v>0</v>
      </c>
      <c r="BL190" s="102">
        <f t="shared" si="93"/>
        <v>0</v>
      </c>
      <c r="BN190" s="102"/>
    </row>
    <row r="191" spans="1:66" x14ac:dyDescent="0.25">
      <c r="A191" s="102" t="s">
        <v>23</v>
      </c>
      <c r="B191" s="102" t="s">
        <v>15</v>
      </c>
      <c r="C191" s="102" t="s">
        <v>8</v>
      </c>
      <c r="D191" s="102" t="s">
        <v>27</v>
      </c>
      <c r="E191" s="102" t="s">
        <v>460</v>
      </c>
      <c r="F191" s="102" t="s">
        <v>461</v>
      </c>
      <c r="G191" s="102" t="s">
        <v>9</v>
      </c>
      <c r="H191" s="102">
        <v>1</v>
      </c>
      <c r="I191" s="102">
        <v>0</v>
      </c>
      <c r="J191" s="167">
        <f>IFERROR(H191*VLOOKUP(A191, 'Advanced Parameters'!$B$7:$G$20, 6, FALSE)*VLOOKUP(A191, 'Growth Parameters'!$B$6:$H$19, 6, FALSE), 0)</f>
        <v>1</v>
      </c>
      <c r="K191" s="167">
        <f>IFERROR(IF('Advanced Parameters'!$C$5="n",'Raw Data'!I191*VLOOKUP(A191,'Advanced Parameters'!$B$7:$G$20,6,FALSE),J191*VLOOKUP(A191,'Advanced Parameters'!$B$7:$G$20,2,FALSE))*VLOOKUP(A191, 'Growth Parameters'!$B$6:$H$19, 6, FALSE), 0)</f>
        <v>0</v>
      </c>
      <c r="L191" s="167">
        <f t="shared" si="94"/>
        <v>1</v>
      </c>
      <c r="M191" s="168" t="str">
        <f>IFERROR(IF(G191="NA","NA",IF(G191&gt;'APC Parameters'!$K$6+VLOOKUP('Raw Data'!A191, 'APC Parameters'!$H$7:$L$20, 4, FALSE), 'APC Parameters'!$L$6+VLOOKUP('Raw Data'!A191, 'APC Parameters'!$H$7:$L$20, 5, FALSE), G191*('APC Parameters'!$J$6+VLOOKUP('Raw Data'!A191, 'APC Parameters'!$H$7:$L$20, 3, FALSE))+'APC Parameters'!$I$6+VLOOKUP('Raw Data'!A191, 'APC Parameters'!$H$7:$L$20, 2, FALSE))), 0)</f>
        <v>NA</v>
      </c>
      <c r="N191" s="168" t="str">
        <f t="shared" si="64"/>
        <v>NA</v>
      </c>
      <c r="O191" s="168">
        <f>IFERROR(IF(M191="NA",VLOOKUP(D191,'Internal Calculations'!$B$10:$C$11,2,FALSE), M191)*VLOOKUP(A191, 'Growth Parameters'!$B$6:$H$19, 7, FALSE), 0)</f>
        <v>2278.6764150234731</v>
      </c>
      <c r="P191" s="177">
        <f t="shared" si="65"/>
        <v>2278.6764150234731</v>
      </c>
      <c r="Q191" s="178">
        <f>IF('Funding Allocation Parameters'!$C$5="Basic Library Subsidy", MIN(O191*('Funding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MIN($O191*(VLOOKUP(CONCATENATE($A191, 'Funding Allocation Parameters'!$I$5), 'Library Subsidy Complex'!$C$2:$J$55, 2, FALSE)), VLOOKUP(CONCATENATE($A191, 'Funding Allocation Parameters'!$I$5), 'Library Subsidy Complex'!$C$2:$J$55, 4, FALSE)), 0)))))</f>
        <v>1189</v>
      </c>
      <c r="R191" s="178">
        <f>IF('Funding Allocation Parameters'!$C$5="Basic Library Subsidy", 0, IF('Funding Allocation Parameters'!$C$5="Grant funding",MIN(O191*('Funding Allocation Parameters'!$E$5), 'Funding Allocation Parameters'!$G$5), IF('Funding Allocation Parameters'!$C$5="Other author funding", 0, IF('Funding Allocation Parameters'!$C$5="Any discretionary funds (grants if available, other if no grants)", MIN(O191*('Funding Allocation Parameters'!$E$5), 'Funding Allocation Parameters'!$G$5), IF('Funding Allocation Parameters'!$C$5="Complex Library Subsidy", 0, 0)))))</f>
        <v>0</v>
      </c>
      <c r="S191" s="178">
        <f>IF('Funding Allocation Parameters'!$C$5="Basic Library Subsidy", 0, IF('Funding Allocation Parameters'!$C$5="Grant funding", 0, IF('Funding Allocation Parameters'!$C$5="Other author funding",  MIN(O191*('Funding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1" s="178">
        <f>IF('Funding Allocation Parameters'!$C$5="Basic Library Subsidy", MIN(O191*('Funding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MIN($O191*(VLOOKUP(CONCATENATE($A191, 'Funding Allocation Parameters'!$I$5), 'Library Subsidy Complex'!$C$2:$J$55, 6, FALSE)), VLOOKUP(CONCATENATE($A191, 'Funding Allocation Parameters'!$I$5), 'Library Subsidy Complex'!$C$2:$J$55, 8, FALSE)), 0)))))</f>
        <v>1189</v>
      </c>
      <c r="U191" s="178">
        <f>IF('Funding Allocation Parameters'!$C$5="Basic Library Subsidy", 0, IF('Funding Allocation Parameters'!$C$5="Grant funding", 0, IF('Funding Allocation Parameters'!$C$5="Other author funding",  MIN(O191*('Funding Allocation Parameters'!$E$5), 'Funding Allocation Parameters'!$G$5), IF('Funding Allocation Parameters'!$C$5="Any discretionary funds (grants if available, other if no grants)", MIN(O191*('Funding Allocation Parameters'!$E$5), 'Funding Allocation Parameters'!$G$5), IF('Funding Allocation Parameters'!$C$5="Complex Library Subsidy", 0, 0)))))</f>
        <v>0</v>
      </c>
      <c r="V191" s="177">
        <f t="shared" si="66"/>
        <v>1089.6764150234731</v>
      </c>
      <c r="W191" s="177">
        <f t="shared" si="67"/>
        <v>1089.6764150234731</v>
      </c>
      <c r="X191" s="179">
        <f>IF('Funding Allocation Parameters'!$C$6="Basic Library Subsidy", MIN(V191*'Funding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MIN(V191*VLOOKUP(CONCATENATE($A191, 'Funding Allocation Parameters'!$I$6), 'Library Subsidy Complex'!$C$2:$J$55, 2, FALSE), VLOOKUP(CONCATENATE($A191, 'Funding Allocation Parameters'!$I$6), 'Library Subsidy Complex'!$C$2:$J$55, 4, FALSE)), 0)))))</f>
        <v>0</v>
      </c>
      <c r="Y191" s="179">
        <f>IF('Funding Allocation Parameters'!$C$6="Basic Library Subsidy", 0, IF('Funding Allocation Parameters'!$C$6="Grant funding",MIN(V191*'Funding Allocation Parameters'!$E$6, 'Funding Allocation Parameters'!$G$6), IF('Funding Allocation Parameters'!$C$6="Other author funding", 0, IF('Funding Allocation Parameters'!$C$6="Any discretionary funds (grants if available, other if no grants)", MIN(V191*'Funding Allocation Parameters'!$E$6, 'Funding Allocation Parameters'!$G$6), IF('Funding Allocation Parameters'!$C$6="Complex Library Subsidy", 0, 0)))))</f>
        <v>1089.6764150234731</v>
      </c>
      <c r="Z191" s="179">
        <f>IF('Funding Allocation Parameters'!$C$6="Basic Library Subsidy", 0, IF('Funding Allocation Parameters'!$C$6="Grant funding", 0, IF('Funding Allocation Parameters'!$C$6="Other author funding",  MIN(V191*'Funding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1" s="179">
        <f>IF('Funding Allocation Parameters'!$C$6="Basic Library Subsidy", MIN(W191*'Funding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MIN(W191*VLOOKUP(CONCATENATE($A191, 'Funding Allocation Parameters'!$I$6), 'Library Subsidy Complex'!$C$2:$J$55, 6, FALSE), VLOOKUP(CONCATENATE($A191, 'Funding Allocation Parameters'!$I$6), 'Library Subsidy Complex'!$C$2:$J$55, 8, FALSE)), 0)))))</f>
        <v>0</v>
      </c>
      <c r="AB191" s="179">
        <f>IF('Funding Allocation Parameters'!$C$6="Basic Library Subsidy", 0, IF('Funding Allocation Parameters'!$C$6="Grant funding", 0, IF('Funding Allocation Parameters'!$C$6="Other author funding",  MIN(W191*'Funding Allocation Parameters'!$E$6, 'Funding Allocation Parameters'!$G$6), IF('Funding Allocation Parameters'!$C$6="Any discretionary funds (grants if available, other if no grants)", MIN(W191*'Funding Allocation Parameters'!$E$6, 'Funding Allocation Parameters'!$G$6), IF('Funding Allocation Parameters'!$C$6="Complex Library Subsidy", 0, 0)))))</f>
        <v>1089.6764150234731</v>
      </c>
      <c r="AC191" s="177">
        <f t="shared" si="68"/>
        <v>0</v>
      </c>
      <c r="AD191" s="177">
        <f t="shared" si="69"/>
        <v>0</v>
      </c>
      <c r="AE191" s="180">
        <f>IF('Funding Allocation Parameters'!$C$7="Basic Library Subsidy", MIN(AC191*'Funding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MIN(AC191*VLOOKUP(CONCATENATE($A191, 'Funding Allocation Parameters'!$I$7), 'Library Subsidy Complex'!$C$2:$J$55, 2, FALSE), VLOOKUP(CONCATENATE($A191, 'Funding Allocation Parameters'!$I$7), 'Library Subsidy Complex'!$C$2:$J$55, 4, FALSE)), 0)))))</f>
        <v>0</v>
      </c>
      <c r="AF191" s="180">
        <f>IF('Funding Allocation Parameters'!$C$7="Basic Library Subsidy", 0, IF('Funding Allocation Parameters'!$C$7="Grant funding",MIN(AC191*'Funding Allocation Parameters'!$E$7, 'Funding Allocation Parameters'!$G$7), IF('Funding Allocation Parameters'!$C$7="Other author funding", 0, IF('Funding Allocation Parameters'!$C$7="Any discretionary funds (grants if available, other if no grants)", MIN(AC191*'Funding Allocation Parameters'!$E$7, 'Funding Allocation Parameters'!$G$7), IF('Funding Allocation Parameters'!$C$7="Complex Library Subsidy", 0, 0)))))</f>
        <v>0</v>
      </c>
      <c r="AG191" s="180">
        <f>IF('Funding Allocation Parameters'!$C$7="Basic Library Subsidy", 0, IF('Funding Allocation Parameters'!$C$7="Grant funding", 0, IF('Funding Allocation Parameters'!$C$7="Other author funding",  MIN(AC191*'Funding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1" s="180">
        <f>IF('Funding Allocation Parameters'!$C$7="Basic Library Subsidy", MIN(AD191*'Funding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MIN(AD191*VLOOKUP(CONCATENATE($A191, 'Funding Allocation Parameters'!$I$7), 'Library Subsidy Complex'!$C$2:$J$55, 6, FALSE), VLOOKUP(CONCATENATE($A191, 'Funding Allocation Parameters'!$I$7), 'Library Subsidy Complex'!$C$2:$J$55, 8, FALSE)), 0)))))</f>
        <v>0</v>
      </c>
      <c r="AI191" s="180">
        <f>IF('Funding Allocation Parameters'!$C$7="Basic Library Subsidy", 0, IF('Funding Allocation Parameters'!$C$7="Grant funding", 0, IF('Funding Allocation Parameters'!$C$7="Other author funding",  MIN(AD191*'Funding Allocation Parameters'!$E$7, 'Funding Allocation Parameters'!$G$7), IF('Funding Allocation Parameters'!$C$7="Any discretionary funds (grants if available, other if no grants)", MIN(AD191*'Funding Allocation Parameters'!$E$7, 'Funding Allocation Parameters'!$G$7), IF('Funding Allocation Parameters'!$C$7="Complex Library Subsidy", 0, 0)))))</f>
        <v>0</v>
      </c>
      <c r="AJ191" s="177">
        <f t="shared" si="70"/>
        <v>0</v>
      </c>
      <c r="AK191" s="177">
        <f t="shared" si="71"/>
        <v>0</v>
      </c>
      <c r="AL191" s="181">
        <f>IF('Funding Allocation Parameters'!$C$8="Basic Library Subsidy", MIN(AJ191*'Funding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MIN(AJ191*VLOOKUP(CONCATENATE($A191, 'Funding Allocation Parameters'!$I$8), 'Library Subsidy Complex'!$C$2:$J$55, 2, FALSE), VLOOKUP(CONCATENATE($A191, 'Funding Allocation Parameters'!$I$8), 'Library Subsidy Complex'!$C$2:$J$55, 4, FALSE)), 0)))))</f>
        <v>0</v>
      </c>
      <c r="AM191" s="181">
        <f>IF('Funding Allocation Parameters'!$C$8="Basic Library Subsidy", 0, IF('Funding Allocation Parameters'!$C$8="Grant funding",MIN(AJ191*'Funding Allocation Parameters'!$E$8, 'Funding Allocation Parameters'!$G$8), IF('Funding Allocation Parameters'!$C$8="Other author funding", 0, IF('Funding Allocation Parameters'!$C$8="Any discretionary funds (grants if available, other if no grants)", MIN(AJ191*'Funding Allocation Parameters'!$E$8, 'Funding Allocation Parameters'!$G$8), IF('Funding Allocation Parameters'!$C$8="Complex Library Subsidy", 0, 0)))))</f>
        <v>0</v>
      </c>
      <c r="AN191" s="181">
        <f>IF('Funding Allocation Parameters'!$C$8="Basic Library Subsidy", 0, IF('Funding Allocation Parameters'!$C$8="Grant funding", 0, IF('Funding Allocation Parameters'!$C$8="Other author funding",  MIN(AJ191*'Funding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1" s="181">
        <f>IF('Funding Allocation Parameters'!$C$8="Basic Library Subsidy", MIN(AK191*'Funding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MIN(AK191*VLOOKUP(CONCATENATE($A191, 'Funding Allocation Parameters'!$I$8), 'Library Subsidy Complex'!$C$2:$J$55, 6, FALSE), VLOOKUP(CONCATENATE($A191, 'Funding Allocation Parameters'!$I$8), 'Library Subsidy Complex'!$C$2:$J$55, 8, FALSE)), 0)))))</f>
        <v>0</v>
      </c>
      <c r="AP191" s="181">
        <f>IF('Funding Allocation Parameters'!$C$8="Basic Library Subsidy", 0, IF('Funding Allocation Parameters'!$C$8="Grant funding", 0, IF('Funding Allocation Parameters'!$C$8="Other author funding",  MIN(AK191*'Funding Allocation Parameters'!$E$8, 'Funding Allocation Parameters'!$G$8), IF('Funding Allocation Parameters'!$C$8="Any discretionary funds (grants if available, other if no grants)", MIN(AK191*'Funding Allocation Parameters'!$E$8, 'Funding Allocation Parameters'!$G$8), IF('Funding Allocation Parameters'!$C$8="Complex Library Subsidy", 0, 0)))))</f>
        <v>0</v>
      </c>
      <c r="AQ191" s="177">
        <f t="shared" si="72"/>
        <v>0</v>
      </c>
      <c r="AR191" s="177">
        <f t="shared" si="73"/>
        <v>0</v>
      </c>
      <c r="AS191" s="182">
        <f t="shared" si="74"/>
        <v>1189</v>
      </c>
      <c r="AT191" s="182">
        <f t="shared" si="75"/>
        <v>1089.6764150234731</v>
      </c>
      <c r="AU191" s="182">
        <f t="shared" si="76"/>
        <v>0</v>
      </c>
      <c r="AV191" s="182">
        <f t="shared" si="77"/>
        <v>1189</v>
      </c>
      <c r="AW191" s="182">
        <f t="shared" si="78"/>
        <v>1089.6764150234731</v>
      </c>
      <c r="AX191" s="183">
        <f t="shared" si="79"/>
        <v>0</v>
      </c>
      <c r="AY191" s="183">
        <f t="shared" si="80"/>
        <v>0</v>
      </c>
      <c r="AZ191" s="183">
        <f t="shared" si="81"/>
        <v>0</v>
      </c>
      <c r="BA191" s="183">
        <f t="shared" si="82"/>
        <v>1189</v>
      </c>
      <c r="BB191" s="183">
        <f t="shared" si="83"/>
        <v>1089.6764150234731</v>
      </c>
      <c r="BC191" s="184">
        <f t="shared" si="84"/>
        <v>1189</v>
      </c>
      <c r="BD191" s="184">
        <f t="shared" si="85"/>
        <v>0</v>
      </c>
      <c r="BE191" s="184">
        <f t="shared" si="86"/>
        <v>0</v>
      </c>
      <c r="BF191" s="184">
        <f t="shared" si="87"/>
        <v>1089.6764150234731</v>
      </c>
      <c r="BG191" s="102">
        <f t="shared" si="88"/>
        <v>0</v>
      </c>
      <c r="BH191" s="102">
        <f t="shared" si="89"/>
        <v>0</v>
      </c>
      <c r="BI191" s="102">
        <f t="shared" si="90"/>
        <v>0</v>
      </c>
      <c r="BJ191" s="102">
        <f t="shared" si="91"/>
        <v>0</v>
      </c>
      <c r="BK191" s="102">
        <f t="shared" si="92"/>
        <v>1</v>
      </c>
      <c r="BL191" s="102">
        <f t="shared" si="93"/>
        <v>0</v>
      </c>
      <c r="BN191" s="102"/>
    </row>
    <row r="192" spans="1:66" x14ac:dyDescent="0.25">
      <c r="A192" s="102" t="s">
        <v>24</v>
      </c>
      <c r="B192" s="102" t="s">
        <v>8</v>
      </c>
      <c r="C192" s="102" t="s">
        <v>8</v>
      </c>
      <c r="D192" s="102" t="s">
        <v>27</v>
      </c>
      <c r="E192" s="102" t="s">
        <v>45</v>
      </c>
      <c r="F192" s="102" t="s">
        <v>462</v>
      </c>
      <c r="G192" s="102">
        <v>2.464</v>
      </c>
      <c r="H192" s="102">
        <v>1</v>
      </c>
      <c r="I192" s="102">
        <v>1</v>
      </c>
      <c r="J192" s="167">
        <f>IFERROR(H192*VLOOKUP(A192, 'Advanced Parameters'!$B$7:$G$20, 6, FALSE)*VLOOKUP(A192, 'Growth Parameters'!$B$6:$H$19, 6, FALSE), 0)</f>
        <v>1</v>
      </c>
      <c r="K192" s="167">
        <f>IFERROR(IF('Advanced Parameters'!$C$5="n",'Raw Data'!I192*VLOOKUP(A192,'Advanced Parameters'!$B$7:$G$20,6,FALSE),J192*VLOOKUP(A192,'Advanced Parameters'!$B$7:$G$20,2,FALSE))*VLOOKUP(A192, 'Growth Parameters'!$B$6:$H$19, 6, FALSE), 0)</f>
        <v>1</v>
      </c>
      <c r="L192" s="167">
        <f t="shared" si="94"/>
        <v>0</v>
      </c>
      <c r="M192" s="168">
        <f>IFERROR(IF(G192="NA","NA",IF(G192&gt;'APC Parameters'!$K$6+VLOOKUP('Raw Data'!A192, 'APC Parameters'!$H$7:$L$20, 4, FALSE), 'APC Parameters'!$L$6+VLOOKUP('Raw Data'!A192, 'APC Parameters'!$H$7:$L$20, 5, FALSE), G192*('APC Parameters'!$J$6+VLOOKUP('Raw Data'!A192, 'APC Parameters'!$H$7:$L$20, 3, FALSE))+'APC Parameters'!$I$6+VLOOKUP('Raw Data'!A192, 'APC Parameters'!$H$7:$L$20, 2, FALSE))), 0)</f>
        <v>2895.6415999999999</v>
      </c>
      <c r="N192" s="168">
        <f t="shared" si="64"/>
        <v>2895.6415999999999</v>
      </c>
      <c r="O192" s="168">
        <f>IFERROR(IF(M192="NA",VLOOKUP(D192,'Internal Calculations'!$B$10:$C$11,2,FALSE), M192)*VLOOKUP(A192, 'Growth Parameters'!$B$6:$H$19, 7, FALSE), 0)</f>
        <v>2895.6415999999999</v>
      </c>
      <c r="P192" s="177">
        <f t="shared" si="65"/>
        <v>2895.6415999999999</v>
      </c>
      <c r="Q192" s="178">
        <f>IF('Funding Allocation Parameters'!$C$5="Basic Library Subsidy", MIN(O192*('Funding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MIN($O192*(VLOOKUP(CONCATENATE($A192, 'Funding Allocation Parameters'!$I$5), 'Library Subsidy Complex'!$C$2:$J$55, 2, FALSE)), VLOOKUP(CONCATENATE($A192, 'Funding Allocation Parameters'!$I$5), 'Library Subsidy Complex'!$C$2:$J$55, 4, FALSE)), 0)))))</f>
        <v>1189</v>
      </c>
      <c r="R192" s="178">
        <f>IF('Funding Allocation Parameters'!$C$5="Basic Library Subsidy", 0, IF('Funding Allocation Parameters'!$C$5="Grant funding",MIN(O192*('Funding Allocation Parameters'!$E$5), 'Funding Allocation Parameters'!$G$5), IF('Funding Allocation Parameters'!$C$5="Other author funding", 0, IF('Funding Allocation Parameters'!$C$5="Any discretionary funds (grants if available, other if no grants)", MIN(O192*('Funding Allocation Parameters'!$E$5), 'Funding Allocation Parameters'!$G$5), IF('Funding Allocation Parameters'!$C$5="Complex Library Subsidy", 0, 0)))))</f>
        <v>0</v>
      </c>
      <c r="S192" s="178">
        <f>IF('Funding Allocation Parameters'!$C$5="Basic Library Subsidy", 0, IF('Funding Allocation Parameters'!$C$5="Grant funding", 0, IF('Funding Allocation Parameters'!$C$5="Other author funding",  MIN(O192*('Funding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2" s="178">
        <f>IF('Funding Allocation Parameters'!$C$5="Basic Library Subsidy", MIN(O192*('Funding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MIN($O192*(VLOOKUP(CONCATENATE($A192, 'Funding Allocation Parameters'!$I$5), 'Library Subsidy Complex'!$C$2:$J$55, 6, FALSE)), VLOOKUP(CONCATENATE($A192, 'Funding Allocation Parameters'!$I$5), 'Library Subsidy Complex'!$C$2:$J$55, 8, FALSE)), 0)))))</f>
        <v>1189</v>
      </c>
      <c r="U192" s="178">
        <f>IF('Funding Allocation Parameters'!$C$5="Basic Library Subsidy", 0, IF('Funding Allocation Parameters'!$C$5="Grant funding", 0, IF('Funding Allocation Parameters'!$C$5="Other author funding",  MIN(O192*('Funding Allocation Parameters'!$E$5), 'Funding Allocation Parameters'!$G$5), IF('Funding Allocation Parameters'!$C$5="Any discretionary funds (grants if available, other if no grants)", MIN(O192*('Funding Allocation Parameters'!$E$5), 'Funding Allocation Parameters'!$G$5), IF('Funding Allocation Parameters'!$C$5="Complex Library Subsidy", 0, 0)))))</f>
        <v>0</v>
      </c>
      <c r="V192" s="177">
        <f t="shared" si="66"/>
        <v>1706.6415999999999</v>
      </c>
      <c r="W192" s="177">
        <f t="shared" si="67"/>
        <v>1706.6415999999999</v>
      </c>
      <c r="X192" s="179">
        <f>IF('Funding Allocation Parameters'!$C$6="Basic Library Subsidy", MIN(V192*'Funding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MIN(V192*VLOOKUP(CONCATENATE($A192, 'Funding Allocation Parameters'!$I$6), 'Library Subsidy Complex'!$C$2:$J$55, 2, FALSE), VLOOKUP(CONCATENATE($A192, 'Funding Allocation Parameters'!$I$6), 'Library Subsidy Complex'!$C$2:$J$55, 4, FALSE)), 0)))))</f>
        <v>0</v>
      </c>
      <c r="Y192" s="179">
        <f>IF('Funding Allocation Parameters'!$C$6="Basic Library Subsidy", 0, IF('Funding Allocation Parameters'!$C$6="Grant funding",MIN(V192*'Funding Allocation Parameters'!$E$6, 'Funding Allocation Parameters'!$G$6), IF('Funding Allocation Parameters'!$C$6="Other author funding", 0, IF('Funding Allocation Parameters'!$C$6="Any discretionary funds (grants if available, other if no grants)", MIN(V192*'Funding Allocation Parameters'!$E$6, 'Funding Allocation Parameters'!$G$6), IF('Funding Allocation Parameters'!$C$6="Complex Library Subsidy", 0, 0)))))</f>
        <v>1706.6415999999999</v>
      </c>
      <c r="Z192" s="179">
        <f>IF('Funding Allocation Parameters'!$C$6="Basic Library Subsidy", 0, IF('Funding Allocation Parameters'!$C$6="Grant funding", 0, IF('Funding Allocation Parameters'!$C$6="Other author funding",  MIN(V192*'Funding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2" s="179">
        <f>IF('Funding Allocation Parameters'!$C$6="Basic Library Subsidy", MIN(W192*'Funding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MIN(W192*VLOOKUP(CONCATENATE($A192, 'Funding Allocation Parameters'!$I$6), 'Library Subsidy Complex'!$C$2:$J$55, 6, FALSE), VLOOKUP(CONCATENATE($A192, 'Funding Allocation Parameters'!$I$6), 'Library Subsidy Complex'!$C$2:$J$55, 8, FALSE)), 0)))))</f>
        <v>0</v>
      </c>
      <c r="AB192" s="179">
        <f>IF('Funding Allocation Parameters'!$C$6="Basic Library Subsidy", 0, IF('Funding Allocation Parameters'!$C$6="Grant funding", 0, IF('Funding Allocation Parameters'!$C$6="Other author funding",  MIN(W192*'Funding Allocation Parameters'!$E$6, 'Funding Allocation Parameters'!$G$6), IF('Funding Allocation Parameters'!$C$6="Any discretionary funds (grants if available, other if no grants)", MIN(W192*'Funding Allocation Parameters'!$E$6, 'Funding Allocation Parameters'!$G$6), IF('Funding Allocation Parameters'!$C$6="Complex Library Subsidy", 0, 0)))))</f>
        <v>1706.6415999999999</v>
      </c>
      <c r="AC192" s="177">
        <f t="shared" si="68"/>
        <v>0</v>
      </c>
      <c r="AD192" s="177">
        <f t="shared" si="69"/>
        <v>0</v>
      </c>
      <c r="AE192" s="180">
        <f>IF('Funding Allocation Parameters'!$C$7="Basic Library Subsidy", MIN(AC192*'Funding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MIN(AC192*VLOOKUP(CONCATENATE($A192, 'Funding Allocation Parameters'!$I$7), 'Library Subsidy Complex'!$C$2:$J$55, 2, FALSE), VLOOKUP(CONCATENATE($A192, 'Funding Allocation Parameters'!$I$7), 'Library Subsidy Complex'!$C$2:$J$55, 4, FALSE)), 0)))))</f>
        <v>0</v>
      </c>
      <c r="AF192" s="180">
        <f>IF('Funding Allocation Parameters'!$C$7="Basic Library Subsidy", 0, IF('Funding Allocation Parameters'!$C$7="Grant funding",MIN(AC192*'Funding Allocation Parameters'!$E$7, 'Funding Allocation Parameters'!$G$7), IF('Funding Allocation Parameters'!$C$7="Other author funding", 0, IF('Funding Allocation Parameters'!$C$7="Any discretionary funds (grants if available, other if no grants)", MIN(AC192*'Funding Allocation Parameters'!$E$7, 'Funding Allocation Parameters'!$G$7), IF('Funding Allocation Parameters'!$C$7="Complex Library Subsidy", 0, 0)))))</f>
        <v>0</v>
      </c>
      <c r="AG192" s="180">
        <f>IF('Funding Allocation Parameters'!$C$7="Basic Library Subsidy", 0, IF('Funding Allocation Parameters'!$C$7="Grant funding", 0, IF('Funding Allocation Parameters'!$C$7="Other author funding",  MIN(AC192*'Funding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2" s="180">
        <f>IF('Funding Allocation Parameters'!$C$7="Basic Library Subsidy", MIN(AD192*'Funding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MIN(AD192*VLOOKUP(CONCATENATE($A192, 'Funding Allocation Parameters'!$I$7), 'Library Subsidy Complex'!$C$2:$J$55, 6, FALSE), VLOOKUP(CONCATENATE($A192, 'Funding Allocation Parameters'!$I$7), 'Library Subsidy Complex'!$C$2:$J$55, 8, FALSE)), 0)))))</f>
        <v>0</v>
      </c>
      <c r="AI192" s="180">
        <f>IF('Funding Allocation Parameters'!$C$7="Basic Library Subsidy", 0, IF('Funding Allocation Parameters'!$C$7="Grant funding", 0, IF('Funding Allocation Parameters'!$C$7="Other author funding",  MIN(AD192*'Funding Allocation Parameters'!$E$7, 'Funding Allocation Parameters'!$G$7), IF('Funding Allocation Parameters'!$C$7="Any discretionary funds (grants if available, other if no grants)", MIN(AD192*'Funding Allocation Parameters'!$E$7, 'Funding Allocation Parameters'!$G$7), IF('Funding Allocation Parameters'!$C$7="Complex Library Subsidy", 0, 0)))))</f>
        <v>0</v>
      </c>
      <c r="AJ192" s="177">
        <f t="shared" si="70"/>
        <v>0</v>
      </c>
      <c r="AK192" s="177">
        <f t="shared" si="71"/>
        <v>0</v>
      </c>
      <c r="AL192" s="181">
        <f>IF('Funding Allocation Parameters'!$C$8="Basic Library Subsidy", MIN(AJ192*'Funding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MIN(AJ192*VLOOKUP(CONCATENATE($A192, 'Funding Allocation Parameters'!$I$8), 'Library Subsidy Complex'!$C$2:$J$55, 2, FALSE), VLOOKUP(CONCATENATE($A192, 'Funding Allocation Parameters'!$I$8), 'Library Subsidy Complex'!$C$2:$J$55, 4, FALSE)), 0)))))</f>
        <v>0</v>
      </c>
      <c r="AM192" s="181">
        <f>IF('Funding Allocation Parameters'!$C$8="Basic Library Subsidy", 0, IF('Funding Allocation Parameters'!$C$8="Grant funding",MIN(AJ192*'Funding Allocation Parameters'!$E$8, 'Funding Allocation Parameters'!$G$8), IF('Funding Allocation Parameters'!$C$8="Other author funding", 0, IF('Funding Allocation Parameters'!$C$8="Any discretionary funds (grants if available, other if no grants)", MIN(AJ192*'Funding Allocation Parameters'!$E$8, 'Funding Allocation Parameters'!$G$8), IF('Funding Allocation Parameters'!$C$8="Complex Library Subsidy", 0, 0)))))</f>
        <v>0</v>
      </c>
      <c r="AN192" s="181">
        <f>IF('Funding Allocation Parameters'!$C$8="Basic Library Subsidy", 0, IF('Funding Allocation Parameters'!$C$8="Grant funding", 0, IF('Funding Allocation Parameters'!$C$8="Other author funding",  MIN(AJ192*'Funding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2" s="181">
        <f>IF('Funding Allocation Parameters'!$C$8="Basic Library Subsidy", MIN(AK192*'Funding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MIN(AK192*VLOOKUP(CONCATENATE($A192, 'Funding Allocation Parameters'!$I$8), 'Library Subsidy Complex'!$C$2:$J$55, 6, FALSE), VLOOKUP(CONCATENATE($A192, 'Funding Allocation Parameters'!$I$8), 'Library Subsidy Complex'!$C$2:$J$55, 8, FALSE)), 0)))))</f>
        <v>0</v>
      </c>
      <c r="AP192" s="181">
        <f>IF('Funding Allocation Parameters'!$C$8="Basic Library Subsidy", 0, IF('Funding Allocation Parameters'!$C$8="Grant funding", 0, IF('Funding Allocation Parameters'!$C$8="Other author funding",  MIN(AK192*'Funding Allocation Parameters'!$E$8, 'Funding Allocation Parameters'!$G$8), IF('Funding Allocation Parameters'!$C$8="Any discretionary funds (grants if available, other if no grants)", MIN(AK192*'Funding Allocation Parameters'!$E$8, 'Funding Allocation Parameters'!$G$8), IF('Funding Allocation Parameters'!$C$8="Complex Library Subsidy", 0, 0)))))</f>
        <v>0</v>
      </c>
      <c r="AQ192" s="177">
        <f t="shared" si="72"/>
        <v>0</v>
      </c>
      <c r="AR192" s="177">
        <f t="shared" si="73"/>
        <v>0</v>
      </c>
      <c r="AS192" s="182">
        <f t="shared" si="74"/>
        <v>1189</v>
      </c>
      <c r="AT192" s="182">
        <f t="shared" si="75"/>
        <v>1706.6415999999999</v>
      </c>
      <c r="AU192" s="182">
        <f t="shared" si="76"/>
        <v>0</v>
      </c>
      <c r="AV192" s="182">
        <f t="shared" si="77"/>
        <v>1189</v>
      </c>
      <c r="AW192" s="182">
        <f t="shared" si="78"/>
        <v>1706.6415999999999</v>
      </c>
      <c r="AX192" s="183">
        <f t="shared" si="79"/>
        <v>1189</v>
      </c>
      <c r="AY192" s="183">
        <f t="shared" si="80"/>
        <v>1706.6415999999999</v>
      </c>
      <c r="AZ192" s="183">
        <f t="shared" si="81"/>
        <v>0</v>
      </c>
      <c r="BA192" s="183">
        <f t="shared" si="82"/>
        <v>0</v>
      </c>
      <c r="BB192" s="183">
        <f t="shared" si="83"/>
        <v>0</v>
      </c>
      <c r="BC192" s="184">
        <f t="shared" si="84"/>
        <v>1189</v>
      </c>
      <c r="BD192" s="184">
        <f t="shared" si="85"/>
        <v>0</v>
      </c>
      <c r="BE192" s="184">
        <f t="shared" si="86"/>
        <v>1706.6415999999999</v>
      </c>
      <c r="BF192" s="184">
        <f t="shared" si="87"/>
        <v>0</v>
      </c>
      <c r="BG192" s="102">
        <f t="shared" si="88"/>
        <v>0</v>
      </c>
      <c r="BH192" s="102">
        <f t="shared" si="89"/>
        <v>0</v>
      </c>
      <c r="BI192" s="102">
        <f t="shared" si="90"/>
        <v>0</v>
      </c>
      <c r="BJ192" s="102">
        <f t="shared" si="91"/>
        <v>1</v>
      </c>
      <c r="BK192" s="102">
        <f t="shared" si="92"/>
        <v>0</v>
      </c>
      <c r="BL192" s="102">
        <f t="shared" si="93"/>
        <v>0</v>
      </c>
      <c r="BN192" s="102"/>
    </row>
    <row r="193" spans="1:66" x14ac:dyDescent="0.25">
      <c r="A193" s="102" t="s">
        <v>24</v>
      </c>
      <c r="B193" s="102" t="s">
        <v>8</v>
      </c>
      <c r="C193" s="102" t="s">
        <v>8</v>
      </c>
      <c r="D193" s="102" t="s">
        <v>27</v>
      </c>
      <c r="E193" s="102" t="s">
        <v>30</v>
      </c>
      <c r="F193" s="102" t="s">
        <v>463</v>
      </c>
      <c r="G193" s="102">
        <v>1.204</v>
      </c>
      <c r="H193" s="102">
        <v>1</v>
      </c>
      <c r="I193" s="102">
        <v>1</v>
      </c>
      <c r="J193" s="167">
        <f>IFERROR(H193*VLOOKUP(A193, 'Advanced Parameters'!$B$7:$G$20, 6, FALSE)*VLOOKUP(A193, 'Growth Parameters'!$B$6:$H$19, 6, FALSE), 0)</f>
        <v>1</v>
      </c>
      <c r="K193" s="167">
        <f>IFERROR(IF('Advanced Parameters'!$C$5="n",'Raw Data'!I193*VLOOKUP(A193,'Advanced Parameters'!$B$7:$G$20,6,FALSE),J193*VLOOKUP(A193,'Advanced Parameters'!$B$7:$G$20,2,FALSE))*VLOOKUP(A193, 'Growth Parameters'!$B$6:$H$19, 6, FALSE), 0)</f>
        <v>1</v>
      </c>
      <c r="L193" s="167">
        <f t="shared" si="94"/>
        <v>0</v>
      </c>
      <c r="M193" s="168">
        <f>IFERROR(IF(G193="NA","NA",IF(G193&gt;'APC Parameters'!$K$6+VLOOKUP('Raw Data'!A193, 'APC Parameters'!$H$7:$L$20, 4, FALSE), 'APC Parameters'!$L$6+VLOOKUP('Raw Data'!A193, 'APC Parameters'!$H$7:$L$20, 5, FALSE), G193*('APC Parameters'!$J$6+VLOOKUP('Raw Data'!A193, 'APC Parameters'!$H$7:$L$20, 3, FALSE))+'APC Parameters'!$I$6+VLOOKUP('Raw Data'!A193, 'APC Parameters'!$H$7:$L$20, 2, FALSE))), 0)</f>
        <v>2001.7975999999999</v>
      </c>
      <c r="N193" s="168">
        <f t="shared" si="64"/>
        <v>2001.7975999999999</v>
      </c>
      <c r="O193" s="168">
        <f>IFERROR(IF(M193="NA",VLOOKUP(D193,'Internal Calculations'!$B$10:$C$11,2,FALSE), M193)*VLOOKUP(A193, 'Growth Parameters'!$B$6:$H$19, 7, FALSE), 0)</f>
        <v>2001.7975999999999</v>
      </c>
      <c r="P193" s="177">
        <f t="shared" si="65"/>
        <v>2001.7975999999999</v>
      </c>
      <c r="Q193" s="178">
        <f>IF('Funding Allocation Parameters'!$C$5="Basic Library Subsidy", MIN(O193*('Funding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MIN($O193*(VLOOKUP(CONCATENATE($A193, 'Funding Allocation Parameters'!$I$5), 'Library Subsidy Complex'!$C$2:$J$55, 2, FALSE)), VLOOKUP(CONCATENATE($A193, 'Funding Allocation Parameters'!$I$5), 'Library Subsidy Complex'!$C$2:$J$55, 4, FALSE)), 0)))))</f>
        <v>1189</v>
      </c>
      <c r="R193" s="178">
        <f>IF('Funding Allocation Parameters'!$C$5="Basic Library Subsidy", 0, IF('Funding Allocation Parameters'!$C$5="Grant funding",MIN(O193*('Funding Allocation Parameters'!$E$5), 'Funding Allocation Parameters'!$G$5), IF('Funding Allocation Parameters'!$C$5="Other author funding", 0, IF('Funding Allocation Parameters'!$C$5="Any discretionary funds (grants if available, other if no grants)", MIN(O193*('Funding Allocation Parameters'!$E$5), 'Funding Allocation Parameters'!$G$5), IF('Funding Allocation Parameters'!$C$5="Complex Library Subsidy", 0, 0)))))</f>
        <v>0</v>
      </c>
      <c r="S193" s="178">
        <f>IF('Funding Allocation Parameters'!$C$5="Basic Library Subsidy", 0, IF('Funding Allocation Parameters'!$C$5="Grant funding", 0, IF('Funding Allocation Parameters'!$C$5="Other author funding",  MIN(O193*('Funding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3" s="178">
        <f>IF('Funding Allocation Parameters'!$C$5="Basic Library Subsidy", MIN(O193*('Funding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MIN($O193*(VLOOKUP(CONCATENATE($A193, 'Funding Allocation Parameters'!$I$5), 'Library Subsidy Complex'!$C$2:$J$55, 6, FALSE)), VLOOKUP(CONCATENATE($A193, 'Funding Allocation Parameters'!$I$5), 'Library Subsidy Complex'!$C$2:$J$55, 8, FALSE)), 0)))))</f>
        <v>1189</v>
      </c>
      <c r="U193" s="178">
        <f>IF('Funding Allocation Parameters'!$C$5="Basic Library Subsidy", 0, IF('Funding Allocation Parameters'!$C$5="Grant funding", 0, IF('Funding Allocation Parameters'!$C$5="Other author funding",  MIN(O193*('Funding Allocation Parameters'!$E$5), 'Funding Allocation Parameters'!$G$5), IF('Funding Allocation Parameters'!$C$5="Any discretionary funds (grants if available, other if no grants)", MIN(O193*('Funding Allocation Parameters'!$E$5), 'Funding Allocation Parameters'!$G$5), IF('Funding Allocation Parameters'!$C$5="Complex Library Subsidy", 0, 0)))))</f>
        <v>0</v>
      </c>
      <c r="V193" s="177">
        <f t="shared" si="66"/>
        <v>812.79759999999987</v>
      </c>
      <c r="W193" s="177">
        <f t="shared" si="67"/>
        <v>812.79759999999987</v>
      </c>
      <c r="X193" s="179">
        <f>IF('Funding Allocation Parameters'!$C$6="Basic Library Subsidy", MIN(V193*'Funding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MIN(V193*VLOOKUP(CONCATENATE($A193, 'Funding Allocation Parameters'!$I$6), 'Library Subsidy Complex'!$C$2:$J$55, 2, FALSE), VLOOKUP(CONCATENATE($A193, 'Funding Allocation Parameters'!$I$6), 'Library Subsidy Complex'!$C$2:$J$55, 4, FALSE)), 0)))))</f>
        <v>0</v>
      </c>
      <c r="Y193" s="179">
        <f>IF('Funding Allocation Parameters'!$C$6="Basic Library Subsidy", 0, IF('Funding Allocation Parameters'!$C$6="Grant funding",MIN(V193*'Funding Allocation Parameters'!$E$6, 'Funding Allocation Parameters'!$G$6), IF('Funding Allocation Parameters'!$C$6="Other author funding", 0, IF('Funding Allocation Parameters'!$C$6="Any discretionary funds (grants if available, other if no grants)", MIN(V193*'Funding Allocation Parameters'!$E$6, 'Funding Allocation Parameters'!$G$6), IF('Funding Allocation Parameters'!$C$6="Complex Library Subsidy", 0, 0)))))</f>
        <v>812.79759999999987</v>
      </c>
      <c r="Z193" s="179">
        <f>IF('Funding Allocation Parameters'!$C$6="Basic Library Subsidy", 0, IF('Funding Allocation Parameters'!$C$6="Grant funding", 0, IF('Funding Allocation Parameters'!$C$6="Other author funding",  MIN(V193*'Funding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3" s="179">
        <f>IF('Funding Allocation Parameters'!$C$6="Basic Library Subsidy", MIN(W193*'Funding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MIN(W193*VLOOKUP(CONCATENATE($A193, 'Funding Allocation Parameters'!$I$6), 'Library Subsidy Complex'!$C$2:$J$55, 6, FALSE), VLOOKUP(CONCATENATE($A193, 'Funding Allocation Parameters'!$I$6), 'Library Subsidy Complex'!$C$2:$J$55, 8, FALSE)), 0)))))</f>
        <v>0</v>
      </c>
      <c r="AB193" s="179">
        <f>IF('Funding Allocation Parameters'!$C$6="Basic Library Subsidy", 0, IF('Funding Allocation Parameters'!$C$6="Grant funding", 0, IF('Funding Allocation Parameters'!$C$6="Other author funding",  MIN(W193*'Funding Allocation Parameters'!$E$6, 'Funding Allocation Parameters'!$G$6), IF('Funding Allocation Parameters'!$C$6="Any discretionary funds (grants if available, other if no grants)", MIN(W193*'Funding Allocation Parameters'!$E$6, 'Funding Allocation Parameters'!$G$6), IF('Funding Allocation Parameters'!$C$6="Complex Library Subsidy", 0, 0)))))</f>
        <v>812.79759999999987</v>
      </c>
      <c r="AC193" s="177">
        <f t="shared" si="68"/>
        <v>0</v>
      </c>
      <c r="AD193" s="177">
        <f t="shared" si="69"/>
        <v>0</v>
      </c>
      <c r="AE193" s="180">
        <f>IF('Funding Allocation Parameters'!$C$7="Basic Library Subsidy", MIN(AC193*'Funding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MIN(AC193*VLOOKUP(CONCATENATE($A193, 'Funding Allocation Parameters'!$I$7), 'Library Subsidy Complex'!$C$2:$J$55, 2, FALSE), VLOOKUP(CONCATENATE($A193, 'Funding Allocation Parameters'!$I$7), 'Library Subsidy Complex'!$C$2:$J$55, 4, FALSE)), 0)))))</f>
        <v>0</v>
      </c>
      <c r="AF193" s="180">
        <f>IF('Funding Allocation Parameters'!$C$7="Basic Library Subsidy", 0, IF('Funding Allocation Parameters'!$C$7="Grant funding",MIN(AC193*'Funding Allocation Parameters'!$E$7, 'Funding Allocation Parameters'!$G$7), IF('Funding Allocation Parameters'!$C$7="Other author funding", 0, IF('Funding Allocation Parameters'!$C$7="Any discretionary funds (grants if available, other if no grants)", MIN(AC193*'Funding Allocation Parameters'!$E$7, 'Funding Allocation Parameters'!$G$7), IF('Funding Allocation Parameters'!$C$7="Complex Library Subsidy", 0, 0)))))</f>
        <v>0</v>
      </c>
      <c r="AG193" s="180">
        <f>IF('Funding Allocation Parameters'!$C$7="Basic Library Subsidy", 0, IF('Funding Allocation Parameters'!$C$7="Grant funding", 0, IF('Funding Allocation Parameters'!$C$7="Other author funding",  MIN(AC193*'Funding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3" s="180">
        <f>IF('Funding Allocation Parameters'!$C$7="Basic Library Subsidy", MIN(AD193*'Funding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MIN(AD193*VLOOKUP(CONCATENATE($A193, 'Funding Allocation Parameters'!$I$7), 'Library Subsidy Complex'!$C$2:$J$55, 6, FALSE), VLOOKUP(CONCATENATE($A193, 'Funding Allocation Parameters'!$I$7), 'Library Subsidy Complex'!$C$2:$J$55, 8, FALSE)), 0)))))</f>
        <v>0</v>
      </c>
      <c r="AI193" s="180">
        <f>IF('Funding Allocation Parameters'!$C$7="Basic Library Subsidy", 0, IF('Funding Allocation Parameters'!$C$7="Grant funding", 0, IF('Funding Allocation Parameters'!$C$7="Other author funding",  MIN(AD193*'Funding Allocation Parameters'!$E$7, 'Funding Allocation Parameters'!$G$7), IF('Funding Allocation Parameters'!$C$7="Any discretionary funds (grants if available, other if no grants)", MIN(AD193*'Funding Allocation Parameters'!$E$7, 'Funding Allocation Parameters'!$G$7), IF('Funding Allocation Parameters'!$C$7="Complex Library Subsidy", 0, 0)))))</f>
        <v>0</v>
      </c>
      <c r="AJ193" s="177">
        <f t="shared" si="70"/>
        <v>0</v>
      </c>
      <c r="AK193" s="177">
        <f t="shared" si="71"/>
        <v>0</v>
      </c>
      <c r="AL193" s="181">
        <f>IF('Funding Allocation Parameters'!$C$8="Basic Library Subsidy", MIN(AJ193*'Funding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MIN(AJ193*VLOOKUP(CONCATENATE($A193, 'Funding Allocation Parameters'!$I$8), 'Library Subsidy Complex'!$C$2:$J$55, 2, FALSE), VLOOKUP(CONCATENATE($A193, 'Funding Allocation Parameters'!$I$8), 'Library Subsidy Complex'!$C$2:$J$55, 4, FALSE)), 0)))))</f>
        <v>0</v>
      </c>
      <c r="AM193" s="181">
        <f>IF('Funding Allocation Parameters'!$C$8="Basic Library Subsidy", 0, IF('Funding Allocation Parameters'!$C$8="Grant funding",MIN(AJ193*'Funding Allocation Parameters'!$E$8, 'Funding Allocation Parameters'!$G$8), IF('Funding Allocation Parameters'!$C$8="Other author funding", 0, IF('Funding Allocation Parameters'!$C$8="Any discretionary funds (grants if available, other if no grants)", MIN(AJ193*'Funding Allocation Parameters'!$E$8, 'Funding Allocation Parameters'!$G$8), IF('Funding Allocation Parameters'!$C$8="Complex Library Subsidy", 0, 0)))))</f>
        <v>0</v>
      </c>
      <c r="AN193" s="181">
        <f>IF('Funding Allocation Parameters'!$C$8="Basic Library Subsidy", 0, IF('Funding Allocation Parameters'!$C$8="Grant funding", 0, IF('Funding Allocation Parameters'!$C$8="Other author funding",  MIN(AJ193*'Funding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3" s="181">
        <f>IF('Funding Allocation Parameters'!$C$8="Basic Library Subsidy", MIN(AK193*'Funding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MIN(AK193*VLOOKUP(CONCATENATE($A193, 'Funding Allocation Parameters'!$I$8), 'Library Subsidy Complex'!$C$2:$J$55, 6, FALSE), VLOOKUP(CONCATENATE($A193, 'Funding Allocation Parameters'!$I$8), 'Library Subsidy Complex'!$C$2:$J$55, 8, FALSE)), 0)))))</f>
        <v>0</v>
      </c>
      <c r="AP193" s="181">
        <f>IF('Funding Allocation Parameters'!$C$8="Basic Library Subsidy", 0, IF('Funding Allocation Parameters'!$C$8="Grant funding", 0, IF('Funding Allocation Parameters'!$C$8="Other author funding",  MIN(AK193*'Funding Allocation Parameters'!$E$8, 'Funding Allocation Parameters'!$G$8), IF('Funding Allocation Parameters'!$C$8="Any discretionary funds (grants if available, other if no grants)", MIN(AK193*'Funding Allocation Parameters'!$E$8, 'Funding Allocation Parameters'!$G$8), IF('Funding Allocation Parameters'!$C$8="Complex Library Subsidy", 0, 0)))))</f>
        <v>0</v>
      </c>
      <c r="AQ193" s="177">
        <f t="shared" si="72"/>
        <v>0</v>
      </c>
      <c r="AR193" s="177">
        <f t="shared" si="73"/>
        <v>0</v>
      </c>
      <c r="AS193" s="182">
        <f t="shared" si="74"/>
        <v>1189</v>
      </c>
      <c r="AT193" s="182">
        <f t="shared" si="75"/>
        <v>812.79759999999987</v>
      </c>
      <c r="AU193" s="182">
        <f t="shared" si="76"/>
        <v>0</v>
      </c>
      <c r="AV193" s="182">
        <f t="shared" si="77"/>
        <v>1189</v>
      </c>
      <c r="AW193" s="182">
        <f t="shared" si="78"/>
        <v>812.79759999999987</v>
      </c>
      <c r="AX193" s="183">
        <f t="shared" si="79"/>
        <v>1189</v>
      </c>
      <c r="AY193" s="183">
        <f t="shared" si="80"/>
        <v>812.79759999999987</v>
      </c>
      <c r="AZ193" s="183">
        <f t="shared" si="81"/>
        <v>0</v>
      </c>
      <c r="BA193" s="183">
        <f t="shared" si="82"/>
        <v>0</v>
      </c>
      <c r="BB193" s="183">
        <f t="shared" si="83"/>
        <v>0</v>
      </c>
      <c r="BC193" s="184">
        <f t="shared" si="84"/>
        <v>1189</v>
      </c>
      <c r="BD193" s="184">
        <f t="shared" si="85"/>
        <v>0</v>
      </c>
      <c r="BE193" s="184">
        <f t="shared" si="86"/>
        <v>812.79759999999987</v>
      </c>
      <c r="BF193" s="184">
        <f t="shared" si="87"/>
        <v>0</v>
      </c>
      <c r="BG193" s="102">
        <f t="shared" si="88"/>
        <v>0</v>
      </c>
      <c r="BH193" s="102">
        <f t="shared" si="89"/>
        <v>0</v>
      </c>
      <c r="BI193" s="102">
        <f t="shared" si="90"/>
        <v>0</v>
      </c>
      <c r="BJ193" s="102">
        <f t="shared" si="91"/>
        <v>1</v>
      </c>
      <c r="BK193" s="102">
        <f t="shared" si="92"/>
        <v>0</v>
      </c>
      <c r="BL193" s="102">
        <f t="shared" si="93"/>
        <v>0</v>
      </c>
      <c r="BN193" s="102"/>
    </row>
    <row r="194" spans="1:66" x14ac:dyDescent="0.25">
      <c r="A194" s="102" t="s">
        <v>13</v>
      </c>
      <c r="B194" s="102" t="s">
        <v>8</v>
      </c>
      <c r="C194" s="102" t="s">
        <v>8</v>
      </c>
      <c r="D194" s="102" t="s">
        <v>27</v>
      </c>
      <c r="E194" s="102" t="s">
        <v>464</v>
      </c>
      <c r="F194" s="102" t="s">
        <v>465</v>
      </c>
      <c r="G194" s="102">
        <v>1.23</v>
      </c>
      <c r="H194" s="102">
        <v>1</v>
      </c>
      <c r="I194" s="102">
        <v>1</v>
      </c>
      <c r="J194" s="167">
        <f>IFERROR(H194*VLOOKUP(A194, 'Advanced Parameters'!$B$7:$G$20, 6, FALSE)*VLOOKUP(A194, 'Growth Parameters'!$B$6:$H$19, 6, FALSE), 0)</f>
        <v>1</v>
      </c>
      <c r="K194" s="167">
        <f>IFERROR(IF('Advanced Parameters'!$C$5="n",'Raw Data'!I194*VLOOKUP(A194,'Advanced Parameters'!$B$7:$G$20,6,FALSE),J194*VLOOKUP(A194,'Advanced Parameters'!$B$7:$G$20,2,FALSE))*VLOOKUP(A194, 'Growth Parameters'!$B$6:$H$19, 6, FALSE), 0)</f>
        <v>1</v>
      </c>
      <c r="L194" s="167">
        <f t="shared" si="94"/>
        <v>0</v>
      </c>
      <c r="M194" s="168">
        <f>IFERROR(IF(G194="NA","NA",IF(G194&gt;'APC Parameters'!$K$6+VLOOKUP('Raw Data'!A194, 'APC Parameters'!$H$7:$L$20, 4, FALSE), 'APC Parameters'!$L$6+VLOOKUP('Raw Data'!A194, 'APC Parameters'!$H$7:$L$20, 5, FALSE), G194*('APC Parameters'!$J$6+VLOOKUP('Raw Data'!A194, 'APC Parameters'!$H$7:$L$20, 3, FALSE))+'APC Parameters'!$I$6+VLOOKUP('Raw Data'!A194, 'APC Parameters'!$H$7:$L$20, 2, FALSE))), 0)</f>
        <v>2020.2420000000002</v>
      </c>
      <c r="N194" s="168">
        <f t="shared" si="64"/>
        <v>2020.2420000000002</v>
      </c>
      <c r="O194" s="168">
        <f>IFERROR(IF(M194="NA",VLOOKUP(D194,'Internal Calculations'!$B$10:$C$11,2,FALSE), M194)*VLOOKUP(A194, 'Growth Parameters'!$B$6:$H$19, 7, FALSE), 0)</f>
        <v>2020.2420000000002</v>
      </c>
      <c r="P194" s="177">
        <f t="shared" si="65"/>
        <v>2020.2420000000002</v>
      </c>
      <c r="Q194" s="178">
        <f>IF('Funding Allocation Parameters'!$C$5="Basic Library Subsidy", MIN(O194*('Funding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MIN($O194*(VLOOKUP(CONCATENATE($A194, 'Funding Allocation Parameters'!$I$5), 'Library Subsidy Complex'!$C$2:$J$55, 2, FALSE)), VLOOKUP(CONCATENATE($A194, 'Funding Allocation Parameters'!$I$5), 'Library Subsidy Complex'!$C$2:$J$55, 4, FALSE)), 0)))))</f>
        <v>1189</v>
      </c>
      <c r="R194" s="178">
        <f>IF('Funding Allocation Parameters'!$C$5="Basic Library Subsidy", 0, IF('Funding Allocation Parameters'!$C$5="Grant funding",MIN(O194*('Funding Allocation Parameters'!$E$5), 'Funding Allocation Parameters'!$G$5), IF('Funding Allocation Parameters'!$C$5="Other author funding", 0, IF('Funding Allocation Parameters'!$C$5="Any discretionary funds (grants if available, other if no grants)", MIN(O194*('Funding Allocation Parameters'!$E$5), 'Funding Allocation Parameters'!$G$5), IF('Funding Allocation Parameters'!$C$5="Complex Library Subsidy", 0, 0)))))</f>
        <v>0</v>
      </c>
      <c r="S194" s="178">
        <f>IF('Funding Allocation Parameters'!$C$5="Basic Library Subsidy", 0, IF('Funding Allocation Parameters'!$C$5="Grant funding", 0, IF('Funding Allocation Parameters'!$C$5="Other author funding",  MIN(O194*('Funding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4" s="178">
        <f>IF('Funding Allocation Parameters'!$C$5="Basic Library Subsidy", MIN(O194*('Funding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MIN($O194*(VLOOKUP(CONCATENATE($A194, 'Funding Allocation Parameters'!$I$5), 'Library Subsidy Complex'!$C$2:$J$55, 6, FALSE)), VLOOKUP(CONCATENATE($A194, 'Funding Allocation Parameters'!$I$5), 'Library Subsidy Complex'!$C$2:$J$55, 8, FALSE)), 0)))))</f>
        <v>1189</v>
      </c>
      <c r="U194" s="178">
        <f>IF('Funding Allocation Parameters'!$C$5="Basic Library Subsidy", 0, IF('Funding Allocation Parameters'!$C$5="Grant funding", 0, IF('Funding Allocation Parameters'!$C$5="Other author funding",  MIN(O194*('Funding Allocation Parameters'!$E$5), 'Funding Allocation Parameters'!$G$5), IF('Funding Allocation Parameters'!$C$5="Any discretionary funds (grants if available, other if no grants)", MIN(O194*('Funding Allocation Parameters'!$E$5), 'Funding Allocation Parameters'!$G$5), IF('Funding Allocation Parameters'!$C$5="Complex Library Subsidy", 0, 0)))))</f>
        <v>0</v>
      </c>
      <c r="V194" s="177">
        <f t="shared" si="66"/>
        <v>831.24200000000019</v>
      </c>
      <c r="W194" s="177">
        <f t="shared" si="67"/>
        <v>831.24200000000019</v>
      </c>
      <c r="X194" s="179">
        <f>IF('Funding Allocation Parameters'!$C$6="Basic Library Subsidy", MIN(V194*'Funding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MIN(V194*VLOOKUP(CONCATENATE($A194, 'Funding Allocation Parameters'!$I$6), 'Library Subsidy Complex'!$C$2:$J$55, 2, FALSE), VLOOKUP(CONCATENATE($A194, 'Funding Allocation Parameters'!$I$6), 'Library Subsidy Complex'!$C$2:$J$55, 4, FALSE)), 0)))))</f>
        <v>0</v>
      </c>
      <c r="Y194" s="179">
        <f>IF('Funding Allocation Parameters'!$C$6="Basic Library Subsidy", 0, IF('Funding Allocation Parameters'!$C$6="Grant funding",MIN(V194*'Funding Allocation Parameters'!$E$6, 'Funding Allocation Parameters'!$G$6), IF('Funding Allocation Parameters'!$C$6="Other author funding", 0, IF('Funding Allocation Parameters'!$C$6="Any discretionary funds (grants if available, other if no grants)", MIN(V194*'Funding Allocation Parameters'!$E$6, 'Funding Allocation Parameters'!$G$6), IF('Funding Allocation Parameters'!$C$6="Complex Library Subsidy", 0, 0)))))</f>
        <v>831.24200000000019</v>
      </c>
      <c r="Z194" s="179">
        <f>IF('Funding Allocation Parameters'!$C$6="Basic Library Subsidy", 0, IF('Funding Allocation Parameters'!$C$6="Grant funding", 0, IF('Funding Allocation Parameters'!$C$6="Other author funding",  MIN(V194*'Funding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4" s="179">
        <f>IF('Funding Allocation Parameters'!$C$6="Basic Library Subsidy", MIN(W194*'Funding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MIN(W194*VLOOKUP(CONCATENATE($A194, 'Funding Allocation Parameters'!$I$6), 'Library Subsidy Complex'!$C$2:$J$55, 6, FALSE), VLOOKUP(CONCATENATE($A194, 'Funding Allocation Parameters'!$I$6), 'Library Subsidy Complex'!$C$2:$J$55, 8, FALSE)), 0)))))</f>
        <v>0</v>
      </c>
      <c r="AB194" s="179">
        <f>IF('Funding Allocation Parameters'!$C$6="Basic Library Subsidy", 0, IF('Funding Allocation Parameters'!$C$6="Grant funding", 0, IF('Funding Allocation Parameters'!$C$6="Other author funding",  MIN(W194*'Funding Allocation Parameters'!$E$6, 'Funding Allocation Parameters'!$G$6), IF('Funding Allocation Parameters'!$C$6="Any discretionary funds (grants if available, other if no grants)", MIN(W194*'Funding Allocation Parameters'!$E$6, 'Funding Allocation Parameters'!$G$6), IF('Funding Allocation Parameters'!$C$6="Complex Library Subsidy", 0, 0)))))</f>
        <v>831.24200000000019</v>
      </c>
      <c r="AC194" s="177">
        <f t="shared" si="68"/>
        <v>0</v>
      </c>
      <c r="AD194" s="177">
        <f t="shared" si="69"/>
        <v>0</v>
      </c>
      <c r="AE194" s="180">
        <f>IF('Funding Allocation Parameters'!$C$7="Basic Library Subsidy", MIN(AC194*'Funding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MIN(AC194*VLOOKUP(CONCATENATE($A194, 'Funding Allocation Parameters'!$I$7), 'Library Subsidy Complex'!$C$2:$J$55, 2, FALSE), VLOOKUP(CONCATENATE($A194, 'Funding Allocation Parameters'!$I$7), 'Library Subsidy Complex'!$C$2:$J$55, 4, FALSE)), 0)))))</f>
        <v>0</v>
      </c>
      <c r="AF194" s="180">
        <f>IF('Funding Allocation Parameters'!$C$7="Basic Library Subsidy", 0, IF('Funding Allocation Parameters'!$C$7="Grant funding",MIN(AC194*'Funding Allocation Parameters'!$E$7, 'Funding Allocation Parameters'!$G$7), IF('Funding Allocation Parameters'!$C$7="Other author funding", 0, IF('Funding Allocation Parameters'!$C$7="Any discretionary funds (grants if available, other if no grants)", MIN(AC194*'Funding Allocation Parameters'!$E$7, 'Funding Allocation Parameters'!$G$7), IF('Funding Allocation Parameters'!$C$7="Complex Library Subsidy", 0, 0)))))</f>
        <v>0</v>
      </c>
      <c r="AG194" s="180">
        <f>IF('Funding Allocation Parameters'!$C$7="Basic Library Subsidy", 0, IF('Funding Allocation Parameters'!$C$7="Grant funding", 0, IF('Funding Allocation Parameters'!$C$7="Other author funding",  MIN(AC194*'Funding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4" s="180">
        <f>IF('Funding Allocation Parameters'!$C$7="Basic Library Subsidy", MIN(AD194*'Funding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MIN(AD194*VLOOKUP(CONCATENATE($A194, 'Funding Allocation Parameters'!$I$7), 'Library Subsidy Complex'!$C$2:$J$55, 6, FALSE), VLOOKUP(CONCATENATE($A194, 'Funding Allocation Parameters'!$I$7), 'Library Subsidy Complex'!$C$2:$J$55, 8, FALSE)), 0)))))</f>
        <v>0</v>
      </c>
      <c r="AI194" s="180">
        <f>IF('Funding Allocation Parameters'!$C$7="Basic Library Subsidy", 0, IF('Funding Allocation Parameters'!$C$7="Grant funding", 0, IF('Funding Allocation Parameters'!$C$7="Other author funding",  MIN(AD194*'Funding Allocation Parameters'!$E$7, 'Funding Allocation Parameters'!$G$7), IF('Funding Allocation Parameters'!$C$7="Any discretionary funds (grants if available, other if no grants)", MIN(AD194*'Funding Allocation Parameters'!$E$7, 'Funding Allocation Parameters'!$G$7), IF('Funding Allocation Parameters'!$C$7="Complex Library Subsidy", 0, 0)))))</f>
        <v>0</v>
      </c>
      <c r="AJ194" s="177">
        <f t="shared" si="70"/>
        <v>0</v>
      </c>
      <c r="AK194" s="177">
        <f t="shared" si="71"/>
        <v>0</v>
      </c>
      <c r="AL194" s="181">
        <f>IF('Funding Allocation Parameters'!$C$8="Basic Library Subsidy", MIN(AJ194*'Funding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MIN(AJ194*VLOOKUP(CONCATENATE($A194, 'Funding Allocation Parameters'!$I$8), 'Library Subsidy Complex'!$C$2:$J$55, 2, FALSE), VLOOKUP(CONCATENATE($A194, 'Funding Allocation Parameters'!$I$8), 'Library Subsidy Complex'!$C$2:$J$55, 4, FALSE)), 0)))))</f>
        <v>0</v>
      </c>
      <c r="AM194" s="181">
        <f>IF('Funding Allocation Parameters'!$C$8="Basic Library Subsidy", 0, IF('Funding Allocation Parameters'!$C$8="Grant funding",MIN(AJ194*'Funding Allocation Parameters'!$E$8, 'Funding Allocation Parameters'!$G$8), IF('Funding Allocation Parameters'!$C$8="Other author funding", 0, IF('Funding Allocation Parameters'!$C$8="Any discretionary funds (grants if available, other if no grants)", MIN(AJ194*'Funding Allocation Parameters'!$E$8, 'Funding Allocation Parameters'!$G$8), IF('Funding Allocation Parameters'!$C$8="Complex Library Subsidy", 0, 0)))))</f>
        <v>0</v>
      </c>
      <c r="AN194" s="181">
        <f>IF('Funding Allocation Parameters'!$C$8="Basic Library Subsidy", 0, IF('Funding Allocation Parameters'!$C$8="Grant funding", 0, IF('Funding Allocation Parameters'!$C$8="Other author funding",  MIN(AJ194*'Funding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4" s="181">
        <f>IF('Funding Allocation Parameters'!$C$8="Basic Library Subsidy", MIN(AK194*'Funding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MIN(AK194*VLOOKUP(CONCATENATE($A194, 'Funding Allocation Parameters'!$I$8), 'Library Subsidy Complex'!$C$2:$J$55, 6, FALSE), VLOOKUP(CONCATENATE($A194, 'Funding Allocation Parameters'!$I$8), 'Library Subsidy Complex'!$C$2:$J$55, 8, FALSE)), 0)))))</f>
        <v>0</v>
      </c>
      <c r="AP194" s="181">
        <f>IF('Funding Allocation Parameters'!$C$8="Basic Library Subsidy", 0, IF('Funding Allocation Parameters'!$C$8="Grant funding", 0, IF('Funding Allocation Parameters'!$C$8="Other author funding",  MIN(AK194*'Funding Allocation Parameters'!$E$8, 'Funding Allocation Parameters'!$G$8), IF('Funding Allocation Parameters'!$C$8="Any discretionary funds (grants if available, other if no grants)", MIN(AK194*'Funding Allocation Parameters'!$E$8, 'Funding Allocation Parameters'!$G$8), IF('Funding Allocation Parameters'!$C$8="Complex Library Subsidy", 0, 0)))))</f>
        <v>0</v>
      </c>
      <c r="AQ194" s="177">
        <f t="shared" si="72"/>
        <v>0</v>
      </c>
      <c r="AR194" s="177">
        <f t="shared" si="73"/>
        <v>0</v>
      </c>
      <c r="AS194" s="182">
        <f t="shared" si="74"/>
        <v>1189</v>
      </c>
      <c r="AT194" s="182">
        <f t="shared" si="75"/>
        <v>831.24200000000019</v>
      </c>
      <c r="AU194" s="182">
        <f t="shared" si="76"/>
        <v>0</v>
      </c>
      <c r="AV194" s="182">
        <f t="shared" si="77"/>
        <v>1189</v>
      </c>
      <c r="AW194" s="182">
        <f t="shared" si="78"/>
        <v>831.24200000000019</v>
      </c>
      <c r="AX194" s="183">
        <f t="shared" si="79"/>
        <v>1189</v>
      </c>
      <c r="AY194" s="183">
        <f t="shared" si="80"/>
        <v>831.24200000000019</v>
      </c>
      <c r="AZ194" s="183">
        <f t="shared" si="81"/>
        <v>0</v>
      </c>
      <c r="BA194" s="183">
        <f t="shared" si="82"/>
        <v>0</v>
      </c>
      <c r="BB194" s="183">
        <f t="shared" si="83"/>
        <v>0</v>
      </c>
      <c r="BC194" s="184">
        <f t="shared" si="84"/>
        <v>1189</v>
      </c>
      <c r="BD194" s="184">
        <f t="shared" si="85"/>
        <v>0</v>
      </c>
      <c r="BE194" s="184">
        <f t="shared" si="86"/>
        <v>831.24200000000019</v>
      </c>
      <c r="BF194" s="184">
        <f t="shared" si="87"/>
        <v>0</v>
      </c>
      <c r="BG194" s="102">
        <f t="shared" si="88"/>
        <v>0</v>
      </c>
      <c r="BH194" s="102">
        <f t="shared" si="89"/>
        <v>0</v>
      </c>
      <c r="BI194" s="102">
        <f t="shared" si="90"/>
        <v>0</v>
      </c>
      <c r="BJ194" s="102">
        <f t="shared" si="91"/>
        <v>1</v>
      </c>
      <c r="BK194" s="102">
        <f t="shared" si="92"/>
        <v>0</v>
      </c>
      <c r="BL194" s="102">
        <f t="shared" si="93"/>
        <v>0</v>
      </c>
      <c r="BN194" s="102"/>
    </row>
    <row r="195" spans="1:66" x14ac:dyDescent="0.25">
      <c r="A195" s="102" t="s">
        <v>23</v>
      </c>
      <c r="B195" s="102" t="s">
        <v>15</v>
      </c>
      <c r="C195" s="102" t="s">
        <v>8</v>
      </c>
      <c r="D195" s="102" t="s">
        <v>27</v>
      </c>
      <c r="E195" s="102" t="s">
        <v>466</v>
      </c>
      <c r="F195" s="102" t="s">
        <v>467</v>
      </c>
      <c r="G195" s="102" t="s">
        <v>9</v>
      </c>
      <c r="H195" s="102">
        <v>1</v>
      </c>
      <c r="I195" s="102">
        <v>0</v>
      </c>
      <c r="J195" s="167">
        <f>IFERROR(H195*VLOOKUP(A195, 'Advanced Parameters'!$B$7:$G$20, 6, FALSE)*VLOOKUP(A195, 'Growth Parameters'!$B$6:$H$19, 6, FALSE), 0)</f>
        <v>1</v>
      </c>
      <c r="K195" s="167">
        <f>IFERROR(IF('Advanced Parameters'!$C$5="n",'Raw Data'!I195*VLOOKUP(A195,'Advanced Parameters'!$B$7:$G$20,6,FALSE),J195*VLOOKUP(A195,'Advanced Parameters'!$B$7:$G$20,2,FALSE))*VLOOKUP(A195, 'Growth Parameters'!$B$6:$H$19, 6, FALSE), 0)</f>
        <v>0</v>
      </c>
      <c r="L195" s="167">
        <f t="shared" si="94"/>
        <v>1</v>
      </c>
      <c r="M195" s="168" t="str">
        <f>IFERROR(IF(G195="NA","NA",IF(G195&gt;'APC Parameters'!$K$6+VLOOKUP('Raw Data'!A195, 'APC Parameters'!$H$7:$L$20, 4, FALSE), 'APC Parameters'!$L$6+VLOOKUP('Raw Data'!A195, 'APC Parameters'!$H$7:$L$20, 5, FALSE), G195*('APC Parameters'!$J$6+VLOOKUP('Raw Data'!A195, 'APC Parameters'!$H$7:$L$20, 3, FALSE))+'APC Parameters'!$I$6+VLOOKUP('Raw Data'!A195, 'APC Parameters'!$H$7:$L$20, 2, FALSE))), 0)</f>
        <v>NA</v>
      </c>
      <c r="N195" s="168" t="str">
        <f t="shared" ref="N195:N258" si="95">IFERROR(M195*J195, "NA")</f>
        <v>NA</v>
      </c>
      <c r="O195" s="168">
        <f>IFERROR(IF(M195="NA",VLOOKUP(D195,'Internal Calculations'!$B$10:$C$11,2,FALSE), M195)*VLOOKUP(A195, 'Growth Parameters'!$B$6:$H$19, 7, FALSE), 0)</f>
        <v>2278.6764150234731</v>
      </c>
      <c r="P195" s="177">
        <f t="shared" ref="P195:P258" si="96">O195*J195</f>
        <v>2278.6764150234731</v>
      </c>
      <c r="Q195" s="178">
        <f>IF('Funding Allocation Parameters'!$C$5="Basic Library Subsidy", MIN(O195*('Funding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MIN($O195*(VLOOKUP(CONCATENATE($A195, 'Funding Allocation Parameters'!$I$5), 'Library Subsidy Complex'!$C$2:$J$55, 2, FALSE)), VLOOKUP(CONCATENATE($A195, 'Funding Allocation Parameters'!$I$5), 'Library Subsidy Complex'!$C$2:$J$55, 4, FALSE)), 0)))))</f>
        <v>1189</v>
      </c>
      <c r="R195" s="178">
        <f>IF('Funding Allocation Parameters'!$C$5="Basic Library Subsidy", 0, IF('Funding Allocation Parameters'!$C$5="Grant funding",MIN(O195*('Funding Allocation Parameters'!$E$5), 'Funding Allocation Parameters'!$G$5), IF('Funding Allocation Parameters'!$C$5="Other author funding", 0, IF('Funding Allocation Parameters'!$C$5="Any discretionary funds (grants if available, other if no grants)", MIN(O195*('Funding Allocation Parameters'!$E$5), 'Funding Allocation Parameters'!$G$5), IF('Funding Allocation Parameters'!$C$5="Complex Library Subsidy", 0, 0)))))</f>
        <v>0</v>
      </c>
      <c r="S195" s="178">
        <f>IF('Funding Allocation Parameters'!$C$5="Basic Library Subsidy", 0, IF('Funding Allocation Parameters'!$C$5="Grant funding", 0, IF('Funding Allocation Parameters'!$C$5="Other author funding",  MIN(O195*('Funding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5" s="178">
        <f>IF('Funding Allocation Parameters'!$C$5="Basic Library Subsidy", MIN(O195*('Funding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MIN($O195*(VLOOKUP(CONCATENATE($A195, 'Funding Allocation Parameters'!$I$5), 'Library Subsidy Complex'!$C$2:$J$55, 6, FALSE)), VLOOKUP(CONCATENATE($A195, 'Funding Allocation Parameters'!$I$5), 'Library Subsidy Complex'!$C$2:$J$55, 8, FALSE)), 0)))))</f>
        <v>1189</v>
      </c>
      <c r="U195" s="178">
        <f>IF('Funding Allocation Parameters'!$C$5="Basic Library Subsidy", 0, IF('Funding Allocation Parameters'!$C$5="Grant funding", 0, IF('Funding Allocation Parameters'!$C$5="Other author funding",  MIN(O195*('Funding Allocation Parameters'!$E$5), 'Funding Allocation Parameters'!$G$5), IF('Funding Allocation Parameters'!$C$5="Any discretionary funds (grants if available, other if no grants)", MIN(O195*('Funding Allocation Parameters'!$E$5), 'Funding Allocation Parameters'!$G$5), IF('Funding Allocation Parameters'!$C$5="Complex Library Subsidy", 0, 0)))))</f>
        <v>0</v>
      </c>
      <c r="V195" s="177">
        <f t="shared" ref="V195:V258" si="97">MAX(O195-Q195-R195-S195, 0)</f>
        <v>1089.6764150234731</v>
      </c>
      <c r="W195" s="177">
        <f t="shared" ref="W195:W258" si="98">MAX(O195-T195-U195, 0)</f>
        <v>1089.6764150234731</v>
      </c>
      <c r="X195" s="179">
        <f>IF('Funding Allocation Parameters'!$C$6="Basic Library Subsidy", MIN(V195*'Funding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MIN(V195*VLOOKUP(CONCATENATE($A195, 'Funding Allocation Parameters'!$I$6), 'Library Subsidy Complex'!$C$2:$J$55, 2, FALSE), VLOOKUP(CONCATENATE($A195, 'Funding Allocation Parameters'!$I$6), 'Library Subsidy Complex'!$C$2:$J$55, 4, FALSE)), 0)))))</f>
        <v>0</v>
      </c>
      <c r="Y195" s="179">
        <f>IF('Funding Allocation Parameters'!$C$6="Basic Library Subsidy", 0, IF('Funding Allocation Parameters'!$C$6="Grant funding",MIN(V195*'Funding Allocation Parameters'!$E$6, 'Funding Allocation Parameters'!$G$6), IF('Funding Allocation Parameters'!$C$6="Other author funding", 0, IF('Funding Allocation Parameters'!$C$6="Any discretionary funds (grants if available, other if no grants)", MIN(V195*'Funding Allocation Parameters'!$E$6, 'Funding Allocation Parameters'!$G$6), IF('Funding Allocation Parameters'!$C$6="Complex Library Subsidy", 0, 0)))))</f>
        <v>1089.6764150234731</v>
      </c>
      <c r="Z195" s="179">
        <f>IF('Funding Allocation Parameters'!$C$6="Basic Library Subsidy", 0, IF('Funding Allocation Parameters'!$C$6="Grant funding", 0, IF('Funding Allocation Parameters'!$C$6="Other author funding",  MIN(V195*'Funding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5" s="179">
        <f>IF('Funding Allocation Parameters'!$C$6="Basic Library Subsidy", MIN(W195*'Funding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MIN(W195*VLOOKUP(CONCATENATE($A195, 'Funding Allocation Parameters'!$I$6), 'Library Subsidy Complex'!$C$2:$J$55, 6, FALSE), VLOOKUP(CONCATENATE($A195, 'Funding Allocation Parameters'!$I$6), 'Library Subsidy Complex'!$C$2:$J$55, 8, FALSE)), 0)))))</f>
        <v>0</v>
      </c>
      <c r="AB195" s="179">
        <f>IF('Funding Allocation Parameters'!$C$6="Basic Library Subsidy", 0, IF('Funding Allocation Parameters'!$C$6="Grant funding", 0, IF('Funding Allocation Parameters'!$C$6="Other author funding",  MIN(W195*'Funding Allocation Parameters'!$E$6, 'Funding Allocation Parameters'!$G$6), IF('Funding Allocation Parameters'!$C$6="Any discretionary funds (grants if available, other if no grants)", MIN(W195*'Funding Allocation Parameters'!$E$6, 'Funding Allocation Parameters'!$G$6), IF('Funding Allocation Parameters'!$C$6="Complex Library Subsidy", 0, 0)))))</f>
        <v>1089.6764150234731</v>
      </c>
      <c r="AC195" s="177">
        <f t="shared" ref="AC195:AC258" si="99">MAX(V195-X195-Y195-Z195, 0)</f>
        <v>0</v>
      </c>
      <c r="AD195" s="177">
        <f t="shared" ref="AD195:AD258" si="100">MAX(W195-AA195-AB195, 0)</f>
        <v>0</v>
      </c>
      <c r="AE195" s="180">
        <f>IF('Funding Allocation Parameters'!$C$7="Basic Library Subsidy", MIN(AC195*'Funding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MIN(AC195*VLOOKUP(CONCATENATE($A195, 'Funding Allocation Parameters'!$I$7), 'Library Subsidy Complex'!$C$2:$J$55, 2, FALSE), VLOOKUP(CONCATENATE($A195, 'Funding Allocation Parameters'!$I$7), 'Library Subsidy Complex'!$C$2:$J$55, 4, FALSE)), 0)))))</f>
        <v>0</v>
      </c>
      <c r="AF195" s="180">
        <f>IF('Funding Allocation Parameters'!$C$7="Basic Library Subsidy", 0, IF('Funding Allocation Parameters'!$C$7="Grant funding",MIN(AC195*'Funding Allocation Parameters'!$E$7, 'Funding Allocation Parameters'!$G$7), IF('Funding Allocation Parameters'!$C$7="Other author funding", 0, IF('Funding Allocation Parameters'!$C$7="Any discretionary funds (grants if available, other if no grants)", MIN(AC195*'Funding Allocation Parameters'!$E$7, 'Funding Allocation Parameters'!$G$7), IF('Funding Allocation Parameters'!$C$7="Complex Library Subsidy", 0, 0)))))</f>
        <v>0</v>
      </c>
      <c r="AG195" s="180">
        <f>IF('Funding Allocation Parameters'!$C$7="Basic Library Subsidy", 0, IF('Funding Allocation Parameters'!$C$7="Grant funding", 0, IF('Funding Allocation Parameters'!$C$7="Other author funding",  MIN(AC195*'Funding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5" s="180">
        <f>IF('Funding Allocation Parameters'!$C$7="Basic Library Subsidy", MIN(AD195*'Funding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MIN(AD195*VLOOKUP(CONCATENATE($A195, 'Funding Allocation Parameters'!$I$7), 'Library Subsidy Complex'!$C$2:$J$55, 6, FALSE), VLOOKUP(CONCATENATE($A195, 'Funding Allocation Parameters'!$I$7), 'Library Subsidy Complex'!$C$2:$J$55, 8, FALSE)), 0)))))</f>
        <v>0</v>
      </c>
      <c r="AI195" s="180">
        <f>IF('Funding Allocation Parameters'!$C$7="Basic Library Subsidy", 0, IF('Funding Allocation Parameters'!$C$7="Grant funding", 0, IF('Funding Allocation Parameters'!$C$7="Other author funding",  MIN(AD195*'Funding Allocation Parameters'!$E$7, 'Funding Allocation Parameters'!$G$7), IF('Funding Allocation Parameters'!$C$7="Any discretionary funds (grants if available, other if no grants)", MIN(AD195*'Funding Allocation Parameters'!$E$7, 'Funding Allocation Parameters'!$G$7), IF('Funding Allocation Parameters'!$C$7="Complex Library Subsidy", 0, 0)))))</f>
        <v>0</v>
      </c>
      <c r="AJ195" s="177">
        <f t="shared" ref="AJ195:AJ258" si="101">MAX(AC195-AE195-AF195-AG195, 0)</f>
        <v>0</v>
      </c>
      <c r="AK195" s="177">
        <f t="shared" ref="AK195:AK258" si="102">MAX(AD195-AH195-AI195, 0)</f>
        <v>0</v>
      </c>
      <c r="AL195" s="181">
        <f>IF('Funding Allocation Parameters'!$C$8="Basic Library Subsidy", MIN(AJ195*'Funding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MIN(AJ195*VLOOKUP(CONCATENATE($A195, 'Funding Allocation Parameters'!$I$8), 'Library Subsidy Complex'!$C$2:$J$55, 2, FALSE), VLOOKUP(CONCATENATE($A195, 'Funding Allocation Parameters'!$I$8), 'Library Subsidy Complex'!$C$2:$J$55, 4, FALSE)), 0)))))</f>
        <v>0</v>
      </c>
      <c r="AM195" s="181">
        <f>IF('Funding Allocation Parameters'!$C$8="Basic Library Subsidy", 0, IF('Funding Allocation Parameters'!$C$8="Grant funding",MIN(AJ195*'Funding Allocation Parameters'!$E$8, 'Funding Allocation Parameters'!$G$8), IF('Funding Allocation Parameters'!$C$8="Other author funding", 0, IF('Funding Allocation Parameters'!$C$8="Any discretionary funds (grants if available, other if no grants)", MIN(AJ195*'Funding Allocation Parameters'!$E$8, 'Funding Allocation Parameters'!$G$8), IF('Funding Allocation Parameters'!$C$8="Complex Library Subsidy", 0, 0)))))</f>
        <v>0</v>
      </c>
      <c r="AN195" s="181">
        <f>IF('Funding Allocation Parameters'!$C$8="Basic Library Subsidy", 0, IF('Funding Allocation Parameters'!$C$8="Grant funding", 0, IF('Funding Allocation Parameters'!$C$8="Other author funding",  MIN(AJ195*'Funding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5" s="181">
        <f>IF('Funding Allocation Parameters'!$C$8="Basic Library Subsidy", MIN(AK195*'Funding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MIN(AK195*VLOOKUP(CONCATENATE($A195, 'Funding Allocation Parameters'!$I$8), 'Library Subsidy Complex'!$C$2:$J$55, 6, FALSE), VLOOKUP(CONCATENATE($A195, 'Funding Allocation Parameters'!$I$8), 'Library Subsidy Complex'!$C$2:$J$55, 8, FALSE)), 0)))))</f>
        <v>0</v>
      </c>
      <c r="AP195" s="181">
        <f>IF('Funding Allocation Parameters'!$C$8="Basic Library Subsidy", 0, IF('Funding Allocation Parameters'!$C$8="Grant funding", 0, IF('Funding Allocation Parameters'!$C$8="Other author funding",  MIN(AK195*'Funding Allocation Parameters'!$E$8, 'Funding Allocation Parameters'!$G$8), IF('Funding Allocation Parameters'!$C$8="Any discretionary funds (grants if available, other if no grants)", MIN(AK195*'Funding Allocation Parameters'!$E$8, 'Funding Allocation Parameters'!$G$8), IF('Funding Allocation Parameters'!$C$8="Complex Library Subsidy", 0, 0)))))</f>
        <v>0</v>
      </c>
      <c r="AQ195" s="177">
        <f t="shared" ref="AQ195:AQ258" si="103">MAX(AJ195-AL195-AM195-AN195, 0)</f>
        <v>0</v>
      </c>
      <c r="AR195" s="177">
        <f t="shared" ref="AR195:AR258" si="104">MAX(AK195-AO195-AP195, 0)</f>
        <v>0</v>
      </c>
      <c r="AS195" s="182">
        <f t="shared" ref="AS195:AS258" si="105">SUM(Q195,X195,AE195,AL195)</f>
        <v>1189</v>
      </c>
      <c r="AT195" s="182">
        <f t="shared" ref="AT195:AT258" si="106">SUM(R195,Y195,AF195,AM195)</f>
        <v>1089.6764150234731</v>
      </c>
      <c r="AU195" s="182">
        <f t="shared" ref="AU195:AU258" si="107">SUM(S195,Z195,AG195,AN195)</f>
        <v>0</v>
      </c>
      <c r="AV195" s="182">
        <f t="shared" ref="AV195:AV258" si="108">SUM(T195,AA195,AH195,AO195)</f>
        <v>1189</v>
      </c>
      <c r="AW195" s="182">
        <f t="shared" ref="AW195:AW258" si="109">SUM(U195,AB195,AI195,AP195)</f>
        <v>1089.6764150234731</v>
      </c>
      <c r="AX195" s="183">
        <f t="shared" ref="AX195:AX258" si="110">$K195*AS195</f>
        <v>0</v>
      </c>
      <c r="AY195" s="183">
        <f t="shared" ref="AY195:AY258" si="111">$K195*AT195</f>
        <v>0</v>
      </c>
      <c r="AZ195" s="183">
        <f t="shared" ref="AZ195:AZ258" si="112">$K195*AU195</f>
        <v>0</v>
      </c>
      <c r="BA195" s="183">
        <f t="shared" ref="BA195:BA258" si="113">$L195*AV195</f>
        <v>1189</v>
      </c>
      <c r="BB195" s="183">
        <f t="shared" ref="BB195:BB258" si="114">$L195*AW195</f>
        <v>1089.6764150234731</v>
      </c>
      <c r="BC195" s="184">
        <f t="shared" ref="BC195:BC258" si="115">AX195+BA195</f>
        <v>1189</v>
      </c>
      <c r="BD195" s="184">
        <f t="shared" ref="BD195:BD258" si="116">SUM(BC195,BE195,BF195)-P195</f>
        <v>0</v>
      </c>
      <c r="BE195" s="184">
        <f t="shared" ref="BE195:BE258" si="117">AY195</f>
        <v>0</v>
      </c>
      <c r="BF195" s="184">
        <f t="shared" ref="BF195:BF258" si="118">AZ195+BB195</f>
        <v>1089.6764150234731</v>
      </c>
      <c r="BG195" s="102">
        <f t="shared" ref="BG195:BG258" si="119">K195*IF(AND(AS195&gt;0, AT195=0, AU195=0), 1, 0)+L195*IF(AND(AV195&gt;0, AW195=0), 1, 0)</f>
        <v>0</v>
      </c>
      <c r="BH195" s="102">
        <f t="shared" ref="BH195:BH258" si="120">K195*IF(AND(AS195=0, AT195&gt;0, AU195=0), 1, 0)</f>
        <v>0</v>
      </c>
      <c r="BI195" s="102">
        <f t="shared" ref="BI195:BI258" si="121">K195*IF(AND(AS195=0, AT195=0, AU195&gt;0), 1, 0)+L195*IF(AND(AV195=0, AW195&gt;0), 1, 0)</f>
        <v>0</v>
      </c>
      <c r="BJ195" s="102">
        <f t="shared" ref="BJ195:BJ258" si="122">K195*IF(AND(AS195&gt;0, AT195&gt;0, AU195=0), 1, 0)</f>
        <v>0</v>
      </c>
      <c r="BK195" s="102">
        <f t="shared" ref="BK195:BK258" si="123">K195*IF(AND(AS195&gt;0, AT195=0, AU195&gt;0), 1, 0)+L195*IF(AND(AV195&gt;0, AW195&gt;0), 1, 0)</f>
        <v>1</v>
      </c>
      <c r="BL195" s="102">
        <f t="shared" ref="BL195:BL258" si="124">K195*IF(AND(AS195=0, AT195&gt;0, AU195&gt;0), 1, 0)+L195*IF(AND(AV195=0, AW195&gt;0), 1, 0)</f>
        <v>0</v>
      </c>
      <c r="BN195" s="102"/>
    </row>
    <row r="196" spans="1:66" x14ac:dyDescent="0.25">
      <c r="A196" s="102" t="s">
        <v>18</v>
      </c>
      <c r="B196" s="102" t="s">
        <v>12</v>
      </c>
      <c r="C196" s="102" t="s">
        <v>8</v>
      </c>
      <c r="D196" s="102" t="s">
        <v>27</v>
      </c>
      <c r="E196" s="102" t="s">
        <v>468</v>
      </c>
      <c r="F196" s="102" t="s">
        <v>469</v>
      </c>
      <c r="G196" s="102">
        <v>0.85699999999999998</v>
      </c>
      <c r="H196" s="102">
        <v>1</v>
      </c>
      <c r="I196" s="102">
        <v>1</v>
      </c>
      <c r="J196" s="167">
        <f>IFERROR(H196*VLOOKUP(A196, 'Advanced Parameters'!$B$7:$G$20, 6, FALSE)*VLOOKUP(A196, 'Growth Parameters'!$B$6:$H$19, 6, FALSE), 0)</f>
        <v>1</v>
      </c>
      <c r="K196" s="167">
        <f>IFERROR(IF('Advanced Parameters'!$C$5="n",'Raw Data'!I196*VLOOKUP(A196,'Advanced Parameters'!$B$7:$G$20,6,FALSE),J196*VLOOKUP(A196,'Advanced Parameters'!$B$7:$G$20,2,FALSE))*VLOOKUP(A196, 'Growth Parameters'!$B$6:$H$19, 6, FALSE), 0)</f>
        <v>1</v>
      </c>
      <c r="L196" s="167">
        <f t="shared" si="94"/>
        <v>0</v>
      </c>
      <c r="M196" s="168">
        <f>IFERROR(IF(G196="NA","NA",IF(G196&gt;'APC Parameters'!$K$6+VLOOKUP('Raw Data'!A196, 'APC Parameters'!$H$7:$L$20, 4, FALSE), 'APC Parameters'!$L$6+VLOOKUP('Raw Data'!A196, 'APC Parameters'!$H$7:$L$20, 5, FALSE), G196*('APC Parameters'!$J$6+VLOOKUP('Raw Data'!A196, 'APC Parameters'!$H$7:$L$20, 3, FALSE))+'APC Parameters'!$I$6+VLOOKUP('Raw Data'!A196, 'APC Parameters'!$H$7:$L$20, 2, FALSE))), 0)</f>
        <v>1755.6358</v>
      </c>
      <c r="N196" s="168">
        <f t="shared" si="95"/>
        <v>1755.6358</v>
      </c>
      <c r="O196" s="168">
        <f>IFERROR(IF(M196="NA",VLOOKUP(D196,'Internal Calculations'!$B$10:$C$11,2,FALSE), M196)*VLOOKUP(A196, 'Growth Parameters'!$B$6:$H$19, 7, FALSE), 0)</f>
        <v>1755.6358</v>
      </c>
      <c r="P196" s="177">
        <f t="shared" si="96"/>
        <v>1755.6358</v>
      </c>
      <c r="Q196" s="178">
        <f>IF('Funding Allocation Parameters'!$C$5="Basic Library Subsidy", MIN(O196*('Funding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MIN($O196*(VLOOKUP(CONCATENATE($A196, 'Funding Allocation Parameters'!$I$5), 'Library Subsidy Complex'!$C$2:$J$55, 2, FALSE)), VLOOKUP(CONCATENATE($A196, 'Funding Allocation Parameters'!$I$5), 'Library Subsidy Complex'!$C$2:$J$55, 4, FALSE)), 0)))))</f>
        <v>1189</v>
      </c>
      <c r="R196" s="178">
        <f>IF('Funding Allocation Parameters'!$C$5="Basic Library Subsidy", 0, IF('Funding Allocation Parameters'!$C$5="Grant funding",MIN(O196*('Funding Allocation Parameters'!$E$5), 'Funding Allocation Parameters'!$G$5), IF('Funding Allocation Parameters'!$C$5="Other author funding", 0, IF('Funding Allocation Parameters'!$C$5="Any discretionary funds (grants if available, other if no grants)", MIN(O196*('Funding Allocation Parameters'!$E$5), 'Funding Allocation Parameters'!$G$5), IF('Funding Allocation Parameters'!$C$5="Complex Library Subsidy", 0, 0)))))</f>
        <v>0</v>
      </c>
      <c r="S196" s="178">
        <f>IF('Funding Allocation Parameters'!$C$5="Basic Library Subsidy", 0, IF('Funding Allocation Parameters'!$C$5="Grant funding", 0, IF('Funding Allocation Parameters'!$C$5="Other author funding",  MIN(O196*('Funding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6" s="178">
        <f>IF('Funding Allocation Parameters'!$C$5="Basic Library Subsidy", MIN(O196*('Funding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MIN($O196*(VLOOKUP(CONCATENATE($A196, 'Funding Allocation Parameters'!$I$5), 'Library Subsidy Complex'!$C$2:$J$55, 6, FALSE)), VLOOKUP(CONCATENATE($A196, 'Funding Allocation Parameters'!$I$5), 'Library Subsidy Complex'!$C$2:$J$55, 8, FALSE)), 0)))))</f>
        <v>1189</v>
      </c>
      <c r="U196" s="178">
        <f>IF('Funding Allocation Parameters'!$C$5="Basic Library Subsidy", 0, IF('Funding Allocation Parameters'!$C$5="Grant funding", 0, IF('Funding Allocation Parameters'!$C$5="Other author funding",  MIN(O196*('Funding Allocation Parameters'!$E$5), 'Funding Allocation Parameters'!$G$5), IF('Funding Allocation Parameters'!$C$5="Any discretionary funds (grants if available, other if no grants)", MIN(O196*('Funding Allocation Parameters'!$E$5), 'Funding Allocation Parameters'!$G$5), IF('Funding Allocation Parameters'!$C$5="Complex Library Subsidy", 0, 0)))))</f>
        <v>0</v>
      </c>
      <c r="V196" s="177">
        <f t="shared" si="97"/>
        <v>566.63580000000002</v>
      </c>
      <c r="W196" s="177">
        <f t="shared" si="98"/>
        <v>566.63580000000002</v>
      </c>
      <c r="X196" s="179">
        <f>IF('Funding Allocation Parameters'!$C$6="Basic Library Subsidy", MIN(V196*'Funding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MIN(V196*VLOOKUP(CONCATENATE($A196, 'Funding Allocation Parameters'!$I$6), 'Library Subsidy Complex'!$C$2:$J$55, 2, FALSE), VLOOKUP(CONCATENATE($A196, 'Funding Allocation Parameters'!$I$6), 'Library Subsidy Complex'!$C$2:$J$55, 4, FALSE)), 0)))))</f>
        <v>0</v>
      </c>
      <c r="Y196" s="179">
        <f>IF('Funding Allocation Parameters'!$C$6="Basic Library Subsidy", 0, IF('Funding Allocation Parameters'!$C$6="Grant funding",MIN(V196*'Funding Allocation Parameters'!$E$6, 'Funding Allocation Parameters'!$G$6), IF('Funding Allocation Parameters'!$C$6="Other author funding", 0, IF('Funding Allocation Parameters'!$C$6="Any discretionary funds (grants if available, other if no grants)", MIN(V196*'Funding Allocation Parameters'!$E$6, 'Funding Allocation Parameters'!$G$6), IF('Funding Allocation Parameters'!$C$6="Complex Library Subsidy", 0, 0)))))</f>
        <v>566.63580000000002</v>
      </c>
      <c r="Z196" s="179">
        <f>IF('Funding Allocation Parameters'!$C$6="Basic Library Subsidy", 0, IF('Funding Allocation Parameters'!$C$6="Grant funding", 0, IF('Funding Allocation Parameters'!$C$6="Other author funding",  MIN(V196*'Funding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6" s="179">
        <f>IF('Funding Allocation Parameters'!$C$6="Basic Library Subsidy", MIN(W196*'Funding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MIN(W196*VLOOKUP(CONCATENATE($A196, 'Funding Allocation Parameters'!$I$6), 'Library Subsidy Complex'!$C$2:$J$55, 6, FALSE), VLOOKUP(CONCATENATE($A196, 'Funding Allocation Parameters'!$I$6), 'Library Subsidy Complex'!$C$2:$J$55, 8, FALSE)), 0)))))</f>
        <v>0</v>
      </c>
      <c r="AB196" s="179">
        <f>IF('Funding Allocation Parameters'!$C$6="Basic Library Subsidy", 0, IF('Funding Allocation Parameters'!$C$6="Grant funding", 0, IF('Funding Allocation Parameters'!$C$6="Other author funding",  MIN(W196*'Funding Allocation Parameters'!$E$6, 'Funding Allocation Parameters'!$G$6), IF('Funding Allocation Parameters'!$C$6="Any discretionary funds (grants if available, other if no grants)", MIN(W196*'Funding Allocation Parameters'!$E$6, 'Funding Allocation Parameters'!$G$6), IF('Funding Allocation Parameters'!$C$6="Complex Library Subsidy", 0, 0)))))</f>
        <v>566.63580000000002</v>
      </c>
      <c r="AC196" s="177">
        <f t="shared" si="99"/>
        <v>0</v>
      </c>
      <c r="AD196" s="177">
        <f t="shared" si="100"/>
        <v>0</v>
      </c>
      <c r="AE196" s="180">
        <f>IF('Funding Allocation Parameters'!$C$7="Basic Library Subsidy", MIN(AC196*'Funding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MIN(AC196*VLOOKUP(CONCATENATE($A196, 'Funding Allocation Parameters'!$I$7), 'Library Subsidy Complex'!$C$2:$J$55, 2, FALSE), VLOOKUP(CONCATENATE($A196, 'Funding Allocation Parameters'!$I$7), 'Library Subsidy Complex'!$C$2:$J$55, 4, FALSE)), 0)))))</f>
        <v>0</v>
      </c>
      <c r="AF196" s="180">
        <f>IF('Funding Allocation Parameters'!$C$7="Basic Library Subsidy", 0, IF('Funding Allocation Parameters'!$C$7="Grant funding",MIN(AC196*'Funding Allocation Parameters'!$E$7, 'Funding Allocation Parameters'!$G$7), IF('Funding Allocation Parameters'!$C$7="Other author funding", 0, IF('Funding Allocation Parameters'!$C$7="Any discretionary funds (grants if available, other if no grants)", MIN(AC196*'Funding Allocation Parameters'!$E$7, 'Funding Allocation Parameters'!$G$7), IF('Funding Allocation Parameters'!$C$7="Complex Library Subsidy", 0, 0)))))</f>
        <v>0</v>
      </c>
      <c r="AG196" s="180">
        <f>IF('Funding Allocation Parameters'!$C$7="Basic Library Subsidy", 0, IF('Funding Allocation Parameters'!$C$7="Grant funding", 0, IF('Funding Allocation Parameters'!$C$7="Other author funding",  MIN(AC196*'Funding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6" s="180">
        <f>IF('Funding Allocation Parameters'!$C$7="Basic Library Subsidy", MIN(AD196*'Funding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MIN(AD196*VLOOKUP(CONCATENATE($A196, 'Funding Allocation Parameters'!$I$7), 'Library Subsidy Complex'!$C$2:$J$55, 6, FALSE), VLOOKUP(CONCATENATE($A196, 'Funding Allocation Parameters'!$I$7), 'Library Subsidy Complex'!$C$2:$J$55, 8, FALSE)), 0)))))</f>
        <v>0</v>
      </c>
      <c r="AI196" s="180">
        <f>IF('Funding Allocation Parameters'!$C$7="Basic Library Subsidy", 0, IF('Funding Allocation Parameters'!$C$7="Grant funding", 0, IF('Funding Allocation Parameters'!$C$7="Other author funding",  MIN(AD196*'Funding Allocation Parameters'!$E$7, 'Funding Allocation Parameters'!$G$7), IF('Funding Allocation Parameters'!$C$7="Any discretionary funds (grants if available, other if no grants)", MIN(AD196*'Funding Allocation Parameters'!$E$7, 'Funding Allocation Parameters'!$G$7), IF('Funding Allocation Parameters'!$C$7="Complex Library Subsidy", 0, 0)))))</f>
        <v>0</v>
      </c>
      <c r="AJ196" s="177">
        <f t="shared" si="101"/>
        <v>0</v>
      </c>
      <c r="AK196" s="177">
        <f t="shared" si="102"/>
        <v>0</v>
      </c>
      <c r="AL196" s="181">
        <f>IF('Funding Allocation Parameters'!$C$8="Basic Library Subsidy", MIN(AJ196*'Funding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MIN(AJ196*VLOOKUP(CONCATENATE($A196, 'Funding Allocation Parameters'!$I$8), 'Library Subsidy Complex'!$C$2:$J$55, 2, FALSE), VLOOKUP(CONCATENATE($A196, 'Funding Allocation Parameters'!$I$8), 'Library Subsidy Complex'!$C$2:$J$55, 4, FALSE)), 0)))))</f>
        <v>0</v>
      </c>
      <c r="AM196" s="181">
        <f>IF('Funding Allocation Parameters'!$C$8="Basic Library Subsidy", 0, IF('Funding Allocation Parameters'!$C$8="Grant funding",MIN(AJ196*'Funding Allocation Parameters'!$E$8, 'Funding Allocation Parameters'!$G$8), IF('Funding Allocation Parameters'!$C$8="Other author funding", 0, IF('Funding Allocation Parameters'!$C$8="Any discretionary funds (grants if available, other if no grants)", MIN(AJ196*'Funding Allocation Parameters'!$E$8, 'Funding Allocation Parameters'!$G$8), IF('Funding Allocation Parameters'!$C$8="Complex Library Subsidy", 0, 0)))))</f>
        <v>0</v>
      </c>
      <c r="AN196" s="181">
        <f>IF('Funding Allocation Parameters'!$C$8="Basic Library Subsidy", 0, IF('Funding Allocation Parameters'!$C$8="Grant funding", 0, IF('Funding Allocation Parameters'!$C$8="Other author funding",  MIN(AJ196*'Funding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6" s="181">
        <f>IF('Funding Allocation Parameters'!$C$8="Basic Library Subsidy", MIN(AK196*'Funding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MIN(AK196*VLOOKUP(CONCATENATE($A196, 'Funding Allocation Parameters'!$I$8), 'Library Subsidy Complex'!$C$2:$J$55, 6, FALSE), VLOOKUP(CONCATENATE($A196, 'Funding Allocation Parameters'!$I$8), 'Library Subsidy Complex'!$C$2:$J$55, 8, FALSE)), 0)))))</f>
        <v>0</v>
      </c>
      <c r="AP196" s="181">
        <f>IF('Funding Allocation Parameters'!$C$8="Basic Library Subsidy", 0, IF('Funding Allocation Parameters'!$C$8="Grant funding", 0, IF('Funding Allocation Parameters'!$C$8="Other author funding",  MIN(AK196*'Funding Allocation Parameters'!$E$8, 'Funding Allocation Parameters'!$G$8), IF('Funding Allocation Parameters'!$C$8="Any discretionary funds (grants if available, other if no grants)", MIN(AK196*'Funding Allocation Parameters'!$E$8, 'Funding Allocation Parameters'!$G$8), IF('Funding Allocation Parameters'!$C$8="Complex Library Subsidy", 0, 0)))))</f>
        <v>0</v>
      </c>
      <c r="AQ196" s="177">
        <f t="shared" si="103"/>
        <v>0</v>
      </c>
      <c r="AR196" s="177">
        <f t="shared" si="104"/>
        <v>0</v>
      </c>
      <c r="AS196" s="182">
        <f t="shared" si="105"/>
        <v>1189</v>
      </c>
      <c r="AT196" s="182">
        <f t="shared" si="106"/>
        <v>566.63580000000002</v>
      </c>
      <c r="AU196" s="182">
        <f t="shared" si="107"/>
        <v>0</v>
      </c>
      <c r="AV196" s="182">
        <f t="shared" si="108"/>
        <v>1189</v>
      </c>
      <c r="AW196" s="182">
        <f t="shared" si="109"/>
        <v>566.63580000000002</v>
      </c>
      <c r="AX196" s="183">
        <f t="shared" si="110"/>
        <v>1189</v>
      </c>
      <c r="AY196" s="183">
        <f t="shared" si="111"/>
        <v>566.63580000000002</v>
      </c>
      <c r="AZ196" s="183">
        <f t="shared" si="112"/>
        <v>0</v>
      </c>
      <c r="BA196" s="183">
        <f t="shared" si="113"/>
        <v>0</v>
      </c>
      <c r="BB196" s="183">
        <f t="shared" si="114"/>
        <v>0</v>
      </c>
      <c r="BC196" s="184">
        <f t="shared" si="115"/>
        <v>1189</v>
      </c>
      <c r="BD196" s="184">
        <f t="shared" si="116"/>
        <v>0</v>
      </c>
      <c r="BE196" s="184">
        <f t="shared" si="117"/>
        <v>566.63580000000002</v>
      </c>
      <c r="BF196" s="184">
        <f t="shared" si="118"/>
        <v>0</v>
      </c>
      <c r="BG196" s="102">
        <f t="shared" si="119"/>
        <v>0</v>
      </c>
      <c r="BH196" s="102">
        <f t="shared" si="120"/>
        <v>0</v>
      </c>
      <c r="BI196" s="102">
        <f t="shared" si="121"/>
        <v>0</v>
      </c>
      <c r="BJ196" s="102">
        <f t="shared" si="122"/>
        <v>1</v>
      </c>
      <c r="BK196" s="102">
        <f t="shared" si="123"/>
        <v>0</v>
      </c>
      <c r="BL196" s="102">
        <f t="shared" si="124"/>
        <v>0</v>
      </c>
      <c r="BN196" s="102"/>
    </row>
    <row r="197" spans="1:66" x14ac:dyDescent="0.25">
      <c r="A197" s="102" t="s">
        <v>13</v>
      </c>
      <c r="B197" s="102" t="s">
        <v>8</v>
      </c>
      <c r="C197" s="102" t="s">
        <v>8</v>
      </c>
      <c r="D197" s="102" t="s">
        <v>27</v>
      </c>
      <c r="E197" s="102" t="s">
        <v>470</v>
      </c>
      <c r="F197" s="102" t="s">
        <v>471</v>
      </c>
      <c r="G197" s="102">
        <v>1.048</v>
      </c>
      <c r="H197" s="102">
        <v>1</v>
      </c>
      <c r="I197" s="102">
        <v>1</v>
      </c>
      <c r="J197" s="167">
        <f>IFERROR(H197*VLOOKUP(A197, 'Advanced Parameters'!$B$7:$G$20, 6, FALSE)*VLOOKUP(A197, 'Growth Parameters'!$B$6:$H$19, 6, FALSE), 0)</f>
        <v>1</v>
      </c>
      <c r="K197" s="167">
        <f>IFERROR(IF('Advanced Parameters'!$C$5="n",'Raw Data'!I197*VLOOKUP(A197,'Advanced Parameters'!$B$7:$G$20,6,FALSE),J197*VLOOKUP(A197,'Advanced Parameters'!$B$7:$G$20,2,FALSE))*VLOOKUP(A197, 'Growth Parameters'!$B$6:$H$19, 6, FALSE), 0)</f>
        <v>1</v>
      </c>
      <c r="L197" s="167">
        <f t="shared" si="94"/>
        <v>0</v>
      </c>
      <c r="M197" s="168">
        <f>IFERROR(IF(G197="NA","NA",IF(G197&gt;'APC Parameters'!$K$6+VLOOKUP('Raw Data'!A197, 'APC Parameters'!$H$7:$L$20, 4, FALSE), 'APC Parameters'!$L$6+VLOOKUP('Raw Data'!A197, 'APC Parameters'!$H$7:$L$20, 5, FALSE), G197*('APC Parameters'!$J$6+VLOOKUP('Raw Data'!A197, 'APC Parameters'!$H$7:$L$20, 3, FALSE))+'APC Parameters'!$I$6+VLOOKUP('Raw Data'!A197, 'APC Parameters'!$H$7:$L$20, 2, FALSE))), 0)</f>
        <v>1891.1312</v>
      </c>
      <c r="N197" s="168">
        <f t="shared" si="95"/>
        <v>1891.1312</v>
      </c>
      <c r="O197" s="168">
        <f>IFERROR(IF(M197="NA",VLOOKUP(D197,'Internal Calculations'!$B$10:$C$11,2,FALSE), M197)*VLOOKUP(A197, 'Growth Parameters'!$B$6:$H$19, 7, FALSE), 0)</f>
        <v>1891.1312</v>
      </c>
      <c r="P197" s="177">
        <f t="shared" si="96"/>
        <v>1891.1312</v>
      </c>
      <c r="Q197" s="178">
        <f>IF('Funding Allocation Parameters'!$C$5="Basic Library Subsidy", MIN(O197*('Funding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MIN($O197*(VLOOKUP(CONCATENATE($A197, 'Funding Allocation Parameters'!$I$5), 'Library Subsidy Complex'!$C$2:$J$55, 2, FALSE)), VLOOKUP(CONCATENATE($A197, 'Funding Allocation Parameters'!$I$5), 'Library Subsidy Complex'!$C$2:$J$55, 4, FALSE)), 0)))))</f>
        <v>1189</v>
      </c>
      <c r="R197" s="178">
        <f>IF('Funding Allocation Parameters'!$C$5="Basic Library Subsidy", 0, IF('Funding Allocation Parameters'!$C$5="Grant funding",MIN(O197*('Funding Allocation Parameters'!$E$5), 'Funding Allocation Parameters'!$G$5), IF('Funding Allocation Parameters'!$C$5="Other author funding", 0, IF('Funding Allocation Parameters'!$C$5="Any discretionary funds (grants if available, other if no grants)", MIN(O197*('Funding Allocation Parameters'!$E$5), 'Funding Allocation Parameters'!$G$5), IF('Funding Allocation Parameters'!$C$5="Complex Library Subsidy", 0, 0)))))</f>
        <v>0</v>
      </c>
      <c r="S197" s="178">
        <f>IF('Funding Allocation Parameters'!$C$5="Basic Library Subsidy", 0, IF('Funding Allocation Parameters'!$C$5="Grant funding", 0, IF('Funding Allocation Parameters'!$C$5="Other author funding",  MIN(O197*('Funding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7" s="178">
        <f>IF('Funding Allocation Parameters'!$C$5="Basic Library Subsidy", MIN(O197*('Funding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MIN($O197*(VLOOKUP(CONCATENATE($A197, 'Funding Allocation Parameters'!$I$5), 'Library Subsidy Complex'!$C$2:$J$55, 6, FALSE)), VLOOKUP(CONCATENATE($A197, 'Funding Allocation Parameters'!$I$5), 'Library Subsidy Complex'!$C$2:$J$55, 8, FALSE)), 0)))))</f>
        <v>1189</v>
      </c>
      <c r="U197" s="178">
        <f>IF('Funding Allocation Parameters'!$C$5="Basic Library Subsidy", 0, IF('Funding Allocation Parameters'!$C$5="Grant funding", 0, IF('Funding Allocation Parameters'!$C$5="Other author funding",  MIN(O197*('Funding Allocation Parameters'!$E$5), 'Funding Allocation Parameters'!$G$5), IF('Funding Allocation Parameters'!$C$5="Any discretionary funds (grants if available, other if no grants)", MIN(O197*('Funding Allocation Parameters'!$E$5), 'Funding Allocation Parameters'!$G$5), IF('Funding Allocation Parameters'!$C$5="Complex Library Subsidy", 0, 0)))))</f>
        <v>0</v>
      </c>
      <c r="V197" s="177">
        <f t="shared" si="97"/>
        <v>702.13120000000004</v>
      </c>
      <c r="W197" s="177">
        <f t="shared" si="98"/>
        <v>702.13120000000004</v>
      </c>
      <c r="X197" s="179">
        <f>IF('Funding Allocation Parameters'!$C$6="Basic Library Subsidy", MIN(V197*'Funding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MIN(V197*VLOOKUP(CONCATENATE($A197, 'Funding Allocation Parameters'!$I$6), 'Library Subsidy Complex'!$C$2:$J$55, 2, FALSE), VLOOKUP(CONCATENATE($A197, 'Funding Allocation Parameters'!$I$6), 'Library Subsidy Complex'!$C$2:$J$55, 4, FALSE)), 0)))))</f>
        <v>0</v>
      </c>
      <c r="Y197" s="179">
        <f>IF('Funding Allocation Parameters'!$C$6="Basic Library Subsidy", 0, IF('Funding Allocation Parameters'!$C$6="Grant funding",MIN(V197*'Funding Allocation Parameters'!$E$6, 'Funding Allocation Parameters'!$G$6), IF('Funding Allocation Parameters'!$C$6="Other author funding", 0, IF('Funding Allocation Parameters'!$C$6="Any discretionary funds (grants if available, other if no grants)", MIN(V197*'Funding Allocation Parameters'!$E$6, 'Funding Allocation Parameters'!$G$6), IF('Funding Allocation Parameters'!$C$6="Complex Library Subsidy", 0, 0)))))</f>
        <v>702.13120000000004</v>
      </c>
      <c r="Z197" s="179">
        <f>IF('Funding Allocation Parameters'!$C$6="Basic Library Subsidy", 0, IF('Funding Allocation Parameters'!$C$6="Grant funding", 0, IF('Funding Allocation Parameters'!$C$6="Other author funding",  MIN(V197*'Funding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7" s="179">
        <f>IF('Funding Allocation Parameters'!$C$6="Basic Library Subsidy", MIN(W197*'Funding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MIN(W197*VLOOKUP(CONCATENATE($A197, 'Funding Allocation Parameters'!$I$6), 'Library Subsidy Complex'!$C$2:$J$55, 6, FALSE), VLOOKUP(CONCATENATE($A197, 'Funding Allocation Parameters'!$I$6), 'Library Subsidy Complex'!$C$2:$J$55, 8, FALSE)), 0)))))</f>
        <v>0</v>
      </c>
      <c r="AB197" s="179">
        <f>IF('Funding Allocation Parameters'!$C$6="Basic Library Subsidy", 0, IF('Funding Allocation Parameters'!$C$6="Grant funding", 0, IF('Funding Allocation Parameters'!$C$6="Other author funding",  MIN(W197*'Funding Allocation Parameters'!$E$6, 'Funding Allocation Parameters'!$G$6), IF('Funding Allocation Parameters'!$C$6="Any discretionary funds (grants if available, other if no grants)", MIN(W197*'Funding Allocation Parameters'!$E$6, 'Funding Allocation Parameters'!$G$6), IF('Funding Allocation Parameters'!$C$6="Complex Library Subsidy", 0, 0)))))</f>
        <v>702.13120000000004</v>
      </c>
      <c r="AC197" s="177">
        <f t="shared" si="99"/>
        <v>0</v>
      </c>
      <c r="AD197" s="177">
        <f t="shared" si="100"/>
        <v>0</v>
      </c>
      <c r="AE197" s="180">
        <f>IF('Funding Allocation Parameters'!$C$7="Basic Library Subsidy", MIN(AC197*'Funding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MIN(AC197*VLOOKUP(CONCATENATE($A197, 'Funding Allocation Parameters'!$I$7), 'Library Subsidy Complex'!$C$2:$J$55, 2, FALSE), VLOOKUP(CONCATENATE($A197, 'Funding Allocation Parameters'!$I$7), 'Library Subsidy Complex'!$C$2:$J$55, 4, FALSE)), 0)))))</f>
        <v>0</v>
      </c>
      <c r="AF197" s="180">
        <f>IF('Funding Allocation Parameters'!$C$7="Basic Library Subsidy", 0, IF('Funding Allocation Parameters'!$C$7="Grant funding",MIN(AC197*'Funding Allocation Parameters'!$E$7, 'Funding Allocation Parameters'!$G$7), IF('Funding Allocation Parameters'!$C$7="Other author funding", 0, IF('Funding Allocation Parameters'!$C$7="Any discretionary funds (grants if available, other if no grants)", MIN(AC197*'Funding Allocation Parameters'!$E$7, 'Funding Allocation Parameters'!$G$7), IF('Funding Allocation Parameters'!$C$7="Complex Library Subsidy", 0, 0)))))</f>
        <v>0</v>
      </c>
      <c r="AG197" s="180">
        <f>IF('Funding Allocation Parameters'!$C$7="Basic Library Subsidy", 0, IF('Funding Allocation Parameters'!$C$7="Grant funding", 0, IF('Funding Allocation Parameters'!$C$7="Other author funding",  MIN(AC197*'Funding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7" s="180">
        <f>IF('Funding Allocation Parameters'!$C$7="Basic Library Subsidy", MIN(AD197*'Funding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MIN(AD197*VLOOKUP(CONCATENATE($A197, 'Funding Allocation Parameters'!$I$7), 'Library Subsidy Complex'!$C$2:$J$55, 6, FALSE), VLOOKUP(CONCATENATE($A197, 'Funding Allocation Parameters'!$I$7), 'Library Subsidy Complex'!$C$2:$J$55, 8, FALSE)), 0)))))</f>
        <v>0</v>
      </c>
      <c r="AI197" s="180">
        <f>IF('Funding Allocation Parameters'!$C$7="Basic Library Subsidy", 0, IF('Funding Allocation Parameters'!$C$7="Grant funding", 0, IF('Funding Allocation Parameters'!$C$7="Other author funding",  MIN(AD197*'Funding Allocation Parameters'!$E$7, 'Funding Allocation Parameters'!$G$7), IF('Funding Allocation Parameters'!$C$7="Any discretionary funds (grants if available, other if no grants)", MIN(AD197*'Funding Allocation Parameters'!$E$7, 'Funding Allocation Parameters'!$G$7), IF('Funding Allocation Parameters'!$C$7="Complex Library Subsidy", 0, 0)))))</f>
        <v>0</v>
      </c>
      <c r="AJ197" s="177">
        <f t="shared" si="101"/>
        <v>0</v>
      </c>
      <c r="AK197" s="177">
        <f t="shared" si="102"/>
        <v>0</v>
      </c>
      <c r="AL197" s="181">
        <f>IF('Funding Allocation Parameters'!$C$8="Basic Library Subsidy", MIN(AJ197*'Funding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MIN(AJ197*VLOOKUP(CONCATENATE($A197, 'Funding Allocation Parameters'!$I$8), 'Library Subsidy Complex'!$C$2:$J$55, 2, FALSE), VLOOKUP(CONCATENATE($A197, 'Funding Allocation Parameters'!$I$8), 'Library Subsidy Complex'!$C$2:$J$55, 4, FALSE)), 0)))))</f>
        <v>0</v>
      </c>
      <c r="AM197" s="181">
        <f>IF('Funding Allocation Parameters'!$C$8="Basic Library Subsidy", 0, IF('Funding Allocation Parameters'!$C$8="Grant funding",MIN(AJ197*'Funding Allocation Parameters'!$E$8, 'Funding Allocation Parameters'!$G$8), IF('Funding Allocation Parameters'!$C$8="Other author funding", 0, IF('Funding Allocation Parameters'!$C$8="Any discretionary funds (grants if available, other if no grants)", MIN(AJ197*'Funding Allocation Parameters'!$E$8, 'Funding Allocation Parameters'!$G$8), IF('Funding Allocation Parameters'!$C$8="Complex Library Subsidy", 0, 0)))))</f>
        <v>0</v>
      </c>
      <c r="AN197" s="181">
        <f>IF('Funding Allocation Parameters'!$C$8="Basic Library Subsidy", 0, IF('Funding Allocation Parameters'!$C$8="Grant funding", 0, IF('Funding Allocation Parameters'!$C$8="Other author funding",  MIN(AJ197*'Funding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7" s="181">
        <f>IF('Funding Allocation Parameters'!$C$8="Basic Library Subsidy", MIN(AK197*'Funding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MIN(AK197*VLOOKUP(CONCATENATE($A197, 'Funding Allocation Parameters'!$I$8), 'Library Subsidy Complex'!$C$2:$J$55, 6, FALSE), VLOOKUP(CONCATENATE($A197, 'Funding Allocation Parameters'!$I$8), 'Library Subsidy Complex'!$C$2:$J$55, 8, FALSE)), 0)))))</f>
        <v>0</v>
      </c>
      <c r="AP197" s="181">
        <f>IF('Funding Allocation Parameters'!$C$8="Basic Library Subsidy", 0, IF('Funding Allocation Parameters'!$C$8="Grant funding", 0, IF('Funding Allocation Parameters'!$C$8="Other author funding",  MIN(AK197*'Funding Allocation Parameters'!$E$8, 'Funding Allocation Parameters'!$G$8), IF('Funding Allocation Parameters'!$C$8="Any discretionary funds (grants if available, other if no grants)", MIN(AK197*'Funding Allocation Parameters'!$E$8, 'Funding Allocation Parameters'!$G$8), IF('Funding Allocation Parameters'!$C$8="Complex Library Subsidy", 0, 0)))))</f>
        <v>0</v>
      </c>
      <c r="AQ197" s="177">
        <f t="shared" si="103"/>
        <v>0</v>
      </c>
      <c r="AR197" s="177">
        <f t="shared" si="104"/>
        <v>0</v>
      </c>
      <c r="AS197" s="182">
        <f t="shared" si="105"/>
        <v>1189</v>
      </c>
      <c r="AT197" s="182">
        <f t="shared" si="106"/>
        <v>702.13120000000004</v>
      </c>
      <c r="AU197" s="182">
        <f t="shared" si="107"/>
        <v>0</v>
      </c>
      <c r="AV197" s="182">
        <f t="shared" si="108"/>
        <v>1189</v>
      </c>
      <c r="AW197" s="182">
        <f t="shared" si="109"/>
        <v>702.13120000000004</v>
      </c>
      <c r="AX197" s="183">
        <f t="shared" si="110"/>
        <v>1189</v>
      </c>
      <c r="AY197" s="183">
        <f t="shared" si="111"/>
        <v>702.13120000000004</v>
      </c>
      <c r="AZ197" s="183">
        <f t="shared" si="112"/>
        <v>0</v>
      </c>
      <c r="BA197" s="183">
        <f t="shared" si="113"/>
        <v>0</v>
      </c>
      <c r="BB197" s="183">
        <f t="shared" si="114"/>
        <v>0</v>
      </c>
      <c r="BC197" s="184">
        <f t="shared" si="115"/>
        <v>1189</v>
      </c>
      <c r="BD197" s="184">
        <f t="shared" si="116"/>
        <v>0</v>
      </c>
      <c r="BE197" s="184">
        <f t="shared" si="117"/>
        <v>702.13120000000004</v>
      </c>
      <c r="BF197" s="184">
        <f t="shared" si="118"/>
        <v>0</v>
      </c>
      <c r="BG197" s="102">
        <f t="shared" si="119"/>
        <v>0</v>
      </c>
      <c r="BH197" s="102">
        <f t="shared" si="120"/>
        <v>0</v>
      </c>
      <c r="BI197" s="102">
        <f t="shared" si="121"/>
        <v>0</v>
      </c>
      <c r="BJ197" s="102">
        <f t="shared" si="122"/>
        <v>1</v>
      </c>
      <c r="BK197" s="102">
        <f t="shared" si="123"/>
        <v>0</v>
      </c>
      <c r="BL197" s="102">
        <f t="shared" si="124"/>
        <v>0</v>
      </c>
      <c r="BN197" s="102"/>
    </row>
    <row r="198" spans="1:66" x14ac:dyDescent="0.25">
      <c r="A198" s="102" t="s">
        <v>16</v>
      </c>
      <c r="B198" s="102" t="s">
        <v>8</v>
      </c>
      <c r="C198" s="102" t="s">
        <v>8</v>
      </c>
      <c r="D198" s="102" t="s">
        <v>27</v>
      </c>
      <c r="E198" s="102" t="s">
        <v>473</v>
      </c>
      <c r="F198" s="102" t="s">
        <v>474</v>
      </c>
      <c r="G198" s="102">
        <v>1.7210000000000001</v>
      </c>
      <c r="H198" s="102">
        <v>1</v>
      </c>
      <c r="I198" s="102">
        <v>1</v>
      </c>
      <c r="J198" s="167">
        <f>IFERROR(H198*VLOOKUP(A198, 'Advanced Parameters'!$B$7:$G$20, 6, FALSE)*VLOOKUP(A198, 'Growth Parameters'!$B$6:$H$19, 6, FALSE), 0)</f>
        <v>1</v>
      </c>
      <c r="K198" s="167">
        <f>IFERROR(IF('Advanced Parameters'!$C$5="n",'Raw Data'!I198*VLOOKUP(A198,'Advanced Parameters'!$B$7:$G$20,6,FALSE),J198*VLOOKUP(A198,'Advanced Parameters'!$B$7:$G$20,2,FALSE))*VLOOKUP(A198, 'Growth Parameters'!$B$6:$H$19, 6, FALSE), 0)</f>
        <v>1</v>
      </c>
      <c r="L198" s="167">
        <f t="shared" si="94"/>
        <v>0</v>
      </c>
      <c r="M198" s="168">
        <f>IFERROR(IF(G198="NA","NA",IF(G198&gt;'APC Parameters'!$K$6+VLOOKUP('Raw Data'!A198, 'APC Parameters'!$H$7:$L$20, 4, FALSE), 'APC Parameters'!$L$6+VLOOKUP('Raw Data'!A198, 'APC Parameters'!$H$7:$L$20, 5, FALSE), G198*('APC Parameters'!$J$6+VLOOKUP('Raw Data'!A198, 'APC Parameters'!$H$7:$L$20, 3, FALSE))+'APC Parameters'!$I$6+VLOOKUP('Raw Data'!A198, 'APC Parameters'!$H$7:$L$20, 2, FALSE))), 0)</f>
        <v>2368.5574000000001</v>
      </c>
      <c r="N198" s="168">
        <f t="shared" si="95"/>
        <v>2368.5574000000001</v>
      </c>
      <c r="O198" s="168">
        <f>IFERROR(IF(M198="NA",VLOOKUP(D198,'Internal Calculations'!$B$10:$C$11,2,FALSE), M198)*VLOOKUP(A198, 'Growth Parameters'!$B$6:$H$19, 7, FALSE), 0)</f>
        <v>2368.5574000000001</v>
      </c>
      <c r="P198" s="177">
        <f t="shared" si="96"/>
        <v>2368.5574000000001</v>
      </c>
      <c r="Q198" s="178">
        <f>IF('Funding Allocation Parameters'!$C$5="Basic Library Subsidy", MIN(O198*('Funding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MIN($O198*(VLOOKUP(CONCATENATE($A198, 'Funding Allocation Parameters'!$I$5), 'Library Subsidy Complex'!$C$2:$J$55, 2, FALSE)), VLOOKUP(CONCATENATE($A198, 'Funding Allocation Parameters'!$I$5), 'Library Subsidy Complex'!$C$2:$J$55, 4, FALSE)), 0)))))</f>
        <v>1189</v>
      </c>
      <c r="R198" s="178">
        <f>IF('Funding Allocation Parameters'!$C$5="Basic Library Subsidy", 0, IF('Funding Allocation Parameters'!$C$5="Grant funding",MIN(O198*('Funding Allocation Parameters'!$E$5), 'Funding Allocation Parameters'!$G$5), IF('Funding Allocation Parameters'!$C$5="Other author funding", 0, IF('Funding Allocation Parameters'!$C$5="Any discretionary funds (grants if available, other if no grants)", MIN(O198*('Funding Allocation Parameters'!$E$5), 'Funding Allocation Parameters'!$G$5), IF('Funding Allocation Parameters'!$C$5="Complex Library Subsidy", 0, 0)))))</f>
        <v>0</v>
      </c>
      <c r="S198" s="178">
        <f>IF('Funding Allocation Parameters'!$C$5="Basic Library Subsidy", 0, IF('Funding Allocation Parameters'!$C$5="Grant funding", 0, IF('Funding Allocation Parameters'!$C$5="Other author funding",  MIN(O198*('Funding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8" s="178">
        <f>IF('Funding Allocation Parameters'!$C$5="Basic Library Subsidy", MIN(O198*('Funding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MIN($O198*(VLOOKUP(CONCATENATE($A198, 'Funding Allocation Parameters'!$I$5), 'Library Subsidy Complex'!$C$2:$J$55, 6, FALSE)), VLOOKUP(CONCATENATE($A198, 'Funding Allocation Parameters'!$I$5), 'Library Subsidy Complex'!$C$2:$J$55, 8, FALSE)), 0)))))</f>
        <v>1189</v>
      </c>
      <c r="U198" s="178">
        <f>IF('Funding Allocation Parameters'!$C$5="Basic Library Subsidy", 0, IF('Funding Allocation Parameters'!$C$5="Grant funding", 0, IF('Funding Allocation Parameters'!$C$5="Other author funding",  MIN(O198*('Funding Allocation Parameters'!$E$5), 'Funding Allocation Parameters'!$G$5), IF('Funding Allocation Parameters'!$C$5="Any discretionary funds (grants if available, other if no grants)", MIN(O198*('Funding Allocation Parameters'!$E$5), 'Funding Allocation Parameters'!$G$5), IF('Funding Allocation Parameters'!$C$5="Complex Library Subsidy", 0, 0)))))</f>
        <v>0</v>
      </c>
      <c r="V198" s="177">
        <f t="shared" si="97"/>
        <v>1179.5574000000001</v>
      </c>
      <c r="W198" s="177">
        <f t="shared" si="98"/>
        <v>1179.5574000000001</v>
      </c>
      <c r="X198" s="179">
        <f>IF('Funding Allocation Parameters'!$C$6="Basic Library Subsidy", MIN(V198*'Funding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MIN(V198*VLOOKUP(CONCATENATE($A198, 'Funding Allocation Parameters'!$I$6), 'Library Subsidy Complex'!$C$2:$J$55, 2, FALSE), VLOOKUP(CONCATENATE($A198, 'Funding Allocation Parameters'!$I$6), 'Library Subsidy Complex'!$C$2:$J$55, 4, FALSE)), 0)))))</f>
        <v>0</v>
      </c>
      <c r="Y198" s="179">
        <f>IF('Funding Allocation Parameters'!$C$6="Basic Library Subsidy", 0, IF('Funding Allocation Parameters'!$C$6="Grant funding",MIN(V198*'Funding Allocation Parameters'!$E$6, 'Funding Allocation Parameters'!$G$6), IF('Funding Allocation Parameters'!$C$6="Other author funding", 0, IF('Funding Allocation Parameters'!$C$6="Any discretionary funds (grants if available, other if no grants)", MIN(V198*'Funding Allocation Parameters'!$E$6, 'Funding Allocation Parameters'!$G$6), IF('Funding Allocation Parameters'!$C$6="Complex Library Subsidy", 0, 0)))))</f>
        <v>1179.5574000000001</v>
      </c>
      <c r="Z198" s="179">
        <f>IF('Funding Allocation Parameters'!$C$6="Basic Library Subsidy", 0, IF('Funding Allocation Parameters'!$C$6="Grant funding", 0, IF('Funding Allocation Parameters'!$C$6="Other author funding",  MIN(V198*'Funding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8" s="179">
        <f>IF('Funding Allocation Parameters'!$C$6="Basic Library Subsidy", MIN(W198*'Funding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MIN(W198*VLOOKUP(CONCATENATE($A198, 'Funding Allocation Parameters'!$I$6), 'Library Subsidy Complex'!$C$2:$J$55, 6, FALSE), VLOOKUP(CONCATENATE($A198, 'Funding Allocation Parameters'!$I$6), 'Library Subsidy Complex'!$C$2:$J$55, 8, FALSE)), 0)))))</f>
        <v>0</v>
      </c>
      <c r="AB198" s="179">
        <f>IF('Funding Allocation Parameters'!$C$6="Basic Library Subsidy", 0, IF('Funding Allocation Parameters'!$C$6="Grant funding", 0, IF('Funding Allocation Parameters'!$C$6="Other author funding",  MIN(W198*'Funding Allocation Parameters'!$E$6, 'Funding Allocation Parameters'!$G$6), IF('Funding Allocation Parameters'!$C$6="Any discretionary funds (grants if available, other if no grants)", MIN(W198*'Funding Allocation Parameters'!$E$6, 'Funding Allocation Parameters'!$G$6), IF('Funding Allocation Parameters'!$C$6="Complex Library Subsidy", 0, 0)))))</f>
        <v>1179.5574000000001</v>
      </c>
      <c r="AC198" s="177">
        <f t="shared" si="99"/>
        <v>0</v>
      </c>
      <c r="AD198" s="177">
        <f t="shared" si="100"/>
        <v>0</v>
      </c>
      <c r="AE198" s="180">
        <f>IF('Funding Allocation Parameters'!$C$7="Basic Library Subsidy", MIN(AC198*'Funding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MIN(AC198*VLOOKUP(CONCATENATE($A198, 'Funding Allocation Parameters'!$I$7), 'Library Subsidy Complex'!$C$2:$J$55, 2, FALSE), VLOOKUP(CONCATENATE($A198, 'Funding Allocation Parameters'!$I$7), 'Library Subsidy Complex'!$C$2:$J$55, 4, FALSE)), 0)))))</f>
        <v>0</v>
      </c>
      <c r="AF198" s="180">
        <f>IF('Funding Allocation Parameters'!$C$7="Basic Library Subsidy", 0, IF('Funding Allocation Parameters'!$C$7="Grant funding",MIN(AC198*'Funding Allocation Parameters'!$E$7, 'Funding Allocation Parameters'!$G$7), IF('Funding Allocation Parameters'!$C$7="Other author funding", 0, IF('Funding Allocation Parameters'!$C$7="Any discretionary funds (grants if available, other if no grants)", MIN(AC198*'Funding Allocation Parameters'!$E$7, 'Funding Allocation Parameters'!$G$7), IF('Funding Allocation Parameters'!$C$7="Complex Library Subsidy", 0, 0)))))</f>
        <v>0</v>
      </c>
      <c r="AG198" s="180">
        <f>IF('Funding Allocation Parameters'!$C$7="Basic Library Subsidy", 0, IF('Funding Allocation Parameters'!$C$7="Grant funding", 0, IF('Funding Allocation Parameters'!$C$7="Other author funding",  MIN(AC198*'Funding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8" s="180">
        <f>IF('Funding Allocation Parameters'!$C$7="Basic Library Subsidy", MIN(AD198*'Funding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MIN(AD198*VLOOKUP(CONCATENATE($A198, 'Funding Allocation Parameters'!$I$7), 'Library Subsidy Complex'!$C$2:$J$55, 6, FALSE), VLOOKUP(CONCATENATE($A198, 'Funding Allocation Parameters'!$I$7), 'Library Subsidy Complex'!$C$2:$J$55, 8, FALSE)), 0)))))</f>
        <v>0</v>
      </c>
      <c r="AI198" s="180">
        <f>IF('Funding Allocation Parameters'!$C$7="Basic Library Subsidy", 0, IF('Funding Allocation Parameters'!$C$7="Grant funding", 0, IF('Funding Allocation Parameters'!$C$7="Other author funding",  MIN(AD198*'Funding Allocation Parameters'!$E$7, 'Funding Allocation Parameters'!$G$7), IF('Funding Allocation Parameters'!$C$7="Any discretionary funds (grants if available, other if no grants)", MIN(AD198*'Funding Allocation Parameters'!$E$7, 'Funding Allocation Parameters'!$G$7), IF('Funding Allocation Parameters'!$C$7="Complex Library Subsidy", 0, 0)))))</f>
        <v>0</v>
      </c>
      <c r="AJ198" s="177">
        <f t="shared" si="101"/>
        <v>0</v>
      </c>
      <c r="AK198" s="177">
        <f t="shared" si="102"/>
        <v>0</v>
      </c>
      <c r="AL198" s="181">
        <f>IF('Funding Allocation Parameters'!$C$8="Basic Library Subsidy", MIN(AJ198*'Funding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MIN(AJ198*VLOOKUP(CONCATENATE($A198, 'Funding Allocation Parameters'!$I$8), 'Library Subsidy Complex'!$C$2:$J$55, 2, FALSE), VLOOKUP(CONCATENATE($A198, 'Funding Allocation Parameters'!$I$8), 'Library Subsidy Complex'!$C$2:$J$55, 4, FALSE)), 0)))))</f>
        <v>0</v>
      </c>
      <c r="AM198" s="181">
        <f>IF('Funding Allocation Parameters'!$C$8="Basic Library Subsidy", 0, IF('Funding Allocation Parameters'!$C$8="Grant funding",MIN(AJ198*'Funding Allocation Parameters'!$E$8, 'Funding Allocation Parameters'!$G$8), IF('Funding Allocation Parameters'!$C$8="Other author funding", 0, IF('Funding Allocation Parameters'!$C$8="Any discretionary funds (grants if available, other if no grants)", MIN(AJ198*'Funding Allocation Parameters'!$E$8, 'Funding Allocation Parameters'!$G$8), IF('Funding Allocation Parameters'!$C$8="Complex Library Subsidy", 0, 0)))))</f>
        <v>0</v>
      </c>
      <c r="AN198" s="181">
        <f>IF('Funding Allocation Parameters'!$C$8="Basic Library Subsidy", 0, IF('Funding Allocation Parameters'!$C$8="Grant funding", 0, IF('Funding Allocation Parameters'!$C$8="Other author funding",  MIN(AJ198*'Funding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8" s="181">
        <f>IF('Funding Allocation Parameters'!$C$8="Basic Library Subsidy", MIN(AK198*'Funding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MIN(AK198*VLOOKUP(CONCATENATE($A198, 'Funding Allocation Parameters'!$I$8), 'Library Subsidy Complex'!$C$2:$J$55, 6, FALSE), VLOOKUP(CONCATENATE($A198, 'Funding Allocation Parameters'!$I$8), 'Library Subsidy Complex'!$C$2:$J$55, 8, FALSE)), 0)))))</f>
        <v>0</v>
      </c>
      <c r="AP198" s="181">
        <f>IF('Funding Allocation Parameters'!$C$8="Basic Library Subsidy", 0, IF('Funding Allocation Parameters'!$C$8="Grant funding", 0, IF('Funding Allocation Parameters'!$C$8="Other author funding",  MIN(AK198*'Funding Allocation Parameters'!$E$8, 'Funding Allocation Parameters'!$G$8), IF('Funding Allocation Parameters'!$C$8="Any discretionary funds (grants if available, other if no grants)", MIN(AK198*'Funding Allocation Parameters'!$E$8, 'Funding Allocation Parameters'!$G$8), IF('Funding Allocation Parameters'!$C$8="Complex Library Subsidy", 0, 0)))))</f>
        <v>0</v>
      </c>
      <c r="AQ198" s="177">
        <f t="shared" si="103"/>
        <v>0</v>
      </c>
      <c r="AR198" s="177">
        <f t="shared" si="104"/>
        <v>0</v>
      </c>
      <c r="AS198" s="182">
        <f t="shared" si="105"/>
        <v>1189</v>
      </c>
      <c r="AT198" s="182">
        <f t="shared" si="106"/>
        <v>1179.5574000000001</v>
      </c>
      <c r="AU198" s="182">
        <f t="shared" si="107"/>
        <v>0</v>
      </c>
      <c r="AV198" s="182">
        <f t="shared" si="108"/>
        <v>1189</v>
      </c>
      <c r="AW198" s="182">
        <f t="shared" si="109"/>
        <v>1179.5574000000001</v>
      </c>
      <c r="AX198" s="183">
        <f t="shared" si="110"/>
        <v>1189</v>
      </c>
      <c r="AY198" s="183">
        <f t="shared" si="111"/>
        <v>1179.5574000000001</v>
      </c>
      <c r="AZ198" s="183">
        <f t="shared" si="112"/>
        <v>0</v>
      </c>
      <c r="BA198" s="183">
        <f t="shared" si="113"/>
        <v>0</v>
      </c>
      <c r="BB198" s="183">
        <f t="shared" si="114"/>
        <v>0</v>
      </c>
      <c r="BC198" s="184">
        <f t="shared" si="115"/>
        <v>1189</v>
      </c>
      <c r="BD198" s="184">
        <f t="shared" si="116"/>
        <v>0</v>
      </c>
      <c r="BE198" s="184">
        <f t="shared" si="117"/>
        <v>1179.5574000000001</v>
      </c>
      <c r="BF198" s="184">
        <f t="shared" si="118"/>
        <v>0</v>
      </c>
      <c r="BG198" s="102">
        <f t="shared" si="119"/>
        <v>0</v>
      </c>
      <c r="BH198" s="102">
        <f t="shared" si="120"/>
        <v>0</v>
      </c>
      <c r="BI198" s="102">
        <f t="shared" si="121"/>
        <v>0</v>
      </c>
      <c r="BJ198" s="102">
        <f t="shared" si="122"/>
        <v>1</v>
      </c>
      <c r="BK198" s="102">
        <f t="shared" si="123"/>
        <v>0</v>
      </c>
      <c r="BL198" s="102">
        <f t="shared" si="124"/>
        <v>0</v>
      </c>
      <c r="BN198" s="102"/>
    </row>
    <row r="199" spans="1:66" x14ac:dyDescent="0.25">
      <c r="A199" s="102" t="s">
        <v>20</v>
      </c>
      <c r="B199" s="102" t="s">
        <v>8</v>
      </c>
      <c r="C199" s="102" t="s">
        <v>8</v>
      </c>
      <c r="D199" s="102" t="s">
        <v>27</v>
      </c>
      <c r="E199" s="102" t="s">
        <v>475</v>
      </c>
      <c r="F199" s="102" t="s">
        <v>476</v>
      </c>
      <c r="G199" s="102">
        <v>1.2210000000000001</v>
      </c>
      <c r="H199" s="102">
        <v>1</v>
      </c>
      <c r="I199" s="102">
        <v>1</v>
      </c>
      <c r="J199" s="167">
        <f>IFERROR(H199*VLOOKUP(A199, 'Advanced Parameters'!$B$7:$G$20, 6, FALSE)*VLOOKUP(A199, 'Growth Parameters'!$B$6:$H$19, 6, FALSE), 0)</f>
        <v>1</v>
      </c>
      <c r="K199" s="167">
        <f>IFERROR(IF('Advanced Parameters'!$C$5="n",'Raw Data'!I199*VLOOKUP(A199,'Advanced Parameters'!$B$7:$G$20,6,FALSE),J199*VLOOKUP(A199,'Advanced Parameters'!$B$7:$G$20,2,FALSE))*VLOOKUP(A199, 'Growth Parameters'!$B$6:$H$19, 6, FALSE), 0)</f>
        <v>1</v>
      </c>
      <c r="L199" s="167">
        <f t="shared" si="94"/>
        <v>0</v>
      </c>
      <c r="M199" s="168">
        <f>IFERROR(IF(G199="NA","NA",IF(G199&gt;'APC Parameters'!$K$6+VLOOKUP('Raw Data'!A199, 'APC Parameters'!$H$7:$L$20, 4, FALSE), 'APC Parameters'!$L$6+VLOOKUP('Raw Data'!A199, 'APC Parameters'!$H$7:$L$20, 5, FALSE), G199*('APC Parameters'!$J$6+VLOOKUP('Raw Data'!A199, 'APC Parameters'!$H$7:$L$20, 3, FALSE))+'APC Parameters'!$I$6+VLOOKUP('Raw Data'!A199, 'APC Parameters'!$H$7:$L$20, 2, FALSE))), 0)</f>
        <v>2013.8574000000001</v>
      </c>
      <c r="N199" s="168">
        <f t="shared" si="95"/>
        <v>2013.8574000000001</v>
      </c>
      <c r="O199" s="168">
        <f>IFERROR(IF(M199="NA",VLOOKUP(D199,'Internal Calculations'!$B$10:$C$11,2,FALSE), M199)*VLOOKUP(A199, 'Growth Parameters'!$B$6:$H$19, 7, FALSE), 0)</f>
        <v>2013.8574000000001</v>
      </c>
      <c r="P199" s="177">
        <f t="shared" si="96"/>
        <v>2013.8574000000001</v>
      </c>
      <c r="Q199" s="178">
        <f>IF('Funding Allocation Parameters'!$C$5="Basic Library Subsidy", MIN(O199*('Funding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MIN($O199*(VLOOKUP(CONCATENATE($A199, 'Funding Allocation Parameters'!$I$5), 'Library Subsidy Complex'!$C$2:$J$55, 2, FALSE)), VLOOKUP(CONCATENATE($A199, 'Funding Allocation Parameters'!$I$5), 'Library Subsidy Complex'!$C$2:$J$55, 4, FALSE)), 0)))))</f>
        <v>1189</v>
      </c>
      <c r="R199" s="178">
        <f>IF('Funding Allocation Parameters'!$C$5="Basic Library Subsidy", 0, IF('Funding Allocation Parameters'!$C$5="Grant funding",MIN(O199*('Funding Allocation Parameters'!$E$5), 'Funding Allocation Parameters'!$G$5), IF('Funding Allocation Parameters'!$C$5="Other author funding", 0, IF('Funding Allocation Parameters'!$C$5="Any discretionary funds (grants if available, other if no grants)", MIN(O199*('Funding Allocation Parameters'!$E$5), 'Funding Allocation Parameters'!$G$5), IF('Funding Allocation Parameters'!$C$5="Complex Library Subsidy", 0, 0)))))</f>
        <v>0</v>
      </c>
      <c r="S199" s="178">
        <f>IF('Funding Allocation Parameters'!$C$5="Basic Library Subsidy", 0, IF('Funding Allocation Parameters'!$C$5="Grant funding", 0, IF('Funding Allocation Parameters'!$C$5="Other author funding",  MIN(O199*('Funding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99" s="178">
        <f>IF('Funding Allocation Parameters'!$C$5="Basic Library Subsidy", MIN(O199*('Funding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MIN($O199*(VLOOKUP(CONCATENATE($A199, 'Funding Allocation Parameters'!$I$5), 'Library Subsidy Complex'!$C$2:$J$55, 6, FALSE)), VLOOKUP(CONCATENATE($A199, 'Funding Allocation Parameters'!$I$5), 'Library Subsidy Complex'!$C$2:$J$55, 8, FALSE)), 0)))))</f>
        <v>1189</v>
      </c>
      <c r="U199" s="178">
        <f>IF('Funding Allocation Parameters'!$C$5="Basic Library Subsidy", 0, IF('Funding Allocation Parameters'!$C$5="Grant funding", 0, IF('Funding Allocation Parameters'!$C$5="Other author funding",  MIN(O199*('Funding Allocation Parameters'!$E$5), 'Funding Allocation Parameters'!$G$5), IF('Funding Allocation Parameters'!$C$5="Any discretionary funds (grants if available, other if no grants)", MIN(O199*('Funding Allocation Parameters'!$E$5), 'Funding Allocation Parameters'!$G$5), IF('Funding Allocation Parameters'!$C$5="Complex Library Subsidy", 0, 0)))))</f>
        <v>0</v>
      </c>
      <c r="V199" s="177">
        <f t="shared" si="97"/>
        <v>824.8574000000001</v>
      </c>
      <c r="W199" s="177">
        <f t="shared" si="98"/>
        <v>824.8574000000001</v>
      </c>
      <c r="X199" s="179">
        <f>IF('Funding Allocation Parameters'!$C$6="Basic Library Subsidy", MIN(V199*'Funding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MIN(V199*VLOOKUP(CONCATENATE($A199, 'Funding Allocation Parameters'!$I$6), 'Library Subsidy Complex'!$C$2:$J$55, 2, FALSE), VLOOKUP(CONCATENATE($A199, 'Funding Allocation Parameters'!$I$6), 'Library Subsidy Complex'!$C$2:$J$55, 4, FALSE)), 0)))))</f>
        <v>0</v>
      </c>
      <c r="Y199" s="179">
        <f>IF('Funding Allocation Parameters'!$C$6="Basic Library Subsidy", 0, IF('Funding Allocation Parameters'!$C$6="Grant funding",MIN(V199*'Funding Allocation Parameters'!$E$6, 'Funding Allocation Parameters'!$G$6), IF('Funding Allocation Parameters'!$C$6="Other author funding", 0, IF('Funding Allocation Parameters'!$C$6="Any discretionary funds (grants if available, other if no grants)", MIN(V199*'Funding Allocation Parameters'!$E$6, 'Funding Allocation Parameters'!$G$6), IF('Funding Allocation Parameters'!$C$6="Complex Library Subsidy", 0, 0)))))</f>
        <v>824.8574000000001</v>
      </c>
      <c r="Z199" s="179">
        <f>IF('Funding Allocation Parameters'!$C$6="Basic Library Subsidy", 0, IF('Funding Allocation Parameters'!$C$6="Grant funding", 0, IF('Funding Allocation Parameters'!$C$6="Other author funding",  MIN(V199*'Funding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99" s="179">
        <f>IF('Funding Allocation Parameters'!$C$6="Basic Library Subsidy", MIN(W199*'Funding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MIN(W199*VLOOKUP(CONCATENATE($A199, 'Funding Allocation Parameters'!$I$6), 'Library Subsidy Complex'!$C$2:$J$55, 6, FALSE), VLOOKUP(CONCATENATE($A199, 'Funding Allocation Parameters'!$I$6), 'Library Subsidy Complex'!$C$2:$J$55, 8, FALSE)), 0)))))</f>
        <v>0</v>
      </c>
      <c r="AB199" s="179">
        <f>IF('Funding Allocation Parameters'!$C$6="Basic Library Subsidy", 0, IF('Funding Allocation Parameters'!$C$6="Grant funding", 0, IF('Funding Allocation Parameters'!$C$6="Other author funding",  MIN(W199*'Funding Allocation Parameters'!$E$6, 'Funding Allocation Parameters'!$G$6), IF('Funding Allocation Parameters'!$C$6="Any discretionary funds (grants if available, other if no grants)", MIN(W199*'Funding Allocation Parameters'!$E$6, 'Funding Allocation Parameters'!$G$6), IF('Funding Allocation Parameters'!$C$6="Complex Library Subsidy", 0, 0)))))</f>
        <v>824.8574000000001</v>
      </c>
      <c r="AC199" s="177">
        <f t="shared" si="99"/>
        <v>0</v>
      </c>
      <c r="AD199" s="177">
        <f t="shared" si="100"/>
        <v>0</v>
      </c>
      <c r="AE199" s="180">
        <f>IF('Funding Allocation Parameters'!$C$7="Basic Library Subsidy", MIN(AC199*'Funding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MIN(AC199*VLOOKUP(CONCATENATE($A199, 'Funding Allocation Parameters'!$I$7), 'Library Subsidy Complex'!$C$2:$J$55, 2, FALSE), VLOOKUP(CONCATENATE($A199, 'Funding Allocation Parameters'!$I$7), 'Library Subsidy Complex'!$C$2:$J$55, 4, FALSE)), 0)))))</f>
        <v>0</v>
      </c>
      <c r="AF199" s="180">
        <f>IF('Funding Allocation Parameters'!$C$7="Basic Library Subsidy", 0, IF('Funding Allocation Parameters'!$C$7="Grant funding",MIN(AC199*'Funding Allocation Parameters'!$E$7, 'Funding Allocation Parameters'!$G$7), IF('Funding Allocation Parameters'!$C$7="Other author funding", 0, IF('Funding Allocation Parameters'!$C$7="Any discretionary funds (grants if available, other if no grants)", MIN(AC199*'Funding Allocation Parameters'!$E$7, 'Funding Allocation Parameters'!$G$7), IF('Funding Allocation Parameters'!$C$7="Complex Library Subsidy", 0, 0)))))</f>
        <v>0</v>
      </c>
      <c r="AG199" s="180">
        <f>IF('Funding Allocation Parameters'!$C$7="Basic Library Subsidy", 0, IF('Funding Allocation Parameters'!$C$7="Grant funding", 0, IF('Funding Allocation Parameters'!$C$7="Other author funding",  MIN(AC199*'Funding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99" s="180">
        <f>IF('Funding Allocation Parameters'!$C$7="Basic Library Subsidy", MIN(AD199*'Funding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MIN(AD199*VLOOKUP(CONCATENATE($A199, 'Funding Allocation Parameters'!$I$7), 'Library Subsidy Complex'!$C$2:$J$55, 6, FALSE), VLOOKUP(CONCATENATE($A199, 'Funding Allocation Parameters'!$I$7), 'Library Subsidy Complex'!$C$2:$J$55, 8, FALSE)), 0)))))</f>
        <v>0</v>
      </c>
      <c r="AI199" s="180">
        <f>IF('Funding Allocation Parameters'!$C$7="Basic Library Subsidy", 0, IF('Funding Allocation Parameters'!$C$7="Grant funding", 0, IF('Funding Allocation Parameters'!$C$7="Other author funding",  MIN(AD199*'Funding Allocation Parameters'!$E$7, 'Funding Allocation Parameters'!$G$7), IF('Funding Allocation Parameters'!$C$7="Any discretionary funds (grants if available, other if no grants)", MIN(AD199*'Funding Allocation Parameters'!$E$7, 'Funding Allocation Parameters'!$G$7), IF('Funding Allocation Parameters'!$C$7="Complex Library Subsidy", 0, 0)))))</f>
        <v>0</v>
      </c>
      <c r="AJ199" s="177">
        <f t="shared" si="101"/>
        <v>0</v>
      </c>
      <c r="AK199" s="177">
        <f t="shared" si="102"/>
        <v>0</v>
      </c>
      <c r="AL199" s="181">
        <f>IF('Funding Allocation Parameters'!$C$8="Basic Library Subsidy", MIN(AJ199*'Funding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MIN(AJ199*VLOOKUP(CONCATENATE($A199, 'Funding Allocation Parameters'!$I$8), 'Library Subsidy Complex'!$C$2:$J$55, 2, FALSE), VLOOKUP(CONCATENATE($A199, 'Funding Allocation Parameters'!$I$8), 'Library Subsidy Complex'!$C$2:$J$55, 4, FALSE)), 0)))))</f>
        <v>0</v>
      </c>
      <c r="AM199" s="181">
        <f>IF('Funding Allocation Parameters'!$C$8="Basic Library Subsidy", 0, IF('Funding Allocation Parameters'!$C$8="Grant funding",MIN(AJ199*'Funding Allocation Parameters'!$E$8, 'Funding Allocation Parameters'!$G$8), IF('Funding Allocation Parameters'!$C$8="Other author funding", 0, IF('Funding Allocation Parameters'!$C$8="Any discretionary funds (grants if available, other if no grants)", MIN(AJ199*'Funding Allocation Parameters'!$E$8, 'Funding Allocation Parameters'!$G$8), IF('Funding Allocation Parameters'!$C$8="Complex Library Subsidy", 0, 0)))))</f>
        <v>0</v>
      </c>
      <c r="AN199" s="181">
        <f>IF('Funding Allocation Parameters'!$C$8="Basic Library Subsidy", 0, IF('Funding Allocation Parameters'!$C$8="Grant funding", 0, IF('Funding Allocation Parameters'!$C$8="Other author funding",  MIN(AJ199*'Funding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99" s="181">
        <f>IF('Funding Allocation Parameters'!$C$8="Basic Library Subsidy", MIN(AK199*'Funding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MIN(AK199*VLOOKUP(CONCATENATE($A199, 'Funding Allocation Parameters'!$I$8), 'Library Subsidy Complex'!$C$2:$J$55, 6, FALSE), VLOOKUP(CONCATENATE($A199, 'Funding Allocation Parameters'!$I$8), 'Library Subsidy Complex'!$C$2:$J$55, 8, FALSE)), 0)))))</f>
        <v>0</v>
      </c>
      <c r="AP199" s="181">
        <f>IF('Funding Allocation Parameters'!$C$8="Basic Library Subsidy", 0, IF('Funding Allocation Parameters'!$C$8="Grant funding", 0, IF('Funding Allocation Parameters'!$C$8="Other author funding",  MIN(AK199*'Funding Allocation Parameters'!$E$8, 'Funding Allocation Parameters'!$G$8), IF('Funding Allocation Parameters'!$C$8="Any discretionary funds (grants if available, other if no grants)", MIN(AK199*'Funding Allocation Parameters'!$E$8, 'Funding Allocation Parameters'!$G$8), IF('Funding Allocation Parameters'!$C$8="Complex Library Subsidy", 0, 0)))))</f>
        <v>0</v>
      </c>
      <c r="AQ199" s="177">
        <f t="shared" si="103"/>
        <v>0</v>
      </c>
      <c r="AR199" s="177">
        <f t="shared" si="104"/>
        <v>0</v>
      </c>
      <c r="AS199" s="182">
        <f t="shared" si="105"/>
        <v>1189</v>
      </c>
      <c r="AT199" s="182">
        <f t="shared" si="106"/>
        <v>824.8574000000001</v>
      </c>
      <c r="AU199" s="182">
        <f t="shared" si="107"/>
        <v>0</v>
      </c>
      <c r="AV199" s="182">
        <f t="shared" si="108"/>
        <v>1189</v>
      </c>
      <c r="AW199" s="182">
        <f t="shared" si="109"/>
        <v>824.8574000000001</v>
      </c>
      <c r="AX199" s="183">
        <f t="shared" si="110"/>
        <v>1189</v>
      </c>
      <c r="AY199" s="183">
        <f t="shared" si="111"/>
        <v>824.8574000000001</v>
      </c>
      <c r="AZ199" s="183">
        <f t="shared" si="112"/>
        <v>0</v>
      </c>
      <c r="BA199" s="183">
        <f t="shared" si="113"/>
        <v>0</v>
      </c>
      <c r="BB199" s="183">
        <f t="shared" si="114"/>
        <v>0</v>
      </c>
      <c r="BC199" s="184">
        <f t="shared" si="115"/>
        <v>1189</v>
      </c>
      <c r="BD199" s="184">
        <f t="shared" si="116"/>
        <v>0</v>
      </c>
      <c r="BE199" s="184">
        <f t="shared" si="117"/>
        <v>824.8574000000001</v>
      </c>
      <c r="BF199" s="184">
        <f t="shared" si="118"/>
        <v>0</v>
      </c>
      <c r="BG199" s="102">
        <f t="shared" si="119"/>
        <v>0</v>
      </c>
      <c r="BH199" s="102">
        <f t="shared" si="120"/>
        <v>0</v>
      </c>
      <c r="BI199" s="102">
        <f t="shared" si="121"/>
        <v>0</v>
      </c>
      <c r="BJ199" s="102">
        <f t="shared" si="122"/>
        <v>1</v>
      </c>
      <c r="BK199" s="102">
        <f t="shared" si="123"/>
        <v>0</v>
      </c>
      <c r="BL199" s="102">
        <f t="shared" si="124"/>
        <v>0</v>
      </c>
      <c r="BN199" s="102"/>
    </row>
    <row r="200" spans="1:66" x14ac:dyDescent="0.25">
      <c r="A200" s="102" t="s">
        <v>24</v>
      </c>
      <c r="B200" s="102" t="s">
        <v>8</v>
      </c>
      <c r="C200" s="102" t="s">
        <v>8</v>
      </c>
      <c r="D200" s="102" t="s">
        <v>27</v>
      </c>
      <c r="E200" s="102" t="s">
        <v>45</v>
      </c>
      <c r="F200" s="102" t="s">
        <v>477</v>
      </c>
      <c r="G200" s="102">
        <v>2.464</v>
      </c>
      <c r="H200" s="102">
        <v>1</v>
      </c>
      <c r="I200" s="102">
        <v>1</v>
      </c>
      <c r="J200" s="167">
        <f>IFERROR(H200*VLOOKUP(A200, 'Advanced Parameters'!$B$7:$G$20, 6, FALSE)*VLOOKUP(A200, 'Growth Parameters'!$B$6:$H$19, 6, FALSE), 0)</f>
        <v>1</v>
      </c>
      <c r="K200" s="167">
        <f>IFERROR(IF('Advanced Parameters'!$C$5="n",'Raw Data'!I200*VLOOKUP(A200,'Advanced Parameters'!$B$7:$G$20,6,FALSE),J200*VLOOKUP(A200,'Advanced Parameters'!$B$7:$G$20,2,FALSE))*VLOOKUP(A200, 'Growth Parameters'!$B$6:$H$19, 6, FALSE), 0)</f>
        <v>1</v>
      </c>
      <c r="L200" s="167">
        <f t="shared" si="94"/>
        <v>0</v>
      </c>
      <c r="M200" s="168">
        <f>IFERROR(IF(G200="NA","NA",IF(G200&gt;'APC Parameters'!$K$6+VLOOKUP('Raw Data'!A200, 'APC Parameters'!$H$7:$L$20, 4, FALSE), 'APC Parameters'!$L$6+VLOOKUP('Raw Data'!A200, 'APC Parameters'!$H$7:$L$20, 5, FALSE), G200*('APC Parameters'!$J$6+VLOOKUP('Raw Data'!A200, 'APC Parameters'!$H$7:$L$20, 3, FALSE))+'APC Parameters'!$I$6+VLOOKUP('Raw Data'!A200, 'APC Parameters'!$H$7:$L$20, 2, FALSE))), 0)</f>
        <v>2895.6415999999999</v>
      </c>
      <c r="N200" s="168">
        <f t="shared" si="95"/>
        <v>2895.6415999999999</v>
      </c>
      <c r="O200" s="168">
        <f>IFERROR(IF(M200="NA",VLOOKUP(D200,'Internal Calculations'!$B$10:$C$11,2,FALSE), M200)*VLOOKUP(A200, 'Growth Parameters'!$B$6:$H$19, 7, FALSE), 0)</f>
        <v>2895.6415999999999</v>
      </c>
      <c r="P200" s="177">
        <f t="shared" si="96"/>
        <v>2895.6415999999999</v>
      </c>
      <c r="Q200" s="178">
        <f>IF('Funding Allocation Parameters'!$C$5="Basic Library Subsidy", MIN(O200*('Funding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MIN($O200*(VLOOKUP(CONCATENATE($A200, 'Funding Allocation Parameters'!$I$5), 'Library Subsidy Complex'!$C$2:$J$55, 2, FALSE)), VLOOKUP(CONCATENATE($A200, 'Funding Allocation Parameters'!$I$5), 'Library Subsidy Complex'!$C$2:$J$55, 4, FALSE)), 0)))))</f>
        <v>1189</v>
      </c>
      <c r="R200" s="178">
        <f>IF('Funding Allocation Parameters'!$C$5="Basic Library Subsidy", 0, IF('Funding Allocation Parameters'!$C$5="Grant funding",MIN(O200*('Funding Allocation Parameters'!$E$5), 'Funding Allocation Parameters'!$G$5), IF('Funding Allocation Parameters'!$C$5="Other author funding", 0, IF('Funding Allocation Parameters'!$C$5="Any discretionary funds (grants if available, other if no grants)", MIN(O200*('Funding Allocation Parameters'!$E$5), 'Funding Allocation Parameters'!$G$5), IF('Funding Allocation Parameters'!$C$5="Complex Library Subsidy", 0, 0)))))</f>
        <v>0</v>
      </c>
      <c r="S200" s="178">
        <f>IF('Funding Allocation Parameters'!$C$5="Basic Library Subsidy", 0, IF('Funding Allocation Parameters'!$C$5="Grant funding", 0, IF('Funding Allocation Parameters'!$C$5="Other author funding",  MIN(O200*('Funding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0" s="178">
        <f>IF('Funding Allocation Parameters'!$C$5="Basic Library Subsidy", MIN(O200*('Funding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MIN($O200*(VLOOKUP(CONCATENATE($A200, 'Funding Allocation Parameters'!$I$5), 'Library Subsidy Complex'!$C$2:$J$55, 6, FALSE)), VLOOKUP(CONCATENATE($A200, 'Funding Allocation Parameters'!$I$5), 'Library Subsidy Complex'!$C$2:$J$55, 8, FALSE)), 0)))))</f>
        <v>1189</v>
      </c>
      <c r="U200" s="178">
        <f>IF('Funding Allocation Parameters'!$C$5="Basic Library Subsidy", 0, IF('Funding Allocation Parameters'!$C$5="Grant funding", 0, IF('Funding Allocation Parameters'!$C$5="Other author funding",  MIN(O200*('Funding Allocation Parameters'!$E$5), 'Funding Allocation Parameters'!$G$5), IF('Funding Allocation Parameters'!$C$5="Any discretionary funds (grants if available, other if no grants)", MIN(O200*('Funding Allocation Parameters'!$E$5), 'Funding Allocation Parameters'!$G$5), IF('Funding Allocation Parameters'!$C$5="Complex Library Subsidy", 0, 0)))))</f>
        <v>0</v>
      </c>
      <c r="V200" s="177">
        <f t="shared" si="97"/>
        <v>1706.6415999999999</v>
      </c>
      <c r="W200" s="177">
        <f t="shared" si="98"/>
        <v>1706.6415999999999</v>
      </c>
      <c r="X200" s="179">
        <f>IF('Funding Allocation Parameters'!$C$6="Basic Library Subsidy", MIN(V200*'Funding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MIN(V200*VLOOKUP(CONCATENATE($A200, 'Funding Allocation Parameters'!$I$6), 'Library Subsidy Complex'!$C$2:$J$55, 2, FALSE), VLOOKUP(CONCATENATE($A200, 'Funding Allocation Parameters'!$I$6), 'Library Subsidy Complex'!$C$2:$J$55, 4, FALSE)), 0)))))</f>
        <v>0</v>
      </c>
      <c r="Y200" s="179">
        <f>IF('Funding Allocation Parameters'!$C$6="Basic Library Subsidy", 0, IF('Funding Allocation Parameters'!$C$6="Grant funding",MIN(V200*'Funding Allocation Parameters'!$E$6, 'Funding Allocation Parameters'!$G$6), IF('Funding Allocation Parameters'!$C$6="Other author funding", 0, IF('Funding Allocation Parameters'!$C$6="Any discretionary funds (grants if available, other if no grants)", MIN(V200*'Funding Allocation Parameters'!$E$6, 'Funding Allocation Parameters'!$G$6), IF('Funding Allocation Parameters'!$C$6="Complex Library Subsidy", 0, 0)))))</f>
        <v>1706.6415999999999</v>
      </c>
      <c r="Z200" s="179">
        <f>IF('Funding Allocation Parameters'!$C$6="Basic Library Subsidy", 0, IF('Funding Allocation Parameters'!$C$6="Grant funding", 0, IF('Funding Allocation Parameters'!$C$6="Other author funding",  MIN(V200*'Funding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0" s="179">
        <f>IF('Funding Allocation Parameters'!$C$6="Basic Library Subsidy", MIN(W200*'Funding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MIN(W200*VLOOKUP(CONCATENATE($A200, 'Funding Allocation Parameters'!$I$6), 'Library Subsidy Complex'!$C$2:$J$55, 6, FALSE), VLOOKUP(CONCATENATE($A200, 'Funding Allocation Parameters'!$I$6), 'Library Subsidy Complex'!$C$2:$J$55, 8, FALSE)), 0)))))</f>
        <v>0</v>
      </c>
      <c r="AB200" s="179">
        <f>IF('Funding Allocation Parameters'!$C$6="Basic Library Subsidy", 0, IF('Funding Allocation Parameters'!$C$6="Grant funding", 0, IF('Funding Allocation Parameters'!$C$6="Other author funding",  MIN(W200*'Funding Allocation Parameters'!$E$6, 'Funding Allocation Parameters'!$G$6), IF('Funding Allocation Parameters'!$C$6="Any discretionary funds (grants if available, other if no grants)", MIN(W200*'Funding Allocation Parameters'!$E$6, 'Funding Allocation Parameters'!$G$6), IF('Funding Allocation Parameters'!$C$6="Complex Library Subsidy", 0, 0)))))</f>
        <v>1706.6415999999999</v>
      </c>
      <c r="AC200" s="177">
        <f t="shared" si="99"/>
        <v>0</v>
      </c>
      <c r="AD200" s="177">
        <f t="shared" si="100"/>
        <v>0</v>
      </c>
      <c r="AE200" s="180">
        <f>IF('Funding Allocation Parameters'!$C$7="Basic Library Subsidy", MIN(AC200*'Funding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MIN(AC200*VLOOKUP(CONCATENATE($A200, 'Funding Allocation Parameters'!$I$7), 'Library Subsidy Complex'!$C$2:$J$55, 2, FALSE), VLOOKUP(CONCATENATE($A200, 'Funding Allocation Parameters'!$I$7), 'Library Subsidy Complex'!$C$2:$J$55, 4, FALSE)), 0)))))</f>
        <v>0</v>
      </c>
      <c r="AF200" s="180">
        <f>IF('Funding Allocation Parameters'!$C$7="Basic Library Subsidy", 0, IF('Funding Allocation Parameters'!$C$7="Grant funding",MIN(AC200*'Funding Allocation Parameters'!$E$7, 'Funding Allocation Parameters'!$G$7), IF('Funding Allocation Parameters'!$C$7="Other author funding", 0, IF('Funding Allocation Parameters'!$C$7="Any discretionary funds (grants if available, other if no grants)", MIN(AC200*'Funding Allocation Parameters'!$E$7, 'Funding Allocation Parameters'!$G$7), IF('Funding Allocation Parameters'!$C$7="Complex Library Subsidy", 0, 0)))))</f>
        <v>0</v>
      </c>
      <c r="AG200" s="180">
        <f>IF('Funding Allocation Parameters'!$C$7="Basic Library Subsidy", 0, IF('Funding Allocation Parameters'!$C$7="Grant funding", 0, IF('Funding Allocation Parameters'!$C$7="Other author funding",  MIN(AC200*'Funding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0" s="180">
        <f>IF('Funding Allocation Parameters'!$C$7="Basic Library Subsidy", MIN(AD200*'Funding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MIN(AD200*VLOOKUP(CONCATENATE($A200, 'Funding Allocation Parameters'!$I$7), 'Library Subsidy Complex'!$C$2:$J$55, 6, FALSE), VLOOKUP(CONCATENATE($A200, 'Funding Allocation Parameters'!$I$7), 'Library Subsidy Complex'!$C$2:$J$55, 8, FALSE)), 0)))))</f>
        <v>0</v>
      </c>
      <c r="AI200" s="180">
        <f>IF('Funding Allocation Parameters'!$C$7="Basic Library Subsidy", 0, IF('Funding Allocation Parameters'!$C$7="Grant funding", 0, IF('Funding Allocation Parameters'!$C$7="Other author funding",  MIN(AD200*'Funding Allocation Parameters'!$E$7, 'Funding Allocation Parameters'!$G$7), IF('Funding Allocation Parameters'!$C$7="Any discretionary funds (grants if available, other if no grants)", MIN(AD200*'Funding Allocation Parameters'!$E$7, 'Funding Allocation Parameters'!$G$7), IF('Funding Allocation Parameters'!$C$7="Complex Library Subsidy", 0, 0)))))</f>
        <v>0</v>
      </c>
      <c r="AJ200" s="177">
        <f t="shared" si="101"/>
        <v>0</v>
      </c>
      <c r="AK200" s="177">
        <f t="shared" si="102"/>
        <v>0</v>
      </c>
      <c r="AL200" s="181">
        <f>IF('Funding Allocation Parameters'!$C$8="Basic Library Subsidy", MIN(AJ200*'Funding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MIN(AJ200*VLOOKUP(CONCATENATE($A200, 'Funding Allocation Parameters'!$I$8), 'Library Subsidy Complex'!$C$2:$J$55, 2, FALSE), VLOOKUP(CONCATENATE($A200, 'Funding Allocation Parameters'!$I$8), 'Library Subsidy Complex'!$C$2:$J$55, 4, FALSE)), 0)))))</f>
        <v>0</v>
      </c>
      <c r="AM200" s="181">
        <f>IF('Funding Allocation Parameters'!$C$8="Basic Library Subsidy", 0, IF('Funding Allocation Parameters'!$C$8="Grant funding",MIN(AJ200*'Funding Allocation Parameters'!$E$8, 'Funding Allocation Parameters'!$G$8), IF('Funding Allocation Parameters'!$C$8="Other author funding", 0, IF('Funding Allocation Parameters'!$C$8="Any discretionary funds (grants if available, other if no grants)", MIN(AJ200*'Funding Allocation Parameters'!$E$8, 'Funding Allocation Parameters'!$G$8), IF('Funding Allocation Parameters'!$C$8="Complex Library Subsidy", 0, 0)))))</f>
        <v>0</v>
      </c>
      <c r="AN200" s="181">
        <f>IF('Funding Allocation Parameters'!$C$8="Basic Library Subsidy", 0, IF('Funding Allocation Parameters'!$C$8="Grant funding", 0, IF('Funding Allocation Parameters'!$C$8="Other author funding",  MIN(AJ200*'Funding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0" s="181">
        <f>IF('Funding Allocation Parameters'!$C$8="Basic Library Subsidy", MIN(AK200*'Funding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MIN(AK200*VLOOKUP(CONCATENATE($A200, 'Funding Allocation Parameters'!$I$8), 'Library Subsidy Complex'!$C$2:$J$55, 6, FALSE), VLOOKUP(CONCATENATE($A200, 'Funding Allocation Parameters'!$I$8), 'Library Subsidy Complex'!$C$2:$J$55, 8, FALSE)), 0)))))</f>
        <v>0</v>
      </c>
      <c r="AP200" s="181">
        <f>IF('Funding Allocation Parameters'!$C$8="Basic Library Subsidy", 0, IF('Funding Allocation Parameters'!$C$8="Grant funding", 0, IF('Funding Allocation Parameters'!$C$8="Other author funding",  MIN(AK200*'Funding Allocation Parameters'!$E$8, 'Funding Allocation Parameters'!$G$8), IF('Funding Allocation Parameters'!$C$8="Any discretionary funds (grants if available, other if no grants)", MIN(AK200*'Funding Allocation Parameters'!$E$8, 'Funding Allocation Parameters'!$G$8), IF('Funding Allocation Parameters'!$C$8="Complex Library Subsidy", 0, 0)))))</f>
        <v>0</v>
      </c>
      <c r="AQ200" s="177">
        <f t="shared" si="103"/>
        <v>0</v>
      </c>
      <c r="AR200" s="177">
        <f t="shared" si="104"/>
        <v>0</v>
      </c>
      <c r="AS200" s="182">
        <f t="shared" si="105"/>
        <v>1189</v>
      </c>
      <c r="AT200" s="182">
        <f t="shared" si="106"/>
        <v>1706.6415999999999</v>
      </c>
      <c r="AU200" s="182">
        <f t="shared" si="107"/>
        <v>0</v>
      </c>
      <c r="AV200" s="182">
        <f t="shared" si="108"/>
        <v>1189</v>
      </c>
      <c r="AW200" s="182">
        <f t="shared" si="109"/>
        <v>1706.6415999999999</v>
      </c>
      <c r="AX200" s="183">
        <f t="shared" si="110"/>
        <v>1189</v>
      </c>
      <c r="AY200" s="183">
        <f t="shared" si="111"/>
        <v>1706.6415999999999</v>
      </c>
      <c r="AZ200" s="183">
        <f t="shared" si="112"/>
        <v>0</v>
      </c>
      <c r="BA200" s="183">
        <f t="shared" si="113"/>
        <v>0</v>
      </c>
      <c r="BB200" s="183">
        <f t="shared" si="114"/>
        <v>0</v>
      </c>
      <c r="BC200" s="184">
        <f t="shared" si="115"/>
        <v>1189</v>
      </c>
      <c r="BD200" s="184">
        <f t="shared" si="116"/>
        <v>0</v>
      </c>
      <c r="BE200" s="184">
        <f t="shared" si="117"/>
        <v>1706.6415999999999</v>
      </c>
      <c r="BF200" s="184">
        <f t="shared" si="118"/>
        <v>0</v>
      </c>
      <c r="BG200" s="102">
        <f t="shared" si="119"/>
        <v>0</v>
      </c>
      <c r="BH200" s="102">
        <f t="shared" si="120"/>
        <v>0</v>
      </c>
      <c r="BI200" s="102">
        <f t="shared" si="121"/>
        <v>0</v>
      </c>
      <c r="BJ200" s="102">
        <f t="shared" si="122"/>
        <v>1</v>
      </c>
      <c r="BK200" s="102">
        <f t="shared" si="123"/>
        <v>0</v>
      </c>
      <c r="BL200" s="102">
        <f t="shared" si="124"/>
        <v>0</v>
      </c>
      <c r="BN200" s="102"/>
    </row>
    <row r="201" spans="1:66" x14ac:dyDescent="0.25">
      <c r="A201" s="102" t="s">
        <v>24</v>
      </c>
      <c r="B201" s="102" t="s">
        <v>8</v>
      </c>
      <c r="C201" s="102" t="s">
        <v>8</v>
      </c>
      <c r="D201" s="102" t="s">
        <v>27</v>
      </c>
      <c r="E201" s="102" t="s">
        <v>478</v>
      </c>
      <c r="F201" s="102" t="s">
        <v>479</v>
      </c>
      <c r="G201" s="102">
        <v>1.048</v>
      </c>
      <c r="H201" s="102">
        <v>1</v>
      </c>
      <c r="I201" s="102">
        <v>1</v>
      </c>
      <c r="J201" s="167">
        <f>IFERROR(H201*VLOOKUP(A201, 'Advanced Parameters'!$B$7:$G$20, 6, FALSE)*VLOOKUP(A201, 'Growth Parameters'!$B$6:$H$19, 6, FALSE), 0)</f>
        <v>1</v>
      </c>
      <c r="K201" s="167">
        <f>IFERROR(IF('Advanced Parameters'!$C$5="n",'Raw Data'!I201*VLOOKUP(A201,'Advanced Parameters'!$B$7:$G$20,6,FALSE),J201*VLOOKUP(A201,'Advanced Parameters'!$B$7:$G$20,2,FALSE))*VLOOKUP(A201, 'Growth Parameters'!$B$6:$H$19, 6, FALSE), 0)</f>
        <v>1</v>
      </c>
      <c r="L201" s="167">
        <f t="shared" si="94"/>
        <v>0</v>
      </c>
      <c r="M201" s="168">
        <f>IFERROR(IF(G201="NA","NA",IF(G201&gt;'APC Parameters'!$K$6+VLOOKUP('Raw Data'!A201, 'APC Parameters'!$H$7:$L$20, 4, FALSE), 'APC Parameters'!$L$6+VLOOKUP('Raw Data'!A201, 'APC Parameters'!$H$7:$L$20, 5, FALSE), G201*('APC Parameters'!$J$6+VLOOKUP('Raw Data'!A201, 'APC Parameters'!$H$7:$L$20, 3, FALSE))+'APC Parameters'!$I$6+VLOOKUP('Raw Data'!A201, 'APC Parameters'!$H$7:$L$20, 2, FALSE))), 0)</f>
        <v>1891.1312</v>
      </c>
      <c r="N201" s="168">
        <f t="shared" si="95"/>
        <v>1891.1312</v>
      </c>
      <c r="O201" s="168">
        <f>IFERROR(IF(M201="NA",VLOOKUP(D201,'Internal Calculations'!$B$10:$C$11,2,FALSE), M201)*VLOOKUP(A201, 'Growth Parameters'!$B$6:$H$19, 7, FALSE), 0)</f>
        <v>1891.1312</v>
      </c>
      <c r="P201" s="177">
        <f t="shared" si="96"/>
        <v>1891.1312</v>
      </c>
      <c r="Q201" s="178">
        <f>IF('Funding Allocation Parameters'!$C$5="Basic Library Subsidy", MIN(O201*('Funding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MIN($O201*(VLOOKUP(CONCATENATE($A201, 'Funding Allocation Parameters'!$I$5), 'Library Subsidy Complex'!$C$2:$J$55, 2, FALSE)), VLOOKUP(CONCATENATE($A201, 'Funding Allocation Parameters'!$I$5), 'Library Subsidy Complex'!$C$2:$J$55, 4, FALSE)), 0)))))</f>
        <v>1189</v>
      </c>
      <c r="R201" s="178">
        <f>IF('Funding Allocation Parameters'!$C$5="Basic Library Subsidy", 0, IF('Funding Allocation Parameters'!$C$5="Grant funding",MIN(O201*('Funding Allocation Parameters'!$E$5), 'Funding Allocation Parameters'!$G$5), IF('Funding Allocation Parameters'!$C$5="Other author funding", 0, IF('Funding Allocation Parameters'!$C$5="Any discretionary funds (grants if available, other if no grants)", MIN(O201*('Funding Allocation Parameters'!$E$5), 'Funding Allocation Parameters'!$G$5), IF('Funding Allocation Parameters'!$C$5="Complex Library Subsidy", 0, 0)))))</f>
        <v>0</v>
      </c>
      <c r="S201" s="178">
        <f>IF('Funding Allocation Parameters'!$C$5="Basic Library Subsidy", 0, IF('Funding Allocation Parameters'!$C$5="Grant funding", 0, IF('Funding Allocation Parameters'!$C$5="Other author funding",  MIN(O201*('Funding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1" s="178">
        <f>IF('Funding Allocation Parameters'!$C$5="Basic Library Subsidy", MIN(O201*('Funding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MIN($O201*(VLOOKUP(CONCATENATE($A201, 'Funding Allocation Parameters'!$I$5), 'Library Subsidy Complex'!$C$2:$J$55, 6, FALSE)), VLOOKUP(CONCATENATE($A201, 'Funding Allocation Parameters'!$I$5), 'Library Subsidy Complex'!$C$2:$J$55, 8, FALSE)), 0)))))</f>
        <v>1189</v>
      </c>
      <c r="U201" s="178">
        <f>IF('Funding Allocation Parameters'!$C$5="Basic Library Subsidy", 0, IF('Funding Allocation Parameters'!$C$5="Grant funding", 0, IF('Funding Allocation Parameters'!$C$5="Other author funding",  MIN(O201*('Funding Allocation Parameters'!$E$5), 'Funding Allocation Parameters'!$G$5), IF('Funding Allocation Parameters'!$C$5="Any discretionary funds (grants if available, other if no grants)", MIN(O201*('Funding Allocation Parameters'!$E$5), 'Funding Allocation Parameters'!$G$5), IF('Funding Allocation Parameters'!$C$5="Complex Library Subsidy", 0, 0)))))</f>
        <v>0</v>
      </c>
      <c r="V201" s="177">
        <f t="shared" si="97"/>
        <v>702.13120000000004</v>
      </c>
      <c r="W201" s="177">
        <f t="shared" si="98"/>
        <v>702.13120000000004</v>
      </c>
      <c r="X201" s="179">
        <f>IF('Funding Allocation Parameters'!$C$6="Basic Library Subsidy", MIN(V201*'Funding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MIN(V201*VLOOKUP(CONCATENATE($A201, 'Funding Allocation Parameters'!$I$6), 'Library Subsidy Complex'!$C$2:$J$55, 2, FALSE), VLOOKUP(CONCATENATE($A201, 'Funding Allocation Parameters'!$I$6), 'Library Subsidy Complex'!$C$2:$J$55, 4, FALSE)), 0)))))</f>
        <v>0</v>
      </c>
      <c r="Y201" s="179">
        <f>IF('Funding Allocation Parameters'!$C$6="Basic Library Subsidy", 0, IF('Funding Allocation Parameters'!$C$6="Grant funding",MIN(V201*'Funding Allocation Parameters'!$E$6, 'Funding Allocation Parameters'!$G$6), IF('Funding Allocation Parameters'!$C$6="Other author funding", 0, IF('Funding Allocation Parameters'!$C$6="Any discretionary funds (grants if available, other if no grants)", MIN(V201*'Funding Allocation Parameters'!$E$6, 'Funding Allocation Parameters'!$G$6), IF('Funding Allocation Parameters'!$C$6="Complex Library Subsidy", 0, 0)))))</f>
        <v>702.13120000000004</v>
      </c>
      <c r="Z201" s="179">
        <f>IF('Funding Allocation Parameters'!$C$6="Basic Library Subsidy", 0, IF('Funding Allocation Parameters'!$C$6="Grant funding", 0, IF('Funding Allocation Parameters'!$C$6="Other author funding",  MIN(V201*'Funding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1" s="179">
        <f>IF('Funding Allocation Parameters'!$C$6="Basic Library Subsidy", MIN(W201*'Funding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MIN(W201*VLOOKUP(CONCATENATE($A201, 'Funding Allocation Parameters'!$I$6), 'Library Subsidy Complex'!$C$2:$J$55, 6, FALSE), VLOOKUP(CONCATENATE($A201, 'Funding Allocation Parameters'!$I$6), 'Library Subsidy Complex'!$C$2:$J$55, 8, FALSE)), 0)))))</f>
        <v>0</v>
      </c>
      <c r="AB201" s="179">
        <f>IF('Funding Allocation Parameters'!$C$6="Basic Library Subsidy", 0, IF('Funding Allocation Parameters'!$C$6="Grant funding", 0, IF('Funding Allocation Parameters'!$C$6="Other author funding",  MIN(W201*'Funding Allocation Parameters'!$E$6, 'Funding Allocation Parameters'!$G$6), IF('Funding Allocation Parameters'!$C$6="Any discretionary funds (grants if available, other if no grants)", MIN(W201*'Funding Allocation Parameters'!$E$6, 'Funding Allocation Parameters'!$G$6), IF('Funding Allocation Parameters'!$C$6="Complex Library Subsidy", 0, 0)))))</f>
        <v>702.13120000000004</v>
      </c>
      <c r="AC201" s="177">
        <f t="shared" si="99"/>
        <v>0</v>
      </c>
      <c r="AD201" s="177">
        <f t="shared" si="100"/>
        <v>0</v>
      </c>
      <c r="AE201" s="180">
        <f>IF('Funding Allocation Parameters'!$C$7="Basic Library Subsidy", MIN(AC201*'Funding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MIN(AC201*VLOOKUP(CONCATENATE($A201, 'Funding Allocation Parameters'!$I$7), 'Library Subsidy Complex'!$C$2:$J$55, 2, FALSE), VLOOKUP(CONCATENATE($A201, 'Funding Allocation Parameters'!$I$7), 'Library Subsidy Complex'!$C$2:$J$55, 4, FALSE)), 0)))))</f>
        <v>0</v>
      </c>
      <c r="AF201" s="180">
        <f>IF('Funding Allocation Parameters'!$C$7="Basic Library Subsidy", 0, IF('Funding Allocation Parameters'!$C$7="Grant funding",MIN(AC201*'Funding Allocation Parameters'!$E$7, 'Funding Allocation Parameters'!$G$7), IF('Funding Allocation Parameters'!$C$7="Other author funding", 0, IF('Funding Allocation Parameters'!$C$7="Any discretionary funds (grants if available, other if no grants)", MIN(AC201*'Funding Allocation Parameters'!$E$7, 'Funding Allocation Parameters'!$G$7), IF('Funding Allocation Parameters'!$C$7="Complex Library Subsidy", 0, 0)))))</f>
        <v>0</v>
      </c>
      <c r="AG201" s="180">
        <f>IF('Funding Allocation Parameters'!$C$7="Basic Library Subsidy", 0, IF('Funding Allocation Parameters'!$C$7="Grant funding", 0, IF('Funding Allocation Parameters'!$C$7="Other author funding",  MIN(AC201*'Funding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1" s="180">
        <f>IF('Funding Allocation Parameters'!$C$7="Basic Library Subsidy", MIN(AD201*'Funding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MIN(AD201*VLOOKUP(CONCATENATE($A201, 'Funding Allocation Parameters'!$I$7), 'Library Subsidy Complex'!$C$2:$J$55, 6, FALSE), VLOOKUP(CONCATENATE($A201, 'Funding Allocation Parameters'!$I$7), 'Library Subsidy Complex'!$C$2:$J$55, 8, FALSE)), 0)))))</f>
        <v>0</v>
      </c>
      <c r="AI201" s="180">
        <f>IF('Funding Allocation Parameters'!$C$7="Basic Library Subsidy", 0, IF('Funding Allocation Parameters'!$C$7="Grant funding", 0, IF('Funding Allocation Parameters'!$C$7="Other author funding",  MIN(AD201*'Funding Allocation Parameters'!$E$7, 'Funding Allocation Parameters'!$G$7), IF('Funding Allocation Parameters'!$C$7="Any discretionary funds (grants if available, other if no grants)", MIN(AD201*'Funding Allocation Parameters'!$E$7, 'Funding Allocation Parameters'!$G$7), IF('Funding Allocation Parameters'!$C$7="Complex Library Subsidy", 0, 0)))))</f>
        <v>0</v>
      </c>
      <c r="AJ201" s="177">
        <f t="shared" si="101"/>
        <v>0</v>
      </c>
      <c r="AK201" s="177">
        <f t="shared" si="102"/>
        <v>0</v>
      </c>
      <c r="AL201" s="181">
        <f>IF('Funding Allocation Parameters'!$C$8="Basic Library Subsidy", MIN(AJ201*'Funding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MIN(AJ201*VLOOKUP(CONCATENATE($A201, 'Funding Allocation Parameters'!$I$8), 'Library Subsidy Complex'!$C$2:$J$55, 2, FALSE), VLOOKUP(CONCATENATE($A201, 'Funding Allocation Parameters'!$I$8), 'Library Subsidy Complex'!$C$2:$J$55, 4, FALSE)), 0)))))</f>
        <v>0</v>
      </c>
      <c r="AM201" s="181">
        <f>IF('Funding Allocation Parameters'!$C$8="Basic Library Subsidy", 0, IF('Funding Allocation Parameters'!$C$8="Grant funding",MIN(AJ201*'Funding Allocation Parameters'!$E$8, 'Funding Allocation Parameters'!$G$8), IF('Funding Allocation Parameters'!$C$8="Other author funding", 0, IF('Funding Allocation Parameters'!$C$8="Any discretionary funds (grants if available, other if no grants)", MIN(AJ201*'Funding Allocation Parameters'!$E$8, 'Funding Allocation Parameters'!$G$8), IF('Funding Allocation Parameters'!$C$8="Complex Library Subsidy", 0, 0)))))</f>
        <v>0</v>
      </c>
      <c r="AN201" s="181">
        <f>IF('Funding Allocation Parameters'!$C$8="Basic Library Subsidy", 0, IF('Funding Allocation Parameters'!$C$8="Grant funding", 0, IF('Funding Allocation Parameters'!$C$8="Other author funding",  MIN(AJ201*'Funding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1" s="181">
        <f>IF('Funding Allocation Parameters'!$C$8="Basic Library Subsidy", MIN(AK201*'Funding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MIN(AK201*VLOOKUP(CONCATENATE($A201, 'Funding Allocation Parameters'!$I$8), 'Library Subsidy Complex'!$C$2:$J$55, 6, FALSE), VLOOKUP(CONCATENATE($A201, 'Funding Allocation Parameters'!$I$8), 'Library Subsidy Complex'!$C$2:$J$55, 8, FALSE)), 0)))))</f>
        <v>0</v>
      </c>
      <c r="AP201" s="181">
        <f>IF('Funding Allocation Parameters'!$C$8="Basic Library Subsidy", 0, IF('Funding Allocation Parameters'!$C$8="Grant funding", 0, IF('Funding Allocation Parameters'!$C$8="Other author funding",  MIN(AK201*'Funding Allocation Parameters'!$E$8, 'Funding Allocation Parameters'!$G$8), IF('Funding Allocation Parameters'!$C$8="Any discretionary funds (grants if available, other if no grants)", MIN(AK201*'Funding Allocation Parameters'!$E$8, 'Funding Allocation Parameters'!$G$8), IF('Funding Allocation Parameters'!$C$8="Complex Library Subsidy", 0, 0)))))</f>
        <v>0</v>
      </c>
      <c r="AQ201" s="177">
        <f t="shared" si="103"/>
        <v>0</v>
      </c>
      <c r="AR201" s="177">
        <f t="shared" si="104"/>
        <v>0</v>
      </c>
      <c r="AS201" s="182">
        <f t="shared" si="105"/>
        <v>1189</v>
      </c>
      <c r="AT201" s="182">
        <f t="shared" si="106"/>
        <v>702.13120000000004</v>
      </c>
      <c r="AU201" s="182">
        <f t="shared" si="107"/>
        <v>0</v>
      </c>
      <c r="AV201" s="182">
        <f t="shared" si="108"/>
        <v>1189</v>
      </c>
      <c r="AW201" s="182">
        <f t="shared" si="109"/>
        <v>702.13120000000004</v>
      </c>
      <c r="AX201" s="183">
        <f t="shared" si="110"/>
        <v>1189</v>
      </c>
      <c r="AY201" s="183">
        <f t="shared" si="111"/>
        <v>702.13120000000004</v>
      </c>
      <c r="AZ201" s="183">
        <f t="shared" si="112"/>
        <v>0</v>
      </c>
      <c r="BA201" s="183">
        <f t="shared" si="113"/>
        <v>0</v>
      </c>
      <c r="BB201" s="183">
        <f t="shared" si="114"/>
        <v>0</v>
      </c>
      <c r="BC201" s="184">
        <f t="shared" si="115"/>
        <v>1189</v>
      </c>
      <c r="BD201" s="184">
        <f t="shared" si="116"/>
        <v>0</v>
      </c>
      <c r="BE201" s="184">
        <f t="shared" si="117"/>
        <v>702.13120000000004</v>
      </c>
      <c r="BF201" s="184">
        <f t="shared" si="118"/>
        <v>0</v>
      </c>
      <c r="BG201" s="102">
        <f t="shared" si="119"/>
        <v>0</v>
      </c>
      <c r="BH201" s="102">
        <f t="shared" si="120"/>
        <v>0</v>
      </c>
      <c r="BI201" s="102">
        <f t="shared" si="121"/>
        <v>0</v>
      </c>
      <c r="BJ201" s="102">
        <f t="shared" si="122"/>
        <v>1</v>
      </c>
      <c r="BK201" s="102">
        <f t="shared" si="123"/>
        <v>0</v>
      </c>
      <c r="BL201" s="102">
        <f t="shared" si="124"/>
        <v>0</v>
      </c>
      <c r="BN201" s="102"/>
    </row>
    <row r="202" spans="1:66" x14ac:dyDescent="0.25">
      <c r="A202" s="102" t="s">
        <v>18</v>
      </c>
      <c r="B202" s="102" t="s">
        <v>8</v>
      </c>
      <c r="C202" s="102" t="s">
        <v>8</v>
      </c>
      <c r="D202" s="102" t="s">
        <v>27</v>
      </c>
      <c r="E202" s="102" t="s">
        <v>480</v>
      </c>
      <c r="F202" s="102" t="s">
        <v>481</v>
      </c>
      <c r="G202" s="102">
        <v>0.92500000000000004</v>
      </c>
      <c r="H202" s="102">
        <v>1</v>
      </c>
      <c r="I202" s="102">
        <v>1</v>
      </c>
      <c r="J202" s="167">
        <f>IFERROR(H202*VLOOKUP(A202, 'Advanced Parameters'!$B$7:$G$20, 6, FALSE)*VLOOKUP(A202, 'Growth Parameters'!$B$6:$H$19, 6, FALSE), 0)</f>
        <v>1</v>
      </c>
      <c r="K202" s="167">
        <f>IFERROR(IF('Advanced Parameters'!$C$5="n",'Raw Data'!I202*VLOOKUP(A202,'Advanced Parameters'!$B$7:$G$20,6,FALSE),J202*VLOOKUP(A202,'Advanced Parameters'!$B$7:$G$20,2,FALSE))*VLOOKUP(A202, 'Growth Parameters'!$B$6:$H$19, 6, FALSE), 0)</f>
        <v>1</v>
      </c>
      <c r="L202" s="167">
        <f t="shared" si="94"/>
        <v>0</v>
      </c>
      <c r="M202" s="168">
        <f>IFERROR(IF(G202="NA","NA",IF(G202&gt;'APC Parameters'!$K$6+VLOOKUP('Raw Data'!A202, 'APC Parameters'!$H$7:$L$20, 4, FALSE), 'APC Parameters'!$L$6+VLOOKUP('Raw Data'!A202, 'APC Parameters'!$H$7:$L$20, 5, FALSE), G202*('APC Parameters'!$J$6+VLOOKUP('Raw Data'!A202, 'APC Parameters'!$H$7:$L$20, 3, FALSE))+'APC Parameters'!$I$6+VLOOKUP('Raw Data'!A202, 'APC Parameters'!$H$7:$L$20, 2, FALSE))), 0)</f>
        <v>1803.875</v>
      </c>
      <c r="N202" s="168">
        <f t="shared" si="95"/>
        <v>1803.875</v>
      </c>
      <c r="O202" s="168">
        <f>IFERROR(IF(M202="NA",VLOOKUP(D202,'Internal Calculations'!$B$10:$C$11,2,FALSE), M202)*VLOOKUP(A202, 'Growth Parameters'!$B$6:$H$19, 7, FALSE), 0)</f>
        <v>1803.875</v>
      </c>
      <c r="P202" s="177">
        <f t="shared" si="96"/>
        <v>1803.875</v>
      </c>
      <c r="Q202" s="178">
        <f>IF('Funding Allocation Parameters'!$C$5="Basic Library Subsidy", MIN(O202*('Funding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MIN($O202*(VLOOKUP(CONCATENATE($A202, 'Funding Allocation Parameters'!$I$5), 'Library Subsidy Complex'!$C$2:$J$55, 2, FALSE)), VLOOKUP(CONCATENATE($A202, 'Funding Allocation Parameters'!$I$5), 'Library Subsidy Complex'!$C$2:$J$55, 4, FALSE)), 0)))))</f>
        <v>1189</v>
      </c>
      <c r="R202" s="178">
        <f>IF('Funding Allocation Parameters'!$C$5="Basic Library Subsidy", 0, IF('Funding Allocation Parameters'!$C$5="Grant funding",MIN(O202*('Funding Allocation Parameters'!$E$5), 'Funding Allocation Parameters'!$G$5), IF('Funding Allocation Parameters'!$C$5="Other author funding", 0, IF('Funding Allocation Parameters'!$C$5="Any discretionary funds (grants if available, other if no grants)", MIN(O202*('Funding Allocation Parameters'!$E$5), 'Funding Allocation Parameters'!$G$5), IF('Funding Allocation Parameters'!$C$5="Complex Library Subsidy", 0, 0)))))</f>
        <v>0</v>
      </c>
      <c r="S202" s="178">
        <f>IF('Funding Allocation Parameters'!$C$5="Basic Library Subsidy", 0, IF('Funding Allocation Parameters'!$C$5="Grant funding", 0, IF('Funding Allocation Parameters'!$C$5="Other author funding",  MIN(O202*('Funding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2" s="178">
        <f>IF('Funding Allocation Parameters'!$C$5="Basic Library Subsidy", MIN(O202*('Funding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MIN($O202*(VLOOKUP(CONCATENATE($A202, 'Funding Allocation Parameters'!$I$5), 'Library Subsidy Complex'!$C$2:$J$55, 6, FALSE)), VLOOKUP(CONCATENATE($A202, 'Funding Allocation Parameters'!$I$5), 'Library Subsidy Complex'!$C$2:$J$55, 8, FALSE)), 0)))))</f>
        <v>1189</v>
      </c>
      <c r="U202" s="178">
        <f>IF('Funding Allocation Parameters'!$C$5="Basic Library Subsidy", 0, IF('Funding Allocation Parameters'!$C$5="Grant funding", 0, IF('Funding Allocation Parameters'!$C$5="Other author funding",  MIN(O202*('Funding Allocation Parameters'!$E$5), 'Funding Allocation Parameters'!$G$5), IF('Funding Allocation Parameters'!$C$5="Any discretionary funds (grants if available, other if no grants)", MIN(O202*('Funding Allocation Parameters'!$E$5), 'Funding Allocation Parameters'!$G$5), IF('Funding Allocation Parameters'!$C$5="Complex Library Subsidy", 0, 0)))))</f>
        <v>0</v>
      </c>
      <c r="V202" s="177">
        <f t="shared" si="97"/>
        <v>614.875</v>
      </c>
      <c r="W202" s="177">
        <f t="shared" si="98"/>
        <v>614.875</v>
      </c>
      <c r="X202" s="179">
        <f>IF('Funding Allocation Parameters'!$C$6="Basic Library Subsidy", MIN(V202*'Funding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MIN(V202*VLOOKUP(CONCATENATE($A202, 'Funding Allocation Parameters'!$I$6), 'Library Subsidy Complex'!$C$2:$J$55, 2, FALSE), VLOOKUP(CONCATENATE($A202, 'Funding Allocation Parameters'!$I$6), 'Library Subsidy Complex'!$C$2:$J$55, 4, FALSE)), 0)))))</f>
        <v>0</v>
      </c>
      <c r="Y202" s="179">
        <f>IF('Funding Allocation Parameters'!$C$6="Basic Library Subsidy", 0, IF('Funding Allocation Parameters'!$C$6="Grant funding",MIN(V202*'Funding Allocation Parameters'!$E$6, 'Funding Allocation Parameters'!$G$6), IF('Funding Allocation Parameters'!$C$6="Other author funding", 0, IF('Funding Allocation Parameters'!$C$6="Any discretionary funds (grants if available, other if no grants)", MIN(V202*'Funding Allocation Parameters'!$E$6, 'Funding Allocation Parameters'!$G$6), IF('Funding Allocation Parameters'!$C$6="Complex Library Subsidy", 0, 0)))))</f>
        <v>614.875</v>
      </c>
      <c r="Z202" s="179">
        <f>IF('Funding Allocation Parameters'!$C$6="Basic Library Subsidy", 0, IF('Funding Allocation Parameters'!$C$6="Grant funding", 0, IF('Funding Allocation Parameters'!$C$6="Other author funding",  MIN(V202*'Funding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2" s="179">
        <f>IF('Funding Allocation Parameters'!$C$6="Basic Library Subsidy", MIN(W202*'Funding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MIN(W202*VLOOKUP(CONCATENATE($A202, 'Funding Allocation Parameters'!$I$6), 'Library Subsidy Complex'!$C$2:$J$55, 6, FALSE), VLOOKUP(CONCATENATE($A202, 'Funding Allocation Parameters'!$I$6), 'Library Subsidy Complex'!$C$2:$J$55, 8, FALSE)), 0)))))</f>
        <v>0</v>
      </c>
      <c r="AB202" s="179">
        <f>IF('Funding Allocation Parameters'!$C$6="Basic Library Subsidy", 0, IF('Funding Allocation Parameters'!$C$6="Grant funding", 0, IF('Funding Allocation Parameters'!$C$6="Other author funding",  MIN(W202*'Funding Allocation Parameters'!$E$6, 'Funding Allocation Parameters'!$G$6), IF('Funding Allocation Parameters'!$C$6="Any discretionary funds (grants if available, other if no grants)", MIN(W202*'Funding Allocation Parameters'!$E$6, 'Funding Allocation Parameters'!$G$6), IF('Funding Allocation Parameters'!$C$6="Complex Library Subsidy", 0, 0)))))</f>
        <v>614.875</v>
      </c>
      <c r="AC202" s="177">
        <f t="shared" si="99"/>
        <v>0</v>
      </c>
      <c r="AD202" s="177">
        <f t="shared" si="100"/>
        <v>0</v>
      </c>
      <c r="AE202" s="180">
        <f>IF('Funding Allocation Parameters'!$C$7="Basic Library Subsidy", MIN(AC202*'Funding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MIN(AC202*VLOOKUP(CONCATENATE($A202, 'Funding Allocation Parameters'!$I$7), 'Library Subsidy Complex'!$C$2:$J$55, 2, FALSE), VLOOKUP(CONCATENATE($A202, 'Funding Allocation Parameters'!$I$7), 'Library Subsidy Complex'!$C$2:$J$55, 4, FALSE)), 0)))))</f>
        <v>0</v>
      </c>
      <c r="AF202" s="180">
        <f>IF('Funding Allocation Parameters'!$C$7="Basic Library Subsidy", 0, IF('Funding Allocation Parameters'!$C$7="Grant funding",MIN(AC202*'Funding Allocation Parameters'!$E$7, 'Funding Allocation Parameters'!$G$7), IF('Funding Allocation Parameters'!$C$7="Other author funding", 0, IF('Funding Allocation Parameters'!$C$7="Any discretionary funds (grants if available, other if no grants)", MIN(AC202*'Funding Allocation Parameters'!$E$7, 'Funding Allocation Parameters'!$G$7), IF('Funding Allocation Parameters'!$C$7="Complex Library Subsidy", 0, 0)))))</f>
        <v>0</v>
      </c>
      <c r="AG202" s="180">
        <f>IF('Funding Allocation Parameters'!$C$7="Basic Library Subsidy", 0, IF('Funding Allocation Parameters'!$C$7="Grant funding", 0, IF('Funding Allocation Parameters'!$C$7="Other author funding",  MIN(AC202*'Funding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2" s="180">
        <f>IF('Funding Allocation Parameters'!$C$7="Basic Library Subsidy", MIN(AD202*'Funding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MIN(AD202*VLOOKUP(CONCATENATE($A202, 'Funding Allocation Parameters'!$I$7), 'Library Subsidy Complex'!$C$2:$J$55, 6, FALSE), VLOOKUP(CONCATENATE($A202, 'Funding Allocation Parameters'!$I$7), 'Library Subsidy Complex'!$C$2:$J$55, 8, FALSE)), 0)))))</f>
        <v>0</v>
      </c>
      <c r="AI202" s="180">
        <f>IF('Funding Allocation Parameters'!$C$7="Basic Library Subsidy", 0, IF('Funding Allocation Parameters'!$C$7="Grant funding", 0, IF('Funding Allocation Parameters'!$C$7="Other author funding",  MIN(AD202*'Funding Allocation Parameters'!$E$7, 'Funding Allocation Parameters'!$G$7), IF('Funding Allocation Parameters'!$C$7="Any discretionary funds (grants if available, other if no grants)", MIN(AD202*'Funding Allocation Parameters'!$E$7, 'Funding Allocation Parameters'!$G$7), IF('Funding Allocation Parameters'!$C$7="Complex Library Subsidy", 0, 0)))))</f>
        <v>0</v>
      </c>
      <c r="AJ202" s="177">
        <f t="shared" si="101"/>
        <v>0</v>
      </c>
      <c r="AK202" s="177">
        <f t="shared" si="102"/>
        <v>0</v>
      </c>
      <c r="AL202" s="181">
        <f>IF('Funding Allocation Parameters'!$C$8="Basic Library Subsidy", MIN(AJ202*'Funding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MIN(AJ202*VLOOKUP(CONCATENATE($A202, 'Funding Allocation Parameters'!$I$8), 'Library Subsidy Complex'!$C$2:$J$55, 2, FALSE), VLOOKUP(CONCATENATE($A202, 'Funding Allocation Parameters'!$I$8), 'Library Subsidy Complex'!$C$2:$J$55, 4, FALSE)), 0)))))</f>
        <v>0</v>
      </c>
      <c r="AM202" s="181">
        <f>IF('Funding Allocation Parameters'!$C$8="Basic Library Subsidy", 0, IF('Funding Allocation Parameters'!$C$8="Grant funding",MIN(AJ202*'Funding Allocation Parameters'!$E$8, 'Funding Allocation Parameters'!$G$8), IF('Funding Allocation Parameters'!$C$8="Other author funding", 0, IF('Funding Allocation Parameters'!$C$8="Any discretionary funds (grants if available, other if no grants)", MIN(AJ202*'Funding Allocation Parameters'!$E$8, 'Funding Allocation Parameters'!$G$8), IF('Funding Allocation Parameters'!$C$8="Complex Library Subsidy", 0, 0)))))</f>
        <v>0</v>
      </c>
      <c r="AN202" s="181">
        <f>IF('Funding Allocation Parameters'!$C$8="Basic Library Subsidy", 0, IF('Funding Allocation Parameters'!$C$8="Grant funding", 0, IF('Funding Allocation Parameters'!$C$8="Other author funding",  MIN(AJ202*'Funding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2" s="181">
        <f>IF('Funding Allocation Parameters'!$C$8="Basic Library Subsidy", MIN(AK202*'Funding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MIN(AK202*VLOOKUP(CONCATENATE($A202, 'Funding Allocation Parameters'!$I$8), 'Library Subsidy Complex'!$C$2:$J$55, 6, FALSE), VLOOKUP(CONCATENATE($A202, 'Funding Allocation Parameters'!$I$8), 'Library Subsidy Complex'!$C$2:$J$55, 8, FALSE)), 0)))))</f>
        <v>0</v>
      </c>
      <c r="AP202" s="181">
        <f>IF('Funding Allocation Parameters'!$C$8="Basic Library Subsidy", 0, IF('Funding Allocation Parameters'!$C$8="Grant funding", 0, IF('Funding Allocation Parameters'!$C$8="Other author funding",  MIN(AK202*'Funding Allocation Parameters'!$E$8, 'Funding Allocation Parameters'!$G$8), IF('Funding Allocation Parameters'!$C$8="Any discretionary funds (grants if available, other if no grants)", MIN(AK202*'Funding Allocation Parameters'!$E$8, 'Funding Allocation Parameters'!$G$8), IF('Funding Allocation Parameters'!$C$8="Complex Library Subsidy", 0, 0)))))</f>
        <v>0</v>
      </c>
      <c r="AQ202" s="177">
        <f t="shared" si="103"/>
        <v>0</v>
      </c>
      <c r="AR202" s="177">
        <f t="shared" si="104"/>
        <v>0</v>
      </c>
      <c r="AS202" s="182">
        <f t="shared" si="105"/>
        <v>1189</v>
      </c>
      <c r="AT202" s="182">
        <f t="shared" si="106"/>
        <v>614.875</v>
      </c>
      <c r="AU202" s="182">
        <f t="shared" si="107"/>
        <v>0</v>
      </c>
      <c r="AV202" s="182">
        <f t="shared" si="108"/>
        <v>1189</v>
      </c>
      <c r="AW202" s="182">
        <f t="shared" si="109"/>
        <v>614.875</v>
      </c>
      <c r="AX202" s="183">
        <f t="shared" si="110"/>
        <v>1189</v>
      </c>
      <c r="AY202" s="183">
        <f t="shared" si="111"/>
        <v>614.875</v>
      </c>
      <c r="AZ202" s="183">
        <f t="shared" si="112"/>
        <v>0</v>
      </c>
      <c r="BA202" s="183">
        <f t="shared" si="113"/>
        <v>0</v>
      </c>
      <c r="BB202" s="183">
        <f t="shared" si="114"/>
        <v>0</v>
      </c>
      <c r="BC202" s="184">
        <f t="shared" si="115"/>
        <v>1189</v>
      </c>
      <c r="BD202" s="184">
        <f t="shared" si="116"/>
        <v>0</v>
      </c>
      <c r="BE202" s="184">
        <f t="shared" si="117"/>
        <v>614.875</v>
      </c>
      <c r="BF202" s="184">
        <f t="shared" si="118"/>
        <v>0</v>
      </c>
      <c r="BG202" s="102">
        <f t="shared" si="119"/>
        <v>0</v>
      </c>
      <c r="BH202" s="102">
        <f t="shared" si="120"/>
        <v>0</v>
      </c>
      <c r="BI202" s="102">
        <f t="shared" si="121"/>
        <v>0</v>
      </c>
      <c r="BJ202" s="102">
        <f t="shared" si="122"/>
        <v>1</v>
      </c>
      <c r="BK202" s="102">
        <f t="shared" si="123"/>
        <v>0</v>
      </c>
      <c r="BL202" s="102">
        <f t="shared" si="124"/>
        <v>0</v>
      </c>
      <c r="BN202" s="102"/>
    </row>
    <row r="203" spans="1:66" x14ac:dyDescent="0.25">
      <c r="A203" s="102" t="s">
        <v>19</v>
      </c>
      <c r="B203" s="102" t="s">
        <v>8</v>
      </c>
      <c r="C203" s="102" t="s">
        <v>8</v>
      </c>
      <c r="D203" s="102" t="s">
        <v>27</v>
      </c>
      <c r="E203" s="102" t="s">
        <v>482</v>
      </c>
      <c r="F203" s="102" t="s">
        <v>483</v>
      </c>
      <c r="G203" s="102">
        <v>1.0660000000000001</v>
      </c>
      <c r="H203" s="102">
        <v>1</v>
      </c>
      <c r="I203" s="102">
        <v>1</v>
      </c>
      <c r="J203" s="167">
        <f>IFERROR(H203*VLOOKUP(A203, 'Advanced Parameters'!$B$7:$G$20, 6, FALSE)*VLOOKUP(A203, 'Growth Parameters'!$B$6:$H$19, 6, FALSE), 0)</f>
        <v>1</v>
      </c>
      <c r="K203" s="167">
        <f>IFERROR(IF('Advanced Parameters'!$C$5="n",'Raw Data'!I203*VLOOKUP(A203,'Advanced Parameters'!$B$7:$G$20,6,FALSE),J203*VLOOKUP(A203,'Advanced Parameters'!$B$7:$G$20,2,FALSE))*VLOOKUP(A203, 'Growth Parameters'!$B$6:$H$19, 6, FALSE), 0)</f>
        <v>1</v>
      </c>
      <c r="L203" s="167">
        <f t="shared" si="94"/>
        <v>0</v>
      </c>
      <c r="M203" s="168">
        <f>IFERROR(IF(G203="NA","NA",IF(G203&gt;'APC Parameters'!$K$6+VLOOKUP('Raw Data'!A203, 'APC Parameters'!$H$7:$L$20, 4, FALSE), 'APC Parameters'!$L$6+VLOOKUP('Raw Data'!A203, 'APC Parameters'!$H$7:$L$20, 5, FALSE), G203*('APC Parameters'!$J$6+VLOOKUP('Raw Data'!A203, 'APC Parameters'!$H$7:$L$20, 3, FALSE))+'APC Parameters'!$I$6+VLOOKUP('Raw Data'!A203, 'APC Parameters'!$H$7:$L$20, 2, FALSE))), 0)</f>
        <v>1903.9004</v>
      </c>
      <c r="N203" s="168">
        <f t="shared" si="95"/>
        <v>1903.9004</v>
      </c>
      <c r="O203" s="168">
        <f>IFERROR(IF(M203="NA",VLOOKUP(D203,'Internal Calculations'!$B$10:$C$11,2,FALSE), M203)*VLOOKUP(A203, 'Growth Parameters'!$B$6:$H$19, 7, FALSE), 0)</f>
        <v>1903.9004</v>
      </c>
      <c r="P203" s="177">
        <f t="shared" si="96"/>
        <v>1903.9004</v>
      </c>
      <c r="Q203" s="178">
        <f>IF('Funding Allocation Parameters'!$C$5="Basic Library Subsidy", MIN(O203*('Funding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MIN($O203*(VLOOKUP(CONCATENATE($A203, 'Funding Allocation Parameters'!$I$5), 'Library Subsidy Complex'!$C$2:$J$55, 2, FALSE)), VLOOKUP(CONCATENATE($A203, 'Funding Allocation Parameters'!$I$5), 'Library Subsidy Complex'!$C$2:$J$55, 4, FALSE)), 0)))))</f>
        <v>1189</v>
      </c>
      <c r="R203" s="178">
        <f>IF('Funding Allocation Parameters'!$C$5="Basic Library Subsidy", 0, IF('Funding Allocation Parameters'!$C$5="Grant funding",MIN(O203*('Funding Allocation Parameters'!$E$5), 'Funding Allocation Parameters'!$G$5), IF('Funding Allocation Parameters'!$C$5="Other author funding", 0, IF('Funding Allocation Parameters'!$C$5="Any discretionary funds (grants if available, other if no grants)", MIN(O203*('Funding Allocation Parameters'!$E$5), 'Funding Allocation Parameters'!$G$5), IF('Funding Allocation Parameters'!$C$5="Complex Library Subsidy", 0, 0)))))</f>
        <v>0</v>
      </c>
      <c r="S203" s="178">
        <f>IF('Funding Allocation Parameters'!$C$5="Basic Library Subsidy", 0, IF('Funding Allocation Parameters'!$C$5="Grant funding", 0, IF('Funding Allocation Parameters'!$C$5="Other author funding",  MIN(O203*('Funding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3" s="178">
        <f>IF('Funding Allocation Parameters'!$C$5="Basic Library Subsidy", MIN(O203*('Funding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MIN($O203*(VLOOKUP(CONCATENATE($A203, 'Funding Allocation Parameters'!$I$5), 'Library Subsidy Complex'!$C$2:$J$55, 6, FALSE)), VLOOKUP(CONCATENATE($A203, 'Funding Allocation Parameters'!$I$5), 'Library Subsidy Complex'!$C$2:$J$55, 8, FALSE)), 0)))))</f>
        <v>1189</v>
      </c>
      <c r="U203" s="178">
        <f>IF('Funding Allocation Parameters'!$C$5="Basic Library Subsidy", 0, IF('Funding Allocation Parameters'!$C$5="Grant funding", 0, IF('Funding Allocation Parameters'!$C$5="Other author funding",  MIN(O203*('Funding Allocation Parameters'!$E$5), 'Funding Allocation Parameters'!$G$5), IF('Funding Allocation Parameters'!$C$5="Any discretionary funds (grants if available, other if no grants)", MIN(O203*('Funding Allocation Parameters'!$E$5), 'Funding Allocation Parameters'!$G$5), IF('Funding Allocation Parameters'!$C$5="Complex Library Subsidy", 0, 0)))))</f>
        <v>0</v>
      </c>
      <c r="V203" s="177">
        <f t="shared" si="97"/>
        <v>714.90039999999999</v>
      </c>
      <c r="W203" s="177">
        <f t="shared" si="98"/>
        <v>714.90039999999999</v>
      </c>
      <c r="X203" s="179">
        <f>IF('Funding Allocation Parameters'!$C$6="Basic Library Subsidy", MIN(V203*'Funding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MIN(V203*VLOOKUP(CONCATENATE($A203, 'Funding Allocation Parameters'!$I$6), 'Library Subsidy Complex'!$C$2:$J$55, 2, FALSE), VLOOKUP(CONCATENATE($A203, 'Funding Allocation Parameters'!$I$6), 'Library Subsidy Complex'!$C$2:$J$55, 4, FALSE)), 0)))))</f>
        <v>0</v>
      </c>
      <c r="Y203" s="179">
        <f>IF('Funding Allocation Parameters'!$C$6="Basic Library Subsidy", 0, IF('Funding Allocation Parameters'!$C$6="Grant funding",MIN(V203*'Funding Allocation Parameters'!$E$6, 'Funding Allocation Parameters'!$G$6), IF('Funding Allocation Parameters'!$C$6="Other author funding", 0, IF('Funding Allocation Parameters'!$C$6="Any discretionary funds (grants if available, other if no grants)", MIN(V203*'Funding Allocation Parameters'!$E$6, 'Funding Allocation Parameters'!$G$6), IF('Funding Allocation Parameters'!$C$6="Complex Library Subsidy", 0, 0)))))</f>
        <v>714.90039999999999</v>
      </c>
      <c r="Z203" s="179">
        <f>IF('Funding Allocation Parameters'!$C$6="Basic Library Subsidy", 0, IF('Funding Allocation Parameters'!$C$6="Grant funding", 0, IF('Funding Allocation Parameters'!$C$6="Other author funding",  MIN(V203*'Funding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3" s="179">
        <f>IF('Funding Allocation Parameters'!$C$6="Basic Library Subsidy", MIN(W203*'Funding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MIN(W203*VLOOKUP(CONCATENATE($A203, 'Funding Allocation Parameters'!$I$6), 'Library Subsidy Complex'!$C$2:$J$55, 6, FALSE), VLOOKUP(CONCATENATE($A203, 'Funding Allocation Parameters'!$I$6), 'Library Subsidy Complex'!$C$2:$J$55, 8, FALSE)), 0)))))</f>
        <v>0</v>
      </c>
      <c r="AB203" s="179">
        <f>IF('Funding Allocation Parameters'!$C$6="Basic Library Subsidy", 0, IF('Funding Allocation Parameters'!$C$6="Grant funding", 0, IF('Funding Allocation Parameters'!$C$6="Other author funding",  MIN(W203*'Funding Allocation Parameters'!$E$6, 'Funding Allocation Parameters'!$G$6), IF('Funding Allocation Parameters'!$C$6="Any discretionary funds (grants if available, other if no grants)", MIN(W203*'Funding Allocation Parameters'!$E$6, 'Funding Allocation Parameters'!$G$6), IF('Funding Allocation Parameters'!$C$6="Complex Library Subsidy", 0, 0)))))</f>
        <v>714.90039999999999</v>
      </c>
      <c r="AC203" s="177">
        <f t="shared" si="99"/>
        <v>0</v>
      </c>
      <c r="AD203" s="177">
        <f t="shared" si="100"/>
        <v>0</v>
      </c>
      <c r="AE203" s="180">
        <f>IF('Funding Allocation Parameters'!$C$7="Basic Library Subsidy", MIN(AC203*'Funding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MIN(AC203*VLOOKUP(CONCATENATE($A203, 'Funding Allocation Parameters'!$I$7), 'Library Subsidy Complex'!$C$2:$J$55, 2, FALSE), VLOOKUP(CONCATENATE($A203, 'Funding Allocation Parameters'!$I$7), 'Library Subsidy Complex'!$C$2:$J$55, 4, FALSE)), 0)))))</f>
        <v>0</v>
      </c>
      <c r="AF203" s="180">
        <f>IF('Funding Allocation Parameters'!$C$7="Basic Library Subsidy", 0, IF('Funding Allocation Parameters'!$C$7="Grant funding",MIN(AC203*'Funding Allocation Parameters'!$E$7, 'Funding Allocation Parameters'!$G$7), IF('Funding Allocation Parameters'!$C$7="Other author funding", 0, IF('Funding Allocation Parameters'!$C$7="Any discretionary funds (grants if available, other if no grants)", MIN(AC203*'Funding Allocation Parameters'!$E$7, 'Funding Allocation Parameters'!$G$7), IF('Funding Allocation Parameters'!$C$7="Complex Library Subsidy", 0, 0)))))</f>
        <v>0</v>
      </c>
      <c r="AG203" s="180">
        <f>IF('Funding Allocation Parameters'!$C$7="Basic Library Subsidy", 0, IF('Funding Allocation Parameters'!$C$7="Grant funding", 0, IF('Funding Allocation Parameters'!$C$7="Other author funding",  MIN(AC203*'Funding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3" s="180">
        <f>IF('Funding Allocation Parameters'!$C$7="Basic Library Subsidy", MIN(AD203*'Funding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MIN(AD203*VLOOKUP(CONCATENATE($A203, 'Funding Allocation Parameters'!$I$7), 'Library Subsidy Complex'!$C$2:$J$55, 6, FALSE), VLOOKUP(CONCATENATE($A203, 'Funding Allocation Parameters'!$I$7), 'Library Subsidy Complex'!$C$2:$J$55, 8, FALSE)), 0)))))</f>
        <v>0</v>
      </c>
      <c r="AI203" s="180">
        <f>IF('Funding Allocation Parameters'!$C$7="Basic Library Subsidy", 0, IF('Funding Allocation Parameters'!$C$7="Grant funding", 0, IF('Funding Allocation Parameters'!$C$7="Other author funding",  MIN(AD203*'Funding Allocation Parameters'!$E$7, 'Funding Allocation Parameters'!$G$7), IF('Funding Allocation Parameters'!$C$7="Any discretionary funds (grants if available, other if no grants)", MIN(AD203*'Funding Allocation Parameters'!$E$7, 'Funding Allocation Parameters'!$G$7), IF('Funding Allocation Parameters'!$C$7="Complex Library Subsidy", 0, 0)))))</f>
        <v>0</v>
      </c>
      <c r="AJ203" s="177">
        <f t="shared" si="101"/>
        <v>0</v>
      </c>
      <c r="AK203" s="177">
        <f t="shared" si="102"/>
        <v>0</v>
      </c>
      <c r="AL203" s="181">
        <f>IF('Funding Allocation Parameters'!$C$8="Basic Library Subsidy", MIN(AJ203*'Funding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MIN(AJ203*VLOOKUP(CONCATENATE($A203, 'Funding Allocation Parameters'!$I$8), 'Library Subsidy Complex'!$C$2:$J$55, 2, FALSE), VLOOKUP(CONCATENATE($A203, 'Funding Allocation Parameters'!$I$8), 'Library Subsidy Complex'!$C$2:$J$55, 4, FALSE)), 0)))))</f>
        <v>0</v>
      </c>
      <c r="AM203" s="181">
        <f>IF('Funding Allocation Parameters'!$C$8="Basic Library Subsidy", 0, IF('Funding Allocation Parameters'!$C$8="Grant funding",MIN(AJ203*'Funding Allocation Parameters'!$E$8, 'Funding Allocation Parameters'!$G$8), IF('Funding Allocation Parameters'!$C$8="Other author funding", 0, IF('Funding Allocation Parameters'!$C$8="Any discretionary funds (grants if available, other if no grants)", MIN(AJ203*'Funding Allocation Parameters'!$E$8, 'Funding Allocation Parameters'!$G$8), IF('Funding Allocation Parameters'!$C$8="Complex Library Subsidy", 0, 0)))))</f>
        <v>0</v>
      </c>
      <c r="AN203" s="181">
        <f>IF('Funding Allocation Parameters'!$C$8="Basic Library Subsidy", 0, IF('Funding Allocation Parameters'!$C$8="Grant funding", 0, IF('Funding Allocation Parameters'!$C$8="Other author funding",  MIN(AJ203*'Funding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3" s="181">
        <f>IF('Funding Allocation Parameters'!$C$8="Basic Library Subsidy", MIN(AK203*'Funding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MIN(AK203*VLOOKUP(CONCATENATE($A203, 'Funding Allocation Parameters'!$I$8), 'Library Subsidy Complex'!$C$2:$J$55, 6, FALSE), VLOOKUP(CONCATENATE($A203, 'Funding Allocation Parameters'!$I$8), 'Library Subsidy Complex'!$C$2:$J$55, 8, FALSE)), 0)))))</f>
        <v>0</v>
      </c>
      <c r="AP203" s="181">
        <f>IF('Funding Allocation Parameters'!$C$8="Basic Library Subsidy", 0, IF('Funding Allocation Parameters'!$C$8="Grant funding", 0, IF('Funding Allocation Parameters'!$C$8="Other author funding",  MIN(AK203*'Funding Allocation Parameters'!$E$8, 'Funding Allocation Parameters'!$G$8), IF('Funding Allocation Parameters'!$C$8="Any discretionary funds (grants if available, other if no grants)", MIN(AK203*'Funding Allocation Parameters'!$E$8, 'Funding Allocation Parameters'!$G$8), IF('Funding Allocation Parameters'!$C$8="Complex Library Subsidy", 0, 0)))))</f>
        <v>0</v>
      </c>
      <c r="AQ203" s="177">
        <f t="shared" si="103"/>
        <v>0</v>
      </c>
      <c r="AR203" s="177">
        <f t="shared" si="104"/>
        <v>0</v>
      </c>
      <c r="AS203" s="182">
        <f t="shared" si="105"/>
        <v>1189</v>
      </c>
      <c r="AT203" s="182">
        <f t="shared" si="106"/>
        <v>714.90039999999999</v>
      </c>
      <c r="AU203" s="182">
        <f t="shared" si="107"/>
        <v>0</v>
      </c>
      <c r="AV203" s="182">
        <f t="shared" si="108"/>
        <v>1189</v>
      </c>
      <c r="AW203" s="182">
        <f t="shared" si="109"/>
        <v>714.90039999999999</v>
      </c>
      <c r="AX203" s="183">
        <f t="shared" si="110"/>
        <v>1189</v>
      </c>
      <c r="AY203" s="183">
        <f t="shared" si="111"/>
        <v>714.90039999999999</v>
      </c>
      <c r="AZ203" s="183">
        <f t="shared" si="112"/>
        <v>0</v>
      </c>
      <c r="BA203" s="183">
        <f t="shared" si="113"/>
        <v>0</v>
      </c>
      <c r="BB203" s="183">
        <f t="shared" si="114"/>
        <v>0</v>
      </c>
      <c r="BC203" s="184">
        <f t="shared" si="115"/>
        <v>1189</v>
      </c>
      <c r="BD203" s="184">
        <f t="shared" si="116"/>
        <v>0</v>
      </c>
      <c r="BE203" s="184">
        <f t="shared" si="117"/>
        <v>714.90039999999999</v>
      </c>
      <c r="BF203" s="184">
        <f t="shared" si="118"/>
        <v>0</v>
      </c>
      <c r="BG203" s="102">
        <f t="shared" si="119"/>
        <v>0</v>
      </c>
      <c r="BH203" s="102">
        <f t="shared" si="120"/>
        <v>0</v>
      </c>
      <c r="BI203" s="102">
        <f t="shared" si="121"/>
        <v>0</v>
      </c>
      <c r="BJ203" s="102">
        <f t="shared" si="122"/>
        <v>1</v>
      </c>
      <c r="BK203" s="102">
        <f t="shared" si="123"/>
        <v>0</v>
      </c>
      <c r="BL203" s="102">
        <f t="shared" si="124"/>
        <v>0</v>
      </c>
      <c r="BN203" s="102"/>
    </row>
    <row r="204" spans="1:66" x14ac:dyDescent="0.25">
      <c r="A204" s="102" t="s">
        <v>24</v>
      </c>
      <c r="B204" s="102" t="s">
        <v>8</v>
      </c>
      <c r="C204" s="102" t="s">
        <v>8</v>
      </c>
      <c r="D204" s="102" t="s">
        <v>27</v>
      </c>
      <c r="E204" s="102" t="s">
        <v>485</v>
      </c>
      <c r="F204" s="102" t="s">
        <v>486</v>
      </c>
      <c r="G204" s="102">
        <v>1.4219999999999999</v>
      </c>
      <c r="H204" s="102">
        <v>1</v>
      </c>
      <c r="I204" s="102">
        <v>1</v>
      </c>
      <c r="J204" s="167">
        <f>IFERROR(H204*VLOOKUP(A204, 'Advanced Parameters'!$B$7:$G$20, 6, FALSE)*VLOOKUP(A204, 'Growth Parameters'!$B$6:$H$19, 6, FALSE), 0)</f>
        <v>1</v>
      </c>
      <c r="K204" s="167">
        <f>IFERROR(IF('Advanced Parameters'!$C$5="n",'Raw Data'!I204*VLOOKUP(A204,'Advanced Parameters'!$B$7:$G$20,6,FALSE),J204*VLOOKUP(A204,'Advanced Parameters'!$B$7:$G$20,2,FALSE))*VLOOKUP(A204, 'Growth Parameters'!$B$6:$H$19, 6, FALSE), 0)</f>
        <v>1</v>
      </c>
      <c r="L204" s="167">
        <f t="shared" si="94"/>
        <v>0</v>
      </c>
      <c r="M204" s="168">
        <f>IFERROR(IF(G204="NA","NA",IF(G204&gt;'APC Parameters'!$K$6+VLOOKUP('Raw Data'!A204, 'APC Parameters'!$H$7:$L$20, 4, FALSE), 'APC Parameters'!$L$6+VLOOKUP('Raw Data'!A204, 'APC Parameters'!$H$7:$L$20, 5, FALSE), G204*('APC Parameters'!$J$6+VLOOKUP('Raw Data'!A204, 'APC Parameters'!$H$7:$L$20, 3, FALSE))+'APC Parameters'!$I$6+VLOOKUP('Raw Data'!A204, 'APC Parameters'!$H$7:$L$20, 2, FALSE))), 0)</f>
        <v>2156.4467999999997</v>
      </c>
      <c r="N204" s="168">
        <f t="shared" si="95"/>
        <v>2156.4467999999997</v>
      </c>
      <c r="O204" s="168">
        <f>IFERROR(IF(M204="NA",VLOOKUP(D204,'Internal Calculations'!$B$10:$C$11,2,FALSE), M204)*VLOOKUP(A204, 'Growth Parameters'!$B$6:$H$19, 7, FALSE), 0)</f>
        <v>2156.4467999999997</v>
      </c>
      <c r="P204" s="177">
        <f t="shared" si="96"/>
        <v>2156.4467999999997</v>
      </c>
      <c r="Q204" s="178">
        <f>IF('Funding Allocation Parameters'!$C$5="Basic Library Subsidy", MIN(O204*('Funding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MIN($O204*(VLOOKUP(CONCATENATE($A204, 'Funding Allocation Parameters'!$I$5), 'Library Subsidy Complex'!$C$2:$J$55, 2, FALSE)), VLOOKUP(CONCATENATE($A204, 'Funding Allocation Parameters'!$I$5), 'Library Subsidy Complex'!$C$2:$J$55, 4, FALSE)), 0)))))</f>
        <v>1189</v>
      </c>
      <c r="R204" s="178">
        <f>IF('Funding Allocation Parameters'!$C$5="Basic Library Subsidy", 0, IF('Funding Allocation Parameters'!$C$5="Grant funding",MIN(O204*('Funding Allocation Parameters'!$E$5), 'Funding Allocation Parameters'!$G$5), IF('Funding Allocation Parameters'!$C$5="Other author funding", 0, IF('Funding Allocation Parameters'!$C$5="Any discretionary funds (grants if available, other if no grants)", MIN(O204*('Funding Allocation Parameters'!$E$5), 'Funding Allocation Parameters'!$G$5), IF('Funding Allocation Parameters'!$C$5="Complex Library Subsidy", 0, 0)))))</f>
        <v>0</v>
      </c>
      <c r="S204" s="178">
        <f>IF('Funding Allocation Parameters'!$C$5="Basic Library Subsidy", 0, IF('Funding Allocation Parameters'!$C$5="Grant funding", 0, IF('Funding Allocation Parameters'!$C$5="Other author funding",  MIN(O204*('Funding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4" s="178">
        <f>IF('Funding Allocation Parameters'!$C$5="Basic Library Subsidy", MIN(O204*('Funding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MIN($O204*(VLOOKUP(CONCATENATE($A204, 'Funding Allocation Parameters'!$I$5), 'Library Subsidy Complex'!$C$2:$J$55, 6, FALSE)), VLOOKUP(CONCATENATE($A204, 'Funding Allocation Parameters'!$I$5), 'Library Subsidy Complex'!$C$2:$J$55, 8, FALSE)), 0)))))</f>
        <v>1189</v>
      </c>
      <c r="U204" s="178">
        <f>IF('Funding Allocation Parameters'!$C$5="Basic Library Subsidy", 0, IF('Funding Allocation Parameters'!$C$5="Grant funding", 0, IF('Funding Allocation Parameters'!$C$5="Other author funding",  MIN(O204*('Funding Allocation Parameters'!$E$5), 'Funding Allocation Parameters'!$G$5), IF('Funding Allocation Parameters'!$C$5="Any discretionary funds (grants if available, other if no grants)", MIN(O204*('Funding Allocation Parameters'!$E$5), 'Funding Allocation Parameters'!$G$5), IF('Funding Allocation Parameters'!$C$5="Complex Library Subsidy", 0, 0)))))</f>
        <v>0</v>
      </c>
      <c r="V204" s="177">
        <f t="shared" si="97"/>
        <v>967.44679999999971</v>
      </c>
      <c r="W204" s="177">
        <f t="shared" si="98"/>
        <v>967.44679999999971</v>
      </c>
      <c r="X204" s="179">
        <f>IF('Funding Allocation Parameters'!$C$6="Basic Library Subsidy", MIN(V204*'Funding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MIN(V204*VLOOKUP(CONCATENATE($A204, 'Funding Allocation Parameters'!$I$6), 'Library Subsidy Complex'!$C$2:$J$55, 2, FALSE), VLOOKUP(CONCATENATE($A204, 'Funding Allocation Parameters'!$I$6), 'Library Subsidy Complex'!$C$2:$J$55, 4, FALSE)), 0)))))</f>
        <v>0</v>
      </c>
      <c r="Y204" s="179">
        <f>IF('Funding Allocation Parameters'!$C$6="Basic Library Subsidy", 0, IF('Funding Allocation Parameters'!$C$6="Grant funding",MIN(V204*'Funding Allocation Parameters'!$E$6, 'Funding Allocation Parameters'!$G$6), IF('Funding Allocation Parameters'!$C$6="Other author funding", 0, IF('Funding Allocation Parameters'!$C$6="Any discretionary funds (grants if available, other if no grants)", MIN(V204*'Funding Allocation Parameters'!$E$6, 'Funding Allocation Parameters'!$G$6), IF('Funding Allocation Parameters'!$C$6="Complex Library Subsidy", 0, 0)))))</f>
        <v>967.44679999999971</v>
      </c>
      <c r="Z204" s="179">
        <f>IF('Funding Allocation Parameters'!$C$6="Basic Library Subsidy", 0, IF('Funding Allocation Parameters'!$C$6="Grant funding", 0, IF('Funding Allocation Parameters'!$C$6="Other author funding",  MIN(V204*'Funding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4" s="179">
        <f>IF('Funding Allocation Parameters'!$C$6="Basic Library Subsidy", MIN(W204*'Funding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MIN(W204*VLOOKUP(CONCATENATE($A204, 'Funding Allocation Parameters'!$I$6), 'Library Subsidy Complex'!$C$2:$J$55, 6, FALSE), VLOOKUP(CONCATENATE($A204, 'Funding Allocation Parameters'!$I$6), 'Library Subsidy Complex'!$C$2:$J$55, 8, FALSE)), 0)))))</f>
        <v>0</v>
      </c>
      <c r="AB204" s="179">
        <f>IF('Funding Allocation Parameters'!$C$6="Basic Library Subsidy", 0, IF('Funding Allocation Parameters'!$C$6="Grant funding", 0, IF('Funding Allocation Parameters'!$C$6="Other author funding",  MIN(W204*'Funding Allocation Parameters'!$E$6, 'Funding Allocation Parameters'!$G$6), IF('Funding Allocation Parameters'!$C$6="Any discretionary funds (grants if available, other if no grants)", MIN(W204*'Funding Allocation Parameters'!$E$6, 'Funding Allocation Parameters'!$G$6), IF('Funding Allocation Parameters'!$C$6="Complex Library Subsidy", 0, 0)))))</f>
        <v>967.44679999999971</v>
      </c>
      <c r="AC204" s="177">
        <f t="shared" si="99"/>
        <v>0</v>
      </c>
      <c r="AD204" s="177">
        <f t="shared" si="100"/>
        <v>0</v>
      </c>
      <c r="AE204" s="180">
        <f>IF('Funding Allocation Parameters'!$C$7="Basic Library Subsidy", MIN(AC204*'Funding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MIN(AC204*VLOOKUP(CONCATENATE($A204, 'Funding Allocation Parameters'!$I$7), 'Library Subsidy Complex'!$C$2:$J$55, 2, FALSE), VLOOKUP(CONCATENATE($A204, 'Funding Allocation Parameters'!$I$7), 'Library Subsidy Complex'!$C$2:$J$55, 4, FALSE)), 0)))))</f>
        <v>0</v>
      </c>
      <c r="AF204" s="180">
        <f>IF('Funding Allocation Parameters'!$C$7="Basic Library Subsidy", 0, IF('Funding Allocation Parameters'!$C$7="Grant funding",MIN(AC204*'Funding Allocation Parameters'!$E$7, 'Funding Allocation Parameters'!$G$7), IF('Funding Allocation Parameters'!$C$7="Other author funding", 0, IF('Funding Allocation Parameters'!$C$7="Any discretionary funds (grants if available, other if no grants)", MIN(AC204*'Funding Allocation Parameters'!$E$7, 'Funding Allocation Parameters'!$G$7), IF('Funding Allocation Parameters'!$C$7="Complex Library Subsidy", 0, 0)))))</f>
        <v>0</v>
      </c>
      <c r="AG204" s="180">
        <f>IF('Funding Allocation Parameters'!$C$7="Basic Library Subsidy", 0, IF('Funding Allocation Parameters'!$C$7="Grant funding", 0, IF('Funding Allocation Parameters'!$C$7="Other author funding",  MIN(AC204*'Funding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4" s="180">
        <f>IF('Funding Allocation Parameters'!$C$7="Basic Library Subsidy", MIN(AD204*'Funding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MIN(AD204*VLOOKUP(CONCATENATE($A204, 'Funding Allocation Parameters'!$I$7), 'Library Subsidy Complex'!$C$2:$J$55, 6, FALSE), VLOOKUP(CONCATENATE($A204, 'Funding Allocation Parameters'!$I$7), 'Library Subsidy Complex'!$C$2:$J$55, 8, FALSE)), 0)))))</f>
        <v>0</v>
      </c>
      <c r="AI204" s="180">
        <f>IF('Funding Allocation Parameters'!$C$7="Basic Library Subsidy", 0, IF('Funding Allocation Parameters'!$C$7="Grant funding", 0, IF('Funding Allocation Parameters'!$C$7="Other author funding",  MIN(AD204*'Funding Allocation Parameters'!$E$7, 'Funding Allocation Parameters'!$G$7), IF('Funding Allocation Parameters'!$C$7="Any discretionary funds (grants if available, other if no grants)", MIN(AD204*'Funding Allocation Parameters'!$E$7, 'Funding Allocation Parameters'!$G$7), IF('Funding Allocation Parameters'!$C$7="Complex Library Subsidy", 0, 0)))))</f>
        <v>0</v>
      </c>
      <c r="AJ204" s="177">
        <f t="shared" si="101"/>
        <v>0</v>
      </c>
      <c r="AK204" s="177">
        <f t="shared" si="102"/>
        <v>0</v>
      </c>
      <c r="AL204" s="181">
        <f>IF('Funding Allocation Parameters'!$C$8="Basic Library Subsidy", MIN(AJ204*'Funding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MIN(AJ204*VLOOKUP(CONCATENATE($A204, 'Funding Allocation Parameters'!$I$8), 'Library Subsidy Complex'!$C$2:$J$55, 2, FALSE), VLOOKUP(CONCATENATE($A204, 'Funding Allocation Parameters'!$I$8), 'Library Subsidy Complex'!$C$2:$J$55, 4, FALSE)), 0)))))</f>
        <v>0</v>
      </c>
      <c r="AM204" s="181">
        <f>IF('Funding Allocation Parameters'!$C$8="Basic Library Subsidy", 0, IF('Funding Allocation Parameters'!$C$8="Grant funding",MIN(AJ204*'Funding Allocation Parameters'!$E$8, 'Funding Allocation Parameters'!$G$8), IF('Funding Allocation Parameters'!$C$8="Other author funding", 0, IF('Funding Allocation Parameters'!$C$8="Any discretionary funds (grants if available, other if no grants)", MIN(AJ204*'Funding Allocation Parameters'!$E$8, 'Funding Allocation Parameters'!$G$8), IF('Funding Allocation Parameters'!$C$8="Complex Library Subsidy", 0, 0)))))</f>
        <v>0</v>
      </c>
      <c r="AN204" s="181">
        <f>IF('Funding Allocation Parameters'!$C$8="Basic Library Subsidy", 0, IF('Funding Allocation Parameters'!$C$8="Grant funding", 0, IF('Funding Allocation Parameters'!$C$8="Other author funding",  MIN(AJ204*'Funding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4" s="181">
        <f>IF('Funding Allocation Parameters'!$C$8="Basic Library Subsidy", MIN(AK204*'Funding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MIN(AK204*VLOOKUP(CONCATENATE($A204, 'Funding Allocation Parameters'!$I$8), 'Library Subsidy Complex'!$C$2:$J$55, 6, FALSE), VLOOKUP(CONCATENATE($A204, 'Funding Allocation Parameters'!$I$8), 'Library Subsidy Complex'!$C$2:$J$55, 8, FALSE)), 0)))))</f>
        <v>0</v>
      </c>
      <c r="AP204" s="181">
        <f>IF('Funding Allocation Parameters'!$C$8="Basic Library Subsidy", 0, IF('Funding Allocation Parameters'!$C$8="Grant funding", 0, IF('Funding Allocation Parameters'!$C$8="Other author funding",  MIN(AK204*'Funding Allocation Parameters'!$E$8, 'Funding Allocation Parameters'!$G$8), IF('Funding Allocation Parameters'!$C$8="Any discretionary funds (grants if available, other if no grants)", MIN(AK204*'Funding Allocation Parameters'!$E$8, 'Funding Allocation Parameters'!$G$8), IF('Funding Allocation Parameters'!$C$8="Complex Library Subsidy", 0, 0)))))</f>
        <v>0</v>
      </c>
      <c r="AQ204" s="177">
        <f t="shared" si="103"/>
        <v>0</v>
      </c>
      <c r="AR204" s="177">
        <f t="shared" si="104"/>
        <v>0</v>
      </c>
      <c r="AS204" s="182">
        <f t="shared" si="105"/>
        <v>1189</v>
      </c>
      <c r="AT204" s="182">
        <f t="shared" si="106"/>
        <v>967.44679999999971</v>
      </c>
      <c r="AU204" s="182">
        <f t="shared" si="107"/>
        <v>0</v>
      </c>
      <c r="AV204" s="182">
        <f t="shared" si="108"/>
        <v>1189</v>
      </c>
      <c r="AW204" s="182">
        <f t="shared" si="109"/>
        <v>967.44679999999971</v>
      </c>
      <c r="AX204" s="183">
        <f t="shared" si="110"/>
        <v>1189</v>
      </c>
      <c r="AY204" s="183">
        <f t="shared" si="111"/>
        <v>967.44679999999971</v>
      </c>
      <c r="AZ204" s="183">
        <f t="shared" si="112"/>
        <v>0</v>
      </c>
      <c r="BA204" s="183">
        <f t="shared" si="113"/>
        <v>0</v>
      </c>
      <c r="BB204" s="183">
        <f t="shared" si="114"/>
        <v>0</v>
      </c>
      <c r="BC204" s="184">
        <f t="shared" si="115"/>
        <v>1189</v>
      </c>
      <c r="BD204" s="184">
        <f t="shared" si="116"/>
        <v>0</v>
      </c>
      <c r="BE204" s="184">
        <f t="shared" si="117"/>
        <v>967.44679999999971</v>
      </c>
      <c r="BF204" s="184">
        <f t="shared" si="118"/>
        <v>0</v>
      </c>
      <c r="BG204" s="102">
        <f t="shared" si="119"/>
        <v>0</v>
      </c>
      <c r="BH204" s="102">
        <f t="shared" si="120"/>
        <v>0</v>
      </c>
      <c r="BI204" s="102">
        <f t="shared" si="121"/>
        <v>0</v>
      </c>
      <c r="BJ204" s="102">
        <f t="shared" si="122"/>
        <v>1</v>
      </c>
      <c r="BK204" s="102">
        <f t="shared" si="123"/>
        <v>0</v>
      </c>
      <c r="BL204" s="102">
        <f t="shared" si="124"/>
        <v>0</v>
      </c>
      <c r="BN204" s="102"/>
    </row>
    <row r="205" spans="1:66" x14ac:dyDescent="0.25">
      <c r="A205" s="102" t="s">
        <v>7</v>
      </c>
      <c r="B205" s="102" t="s">
        <v>8</v>
      </c>
      <c r="C205" s="102" t="s">
        <v>8</v>
      </c>
      <c r="D205" s="102" t="s">
        <v>27</v>
      </c>
      <c r="E205" s="102" t="s">
        <v>487</v>
      </c>
      <c r="F205" s="102" t="s">
        <v>488</v>
      </c>
      <c r="G205" s="102">
        <v>0.66900000000000004</v>
      </c>
      <c r="H205" s="102">
        <v>1</v>
      </c>
      <c r="I205" s="102">
        <v>0</v>
      </c>
      <c r="J205" s="167">
        <f>IFERROR(H205*VLOOKUP(A205, 'Advanced Parameters'!$B$7:$G$20, 6, FALSE)*VLOOKUP(A205, 'Growth Parameters'!$B$6:$H$19, 6, FALSE), 0)</f>
        <v>1</v>
      </c>
      <c r="K205" s="167">
        <f>IFERROR(IF('Advanced Parameters'!$C$5="n",'Raw Data'!I205*VLOOKUP(A205,'Advanced Parameters'!$B$7:$G$20,6,FALSE),J205*VLOOKUP(A205,'Advanced Parameters'!$B$7:$G$20,2,FALSE))*VLOOKUP(A205, 'Growth Parameters'!$B$6:$H$19, 6, FALSE), 0)</f>
        <v>0</v>
      </c>
      <c r="L205" s="167">
        <f t="shared" si="94"/>
        <v>1</v>
      </c>
      <c r="M205" s="168">
        <f>IFERROR(IF(G205="NA","NA",IF(G205&gt;'APC Parameters'!$K$6+VLOOKUP('Raw Data'!A205, 'APC Parameters'!$H$7:$L$20, 4, FALSE), 'APC Parameters'!$L$6+VLOOKUP('Raw Data'!A205, 'APC Parameters'!$H$7:$L$20, 5, FALSE), G205*('APC Parameters'!$J$6+VLOOKUP('Raw Data'!A205, 'APC Parameters'!$H$7:$L$20, 3, FALSE))+'APC Parameters'!$I$6+VLOOKUP('Raw Data'!A205, 'APC Parameters'!$H$7:$L$20, 2, FALSE))), 0)</f>
        <v>1622.2686000000001</v>
      </c>
      <c r="N205" s="168">
        <f t="shared" si="95"/>
        <v>1622.2686000000001</v>
      </c>
      <c r="O205" s="168">
        <f>IFERROR(IF(M205="NA",VLOOKUP(D205,'Internal Calculations'!$B$10:$C$11,2,FALSE), M205)*VLOOKUP(A205, 'Growth Parameters'!$B$6:$H$19, 7, FALSE), 0)</f>
        <v>1622.2686000000001</v>
      </c>
      <c r="P205" s="177">
        <f t="shared" si="96"/>
        <v>1622.2686000000001</v>
      </c>
      <c r="Q205" s="178">
        <f>IF('Funding Allocation Parameters'!$C$5="Basic Library Subsidy", MIN(O205*('Funding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MIN($O205*(VLOOKUP(CONCATENATE($A205, 'Funding Allocation Parameters'!$I$5), 'Library Subsidy Complex'!$C$2:$J$55, 2, FALSE)), VLOOKUP(CONCATENATE($A205, 'Funding Allocation Parameters'!$I$5), 'Library Subsidy Complex'!$C$2:$J$55, 4, FALSE)), 0)))))</f>
        <v>1189</v>
      </c>
      <c r="R205" s="178">
        <f>IF('Funding Allocation Parameters'!$C$5="Basic Library Subsidy", 0, IF('Funding Allocation Parameters'!$C$5="Grant funding",MIN(O205*('Funding Allocation Parameters'!$E$5), 'Funding Allocation Parameters'!$G$5), IF('Funding Allocation Parameters'!$C$5="Other author funding", 0, IF('Funding Allocation Parameters'!$C$5="Any discretionary funds (grants if available, other if no grants)", MIN(O205*('Funding Allocation Parameters'!$E$5), 'Funding Allocation Parameters'!$G$5), IF('Funding Allocation Parameters'!$C$5="Complex Library Subsidy", 0, 0)))))</f>
        <v>0</v>
      </c>
      <c r="S205" s="178">
        <f>IF('Funding Allocation Parameters'!$C$5="Basic Library Subsidy", 0, IF('Funding Allocation Parameters'!$C$5="Grant funding", 0, IF('Funding Allocation Parameters'!$C$5="Other author funding",  MIN(O205*('Funding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5" s="178">
        <f>IF('Funding Allocation Parameters'!$C$5="Basic Library Subsidy", MIN(O205*('Funding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MIN($O205*(VLOOKUP(CONCATENATE($A205, 'Funding Allocation Parameters'!$I$5), 'Library Subsidy Complex'!$C$2:$J$55, 6, FALSE)), VLOOKUP(CONCATENATE($A205, 'Funding Allocation Parameters'!$I$5), 'Library Subsidy Complex'!$C$2:$J$55, 8, FALSE)), 0)))))</f>
        <v>1189</v>
      </c>
      <c r="U205" s="178">
        <f>IF('Funding Allocation Parameters'!$C$5="Basic Library Subsidy", 0, IF('Funding Allocation Parameters'!$C$5="Grant funding", 0, IF('Funding Allocation Parameters'!$C$5="Other author funding",  MIN(O205*('Funding Allocation Parameters'!$E$5), 'Funding Allocation Parameters'!$G$5), IF('Funding Allocation Parameters'!$C$5="Any discretionary funds (grants if available, other if no grants)", MIN(O205*('Funding Allocation Parameters'!$E$5), 'Funding Allocation Parameters'!$G$5), IF('Funding Allocation Parameters'!$C$5="Complex Library Subsidy", 0, 0)))))</f>
        <v>0</v>
      </c>
      <c r="V205" s="177">
        <f t="shared" si="97"/>
        <v>433.26860000000011</v>
      </c>
      <c r="W205" s="177">
        <f t="shared" si="98"/>
        <v>433.26860000000011</v>
      </c>
      <c r="X205" s="179">
        <f>IF('Funding Allocation Parameters'!$C$6="Basic Library Subsidy", MIN(V205*'Funding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MIN(V205*VLOOKUP(CONCATENATE($A205, 'Funding Allocation Parameters'!$I$6), 'Library Subsidy Complex'!$C$2:$J$55, 2, FALSE), VLOOKUP(CONCATENATE($A205, 'Funding Allocation Parameters'!$I$6), 'Library Subsidy Complex'!$C$2:$J$55, 4, FALSE)), 0)))))</f>
        <v>0</v>
      </c>
      <c r="Y205" s="179">
        <f>IF('Funding Allocation Parameters'!$C$6="Basic Library Subsidy", 0, IF('Funding Allocation Parameters'!$C$6="Grant funding",MIN(V205*'Funding Allocation Parameters'!$E$6, 'Funding Allocation Parameters'!$G$6), IF('Funding Allocation Parameters'!$C$6="Other author funding", 0, IF('Funding Allocation Parameters'!$C$6="Any discretionary funds (grants if available, other if no grants)", MIN(V205*'Funding Allocation Parameters'!$E$6, 'Funding Allocation Parameters'!$G$6), IF('Funding Allocation Parameters'!$C$6="Complex Library Subsidy", 0, 0)))))</f>
        <v>433.26860000000011</v>
      </c>
      <c r="Z205" s="179">
        <f>IF('Funding Allocation Parameters'!$C$6="Basic Library Subsidy", 0, IF('Funding Allocation Parameters'!$C$6="Grant funding", 0, IF('Funding Allocation Parameters'!$C$6="Other author funding",  MIN(V205*'Funding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5" s="179">
        <f>IF('Funding Allocation Parameters'!$C$6="Basic Library Subsidy", MIN(W205*'Funding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MIN(W205*VLOOKUP(CONCATENATE($A205, 'Funding Allocation Parameters'!$I$6), 'Library Subsidy Complex'!$C$2:$J$55, 6, FALSE), VLOOKUP(CONCATENATE($A205, 'Funding Allocation Parameters'!$I$6), 'Library Subsidy Complex'!$C$2:$J$55, 8, FALSE)), 0)))))</f>
        <v>0</v>
      </c>
      <c r="AB205" s="179">
        <f>IF('Funding Allocation Parameters'!$C$6="Basic Library Subsidy", 0, IF('Funding Allocation Parameters'!$C$6="Grant funding", 0, IF('Funding Allocation Parameters'!$C$6="Other author funding",  MIN(W205*'Funding Allocation Parameters'!$E$6, 'Funding Allocation Parameters'!$G$6), IF('Funding Allocation Parameters'!$C$6="Any discretionary funds (grants if available, other if no grants)", MIN(W205*'Funding Allocation Parameters'!$E$6, 'Funding Allocation Parameters'!$G$6), IF('Funding Allocation Parameters'!$C$6="Complex Library Subsidy", 0, 0)))))</f>
        <v>433.26860000000011</v>
      </c>
      <c r="AC205" s="177">
        <f t="shared" si="99"/>
        <v>0</v>
      </c>
      <c r="AD205" s="177">
        <f t="shared" si="100"/>
        <v>0</v>
      </c>
      <c r="AE205" s="180">
        <f>IF('Funding Allocation Parameters'!$C$7="Basic Library Subsidy", MIN(AC205*'Funding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MIN(AC205*VLOOKUP(CONCATENATE($A205, 'Funding Allocation Parameters'!$I$7), 'Library Subsidy Complex'!$C$2:$J$55, 2, FALSE), VLOOKUP(CONCATENATE($A205, 'Funding Allocation Parameters'!$I$7), 'Library Subsidy Complex'!$C$2:$J$55, 4, FALSE)), 0)))))</f>
        <v>0</v>
      </c>
      <c r="AF205" s="180">
        <f>IF('Funding Allocation Parameters'!$C$7="Basic Library Subsidy", 0, IF('Funding Allocation Parameters'!$C$7="Grant funding",MIN(AC205*'Funding Allocation Parameters'!$E$7, 'Funding Allocation Parameters'!$G$7), IF('Funding Allocation Parameters'!$C$7="Other author funding", 0, IF('Funding Allocation Parameters'!$C$7="Any discretionary funds (grants if available, other if no grants)", MIN(AC205*'Funding Allocation Parameters'!$E$7, 'Funding Allocation Parameters'!$G$7), IF('Funding Allocation Parameters'!$C$7="Complex Library Subsidy", 0, 0)))))</f>
        <v>0</v>
      </c>
      <c r="AG205" s="180">
        <f>IF('Funding Allocation Parameters'!$C$7="Basic Library Subsidy", 0, IF('Funding Allocation Parameters'!$C$7="Grant funding", 0, IF('Funding Allocation Parameters'!$C$7="Other author funding",  MIN(AC205*'Funding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5" s="180">
        <f>IF('Funding Allocation Parameters'!$C$7="Basic Library Subsidy", MIN(AD205*'Funding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MIN(AD205*VLOOKUP(CONCATENATE($A205, 'Funding Allocation Parameters'!$I$7), 'Library Subsidy Complex'!$C$2:$J$55, 6, FALSE), VLOOKUP(CONCATENATE($A205, 'Funding Allocation Parameters'!$I$7), 'Library Subsidy Complex'!$C$2:$J$55, 8, FALSE)), 0)))))</f>
        <v>0</v>
      </c>
      <c r="AI205" s="180">
        <f>IF('Funding Allocation Parameters'!$C$7="Basic Library Subsidy", 0, IF('Funding Allocation Parameters'!$C$7="Grant funding", 0, IF('Funding Allocation Parameters'!$C$7="Other author funding",  MIN(AD205*'Funding Allocation Parameters'!$E$7, 'Funding Allocation Parameters'!$G$7), IF('Funding Allocation Parameters'!$C$7="Any discretionary funds (grants if available, other if no grants)", MIN(AD205*'Funding Allocation Parameters'!$E$7, 'Funding Allocation Parameters'!$G$7), IF('Funding Allocation Parameters'!$C$7="Complex Library Subsidy", 0, 0)))))</f>
        <v>0</v>
      </c>
      <c r="AJ205" s="177">
        <f t="shared" si="101"/>
        <v>0</v>
      </c>
      <c r="AK205" s="177">
        <f t="shared" si="102"/>
        <v>0</v>
      </c>
      <c r="AL205" s="181">
        <f>IF('Funding Allocation Parameters'!$C$8="Basic Library Subsidy", MIN(AJ205*'Funding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MIN(AJ205*VLOOKUP(CONCATENATE($A205, 'Funding Allocation Parameters'!$I$8), 'Library Subsidy Complex'!$C$2:$J$55, 2, FALSE), VLOOKUP(CONCATENATE($A205, 'Funding Allocation Parameters'!$I$8), 'Library Subsidy Complex'!$C$2:$J$55, 4, FALSE)), 0)))))</f>
        <v>0</v>
      </c>
      <c r="AM205" s="181">
        <f>IF('Funding Allocation Parameters'!$C$8="Basic Library Subsidy", 0, IF('Funding Allocation Parameters'!$C$8="Grant funding",MIN(AJ205*'Funding Allocation Parameters'!$E$8, 'Funding Allocation Parameters'!$G$8), IF('Funding Allocation Parameters'!$C$8="Other author funding", 0, IF('Funding Allocation Parameters'!$C$8="Any discretionary funds (grants if available, other if no grants)", MIN(AJ205*'Funding Allocation Parameters'!$E$8, 'Funding Allocation Parameters'!$G$8), IF('Funding Allocation Parameters'!$C$8="Complex Library Subsidy", 0, 0)))))</f>
        <v>0</v>
      </c>
      <c r="AN205" s="181">
        <f>IF('Funding Allocation Parameters'!$C$8="Basic Library Subsidy", 0, IF('Funding Allocation Parameters'!$C$8="Grant funding", 0, IF('Funding Allocation Parameters'!$C$8="Other author funding",  MIN(AJ205*'Funding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5" s="181">
        <f>IF('Funding Allocation Parameters'!$C$8="Basic Library Subsidy", MIN(AK205*'Funding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MIN(AK205*VLOOKUP(CONCATENATE($A205, 'Funding Allocation Parameters'!$I$8), 'Library Subsidy Complex'!$C$2:$J$55, 6, FALSE), VLOOKUP(CONCATENATE($A205, 'Funding Allocation Parameters'!$I$8), 'Library Subsidy Complex'!$C$2:$J$55, 8, FALSE)), 0)))))</f>
        <v>0</v>
      </c>
      <c r="AP205" s="181">
        <f>IF('Funding Allocation Parameters'!$C$8="Basic Library Subsidy", 0, IF('Funding Allocation Parameters'!$C$8="Grant funding", 0, IF('Funding Allocation Parameters'!$C$8="Other author funding",  MIN(AK205*'Funding Allocation Parameters'!$E$8, 'Funding Allocation Parameters'!$G$8), IF('Funding Allocation Parameters'!$C$8="Any discretionary funds (grants if available, other if no grants)", MIN(AK205*'Funding Allocation Parameters'!$E$8, 'Funding Allocation Parameters'!$G$8), IF('Funding Allocation Parameters'!$C$8="Complex Library Subsidy", 0, 0)))))</f>
        <v>0</v>
      </c>
      <c r="AQ205" s="177">
        <f t="shared" si="103"/>
        <v>0</v>
      </c>
      <c r="AR205" s="177">
        <f t="shared" si="104"/>
        <v>0</v>
      </c>
      <c r="AS205" s="182">
        <f t="shared" si="105"/>
        <v>1189</v>
      </c>
      <c r="AT205" s="182">
        <f t="shared" si="106"/>
        <v>433.26860000000011</v>
      </c>
      <c r="AU205" s="182">
        <f t="shared" si="107"/>
        <v>0</v>
      </c>
      <c r="AV205" s="182">
        <f t="shared" si="108"/>
        <v>1189</v>
      </c>
      <c r="AW205" s="182">
        <f t="shared" si="109"/>
        <v>433.26860000000011</v>
      </c>
      <c r="AX205" s="183">
        <f t="shared" si="110"/>
        <v>0</v>
      </c>
      <c r="AY205" s="183">
        <f t="shared" si="111"/>
        <v>0</v>
      </c>
      <c r="AZ205" s="183">
        <f t="shared" si="112"/>
        <v>0</v>
      </c>
      <c r="BA205" s="183">
        <f t="shared" si="113"/>
        <v>1189</v>
      </c>
      <c r="BB205" s="183">
        <f t="shared" si="114"/>
        <v>433.26860000000011</v>
      </c>
      <c r="BC205" s="184">
        <f t="shared" si="115"/>
        <v>1189</v>
      </c>
      <c r="BD205" s="184">
        <f t="shared" si="116"/>
        <v>0</v>
      </c>
      <c r="BE205" s="184">
        <f t="shared" si="117"/>
        <v>0</v>
      </c>
      <c r="BF205" s="184">
        <f t="shared" si="118"/>
        <v>433.26860000000011</v>
      </c>
      <c r="BG205" s="102">
        <f t="shared" si="119"/>
        <v>0</v>
      </c>
      <c r="BH205" s="102">
        <f t="shared" si="120"/>
        <v>0</v>
      </c>
      <c r="BI205" s="102">
        <f t="shared" si="121"/>
        <v>0</v>
      </c>
      <c r="BJ205" s="102">
        <f t="shared" si="122"/>
        <v>0</v>
      </c>
      <c r="BK205" s="102">
        <f t="shared" si="123"/>
        <v>1</v>
      </c>
      <c r="BL205" s="102">
        <f t="shared" si="124"/>
        <v>0</v>
      </c>
      <c r="BN205" s="102"/>
    </row>
    <row r="206" spans="1:66" x14ac:dyDescent="0.25">
      <c r="A206" s="102" t="s">
        <v>20</v>
      </c>
      <c r="B206" s="102" t="s">
        <v>8</v>
      </c>
      <c r="C206" s="102" t="s">
        <v>8</v>
      </c>
      <c r="D206" s="102" t="s">
        <v>27</v>
      </c>
      <c r="E206" s="102" t="s">
        <v>489</v>
      </c>
      <c r="F206" s="102" t="s">
        <v>490</v>
      </c>
      <c r="G206" s="102">
        <v>1.3540000000000001</v>
      </c>
      <c r="H206" s="102">
        <v>1</v>
      </c>
      <c r="I206" s="102">
        <v>1</v>
      </c>
      <c r="J206" s="167">
        <f>IFERROR(H206*VLOOKUP(A206, 'Advanced Parameters'!$B$7:$G$20, 6, FALSE)*VLOOKUP(A206, 'Growth Parameters'!$B$6:$H$19, 6, FALSE), 0)</f>
        <v>1</v>
      </c>
      <c r="K206" s="167">
        <f>IFERROR(IF('Advanced Parameters'!$C$5="n",'Raw Data'!I206*VLOOKUP(A206,'Advanced Parameters'!$B$7:$G$20,6,FALSE),J206*VLOOKUP(A206,'Advanced Parameters'!$B$7:$G$20,2,FALSE))*VLOOKUP(A206, 'Growth Parameters'!$B$6:$H$19, 6, FALSE), 0)</f>
        <v>1</v>
      </c>
      <c r="L206" s="167">
        <f t="shared" si="94"/>
        <v>0</v>
      </c>
      <c r="M206" s="168">
        <f>IFERROR(IF(G206="NA","NA",IF(G206&gt;'APC Parameters'!$K$6+VLOOKUP('Raw Data'!A206, 'APC Parameters'!$H$7:$L$20, 4, FALSE), 'APC Parameters'!$L$6+VLOOKUP('Raw Data'!A206, 'APC Parameters'!$H$7:$L$20, 5, FALSE), G206*('APC Parameters'!$J$6+VLOOKUP('Raw Data'!A206, 'APC Parameters'!$H$7:$L$20, 3, FALSE))+'APC Parameters'!$I$6+VLOOKUP('Raw Data'!A206, 'APC Parameters'!$H$7:$L$20, 2, FALSE))), 0)</f>
        <v>2108.2076000000002</v>
      </c>
      <c r="N206" s="168">
        <f t="shared" si="95"/>
        <v>2108.2076000000002</v>
      </c>
      <c r="O206" s="168">
        <f>IFERROR(IF(M206="NA",VLOOKUP(D206,'Internal Calculations'!$B$10:$C$11,2,FALSE), M206)*VLOOKUP(A206, 'Growth Parameters'!$B$6:$H$19, 7, FALSE), 0)</f>
        <v>2108.2076000000002</v>
      </c>
      <c r="P206" s="177">
        <f t="shared" si="96"/>
        <v>2108.2076000000002</v>
      </c>
      <c r="Q206" s="178">
        <f>IF('Funding Allocation Parameters'!$C$5="Basic Library Subsidy", MIN(O206*('Funding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MIN($O206*(VLOOKUP(CONCATENATE($A206, 'Funding Allocation Parameters'!$I$5), 'Library Subsidy Complex'!$C$2:$J$55, 2, FALSE)), VLOOKUP(CONCATENATE($A206, 'Funding Allocation Parameters'!$I$5), 'Library Subsidy Complex'!$C$2:$J$55, 4, FALSE)), 0)))))</f>
        <v>1189</v>
      </c>
      <c r="R206" s="178">
        <f>IF('Funding Allocation Parameters'!$C$5="Basic Library Subsidy", 0, IF('Funding Allocation Parameters'!$C$5="Grant funding",MIN(O206*('Funding Allocation Parameters'!$E$5), 'Funding Allocation Parameters'!$G$5), IF('Funding Allocation Parameters'!$C$5="Other author funding", 0, IF('Funding Allocation Parameters'!$C$5="Any discretionary funds (grants if available, other if no grants)", MIN(O206*('Funding Allocation Parameters'!$E$5), 'Funding Allocation Parameters'!$G$5), IF('Funding Allocation Parameters'!$C$5="Complex Library Subsidy", 0, 0)))))</f>
        <v>0</v>
      </c>
      <c r="S206" s="178">
        <f>IF('Funding Allocation Parameters'!$C$5="Basic Library Subsidy", 0, IF('Funding Allocation Parameters'!$C$5="Grant funding", 0, IF('Funding Allocation Parameters'!$C$5="Other author funding",  MIN(O206*('Funding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6" s="178">
        <f>IF('Funding Allocation Parameters'!$C$5="Basic Library Subsidy", MIN(O206*('Funding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MIN($O206*(VLOOKUP(CONCATENATE($A206, 'Funding Allocation Parameters'!$I$5), 'Library Subsidy Complex'!$C$2:$J$55, 6, FALSE)), VLOOKUP(CONCATENATE($A206, 'Funding Allocation Parameters'!$I$5), 'Library Subsidy Complex'!$C$2:$J$55, 8, FALSE)), 0)))))</f>
        <v>1189</v>
      </c>
      <c r="U206" s="178">
        <f>IF('Funding Allocation Parameters'!$C$5="Basic Library Subsidy", 0, IF('Funding Allocation Parameters'!$C$5="Grant funding", 0, IF('Funding Allocation Parameters'!$C$5="Other author funding",  MIN(O206*('Funding Allocation Parameters'!$E$5), 'Funding Allocation Parameters'!$G$5), IF('Funding Allocation Parameters'!$C$5="Any discretionary funds (grants if available, other if no grants)", MIN(O206*('Funding Allocation Parameters'!$E$5), 'Funding Allocation Parameters'!$G$5), IF('Funding Allocation Parameters'!$C$5="Complex Library Subsidy", 0, 0)))))</f>
        <v>0</v>
      </c>
      <c r="V206" s="177">
        <f t="shared" si="97"/>
        <v>919.20760000000018</v>
      </c>
      <c r="W206" s="177">
        <f t="shared" si="98"/>
        <v>919.20760000000018</v>
      </c>
      <c r="X206" s="179">
        <f>IF('Funding Allocation Parameters'!$C$6="Basic Library Subsidy", MIN(V206*'Funding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MIN(V206*VLOOKUP(CONCATENATE($A206, 'Funding Allocation Parameters'!$I$6), 'Library Subsidy Complex'!$C$2:$J$55, 2, FALSE), VLOOKUP(CONCATENATE($A206, 'Funding Allocation Parameters'!$I$6), 'Library Subsidy Complex'!$C$2:$J$55, 4, FALSE)), 0)))))</f>
        <v>0</v>
      </c>
      <c r="Y206" s="179">
        <f>IF('Funding Allocation Parameters'!$C$6="Basic Library Subsidy", 0, IF('Funding Allocation Parameters'!$C$6="Grant funding",MIN(V206*'Funding Allocation Parameters'!$E$6, 'Funding Allocation Parameters'!$G$6), IF('Funding Allocation Parameters'!$C$6="Other author funding", 0, IF('Funding Allocation Parameters'!$C$6="Any discretionary funds (grants if available, other if no grants)", MIN(V206*'Funding Allocation Parameters'!$E$6, 'Funding Allocation Parameters'!$G$6), IF('Funding Allocation Parameters'!$C$6="Complex Library Subsidy", 0, 0)))))</f>
        <v>919.20760000000018</v>
      </c>
      <c r="Z206" s="179">
        <f>IF('Funding Allocation Parameters'!$C$6="Basic Library Subsidy", 0, IF('Funding Allocation Parameters'!$C$6="Grant funding", 0, IF('Funding Allocation Parameters'!$C$6="Other author funding",  MIN(V206*'Funding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6" s="179">
        <f>IF('Funding Allocation Parameters'!$C$6="Basic Library Subsidy", MIN(W206*'Funding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MIN(W206*VLOOKUP(CONCATENATE($A206, 'Funding Allocation Parameters'!$I$6), 'Library Subsidy Complex'!$C$2:$J$55, 6, FALSE), VLOOKUP(CONCATENATE($A206, 'Funding Allocation Parameters'!$I$6), 'Library Subsidy Complex'!$C$2:$J$55, 8, FALSE)), 0)))))</f>
        <v>0</v>
      </c>
      <c r="AB206" s="179">
        <f>IF('Funding Allocation Parameters'!$C$6="Basic Library Subsidy", 0, IF('Funding Allocation Parameters'!$C$6="Grant funding", 0, IF('Funding Allocation Parameters'!$C$6="Other author funding",  MIN(W206*'Funding Allocation Parameters'!$E$6, 'Funding Allocation Parameters'!$G$6), IF('Funding Allocation Parameters'!$C$6="Any discretionary funds (grants if available, other if no grants)", MIN(W206*'Funding Allocation Parameters'!$E$6, 'Funding Allocation Parameters'!$G$6), IF('Funding Allocation Parameters'!$C$6="Complex Library Subsidy", 0, 0)))))</f>
        <v>919.20760000000018</v>
      </c>
      <c r="AC206" s="177">
        <f t="shared" si="99"/>
        <v>0</v>
      </c>
      <c r="AD206" s="177">
        <f t="shared" si="100"/>
        <v>0</v>
      </c>
      <c r="AE206" s="180">
        <f>IF('Funding Allocation Parameters'!$C$7="Basic Library Subsidy", MIN(AC206*'Funding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MIN(AC206*VLOOKUP(CONCATENATE($A206, 'Funding Allocation Parameters'!$I$7), 'Library Subsidy Complex'!$C$2:$J$55, 2, FALSE), VLOOKUP(CONCATENATE($A206, 'Funding Allocation Parameters'!$I$7), 'Library Subsidy Complex'!$C$2:$J$55, 4, FALSE)), 0)))))</f>
        <v>0</v>
      </c>
      <c r="AF206" s="180">
        <f>IF('Funding Allocation Parameters'!$C$7="Basic Library Subsidy", 0, IF('Funding Allocation Parameters'!$C$7="Grant funding",MIN(AC206*'Funding Allocation Parameters'!$E$7, 'Funding Allocation Parameters'!$G$7), IF('Funding Allocation Parameters'!$C$7="Other author funding", 0, IF('Funding Allocation Parameters'!$C$7="Any discretionary funds (grants if available, other if no grants)", MIN(AC206*'Funding Allocation Parameters'!$E$7, 'Funding Allocation Parameters'!$G$7), IF('Funding Allocation Parameters'!$C$7="Complex Library Subsidy", 0, 0)))))</f>
        <v>0</v>
      </c>
      <c r="AG206" s="180">
        <f>IF('Funding Allocation Parameters'!$C$7="Basic Library Subsidy", 0, IF('Funding Allocation Parameters'!$C$7="Grant funding", 0, IF('Funding Allocation Parameters'!$C$7="Other author funding",  MIN(AC206*'Funding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6" s="180">
        <f>IF('Funding Allocation Parameters'!$C$7="Basic Library Subsidy", MIN(AD206*'Funding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MIN(AD206*VLOOKUP(CONCATENATE($A206, 'Funding Allocation Parameters'!$I$7), 'Library Subsidy Complex'!$C$2:$J$55, 6, FALSE), VLOOKUP(CONCATENATE($A206, 'Funding Allocation Parameters'!$I$7), 'Library Subsidy Complex'!$C$2:$J$55, 8, FALSE)), 0)))))</f>
        <v>0</v>
      </c>
      <c r="AI206" s="180">
        <f>IF('Funding Allocation Parameters'!$C$7="Basic Library Subsidy", 0, IF('Funding Allocation Parameters'!$C$7="Grant funding", 0, IF('Funding Allocation Parameters'!$C$7="Other author funding",  MIN(AD206*'Funding Allocation Parameters'!$E$7, 'Funding Allocation Parameters'!$G$7), IF('Funding Allocation Parameters'!$C$7="Any discretionary funds (grants if available, other if no grants)", MIN(AD206*'Funding Allocation Parameters'!$E$7, 'Funding Allocation Parameters'!$G$7), IF('Funding Allocation Parameters'!$C$7="Complex Library Subsidy", 0, 0)))))</f>
        <v>0</v>
      </c>
      <c r="AJ206" s="177">
        <f t="shared" si="101"/>
        <v>0</v>
      </c>
      <c r="AK206" s="177">
        <f t="shared" si="102"/>
        <v>0</v>
      </c>
      <c r="AL206" s="181">
        <f>IF('Funding Allocation Parameters'!$C$8="Basic Library Subsidy", MIN(AJ206*'Funding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MIN(AJ206*VLOOKUP(CONCATENATE($A206, 'Funding Allocation Parameters'!$I$8), 'Library Subsidy Complex'!$C$2:$J$55, 2, FALSE), VLOOKUP(CONCATENATE($A206, 'Funding Allocation Parameters'!$I$8), 'Library Subsidy Complex'!$C$2:$J$55, 4, FALSE)), 0)))))</f>
        <v>0</v>
      </c>
      <c r="AM206" s="181">
        <f>IF('Funding Allocation Parameters'!$C$8="Basic Library Subsidy", 0, IF('Funding Allocation Parameters'!$C$8="Grant funding",MIN(AJ206*'Funding Allocation Parameters'!$E$8, 'Funding Allocation Parameters'!$G$8), IF('Funding Allocation Parameters'!$C$8="Other author funding", 0, IF('Funding Allocation Parameters'!$C$8="Any discretionary funds (grants if available, other if no grants)", MIN(AJ206*'Funding Allocation Parameters'!$E$8, 'Funding Allocation Parameters'!$G$8), IF('Funding Allocation Parameters'!$C$8="Complex Library Subsidy", 0, 0)))))</f>
        <v>0</v>
      </c>
      <c r="AN206" s="181">
        <f>IF('Funding Allocation Parameters'!$C$8="Basic Library Subsidy", 0, IF('Funding Allocation Parameters'!$C$8="Grant funding", 0, IF('Funding Allocation Parameters'!$C$8="Other author funding",  MIN(AJ206*'Funding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6" s="181">
        <f>IF('Funding Allocation Parameters'!$C$8="Basic Library Subsidy", MIN(AK206*'Funding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MIN(AK206*VLOOKUP(CONCATENATE($A206, 'Funding Allocation Parameters'!$I$8), 'Library Subsidy Complex'!$C$2:$J$55, 6, FALSE), VLOOKUP(CONCATENATE($A206, 'Funding Allocation Parameters'!$I$8), 'Library Subsidy Complex'!$C$2:$J$55, 8, FALSE)), 0)))))</f>
        <v>0</v>
      </c>
      <c r="AP206" s="181">
        <f>IF('Funding Allocation Parameters'!$C$8="Basic Library Subsidy", 0, IF('Funding Allocation Parameters'!$C$8="Grant funding", 0, IF('Funding Allocation Parameters'!$C$8="Other author funding",  MIN(AK206*'Funding Allocation Parameters'!$E$8, 'Funding Allocation Parameters'!$G$8), IF('Funding Allocation Parameters'!$C$8="Any discretionary funds (grants if available, other if no grants)", MIN(AK206*'Funding Allocation Parameters'!$E$8, 'Funding Allocation Parameters'!$G$8), IF('Funding Allocation Parameters'!$C$8="Complex Library Subsidy", 0, 0)))))</f>
        <v>0</v>
      </c>
      <c r="AQ206" s="177">
        <f t="shared" si="103"/>
        <v>0</v>
      </c>
      <c r="AR206" s="177">
        <f t="shared" si="104"/>
        <v>0</v>
      </c>
      <c r="AS206" s="182">
        <f t="shared" si="105"/>
        <v>1189</v>
      </c>
      <c r="AT206" s="182">
        <f t="shared" si="106"/>
        <v>919.20760000000018</v>
      </c>
      <c r="AU206" s="182">
        <f t="shared" si="107"/>
        <v>0</v>
      </c>
      <c r="AV206" s="182">
        <f t="shared" si="108"/>
        <v>1189</v>
      </c>
      <c r="AW206" s="182">
        <f t="shared" si="109"/>
        <v>919.20760000000018</v>
      </c>
      <c r="AX206" s="183">
        <f t="shared" si="110"/>
        <v>1189</v>
      </c>
      <c r="AY206" s="183">
        <f t="shared" si="111"/>
        <v>919.20760000000018</v>
      </c>
      <c r="AZ206" s="183">
        <f t="shared" si="112"/>
        <v>0</v>
      </c>
      <c r="BA206" s="183">
        <f t="shared" si="113"/>
        <v>0</v>
      </c>
      <c r="BB206" s="183">
        <f t="shared" si="114"/>
        <v>0</v>
      </c>
      <c r="BC206" s="184">
        <f t="shared" si="115"/>
        <v>1189</v>
      </c>
      <c r="BD206" s="184">
        <f t="shared" si="116"/>
        <v>0</v>
      </c>
      <c r="BE206" s="184">
        <f t="shared" si="117"/>
        <v>919.20760000000018</v>
      </c>
      <c r="BF206" s="184">
        <f t="shared" si="118"/>
        <v>0</v>
      </c>
      <c r="BG206" s="102">
        <f t="shared" si="119"/>
        <v>0</v>
      </c>
      <c r="BH206" s="102">
        <f t="shared" si="120"/>
        <v>0</v>
      </c>
      <c r="BI206" s="102">
        <f t="shared" si="121"/>
        <v>0</v>
      </c>
      <c r="BJ206" s="102">
        <f t="shared" si="122"/>
        <v>1</v>
      </c>
      <c r="BK206" s="102">
        <f t="shared" si="123"/>
        <v>0</v>
      </c>
      <c r="BL206" s="102">
        <f t="shared" si="124"/>
        <v>0</v>
      </c>
      <c r="BN206" s="102"/>
    </row>
    <row r="207" spans="1:66" x14ac:dyDescent="0.25">
      <c r="A207" s="102" t="s">
        <v>25</v>
      </c>
      <c r="B207" s="102" t="s">
        <v>8</v>
      </c>
      <c r="C207" s="102" t="s">
        <v>8</v>
      </c>
      <c r="D207" s="102" t="s">
        <v>27</v>
      </c>
      <c r="E207" s="102" t="s">
        <v>492</v>
      </c>
      <c r="F207" s="102" t="s">
        <v>493</v>
      </c>
      <c r="G207" s="102">
        <v>1.212</v>
      </c>
      <c r="H207" s="102">
        <v>1</v>
      </c>
      <c r="I207" s="102">
        <v>0.498</v>
      </c>
      <c r="J207" s="167">
        <f>IFERROR(H207*VLOOKUP(A207, 'Advanced Parameters'!$B$7:$G$20, 6, FALSE)*VLOOKUP(A207, 'Growth Parameters'!$B$6:$H$19, 6, FALSE), 0)</f>
        <v>1</v>
      </c>
      <c r="K207" s="167">
        <f>IFERROR(IF('Advanced Parameters'!$C$5="n",'Raw Data'!I207*VLOOKUP(A207,'Advanced Parameters'!$B$7:$G$20,6,FALSE),J207*VLOOKUP(A207,'Advanced Parameters'!$B$7:$G$20,2,FALSE))*VLOOKUP(A207, 'Growth Parameters'!$B$6:$H$19, 6, FALSE), 0)</f>
        <v>0.498</v>
      </c>
      <c r="L207" s="167">
        <f t="shared" si="94"/>
        <v>0.502</v>
      </c>
      <c r="M207" s="168">
        <f>IFERROR(IF(G207="NA","NA",IF(G207&gt;'APC Parameters'!$K$6+VLOOKUP('Raw Data'!A207, 'APC Parameters'!$H$7:$L$20, 4, FALSE), 'APC Parameters'!$L$6+VLOOKUP('Raw Data'!A207, 'APC Parameters'!$H$7:$L$20, 5, FALSE), G207*('APC Parameters'!$J$6+VLOOKUP('Raw Data'!A207, 'APC Parameters'!$H$7:$L$20, 3, FALSE))+'APC Parameters'!$I$6+VLOOKUP('Raw Data'!A207, 'APC Parameters'!$H$7:$L$20, 2, FALSE))), 0)</f>
        <v>2007.4728</v>
      </c>
      <c r="N207" s="168">
        <f t="shared" si="95"/>
        <v>2007.4728</v>
      </c>
      <c r="O207" s="168">
        <f>IFERROR(IF(M207="NA",VLOOKUP(D207,'Internal Calculations'!$B$10:$C$11,2,FALSE), M207)*VLOOKUP(A207, 'Growth Parameters'!$B$6:$H$19, 7, FALSE), 0)</f>
        <v>2007.4728</v>
      </c>
      <c r="P207" s="177">
        <f t="shared" si="96"/>
        <v>2007.4728</v>
      </c>
      <c r="Q207" s="178">
        <f>IF('Funding Allocation Parameters'!$C$5="Basic Library Subsidy", MIN(O207*('Funding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MIN($O207*(VLOOKUP(CONCATENATE($A207, 'Funding Allocation Parameters'!$I$5), 'Library Subsidy Complex'!$C$2:$J$55, 2, FALSE)), VLOOKUP(CONCATENATE($A207, 'Funding Allocation Parameters'!$I$5), 'Library Subsidy Complex'!$C$2:$J$55, 4, FALSE)), 0)))))</f>
        <v>1189</v>
      </c>
      <c r="R207" s="178">
        <f>IF('Funding Allocation Parameters'!$C$5="Basic Library Subsidy", 0, IF('Funding Allocation Parameters'!$C$5="Grant funding",MIN(O207*('Funding Allocation Parameters'!$E$5), 'Funding Allocation Parameters'!$G$5), IF('Funding Allocation Parameters'!$C$5="Other author funding", 0, IF('Funding Allocation Parameters'!$C$5="Any discretionary funds (grants if available, other if no grants)", MIN(O207*('Funding Allocation Parameters'!$E$5), 'Funding Allocation Parameters'!$G$5), IF('Funding Allocation Parameters'!$C$5="Complex Library Subsidy", 0, 0)))))</f>
        <v>0</v>
      </c>
      <c r="S207" s="178">
        <f>IF('Funding Allocation Parameters'!$C$5="Basic Library Subsidy", 0, IF('Funding Allocation Parameters'!$C$5="Grant funding", 0, IF('Funding Allocation Parameters'!$C$5="Other author funding",  MIN(O207*('Funding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7" s="178">
        <f>IF('Funding Allocation Parameters'!$C$5="Basic Library Subsidy", MIN(O207*('Funding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MIN($O207*(VLOOKUP(CONCATENATE($A207, 'Funding Allocation Parameters'!$I$5), 'Library Subsidy Complex'!$C$2:$J$55, 6, FALSE)), VLOOKUP(CONCATENATE($A207, 'Funding Allocation Parameters'!$I$5), 'Library Subsidy Complex'!$C$2:$J$55, 8, FALSE)), 0)))))</f>
        <v>1189</v>
      </c>
      <c r="U207" s="178">
        <f>IF('Funding Allocation Parameters'!$C$5="Basic Library Subsidy", 0, IF('Funding Allocation Parameters'!$C$5="Grant funding", 0, IF('Funding Allocation Parameters'!$C$5="Other author funding",  MIN(O207*('Funding Allocation Parameters'!$E$5), 'Funding Allocation Parameters'!$G$5), IF('Funding Allocation Parameters'!$C$5="Any discretionary funds (grants if available, other if no grants)", MIN(O207*('Funding Allocation Parameters'!$E$5), 'Funding Allocation Parameters'!$G$5), IF('Funding Allocation Parameters'!$C$5="Complex Library Subsidy", 0, 0)))))</f>
        <v>0</v>
      </c>
      <c r="V207" s="177">
        <f t="shared" si="97"/>
        <v>818.47280000000001</v>
      </c>
      <c r="W207" s="177">
        <f t="shared" si="98"/>
        <v>818.47280000000001</v>
      </c>
      <c r="X207" s="179">
        <f>IF('Funding Allocation Parameters'!$C$6="Basic Library Subsidy", MIN(V207*'Funding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MIN(V207*VLOOKUP(CONCATENATE($A207, 'Funding Allocation Parameters'!$I$6), 'Library Subsidy Complex'!$C$2:$J$55, 2, FALSE), VLOOKUP(CONCATENATE($A207, 'Funding Allocation Parameters'!$I$6), 'Library Subsidy Complex'!$C$2:$J$55, 4, FALSE)), 0)))))</f>
        <v>0</v>
      </c>
      <c r="Y207" s="179">
        <f>IF('Funding Allocation Parameters'!$C$6="Basic Library Subsidy", 0, IF('Funding Allocation Parameters'!$C$6="Grant funding",MIN(V207*'Funding Allocation Parameters'!$E$6, 'Funding Allocation Parameters'!$G$6), IF('Funding Allocation Parameters'!$C$6="Other author funding", 0, IF('Funding Allocation Parameters'!$C$6="Any discretionary funds (grants if available, other if no grants)", MIN(V207*'Funding Allocation Parameters'!$E$6, 'Funding Allocation Parameters'!$G$6), IF('Funding Allocation Parameters'!$C$6="Complex Library Subsidy", 0, 0)))))</f>
        <v>818.47280000000001</v>
      </c>
      <c r="Z207" s="179">
        <f>IF('Funding Allocation Parameters'!$C$6="Basic Library Subsidy", 0, IF('Funding Allocation Parameters'!$C$6="Grant funding", 0, IF('Funding Allocation Parameters'!$C$6="Other author funding",  MIN(V207*'Funding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7" s="179">
        <f>IF('Funding Allocation Parameters'!$C$6="Basic Library Subsidy", MIN(W207*'Funding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MIN(W207*VLOOKUP(CONCATENATE($A207, 'Funding Allocation Parameters'!$I$6), 'Library Subsidy Complex'!$C$2:$J$55, 6, FALSE), VLOOKUP(CONCATENATE($A207, 'Funding Allocation Parameters'!$I$6), 'Library Subsidy Complex'!$C$2:$J$55, 8, FALSE)), 0)))))</f>
        <v>0</v>
      </c>
      <c r="AB207" s="179">
        <f>IF('Funding Allocation Parameters'!$C$6="Basic Library Subsidy", 0, IF('Funding Allocation Parameters'!$C$6="Grant funding", 0, IF('Funding Allocation Parameters'!$C$6="Other author funding",  MIN(W207*'Funding Allocation Parameters'!$E$6, 'Funding Allocation Parameters'!$G$6), IF('Funding Allocation Parameters'!$C$6="Any discretionary funds (grants if available, other if no grants)", MIN(W207*'Funding Allocation Parameters'!$E$6, 'Funding Allocation Parameters'!$G$6), IF('Funding Allocation Parameters'!$C$6="Complex Library Subsidy", 0, 0)))))</f>
        <v>818.47280000000001</v>
      </c>
      <c r="AC207" s="177">
        <f t="shared" si="99"/>
        <v>0</v>
      </c>
      <c r="AD207" s="177">
        <f t="shared" si="100"/>
        <v>0</v>
      </c>
      <c r="AE207" s="180">
        <f>IF('Funding Allocation Parameters'!$C$7="Basic Library Subsidy", MIN(AC207*'Funding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MIN(AC207*VLOOKUP(CONCATENATE($A207, 'Funding Allocation Parameters'!$I$7), 'Library Subsidy Complex'!$C$2:$J$55, 2, FALSE), VLOOKUP(CONCATENATE($A207, 'Funding Allocation Parameters'!$I$7), 'Library Subsidy Complex'!$C$2:$J$55, 4, FALSE)), 0)))))</f>
        <v>0</v>
      </c>
      <c r="AF207" s="180">
        <f>IF('Funding Allocation Parameters'!$C$7="Basic Library Subsidy", 0, IF('Funding Allocation Parameters'!$C$7="Grant funding",MIN(AC207*'Funding Allocation Parameters'!$E$7, 'Funding Allocation Parameters'!$G$7), IF('Funding Allocation Parameters'!$C$7="Other author funding", 0, IF('Funding Allocation Parameters'!$C$7="Any discretionary funds (grants if available, other if no grants)", MIN(AC207*'Funding Allocation Parameters'!$E$7, 'Funding Allocation Parameters'!$G$7), IF('Funding Allocation Parameters'!$C$7="Complex Library Subsidy", 0, 0)))))</f>
        <v>0</v>
      </c>
      <c r="AG207" s="180">
        <f>IF('Funding Allocation Parameters'!$C$7="Basic Library Subsidy", 0, IF('Funding Allocation Parameters'!$C$7="Grant funding", 0, IF('Funding Allocation Parameters'!$C$7="Other author funding",  MIN(AC207*'Funding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7" s="180">
        <f>IF('Funding Allocation Parameters'!$C$7="Basic Library Subsidy", MIN(AD207*'Funding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MIN(AD207*VLOOKUP(CONCATENATE($A207, 'Funding Allocation Parameters'!$I$7), 'Library Subsidy Complex'!$C$2:$J$55, 6, FALSE), VLOOKUP(CONCATENATE($A207, 'Funding Allocation Parameters'!$I$7), 'Library Subsidy Complex'!$C$2:$J$55, 8, FALSE)), 0)))))</f>
        <v>0</v>
      </c>
      <c r="AI207" s="180">
        <f>IF('Funding Allocation Parameters'!$C$7="Basic Library Subsidy", 0, IF('Funding Allocation Parameters'!$C$7="Grant funding", 0, IF('Funding Allocation Parameters'!$C$7="Other author funding",  MIN(AD207*'Funding Allocation Parameters'!$E$7, 'Funding Allocation Parameters'!$G$7), IF('Funding Allocation Parameters'!$C$7="Any discretionary funds (grants if available, other if no grants)", MIN(AD207*'Funding Allocation Parameters'!$E$7, 'Funding Allocation Parameters'!$G$7), IF('Funding Allocation Parameters'!$C$7="Complex Library Subsidy", 0, 0)))))</f>
        <v>0</v>
      </c>
      <c r="AJ207" s="177">
        <f t="shared" si="101"/>
        <v>0</v>
      </c>
      <c r="AK207" s="177">
        <f t="shared" si="102"/>
        <v>0</v>
      </c>
      <c r="AL207" s="181">
        <f>IF('Funding Allocation Parameters'!$C$8="Basic Library Subsidy", MIN(AJ207*'Funding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MIN(AJ207*VLOOKUP(CONCATENATE($A207, 'Funding Allocation Parameters'!$I$8), 'Library Subsidy Complex'!$C$2:$J$55, 2, FALSE), VLOOKUP(CONCATENATE($A207, 'Funding Allocation Parameters'!$I$8), 'Library Subsidy Complex'!$C$2:$J$55, 4, FALSE)), 0)))))</f>
        <v>0</v>
      </c>
      <c r="AM207" s="181">
        <f>IF('Funding Allocation Parameters'!$C$8="Basic Library Subsidy", 0, IF('Funding Allocation Parameters'!$C$8="Grant funding",MIN(AJ207*'Funding Allocation Parameters'!$E$8, 'Funding Allocation Parameters'!$G$8), IF('Funding Allocation Parameters'!$C$8="Other author funding", 0, IF('Funding Allocation Parameters'!$C$8="Any discretionary funds (grants if available, other if no grants)", MIN(AJ207*'Funding Allocation Parameters'!$E$8, 'Funding Allocation Parameters'!$G$8), IF('Funding Allocation Parameters'!$C$8="Complex Library Subsidy", 0, 0)))))</f>
        <v>0</v>
      </c>
      <c r="AN207" s="181">
        <f>IF('Funding Allocation Parameters'!$C$8="Basic Library Subsidy", 0, IF('Funding Allocation Parameters'!$C$8="Grant funding", 0, IF('Funding Allocation Parameters'!$C$8="Other author funding",  MIN(AJ207*'Funding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7" s="181">
        <f>IF('Funding Allocation Parameters'!$C$8="Basic Library Subsidy", MIN(AK207*'Funding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MIN(AK207*VLOOKUP(CONCATENATE($A207, 'Funding Allocation Parameters'!$I$8), 'Library Subsidy Complex'!$C$2:$J$55, 6, FALSE), VLOOKUP(CONCATENATE($A207, 'Funding Allocation Parameters'!$I$8), 'Library Subsidy Complex'!$C$2:$J$55, 8, FALSE)), 0)))))</f>
        <v>0</v>
      </c>
      <c r="AP207" s="181">
        <f>IF('Funding Allocation Parameters'!$C$8="Basic Library Subsidy", 0, IF('Funding Allocation Parameters'!$C$8="Grant funding", 0, IF('Funding Allocation Parameters'!$C$8="Other author funding",  MIN(AK207*'Funding Allocation Parameters'!$E$8, 'Funding Allocation Parameters'!$G$8), IF('Funding Allocation Parameters'!$C$8="Any discretionary funds (grants if available, other if no grants)", MIN(AK207*'Funding Allocation Parameters'!$E$8, 'Funding Allocation Parameters'!$G$8), IF('Funding Allocation Parameters'!$C$8="Complex Library Subsidy", 0, 0)))))</f>
        <v>0</v>
      </c>
      <c r="AQ207" s="177">
        <f t="shared" si="103"/>
        <v>0</v>
      </c>
      <c r="AR207" s="177">
        <f t="shared" si="104"/>
        <v>0</v>
      </c>
      <c r="AS207" s="182">
        <f t="shared" si="105"/>
        <v>1189</v>
      </c>
      <c r="AT207" s="182">
        <f t="shared" si="106"/>
        <v>818.47280000000001</v>
      </c>
      <c r="AU207" s="182">
        <f t="shared" si="107"/>
        <v>0</v>
      </c>
      <c r="AV207" s="182">
        <f t="shared" si="108"/>
        <v>1189</v>
      </c>
      <c r="AW207" s="182">
        <f t="shared" si="109"/>
        <v>818.47280000000001</v>
      </c>
      <c r="AX207" s="183">
        <f t="shared" si="110"/>
        <v>592.12199999999996</v>
      </c>
      <c r="AY207" s="183">
        <f t="shared" si="111"/>
        <v>407.59945440000001</v>
      </c>
      <c r="AZ207" s="183">
        <f t="shared" si="112"/>
        <v>0</v>
      </c>
      <c r="BA207" s="183">
        <f t="shared" si="113"/>
        <v>596.87800000000004</v>
      </c>
      <c r="BB207" s="183">
        <f t="shared" si="114"/>
        <v>410.87334559999999</v>
      </c>
      <c r="BC207" s="184">
        <f t="shared" si="115"/>
        <v>1189</v>
      </c>
      <c r="BD207" s="184">
        <f t="shared" si="116"/>
        <v>0</v>
      </c>
      <c r="BE207" s="184">
        <f t="shared" si="117"/>
        <v>407.59945440000001</v>
      </c>
      <c r="BF207" s="184">
        <f t="shared" si="118"/>
        <v>410.87334559999999</v>
      </c>
      <c r="BG207" s="102">
        <f t="shared" si="119"/>
        <v>0</v>
      </c>
      <c r="BH207" s="102">
        <f t="shared" si="120"/>
        <v>0</v>
      </c>
      <c r="BI207" s="102">
        <f t="shared" si="121"/>
        <v>0</v>
      </c>
      <c r="BJ207" s="102">
        <f t="shared" si="122"/>
        <v>0.498</v>
      </c>
      <c r="BK207" s="102">
        <f t="shared" si="123"/>
        <v>0.502</v>
      </c>
      <c r="BL207" s="102">
        <f t="shared" si="124"/>
        <v>0</v>
      </c>
      <c r="BN207" s="102"/>
    </row>
    <row r="208" spans="1:66" x14ac:dyDescent="0.25">
      <c r="A208" s="102" t="s">
        <v>16</v>
      </c>
      <c r="B208" s="102" t="s">
        <v>8</v>
      </c>
      <c r="C208" s="102" t="s">
        <v>8</v>
      </c>
      <c r="D208" s="102" t="s">
        <v>27</v>
      </c>
      <c r="E208" s="102" t="s">
        <v>494</v>
      </c>
      <c r="F208" s="102" t="s">
        <v>495</v>
      </c>
      <c r="G208" s="102">
        <v>0.52100000000000002</v>
      </c>
      <c r="H208" s="102">
        <v>1</v>
      </c>
      <c r="I208" s="102">
        <v>1</v>
      </c>
      <c r="J208" s="167">
        <f>IFERROR(H208*VLOOKUP(A208, 'Advanced Parameters'!$B$7:$G$20, 6, FALSE)*VLOOKUP(A208, 'Growth Parameters'!$B$6:$H$19, 6, FALSE), 0)</f>
        <v>1</v>
      </c>
      <c r="K208" s="167">
        <f>IFERROR(IF('Advanced Parameters'!$C$5="n",'Raw Data'!I208*VLOOKUP(A208,'Advanced Parameters'!$B$7:$G$20,6,FALSE),J208*VLOOKUP(A208,'Advanced Parameters'!$B$7:$G$20,2,FALSE))*VLOOKUP(A208, 'Growth Parameters'!$B$6:$H$19, 6, FALSE), 0)</f>
        <v>1</v>
      </c>
      <c r="L208" s="167">
        <f t="shared" si="94"/>
        <v>0</v>
      </c>
      <c r="M208" s="168">
        <f>IFERROR(IF(G208="NA","NA",IF(G208&gt;'APC Parameters'!$K$6+VLOOKUP('Raw Data'!A208, 'APC Parameters'!$H$7:$L$20, 4, FALSE), 'APC Parameters'!$L$6+VLOOKUP('Raw Data'!A208, 'APC Parameters'!$H$7:$L$20, 5, FALSE), G208*('APC Parameters'!$J$6+VLOOKUP('Raw Data'!A208, 'APC Parameters'!$H$7:$L$20, 3, FALSE))+'APC Parameters'!$I$6+VLOOKUP('Raw Data'!A208, 'APC Parameters'!$H$7:$L$20, 2, FALSE))), 0)</f>
        <v>1517.2773999999999</v>
      </c>
      <c r="N208" s="168">
        <f t="shared" si="95"/>
        <v>1517.2773999999999</v>
      </c>
      <c r="O208" s="168">
        <f>IFERROR(IF(M208="NA",VLOOKUP(D208,'Internal Calculations'!$B$10:$C$11,2,FALSE), M208)*VLOOKUP(A208, 'Growth Parameters'!$B$6:$H$19, 7, FALSE), 0)</f>
        <v>1517.2773999999999</v>
      </c>
      <c r="P208" s="177">
        <f t="shared" si="96"/>
        <v>1517.2773999999999</v>
      </c>
      <c r="Q208" s="178">
        <f>IF('Funding Allocation Parameters'!$C$5="Basic Library Subsidy", MIN(O208*('Funding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MIN($O208*(VLOOKUP(CONCATENATE($A208, 'Funding Allocation Parameters'!$I$5), 'Library Subsidy Complex'!$C$2:$J$55, 2, FALSE)), VLOOKUP(CONCATENATE($A208, 'Funding Allocation Parameters'!$I$5), 'Library Subsidy Complex'!$C$2:$J$55, 4, FALSE)), 0)))))</f>
        <v>1189</v>
      </c>
      <c r="R208" s="178">
        <f>IF('Funding Allocation Parameters'!$C$5="Basic Library Subsidy", 0, IF('Funding Allocation Parameters'!$C$5="Grant funding",MIN(O208*('Funding Allocation Parameters'!$E$5), 'Funding Allocation Parameters'!$G$5), IF('Funding Allocation Parameters'!$C$5="Other author funding", 0, IF('Funding Allocation Parameters'!$C$5="Any discretionary funds (grants if available, other if no grants)", MIN(O208*('Funding Allocation Parameters'!$E$5), 'Funding Allocation Parameters'!$G$5), IF('Funding Allocation Parameters'!$C$5="Complex Library Subsidy", 0, 0)))))</f>
        <v>0</v>
      </c>
      <c r="S208" s="178">
        <f>IF('Funding Allocation Parameters'!$C$5="Basic Library Subsidy", 0, IF('Funding Allocation Parameters'!$C$5="Grant funding", 0, IF('Funding Allocation Parameters'!$C$5="Other author funding",  MIN(O208*('Funding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8" s="178">
        <f>IF('Funding Allocation Parameters'!$C$5="Basic Library Subsidy", MIN(O208*('Funding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MIN($O208*(VLOOKUP(CONCATENATE($A208, 'Funding Allocation Parameters'!$I$5), 'Library Subsidy Complex'!$C$2:$J$55, 6, FALSE)), VLOOKUP(CONCATENATE($A208, 'Funding Allocation Parameters'!$I$5), 'Library Subsidy Complex'!$C$2:$J$55, 8, FALSE)), 0)))))</f>
        <v>1189</v>
      </c>
      <c r="U208" s="178">
        <f>IF('Funding Allocation Parameters'!$C$5="Basic Library Subsidy", 0, IF('Funding Allocation Parameters'!$C$5="Grant funding", 0, IF('Funding Allocation Parameters'!$C$5="Other author funding",  MIN(O208*('Funding Allocation Parameters'!$E$5), 'Funding Allocation Parameters'!$G$5), IF('Funding Allocation Parameters'!$C$5="Any discretionary funds (grants if available, other if no grants)", MIN(O208*('Funding Allocation Parameters'!$E$5), 'Funding Allocation Parameters'!$G$5), IF('Funding Allocation Parameters'!$C$5="Complex Library Subsidy", 0, 0)))))</f>
        <v>0</v>
      </c>
      <c r="V208" s="177">
        <f t="shared" si="97"/>
        <v>328.27739999999994</v>
      </c>
      <c r="W208" s="177">
        <f t="shared" si="98"/>
        <v>328.27739999999994</v>
      </c>
      <c r="X208" s="179">
        <f>IF('Funding Allocation Parameters'!$C$6="Basic Library Subsidy", MIN(V208*'Funding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MIN(V208*VLOOKUP(CONCATENATE($A208, 'Funding Allocation Parameters'!$I$6), 'Library Subsidy Complex'!$C$2:$J$55, 2, FALSE), VLOOKUP(CONCATENATE($A208, 'Funding Allocation Parameters'!$I$6), 'Library Subsidy Complex'!$C$2:$J$55, 4, FALSE)), 0)))))</f>
        <v>0</v>
      </c>
      <c r="Y208" s="179">
        <f>IF('Funding Allocation Parameters'!$C$6="Basic Library Subsidy", 0, IF('Funding Allocation Parameters'!$C$6="Grant funding",MIN(V208*'Funding Allocation Parameters'!$E$6, 'Funding Allocation Parameters'!$G$6), IF('Funding Allocation Parameters'!$C$6="Other author funding", 0, IF('Funding Allocation Parameters'!$C$6="Any discretionary funds (grants if available, other if no grants)", MIN(V208*'Funding Allocation Parameters'!$E$6, 'Funding Allocation Parameters'!$G$6), IF('Funding Allocation Parameters'!$C$6="Complex Library Subsidy", 0, 0)))))</f>
        <v>328.27739999999994</v>
      </c>
      <c r="Z208" s="179">
        <f>IF('Funding Allocation Parameters'!$C$6="Basic Library Subsidy", 0, IF('Funding Allocation Parameters'!$C$6="Grant funding", 0, IF('Funding Allocation Parameters'!$C$6="Other author funding",  MIN(V208*'Funding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8" s="179">
        <f>IF('Funding Allocation Parameters'!$C$6="Basic Library Subsidy", MIN(W208*'Funding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MIN(W208*VLOOKUP(CONCATENATE($A208, 'Funding Allocation Parameters'!$I$6), 'Library Subsidy Complex'!$C$2:$J$55, 6, FALSE), VLOOKUP(CONCATENATE($A208, 'Funding Allocation Parameters'!$I$6), 'Library Subsidy Complex'!$C$2:$J$55, 8, FALSE)), 0)))))</f>
        <v>0</v>
      </c>
      <c r="AB208" s="179">
        <f>IF('Funding Allocation Parameters'!$C$6="Basic Library Subsidy", 0, IF('Funding Allocation Parameters'!$C$6="Grant funding", 0, IF('Funding Allocation Parameters'!$C$6="Other author funding",  MIN(W208*'Funding Allocation Parameters'!$E$6, 'Funding Allocation Parameters'!$G$6), IF('Funding Allocation Parameters'!$C$6="Any discretionary funds (grants if available, other if no grants)", MIN(W208*'Funding Allocation Parameters'!$E$6, 'Funding Allocation Parameters'!$G$6), IF('Funding Allocation Parameters'!$C$6="Complex Library Subsidy", 0, 0)))))</f>
        <v>328.27739999999994</v>
      </c>
      <c r="AC208" s="177">
        <f t="shared" si="99"/>
        <v>0</v>
      </c>
      <c r="AD208" s="177">
        <f t="shared" si="100"/>
        <v>0</v>
      </c>
      <c r="AE208" s="180">
        <f>IF('Funding Allocation Parameters'!$C$7="Basic Library Subsidy", MIN(AC208*'Funding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MIN(AC208*VLOOKUP(CONCATENATE($A208, 'Funding Allocation Parameters'!$I$7), 'Library Subsidy Complex'!$C$2:$J$55, 2, FALSE), VLOOKUP(CONCATENATE($A208, 'Funding Allocation Parameters'!$I$7), 'Library Subsidy Complex'!$C$2:$J$55, 4, FALSE)), 0)))))</f>
        <v>0</v>
      </c>
      <c r="AF208" s="180">
        <f>IF('Funding Allocation Parameters'!$C$7="Basic Library Subsidy", 0, IF('Funding Allocation Parameters'!$C$7="Grant funding",MIN(AC208*'Funding Allocation Parameters'!$E$7, 'Funding Allocation Parameters'!$G$7), IF('Funding Allocation Parameters'!$C$7="Other author funding", 0, IF('Funding Allocation Parameters'!$C$7="Any discretionary funds (grants if available, other if no grants)", MIN(AC208*'Funding Allocation Parameters'!$E$7, 'Funding Allocation Parameters'!$G$7), IF('Funding Allocation Parameters'!$C$7="Complex Library Subsidy", 0, 0)))))</f>
        <v>0</v>
      </c>
      <c r="AG208" s="180">
        <f>IF('Funding Allocation Parameters'!$C$7="Basic Library Subsidy", 0, IF('Funding Allocation Parameters'!$C$7="Grant funding", 0, IF('Funding Allocation Parameters'!$C$7="Other author funding",  MIN(AC208*'Funding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8" s="180">
        <f>IF('Funding Allocation Parameters'!$C$7="Basic Library Subsidy", MIN(AD208*'Funding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MIN(AD208*VLOOKUP(CONCATENATE($A208, 'Funding Allocation Parameters'!$I$7), 'Library Subsidy Complex'!$C$2:$J$55, 6, FALSE), VLOOKUP(CONCATENATE($A208, 'Funding Allocation Parameters'!$I$7), 'Library Subsidy Complex'!$C$2:$J$55, 8, FALSE)), 0)))))</f>
        <v>0</v>
      </c>
      <c r="AI208" s="180">
        <f>IF('Funding Allocation Parameters'!$C$7="Basic Library Subsidy", 0, IF('Funding Allocation Parameters'!$C$7="Grant funding", 0, IF('Funding Allocation Parameters'!$C$7="Other author funding",  MIN(AD208*'Funding Allocation Parameters'!$E$7, 'Funding Allocation Parameters'!$G$7), IF('Funding Allocation Parameters'!$C$7="Any discretionary funds (grants if available, other if no grants)", MIN(AD208*'Funding Allocation Parameters'!$E$7, 'Funding Allocation Parameters'!$G$7), IF('Funding Allocation Parameters'!$C$7="Complex Library Subsidy", 0, 0)))))</f>
        <v>0</v>
      </c>
      <c r="AJ208" s="177">
        <f t="shared" si="101"/>
        <v>0</v>
      </c>
      <c r="AK208" s="177">
        <f t="shared" si="102"/>
        <v>0</v>
      </c>
      <c r="AL208" s="181">
        <f>IF('Funding Allocation Parameters'!$C$8="Basic Library Subsidy", MIN(AJ208*'Funding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MIN(AJ208*VLOOKUP(CONCATENATE($A208, 'Funding Allocation Parameters'!$I$8), 'Library Subsidy Complex'!$C$2:$J$55, 2, FALSE), VLOOKUP(CONCATENATE($A208, 'Funding Allocation Parameters'!$I$8), 'Library Subsidy Complex'!$C$2:$J$55, 4, FALSE)), 0)))))</f>
        <v>0</v>
      </c>
      <c r="AM208" s="181">
        <f>IF('Funding Allocation Parameters'!$C$8="Basic Library Subsidy", 0, IF('Funding Allocation Parameters'!$C$8="Grant funding",MIN(AJ208*'Funding Allocation Parameters'!$E$8, 'Funding Allocation Parameters'!$G$8), IF('Funding Allocation Parameters'!$C$8="Other author funding", 0, IF('Funding Allocation Parameters'!$C$8="Any discretionary funds (grants if available, other if no grants)", MIN(AJ208*'Funding Allocation Parameters'!$E$8, 'Funding Allocation Parameters'!$G$8), IF('Funding Allocation Parameters'!$C$8="Complex Library Subsidy", 0, 0)))))</f>
        <v>0</v>
      </c>
      <c r="AN208" s="181">
        <f>IF('Funding Allocation Parameters'!$C$8="Basic Library Subsidy", 0, IF('Funding Allocation Parameters'!$C$8="Grant funding", 0, IF('Funding Allocation Parameters'!$C$8="Other author funding",  MIN(AJ208*'Funding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8" s="181">
        <f>IF('Funding Allocation Parameters'!$C$8="Basic Library Subsidy", MIN(AK208*'Funding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MIN(AK208*VLOOKUP(CONCATENATE($A208, 'Funding Allocation Parameters'!$I$8), 'Library Subsidy Complex'!$C$2:$J$55, 6, FALSE), VLOOKUP(CONCATENATE($A208, 'Funding Allocation Parameters'!$I$8), 'Library Subsidy Complex'!$C$2:$J$55, 8, FALSE)), 0)))))</f>
        <v>0</v>
      </c>
      <c r="AP208" s="181">
        <f>IF('Funding Allocation Parameters'!$C$8="Basic Library Subsidy", 0, IF('Funding Allocation Parameters'!$C$8="Grant funding", 0, IF('Funding Allocation Parameters'!$C$8="Other author funding",  MIN(AK208*'Funding Allocation Parameters'!$E$8, 'Funding Allocation Parameters'!$G$8), IF('Funding Allocation Parameters'!$C$8="Any discretionary funds (grants if available, other if no grants)", MIN(AK208*'Funding Allocation Parameters'!$E$8, 'Funding Allocation Parameters'!$G$8), IF('Funding Allocation Parameters'!$C$8="Complex Library Subsidy", 0, 0)))))</f>
        <v>0</v>
      </c>
      <c r="AQ208" s="177">
        <f t="shared" si="103"/>
        <v>0</v>
      </c>
      <c r="AR208" s="177">
        <f t="shared" si="104"/>
        <v>0</v>
      </c>
      <c r="AS208" s="182">
        <f t="shared" si="105"/>
        <v>1189</v>
      </c>
      <c r="AT208" s="182">
        <f t="shared" si="106"/>
        <v>328.27739999999994</v>
      </c>
      <c r="AU208" s="182">
        <f t="shared" si="107"/>
        <v>0</v>
      </c>
      <c r="AV208" s="182">
        <f t="shared" si="108"/>
        <v>1189</v>
      </c>
      <c r="AW208" s="182">
        <f t="shared" si="109"/>
        <v>328.27739999999994</v>
      </c>
      <c r="AX208" s="183">
        <f t="shared" si="110"/>
        <v>1189</v>
      </c>
      <c r="AY208" s="183">
        <f t="shared" si="111"/>
        <v>328.27739999999994</v>
      </c>
      <c r="AZ208" s="183">
        <f t="shared" si="112"/>
        <v>0</v>
      </c>
      <c r="BA208" s="183">
        <f t="shared" si="113"/>
        <v>0</v>
      </c>
      <c r="BB208" s="183">
        <f t="shared" si="114"/>
        <v>0</v>
      </c>
      <c r="BC208" s="184">
        <f t="shared" si="115"/>
        <v>1189</v>
      </c>
      <c r="BD208" s="184">
        <f t="shared" si="116"/>
        <v>0</v>
      </c>
      <c r="BE208" s="184">
        <f t="shared" si="117"/>
        <v>328.27739999999994</v>
      </c>
      <c r="BF208" s="184">
        <f t="shared" si="118"/>
        <v>0</v>
      </c>
      <c r="BG208" s="102">
        <f t="shared" si="119"/>
        <v>0</v>
      </c>
      <c r="BH208" s="102">
        <f t="shared" si="120"/>
        <v>0</v>
      </c>
      <c r="BI208" s="102">
        <f t="shared" si="121"/>
        <v>0</v>
      </c>
      <c r="BJ208" s="102">
        <f t="shared" si="122"/>
        <v>1</v>
      </c>
      <c r="BK208" s="102">
        <f t="shared" si="123"/>
        <v>0</v>
      </c>
      <c r="BL208" s="102">
        <f t="shared" si="124"/>
        <v>0</v>
      </c>
      <c r="BN208" s="102"/>
    </row>
    <row r="209" spans="1:66" x14ac:dyDescent="0.25">
      <c r="A209" s="102" t="s">
        <v>23</v>
      </c>
      <c r="B209" s="102" t="s">
        <v>15</v>
      </c>
      <c r="C209" s="102" t="s">
        <v>8</v>
      </c>
      <c r="D209" s="102" t="s">
        <v>27</v>
      </c>
      <c r="E209" s="102" t="s">
        <v>496</v>
      </c>
      <c r="F209" s="102" t="s">
        <v>497</v>
      </c>
      <c r="G209" s="102" t="s">
        <v>9</v>
      </c>
      <c r="H209" s="102">
        <v>1</v>
      </c>
      <c r="I209" s="102">
        <v>0</v>
      </c>
      <c r="J209" s="167">
        <f>IFERROR(H209*VLOOKUP(A209, 'Advanced Parameters'!$B$7:$G$20, 6, FALSE)*VLOOKUP(A209, 'Growth Parameters'!$B$6:$H$19, 6, FALSE), 0)</f>
        <v>1</v>
      </c>
      <c r="K209" s="167">
        <f>IFERROR(IF('Advanced Parameters'!$C$5="n",'Raw Data'!I209*VLOOKUP(A209,'Advanced Parameters'!$B$7:$G$20,6,FALSE),J209*VLOOKUP(A209,'Advanced Parameters'!$B$7:$G$20,2,FALSE))*VLOOKUP(A209, 'Growth Parameters'!$B$6:$H$19, 6, FALSE), 0)</f>
        <v>0</v>
      </c>
      <c r="L209" s="167">
        <f t="shared" si="94"/>
        <v>1</v>
      </c>
      <c r="M209" s="168" t="str">
        <f>IFERROR(IF(G209="NA","NA",IF(G209&gt;'APC Parameters'!$K$6+VLOOKUP('Raw Data'!A209, 'APC Parameters'!$H$7:$L$20, 4, FALSE), 'APC Parameters'!$L$6+VLOOKUP('Raw Data'!A209, 'APC Parameters'!$H$7:$L$20, 5, FALSE), G209*('APC Parameters'!$J$6+VLOOKUP('Raw Data'!A209, 'APC Parameters'!$H$7:$L$20, 3, FALSE))+'APC Parameters'!$I$6+VLOOKUP('Raw Data'!A209, 'APC Parameters'!$H$7:$L$20, 2, FALSE))), 0)</f>
        <v>NA</v>
      </c>
      <c r="N209" s="168" t="str">
        <f t="shared" si="95"/>
        <v>NA</v>
      </c>
      <c r="O209" s="168">
        <f>IFERROR(IF(M209="NA",VLOOKUP(D209,'Internal Calculations'!$B$10:$C$11,2,FALSE), M209)*VLOOKUP(A209, 'Growth Parameters'!$B$6:$H$19, 7, FALSE), 0)</f>
        <v>2278.6764150234731</v>
      </c>
      <c r="P209" s="177">
        <f t="shared" si="96"/>
        <v>2278.6764150234731</v>
      </c>
      <c r="Q209" s="178">
        <f>IF('Funding Allocation Parameters'!$C$5="Basic Library Subsidy", MIN(O209*('Funding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MIN($O209*(VLOOKUP(CONCATENATE($A209, 'Funding Allocation Parameters'!$I$5), 'Library Subsidy Complex'!$C$2:$J$55, 2, FALSE)), VLOOKUP(CONCATENATE($A209, 'Funding Allocation Parameters'!$I$5), 'Library Subsidy Complex'!$C$2:$J$55, 4, FALSE)), 0)))))</f>
        <v>1189</v>
      </c>
      <c r="R209" s="178">
        <f>IF('Funding Allocation Parameters'!$C$5="Basic Library Subsidy", 0, IF('Funding Allocation Parameters'!$C$5="Grant funding",MIN(O209*('Funding Allocation Parameters'!$E$5), 'Funding Allocation Parameters'!$G$5), IF('Funding Allocation Parameters'!$C$5="Other author funding", 0, IF('Funding Allocation Parameters'!$C$5="Any discretionary funds (grants if available, other if no grants)", MIN(O209*('Funding Allocation Parameters'!$E$5), 'Funding Allocation Parameters'!$G$5), IF('Funding Allocation Parameters'!$C$5="Complex Library Subsidy", 0, 0)))))</f>
        <v>0</v>
      </c>
      <c r="S209" s="178">
        <f>IF('Funding Allocation Parameters'!$C$5="Basic Library Subsidy", 0, IF('Funding Allocation Parameters'!$C$5="Grant funding", 0, IF('Funding Allocation Parameters'!$C$5="Other author funding",  MIN(O209*('Funding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09" s="178">
        <f>IF('Funding Allocation Parameters'!$C$5="Basic Library Subsidy", MIN(O209*('Funding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MIN($O209*(VLOOKUP(CONCATENATE($A209, 'Funding Allocation Parameters'!$I$5), 'Library Subsidy Complex'!$C$2:$J$55, 6, FALSE)), VLOOKUP(CONCATENATE($A209, 'Funding Allocation Parameters'!$I$5), 'Library Subsidy Complex'!$C$2:$J$55, 8, FALSE)), 0)))))</f>
        <v>1189</v>
      </c>
      <c r="U209" s="178">
        <f>IF('Funding Allocation Parameters'!$C$5="Basic Library Subsidy", 0, IF('Funding Allocation Parameters'!$C$5="Grant funding", 0, IF('Funding Allocation Parameters'!$C$5="Other author funding",  MIN(O209*('Funding Allocation Parameters'!$E$5), 'Funding Allocation Parameters'!$G$5), IF('Funding Allocation Parameters'!$C$5="Any discretionary funds (grants if available, other if no grants)", MIN(O209*('Funding Allocation Parameters'!$E$5), 'Funding Allocation Parameters'!$G$5), IF('Funding Allocation Parameters'!$C$5="Complex Library Subsidy", 0, 0)))))</f>
        <v>0</v>
      </c>
      <c r="V209" s="177">
        <f t="shared" si="97"/>
        <v>1089.6764150234731</v>
      </c>
      <c r="W209" s="177">
        <f t="shared" si="98"/>
        <v>1089.6764150234731</v>
      </c>
      <c r="X209" s="179">
        <f>IF('Funding Allocation Parameters'!$C$6="Basic Library Subsidy", MIN(V209*'Funding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MIN(V209*VLOOKUP(CONCATENATE($A209, 'Funding Allocation Parameters'!$I$6), 'Library Subsidy Complex'!$C$2:$J$55, 2, FALSE), VLOOKUP(CONCATENATE($A209, 'Funding Allocation Parameters'!$I$6), 'Library Subsidy Complex'!$C$2:$J$55, 4, FALSE)), 0)))))</f>
        <v>0</v>
      </c>
      <c r="Y209" s="179">
        <f>IF('Funding Allocation Parameters'!$C$6="Basic Library Subsidy", 0, IF('Funding Allocation Parameters'!$C$6="Grant funding",MIN(V209*'Funding Allocation Parameters'!$E$6, 'Funding Allocation Parameters'!$G$6), IF('Funding Allocation Parameters'!$C$6="Other author funding", 0, IF('Funding Allocation Parameters'!$C$6="Any discretionary funds (grants if available, other if no grants)", MIN(V209*'Funding Allocation Parameters'!$E$6, 'Funding Allocation Parameters'!$G$6), IF('Funding Allocation Parameters'!$C$6="Complex Library Subsidy", 0, 0)))))</f>
        <v>1089.6764150234731</v>
      </c>
      <c r="Z209" s="179">
        <f>IF('Funding Allocation Parameters'!$C$6="Basic Library Subsidy", 0, IF('Funding Allocation Parameters'!$C$6="Grant funding", 0, IF('Funding Allocation Parameters'!$C$6="Other author funding",  MIN(V209*'Funding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09" s="179">
        <f>IF('Funding Allocation Parameters'!$C$6="Basic Library Subsidy", MIN(W209*'Funding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MIN(W209*VLOOKUP(CONCATENATE($A209, 'Funding Allocation Parameters'!$I$6), 'Library Subsidy Complex'!$C$2:$J$55, 6, FALSE), VLOOKUP(CONCATENATE($A209, 'Funding Allocation Parameters'!$I$6), 'Library Subsidy Complex'!$C$2:$J$55, 8, FALSE)), 0)))))</f>
        <v>0</v>
      </c>
      <c r="AB209" s="179">
        <f>IF('Funding Allocation Parameters'!$C$6="Basic Library Subsidy", 0, IF('Funding Allocation Parameters'!$C$6="Grant funding", 0, IF('Funding Allocation Parameters'!$C$6="Other author funding",  MIN(W209*'Funding Allocation Parameters'!$E$6, 'Funding Allocation Parameters'!$G$6), IF('Funding Allocation Parameters'!$C$6="Any discretionary funds (grants if available, other if no grants)", MIN(W209*'Funding Allocation Parameters'!$E$6, 'Funding Allocation Parameters'!$G$6), IF('Funding Allocation Parameters'!$C$6="Complex Library Subsidy", 0, 0)))))</f>
        <v>1089.6764150234731</v>
      </c>
      <c r="AC209" s="177">
        <f t="shared" si="99"/>
        <v>0</v>
      </c>
      <c r="AD209" s="177">
        <f t="shared" si="100"/>
        <v>0</v>
      </c>
      <c r="AE209" s="180">
        <f>IF('Funding Allocation Parameters'!$C$7="Basic Library Subsidy", MIN(AC209*'Funding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MIN(AC209*VLOOKUP(CONCATENATE($A209, 'Funding Allocation Parameters'!$I$7), 'Library Subsidy Complex'!$C$2:$J$55, 2, FALSE), VLOOKUP(CONCATENATE($A209, 'Funding Allocation Parameters'!$I$7), 'Library Subsidy Complex'!$C$2:$J$55, 4, FALSE)), 0)))))</f>
        <v>0</v>
      </c>
      <c r="AF209" s="180">
        <f>IF('Funding Allocation Parameters'!$C$7="Basic Library Subsidy", 0, IF('Funding Allocation Parameters'!$C$7="Grant funding",MIN(AC209*'Funding Allocation Parameters'!$E$7, 'Funding Allocation Parameters'!$G$7), IF('Funding Allocation Parameters'!$C$7="Other author funding", 0, IF('Funding Allocation Parameters'!$C$7="Any discretionary funds (grants if available, other if no grants)", MIN(AC209*'Funding Allocation Parameters'!$E$7, 'Funding Allocation Parameters'!$G$7), IF('Funding Allocation Parameters'!$C$7="Complex Library Subsidy", 0, 0)))))</f>
        <v>0</v>
      </c>
      <c r="AG209" s="180">
        <f>IF('Funding Allocation Parameters'!$C$7="Basic Library Subsidy", 0, IF('Funding Allocation Parameters'!$C$7="Grant funding", 0, IF('Funding Allocation Parameters'!$C$7="Other author funding",  MIN(AC209*'Funding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09" s="180">
        <f>IF('Funding Allocation Parameters'!$C$7="Basic Library Subsidy", MIN(AD209*'Funding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MIN(AD209*VLOOKUP(CONCATENATE($A209, 'Funding Allocation Parameters'!$I$7), 'Library Subsidy Complex'!$C$2:$J$55, 6, FALSE), VLOOKUP(CONCATENATE($A209, 'Funding Allocation Parameters'!$I$7), 'Library Subsidy Complex'!$C$2:$J$55, 8, FALSE)), 0)))))</f>
        <v>0</v>
      </c>
      <c r="AI209" s="180">
        <f>IF('Funding Allocation Parameters'!$C$7="Basic Library Subsidy", 0, IF('Funding Allocation Parameters'!$C$7="Grant funding", 0, IF('Funding Allocation Parameters'!$C$7="Other author funding",  MIN(AD209*'Funding Allocation Parameters'!$E$7, 'Funding Allocation Parameters'!$G$7), IF('Funding Allocation Parameters'!$C$7="Any discretionary funds (grants if available, other if no grants)", MIN(AD209*'Funding Allocation Parameters'!$E$7, 'Funding Allocation Parameters'!$G$7), IF('Funding Allocation Parameters'!$C$7="Complex Library Subsidy", 0, 0)))))</f>
        <v>0</v>
      </c>
      <c r="AJ209" s="177">
        <f t="shared" si="101"/>
        <v>0</v>
      </c>
      <c r="AK209" s="177">
        <f t="shared" si="102"/>
        <v>0</v>
      </c>
      <c r="AL209" s="181">
        <f>IF('Funding Allocation Parameters'!$C$8="Basic Library Subsidy", MIN(AJ209*'Funding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MIN(AJ209*VLOOKUP(CONCATENATE($A209, 'Funding Allocation Parameters'!$I$8), 'Library Subsidy Complex'!$C$2:$J$55, 2, FALSE), VLOOKUP(CONCATENATE($A209, 'Funding Allocation Parameters'!$I$8), 'Library Subsidy Complex'!$C$2:$J$55, 4, FALSE)), 0)))))</f>
        <v>0</v>
      </c>
      <c r="AM209" s="181">
        <f>IF('Funding Allocation Parameters'!$C$8="Basic Library Subsidy", 0, IF('Funding Allocation Parameters'!$C$8="Grant funding",MIN(AJ209*'Funding Allocation Parameters'!$E$8, 'Funding Allocation Parameters'!$G$8), IF('Funding Allocation Parameters'!$C$8="Other author funding", 0, IF('Funding Allocation Parameters'!$C$8="Any discretionary funds (grants if available, other if no grants)", MIN(AJ209*'Funding Allocation Parameters'!$E$8, 'Funding Allocation Parameters'!$G$8), IF('Funding Allocation Parameters'!$C$8="Complex Library Subsidy", 0, 0)))))</f>
        <v>0</v>
      </c>
      <c r="AN209" s="181">
        <f>IF('Funding Allocation Parameters'!$C$8="Basic Library Subsidy", 0, IF('Funding Allocation Parameters'!$C$8="Grant funding", 0, IF('Funding Allocation Parameters'!$C$8="Other author funding",  MIN(AJ209*'Funding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09" s="181">
        <f>IF('Funding Allocation Parameters'!$C$8="Basic Library Subsidy", MIN(AK209*'Funding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MIN(AK209*VLOOKUP(CONCATENATE($A209, 'Funding Allocation Parameters'!$I$8), 'Library Subsidy Complex'!$C$2:$J$55, 6, FALSE), VLOOKUP(CONCATENATE($A209, 'Funding Allocation Parameters'!$I$8), 'Library Subsidy Complex'!$C$2:$J$55, 8, FALSE)), 0)))))</f>
        <v>0</v>
      </c>
      <c r="AP209" s="181">
        <f>IF('Funding Allocation Parameters'!$C$8="Basic Library Subsidy", 0, IF('Funding Allocation Parameters'!$C$8="Grant funding", 0, IF('Funding Allocation Parameters'!$C$8="Other author funding",  MIN(AK209*'Funding Allocation Parameters'!$E$8, 'Funding Allocation Parameters'!$G$8), IF('Funding Allocation Parameters'!$C$8="Any discretionary funds (grants if available, other if no grants)", MIN(AK209*'Funding Allocation Parameters'!$E$8, 'Funding Allocation Parameters'!$G$8), IF('Funding Allocation Parameters'!$C$8="Complex Library Subsidy", 0, 0)))))</f>
        <v>0</v>
      </c>
      <c r="AQ209" s="177">
        <f t="shared" si="103"/>
        <v>0</v>
      </c>
      <c r="AR209" s="177">
        <f t="shared" si="104"/>
        <v>0</v>
      </c>
      <c r="AS209" s="182">
        <f t="shared" si="105"/>
        <v>1189</v>
      </c>
      <c r="AT209" s="182">
        <f t="shared" si="106"/>
        <v>1089.6764150234731</v>
      </c>
      <c r="AU209" s="182">
        <f t="shared" si="107"/>
        <v>0</v>
      </c>
      <c r="AV209" s="182">
        <f t="shared" si="108"/>
        <v>1189</v>
      </c>
      <c r="AW209" s="182">
        <f t="shared" si="109"/>
        <v>1089.6764150234731</v>
      </c>
      <c r="AX209" s="183">
        <f t="shared" si="110"/>
        <v>0</v>
      </c>
      <c r="AY209" s="183">
        <f t="shared" si="111"/>
        <v>0</v>
      </c>
      <c r="AZ209" s="183">
        <f t="shared" si="112"/>
        <v>0</v>
      </c>
      <c r="BA209" s="183">
        <f t="shared" si="113"/>
        <v>1189</v>
      </c>
      <c r="BB209" s="183">
        <f t="shared" si="114"/>
        <v>1089.6764150234731</v>
      </c>
      <c r="BC209" s="184">
        <f t="shared" si="115"/>
        <v>1189</v>
      </c>
      <c r="BD209" s="184">
        <f t="shared" si="116"/>
        <v>0</v>
      </c>
      <c r="BE209" s="184">
        <f t="shared" si="117"/>
        <v>0</v>
      </c>
      <c r="BF209" s="184">
        <f t="shared" si="118"/>
        <v>1089.6764150234731</v>
      </c>
      <c r="BG209" s="102">
        <f t="shared" si="119"/>
        <v>0</v>
      </c>
      <c r="BH209" s="102">
        <f t="shared" si="120"/>
        <v>0</v>
      </c>
      <c r="BI209" s="102">
        <f t="shared" si="121"/>
        <v>0</v>
      </c>
      <c r="BJ209" s="102">
        <f t="shared" si="122"/>
        <v>0</v>
      </c>
      <c r="BK209" s="102">
        <f t="shared" si="123"/>
        <v>1</v>
      </c>
      <c r="BL209" s="102">
        <f t="shared" si="124"/>
        <v>0</v>
      </c>
      <c r="BN209" s="102"/>
    </row>
    <row r="210" spans="1:66" x14ac:dyDescent="0.25">
      <c r="A210" s="102" t="s">
        <v>18</v>
      </c>
      <c r="B210" s="102" t="s">
        <v>8</v>
      </c>
      <c r="C210" s="102" t="s">
        <v>8</v>
      </c>
      <c r="D210" s="102" t="s">
        <v>27</v>
      </c>
      <c r="E210" s="102" t="s">
        <v>44</v>
      </c>
      <c r="F210" s="102" t="s">
        <v>498</v>
      </c>
      <c r="G210" s="102">
        <v>1.927</v>
      </c>
      <c r="H210" s="102">
        <v>1</v>
      </c>
      <c r="I210" s="102">
        <v>1</v>
      </c>
      <c r="J210" s="167">
        <f>IFERROR(H210*VLOOKUP(A210, 'Advanced Parameters'!$B$7:$G$20, 6, FALSE)*VLOOKUP(A210, 'Growth Parameters'!$B$6:$H$19, 6, FALSE), 0)</f>
        <v>1</v>
      </c>
      <c r="K210" s="167">
        <f>IFERROR(IF('Advanced Parameters'!$C$5="n",'Raw Data'!I210*VLOOKUP(A210,'Advanced Parameters'!$B$7:$G$20,6,FALSE),J210*VLOOKUP(A210,'Advanced Parameters'!$B$7:$G$20,2,FALSE))*VLOOKUP(A210, 'Growth Parameters'!$B$6:$H$19, 6, FALSE), 0)</f>
        <v>1</v>
      </c>
      <c r="L210" s="167">
        <f t="shared" si="94"/>
        <v>0</v>
      </c>
      <c r="M210" s="168">
        <f>IFERROR(IF(G210="NA","NA",IF(G210&gt;'APC Parameters'!$K$6+VLOOKUP('Raw Data'!A210, 'APC Parameters'!$H$7:$L$20, 4, FALSE), 'APC Parameters'!$L$6+VLOOKUP('Raw Data'!A210, 'APC Parameters'!$H$7:$L$20, 5, FALSE), G210*('APC Parameters'!$J$6+VLOOKUP('Raw Data'!A210, 'APC Parameters'!$H$7:$L$20, 3, FALSE))+'APC Parameters'!$I$6+VLOOKUP('Raw Data'!A210, 'APC Parameters'!$H$7:$L$20, 2, FALSE))), 0)</f>
        <v>2514.6938</v>
      </c>
      <c r="N210" s="168">
        <f t="shared" si="95"/>
        <v>2514.6938</v>
      </c>
      <c r="O210" s="168">
        <f>IFERROR(IF(M210="NA",VLOOKUP(D210,'Internal Calculations'!$B$10:$C$11,2,FALSE), M210)*VLOOKUP(A210, 'Growth Parameters'!$B$6:$H$19, 7, FALSE), 0)</f>
        <v>2514.6938</v>
      </c>
      <c r="P210" s="177">
        <f t="shared" si="96"/>
        <v>2514.6938</v>
      </c>
      <c r="Q210" s="178">
        <f>IF('Funding Allocation Parameters'!$C$5="Basic Library Subsidy", MIN(O210*('Funding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MIN($O210*(VLOOKUP(CONCATENATE($A210, 'Funding Allocation Parameters'!$I$5), 'Library Subsidy Complex'!$C$2:$J$55, 2, FALSE)), VLOOKUP(CONCATENATE($A210, 'Funding Allocation Parameters'!$I$5), 'Library Subsidy Complex'!$C$2:$J$55, 4, FALSE)), 0)))))</f>
        <v>1189</v>
      </c>
      <c r="R210" s="178">
        <f>IF('Funding Allocation Parameters'!$C$5="Basic Library Subsidy", 0, IF('Funding Allocation Parameters'!$C$5="Grant funding",MIN(O210*('Funding Allocation Parameters'!$E$5), 'Funding Allocation Parameters'!$G$5), IF('Funding Allocation Parameters'!$C$5="Other author funding", 0, IF('Funding Allocation Parameters'!$C$5="Any discretionary funds (grants if available, other if no grants)", MIN(O210*('Funding Allocation Parameters'!$E$5), 'Funding Allocation Parameters'!$G$5), IF('Funding Allocation Parameters'!$C$5="Complex Library Subsidy", 0, 0)))))</f>
        <v>0</v>
      </c>
      <c r="S210" s="178">
        <f>IF('Funding Allocation Parameters'!$C$5="Basic Library Subsidy", 0, IF('Funding Allocation Parameters'!$C$5="Grant funding", 0, IF('Funding Allocation Parameters'!$C$5="Other author funding",  MIN(O210*('Funding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0" s="178">
        <f>IF('Funding Allocation Parameters'!$C$5="Basic Library Subsidy", MIN(O210*('Funding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MIN($O210*(VLOOKUP(CONCATENATE($A210, 'Funding Allocation Parameters'!$I$5), 'Library Subsidy Complex'!$C$2:$J$55, 6, FALSE)), VLOOKUP(CONCATENATE($A210, 'Funding Allocation Parameters'!$I$5), 'Library Subsidy Complex'!$C$2:$J$55, 8, FALSE)), 0)))))</f>
        <v>1189</v>
      </c>
      <c r="U210" s="178">
        <f>IF('Funding Allocation Parameters'!$C$5="Basic Library Subsidy", 0, IF('Funding Allocation Parameters'!$C$5="Grant funding", 0, IF('Funding Allocation Parameters'!$C$5="Other author funding",  MIN(O210*('Funding Allocation Parameters'!$E$5), 'Funding Allocation Parameters'!$G$5), IF('Funding Allocation Parameters'!$C$5="Any discretionary funds (grants if available, other if no grants)", MIN(O210*('Funding Allocation Parameters'!$E$5), 'Funding Allocation Parameters'!$G$5), IF('Funding Allocation Parameters'!$C$5="Complex Library Subsidy", 0, 0)))))</f>
        <v>0</v>
      </c>
      <c r="V210" s="177">
        <f t="shared" si="97"/>
        <v>1325.6938</v>
      </c>
      <c r="W210" s="177">
        <f t="shared" si="98"/>
        <v>1325.6938</v>
      </c>
      <c r="X210" s="179">
        <f>IF('Funding Allocation Parameters'!$C$6="Basic Library Subsidy", MIN(V210*'Funding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MIN(V210*VLOOKUP(CONCATENATE($A210, 'Funding Allocation Parameters'!$I$6), 'Library Subsidy Complex'!$C$2:$J$55, 2, FALSE), VLOOKUP(CONCATENATE($A210, 'Funding Allocation Parameters'!$I$6), 'Library Subsidy Complex'!$C$2:$J$55, 4, FALSE)), 0)))))</f>
        <v>0</v>
      </c>
      <c r="Y210" s="179">
        <f>IF('Funding Allocation Parameters'!$C$6="Basic Library Subsidy", 0, IF('Funding Allocation Parameters'!$C$6="Grant funding",MIN(V210*'Funding Allocation Parameters'!$E$6, 'Funding Allocation Parameters'!$G$6), IF('Funding Allocation Parameters'!$C$6="Other author funding", 0, IF('Funding Allocation Parameters'!$C$6="Any discretionary funds (grants if available, other if no grants)", MIN(V210*'Funding Allocation Parameters'!$E$6, 'Funding Allocation Parameters'!$G$6), IF('Funding Allocation Parameters'!$C$6="Complex Library Subsidy", 0, 0)))))</f>
        <v>1325.6938</v>
      </c>
      <c r="Z210" s="179">
        <f>IF('Funding Allocation Parameters'!$C$6="Basic Library Subsidy", 0, IF('Funding Allocation Parameters'!$C$6="Grant funding", 0, IF('Funding Allocation Parameters'!$C$6="Other author funding",  MIN(V210*'Funding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0" s="179">
        <f>IF('Funding Allocation Parameters'!$C$6="Basic Library Subsidy", MIN(W210*'Funding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MIN(W210*VLOOKUP(CONCATENATE($A210, 'Funding Allocation Parameters'!$I$6), 'Library Subsidy Complex'!$C$2:$J$55, 6, FALSE), VLOOKUP(CONCATENATE($A210, 'Funding Allocation Parameters'!$I$6), 'Library Subsidy Complex'!$C$2:$J$55, 8, FALSE)), 0)))))</f>
        <v>0</v>
      </c>
      <c r="AB210" s="179">
        <f>IF('Funding Allocation Parameters'!$C$6="Basic Library Subsidy", 0, IF('Funding Allocation Parameters'!$C$6="Grant funding", 0, IF('Funding Allocation Parameters'!$C$6="Other author funding",  MIN(W210*'Funding Allocation Parameters'!$E$6, 'Funding Allocation Parameters'!$G$6), IF('Funding Allocation Parameters'!$C$6="Any discretionary funds (grants if available, other if no grants)", MIN(W210*'Funding Allocation Parameters'!$E$6, 'Funding Allocation Parameters'!$G$6), IF('Funding Allocation Parameters'!$C$6="Complex Library Subsidy", 0, 0)))))</f>
        <v>1325.6938</v>
      </c>
      <c r="AC210" s="177">
        <f t="shared" si="99"/>
        <v>0</v>
      </c>
      <c r="AD210" s="177">
        <f t="shared" si="100"/>
        <v>0</v>
      </c>
      <c r="AE210" s="180">
        <f>IF('Funding Allocation Parameters'!$C$7="Basic Library Subsidy", MIN(AC210*'Funding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MIN(AC210*VLOOKUP(CONCATENATE($A210, 'Funding Allocation Parameters'!$I$7), 'Library Subsidy Complex'!$C$2:$J$55, 2, FALSE), VLOOKUP(CONCATENATE($A210, 'Funding Allocation Parameters'!$I$7), 'Library Subsidy Complex'!$C$2:$J$55, 4, FALSE)), 0)))))</f>
        <v>0</v>
      </c>
      <c r="AF210" s="180">
        <f>IF('Funding Allocation Parameters'!$C$7="Basic Library Subsidy", 0, IF('Funding Allocation Parameters'!$C$7="Grant funding",MIN(AC210*'Funding Allocation Parameters'!$E$7, 'Funding Allocation Parameters'!$G$7), IF('Funding Allocation Parameters'!$C$7="Other author funding", 0, IF('Funding Allocation Parameters'!$C$7="Any discretionary funds (grants if available, other if no grants)", MIN(AC210*'Funding Allocation Parameters'!$E$7, 'Funding Allocation Parameters'!$G$7), IF('Funding Allocation Parameters'!$C$7="Complex Library Subsidy", 0, 0)))))</f>
        <v>0</v>
      </c>
      <c r="AG210" s="180">
        <f>IF('Funding Allocation Parameters'!$C$7="Basic Library Subsidy", 0, IF('Funding Allocation Parameters'!$C$7="Grant funding", 0, IF('Funding Allocation Parameters'!$C$7="Other author funding",  MIN(AC210*'Funding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0" s="180">
        <f>IF('Funding Allocation Parameters'!$C$7="Basic Library Subsidy", MIN(AD210*'Funding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MIN(AD210*VLOOKUP(CONCATENATE($A210, 'Funding Allocation Parameters'!$I$7), 'Library Subsidy Complex'!$C$2:$J$55, 6, FALSE), VLOOKUP(CONCATENATE($A210, 'Funding Allocation Parameters'!$I$7), 'Library Subsidy Complex'!$C$2:$J$55, 8, FALSE)), 0)))))</f>
        <v>0</v>
      </c>
      <c r="AI210" s="180">
        <f>IF('Funding Allocation Parameters'!$C$7="Basic Library Subsidy", 0, IF('Funding Allocation Parameters'!$C$7="Grant funding", 0, IF('Funding Allocation Parameters'!$C$7="Other author funding",  MIN(AD210*'Funding Allocation Parameters'!$E$7, 'Funding Allocation Parameters'!$G$7), IF('Funding Allocation Parameters'!$C$7="Any discretionary funds (grants if available, other if no grants)", MIN(AD210*'Funding Allocation Parameters'!$E$7, 'Funding Allocation Parameters'!$G$7), IF('Funding Allocation Parameters'!$C$7="Complex Library Subsidy", 0, 0)))))</f>
        <v>0</v>
      </c>
      <c r="AJ210" s="177">
        <f t="shared" si="101"/>
        <v>0</v>
      </c>
      <c r="AK210" s="177">
        <f t="shared" si="102"/>
        <v>0</v>
      </c>
      <c r="AL210" s="181">
        <f>IF('Funding Allocation Parameters'!$C$8="Basic Library Subsidy", MIN(AJ210*'Funding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MIN(AJ210*VLOOKUP(CONCATENATE($A210, 'Funding Allocation Parameters'!$I$8), 'Library Subsidy Complex'!$C$2:$J$55, 2, FALSE), VLOOKUP(CONCATENATE($A210, 'Funding Allocation Parameters'!$I$8), 'Library Subsidy Complex'!$C$2:$J$55, 4, FALSE)), 0)))))</f>
        <v>0</v>
      </c>
      <c r="AM210" s="181">
        <f>IF('Funding Allocation Parameters'!$C$8="Basic Library Subsidy", 0, IF('Funding Allocation Parameters'!$C$8="Grant funding",MIN(AJ210*'Funding Allocation Parameters'!$E$8, 'Funding Allocation Parameters'!$G$8), IF('Funding Allocation Parameters'!$C$8="Other author funding", 0, IF('Funding Allocation Parameters'!$C$8="Any discretionary funds (grants if available, other if no grants)", MIN(AJ210*'Funding Allocation Parameters'!$E$8, 'Funding Allocation Parameters'!$G$8), IF('Funding Allocation Parameters'!$C$8="Complex Library Subsidy", 0, 0)))))</f>
        <v>0</v>
      </c>
      <c r="AN210" s="181">
        <f>IF('Funding Allocation Parameters'!$C$8="Basic Library Subsidy", 0, IF('Funding Allocation Parameters'!$C$8="Grant funding", 0, IF('Funding Allocation Parameters'!$C$8="Other author funding",  MIN(AJ210*'Funding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0" s="181">
        <f>IF('Funding Allocation Parameters'!$C$8="Basic Library Subsidy", MIN(AK210*'Funding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MIN(AK210*VLOOKUP(CONCATENATE($A210, 'Funding Allocation Parameters'!$I$8), 'Library Subsidy Complex'!$C$2:$J$55, 6, FALSE), VLOOKUP(CONCATENATE($A210, 'Funding Allocation Parameters'!$I$8), 'Library Subsidy Complex'!$C$2:$J$55, 8, FALSE)), 0)))))</f>
        <v>0</v>
      </c>
      <c r="AP210" s="181">
        <f>IF('Funding Allocation Parameters'!$C$8="Basic Library Subsidy", 0, IF('Funding Allocation Parameters'!$C$8="Grant funding", 0, IF('Funding Allocation Parameters'!$C$8="Other author funding",  MIN(AK210*'Funding Allocation Parameters'!$E$8, 'Funding Allocation Parameters'!$G$8), IF('Funding Allocation Parameters'!$C$8="Any discretionary funds (grants if available, other if no grants)", MIN(AK210*'Funding Allocation Parameters'!$E$8, 'Funding Allocation Parameters'!$G$8), IF('Funding Allocation Parameters'!$C$8="Complex Library Subsidy", 0, 0)))))</f>
        <v>0</v>
      </c>
      <c r="AQ210" s="177">
        <f t="shared" si="103"/>
        <v>0</v>
      </c>
      <c r="AR210" s="177">
        <f t="shared" si="104"/>
        <v>0</v>
      </c>
      <c r="AS210" s="182">
        <f t="shared" si="105"/>
        <v>1189</v>
      </c>
      <c r="AT210" s="182">
        <f t="shared" si="106"/>
        <v>1325.6938</v>
      </c>
      <c r="AU210" s="182">
        <f t="shared" si="107"/>
        <v>0</v>
      </c>
      <c r="AV210" s="182">
        <f t="shared" si="108"/>
        <v>1189</v>
      </c>
      <c r="AW210" s="182">
        <f t="shared" si="109"/>
        <v>1325.6938</v>
      </c>
      <c r="AX210" s="183">
        <f t="shared" si="110"/>
        <v>1189</v>
      </c>
      <c r="AY210" s="183">
        <f t="shared" si="111"/>
        <v>1325.6938</v>
      </c>
      <c r="AZ210" s="183">
        <f t="shared" si="112"/>
        <v>0</v>
      </c>
      <c r="BA210" s="183">
        <f t="shared" si="113"/>
        <v>0</v>
      </c>
      <c r="BB210" s="183">
        <f t="shared" si="114"/>
        <v>0</v>
      </c>
      <c r="BC210" s="184">
        <f t="shared" si="115"/>
        <v>1189</v>
      </c>
      <c r="BD210" s="184">
        <f t="shared" si="116"/>
        <v>0</v>
      </c>
      <c r="BE210" s="184">
        <f t="shared" si="117"/>
        <v>1325.6938</v>
      </c>
      <c r="BF210" s="184">
        <f t="shared" si="118"/>
        <v>0</v>
      </c>
      <c r="BG210" s="102">
        <f t="shared" si="119"/>
        <v>0</v>
      </c>
      <c r="BH210" s="102">
        <f t="shared" si="120"/>
        <v>0</v>
      </c>
      <c r="BI210" s="102">
        <f t="shared" si="121"/>
        <v>0</v>
      </c>
      <c r="BJ210" s="102">
        <f t="shared" si="122"/>
        <v>1</v>
      </c>
      <c r="BK210" s="102">
        <f t="shared" si="123"/>
        <v>0</v>
      </c>
      <c r="BL210" s="102">
        <f t="shared" si="124"/>
        <v>0</v>
      </c>
      <c r="BN210" s="102"/>
    </row>
    <row r="211" spans="1:66" x14ac:dyDescent="0.25">
      <c r="A211" s="102" t="s">
        <v>25</v>
      </c>
      <c r="B211" s="102" t="s">
        <v>12</v>
      </c>
      <c r="C211" s="102" t="s">
        <v>8</v>
      </c>
      <c r="D211" s="102" t="s">
        <v>27</v>
      </c>
      <c r="E211" s="102" t="s">
        <v>499</v>
      </c>
      <c r="F211" s="102" t="s">
        <v>500</v>
      </c>
      <c r="G211" s="102">
        <v>1.397</v>
      </c>
      <c r="H211" s="102">
        <v>1</v>
      </c>
      <c r="I211" s="102">
        <v>0.498</v>
      </c>
      <c r="J211" s="167">
        <f>IFERROR(H211*VLOOKUP(A211, 'Advanced Parameters'!$B$7:$G$20, 6, FALSE)*VLOOKUP(A211, 'Growth Parameters'!$B$6:$H$19, 6, FALSE), 0)</f>
        <v>1</v>
      </c>
      <c r="K211" s="167">
        <f>IFERROR(IF('Advanced Parameters'!$C$5="n",'Raw Data'!I211*VLOOKUP(A211,'Advanced Parameters'!$B$7:$G$20,6,FALSE),J211*VLOOKUP(A211,'Advanced Parameters'!$B$7:$G$20,2,FALSE))*VLOOKUP(A211, 'Growth Parameters'!$B$6:$H$19, 6, FALSE), 0)</f>
        <v>0.498</v>
      </c>
      <c r="L211" s="167">
        <f t="shared" si="94"/>
        <v>0.502</v>
      </c>
      <c r="M211" s="168">
        <f>IFERROR(IF(G211="NA","NA",IF(G211&gt;'APC Parameters'!$K$6+VLOOKUP('Raw Data'!A211, 'APC Parameters'!$H$7:$L$20, 4, FALSE), 'APC Parameters'!$L$6+VLOOKUP('Raw Data'!A211, 'APC Parameters'!$H$7:$L$20, 5, FALSE), G211*('APC Parameters'!$J$6+VLOOKUP('Raw Data'!A211, 'APC Parameters'!$H$7:$L$20, 3, FALSE))+'APC Parameters'!$I$6+VLOOKUP('Raw Data'!A211, 'APC Parameters'!$H$7:$L$20, 2, FALSE))), 0)</f>
        <v>2138.7118</v>
      </c>
      <c r="N211" s="168">
        <f t="shared" si="95"/>
        <v>2138.7118</v>
      </c>
      <c r="O211" s="168">
        <f>IFERROR(IF(M211="NA",VLOOKUP(D211,'Internal Calculations'!$B$10:$C$11,2,FALSE), M211)*VLOOKUP(A211, 'Growth Parameters'!$B$6:$H$19, 7, FALSE), 0)</f>
        <v>2138.7118</v>
      </c>
      <c r="P211" s="177">
        <f t="shared" si="96"/>
        <v>2138.7118</v>
      </c>
      <c r="Q211" s="178">
        <f>IF('Funding Allocation Parameters'!$C$5="Basic Library Subsidy", MIN(O211*('Funding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MIN($O211*(VLOOKUP(CONCATENATE($A211, 'Funding Allocation Parameters'!$I$5), 'Library Subsidy Complex'!$C$2:$J$55, 2, FALSE)), VLOOKUP(CONCATENATE($A211, 'Funding Allocation Parameters'!$I$5), 'Library Subsidy Complex'!$C$2:$J$55, 4, FALSE)), 0)))))</f>
        <v>1189</v>
      </c>
      <c r="R211" s="178">
        <f>IF('Funding Allocation Parameters'!$C$5="Basic Library Subsidy", 0, IF('Funding Allocation Parameters'!$C$5="Grant funding",MIN(O211*('Funding Allocation Parameters'!$E$5), 'Funding Allocation Parameters'!$G$5), IF('Funding Allocation Parameters'!$C$5="Other author funding", 0, IF('Funding Allocation Parameters'!$C$5="Any discretionary funds (grants if available, other if no grants)", MIN(O211*('Funding Allocation Parameters'!$E$5), 'Funding Allocation Parameters'!$G$5), IF('Funding Allocation Parameters'!$C$5="Complex Library Subsidy", 0, 0)))))</f>
        <v>0</v>
      </c>
      <c r="S211" s="178">
        <f>IF('Funding Allocation Parameters'!$C$5="Basic Library Subsidy", 0, IF('Funding Allocation Parameters'!$C$5="Grant funding", 0, IF('Funding Allocation Parameters'!$C$5="Other author funding",  MIN(O211*('Funding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1" s="178">
        <f>IF('Funding Allocation Parameters'!$C$5="Basic Library Subsidy", MIN(O211*('Funding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MIN($O211*(VLOOKUP(CONCATENATE($A211, 'Funding Allocation Parameters'!$I$5), 'Library Subsidy Complex'!$C$2:$J$55, 6, FALSE)), VLOOKUP(CONCATENATE($A211, 'Funding Allocation Parameters'!$I$5), 'Library Subsidy Complex'!$C$2:$J$55, 8, FALSE)), 0)))))</f>
        <v>1189</v>
      </c>
      <c r="U211" s="178">
        <f>IF('Funding Allocation Parameters'!$C$5="Basic Library Subsidy", 0, IF('Funding Allocation Parameters'!$C$5="Grant funding", 0, IF('Funding Allocation Parameters'!$C$5="Other author funding",  MIN(O211*('Funding Allocation Parameters'!$E$5), 'Funding Allocation Parameters'!$G$5), IF('Funding Allocation Parameters'!$C$5="Any discretionary funds (grants if available, other if no grants)", MIN(O211*('Funding Allocation Parameters'!$E$5), 'Funding Allocation Parameters'!$G$5), IF('Funding Allocation Parameters'!$C$5="Complex Library Subsidy", 0, 0)))))</f>
        <v>0</v>
      </c>
      <c r="V211" s="177">
        <f t="shared" si="97"/>
        <v>949.71180000000004</v>
      </c>
      <c r="W211" s="177">
        <f t="shared" si="98"/>
        <v>949.71180000000004</v>
      </c>
      <c r="X211" s="179">
        <f>IF('Funding Allocation Parameters'!$C$6="Basic Library Subsidy", MIN(V211*'Funding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MIN(V211*VLOOKUP(CONCATENATE($A211, 'Funding Allocation Parameters'!$I$6), 'Library Subsidy Complex'!$C$2:$J$55, 2, FALSE), VLOOKUP(CONCATENATE($A211, 'Funding Allocation Parameters'!$I$6), 'Library Subsidy Complex'!$C$2:$J$55, 4, FALSE)), 0)))))</f>
        <v>0</v>
      </c>
      <c r="Y211" s="179">
        <f>IF('Funding Allocation Parameters'!$C$6="Basic Library Subsidy", 0, IF('Funding Allocation Parameters'!$C$6="Grant funding",MIN(V211*'Funding Allocation Parameters'!$E$6, 'Funding Allocation Parameters'!$G$6), IF('Funding Allocation Parameters'!$C$6="Other author funding", 0, IF('Funding Allocation Parameters'!$C$6="Any discretionary funds (grants if available, other if no grants)", MIN(V211*'Funding Allocation Parameters'!$E$6, 'Funding Allocation Parameters'!$G$6), IF('Funding Allocation Parameters'!$C$6="Complex Library Subsidy", 0, 0)))))</f>
        <v>949.71180000000004</v>
      </c>
      <c r="Z211" s="179">
        <f>IF('Funding Allocation Parameters'!$C$6="Basic Library Subsidy", 0, IF('Funding Allocation Parameters'!$C$6="Grant funding", 0, IF('Funding Allocation Parameters'!$C$6="Other author funding",  MIN(V211*'Funding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1" s="179">
        <f>IF('Funding Allocation Parameters'!$C$6="Basic Library Subsidy", MIN(W211*'Funding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MIN(W211*VLOOKUP(CONCATENATE($A211, 'Funding Allocation Parameters'!$I$6), 'Library Subsidy Complex'!$C$2:$J$55, 6, FALSE), VLOOKUP(CONCATENATE($A211, 'Funding Allocation Parameters'!$I$6), 'Library Subsidy Complex'!$C$2:$J$55, 8, FALSE)), 0)))))</f>
        <v>0</v>
      </c>
      <c r="AB211" s="179">
        <f>IF('Funding Allocation Parameters'!$C$6="Basic Library Subsidy", 0, IF('Funding Allocation Parameters'!$C$6="Grant funding", 0, IF('Funding Allocation Parameters'!$C$6="Other author funding",  MIN(W211*'Funding Allocation Parameters'!$E$6, 'Funding Allocation Parameters'!$G$6), IF('Funding Allocation Parameters'!$C$6="Any discretionary funds (grants if available, other if no grants)", MIN(W211*'Funding Allocation Parameters'!$E$6, 'Funding Allocation Parameters'!$G$6), IF('Funding Allocation Parameters'!$C$6="Complex Library Subsidy", 0, 0)))))</f>
        <v>949.71180000000004</v>
      </c>
      <c r="AC211" s="177">
        <f t="shared" si="99"/>
        <v>0</v>
      </c>
      <c r="AD211" s="177">
        <f t="shared" si="100"/>
        <v>0</v>
      </c>
      <c r="AE211" s="180">
        <f>IF('Funding Allocation Parameters'!$C$7="Basic Library Subsidy", MIN(AC211*'Funding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MIN(AC211*VLOOKUP(CONCATENATE($A211, 'Funding Allocation Parameters'!$I$7), 'Library Subsidy Complex'!$C$2:$J$55, 2, FALSE), VLOOKUP(CONCATENATE($A211, 'Funding Allocation Parameters'!$I$7), 'Library Subsidy Complex'!$C$2:$J$55, 4, FALSE)), 0)))))</f>
        <v>0</v>
      </c>
      <c r="AF211" s="180">
        <f>IF('Funding Allocation Parameters'!$C$7="Basic Library Subsidy", 0, IF('Funding Allocation Parameters'!$C$7="Grant funding",MIN(AC211*'Funding Allocation Parameters'!$E$7, 'Funding Allocation Parameters'!$G$7), IF('Funding Allocation Parameters'!$C$7="Other author funding", 0, IF('Funding Allocation Parameters'!$C$7="Any discretionary funds (grants if available, other if no grants)", MIN(AC211*'Funding Allocation Parameters'!$E$7, 'Funding Allocation Parameters'!$G$7), IF('Funding Allocation Parameters'!$C$7="Complex Library Subsidy", 0, 0)))))</f>
        <v>0</v>
      </c>
      <c r="AG211" s="180">
        <f>IF('Funding Allocation Parameters'!$C$7="Basic Library Subsidy", 0, IF('Funding Allocation Parameters'!$C$7="Grant funding", 0, IF('Funding Allocation Parameters'!$C$7="Other author funding",  MIN(AC211*'Funding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1" s="180">
        <f>IF('Funding Allocation Parameters'!$C$7="Basic Library Subsidy", MIN(AD211*'Funding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MIN(AD211*VLOOKUP(CONCATENATE($A211, 'Funding Allocation Parameters'!$I$7), 'Library Subsidy Complex'!$C$2:$J$55, 6, FALSE), VLOOKUP(CONCATENATE($A211, 'Funding Allocation Parameters'!$I$7), 'Library Subsidy Complex'!$C$2:$J$55, 8, FALSE)), 0)))))</f>
        <v>0</v>
      </c>
      <c r="AI211" s="180">
        <f>IF('Funding Allocation Parameters'!$C$7="Basic Library Subsidy", 0, IF('Funding Allocation Parameters'!$C$7="Grant funding", 0, IF('Funding Allocation Parameters'!$C$7="Other author funding",  MIN(AD211*'Funding Allocation Parameters'!$E$7, 'Funding Allocation Parameters'!$G$7), IF('Funding Allocation Parameters'!$C$7="Any discretionary funds (grants if available, other if no grants)", MIN(AD211*'Funding Allocation Parameters'!$E$7, 'Funding Allocation Parameters'!$G$7), IF('Funding Allocation Parameters'!$C$7="Complex Library Subsidy", 0, 0)))))</f>
        <v>0</v>
      </c>
      <c r="AJ211" s="177">
        <f t="shared" si="101"/>
        <v>0</v>
      </c>
      <c r="AK211" s="177">
        <f t="shared" si="102"/>
        <v>0</v>
      </c>
      <c r="AL211" s="181">
        <f>IF('Funding Allocation Parameters'!$C$8="Basic Library Subsidy", MIN(AJ211*'Funding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MIN(AJ211*VLOOKUP(CONCATENATE($A211, 'Funding Allocation Parameters'!$I$8), 'Library Subsidy Complex'!$C$2:$J$55, 2, FALSE), VLOOKUP(CONCATENATE($A211, 'Funding Allocation Parameters'!$I$8), 'Library Subsidy Complex'!$C$2:$J$55, 4, FALSE)), 0)))))</f>
        <v>0</v>
      </c>
      <c r="AM211" s="181">
        <f>IF('Funding Allocation Parameters'!$C$8="Basic Library Subsidy", 0, IF('Funding Allocation Parameters'!$C$8="Grant funding",MIN(AJ211*'Funding Allocation Parameters'!$E$8, 'Funding Allocation Parameters'!$G$8), IF('Funding Allocation Parameters'!$C$8="Other author funding", 0, IF('Funding Allocation Parameters'!$C$8="Any discretionary funds (grants if available, other if no grants)", MIN(AJ211*'Funding Allocation Parameters'!$E$8, 'Funding Allocation Parameters'!$G$8), IF('Funding Allocation Parameters'!$C$8="Complex Library Subsidy", 0, 0)))))</f>
        <v>0</v>
      </c>
      <c r="AN211" s="181">
        <f>IF('Funding Allocation Parameters'!$C$8="Basic Library Subsidy", 0, IF('Funding Allocation Parameters'!$C$8="Grant funding", 0, IF('Funding Allocation Parameters'!$C$8="Other author funding",  MIN(AJ211*'Funding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1" s="181">
        <f>IF('Funding Allocation Parameters'!$C$8="Basic Library Subsidy", MIN(AK211*'Funding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MIN(AK211*VLOOKUP(CONCATENATE($A211, 'Funding Allocation Parameters'!$I$8), 'Library Subsidy Complex'!$C$2:$J$55, 6, FALSE), VLOOKUP(CONCATENATE($A211, 'Funding Allocation Parameters'!$I$8), 'Library Subsidy Complex'!$C$2:$J$55, 8, FALSE)), 0)))))</f>
        <v>0</v>
      </c>
      <c r="AP211" s="181">
        <f>IF('Funding Allocation Parameters'!$C$8="Basic Library Subsidy", 0, IF('Funding Allocation Parameters'!$C$8="Grant funding", 0, IF('Funding Allocation Parameters'!$C$8="Other author funding",  MIN(AK211*'Funding Allocation Parameters'!$E$8, 'Funding Allocation Parameters'!$G$8), IF('Funding Allocation Parameters'!$C$8="Any discretionary funds (grants if available, other if no grants)", MIN(AK211*'Funding Allocation Parameters'!$E$8, 'Funding Allocation Parameters'!$G$8), IF('Funding Allocation Parameters'!$C$8="Complex Library Subsidy", 0, 0)))))</f>
        <v>0</v>
      </c>
      <c r="AQ211" s="177">
        <f t="shared" si="103"/>
        <v>0</v>
      </c>
      <c r="AR211" s="177">
        <f t="shared" si="104"/>
        <v>0</v>
      </c>
      <c r="AS211" s="182">
        <f t="shared" si="105"/>
        <v>1189</v>
      </c>
      <c r="AT211" s="182">
        <f t="shared" si="106"/>
        <v>949.71180000000004</v>
      </c>
      <c r="AU211" s="182">
        <f t="shared" si="107"/>
        <v>0</v>
      </c>
      <c r="AV211" s="182">
        <f t="shared" si="108"/>
        <v>1189</v>
      </c>
      <c r="AW211" s="182">
        <f t="shared" si="109"/>
        <v>949.71180000000004</v>
      </c>
      <c r="AX211" s="183">
        <f t="shared" si="110"/>
        <v>592.12199999999996</v>
      </c>
      <c r="AY211" s="183">
        <f t="shared" si="111"/>
        <v>472.95647640000004</v>
      </c>
      <c r="AZ211" s="183">
        <f t="shared" si="112"/>
        <v>0</v>
      </c>
      <c r="BA211" s="183">
        <f t="shared" si="113"/>
        <v>596.87800000000004</v>
      </c>
      <c r="BB211" s="183">
        <f t="shared" si="114"/>
        <v>476.7553236</v>
      </c>
      <c r="BC211" s="184">
        <f t="shared" si="115"/>
        <v>1189</v>
      </c>
      <c r="BD211" s="184">
        <f t="shared" si="116"/>
        <v>0</v>
      </c>
      <c r="BE211" s="184">
        <f t="shared" si="117"/>
        <v>472.95647640000004</v>
      </c>
      <c r="BF211" s="184">
        <f t="shared" si="118"/>
        <v>476.7553236</v>
      </c>
      <c r="BG211" s="102">
        <f t="shared" si="119"/>
        <v>0</v>
      </c>
      <c r="BH211" s="102">
        <f t="shared" si="120"/>
        <v>0</v>
      </c>
      <c r="BI211" s="102">
        <f t="shared" si="121"/>
        <v>0</v>
      </c>
      <c r="BJ211" s="102">
        <f t="shared" si="122"/>
        <v>0.498</v>
      </c>
      <c r="BK211" s="102">
        <f t="shared" si="123"/>
        <v>0.502</v>
      </c>
      <c r="BL211" s="102">
        <f t="shared" si="124"/>
        <v>0</v>
      </c>
      <c r="BN211" s="102"/>
    </row>
    <row r="212" spans="1:66" x14ac:dyDescent="0.25">
      <c r="A212" s="102" t="s">
        <v>20</v>
      </c>
      <c r="B212" s="102" t="s">
        <v>8</v>
      </c>
      <c r="C212" s="102" t="s">
        <v>8</v>
      </c>
      <c r="D212" s="102" t="s">
        <v>27</v>
      </c>
      <c r="E212" s="102" t="s">
        <v>377</v>
      </c>
      <c r="F212" s="102" t="s">
        <v>501</v>
      </c>
      <c r="G212" s="102">
        <v>0.81299999999999994</v>
      </c>
      <c r="H212" s="102">
        <v>1</v>
      </c>
      <c r="I212" s="102">
        <v>1</v>
      </c>
      <c r="J212" s="167">
        <f>IFERROR(H212*VLOOKUP(A212, 'Advanced Parameters'!$B$7:$G$20, 6, FALSE)*VLOOKUP(A212, 'Growth Parameters'!$B$6:$H$19, 6, FALSE), 0)</f>
        <v>1</v>
      </c>
      <c r="K212" s="167">
        <f>IFERROR(IF('Advanced Parameters'!$C$5="n",'Raw Data'!I212*VLOOKUP(A212,'Advanced Parameters'!$B$7:$G$20,6,FALSE),J212*VLOOKUP(A212,'Advanced Parameters'!$B$7:$G$20,2,FALSE))*VLOOKUP(A212, 'Growth Parameters'!$B$6:$H$19, 6, FALSE), 0)</f>
        <v>1</v>
      </c>
      <c r="L212" s="167">
        <f t="shared" ref="L212:L275" si="125">J212-K212</f>
        <v>0</v>
      </c>
      <c r="M212" s="168">
        <f>IFERROR(IF(G212="NA","NA",IF(G212&gt;'APC Parameters'!$K$6+VLOOKUP('Raw Data'!A212, 'APC Parameters'!$H$7:$L$20, 4, FALSE), 'APC Parameters'!$L$6+VLOOKUP('Raw Data'!A212, 'APC Parameters'!$H$7:$L$20, 5, FALSE), G212*('APC Parameters'!$J$6+VLOOKUP('Raw Data'!A212, 'APC Parameters'!$H$7:$L$20, 3, FALSE))+'APC Parameters'!$I$6+VLOOKUP('Raw Data'!A212, 'APC Parameters'!$H$7:$L$20, 2, FALSE))), 0)</f>
        <v>1724.4222</v>
      </c>
      <c r="N212" s="168">
        <f t="shared" si="95"/>
        <v>1724.4222</v>
      </c>
      <c r="O212" s="168">
        <f>IFERROR(IF(M212="NA",VLOOKUP(D212,'Internal Calculations'!$B$10:$C$11,2,FALSE), M212)*VLOOKUP(A212, 'Growth Parameters'!$B$6:$H$19, 7, FALSE), 0)</f>
        <v>1724.4222</v>
      </c>
      <c r="P212" s="177">
        <f t="shared" si="96"/>
        <v>1724.4222</v>
      </c>
      <c r="Q212" s="178">
        <f>IF('Funding Allocation Parameters'!$C$5="Basic Library Subsidy", MIN(O212*('Funding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MIN($O212*(VLOOKUP(CONCATENATE($A212, 'Funding Allocation Parameters'!$I$5), 'Library Subsidy Complex'!$C$2:$J$55, 2, FALSE)), VLOOKUP(CONCATENATE($A212, 'Funding Allocation Parameters'!$I$5), 'Library Subsidy Complex'!$C$2:$J$55, 4, FALSE)), 0)))))</f>
        <v>1189</v>
      </c>
      <c r="R212" s="178">
        <f>IF('Funding Allocation Parameters'!$C$5="Basic Library Subsidy", 0, IF('Funding Allocation Parameters'!$C$5="Grant funding",MIN(O212*('Funding Allocation Parameters'!$E$5), 'Funding Allocation Parameters'!$G$5), IF('Funding Allocation Parameters'!$C$5="Other author funding", 0, IF('Funding Allocation Parameters'!$C$5="Any discretionary funds (grants if available, other if no grants)", MIN(O212*('Funding Allocation Parameters'!$E$5), 'Funding Allocation Parameters'!$G$5), IF('Funding Allocation Parameters'!$C$5="Complex Library Subsidy", 0, 0)))))</f>
        <v>0</v>
      </c>
      <c r="S212" s="178">
        <f>IF('Funding Allocation Parameters'!$C$5="Basic Library Subsidy", 0, IF('Funding Allocation Parameters'!$C$5="Grant funding", 0, IF('Funding Allocation Parameters'!$C$5="Other author funding",  MIN(O212*('Funding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2" s="178">
        <f>IF('Funding Allocation Parameters'!$C$5="Basic Library Subsidy", MIN(O212*('Funding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MIN($O212*(VLOOKUP(CONCATENATE($A212, 'Funding Allocation Parameters'!$I$5), 'Library Subsidy Complex'!$C$2:$J$55, 6, FALSE)), VLOOKUP(CONCATENATE($A212, 'Funding Allocation Parameters'!$I$5), 'Library Subsidy Complex'!$C$2:$J$55, 8, FALSE)), 0)))))</f>
        <v>1189</v>
      </c>
      <c r="U212" s="178">
        <f>IF('Funding Allocation Parameters'!$C$5="Basic Library Subsidy", 0, IF('Funding Allocation Parameters'!$C$5="Grant funding", 0, IF('Funding Allocation Parameters'!$C$5="Other author funding",  MIN(O212*('Funding Allocation Parameters'!$E$5), 'Funding Allocation Parameters'!$G$5), IF('Funding Allocation Parameters'!$C$5="Any discretionary funds (grants if available, other if no grants)", MIN(O212*('Funding Allocation Parameters'!$E$5), 'Funding Allocation Parameters'!$G$5), IF('Funding Allocation Parameters'!$C$5="Complex Library Subsidy", 0, 0)))))</f>
        <v>0</v>
      </c>
      <c r="V212" s="177">
        <f t="shared" si="97"/>
        <v>535.42219999999998</v>
      </c>
      <c r="W212" s="177">
        <f t="shared" si="98"/>
        <v>535.42219999999998</v>
      </c>
      <c r="X212" s="179">
        <f>IF('Funding Allocation Parameters'!$C$6="Basic Library Subsidy", MIN(V212*'Funding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MIN(V212*VLOOKUP(CONCATENATE($A212, 'Funding Allocation Parameters'!$I$6), 'Library Subsidy Complex'!$C$2:$J$55, 2, FALSE), VLOOKUP(CONCATENATE($A212, 'Funding Allocation Parameters'!$I$6), 'Library Subsidy Complex'!$C$2:$J$55, 4, FALSE)), 0)))))</f>
        <v>0</v>
      </c>
      <c r="Y212" s="179">
        <f>IF('Funding Allocation Parameters'!$C$6="Basic Library Subsidy", 0, IF('Funding Allocation Parameters'!$C$6="Grant funding",MIN(V212*'Funding Allocation Parameters'!$E$6, 'Funding Allocation Parameters'!$G$6), IF('Funding Allocation Parameters'!$C$6="Other author funding", 0, IF('Funding Allocation Parameters'!$C$6="Any discretionary funds (grants if available, other if no grants)", MIN(V212*'Funding Allocation Parameters'!$E$6, 'Funding Allocation Parameters'!$G$6), IF('Funding Allocation Parameters'!$C$6="Complex Library Subsidy", 0, 0)))))</f>
        <v>535.42219999999998</v>
      </c>
      <c r="Z212" s="179">
        <f>IF('Funding Allocation Parameters'!$C$6="Basic Library Subsidy", 0, IF('Funding Allocation Parameters'!$C$6="Grant funding", 0, IF('Funding Allocation Parameters'!$C$6="Other author funding",  MIN(V212*'Funding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2" s="179">
        <f>IF('Funding Allocation Parameters'!$C$6="Basic Library Subsidy", MIN(W212*'Funding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MIN(W212*VLOOKUP(CONCATENATE($A212, 'Funding Allocation Parameters'!$I$6), 'Library Subsidy Complex'!$C$2:$J$55, 6, FALSE), VLOOKUP(CONCATENATE($A212, 'Funding Allocation Parameters'!$I$6), 'Library Subsidy Complex'!$C$2:$J$55, 8, FALSE)), 0)))))</f>
        <v>0</v>
      </c>
      <c r="AB212" s="179">
        <f>IF('Funding Allocation Parameters'!$C$6="Basic Library Subsidy", 0, IF('Funding Allocation Parameters'!$C$6="Grant funding", 0, IF('Funding Allocation Parameters'!$C$6="Other author funding",  MIN(W212*'Funding Allocation Parameters'!$E$6, 'Funding Allocation Parameters'!$G$6), IF('Funding Allocation Parameters'!$C$6="Any discretionary funds (grants if available, other if no grants)", MIN(W212*'Funding Allocation Parameters'!$E$6, 'Funding Allocation Parameters'!$G$6), IF('Funding Allocation Parameters'!$C$6="Complex Library Subsidy", 0, 0)))))</f>
        <v>535.42219999999998</v>
      </c>
      <c r="AC212" s="177">
        <f t="shared" si="99"/>
        <v>0</v>
      </c>
      <c r="AD212" s="177">
        <f t="shared" si="100"/>
        <v>0</v>
      </c>
      <c r="AE212" s="180">
        <f>IF('Funding Allocation Parameters'!$C$7="Basic Library Subsidy", MIN(AC212*'Funding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MIN(AC212*VLOOKUP(CONCATENATE($A212, 'Funding Allocation Parameters'!$I$7), 'Library Subsidy Complex'!$C$2:$J$55, 2, FALSE), VLOOKUP(CONCATENATE($A212, 'Funding Allocation Parameters'!$I$7), 'Library Subsidy Complex'!$C$2:$J$55, 4, FALSE)), 0)))))</f>
        <v>0</v>
      </c>
      <c r="AF212" s="180">
        <f>IF('Funding Allocation Parameters'!$C$7="Basic Library Subsidy", 0, IF('Funding Allocation Parameters'!$C$7="Grant funding",MIN(AC212*'Funding Allocation Parameters'!$E$7, 'Funding Allocation Parameters'!$G$7), IF('Funding Allocation Parameters'!$C$7="Other author funding", 0, IF('Funding Allocation Parameters'!$C$7="Any discretionary funds (grants if available, other if no grants)", MIN(AC212*'Funding Allocation Parameters'!$E$7, 'Funding Allocation Parameters'!$G$7), IF('Funding Allocation Parameters'!$C$7="Complex Library Subsidy", 0, 0)))))</f>
        <v>0</v>
      </c>
      <c r="AG212" s="180">
        <f>IF('Funding Allocation Parameters'!$C$7="Basic Library Subsidy", 0, IF('Funding Allocation Parameters'!$C$7="Grant funding", 0, IF('Funding Allocation Parameters'!$C$7="Other author funding",  MIN(AC212*'Funding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2" s="180">
        <f>IF('Funding Allocation Parameters'!$C$7="Basic Library Subsidy", MIN(AD212*'Funding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MIN(AD212*VLOOKUP(CONCATENATE($A212, 'Funding Allocation Parameters'!$I$7), 'Library Subsidy Complex'!$C$2:$J$55, 6, FALSE), VLOOKUP(CONCATENATE($A212, 'Funding Allocation Parameters'!$I$7), 'Library Subsidy Complex'!$C$2:$J$55, 8, FALSE)), 0)))))</f>
        <v>0</v>
      </c>
      <c r="AI212" s="180">
        <f>IF('Funding Allocation Parameters'!$C$7="Basic Library Subsidy", 0, IF('Funding Allocation Parameters'!$C$7="Grant funding", 0, IF('Funding Allocation Parameters'!$C$7="Other author funding",  MIN(AD212*'Funding Allocation Parameters'!$E$7, 'Funding Allocation Parameters'!$G$7), IF('Funding Allocation Parameters'!$C$7="Any discretionary funds (grants if available, other if no grants)", MIN(AD212*'Funding Allocation Parameters'!$E$7, 'Funding Allocation Parameters'!$G$7), IF('Funding Allocation Parameters'!$C$7="Complex Library Subsidy", 0, 0)))))</f>
        <v>0</v>
      </c>
      <c r="AJ212" s="177">
        <f t="shared" si="101"/>
        <v>0</v>
      </c>
      <c r="AK212" s="177">
        <f t="shared" si="102"/>
        <v>0</v>
      </c>
      <c r="AL212" s="181">
        <f>IF('Funding Allocation Parameters'!$C$8="Basic Library Subsidy", MIN(AJ212*'Funding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MIN(AJ212*VLOOKUP(CONCATENATE($A212, 'Funding Allocation Parameters'!$I$8), 'Library Subsidy Complex'!$C$2:$J$55, 2, FALSE), VLOOKUP(CONCATENATE($A212, 'Funding Allocation Parameters'!$I$8), 'Library Subsidy Complex'!$C$2:$J$55, 4, FALSE)), 0)))))</f>
        <v>0</v>
      </c>
      <c r="AM212" s="181">
        <f>IF('Funding Allocation Parameters'!$C$8="Basic Library Subsidy", 0, IF('Funding Allocation Parameters'!$C$8="Grant funding",MIN(AJ212*'Funding Allocation Parameters'!$E$8, 'Funding Allocation Parameters'!$G$8), IF('Funding Allocation Parameters'!$C$8="Other author funding", 0, IF('Funding Allocation Parameters'!$C$8="Any discretionary funds (grants if available, other if no grants)", MIN(AJ212*'Funding Allocation Parameters'!$E$8, 'Funding Allocation Parameters'!$G$8), IF('Funding Allocation Parameters'!$C$8="Complex Library Subsidy", 0, 0)))))</f>
        <v>0</v>
      </c>
      <c r="AN212" s="181">
        <f>IF('Funding Allocation Parameters'!$C$8="Basic Library Subsidy", 0, IF('Funding Allocation Parameters'!$C$8="Grant funding", 0, IF('Funding Allocation Parameters'!$C$8="Other author funding",  MIN(AJ212*'Funding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2" s="181">
        <f>IF('Funding Allocation Parameters'!$C$8="Basic Library Subsidy", MIN(AK212*'Funding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MIN(AK212*VLOOKUP(CONCATENATE($A212, 'Funding Allocation Parameters'!$I$8), 'Library Subsidy Complex'!$C$2:$J$55, 6, FALSE), VLOOKUP(CONCATENATE($A212, 'Funding Allocation Parameters'!$I$8), 'Library Subsidy Complex'!$C$2:$J$55, 8, FALSE)), 0)))))</f>
        <v>0</v>
      </c>
      <c r="AP212" s="181">
        <f>IF('Funding Allocation Parameters'!$C$8="Basic Library Subsidy", 0, IF('Funding Allocation Parameters'!$C$8="Grant funding", 0, IF('Funding Allocation Parameters'!$C$8="Other author funding",  MIN(AK212*'Funding Allocation Parameters'!$E$8, 'Funding Allocation Parameters'!$G$8), IF('Funding Allocation Parameters'!$C$8="Any discretionary funds (grants if available, other if no grants)", MIN(AK212*'Funding Allocation Parameters'!$E$8, 'Funding Allocation Parameters'!$G$8), IF('Funding Allocation Parameters'!$C$8="Complex Library Subsidy", 0, 0)))))</f>
        <v>0</v>
      </c>
      <c r="AQ212" s="177">
        <f t="shared" si="103"/>
        <v>0</v>
      </c>
      <c r="AR212" s="177">
        <f t="shared" si="104"/>
        <v>0</v>
      </c>
      <c r="AS212" s="182">
        <f t="shared" si="105"/>
        <v>1189</v>
      </c>
      <c r="AT212" s="182">
        <f t="shared" si="106"/>
        <v>535.42219999999998</v>
      </c>
      <c r="AU212" s="182">
        <f t="shared" si="107"/>
        <v>0</v>
      </c>
      <c r="AV212" s="182">
        <f t="shared" si="108"/>
        <v>1189</v>
      </c>
      <c r="AW212" s="182">
        <f t="shared" si="109"/>
        <v>535.42219999999998</v>
      </c>
      <c r="AX212" s="183">
        <f t="shared" si="110"/>
        <v>1189</v>
      </c>
      <c r="AY212" s="183">
        <f t="shared" si="111"/>
        <v>535.42219999999998</v>
      </c>
      <c r="AZ212" s="183">
        <f t="shared" si="112"/>
        <v>0</v>
      </c>
      <c r="BA212" s="183">
        <f t="shared" si="113"/>
        <v>0</v>
      </c>
      <c r="BB212" s="183">
        <f t="shared" si="114"/>
        <v>0</v>
      </c>
      <c r="BC212" s="184">
        <f t="shared" si="115"/>
        <v>1189</v>
      </c>
      <c r="BD212" s="184">
        <f t="shared" si="116"/>
        <v>0</v>
      </c>
      <c r="BE212" s="184">
        <f t="shared" si="117"/>
        <v>535.42219999999998</v>
      </c>
      <c r="BF212" s="184">
        <f t="shared" si="118"/>
        <v>0</v>
      </c>
      <c r="BG212" s="102">
        <f t="shared" si="119"/>
        <v>0</v>
      </c>
      <c r="BH212" s="102">
        <f t="shared" si="120"/>
        <v>0</v>
      </c>
      <c r="BI212" s="102">
        <f t="shared" si="121"/>
        <v>0</v>
      </c>
      <c r="BJ212" s="102">
        <f t="shared" si="122"/>
        <v>1</v>
      </c>
      <c r="BK212" s="102">
        <f t="shared" si="123"/>
        <v>0</v>
      </c>
      <c r="BL212" s="102">
        <f t="shared" si="124"/>
        <v>0</v>
      </c>
      <c r="BN212" s="102"/>
    </row>
    <row r="213" spans="1:66" x14ac:dyDescent="0.25">
      <c r="A213" s="102" t="s">
        <v>19</v>
      </c>
      <c r="B213" s="102" t="s">
        <v>8</v>
      </c>
      <c r="C213" s="102" t="s">
        <v>8</v>
      </c>
      <c r="D213" s="102" t="s">
        <v>27</v>
      </c>
      <c r="E213" s="102" t="s">
        <v>502</v>
      </c>
      <c r="F213" s="102" t="s">
        <v>503</v>
      </c>
      <c r="G213" s="102" t="s">
        <v>9</v>
      </c>
      <c r="H213" s="102">
        <v>1</v>
      </c>
      <c r="I213" s="102">
        <v>1</v>
      </c>
      <c r="J213" s="167">
        <f>IFERROR(H213*VLOOKUP(A213, 'Advanced Parameters'!$B$7:$G$20, 6, FALSE)*VLOOKUP(A213, 'Growth Parameters'!$B$6:$H$19, 6, FALSE), 0)</f>
        <v>1</v>
      </c>
      <c r="K213" s="167">
        <f>IFERROR(IF('Advanced Parameters'!$C$5="n",'Raw Data'!I213*VLOOKUP(A213,'Advanced Parameters'!$B$7:$G$20,6,FALSE),J213*VLOOKUP(A213,'Advanced Parameters'!$B$7:$G$20,2,FALSE))*VLOOKUP(A213, 'Growth Parameters'!$B$6:$H$19, 6, FALSE), 0)</f>
        <v>1</v>
      </c>
      <c r="L213" s="167">
        <f t="shared" si="125"/>
        <v>0</v>
      </c>
      <c r="M213" s="168" t="str">
        <f>IFERROR(IF(G213="NA","NA",IF(G213&gt;'APC Parameters'!$K$6+VLOOKUP('Raw Data'!A213, 'APC Parameters'!$H$7:$L$20, 4, FALSE), 'APC Parameters'!$L$6+VLOOKUP('Raw Data'!A213, 'APC Parameters'!$H$7:$L$20, 5, FALSE), G213*('APC Parameters'!$J$6+VLOOKUP('Raw Data'!A213, 'APC Parameters'!$H$7:$L$20, 3, FALSE))+'APC Parameters'!$I$6+VLOOKUP('Raw Data'!A213, 'APC Parameters'!$H$7:$L$20, 2, FALSE))), 0)</f>
        <v>NA</v>
      </c>
      <c r="N213" s="168" t="str">
        <f t="shared" si="95"/>
        <v>NA</v>
      </c>
      <c r="O213" s="168">
        <f>IFERROR(IF(M213="NA",VLOOKUP(D213,'Internal Calculations'!$B$10:$C$11,2,FALSE), M213)*VLOOKUP(A213, 'Growth Parameters'!$B$6:$H$19, 7, FALSE), 0)</f>
        <v>2278.6764150234731</v>
      </c>
      <c r="P213" s="177">
        <f t="shared" si="96"/>
        <v>2278.6764150234731</v>
      </c>
      <c r="Q213" s="178">
        <f>IF('Funding Allocation Parameters'!$C$5="Basic Library Subsidy", MIN(O213*('Funding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MIN($O213*(VLOOKUP(CONCATENATE($A213, 'Funding Allocation Parameters'!$I$5), 'Library Subsidy Complex'!$C$2:$J$55, 2, FALSE)), VLOOKUP(CONCATENATE($A213, 'Funding Allocation Parameters'!$I$5), 'Library Subsidy Complex'!$C$2:$J$55, 4, FALSE)), 0)))))</f>
        <v>1189</v>
      </c>
      <c r="R213" s="178">
        <f>IF('Funding Allocation Parameters'!$C$5="Basic Library Subsidy", 0, IF('Funding Allocation Parameters'!$C$5="Grant funding",MIN(O213*('Funding Allocation Parameters'!$E$5), 'Funding Allocation Parameters'!$G$5), IF('Funding Allocation Parameters'!$C$5="Other author funding", 0, IF('Funding Allocation Parameters'!$C$5="Any discretionary funds (grants if available, other if no grants)", MIN(O213*('Funding Allocation Parameters'!$E$5), 'Funding Allocation Parameters'!$G$5), IF('Funding Allocation Parameters'!$C$5="Complex Library Subsidy", 0, 0)))))</f>
        <v>0</v>
      </c>
      <c r="S213" s="178">
        <f>IF('Funding Allocation Parameters'!$C$5="Basic Library Subsidy", 0, IF('Funding Allocation Parameters'!$C$5="Grant funding", 0, IF('Funding Allocation Parameters'!$C$5="Other author funding",  MIN(O213*('Funding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3" s="178">
        <f>IF('Funding Allocation Parameters'!$C$5="Basic Library Subsidy", MIN(O213*('Funding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MIN($O213*(VLOOKUP(CONCATENATE($A213, 'Funding Allocation Parameters'!$I$5), 'Library Subsidy Complex'!$C$2:$J$55, 6, FALSE)), VLOOKUP(CONCATENATE($A213, 'Funding Allocation Parameters'!$I$5), 'Library Subsidy Complex'!$C$2:$J$55, 8, FALSE)), 0)))))</f>
        <v>1189</v>
      </c>
      <c r="U213" s="178">
        <f>IF('Funding Allocation Parameters'!$C$5="Basic Library Subsidy", 0, IF('Funding Allocation Parameters'!$C$5="Grant funding", 0, IF('Funding Allocation Parameters'!$C$5="Other author funding",  MIN(O213*('Funding Allocation Parameters'!$E$5), 'Funding Allocation Parameters'!$G$5), IF('Funding Allocation Parameters'!$C$5="Any discretionary funds (grants if available, other if no grants)", MIN(O213*('Funding Allocation Parameters'!$E$5), 'Funding Allocation Parameters'!$G$5), IF('Funding Allocation Parameters'!$C$5="Complex Library Subsidy", 0, 0)))))</f>
        <v>0</v>
      </c>
      <c r="V213" s="177">
        <f t="shared" si="97"/>
        <v>1089.6764150234731</v>
      </c>
      <c r="W213" s="177">
        <f t="shared" si="98"/>
        <v>1089.6764150234731</v>
      </c>
      <c r="X213" s="179">
        <f>IF('Funding Allocation Parameters'!$C$6="Basic Library Subsidy", MIN(V213*'Funding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MIN(V213*VLOOKUP(CONCATENATE($A213, 'Funding Allocation Parameters'!$I$6), 'Library Subsidy Complex'!$C$2:$J$55, 2, FALSE), VLOOKUP(CONCATENATE($A213, 'Funding Allocation Parameters'!$I$6), 'Library Subsidy Complex'!$C$2:$J$55, 4, FALSE)), 0)))))</f>
        <v>0</v>
      </c>
      <c r="Y213" s="179">
        <f>IF('Funding Allocation Parameters'!$C$6="Basic Library Subsidy", 0, IF('Funding Allocation Parameters'!$C$6="Grant funding",MIN(V213*'Funding Allocation Parameters'!$E$6, 'Funding Allocation Parameters'!$G$6), IF('Funding Allocation Parameters'!$C$6="Other author funding", 0, IF('Funding Allocation Parameters'!$C$6="Any discretionary funds (grants if available, other if no grants)", MIN(V213*'Funding Allocation Parameters'!$E$6, 'Funding Allocation Parameters'!$G$6), IF('Funding Allocation Parameters'!$C$6="Complex Library Subsidy", 0, 0)))))</f>
        <v>1089.6764150234731</v>
      </c>
      <c r="Z213" s="179">
        <f>IF('Funding Allocation Parameters'!$C$6="Basic Library Subsidy", 0, IF('Funding Allocation Parameters'!$C$6="Grant funding", 0, IF('Funding Allocation Parameters'!$C$6="Other author funding",  MIN(V213*'Funding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3" s="179">
        <f>IF('Funding Allocation Parameters'!$C$6="Basic Library Subsidy", MIN(W213*'Funding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MIN(W213*VLOOKUP(CONCATENATE($A213, 'Funding Allocation Parameters'!$I$6), 'Library Subsidy Complex'!$C$2:$J$55, 6, FALSE), VLOOKUP(CONCATENATE($A213, 'Funding Allocation Parameters'!$I$6), 'Library Subsidy Complex'!$C$2:$J$55, 8, FALSE)), 0)))))</f>
        <v>0</v>
      </c>
      <c r="AB213" s="179">
        <f>IF('Funding Allocation Parameters'!$C$6="Basic Library Subsidy", 0, IF('Funding Allocation Parameters'!$C$6="Grant funding", 0, IF('Funding Allocation Parameters'!$C$6="Other author funding",  MIN(W213*'Funding Allocation Parameters'!$E$6, 'Funding Allocation Parameters'!$G$6), IF('Funding Allocation Parameters'!$C$6="Any discretionary funds (grants if available, other if no grants)", MIN(W213*'Funding Allocation Parameters'!$E$6, 'Funding Allocation Parameters'!$G$6), IF('Funding Allocation Parameters'!$C$6="Complex Library Subsidy", 0, 0)))))</f>
        <v>1089.6764150234731</v>
      </c>
      <c r="AC213" s="177">
        <f t="shared" si="99"/>
        <v>0</v>
      </c>
      <c r="AD213" s="177">
        <f t="shared" si="100"/>
        <v>0</v>
      </c>
      <c r="AE213" s="180">
        <f>IF('Funding Allocation Parameters'!$C$7="Basic Library Subsidy", MIN(AC213*'Funding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MIN(AC213*VLOOKUP(CONCATENATE($A213, 'Funding Allocation Parameters'!$I$7), 'Library Subsidy Complex'!$C$2:$J$55, 2, FALSE), VLOOKUP(CONCATENATE($A213, 'Funding Allocation Parameters'!$I$7), 'Library Subsidy Complex'!$C$2:$J$55, 4, FALSE)), 0)))))</f>
        <v>0</v>
      </c>
      <c r="AF213" s="180">
        <f>IF('Funding Allocation Parameters'!$C$7="Basic Library Subsidy", 0, IF('Funding Allocation Parameters'!$C$7="Grant funding",MIN(AC213*'Funding Allocation Parameters'!$E$7, 'Funding Allocation Parameters'!$G$7), IF('Funding Allocation Parameters'!$C$7="Other author funding", 0, IF('Funding Allocation Parameters'!$C$7="Any discretionary funds (grants if available, other if no grants)", MIN(AC213*'Funding Allocation Parameters'!$E$7, 'Funding Allocation Parameters'!$G$7), IF('Funding Allocation Parameters'!$C$7="Complex Library Subsidy", 0, 0)))))</f>
        <v>0</v>
      </c>
      <c r="AG213" s="180">
        <f>IF('Funding Allocation Parameters'!$C$7="Basic Library Subsidy", 0, IF('Funding Allocation Parameters'!$C$7="Grant funding", 0, IF('Funding Allocation Parameters'!$C$7="Other author funding",  MIN(AC213*'Funding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3" s="180">
        <f>IF('Funding Allocation Parameters'!$C$7="Basic Library Subsidy", MIN(AD213*'Funding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MIN(AD213*VLOOKUP(CONCATENATE($A213, 'Funding Allocation Parameters'!$I$7), 'Library Subsidy Complex'!$C$2:$J$55, 6, FALSE), VLOOKUP(CONCATENATE($A213, 'Funding Allocation Parameters'!$I$7), 'Library Subsidy Complex'!$C$2:$J$55, 8, FALSE)), 0)))))</f>
        <v>0</v>
      </c>
      <c r="AI213" s="180">
        <f>IF('Funding Allocation Parameters'!$C$7="Basic Library Subsidy", 0, IF('Funding Allocation Parameters'!$C$7="Grant funding", 0, IF('Funding Allocation Parameters'!$C$7="Other author funding",  MIN(AD213*'Funding Allocation Parameters'!$E$7, 'Funding Allocation Parameters'!$G$7), IF('Funding Allocation Parameters'!$C$7="Any discretionary funds (grants if available, other if no grants)", MIN(AD213*'Funding Allocation Parameters'!$E$7, 'Funding Allocation Parameters'!$G$7), IF('Funding Allocation Parameters'!$C$7="Complex Library Subsidy", 0, 0)))))</f>
        <v>0</v>
      </c>
      <c r="AJ213" s="177">
        <f t="shared" si="101"/>
        <v>0</v>
      </c>
      <c r="AK213" s="177">
        <f t="shared" si="102"/>
        <v>0</v>
      </c>
      <c r="AL213" s="181">
        <f>IF('Funding Allocation Parameters'!$C$8="Basic Library Subsidy", MIN(AJ213*'Funding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MIN(AJ213*VLOOKUP(CONCATENATE($A213, 'Funding Allocation Parameters'!$I$8), 'Library Subsidy Complex'!$C$2:$J$55, 2, FALSE), VLOOKUP(CONCATENATE($A213, 'Funding Allocation Parameters'!$I$8), 'Library Subsidy Complex'!$C$2:$J$55, 4, FALSE)), 0)))))</f>
        <v>0</v>
      </c>
      <c r="AM213" s="181">
        <f>IF('Funding Allocation Parameters'!$C$8="Basic Library Subsidy", 0, IF('Funding Allocation Parameters'!$C$8="Grant funding",MIN(AJ213*'Funding Allocation Parameters'!$E$8, 'Funding Allocation Parameters'!$G$8), IF('Funding Allocation Parameters'!$C$8="Other author funding", 0, IF('Funding Allocation Parameters'!$C$8="Any discretionary funds (grants if available, other if no grants)", MIN(AJ213*'Funding Allocation Parameters'!$E$8, 'Funding Allocation Parameters'!$G$8), IF('Funding Allocation Parameters'!$C$8="Complex Library Subsidy", 0, 0)))))</f>
        <v>0</v>
      </c>
      <c r="AN213" s="181">
        <f>IF('Funding Allocation Parameters'!$C$8="Basic Library Subsidy", 0, IF('Funding Allocation Parameters'!$C$8="Grant funding", 0, IF('Funding Allocation Parameters'!$C$8="Other author funding",  MIN(AJ213*'Funding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3" s="181">
        <f>IF('Funding Allocation Parameters'!$C$8="Basic Library Subsidy", MIN(AK213*'Funding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MIN(AK213*VLOOKUP(CONCATENATE($A213, 'Funding Allocation Parameters'!$I$8), 'Library Subsidy Complex'!$C$2:$J$55, 6, FALSE), VLOOKUP(CONCATENATE($A213, 'Funding Allocation Parameters'!$I$8), 'Library Subsidy Complex'!$C$2:$J$55, 8, FALSE)), 0)))))</f>
        <v>0</v>
      </c>
      <c r="AP213" s="181">
        <f>IF('Funding Allocation Parameters'!$C$8="Basic Library Subsidy", 0, IF('Funding Allocation Parameters'!$C$8="Grant funding", 0, IF('Funding Allocation Parameters'!$C$8="Other author funding",  MIN(AK213*'Funding Allocation Parameters'!$E$8, 'Funding Allocation Parameters'!$G$8), IF('Funding Allocation Parameters'!$C$8="Any discretionary funds (grants if available, other if no grants)", MIN(AK213*'Funding Allocation Parameters'!$E$8, 'Funding Allocation Parameters'!$G$8), IF('Funding Allocation Parameters'!$C$8="Complex Library Subsidy", 0, 0)))))</f>
        <v>0</v>
      </c>
      <c r="AQ213" s="177">
        <f t="shared" si="103"/>
        <v>0</v>
      </c>
      <c r="AR213" s="177">
        <f t="shared" si="104"/>
        <v>0</v>
      </c>
      <c r="AS213" s="182">
        <f t="shared" si="105"/>
        <v>1189</v>
      </c>
      <c r="AT213" s="182">
        <f t="shared" si="106"/>
        <v>1089.6764150234731</v>
      </c>
      <c r="AU213" s="182">
        <f t="shared" si="107"/>
        <v>0</v>
      </c>
      <c r="AV213" s="182">
        <f t="shared" si="108"/>
        <v>1189</v>
      </c>
      <c r="AW213" s="182">
        <f t="shared" si="109"/>
        <v>1089.6764150234731</v>
      </c>
      <c r="AX213" s="183">
        <f t="shared" si="110"/>
        <v>1189</v>
      </c>
      <c r="AY213" s="183">
        <f t="shared" si="111"/>
        <v>1089.6764150234731</v>
      </c>
      <c r="AZ213" s="183">
        <f t="shared" si="112"/>
        <v>0</v>
      </c>
      <c r="BA213" s="183">
        <f t="shared" si="113"/>
        <v>0</v>
      </c>
      <c r="BB213" s="183">
        <f t="shared" si="114"/>
        <v>0</v>
      </c>
      <c r="BC213" s="184">
        <f t="shared" si="115"/>
        <v>1189</v>
      </c>
      <c r="BD213" s="184">
        <f t="shared" si="116"/>
        <v>0</v>
      </c>
      <c r="BE213" s="184">
        <f t="shared" si="117"/>
        <v>1089.6764150234731</v>
      </c>
      <c r="BF213" s="184">
        <f t="shared" si="118"/>
        <v>0</v>
      </c>
      <c r="BG213" s="102">
        <f t="shared" si="119"/>
        <v>0</v>
      </c>
      <c r="BH213" s="102">
        <f t="shared" si="120"/>
        <v>0</v>
      </c>
      <c r="BI213" s="102">
        <f t="shared" si="121"/>
        <v>0</v>
      </c>
      <c r="BJ213" s="102">
        <f t="shared" si="122"/>
        <v>1</v>
      </c>
      <c r="BK213" s="102">
        <f t="shared" si="123"/>
        <v>0</v>
      </c>
      <c r="BL213" s="102">
        <f t="shared" si="124"/>
        <v>0</v>
      </c>
      <c r="BN213" s="102"/>
    </row>
    <row r="214" spans="1:66" x14ac:dyDescent="0.25">
      <c r="A214" s="102" t="s">
        <v>24</v>
      </c>
      <c r="B214" s="102" t="s">
        <v>8</v>
      </c>
      <c r="C214" s="102" t="s">
        <v>8</v>
      </c>
      <c r="D214" s="102" t="s">
        <v>27</v>
      </c>
      <c r="E214" s="102" t="s">
        <v>48</v>
      </c>
      <c r="F214" s="102" t="s">
        <v>504</v>
      </c>
      <c r="G214" s="102">
        <v>2.952</v>
      </c>
      <c r="H214" s="102">
        <v>1</v>
      </c>
      <c r="I214" s="102">
        <v>1</v>
      </c>
      <c r="J214" s="167">
        <f>IFERROR(H214*VLOOKUP(A214, 'Advanced Parameters'!$B$7:$G$20, 6, FALSE)*VLOOKUP(A214, 'Growth Parameters'!$B$6:$H$19, 6, FALSE), 0)</f>
        <v>1</v>
      </c>
      <c r="K214" s="167">
        <f>IFERROR(IF('Advanced Parameters'!$C$5="n",'Raw Data'!I214*VLOOKUP(A214,'Advanced Parameters'!$B$7:$G$20,6,FALSE),J214*VLOOKUP(A214,'Advanced Parameters'!$B$7:$G$20,2,FALSE))*VLOOKUP(A214, 'Growth Parameters'!$B$6:$H$19, 6, FALSE), 0)</f>
        <v>1</v>
      </c>
      <c r="L214" s="167">
        <f t="shared" si="125"/>
        <v>0</v>
      </c>
      <c r="M214" s="168">
        <f>IFERROR(IF(G214="NA","NA",IF(G214&gt;'APC Parameters'!$K$6+VLOOKUP('Raw Data'!A214, 'APC Parameters'!$H$7:$L$20, 4, FALSE), 'APC Parameters'!$L$6+VLOOKUP('Raw Data'!A214, 'APC Parameters'!$H$7:$L$20, 5, FALSE), G214*('APC Parameters'!$J$6+VLOOKUP('Raw Data'!A214, 'APC Parameters'!$H$7:$L$20, 3, FALSE))+'APC Parameters'!$I$6+VLOOKUP('Raw Data'!A214, 'APC Parameters'!$H$7:$L$20, 2, FALSE))), 0)</f>
        <v>3241.8288000000002</v>
      </c>
      <c r="N214" s="168">
        <f t="shared" si="95"/>
        <v>3241.8288000000002</v>
      </c>
      <c r="O214" s="168">
        <f>IFERROR(IF(M214="NA",VLOOKUP(D214,'Internal Calculations'!$B$10:$C$11,2,FALSE), M214)*VLOOKUP(A214, 'Growth Parameters'!$B$6:$H$19, 7, FALSE), 0)</f>
        <v>3241.8288000000002</v>
      </c>
      <c r="P214" s="177">
        <f t="shared" si="96"/>
        <v>3241.8288000000002</v>
      </c>
      <c r="Q214" s="178">
        <f>IF('Funding Allocation Parameters'!$C$5="Basic Library Subsidy", MIN(O214*('Funding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MIN($O214*(VLOOKUP(CONCATENATE($A214, 'Funding Allocation Parameters'!$I$5), 'Library Subsidy Complex'!$C$2:$J$55, 2, FALSE)), VLOOKUP(CONCATENATE($A214, 'Funding Allocation Parameters'!$I$5), 'Library Subsidy Complex'!$C$2:$J$55, 4, FALSE)), 0)))))</f>
        <v>1189</v>
      </c>
      <c r="R214" s="178">
        <f>IF('Funding Allocation Parameters'!$C$5="Basic Library Subsidy", 0, IF('Funding Allocation Parameters'!$C$5="Grant funding",MIN(O214*('Funding Allocation Parameters'!$E$5), 'Funding Allocation Parameters'!$G$5), IF('Funding Allocation Parameters'!$C$5="Other author funding", 0, IF('Funding Allocation Parameters'!$C$5="Any discretionary funds (grants if available, other if no grants)", MIN(O214*('Funding Allocation Parameters'!$E$5), 'Funding Allocation Parameters'!$G$5), IF('Funding Allocation Parameters'!$C$5="Complex Library Subsidy", 0, 0)))))</f>
        <v>0</v>
      </c>
      <c r="S214" s="178">
        <f>IF('Funding Allocation Parameters'!$C$5="Basic Library Subsidy", 0, IF('Funding Allocation Parameters'!$C$5="Grant funding", 0, IF('Funding Allocation Parameters'!$C$5="Other author funding",  MIN(O214*('Funding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4" s="178">
        <f>IF('Funding Allocation Parameters'!$C$5="Basic Library Subsidy", MIN(O214*('Funding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MIN($O214*(VLOOKUP(CONCATENATE($A214, 'Funding Allocation Parameters'!$I$5), 'Library Subsidy Complex'!$C$2:$J$55, 6, FALSE)), VLOOKUP(CONCATENATE($A214, 'Funding Allocation Parameters'!$I$5), 'Library Subsidy Complex'!$C$2:$J$55, 8, FALSE)), 0)))))</f>
        <v>1189</v>
      </c>
      <c r="U214" s="178">
        <f>IF('Funding Allocation Parameters'!$C$5="Basic Library Subsidy", 0, IF('Funding Allocation Parameters'!$C$5="Grant funding", 0, IF('Funding Allocation Parameters'!$C$5="Other author funding",  MIN(O214*('Funding Allocation Parameters'!$E$5), 'Funding Allocation Parameters'!$G$5), IF('Funding Allocation Parameters'!$C$5="Any discretionary funds (grants if available, other if no grants)", MIN(O214*('Funding Allocation Parameters'!$E$5), 'Funding Allocation Parameters'!$G$5), IF('Funding Allocation Parameters'!$C$5="Complex Library Subsidy", 0, 0)))))</f>
        <v>0</v>
      </c>
      <c r="V214" s="177">
        <f t="shared" si="97"/>
        <v>2052.8288000000002</v>
      </c>
      <c r="W214" s="177">
        <f t="shared" si="98"/>
        <v>2052.8288000000002</v>
      </c>
      <c r="X214" s="179">
        <f>IF('Funding Allocation Parameters'!$C$6="Basic Library Subsidy", MIN(V214*'Funding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MIN(V214*VLOOKUP(CONCATENATE($A214, 'Funding Allocation Parameters'!$I$6), 'Library Subsidy Complex'!$C$2:$J$55, 2, FALSE), VLOOKUP(CONCATENATE($A214, 'Funding Allocation Parameters'!$I$6), 'Library Subsidy Complex'!$C$2:$J$55, 4, FALSE)), 0)))))</f>
        <v>0</v>
      </c>
      <c r="Y214" s="179">
        <f>IF('Funding Allocation Parameters'!$C$6="Basic Library Subsidy", 0, IF('Funding Allocation Parameters'!$C$6="Grant funding",MIN(V214*'Funding Allocation Parameters'!$E$6, 'Funding Allocation Parameters'!$G$6), IF('Funding Allocation Parameters'!$C$6="Other author funding", 0, IF('Funding Allocation Parameters'!$C$6="Any discretionary funds (grants if available, other if no grants)", MIN(V214*'Funding Allocation Parameters'!$E$6, 'Funding Allocation Parameters'!$G$6), IF('Funding Allocation Parameters'!$C$6="Complex Library Subsidy", 0, 0)))))</f>
        <v>2052.8288000000002</v>
      </c>
      <c r="Z214" s="179">
        <f>IF('Funding Allocation Parameters'!$C$6="Basic Library Subsidy", 0, IF('Funding Allocation Parameters'!$C$6="Grant funding", 0, IF('Funding Allocation Parameters'!$C$6="Other author funding",  MIN(V214*'Funding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4" s="179">
        <f>IF('Funding Allocation Parameters'!$C$6="Basic Library Subsidy", MIN(W214*'Funding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MIN(W214*VLOOKUP(CONCATENATE($A214, 'Funding Allocation Parameters'!$I$6), 'Library Subsidy Complex'!$C$2:$J$55, 6, FALSE), VLOOKUP(CONCATENATE($A214, 'Funding Allocation Parameters'!$I$6), 'Library Subsidy Complex'!$C$2:$J$55, 8, FALSE)), 0)))))</f>
        <v>0</v>
      </c>
      <c r="AB214" s="179">
        <f>IF('Funding Allocation Parameters'!$C$6="Basic Library Subsidy", 0, IF('Funding Allocation Parameters'!$C$6="Grant funding", 0, IF('Funding Allocation Parameters'!$C$6="Other author funding",  MIN(W214*'Funding Allocation Parameters'!$E$6, 'Funding Allocation Parameters'!$G$6), IF('Funding Allocation Parameters'!$C$6="Any discretionary funds (grants if available, other if no grants)", MIN(W214*'Funding Allocation Parameters'!$E$6, 'Funding Allocation Parameters'!$G$6), IF('Funding Allocation Parameters'!$C$6="Complex Library Subsidy", 0, 0)))))</f>
        <v>2052.8288000000002</v>
      </c>
      <c r="AC214" s="177">
        <f t="shared" si="99"/>
        <v>0</v>
      </c>
      <c r="AD214" s="177">
        <f t="shared" si="100"/>
        <v>0</v>
      </c>
      <c r="AE214" s="180">
        <f>IF('Funding Allocation Parameters'!$C$7="Basic Library Subsidy", MIN(AC214*'Funding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MIN(AC214*VLOOKUP(CONCATENATE($A214, 'Funding Allocation Parameters'!$I$7), 'Library Subsidy Complex'!$C$2:$J$55, 2, FALSE), VLOOKUP(CONCATENATE($A214, 'Funding Allocation Parameters'!$I$7), 'Library Subsidy Complex'!$C$2:$J$55, 4, FALSE)), 0)))))</f>
        <v>0</v>
      </c>
      <c r="AF214" s="180">
        <f>IF('Funding Allocation Parameters'!$C$7="Basic Library Subsidy", 0, IF('Funding Allocation Parameters'!$C$7="Grant funding",MIN(AC214*'Funding Allocation Parameters'!$E$7, 'Funding Allocation Parameters'!$G$7), IF('Funding Allocation Parameters'!$C$7="Other author funding", 0, IF('Funding Allocation Parameters'!$C$7="Any discretionary funds (grants if available, other if no grants)", MIN(AC214*'Funding Allocation Parameters'!$E$7, 'Funding Allocation Parameters'!$G$7), IF('Funding Allocation Parameters'!$C$7="Complex Library Subsidy", 0, 0)))))</f>
        <v>0</v>
      </c>
      <c r="AG214" s="180">
        <f>IF('Funding Allocation Parameters'!$C$7="Basic Library Subsidy", 0, IF('Funding Allocation Parameters'!$C$7="Grant funding", 0, IF('Funding Allocation Parameters'!$C$7="Other author funding",  MIN(AC214*'Funding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4" s="180">
        <f>IF('Funding Allocation Parameters'!$C$7="Basic Library Subsidy", MIN(AD214*'Funding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MIN(AD214*VLOOKUP(CONCATENATE($A214, 'Funding Allocation Parameters'!$I$7), 'Library Subsidy Complex'!$C$2:$J$55, 6, FALSE), VLOOKUP(CONCATENATE($A214, 'Funding Allocation Parameters'!$I$7), 'Library Subsidy Complex'!$C$2:$J$55, 8, FALSE)), 0)))))</f>
        <v>0</v>
      </c>
      <c r="AI214" s="180">
        <f>IF('Funding Allocation Parameters'!$C$7="Basic Library Subsidy", 0, IF('Funding Allocation Parameters'!$C$7="Grant funding", 0, IF('Funding Allocation Parameters'!$C$7="Other author funding",  MIN(AD214*'Funding Allocation Parameters'!$E$7, 'Funding Allocation Parameters'!$G$7), IF('Funding Allocation Parameters'!$C$7="Any discretionary funds (grants if available, other if no grants)", MIN(AD214*'Funding Allocation Parameters'!$E$7, 'Funding Allocation Parameters'!$G$7), IF('Funding Allocation Parameters'!$C$7="Complex Library Subsidy", 0, 0)))))</f>
        <v>0</v>
      </c>
      <c r="AJ214" s="177">
        <f t="shared" si="101"/>
        <v>0</v>
      </c>
      <c r="AK214" s="177">
        <f t="shared" si="102"/>
        <v>0</v>
      </c>
      <c r="AL214" s="181">
        <f>IF('Funding Allocation Parameters'!$C$8="Basic Library Subsidy", MIN(AJ214*'Funding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MIN(AJ214*VLOOKUP(CONCATENATE($A214, 'Funding Allocation Parameters'!$I$8), 'Library Subsidy Complex'!$C$2:$J$55, 2, FALSE), VLOOKUP(CONCATENATE($A214, 'Funding Allocation Parameters'!$I$8), 'Library Subsidy Complex'!$C$2:$J$55, 4, FALSE)), 0)))))</f>
        <v>0</v>
      </c>
      <c r="AM214" s="181">
        <f>IF('Funding Allocation Parameters'!$C$8="Basic Library Subsidy", 0, IF('Funding Allocation Parameters'!$C$8="Grant funding",MIN(AJ214*'Funding Allocation Parameters'!$E$8, 'Funding Allocation Parameters'!$G$8), IF('Funding Allocation Parameters'!$C$8="Other author funding", 0, IF('Funding Allocation Parameters'!$C$8="Any discretionary funds (grants if available, other if no grants)", MIN(AJ214*'Funding Allocation Parameters'!$E$8, 'Funding Allocation Parameters'!$G$8), IF('Funding Allocation Parameters'!$C$8="Complex Library Subsidy", 0, 0)))))</f>
        <v>0</v>
      </c>
      <c r="AN214" s="181">
        <f>IF('Funding Allocation Parameters'!$C$8="Basic Library Subsidy", 0, IF('Funding Allocation Parameters'!$C$8="Grant funding", 0, IF('Funding Allocation Parameters'!$C$8="Other author funding",  MIN(AJ214*'Funding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4" s="181">
        <f>IF('Funding Allocation Parameters'!$C$8="Basic Library Subsidy", MIN(AK214*'Funding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MIN(AK214*VLOOKUP(CONCATENATE($A214, 'Funding Allocation Parameters'!$I$8), 'Library Subsidy Complex'!$C$2:$J$55, 6, FALSE), VLOOKUP(CONCATENATE($A214, 'Funding Allocation Parameters'!$I$8), 'Library Subsidy Complex'!$C$2:$J$55, 8, FALSE)), 0)))))</f>
        <v>0</v>
      </c>
      <c r="AP214" s="181">
        <f>IF('Funding Allocation Parameters'!$C$8="Basic Library Subsidy", 0, IF('Funding Allocation Parameters'!$C$8="Grant funding", 0, IF('Funding Allocation Parameters'!$C$8="Other author funding",  MIN(AK214*'Funding Allocation Parameters'!$E$8, 'Funding Allocation Parameters'!$G$8), IF('Funding Allocation Parameters'!$C$8="Any discretionary funds (grants if available, other if no grants)", MIN(AK214*'Funding Allocation Parameters'!$E$8, 'Funding Allocation Parameters'!$G$8), IF('Funding Allocation Parameters'!$C$8="Complex Library Subsidy", 0, 0)))))</f>
        <v>0</v>
      </c>
      <c r="AQ214" s="177">
        <f t="shared" si="103"/>
        <v>0</v>
      </c>
      <c r="AR214" s="177">
        <f t="shared" si="104"/>
        <v>0</v>
      </c>
      <c r="AS214" s="182">
        <f t="shared" si="105"/>
        <v>1189</v>
      </c>
      <c r="AT214" s="182">
        <f t="shared" si="106"/>
        <v>2052.8288000000002</v>
      </c>
      <c r="AU214" s="182">
        <f t="shared" si="107"/>
        <v>0</v>
      </c>
      <c r="AV214" s="182">
        <f t="shared" si="108"/>
        <v>1189</v>
      </c>
      <c r="AW214" s="182">
        <f t="shared" si="109"/>
        <v>2052.8288000000002</v>
      </c>
      <c r="AX214" s="183">
        <f t="shared" si="110"/>
        <v>1189</v>
      </c>
      <c r="AY214" s="183">
        <f t="shared" si="111"/>
        <v>2052.8288000000002</v>
      </c>
      <c r="AZ214" s="183">
        <f t="shared" si="112"/>
        <v>0</v>
      </c>
      <c r="BA214" s="183">
        <f t="shared" si="113"/>
        <v>0</v>
      </c>
      <c r="BB214" s="183">
        <f t="shared" si="114"/>
        <v>0</v>
      </c>
      <c r="BC214" s="184">
        <f t="shared" si="115"/>
        <v>1189</v>
      </c>
      <c r="BD214" s="184">
        <f t="shared" si="116"/>
        <v>0</v>
      </c>
      <c r="BE214" s="184">
        <f t="shared" si="117"/>
        <v>2052.8288000000002</v>
      </c>
      <c r="BF214" s="184">
        <f t="shared" si="118"/>
        <v>0</v>
      </c>
      <c r="BG214" s="102">
        <f t="shared" si="119"/>
        <v>0</v>
      </c>
      <c r="BH214" s="102">
        <f t="shared" si="120"/>
        <v>0</v>
      </c>
      <c r="BI214" s="102">
        <f t="shared" si="121"/>
        <v>0</v>
      </c>
      <c r="BJ214" s="102">
        <f t="shared" si="122"/>
        <v>1</v>
      </c>
      <c r="BK214" s="102">
        <f t="shared" si="123"/>
        <v>0</v>
      </c>
      <c r="BL214" s="102">
        <f t="shared" si="124"/>
        <v>0</v>
      </c>
      <c r="BN214" s="102"/>
    </row>
    <row r="215" spans="1:66" x14ac:dyDescent="0.25">
      <c r="A215" s="102" t="s">
        <v>19</v>
      </c>
      <c r="B215" s="102" t="s">
        <v>8</v>
      </c>
      <c r="C215" s="102" t="s">
        <v>8</v>
      </c>
      <c r="D215" s="102" t="s">
        <v>27</v>
      </c>
      <c r="E215" s="102" t="s">
        <v>505</v>
      </c>
      <c r="F215" s="102" t="s">
        <v>506</v>
      </c>
      <c r="G215" s="102">
        <v>0.81100000000000005</v>
      </c>
      <c r="H215" s="102">
        <v>1</v>
      </c>
      <c r="I215" s="102">
        <v>1</v>
      </c>
      <c r="J215" s="167">
        <f>IFERROR(H215*VLOOKUP(A215, 'Advanced Parameters'!$B$7:$G$20, 6, FALSE)*VLOOKUP(A215, 'Growth Parameters'!$B$6:$H$19, 6, FALSE), 0)</f>
        <v>1</v>
      </c>
      <c r="K215" s="167">
        <f>IFERROR(IF('Advanced Parameters'!$C$5="n",'Raw Data'!I215*VLOOKUP(A215,'Advanced Parameters'!$B$7:$G$20,6,FALSE),J215*VLOOKUP(A215,'Advanced Parameters'!$B$7:$G$20,2,FALSE))*VLOOKUP(A215, 'Growth Parameters'!$B$6:$H$19, 6, FALSE), 0)</f>
        <v>1</v>
      </c>
      <c r="L215" s="167">
        <f t="shared" si="125"/>
        <v>0</v>
      </c>
      <c r="M215" s="168">
        <f>IFERROR(IF(G215="NA","NA",IF(G215&gt;'APC Parameters'!$K$6+VLOOKUP('Raw Data'!A215, 'APC Parameters'!$H$7:$L$20, 4, FALSE), 'APC Parameters'!$L$6+VLOOKUP('Raw Data'!A215, 'APC Parameters'!$H$7:$L$20, 5, FALSE), G215*('APC Parameters'!$J$6+VLOOKUP('Raw Data'!A215, 'APC Parameters'!$H$7:$L$20, 3, FALSE))+'APC Parameters'!$I$6+VLOOKUP('Raw Data'!A215, 'APC Parameters'!$H$7:$L$20, 2, FALSE))), 0)</f>
        <v>1723.0034000000001</v>
      </c>
      <c r="N215" s="168">
        <f t="shared" si="95"/>
        <v>1723.0034000000001</v>
      </c>
      <c r="O215" s="168">
        <f>IFERROR(IF(M215="NA",VLOOKUP(D215,'Internal Calculations'!$B$10:$C$11,2,FALSE), M215)*VLOOKUP(A215, 'Growth Parameters'!$B$6:$H$19, 7, FALSE), 0)</f>
        <v>1723.0034000000001</v>
      </c>
      <c r="P215" s="177">
        <f t="shared" si="96"/>
        <v>1723.0034000000001</v>
      </c>
      <c r="Q215" s="178">
        <f>IF('Funding Allocation Parameters'!$C$5="Basic Library Subsidy", MIN(O215*('Funding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MIN($O215*(VLOOKUP(CONCATENATE($A215, 'Funding Allocation Parameters'!$I$5), 'Library Subsidy Complex'!$C$2:$J$55, 2, FALSE)), VLOOKUP(CONCATENATE($A215, 'Funding Allocation Parameters'!$I$5), 'Library Subsidy Complex'!$C$2:$J$55, 4, FALSE)), 0)))))</f>
        <v>1189</v>
      </c>
      <c r="R215" s="178">
        <f>IF('Funding Allocation Parameters'!$C$5="Basic Library Subsidy", 0, IF('Funding Allocation Parameters'!$C$5="Grant funding",MIN(O215*('Funding Allocation Parameters'!$E$5), 'Funding Allocation Parameters'!$G$5), IF('Funding Allocation Parameters'!$C$5="Other author funding", 0, IF('Funding Allocation Parameters'!$C$5="Any discretionary funds (grants if available, other if no grants)", MIN(O215*('Funding Allocation Parameters'!$E$5), 'Funding Allocation Parameters'!$G$5), IF('Funding Allocation Parameters'!$C$5="Complex Library Subsidy", 0, 0)))))</f>
        <v>0</v>
      </c>
      <c r="S215" s="178">
        <f>IF('Funding Allocation Parameters'!$C$5="Basic Library Subsidy", 0, IF('Funding Allocation Parameters'!$C$5="Grant funding", 0, IF('Funding Allocation Parameters'!$C$5="Other author funding",  MIN(O215*('Funding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5" s="178">
        <f>IF('Funding Allocation Parameters'!$C$5="Basic Library Subsidy", MIN(O215*('Funding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MIN($O215*(VLOOKUP(CONCATENATE($A215, 'Funding Allocation Parameters'!$I$5), 'Library Subsidy Complex'!$C$2:$J$55, 6, FALSE)), VLOOKUP(CONCATENATE($A215, 'Funding Allocation Parameters'!$I$5), 'Library Subsidy Complex'!$C$2:$J$55, 8, FALSE)), 0)))))</f>
        <v>1189</v>
      </c>
      <c r="U215" s="178">
        <f>IF('Funding Allocation Parameters'!$C$5="Basic Library Subsidy", 0, IF('Funding Allocation Parameters'!$C$5="Grant funding", 0, IF('Funding Allocation Parameters'!$C$5="Other author funding",  MIN(O215*('Funding Allocation Parameters'!$E$5), 'Funding Allocation Parameters'!$G$5), IF('Funding Allocation Parameters'!$C$5="Any discretionary funds (grants if available, other if no grants)", MIN(O215*('Funding Allocation Parameters'!$E$5), 'Funding Allocation Parameters'!$G$5), IF('Funding Allocation Parameters'!$C$5="Complex Library Subsidy", 0, 0)))))</f>
        <v>0</v>
      </c>
      <c r="V215" s="177">
        <f t="shared" si="97"/>
        <v>534.00340000000006</v>
      </c>
      <c r="W215" s="177">
        <f t="shared" si="98"/>
        <v>534.00340000000006</v>
      </c>
      <c r="X215" s="179">
        <f>IF('Funding Allocation Parameters'!$C$6="Basic Library Subsidy", MIN(V215*'Funding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MIN(V215*VLOOKUP(CONCATENATE($A215, 'Funding Allocation Parameters'!$I$6), 'Library Subsidy Complex'!$C$2:$J$55, 2, FALSE), VLOOKUP(CONCATENATE($A215, 'Funding Allocation Parameters'!$I$6), 'Library Subsidy Complex'!$C$2:$J$55, 4, FALSE)), 0)))))</f>
        <v>0</v>
      </c>
      <c r="Y215" s="179">
        <f>IF('Funding Allocation Parameters'!$C$6="Basic Library Subsidy", 0, IF('Funding Allocation Parameters'!$C$6="Grant funding",MIN(V215*'Funding Allocation Parameters'!$E$6, 'Funding Allocation Parameters'!$G$6), IF('Funding Allocation Parameters'!$C$6="Other author funding", 0, IF('Funding Allocation Parameters'!$C$6="Any discretionary funds (grants if available, other if no grants)", MIN(V215*'Funding Allocation Parameters'!$E$6, 'Funding Allocation Parameters'!$G$6), IF('Funding Allocation Parameters'!$C$6="Complex Library Subsidy", 0, 0)))))</f>
        <v>534.00340000000006</v>
      </c>
      <c r="Z215" s="179">
        <f>IF('Funding Allocation Parameters'!$C$6="Basic Library Subsidy", 0, IF('Funding Allocation Parameters'!$C$6="Grant funding", 0, IF('Funding Allocation Parameters'!$C$6="Other author funding",  MIN(V215*'Funding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5" s="179">
        <f>IF('Funding Allocation Parameters'!$C$6="Basic Library Subsidy", MIN(W215*'Funding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MIN(W215*VLOOKUP(CONCATENATE($A215, 'Funding Allocation Parameters'!$I$6), 'Library Subsidy Complex'!$C$2:$J$55, 6, FALSE), VLOOKUP(CONCATENATE($A215, 'Funding Allocation Parameters'!$I$6), 'Library Subsidy Complex'!$C$2:$J$55, 8, FALSE)), 0)))))</f>
        <v>0</v>
      </c>
      <c r="AB215" s="179">
        <f>IF('Funding Allocation Parameters'!$C$6="Basic Library Subsidy", 0, IF('Funding Allocation Parameters'!$C$6="Grant funding", 0, IF('Funding Allocation Parameters'!$C$6="Other author funding",  MIN(W215*'Funding Allocation Parameters'!$E$6, 'Funding Allocation Parameters'!$G$6), IF('Funding Allocation Parameters'!$C$6="Any discretionary funds (grants if available, other if no grants)", MIN(W215*'Funding Allocation Parameters'!$E$6, 'Funding Allocation Parameters'!$G$6), IF('Funding Allocation Parameters'!$C$6="Complex Library Subsidy", 0, 0)))))</f>
        <v>534.00340000000006</v>
      </c>
      <c r="AC215" s="177">
        <f t="shared" si="99"/>
        <v>0</v>
      </c>
      <c r="AD215" s="177">
        <f t="shared" si="100"/>
        <v>0</v>
      </c>
      <c r="AE215" s="180">
        <f>IF('Funding Allocation Parameters'!$C$7="Basic Library Subsidy", MIN(AC215*'Funding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MIN(AC215*VLOOKUP(CONCATENATE($A215, 'Funding Allocation Parameters'!$I$7), 'Library Subsidy Complex'!$C$2:$J$55, 2, FALSE), VLOOKUP(CONCATENATE($A215, 'Funding Allocation Parameters'!$I$7), 'Library Subsidy Complex'!$C$2:$J$55, 4, FALSE)), 0)))))</f>
        <v>0</v>
      </c>
      <c r="AF215" s="180">
        <f>IF('Funding Allocation Parameters'!$C$7="Basic Library Subsidy", 0, IF('Funding Allocation Parameters'!$C$7="Grant funding",MIN(AC215*'Funding Allocation Parameters'!$E$7, 'Funding Allocation Parameters'!$G$7), IF('Funding Allocation Parameters'!$C$7="Other author funding", 0, IF('Funding Allocation Parameters'!$C$7="Any discretionary funds (grants if available, other if no grants)", MIN(AC215*'Funding Allocation Parameters'!$E$7, 'Funding Allocation Parameters'!$G$7), IF('Funding Allocation Parameters'!$C$7="Complex Library Subsidy", 0, 0)))))</f>
        <v>0</v>
      </c>
      <c r="AG215" s="180">
        <f>IF('Funding Allocation Parameters'!$C$7="Basic Library Subsidy", 0, IF('Funding Allocation Parameters'!$C$7="Grant funding", 0, IF('Funding Allocation Parameters'!$C$7="Other author funding",  MIN(AC215*'Funding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5" s="180">
        <f>IF('Funding Allocation Parameters'!$C$7="Basic Library Subsidy", MIN(AD215*'Funding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MIN(AD215*VLOOKUP(CONCATENATE($A215, 'Funding Allocation Parameters'!$I$7), 'Library Subsidy Complex'!$C$2:$J$55, 6, FALSE), VLOOKUP(CONCATENATE($A215, 'Funding Allocation Parameters'!$I$7), 'Library Subsidy Complex'!$C$2:$J$55, 8, FALSE)), 0)))))</f>
        <v>0</v>
      </c>
      <c r="AI215" s="180">
        <f>IF('Funding Allocation Parameters'!$C$7="Basic Library Subsidy", 0, IF('Funding Allocation Parameters'!$C$7="Grant funding", 0, IF('Funding Allocation Parameters'!$C$7="Other author funding",  MIN(AD215*'Funding Allocation Parameters'!$E$7, 'Funding Allocation Parameters'!$G$7), IF('Funding Allocation Parameters'!$C$7="Any discretionary funds (grants if available, other if no grants)", MIN(AD215*'Funding Allocation Parameters'!$E$7, 'Funding Allocation Parameters'!$G$7), IF('Funding Allocation Parameters'!$C$7="Complex Library Subsidy", 0, 0)))))</f>
        <v>0</v>
      </c>
      <c r="AJ215" s="177">
        <f t="shared" si="101"/>
        <v>0</v>
      </c>
      <c r="AK215" s="177">
        <f t="shared" si="102"/>
        <v>0</v>
      </c>
      <c r="AL215" s="181">
        <f>IF('Funding Allocation Parameters'!$C$8="Basic Library Subsidy", MIN(AJ215*'Funding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MIN(AJ215*VLOOKUP(CONCATENATE($A215, 'Funding Allocation Parameters'!$I$8), 'Library Subsidy Complex'!$C$2:$J$55, 2, FALSE), VLOOKUP(CONCATENATE($A215, 'Funding Allocation Parameters'!$I$8), 'Library Subsidy Complex'!$C$2:$J$55, 4, FALSE)), 0)))))</f>
        <v>0</v>
      </c>
      <c r="AM215" s="181">
        <f>IF('Funding Allocation Parameters'!$C$8="Basic Library Subsidy", 0, IF('Funding Allocation Parameters'!$C$8="Grant funding",MIN(AJ215*'Funding Allocation Parameters'!$E$8, 'Funding Allocation Parameters'!$G$8), IF('Funding Allocation Parameters'!$C$8="Other author funding", 0, IF('Funding Allocation Parameters'!$C$8="Any discretionary funds (grants if available, other if no grants)", MIN(AJ215*'Funding Allocation Parameters'!$E$8, 'Funding Allocation Parameters'!$G$8), IF('Funding Allocation Parameters'!$C$8="Complex Library Subsidy", 0, 0)))))</f>
        <v>0</v>
      </c>
      <c r="AN215" s="181">
        <f>IF('Funding Allocation Parameters'!$C$8="Basic Library Subsidy", 0, IF('Funding Allocation Parameters'!$C$8="Grant funding", 0, IF('Funding Allocation Parameters'!$C$8="Other author funding",  MIN(AJ215*'Funding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5" s="181">
        <f>IF('Funding Allocation Parameters'!$C$8="Basic Library Subsidy", MIN(AK215*'Funding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MIN(AK215*VLOOKUP(CONCATENATE($A215, 'Funding Allocation Parameters'!$I$8), 'Library Subsidy Complex'!$C$2:$J$55, 6, FALSE), VLOOKUP(CONCATENATE($A215, 'Funding Allocation Parameters'!$I$8), 'Library Subsidy Complex'!$C$2:$J$55, 8, FALSE)), 0)))))</f>
        <v>0</v>
      </c>
      <c r="AP215" s="181">
        <f>IF('Funding Allocation Parameters'!$C$8="Basic Library Subsidy", 0, IF('Funding Allocation Parameters'!$C$8="Grant funding", 0, IF('Funding Allocation Parameters'!$C$8="Other author funding",  MIN(AK215*'Funding Allocation Parameters'!$E$8, 'Funding Allocation Parameters'!$G$8), IF('Funding Allocation Parameters'!$C$8="Any discretionary funds (grants if available, other if no grants)", MIN(AK215*'Funding Allocation Parameters'!$E$8, 'Funding Allocation Parameters'!$G$8), IF('Funding Allocation Parameters'!$C$8="Complex Library Subsidy", 0, 0)))))</f>
        <v>0</v>
      </c>
      <c r="AQ215" s="177">
        <f t="shared" si="103"/>
        <v>0</v>
      </c>
      <c r="AR215" s="177">
        <f t="shared" si="104"/>
        <v>0</v>
      </c>
      <c r="AS215" s="182">
        <f t="shared" si="105"/>
        <v>1189</v>
      </c>
      <c r="AT215" s="182">
        <f t="shared" si="106"/>
        <v>534.00340000000006</v>
      </c>
      <c r="AU215" s="182">
        <f t="shared" si="107"/>
        <v>0</v>
      </c>
      <c r="AV215" s="182">
        <f t="shared" si="108"/>
        <v>1189</v>
      </c>
      <c r="AW215" s="182">
        <f t="shared" si="109"/>
        <v>534.00340000000006</v>
      </c>
      <c r="AX215" s="183">
        <f t="shared" si="110"/>
        <v>1189</v>
      </c>
      <c r="AY215" s="183">
        <f t="shared" si="111"/>
        <v>534.00340000000006</v>
      </c>
      <c r="AZ215" s="183">
        <f t="shared" si="112"/>
        <v>0</v>
      </c>
      <c r="BA215" s="183">
        <f t="shared" si="113"/>
        <v>0</v>
      </c>
      <c r="BB215" s="183">
        <f t="shared" si="114"/>
        <v>0</v>
      </c>
      <c r="BC215" s="184">
        <f t="shared" si="115"/>
        <v>1189</v>
      </c>
      <c r="BD215" s="184">
        <f t="shared" si="116"/>
        <v>0</v>
      </c>
      <c r="BE215" s="184">
        <f t="shared" si="117"/>
        <v>534.00340000000006</v>
      </c>
      <c r="BF215" s="184">
        <f t="shared" si="118"/>
        <v>0</v>
      </c>
      <c r="BG215" s="102">
        <f t="shared" si="119"/>
        <v>0</v>
      </c>
      <c r="BH215" s="102">
        <f t="shared" si="120"/>
        <v>0</v>
      </c>
      <c r="BI215" s="102">
        <f t="shared" si="121"/>
        <v>0</v>
      </c>
      <c r="BJ215" s="102">
        <f t="shared" si="122"/>
        <v>1</v>
      </c>
      <c r="BK215" s="102">
        <f t="shared" si="123"/>
        <v>0</v>
      </c>
      <c r="BL215" s="102">
        <f t="shared" si="124"/>
        <v>0</v>
      </c>
      <c r="BN215" s="102"/>
    </row>
    <row r="216" spans="1:66" x14ac:dyDescent="0.25">
      <c r="A216" s="102" t="s">
        <v>20</v>
      </c>
      <c r="B216" s="102" t="s">
        <v>12</v>
      </c>
      <c r="C216" s="102" t="s">
        <v>8</v>
      </c>
      <c r="D216" s="102" t="s">
        <v>27</v>
      </c>
      <c r="E216" s="102" t="s">
        <v>507</v>
      </c>
      <c r="F216" s="102" t="s">
        <v>508</v>
      </c>
      <c r="G216" s="102">
        <v>1.1180000000000001</v>
      </c>
      <c r="H216" s="102">
        <v>1</v>
      </c>
      <c r="I216" s="102">
        <v>1</v>
      </c>
      <c r="J216" s="167">
        <f>IFERROR(H216*VLOOKUP(A216, 'Advanced Parameters'!$B$7:$G$20, 6, FALSE)*VLOOKUP(A216, 'Growth Parameters'!$B$6:$H$19, 6, FALSE), 0)</f>
        <v>1</v>
      </c>
      <c r="K216" s="167">
        <f>IFERROR(IF('Advanced Parameters'!$C$5="n",'Raw Data'!I216*VLOOKUP(A216,'Advanced Parameters'!$B$7:$G$20,6,FALSE),J216*VLOOKUP(A216,'Advanced Parameters'!$B$7:$G$20,2,FALSE))*VLOOKUP(A216, 'Growth Parameters'!$B$6:$H$19, 6, FALSE), 0)</f>
        <v>1</v>
      </c>
      <c r="L216" s="167">
        <f t="shared" si="125"/>
        <v>0</v>
      </c>
      <c r="M216" s="168">
        <f>IFERROR(IF(G216="NA","NA",IF(G216&gt;'APC Parameters'!$K$6+VLOOKUP('Raw Data'!A216, 'APC Parameters'!$H$7:$L$20, 4, FALSE), 'APC Parameters'!$L$6+VLOOKUP('Raw Data'!A216, 'APC Parameters'!$H$7:$L$20, 5, FALSE), G216*('APC Parameters'!$J$6+VLOOKUP('Raw Data'!A216, 'APC Parameters'!$H$7:$L$20, 3, FALSE))+'APC Parameters'!$I$6+VLOOKUP('Raw Data'!A216, 'APC Parameters'!$H$7:$L$20, 2, FALSE))), 0)</f>
        <v>1940.7892000000002</v>
      </c>
      <c r="N216" s="168">
        <f t="shared" si="95"/>
        <v>1940.7892000000002</v>
      </c>
      <c r="O216" s="168">
        <f>IFERROR(IF(M216="NA",VLOOKUP(D216,'Internal Calculations'!$B$10:$C$11,2,FALSE), M216)*VLOOKUP(A216, 'Growth Parameters'!$B$6:$H$19, 7, FALSE), 0)</f>
        <v>1940.7892000000002</v>
      </c>
      <c r="P216" s="177">
        <f t="shared" si="96"/>
        <v>1940.7892000000002</v>
      </c>
      <c r="Q216" s="178">
        <f>IF('Funding Allocation Parameters'!$C$5="Basic Library Subsidy", MIN(O216*('Funding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MIN($O216*(VLOOKUP(CONCATENATE($A216, 'Funding Allocation Parameters'!$I$5), 'Library Subsidy Complex'!$C$2:$J$55, 2, FALSE)), VLOOKUP(CONCATENATE($A216, 'Funding Allocation Parameters'!$I$5), 'Library Subsidy Complex'!$C$2:$J$55, 4, FALSE)), 0)))))</f>
        <v>1189</v>
      </c>
      <c r="R216" s="178">
        <f>IF('Funding Allocation Parameters'!$C$5="Basic Library Subsidy", 0, IF('Funding Allocation Parameters'!$C$5="Grant funding",MIN(O216*('Funding Allocation Parameters'!$E$5), 'Funding Allocation Parameters'!$G$5), IF('Funding Allocation Parameters'!$C$5="Other author funding", 0, IF('Funding Allocation Parameters'!$C$5="Any discretionary funds (grants if available, other if no grants)", MIN(O216*('Funding Allocation Parameters'!$E$5), 'Funding Allocation Parameters'!$G$5), IF('Funding Allocation Parameters'!$C$5="Complex Library Subsidy", 0, 0)))))</f>
        <v>0</v>
      </c>
      <c r="S216" s="178">
        <f>IF('Funding Allocation Parameters'!$C$5="Basic Library Subsidy", 0, IF('Funding Allocation Parameters'!$C$5="Grant funding", 0, IF('Funding Allocation Parameters'!$C$5="Other author funding",  MIN(O216*('Funding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6" s="178">
        <f>IF('Funding Allocation Parameters'!$C$5="Basic Library Subsidy", MIN(O216*('Funding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MIN($O216*(VLOOKUP(CONCATENATE($A216, 'Funding Allocation Parameters'!$I$5), 'Library Subsidy Complex'!$C$2:$J$55, 6, FALSE)), VLOOKUP(CONCATENATE($A216, 'Funding Allocation Parameters'!$I$5), 'Library Subsidy Complex'!$C$2:$J$55, 8, FALSE)), 0)))))</f>
        <v>1189</v>
      </c>
      <c r="U216" s="178">
        <f>IF('Funding Allocation Parameters'!$C$5="Basic Library Subsidy", 0, IF('Funding Allocation Parameters'!$C$5="Grant funding", 0, IF('Funding Allocation Parameters'!$C$5="Other author funding",  MIN(O216*('Funding Allocation Parameters'!$E$5), 'Funding Allocation Parameters'!$G$5), IF('Funding Allocation Parameters'!$C$5="Any discretionary funds (grants if available, other if no grants)", MIN(O216*('Funding Allocation Parameters'!$E$5), 'Funding Allocation Parameters'!$G$5), IF('Funding Allocation Parameters'!$C$5="Complex Library Subsidy", 0, 0)))))</f>
        <v>0</v>
      </c>
      <c r="V216" s="177">
        <f t="shared" si="97"/>
        <v>751.78920000000016</v>
      </c>
      <c r="W216" s="177">
        <f t="shared" si="98"/>
        <v>751.78920000000016</v>
      </c>
      <c r="X216" s="179">
        <f>IF('Funding Allocation Parameters'!$C$6="Basic Library Subsidy", MIN(V216*'Funding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MIN(V216*VLOOKUP(CONCATENATE($A216, 'Funding Allocation Parameters'!$I$6), 'Library Subsidy Complex'!$C$2:$J$55, 2, FALSE), VLOOKUP(CONCATENATE($A216, 'Funding Allocation Parameters'!$I$6), 'Library Subsidy Complex'!$C$2:$J$55, 4, FALSE)), 0)))))</f>
        <v>0</v>
      </c>
      <c r="Y216" s="179">
        <f>IF('Funding Allocation Parameters'!$C$6="Basic Library Subsidy", 0, IF('Funding Allocation Parameters'!$C$6="Grant funding",MIN(V216*'Funding Allocation Parameters'!$E$6, 'Funding Allocation Parameters'!$G$6), IF('Funding Allocation Parameters'!$C$6="Other author funding", 0, IF('Funding Allocation Parameters'!$C$6="Any discretionary funds (grants if available, other if no grants)", MIN(V216*'Funding Allocation Parameters'!$E$6, 'Funding Allocation Parameters'!$G$6), IF('Funding Allocation Parameters'!$C$6="Complex Library Subsidy", 0, 0)))))</f>
        <v>751.78920000000016</v>
      </c>
      <c r="Z216" s="179">
        <f>IF('Funding Allocation Parameters'!$C$6="Basic Library Subsidy", 0, IF('Funding Allocation Parameters'!$C$6="Grant funding", 0, IF('Funding Allocation Parameters'!$C$6="Other author funding",  MIN(V216*'Funding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6" s="179">
        <f>IF('Funding Allocation Parameters'!$C$6="Basic Library Subsidy", MIN(W216*'Funding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MIN(W216*VLOOKUP(CONCATENATE($A216, 'Funding Allocation Parameters'!$I$6), 'Library Subsidy Complex'!$C$2:$J$55, 6, FALSE), VLOOKUP(CONCATENATE($A216, 'Funding Allocation Parameters'!$I$6), 'Library Subsidy Complex'!$C$2:$J$55, 8, FALSE)), 0)))))</f>
        <v>0</v>
      </c>
      <c r="AB216" s="179">
        <f>IF('Funding Allocation Parameters'!$C$6="Basic Library Subsidy", 0, IF('Funding Allocation Parameters'!$C$6="Grant funding", 0, IF('Funding Allocation Parameters'!$C$6="Other author funding",  MIN(W216*'Funding Allocation Parameters'!$E$6, 'Funding Allocation Parameters'!$G$6), IF('Funding Allocation Parameters'!$C$6="Any discretionary funds (grants if available, other if no grants)", MIN(W216*'Funding Allocation Parameters'!$E$6, 'Funding Allocation Parameters'!$G$6), IF('Funding Allocation Parameters'!$C$6="Complex Library Subsidy", 0, 0)))))</f>
        <v>751.78920000000016</v>
      </c>
      <c r="AC216" s="177">
        <f t="shared" si="99"/>
        <v>0</v>
      </c>
      <c r="AD216" s="177">
        <f t="shared" si="100"/>
        <v>0</v>
      </c>
      <c r="AE216" s="180">
        <f>IF('Funding Allocation Parameters'!$C$7="Basic Library Subsidy", MIN(AC216*'Funding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MIN(AC216*VLOOKUP(CONCATENATE($A216, 'Funding Allocation Parameters'!$I$7), 'Library Subsidy Complex'!$C$2:$J$55, 2, FALSE), VLOOKUP(CONCATENATE($A216, 'Funding Allocation Parameters'!$I$7), 'Library Subsidy Complex'!$C$2:$J$55, 4, FALSE)), 0)))))</f>
        <v>0</v>
      </c>
      <c r="AF216" s="180">
        <f>IF('Funding Allocation Parameters'!$C$7="Basic Library Subsidy", 0, IF('Funding Allocation Parameters'!$C$7="Grant funding",MIN(AC216*'Funding Allocation Parameters'!$E$7, 'Funding Allocation Parameters'!$G$7), IF('Funding Allocation Parameters'!$C$7="Other author funding", 0, IF('Funding Allocation Parameters'!$C$7="Any discretionary funds (grants if available, other if no grants)", MIN(AC216*'Funding Allocation Parameters'!$E$7, 'Funding Allocation Parameters'!$G$7), IF('Funding Allocation Parameters'!$C$7="Complex Library Subsidy", 0, 0)))))</f>
        <v>0</v>
      </c>
      <c r="AG216" s="180">
        <f>IF('Funding Allocation Parameters'!$C$7="Basic Library Subsidy", 0, IF('Funding Allocation Parameters'!$C$7="Grant funding", 0, IF('Funding Allocation Parameters'!$C$7="Other author funding",  MIN(AC216*'Funding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6" s="180">
        <f>IF('Funding Allocation Parameters'!$C$7="Basic Library Subsidy", MIN(AD216*'Funding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MIN(AD216*VLOOKUP(CONCATENATE($A216, 'Funding Allocation Parameters'!$I$7), 'Library Subsidy Complex'!$C$2:$J$55, 6, FALSE), VLOOKUP(CONCATENATE($A216, 'Funding Allocation Parameters'!$I$7), 'Library Subsidy Complex'!$C$2:$J$55, 8, FALSE)), 0)))))</f>
        <v>0</v>
      </c>
      <c r="AI216" s="180">
        <f>IF('Funding Allocation Parameters'!$C$7="Basic Library Subsidy", 0, IF('Funding Allocation Parameters'!$C$7="Grant funding", 0, IF('Funding Allocation Parameters'!$C$7="Other author funding",  MIN(AD216*'Funding Allocation Parameters'!$E$7, 'Funding Allocation Parameters'!$G$7), IF('Funding Allocation Parameters'!$C$7="Any discretionary funds (grants if available, other if no grants)", MIN(AD216*'Funding Allocation Parameters'!$E$7, 'Funding Allocation Parameters'!$G$7), IF('Funding Allocation Parameters'!$C$7="Complex Library Subsidy", 0, 0)))))</f>
        <v>0</v>
      </c>
      <c r="AJ216" s="177">
        <f t="shared" si="101"/>
        <v>0</v>
      </c>
      <c r="AK216" s="177">
        <f t="shared" si="102"/>
        <v>0</v>
      </c>
      <c r="AL216" s="181">
        <f>IF('Funding Allocation Parameters'!$C$8="Basic Library Subsidy", MIN(AJ216*'Funding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MIN(AJ216*VLOOKUP(CONCATENATE($A216, 'Funding Allocation Parameters'!$I$8), 'Library Subsidy Complex'!$C$2:$J$55, 2, FALSE), VLOOKUP(CONCATENATE($A216, 'Funding Allocation Parameters'!$I$8), 'Library Subsidy Complex'!$C$2:$J$55, 4, FALSE)), 0)))))</f>
        <v>0</v>
      </c>
      <c r="AM216" s="181">
        <f>IF('Funding Allocation Parameters'!$C$8="Basic Library Subsidy", 0, IF('Funding Allocation Parameters'!$C$8="Grant funding",MIN(AJ216*'Funding Allocation Parameters'!$E$8, 'Funding Allocation Parameters'!$G$8), IF('Funding Allocation Parameters'!$C$8="Other author funding", 0, IF('Funding Allocation Parameters'!$C$8="Any discretionary funds (grants if available, other if no grants)", MIN(AJ216*'Funding Allocation Parameters'!$E$8, 'Funding Allocation Parameters'!$G$8), IF('Funding Allocation Parameters'!$C$8="Complex Library Subsidy", 0, 0)))))</f>
        <v>0</v>
      </c>
      <c r="AN216" s="181">
        <f>IF('Funding Allocation Parameters'!$C$8="Basic Library Subsidy", 0, IF('Funding Allocation Parameters'!$C$8="Grant funding", 0, IF('Funding Allocation Parameters'!$C$8="Other author funding",  MIN(AJ216*'Funding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6" s="181">
        <f>IF('Funding Allocation Parameters'!$C$8="Basic Library Subsidy", MIN(AK216*'Funding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MIN(AK216*VLOOKUP(CONCATENATE($A216, 'Funding Allocation Parameters'!$I$8), 'Library Subsidy Complex'!$C$2:$J$55, 6, FALSE), VLOOKUP(CONCATENATE($A216, 'Funding Allocation Parameters'!$I$8), 'Library Subsidy Complex'!$C$2:$J$55, 8, FALSE)), 0)))))</f>
        <v>0</v>
      </c>
      <c r="AP216" s="181">
        <f>IF('Funding Allocation Parameters'!$C$8="Basic Library Subsidy", 0, IF('Funding Allocation Parameters'!$C$8="Grant funding", 0, IF('Funding Allocation Parameters'!$C$8="Other author funding",  MIN(AK216*'Funding Allocation Parameters'!$E$8, 'Funding Allocation Parameters'!$G$8), IF('Funding Allocation Parameters'!$C$8="Any discretionary funds (grants if available, other if no grants)", MIN(AK216*'Funding Allocation Parameters'!$E$8, 'Funding Allocation Parameters'!$G$8), IF('Funding Allocation Parameters'!$C$8="Complex Library Subsidy", 0, 0)))))</f>
        <v>0</v>
      </c>
      <c r="AQ216" s="177">
        <f t="shared" si="103"/>
        <v>0</v>
      </c>
      <c r="AR216" s="177">
        <f t="shared" si="104"/>
        <v>0</v>
      </c>
      <c r="AS216" s="182">
        <f t="shared" si="105"/>
        <v>1189</v>
      </c>
      <c r="AT216" s="182">
        <f t="shared" si="106"/>
        <v>751.78920000000016</v>
      </c>
      <c r="AU216" s="182">
        <f t="shared" si="107"/>
        <v>0</v>
      </c>
      <c r="AV216" s="182">
        <f t="shared" si="108"/>
        <v>1189</v>
      </c>
      <c r="AW216" s="182">
        <f t="shared" si="109"/>
        <v>751.78920000000016</v>
      </c>
      <c r="AX216" s="183">
        <f t="shared" si="110"/>
        <v>1189</v>
      </c>
      <c r="AY216" s="183">
        <f t="shared" si="111"/>
        <v>751.78920000000016</v>
      </c>
      <c r="AZ216" s="183">
        <f t="shared" si="112"/>
        <v>0</v>
      </c>
      <c r="BA216" s="183">
        <f t="shared" si="113"/>
        <v>0</v>
      </c>
      <c r="BB216" s="183">
        <f t="shared" si="114"/>
        <v>0</v>
      </c>
      <c r="BC216" s="184">
        <f t="shared" si="115"/>
        <v>1189</v>
      </c>
      <c r="BD216" s="184">
        <f t="shared" si="116"/>
        <v>0</v>
      </c>
      <c r="BE216" s="184">
        <f t="shared" si="117"/>
        <v>751.78920000000016</v>
      </c>
      <c r="BF216" s="184">
        <f t="shared" si="118"/>
        <v>0</v>
      </c>
      <c r="BG216" s="102">
        <f t="shared" si="119"/>
        <v>0</v>
      </c>
      <c r="BH216" s="102">
        <f t="shared" si="120"/>
        <v>0</v>
      </c>
      <c r="BI216" s="102">
        <f t="shared" si="121"/>
        <v>0</v>
      </c>
      <c r="BJ216" s="102">
        <f t="shared" si="122"/>
        <v>1</v>
      </c>
      <c r="BK216" s="102">
        <f t="shared" si="123"/>
        <v>0</v>
      </c>
      <c r="BL216" s="102">
        <f t="shared" si="124"/>
        <v>0</v>
      </c>
      <c r="BN216" s="102"/>
    </row>
    <row r="217" spans="1:66" x14ac:dyDescent="0.25">
      <c r="A217" s="102" t="s">
        <v>24</v>
      </c>
      <c r="B217" s="102" t="s">
        <v>8</v>
      </c>
      <c r="C217" s="102" t="s">
        <v>8</v>
      </c>
      <c r="D217" s="102" t="s">
        <v>27</v>
      </c>
      <c r="E217" s="102" t="s">
        <v>30</v>
      </c>
      <c r="F217" s="102" t="s">
        <v>509</v>
      </c>
      <c r="G217" s="102">
        <v>1.204</v>
      </c>
      <c r="H217" s="102">
        <v>1</v>
      </c>
      <c r="I217" s="102">
        <v>1</v>
      </c>
      <c r="J217" s="167">
        <f>IFERROR(H217*VLOOKUP(A217, 'Advanced Parameters'!$B$7:$G$20, 6, FALSE)*VLOOKUP(A217, 'Growth Parameters'!$B$6:$H$19, 6, FALSE), 0)</f>
        <v>1</v>
      </c>
      <c r="K217" s="167">
        <f>IFERROR(IF('Advanced Parameters'!$C$5="n",'Raw Data'!I217*VLOOKUP(A217,'Advanced Parameters'!$B$7:$G$20,6,FALSE),J217*VLOOKUP(A217,'Advanced Parameters'!$B$7:$G$20,2,FALSE))*VLOOKUP(A217, 'Growth Parameters'!$B$6:$H$19, 6, FALSE), 0)</f>
        <v>1</v>
      </c>
      <c r="L217" s="167">
        <f t="shared" si="125"/>
        <v>0</v>
      </c>
      <c r="M217" s="168">
        <f>IFERROR(IF(G217="NA","NA",IF(G217&gt;'APC Parameters'!$K$6+VLOOKUP('Raw Data'!A217, 'APC Parameters'!$H$7:$L$20, 4, FALSE), 'APC Parameters'!$L$6+VLOOKUP('Raw Data'!A217, 'APC Parameters'!$H$7:$L$20, 5, FALSE), G217*('APC Parameters'!$J$6+VLOOKUP('Raw Data'!A217, 'APC Parameters'!$H$7:$L$20, 3, FALSE))+'APC Parameters'!$I$6+VLOOKUP('Raw Data'!A217, 'APC Parameters'!$H$7:$L$20, 2, FALSE))), 0)</f>
        <v>2001.7975999999999</v>
      </c>
      <c r="N217" s="168">
        <f t="shared" si="95"/>
        <v>2001.7975999999999</v>
      </c>
      <c r="O217" s="168">
        <f>IFERROR(IF(M217="NA",VLOOKUP(D217,'Internal Calculations'!$B$10:$C$11,2,FALSE), M217)*VLOOKUP(A217, 'Growth Parameters'!$B$6:$H$19, 7, FALSE), 0)</f>
        <v>2001.7975999999999</v>
      </c>
      <c r="P217" s="177">
        <f t="shared" si="96"/>
        <v>2001.7975999999999</v>
      </c>
      <c r="Q217" s="178">
        <f>IF('Funding Allocation Parameters'!$C$5="Basic Library Subsidy", MIN(O217*('Funding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MIN($O217*(VLOOKUP(CONCATENATE($A217, 'Funding Allocation Parameters'!$I$5), 'Library Subsidy Complex'!$C$2:$J$55, 2, FALSE)), VLOOKUP(CONCATENATE($A217, 'Funding Allocation Parameters'!$I$5), 'Library Subsidy Complex'!$C$2:$J$55, 4, FALSE)), 0)))))</f>
        <v>1189</v>
      </c>
      <c r="R217" s="178">
        <f>IF('Funding Allocation Parameters'!$C$5="Basic Library Subsidy", 0, IF('Funding Allocation Parameters'!$C$5="Grant funding",MIN(O217*('Funding Allocation Parameters'!$E$5), 'Funding Allocation Parameters'!$G$5), IF('Funding Allocation Parameters'!$C$5="Other author funding", 0, IF('Funding Allocation Parameters'!$C$5="Any discretionary funds (grants if available, other if no grants)", MIN(O217*('Funding Allocation Parameters'!$E$5), 'Funding Allocation Parameters'!$G$5), IF('Funding Allocation Parameters'!$C$5="Complex Library Subsidy", 0, 0)))))</f>
        <v>0</v>
      </c>
      <c r="S217" s="178">
        <f>IF('Funding Allocation Parameters'!$C$5="Basic Library Subsidy", 0, IF('Funding Allocation Parameters'!$C$5="Grant funding", 0, IF('Funding Allocation Parameters'!$C$5="Other author funding",  MIN(O217*('Funding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7" s="178">
        <f>IF('Funding Allocation Parameters'!$C$5="Basic Library Subsidy", MIN(O217*('Funding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MIN($O217*(VLOOKUP(CONCATENATE($A217, 'Funding Allocation Parameters'!$I$5), 'Library Subsidy Complex'!$C$2:$J$55, 6, FALSE)), VLOOKUP(CONCATENATE($A217, 'Funding Allocation Parameters'!$I$5), 'Library Subsidy Complex'!$C$2:$J$55, 8, FALSE)), 0)))))</f>
        <v>1189</v>
      </c>
      <c r="U217" s="178">
        <f>IF('Funding Allocation Parameters'!$C$5="Basic Library Subsidy", 0, IF('Funding Allocation Parameters'!$C$5="Grant funding", 0, IF('Funding Allocation Parameters'!$C$5="Other author funding",  MIN(O217*('Funding Allocation Parameters'!$E$5), 'Funding Allocation Parameters'!$G$5), IF('Funding Allocation Parameters'!$C$5="Any discretionary funds (grants if available, other if no grants)", MIN(O217*('Funding Allocation Parameters'!$E$5), 'Funding Allocation Parameters'!$G$5), IF('Funding Allocation Parameters'!$C$5="Complex Library Subsidy", 0, 0)))))</f>
        <v>0</v>
      </c>
      <c r="V217" s="177">
        <f t="shared" si="97"/>
        <v>812.79759999999987</v>
      </c>
      <c r="W217" s="177">
        <f t="shared" si="98"/>
        <v>812.79759999999987</v>
      </c>
      <c r="X217" s="179">
        <f>IF('Funding Allocation Parameters'!$C$6="Basic Library Subsidy", MIN(V217*'Funding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MIN(V217*VLOOKUP(CONCATENATE($A217, 'Funding Allocation Parameters'!$I$6), 'Library Subsidy Complex'!$C$2:$J$55, 2, FALSE), VLOOKUP(CONCATENATE($A217, 'Funding Allocation Parameters'!$I$6), 'Library Subsidy Complex'!$C$2:$J$55, 4, FALSE)), 0)))))</f>
        <v>0</v>
      </c>
      <c r="Y217" s="179">
        <f>IF('Funding Allocation Parameters'!$C$6="Basic Library Subsidy", 0, IF('Funding Allocation Parameters'!$C$6="Grant funding",MIN(V217*'Funding Allocation Parameters'!$E$6, 'Funding Allocation Parameters'!$G$6), IF('Funding Allocation Parameters'!$C$6="Other author funding", 0, IF('Funding Allocation Parameters'!$C$6="Any discretionary funds (grants if available, other if no grants)", MIN(V217*'Funding Allocation Parameters'!$E$6, 'Funding Allocation Parameters'!$G$6), IF('Funding Allocation Parameters'!$C$6="Complex Library Subsidy", 0, 0)))))</f>
        <v>812.79759999999987</v>
      </c>
      <c r="Z217" s="179">
        <f>IF('Funding Allocation Parameters'!$C$6="Basic Library Subsidy", 0, IF('Funding Allocation Parameters'!$C$6="Grant funding", 0, IF('Funding Allocation Parameters'!$C$6="Other author funding",  MIN(V217*'Funding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7" s="179">
        <f>IF('Funding Allocation Parameters'!$C$6="Basic Library Subsidy", MIN(W217*'Funding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MIN(W217*VLOOKUP(CONCATENATE($A217, 'Funding Allocation Parameters'!$I$6), 'Library Subsidy Complex'!$C$2:$J$55, 6, FALSE), VLOOKUP(CONCATENATE($A217, 'Funding Allocation Parameters'!$I$6), 'Library Subsidy Complex'!$C$2:$J$55, 8, FALSE)), 0)))))</f>
        <v>0</v>
      </c>
      <c r="AB217" s="179">
        <f>IF('Funding Allocation Parameters'!$C$6="Basic Library Subsidy", 0, IF('Funding Allocation Parameters'!$C$6="Grant funding", 0, IF('Funding Allocation Parameters'!$C$6="Other author funding",  MIN(W217*'Funding Allocation Parameters'!$E$6, 'Funding Allocation Parameters'!$G$6), IF('Funding Allocation Parameters'!$C$6="Any discretionary funds (grants if available, other if no grants)", MIN(W217*'Funding Allocation Parameters'!$E$6, 'Funding Allocation Parameters'!$G$6), IF('Funding Allocation Parameters'!$C$6="Complex Library Subsidy", 0, 0)))))</f>
        <v>812.79759999999987</v>
      </c>
      <c r="AC217" s="177">
        <f t="shared" si="99"/>
        <v>0</v>
      </c>
      <c r="AD217" s="177">
        <f t="shared" si="100"/>
        <v>0</v>
      </c>
      <c r="AE217" s="180">
        <f>IF('Funding Allocation Parameters'!$C$7="Basic Library Subsidy", MIN(AC217*'Funding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MIN(AC217*VLOOKUP(CONCATENATE($A217, 'Funding Allocation Parameters'!$I$7), 'Library Subsidy Complex'!$C$2:$J$55, 2, FALSE), VLOOKUP(CONCATENATE($A217, 'Funding Allocation Parameters'!$I$7), 'Library Subsidy Complex'!$C$2:$J$55, 4, FALSE)), 0)))))</f>
        <v>0</v>
      </c>
      <c r="AF217" s="180">
        <f>IF('Funding Allocation Parameters'!$C$7="Basic Library Subsidy", 0, IF('Funding Allocation Parameters'!$C$7="Grant funding",MIN(AC217*'Funding Allocation Parameters'!$E$7, 'Funding Allocation Parameters'!$G$7), IF('Funding Allocation Parameters'!$C$7="Other author funding", 0, IF('Funding Allocation Parameters'!$C$7="Any discretionary funds (grants if available, other if no grants)", MIN(AC217*'Funding Allocation Parameters'!$E$7, 'Funding Allocation Parameters'!$G$7), IF('Funding Allocation Parameters'!$C$7="Complex Library Subsidy", 0, 0)))))</f>
        <v>0</v>
      </c>
      <c r="AG217" s="180">
        <f>IF('Funding Allocation Parameters'!$C$7="Basic Library Subsidy", 0, IF('Funding Allocation Parameters'!$C$7="Grant funding", 0, IF('Funding Allocation Parameters'!$C$7="Other author funding",  MIN(AC217*'Funding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7" s="180">
        <f>IF('Funding Allocation Parameters'!$C$7="Basic Library Subsidy", MIN(AD217*'Funding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MIN(AD217*VLOOKUP(CONCATENATE($A217, 'Funding Allocation Parameters'!$I$7), 'Library Subsidy Complex'!$C$2:$J$55, 6, FALSE), VLOOKUP(CONCATENATE($A217, 'Funding Allocation Parameters'!$I$7), 'Library Subsidy Complex'!$C$2:$J$55, 8, FALSE)), 0)))))</f>
        <v>0</v>
      </c>
      <c r="AI217" s="180">
        <f>IF('Funding Allocation Parameters'!$C$7="Basic Library Subsidy", 0, IF('Funding Allocation Parameters'!$C$7="Grant funding", 0, IF('Funding Allocation Parameters'!$C$7="Other author funding",  MIN(AD217*'Funding Allocation Parameters'!$E$7, 'Funding Allocation Parameters'!$G$7), IF('Funding Allocation Parameters'!$C$7="Any discretionary funds (grants if available, other if no grants)", MIN(AD217*'Funding Allocation Parameters'!$E$7, 'Funding Allocation Parameters'!$G$7), IF('Funding Allocation Parameters'!$C$7="Complex Library Subsidy", 0, 0)))))</f>
        <v>0</v>
      </c>
      <c r="AJ217" s="177">
        <f t="shared" si="101"/>
        <v>0</v>
      </c>
      <c r="AK217" s="177">
        <f t="shared" si="102"/>
        <v>0</v>
      </c>
      <c r="AL217" s="181">
        <f>IF('Funding Allocation Parameters'!$C$8="Basic Library Subsidy", MIN(AJ217*'Funding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MIN(AJ217*VLOOKUP(CONCATENATE($A217, 'Funding Allocation Parameters'!$I$8), 'Library Subsidy Complex'!$C$2:$J$55, 2, FALSE), VLOOKUP(CONCATENATE($A217, 'Funding Allocation Parameters'!$I$8), 'Library Subsidy Complex'!$C$2:$J$55, 4, FALSE)), 0)))))</f>
        <v>0</v>
      </c>
      <c r="AM217" s="181">
        <f>IF('Funding Allocation Parameters'!$C$8="Basic Library Subsidy", 0, IF('Funding Allocation Parameters'!$C$8="Grant funding",MIN(AJ217*'Funding Allocation Parameters'!$E$8, 'Funding Allocation Parameters'!$G$8), IF('Funding Allocation Parameters'!$C$8="Other author funding", 0, IF('Funding Allocation Parameters'!$C$8="Any discretionary funds (grants if available, other if no grants)", MIN(AJ217*'Funding Allocation Parameters'!$E$8, 'Funding Allocation Parameters'!$G$8), IF('Funding Allocation Parameters'!$C$8="Complex Library Subsidy", 0, 0)))))</f>
        <v>0</v>
      </c>
      <c r="AN217" s="181">
        <f>IF('Funding Allocation Parameters'!$C$8="Basic Library Subsidy", 0, IF('Funding Allocation Parameters'!$C$8="Grant funding", 0, IF('Funding Allocation Parameters'!$C$8="Other author funding",  MIN(AJ217*'Funding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7" s="181">
        <f>IF('Funding Allocation Parameters'!$C$8="Basic Library Subsidy", MIN(AK217*'Funding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MIN(AK217*VLOOKUP(CONCATENATE($A217, 'Funding Allocation Parameters'!$I$8), 'Library Subsidy Complex'!$C$2:$J$55, 6, FALSE), VLOOKUP(CONCATENATE($A217, 'Funding Allocation Parameters'!$I$8), 'Library Subsidy Complex'!$C$2:$J$55, 8, FALSE)), 0)))))</f>
        <v>0</v>
      </c>
      <c r="AP217" s="181">
        <f>IF('Funding Allocation Parameters'!$C$8="Basic Library Subsidy", 0, IF('Funding Allocation Parameters'!$C$8="Grant funding", 0, IF('Funding Allocation Parameters'!$C$8="Other author funding",  MIN(AK217*'Funding Allocation Parameters'!$E$8, 'Funding Allocation Parameters'!$G$8), IF('Funding Allocation Parameters'!$C$8="Any discretionary funds (grants if available, other if no grants)", MIN(AK217*'Funding Allocation Parameters'!$E$8, 'Funding Allocation Parameters'!$G$8), IF('Funding Allocation Parameters'!$C$8="Complex Library Subsidy", 0, 0)))))</f>
        <v>0</v>
      </c>
      <c r="AQ217" s="177">
        <f t="shared" si="103"/>
        <v>0</v>
      </c>
      <c r="AR217" s="177">
        <f t="shared" si="104"/>
        <v>0</v>
      </c>
      <c r="AS217" s="182">
        <f t="shared" si="105"/>
        <v>1189</v>
      </c>
      <c r="AT217" s="182">
        <f t="shared" si="106"/>
        <v>812.79759999999987</v>
      </c>
      <c r="AU217" s="182">
        <f t="shared" si="107"/>
        <v>0</v>
      </c>
      <c r="AV217" s="182">
        <f t="shared" si="108"/>
        <v>1189</v>
      </c>
      <c r="AW217" s="182">
        <f t="shared" si="109"/>
        <v>812.79759999999987</v>
      </c>
      <c r="AX217" s="183">
        <f t="shared" si="110"/>
        <v>1189</v>
      </c>
      <c r="AY217" s="183">
        <f t="shared" si="111"/>
        <v>812.79759999999987</v>
      </c>
      <c r="AZ217" s="183">
        <f t="shared" si="112"/>
        <v>0</v>
      </c>
      <c r="BA217" s="183">
        <f t="shared" si="113"/>
        <v>0</v>
      </c>
      <c r="BB217" s="183">
        <f t="shared" si="114"/>
        <v>0</v>
      </c>
      <c r="BC217" s="184">
        <f t="shared" si="115"/>
        <v>1189</v>
      </c>
      <c r="BD217" s="184">
        <f t="shared" si="116"/>
        <v>0</v>
      </c>
      <c r="BE217" s="184">
        <f t="shared" si="117"/>
        <v>812.79759999999987</v>
      </c>
      <c r="BF217" s="184">
        <f t="shared" si="118"/>
        <v>0</v>
      </c>
      <c r="BG217" s="102">
        <f t="shared" si="119"/>
        <v>0</v>
      </c>
      <c r="BH217" s="102">
        <f t="shared" si="120"/>
        <v>0</v>
      </c>
      <c r="BI217" s="102">
        <f t="shared" si="121"/>
        <v>0</v>
      </c>
      <c r="BJ217" s="102">
        <f t="shared" si="122"/>
        <v>1</v>
      </c>
      <c r="BK217" s="102">
        <f t="shared" si="123"/>
        <v>0</v>
      </c>
      <c r="BL217" s="102">
        <f t="shared" si="124"/>
        <v>0</v>
      </c>
      <c r="BN217" s="102"/>
    </row>
    <row r="218" spans="1:66" x14ac:dyDescent="0.25">
      <c r="A218" s="102" t="s">
        <v>16</v>
      </c>
      <c r="B218" s="102" t="s">
        <v>8</v>
      </c>
      <c r="C218" s="102" t="s">
        <v>8</v>
      </c>
      <c r="D218" s="102" t="s">
        <v>27</v>
      </c>
      <c r="E218" s="102" t="s">
        <v>375</v>
      </c>
      <c r="F218" s="102" t="s">
        <v>510</v>
      </c>
      <c r="G218" s="102">
        <v>1.4019999999999999</v>
      </c>
      <c r="H218" s="102">
        <v>1</v>
      </c>
      <c r="I218" s="102">
        <v>1</v>
      </c>
      <c r="J218" s="167">
        <f>IFERROR(H218*VLOOKUP(A218, 'Advanced Parameters'!$B$7:$G$20, 6, FALSE)*VLOOKUP(A218, 'Growth Parameters'!$B$6:$H$19, 6, FALSE), 0)</f>
        <v>1</v>
      </c>
      <c r="K218" s="167">
        <f>IFERROR(IF('Advanced Parameters'!$C$5="n",'Raw Data'!I218*VLOOKUP(A218,'Advanced Parameters'!$B$7:$G$20,6,FALSE),J218*VLOOKUP(A218,'Advanced Parameters'!$B$7:$G$20,2,FALSE))*VLOOKUP(A218, 'Growth Parameters'!$B$6:$H$19, 6, FALSE), 0)</f>
        <v>1</v>
      </c>
      <c r="L218" s="167">
        <f t="shared" si="125"/>
        <v>0</v>
      </c>
      <c r="M218" s="168">
        <f>IFERROR(IF(G218="NA","NA",IF(G218&gt;'APC Parameters'!$K$6+VLOOKUP('Raw Data'!A218, 'APC Parameters'!$H$7:$L$20, 4, FALSE), 'APC Parameters'!$L$6+VLOOKUP('Raw Data'!A218, 'APC Parameters'!$H$7:$L$20, 5, FALSE), G218*('APC Parameters'!$J$6+VLOOKUP('Raw Data'!A218, 'APC Parameters'!$H$7:$L$20, 3, FALSE))+'APC Parameters'!$I$6+VLOOKUP('Raw Data'!A218, 'APC Parameters'!$H$7:$L$20, 2, FALSE))), 0)</f>
        <v>2142.2588000000001</v>
      </c>
      <c r="N218" s="168">
        <f t="shared" si="95"/>
        <v>2142.2588000000001</v>
      </c>
      <c r="O218" s="168">
        <f>IFERROR(IF(M218="NA",VLOOKUP(D218,'Internal Calculations'!$B$10:$C$11,2,FALSE), M218)*VLOOKUP(A218, 'Growth Parameters'!$B$6:$H$19, 7, FALSE), 0)</f>
        <v>2142.2588000000001</v>
      </c>
      <c r="P218" s="177">
        <f t="shared" si="96"/>
        <v>2142.2588000000001</v>
      </c>
      <c r="Q218" s="178">
        <f>IF('Funding Allocation Parameters'!$C$5="Basic Library Subsidy", MIN(O218*('Funding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MIN($O218*(VLOOKUP(CONCATENATE($A218, 'Funding Allocation Parameters'!$I$5), 'Library Subsidy Complex'!$C$2:$J$55, 2, FALSE)), VLOOKUP(CONCATENATE($A218, 'Funding Allocation Parameters'!$I$5), 'Library Subsidy Complex'!$C$2:$J$55, 4, FALSE)), 0)))))</f>
        <v>1189</v>
      </c>
      <c r="R218" s="178">
        <f>IF('Funding Allocation Parameters'!$C$5="Basic Library Subsidy", 0, IF('Funding Allocation Parameters'!$C$5="Grant funding",MIN(O218*('Funding Allocation Parameters'!$E$5), 'Funding Allocation Parameters'!$G$5), IF('Funding Allocation Parameters'!$C$5="Other author funding", 0, IF('Funding Allocation Parameters'!$C$5="Any discretionary funds (grants if available, other if no grants)", MIN(O218*('Funding Allocation Parameters'!$E$5), 'Funding Allocation Parameters'!$G$5), IF('Funding Allocation Parameters'!$C$5="Complex Library Subsidy", 0, 0)))))</f>
        <v>0</v>
      </c>
      <c r="S218" s="178">
        <f>IF('Funding Allocation Parameters'!$C$5="Basic Library Subsidy", 0, IF('Funding Allocation Parameters'!$C$5="Grant funding", 0, IF('Funding Allocation Parameters'!$C$5="Other author funding",  MIN(O218*('Funding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8" s="178">
        <f>IF('Funding Allocation Parameters'!$C$5="Basic Library Subsidy", MIN(O218*('Funding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MIN($O218*(VLOOKUP(CONCATENATE($A218, 'Funding Allocation Parameters'!$I$5), 'Library Subsidy Complex'!$C$2:$J$55, 6, FALSE)), VLOOKUP(CONCATENATE($A218, 'Funding Allocation Parameters'!$I$5), 'Library Subsidy Complex'!$C$2:$J$55, 8, FALSE)), 0)))))</f>
        <v>1189</v>
      </c>
      <c r="U218" s="178">
        <f>IF('Funding Allocation Parameters'!$C$5="Basic Library Subsidy", 0, IF('Funding Allocation Parameters'!$C$5="Grant funding", 0, IF('Funding Allocation Parameters'!$C$5="Other author funding",  MIN(O218*('Funding Allocation Parameters'!$E$5), 'Funding Allocation Parameters'!$G$5), IF('Funding Allocation Parameters'!$C$5="Any discretionary funds (grants if available, other if no grants)", MIN(O218*('Funding Allocation Parameters'!$E$5), 'Funding Allocation Parameters'!$G$5), IF('Funding Allocation Parameters'!$C$5="Complex Library Subsidy", 0, 0)))))</f>
        <v>0</v>
      </c>
      <c r="V218" s="177">
        <f t="shared" si="97"/>
        <v>953.25880000000006</v>
      </c>
      <c r="W218" s="177">
        <f t="shared" si="98"/>
        <v>953.25880000000006</v>
      </c>
      <c r="X218" s="179">
        <f>IF('Funding Allocation Parameters'!$C$6="Basic Library Subsidy", MIN(V218*'Funding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MIN(V218*VLOOKUP(CONCATENATE($A218, 'Funding Allocation Parameters'!$I$6), 'Library Subsidy Complex'!$C$2:$J$55, 2, FALSE), VLOOKUP(CONCATENATE($A218, 'Funding Allocation Parameters'!$I$6), 'Library Subsidy Complex'!$C$2:$J$55, 4, FALSE)), 0)))))</f>
        <v>0</v>
      </c>
      <c r="Y218" s="179">
        <f>IF('Funding Allocation Parameters'!$C$6="Basic Library Subsidy", 0, IF('Funding Allocation Parameters'!$C$6="Grant funding",MIN(V218*'Funding Allocation Parameters'!$E$6, 'Funding Allocation Parameters'!$G$6), IF('Funding Allocation Parameters'!$C$6="Other author funding", 0, IF('Funding Allocation Parameters'!$C$6="Any discretionary funds (grants if available, other if no grants)", MIN(V218*'Funding Allocation Parameters'!$E$6, 'Funding Allocation Parameters'!$G$6), IF('Funding Allocation Parameters'!$C$6="Complex Library Subsidy", 0, 0)))))</f>
        <v>953.25880000000006</v>
      </c>
      <c r="Z218" s="179">
        <f>IF('Funding Allocation Parameters'!$C$6="Basic Library Subsidy", 0, IF('Funding Allocation Parameters'!$C$6="Grant funding", 0, IF('Funding Allocation Parameters'!$C$6="Other author funding",  MIN(V218*'Funding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8" s="179">
        <f>IF('Funding Allocation Parameters'!$C$6="Basic Library Subsidy", MIN(W218*'Funding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MIN(W218*VLOOKUP(CONCATENATE($A218, 'Funding Allocation Parameters'!$I$6), 'Library Subsidy Complex'!$C$2:$J$55, 6, FALSE), VLOOKUP(CONCATENATE($A218, 'Funding Allocation Parameters'!$I$6), 'Library Subsidy Complex'!$C$2:$J$55, 8, FALSE)), 0)))))</f>
        <v>0</v>
      </c>
      <c r="AB218" s="179">
        <f>IF('Funding Allocation Parameters'!$C$6="Basic Library Subsidy", 0, IF('Funding Allocation Parameters'!$C$6="Grant funding", 0, IF('Funding Allocation Parameters'!$C$6="Other author funding",  MIN(W218*'Funding Allocation Parameters'!$E$6, 'Funding Allocation Parameters'!$G$6), IF('Funding Allocation Parameters'!$C$6="Any discretionary funds (grants if available, other if no grants)", MIN(W218*'Funding Allocation Parameters'!$E$6, 'Funding Allocation Parameters'!$G$6), IF('Funding Allocation Parameters'!$C$6="Complex Library Subsidy", 0, 0)))))</f>
        <v>953.25880000000006</v>
      </c>
      <c r="AC218" s="177">
        <f t="shared" si="99"/>
        <v>0</v>
      </c>
      <c r="AD218" s="177">
        <f t="shared" si="100"/>
        <v>0</v>
      </c>
      <c r="AE218" s="180">
        <f>IF('Funding Allocation Parameters'!$C$7="Basic Library Subsidy", MIN(AC218*'Funding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MIN(AC218*VLOOKUP(CONCATENATE($A218, 'Funding Allocation Parameters'!$I$7), 'Library Subsidy Complex'!$C$2:$J$55, 2, FALSE), VLOOKUP(CONCATENATE($A218, 'Funding Allocation Parameters'!$I$7), 'Library Subsidy Complex'!$C$2:$J$55, 4, FALSE)), 0)))))</f>
        <v>0</v>
      </c>
      <c r="AF218" s="180">
        <f>IF('Funding Allocation Parameters'!$C$7="Basic Library Subsidy", 0, IF('Funding Allocation Parameters'!$C$7="Grant funding",MIN(AC218*'Funding Allocation Parameters'!$E$7, 'Funding Allocation Parameters'!$G$7), IF('Funding Allocation Parameters'!$C$7="Other author funding", 0, IF('Funding Allocation Parameters'!$C$7="Any discretionary funds (grants if available, other if no grants)", MIN(AC218*'Funding Allocation Parameters'!$E$7, 'Funding Allocation Parameters'!$G$7), IF('Funding Allocation Parameters'!$C$7="Complex Library Subsidy", 0, 0)))))</f>
        <v>0</v>
      </c>
      <c r="AG218" s="180">
        <f>IF('Funding Allocation Parameters'!$C$7="Basic Library Subsidy", 0, IF('Funding Allocation Parameters'!$C$7="Grant funding", 0, IF('Funding Allocation Parameters'!$C$7="Other author funding",  MIN(AC218*'Funding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8" s="180">
        <f>IF('Funding Allocation Parameters'!$C$7="Basic Library Subsidy", MIN(AD218*'Funding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MIN(AD218*VLOOKUP(CONCATENATE($A218, 'Funding Allocation Parameters'!$I$7), 'Library Subsidy Complex'!$C$2:$J$55, 6, FALSE), VLOOKUP(CONCATENATE($A218, 'Funding Allocation Parameters'!$I$7), 'Library Subsidy Complex'!$C$2:$J$55, 8, FALSE)), 0)))))</f>
        <v>0</v>
      </c>
      <c r="AI218" s="180">
        <f>IF('Funding Allocation Parameters'!$C$7="Basic Library Subsidy", 0, IF('Funding Allocation Parameters'!$C$7="Grant funding", 0, IF('Funding Allocation Parameters'!$C$7="Other author funding",  MIN(AD218*'Funding Allocation Parameters'!$E$7, 'Funding Allocation Parameters'!$G$7), IF('Funding Allocation Parameters'!$C$7="Any discretionary funds (grants if available, other if no grants)", MIN(AD218*'Funding Allocation Parameters'!$E$7, 'Funding Allocation Parameters'!$G$7), IF('Funding Allocation Parameters'!$C$7="Complex Library Subsidy", 0, 0)))))</f>
        <v>0</v>
      </c>
      <c r="AJ218" s="177">
        <f t="shared" si="101"/>
        <v>0</v>
      </c>
      <c r="AK218" s="177">
        <f t="shared" si="102"/>
        <v>0</v>
      </c>
      <c r="AL218" s="181">
        <f>IF('Funding Allocation Parameters'!$C$8="Basic Library Subsidy", MIN(AJ218*'Funding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MIN(AJ218*VLOOKUP(CONCATENATE($A218, 'Funding Allocation Parameters'!$I$8), 'Library Subsidy Complex'!$C$2:$J$55, 2, FALSE), VLOOKUP(CONCATENATE($A218, 'Funding Allocation Parameters'!$I$8), 'Library Subsidy Complex'!$C$2:$J$55, 4, FALSE)), 0)))))</f>
        <v>0</v>
      </c>
      <c r="AM218" s="181">
        <f>IF('Funding Allocation Parameters'!$C$8="Basic Library Subsidy", 0, IF('Funding Allocation Parameters'!$C$8="Grant funding",MIN(AJ218*'Funding Allocation Parameters'!$E$8, 'Funding Allocation Parameters'!$G$8), IF('Funding Allocation Parameters'!$C$8="Other author funding", 0, IF('Funding Allocation Parameters'!$C$8="Any discretionary funds (grants if available, other if no grants)", MIN(AJ218*'Funding Allocation Parameters'!$E$8, 'Funding Allocation Parameters'!$G$8), IF('Funding Allocation Parameters'!$C$8="Complex Library Subsidy", 0, 0)))))</f>
        <v>0</v>
      </c>
      <c r="AN218" s="181">
        <f>IF('Funding Allocation Parameters'!$C$8="Basic Library Subsidy", 0, IF('Funding Allocation Parameters'!$C$8="Grant funding", 0, IF('Funding Allocation Parameters'!$C$8="Other author funding",  MIN(AJ218*'Funding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8" s="181">
        <f>IF('Funding Allocation Parameters'!$C$8="Basic Library Subsidy", MIN(AK218*'Funding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MIN(AK218*VLOOKUP(CONCATENATE($A218, 'Funding Allocation Parameters'!$I$8), 'Library Subsidy Complex'!$C$2:$J$55, 6, FALSE), VLOOKUP(CONCATENATE($A218, 'Funding Allocation Parameters'!$I$8), 'Library Subsidy Complex'!$C$2:$J$55, 8, FALSE)), 0)))))</f>
        <v>0</v>
      </c>
      <c r="AP218" s="181">
        <f>IF('Funding Allocation Parameters'!$C$8="Basic Library Subsidy", 0, IF('Funding Allocation Parameters'!$C$8="Grant funding", 0, IF('Funding Allocation Parameters'!$C$8="Other author funding",  MIN(AK218*'Funding Allocation Parameters'!$E$8, 'Funding Allocation Parameters'!$G$8), IF('Funding Allocation Parameters'!$C$8="Any discretionary funds (grants if available, other if no grants)", MIN(AK218*'Funding Allocation Parameters'!$E$8, 'Funding Allocation Parameters'!$G$8), IF('Funding Allocation Parameters'!$C$8="Complex Library Subsidy", 0, 0)))))</f>
        <v>0</v>
      </c>
      <c r="AQ218" s="177">
        <f t="shared" si="103"/>
        <v>0</v>
      </c>
      <c r="AR218" s="177">
        <f t="shared" si="104"/>
        <v>0</v>
      </c>
      <c r="AS218" s="182">
        <f t="shared" si="105"/>
        <v>1189</v>
      </c>
      <c r="AT218" s="182">
        <f t="shared" si="106"/>
        <v>953.25880000000006</v>
      </c>
      <c r="AU218" s="182">
        <f t="shared" si="107"/>
        <v>0</v>
      </c>
      <c r="AV218" s="182">
        <f t="shared" si="108"/>
        <v>1189</v>
      </c>
      <c r="AW218" s="182">
        <f t="shared" si="109"/>
        <v>953.25880000000006</v>
      </c>
      <c r="AX218" s="183">
        <f t="shared" si="110"/>
        <v>1189</v>
      </c>
      <c r="AY218" s="183">
        <f t="shared" si="111"/>
        <v>953.25880000000006</v>
      </c>
      <c r="AZ218" s="183">
        <f t="shared" si="112"/>
        <v>0</v>
      </c>
      <c r="BA218" s="183">
        <f t="shared" si="113"/>
        <v>0</v>
      </c>
      <c r="BB218" s="183">
        <f t="shared" si="114"/>
        <v>0</v>
      </c>
      <c r="BC218" s="184">
        <f t="shared" si="115"/>
        <v>1189</v>
      </c>
      <c r="BD218" s="184">
        <f t="shared" si="116"/>
        <v>0</v>
      </c>
      <c r="BE218" s="184">
        <f t="shared" si="117"/>
        <v>953.25880000000006</v>
      </c>
      <c r="BF218" s="184">
        <f t="shared" si="118"/>
        <v>0</v>
      </c>
      <c r="BG218" s="102">
        <f t="shared" si="119"/>
        <v>0</v>
      </c>
      <c r="BH218" s="102">
        <f t="shared" si="120"/>
        <v>0</v>
      </c>
      <c r="BI218" s="102">
        <f t="shared" si="121"/>
        <v>0</v>
      </c>
      <c r="BJ218" s="102">
        <f t="shared" si="122"/>
        <v>1</v>
      </c>
      <c r="BK218" s="102">
        <f t="shared" si="123"/>
        <v>0</v>
      </c>
      <c r="BL218" s="102">
        <f t="shared" si="124"/>
        <v>0</v>
      </c>
      <c r="BN218" s="102"/>
    </row>
    <row r="219" spans="1:66" x14ac:dyDescent="0.25">
      <c r="A219" s="102" t="s">
        <v>26</v>
      </c>
      <c r="B219" s="102" t="s">
        <v>8</v>
      </c>
      <c r="C219" s="102" t="s">
        <v>8</v>
      </c>
      <c r="D219" s="102" t="s">
        <v>27</v>
      </c>
      <c r="E219" s="102" t="s">
        <v>511</v>
      </c>
      <c r="F219" s="102" t="s">
        <v>512</v>
      </c>
      <c r="G219" s="102">
        <v>0.91400000000000003</v>
      </c>
      <c r="H219" s="102">
        <v>1</v>
      </c>
      <c r="I219" s="102">
        <v>0.41699999999999998</v>
      </c>
      <c r="J219" s="167">
        <f>IFERROR(H219*VLOOKUP(A219, 'Advanced Parameters'!$B$7:$G$20, 6, FALSE)*VLOOKUP(A219, 'Growth Parameters'!$B$6:$H$19, 6, FALSE), 0)</f>
        <v>1</v>
      </c>
      <c r="K219" s="167">
        <f>IFERROR(IF('Advanced Parameters'!$C$5="n",'Raw Data'!I219*VLOOKUP(A219,'Advanced Parameters'!$B$7:$G$20,6,FALSE),J219*VLOOKUP(A219,'Advanced Parameters'!$B$7:$G$20,2,FALSE))*VLOOKUP(A219, 'Growth Parameters'!$B$6:$H$19, 6, FALSE), 0)</f>
        <v>0.41699999999999998</v>
      </c>
      <c r="L219" s="167">
        <f t="shared" si="125"/>
        <v>0.58299999999999996</v>
      </c>
      <c r="M219" s="168">
        <f>IFERROR(IF(G219="NA","NA",IF(G219&gt;'APC Parameters'!$K$6+VLOOKUP('Raw Data'!A219, 'APC Parameters'!$H$7:$L$20, 4, FALSE), 'APC Parameters'!$L$6+VLOOKUP('Raw Data'!A219, 'APC Parameters'!$H$7:$L$20, 5, FALSE), G219*('APC Parameters'!$J$6+VLOOKUP('Raw Data'!A219, 'APC Parameters'!$H$7:$L$20, 3, FALSE))+'APC Parameters'!$I$6+VLOOKUP('Raw Data'!A219, 'APC Parameters'!$H$7:$L$20, 2, FALSE))), 0)</f>
        <v>1796.0716000000002</v>
      </c>
      <c r="N219" s="168">
        <f t="shared" si="95"/>
        <v>1796.0716000000002</v>
      </c>
      <c r="O219" s="168">
        <f>IFERROR(IF(M219="NA",VLOOKUP(D219,'Internal Calculations'!$B$10:$C$11,2,FALSE), M219)*VLOOKUP(A219, 'Growth Parameters'!$B$6:$H$19, 7, FALSE), 0)</f>
        <v>1796.0716000000002</v>
      </c>
      <c r="P219" s="177">
        <f t="shared" si="96"/>
        <v>1796.0716000000002</v>
      </c>
      <c r="Q219" s="178">
        <f>IF('Funding Allocation Parameters'!$C$5="Basic Library Subsidy", MIN(O219*('Funding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MIN($O219*(VLOOKUP(CONCATENATE($A219, 'Funding Allocation Parameters'!$I$5), 'Library Subsidy Complex'!$C$2:$J$55, 2, FALSE)), VLOOKUP(CONCATENATE($A219, 'Funding Allocation Parameters'!$I$5), 'Library Subsidy Complex'!$C$2:$J$55, 4, FALSE)), 0)))))</f>
        <v>1189</v>
      </c>
      <c r="R219" s="178">
        <f>IF('Funding Allocation Parameters'!$C$5="Basic Library Subsidy", 0, IF('Funding Allocation Parameters'!$C$5="Grant funding",MIN(O219*('Funding Allocation Parameters'!$E$5), 'Funding Allocation Parameters'!$G$5), IF('Funding Allocation Parameters'!$C$5="Other author funding", 0, IF('Funding Allocation Parameters'!$C$5="Any discretionary funds (grants if available, other if no grants)", MIN(O219*('Funding Allocation Parameters'!$E$5), 'Funding Allocation Parameters'!$G$5), IF('Funding Allocation Parameters'!$C$5="Complex Library Subsidy", 0, 0)))))</f>
        <v>0</v>
      </c>
      <c r="S219" s="178">
        <f>IF('Funding Allocation Parameters'!$C$5="Basic Library Subsidy", 0, IF('Funding Allocation Parameters'!$C$5="Grant funding", 0, IF('Funding Allocation Parameters'!$C$5="Other author funding",  MIN(O219*('Funding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19" s="178">
        <f>IF('Funding Allocation Parameters'!$C$5="Basic Library Subsidy", MIN(O219*('Funding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MIN($O219*(VLOOKUP(CONCATENATE($A219, 'Funding Allocation Parameters'!$I$5), 'Library Subsidy Complex'!$C$2:$J$55, 6, FALSE)), VLOOKUP(CONCATENATE($A219, 'Funding Allocation Parameters'!$I$5), 'Library Subsidy Complex'!$C$2:$J$55, 8, FALSE)), 0)))))</f>
        <v>1189</v>
      </c>
      <c r="U219" s="178">
        <f>IF('Funding Allocation Parameters'!$C$5="Basic Library Subsidy", 0, IF('Funding Allocation Parameters'!$C$5="Grant funding", 0, IF('Funding Allocation Parameters'!$C$5="Other author funding",  MIN(O219*('Funding Allocation Parameters'!$E$5), 'Funding Allocation Parameters'!$G$5), IF('Funding Allocation Parameters'!$C$5="Any discretionary funds (grants if available, other if no grants)", MIN(O219*('Funding Allocation Parameters'!$E$5), 'Funding Allocation Parameters'!$G$5), IF('Funding Allocation Parameters'!$C$5="Complex Library Subsidy", 0, 0)))))</f>
        <v>0</v>
      </c>
      <c r="V219" s="177">
        <f t="shared" si="97"/>
        <v>607.07160000000022</v>
      </c>
      <c r="W219" s="177">
        <f t="shared" si="98"/>
        <v>607.07160000000022</v>
      </c>
      <c r="X219" s="179">
        <f>IF('Funding Allocation Parameters'!$C$6="Basic Library Subsidy", MIN(V219*'Funding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MIN(V219*VLOOKUP(CONCATENATE($A219, 'Funding Allocation Parameters'!$I$6), 'Library Subsidy Complex'!$C$2:$J$55, 2, FALSE), VLOOKUP(CONCATENATE($A219, 'Funding Allocation Parameters'!$I$6), 'Library Subsidy Complex'!$C$2:$J$55, 4, FALSE)), 0)))))</f>
        <v>0</v>
      </c>
      <c r="Y219" s="179">
        <f>IF('Funding Allocation Parameters'!$C$6="Basic Library Subsidy", 0, IF('Funding Allocation Parameters'!$C$6="Grant funding",MIN(V219*'Funding Allocation Parameters'!$E$6, 'Funding Allocation Parameters'!$G$6), IF('Funding Allocation Parameters'!$C$6="Other author funding", 0, IF('Funding Allocation Parameters'!$C$6="Any discretionary funds (grants if available, other if no grants)", MIN(V219*'Funding Allocation Parameters'!$E$6, 'Funding Allocation Parameters'!$G$6), IF('Funding Allocation Parameters'!$C$6="Complex Library Subsidy", 0, 0)))))</f>
        <v>607.07160000000022</v>
      </c>
      <c r="Z219" s="179">
        <f>IF('Funding Allocation Parameters'!$C$6="Basic Library Subsidy", 0, IF('Funding Allocation Parameters'!$C$6="Grant funding", 0, IF('Funding Allocation Parameters'!$C$6="Other author funding",  MIN(V219*'Funding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19" s="179">
        <f>IF('Funding Allocation Parameters'!$C$6="Basic Library Subsidy", MIN(W219*'Funding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MIN(W219*VLOOKUP(CONCATENATE($A219, 'Funding Allocation Parameters'!$I$6), 'Library Subsidy Complex'!$C$2:$J$55, 6, FALSE), VLOOKUP(CONCATENATE($A219, 'Funding Allocation Parameters'!$I$6), 'Library Subsidy Complex'!$C$2:$J$55, 8, FALSE)), 0)))))</f>
        <v>0</v>
      </c>
      <c r="AB219" s="179">
        <f>IF('Funding Allocation Parameters'!$C$6="Basic Library Subsidy", 0, IF('Funding Allocation Parameters'!$C$6="Grant funding", 0, IF('Funding Allocation Parameters'!$C$6="Other author funding",  MIN(W219*'Funding Allocation Parameters'!$E$6, 'Funding Allocation Parameters'!$G$6), IF('Funding Allocation Parameters'!$C$6="Any discretionary funds (grants if available, other if no grants)", MIN(W219*'Funding Allocation Parameters'!$E$6, 'Funding Allocation Parameters'!$G$6), IF('Funding Allocation Parameters'!$C$6="Complex Library Subsidy", 0, 0)))))</f>
        <v>607.07160000000022</v>
      </c>
      <c r="AC219" s="177">
        <f t="shared" si="99"/>
        <v>0</v>
      </c>
      <c r="AD219" s="177">
        <f t="shared" si="100"/>
        <v>0</v>
      </c>
      <c r="AE219" s="180">
        <f>IF('Funding Allocation Parameters'!$C$7="Basic Library Subsidy", MIN(AC219*'Funding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MIN(AC219*VLOOKUP(CONCATENATE($A219, 'Funding Allocation Parameters'!$I$7), 'Library Subsidy Complex'!$C$2:$J$55, 2, FALSE), VLOOKUP(CONCATENATE($A219, 'Funding Allocation Parameters'!$I$7), 'Library Subsidy Complex'!$C$2:$J$55, 4, FALSE)), 0)))))</f>
        <v>0</v>
      </c>
      <c r="AF219" s="180">
        <f>IF('Funding Allocation Parameters'!$C$7="Basic Library Subsidy", 0, IF('Funding Allocation Parameters'!$C$7="Grant funding",MIN(AC219*'Funding Allocation Parameters'!$E$7, 'Funding Allocation Parameters'!$G$7), IF('Funding Allocation Parameters'!$C$7="Other author funding", 0, IF('Funding Allocation Parameters'!$C$7="Any discretionary funds (grants if available, other if no grants)", MIN(AC219*'Funding Allocation Parameters'!$E$7, 'Funding Allocation Parameters'!$G$7), IF('Funding Allocation Parameters'!$C$7="Complex Library Subsidy", 0, 0)))))</f>
        <v>0</v>
      </c>
      <c r="AG219" s="180">
        <f>IF('Funding Allocation Parameters'!$C$7="Basic Library Subsidy", 0, IF('Funding Allocation Parameters'!$C$7="Grant funding", 0, IF('Funding Allocation Parameters'!$C$7="Other author funding",  MIN(AC219*'Funding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19" s="180">
        <f>IF('Funding Allocation Parameters'!$C$7="Basic Library Subsidy", MIN(AD219*'Funding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MIN(AD219*VLOOKUP(CONCATENATE($A219, 'Funding Allocation Parameters'!$I$7), 'Library Subsidy Complex'!$C$2:$J$55, 6, FALSE), VLOOKUP(CONCATENATE($A219, 'Funding Allocation Parameters'!$I$7), 'Library Subsidy Complex'!$C$2:$J$55, 8, FALSE)), 0)))))</f>
        <v>0</v>
      </c>
      <c r="AI219" s="180">
        <f>IF('Funding Allocation Parameters'!$C$7="Basic Library Subsidy", 0, IF('Funding Allocation Parameters'!$C$7="Grant funding", 0, IF('Funding Allocation Parameters'!$C$7="Other author funding",  MIN(AD219*'Funding Allocation Parameters'!$E$7, 'Funding Allocation Parameters'!$G$7), IF('Funding Allocation Parameters'!$C$7="Any discretionary funds (grants if available, other if no grants)", MIN(AD219*'Funding Allocation Parameters'!$E$7, 'Funding Allocation Parameters'!$G$7), IF('Funding Allocation Parameters'!$C$7="Complex Library Subsidy", 0, 0)))))</f>
        <v>0</v>
      </c>
      <c r="AJ219" s="177">
        <f t="shared" si="101"/>
        <v>0</v>
      </c>
      <c r="AK219" s="177">
        <f t="shared" si="102"/>
        <v>0</v>
      </c>
      <c r="AL219" s="181">
        <f>IF('Funding Allocation Parameters'!$C$8="Basic Library Subsidy", MIN(AJ219*'Funding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MIN(AJ219*VLOOKUP(CONCATENATE($A219, 'Funding Allocation Parameters'!$I$8), 'Library Subsidy Complex'!$C$2:$J$55, 2, FALSE), VLOOKUP(CONCATENATE($A219, 'Funding Allocation Parameters'!$I$8), 'Library Subsidy Complex'!$C$2:$J$55, 4, FALSE)), 0)))))</f>
        <v>0</v>
      </c>
      <c r="AM219" s="181">
        <f>IF('Funding Allocation Parameters'!$C$8="Basic Library Subsidy", 0, IF('Funding Allocation Parameters'!$C$8="Grant funding",MIN(AJ219*'Funding Allocation Parameters'!$E$8, 'Funding Allocation Parameters'!$G$8), IF('Funding Allocation Parameters'!$C$8="Other author funding", 0, IF('Funding Allocation Parameters'!$C$8="Any discretionary funds (grants if available, other if no grants)", MIN(AJ219*'Funding Allocation Parameters'!$E$8, 'Funding Allocation Parameters'!$G$8), IF('Funding Allocation Parameters'!$C$8="Complex Library Subsidy", 0, 0)))))</f>
        <v>0</v>
      </c>
      <c r="AN219" s="181">
        <f>IF('Funding Allocation Parameters'!$C$8="Basic Library Subsidy", 0, IF('Funding Allocation Parameters'!$C$8="Grant funding", 0, IF('Funding Allocation Parameters'!$C$8="Other author funding",  MIN(AJ219*'Funding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19" s="181">
        <f>IF('Funding Allocation Parameters'!$C$8="Basic Library Subsidy", MIN(AK219*'Funding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MIN(AK219*VLOOKUP(CONCATENATE($A219, 'Funding Allocation Parameters'!$I$8), 'Library Subsidy Complex'!$C$2:$J$55, 6, FALSE), VLOOKUP(CONCATENATE($A219, 'Funding Allocation Parameters'!$I$8), 'Library Subsidy Complex'!$C$2:$J$55, 8, FALSE)), 0)))))</f>
        <v>0</v>
      </c>
      <c r="AP219" s="181">
        <f>IF('Funding Allocation Parameters'!$C$8="Basic Library Subsidy", 0, IF('Funding Allocation Parameters'!$C$8="Grant funding", 0, IF('Funding Allocation Parameters'!$C$8="Other author funding",  MIN(AK219*'Funding Allocation Parameters'!$E$8, 'Funding Allocation Parameters'!$G$8), IF('Funding Allocation Parameters'!$C$8="Any discretionary funds (grants if available, other if no grants)", MIN(AK219*'Funding Allocation Parameters'!$E$8, 'Funding Allocation Parameters'!$G$8), IF('Funding Allocation Parameters'!$C$8="Complex Library Subsidy", 0, 0)))))</f>
        <v>0</v>
      </c>
      <c r="AQ219" s="177">
        <f t="shared" si="103"/>
        <v>0</v>
      </c>
      <c r="AR219" s="177">
        <f t="shared" si="104"/>
        <v>0</v>
      </c>
      <c r="AS219" s="182">
        <f t="shared" si="105"/>
        <v>1189</v>
      </c>
      <c r="AT219" s="182">
        <f t="shared" si="106"/>
        <v>607.07160000000022</v>
      </c>
      <c r="AU219" s="182">
        <f t="shared" si="107"/>
        <v>0</v>
      </c>
      <c r="AV219" s="182">
        <f t="shared" si="108"/>
        <v>1189</v>
      </c>
      <c r="AW219" s="182">
        <f t="shared" si="109"/>
        <v>607.07160000000022</v>
      </c>
      <c r="AX219" s="183">
        <f t="shared" si="110"/>
        <v>495.81299999999999</v>
      </c>
      <c r="AY219" s="183">
        <f t="shared" si="111"/>
        <v>253.14885720000007</v>
      </c>
      <c r="AZ219" s="183">
        <f t="shared" si="112"/>
        <v>0</v>
      </c>
      <c r="BA219" s="183">
        <f t="shared" si="113"/>
        <v>693.18700000000001</v>
      </c>
      <c r="BB219" s="183">
        <f t="shared" si="114"/>
        <v>353.92274280000009</v>
      </c>
      <c r="BC219" s="184">
        <f t="shared" si="115"/>
        <v>1189</v>
      </c>
      <c r="BD219" s="184">
        <f t="shared" si="116"/>
        <v>0</v>
      </c>
      <c r="BE219" s="184">
        <f t="shared" si="117"/>
        <v>253.14885720000007</v>
      </c>
      <c r="BF219" s="184">
        <f t="shared" si="118"/>
        <v>353.92274280000009</v>
      </c>
      <c r="BG219" s="102">
        <f t="shared" si="119"/>
        <v>0</v>
      </c>
      <c r="BH219" s="102">
        <f t="shared" si="120"/>
        <v>0</v>
      </c>
      <c r="BI219" s="102">
        <f t="shared" si="121"/>
        <v>0</v>
      </c>
      <c r="BJ219" s="102">
        <f t="shared" si="122"/>
        <v>0.41699999999999998</v>
      </c>
      <c r="BK219" s="102">
        <f t="shared" si="123"/>
        <v>0.58299999999999996</v>
      </c>
      <c r="BL219" s="102">
        <f t="shared" si="124"/>
        <v>0</v>
      </c>
      <c r="BN219" s="102"/>
    </row>
    <row r="220" spans="1:66" x14ac:dyDescent="0.25">
      <c r="A220" s="102" t="s">
        <v>16</v>
      </c>
      <c r="B220" s="102" t="s">
        <v>8</v>
      </c>
      <c r="C220" s="102" t="s">
        <v>8</v>
      </c>
      <c r="D220" s="102" t="s">
        <v>27</v>
      </c>
      <c r="E220" s="102" t="s">
        <v>40</v>
      </c>
      <c r="F220" s="102" t="s">
        <v>513</v>
      </c>
      <c r="G220" s="102">
        <v>2.52</v>
      </c>
      <c r="H220" s="102">
        <v>1</v>
      </c>
      <c r="I220" s="102">
        <v>1</v>
      </c>
      <c r="J220" s="167">
        <f>IFERROR(H220*VLOOKUP(A220, 'Advanced Parameters'!$B$7:$G$20, 6, FALSE)*VLOOKUP(A220, 'Growth Parameters'!$B$6:$H$19, 6, FALSE), 0)</f>
        <v>1</v>
      </c>
      <c r="K220" s="167">
        <f>IFERROR(IF('Advanced Parameters'!$C$5="n",'Raw Data'!I220*VLOOKUP(A220,'Advanced Parameters'!$B$7:$G$20,6,FALSE),J220*VLOOKUP(A220,'Advanced Parameters'!$B$7:$G$20,2,FALSE))*VLOOKUP(A220, 'Growth Parameters'!$B$6:$H$19, 6, FALSE), 0)</f>
        <v>1</v>
      </c>
      <c r="L220" s="167">
        <f t="shared" si="125"/>
        <v>0</v>
      </c>
      <c r="M220" s="168">
        <f>IFERROR(IF(G220="NA","NA",IF(G220&gt;'APC Parameters'!$K$6+VLOOKUP('Raw Data'!A220, 'APC Parameters'!$H$7:$L$20, 4, FALSE), 'APC Parameters'!$L$6+VLOOKUP('Raw Data'!A220, 'APC Parameters'!$H$7:$L$20, 5, FALSE), G220*('APC Parameters'!$J$6+VLOOKUP('Raw Data'!A220, 'APC Parameters'!$H$7:$L$20, 3, FALSE))+'APC Parameters'!$I$6+VLOOKUP('Raw Data'!A220, 'APC Parameters'!$H$7:$L$20, 2, FALSE))), 0)</f>
        <v>2935.3679999999999</v>
      </c>
      <c r="N220" s="168">
        <f t="shared" si="95"/>
        <v>2935.3679999999999</v>
      </c>
      <c r="O220" s="168">
        <f>IFERROR(IF(M220="NA",VLOOKUP(D220,'Internal Calculations'!$B$10:$C$11,2,FALSE), M220)*VLOOKUP(A220, 'Growth Parameters'!$B$6:$H$19, 7, FALSE), 0)</f>
        <v>2935.3679999999999</v>
      </c>
      <c r="P220" s="177">
        <f t="shared" si="96"/>
        <v>2935.3679999999999</v>
      </c>
      <c r="Q220" s="178">
        <f>IF('Funding Allocation Parameters'!$C$5="Basic Library Subsidy", MIN(O220*('Funding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MIN($O220*(VLOOKUP(CONCATENATE($A220, 'Funding Allocation Parameters'!$I$5), 'Library Subsidy Complex'!$C$2:$J$55, 2, FALSE)), VLOOKUP(CONCATENATE($A220, 'Funding Allocation Parameters'!$I$5), 'Library Subsidy Complex'!$C$2:$J$55, 4, FALSE)), 0)))))</f>
        <v>1189</v>
      </c>
      <c r="R220" s="178">
        <f>IF('Funding Allocation Parameters'!$C$5="Basic Library Subsidy", 0, IF('Funding Allocation Parameters'!$C$5="Grant funding",MIN(O220*('Funding Allocation Parameters'!$E$5), 'Funding Allocation Parameters'!$G$5), IF('Funding Allocation Parameters'!$C$5="Other author funding", 0, IF('Funding Allocation Parameters'!$C$5="Any discretionary funds (grants if available, other if no grants)", MIN(O220*('Funding Allocation Parameters'!$E$5), 'Funding Allocation Parameters'!$G$5), IF('Funding Allocation Parameters'!$C$5="Complex Library Subsidy", 0, 0)))))</f>
        <v>0</v>
      </c>
      <c r="S220" s="178">
        <f>IF('Funding Allocation Parameters'!$C$5="Basic Library Subsidy", 0, IF('Funding Allocation Parameters'!$C$5="Grant funding", 0, IF('Funding Allocation Parameters'!$C$5="Other author funding",  MIN(O220*('Funding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0" s="178">
        <f>IF('Funding Allocation Parameters'!$C$5="Basic Library Subsidy", MIN(O220*('Funding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MIN($O220*(VLOOKUP(CONCATENATE($A220, 'Funding Allocation Parameters'!$I$5), 'Library Subsidy Complex'!$C$2:$J$55, 6, FALSE)), VLOOKUP(CONCATENATE($A220, 'Funding Allocation Parameters'!$I$5), 'Library Subsidy Complex'!$C$2:$J$55, 8, FALSE)), 0)))))</f>
        <v>1189</v>
      </c>
      <c r="U220" s="178">
        <f>IF('Funding Allocation Parameters'!$C$5="Basic Library Subsidy", 0, IF('Funding Allocation Parameters'!$C$5="Grant funding", 0, IF('Funding Allocation Parameters'!$C$5="Other author funding",  MIN(O220*('Funding Allocation Parameters'!$E$5), 'Funding Allocation Parameters'!$G$5), IF('Funding Allocation Parameters'!$C$5="Any discretionary funds (grants if available, other if no grants)", MIN(O220*('Funding Allocation Parameters'!$E$5), 'Funding Allocation Parameters'!$G$5), IF('Funding Allocation Parameters'!$C$5="Complex Library Subsidy", 0, 0)))))</f>
        <v>0</v>
      </c>
      <c r="V220" s="177">
        <f t="shared" si="97"/>
        <v>1746.3679999999999</v>
      </c>
      <c r="W220" s="177">
        <f t="shared" si="98"/>
        <v>1746.3679999999999</v>
      </c>
      <c r="X220" s="179">
        <f>IF('Funding Allocation Parameters'!$C$6="Basic Library Subsidy", MIN(V220*'Funding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MIN(V220*VLOOKUP(CONCATENATE($A220, 'Funding Allocation Parameters'!$I$6), 'Library Subsidy Complex'!$C$2:$J$55, 2, FALSE), VLOOKUP(CONCATENATE($A220, 'Funding Allocation Parameters'!$I$6), 'Library Subsidy Complex'!$C$2:$J$55, 4, FALSE)), 0)))))</f>
        <v>0</v>
      </c>
      <c r="Y220" s="179">
        <f>IF('Funding Allocation Parameters'!$C$6="Basic Library Subsidy", 0, IF('Funding Allocation Parameters'!$C$6="Grant funding",MIN(V220*'Funding Allocation Parameters'!$E$6, 'Funding Allocation Parameters'!$G$6), IF('Funding Allocation Parameters'!$C$6="Other author funding", 0, IF('Funding Allocation Parameters'!$C$6="Any discretionary funds (grants if available, other if no grants)", MIN(V220*'Funding Allocation Parameters'!$E$6, 'Funding Allocation Parameters'!$G$6), IF('Funding Allocation Parameters'!$C$6="Complex Library Subsidy", 0, 0)))))</f>
        <v>1746.3679999999999</v>
      </c>
      <c r="Z220" s="179">
        <f>IF('Funding Allocation Parameters'!$C$6="Basic Library Subsidy", 0, IF('Funding Allocation Parameters'!$C$6="Grant funding", 0, IF('Funding Allocation Parameters'!$C$6="Other author funding",  MIN(V220*'Funding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0" s="179">
        <f>IF('Funding Allocation Parameters'!$C$6="Basic Library Subsidy", MIN(W220*'Funding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MIN(W220*VLOOKUP(CONCATENATE($A220, 'Funding Allocation Parameters'!$I$6), 'Library Subsidy Complex'!$C$2:$J$55, 6, FALSE), VLOOKUP(CONCATENATE($A220, 'Funding Allocation Parameters'!$I$6), 'Library Subsidy Complex'!$C$2:$J$55, 8, FALSE)), 0)))))</f>
        <v>0</v>
      </c>
      <c r="AB220" s="179">
        <f>IF('Funding Allocation Parameters'!$C$6="Basic Library Subsidy", 0, IF('Funding Allocation Parameters'!$C$6="Grant funding", 0, IF('Funding Allocation Parameters'!$C$6="Other author funding",  MIN(W220*'Funding Allocation Parameters'!$E$6, 'Funding Allocation Parameters'!$G$6), IF('Funding Allocation Parameters'!$C$6="Any discretionary funds (grants if available, other if no grants)", MIN(W220*'Funding Allocation Parameters'!$E$6, 'Funding Allocation Parameters'!$G$6), IF('Funding Allocation Parameters'!$C$6="Complex Library Subsidy", 0, 0)))))</f>
        <v>1746.3679999999999</v>
      </c>
      <c r="AC220" s="177">
        <f t="shared" si="99"/>
        <v>0</v>
      </c>
      <c r="AD220" s="177">
        <f t="shared" si="100"/>
        <v>0</v>
      </c>
      <c r="AE220" s="180">
        <f>IF('Funding Allocation Parameters'!$C$7="Basic Library Subsidy", MIN(AC220*'Funding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MIN(AC220*VLOOKUP(CONCATENATE($A220, 'Funding Allocation Parameters'!$I$7), 'Library Subsidy Complex'!$C$2:$J$55, 2, FALSE), VLOOKUP(CONCATENATE($A220, 'Funding Allocation Parameters'!$I$7), 'Library Subsidy Complex'!$C$2:$J$55, 4, FALSE)), 0)))))</f>
        <v>0</v>
      </c>
      <c r="AF220" s="180">
        <f>IF('Funding Allocation Parameters'!$C$7="Basic Library Subsidy", 0, IF('Funding Allocation Parameters'!$C$7="Grant funding",MIN(AC220*'Funding Allocation Parameters'!$E$7, 'Funding Allocation Parameters'!$G$7), IF('Funding Allocation Parameters'!$C$7="Other author funding", 0, IF('Funding Allocation Parameters'!$C$7="Any discretionary funds (grants if available, other if no grants)", MIN(AC220*'Funding Allocation Parameters'!$E$7, 'Funding Allocation Parameters'!$G$7), IF('Funding Allocation Parameters'!$C$7="Complex Library Subsidy", 0, 0)))))</f>
        <v>0</v>
      </c>
      <c r="AG220" s="180">
        <f>IF('Funding Allocation Parameters'!$C$7="Basic Library Subsidy", 0, IF('Funding Allocation Parameters'!$C$7="Grant funding", 0, IF('Funding Allocation Parameters'!$C$7="Other author funding",  MIN(AC220*'Funding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0" s="180">
        <f>IF('Funding Allocation Parameters'!$C$7="Basic Library Subsidy", MIN(AD220*'Funding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MIN(AD220*VLOOKUP(CONCATENATE($A220, 'Funding Allocation Parameters'!$I$7), 'Library Subsidy Complex'!$C$2:$J$55, 6, FALSE), VLOOKUP(CONCATENATE($A220, 'Funding Allocation Parameters'!$I$7), 'Library Subsidy Complex'!$C$2:$J$55, 8, FALSE)), 0)))))</f>
        <v>0</v>
      </c>
      <c r="AI220" s="180">
        <f>IF('Funding Allocation Parameters'!$C$7="Basic Library Subsidy", 0, IF('Funding Allocation Parameters'!$C$7="Grant funding", 0, IF('Funding Allocation Parameters'!$C$7="Other author funding",  MIN(AD220*'Funding Allocation Parameters'!$E$7, 'Funding Allocation Parameters'!$G$7), IF('Funding Allocation Parameters'!$C$7="Any discretionary funds (grants if available, other if no grants)", MIN(AD220*'Funding Allocation Parameters'!$E$7, 'Funding Allocation Parameters'!$G$7), IF('Funding Allocation Parameters'!$C$7="Complex Library Subsidy", 0, 0)))))</f>
        <v>0</v>
      </c>
      <c r="AJ220" s="177">
        <f t="shared" si="101"/>
        <v>0</v>
      </c>
      <c r="AK220" s="177">
        <f t="shared" si="102"/>
        <v>0</v>
      </c>
      <c r="AL220" s="181">
        <f>IF('Funding Allocation Parameters'!$C$8="Basic Library Subsidy", MIN(AJ220*'Funding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MIN(AJ220*VLOOKUP(CONCATENATE($A220, 'Funding Allocation Parameters'!$I$8), 'Library Subsidy Complex'!$C$2:$J$55, 2, FALSE), VLOOKUP(CONCATENATE($A220, 'Funding Allocation Parameters'!$I$8), 'Library Subsidy Complex'!$C$2:$J$55, 4, FALSE)), 0)))))</f>
        <v>0</v>
      </c>
      <c r="AM220" s="181">
        <f>IF('Funding Allocation Parameters'!$C$8="Basic Library Subsidy", 0, IF('Funding Allocation Parameters'!$C$8="Grant funding",MIN(AJ220*'Funding Allocation Parameters'!$E$8, 'Funding Allocation Parameters'!$G$8), IF('Funding Allocation Parameters'!$C$8="Other author funding", 0, IF('Funding Allocation Parameters'!$C$8="Any discretionary funds (grants if available, other if no grants)", MIN(AJ220*'Funding Allocation Parameters'!$E$8, 'Funding Allocation Parameters'!$G$8), IF('Funding Allocation Parameters'!$C$8="Complex Library Subsidy", 0, 0)))))</f>
        <v>0</v>
      </c>
      <c r="AN220" s="181">
        <f>IF('Funding Allocation Parameters'!$C$8="Basic Library Subsidy", 0, IF('Funding Allocation Parameters'!$C$8="Grant funding", 0, IF('Funding Allocation Parameters'!$C$8="Other author funding",  MIN(AJ220*'Funding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0" s="181">
        <f>IF('Funding Allocation Parameters'!$C$8="Basic Library Subsidy", MIN(AK220*'Funding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MIN(AK220*VLOOKUP(CONCATENATE($A220, 'Funding Allocation Parameters'!$I$8), 'Library Subsidy Complex'!$C$2:$J$55, 6, FALSE), VLOOKUP(CONCATENATE($A220, 'Funding Allocation Parameters'!$I$8), 'Library Subsidy Complex'!$C$2:$J$55, 8, FALSE)), 0)))))</f>
        <v>0</v>
      </c>
      <c r="AP220" s="181">
        <f>IF('Funding Allocation Parameters'!$C$8="Basic Library Subsidy", 0, IF('Funding Allocation Parameters'!$C$8="Grant funding", 0, IF('Funding Allocation Parameters'!$C$8="Other author funding",  MIN(AK220*'Funding Allocation Parameters'!$E$8, 'Funding Allocation Parameters'!$G$8), IF('Funding Allocation Parameters'!$C$8="Any discretionary funds (grants if available, other if no grants)", MIN(AK220*'Funding Allocation Parameters'!$E$8, 'Funding Allocation Parameters'!$G$8), IF('Funding Allocation Parameters'!$C$8="Complex Library Subsidy", 0, 0)))))</f>
        <v>0</v>
      </c>
      <c r="AQ220" s="177">
        <f t="shared" si="103"/>
        <v>0</v>
      </c>
      <c r="AR220" s="177">
        <f t="shared" si="104"/>
        <v>0</v>
      </c>
      <c r="AS220" s="182">
        <f t="shared" si="105"/>
        <v>1189</v>
      </c>
      <c r="AT220" s="182">
        <f t="shared" si="106"/>
        <v>1746.3679999999999</v>
      </c>
      <c r="AU220" s="182">
        <f t="shared" si="107"/>
        <v>0</v>
      </c>
      <c r="AV220" s="182">
        <f t="shared" si="108"/>
        <v>1189</v>
      </c>
      <c r="AW220" s="182">
        <f t="shared" si="109"/>
        <v>1746.3679999999999</v>
      </c>
      <c r="AX220" s="183">
        <f t="shared" si="110"/>
        <v>1189</v>
      </c>
      <c r="AY220" s="183">
        <f t="shared" si="111"/>
        <v>1746.3679999999999</v>
      </c>
      <c r="AZ220" s="183">
        <f t="shared" si="112"/>
        <v>0</v>
      </c>
      <c r="BA220" s="183">
        <f t="shared" si="113"/>
        <v>0</v>
      </c>
      <c r="BB220" s="183">
        <f t="shared" si="114"/>
        <v>0</v>
      </c>
      <c r="BC220" s="184">
        <f t="shared" si="115"/>
        <v>1189</v>
      </c>
      <c r="BD220" s="184">
        <f t="shared" si="116"/>
        <v>0</v>
      </c>
      <c r="BE220" s="184">
        <f t="shared" si="117"/>
        <v>1746.3679999999999</v>
      </c>
      <c r="BF220" s="184">
        <f t="shared" si="118"/>
        <v>0</v>
      </c>
      <c r="BG220" s="102">
        <f t="shared" si="119"/>
        <v>0</v>
      </c>
      <c r="BH220" s="102">
        <f t="shared" si="120"/>
        <v>0</v>
      </c>
      <c r="BI220" s="102">
        <f t="shared" si="121"/>
        <v>0</v>
      </c>
      <c r="BJ220" s="102">
        <f t="shared" si="122"/>
        <v>1</v>
      </c>
      <c r="BK220" s="102">
        <f t="shared" si="123"/>
        <v>0</v>
      </c>
      <c r="BL220" s="102">
        <f t="shared" si="124"/>
        <v>0</v>
      </c>
      <c r="BN220" s="102"/>
    </row>
    <row r="221" spans="1:66" x14ac:dyDescent="0.25">
      <c r="A221" s="102" t="s">
        <v>18</v>
      </c>
      <c r="B221" s="102" t="s">
        <v>8</v>
      </c>
      <c r="C221" s="102" t="s">
        <v>8</v>
      </c>
      <c r="D221" s="102" t="s">
        <v>27</v>
      </c>
      <c r="E221" s="102" t="s">
        <v>514</v>
      </c>
      <c r="F221" s="102" t="s">
        <v>515</v>
      </c>
      <c r="G221" s="102">
        <v>1.2350000000000001</v>
      </c>
      <c r="H221" s="102">
        <v>1</v>
      </c>
      <c r="I221" s="102">
        <v>1</v>
      </c>
      <c r="J221" s="167">
        <f>IFERROR(H221*VLOOKUP(A221, 'Advanced Parameters'!$B$7:$G$20, 6, FALSE)*VLOOKUP(A221, 'Growth Parameters'!$B$6:$H$19, 6, FALSE), 0)</f>
        <v>1</v>
      </c>
      <c r="K221" s="167">
        <f>IFERROR(IF('Advanced Parameters'!$C$5="n",'Raw Data'!I221*VLOOKUP(A221,'Advanced Parameters'!$B$7:$G$20,6,FALSE),J221*VLOOKUP(A221,'Advanced Parameters'!$B$7:$G$20,2,FALSE))*VLOOKUP(A221, 'Growth Parameters'!$B$6:$H$19, 6, FALSE), 0)</f>
        <v>1</v>
      </c>
      <c r="L221" s="167">
        <f t="shared" si="125"/>
        <v>0</v>
      </c>
      <c r="M221" s="168">
        <f>IFERROR(IF(G221="NA","NA",IF(G221&gt;'APC Parameters'!$K$6+VLOOKUP('Raw Data'!A221, 'APC Parameters'!$H$7:$L$20, 4, FALSE), 'APC Parameters'!$L$6+VLOOKUP('Raw Data'!A221, 'APC Parameters'!$H$7:$L$20, 5, FALSE), G221*('APC Parameters'!$J$6+VLOOKUP('Raw Data'!A221, 'APC Parameters'!$H$7:$L$20, 3, FALSE))+'APC Parameters'!$I$6+VLOOKUP('Raw Data'!A221, 'APC Parameters'!$H$7:$L$20, 2, FALSE))), 0)</f>
        <v>2023.7890000000002</v>
      </c>
      <c r="N221" s="168">
        <f t="shared" si="95"/>
        <v>2023.7890000000002</v>
      </c>
      <c r="O221" s="168">
        <f>IFERROR(IF(M221="NA",VLOOKUP(D221,'Internal Calculations'!$B$10:$C$11,2,FALSE), M221)*VLOOKUP(A221, 'Growth Parameters'!$B$6:$H$19, 7, FALSE), 0)</f>
        <v>2023.7890000000002</v>
      </c>
      <c r="P221" s="177">
        <f t="shared" si="96"/>
        <v>2023.7890000000002</v>
      </c>
      <c r="Q221" s="178">
        <f>IF('Funding Allocation Parameters'!$C$5="Basic Library Subsidy", MIN(O221*('Funding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MIN($O221*(VLOOKUP(CONCATENATE($A221, 'Funding Allocation Parameters'!$I$5), 'Library Subsidy Complex'!$C$2:$J$55, 2, FALSE)), VLOOKUP(CONCATENATE($A221, 'Funding Allocation Parameters'!$I$5), 'Library Subsidy Complex'!$C$2:$J$55, 4, FALSE)), 0)))))</f>
        <v>1189</v>
      </c>
      <c r="R221" s="178">
        <f>IF('Funding Allocation Parameters'!$C$5="Basic Library Subsidy", 0, IF('Funding Allocation Parameters'!$C$5="Grant funding",MIN(O221*('Funding Allocation Parameters'!$E$5), 'Funding Allocation Parameters'!$G$5), IF('Funding Allocation Parameters'!$C$5="Other author funding", 0, IF('Funding Allocation Parameters'!$C$5="Any discretionary funds (grants if available, other if no grants)", MIN(O221*('Funding Allocation Parameters'!$E$5), 'Funding Allocation Parameters'!$G$5), IF('Funding Allocation Parameters'!$C$5="Complex Library Subsidy", 0, 0)))))</f>
        <v>0</v>
      </c>
      <c r="S221" s="178">
        <f>IF('Funding Allocation Parameters'!$C$5="Basic Library Subsidy", 0, IF('Funding Allocation Parameters'!$C$5="Grant funding", 0, IF('Funding Allocation Parameters'!$C$5="Other author funding",  MIN(O221*('Funding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1" s="178">
        <f>IF('Funding Allocation Parameters'!$C$5="Basic Library Subsidy", MIN(O221*('Funding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MIN($O221*(VLOOKUP(CONCATENATE($A221, 'Funding Allocation Parameters'!$I$5), 'Library Subsidy Complex'!$C$2:$J$55, 6, FALSE)), VLOOKUP(CONCATENATE($A221, 'Funding Allocation Parameters'!$I$5), 'Library Subsidy Complex'!$C$2:$J$55, 8, FALSE)), 0)))))</f>
        <v>1189</v>
      </c>
      <c r="U221" s="178">
        <f>IF('Funding Allocation Parameters'!$C$5="Basic Library Subsidy", 0, IF('Funding Allocation Parameters'!$C$5="Grant funding", 0, IF('Funding Allocation Parameters'!$C$5="Other author funding",  MIN(O221*('Funding Allocation Parameters'!$E$5), 'Funding Allocation Parameters'!$G$5), IF('Funding Allocation Parameters'!$C$5="Any discretionary funds (grants if available, other if no grants)", MIN(O221*('Funding Allocation Parameters'!$E$5), 'Funding Allocation Parameters'!$G$5), IF('Funding Allocation Parameters'!$C$5="Complex Library Subsidy", 0, 0)))))</f>
        <v>0</v>
      </c>
      <c r="V221" s="177">
        <f t="shared" si="97"/>
        <v>834.78900000000021</v>
      </c>
      <c r="W221" s="177">
        <f t="shared" si="98"/>
        <v>834.78900000000021</v>
      </c>
      <c r="X221" s="179">
        <f>IF('Funding Allocation Parameters'!$C$6="Basic Library Subsidy", MIN(V221*'Funding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MIN(V221*VLOOKUP(CONCATENATE($A221, 'Funding Allocation Parameters'!$I$6), 'Library Subsidy Complex'!$C$2:$J$55, 2, FALSE), VLOOKUP(CONCATENATE($A221, 'Funding Allocation Parameters'!$I$6), 'Library Subsidy Complex'!$C$2:$J$55, 4, FALSE)), 0)))))</f>
        <v>0</v>
      </c>
      <c r="Y221" s="179">
        <f>IF('Funding Allocation Parameters'!$C$6="Basic Library Subsidy", 0, IF('Funding Allocation Parameters'!$C$6="Grant funding",MIN(V221*'Funding Allocation Parameters'!$E$6, 'Funding Allocation Parameters'!$G$6), IF('Funding Allocation Parameters'!$C$6="Other author funding", 0, IF('Funding Allocation Parameters'!$C$6="Any discretionary funds (grants if available, other if no grants)", MIN(V221*'Funding Allocation Parameters'!$E$6, 'Funding Allocation Parameters'!$G$6), IF('Funding Allocation Parameters'!$C$6="Complex Library Subsidy", 0, 0)))))</f>
        <v>834.78900000000021</v>
      </c>
      <c r="Z221" s="179">
        <f>IF('Funding Allocation Parameters'!$C$6="Basic Library Subsidy", 0, IF('Funding Allocation Parameters'!$C$6="Grant funding", 0, IF('Funding Allocation Parameters'!$C$6="Other author funding",  MIN(V221*'Funding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1" s="179">
        <f>IF('Funding Allocation Parameters'!$C$6="Basic Library Subsidy", MIN(W221*'Funding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MIN(W221*VLOOKUP(CONCATENATE($A221, 'Funding Allocation Parameters'!$I$6), 'Library Subsidy Complex'!$C$2:$J$55, 6, FALSE), VLOOKUP(CONCATENATE($A221, 'Funding Allocation Parameters'!$I$6), 'Library Subsidy Complex'!$C$2:$J$55, 8, FALSE)), 0)))))</f>
        <v>0</v>
      </c>
      <c r="AB221" s="179">
        <f>IF('Funding Allocation Parameters'!$C$6="Basic Library Subsidy", 0, IF('Funding Allocation Parameters'!$C$6="Grant funding", 0, IF('Funding Allocation Parameters'!$C$6="Other author funding",  MIN(W221*'Funding Allocation Parameters'!$E$6, 'Funding Allocation Parameters'!$G$6), IF('Funding Allocation Parameters'!$C$6="Any discretionary funds (grants if available, other if no grants)", MIN(W221*'Funding Allocation Parameters'!$E$6, 'Funding Allocation Parameters'!$G$6), IF('Funding Allocation Parameters'!$C$6="Complex Library Subsidy", 0, 0)))))</f>
        <v>834.78900000000021</v>
      </c>
      <c r="AC221" s="177">
        <f t="shared" si="99"/>
        <v>0</v>
      </c>
      <c r="AD221" s="177">
        <f t="shared" si="100"/>
        <v>0</v>
      </c>
      <c r="AE221" s="180">
        <f>IF('Funding Allocation Parameters'!$C$7="Basic Library Subsidy", MIN(AC221*'Funding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MIN(AC221*VLOOKUP(CONCATENATE($A221, 'Funding Allocation Parameters'!$I$7), 'Library Subsidy Complex'!$C$2:$J$55, 2, FALSE), VLOOKUP(CONCATENATE($A221, 'Funding Allocation Parameters'!$I$7), 'Library Subsidy Complex'!$C$2:$J$55, 4, FALSE)), 0)))))</f>
        <v>0</v>
      </c>
      <c r="AF221" s="180">
        <f>IF('Funding Allocation Parameters'!$C$7="Basic Library Subsidy", 0, IF('Funding Allocation Parameters'!$C$7="Grant funding",MIN(AC221*'Funding Allocation Parameters'!$E$7, 'Funding Allocation Parameters'!$G$7), IF('Funding Allocation Parameters'!$C$7="Other author funding", 0, IF('Funding Allocation Parameters'!$C$7="Any discretionary funds (grants if available, other if no grants)", MIN(AC221*'Funding Allocation Parameters'!$E$7, 'Funding Allocation Parameters'!$G$7), IF('Funding Allocation Parameters'!$C$7="Complex Library Subsidy", 0, 0)))))</f>
        <v>0</v>
      </c>
      <c r="AG221" s="180">
        <f>IF('Funding Allocation Parameters'!$C$7="Basic Library Subsidy", 0, IF('Funding Allocation Parameters'!$C$7="Grant funding", 0, IF('Funding Allocation Parameters'!$C$7="Other author funding",  MIN(AC221*'Funding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1" s="180">
        <f>IF('Funding Allocation Parameters'!$C$7="Basic Library Subsidy", MIN(AD221*'Funding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MIN(AD221*VLOOKUP(CONCATENATE($A221, 'Funding Allocation Parameters'!$I$7), 'Library Subsidy Complex'!$C$2:$J$55, 6, FALSE), VLOOKUP(CONCATENATE($A221, 'Funding Allocation Parameters'!$I$7), 'Library Subsidy Complex'!$C$2:$J$55, 8, FALSE)), 0)))))</f>
        <v>0</v>
      </c>
      <c r="AI221" s="180">
        <f>IF('Funding Allocation Parameters'!$C$7="Basic Library Subsidy", 0, IF('Funding Allocation Parameters'!$C$7="Grant funding", 0, IF('Funding Allocation Parameters'!$C$7="Other author funding",  MIN(AD221*'Funding Allocation Parameters'!$E$7, 'Funding Allocation Parameters'!$G$7), IF('Funding Allocation Parameters'!$C$7="Any discretionary funds (grants if available, other if no grants)", MIN(AD221*'Funding Allocation Parameters'!$E$7, 'Funding Allocation Parameters'!$G$7), IF('Funding Allocation Parameters'!$C$7="Complex Library Subsidy", 0, 0)))))</f>
        <v>0</v>
      </c>
      <c r="AJ221" s="177">
        <f t="shared" si="101"/>
        <v>0</v>
      </c>
      <c r="AK221" s="177">
        <f t="shared" si="102"/>
        <v>0</v>
      </c>
      <c r="AL221" s="181">
        <f>IF('Funding Allocation Parameters'!$C$8="Basic Library Subsidy", MIN(AJ221*'Funding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MIN(AJ221*VLOOKUP(CONCATENATE($A221, 'Funding Allocation Parameters'!$I$8), 'Library Subsidy Complex'!$C$2:$J$55, 2, FALSE), VLOOKUP(CONCATENATE($A221, 'Funding Allocation Parameters'!$I$8), 'Library Subsidy Complex'!$C$2:$J$55, 4, FALSE)), 0)))))</f>
        <v>0</v>
      </c>
      <c r="AM221" s="181">
        <f>IF('Funding Allocation Parameters'!$C$8="Basic Library Subsidy", 0, IF('Funding Allocation Parameters'!$C$8="Grant funding",MIN(AJ221*'Funding Allocation Parameters'!$E$8, 'Funding Allocation Parameters'!$G$8), IF('Funding Allocation Parameters'!$C$8="Other author funding", 0, IF('Funding Allocation Parameters'!$C$8="Any discretionary funds (grants if available, other if no grants)", MIN(AJ221*'Funding Allocation Parameters'!$E$8, 'Funding Allocation Parameters'!$G$8), IF('Funding Allocation Parameters'!$C$8="Complex Library Subsidy", 0, 0)))))</f>
        <v>0</v>
      </c>
      <c r="AN221" s="181">
        <f>IF('Funding Allocation Parameters'!$C$8="Basic Library Subsidy", 0, IF('Funding Allocation Parameters'!$C$8="Grant funding", 0, IF('Funding Allocation Parameters'!$C$8="Other author funding",  MIN(AJ221*'Funding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1" s="181">
        <f>IF('Funding Allocation Parameters'!$C$8="Basic Library Subsidy", MIN(AK221*'Funding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MIN(AK221*VLOOKUP(CONCATENATE($A221, 'Funding Allocation Parameters'!$I$8), 'Library Subsidy Complex'!$C$2:$J$55, 6, FALSE), VLOOKUP(CONCATENATE($A221, 'Funding Allocation Parameters'!$I$8), 'Library Subsidy Complex'!$C$2:$J$55, 8, FALSE)), 0)))))</f>
        <v>0</v>
      </c>
      <c r="AP221" s="181">
        <f>IF('Funding Allocation Parameters'!$C$8="Basic Library Subsidy", 0, IF('Funding Allocation Parameters'!$C$8="Grant funding", 0, IF('Funding Allocation Parameters'!$C$8="Other author funding",  MIN(AK221*'Funding Allocation Parameters'!$E$8, 'Funding Allocation Parameters'!$G$8), IF('Funding Allocation Parameters'!$C$8="Any discretionary funds (grants if available, other if no grants)", MIN(AK221*'Funding Allocation Parameters'!$E$8, 'Funding Allocation Parameters'!$G$8), IF('Funding Allocation Parameters'!$C$8="Complex Library Subsidy", 0, 0)))))</f>
        <v>0</v>
      </c>
      <c r="AQ221" s="177">
        <f t="shared" si="103"/>
        <v>0</v>
      </c>
      <c r="AR221" s="177">
        <f t="shared" si="104"/>
        <v>0</v>
      </c>
      <c r="AS221" s="182">
        <f t="shared" si="105"/>
        <v>1189</v>
      </c>
      <c r="AT221" s="182">
        <f t="shared" si="106"/>
        <v>834.78900000000021</v>
      </c>
      <c r="AU221" s="182">
        <f t="shared" si="107"/>
        <v>0</v>
      </c>
      <c r="AV221" s="182">
        <f t="shared" si="108"/>
        <v>1189</v>
      </c>
      <c r="AW221" s="182">
        <f t="shared" si="109"/>
        <v>834.78900000000021</v>
      </c>
      <c r="AX221" s="183">
        <f t="shared" si="110"/>
        <v>1189</v>
      </c>
      <c r="AY221" s="183">
        <f t="shared" si="111"/>
        <v>834.78900000000021</v>
      </c>
      <c r="AZ221" s="183">
        <f t="shared" si="112"/>
        <v>0</v>
      </c>
      <c r="BA221" s="183">
        <f t="shared" si="113"/>
        <v>0</v>
      </c>
      <c r="BB221" s="183">
        <f t="shared" si="114"/>
        <v>0</v>
      </c>
      <c r="BC221" s="184">
        <f t="shared" si="115"/>
        <v>1189</v>
      </c>
      <c r="BD221" s="184">
        <f t="shared" si="116"/>
        <v>0</v>
      </c>
      <c r="BE221" s="184">
        <f t="shared" si="117"/>
        <v>834.78900000000021</v>
      </c>
      <c r="BF221" s="184">
        <f t="shared" si="118"/>
        <v>0</v>
      </c>
      <c r="BG221" s="102">
        <f t="shared" si="119"/>
        <v>0</v>
      </c>
      <c r="BH221" s="102">
        <f t="shared" si="120"/>
        <v>0</v>
      </c>
      <c r="BI221" s="102">
        <f t="shared" si="121"/>
        <v>0</v>
      </c>
      <c r="BJ221" s="102">
        <f t="shared" si="122"/>
        <v>1</v>
      </c>
      <c r="BK221" s="102">
        <f t="shared" si="123"/>
        <v>0</v>
      </c>
      <c r="BL221" s="102">
        <f t="shared" si="124"/>
        <v>0</v>
      </c>
      <c r="BN221" s="102"/>
    </row>
    <row r="222" spans="1:66" x14ac:dyDescent="0.25">
      <c r="A222" s="102" t="s">
        <v>19</v>
      </c>
      <c r="B222" s="102" t="s">
        <v>15</v>
      </c>
      <c r="C222" s="102" t="s">
        <v>8</v>
      </c>
      <c r="D222" s="102" t="s">
        <v>27</v>
      </c>
      <c r="E222" s="102" t="s">
        <v>516</v>
      </c>
      <c r="F222" s="102" t="s">
        <v>517</v>
      </c>
      <c r="G222" s="102">
        <v>0.46</v>
      </c>
      <c r="H222" s="102">
        <v>1</v>
      </c>
      <c r="I222" s="102">
        <v>0</v>
      </c>
      <c r="J222" s="167">
        <f>IFERROR(H222*VLOOKUP(A222, 'Advanced Parameters'!$B$7:$G$20, 6, FALSE)*VLOOKUP(A222, 'Growth Parameters'!$B$6:$H$19, 6, FALSE), 0)</f>
        <v>1</v>
      </c>
      <c r="K222" s="167">
        <f>IFERROR(IF('Advanced Parameters'!$C$5="n",'Raw Data'!I222*VLOOKUP(A222,'Advanced Parameters'!$B$7:$G$20,6,FALSE),J222*VLOOKUP(A222,'Advanced Parameters'!$B$7:$G$20,2,FALSE))*VLOOKUP(A222, 'Growth Parameters'!$B$6:$H$19, 6, FALSE), 0)</f>
        <v>0</v>
      </c>
      <c r="L222" s="167">
        <f t="shared" si="125"/>
        <v>1</v>
      </c>
      <c r="M222" s="168">
        <f>IFERROR(IF(G222="NA","NA",IF(G222&gt;'APC Parameters'!$K$6+VLOOKUP('Raw Data'!A222, 'APC Parameters'!$H$7:$L$20, 4, FALSE), 'APC Parameters'!$L$6+VLOOKUP('Raw Data'!A222, 'APC Parameters'!$H$7:$L$20, 5, FALSE), G222*('APC Parameters'!$J$6+VLOOKUP('Raw Data'!A222, 'APC Parameters'!$H$7:$L$20, 3, FALSE))+'APC Parameters'!$I$6+VLOOKUP('Raw Data'!A222, 'APC Parameters'!$H$7:$L$20, 2, FALSE))), 0)</f>
        <v>1474.0040000000001</v>
      </c>
      <c r="N222" s="168">
        <f t="shared" si="95"/>
        <v>1474.0040000000001</v>
      </c>
      <c r="O222" s="168">
        <f>IFERROR(IF(M222="NA",VLOOKUP(D222,'Internal Calculations'!$B$10:$C$11,2,FALSE), M222)*VLOOKUP(A222, 'Growth Parameters'!$B$6:$H$19, 7, FALSE), 0)</f>
        <v>1474.0040000000001</v>
      </c>
      <c r="P222" s="177">
        <f t="shared" si="96"/>
        <v>1474.0040000000001</v>
      </c>
      <c r="Q222" s="178">
        <f>IF('Funding Allocation Parameters'!$C$5="Basic Library Subsidy", MIN(O222*('Funding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MIN($O222*(VLOOKUP(CONCATENATE($A222, 'Funding Allocation Parameters'!$I$5), 'Library Subsidy Complex'!$C$2:$J$55, 2, FALSE)), VLOOKUP(CONCATENATE($A222, 'Funding Allocation Parameters'!$I$5), 'Library Subsidy Complex'!$C$2:$J$55, 4, FALSE)), 0)))))</f>
        <v>1189</v>
      </c>
      <c r="R222" s="178">
        <f>IF('Funding Allocation Parameters'!$C$5="Basic Library Subsidy", 0, IF('Funding Allocation Parameters'!$C$5="Grant funding",MIN(O222*('Funding Allocation Parameters'!$E$5), 'Funding Allocation Parameters'!$G$5), IF('Funding Allocation Parameters'!$C$5="Other author funding", 0, IF('Funding Allocation Parameters'!$C$5="Any discretionary funds (grants if available, other if no grants)", MIN(O222*('Funding Allocation Parameters'!$E$5), 'Funding Allocation Parameters'!$G$5), IF('Funding Allocation Parameters'!$C$5="Complex Library Subsidy", 0, 0)))))</f>
        <v>0</v>
      </c>
      <c r="S222" s="178">
        <f>IF('Funding Allocation Parameters'!$C$5="Basic Library Subsidy", 0, IF('Funding Allocation Parameters'!$C$5="Grant funding", 0, IF('Funding Allocation Parameters'!$C$5="Other author funding",  MIN(O222*('Funding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2" s="178">
        <f>IF('Funding Allocation Parameters'!$C$5="Basic Library Subsidy", MIN(O222*('Funding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MIN($O222*(VLOOKUP(CONCATENATE($A222, 'Funding Allocation Parameters'!$I$5), 'Library Subsidy Complex'!$C$2:$J$55, 6, FALSE)), VLOOKUP(CONCATENATE($A222, 'Funding Allocation Parameters'!$I$5), 'Library Subsidy Complex'!$C$2:$J$55, 8, FALSE)), 0)))))</f>
        <v>1189</v>
      </c>
      <c r="U222" s="178">
        <f>IF('Funding Allocation Parameters'!$C$5="Basic Library Subsidy", 0, IF('Funding Allocation Parameters'!$C$5="Grant funding", 0, IF('Funding Allocation Parameters'!$C$5="Other author funding",  MIN(O222*('Funding Allocation Parameters'!$E$5), 'Funding Allocation Parameters'!$G$5), IF('Funding Allocation Parameters'!$C$5="Any discretionary funds (grants if available, other if no grants)", MIN(O222*('Funding Allocation Parameters'!$E$5), 'Funding Allocation Parameters'!$G$5), IF('Funding Allocation Parameters'!$C$5="Complex Library Subsidy", 0, 0)))))</f>
        <v>0</v>
      </c>
      <c r="V222" s="177">
        <f t="shared" si="97"/>
        <v>285.00400000000013</v>
      </c>
      <c r="W222" s="177">
        <f t="shared" si="98"/>
        <v>285.00400000000013</v>
      </c>
      <c r="X222" s="179">
        <f>IF('Funding Allocation Parameters'!$C$6="Basic Library Subsidy", MIN(V222*'Funding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MIN(V222*VLOOKUP(CONCATENATE($A222, 'Funding Allocation Parameters'!$I$6), 'Library Subsidy Complex'!$C$2:$J$55, 2, FALSE), VLOOKUP(CONCATENATE($A222, 'Funding Allocation Parameters'!$I$6), 'Library Subsidy Complex'!$C$2:$J$55, 4, FALSE)), 0)))))</f>
        <v>0</v>
      </c>
      <c r="Y222" s="179">
        <f>IF('Funding Allocation Parameters'!$C$6="Basic Library Subsidy", 0, IF('Funding Allocation Parameters'!$C$6="Grant funding",MIN(V222*'Funding Allocation Parameters'!$E$6, 'Funding Allocation Parameters'!$G$6), IF('Funding Allocation Parameters'!$C$6="Other author funding", 0, IF('Funding Allocation Parameters'!$C$6="Any discretionary funds (grants if available, other if no grants)", MIN(V222*'Funding Allocation Parameters'!$E$6, 'Funding Allocation Parameters'!$G$6), IF('Funding Allocation Parameters'!$C$6="Complex Library Subsidy", 0, 0)))))</f>
        <v>285.00400000000013</v>
      </c>
      <c r="Z222" s="179">
        <f>IF('Funding Allocation Parameters'!$C$6="Basic Library Subsidy", 0, IF('Funding Allocation Parameters'!$C$6="Grant funding", 0, IF('Funding Allocation Parameters'!$C$6="Other author funding",  MIN(V222*'Funding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2" s="179">
        <f>IF('Funding Allocation Parameters'!$C$6="Basic Library Subsidy", MIN(W222*'Funding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MIN(W222*VLOOKUP(CONCATENATE($A222, 'Funding Allocation Parameters'!$I$6), 'Library Subsidy Complex'!$C$2:$J$55, 6, FALSE), VLOOKUP(CONCATENATE($A222, 'Funding Allocation Parameters'!$I$6), 'Library Subsidy Complex'!$C$2:$J$55, 8, FALSE)), 0)))))</f>
        <v>0</v>
      </c>
      <c r="AB222" s="179">
        <f>IF('Funding Allocation Parameters'!$C$6="Basic Library Subsidy", 0, IF('Funding Allocation Parameters'!$C$6="Grant funding", 0, IF('Funding Allocation Parameters'!$C$6="Other author funding",  MIN(W222*'Funding Allocation Parameters'!$E$6, 'Funding Allocation Parameters'!$G$6), IF('Funding Allocation Parameters'!$C$6="Any discretionary funds (grants if available, other if no grants)", MIN(W222*'Funding Allocation Parameters'!$E$6, 'Funding Allocation Parameters'!$G$6), IF('Funding Allocation Parameters'!$C$6="Complex Library Subsidy", 0, 0)))))</f>
        <v>285.00400000000013</v>
      </c>
      <c r="AC222" s="177">
        <f t="shared" si="99"/>
        <v>0</v>
      </c>
      <c r="AD222" s="177">
        <f t="shared" si="100"/>
        <v>0</v>
      </c>
      <c r="AE222" s="180">
        <f>IF('Funding Allocation Parameters'!$C$7="Basic Library Subsidy", MIN(AC222*'Funding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MIN(AC222*VLOOKUP(CONCATENATE($A222, 'Funding Allocation Parameters'!$I$7), 'Library Subsidy Complex'!$C$2:$J$55, 2, FALSE), VLOOKUP(CONCATENATE($A222, 'Funding Allocation Parameters'!$I$7), 'Library Subsidy Complex'!$C$2:$J$55, 4, FALSE)), 0)))))</f>
        <v>0</v>
      </c>
      <c r="AF222" s="180">
        <f>IF('Funding Allocation Parameters'!$C$7="Basic Library Subsidy", 0, IF('Funding Allocation Parameters'!$C$7="Grant funding",MIN(AC222*'Funding Allocation Parameters'!$E$7, 'Funding Allocation Parameters'!$G$7), IF('Funding Allocation Parameters'!$C$7="Other author funding", 0, IF('Funding Allocation Parameters'!$C$7="Any discretionary funds (grants if available, other if no grants)", MIN(AC222*'Funding Allocation Parameters'!$E$7, 'Funding Allocation Parameters'!$G$7), IF('Funding Allocation Parameters'!$C$7="Complex Library Subsidy", 0, 0)))))</f>
        <v>0</v>
      </c>
      <c r="AG222" s="180">
        <f>IF('Funding Allocation Parameters'!$C$7="Basic Library Subsidy", 0, IF('Funding Allocation Parameters'!$C$7="Grant funding", 0, IF('Funding Allocation Parameters'!$C$7="Other author funding",  MIN(AC222*'Funding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2" s="180">
        <f>IF('Funding Allocation Parameters'!$C$7="Basic Library Subsidy", MIN(AD222*'Funding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MIN(AD222*VLOOKUP(CONCATENATE($A222, 'Funding Allocation Parameters'!$I$7), 'Library Subsidy Complex'!$C$2:$J$55, 6, FALSE), VLOOKUP(CONCATENATE($A222, 'Funding Allocation Parameters'!$I$7), 'Library Subsidy Complex'!$C$2:$J$55, 8, FALSE)), 0)))))</f>
        <v>0</v>
      </c>
      <c r="AI222" s="180">
        <f>IF('Funding Allocation Parameters'!$C$7="Basic Library Subsidy", 0, IF('Funding Allocation Parameters'!$C$7="Grant funding", 0, IF('Funding Allocation Parameters'!$C$7="Other author funding",  MIN(AD222*'Funding Allocation Parameters'!$E$7, 'Funding Allocation Parameters'!$G$7), IF('Funding Allocation Parameters'!$C$7="Any discretionary funds (grants if available, other if no grants)", MIN(AD222*'Funding Allocation Parameters'!$E$7, 'Funding Allocation Parameters'!$G$7), IF('Funding Allocation Parameters'!$C$7="Complex Library Subsidy", 0, 0)))))</f>
        <v>0</v>
      </c>
      <c r="AJ222" s="177">
        <f t="shared" si="101"/>
        <v>0</v>
      </c>
      <c r="AK222" s="177">
        <f t="shared" si="102"/>
        <v>0</v>
      </c>
      <c r="AL222" s="181">
        <f>IF('Funding Allocation Parameters'!$C$8="Basic Library Subsidy", MIN(AJ222*'Funding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MIN(AJ222*VLOOKUP(CONCATENATE($A222, 'Funding Allocation Parameters'!$I$8), 'Library Subsidy Complex'!$C$2:$J$55, 2, FALSE), VLOOKUP(CONCATENATE($A222, 'Funding Allocation Parameters'!$I$8), 'Library Subsidy Complex'!$C$2:$J$55, 4, FALSE)), 0)))))</f>
        <v>0</v>
      </c>
      <c r="AM222" s="181">
        <f>IF('Funding Allocation Parameters'!$C$8="Basic Library Subsidy", 0, IF('Funding Allocation Parameters'!$C$8="Grant funding",MIN(AJ222*'Funding Allocation Parameters'!$E$8, 'Funding Allocation Parameters'!$G$8), IF('Funding Allocation Parameters'!$C$8="Other author funding", 0, IF('Funding Allocation Parameters'!$C$8="Any discretionary funds (grants if available, other if no grants)", MIN(AJ222*'Funding Allocation Parameters'!$E$8, 'Funding Allocation Parameters'!$G$8), IF('Funding Allocation Parameters'!$C$8="Complex Library Subsidy", 0, 0)))))</f>
        <v>0</v>
      </c>
      <c r="AN222" s="181">
        <f>IF('Funding Allocation Parameters'!$C$8="Basic Library Subsidy", 0, IF('Funding Allocation Parameters'!$C$8="Grant funding", 0, IF('Funding Allocation Parameters'!$C$8="Other author funding",  MIN(AJ222*'Funding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2" s="181">
        <f>IF('Funding Allocation Parameters'!$C$8="Basic Library Subsidy", MIN(AK222*'Funding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MIN(AK222*VLOOKUP(CONCATENATE($A222, 'Funding Allocation Parameters'!$I$8), 'Library Subsidy Complex'!$C$2:$J$55, 6, FALSE), VLOOKUP(CONCATENATE($A222, 'Funding Allocation Parameters'!$I$8), 'Library Subsidy Complex'!$C$2:$J$55, 8, FALSE)), 0)))))</f>
        <v>0</v>
      </c>
      <c r="AP222" s="181">
        <f>IF('Funding Allocation Parameters'!$C$8="Basic Library Subsidy", 0, IF('Funding Allocation Parameters'!$C$8="Grant funding", 0, IF('Funding Allocation Parameters'!$C$8="Other author funding",  MIN(AK222*'Funding Allocation Parameters'!$E$8, 'Funding Allocation Parameters'!$G$8), IF('Funding Allocation Parameters'!$C$8="Any discretionary funds (grants if available, other if no grants)", MIN(AK222*'Funding Allocation Parameters'!$E$8, 'Funding Allocation Parameters'!$G$8), IF('Funding Allocation Parameters'!$C$8="Complex Library Subsidy", 0, 0)))))</f>
        <v>0</v>
      </c>
      <c r="AQ222" s="177">
        <f t="shared" si="103"/>
        <v>0</v>
      </c>
      <c r="AR222" s="177">
        <f t="shared" si="104"/>
        <v>0</v>
      </c>
      <c r="AS222" s="182">
        <f t="shared" si="105"/>
        <v>1189</v>
      </c>
      <c r="AT222" s="182">
        <f t="shared" si="106"/>
        <v>285.00400000000013</v>
      </c>
      <c r="AU222" s="182">
        <f t="shared" si="107"/>
        <v>0</v>
      </c>
      <c r="AV222" s="182">
        <f t="shared" si="108"/>
        <v>1189</v>
      </c>
      <c r="AW222" s="182">
        <f t="shared" si="109"/>
        <v>285.00400000000013</v>
      </c>
      <c r="AX222" s="183">
        <f t="shared" si="110"/>
        <v>0</v>
      </c>
      <c r="AY222" s="183">
        <f t="shared" si="111"/>
        <v>0</v>
      </c>
      <c r="AZ222" s="183">
        <f t="shared" si="112"/>
        <v>0</v>
      </c>
      <c r="BA222" s="183">
        <f t="shared" si="113"/>
        <v>1189</v>
      </c>
      <c r="BB222" s="183">
        <f t="shared" si="114"/>
        <v>285.00400000000013</v>
      </c>
      <c r="BC222" s="184">
        <f t="shared" si="115"/>
        <v>1189</v>
      </c>
      <c r="BD222" s="184">
        <f t="shared" si="116"/>
        <v>0</v>
      </c>
      <c r="BE222" s="184">
        <f t="shared" si="117"/>
        <v>0</v>
      </c>
      <c r="BF222" s="184">
        <f t="shared" si="118"/>
        <v>285.00400000000013</v>
      </c>
      <c r="BG222" s="102">
        <f t="shared" si="119"/>
        <v>0</v>
      </c>
      <c r="BH222" s="102">
        <f t="shared" si="120"/>
        <v>0</v>
      </c>
      <c r="BI222" s="102">
        <f t="shared" si="121"/>
        <v>0</v>
      </c>
      <c r="BJ222" s="102">
        <f t="shared" si="122"/>
        <v>0</v>
      </c>
      <c r="BK222" s="102">
        <f t="shared" si="123"/>
        <v>1</v>
      </c>
      <c r="BL222" s="102">
        <f t="shared" si="124"/>
        <v>0</v>
      </c>
      <c r="BN222" s="102"/>
    </row>
    <row r="223" spans="1:66" x14ac:dyDescent="0.25">
      <c r="A223" s="102" t="s">
        <v>20</v>
      </c>
      <c r="B223" s="102" t="s">
        <v>8</v>
      </c>
      <c r="C223" s="102" t="s">
        <v>8</v>
      </c>
      <c r="D223" s="102" t="s">
        <v>27</v>
      </c>
      <c r="E223" s="102" t="s">
        <v>521</v>
      </c>
      <c r="F223" s="102" t="s">
        <v>522</v>
      </c>
      <c r="G223" s="102">
        <v>1.004</v>
      </c>
      <c r="H223" s="102">
        <v>1</v>
      </c>
      <c r="I223" s="102">
        <v>1</v>
      </c>
      <c r="J223" s="167">
        <f>IFERROR(H223*VLOOKUP(A223, 'Advanced Parameters'!$B$7:$G$20, 6, FALSE)*VLOOKUP(A223, 'Growth Parameters'!$B$6:$H$19, 6, FALSE), 0)</f>
        <v>1</v>
      </c>
      <c r="K223" s="167">
        <f>IFERROR(IF('Advanced Parameters'!$C$5="n",'Raw Data'!I223*VLOOKUP(A223,'Advanced Parameters'!$B$7:$G$20,6,FALSE),J223*VLOOKUP(A223,'Advanced Parameters'!$B$7:$G$20,2,FALSE))*VLOOKUP(A223, 'Growth Parameters'!$B$6:$H$19, 6, FALSE), 0)</f>
        <v>1</v>
      </c>
      <c r="L223" s="167">
        <f t="shared" si="125"/>
        <v>0</v>
      </c>
      <c r="M223" s="168">
        <f>IFERROR(IF(G223="NA","NA",IF(G223&gt;'APC Parameters'!$K$6+VLOOKUP('Raw Data'!A223, 'APC Parameters'!$H$7:$L$20, 4, FALSE), 'APC Parameters'!$L$6+VLOOKUP('Raw Data'!A223, 'APC Parameters'!$H$7:$L$20, 5, FALSE), G223*('APC Parameters'!$J$6+VLOOKUP('Raw Data'!A223, 'APC Parameters'!$H$7:$L$20, 3, FALSE))+'APC Parameters'!$I$6+VLOOKUP('Raw Data'!A223, 'APC Parameters'!$H$7:$L$20, 2, FALSE))), 0)</f>
        <v>1859.9176</v>
      </c>
      <c r="N223" s="168">
        <f t="shared" si="95"/>
        <v>1859.9176</v>
      </c>
      <c r="O223" s="168">
        <f>IFERROR(IF(M223="NA",VLOOKUP(D223,'Internal Calculations'!$B$10:$C$11,2,FALSE), M223)*VLOOKUP(A223, 'Growth Parameters'!$B$6:$H$19, 7, FALSE), 0)</f>
        <v>1859.9176</v>
      </c>
      <c r="P223" s="177">
        <f t="shared" si="96"/>
        <v>1859.9176</v>
      </c>
      <c r="Q223" s="178">
        <f>IF('Funding Allocation Parameters'!$C$5="Basic Library Subsidy", MIN(O223*('Funding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MIN($O223*(VLOOKUP(CONCATENATE($A223, 'Funding Allocation Parameters'!$I$5), 'Library Subsidy Complex'!$C$2:$J$55, 2, FALSE)), VLOOKUP(CONCATENATE($A223, 'Funding Allocation Parameters'!$I$5), 'Library Subsidy Complex'!$C$2:$J$55, 4, FALSE)), 0)))))</f>
        <v>1189</v>
      </c>
      <c r="R223" s="178">
        <f>IF('Funding Allocation Parameters'!$C$5="Basic Library Subsidy", 0, IF('Funding Allocation Parameters'!$C$5="Grant funding",MIN(O223*('Funding Allocation Parameters'!$E$5), 'Funding Allocation Parameters'!$G$5), IF('Funding Allocation Parameters'!$C$5="Other author funding", 0, IF('Funding Allocation Parameters'!$C$5="Any discretionary funds (grants if available, other if no grants)", MIN(O223*('Funding Allocation Parameters'!$E$5), 'Funding Allocation Parameters'!$G$5), IF('Funding Allocation Parameters'!$C$5="Complex Library Subsidy", 0, 0)))))</f>
        <v>0</v>
      </c>
      <c r="S223" s="178">
        <f>IF('Funding Allocation Parameters'!$C$5="Basic Library Subsidy", 0, IF('Funding Allocation Parameters'!$C$5="Grant funding", 0, IF('Funding Allocation Parameters'!$C$5="Other author funding",  MIN(O223*('Funding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3" s="178">
        <f>IF('Funding Allocation Parameters'!$C$5="Basic Library Subsidy", MIN(O223*('Funding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MIN($O223*(VLOOKUP(CONCATENATE($A223, 'Funding Allocation Parameters'!$I$5), 'Library Subsidy Complex'!$C$2:$J$55, 6, FALSE)), VLOOKUP(CONCATENATE($A223, 'Funding Allocation Parameters'!$I$5), 'Library Subsidy Complex'!$C$2:$J$55, 8, FALSE)), 0)))))</f>
        <v>1189</v>
      </c>
      <c r="U223" s="178">
        <f>IF('Funding Allocation Parameters'!$C$5="Basic Library Subsidy", 0, IF('Funding Allocation Parameters'!$C$5="Grant funding", 0, IF('Funding Allocation Parameters'!$C$5="Other author funding",  MIN(O223*('Funding Allocation Parameters'!$E$5), 'Funding Allocation Parameters'!$G$5), IF('Funding Allocation Parameters'!$C$5="Any discretionary funds (grants if available, other if no grants)", MIN(O223*('Funding Allocation Parameters'!$E$5), 'Funding Allocation Parameters'!$G$5), IF('Funding Allocation Parameters'!$C$5="Complex Library Subsidy", 0, 0)))))</f>
        <v>0</v>
      </c>
      <c r="V223" s="177">
        <f t="shared" si="97"/>
        <v>670.91759999999999</v>
      </c>
      <c r="W223" s="177">
        <f t="shared" si="98"/>
        <v>670.91759999999999</v>
      </c>
      <c r="X223" s="179">
        <f>IF('Funding Allocation Parameters'!$C$6="Basic Library Subsidy", MIN(V223*'Funding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MIN(V223*VLOOKUP(CONCATENATE($A223, 'Funding Allocation Parameters'!$I$6), 'Library Subsidy Complex'!$C$2:$J$55, 2, FALSE), VLOOKUP(CONCATENATE($A223, 'Funding Allocation Parameters'!$I$6), 'Library Subsidy Complex'!$C$2:$J$55, 4, FALSE)), 0)))))</f>
        <v>0</v>
      </c>
      <c r="Y223" s="179">
        <f>IF('Funding Allocation Parameters'!$C$6="Basic Library Subsidy", 0, IF('Funding Allocation Parameters'!$C$6="Grant funding",MIN(V223*'Funding Allocation Parameters'!$E$6, 'Funding Allocation Parameters'!$G$6), IF('Funding Allocation Parameters'!$C$6="Other author funding", 0, IF('Funding Allocation Parameters'!$C$6="Any discretionary funds (grants if available, other if no grants)", MIN(V223*'Funding Allocation Parameters'!$E$6, 'Funding Allocation Parameters'!$G$6), IF('Funding Allocation Parameters'!$C$6="Complex Library Subsidy", 0, 0)))))</f>
        <v>670.91759999999999</v>
      </c>
      <c r="Z223" s="179">
        <f>IF('Funding Allocation Parameters'!$C$6="Basic Library Subsidy", 0, IF('Funding Allocation Parameters'!$C$6="Grant funding", 0, IF('Funding Allocation Parameters'!$C$6="Other author funding",  MIN(V223*'Funding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3" s="179">
        <f>IF('Funding Allocation Parameters'!$C$6="Basic Library Subsidy", MIN(W223*'Funding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MIN(W223*VLOOKUP(CONCATENATE($A223, 'Funding Allocation Parameters'!$I$6), 'Library Subsidy Complex'!$C$2:$J$55, 6, FALSE), VLOOKUP(CONCATENATE($A223, 'Funding Allocation Parameters'!$I$6), 'Library Subsidy Complex'!$C$2:$J$55, 8, FALSE)), 0)))))</f>
        <v>0</v>
      </c>
      <c r="AB223" s="179">
        <f>IF('Funding Allocation Parameters'!$C$6="Basic Library Subsidy", 0, IF('Funding Allocation Parameters'!$C$6="Grant funding", 0, IF('Funding Allocation Parameters'!$C$6="Other author funding",  MIN(W223*'Funding Allocation Parameters'!$E$6, 'Funding Allocation Parameters'!$G$6), IF('Funding Allocation Parameters'!$C$6="Any discretionary funds (grants if available, other if no grants)", MIN(W223*'Funding Allocation Parameters'!$E$6, 'Funding Allocation Parameters'!$G$6), IF('Funding Allocation Parameters'!$C$6="Complex Library Subsidy", 0, 0)))))</f>
        <v>670.91759999999999</v>
      </c>
      <c r="AC223" s="177">
        <f t="shared" si="99"/>
        <v>0</v>
      </c>
      <c r="AD223" s="177">
        <f t="shared" si="100"/>
        <v>0</v>
      </c>
      <c r="AE223" s="180">
        <f>IF('Funding Allocation Parameters'!$C$7="Basic Library Subsidy", MIN(AC223*'Funding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MIN(AC223*VLOOKUP(CONCATENATE($A223, 'Funding Allocation Parameters'!$I$7), 'Library Subsidy Complex'!$C$2:$J$55, 2, FALSE), VLOOKUP(CONCATENATE($A223, 'Funding Allocation Parameters'!$I$7), 'Library Subsidy Complex'!$C$2:$J$55, 4, FALSE)), 0)))))</f>
        <v>0</v>
      </c>
      <c r="AF223" s="180">
        <f>IF('Funding Allocation Parameters'!$C$7="Basic Library Subsidy", 0, IF('Funding Allocation Parameters'!$C$7="Grant funding",MIN(AC223*'Funding Allocation Parameters'!$E$7, 'Funding Allocation Parameters'!$G$7), IF('Funding Allocation Parameters'!$C$7="Other author funding", 0, IF('Funding Allocation Parameters'!$C$7="Any discretionary funds (grants if available, other if no grants)", MIN(AC223*'Funding Allocation Parameters'!$E$7, 'Funding Allocation Parameters'!$G$7), IF('Funding Allocation Parameters'!$C$7="Complex Library Subsidy", 0, 0)))))</f>
        <v>0</v>
      </c>
      <c r="AG223" s="180">
        <f>IF('Funding Allocation Parameters'!$C$7="Basic Library Subsidy", 0, IF('Funding Allocation Parameters'!$C$7="Grant funding", 0, IF('Funding Allocation Parameters'!$C$7="Other author funding",  MIN(AC223*'Funding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3" s="180">
        <f>IF('Funding Allocation Parameters'!$C$7="Basic Library Subsidy", MIN(AD223*'Funding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MIN(AD223*VLOOKUP(CONCATENATE($A223, 'Funding Allocation Parameters'!$I$7), 'Library Subsidy Complex'!$C$2:$J$55, 6, FALSE), VLOOKUP(CONCATENATE($A223, 'Funding Allocation Parameters'!$I$7), 'Library Subsidy Complex'!$C$2:$J$55, 8, FALSE)), 0)))))</f>
        <v>0</v>
      </c>
      <c r="AI223" s="180">
        <f>IF('Funding Allocation Parameters'!$C$7="Basic Library Subsidy", 0, IF('Funding Allocation Parameters'!$C$7="Grant funding", 0, IF('Funding Allocation Parameters'!$C$7="Other author funding",  MIN(AD223*'Funding Allocation Parameters'!$E$7, 'Funding Allocation Parameters'!$G$7), IF('Funding Allocation Parameters'!$C$7="Any discretionary funds (grants if available, other if no grants)", MIN(AD223*'Funding Allocation Parameters'!$E$7, 'Funding Allocation Parameters'!$G$7), IF('Funding Allocation Parameters'!$C$7="Complex Library Subsidy", 0, 0)))))</f>
        <v>0</v>
      </c>
      <c r="AJ223" s="177">
        <f t="shared" si="101"/>
        <v>0</v>
      </c>
      <c r="AK223" s="177">
        <f t="shared" si="102"/>
        <v>0</v>
      </c>
      <c r="AL223" s="181">
        <f>IF('Funding Allocation Parameters'!$C$8="Basic Library Subsidy", MIN(AJ223*'Funding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MIN(AJ223*VLOOKUP(CONCATENATE($A223, 'Funding Allocation Parameters'!$I$8), 'Library Subsidy Complex'!$C$2:$J$55, 2, FALSE), VLOOKUP(CONCATENATE($A223, 'Funding Allocation Parameters'!$I$8), 'Library Subsidy Complex'!$C$2:$J$55, 4, FALSE)), 0)))))</f>
        <v>0</v>
      </c>
      <c r="AM223" s="181">
        <f>IF('Funding Allocation Parameters'!$C$8="Basic Library Subsidy", 0, IF('Funding Allocation Parameters'!$C$8="Grant funding",MIN(AJ223*'Funding Allocation Parameters'!$E$8, 'Funding Allocation Parameters'!$G$8), IF('Funding Allocation Parameters'!$C$8="Other author funding", 0, IF('Funding Allocation Parameters'!$C$8="Any discretionary funds (grants if available, other if no grants)", MIN(AJ223*'Funding Allocation Parameters'!$E$8, 'Funding Allocation Parameters'!$G$8), IF('Funding Allocation Parameters'!$C$8="Complex Library Subsidy", 0, 0)))))</f>
        <v>0</v>
      </c>
      <c r="AN223" s="181">
        <f>IF('Funding Allocation Parameters'!$C$8="Basic Library Subsidy", 0, IF('Funding Allocation Parameters'!$C$8="Grant funding", 0, IF('Funding Allocation Parameters'!$C$8="Other author funding",  MIN(AJ223*'Funding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3" s="181">
        <f>IF('Funding Allocation Parameters'!$C$8="Basic Library Subsidy", MIN(AK223*'Funding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MIN(AK223*VLOOKUP(CONCATENATE($A223, 'Funding Allocation Parameters'!$I$8), 'Library Subsidy Complex'!$C$2:$J$55, 6, FALSE), VLOOKUP(CONCATENATE($A223, 'Funding Allocation Parameters'!$I$8), 'Library Subsidy Complex'!$C$2:$J$55, 8, FALSE)), 0)))))</f>
        <v>0</v>
      </c>
      <c r="AP223" s="181">
        <f>IF('Funding Allocation Parameters'!$C$8="Basic Library Subsidy", 0, IF('Funding Allocation Parameters'!$C$8="Grant funding", 0, IF('Funding Allocation Parameters'!$C$8="Other author funding",  MIN(AK223*'Funding Allocation Parameters'!$E$8, 'Funding Allocation Parameters'!$G$8), IF('Funding Allocation Parameters'!$C$8="Any discretionary funds (grants if available, other if no grants)", MIN(AK223*'Funding Allocation Parameters'!$E$8, 'Funding Allocation Parameters'!$G$8), IF('Funding Allocation Parameters'!$C$8="Complex Library Subsidy", 0, 0)))))</f>
        <v>0</v>
      </c>
      <c r="AQ223" s="177">
        <f t="shared" si="103"/>
        <v>0</v>
      </c>
      <c r="AR223" s="177">
        <f t="shared" si="104"/>
        <v>0</v>
      </c>
      <c r="AS223" s="182">
        <f t="shared" si="105"/>
        <v>1189</v>
      </c>
      <c r="AT223" s="182">
        <f t="shared" si="106"/>
        <v>670.91759999999999</v>
      </c>
      <c r="AU223" s="182">
        <f t="shared" si="107"/>
        <v>0</v>
      </c>
      <c r="AV223" s="182">
        <f t="shared" si="108"/>
        <v>1189</v>
      </c>
      <c r="AW223" s="182">
        <f t="shared" si="109"/>
        <v>670.91759999999999</v>
      </c>
      <c r="AX223" s="183">
        <f t="shared" si="110"/>
        <v>1189</v>
      </c>
      <c r="AY223" s="183">
        <f t="shared" si="111"/>
        <v>670.91759999999999</v>
      </c>
      <c r="AZ223" s="183">
        <f t="shared" si="112"/>
        <v>0</v>
      </c>
      <c r="BA223" s="183">
        <f t="shared" si="113"/>
        <v>0</v>
      </c>
      <c r="BB223" s="183">
        <f t="shared" si="114"/>
        <v>0</v>
      </c>
      <c r="BC223" s="184">
        <f t="shared" si="115"/>
        <v>1189</v>
      </c>
      <c r="BD223" s="184">
        <f t="shared" si="116"/>
        <v>0</v>
      </c>
      <c r="BE223" s="184">
        <f t="shared" si="117"/>
        <v>670.91759999999999</v>
      </c>
      <c r="BF223" s="184">
        <f t="shared" si="118"/>
        <v>0</v>
      </c>
      <c r="BG223" s="102">
        <f t="shared" si="119"/>
        <v>0</v>
      </c>
      <c r="BH223" s="102">
        <f t="shared" si="120"/>
        <v>0</v>
      </c>
      <c r="BI223" s="102">
        <f t="shared" si="121"/>
        <v>0</v>
      </c>
      <c r="BJ223" s="102">
        <f t="shared" si="122"/>
        <v>1</v>
      </c>
      <c r="BK223" s="102">
        <f t="shared" si="123"/>
        <v>0</v>
      </c>
      <c r="BL223" s="102">
        <f t="shared" si="124"/>
        <v>0</v>
      </c>
      <c r="BN223" s="102"/>
    </row>
    <row r="224" spans="1:66" x14ac:dyDescent="0.25">
      <c r="A224" s="102" t="s">
        <v>24</v>
      </c>
      <c r="B224" s="102" t="s">
        <v>8</v>
      </c>
      <c r="C224" s="102" t="s">
        <v>8</v>
      </c>
      <c r="D224" s="102" t="s">
        <v>27</v>
      </c>
      <c r="E224" s="102" t="s">
        <v>523</v>
      </c>
      <c r="F224" s="102" t="s">
        <v>524</v>
      </c>
      <c r="G224" s="102" t="s">
        <v>9</v>
      </c>
      <c r="H224" s="102">
        <v>1</v>
      </c>
      <c r="I224" s="102">
        <v>1</v>
      </c>
      <c r="J224" s="167">
        <f>IFERROR(H224*VLOOKUP(A224, 'Advanced Parameters'!$B$7:$G$20, 6, FALSE)*VLOOKUP(A224, 'Growth Parameters'!$B$6:$H$19, 6, FALSE), 0)</f>
        <v>1</v>
      </c>
      <c r="K224" s="167">
        <f>IFERROR(IF('Advanced Parameters'!$C$5="n",'Raw Data'!I224*VLOOKUP(A224,'Advanced Parameters'!$B$7:$G$20,6,FALSE),J224*VLOOKUP(A224,'Advanced Parameters'!$B$7:$G$20,2,FALSE))*VLOOKUP(A224, 'Growth Parameters'!$B$6:$H$19, 6, FALSE), 0)</f>
        <v>1</v>
      </c>
      <c r="L224" s="167">
        <f t="shared" si="125"/>
        <v>0</v>
      </c>
      <c r="M224" s="168" t="str">
        <f>IFERROR(IF(G224="NA","NA",IF(G224&gt;'APC Parameters'!$K$6+VLOOKUP('Raw Data'!A224, 'APC Parameters'!$H$7:$L$20, 4, FALSE), 'APC Parameters'!$L$6+VLOOKUP('Raw Data'!A224, 'APC Parameters'!$H$7:$L$20, 5, FALSE), G224*('APC Parameters'!$J$6+VLOOKUP('Raw Data'!A224, 'APC Parameters'!$H$7:$L$20, 3, FALSE))+'APC Parameters'!$I$6+VLOOKUP('Raw Data'!A224, 'APC Parameters'!$H$7:$L$20, 2, FALSE))), 0)</f>
        <v>NA</v>
      </c>
      <c r="N224" s="168" t="str">
        <f t="shared" si="95"/>
        <v>NA</v>
      </c>
      <c r="O224" s="168">
        <f>IFERROR(IF(M224="NA",VLOOKUP(D224,'Internal Calculations'!$B$10:$C$11,2,FALSE), M224)*VLOOKUP(A224, 'Growth Parameters'!$B$6:$H$19, 7, FALSE), 0)</f>
        <v>2278.6764150234731</v>
      </c>
      <c r="P224" s="177">
        <f t="shared" si="96"/>
        <v>2278.6764150234731</v>
      </c>
      <c r="Q224" s="178">
        <f>IF('Funding Allocation Parameters'!$C$5="Basic Library Subsidy", MIN(O224*('Funding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MIN($O224*(VLOOKUP(CONCATENATE($A224, 'Funding Allocation Parameters'!$I$5), 'Library Subsidy Complex'!$C$2:$J$55, 2, FALSE)), VLOOKUP(CONCATENATE($A224, 'Funding Allocation Parameters'!$I$5), 'Library Subsidy Complex'!$C$2:$J$55, 4, FALSE)), 0)))))</f>
        <v>1189</v>
      </c>
      <c r="R224" s="178">
        <f>IF('Funding Allocation Parameters'!$C$5="Basic Library Subsidy", 0, IF('Funding Allocation Parameters'!$C$5="Grant funding",MIN(O224*('Funding Allocation Parameters'!$E$5), 'Funding Allocation Parameters'!$G$5), IF('Funding Allocation Parameters'!$C$5="Other author funding", 0, IF('Funding Allocation Parameters'!$C$5="Any discretionary funds (grants if available, other if no grants)", MIN(O224*('Funding Allocation Parameters'!$E$5), 'Funding Allocation Parameters'!$G$5), IF('Funding Allocation Parameters'!$C$5="Complex Library Subsidy", 0, 0)))))</f>
        <v>0</v>
      </c>
      <c r="S224" s="178">
        <f>IF('Funding Allocation Parameters'!$C$5="Basic Library Subsidy", 0, IF('Funding Allocation Parameters'!$C$5="Grant funding", 0, IF('Funding Allocation Parameters'!$C$5="Other author funding",  MIN(O224*('Funding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4" s="178">
        <f>IF('Funding Allocation Parameters'!$C$5="Basic Library Subsidy", MIN(O224*('Funding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MIN($O224*(VLOOKUP(CONCATENATE($A224, 'Funding Allocation Parameters'!$I$5), 'Library Subsidy Complex'!$C$2:$J$55, 6, FALSE)), VLOOKUP(CONCATENATE($A224, 'Funding Allocation Parameters'!$I$5), 'Library Subsidy Complex'!$C$2:$J$55, 8, FALSE)), 0)))))</f>
        <v>1189</v>
      </c>
      <c r="U224" s="178">
        <f>IF('Funding Allocation Parameters'!$C$5="Basic Library Subsidy", 0, IF('Funding Allocation Parameters'!$C$5="Grant funding", 0, IF('Funding Allocation Parameters'!$C$5="Other author funding",  MIN(O224*('Funding Allocation Parameters'!$E$5), 'Funding Allocation Parameters'!$G$5), IF('Funding Allocation Parameters'!$C$5="Any discretionary funds (grants if available, other if no grants)", MIN(O224*('Funding Allocation Parameters'!$E$5), 'Funding Allocation Parameters'!$G$5), IF('Funding Allocation Parameters'!$C$5="Complex Library Subsidy", 0, 0)))))</f>
        <v>0</v>
      </c>
      <c r="V224" s="177">
        <f t="shared" si="97"/>
        <v>1089.6764150234731</v>
      </c>
      <c r="W224" s="177">
        <f t="shared" si="98"/>
        <v>1089.6764150234731</v>
      </c>
      <c r="X224" s="179">
        <f>IF('Funding Allocation Parameters'!$C$6="Basic Library Subsidy", MIN(V224*'Funding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MIN(V224*VLOOKUP(CONCATENATE($A224, 'Funding Allocation Parameters'!$I$6), 'Library Subsidy Complex'!$C$2:$J$55, 2, FALSE), VLOOKUP(CONCATENATE($A224, 'Funding Allocation Parameters'!$I$6), 'Library Subsidy Complex'!$C$2:$J$55, 4, FALSE)), 0)))))</f>
        <v>0</v>
      </c>
      <c r="Y224" s="179">
        <f>IF('Funding Allocation Parameters'!$C$6="Basic Library Subsidy", 0, IF('Funding Allocation Parameters'!$C$6="Grant funding",MIN(V224*'Funding Allocation Parameters'!$E$6, 'Funding Allocation Parameters'!$G$6), IF('Funding Allocation Parameters'!$C$6="Other author funding", 0, IF('Funding Allocation Parameters'!$C$6="Any discretionary funds (grants if available, other if no grants)", MIN(V224*'Funding Allocation Parameters'!$E$6, 'Funding Allocation Parameters'!$G$6), IF('Funding Allocation Parameters'!$C$6="Complex Library Subsidy", 0, 0)))))</f>
        <v>1089.6764150234731</v>
      </c>
      <c r="Z224" s="179">
        <f>IF('Funding Allocation Parameters'!$C$6="Basic Library Subsidy", 0, IF('Funding Allocation Parameters'!$C$6="Grant funding", 0, IF('Funding Allocation Parameters'!$C$6="Other author funding",  MIN(V224*'Funding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4" s="179">
        <f>IF('Funding Allocation Parameters'!$C$6="Basic Library Subsidy", MIN(W224*'Funding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MIN(W224*VLOOKUP(CONCATENATE($A224, 'Funding Allocation Parameters'!$I$6), 'Library Subsidy Complex'!$C$2:$J$55, 6, FALSE), VLOOKUP(CONCATENATE($A224, 'Funding Allocation Parameters'!$I$6), 'Library Subsidy Complex'!$C$2:$J$55, 8, FALSE)), 0)))))</f>
        <v>0</v>
      </c>
      <c r="AB224" s="179">
        <f>IF('Funding Allocation Parameters'!$C$6="Basic Library Subsidy", 0, IF('Funding Allocation Parameters'!$C$6="Grant funding", 0, IF('Funding Allocation Parameters'!$C$6="Other author funding",  MIN(W224*'Funding Allocation Parameters'!$E$6, 'Funding Allocation Parameters'!$G$6), IF('Funding Allocation Parameters'!$C$6="Any discretionary funds (grants if available, other if no grants)", MIN(W224*'Funding Allocation Parameters'!$E$6, 'Funding Allocation Parameters'!$G$6), IF('Funding Allocation Parameters'!$C$6="Complex Library Subsidy", 0, 0)))))</f>
        <v>1089.6764150234731</v>
      </c>
      <c r="AC224" s="177">
        <f t="shared" si="99"/>
        <v>0</v>
      </c>
      <c r="AD224" s="177">
        <f t="shared" si="100"/>
        <v>0</v>
      </c>
      <c r="AE224" s="180">
        <f>IF('Funding Allocation Parameters'!$C$7="Basic Library Subsidy", MIN(AC224*'Funding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MIN(AC224*VLOOKUP(CONCATENATE($A224, 'Funding Allocation Parameters'!$I$7), 'Library Subsidy Complex'!$C$2:$J$55, 2, FALSE), VLOOKUP(CONCATENATE($A224, 'Funding Allocation Parameters'!$I$7), 'Library Subsidy Complex'!$C$2:$J$55, 4, FALSE)), 0)))))</f>
        <v>0</v>
      </c>
      <c r="AF224" s="180">
        <f>IF('Funding Allocation Parameters'!$C$7="Basic Library Subsidy", 0, IF('Funding Allocation Parameters'!$C$7="Grant funding",MIN(AC224*'Funding Allocation Parameters'!$E$7, 'Funding Allocation Parameters'!$G$7), IF('Funding Allocation Parameters'!$C$7="Other author funding", 0, IF('Funding Allocation Parameters'!$C$7="Any discretionary funds (grants if available, other if no grants)", MIN(AC224*'Funding Allocation Parameters'!$E$7, 'Funding Allocation Parameters'!$G$7), IF('Funding Allocation Parameters'!$C$7="Complex Library Subsidy", 0, 0)))))</f>
        <v>0</v>
      </c>
      <c r="AG224" s="180">
        <f>IF('Funding Allocation Parameters'!$C$7="Basic Library Subsidy", 0, IF('Funding Allocation Parameters'!$C$7="Grant funding", 0, IF('Funding Allocation Parameters'!$C$7="Other author funding",  MIN(AC224*'Funding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4" s="180">
        <f>IF('Funding Allocation Parameters'!$C$7="Basic Library Subsidy", MIN(AD224*'Funding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MIN(AD224*VLOOKUP(CONCATENATE($A224, 'Funding Allocation Parameters'!$I$7), 'Library Subsidy Complex'!$C$2:$J$55, 6, FALSE), VLOOKUP(CONCATENATE($A224, 'Funding Allocation Parameters'!$I$7), 'Library Subsidy Complex'!$C$2:$J$55, 8, FALSE)), 0)))))</f>
        <v>0</v>
      </c>
      <c r="AI224" s="180">
        <f>IF('Funding Allocation Parameters'!$C$7="Basic Library Subsidy", 0, IF('Funding Allocation Parameters'!$C$7="Grant funding", 0, IF('Funding Allocation Parameters'!$C$7="Other author funding",  MIN(AD224*'Funding Allocation Parameters'!$E$7, 'Funding Allocation Parameters'!$G$7), IF('Funding Allocation Parameters'!$C$7="Any discretionary funds (grants if available, other if no grants)", MIN(AD224*'Funding Allocation Parameters'!$E$7, 'Funding Allocation Parameters'!$G$7), IF('Funding Allocation Parameters'!$C$7="Complex Library Subsidy", 0, 0)))))</f>
        <v>0</v>
      </c>
      <c r="AJ224" s="177">
        <f t="shared" si="101"/>
        <v>0</v>
      </c>
      <c r="AK224" s="177">
        <f t="shared" si="102"/>
        <v>0</v>
      </c>
      <c r="AL224" s="181">
        <f>IF('Funding Allocation Parameters'!$C$8="Basic Library Subsidy", MIN(AJ224*'Funding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MIN(AJ224*VLOOKUP(CONCATENATE($A224, 'Funding Allocation Parameters'!$I$8), 'Library Subsidy Complex'!$C$2:$J$55, 2, FALSE), VLOOKUP(CONCATENATE($A224, 'Funding Allocation Parameters'!$I$8), 'Library Subsidy Complex'!$C$2:$J$55, 4, FALSE)), 0)))))</f>
        <v>0</v>
      </c>
      <c r="AM224" s="181">
        <f>IF('Funding Allocation Parameters'!$C$8="Basic Library Subsidy", 0, IF('Funding Allocation Parameters'!$C$8="Grant funding",MIN(AJ224*'Funding Allocation Parameters'!$E$8, 'Funding Allocation Parameters'!$G$8), IF('Funding Allocation Parameters'!$C$8="Other author funding", 0, IF('Funding Allocation Parameters'!$C$8="Any discretionary funds (grants if available, other if no grants)", MIN(AJ224*'Funding Allocation Parameters'!$E$8, 'Funding Allocation Parameters'!$G$8), IF('Funding Allocation Parameters'!$C$8="Complex Library Subsidy", 0, 0)))))</f>
        <v>0</v>
      </c>
      <c r="AN224" s="181">
        <f>IF('Funding Allocation Parameters'!$C$8="Basic Library Subsidy", 0, IF('Funding Allocation Parameters'!$C$8="Grant funding", 0, IF('Funding Allocation Parameters'!$C$8="Other author funding",  MIN(AJ224*'Funding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4" s="181">
        <f>IF('Funding Allocation Parameters'!$C$8="Basic Library Subsidy", MIN(AK224*'Funding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MIN(AK224*VLOOKUP(CONCATENATE($A224, 'Funding Allocation Parameters'!$I$8), 'Library Subsidy Complex'!$C$2:$J$55, 6, FALSE), VLOOKUP(CONCATENATE($A224, 'Funding Allocation Parameters'!$I$8), 'Library Subsidy Complex'!$C$2:$J$55, 8, FALSE)), 0)))))</f>
        <v>0</v>
      </c>
      <c r="AP224" s="181">
        <f>IF('Funding Allocation Parameters'!$C$8="Basic Library Subsidy", 0, IF('Funding Allocation Parameters'!$C$8="Grant funding", 0, IF('Funding Allocation Parameters'!$C$8="Other author funding",  MIN(AK224*'Funding Allocation Parameters'!$E$8, 'Funding Allocation Parameters'!$G$8), IF('Funding Allocation Parameters'!$C$8="Any discretionary funds (grants if available, other if no grants)", MIN(AK224*'Funding Allocation Parameters'!$E$8, 'Funding Allocation Parameters'!$G$8), IF('Funding Allocation Parameters'!$C$8="Complex Library Subsidy", 0, 0)))))</f>
        <v>0</v>
      </c>
      <c r="AQ224" s="177">
        <f t="shared" si="103"/>
        <v>0</v>
      </c>
      <c r="AR224" s="177">
        <f t="shared" si="104"/>
        <v>0</v>
      </c>
      <c r="AS224" s="182">
        <f t="shared" si="105"/>
        <v>1189</v>
      </c>
      <c r="AT224" s="182">
        <f t="shared" si="106"/>
        <v>1089.6764150234731</v>
      </c>
      <c r="AU224" s="182">
        <f t="shared" si="107"/>
        <v>0</v>
      </c>
      <c r="AV224" s="182">
        <f t="shared" si="108"/>
        <v>1189</v>
      </c>
      <c r="AW224" s="182">
        <f t="shared" si="109"/>
        <v>1089.6764150234731</v>
      </c>
      <c r="AX224" s="183">
        <f t="shared" si="110"/>
        <v>1189</v>
      </c>
      <c r="AY224" s="183">
        <f t="shared" si="111"/>
        <v>1089.6764150234731</v>
      </c>
      <c r="AZ224" s="183">
        <f t="shared" si="112"/>
        <v>0</v>
      </c>
      <c r="BA224" s="183">
        <f t="shared" si="113"/>
        <v>0</v>
      </c>
      <c r="BB224" s="183">
        <f t="shared" si="114"/>
        <v>0</v>
      </c>
      <c r="BC224" s="184">
        <f t="shared" si="115"/>
        <v>1189</v>
      </c>
      <c r="BD224" s="184">
        <f t="shared" si="116"/>
        <v>0</v>
      </c>
      <c r="BE224" s="184">
        <f t="shared" si="117"/>
        <v>1089.6764150234731</v>
      </c>
      <c r="BF224" s="184">
        <f t="shared" si="118"/>
        <v>0</v>
      </c>
      <c r="BG224" s="102">
        <f t="shared" si="119"/>
        <v>0</v>
      </c>
      <c r="BH224" s="102">
        <f t="shared" si="120"/>
        <v>0</v>
      </c>
      <c r="BI224" s="102">
        <f t="shared" si="121"/>
        <v>0</v>
      </c>
      <c r="BJ224" s="102">
        <f t="shared" si="122"/>
        <v>1</v>
      </c>
      <c r="BK224" s="102">
        <f t="shared" si="123"/>
        <v>0</v>
      </c>
      <c r="BL224" s="102">
        <f t="shared" si="124"/>
        <v>0</v>
      </c>
      <c r="BN224" s="102"/>
    </row>
    <row r="225" spans="1:66" x14ac:dyDescent="0.25">
      <c r="A225" s="102" t="s">
        <v>16</v>
      </c>
      <c r="B225" s="102" t="s">
        <v>8</v>
      </c>
      <c r="C225" s="102" t="s">
        <v>8</v>
      </c>
      <c r="D225" s="102" t="s">
        <v>27</v>
      </c>
      <c r="E225" s="102" t="s">
        <v>418</v>
      </c>
      <c r="F225" s="102" t="s">
        <v>526</v>
      </c>
      <c r="G225" s="102">
        <v>0.88800000000000001</v>
      </c>
      <c r="H225" s="102">
        <v>1</v>
      </c>
      <c r="I225" s="102">
        <v>1</v>
      </c>
      <c r="J225" s="167">
        <f>IFERROR(H225*VLOOKUP(A225, 'Advanced Parameters'!$B$7:$G$20, 6, FALSE)*VLOOKUP(A225, 'Growth Parameters'!$B$6:$H$19, 6, FALSE), 0)</f>
        <v>1</v>
      </c>
      <c r="K225" s="167">
        <f>IFERROR(IF('Advanced Parameters'!$C$5="n",'Raw Data'!I225*VLOOKUP(A225,'Advanced Parameters'!$B$7:$G$20,6,FALSE),J225*VLOOKUP(A225,'Advanced Parameters'!$B$7:$G$20,2,FALSE))*VLOOKUP(A225, 'Growth Parameters'!$B$6:$H$19, 6, FALSE), 0)</f>
        <v>1</v>
      </c>
      <c r="L225" s="167">
        <f t="shared" si="125"/>
        <v>0</v>
      </c>
      <c r="M225" s="168">
        <f>IFERROR(IF(G225="NA","NA",IF(G225&gt;'APC Parameters'!$K$6+VLOOKUP('Raw Data'!A225, 'APC Parameters'!$H$7:$L$20, 4, FALSE), 'APC Parameters'!$L$6+VLOOKUP('Raw Data'!A225, 'APC Parameters'!$H$7:$L$20, 5, FALSE), G225*('APC Parameters'!$J$6+VLOOKUP('Raw Data'!A225, 'APC Parameters'!$H$7:$L$20, 3, FALSE))+'APC Parameters'!$I$6+VLOOKUP('Raw Data'!A225, 'APC Parameters'!$H$7:$L$20, 2, FALSE))), 0)</f>
        <v>1777.6271999999999</v>
      </c>
      <c r="N225" s="168">
        <f t="shared" si="95"/>
        <v>1777.6271999999999</v>
      </c>
      <c r="O225" s="168">
        <f>IFERROR(IF(M225="NA",VLOOKUP(D225,'Internal Calculations'!$B$10:$C$11,2,FALSE), M225)*VLOOKUP(A225, 'Growth Parameters'!$B$6:$H$19, 7, FALSE), 0)</f>
        <v>1777.6271999999999</v>
      </c>
      <c r="P225" s="177">
        <f t="shared" si="96"/>
        <v>1777.6271999999999</v>
      </c>
      <c r="Q225" s="178">
        <f>IF('Funding Allocation Parameters'!$C$5="Basic Library Subsidy", MIN(O225*('Funding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MIN($O225*(VLOOKUP(CONCATENATE($A225, 'Funding Allocation Parameters'!$I$5), 'Library Subsidy Complex'!$C$2:$J$55, 2, FALSE)), VLOOKUP(CONCATENATE($A225, 'Funding Allocation Parameters'!$I$5), 'Library Subsidy Complex'!$C$2:$J$55, 4, FALSE)), 0)))))</f>
        <v>1189</v>
      </c>
      <c r="R225" s="178">
        <f>IF('Funding Allocation Parameters'!$C$5="Basic Library Subsidy", 0, IF('Funding Allocation Parameters'!$C$5="Grant funding",MIN(O225*('Funding Allocation Parameters'!$E$5), 'Funding Allocation Parameters'!$G$5), IF('Funding Allocation Parameters'!$C$5="Other author funding", 0, IF('Funding Allocation Parameters'!$C$5="Any discretionary funds (grants if available, other if no grants)", MIN(O225*('Funding Allocation Parameters'!$E$5), 'Funding Allocation Parameters'!$G$5), IF('Funding Allocation Parameters'!$C$5="Complex Library Subsidy", 0, 0)))))</f>
        <v>0</v>
      </c>
      <c r="S225" s="178">
        <f>IF('Funding Allocation Parameters'!$C$5="Basic Library Subsidy", 0, IF('Funding Allocation Parameters'!$C$5="Grant funding", 0, IF('Funding Allocation Parameters'!$C$5="Other author funding",  MIN(O225*('Funding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5" s="178">
        <f>IF('Funding Allocation Parameters'!$C$5="Basic Library Subsidy", MIN(O225*('Funding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MIN($O225*(VLOOKUP(CONCATENATE($A225, 'Funding Allocation Parameters'!$I$5), 'Library Subsidy Complex'!$C$2:$J$55, 6, FALSE)), VLOOKUP(CONCATENATE($A225, 'Funding Allocation Parameters'!$I$5), 'Library Subsidy Complex'!$C$2:$J$55, 8, FALSE)), 0)))))</f>
        <v>1189</v>
      </c>
      <c r="U225" s="178">
        <f>IF('Funding Allocation Parameters'!$C$5="Basic Library Subsidy", 0, IF('Funding Allocation Parameters'!$C$5="Grant funding", 0, IF('Funding Allocation Parameters'!$C$5="Other author funding",  MIN(O225*('Funding Allocation Parameters'!$E$5), 'Funding Allocation Parameters'!$G$5), IF('Funding Allocation Parameters'!$C$5="Any discretionary funds (grants if available, other if no grants)", MIN(O225*('Funding Allocation Parameters'!$E$5), 'Funding Allocation Parameters'!$G$5), IF('Funding Allocation Parameters'!$C$5="Complex Library Subsidy", 0, 0)))))</f>
        <v>0</v>
      </c>
      <c r="V225" s="177">
        <f t="shared" si="97"/>
        <v>588.6271999999999</v>
      </c>
      <c r="W225" s="177">
        <f t="shared" si="98"/>
        <v>588.6271999999999</v>
      </c>
      <c r="X225" s="179">
        <f>IF('Funding Allocation Parameters'!$C$6="Basic Library Subsidy", MIN(V225*'Funding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MIN(V225*VLOOKUP(CONCATENATE($A225, 'Funding Allocation Parameters'!$I$6), 'Library Subsidy Complex'!$C$2:$J$55, 2, FALSE), VLOOKUP(CONCATENATE($A225, 'Funding Allocation Parameters'!$I$6), 'Library Subsidy Complex'!$C$2:$J$55, 4, FALSE)), 0)))))</f>
        <v>0</v>
      </c>
      <c r="Y225" s="179">
        <f>IF('Funding Allocation Parameters'!$C$6="Basic Library Subsidy", 0, IF('Funding Allocation Parameters'!$C$6="Grant funding",MIN(V225*'Funding Allocation Parameters'!$E$6, 'Funding Allocation Parameters'!$G$6), IF('Funding Allocation Parameters'!$C$6="Other author funding", 0, IF('Funding Allocation Parameters'!$C$6="Any discretionary funds (grants if available, other if no grants)", MIN(V225*'Funding Allocation Parameters'!$E$6, 'Funding Allocation Parameters'!$G$6), IF('Funding Allocation Parameters'!$C$6="Complex Library Subsidy", 0, 0)))))</f>
        <v>588.6271999999999</v>
      </c>
      <c r="Z225" s="179">
        <f>IF('Funding Allocation Parameters'!$C$6="Basic Library Subsidy", 0, IF('Funding Allocation Parameters'!$C$6="Grant funding", 0, IF('Funding Allocation Parameters'!$C$6="Other author funding",  MIN(V225*'Funding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5" s="179">
        <f>IF('Funding Allocation Parameters'!$C$6="Basic Library Subsidy", MIN(W225*'Funding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MIN(W225*VLOOKUP(CONCATENATE($A225, 'Funding Allocation Parameters'!$I$6), 'Library Subsidy Complex'!$C$2:$J$55, 6, FALSE), VLOOKUP(CONCATENATE($A225, 'Funding Allocation Parameters'!$I$6), 'Library Subsidy Complex'!$C$2:$J$55, 8, FALSE)), 0)))))</f>
        <v>0</v>
      </c>
      <c r="AB225" s="179">
        <f>IF('Funding Allocation Parameters'!$C$6="Basic Library Subsidy", 0, IF('Funding Allocation Parameters'!$C$6="Grant funding", 0, IF('Funding Allocation Parameters'!$C$6="Other author funding",  MIN(W225*'Funding Allocation Parameters'!$E$6, 'Funding Allocation Parameters'!$G$6), IF('Funding Allocation Parameters'!$C$6="Any discretionary funds (grants if available, other if no grants)", MIN(W225*'Funding Allocation Parameters'!$E$6, 'Funding Allocation Parameters'!$G$6), IF('Funding Allocation Parameters'!$C$6="Complex Library Subsidy", 0, 0)))))</f>
        <v>588.6271999999999</v>
      </c>
      <c r="AC225" s="177">
        <f t="shared" si="99"/>
        <v>0</v>
      </c>
      <c r="AD225" s="177">
        <f t="shared" si="100"/>
        <v>0</v>
      </c>
      <c r="AE225" s="180">
        <f>IF('Funding Allocation Parameters'!$C$7="Basic Library Subsidy", MIN(AC225*'Funding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MIN(AC225*VLOOKUP(CONCATENATE($A225, 'Funding Allocation Parameters'!$I$7), 'Library Subsidy Complex'!$C$2:$J$55, 2, FALSE), VLOOKUP(CONCATENATE($A225, 'Funding Allocation Parameters'!$I$7), 'Library Subsidy Complex'!$C$2:$J$55, 4, FALSE)), 0)))))</f>
        <v>0</v>
      </c>
      <c r="AF225" s="180">
        <f>IF('Funding Allocation Parameters'!$C$7="Basic Library Subsidy", 0, IF('Funding Allocation Parameters'!$C$7="Grant funding",MIN(AC225*'Funding Allocation Parameters'!$E$7, 'Funding Allocation Parameters'!$G$7), IF('Funding Allocation Parameters'!$C$7="Other author funding", 0, IF('Funding Allocation Parameters'!$C$7="Any discretionary funds (grants if available, other if no grants)", MIN(AC225*'Funding Allocation Parameters'!$E$7, 'Funding Allocation Parameters'!$G$7), IF('Funding Allocation Parameters'!$C$7="Complex Library Subsidy", 0, 0)))))</f>
        <v>0</v>
      </c>
      <c r="AG225" s="180">
        <f>IF('Funding Allocation Parameters'!$C$7="Basic Library Subsidy", 0, IF('Funding Allocation Parameters'!$C$7="Grant funding", 0, IF('Funding Allocation Parameters'!$C$7="Other author funding",  MIN(AC225*'Funding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5" s="180">
        <f>IF('Funding Allocation Parameters'!$C$7="Basic Library Subsidy", MIN(AD225*'Funding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MIN(AD225*VLOOKUP(CONCATENATE($A225, 'Funding Allocation Parameters'!$I$7), 'Library Subsidy Complex'!$C$2:$J$55, 6, FALSE), VLOOKUP(CONCATENATE($A225, 'Funding Allocation Parameters'!$I$7), 'Library Subsidy Complex'!$C$2:$J$55, 8, FALSE)), 0)))))</f>
        <v>0</v>
      </c>
      <c r="AI225" s="180">
        <f>IF('Funding Allocation Parameters'!$C$7="Basic Library Subsidy", 0, IF('Funding Allocation Parameters'!$C$7="Grant funding", 0, IF('Funding Allocation Parameters'!$C$7="Other author funding",  MIN(AD225*'Funding Allocation Parameters'!$E$7, 'Funding Allocation Parameters'!$G$7), IF('Funding Allocation Parameters'!$C$7="Any discretionary funds (grants if available, other if no grants)", MIN(AD225*'Funding Allocation Parameters'!$E$7, 'Funding Allocation Parameters'!$G$7), IF('Funding Allocation Parameters'!$C$7="Complex Library Subsidy", 0, 0)))))</f>
        <v>0</v>
      </c>
      <c r="AJ225" s="177">
        <f t="shared" si="101"/>
        <v>0</v>
      </c>
      <c r="AK225" s="177">
        <f t="shared" si="102"/>
        <v>0</v>
      </c>
      <c r="AL225" s="181">
        <f>IF('Funding Allocation Parameters'!$C$8="Basic Library Subsidy", MIN(AJ225*'Funding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MIN(AJ225*VLOOKUP(CONCATENATE($A225, 'Funding Allocation Parameters'!$I$8), 'Library Subsidy Complex'!$C$2:$J$55, 2, FALSE), VLOOKUP(CONCATENATE($A225, 'Funding Allocation Parameters'!$I$8), 'Library Subsidy Complex'!$C$2:$J$55, 4, FALSE)), 0)))))</f>
        <v>0</v>
      </c>
      <c r="AM225" s="181">
        <f>IF('Funding Allocation Parameters'!$C$8="Basic Library Subsidy", 0, IF('Funding Allocation Parameters'!$C$8="Grant funding",MIN(AJ225*'Funding Allocation Parameters'!$E$8, 'Funding Allocation Parameters'!$G$8), IF('Funding Allocation Parameters'!$C$8="Other author funding", 0, IF('Funding Allocation Parameters'!$C$8="Any discretionary funds (grants if available, other if no grants)", MIN(AJ225*'Funding Allocation Parameters'!$E$8, 'Funding Allocation Parameters'!$G$8), IF('Funding Allocation Parameters'!$C$8="Complex Library Subsidy", 0, 0)))))</f>
        <v>0</v>
      </c>
      <c r="AN225" s="181">
        <f>IF('Funding Allocation Parameters'!$C$8="Basic Library Subsidy", 0, IF('Funding Allocation Parameters'!$C$8="Grant funding", 0, IF('Funding Allocation Parameters'!$C$8="Other author funding",  MIN(AJ225*'Funding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5" s="181">
        <f>IF('Funding Allocation Parameters'!$C$8="Basic Library Subsidy", MIN(AK225*'Funding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MIN(AK225*VLOOKUP(CONCATENATE($A225, 'Funding Allocation Parameters'!$I$8), 'Library Subsidy Complex'!$C$2:$J$55, 6, FALSE), VLOOKUP(CONCATENATE($A225, 'Funding Allocation Parameters'!$I$8), 'Library Subsidy Complex'!$C$2:$J$55, 8, FALSE)), 0)))))</f>
        <v>0</v>
      </c>
      <c r="AP225" s="181">
        <f>IF('Funding Allocation Parameters'!$C$8="Basic Library Subsidy", 0, IF('Funding Allocation Parameters'!$C$8="Grant funding", 0, IF('Funding Allocation Parameters'!$C$8="Other author funding",  MIN(AK225*'Funding Allocation Parameters'!$E$8, 'Funding Allocation Parameters'!$G$8), IF('Funding Allocation Parameters'!$C$8="Any discretionary funds (grants if available, other if no grants)", MIN(AK225*'Funding Allocation Parameters'!$E$8, 'Funding Allocation Parameters'!$G$8), IF('Funding Allocation Parameters'!$C$8="Complex Library Subsidy", 0, 0)))))</f>
        <v>0</v>
      </c>
      <c r="AQ225" s="177">
        <f t="shared" si="103"/>
        <v>0</v>
      </c>
      <c r="AR225" s="177">
        <f t="shared" si="104"/>
        <v>0</v>
      </c>
      <c r="AS225" s="182">
        <f t="shared" si="105"/>
        <v>1189</v>
      </c>
      <c r="AT225" s="182">
        <f t="shared" si="106"/>
        <v>588.6271999999999</v>
      </c>
      <c r="AU225" s="182">
        <f t="shared" si="107"/>
        <v>0</v>
      </c>
      <c r="AV225" s="182">
        <f t="shared" si="108"/>
        <v>1189</v>
      </c>
      <c r="AW225" s="182">
        <f t="shared" si="109"/>
        <v>588.6271999999999</v>
      </c>
      <c r="AX225" s="183">
        <f t="shared" si="110"/>
        <v>1189</v>
      </c>
      <c r="AY225" s="183">
        <f t="shared" si="111"/>
        <v>588.6271999999999</v>
      </c>
      <c r="AZ225" s="183">
        <f t="shared" si="112"/>
        <v>0</v>
      </c>
      <c r="BA225" s="183">
        <f t="shared" si="113"/>
        <v>0</v>
      </c>
      <c r="BB225" s="183">
        <f t="shared" si="114"/>
        <v>0</v>
      </c>
      <c r="BC225" s="184">
        <f t="shared" si="115"/>
        <v>1189</v>
      </c>
      <c r="BD225" s="184">
        <f t="shared" si="116"/>
        <v>0</v>
      </c>
      <c r="BE225" s="184">
        <f t="shared" si="117"/>
        <v>588.6271999999999</v>
      </c>
      <c r="BF225" s="184">
        <f t="shared" si="118"/>
        <v>0</v>
      </c>
      <c r="BG225" s="102">
        <f t="shared" si="119"/>
        <v>0</v>
      </c>
      <c r="BH225" s="102">
        <f t="shared" si="120"/>
        <v>0</v>
      </c>
      <c r="BI225" s="102">
        <f t="shared" si="121"/>
        <v>0</v>
      </c>
      <c r="BJ225" s="102">
        <f t="shared" si="122"/>
        <v>1</v>
      </c>
      <c r="BK225" s="102">
        <f t="shared" si="123"/>
        <v>0</v>
      </c>
      <c r="BL225" s="102">
        <f t="shared" si="124"/>
        <v>0</v>
      </c>
      <c r="BN225" s="102"/>
    </row>
    <row r="226" spans="1:66" x14ac:dyDescent="0.25">
      <c r="A226" s="102" t="s">
        <v>24</v>
      </c>
      <c r="B226" s="102" t="s">
        <v>8</v>
      </c>
      <c r="C226" s="102" t="s">
        <v>8</v>
      </c>
      <c r="D226" s="102" t="s">
        <v>27</v>
      </c>
      <c r="E226" s="102" t="s">
        <v>527</v>
      </c>
      <c r="F226" s="102" t="s">
        <v>528</v>
      </c>
      <c r="G226" s="102">
        <v>1.2729999999999999</v>
      </c>
      <c r="H226" s="102">
        <v>1</v>
      </c>
      <c r="I226" s="102">
        <v>1</v>
      </c>
      <c r="J226" s="167">
        <f>IFERROR(H226*VLOOKUP(A226, 'Advanced Parameters'!$B$7:$G$20, 6, FALSE)*VLOOKUP(A226, 'Growth Parameters'!$B$6:$H$19, 6, FALSE), 0)</f>
        <v>1</v>
      </c>
      <c r="K226" s="167">
        <f>IFERROR(IF('Advanced Parameters'!$C$5="n",'Raw Data'!I226*VLOOKUP(A226,'Advanced Parameters'!$B$7:$G$20,6,FALSE),J226*VLOOKUP(A226,'Advanced Parameters'!$B$7:$G$20,2,FALSE))*VLOOKUP(A226, 'Growth Parameters'!$B$6:$H$19, 6, FALSE), 0)</f>
        <v>1</v>
      </c>
      <c r="L226" s="167">
        <f t="shared" si="125"/>
        <v>0</v>
      </c>
      <c r="M226" s="168">
        <f>IFERROR(IF(G226="NA","NA",IF(G226&gt;'APC Parameters'!$K$6+VLOOKUP('Raw Data'!A226, 'APC Parameters'!$H$7:$L$20, 4, FALSE), 'APC Parameters'!$L$6+VLOOKUP('Raw Data'!A226, 'APC Parameters'!$H$7:$L$20, 5, FALSE), G226*('APC Parameters'!$J$6+VLOOKUP('Raw Data'!A226, 'APC Parameters'!$H$7:$L$20, 3, FALSE))+'APC Parameters'!$I$6+VLOOKUP('Raw Data'!A226, 'APC Parameters'!$H$7:$L$20, 2, FALSE))), 0)</f>
        <v>2050.7462</v>
      </c>
      <c r="N226" s="168">
        <f t="shared" si="95"/>
        <v>2050.7462</v>
      </c>
      <c r="O226" s="168">
        <f>IFERROR(IF(M226="NA",VLOOKUP(D226,'Internal Calculations'!$B$10:$C$11,2,FALSE), M226)*VLOOKUP(A226, 'Growth Parameters'!$B$6:$H$19, 7, FALSE), 0)</f>
        <v>2050.7462</v>
      </c>
      <c r="P226" s="177">
        <f t="shared" si="96"/>
        <v>2050.7462</v>
      </c>
      <c r="Q226" s="178">
        <f>IF('Funding Allocation Parameters'!$C$5="Basic Library Subsidy", MIN(O226*('Funding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MIN($O226*(VLOOKUP(CONCATENATE($A226, 'Funding Allocation Parameters'!$I$5), 'Library Subsidy Complex'!$C$2:$J$55, 2, FALSE)), VLOOKUP(CONCATENATE($A226, 'Funding Allocation Parameters'!$I$5), 'Library Subsidy Complex'!$C$2:$J$55, 4, FALSE)), 0)))))</f>
        <v>1189</v>
      </c>
      <c r="R226" s="178">
        <f>IF('Funding Allocation Parameters'!$C$5="Basic Library Subsidy", 0, IF('Funding Allocation Parameters'!$C$5="Grant funding",MIN(O226*('Funding Allocation Parameters'!$E$5), 'Funding Allocation Parameters'!$G$5), IF('Funding Allocation Parameters'!$C$5="Other author funding", 0, IF('Funding Allocation Parameters'!$C$5="Any discretionary funds (grants if available, other if no grants)", MIN(O226*('Funding Allocation Parameters'!$E$5), 'Funding Allocation Parameters'!$G$5), IF('Funding Allocation Parameters'!$C$5="Complex Library Subsidy", 0, 0)))))</f>
        <v>0</v>
      </c>
      <c r="S226" s="178">
        <f>IF('Funding Allocation Parameters'!$C$5="Basic Library Subsidy", 0, IF('Funding Allocation Parameters'!$C$5="Grant funding", 0, IF('Funding Allocation Parameters'!$C$5="Other author funding",  MIN(O226*('Funding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6" s="178">
        <f>IF('Funding Allocation Parameters'!$C$5="Basic Library Subsidy", MIN(O226*('Funding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MIN($O226*(VLOOKUP(CONCATENATE($A226, 'Funding Allocation Parameters'!$I$5), 'Library Subsidy Complex'!$C$2:$J$55, 6, FALSE)), VLOOKUP(CONCATENATE($A226, 'Funding Allocation Parameters'!$I$5), 'Library Subsidy Complex'!$C$2:$J$55, 8, FALSE)), 0)))))</f>
        <v>1189</v>
      </c>
      <c r="U226" s="178">
        <f>IF('Funding Allocation Parameters'!$C$5="Basic Library Subsidy", 0, IF('Funding Allocation Parameters'!$C$5="Grant funding", 0, IF('Funding Allocation Parameters'!$C$5="Other author funding",  MIN(O226*('Funding Allocation Parameters'!$E$5), 'Funding Allocation Parameters'!$G$5), IF('Funding Allocation Parameters'!$C$5="Any discretionary funds (grants if available, other if no grants)", MIN(O226*('Funding Allocation Parameters'!$E$5), 'Funding Allocation Parameters'!$G$5), IF('Funding Allocation Parameters'!$C$5="Complex Library Subsidy", 0, 0)))))</f>
        <v>0</v>
      </c>
      <c r="V226" s="177">
        <f t="shared" si="97"/>
        <v>861.74620000000004</v>
      </c>
      <c r="W226" s="177">
        <f t="shared" si="98"/>
        <v>861.74620000000004</v>
      </c>
      <c r="X226" s="179">
        <f>IF('Funding Allocation Parameters'!$C$6="Basic Library Subsidy", MIN(V226*'Funding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MIN(V226*VLOOKUP(CONCATENATE($A226, 'Funding Allocation Parameters'!$I$6), 'Library Subsidy Complex'!$C$2:$J$55, 2, FALSE), VLOOKUP(CONCATENATE($A226, 'Funding Allocation Parameters'!$I$6), 'Library Subsidy Complex'!$C$2:$J$55, 4, FALSE)), 0)))))</f>
        <v>0</v>
      </c>
      <c r="Y226" s="179">
        <f>IF('Funding Allocation Parameters'!$C$6="Basic Library Subsidy", 0, IF('Funding Allocation Parameters'!$C$6="Grant funding",MIN(V226*'Funding Allocation Parameters'!$E$6, 'Funding Allocation Parameters'!$G$6), IF('Funding Allocation Parameters'!$C$6="Other author funding", 0, IF('Funding Allocation Parameters'!$C$6="Any discretionary funds (grants if available, other if no grants)", MIN(V226*'Funding Allocation Parameters'!$E$6, 'Funding Allocation Parameters'!$G$6), IF('Funding Allocation Parameters'!$C$6="Complex Library Subsidy", 0, 0)))))</f>
        <v>861.74620000000004</v>
      </c>
      <c r="Z226" s="179">
        <f>IF('Funding Allocation Parameters'!$C$6="Basic Library Subsidy", 0, IF('Funding Allocation Parameters'!$C$6="Grant funding", 0, IF('Funding Allocation Parameters'!$C$6="Other author funding",  MIN(V226*'Funding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6" s="179">
        <f>IF('Funding Allocation Parameters'!$C$6="Basic Library Subsidy", MIN(W226*'Funding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MIN(W226*VLOOKUP(CONCATENATE($A226, 'Funding Allocation Parameters'!$I$6), 'Library Subsidy Complex'!$C$2:$J$55, 6, FALSE), VLOOKUP(CONCATENATE($A226, 'Funding Allocation Parameters'!$I$6), 'Library Subsidy Complex'!$C$2:$J$55, 8, FALSE)), 0)))))</f>
        <v>0</v>
      </c>
      <c r="AB226" s="179">
        <f>IF('Funding Allocation Parameters'!$C$6="Basic Library Subsidy", 0, IF('Funding Allocation Parameters'!$C$6="Grant funding", 0, IF('Funding Allocation Parameters'!$C$6="Other author funding",  MIN(W226*'Funding Allocation Parameters'!$E$6, 'Funding Allocation Parameters'!$G$6), IF('Funding Allocation Parameters'!$C$6="Any discretionary funds (grants if available, other if no grants)", MIN(W226*'Funding Allocation Parameters'!$E$6, 'Funding Allocation Parameters'!$G$6), IF('Funding Allocation Parameters'!$C$6="Complex Library Subsidy", 0, 0)))))</f>
        <v>861.74620000000004</v>
      </c>
      <c r="AC226" s="177">
        <f t="shared" si="99"/>
        <v>0</v>
      </c>
      <c r="AD226" s="177">
        <f t="shared" si="100"/>
        <v>0</v>
      </c>
      <c r="AE226" s="180">
        <f>IF('Funding Allocation Parameters'!$C$7="Basic Library Subsidy", MIN(AC226*'Funding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MIN(AC226*VLOOKUP(CONCATENATE($A226, 'Funding Allocation Parameters'!$I$7), 'Library Subsidy Complex'!$C$2:$J$55, 2, FALSE), VLOOKUP(CONCATENATE($A226, 'Funding Allocation Parameters'!$I$7), 'Library Subsidy Complex'!$C$2:$J$55, 4, FALSE)), 0)))))</f>
        <v>0</v>
      </c>
      <c r="AF226" s="180">
        <f>IF('Funding Allocation Parameters'!$C$7="Basic Library Subsidy", 0, IF('Funding Allocation Parameters'!$C$7="Grant funding",MIN(AC226*'Funding Allocation Parameters'!$E$7, 'Funding Allocation Parameters'!$G$7), IF('Funding Allocation Parameters'!$C$7="Other author funding", 0, IF('Funding Allocation Parameters'!$C$7="Any discretionary funds (grants if available, other if no grants)", MIN(AC226*'Funding Allocation Parameters'!$E$7, 'Funding Allocation Parameters'!$G$7), IF('Funding Allocation Parameters'!$C$7="Complex Library Subsidy", 0, 0)))))</f>
        <v>0</v>
      </c>
      <c r="AG226" s="180">
        <f>IF('Funding Allocation Parameters'!$C$7="Basic Library Subsidy", 0, IF('Funding Allocation Parameters'!$C$7="Grant funding", 0, IF('Funding Allocation Parameters'!$C$7="Other author funding",  MIN(AC226*'Funding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6" s="180">
        <f>IF('Funding Allocation Parameters'!$C$7="Basic Library Subsidy", MIN(AD226*'Funding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MIN(AD226*VLOOKUP(CONCATENATE($A226, 'Funding Allocation Parameters'!$I$7), 'Library Subsidy Complex'!$C$2:$J$55, 6, FALSE), VLOOKUP(CONCATENATE($A226, 'Funding Allocation Parameters'!$I$7), 'Library Subsidy Complex'!$C$2:$J$55, 8, FALSE)), 0)))))</f>
        <v>0</v>
      </c>
      <c r="AI226" s="180">
        <f>IF('Funding Allocation Parameters'!$C$7="Basic Library Subsidy", 0, IF('Funding Allocation Parameters'!$C$7="Grant funding", 0, IF('Funding Allocation Parameters'!$C$7="Other author funding",  MIN(AD226*'Funding Allocation Parameters'!$E$7, 'Funding Allocation Parameters'!$G$7), IF('Funding Allocation Parameters'!$C$7="Any discretionary funds (grants if available, other if no grants)", MIN(AD226*'Funding Allocation Parameters'!$E$7, 'Funding Allocation Parameters'!$G$7), IF('Funding Allocation Parameters'!$C$7="Complex Library Subsidy", 0, 0)))))</f>
        <v>0</v>
      </c>
      <c r="AJ226" s="177">
        <f t="shared" si="101"/>
        <v>0</v>
      </c>
      <c r="AK226" s="177">
        <f t="shared" si="102"/>
        <v>0</v>
      </c>
      <c r="AL226" s="181">
        <f>IF('Funding Allocation Parameters'!$C$8="Basic Library Subsidy", MIN(AJ226*'Funding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MIN(AJ226*VLOOKUP(CONCATENATE($A226, 'Funding Allocation Parameters'!$I$8), 'Library Subsidy Complex'!$C$2:$J$55, 2, FALSE), VLOOKUP(CONCATENATE($A226, 'Funding Allocation Parameters'!$I$8), 'Library Subsidy Complex'!$C$2:$J$55, 4, FALSE)), 0)))))</f>
        <v>0</v>
      </c>
      <c r="AM226" s="181">
        <f>IF('Funding Allocation Parameters'!$C$8="Basic Library Subsidy", 0, IF('Funding Allocation Parameters'!$C$8="Grant funding",MIN(AJ226*'Funding Allocation Parameters'!$E$8, 'Funding Allocation Parameters'!$G$8), IF('Funding Allocation Parameters'!$C$8="Other author funding", 0, IF('Funding Allocation Parameters'!$C$8="Any discretionary funds (grants if available, other if no grants)", MIN(AJ226*'Funding Allocation Parameters'!$E$8, 'Funding Allocation Parameters'!$G$8), IF('Funding Allocation Parameters'!$C$8="Complex Library Subsidy", 0, 0)))))</f>
        <v>0</v>
      </c>
      <c r="AN226" s="181">
        <f>IF('Funding Allocation Parameters'!$C$8="Basic Library Subsidy", 0, IF('Funding Allocation Parameters'!$C$8="Grant funding", 0, IF('Funding Allocation Parameters'!$C$8="Other author funding",  MIN(AJ226*'Funding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6" s="181">
        <f>IF('Funding Allocation Parameters'!$C$8="Basic Library Subsidy", MIN(AK226*'Funding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MIN(AK226*VLOOKUP(CONCATENATE($A226, 'Funding Allocation Parameters'!$I$8), 'Library Subsidy Complex'!$C$2:$J$55, 6, FALSE), VLOOKUP(CONCATENATE($A226, 'Funding Allocation Parameters'!$I$8), 'Library Subsidy Complex'!$C$2:$J$55, 8, FALSE)), 0)))))</f>
        <v>0</v>
      </c>
      <c r="AP226" s="181">
        <f>IF('Funding Allocation Parameters'!$C$8="Basic Library Subsidy", 0, IF('Funding Allocation Parameters'!$C$8="Grant funding", 0, IF('Funding Allocation Parameters'!$C$8="Other author funding",  MIN(AK226*'Funding Allocation Parameters'!$E$8, 'Funding Allocation Parameters'!$G$8), IF('Funding Allocation Parameters'!$C$8="Any discretionary funds (grants if available, other if no grants)", MIN(AK226*'Funding Allocation Parameters'!$E$8, 'Funding Allocation Parameters'!$G$8), IF('Funding Allocation Parameters'!$C$8="Complex Library Subsidy", 0, 0)))))</f>
        <v>0</v>
      </c>
      <c r="AQ226" s="177">
        <f t="shared" si="103"/>
        <v>0</v>
      </c>
      <c r="AR226" s="177">
        <f t="shared" si="104"/>
        <v>0</v>
      </c>
      <c r="AS226" s="182">
        <f t="shared" si="105"/>
        <v>1189</v>
      </c>
      <c r="AT226" s="182">
        <f t="shared" si="106"/>
        <v>861.74620000000004</v>
      </c>
      <c r="AU226" s="182">
        <f t="shared" si="107"/>
        <v>0</v>
      </c>
      <c r="AV226" s="182">
        <f t="shared" si="108"/>
        <v>1189</v>
      </c>
      <c r="AW226" s="182">
        <f t="shared" si="109"/>
        <v>861.74620000000004</v>
      </c>
      <c r="AX226" s="183">
        <f t="shared" si="110"/>
        <v>1189</v>
      </c>
      <c r="AY226" s="183">
        <f t="shared" si="111"/>
        <v>861.74620000000004</v>
      </c>
      <c r="AZ226" s="183">
        <f t="shared" si="112"/>
        <v>0</v>
      </c>
      <c r="BA226" s="183">
        <f t="shared" si="113"/>
        <v>0</v>
      </c>
      <c r="BB226" s="183">
        <f t="shared" si="114"/>
        <v>0</v>
      </c>
      <c r="BC226" s="184">
        <f t="shared" si="115"/>
        <v>1189</v>
      </c>
      <c r="BD226" s="184">
        <f t="shared" si="116"/>
        <v>0</v>
      </c>
      <c r="BE226" s="184">
        <f t="shared" si="117"/>
        <v>861.74620000000004</v>
      </c>
      <c r="BF226" s="184">
        <f t="shared" si="118"/>
        <v>0</v>
      </c>
      <c r="BG226" s="102">
        <f t="shared" si="119"/>
        <v>0</v>
      </c>
      <c r="BH226" s="102">
        <f t="shared" si="120"/>
        <v>0</v>
      </c>
      <c r="BI226" s="102">
        <f t="shared" si="121"/>
        <v>0</v>
      </c>
      <c r="BJ226" s="102">
        <f t="shared" si="122"/>
        <v>1</v>
      </c>
      <c r="BK226" s="102">
        <f t="shared" si="123"/>
        <v>0</v>
      </c>
      <c r="BL226" s="102">
        <f t="shared" si="124"/>
        <v>0</v>
      </c>
      <c r="BN226" s="102"/>
    </row>
    <row r="227" spans="1:66" x14ac:dyDescent="0.25">
      <c r="A227" s="102" t="s">
        <v>24</v>
      </c>
      <c r="B227" s="102" t="s">
        <v>8</v>
      </c>
      <c r="C227" s="102" t="s">
        <v>8</v>
      </c>
      <c r="D227" s="102" t="s">
        <v>27</v>
      </c>
      <c r="E227" s="102" t="s">
        <v>287</v>
      </c>
      <c r="F227" s="102" t="s">
        <v>529</v>
      </c>
      <c r="G227" s="102">
        <v>1.1919999999999999</v>
      </c>
      <c r="H227" s="102">
        <v>1</v>
      </c>
      <c r="I227" s="102">
        <v>1</v>
      </c>
      <c r="J227" s="167">
        <f>IFERROR(H227*VLOOKUP(A227, 'Advanced Parameters'!$B$7:$G$20, 6, FALSE)*VLOOKUP(A227, 'Growth Parameters'!$B$6:$H$19, 6, FALSE), 0)</f>
        <v>1</v>
      </c>
      <c r="K227" s="167">
        <f>IFERROR(IF('Advanced Parameters'!$C$5="n",'Raw Data'!I227*VLOOKUP(A227,'Advanced Parameters'!$B$7:$G$20,6,FALSE),J227*VLOOKUP(A227,'Advanced Parameters'!$B$7:$G$20,2,FALSE))*VLOOKUP(A227, 'Growth Parameters'!$B$6:$H$19, 6, FALSE), 0)</f>
        <v>1</v>
      </c>
      <c r="L227" s="167">
        <f t="shared" si="125"/>
        <v>0</v>
      </c>
      <c r="M227" s="168">
        <f>IFERROR(IF(G227="NA","NA",IF(G227&gt;'APC Parameters'!$K$6+VLOOKUP('Raw Data'!A227, 'APC Parameters'!$H$7:$L$20, 4, FALSE), 'APC Parameters'!$L$6+VLOOKUP('Raw Data'!A227, 'APC Parameters'!$H$7:$L$20, 5, FALSE), G227*('APC Parameters'!$J$6+VLOOKUP('Raw Data'!A227, 'APC Parameters'!$H$7:$L$20, 3, FALSE))+'APC Parameters'!$I$6+VLOOKUP('Raw Data'!A227, 'APC Parameters'!$H$7:$L$20, 2, FALSE))), 0)</f>
        <v>1993.2847999999999</v>
      </c>
      <c r="N227" s="168">
        <f t="shared" si="95"/>
        <v>1993.2847999999999</v>
      </c>
      <c r="O227" s="168">
        <f>IFERROR(IF(M227="NA",VLOOKUP(D227,'Internal Calculations'!$B$10:$C$11,2,FALSE), M227)*VLOOKUP(A227, 'Growth Parameters'!$B$6:$H$19, 7, FALSE), 0)</f>
        <v>1993.2847999999999</v>
      </c>
      <c r="P227" s="177">
        <f t="shared" si="96"/>
        <v>1993.2847999999999</v>
      </c>
      <c r="Q227" s="178">
        <f>IF('Funding Allocation Parameters'!$C$5="Basic Library Subsidy", MIN(O227*('Funding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MIN($O227*(VLOOKUP(CONCATENATE($A227, 'Funding Allocation Parameters'!$I$5), 'Library Subsidy Complex'!$C$2:$J$55, 2, FALSE)), VLOOKUP(CONCATENATE($A227, 'Funding Allocation Parameters'!$I$5), 'Library Subsidy Complex'!$C$2:$J$55, 4, FALSE)), 0)))))</f>
        <v>1189</v>
      </c>
      <c r="R227" s="178">
        <f>IF('Funding Allocation Parameters'!$C$5="Basic Library Subsidy", 0, IF('Funding Allocation Parameters'!$C$5="Grant funding",MIN(O227*('Funding Allocation Parameters'!$E$5), 'Funding Allocation Parameters'!$G$5), IF('Funding Allocation Parameters'!$C$5="Other author funding", 0, IF('Funding Allocation Parameters'!$C$5="Any discretionary funds (grants if available, other if no grants)", MIN(O227*('Funding Allocation Parameters'!$E$5), 'Funding Allocation Parameters'!$G$5), IF('Funding Allocation Parameters'!$C$5="Complex Library Subsidy", 0, 0)))))</f>
        <v>0</v>
      </c>
      <c r="S227" s="178">
        <f>IF('Funding Allocation Parameters'!$C$5="Basic Library Subsidy", 0, IF('Funding Allocation Parameters'!$C$5="Grant funding", 0, IF('Funding Allocation Parameters'!$C$5="Other author funding",  MIN(O227*('Funding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7" s="178">
        <f>IF('Funding Allocation Parameters'!$C$5="Basic Library Subsidy", MIN(O227*('Funding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MIN($O227*(VLOOKUP(CONCATENATE($A227, 'Funding Allocation Parameters'!$I$5), 'Library Subsidy Complex'!$C$2:$J$55, 6, FALSE)), VLOOKUP(CONCATENATE($A227, 'Funding Allocation Parameters'!$I$5), 'Library Subsidy Complex'!$C$2:$J$55, 8, FALSE)), 0)))))</f>
        <v>1189</v>
      </c>
      <c r="U227" s="178">
        <f>IF('Funding Allocation Parameters'!$C$5="Basic Library Subsidy", 0, IF('Funding Allocation Parameters'!$C$5="Grant funding", 0, IF('Funding Allocation Parameters'!$C$5="Other author funding",  MIN(O227*('Funding Allocation Parameters'!$E$5), 'Funding Allocation Parameters'!$G$5), IF('Funding Allocation Parameters'!$C$5="Any discretionary funds (grants if available, other if no grants)", MIN(O227*('Funding Allocation Parameters'!$E$5), 'Funding Allocation Parameters'!$G$5), IF('Funding Allocation Parameters'!$C$5="Complex Library Subsidy", 0, 0)))))</f>
        <v>0</v>
      </c>
      <c r="V227" s="177">
        <f t="shared" si="97"/>
        <v>804.2847999999999</v>
      </c>
      <c r="W227" s="177">
        <f t="shared" si="98"/>
        <v>804.2847999999999</v>
      </c>
      <c r="X227" s="179">
        <f>IF('Funding Allocation Parameters'!$C$6="Basic Library Subsidy", MIN(V227*'Funding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MIN(V227*VLOOKUP(CONCATENATE($A227, 'Funding Allocation Parameters'!$I$6), 'Library Subsidy Complex'!$C$2:$J$55, 2, FALSE), VLOOKUP(CONCATENATE($A227, 'Funding Allocation Parameters'!$I$6), 'Library Subsidy Complex'!$C$2:$J$55, 4, FALSE)), 0)))))</f>
        <v>0</v>
      </c>
      <c r="Y227" s="179">
        <f>IF('Funding Allocation Parameters'!$C$6="Basic Library Subsidy", 0, IF('Funding Allocation Parameters'!$C$6="Grant funding",MIN(V227*'Funding Allocation Parameters'!$E$6, 'Funding Allocation Parameters'!$G$6), IF('Funding Allocation Parameters'!$C$6="Other author funding", 0, IF('Funding Allocation Parameters'!$C$6="Any discretionary funds (grants if available, other if no grants)", MIN(V227*'Funding Allocation Parameters'!$E$6, 'Funding Allocation Parameters'!$G$6), IF('Funding Allocation Parameters'!$C$6="Complex Library Subsidy", 0, 0)))))</f>
        <v>804.2847999999999</v>
      </c>
      <c r="Z227" s="179">
        <f>IF('Funding Allocation Parameters'!$C$6="Basic Library Subsidy", 0, IF('Funding Allocation Parameters'!$C$6="Grant funding", 0, IF('Funding Allocation Parameters'!$C$6="Other author funding",  MIN(V227*'Funding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7" s="179">
        <f>IF('Funding Allocation Parameters'!$C$6="Basic Library Subsidy", MIN(W227*'Funding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MIN(W227*VLOOKUP(CONCATENATE($A227, 'Funding Allocation Parameters'!$I$6), 'Library Subsidy Complex'!$C$2:$J$55, 6, FALSE), VLOOKUP(CONCATENATE($A227, 'Funding Allocation Parameters'!$I$6), 'Library Subsidy Complex'!$C$2:$J$55, 8, FALSE)), 0)))))</f>
        <v>0</v>
      </c>
      <c r="AB227" s="179">
        <f>IF('Funding Allocation Parameters'!$C$6="Basic Library Subsidy", 0, IF('Funding Allocation Parameters'!$C$6="Grant funding", 0, IF('Funding Allocation Parameters'!$C$6="Other author funding",  MIN(W227*'Funding Allocation Parameters'!$E$6, 'Funding Allocation Parameters'!$G$6), IF('Funding Allocation Parameters'!$C$6="Any discretionary funds (grants if available, other if no grants)", MIN(W227*'Funding Allocation Parameters'!$E$6, 'Funding Allocation Parameters'!$G$6), IF('Funding Allocation Parameters'!$C$6="Complex Library Subsidy", 0, 0)))))</f>
        <v>804.2847999999999</v>
      </c>
      <c r="AC227" s="177">
        <f t="shared" si="99"/>
        <v>0</v>
      </c>
      <c r="AD227" s="177">
        <f t="shared" si="100"/>
        <v>0</v>
      </c>
      <c r="AE227" s="180">
        <f>IF('Funding Allocation Parameters'!$C$7="Basic Library Subsidy", MIN(AC227*'Funding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MIN(AC227*VLOOKUP(CONCATENATE($A227, 'Funding Allocation Parameters'!$I$7), 'Library Subsidy Complex'!$C$2:$J$55, 2, FALSE), VLOOKUP(CONCATENATE($A227, 'Funding Allocation Parameters'!$I$7), 'Library Subsidy Complex'!$C$2:$J$55, 4, FALSE)), 0)))))</f>
        <v>0</v>
      </c>
      <c r="AF227" s="180">
        <f>IF('Funding Allocation Parameters'!$C$7="Basic Library Subsidy", 0, IF('Funding Allocation Parameters'!$C$7="Grant funding",MIN(AC227*'Funding Allocation Parameters'!$E$7, 'Funding Allocation Parameters'!$G$7), IF('Funding Allocation Parameters'!$C$7="Other author funding", 0, IF('Funding Allocation Parameters'!$C$7="Any discretionary funds (grants if available, other if no grants)", MIN(AC227*'Funding Allocation Parameters'!$E$7, 'Funding Allocation Parameters'!$G$7), IF('Funding Allocation Parameters'!$C$7="Complex Library Subsidy", 0, 0)))))</f>
        <v>0</v>
      </c>
      <c r="AG227" s="180">
        <f>IF('Funding Allocation Parameters'!$C$7="Basic Library Subsidy", 0, IF('Funding Allocation Parameters'!$C$7="Grant funding", 0, IF('Funding Allocation Parameters'!$C$7="Other author funding",  MIN(AC227*'Funding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7" s="180">
        <f>IF('Funding Allocation Parameters'!$C$7="Basic Library Subsidy", MIN(AD227*'Funding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MIN(AD227*VLOOKUP(CONCATENATE($A227, 'Funding Allocation Parameters'!$I$7), 'Library Subsidy Complex'!$C$2:$J$55, 6, FALSE), VLOOKUP(CONCATENATE($A227, 'Funding Allocation Parameters'!$I$7), 'Library Subsidy Complex'!$C$2:$J$55, 8, FALSE)), 0)))))</f>
        <v>0</v>
      </c>
      <c r="AI227" s="180">
        <f>IF('Funding Allocation Parameters'!$C$7="Basic Library Subsidy", 0, IF('Funding Allocation Parameters'!$C$7="Grant funding", 0, IF('Funding Allocation Parameters'!$C$7="Other author funding",  MIN(AD227*'Funding Allocation Parameters'!$E$7, 'Funding Allocation Parameters'!$G$7), IF('Funding Allocation Parameters'!$C$7="Any discretionary funds (grants if available, other if no grants)", MIN(AD227*'Funding Allocation Parameters'!$E$7, 'Funding Allocation Parameters'!$G$7), IF('Funding Allocation Parameters'!$C$7="Complex Library Subsidy", 0, 0)))))</f>
        <v>0</v>
      </c>
      <c r="AJ227" s="177">
        <f t="shared" si="101"/>
        <v>0</v>
      </c>
      <c r="AK227" s="177">
        <f t="shared" si="102"/>
        <v>0</v>
      </c>
      <c r="AL227" s="181">
        <f>IF('Funding Allocation Parameters'!$C$8="Basic Library Subsidy", MIN(AJ227*'Funding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MIN(AJ227*VLOOKUP(CONCATENATE($A227, 'Funding Allocation Parameters'!$I$8), 'Library Subsidy Complex'!$C$2:$J$55, 2, FALSE), VLOOKUP(CONCATENATE($A227, 'Funding Allocation Parameters'!$I$8), 'Library Subsidy Complex'!$C$2:$J$55, 4, FALSE)), 0)))))</f>
        <v>0</v>
      </c>
      <c r="AM227" s="181">
        <f>IF('Funding Allocation Parameters'!$C$8="Basic Library Subsidy", 0, IF('Funding Allocation Parameters'!$C$8="Grant funding",MIN(AJ227*'Funding Allocation Parameters'!$E$8, 'Funding Allocation Parameters'!$G$8), IF('Funding Allocation Parameters'!$C$8="Other author funding", 0, IF('Funding Allocation Parameters'!$C$8="Any discretionary funds (grants if available, other if no grants)", MIN(AJ227*'Funding Allocation Parameters'!$E$8, 'Funding Allocation Parameters'!$G$8), IF('Funding Allocation Parameters'!$C$8="Complex Library Subsidy", 0, 0)))))</f>
        <v>0</v>
      </c>
      <c r="AN227" s="181">
        <f>IF('Funding Allocation Parameters'!$C$8="Basic Library Subsidy", 0, IF('Funding Allocation Parameters'!$C$8="Grant funding", 0, IF('Funding Allocation Parameters'!$C$8="Other author funding",  MIN(AJ227*'Funding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7" s="181">
        <f>IF('Funding Allocation Parameters'!$C$8="Basic Library Subsidy", MIN(AK227*'Funding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MIN(AK227*VLOOKUP(CONCATENATE($A227, 'Funding Allocation Parameters'!$I$8), 'Library Subsidy Complex'!$C$2:$J$55, 6, FALSE), VLOOKUP(CONCATENATE($A227, 'Funding Allocation Parameters'!$I$8), 'Library Subsidy Complex'!$C$2:$J$55, 8, FALSE)), 0)))))</f>
        <v>0</v>
      </c>
      <c r="AP227" s="181">
        <f>IF('Funding Allocation Parameters'!$C$8="Basic Library Subsidy", 0, IF('Funding Allocation Parameters'!$C$8="Grant funding", 0, IF('Funding Allocation Parameters'!$C$8="Other author funding",  MIN(AK227*'Funding Allocation Parameters'!$E$8, 'Funding Allocation Parameters'!$G$8), IF('Funding Allocation Parameters'!$C$8="Any discretionary funds (grants if available, other if no grants)", MIN(AK227*'Funding Allocation Parameters'!$E$8, 'Funding Allocation Parameters'!$G$8), IF('Funding Allocation Parameters'!$C$8="Complex Library Subsidy", 0, 0)))))</f>
        <v>0</v>
      </c>
      <c r="AQ227" s="177">
        <f t="shared" si="103"/>
        <v>0</v>
      </c>
      <c r="AR227" s="177">
        <f t="shared" si="104"/>
        <v>0</v>
      </c>
      <c r="AS227" s="182">
        <f t="shared" si="105"/>
        <v>1189</v>
      </c>
      <c r="AT227" s="182">
        <f t="shared" si="106"/>
        <v>804.2847999999999</v>
      </c>
      <c r="AU227" s="182">
        <f t="shared" si="107"/>
        <v>0</v>
      </c>
      <c r="AV227" s="182">
        <f t="shared" si="108"/>
        <v>1189</v>
      </c>
      <c r="AW227" s="182">
        <f t="shared" si="109"/>
        <v>804.2847999999999</v>
      </c>
      <c r="AX227" s="183">
        <f t="shared" si="110"/>
        <v>1189</v>
      </c>
      <c r="AY227" s="183">
        <f t="shared" si="111"/>
        <v>804.2847999999999</v>
      </c>
      <c r="AZ227" s="183">
        <f t="shared" si="112"/>
        <v>0</v>
      </c>
      <c r="BA227" s="183">
        <f t="shared" si="113"/>
        <v>0</v>
      </c>
      <c r="BB227" s="183">
        <f t="shared" si="114"/>
        <v>0</v>
      </c>
      <c r="BC227" s="184">
        <f t="shared" si="115"/>
        <v>1189</v>
      </c>
      <c r="BD227" s="184">
        <f t="shared" si="116"/>
        <v>0</v>
      </c>
      <c r="BE227" s="184">
        <f t="shared" si="117"/>
        <v>804.2847999999999</v>
      </c>
      <c r="BF227" s="184">
        <f t="shared" si="118"/>
        <v>0</v>
      </c>
      <c r="BG227" s="102">
        <f t="shared" si="119"/>
        <v>0</v>
      </c>
      <c r="BH227" s="102">
        <f t="shared" si="120"/>
        <v>0</v>
      </c>
      <c r="BI227" s="102">
        <f t="shared" si="121"/>
        <v>0</v>
      </c>
      <c r="BJ227" s="102">
        <f t="shared" si="122"/>
        <v>1</v>
      </c>
      <c r="BK227" s="102">
        <f t="shared" si="123"/>
        <v>0</v>
      </c>
      <c r="BL227" s="102">
        <f t="shared" si="124"/>
        <v>0</v>
      </c>
      <c r="BN227" s="102"/>
    </row>
    <row r="228" spans="1:66" x14ac:dyDescent="0.25">
      <c r="A228" s="102" t="s">
        <v>18</v>
      </c>
      <c r="B228" s="102" t="s">
        <v>8</v>
      </c>
      <c r="C228" s="102" t="s">
        <v>8</v>
      </c>
      <c r="D228" s="102" t="s">
        <v>27</v>
      </c>
      <c r="E228" s="102" t="s">
        <v>530</v>
      </c>
      <c r="F228" s="102" t="s">
        <v>531</v>
      </c>
      <c r="G228" s="102">
        <v>0.81699999999999995</v>
      </c>
      <c r="H228" s="102">
        <v>1</v>
      </c>
      <c r="I228" s="102">
        <v>1</v>
      </c>
      <c r="J228" s="167">
        <f>IFERROR(H228*VLOOKUP(A228, 'Advanced Parameters'!$B$7:$G$20, 6, FALSE)*VLOOKUP(A228, 'Growth Parameters'!$B$6:$H$19, 6, FALSE), 0)</f>
        <v>1</v>
      </c>
      <c r="K228" s="167">
        <f>IFERROR(IF('Advanced Parameters'!$C$5="n",'Raw Data'!I228*VLOOKUP(A228,'Advanced Parameters'!$B$7:$G$20,6,FALSE),J228*VLOOKUP(A228,'Advanced Parameters'!$B$7:$G$20,2,FALSE))*VLOOKUP(A228, 'Growth Parameters'!$B$6:$H$19, 6, FALSE), 0)</f>
        <v>1</v>
      </c>
      <c r="L228" s="167">
        <f t="shared" si="125"/>
        <v>0</v>
      </c>
      <c r="M228" s="168">
        <f>IFERROR(IF(G228="NA","NA",IF(G228&gt;'APC Parameters'!$K$6+VLOOKUP('Raw Data'!A228, 'APC Parameters'!$H$7:$L$20, 4, FALSE), 'APC Parameters'!$L$6+VLOOKUP('Raw Data'!A228, 'APC Parameters'!$H$7:$L$20, 5, FALSE), G228*('APC Parameters'!$J$6+VLOOKUP('Raw Data'!A228, 'APC Parameters'!$H$7:$L$20, 3, FALSE))+'APC Parameters'!$I$6+VLOOKUP('Raw Data'!A228, 'APC Parameters'!$H$7:$L$20, 2, FALSE))), 0)</f>
        <v>1727.2598</v>
      </c>
      <c r="N228" s="168">
        <f t="shared" si="95"/>
        <v>1727.2598</v>
      </c>
      <c r="O228" s="168">
        <f>IFERROR(IF(M228="NA",VLOOKUP(D228,'Internal Calculations'!$B$10:$C$11,2,FALSE), M228)*VLOOKUP(A228, 'Growth Parameters'!$B$6:$H$19, 7, FALSE), 0)</f>
        <v>1727.2598</v>
      </c>
      <c r="P228" s="177">
        <f t="shared" si="96"/>
        <v>1727.2598</v>
      </c>
      <c r="Q228" s="178">
        <f>IF('Funding Allocation Parameters'!$C$5="Basic Library Subsidy", MIN(O228*('Funding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MIN($O228*(VLOOKUP(CONCATENATE($A228, 'Funding Allocation Parameters'!$I$5), 'Library Subsidy Complex'!$C$2:$J$55, 2, FALSE)), VLOOKUP(CONCATENATE($A228, 'Funding Allocation Parameters'!$I$5), 'Library Subsidy Complex'!$C$2:$J$55, 4, FALSE)), 0)))))</f>
        <v>1189</v>
      </c>
      <c r="R228" s="178">
        <f>IF('Funding Allocation Parameters'!$C$5="Basic Library Subsidy", 0, IF('Funding Allocation Parameters'!$C$5="Grant funding",MIN(O228*('Funding Allocation Parameters'!$E$5), 'Funding Allocation Parameters'!$G$5), IF('Funding Allocation Parameters'!$C$5="Other author funding", 0, IF('Funding Allocation Parameters'!$C$5="Any discretionary funds (grants if available, other if no grants)", MIN(O228*('Funding Allocation Parameters'!$E$5), 'Funding Allocation Parameters'!$G$5), IF('Funding Allocation Parameters'!$C$5="Complex Library Subsidy", 0, 0)))))</f>
        <v>0</v>
      </c>
      <c r="S228" s="178">
        <f>IF('Funding Allocation Parameters'!$C$5="Basic Library Subsidy", 0, IF('Funding Allocation Parameters'!$C$5="Grant funding", 0, IF('Funding Allocation Parameters'!$C$5="Other author funding",  MIN(O228*('Funding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8" s="178">
        <f>IF('Funding Allocation Parameters'!$C$5="Basic Library Subsidy", MIN(O228*('Funding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MIN($O228*(VLOOKUP(CONCATENATE($A228, 'Funding Allocation Parameters'!$I$5), 'Library Subsidy Complex'!$C$2:$J$55, 6, FALSE)), VLOOKUP(CONCATENATE($A228, 'Funding Allocation Parameters'!$I$5), 'Library Subsidy Complex'!$C$2:$J$55, 8, FALSE)), 0)))))</f>
        <v>1189</v>
      </c>
      <c r="U228" s="178">
        <f>IF('Funding Allocation Parameters'!$C$5="Basic Library Subsidy", 0, IF('Funding Allocation Parameters'!$C$5="Grant funding", 0, IF('Funding Allocation Parameters'!$C$5="Other author funding",  MIN(O228*('Funding Allocation Parameters'!$E$5), 'Funding Allocation Parameters'!$G$5), IF('Funding Allocation Parameters'!$C$5="Any discretionary funds (grants if available, other if no grants)", MIN(O228*('Funding Allocation Parameters'!$E$5), 'Funding Allocation Parameters'!$G$5), IF('Funding Allocation Parameters'!$C$5="Complex Library Subsidy", 0, 0)))))</f>
        <v>0</v>
      </c>
      <c r="V228" s="177">
        <f t="shared" si="97"/>
        <v>538.25980000000004</v>
      </c>
      <c r="W228" s="177">
        <f t="shared" si="98"/>
        <v>538.25980000000004</v>
      </c>
      <c r="X228" s="179">
        <f>IF('Funding Allocation Parameters'!$C$6="Basic Library Subsidy", MIN(V228*'Funding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MIN(V228*VLOOKUP(CONCATENATE($A228, 'Funding Allocation Parameters'!$I$6), 'Library Subsidy Complex'!$C$2:$J$55, 2, FALSE), VLOOKUP(CONCATENATE($A228, 'Funding Allocation Parameters'!$I$6), 'Library Subsidy Complex'!$C$2:$J$55, 4, FALSE)), 0)))))</f>
        <v>0</v>
      </c>
      <c r="Y228" s="179">
        <f>IF('Funding Allocation Parameters'!$C$6="Basic Library Subsidy", 0, IF('Funding Allocation Parameters'!$C$6="Grant funding",MIN(V228*'Funding Allocation Parameters'!$E$6, 'Funding Allocation Parameters'!$G$6), IF('Funding Allocation Parameters'!$C$6="Other author funding", 0, IF('Funding Allocation Parameters'!$C$6="Any discretionary funds (grants if available, other if no grants)", MIN(V228*'Funding Allocation Parameters'!$E$6, 'Funding Allocation Parameters'!$G$6), IF('Funding Allocation Parameters'!$C$6="Complex Library Subsidy", 0, 0)))))</f>
        <v>538.25980000000004</v>
      </c>
      <c r="Z228" s="179">
        <f>IF('Funding Allocation Parameters'!$C$6="Basic Library Subsidy", 0, IF('Funding Allocation Parameters'!$C$6="Grant funding", 0, IF('Funding Allocation Parameters'!$C$6="Other author funding",  MIN(V228*'Funding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8" s="179">
        <f>IF('Funding Allocation Parameters'!$C$6="Basic Library Subsidy", MIN(W228*'Funding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MIN(W228*VLOOKUP(CONCATENATE($A228, 'Funding Allocation Parameters'!$I$6), 'Library Subsidy Complex'!$C$2:$J$55, 6, FALSE), VLOOKUP(CONCATENATE($A228, 'Funding Allocation Parameters'!$I$6), 'Library Subsidy Complex'!$C$2:$J$55, 8, FALSE)), 0)))))</f>
        <v>0</v>
      </c>
      <c r="AB228" s="179">
        <f>IF('Funding Allocation Parameters'!$C$6="Basic Library Subsidy", 0, IF('Funding Allocation Parameters'!$C$6="Grant funding", 0, IF('Funding Allocation Parameters'!$C$6="Other author funding",  MIN(W228*'Funding Allocation Parameters'!$E$6, 'Funding Allocation Parameters'!$G$6), IF('Funding Allocation Parameters'!$C$6="Any discretionary funds (grants if available, other if no grants)", MIN(W228*'Funding Allocation Parameters'!$E$6, 'Funding Allocation Parameters'!$G$6), IF('Funding Allocation Parameters'!$C$6="Complex Library Subsidy", 0, 0)))))</f>
        <v>538.25980000000004</v>
      </c>
      <c r="AC228" s="177">
        <f t="shared" si="99"/>
        <v>0</v>
      </c>
      <c r="AD228" s="177">
        <f t="shared" si="100"/>
        <v>0</v>
      </c>
      <c r="AE228" s="180">
        <f>IF('Funding Allocation Parameters'!$C$7="Basic Library Subsidy", MIN(AC228*'Funding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MIN(AC228*VLOOKUP(CONCATENATE($A228, 'Funding Allocation Parameters'!$I$7), 'Library Subsidy Complex'!$C$2:$J$55, 2, FALSE), VLOOKUP(CONCATENATE($A228, 'Funding Allocation Parameters'!$I$7), 'Library Subsidy Complex'!$C$2:$J$55, 4, FALSE)), 0)))))</f>
        <v>0</v>
      </c>
      <c r="AF228" s="180">
        <f>IF('Funding Allocation Parameters'!$C$7="Basic Library Subsidy", 0, IF('Funding Allocation Parameters'!$C$7="Grant funding",MIN(AC228*'Funding Allocation Parameters'!$E$7, 'Funding Allocation Parameters'!$G$7), IF('Funding Allocation Parameters'!$C$7="Other author funding", 0, IF('Funding Allocation Parameters'!$C$7="Any discretionary funds (grants if available, other if no grants)", MIN(AC228*'Funding Allocation Parameters'!$E$7, 'Funding Allocation Parameters'!$G$7), IF('Funding Allocation Parameters'!$C$7="Complex Library Subsidy", 0, 0)))))</f>
        <v>0</v>
      </c>
      <c r="AG228" s="180">
        <f>IF('Funding Allocation Parameters'!$C$7="Basic Library Subsidy", 0, IF('Funding Allocation Parameters'!$C$7="Grant funding", 0, IF('Funding Allocation Parameters'!$C$7="Other author funding",  MIN(AC228*'Funding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8" s="180">
        <f>IF('Funding Allocation Parameters'!$C$7="Basic Library Subsidy", MIN(AD228*'Funding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MIN(AD228*VLOOKUP(CONCATENATE($A228, 'Funding Allocation Parameters'!$I$7), 'Library Subsidy Complex'!$C$2:$J$55, 6, FALSE), VLOOKUP(CONCATENATE($A228, 'Funding Allocation Parameters'!$I$7), 'Library Subsidy Complex'!$C$2:$J$55, 8, FALSE)), 0)))))</f>
        <v>0</v>
      </c>
      <c r="AI228" s="180">
        <f>IF('Funding Allocation Parameters'!$C$7="Basic Library Subsidy", 0, IF('Funding Allocation Parameters'!$C$7="Grant funding", 0, IF('Funding Allocation Parameters'!$C$7="Other author funding",  MIN(AD228*'Funding Allocation Parameters'!$E$7, 'Funding Allocation Parameters'!$G$7), IF('Funding Allocation Parameters'!$C$7="Any discretionary funds (grants if available, other if no grants)", MIN(AD228*'Funding Allocation Parameters'!$E$7, 'Funding Allocation Parameters'!$G$7), IF('Funding Allocation Parameters'!$C$7="Complex Library Subsidy", 0, 0)))))</f>
        <v>0</v>
      </c>
      <c r="AJ228" s="177">
        <f t="shared" si="101"/>
        <v>0</v>
      </c>
      <c r="AK228" s="177">
        <f t="shared" si="102"/>
        <v>0</v>
      </c>
      <c r="AL228" s="181">
        <f>IF('Funding Allocation Parameters'!$C$8="Basic Library Subsidy", MIN(AJ228*'Funding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MIN(AJ228*VLOOKUP(CONCATENATE($A228, 'Funding Allocation Parameters'!$I$8), 'Library Subsidy Complex'!$C$2:$J$55, 2, FALSE), VLOOKUP(CONCATENATE($A228, 'Funding Allocation Parameters'!$I$8), 'Library Subsidy Complex'!$C$2:$J$55, 4, FALSE)), 0)))))</f>
        <v>0</v>
      </c>
      <c r="AM228" s="181">
        <f>IF('Funding Allocation Parameters'!$C$8="Basic Library Subsidy", 0, IF('Funding Allocation Parameters'!$C$8="Grant funding",MIN(AJ228*'Funding Allocation Parameters'!$E$8, 'Funding Allocation Parameters'!$G$8), IF('Funding Allocation Parameters'!$C$8="Other author funding", 0, IF('Funding Allocation Parameters'!$C$8="Any discretionary funds (grants if available, other if no grants)", MIN(AJ228*'Funding Allocation Parameters'!$E$8, 'Funding Allocation Parameters'!$G$8), IF('Funding Allocation Parameters'!$C$8="Complex Library Subsidy", 0, 0)))))</f>
        <v>0</v>
      </c>
      <c r="AN228" s="181">
        <f>IF('Funding Allocation Parameters'!$C$8="Basic Library Subsidy", 0, IF('Funding Allocation Parameters'!$C$8="Grant funding", 0, IF('Funding Allocation Parameters'!$C$8="Other author funding",  MIN(AJ228*'Funding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8" s="181">
        <f>IF('Funding Allocation Parameters'!$C$8="Basic Library Subsidy", MIN(AK228*'Funding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MIN(AK228*VLOOKUP(CONCATENATE($A228, 'Funding Allocation Parameters'!$I$8), 'Library Subsidy Complex'!$C$2:$J$55, 6, FALSE), VLOOKUP(CONCATENATE($A228, 'Funding Allocation Parameters'!$I$8), 'Library Subsidy Complex'!$C$2:$J$55, 8, FALSE)), 0)))))</f>
        <v>0</v>
      </c>
      <c r="AP228" s="181">
        <f>IF('Funding Allocation Parameters'!$C$8="Basic Library Subsidy", 0, IF('Funding Allocation Parameters'!$C$8="Grant funding", 0, IF('Funding Allocation Parameters'!$C$8="Other author funding",  MIN(AK228*'Funding Allocation Parameters'!$E$8, 'Funding Allocation Parameters'!$G$8), IF('Funding Allocation Parameters'!$C$8="Any discretionary funds (grants if available, other if no grants)", MIN(AK228*'Funding Allocation Parameters'!$E$8, 'Funding Allocation Parameters'!$G$8), IF('Funding Allocation Parameters'!$C$8="Complex Library Subsidy", 0, 0)))))</f>
        <v>0</v>
      </c>
      <c r="AQ228" s="177">
        <f t="shared" si="103"/>
        <v>0</v>
      </c>
      <c r="AR228" s="177">
        <f t="shared" si="104"/>
        <v>0</v>
      </c>
      <c r="AS228" s="182">
        <f t="shared" si="105"/>
        <v>1189</v>
      </c>
      <c r="AT228" s="182">
        <f t="shared" si="106"/>
        <v>538.25980000000004</v>
      </c>
      <c r="AU228" s="182">
        <f t="shared" si="107"/>
        <v>0</v>
      </c>
      <c r="AV228" s="182">
        <f t="shared" si="108"/>
        <v>1189</v>
      </c>
      <c r="AW228" s="182">
        <f t="shared" si="109"/>
        <v>538.25980000000004</v>
      </c>
      <c r="AX228" s="183">
        <f t="shared" si="110"/>
        <v>1189</v>
      </c>
      <c r="AY228" s="183">
        <f t="shared" si="111"/>
        <v>538.25980000000004</v>
      </c>
      <c r="AZ228" s="183">
        <f t="shared" si="112"/>
        <v>0</v>
      </c>
      <c r="BA228" s="183">
        <f t="shared" si="113"/>
        <v>0</v>
      </c>
      <c r="BB228" s="183">
        <f t="shared" si="114"/>
        <v>0</v>
      </c>
      <c r="BC228" s="184">
        <f t="shared" si="115"/>
        <v>1189</v>
      </c>
      <c r="BD228" s="184">
        <f t="shared" si="116"/>
        <v>0</v>
      </c>
      <c r="BE228" s="184">
        <f t="shared" si="117"/>
        <v>538.25980000000004</v>
      </c>
      <c r="BF228" s="184">
        <f t="shared" si="118"/>
        <v>0</v>
      </c>
      <c r="BG228" s="102">
        <f t="shared" si="119"/>
        <v>0</v>
      </c>
      <c r="BH228" s="102">
        <f t="shared" si="120"/>
        <v>0</v>
      </c>
      <c r="BI228" s="102">
        <f t="shared" si="121"/>
        <v>0</v>
      </c>
      <c r="BJ228" s="102">
        <f t="shared" si="122"/>
        <v>1</v>
      </c>
      <c r="BK228" s="102">
        <f t="shared" si="123"/>
        <v>0</v>
      </c>
      <c r="BL228" s="102">
        <f t="shared" si="124"/>
        <v>0</v>
      </c>
      <c r="BN228" s="102"/>
    </row>
    <row r="229" spans="1:66" x14ac:dyDescent="0.25">
      <c r="A229" s="102" t="s">
        <v>21</v>
      </c>
      <c r="B229" s="102" t="s">
        <v>8</v>
      </c>
      <c r="C229" s="102" t="s">
        <v>8</v>
      </c>
      <c r="D229" s="102" t="s">
        <v>27</v>
      </c>
      <c r="E229" s="102" t="s">
        <v>532</v>
      </c>
      <c r="F229" s="102" t="s">
        <v>533</v>
      </c>
      <c r="G229" s="102">
        <v>0.98699999999999999</v>
      </c>
      <c r="H229" s="102">
        <v>1</v>
      </c>
      <c r="I229" s="102">
        <v>0</v>
      </c>
      <c r="J229" s="167">
        <f>IFERROR(H229*VLOOKUP(A229, 'Advanced Parameters'!$B$7:$G$20, 6, FALSE)*VLOOKUP(A229, 'Growth Parameters'!$B$6:$H$19, 6, FALSE), 0)</f>
        <v>1</v>
      </c>
      <c r="K229" s="167">
        <f>IFERROR(IF('Advanced Parameters'!$C$5="n",'Raw Data'!I229*VLOOKUP(A229,'Advanced Parameters'!$B$7:$G$20,6,FALSE),J229*VLOOKUP(A229,'Advanced Parameters'!$B$7:$G$20,2,FALSE))*VLOOKUP(A229, 'Growth Parameters'!$B$6:$H$19, 6, FALSE), 0)</f>
        <v>0</v>
      </c>
      <c r="L229" s="167">
        <f t="shared" si="125"/>
        <v>1</v>
      </c>
      <c r="M229" s="168">
        <f>IFERROR(IF(G229="NA","NA",IF(G229&gt;'APC Parameters'!$K$6+VLOOKUP('Raw Data'!A229, 'APC Parameters'!$H$7:$L$20, 4, FALSE), 'APC Parameters'!$L$6+VLOOKUP('Raw Data'!A229, 'APC Parameters'!$H$7:$L$20, 5, FALSE), G229*('APC Parameters'!$J$6+VLOOKUP('Raw Data'!A229, 'APC Parameters'!$H$7:$L$20, 3, FALSE))+'APC Parameters'!$I$6+VLOOKUP('Raw Data'!A229, 'APC Parameters'!$H$7:$L$20, 2, FALSE))), 0)</f>
        <v>1847.8578</v>
      </c>
      <c r="N229" s="168">
        <f t="shared" si="95"/>
        <v>1847.8578</v>
      </c>
      <c r="O229" s="168">
        <f>IFERROR(IF(M229="NA",VLOOKUP(D229,'Internal Calculations'!$B$10:$C$11,2,FALSE), M229)*VLOOKUP(A229, 'Growth Parameters'!$B$6:$H$19, 7, FALSE), 0)</f>
        <v>1847.8578</v>
      </c>
      <c r="P229" s="177">
        <f t="shared" si="96"/>
        <v>1847.8578</v>
      </c>
      <c r="Q229" s="178">
        <f>IF('Funding Allocation Parameters'!$C$5="Basic Library Subsidy", MIN(O229*('Funding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MIN($O229*(VLOOKUP(CONCATENATE($A229, 'Funding Allocation Parameters'!$I$5), 'Library Subsidy Complex'!$C$2:$J$55, 2, FALSE)), VLOOKUP(CONCATENATE($A229, 'Funding Allocation Parameters'!$I$5), 'Library Subsidy Complex'!$C$2:$J$55, 4, FALSE)), 0)))))</f>
        <v>1189</v>
      </c>
      <c r="R229" s="178">
        <f>IF('Funding Allocation Parameters'!$C$5="Basic Library Subsidy", 0, IF('Funding Allocation Parameters'!$C$5="Grant funding",MIN(O229*('Funding Allocation Parameters'!$E$5), 'Funding Allocation Parameters'!$G$5), IF('Funding Allocation Parameters'!$C$5="Other author funding", 0, IF('Funding Allocation Parameters'!$C$5="Any discretionary funds (grants if available, other if no grants)", MIN(O229*('Funding Allocation Parameters'!$E$5), 'Funding Allocation Parameters'!$G$5), IF('Funding Allocation Parameters'!$C$5="Complex Library Subsidy", 0, 0)))))</f>
        <v>0</v>
      </c>
      <c r="S229" s="178">
        <f>IF('Funding Allocation Parameters'!$C$5="Basic Library Subsidy", 0, IF('Funding Allocation Parameters'!$C$5="Grant funding", 0, IF('Funding Allocation Parameters'!$C$5="Other author funding",  MIN(O229*('Funding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29" s="178">
        <f>IF('Funding Allocation Parameters'!$C$5="Basic Library Subsidy", MIN(O229*('Funding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MIN($O229*(VLOOKUP(CONCATENATE($A229, 'Funding Allocation Parameters'!$I$5), 'Library Subsidy Complex'!$C$2:$J$55, 6, FALSE)), VLOOKUP(CONCATENATE($A229, 'Funding Allocation Parameters'!$I$5), 'Library Subsidy Complex'!$C$2:$J$55, 8, FALSE)), 0)))))</f>
        <v>1189</v>
      </c>
      <c r="U229" s="178">
        <f>IF('Funding Allocation Parameters'!$C$5="Basic Library Subsidy", 0, IF('Funding Allocation Parameters'!$C$5="Grant funding", 0, IF('Funding Allocation Parameters'!$C$5="Other author funding",  MIN(O229*('Funding Allocation Parameters'!$E$5), 'Funding Allocation Parameters'!$G$5), IF('Funding Allocation Parameters'!$C$5="Any discretionary funds (grants if available, other if no grants)", MIN(O229*('Funding Allocation Parameters'!$E$5), 'Funding Allocation Parameters'!$G$5), IF('Funding Allocation Parameters'!$C$5="Complex Library Subsidy", 0, 0)))))</f>
        <v>0</v>
      </c>
      <c r="V229" s="177">
        <f t="shared" si="97"/>
        <v>658.8578</v>
      </c>
      <c r="W229" s="177">
        <f t="shared" si="98"/>
        <v>658.8578</v>
      </c>
      <c r="X229" s="179">
        <f>IF('Funding Allocation Parameters'!$C$6="Basic Library Subsidy", MIN(V229*'Funding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MIN(V229*VLOOKUP(CONCATENATE($A229, 'Funding Allocation Parameters'!$I$6), 'Library Subsidy Complex'!$C$2:$J$55, 2, FALSE), VLOOKUP(CONCATENATE($A229, 'Funding Allocation Parameters'!$I$6), 'Library Subsidy Complex'!$C$2:$J$55, 4, FALSE)), 0)))))</f>
        <v>0</v>
      </c>
      <c r="Y229" s="179">
        <f>IF('Funding Allocation Parameters'!$C$6="Basic Library Subsidy", 0, IF('Funding Allocation Parameters'!$C$6="Grant funding",MIN(V229*'Funding Allocation Parameters'!$E$6, 'Funding Allocation Parameters'!$G$6), IF('Funding Allocation Parameters'!$C$6="Other author funding", 0, IF('Funding Allocation Parameters'!$C$6="Any discretionary funds (grants if available, other if no grants)", MIN(V229*'Funding Allocation Parameters'!$E$6, 'Funding Allocation Parameters'!$G$6), IF('Funding Allocation Parameters'!$C$6="Complex Library Subsidy", 0, 0)))))</f>
        <v>658.8578</v>
      </c>
      <c r="Z229" s="179">
        <f>IF('Funding Allocation Parameters'!$C$6="Basic Library Subsidy", 0, IF('Funding Allocation Parameters'!$C$6="Grant funding", 0, IF('Funding Allocation Parameters'!$C$6="Other author funding",  MIN(V229*'Funding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29" s="179">
        <f>IF('Funding Allocation Parameters'!$C$6="Basic Library Subsidy", MIN(W229*'Funding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MIN(W229*VLOOKUP(CONCATENATE($A229, 'Funding Allocation Parameters'!$I$6), 'Library Subsidy Complex'!$C$2:$J$55, 6, FALSE), VLOOKUP(CONCATENATE($A229, 'Funding Allocation Parameters'!$I$6), 'Library Subsidy Complex'!$C$2:$J$55, 8, FALSE)), 0)))))</f>
        <v>0</v>
      </c>
      <c r="AB229" s="179">
        <f>IF('Funding Allocation Parameters'!$C$6="Basic Library Subsidy", 0, IF('Funding Allocation Parameters'!$C$6="Grant funding", 0, IF('Funding Allocation Parameters'!$C$6="Other author funding",  MIN(W229*'Funding Allocation Parameters'!$E$6, 'Funding Allocation Parameters'!$G$6), IF('Funding Allocation Parameters'!$C$6="Any discretionary funds (grants if available, other if no grants)", MIN(W229*'Funding Allocation Parameters'!$E$6, 'Funding Allocation Parameters'!$G$6), IF('Funding Allocation Parameters'!$C$6="Complex Library Subsidy", 0, 0)))))</f>
        <v>658.8578</v>
      </c>
      <c r="AC229" s="177">
        <f t="shared" si="99"/>
        <v>0</v>
      </c>
      <c r="AD229" s="177">
        <f t="shared" si="100"/>
        <v>0</v>
      </c>
      <c r="AE229" s="180">
        <f>IF('Funding Allocation Parameters'!$C$7="Basic Library Subsidy", MIN(AC229*'Funding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MIN(AC229*VLOOKUP(CONCATENATE($A229, 'Funding Allocation Parameters'!$I$7), 'Library Subsidy Complex'!$C$2:$J$55, 2, FALSE), VLOOKUP(CONCATENATE($A229, 'Funding Allocation Parameters'!$I$7), 'Library Subsidy Complex'!$C$2:$J$55, 4, FALSE)), 0)))))</f>
        <v>0</v>
      </c>
      <c r="AF229" s="180">
        <f>IF('Funding Allocation Parameters'!$C$7="Basic Library Subsidy", 0, IF('Funding Allocation Parameters'!$C$7="Grant funding",MIN(AC229*'Funding Allocation Parameters'!$E$7, 'Funding Allocation Parameters'!$G$7), IF('Funding Allocation Parameters'!$C$7="Other author funding", 0, IF('Funding Allocation Parameters'!$C$7="Any discretionary funds (grants if available, other if no grants)", MIN(AC229*'Funding Allocation Parameters'!$E$7, 'Funding Allocation Parameters'!$G$7), IF('Funding Allocation Parameters'!$C$7="Complex Library Subsidy", 0, 0)))))</f>
        <v>0</v>
      </c>
      <c r="AG229" s="180">
        <f>IF('Funding Allocation Parameters'!$C$7="Basic Library Subsidy", 0, IF('Funding Allocation Parameters'!$C$7="Grant funding", 0, IF('Funding Allocation Parameters'!$C$7="Other author funding",  MIN(AC229*'Funding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29" s="180">
        <f>IF('Funding Allocation Parameters'!$C$7="Basic Library Subsidy", MIN(AD229*'Funding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MIN(AD229*VLOOKUP(CONCATENATE($A229, 'Funding Allocation Parameters'!$I$7), 'Library Subsidy Complex'!$C$2:$J$55, 6, FALSE), VLOOKUP(CONCATENATE($A229, 'Funding Allocation Parameters'!$I$7), 'Library Subsidy Complex'!$C$2:$J$55, 8, FALSE)), 0)))))</f>
        <v>0</v>
      </c>
      <c r="AI229" s="180">
        <f>IF('Funding Allocation Parameters'!$C$7="Basic Library Subsidy", 0, IF('Funding Allocation Parameters'!$C$7="Grant funding", 0, IF('Funding Allocation Parameters'!$C$7="Other author funding",  MIN(AD229*'Funding Allocation Parameters'!$E$7, 'Funding Allocation Parameters'!$G$7), IF('Funding Allocation Parameters'!$C$7="Any discretionary funds (grants if available, other if no grants)", MIN(AD229*'Funding Allocation Parameters'!$E$7, 'Funding Allocation Parameters'!$G$7), IF('Funding Allocation Parameters'!$C$7="Complex Library Subsidy", 0, 0)))))</f>
        <v>0</v>
      </c>
      <c r="AJ229" s="177">
        <f t="shared" si="101"/>
        <v>0</v>
      </c>
      <c r="AK229" s="177">
        <f t="shared" si="102"/>
        <v>0</v>
      </c>
      <c r="AL229" s="181">
        <f>IF('Funding Allocation Parameters'!$C$8="Basic Library Subsidy", MIN(AJ229*'Funding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MIN(AJ229*VLOOKUP(CONCATENATE($A229, 'Funding Allocation Parameters'!$I$8), 'Library Subsidy Complex'!$C$2:$J$55, 2, FALSE), VLOOKUP(CONCATENATE($A229, 'Funding Allocation Parameters'!$I$8), 'Library Subsidy Complex'!$C$2:$J$55, 4, FALSE)), 0)))))</f>
        <v>0</v>
      </c>
      <c r="AM229" s="181">
        <f>IF('Funding Allocation Parameters'!$C$8="Basic Library Subsidy", 0, IF('Funding Allocation Parameters'!$C$8="Grant funding",MIN(AJ229*'Funding Allocation Parameters'!$E$8, 'Funding Allocation Parameters'!$G$8), IF('Funding Allocation Parameters'!$C$8="Other author funding", 0, IF('Funding Allocation Parameters'!$C$8="Any discretionary funds (grants if available, other if no grants)", MIN(AJ229*'Funding Allocation Parameters'!$E$8, 'Funding Allocation Parameters'!$G$8), IF('Funding Allocation Parameters'!$C$8="Complex Library Subsidy", 0, 0)))))</f>
        <v>0</v>
      </c>
      <c r="AN229" s="181">
        <f>IF('Funding Allocation Parameters'!$C$8="Basic Library Subsidy", 0, IF('Funding Allocation Parameters'!$C$8="Grant funding", 0, IF('Funding Allocation Parameters'!$C$8="Other author funding",  MIN(AJ229*'Funding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29" s="181">
        <f>IF('Funding Allocation Parameters'!$C$8="Basic Library Subsidy", MIN(AK229*'Funding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MIN(AK229*VLOOKUP(CONCATENATE($A229, 'Funding Allocation Parameters'!$I$8), 'Library Subsidy Complex'!$C$2:$J$55, 6, FALSE), VLOOKUP(CONCATENATE($A229, 'Funding Allocation Parameters'!$I$8), 'Library Subsidy Complex'!$C$2:$J$55, 8, FALSE)), 0)))))</f>
        <v>0</v>
      </c>
      <c r="AP229" s="181">
        <f>IF('Funding Allocation Parameters'!$C$8="Basic Library Subsidy", 0, IF('Funding Allocation Parameters'!$C$8="Grant funding", 0, IF('Funding Allocation Parameters'!$C$8="Other author funding",  MIN(AK229*'Funding Allocation Parameters'!$E$8, 'Funding Allocation Parameters'!$G$8), IF('Funding Allocation Parameters'!$C$8="Any discretionary funds (grants if available, other if no grants)", MIN(AK229*'Funding Allocation Parameters'!$E$8, 'Funding Allocation Parameters'!$G$8), IF('Funding Allocation Parameters'!$C$8="Complex Library Subsidy", 0, 0)))))</f>
        <v>0</v>
      </c>
      <c r="AQ229" s="177">
        <f t="shared" si="103"/>
        <v>0</v>
      </c>
      <c r="AR229" s="177">
        <f t="shared" si="104"/>
        <v>0</v>
      </c>
      <c r="AS229" s="182">
        <f t="shared" si="105"/>
        <v>1189</v>
      </c>
      <c r="AT229" s="182">
        <f t="shared" si="106"/>
        <v>658.8578</v>
      </c>
      <c r="AU229" s="182">
        <f t="shared" si="107"/>
        <v>0</v>
      </c>
      <c r="AV229" s="182">
        <f t="shared" si="108"/>
        <v>1189</v>
      </c>
      <c r="AW229" s="182">
        <f t="shared" si="109"/>
        <v>658.8578</v>
      </c>
      <c r="AX229" s="183">
        <f t="shared" si="110"/>
        <v>0</v>
      </c>
      <c r="AY229" s="183">
        <f t="shared" si="111"/>
        <v>0</v>
      </c>
      <c r="AZ229" s="183">
        <f t="shared" si="112"/>
        <v>0</v>
      </c>
      <c r="BA229" s="183">
        <f t="shared" si="113"/>
        <v>1189</v>
      </c>
      <c r="BB229" s="183">
        <f t="shared" si="114"/>
        <v>658.8578</v>
      </c>
      <c r="BC229" s="184">
        <f t="shared" si="115"/>
        <v>1189</v>
      </c>
      <c r="BD229" s="184">
        <f t="shared" si="116"/>
        <v>0</v>
      </c>
      <c r="BE229" s="184">
        <f t="shared" si="117"/>
        <v>0</v>
      </c>
      <c r="BF229" s="184">
        <f t="shared" si="118"/>
        <v>658.8578</v>
      </c>
      <c r="BG229" s="102">
        <f t="shared" si="119"/>
        <v>0</v>
      </c>
      <c r="BH229" s="102">
        <f t="shared" si="120"/>
        <v>0</v>
      </c>
      <c r="BI229" s="102">
        <f t="shared" si="121"/>
        <v>0</v>
      </c>
      <c r="BJ229" s="102">
        <f t="shared" si="122"/>
        <v>0</v>
      </c>
      <c r="BK229" s="102">
        <f t="shared" si="123"/>
        <v>1</v>
      </c>
      <c r="BL229" s="102">
        <f t="shared" si="124"/>
        <v>0</v>
      </c>
      <c r="BN229" s="102"/>
    </row>
    <row r="230" spans="1:66" x14ac:dyDescent="0.25">
      <c r="A230" s="102" t="s">
        <v>14</v>
      </c>
      <c r="B230" s="102" t="s">
        <v>8</v>
      </c>
      <c r="C230" s="102" t="s">
        <v>8</v>
      </c>
      <c r="D230" s="102" t="s">
        <v>27</v>
      </c>
      <c r="E230" s="102" t="s">
        <v>534</v>
      </c>
      <c r="F230" s="102" t="s">
        <v>535</v>
      </c>
      <c r="G230" s="102">
        <v>3.75</v>
      </c>
      <c r="H230" s="102">
        <v>1</v>
      </c>
      <c r="I230" s="102">
        <v>0.35299999999999998</v>
      </c>
      <c r="J230" s="167">
        <f>IFERROR(H230*VLOOKUP(A230, 'Advanced Parameters'!$B$7:$G$20, 6, FALSE)*VLOOKUP(A230, 'Growth Parameters'!$B$6:$H$19, 6, FALSE), 0)</f>
        <v>1</v>
      </c>
      <c r="K230" s="167">
        <f>IFERROR(IF('Advanced Parameters'!$C$5="n",'Raw Data'!I230*VLOOKUP(A230,'Advanced Parameters'!$B$7:$G$20,6,FALSE),J230*VLOOKUP(A230,'Advanced Parameters'!$B$7:$G$20,2,FALSE))*VLOOKUP(A230, 'Growth Parameters'!$B$6:$H$19, 6, FALSE), 0)</f>
        <v>0.35299999999999998</v>
      </c>
      <c r="L230" s="167">
        <f t="shared" si="125"/>
        <v>0.64700000000000002</v>
      </c>
      <c r="M230" s="168">
        <f>IFERROR(IF(G230="NA","NA",IF(G230&gt;'APC Parameters'!$K$6+VLOOKUP('Raw Data'!A230, 'APC Parameters'!$H$7:$L$20, 4, FALSE), 'APC Parameters'!$L$6+VLOOKUP('Raw Data'!A230, 'APC Parameters'!$H$7:$L$20, 5, FALSE), G230*('APC Parameters'!$J$6+VLOOKUP('Raw Data'!A230, 'APC Parameters'!$H$7:$L$20, 3, FALSE))+'APC Parameters'!$I$6+VLOOKUP('Raw Data'!A230, 'APC Parameters'!$H$7:$L$20, 2, FALSE))), 0)</f>
        <v>5000</v>
      </c>
      <c r="N230" s="168">
        <f t="shared" si="95"/>
        <v>5000</v>
      </c>
      <c r="O230" s="168">
        <f>IFERROR(IF(M230="NA",VLOOKUP(D230,'Internal Calculations'!$B$10:$C$11,2,FALSE), M230)*VLOOKUP(A230, 'Growth Parameters'!$B$6:$H$19, 7, FALSE), 0)</f>
        <v>5000</v>
      </c>
      <c r="P230" s="177">
        <f t="shared" si="96"/>
        <v>5000</v>
      </c>
      <c r="Q230" s="178">
        <f>IF('Funding Allocation Parameters'!$C$5="Basic Library Subsidy", MIN(O230*('Funding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MIN($O230*(VLOOKUP(CONCATENATE($A230, 'Funding Allocation Parameters'!$I$5), 'Library Subsidy Complex'!$C$2:$J$55, 2, FALSE)), VLOOKUP(CONCATENATE($A230, 'Funding Allocation Parameters'!$I$5), 'Library Subsidy Complex'!$C$2:$J$55, 4, FALSE)), 0)))))</f>
        <v>1189</v>
      </c>
      <c r="R230" s="178">
        <f>IF('Funding Allocation Parameters'!$C$5="Basic Library Subsidy", 0, IF('Funding Allocation Parameters'!$C$5="Grant funding",MIN(O230*('Funding Allocation Parameters'!$E$5), 'Funding Allocation Parameters'!$G$5), IF('Funding Allocation Parameters'!$C$5="Other author funding", 0, IF('Funding Allocation Parameters'!$C$5="Any discretionary funds (grants if available, other if no grants)", MIN(O230*('Funding Allocation Parameters'!$E$5), 'Funding Allocation Parameters'!$G$5), IF('Funding Allocation Parameters'!$C$5="Complex Library Subsidy", 0, 0)))))</f>
        <v>0</v>
      </c>
      <c r="S230" s="178">
        <f>IF('Funding Allocation Parameters'!$C$5="Basic Library Subsidy", 0, IF('Funding Allocation Parameters'!$C$5="Grant funding", 0, IF('Funding Allocation Parameters'!$C$5="Other author funding",  MIN(O230*('Funding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0" s="178">
        <f>IF('Funding Allocation Parameters'!$C$5="Basic Library Subsidy", MIN(O230*('Funding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MIN($O230*(VLOOKUP(CONCATENATE($A230, 'Funding Allocation Parameters'!$I$5), 'Library Subsidy Complex'!$C$2:$J$55, 6, FALSE)), VLOOKUP(CONCATENATE($A230, 'Funding Allocation Parameters'!$I$5), 'Library Subsidy Complex'!$C$2:$J$55, 8, FALSE)), 0)))))</f>
        <v>1189</v>
      </c>
      <c r="U230" s="178">
        <f>IF('Funding Allocation Parameters'!$C$5="Basic Library Subsidy", 0, IF('Funding Allocation Parameters'!$C$5="Grant funding", 0, IF('Funding Allocation Parameters'!$C$5="Other author funding",  MIN(O230*('Funding Allocation Parameters'!$E$5), 'Funding Allocation Parameters'!$G$5), IF('Funding Allocation Parameters'!$C$5="Any discretionary funds (grants if available, other if no grants)", MIN(O230*('Funding Allocation Parameters'!$E$5), 'Funding Allocation Parameters'!$G$5), IF('Funding Allocation Parameters'!$C$5="Complex Library Subsidy", 0, 0)))))</f>
        <v>0</v>
      </c>
      <c r="V230" s="177">
        <f t="shared" si="97"/>
        <v>3811</v>
      </c>
      <c r="W230" s="177">
        <f t="shared" si="98"/>
        <v>3811</v>
      </c>
      <c r="X230" s="179">
        <f>IF('Funding Allocation Parameters'!$C$6="Basic Library Subsidy", MIN(V230*'Funding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MIN(V230*VLOOKUP(CONCATENATE($A230, 'Funding Allocation Parameters'!$I$6), 'Library Subsidy Complex'!$C$2:$J$55, 2, FALSE), VLOOKUP(CONCATENATE($A230, 'Funding Allocation Parameters'!$I$6), 'Library Subsidy Complex'!$C$2:$J$55, 4, FALSE)), 0)))))</f>
        <v>0</v>
      </c>
      <c r="Y230" s="179">
        <f>IF('Funding Allocation Parameters'!$C$6="Basic Library Subsidy", 0, IF('Funding Allocation Parameters'!$C$6="Grant funding",MIN(V230*'Funding Allocation Parameters'!$E$6, 'Funding Allocation Parameters'!$G$6), IF('Funding Allocation Parameters'!$C$6="Other author funding", 0, IF('Funding Allocation Parameters'!$C$6="Any discretionary funds (grants if available, other if no grants)", MIN(V230*'Funding Allocation Parameters'!$E$6, 'Funding Allocation Parameters'!$G$6), IF('Funding Allocation Parameters'!$C$6="Complex Library Subsidy", 0, 0)))))</f>
        <v>3811</v>
      </c>
      <c r="Z230" s="179">
        <f>IF('Funding Allocation Parameters'!$C$6="Basic Library Subsidy", 0, IF('Funding Allocation Parameters'!$C$6="Grant funding", 0, IF('Funding Allocation Parameters'!$C$6="Other author funding",  MIN(V230*'Funding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0" s="179">
        <f>IF('Funding Allocation Parameters'!$C$6="Basic Library Subsidy", MIN(W230*'Funding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MIN(W230*VLOOKUP(CONCATENATE($A230, 'Funding Allocation Parameters'!$I$6), 'Library Subsidy Complex'!$C$2:$J$55, 6, FALSE), VLOOKUP(CONCATENATE($A230, 'Funding Allocation Parameters'!$I$6), 'Library Subsidy Complex'!$C$2:$J$55, 8, FALSE)), 0)))))</f>
        <v>0</v>
      </c>
      <c r="AB230" s="179">
        <f>IF('Funding Allocation Parameters'!$C$6="Basic Library Subsidy", 0, IF('Funding Allocation Parameters'!$C$6="Grant funding", 0, IF('Funding Allocation Parameters'!$C$6="Other author funding",  MIN(W230*'Funding Allocation Parameters'!$E$6, 'Funding Allocation Parameters'!$G$6), IF('Funding Allocation Parameters'!$C$6="Any discretionary funds (grants if available, other if no grants)", MIN(W230*'Funding Allocation Parameters'!$E$6, 'Funding Allocation Parameters'!$G$6), IF('Funding Allocation Parameters'!$C$6="Complex Library Subsidy", 0, 0)))))</f>
        <v>3811</v>
      </c>
      <c r="AC230" s="177">
        <f t="shared" si="99"/>
        <v>0</v>
      </c>
      <c r="AD230" s="177">
        <f t="shared" si="100"/>
        <v>0</v>
      </c>
      <c r="AE230" s="180">
        <f>IF('Funding Allocation Parameters'!$C$7="Basic Library Subsidy", MIN(AC230*'Funding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MIN(AC230*VLOOKUP(CONCATENATE($A230, 'Funding Allocation Parameters'!$I$7), 'Library Subsidy Complex'!$C$2:$J$55, 2, FALSE), VLOOKUP(CONCATENATE($A230, 'Funding Allocation Parameters'!$I$7), 'Library Subsidy Complex'!$C$2:$J$55, 4, FALSE)), 0)))))</f>
        <v>0</v>
      </c>
      <c r="AF230" s="180">
        <f>IF('Funding Allocation Parameters'!$C$7="Basic Library Subsidy", 0, IF('Funding Allocation Parameters'!$C$7="Grant funding",MIN(AC230*'Funding Allocation Parameters'!$E$7, 'Funding Allocation Parameters'!$G$7), IF('Funding Allocation Parameters'!$C$7="Other author funding", 0, IF('Funding Allocation Parameters'!$C$7="Any discretionary funds (grants if available, other if no grants)", MIN(AC230*'Funding Allocation Parameters'!$E$7, 'Funding Allocation Parameters'!$G$7), IF('Funding Allocation Parameters'!$C$7="Complex Library Subsidy", 0, 0)))))</f>
        <v>0</v>
      </c>
      <c r="AG230" s="180">
        <f>IF('Funding Allocation Parameters'!$C$7="Basic Library Subsidy", 0, IF('Funding Allocation Parameters'!$C$7="Grant funding", 0, IF('Funding Allocation Parameters'!$C$7="Other author funding",  MIN(AC230*'Funding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0" s="180">
        <f>IF('Funding Allocation Parameters'!$C$7="Basic Library Subsidy", MIN(AD230*'Funding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MIN(AD230*VLOOKUP(CONCATENATE($A230, 'Funding Allocation Parameters'!$I$7), 'Library Subsidy Complex'!$C$2:$J$55, 6, FALSE), VLOOKUP(CONCATENATE($A230, 'Funding Allocation Parameters'!$I$7), 'Library Subsidy Complex'!$C$2:$J$55, 8, FALSE)), 0)))))</f>
        <v>0</v>
      </c>
      <c r="AI230" s="180">
        <f>IF('Funding Allocation Parameters'!$C$7="Basic Library Subsidy", 0, IF('Funding Allocation Parameters'!$C$7="Grant funding", 0, IF('Funding Allocation Parameters'!$C$7="Other author funding",  MIN(AD230*'Funding Allocation Parameters'!$E$7, 'Funding Allocation Parameters'!$G$7), IF('Funding Allocation Parameters'!$C$7="Any discretionary funds (grants if available, other if no grants)", MIN(AD230*'Funding Allocation Parameters'!$E$7, 'Funding Allocation Parameters'!$G$7), IF('Funding Allocation Parameters'!$C$7="Complex Library Subsidy", 0, 0)))))</f>
        <v>0</v>
      </c>
      <c r="AJ230" s="177">
        <f t="shared" si="101"/>
        <v>0</v>
      </c>
      <c r="AK230" s="177">
        <f t="shared" si="102"/>
        <v>0</v>
      </c>
      <c r="AL230" s="181">
        <f>IF('Funding Allocation Parameters'!$C$8="Basic Library Subsidy", MIN(AJ230*'Funding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MIN(AJ230*VLOOKUP(CONCATENATE($A230, 'Funding Allocation Parameters'!$I$8), 'Library Subsidy Complex'!$C$2:$J$55, 2, FALSE), VLOOKUP(CONCATENATE($A230, 'Funding Allocation Parameters'!$I$8), 'Library Subsidy Complex'!$C$2:$J$55, 4, FALSE)), 0)))))</f>
        <v>0</v>
      </c>
      <c r="AM230" s="181">
        <f>IF('Funding Allocation Parameters'!$C$8="Basic Library Subsidy", 0, IF('Funding Allocation Parameters'!$C$8="Grant funding",MIN(AJ230*'Funding Allocation Parameters'!$E$8, 'Funding Allocation Parameters'!$G$8), IF('Funding Allocation Parameters'!$C$8="Other author funding", 0, IF('Funding Allocation Parameters'!$C$8="Any discretionary funds (grants if available, other if no grants)", MIN(AJ230*'Funding Allocation Parameters'!$E$8, 'Funding Allocation Parameters'!$G$8), IF('Funding Allocation Parameters'!$C$8="Complex Library Subsidy", 0, 0)))))</f>
        <v>0</v>
      </c>
      <c r="AN230" s="181">
        <f>IF('Funding Allocation Parameters'!$C$8="Basic Library Subsidy", 0, IF('Funding Allocation Parameters'!$C$8="Grant funding", 0, IF('Funding Allocation Parameters'!$C$8="Other author funding",  MIN(AJ230*'Funding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0" s="181">
        <f>IF('Funding Allocation Parameters'!$C$8="Basic Library Subsidy", MIN(AK230*'Funding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MIN(AK230*VLOOKUP(CONCATENATE($A230, 'Funding Allocation Parameters'!$I$8), 'Library Subsidy Complex'!$C$2:$J$55, 6, FALSE), VLOOKUP(CONCATENATE($A230, 'Funding Allocation Parameters'!$I$8), 'Library Subsidy Complex'!$C$2:$J$55, 8, FALSE)), 0)))))</f>
        <v>0</v>
      </c>
      <c r="AP230" s="181">
        <f>IF('Funding Allocation Parameters'!$C$8="Basic Library Subsidy", 0, IF('Funding Allocation Parameters'!$C$8="Grant funding", 0, IF('Funding Allocation Parameters'!$C$8="Other author funding",  MIN(AK230*'Funding Allocation Parameters'!$E$8, 'Funding Allocation Parameters'!$G$8), IF('Funding Allocation Parameters'!$C$8="Any discretionary funds (grants if available, other if no grants)", MIN(AK230*'Funding Allocation Parameters'!$E$8, 'Funding Allocation Parameters'!$G$8), IF('Funding Allocation Parameters'!$C$8="Complex Library Subsidy", 0, 0)))))</f>
        <v>0</v>
      </c>
      <c r="AQ230" s="177">
        <f t="shared" si="103"/>
        <v>0</v>
      </c>
      <c r="AR230" s="177">
        <f t="shared" si="104"/>
        <v>0</v>
      </c>
      <c r="AS230" s="182">
        <f t="shared" si="105"/>
        <v>1189</v>
      </c>
      <c r="AT230" s="182">
        <f t="shared" si="106"/>
        <v>3811</v>
      </c>
      <c r="AU230" s="182">
        <f t="shared" si="107"/>
        <v>0</v>
      </c>
      <c r="AV230" s="182">
        <f t="shared" si="108"/>
        <v>1189</v>
      </c>
      <c r="AW230" s="182">
        <f t="shared" si="109"/>
        <v>3811</v>
      </c>
      <c r="AX230" s="183">
        <f t="shared" si="110"/>
        <v>419.71699999999998</v>
      </c>
      <c r="AY230" s="183">
        <f t="shared" si="111"/>
        <v>1345.2829999999999</v>
      </c>
      <c r="AZ230" s="183">
        <f t="shared" si="112"/>
        <v>0</v>
      </c>
      <c r="BA230" s="183">
        <f t="shared" si="113"/>
        <v>769.28300000000002</v>
      </c>
      <c r="BB230" s="183">
        <f t="shared" si="114"/>
        <v>2465.7170000000001</v>
      </c>
      <c r="BC230" s="184">
        <f t="shared" si="115"/>
        <v>1189</v>
      </c>
      <c r="BD230" s="184">
        <f t="shared" si="116"/>
        <v>0</v>
      </c>
      <c r="BE230" s="184">
        <f t="shared" si="117"/>
        <v>1345.2829999999999</v>
      </c>
      <c r="BF230" s="184">
        <f t="shared" si="118"/>
        <v>2465.7170000000001</v>
      </c>
      <c r="BG230" s="102">
        <f t="shared" si="119"/>
        <v>0</v>
      </c>
      <c r="BH230" s="102">
        <f t="shared" si="120"/>
        <v>0</v>
      </c>
      <c r="BI230" s="102">
        <f t="shared" si="121"/>
        <v>0</v>
      </c>
      <c r="BJ230" s="102">
        <f t="shared" si="122"/>
        <v>0.35299999999999998</v>
      </c>
      <c r="BK230" s="102">
        <f t="shared" si="123"/>
        <v>0.64700000000000002</v>
      </c>
      <c r="BL230" s="102">
        <f t="shared" si="124"/>
        <v>0</v>
      </c>
      <c r="BN230" s="102"/>
    </row>
    <row r="231" spans="1:66" x14ac:dyDescent="0.25">
      <c r="A231" s="102" t="s">
        <v>26</v>
      </c>
      <c r="B231" s="102" t="s">
        <v>8</v>
      </c>
      <c r="C231" s="102" t="s">
        <v>8</v>
      </c>
      <c r="D231" s="102" t="s">
        <v>27</v>
      </c>
      <c r="E231" s="102" t="s">
        <v>536</v>
      </c>
      <c r="F231" s="102" t="s">
        <v>537</v>
      </c>
      <c r="G231" s="102">
        <v>0.78500000000000003</v>
      </c>
      <c r="H231" s="102">
        <v>1</v>
      </c>
      <c r="I231" s="102">
        <v>0.41699999999999998</v>
      </c>
      <c r="J231" s="167">
        <f>IFERROR(H231*VLOOKUP(A231, 'Advanced Parameters'!$B$7:$G$20, 6, FALSE)*VLOOKUP(A231, 'Growth Parameters'!$B$6:$H$19, 6, FALSE), 0)</f>
        <v>1</v>
      </c>
      <c r="K231" s="167">
        <f>IFERROR(IF('Advanced Parameters'!$C$5="n",'Raw Data'!I231*VLOOKUP(A231,'Advanced Parameters'!$B$7:$G$20,6,FALSE),J231*VLOOKUP(A231,'Advanced Parameters'!$B$7:$G$20,2,FALSE))*VLOOKUP(A231, 'Growth Parameters'!$B$6:$H$19, 6, FALSE), 0)</f>
        <v>0.41699999999999998</v>
      </c>
      <c r="L231" s="167">
        <f t="shared" si="125"/>
        <v>0.58299999999999996</v>
      </c>
      <c r="M231" s="168">
        <f>IFERROR(IF(G231="NA","NA",IF(G231&gt;'APC Parameters'!$K$6+VLOOKUP('Raw Data'!A231, 'APC Parameters'!$H$7:$L$20, 4, FALSE), 'APC Parameters'!$L$6+VLOOKUP('Raw Data'!A231, 'APC Parameters'!$H$7:$L$20, 5, FALSE), G231*('APC Parameters'!$J$6+VLOOKUP('Raw Data'!A231, 'APC Parameters'!$H$7:$L$20, 3, FALSE))+'APC Parameters'!$I$6+VLOOKUP('Raw Data'!A231, 'APC Parameters'!$H$7:$L$20, 2, FALSE))), 0)</f>
        <v>1704.5590000000002</v>
      </c>
      <c r="N231" s="168">
        <f t="shared" si="95"/>
        <v>1704.5590000000002</v>
      </c>
      <c r="O231" s="168">
        <f>IFERROR(IF(M231="NA",VLOOKUP(D231,'Internal Calculations'!$B$10:$C$11,2,FALSE), M231)*VLOOKUP(A231, 'Growth Parameters'!$B$6:$H$19, 7, FALSE), 0)</f>
        <v>1704.5590000000002</v>
      </c>
      <c r="P231" s="177">
        <f t="shared" si="96"/>
        <v>1704.5590000000002</v>
      </c>
      <c r="Q231" s="178">
        <f>IF('Funding Allocation Parameters'!$C$5="Basic Library Subsidy", MIN(O231*('Funding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MIN($O231*(VLOOKUP(CONCATENATE($A231, 'Funding Allocation Parameters'!$I$5), 'Library Subsidy Complex'!$C$2:$J$55, 2, FALSE)), VLOOKUP(CONCATENATE($A231, 'Funding Allocation Parameters'!$I$5), 'Library Subsidy Complex'!$C$2:$J$55, 4, FALSE)), 0)))))</f>
        <v>1189</v>
      </c>
      <c r="R231" s="178">
        <f>IF('Funding Allocation Parameters'!$C$5="Basic Library Subsidy", 0, IF('Funding Allocation Parameters'!$C$5="Grant funding",MIN(O231*('Funding Allocation Parameters'!$E$5), 'Funding Allocation Parameters'!$G$5), IF('Funding Allocation Parameters'!$C$5="Other author funding", 0, IF('Funding Allocation Parameters'!$C$5="Any discretionary funds (grants if available, other if no grants)", MIN(O231*('Funding Allocation Parameters'!$E$5), 'Funding Allocation Parameters'!$G$5), IF('Funding Allocation Parameters'!$C$5="Complex Library Subsidy", 0, 0)))))</f>
        <v>0</v>
      </c>
      <c r="S231" s="178">
        <f>IF('Funding Allocation Parameters'!$C$5="Basic Library Subsidy", 0, IF('Funding Allocation Parameters'!$C$5="Grant funding", 0, IF('Funding Allocation Parameters'!$C$5="Other author funding",  MIN(O231*('Funding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1" s="178">
        <f>IF('Funding Allocation Parameters'!$C$5="Basic Library Subsidy", MIN(O231*('Funding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MIN($O231*(VLOOKUP(CONCATENATE($A231, 'Funding Allocation Parameters'!$I$5), 'Library Subsidy Complex'!$C$2:$J$55, 6, FALSE)), VLOOKUP(CONCATENATE($A231, 'Funding Allocation Parameters'!$I$5), 'Library Subsidy Complex'!$C$2:$J$55, 8, FALSE)), 0)))))</f>
        <v>1189</v>
      </c>
      <c r="U231" s="178">
        <f>IF('Funding Allocation Parameters'!$C$5="Basic Library Subsidy", 0, IF('Funding Allocation Parameters'!$C$5="Grant funding", 0, IF('Funding Allocation Parameters'!$C$5="Other author funding",  MIN(O231*('Funding Allocation Parameters'!$E$5), 'Funding Allocation Parameters'!$G$5), IF('Funding Allocation Parameters'!$C$5="Any discretionary funds (grants if available, other if no grants)", MIN(O231*('Funding Allocation Parameters'!$E$5), 'Funding Allocation Parameters'!$G$5), IF('Funding Allocation Parameters'!$C$5="Complex Library Subsidy", 0, 0)))))</f>
        <v>0</v>
      </c>
      <c r="V231" s="177">
        <f t="shared" si="97"/>
        <v>515.5590000000002</v>
      </c>
      <c r="W231" s="177">
        <f t="shared" si="98"/>
        <v>515.5590000000002</v>
      </c>
      <c r="X231" s="179">
        <f>IF('Funding Allocation Parameters'!$C$6="Basic Library Subsidy", MIN(V231*'Funding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MIN(V231*VLOOKUP(CONCATENATE($A231, 'Funding Allocation Parameters'!$I$6), 'Library Subsidy Complex'!$C$2:$J$55, 2, FALSE), VLOOKUP(CONCATENATE($A231, 'Funding Allocation Parameters'!$I$6), 'Library Subsidy Complex'!$C$2:$J$55, 4, FALSE)), 0)))))</f>
        <v>0</v>
      </c>
      <c r="Y231" s="179">
        <f>IF('Funding Allocation Parameters'!$C$6="Basic Library Subsidy", 0, IF('Funding Allocation Parameters'!$C$6="Grant funding",MIN(V231*'Funding Allocation Parameters'!$E$6, 'Funding Allocation Parameters'!$G$6), IF('Funding Allocation Parameters'!$C$6="Other author funding", 0, IF('Funding Allocation Parameters'!$C$6="Any discretionary funds (grants if available, other if no grants)", MIN(V231*'Funding Allocation Parameters'!$E$6, 'Funding Allocation Parameters'!$G$6), IF('Funding Allocation Parameters'!$C$6="Complex Library Subsidy", 0, 0)))))</f>
        <v>515.5590000000002</v>
      </c>
      <c r="Z231" s="179">
        <f>IF('Funding Allocation Parameters'!$C$6="Basic Library Subsidy", 0, IF('Funding Allocation Parameters'!$C$6="Grant funding", 0, IF('Funding Allocation Parameters'!$C$6="Other author funding",  MIN(V231*'Funding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1" s="179">
        <f>IF('Funding Allocation Parameters'!$C$6="Basic Library Subsidy", MIN(W231*'Funding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MIN(W231*VLOOKUP(CONCATENATE($A231, 'Funding Allocation Parameters'!$I$6), 'Library Subsidy Complex'!$C$2:$J$55, 6, FALSE), VLOOKUP(CONCATENATE($A231, 'Funding Allocation Parameters'!$I$6), 'Library Subsidy Complex'!$C$2:$J$55, 8, FALSE)), 0)))))</f>
        <v>0</v>
      </c>
      <c r="AB231" s="179">
        <f>IF('Funding Allocation Parameters'!$C$6="Basic Library Subsidy", 0, IF('Funding Allocation Parameters'!$C$6="Grant funding", 0, IF('Funding Allocation Parameters'!$C$6="Other author funding",  MIN(W231*'Funding Allocation Parameters'!$E$6, 'Funding Allocation Parameters'!$G$6), IF('Funding Allocation Parameters'!$C$6="Any discretionary funds (grants if available, other if no grants)", MIN(W231*'Funding Allocation Parameters'!$E$6, 'Funding Allocation Parameters'!$G$6), IF('Funding Allocation Parameters'!$C$6="Complex Library Subsidy", 0, 0)))))</f>
        <v>515.5590000000002</v>
      </c>
      <c r="AC231" s="177">
        <f t="shared" si="99"/>
        <v>0</v>
      </c>
      <c r="AD231" s="177">
        <f t="shared" si="100"/>
        <v>0</v>
      </c>
      <c r="AE231" s="180">
        <f>IF('Funding Allocation Parameters'!$C$7="Basic Library Subsidy", MIN(AC231*'Funding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MIN(AC231*VLOOKUP(CONCATENATE($A231, 'Funding Allocation Parameters'!$I$7), 'Library Subsidy Complex'!$C$2:$J$55, 2, FALSE), VLOOKUP(CONCATENATE($A231, 'Funding Allocation Parameters'!$I$7), 'Library Subsidy Complex'!$C$2:$J$55, 4, FALSE)), 0)))))</f>
        <v>0</v>
      </c>
      <c r="AF231" s="180">
        <f>IF('Funding Allocation Parameters'!$C$7="Basic Library Subsidy", 0, IF('Funding Allocation Parameters'!$C$7="Grant funding",MIN(AC231*'Funding Allocation Parameters'!$E$7, 'Funding Allocation Parameters'!$G$7), IF('Funding Allocation Parameters'!$C$7="Other author funding", 0, IF('Funding Allocation Parameters'!$C$7="Any discretionary funds (grants if available, other if no grants)", MIN(AC231*'Funding Allocation Parameters'!$E$7, 'Funding Allocation Parameters'!$G$7), IF('Funding Allocation Parameters'!$C$7="Complex Library Subsidy", 0, 0)))))</f>
        <v>0</v>
      </c>
      <c r="AG231" s="180">
        <f>IF('Funding Allocation Parameters'!$C$7="Basic Library Subsidy", 0, IF('Funding Allocation Parameters'!$C$7="Grant funding", 0, IF('Funding Allocation Parameters'!$C$7="Other author funding",  MIN(AC231*'Funding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1" s="180">
        <f>IF('Funding Allocation Parameters'!$C$7="Basic Library Subsidy", MIN(AD231*'Funding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MIN(AD231*VLOOKUP(CONCATENATE($A231, 'Funding Allocation Parameters'!$I$7), 'Library Subsidy Complex'!$C$2:$J$55, 6, FALSE), VLOOKUP(CONCATENATE($A231, 'Funding Allocation Parameters'!$I$7), 'Library Subsidy Complex'!$C$2:$J$55, 8, FALSE)), 0)))))</f>
        <v>0</v>
      </c>
      <c r="AI231" s="180">
        <f>IF('Funding Allocation Parameters'!$C$7="Basic Library Subsidy", 0, IF('Funding Allocation Parameters'!$C$7="Grant funding", 0, IF('Funding Allocation Parameters'!$C$7="Other author funding",  MIN(AD231*'Funding Allocation Parameters'!$E$7, 'Funding Allocation Parameters'!$G$7), IF('Funding Allocation Parameters'!$C$7="Any discretionary funds (grants if available, other if no grants)", MIN(AD231*'Funding Allocation Parameters'!$E$7, 'Funding Allocation Parameters'!$G$7), IF('Funding Allocation Parameters'!$C$7="Complex Library Subsidy", 0, 0)))))</f>
        <v>0</v>
      </c>
      <c r="AJ231" s="177">
        <f t="shared" si="101"/>
        <v>0</v>
      </c>
      <c r="AK231" s="177">
        <f t="shared" si="102"/>
        <v>0</v>
      </c>
      <c r="AL231" s="181">
        <f>IF('Funding Allocation Parameters'!$C$8="Basic Library Subsidy", MIN(AJ231*'Funding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MIN(AJ231*VLOOKUP(CONCATENATE($A231, 'Funding Allocation Parameters'!$I$8), 'Library Subsidy Complex'!$C$2:$J$55, 2, FALSE), VLOOKUP(CONCATENATE($A231, 'Funding Allocation Parameters'!$I$8), 'Library Subsidy Complex'!$C$2:$J$55, 4, FALSE)), 0)))))</f>
        <v>0</v>
      </c>
      <c r="AM231" s="181">
        <f>IF('Funding Allocation Parameters'!$C$8="Basic Library Subsidy", 0, IF('Funding Allocation Parameters'!$C$8="Grant funding",MIN(AJ231*'Funding Allocation Parameters'!$E$8, 'Funding Allocation Parameters'!$G$8), IF('Funding Allocation Parameters'!$C$8="Other author funding", 0, IF('Funding Allocation Parameters'!$C$8="Any discretionary funds (grants if available, other if no grants)", MIN(AJ231*'Funding Allocation Parameters'!$E$8, 'Funding Allocation Parameters'!$G$8), IF('Funding Allocation Parameters'!$C$8="Complex Library Subsidy", 0, 0)))))</f>
        <v>0</v>
      </c>
      <c r="AN231" s="181">
        <f>IF('Funding Allocation Parameters'!$C$8="Basic Library Subsidy", 0, IF('Funding Allocation Parameters'!$C$8="Grant funding", 0, IF('Funding Allocation Parameters'!$C$8="Other author funding",  MIN(AJ231*'Funding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1" s="181">
        <f>IF('Funding Allocation Parameters'!$C$8="Basic Library Subsidy", MIN(AK231*'Funding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MIN(AK231*VLOOKUP(CONCATENATE($A231, 'Funding Allocation Parameters'!$I$8), 'Library Subsidy Complex'!$C$2:$J$55, 6, FALSE), VLOOKUP(CONCATENATE($A231, 'Funding Allocation Parameters'!$I$8), 'Library Subsidy Complex'!$C$2:$J$55, 8, FALSE)), 0)))))</f>
        <v>0</v>
      </c>
      <c r="AP231" s="181">
        <f>IF('Funding Allocation Parameters'!$C$8="Basic Library Subsidy", 0, IF('Funding Allocation Parameters'!$C$8="Grant funding", 0, IF('Funding Allocation Parameters'!$C$8="Other author funding",  MIN(AK231*'Funding Allocation Parameters'!$E$8, 'Funding Allocation Parameters'!$G$8), IF('Funding Allocation Parameters'!$C$8="Any discretionary funds (grants if available, other if no grants)", MIN(AK231*'Funding Allocation Parameters'!$E$8, 'Funding Allocation Parameters'!$G$8), IF('Funding Allocation Parameters'!$C$8="Complex Library Subsidy", 0, 0)))))</f>
        <v>0</v>
      </c>
      <c r="AQ231" s="177">
        <f t="shared" si="103"/>
        <v>0</v>
      </c>
      <c r="AR231" s="177">
        <f t="shared" si="104"/>
        <v>0</v>
      </c>
      <c r="AS231" s="182">
        <f t="shared" si="105"/>
        <v>1189</v>
      </c>
      <c r="AT231" s="182">
        <f t="shared" si="106"/>
        <v>515.5590000000002</v>
      </c>
      <c r="AU231" s="182">
        <f t="shared" si="107"/>
        <v>0</v>
      </c>
      <c r="AV231" s="182">
        <f t="shared" si="108"/>
        <v>1189</v>
      </c>
      <c r="AW231" s="182">
        <f t="shared" si="109"/>
        <v>515.5590000000002</v>
      </c>
      <c r="AX231" s="183">
        <f t="shared" si="110"/>
        <v>495.81299999999999</v>
      </c>
      <c r="AY231" s="183">
        <f t="shared" si="111"/>
        <v>214.98810300000008</v>
      </c>
      <c r="AZ231" s="183">
        <f t="shared" si="112"/>
        <v>0</v>
      </c>
      <c r="BA231" s="183">
        <f t="shared" si="113"/>
        <v>693.18700000000001</v>
      </c>
      <c r="BB231" s="183">
        <f t="shared" si="114"/>
        <v>300.57089700000012</v>
      </c>
      <c r="BC231" s="184">
        <f t="shared" si="115"/>
        <v>1189</v>
      </c>
      <c r="BD231" s="184">
        <f t="shared" si="116"/>
        <v>0</v>
      </c>
      <c r="BE231" s="184">
        <f t="shared" si="117"/>
        <v>214.98810300000008</v>
      </c>
      <c r="BF231" s="184">
        <f t="shared" si="118"/>
        <v>300.57089700000012</v>
      </c>
      <c r="BG231" s="102">
        <f t="shared" si="119"/>
        <v>0</v>
      </c>
      <c r="BH231" s="102">
        <f t="shared" si="120"/>
        <v>0</v>
      </c>
      <c r="BI231" s="102">
        <f t="shared" si="121"/>
        <v>0</v>
      </c>
      <c r="BJ231" s="102">
        <f t="shared" si="122"/>
        <v>0.41699999999999998</v>
      </c>
      <c r="BK231" s="102">
        <f t="shared" si="123"/>
        <v>0.58299999999999996</v>
      </c>
      <c r="BL231" s="102">
        <f t="shared" si="124"/>
        <v>0</v>
      </c>
      <c r="BN231" s="102"/>
    </row>
    <row r="232" spans="1:66" x14ac:dyDescent="0.25">
      <c r="A232" s="102" t="s">
        <v>13</v>
      </c>
      <c r="B232" s="102" t="s">
        <v>8</v>
      </c>
      <c r="C232" s="102" t="s">
        <v>8</v>
      </c>
      <c r="D232" s="102" t="s">
        <v>27</v>
      </c>
      <c r="E232" s="102" t="s">
        <v>538</v>
      </c>
      <c r="F232" s="102" t="s">
        <v>539</v>
      </c>
      <c r="G232" s="102">
        <v>3.3580000000000001</v>
      </c>
      <c r="H232" s="102">
        <v>1</v>
      </c>
      <c r="I232" s="102">
        <v>1</v>
      </c>
      <c r="J232" s="167">
        <f>IFERROR(H232*VLOOKUP(A232, 'Advanced Parameters'!$B$7:$G$20, 6, FALSE)*VLOOKUP(A232, 'Growth Parameters'!$B$6:$H$19, 6, FALSE), 0)</f>
        <v>1</v>
      </c>
      <c r="K232" s="167">
        <f>IFERROR(IF('Advanced Parameters'!$C$5="n",'Raw Data'!I232*VLOOKUP(A232,'Advanced Parameters'!$B$7:$G$20,6,FALSE),J232*VLOOKUP(A232,'Advanced Parameters'!$B$7:$G$20,2,FALSE))*VLOOKUP(A232, 'Growth Parameters'!$B$6:$H$19, 6, FALSE), 0)</f>
        <v>1</v>
      </c>
      <c r="L232" s="167">
        <f t="shared" si="125"/>
        <v>0</v>
      </c>
      <c r="M232" s="168">
        <f>IFERROR(IF(G232="NA","NA",IF(G232&gt;'APC Parameters'!$K$6+VLOOKUP('Raw Data'!A232, 'APC Parameters'!$H$7:$L$20, 4, FALSE), 'APC Parameters'!$L$6+VLOOKUP('Raw Data'!A232, 'APC Parameters'!$H$7:$L$20, 5, FALSE), G232*('APC Parameters'!$J$6+VLOOKUP('Raw Data'!A232, 'APC Parameters'!$H$7:$L$20, 3, FALSE))+'APC Parameters'!$I$6+VLOOKUP('Raw Data'!A232, 'APC Parameters'!$H$7:$L$20, 2, FALSE))), 0)</f>
        <v>5000</v>
      </c>
      <c r="N232" s="168">
        <f t="shared" si="95"/>
        <v>5000</v>
      </c>
      <c r="O232" s="168">
        <f>IFERROR(IF(M232="NA",VLOOKUP(D232,'Internal Calculations'!$B$10:$C$11,2,FALSE), M232)*VLOOKUP(A232, 'Growth Parameters'!$B$6:$H$19, 7, FALSE), 0)</f>
        <v>5000</v>
      </c>
      <c r="P232" s="177">
        <f t="shared" si="96"/>
        <v>5000</v>
      </c>
      <c r="Q232" s="178">
        <f>IF('Funding Allocation Parameters'!$C$5="Basic Library Subsidy", MIN(O232*('Funding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MIN($O232*(VLOOKUP(CONCATENATE($A232, 'Funding Allocation Parameters'!$I$5), 'Library Subsidy Complex'!$C$2:$J$55, 2, FALSE)), VLOOKUP(CONCATENATE($A232, 'Funding Allocation Parameters'!$I$5), 'Library Subsidy Complex'!$C$2:$J$55, 4, FALSE)), 0)))))</f>
        <v>1189</v>
      </c>
      <c r="R232" s="178">
        <f>IF('Funding Allocation Parameters'!$C$5="Basic Library Subsidy", 0, IF('Funding Allocation Parameters'!$C$5="Grant funding",MIN(O232*('Funding Allocation Parameters'!$E$5), 'Funding Allocation Parameters'!$G$5), IF('Funding Allocation Parameters'!$C$5="Other author funding", 0, IF('Funding Allocation Parameters'!$C$5="Any discretionary funds (grants if available, other if no grants)", MIN(O232*('Funding Allocation Parameters'!$E$5), 'Funding Allocation Parameters'!$G$5), IF('Funding Allocation Parameters'!$C$5="Complex Library Subsidy", 0, 0)))))</f>
        <v>0</v>
      </c>
      <c r="S232" s="178">
        <f>IF('Funding Allocation Parameters'!$C$5="Basic Library Subsidy", 0, IF('Funding Allocation Parameters'!$C$5="Grant funding", 0, IF('Funding Allocation Parameters'!$C$5="Other author funding",  MIN(O232*('Funding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2" s="178">
        <f>IF('Funding Allocation Parameters'!$C$5="Basic Library Subsidy", MIN(O232*('Funding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MIN($O232*(VLOOKUP(CONCATENATE($A232, 'Funding Allocation Parameters'!$I$5), 'Library Subsidy Complex'!$C$2:$J$55, 6, FALSE)), VLOOKUP(CONCATENATE($A232, 'Funding Allocation Parameters'!$I$5), 'Library Subsidy Complex'!$C$2:$J$55, 8, FALSE)), 0)))))</f>
        <v>1189</v>
      </c>
      <c r="U232" s="178">
        <f>IF('Funding Allocation Parameters'!$C$5="Basic Library Subsidy", 0, IF('Funding Allocation Parameters'!$C$5="Grant funding", 0, IF('Funding Allocation Parameters'!$C$5="Other author funding",  MIN(O232*('Funding Allocation Parameters'!$E$5), 'Funding Allocation Parameters'!$G$5), IF('Funding Allocation Parameters'!$C$5="Any discretionary funds (grants if available, other if no grants)", MIN(O232*('Funding Allocation Parameters'!$E$5), 'Funding Allocation Parameters'!$G$5), IF('Funding Allocation Parameters'!$C$5="Complex Library Subsidy", 0, 0)))))</f>
        <v>0</v>
      </c>
      <c r="V232" s="177">
        <f t="shared" si="97"/>
        <v>3811</v>
      </c>
      <c r="W232" s="177">
        <f t="shared" si="98"/>
        <v>3811</v>
      </c>
      <c r="X232" s="179">
        <f>IF('Funding Allocation Parameters'!$C$6="Basic Library Subsidy", MIN(V232*'Funding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MIN(V232*VLOOKUP(CONCATENATE($A232, 'Funding Allocation Parameters'!$I$6), 'Library Subsidy Complex'!$C$2:$J$55, 2, FALSE), VLOOKUP(CONCATENATE($A232, 'Funding Allocation Parameters'!$I$6), 'Library Subsidy Complex'!$C$2:$J$55, 4, FALSE)), 0)))))</f>
        <v>0</v>
      </c>
      <c r="Y232" s="179">
        <f>IF('Funding Allocation Parameters'!$C$6="Basic Library Subsidy", 0, IF('Funding Allocation Parameters'!$C$6="Grant funding",MIN(V232*'Funding Allocation Parameters'!$E$6, 'Funding Allocation Parameters'!$G$6), IF('Funding Allocation Parameters'!$C$6="Other author funding", 0, IF('Funding Allocation Parameters'!$C$6="Any discretionary funds (grants if available, other if no grants)", MIN(V232*'Funding Allocation Parameters'!$E$6, 'Funding Allocation Parameters'!$G$6), IF('Funding Allocation Parameters'!$C$6="Complex Library Subsidy", 0, 0)))))</f>
        <v>3811</v>
      </c>
      <c r="Z232" s="179">
        <f>IF('Funding Allocation Parameters'!$C$6="Basic Library Subsidy", 0, IF('Funding Allocation Parameters'!$C$6="Grant funding", 0, IF('Funding Allocation Parameters'!$C$6="Other author funding",  MIN(V232*'Funding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2" s="179">
        <f>IF('Funding Allocation Parameters'!$C$6="Basic Library Subsidy", MIN(W232*'Funding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MIN(W232*VLOOKUP(CONCATENATE($A232, 'Funding Allocation Parameters'!$I$6), 'Library Subsidy Complex'!$C$2:$J$55, 6, FALSE), VLOOKUP(CONCATENATE($A232, 'Funding Allocation Parameters'!$I$6), 'Library Subsidy Complex'!$C$2:$J$55, 8, FALSE)), 0)))))</f>
        <v>0</v>
      </c>
      <c r="AB232" s="179">
        <f>IF('Funding Allocation Parameters'!$C$6="Basic Library Subsidy", 0, IF('Funding Allocation Parameters'!$C$6="Grant funding", 0, IF('Funding Allocation Parameters'!$C$6="Other author funding",  MIN(W232*'Funding Allocation Parameters'!$E$6, 'Funding Allocation Parameters'!$G$6), IF('Funding Allocation Parameters'!$C$6="Any discretionary funds (grants if available, other if no grants)", MIN(W232*'Funding Allocation Parameters'!$E$6, 'Funding Allocation Parameters'!$G$6), IF('Funding Allocation Parameters'!$C$6="Complex Library Subsidy", 0, 0)))))</f>
        <v>3811</v>
      </c>
      <c r="AC232" s="177">
        <f t="shared" si="99"/>
        <v>0</v>
      </c>
      <c r="AD232" s="177">
        <f t="shared" si="100"/>
        <v>0</v>
      </c>
      <c r="AE232" s="180">
        <f>IF('Funding Allocation Parameters'!$C$7="Basic Library Subsidy", MIN(AC232*'Funding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MIN(AC232*VLOOKUP(CONCATENATE($A232, 'Funding Allocation Parameters'!$I$7), 'Library Subsidy Complex'!$C$2:$J$55, 2, FALSE), VLOOKUP(CONCATENATE($A232, 'Funding Allocation Parameters'!$I$7), 'Library Subsidy Complex'!$C$2:$J$55, 4, FALSE)), 0)))))</f>
        <v>0</v>
      </c>
      <c r="AF232" s="180">
        <f>IF('Funding Allocation Parameters'!$C$7="Basic Library Subsidy", 0, IF('Funding Allocation Parameters'!$C$7="Grant funding",MIN(AC232*'Funding Allocation Parameters'!$E$7, 'Funding Allocation Parameters'!$G$7), IF('Funding Allocation Parameters'!$C$7="Other author funding", 0, IF('Funding Allocation Parameters'!$C$7="Any discretionary funds (grants if available, other if no grants)", MIN(AC232*'Funding Allocation Parameters'!$E$7, 'Funding Allocation Parameters'!$G$7), IF('Funding Allocation Parameters'!$C$7="Complex Library Subsidy", 0, 0)))))</f>
        <v>0</v>
      </c>
      <c r="AG232" s="180">
        <f>IF('Funding Allocation Parameters'!$C$7="Basic Library Subsidy", 0, IF('Funding Allocation Parameters'!$C$7="Grant funding", 0, IF('Funding Allocation Parameters'!$C$7="Other author funding",  MIN(AC232*'Funding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2" s="180">
        <f>IF('Funding Allocation Parameters'!$C$7="Basic Library Subsidy", MIN(AD232*'Funding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MIN(AD232*VLOOKUP(CONCATENATE($A232, 'Funding Allocation Parameters'!$I$7), 'Library Subsidy Complex'!$C$2:$J$55, 6, FALSE), VLOOKUP(CONCATENATE($A232, 'Funding Allocation Parameters'!$I$7), 'Library Subsidy Complex'!$C$2:$J$55, 8, FALSE)), 0)))))</f>
        <v>0</v>
      </c>
      <c r="AI232" s="180">
        <f>IF('Funding Allocation Parameters'!$C$7="Basic Library Subsidy", 0, IF('Funding Allocation Parameters'!$C$7="Grant funding", 0, IF('Funding Allocation Parameters'!$C$7="Other author funding",  MIN(AD232*'Funding Allocation Parameters'!$E$7, 'Funding Allocation Parameters'!$G$7), IF('Funding Allocation Parameters'!$C$7="Any discretionary funds (grants if available, other if no grants)", MIN(AD232*'Funding Allocation Parameters'!$E$7, 'Funding Allocation Parameters'!$G$7), IF('Funding Allocation Parameters'!$C$7="Complex Library Subsidy", 0, 0)))))</f>
        <v>0</v>
      </c>
      <c r="AJ232" s="177">
        <f t="shared" si="101"/>
        <v>0</v>
      </c>
      <c r="AK232" s="177">
        <f t="shared" si="102"/>
        <v>0</v>
      </c>
      <c r="AL232" s="181">
        <f>IF('Funding Allocation Parameters'!$C$8="Basic Library Subsidy", MIN(AJ232*'Funding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MIN(AJ232*VLOOKUP(CONCATENATE($A232, 'Funding Allocation Parameters'!$I$8), 'Library Subsidy Complex'!$C$2:$J$55, 2, FALSE), VLOOKUP(CONCATENATE($A232, 'Funding Allocation Parameters'!$I$8), 'Library Subsidy Complex'!$C$2:$J$55, 4, FALSE)), 0)))))</f>
        <v>0</v>
      </c>
      <c r="AM232" s="181">
        <f>IF('Funding Allocation Parameters'!$C$8="Basic Library Subsidy", 0, IF('Funding Allocation Parameters'!$C$8="Grant funding",MIN(AJ232*'Funding Allocation Parameters'!$E$8, 'Funding Allocation Parameters'!$G$8), IF('Funding Allocation Parameters'!$C$8="Other author funding", 0, IF('Funding Allocation Parameters'!$C$8="Any discretionary funds (grants if available, other if no grants)", MIN(AJ232*'Funding Allocation Parameters'!$E$8, 'Funding Allocation Parameters'!$G$8), IF('Funding Allocation Parameters'!$C$8="Complex Library Subsidy", 0, 0)))))</f>
        <v>0</v>
      </c>
      <c r="AN232" s="181">
        <f>IF('Funding Allocation Parameters'!$C$8="Basic Library Subsidy", 0, IF('Funding Allocation Parameters'!$C$8="Grant funding", 0, IF('Funding Allocation Parameters'!$C$8="Other author funding",  MIN(AJ232*'Funding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2" s="181">
        <f>IF('Funding Allocation Parameters'!$C$8="Basic Library Subsidy", MIN(AK232*'Funding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MIN(AK232*VLOOKUP(CONCATENATE($A232, 'Funding Allocation Parameters'!$I$8), 'Library Subsidy Complex'!$C$2:$J$55, 6, FALSE), VLOOKUP(CONCATENATE($A232, 'Funding Allocation Parameters'!$I$8), 'Library Subsidy Complex'!$C$2:$J$55, 8, FALSE)), 0)))))</f>
        <v>0</v>
      </c>
      <c r="AP232" s="181">
        <f>IF('Funding Allocation Parameters'!$C$8="Basic Library Subsidy", 0, IF('Funding Allocation Parameters'!$C$8="Grant funding", 0, IF('Funding Allocation Parameters'!$C$8="Other author funding",  MIN(AK232*'Funding Allocation Parameters'!$E$8, 'Funding Allocation Parameters'!$G$8), IF('Funding Allocation Parameters'!$C$8="Any discretionary funds (grants if available, other if no grants)", MIN(AK232*'Funding Allocation Parameters'!$E$8, 'Funding Allocation Parameters'!$G$8), IF('Funding Allocation Parameters'!$C$8="Complex Library Subsidy", 0, 0)))))</f>
        <v>0</v>
      </c>
      <c r="AQ232" s="177">
        <f t="shared" si="103"/>
        <v>0</v>
      </c>
      <c r="AR232" s="177">
        <f t="shared" si="104"/>
        <v>0</v>
      </c>
      <c r="AS232" s="182">
        <f t="shared" si="105"/>
        <v>1189</v>
      </c>
      <c r="AT232" s="182">
        <f t="shared" si="106"/>
        <v>3811</v>
      </c>
      <c r="AU232" s="182">
        <f t="shared" si="107"/>
        <v>0</v>
      </c>
      <c r="AV232" s="182">
        <f t="shared" si="108"/>
        <v>1189</v>
      </c>
      <c r="AW232" s="182">
        <f t="shared" si="109"/>
        <v>3811</v>
      </c>
      <c r="AX232" s="183">
        <f t="shared" si="110"/>
        <v>1189</v>
      </c>
      <c r="AY232" s="183">
        <f t="shared" si="111"/>
        <v>3811</v>
      </c>
      <c r="AZ232" s="183">
        <f t="shared" si="112"/>
        <v>0</v>
      </c>
      <c r="BA232" s="183">
        <f t="shared" si="113"/>
        <v>0</v>
      </c>
      <c r="BB232" s="183">
        <f t="shared" si="114"/>
        <v>0</v>
      </c>
      <c r="BC232" s="184">
        <f t="shared" si="115"/>
        <v>1189</v>
      </c>
      <c r="BD232" s="184">
        <f t="shared" si="116"/>
        <v>0</v>
      </c>
      <c r="BE232" s="184">
        <f t="shared" si="117"/>
        <v>3811</v>
      </c>
      <c r="BF232" s="184">
        <f t="shared" si="118"/>
        <v>0</v>
      </c>
      <c r="BG232" s="102">
        <f t="shared" si="119"/>
        <v>0</v>
      </c>
      <c r="BH232" s="102">
        <f t="shared" si="120"/>
        <v>0</v>
      </c>
      <c r="BI232" s="102">
        <f t="shared" si="121"/>
        <v>0</v>
      </c>
      <c r="BJ232" s="102">
        <f t="shared" si="122"/>
        <v>1</v>
      </c>
      <c r="BK232" s="102">
        <f t="shared" si="123"/>
        <v>0</v>
      </c>
      <c r="BL232" s="102">
        <f t="shared" si="124"/>
        <v>0</v>
      </c>
      <c r="BN232" s="102"/>
    </row>
    <row r="233" spans="1:66" x14ac:dyDescent="0.25">
      <c r="A233" s="102" t="s">
        <v>24</v>
      </c>
      <c r="B233" s="102" t="s">
        <v>8</v>
      </c>
      <c r="C233" s="102" t="s">
        <v>8</v>
      </c>
      <c r="D233" s="102" t="s">
        <v>27</v>
      </c>
      <c r="E233" s="102" t="s">
        <v>30</v>
      </c>
      <c r="F233" s="102" t="s">
        <v>540</v>
      </c>
      <c r="G233" s="102">
        <v>1.204</v>
      </c>
      <c r="H233" s="102">
        <v>1</v>
      </c>
      <c r="I233" s="102">
        <v>1</v>
      </c>
      <c r="J233" s="167">
        <f>IFERROR(H233*VLOOKUP(A233, 'Advanced Parameters'!$B$7:$G$20, 6, FALSE)*VLOOKUP(A233, 'Growth Parameters'!$B$6:$H$19, 6, FALSE), 0)</f>
        <v>1</v>
      </c>
      <c r="K233" s="167">
        <f>IFERROR(IF('Advanced Parameters'!$C$5="n",'Raw Data'!I233*VLOOKUP(A233,'Advanced Parameters'!$B$7:$G$20,6,FALSE),J233*VLOOKUP(A233,'Advanced Parameters'!$B$7:$G$20,2,FALSE))*VLOOKUP(A233, 'Growth Parameters'!$B$6:$H$19, 6, FALSE), 0)</f>
        <v>1</v>
      </c>
      <c r="L233" s="167">
        <f t="shared" si="125"/>
        <v>0</v>
      </c>
      <c r="M233" s="168">
        <f>IFERROR(IF(G233="NA","NA",IF(G233&gt;'APC Parameters'!$K$6+VLOOKUP('Raw Data'!A233, 'APC Parameters'!$H$7:$L$20, 4, FALSE), 'APC Parameters'!$L$6+VLOOKUP('Raw Data'!A233, 'APC Parameters'!$H$7:$L$20, 5, FALSE), G233*('APC Parameters'!$J$6+VLOOKUP('Raw Data'!A233, 'APC Parameters'!$H$7:$L$20, 3, FALSE))+'APC Parameters'!$I$6+VLOOKUP('Raw Data'!A233, 'APC Parameters'!$H$7:$L$20, 2, FALSE))), 0)</f>
        <v>2001.7975999999999</v>
      </c>
      <c r="N233" s="168">
        <f t="shared" si="95"/>
        <v>2001.7975999999999</v>
      </c>
      <c r="O233" s="168">
        <f>IFERROR(IF(M233="NA",VLOOKUP(D233,'Internal Calculations'!$B$10:$C$11,2,FALSE), M233)*VLOOKUP(A233, 'Growth Parameters'!$B$6:$H$19, 7, FALSE), 0)</f>
        <v>2001.7975999999999</v>
      </c>
      <c r="P233" s="177">
        <f t="shared" si="96"/>
        <v>2001.7975999999999</v>
      </c>
      <c r="Q233" s="178">
        <f>IF('Funding Allocation Parameters'!$C$5="Basic Library Subsidy", MIN(O233*('Funding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MIN($O233*(VLOOKUP(CONCATENATE($A233, 'Funding Allocation Parameters'!$I$5), 'Library Subsidy Complex'!$C$2:$J$55, 2, FALSE)), VLOOKUP(CONCATENATE($A233, 'Funding Allocation Parameters'!$I$5), 'Library Subsidy Complex'!$C$2:$J$55, 4, FALSE)), 0)))))</f>
        <v>1189</v>
      </c>
      <c r="R233" s="178">
        <f>IF('Funding Allocation Parameters'!$C$5="Basic Library Subsidy", 0, IF('Funding Allocation Parameters'!$C$5="Grant funding",MIN(O233*('Funding Allocation Parameters'!$E$5), 'Funding Allocation Parameters'!$G$5), IF('Funding Allocation Parameters'!$C$5="Other author funding", 0, IF('Funding Allocation Parameters'!$C$5="Any discretionary funds (grants if available, other if no grants)", MIN(O233*('Funding Allocation Parameters'!$E$5), 'Funding Allocation Parameters'!$G$5), IF('Funding Allocation Parameters'!$C$5="Complex Library Subsidy", 0, 0)))))</f>
        <v>0</v>
      </c>
      <c r="S233" s="178">
        <f>IF('Funding Allocation Parameters'!$C$5="Basic Library Subsidy", 0, IF('Funding Allocation Parameters'!$C$5="Grant funding", 0, IF('Funding Allocation Parameters'!$C$5="Other author funding",  MIN(O233*('Funding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3" s="178">
        <f>IF('Funding Allocation Parameters'!$C$5="Basic Library Subsidy", MIN(O233*('Funding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MIN($O233*(VLOOKUP(CONCATENATE($A233, 'Funding Allocation Parameters'!$I$5), 'Library Subsidy Complex'!$C$2:$J$55, 6, FALSE)), VLOOKUP(CONCATENATE($A233, 'Funding Allocation Parameters'!$I$5), 'Library Subsidy Complex'!$C$2:$J$55, 8, FALSE)), 0)))))</f>
        <v>1189</v>
      </c>
      <c r="U233" s="178">
        <f>IF('Funding Allocation Parameters'!$C$5="Basic Library Subsidy", 0, IF('Funding Allocation Parameters'!$C$5="Grant funding", 0, IF('Funding Allocation Parameters'!$C$5="Other author funding",  MIN(O233*('Funding Allocation Parameters'!$E$5), 'Funding Allocation Parameters'!$G$5), IF('Funding Allocation Parameters'!$C$5="Any discretionary funds (grants if available, other if no grants)", MIN(O233*('Funding Allocation Parameters'!$E$5), 'Funding Allocation Parameters'!$G$5), IF('Funding Allocation Parameters'!$C$5="Complex Library Subsidy", 0, 0)))))</f>
        <v>0</v>
      </c>
      <c r="V233" s="177">
        <f t="shared" si="97"/>
        <v>812.79759999999987</v>
      </c>
      <c r="W233" s="177">
        <f t="shared" si="98"/>
        <v>812.79759999999987</v>
      </c>
      <c r="X233" s="179">
        <f>IF('Funding Allocation Parameters'!$C$6="Basic Library Subsidy", MIN(V233*'Funding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MIN(V233*VLOOKUP(CONCATENATE($A233, 'Funding Allocation Parameters'!$I$6), 'Library Subsidy Complex'!$C$2:$J$55, 2, FALSE), VLOOKUP(CONCATENATE($A233, 'Funding Allocation Parameters'!$I$6), 'Library Subsidy Complex'!$C$2:$J$55, 4, FALSE)), 0)))))</f>
        <v>0</v>
      </c>
      <c r="Y233" s="179">
        <f>IF('Funding Allocation Parameters'!$C$6="Basic Library Subsidy", 0, IF('Funding Allocation Parameters'!$C$6="Grant funding",MIN(V233*'Funding Allocation Parameters'!$E$6, 'Funding Allocation Parameters'!$G$6), IF('Funding Allocation Parameters'!$C$6="Other author funding", 0, IF('Funding Allocation Parameters'!$C$6="Any discretionary funds (grants if available, other if no grants)", MIN(V233*'Funding Allocation Parameters'!$E$6, 'Funding Allocation Parameters'!$G$6), IF('Funding Allocation Parameters'!$C$6="Complex Library Subsidy", 0, 0)))))</f>
        <v>812.79759999999987</v>
      </c>
      <c r="Z233" s="179">
        <f>IF('Funding Allocation Parameters'!$C$6="Basic Library Subsidy", 0, IF('Funding Allocation Parameters'!$C$6="Grant funding", 0, IF('Funding Allocation Parameters'!$C$6="Other author funding",  MIN(V233*'Funding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3" s="179">
        <f>IF('Funding Allocation Parameters'!$C$6="Basic Library Subsidy", MIN(W233*'Funding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MIN(W233*VLOOKUP(CONCATENATE($A233, 'Funding Allocation Parameters'!$I$6), 'Library Subsidy Complex'!$C$2:$J$55, 6, FALSE), VLOOKUP(CONCATENATE($A233, 'Funding Allocation Parameters'!$I$6), 'Library Subsidy Complex'!$C$2:$J$55, 8, FALSE)), 0)))))</f>
        <v>0</v>
      </c>
      <c r="AB233" s="179">
        <f>IF('Funding Allocation Parameters'!$C$6="Basic Library Subsidy", 0, IF('Funding Allocation Parameters'!$C$6="Grant funding", 0, IF('Funding Allocation Parameters'!$C$6="Other author funding",  MIN(W233*'Funding Allocation Parameters'!$E$6, 'Funding Allocation Parameters'!$G$6), IF('Funding Allocation Parameters'!$C$6="Any discretionary funds (grants if available, other if no grants)", MIN(W233*'Funding Allocation Parameters'!$E$6, 'Funding Allocation Parameters'!$G$6), IF('Funding Allocation Parameters'!$C$6="Complex Library Subsidy", 0, 0)))))</f>
        <v>812.79759999999987</v>
      </c>
      <c r="AC233" s="177">
        <f t="shared" si="99"/>
        <v>0</v>
      </c>
      <c r="AD233" s="177">
        <f t="shared" si="100"/>
        <v>0</v>
      </c>
      <c r="AE233" s="180">
        <f>IF('Funding Allocation Parameters'!$C$7="Basic Library Subsidy", MIN(AC233*'Funding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MIN(AC233*VLOOKUP(CONCATENATE($A233, 'Funding Allocation Parameters'!$I$7), 'Library Subsidy Complex'!$C$2:$J$55, 2, FALSE), VLOOKUP(CONCATENATE($A233, 'Funding Allocation Parameters'!$I$7), 'Library Subsidy Complex'!$C$2:$J$55, 4, FALSE)), 0)))))</f>
        <v>0</v>
      </c>
      <c r="AF233" s="180">
        <f>IF('Funding Allocation Parameters'!$C$7="Basic Library Subsidy", 0, IF('Funding Allocation Parameters'!$C$7="Grant funding",MIN(AC233*'Funding Allocation Parameters'!$E$7, 'Funding Allocation Parameters'!$G$7), IF('Funding Allocation Parameters'!$C$7="Other author funding", 0, IF('Funding Allocation Parameters'!$C$7="Any discretionary funds (grants if available, other if no grants)", MIN(AC233*'Funding Allocation Parameters'!$E$7, 'Funding Allocation Parameters'!$G$7), IF('Funding Allocation Parameters'!$C$7="Complex Library Subsidy", 0, 0)))))</f>
        <v>0</v>
      </c>
      <c r="AG233" s="180">
        <f>IF('Funding Allocation Parameters'!$C$7="Basic Library Subsidy", 0, IF('Funding Allocation Parameters'!$C$7="Grant funding", 0, IF('Funding Allocation Parameters'!$C$7="Other author funding",  MIN(AC233*'Funding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3" s="180">
        <f>IF('Funding Allocation Parameters'!$C$7="Basic Library Subsidy", MIN(AD233*'Funding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MIN(AD233*VLOOKUP(CONCATENATE($A233, 'Funding Allocation Parameters'!$I$7), 'Library Subsidy Complex'!$C$2:$J$55, 6, FALSE), VLOOKUP(CONCATENATE($A233, 'Funding Allocation Parameters'!$I$7), 'Library Subsidy Complex'!$C$2:$J$55, 8, FALSE)), 0)))))</f>
        <v>0</v>
      </c>
      <c r="AI233" s="180">
        <f>IF('Funding Allocation Parameters'!$C$7="Basic Library Subsidy", 0, IF('Funding Allocation Parameters'!$C$7="Grant funding", 0, IF('Funding Allocation Parameters'!$C$7="Other author funding",  MIN(AD233*'Funding Allocation Parameters'!$E$7, 'Funding Allocation Parameters'!$G$7), IF('Funding Allocation Parameters'!$C$7="Any discretionary funds (grants if available, other if no grants)", MIN(AD233*'Funding Allocation Parameters'!$E$7, 'Funding Allocation Parameters'!$G$7), IF('Funding Allocation Parameters'!$C$7="Complex Library Subsidy", 0, 0)))))</f>
        <v>0</v>
      </c>
      <c r="AJ233" s="177">
        <f t="shared" si="101"/>
        <v>0</v>
      </c>
      <c r="AK233" s="177">
        <f t="shared" si="102"/>
        <v>0</v>
      </c>
      <c r="AL233" s="181">
        <f>IF('Funding Allocation Parameters'!$C$8="Basic Library Subsidy", MIN(AJ233*'Funding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MIN(AJ233*VLOOKUP(CONCATENATE($A233, 'Funding Allocation Parameters'!$I$8), 'Library Subsidy Complex'!$C$2:$J$55, 2, FALSE), VLOOKUP(CONCATENATE($A233, 'Funding Allocation Parameters'!$I$8), 'Library Subsidy Complex'!$C$2:$J$55, 4, FALSE)), 0)))))</f>
        <v>0</v>
      </c>
      <c r="AM233" s="181">
        <f>IF('Funding Allocation Parameters'!$C$8="Basic Library Subsidy", 0, IF('Funding Allocation Parameters'!$C$8="Grant funding",MIN(AJ233*'Funding Allocation Parameters'!$E$8, 'Funding Allocation Parameters'!$G$8), IF('Funding Allocation Parameters'!$C$8="Other author funding", 0, IF('Funding Allocation Parameters'!$C$8="Any discretionary funds (grants if available, other if no grants)", MIN(AJ233*'Funding Allocation Parameters'!$E$8, 'Funding Allocation Parameters'!$G$8), IF('Funding Allocation Parameters'!$C$8="Complex Library Subsidy", 0, 0)))))</f>
        <v>0</v>
      </c>
      <c r="AN233" s="181">
        <f>IF('Funding Allocation Parameters'!$C$8="Basic Library Subsidy", 0, IF('Funding Allocation Parameters'!$C$8="Grant funding", 0, IF('Funding Allocation Parameters'!$C$8="Other author funding",  MIN(AJ233*'Funding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3" s="181">
        <f>IF('Funding Allocation Parameters'!$C$8="Basic Library Subsidy", MIN(AK233*'Funding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MIN(AK233*VLOOKUP(CONCATENATE($A233, 'Funding Allocation Parameters'!$I$8), 'Library Subsidy Complex'!$C$2:$J$55, 6, FALSE), VLOOKUP(CONCATENATE($A233, 'Funding Allocation Parameters'!$I$8), 'Library Subsidy Complex'!$C$2:$J$55, 8, FALSE)), 0)))))</f>
        <v>0</v>
      </c>
      <c r="AP233" s="181">
        <f>IF('Funding Allocation Parameters'!$C$8="Basic Library Subsidy", 0, IF('Funding Allocation Parameters'!$C$8="Grant funding", 0, IF('Funding Allocation Parameters'!$C$8="Other author funding",  MIN(AK233*'Funding Allocation Parameters'!$E$8, 'Funding Allocation Parameters'!$G$8), IF('Funding Allocation Parameters'!$C$8="Any discretionary funds (grants if available, other if no grants)", MIN(AK233*'Funding Allocation Parameters'!$E$8, 'Funding Allocation Parameters'!$G$8), IF('Funding Allocation Parameters'!$C$8="Complex Library Subsidy", 0, 0)))))</f>
        <v>0</v>
      </c>
      <c r="AQ233" s="177">
        <f t="shared" si="103"/>
        <v>0</v>
      </c>
      <c r="AR233" s="177">
        <f t="shared" si="104"/>
        <v>0</v>
      </c>
      <c r="AS233" s="182">
        <f t="shared" si="105"/>
        <v>1189</v>
      </c>
      <c r="AT233" s="182">
        <f t="shared" si="106"/>
        <v>812.79759999999987</v>
      </c>
      <c r="AU233" s="182">
        <f t="shared" si="107"/>
        <v>0</v>
      </c>
      <c r="AV233" s="182">
        <f t="shared" si="108"/>
        <v>1189</v>
      </c>
      <c r="AW233" s="182">
        <f t="shared" si="109"/>
        <v>812.79759999999987</v>
      </c>
      <c r="AX233" s="183">
        <f t="shared" si="110"/>
        <v>1189</v>
      </c>
      <c r="AY233" s="183">
        <f t="shared" si="111"/>
        <v>812.79759999999987</v>
      </c>
      <c r="AZ233" s="183">
        <f t="shared" si="112"/>
        <v>0</v>
      </c>
      <c r="BA233" s="183">
        <f t="shared" si="113"/>
        <v>0</v>
      </c>
      <c r="BB233" s="183">
        <f t="shared" si="114"/>
        <v>0</v>
      </c>
      <c r="BC233" s="184">
        <f t="shared" si="115"/>
        <v>1189</v>
      </c>
      <c r="BD233" s="184">
        <f t="shared" si="116"/>
        <v>0</v>
      </c>
      <c r="BE233" s="184">
        <f t="shared" si="117"/>
        <v>812.79759999999987</v>
      </c>
      <c r="BF233" s="184">
        <f t="shared" si="118"/>
        <v>0</v>
      </c>
      <c r="BG233" s="102">
        <f t="shared" si="119"/>
        <v>0</v>
      </c>
      <c r="BH233" s="102">
        <f t="shared" si="120"/>
        <v>0</v>
      </c>
      <c r="BI233" s="102">
        <f t="shared" si="121"/>
        <v>0</v>
      </c>
      <c r="BJ233" s="102">
        <f t="shared" si="122"/>
        <v>1</v>
      </c>
      <c r="BK233" s="102">
        <f t="shared" si="123"/>
        <v>0</v>
      </c>
      <c r="BL233" s="102">
        <f t="shared" si="124"/>
        <v>0</v>
      </c>
      <c r="BN233" s="102"/>
    </row>
    <row r="234" spans="1:66" x14ac:dyDescent="0.25">
      <c r="A234" s="102" t="s">
        <v>18</v>
      </c>
      <c r="B234" s="102" t="s">
        <v>8</v>
      </c>
      <c r="C234" s="102" t="s">
        <v>8</v>
      </c>
      <c r="D234" s="102" t="s">
        <v>27</v>
      </c>
      <c r="E234" s="102" t="s">
        <v>416</v>
      </c>
      <c r="F234" s="102" t="s">
        <v>541</v>
      </c>
      <c r="G234" s="102">
        <v>1.5369999999999999</v>
      </c>
      <c r="H234" s="102">
        <v>1</v>
      </c>
      <c r="I234" s="102">
        <v>0</v>
      </c>
      <c r="J234" s="167">
        <f>IFERROR(H234*VLOOKUP(A234, 'Advanced Parameters'!$B$7:$G$20, 6, FALSE)*VLOOKUP(A234, 'Growth Parameters'!$B$6:$H$19, 6, FALSE), 0)</f>
        <v>1</v>
      </c>
      <c r="K234" s="167">
        <f>IFERROR(IF('Advanced Parameters'!$C$5="n",'Raw Data'!I234*VLOOKUP(A234,'Advanced Parameters'!$B$7:$G$20,6,FALSE),J234*VLOOKUP(A234,'Advanced Parameters'!$B$7:$G$20,2,FALSE))*VLOOKUP(A234, 'Growth Parameters'!$B$6:$H$19, 6, FALSE), 0)</f>
        <v>0</v>
      </c>
      <c r="L234" s="167">
        <f t="shared" si="125"/>
        <v>1</v>
      </c>
      <c r="M234" s="168">
        <f>IFERROR(IF(G234="NA","NA",IF(G234&gt;'APC Parameters'!$K$6+VLOOKUP('Raw Data'!A234, 'APC Parameters'!$H$7:$L$20, 4, FALSE), 'APC Parameters'!$L$6+VLOOKUP('Raw Data'!A234, 'APC Parameters'!$H$7:$L$20, 5, FALSE), G234*('APC Parameters'!$J$6+VLOOKUP('Raw Data'!A234, 'APC Parameters'!$H$7:$L$20, 3, FALSE))+'APC Parameters'!$I$6+VLOOKUP('Raw Data'!A234, 'APC Parameters'!$H$7:$L$20, 2, FALSE))), 0)</f>
        <v>2238.0277999999998</v>
      </c>
      <c r="N234" s="168">
        <f t="shared" si="95"/>
        <v>2238.0277999999998</v>
      </c>
      <c r="O234" s="168">
        <f>IFERROR(IF(M234="NA",VLOOKUP(D234,'Internal Calculations'!$B$10:$C$11,2,FALSE), M234)*VLOOKUP(A234, 'Growth Parameters'!$B$6:$H$19, 7, FALSE), 0)</f>
        <v>2238.0277999999998</v>
      </c>
      <c r="P234" s="177">
        <f t="shared" si="96"/>
        <v>2238.0277999999998</v>
      </c>
      <c r="Q234" s="178">
        <f>IF('Funding Allocation Parameters'!$C$5="Basic Library Subsidy", MIN(O234*('Funding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MIN($O234*(VLOOKUP(CONCATENATE($A234, 'Funding Allocation Parameters'!$I$5), 'Library Subsidy Complex'!$C$2:$J$55, 2, FALSE)), VLOOKUP(CONCATENATE($A234, 'Funding Allocation Parameters'!$I$5), 'Library Subsidy Complex'!$C$2:$J$55, 4, FALSE)), 0)))))</f>
        <v>1189</v>
      </c>
      <c r="R234" s="178">
        <f>IF('Funding Allocation Parameters'!$C$5="Basic Library Subsidy", 0, IF('Funding Allocation Parameters'!$C$5="Grant funding",MIN(O234*('Funding Allocation Parameters'!$E$5), 'Funding Allocation Parameters'!$G$5), IF('Funding Allocation Parameters'!$C$5="Other author funding", 0, IF('Funding Allocation Parameters'!$C$5="Any discretionary funds (grants if available, other if no grants)", MIN(O234*('Funding Allocation Parameters'!$E$5), 'Funding Allocation Parameters'!$G$5), IF('Funding Allocation Parameters'!$C$5="Complex Library Subsidy", 0, 0)))))</f>
        <v>0</v>
      </c>
      <c r="S234" s="178">
        <f>IF('Funding Allocation Parameters'!$C$5="Basic Library Subsidy", 0, IF('Funding Allocation Parameters'!$C$5="Grant funding", 0, IF('Funding Allocation Parameters'!$C$5="Other author funding",  MIN(O234*('Funding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4" s="178">
        <f>IF('Funding Allocation Parameters'!$C$5="Basic Library Subsidy", MIN(O234*('Funding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MIN($O234*(VLOOKUP(CONCATENATE($A234, 'Funding Allocation Parameters'!$I$5), 'Library Subsidy Complex'!$C$2:$J$55, 6, FALSE)), VLOOKUP(CONCATENATE($A234, 'Funding Allocation Parameters'!$I$5), 'Library Subsidy Complex'!$C$2:$J$55, 8, FALSE)), 0)))))</f>
        <v>1189</v>
      </c>
      <c r="U234" s="178">
        <f>IF('Funding Allocation Parameters'!$C$5="Basic Library Subsidy", 0, IF('Funding Allocation Parameters'!$C$5="Grant funding", 0, IF('Funding Allocation Parameters'!$C$5="Other author funding",  MIN(O234*('Funding Allocation Parameters'!$E$5), 'Funding Allocation Parameters'!$G$5), IF('Funding Allocation Parameters'!$C$5="Any discretionary funds (grants if available, other if no grants)", MIN(O234*('Funding Allocation Parameters'!$E$5), 'Funding Allocation Parameters'!$G$5), IF('Funding Allocation Parameters'!$C$5="Complex Library Subsidy", 0, 0)))))</f>
        <v>0</v>
      </c>
      <c r="V234" s="177">
        <f t="shared" si="97"/>
        <v>1049.0277999999998</v>
      </c>
      <c r="W234" s="177">
        <f t="shared" si="98"/>
        <v>1049.0277999999998</v>
      </c>
      <c r="X234" s="179">
        <f>IF('Funding Allocation Parameters'!$C$6="Basic Library Subsidy", MIN(V234*'Funding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MIN(V234*VLOOKUP(CONCATENATE($A234, 'Funding Allocation Parameters'!$I$6), 'Library Subsidy Complex'!$C$2:$J$55, 2, FALSE), VLOOKUP(CONCATENATE($A234, 'Funding Allocation Parameters'!$I$6), 'Library Subsidy Complex'!$C$2:$J$55, 4, FALSE)), 0)))))</f>
        <v>0</v>
      </c>
      <c r="Y234" s="179">
        <f>IF('Funding Allocation Parameters'!$C$6="Basic Library Subsidy", 0, IF('Funding Allocation Parameters'!$C$6="Grant funding",MIN(V234*'Funding Allocation Parameters'!$E$6, 'Funding Allocation Parameters'!$G$6), IF('Funding Allocation Parameters'!$C$6="Other author funding", 0, IF('Funding Allocation Parameters'!$C$6="Any discretionary funds (grants if available, other if no grants)", MIN(V234*'Funding Allocation Parameters'!$E$6, 'Funding Allocation Parameters'!$G$6), IF('Funding Allocation Parameters'!$C$6="Complex Library Subsidy", 0, 0)))))</f>
        <v>1049.0277999999998</v>
      </c>
      <c r="Z234" s="179">
        <f>IF('Funding Allocation Parameters'!$C$6="Basic Library Subsidy", 0, IF('Funding Allocation Parameters'!$C$6="Grant funding", 0, IF('Funding Allocation Parameters'!$C$6="Other author funding",  MIN(V234*'Funding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4" s="179">
        <f>IF('Funding Allocation Parameters'!$C$6="Basic Library Subsidy", MIN(W234*'Funding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MIN(W234*VLOOKUP(CONCATENATE($A234, 'Funding Allocation Parameters'!$I$6), 'Library Subsidy Complex'!$C$2:$J$55, 6, FALSE), VLOOKUP(CONCATENATE($A234, 'Funding Allocation Parameters'!$I$6), 'Library Subsidy Complex'!$C$2:$J$55, 8, FALSE)), 0)))))</f>
        <v>0</v>
      </c>
      <c r="AB234" s="179">
        <f>IF('Funding Allocation Parameters'!$C$6="Basic Library Subsidy", 0, IF('Funding Allocation Parameters'!$C$6="Grant funding", 0, IF('Funding Allocation Parameters'!$C$6="Other author funding",  MIN(W234*'Funding Allocation Parameters'!$E$6, 'Funding Allocation Parameters'!$G$6), IF('Funding Allocation Parameters'!$C$6="Any discretionary funds (grants if available, other if no grants)", MIN(W234*'Funding Allocation Parameters'!$E$6, 'Funding Allocation Parameters'!$G$6), IF('Funding Allocation Parameters'!$C$6="Complex Library Subsidy", 0, 0)))))</f>
        <v>1049.0277999999998</v>
      </c>
      <c r="AC234" s="177">
        <f t="shared" si="99"/>
        <v>0</v>
      </c>
      <c r="AD234" s="177">
        <f t="shared" si="100"/>
        <v>0</v>
      </c>
      <c r="AE234" s="180">
        <f>IF('Funding Allocation Parameters'!$C$7="Basic Library Subsidy", MIN(AC234*'Funding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MIN(AC234*VLOOKUP(CONCATENATE($A234, 'Funding Allocation Parameters'!$I$7), 'Library Subsidy Complex'!$C$2:$J$55, 2, FALSE), VLOOKUP(CONCATENATE($A234, 'Funding Allocation Parameters'!$I$7), 'Library Subsidy Complex'!$C$2:$J$55, 4, FALSE)), 0)))))</f>
        <v>0</v>
      </c>
      <c r="AF234" s="180">
        <f>IF('Funding Allocation Parameters'!$C$7="Basic Library Subsidy", 0, IF('Funding Allocation Parameters'!$C$7="Grant funding",MIN(AC234*'Funding Allocation Parameters'!$E$7, 'Funding Allocation Parameters'!$G$7), IF('Funding Allocation Parameters'!$C$7="Other author funding", 0, IF('Funding Allocation Parameters'!$C$7="Any discretionary funds (grants if available, other if no grants)", MIN(AC234*'Funding Allocation Parameters'!$E$7, 'Funding Allocation Parameters'!$G$7), IF('Funding Allocation Parameters'!$C$7="Complex Library Subsidy", 0, 0)))))</f>
        <v>0</v>
      </c>
      <c r="AG234" s="180">
        <f>IF('Funding Allocation Parameters'!$C$7="Basic Library Subsidy", 0, IF('Funding Allocation Parameters'!$C$7="Grant funding", 0, IF('Funding Allocation Parameters'!$C$7="Other author funding",  MIN(AC234*'Funding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4" s="180">
        <f>IF('Funding Allocation Parameters'!$C$7="Basic Library Subsidy", MIN(AD234*'Funding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MIN(AD234*VLOOKUP(CONCATENATE($A234, 'Funding Allocation Parameters'!$I$7), 'Library Subsidy Complex'!$C$2:$J$55, 6, FALSE), VLOOKUP(CONCATENATE($A234, 'Funding Allocation Parameters'!$I$7), 'Library Subsidy Complex'!$C$2:$J$55, 8, FALSE)), 0)))))</f>
        <v>0</v>
      </c>
      <c r="AI234" s="180">
        <f>IF('Funding Allocation Parameters'!$C$7="Basic Library Subsidy", 0, IF('Funding Allocation Parameters'!$C$7="Grant funding", 0, IF('Funding Allocation Parameters'!$C$7="Other author funding",  MIN(AD234*'Funding Allocation Parameters'!$E$7, 'Funding Allocation Parameters'!$G$7), IF('Funding Allocation Parameters'!$C$7="Any discretionary funds (grants if available, other if no grants)", MIN(AD234*'Funding Allocation Parameters'!$E$7, 'Funding Allocation Parameters'!$G$7), IF('Funding Allocation Parameters'!$C$7="Complex Library Subsidy", 0, 0)))))</f>
        <v>0</v>
      </c>
      <c r="AJ234" s="177">
        <f t="shared" si="101"/>
        <v>0</v>
      </c>
      <c r="AK234" s="177">
        <f t="shared" si="102"/>
        <v>0</v>
      </c>
      <c r="AL234" s="181">
        <f>IF('Funding Allocation Parameters'!$C$8="Basic Library Subsidy", MIN(AJ234*'Funding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MIN(AJ234*VLOOKUP(CONCATENATE($A234, 'Funding Allocation Parameters'!$I$8), 'Library Subsidy Complex'!$C$2:$J$55, 2, FALSE), VLOOKUP(CONCATENATE($A234, 'Funding Allocation Parameters'!$I$8), 'Library Subsidy Complex'!$C$2:$J$55, 4, FALSE)), 0)))))</f>
        <v>0</v>
      </c>
      <c r="AM234" s="181">
        <f>IF('Funding Allocation Parameters'!$C$8="Basic Library Subsidy", 0, IF('Funding Allocation Parameters'!$C$8="Grant funding",MIN(AJ234*'Funding Allocation Parameters'!$E$8, 'Funding Allocation Parameters'!$G$8), IF('Funding Allocation Parameters'!$C$8="Other author funding", 0, IF('Funding Allocation Parameters'!$C$8="Any discretionary funds (grants if available, other if no grants)", MIN(AJ234*'Funding Allocation Parameters'!$E$8, 'Funding Allocation Parameters'!$G$8), IF('Funding Allocation Parameters'!$C$8="Complex Library Subsidy", 0, 0)))))</f>
        <v>0</v>
      </c>
      <c r="AN234" s="181">
        <f>IF('Funding Allocation Parameters'!$C$8="Basic Library Subsidy", 0, IF('Funding Allocation Parameters'!$C$8="Grant funding", 0, IF('Funding Allocation Parameters'!$C$8="Other author funding",  MIN(AJ234*'Funding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4" s="181">
        <f>IF('Funding Allocation Parameters'!$C$8="Basic Library Subsidy", MIN(AK234*'Funding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MIN(AK234*VLOOKUP(CONCATENATE($A234, 'Funding Allocation Parameters'!$I$8), 'Library Subsidy Complex'!$C$2:$J$55, 6, FALSE), VLOOKUP(CONCATENATE($A234, 'Funding Allocation Parameters'!$I$8), 'Library Subsidy Complex'!$C$2:$J$55, 8, FALSE)), 0)))))</f>
        <v>0</v>
      </c>
      <c r="AP234" s="181">
        <f>IF('Funding Allocation Parameters'!$C$8="Basic Library Subsidy", 0, IF('Funding Allocation Parameters'!$C$8="Grant funding", 0, IF('Funding Allocation Parameters'!$C$8="Other author funding",  MIN(AK234*'Funding Allocation Parameters'!$E$8, 'Funding Allocation Parameters'!$G$8), IF('Funding Allocation Parameters'!$C$8="Any discretionary funds (grants if available, other if no grants)", MIN(AK234*'Funding Allocation Parameters'!$E$8, 'Funding Allocation Parameters'!$G$8), IF('Funding Allocation Parameters'!$C$8="Complex Library Subsidy", 0, 0)))))</f>
        <v>0</v>
      </c>
      <c r="AQ234" s="177">
        <f t="shared" si="103"/>
        <v>0</v>
      </c>
      <c r="AR234" s="177">
        <f t="shared" si="104"/>
        <v>0</v>
      </c>
      <c r="AS234" s="182">
        <f t="shared" si="105"/>
        <v>1189</v>
      </c>
      <c r="AT234" s="182">
        <f t="shared" si="106"/>
        <v>1049.0277999999998</v>
      </c>
      <c r="AU234" s="182">
        <f t="shared" si="107"/>
        <v>0</v>
      </c>
      <c r="AV234" s="182">
        <f t="shared" si="108"/>
        <v>1189</v>
      </c>
      <c r="AW234" s="182">
        <f t="shared" si="109"/>
        <v>1049.0277999999998</v>
      </c>
      <c r="AX234" s="183">
        <f t="shared" si="110"/>
        <v>0</v>
      </c>
      <c r="AY234" s="183">
        <f t="shared" si="111"/>
        <v>0</v>
      </c>
      <c r="AZ234" s="183">
        <f t="shared" si="112"/>
        <v>0</v>
      </c>
      <c r="BA234" s="183">
        <f t="shared" si="113"/>
        <v>1189</v>
      </c>
      <c r="BB234" s="183">
        <f t="shared" si="114"/>
        <v>1049.0277999999998</v>
      </c>
      <c r="BC234" s="184">
        <f t="shared" si="115"/>
        <v>1189</v>
      </c>
      <c r="BD234" s="184">
        <f t="shared" si="116"/>
        <v>0</v>
      </c>
      <c r="BE234" s="184">
        <f t="shared" si="117"/>
        <v>0</v>
      </c>
      <c r="BF234" s="184">
        <f t="shared" si="118"/>
        <v>1049.0277999999998</v>
      </c>
      <c r="BG234" s="102">
        <f t="shared" si="119"/>
        <v>0</v>
      </c>
      <c r="BH234" s="102">
        <f t="shared" si="120"/>
        <v>0</v>
      </c>
      <c r="BI234" s="102">
        <f t="shared" si="121"/>
        <v>0</v>
      </c>
      <c r="BJ234" s="102">
        <f t="shared" si="122"/>
        <v>0</v>
      </c>
      <c r="BK234" s="102">
        <f t="shared" si="123"/>
        <v>1</v>
      </c>
      <c r="BL234" s="102">
        <f t="shared" si="124"/>
        <v>0</v>
      </c>
      <c r="BN234" s="102"/>
    </row>
    <row r="235" spans="1:66" x14ac:dyDescent="0.25">
      <c r="A235" s="102" t="s">
        <v>24</v>
      </c>
      <c r="B235" s="102" t="s">
        <v>8</v>
      </c>
      <c r="C235" s="102" t="s">
        <v>8</v>
      </c>
      <c r="D235" s="102" t="s">
        <v>27</v>
      </c>
      <c r="E235" s="102" t="s">
        <v>287</v>
      </c>
      <c r="F235" s="102" t="s">
        <v>542</v>
      </c>
      <c r="G235" s="102">
        <v>1.1919999999999999</v>
      </c>
      <c r="H235" s="102">
        <v>1</v>
      </c>
      <c r="I235" s="102">
        <v>1</v>
      </c>
      <c r="J235" s="167">
        <f>IFERROR(H235*VLOOKUP(A235, 'Advanced Parameters'!$B$7:$G$20, 6, FALSE)*VLOOKUP(A235, 'Growth Parameters'!$B$6:$H$19, 6, FALSE), 0)</f>
        <v>1</v>
      </c>
      <c r="K235" s="167">
        <f>IFERROR(IF('Advanced Parameters'!$C$5="n",'Raw Data'!I235*VLOOKUP(A235,'Advanced Parameters'!$B$7:$G$20,6,FALSE),J235*VLOOKUP(A235,'Advanced Parameters'!$B$7:$G$20,2,FALSE))*VLOOKUP(A235, 'Growth Parameters'!$B$6:$H$19, 6, FALSE), 0)</f>
        <v>1</v>
      </c>
      <c r="L235" s="167">
        <f t="shared" si="125"/>
        <v>0</v>
      </c>
      <c r="M235" s="168">
        <f>IFERROR(IF(G235="NA","NA",IF(G235&gt;'APC Parameters'!$K$6+VLOOKUP('Raw Data'!A235, 'APC Parameters'!$H$7:$L$20, 4, FALSE), 'APC Parameters'!$L$6+VLOOKUP('Raw Data'!A235, 'APC Parameters'!$H$7:$L$20, 5, FALSE), G235*('APC Parameters'!$J$6+VLOOKUP('Raw Data'!A235, 'APC Parameters'!$H$7:$L$20, 3, FALSE))+'APC Parameters'!$I$6+VLOOKUP('Raw Data'!A235, 'APC Parameters'!$H$7:$L$20, 2, FALSE))), 0)</f>
        <v>1993.2847999999999</v>
      </c>
      <c r="N235" s="168">
        <f t="shared" si="95"/>
        <v>1993.2847999999999</v>
      </c>
      <c r="O235" s="168">
        <f>IFERROR(IF(M235="NA",VLOOKUP(D235,'Internal Calculations'!$B$10:$C$11,2,FALSE), M235)*VLOOKUP(A235, 'Growth Parameters'!$B$6:$H$19, 7, FALSE), 0)</f>
        <v>1993.2847999999999</v>
      </c>
      <c r="P235" s="177">
        <f t="shared" si="96"/>
        <v>1993.2847999999999</v>
      </c>
      <c r="Q235" s="178">
        <f>IF('Funding Allocation Parameters'!$C$5="Basic Library Subsidy", MIN(O235*('Funding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MIN($O235*(VLOOKUP(CONCATENATE($A235, 'Funding Allocation Parameters'!$I$5), 'Library Subsidy Complex'!$C$2:$J$55, 2, FALSE)), VLOOKUP(CONCATENATE($A235, 'Funding Allocation Parameters'!$I$5), 'Library Subsidy Complex'!$C$2:$J$55, 4, FALSE)), 0)))))</f>
        <v>1189</v>
      </c>
      <c r="R235" s="178">
        <f>IF('Funding Allocation Parameters'!$C$5="Basic Library Subsidy", 0, IF('Funding Allocation Parameters'!$C$5="Grant funding",MIN(O235*('Funding Allocation Parameters'!$E$5), 'Funding Allocation Parameters'!$G$5), IF('Funding Allocation Parameters'!$C$5="Other author funding", 0, IF('Funding Allocation Parameters'!$C$5="Any discretionary funds (grants if available, other if no grants)", MIN(O235*('Funding Allocation Parameters'!$E$5), 'Funding Allocation Parameters'!$G$5), IF('Funding Allocation Parameters'!$C$5="Complex Library Subsidy", 0, 0)))))</f>
        <v>0</v>
      </c>
      <c r="S235" s="178">
        <f>IF('Funding Allocation Parameters'!$C$5="Basic Library Subsidy", 0, IF('Funding Allocation Parameters'!$C$5="Grant funding", 0, IF('Funding Allocation Parameters'!$C$5="Other author funding",  MIN(O235*('Funding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5" s="178">
        <f>IF('Funding Allocation Parameters'!$C$5="Basic Library Subsidy", MIN(O235*('Funding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MIN($O235*(VLOOKUP(CONCATENATE($A235, 'Funding Allocation Parameters'!$I$5), 'Library Subsidy Complex'!$C$2:$J$55, 6, FALSE)), VLOOKUP(CONCATENATE($A235, 'Funding Allocation Parameters'!$I$5), 'Library Subsidy Complex'!$C$2:$J$55, 8, FALSE)), 0)))))</f>
        <v>1189</v>
      </c>
      <c r="U235" s="178">
        <f>IF('Funding Allocation Parameters'!$C$5="Basic Library Subsidy", 0, IF('Funding Allocation Parameters'!$C$5="Grant funding", 0, IF('Funding Allocation Parameters'!$C$5="Other author funding",  MIN(O235*('Funding Allocation Parameters'!$E$5), 'Funding Allocation Parameters'!$G$5), IF('Funding Allocation Parameters'!$C$5="Any discretionary funds (grants if available, other if no grants)", MIN(O235*('Funding Allocation Parameters'!$E$5), 'Funding Allocation Parameters'!$G$5), IF('Funding Allocation Parameters'!$C$5="Complex Library Subsidy", 0, 0)))))</f>
        <v>0</v>
      </c>
      <c r="V235" s="177">
        <f t="shared" si="97"/>
        <v>804.2847999999999</v>
      </c>
      <c r="W235" s="177">
        <f t="shared" si="98"/>
        <v>804.2847999999999</v>
      </c>
      <c r="X235" s="179">
        <f>IF('Funding Allocation Parameters'!$C$6="Basic Library Subsidy", MIN(V235*'Funding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MIN(V235*VLOOKUP(CONCATENATE($A235, 'Funding Allocation Parameters'!$I$6), 'Library Subsidy Complex'!$C$2:$J$55, 2, FALSE), VLOOKUP(CONCATENATE($A235, 'Funding Allocation Parameters'!$I$6), 'Library Subsidy Complex'!$C$2:$J$55, 4, FALSE)), 0)))))</f>
        <v>0</v>
      </c>
      <c r="Y235" s="179">
        <f>IF('Funding Allocation Parameters'!$C$6="Basic Library Subsidy", 0, IF('Funding Allocation Parameters'!$C$6="Grant funding",MIN(V235*'Funding Allocation Parameters'!$E$6, 'Funding Allocation Parameters'!$G$6), IF('Funding Allocation Parameters'!$C$6="Other author funding", 0, IF('Funding Allocation Parameters'!$C$6="Any discretionary funds (grants if available, other if no grants)", MIN(V235*'Funding Allocation Parameters'!$E$6, 'Funding Allocation Parameters'!$G$6), IF('Funding Allocation Parameters'!$C$6="Complex Library Subsidy", 0, 0)))))</f>
        <v>804.2847999999999</v>
      </c>
      <c r="Z235" s="179">
        <f>IF('Funding Allocation Parameters'!$C$6="Basic Library Subsidy", 0, IF('Funding Allocation Parameters'!$C$6="Grant funding", 0, IF('Funding Allocation Parameters'!$C$6="Other author funding",  MIN(V235*'Funding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5" s="179">
        <f>IF('Funding Allocation Parameters'!$C$6="Basic Library Subsidy", MIN(W235*'Funding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MIN(W235*VLOOKUP(CONCATENATE($A235, 'Funding Allocation Parameters'!$I$6), 'Library Subsidy Complex'!$C$2:$J$55, 6, FALSE), VLOOKUP(CONCATENATE($A235, 'Funding Allocation Parameters'!$I$6), 'Library Subsidy Complex'!$C$2:$J$55, 8, FALSE)), 0)))))</f>
        <v>0</v>
      </c>
      <c r="AB235" s="179">
        <f>IF('Funding Allocation Parameters'!$C$6="Basic Library Subsidy", 0, IF('Funding Allocation Parameters'!$C$6="Grant funding", 0, IF('Funding Allocation Parameters'!$C$6="Other author funding",  MIN(W235*'Funding Allocation Parameters'!$E$6, 'Funding Allocation Parameters'!$G$6), IF('Funding Allocation Parameters'!$C$6="Any discretionary funds (grants if available, other if no grants)", MIN(W235*'Funding Allocation Parameters'!$E$6, 'Funding Allocation Parameters'!$G$6), IF('Funding Allocation Parameters'!$C$6="Complex Library Subsidy", 0, 0)))))</f>
        <v>804.2847999999999</v>
      </c>
      <c r="AC235" s="177">
        <f t="shared" si="99"/>
        <v>0</v>
      </c>
      <c r="AD235" s="177">
        <f t="shared" si="100"/>
        <v>0</v>
      </c>
      <c r="AE235" s="180">
        <f>IF('Funding Allocation Parameters'!$C$7="Basic Library Subsidy", MIN(AC235*'Funding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MIN(AC235*VLOOKUP(CONCATENATE($A235, 'Funding Allocation Parameters'!$I$7), 'Library Subsidy Complex'!$C$2:$J$55, 2, FALSE), VLOOKUP(CONCATENATE($A235, 'Funding Allocation Parameters'!$I$7), 'Library Subsidy Complex'!$C$2:$J$55, 4, FALSE)), 0)))))</f>
        <v>0</v>
      </c>
      <c r="AF235" s="180">
        <f>IF('Funding Allocation Parameters'!$C$7="Basic Library Subsidy", 0, IF('Funding Allocation Parameters'!$C$7="Grant funding",MIN(AC235*'Funding Allocation Parameters'!$E$7, 'Funding Allocation Parameters'!$G$7), IF('Funding Allocation Parameters'!$C$7="Other author funding", 0, IF('Funding Allocation Parameters'!$C$7="Any discretionary funds (grants if available, other if no grants)", MIN(AC235*'Funding Allocation Parameters'!$E$7, 'Funding Allocation Parameters'!$G$7), IF('Funding Allocation Parameters'!$C$7="Complex Library Subsidy", 0, 0)))))</f>
        <v>0</v>
      </c>
      <c r="AG235" s="180">
        <f>IF('Funding Allocation Parameters'!$C$7="Basic Library Subsidy", 0, IF('Funding Allocation Parameters'!$C$7="Grant funding", 0, IF('Funding Allocation Parameters'!$C$7="Other author funding",  MIN(AC235*'Funding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5" s="180">
        <f>IF('Funding Allocation Parameters'!$C$7="Basic Library Subsidy", MIN(AD235*'Funding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MIN(AD235*VLOOKUP(CONCATENATE($A235, 'Funding Allocation Parameters'!$I$7), 'Library Subsidy Complex'!$C$2:$J$55, 6, FALSE), VLOOKUP(CONCATENATE($A235, 'Funding Allocation Parameters'!$I$7), 'Library Subsidy Complex'!$C$2:$J$55, 8, FALSE)), 0)))))</f>
        <v>0</v>
      </c>
      <c r="AI235" s="180">
        <f>IF('Funding Allocation Parameters'!$C$7="Basic Library Subsidy", 0, IF('Funding Allocation Parameters'!$C$7="Grant funding", 0, IF('Funding Allocation Parameters'!$C$7="Other author funding",  MIN(AD235*'Funding Allocation Parameters'!$E$7, 'Funding Allocation Parameters'!$G$7), IF('Funding Allocation Parameters'!$C$7="Any discretionary funds (grants if available, other if no grants)", MIN(AD235*'Funding Allocation Parameters'!$E$7, 'Funding Allocation Parameters'!$G$7), IF('Funding Allocation Parameters'!$C$7="Complex Library Subsidy", 0, 0)))))</f>
        <v>0</v>
      </c>
      <c r="AJ235" s="177">
        <f t="shared" si="101"/>
        <v>0</v>
      </c>
      <c r="AK235" s="177">
        <f t="shared" si="102"/>
        <v>0</v>
      </c>
      <c r="AL235" s="181">
        <f>IF('Funding Allocation Parameters'!$C$8="Basic Library Subsidy", MIN(AJ235*'Funding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MIN(AJ235*VLOOKUP(CONCATENATE($A235, 'Funding Allocation Parameters'!$I$8), 'Library Subsidy Complex'!$C$2:$J$55, 2, FALSE), VLOOKUP(CONCATENATE($A235, 'Funding Allocation Parameters'!$I$8), 'Library Subsidy Complex'!$C$2:$J$55, 4, FALSE)), 0)))))</f>
        <v>0</v>
      </c>
      <c r="AM235" s="181">
        <f>IF('Funding Allocation Parameters'!$C$8="Basic Library Subsidy", 0, IF('Funding Allocation Parameters'!$C$8="Grant funding",MIN(AJ235*'Funding Allocation Parameters'!$E$8, 'Funding Allocation Parameters'!$G$8), IF('Funding Allocation Parameters'!$C$8="Other author funding", 0, IF('Funding Allocation Parameters'!$C$8="Any discretionary funds (grants if available, other if no grants)", MIN(AJ235*'Funding Allocation Parameters'!$E$8, 'Funding Allocation Parameters'!$G$8), IF('Funding Allocation Parameters'!$C$8="Complex Library Subsidy", 0, 0)))))</f>
        <v>0</v>
      </c>
      <c r="AN235" s="181">
        <f>IF('Funding Allocation Parameters'!$C$8="Basic Library Subsidy", 0, IF('Funding Allocation Parameters'!$C$8="Grant funding", 0, IF('Funding Allocation Parameters'!$C$8="Other author funding",  MIN(AJ235*'Funding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5" s="181">
        <f>IF('Funding Allocation Parameters'!$C$8="Basic Library Subsidy", MIN(AK235*'Funding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MIN(AK235*VLOOKUP(CONCATENATE($A235, 'Funding Allocation Parameters'!$I$8), 'Library Subsidy Complex'!$C$2:$J$55, 6, FALSE), VLOOKUP(CONCATENATE($A235, 'Funding Allocation Parameters'!$I$8), 'Library Subsidy Complex'!$C$2:$J$55, 8, FALSE)), 0)))))</f>
        <v>0</v>
      </c>
      <c r="AP235" s="181">
        <f>IF('Funding Allocation Parameters'!$C$8="Basic Library Subsidy", 0, IF('Funding Allocation Parameters'!$C$8="Grant funding", 0, IF('Funding Allocation Parameters'!$C$8="Other author funding",  MIN(AK235*'Funding Allocation Parameters'!$E$8, 'Funding Allocation Parameters'!$G$8), IF('Funding Allocation Parameters'!$C$8="Any discretionary funds (grants if available, other if no grants)", MIN(AK235*'Funding Allocation Parameters'!$E$8, 'Funding Allocation Parameters'!$G$8), IF('Funding Allocation Parameters'!$C$8="Complex Library Subsidy", 0, 0)))))</f>
        <v>0</v>
      </c>
      <c r="AQ235" s="177">
        <f t="shared" si="103"/>
        <v>0</v>
      </c>
      <c r="AR235" s="177">
        <f t="shared" si="104"/>
        <v>0</v>
      </c>
      <c r="AS235" s="182">
        <f t="shared" si="105"/>
        <v>1189</v>
      </c>
      <c r="AT235" s="182">
        <f t="shared" si="106"/>
        <v>804.2847999999999</v>
      </c>
      <c r="AU235" s="182">
        <f t="shared" si="107"/>
        <v>0</v>
      </c>
      <c r="AV235" s="182">
        <f t="shared" si="108"/>
        <v>1189</v>
      </c>
      <c r="AW235" s="182">
        <f t="shared" si="109"/>
        <v>804.2847999999999</v>
      </c>
      <c r="AX235" s="183">
        <f t="shared" si="110"/>
        <v>1189</v>
      </c>
      <c r="AY235" s="183">
        <f t="shared" si="111"/>
        <v>804.2847999999999</v>
      </c>
      <c r="AZ235" s="183">
        <f t="shared" si="112"/>
        <v>0</v>
      </c>
      <c r="BA235" s="183">
        <f t="shared" si="113"/>
        <v>0</v>
      </c>
      <c r="BB235" s="183">
        <f t="shared" si="114"/>
        <v>0</v>
      </c>
      <c r="BC235" s="184">
        <f t="shared" si="115"/>
        <v>1189</v>
      </c>
      <c r="BD235" s="184">
        <f t="shared" si="116"/>
        <v>0</v>
      </c>
      <c r="BE235" s="184">
        <f t="shared" si="117"/>
        <v>804.2847999999999</v>
      </c>
      <c r="BF235" s="184">
        <f t="shared" si="118"/>
        <v>0</v>
      </c>
      <c r="BG235" s="102">
        <f t="shared" si="119"/>
        <v>0</v>
      </c>
      <c r="BH235" s="102">
        <f t="shared" si="120"/>
        <v>0</v>
      </c>
      <c r="BI235" s="102">
        <f t="shared" si="121"/>
        <v>0</v>
      </c>
      <c r="BJ235" s="102">
        <f t="shared" si="122"/>
        <v>1</v>
      </c>
      <c r="BK235" s="102">
        <f t="shared" si="123"/>
        <v>0</v>
      </c>
      <c r="BL235" s="102">
        <f t="shared" si="124"/>
        <v>0</v>
      </c>
      <c r="BN235" s="102"/>
    </row>
    <row r="236" spans="1:66" x14ac:dyDescent="0.25">
      <c r="A236" s="102" t="s">
        <v>24</v>
      </c>
      <c r="B236" s="102" t="s">
        <v>8</v>
      </c>
      <c r="C236" s="102" t="s">
        <v>8</v>
      </c>
      <c r="D236" s="102" t="s">
        <v>27</v>
      </c>
      <c r="E236" s="102" t="s">
        <v>29</v>
      </c>
      <c r="F236" s="102" t="s">
        <v>543</v>
      </c>
      <c r="G236" s="102">
        <v>1.4019999999999999</v>
      </c>
      <c r="H236" s="102">
        <v>1</v>
      </c>
      <c r="I236" s="102">
        <v>1</v>
      </c>
      <c r="J236" s="167">
        <f>IFERROR(H236*VLOOKUP(A236, 'Advanced Parameters'!$B$7:$G$20, 6, FALSE)*VLOOKUP(A236, 'Growth Parameters'!$B$6:$H$19, 6, FALSE), 0)</f>
        <v>1</v>
      </c>
      <c r="K236" s="167">
        <f>IFERROR(IF('Advanced Parameters'!$C$5="n",'Raw Data'!I236*VLOOKUP(A236,'Advanced Parameters'!$B$7:$G$20,6,FALSE),J236*VLOOKUP(A236,'Advanced Parameters'!$B$7:$G$20,2,FALSE))*VLOOKUP(A236, 'Growth Parameters'!$B$6:$H$19, 6, FALSE), 0)</f>
        <v>1</v>
      </c>
      <c r="L236" s="167">
        <f t="shared" si="125"/>
        <v>0</v>
      </c>
      <c r="M236" s="168">
        <f>IFERROR(IF(G236="NA","NA",IF(G236&gt;'APC Parameters'!$K$6+VLOOKUP('Raw Data'!A236, 'APC Parameters'!$H$7:$L$20, 4, FALSE), 'APC Parameters'!$L$6+VLOOKUP('Raw Data'!A236, 'APC Parameters'!$H$7:$L$20, 5, FALSE), G236*('APC Parameters'!$J$6+VLOOKUP('Raw Data'!A236, 'APC Parameters'!$H$7:$L$20, 3, FALSE))+'APC Parameters'!$I$6+VLOOKUP('Raw Data'!A236, 'APC Parameters'!$H$7:$L$20, 2, FALSE))), 0)</f>
        <v>2142.2588000000001</v>
      </c>
      <c r="N236" s="168">
        <f t="shared" si="95"/>
        <v>2142.2588000000001</v>
      </c>
      <c r="O236" s="168">
        <f>IFERROR(IF(M236="NA",VLOOKUP(D236,'Internal Calculations'!$B$10:$C$11,2,FALSE), M236)*VLOOKUP(A236, 'Growth Parameters'!$B$6:$H$19, 7, FALSE), 0)</f>
        <v>2142.2588000000001</v>
      </c>
      <c r="P236" s="177">
        <f t="shared" si="96"/>
        <v>2142.2588000000001</v>
      </c>
      <c r="Q236" s="178">
        <f>IF('Funding Allocation Parameters'!$C$5="Basic Library Subsidy", MIN(O236*('Funding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MIN($O236*(VLOOKUP(CONCATENATE($A236, 'Funding Allocation Parameters'!$I$5), 'Library Subsidy Complex'!$C$2:$J$55, 2, FALSE)), VLOOKUP(CONCATENATE($A236, 'Funding Allocation Parameters'!$I$5), 'Library Subsidy Complex'!$C$2:$J$55, 4, FALSE)), 0)))))</f>
        <v>1189</v>
      </c>
      <c r="R236" s="178">
        <f>IF('Funding Allocation Parameters'!$C$5="Basic Library Subsidy", 0, IF('Funding Allocation Parameters'!$C$5="Grant funding",MIN(O236*('Funding Allocation Parameters'!$E$5), 'Funding Allocation Parameters'!$G$5), IF('Funding Allocation Parameters'!$C$5="Other author funding", 0, IF('Funding Allocation Parameters'!$C$5="Any discretionary funds (grants if available, other if no grants)", MIN(O236*('Funding Allocation Parameters'!$E$5), 'Funding Allocation Parameters'!$G$5), IF('Funding Allocation Parameters'!$C$5="Complex Library Subsidy", 0, 0)))))</f>
        <v>0</v>
      </c>
      <c r="S236" s="178">
        <f>IF('Funding Allocation Parameters'!$C$5="Basic Library Subsidy", 0, IF('Funding Allocation Parameters'!$C$5="Grant funding", 0, IF('Funding Allocation Parameters'!$C$5="Other author funding",  MIN(O236*('Funding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6" s="178">
        <f>IF('Funding Allocation Parameters'!$C$5="Basic Library Subsidy", MIN(O236*('Funding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MIN($O236*(VLOOKUP(CONCATENATE($A236, 'Funding Allocation Parameters'!$I$5), 'Library Subsidy Complex'!$C$2:$J$55, 6, FALSE)), VLOOKUP(CONCATENATE($A236, 'Funding Allocation Parameters'!$I$5), 'Library Subsidy Complex'!$C$2:$J$55, 8, FALSE)), 0)))))</f>
        <v>1189</v>
      </c>
      <c r="U236" s="178">
        <f>IF('Funding Allocation Parameters'!$C$5="Basic Library Subsidy", 0, IF('Funding Allocation Parameters'!$C$5="Grant funding", 0, IF('Funding Allocation Parameters'!$C$5="Other author funding",  MIN(O236*('Funding Allocation Parameters'!$E$5), 'Funding Allocation Parameters'!$G$5), IF('Funding Allocation Parameters'!$C$5="Any discretionary funds (grants if available, other if no grants)", MIN(O236*('Funding Allocation Parameters'!$E$5), 'Funding Allocation Parameters'!$G$5), IF('Funding Allocation Parameters'!$C$5="Complex Library Subsidy", 0, 0)))))</f>
        <v>0</v>
      </c>
      <c r="V236" s="177">
        <f t="shared" si="97"/>
        <v>953.25880000000006</v>
      </c>
      <c r="W236" s="177">
        <f t="shared" si="98"/>
        <v>953.25880000000006</v>
      </c>
      <c r="X236" s="179">
        <f>IF('Funding Allocation Parameters'!$C$6="Basic Library Subsidy", MIN(V236*'Funding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MIN(V236*VLOOKUP(CONCATENATE($A236, 'Funding Allocation Parameters'!$I$6), 'Library Subsidy Complex'!$C$2:$J$55, 2, FALSE), VLOOKUP(CONCATENATE($A236, 'Funding Allocation Parameters'!$I$6), 'Library Subsidy Complex'!$C$2:$J$55, 4, FALSE)), 0)))))</f>
        <v>0</v>
      </c>
      <c r="Y236" s="179">
        <f>IF('Funding Allocation Parameters'!$C$6="Basic Library Subsidy", 0, IF('Funding Allocation Parameters'!$C$6="Grant funding",MIN(V236*'Funding Allocation Parameters'!$E$6, 'Funding Allocation Parameters'!$G$6), IF('Funding Allocation Parameters'!$C$6="Other author funding", 0, IF('Funding Allocation Parameters'!$C$6="Any discretionary funds (grants if available, other if no grants)", MIN(V236*'Funding Allocation Parameters'!$E$6, 'Funding Allocation Parameters'!$G$6), IF('Funding Allocation Parameters'!$C$6="Complex Library Subsidy", 0, 0)))))</f>
        <v>953.25880000000006</v>
      </c>
      <c r="Z236" s="179">
        <f>IF('Funding Allocation Parameters'!$C$6="Basic Library Subsidy", 0, IF('Funding Allocation Parameters'!$C$6="Grant funding", 0, IF('Funding Allocation Parameters'!$C$6="Other author funding",  MIN(V236*'Funding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6" s="179">
        <f>IF('Funding Allocation Parameters'!$C$6="Basic Library Subsidy", MIN(W236*'Funding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MIN(W236*VLOOKUP(CONCATENATE($A236, 'Funding Allocation Parameters'!$I$6), 'Library Subsidy Complex'!$C$2:$J$55, 6, FALSE), VLOOKUP(CONCATENATE($A236, 'Funding Allocation Parameters'!$I$6), 'Library Subsidy Complex'!$C$2:$J$55, 8, FALSE)), 0)))))</f>
        <v>0</v>
      </c>
      <c r="AB236" s="179">
        <f>IF('Funding Allocation Parameters'!$C$6="Basic Library Subsidy", 0, IF('Funding Allocation Parameters'!$C$6="Grant funding", 0, IF('Funding Allocation Parameters'!$C$6="Other author funding",  MIN(W236*'Funding Allocation Parameters'!$E$6, 'Funding Allocation Parameters'!$G$6), IF('Funding Allocation Parameters'!$C$6="Any discretionary funds (grants if available, other if no grants)", MIN(W236*'Funding Allocation Parameters'!$E$6, 'Funding Allocation Parameters'!$G$6), IF('Funding Allocation Parameters'!$C$6="Complex Library Subsidy", 0, 0)))))</f>
        <v>953.25880000000006</v>
      </c>
      <c r="AC236" s="177">
        <f t="shared" si="99"/>
        <v>0</v>
      </c>
      <c r="AD236" s="177">
        <f t="shared" si="100"/>
        <v>0</v>
      </c>
      <c r="AE236" s="180">
        <f>IF('Funding Allocation Parameters'!$C$7="Basic Library Subsidy", MIN(AC236*'Funding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MIN(AC236*VLOOKUP(CONCATENATE($A236, 'Funding Allocation Parameters'!$I$7), 'Library Subsidy Complex'!$C$2:$J$55, 2, FALSE), VLOOKUP(CONCATENATE($A236, 'Funding Allocation Parameters'!$I$7), 'Library Subsidy Complex'!$C$2:$J$55, 4, FALSE)), 0)))))</f>
        <v>0</v>
      </c>
      <c r="AF236" s="180">
        <f>IF('Funding Allocation Parameters'!$C$7="Basic Library Subsidy", 0, IF('Funding Allocation Parameters'!$C$7="Grant funding",MIN(AC236*'Funding Allocation Parameters'!$E$7, 'Funding Allocation Parameters'!$G$7), IF('Funding Allocation Parameters'!$C$7="Other author funding", 0, IF('Funding Allocation Parameters'!$C$7="Any discretionary funds (grants if available, other if no grants)", MIN(AC236*'Funding Allocation Parameters'!$E$7, 'Funding Allocation Parameters'!$G$7), IF('Funding Allocation Parameters'!$C$7="Complex Library Subsidy", 0, 0)))))</f>
        <v>0</v>
      </c>
      <c r="AG236" s="180">
        <f>IF('Funding Allocation Parameters'!$C$7="Basic Library Subsidy", 0, IF('Funding Allocation Parameters'!$C$7="Grant funding", 0, IF('Funding Allocation Parameters'!$C$7="Other author funding",  MIN(AC236*'Funding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6" s="180">
        <f>IF('Funding Allocation Parameters'!$C$7="Basic Library Subsidy", MIN(AD236*'Funding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MIN(AD236*VLOOKUP(CONCATENATE($A236, 'Funding Allocation Parameters'!$I$7), 'Library Subsidy Complex'!$C$2:$J$55, 6, FALSE), VLOOKUP(CONCATENATE($A236, 'Funding Allocation Parameters'!$I$7), 'Library Subsidy Complex'!$C$2:$J$55, 8, FALSE)), 0)))))</f>
        <v>0</v>
      </c>
      <c r="AI236" s="180">
        <f>IF('Funding Allocation Parameters'!$C$7="Basic Library Subsidy", 0, IF('Funding Allocation Parameters'!$C$7="Grant funding", 0, IF('Funding Allocation Parameters'!$C$7="Other author funding",  MIN(AD236*'Funding Allocation Parameters'!$E$7, 'Funding Allocation Parameters'!$G$7), IF('Funding Allocation Parameters'!$C$7="Any discretionary funds (grants if available, other if no grants)", MIN(AD236*'Funding Allocation Parameters'!$E$7, 'Funding Allocation Parameters'!$G$7), IF('Funding Allocation Parameters'!$C$7="Complex Library Subsidy", 0, 0)))))</f>
        <v>0</v>
      </c>
      <c r="AJ236" s="177">
        <f t="shared" si="101"/>
        <v>0</v>
      </c>
      <c r="AK236" s="177">
        <f t="shared" si="102"/>
        <v>0</v>
      </c>
      <c r="AL236" s="181">
        <f>IF('Funding Allocation Parameters'!$C$8="Basic Library Subsidy", MIN(AJ236*'Funding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MIN(AJ236*VLOOKUP(CONCATENATE($A236, 'Funding Allocation Parameters'!$I$8), 'Library Subsidy Complex'!$C$2:$J$55, 2, FALSE), VLOOKUP(CONCATENATE($A236, 'Funding Allocation Parameters'!$I$8), 'Library Subsidy Complex'!$C$2:$J$55, 4, FALSE)), 0)))))</f>
        <v>0</v>
      </c>
      <c r="AM236" s="181">
        <f>IF('Funding Allocation Parameters'!$C$8="Basic Library Subsidy", 0, IF('Funding Allocation Parameters'!$C$8="Grant funding",MIN(AJ236*'Funding Allocation Parameters'!$E$8, 'Funding Allocation Parameters'!$G$8), IF('Funding Allocation Parameters'!$C$8="Other author funding", 0, IF('Funding Allocation Parameters'!$C$8="Any discretionary funds (grants if available, other if no grants)", MIN(AJ236*'Funding Allocation Parameters'!$E$8, 'Funding Allocation Parameters'!$G$8), IF('Funding Allocation Parameters'!$C$8="Complex Library Subsidy", 0, 0)))))</f>
        <v>0</v>
      </c>
      <c r="AN236" s="181">
        <f>IF('Funding Allocation Parameters'!$C$8="Basic Library Subsidy", 0, IF('Funding Allocation Parameters'!$C$8="Grant funding", 0, IF('Funding Allocation Parameters'!$C$8="Other author funding",  MIN(AJ236*'Funding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6" s="181">
        <f>IF('Funding Allocation Parameters'!$C$8="Basic Library Subsidy", MIN(AK236*'Funding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MIN(AK236*VLOOKUP(CONCATENATE($A236, 'Funding Allocation Parameters'!$I$8), 'Library Subsidy Complex'!$C$2:$J$55, 6, FALSE), VLOOKUP(CONCATENATE($A236, 'Funding Allocation Parameters'!$I$8), 'Library Subsidy Complex'!$C$2:$J$55, 8, FALSE)), 0)))))</f>
        <v>0</v>
      </c>
      <c r="AP236" s="181">
        <f>IF('Funding Allocation Parameters'!$C$8="Basic Library Subsidy", 0, IF('Funding Allocation Parameters'!$C$8="Grant funding", 0, IF('Funding Allocation Parameters'!$C$8="Other author funding",  MIN(AK236*'Funding Allocation Parameters'!$E$8, 'Funding Allocation Parameters'!$G$8), IF('Funding Allocation Parameters'!$C$8="Any discretionary funds (grants if available, other if no grants)", MIN(AK236*'Funding Allocation Parameters'!$E$8, 'Funding Allocation Parameters'!$G$8), IF('Funding Allocation Parameters'!$C$8="Complex Library Subsidy", 0, 0)))))</f>
        <v>0</v>
      </c>
      <c r="AQ236" s="177">
        <f t="shared" si="103"/>
        <v>0</v>
      </c>
      <c r="AR236" s="177">
        <f t="shared" si="104"/>
        <v>0</v>
      </c>
      <c r="AS236" s="182">
        <f t="shared" si="105"/>
        <v>1189</v>
      </c>
      <c r="AT236" s="182">
        <f t="shared" si="106"/>
        <v>953.25880000000006</v>
      </c>
      <c r="AU236" s="182">
        <f t="shared" si="107"/>
        <v>0</v>
      </c>
      <c r="AV236" s="182">
        <f t="shared" si="108"/>
        <v>1189</v>
      </c>
      <c r="AW236" s="182">
        <f t="shared" si="109"/>
        <v>953.25880000000006</v>
      </c>
      <c r="AX236" s="183">
        <f t="shared" si="110"/>
        <v>1189</v>
      </c>
      <c r="AY236" s="183">
        <f t="shared" si="111"/>
        <v>953.25880000000006</v>
      </c>
      <c r="AZ236" s="183">
        <f t="shared" si="112"/>
        <v>0</v>
      </c>
      <c r="BA236" s="183">
        <f t="shared" si="113"/>
        <v>0</v>
      </c>
      <c r="BB236" s="183">
        <f t="shared" si="114"/>
        <v>0</v>
      </c>
      <c r="BC236" s="184">
        <f t="shared" si="115"/>
        <v>1189</v>
      </c>
      <c r="BD236" s="184">
        <f t="shared" si="116"/>
        <v>0</v>
      </c>
      <c r="BE236" s="184">
        <f t="shared" si="117"/>
        <v>953.25880000000006</v>
      </c>
      <c r="BF236" s="184">
        <f t="shared" si="118"/>
        <v>0</v>
      </c>
      <c r="BG236" s="102">
        <f t="shared" si="119"/>
        <v>0</v>
      </c>
      <c r="BH236" s="102">
        <f t="shared" si="120"/>
        <v>0</v>
      </c>
      <c r="BI236" s="102">
        <f t="shared" si="121"/>
        <v>0</v>
      </c>
      <c r="BJ236" s="102">
        <f t="shared" si="122"/>
        <v>1</v>
      </c>
      <c r="BK236" s="102">
        <f t="shared" si="123"/>
        <v>0</v>
      </c>
      <c r="BL236" s="102">
        <f t="shared" si="124"/>
        <v>0</v>
      </c>
      <c r="BN236" s="102"/>
    </row>
    <row r="237" spans="1:66" x14ac:dyDescent="0.25">
      <c r="A237" s="102" t="s">
        <v>13</v>
      </c>
      <c r="B237" s="102" t="s">
        <v>8</v>
      </c>
      <c r="C237" s="102" t="s">
        <v>8</v>
      </c>
      <c r="D237" s="102" t="s">
        <v>27</v>
      </c>
      <c r="E237" s="102" t="s">
        <v>544</v>
      </c>
      <c r="F237" s="102" t="s">
        <v>545</v>
      </c>
      <c r="G237" s="102">
        <v>2.2730000000000001</v>
      </c>
      <c r="H237" s="102">
        <v>1</v>
      </c>
      <c r="I237" s="102">
        <v>1</v>
      </c>
      <c r="J237" s="167">
        <f>IFERROR(H237*VLOOKUP(A237, 'Advanced Parameters'!$B$7:$G$20, 6, FALSE)*VLOOKUP(A237, 'Growth Parameters'!$B$6:$H$19, 6, FALSE), 0)</f>
        <v>1</v>
      </c>
      <c r="K237" s="167">
        <f>IFERROR(IF('Advanced Parameters'!$C$5="n",'Raw Data'!I237*VLOOKUP(A237,'Advanced Parameters'!$B$7:$G$20,6,FALSE),J237*VLOOKUP(A237,'Advanced Parameters'!$B$7:$G$20,2,FALSE))*VLOOKUP(A237, 'Growth Parameters'!$B$6:$H$19, 6, FALSE), 0)</f>
        <v>1</v>
      </c>
      <c r="L237" s="167">
        <f t="shared" si="125"/>
        <v>0</v>
      </c>
      <c r="M237" s="168">
        <f>IFERROR(IF(G237="NA","NA",IF(G237&gt;'APC Parameters'!$K$6+VLOOKUP('Raw Data'!A237, 'APC Parameters'!$H$7:$L$20, 4, FALSE), 'APC Parameters'!$L$6+VLOOKUP('Raw Data'!A237, 'APC Parameters'!$H$7:$L$20, 5, FALSE), G237*('APC Parameters'!$J$6+VLOOKUP('Raw Data'!A237, 'APC Parameters'!$H$7:$L$20, 3, FALSE))+'APC Parameters'!$I$6+VLOOKUP('Raw Data'!A237, 'APC Parameters'!$H$7:$L$20, 2, FALSE))), 0)</f>
        <v>2760.1462000000001</v>
      </c>
      <c r="N237" s="168">
        <f t="shared" si="95"/>
        <v>2760.1462000000001</v>
      </c>
      <c r="O237" s="168">
        <f>IFERROR(IF(M237="NA",VLOOKUP(D237,'Internal Calculations'!$B$10:$C$11,2,FALSE), M237)*VLOOKUP(A237, 'Growth Parameters'!$B$6:$H$19, 7, FALSE), 0)</f>
        <v>2760.1462000000001</v>
      </c>
      <c r="P237" s="177">
        <f t="shared" si="96"/>
        <v>2760.1462000000001</v>
      </c>
      <c r="Q237" s="178">
        <f>IF('Funding Allocation Parameters'!$C$5="Basic Library Subsidy", MIN(O237*('Funding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MIN($O237*(VLOOKUP(CONCATENATE($A237, 'Funding Allocation Parameters'!$I$5), 'Library Subsidy Complex'!$C$2:$J$55, 2, FALSE)), VLOOKUP(CONCATENATE($A237, 'Funding Allocation Parameters'!$I$5), 'Library Subsidy Complex'!$C$2:$J$55, 4, FALSE)), 0)))))</f>
        <v>1189</v>
      </c>
      <c r="R237" s="178">
        <f>IF('Funding Allocation Parameters'!$C$5="Basic Library Subsidy", 0, IF('Funding Allocation Parameters'!$C$5="Grant funding",MIN(O237*('Funding Allocation Parameters'!$E$5), 'Funding Allocation Parameters'!$G$5), IF('Funding Allocation Parameters'!$C$5="Other author funding", 0, IF('Funding Allocation Parameters'!$C$5="Any discretionary funds (grants if available, other if no grants)", MIN(O237*('Funding Allocation Parameters'!$E$5), 'Funding Allocation Parameters'!$G$5), IF('Funding Allocation Parameters'!$C$5="Complex Library Subsidy", 0, 0)))))</f>
        <v>0</v>
      </c>
      <c r="S237" s="178">
        <f>IF('Funding Allocation Parameters'!$C$5="Basic Library Subsidy", 0, IF('Funding Allocation Parameters'!$C$5="Grant funding", 0, IF('Funding Allocation Parameters'!$C$5="Other author funding",  MIN(O237*('Funding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7" s="178">
        <f>IF('Funding Allocation Parameters'!$C$5="Basic Library Subsidy", MIN(O237*('Funding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MIN($O237*(VLOOKUP(CONCATENATE($A237, 'Funding Allocation Parameters'!$I$5), 'Library Subsidy Complex'!$C$2:$J$55, 6, FALSE)), VLOOKUP(CONCATENATE($A237, 'Funding Allocation Parameters'!$I$5), 'Library Subsidy Complex'!$C$2:$J$55, 8, FALSE)), 0)))))</f>
        <v>1189</v>
      </c>
      <c r="U237" s="178">
        <f>IF('Funding Allocation Parameters'!$C$5="Basic Library Subsidy", 0, IF('Funding Allocation Parameters'!$C$5="Grant funding", 0, IF('Funding Allocation Parameters'!$C$5="Other author funding",  MIN(O237*('Funding Allocation Parameters'!$E$5), 'Funding Allocation Parameters'!$G$5), IF('Funding Allocation Parameters'!$C$5="Any discretionary funds (grants if available, other if no grants)", MIN(O237*('Funding Allocation Parameters'!$E$5), 'Funding Allocation Parameters'!$G$5), IF('Funding Allocation Parameters'!$C$5="Complex Library Subsidy", 0, 0)))))</f>
        <v>0</v>
      </c>
      <c r="V237" s="177">
        <f t="shared" si="97"/>
        <v>1571.1462000000001</v>
      </c>
      <c r="W237" s="177">
        <f t="shared" si="98"/>
        <v>1571.1462000000001</v>
      </c>
      <c r="X237" s="179">
        <f>IF('Funding Allocation Parameters'!$C$6="Basic Library Subsidy", MIN(V237*'Funding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MIN(V237*VLOOKUP(CONCATENATE($A237, 'Funding Allocation Parameters'!$I$6), 'Library Subsidy Complex'!$C$2:$J$55, 2, FALSE), VLOOKUP(CONCATENATE($A237, 'Funding Allocation Parameters'!$I$6), 'Library Subsidy Complex'!$C$2:$J$55, 4, FALSE)), 0)))))</f>
        <v>0</v>
      </c>
      <c r="Y237" s="179">
        <f>IF('Funding Allocation Parameters'!$C$6="Basic Library Subsidy", 0, IF('Funding Allocation Parameters'!$C$6="Grant funding",MIN(V237*'Funding Allocation Parameters'!$E$6, 'Funding Allocation Parameters'!$G$6), IF('Funding Allocation Parameters'!$C$6="Other author funding", 0, IF('Funding Allocation Parameters'!$C$6="Any discretionary funds (grants if available, other if no grants)", MIN(V237*'Funding Allocation Parameters'!$E$6, 'Funding Allocation Parameters'!$G$6), IF('Funding Allocation Parameters'!$C$6="Complex Library Subsidy", 0, 0)))))</f>
        <v>1571.1462000000001</v>
      </c>
      <c r="Z237" s="179">
        <f>IF('Funding Allocation Parameters'!$C$6="Basic Library Subsidy", 0, IF('Funding Allocation Parameters'!$C$6="Grant funding", 0, IF('Funding Allocation Parameters'!$C$6="Other author funding",  MIN(V237*'Funding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7" s="179">
        <f>IF('Funding Allocation Parameters'!$C$6="Basic Library Subsidy", MIN(W237*'Funding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MIN(W237*VLOOKUP(CONCATENATE($A237, 'Funding Allocation Parameters'!$I$6), 'Library Subsidy Complex'!$C$2:$J$55, 6, FALSE), VLOOKUP(CONCATENATE($A237, 'Funding Allocation Parameters'!$I$6), 'Library Subsidy Complex'!$C$2:$J$55, 8, FALSE)), 0)))))</f>
        <v>0</v>
      </c>
      <c r="AB237" s="179">
        <f>IF('Funding Allocation Parameters'!$C$6="Basic Library Subsidy", 0, IF('Funding Allocation Parameters'!$C$6="Grant funding", 0, IF('Funding Allocation Parameters'!$C$6="Other author funding",  MIN(W237*'Funding Allocation Parameters'!$E$6, 'Funding Allocation Parameters'!$G$6), IF('Funding Allocation Parameters'!$C$6="Any discretionary funds (grants if available, other if no grants)", MIN(W237*'Funding Allocation Parameters'!$E$6, 'Funding Allocation Parameters'!$G$6), IF('Funding Allocation Parameters'!$C$6="Complex Library Subsidy", 0, 0)))))</f>
        <v>1571.1462000000001</v>
      </c>
      <c r="AC237" s="177">
        <f t="shared" si="99"/>
        <v>0</v>
      </c>
      <c r="AD237" s="177">
        <f t="shared" si="100"/>
        <v>0</v>
      </c>
      <c r="AE237" s="180">
        <f>IF('Funding Allocation Parameters'!$C$7="Basic Library Subsidy", MIN(AC237*'Funding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MIN(AC237*VLOOKUP(CONCATENATE($A237, 'Funding Allocation Parameters'!$I$7), 'Library Subsidy Complex'!$C$2:$J$55, 2, FALSE), VLOOKUP(CONCATENATE($A237, 'Funding Allocation Parameters'!$I$7), 'Library Subsidy Complex'!$C$2:$J$55, 4, FALSE)), 0)))))</f>
        <v>0</v>
      </c>
      <c r="AF237" s="180">
        <f>IF('Funding Allocation Parameters'!$C$7="Basic Library Subsidy", 0, IF('Funding Allocation Parameters'!$C$7="Grant funding",MIN(AC237*'Funding Allocation Parameters'!$E$7, 'Funding Allocation Parameters'!$G$7), IF('Funding Allocation Parameters'!$C$7="Other author funding", 0, IF('Funding Allocation Parameters'!$C$7="Any discretionary funds (grants if available, other if no grants)", MIN(AC237*'Funding Allocation Parameters'!$E$7, 'Funding Allocation Parameters'!$G$7), IF('Funding Allocation Parameters'!$C$7="Complex Library Subsidy", 0, 0)))))</f>
        <v>0</v>
      </c>
      <c r="AG237" s="180">
        <f>IF('Funding Allocation Parameters'!$C$7="Basic Library Subsidy", 0, IF('Funding Allocation Parameters'!$C$7="Grant funding", 0, IF('Funding Allocation Parameters'!$C$7="Other author funding",  MIN(AC237*'Funding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7" s="180">
        <f>IF('Funding Allocation Parameters'!$C$7="Basic Library Subsidy", MIN(AD237*'Funding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MIN(AD237*VLOOKUP(CONCATENATE($A237, 'Funding Allocation Parameters'!$I$7), 'Library Subsidy Complex'!$C$2:$J$55, 6, FALSE), VLOOKUP(CONCATENATE($A237, 'Funding Allocation Parameters'!$I$7), 'Library Subsidy Complex'!$C$2:$J$55, 8, FALSE)), 0)))))</f>
        <v>0</v>
      </c>
      <c r="AI237" s="180">
        <f>IF('Funding Allocation Parameters'!$C$7="Basic Library Subsidy", 0, IF('Funding Allocation Parameters'!$C$7="Grant funding", 0, IF('Funding Allocation Parameters'!$C$7="Other author funding",  MIN(AD237*'Funding Allocation Parameters'!$E$7, 'Funding Allocation Parameters'!$G$7), IF('Funding Allocation Parameters'!$C$7="Any discretionary funds (grants if available, other if no grants)", MIN(AD237*'Funding Allocation Parameters'!$E$7, 'Funding Allocation Parameters'!$G$7), IF('Funding Allocation Parameters'!$C$7="Complex Library Subsidy", 0, 0)))))</f>
        <v>0</v>
      </c>
      <c r="AJ237" s="177">
        <f t="shared" si="101"/>
        <v>0</v>
      </c>
      <c r="AK237" s="177">
        <f t="shared" si="102"/>
        <v>0</v>
      </c>
      <c r="AL237" s="181">
        <f>IF('Funding Allocation Parameters'!$C$8="Basic Library Subsidy", MIN(AJ237*'Funding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MIN(AJ237*VLOOKUP(CONCATENATE($A237, 'Funding Allocation Parameters'!$I$8), 'Library Subsidy Complex'!$C$2:$J$55, 2, FALSE), VLOOKUP(CONCATENATE($A237, 'Funding Allocation Parameters'!$I$8), 'Library Subsidy Complex'!$C$2:$J$55, 4, FALSE)), 0)))))</f>
        <v>0</v>
      </c>
      <c r="AM237" s="181">
        <f>IF('Funding Allocation Parameters'!$C$8="Basic Library Subsidy", 0, IF('Funding Allocation Parameters'!$C$8="Grant funding",MIN(AJ237*'Funding Allocation Parameters'!$E$8, 'Funding Allocation Parameters'!$G$8), IF('Funding Allocation Parameters'!$C$8="Other author funding", 0, IF('Funding Allocation Parameters'!$C$8="Any discretionary funds (grants if available, other if no grants)", MIN(AJ237*'Funding Allocation Parameters'!$E$8, 'Funding Allocation Parameters'!$G$8), IF('Funding Allocation Parameters'!$C$8="Complex Library Subsidy", 0, 0)))))</f>
        <v>0</v>
      </c>
      <c r="AN237" s="181">
        <f>IF('Funding Allocation Parameters'!$C$8="Basic Library Subsidy", 0, IF('Funding Allocation Parameters'!$C$8="Grant funding", 0, IF('Funding Allocation Parameters'!$C$8="Other author funding",  MIN(AJ237*'Funding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7" s="181">
        <f>IF('Funding Allocation Parameters'!$C$8="Basic Library Subsidy", MIN(AK237*'Funding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MIN(AK237*VLOOKUP(CONCATENATE($A237, 'Funding Allocation Parameters'!$I$8), 'Library Subsidy Complex'!$C$2:$J$55, 6, FALSE), VLOOKUP(CONCATENATE($A237, 'Funding Allocation Parameters'!$I$8), 'Library Subsidy Complex'!$C$2:$J$55, 8, FALSE)), 0)))))</f>
        <v>0</v>
      </c>
      <c r="AP237" s="181">
        <f>IF('Funding Allocation Parameters'!$C$8="Basic Library Subsidy", 0, IF('Funding Allocation Parameters'!$C$8="Grant funding", 0, IF('Funding Allocation Parameters'!$C$8="Other author funding",  MIN(AK237*'Funding Allocation Parameters'!$E$8, 'Funding Allocation Parameters'!$G$8), IF('Funding Allocation Parameters'!$C$8="Any discretionary funds (grants if available, other if no grants)", MIN(AK237*'Funding Allocation Parameters'!$E$8, 'Funding Allocation Parameters'!$G$8), IF('Funding Allocation Parameters'!$C$8="Complex Library Subsidy", 0, 0)))))</f>
        <v>0</v>
      </c>
      <c r="AQ237" s="177">
        <f t="shared" si="103"/>
        <v>0</v>
      </c>
      <c r="AR237" s="177">
        <f t="shared" si="104"/>
        <v>0</v>
      </c>
      <c r="AS237" s="182">
        <f t="shared" si="105"/>
        <v>1189</v>
      </c>
      <c r="AT237" s="182">
        <f t="shared" si="106"/>
        <v>1571.1462000000001</v>
      </c>
      <c r="AU237" s="182">
        <f t="shared" si="107"/>
        <v>0</v>
      </c>
      <c r="AV237" s="182">
        <f t="shared" si="108"/>
        <v>1189</v>
      </c>
      <c r="AW237" s="182">
        <f t="shared" si="109"/>
        <v>1571.1462000000001</v>
      </c>
      <c r="AX237" s="183">
        <f t="shared" si="110"/>
        <v>1189</v>
      </c>
      <c r="AY237" s="183">
        <f t="shared" si="111"/>
        <v>1571.1462000000001</v>
      </c>
      <c r="AZ237" s="183">
        <f t="shared" si="112"/>
        <v>0</v>
      </c>
      <c r="BA237" s="183">
        <f t="shared" si="113"/>
        <v>0</v>
      </c>
      <c r="BB237" s="183">
        <f t="shared" si="114"/>
        <v>0</v>
      </c>
      <c r="BC237" s="184">
        <f t="shared" si="115"/>
        <v>1189</v>
      </c>
      <c r="BD237" s="184">
        <f t="shared" si="116"/>
        <v>0</v>
      </c>
      <c r="BE237" s="184">
        <f t="shared" si="117"/>
        <v>1571.1462000000001</v>
      </c>
      <c r="BF237" s="184">
        <f t="shared" si="118"/>
        <v>0</v>
      </c>
      <c r="BG237" s="102">
        <f t="shared" si="119"/>
        <v>0</v>
      </c>
      <c r="BH237" s="102">
        <f t="shared" si="120"/>
        <v>0</v>
      </c>
      <c r="BI237" s="102">
        <f t="shared" si="121"/>
        <v>0</v>
      </c>
      <c r="BJ237" s="102">
        <f t="shared" si="122"/>
        <v>1</v>
      </c>
      <c r="BK237" s="102">
        <f t="shared" si="123"/>
        <v>0</v>
      </c>
      <c r="BL237" s="102">
        <f t="shared" si="124"/>
        <v>0</v>
      </c>
      <c r="BN237" s="102"/>
    </row>
    <row r="238" spans="1:66" x14ac:dyDescent="0.25">
      <c r="A238" s="102" t="s">
        <v>7</v>
      </c>
      <c r="B238" s="102" t="s">
        <v>8</v>
      </c>
      <c r="C238" s="102" t="s">
        <v>8</v>
      </c>
      <c r="D238" s="102" t="s">
        <v>27</v>
      </c>
      <c r="E238" s="102" t="s">
        <v>546</v>
      </c>
      <c r="F238" s="102" t="s">
        <v>547</v>
      </c>
      <c r="G238" s="102">
        <v>1.5489999999999999</v>
      </c>
      <c r="H238" s="102">
        <v>1</v>
      </c>
      <c r="I238" s="102">
        <v>0</v>
      </c>
      <c r="J238" s="167">
        <f>IFERROR(H238*VLOOKUP(A238, 'Advanced Parameters'!$B$7:$G$20, 6, FALSE)*VLOOKUP(A238, 'Growth Parameters'!$B$6:$H$19, 6, FALSE), 0)</f>
        <v>1</v>
      </c>
      <c r="K238" s="167">
        <f>IFERROR(IF('Advanced Parameters'!$C$5="n",'Raw Data'!I238*VLOOKUP(A238,'Advanced Parameters'!$B$7:$G$20,6,FALSE),J238*VLOOKUP(A238,'Advanced Parameters'!$B$7:$G$20,2,FALSE))*VLOOKUP(A238, 'Growth Parameters'!$B$6:$H$19, 6, FALSE), 0)</f>
        <v>0</v>
      </c>
      <c r="L238" s="167">
        <f t="shared" si="125"/>
        <v>1</v>
      </c>
      <c r="M238" s="168">
        <f>IFERROR(IF(G238="NA","NA",IF(G238&gt;'APC Parameters'!$K$6+VLOOKUP('Raw Data'!A238, 'APC Parameters'!$H$7:$L$20, 4, FALSE), 'APC Parameters'!$L$6+VLOOKUP('Raw Data'!A238, 'APC Parameters'!$H$7:$L$20, 5, FALSE), G238*('APC Parameters'!$J$6+VLOOKUP('Raw Data'!A238, 'APC Parameters'!$H$7:$L$20, 3, FALSE))+'APC Parameters'!$I$6+VLOOKUP('Raw Data'!A238, 'APC Parameters'!$H$7:$L$20, 2, FALSE))), 0)</f>
        <v>2246.5406000000003</v>
      </c>
      <c r="N238" s="168">
        <f t="shared" si="95"/>
        <v>2246.5406000000003</v>
      </c>
      <c r="O238" s="168">
        <f>IFERROR(IF(M238="NA",VLOOKUP(D238,'Internal Calculations'!$B$10:$C$11,2,FALSE), M238)*VLOOKUP(A238, 'Growth Parameters'!$B$6:$H$19, 7, FALSE), 0)</f>
        <v>2246.5406000000003</v>
      </c>
      <c r="P238" s="177">
        <f t="shared" si="96"/>
        <v>2246.5406000000003</v>
      </c>
      <c r="Q238" s="178">
        <f>IF('Funding Allocation Parameters'!$C$5="Basic Library Subsidy", MIN(O238*('Funding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MIN($O238*(VLOOKUP(CONCATENATE($A238, 'Funding Allocation Parameters'!$I$5), 'Library Subsidy Complex'!$C$2:$J$55, 2, FALSE)), VLOOKUP(CONCATENATE($A238, 'Funding Allocation Parameters'!$I$5), 'Library Subsidy Complex'!$C$2:$J$55, 4, FALSE)), 0)))))</f>
        <v>1189</v>
      </c>
      <c r="R238" s="178">
        <f>IF('Funding Allocation Parameters'!$C$5="Basic Library Subsidy", 0, IF('Funding Allocation Parameters'!$C$5="Grant funding",MIN(O238*('Funding Allocation Parameters'!$E$5), 'Funding Allocation Parameters'!$G$5), IF('Funding Allocation Parameters'!$C$5="Other author funding", 0, IF('Funding Allocation Parameters'!$C$5="Any discretionary funds (grants if available, other if no grants)", MIN(O238*('Funding Allocation Parameters'!$E$5), 'Funding Allocation Parameters'!$G$5), IF('Funding Allocation Parameters'!$C$5="Complex Library Subsidy", 0, 0)))))</f>
        <v>0</v>
      </c>
      <c r="S238" s="178">
        <f>IF('Funding Allocation Parameters'!$C$5="Basic Library Subsidy", 0, IF('Funding Allocation Parameters'!$C$5="Grant funding", 0, IF('Funding Allocation Parameters'!$C$5="Other author funding",  MIN(O238*('Funding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8" s="178">
        <f>IF('Funding Allocation Parameters'!$C$5="Basic Library Subsidy", MIN(O238*('Funding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MIN($O238*(VLOOKUP(CONCATENATE($A238, 'Funding Allocation Parameters'!$I$5), 'Library Subsidy Complex'!$C$2:$J$55, 6, FALSE)), VLOOKUP(CONCATENATE($A238, 'Funding Allocation Parameters'!$I$5), 'Library Subsidy Complex'!$C$2:$J$55, 8, FALSE)), 0)))))</f>
        <v>1189</v>
      </c>
      <c r="U238" s="178">
        <f>IF('Funding Allocation Parameters'!$C$5="Basic Library Subsidy", 0, IF('Funding Allocation Parameters'!$C$5="Grant funding", 0, IF('Funding Allocation Parameters'!$C$5="Other author funding",  MIN(O238*('Funding Allocation Parameters'!$E$5), 'Funding Allocation Parameters'!$G$5), IF('Funding Allocation Parameters'!$C$5="Any discretionary funds (grants if available, other if no grants)", MIN(O238*('Funding Allocation Parameters'!$E$5), 'Funding Allocation Parameters'!$G$5), IF('Funding Allocation Parameters'!$C$5="Complex Library Subsidy", 0, 0)))))</f>
        <v>0</v>
      </c>
      <c r="V238" s="177">
        <f t="shared" si="97"/>
        <v>1057.5406000000003</v>
      </c>
      <c r="W238" s="177">
        <f t="shared" si="98"/>
        <v>1057.5406000000003</v>
      </c>
      <c r="X238" s="179">
        <f>IF('Funding Allocation Parameters'!$C$6="Basic Library Subsidy", MIN(V238*'Funding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MIN(V238*VLOOKUP(CONCATENATE($A238, 'Funding Allocation Parameters'!$I$6), 'Library Subsidy Complex'!$C$2:$J$55, 2, FALSE), VLOOKUP(CONCATENATE($A238, 'Funding Allocation Parameters'!$I$6), 'Library Subsidy Complex'!$C$2:$J$55, 4, FALSE)), 0)))))</f>
        <v>0</v>
      </c>
      <c r="Y238" s="179">
        <f>IF('Funding Allocation Parameters'!$C$6="Basic Library Subsidy", 0, IF('Funding Allocation Parameters'!$C$6="Grant funding",MIN(V238*'Funding Allocation Parameters'!$E$6, 'Funding Allocation Parameters'!$G$6), IF('Funding Allocation Parameters'!$C$6="Other author funding", 0, IF('Funding Allocation Parameters'!$C$6="Any discretionary funds (grants if available, other if no grants)", MIN(V238*'Funding Allocation Parameters'!$E$6, 'Funding Allocation Parameters'!$G$6), IF('Funding Allocation Parameters'!$C$6="Complex Library Subsidy", 0, 0)))))</f>
        <v>1057.5406000000003</v>
      </c>
      <c r="Z238" s="179">
        <f>IF('Funding Allocation Parameters'!$C$6="Basic Library Subsidy", 0, IF('Funding Allocation Parameters'!$C$6="Grant funding", 0, IF('Funding Allocation Parameters'!$C$6="Other author funding",  MIN(V238*'Funding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8" s="179">
        <f>IF('Funding Allocation Parameters'!$C$6="Basic Library Subsidy", MIN(W238*'Funding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MIN(W238*VLOOKUP(CONCATENATE($A238, 'Funding Allocation Parameters'!$I$6), 'Library Subsidy Complex'!$C$2:$J$55, 6, FALSE), VLOOKUP(CONCATENATE($A238, 'Funding Allocation Parameters'!$I$6), 'Library Subsidy Complex'!$C$2:$J$55, 8, FALSE)), 0)))))</f>
        <v>0</v>
      </c>
      <c r="AB238" s="179">
        <f>IF('Funding Allocation Parameters'!$C$6="Basic Library Subsidy", 0, IF('Funding Allocation Parameters'!$C$6="Grant funding", 0, IF('Funding Allocation Parameters'!$C$6="Other author funding",  MIN(W238*'Funding Allocation Parameters'!$E$6, 'Funding Allocation Parameters'!$G$6), IF('Funding Allocation Parameters'!$C$6="Any discretionary funds (grants if available, other if no grants)", MIN(W238*'Funding Allocation Parameters'!$E$6, 'Funding Allocation Parameters'!$G$6), IF('Funding Allocation Parameters'!$C$6="Complex Library Subsidy", 0, 0)))))</f>
        <v>1057.5406000000003</v>
      </c>
      <c r="AC238" s="177">
        <f t="shared" si="99"/>
        <v>0</v>
      </c>
      <c r="AD238" s="177">
        <f t="shared" si="100"/>
        <v>0</v>
      </c>
      <c r="AE238" s="180">
        <f>IF('Funding Allocation Parameters'!$C$7="Basic Library Subsidy", MIN(AC238*'Funding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MIN(AC238*VLOOKUP(CONCATENATE($A238, 'Funding Allocation Parameters'!$I$7), 'Library Subsidy Complex'!$C$2:$J$55, 2, FALSE), VLOOKUP(CONCATENATE($A238, 'Funding Allocation Parameters'!$I$7), 'Library Subsidy Complex'!$C$2:$J$55, 4, FALSE)), 0)))))</f>
        <v>0</v>
      </c>
      <c r="AF238" s="180">
        <f>IF('Funding Allocation Parameters'!$C$7="Basic Library Subsidy", 0, IF('Funding Allocation Parameters'!$C$7="Grant funding",MIN(AC238*'Funding Allocation Parameters'!$E$7, 'Funding Allocation Parameters'!$G$7), IF('Funding Allocation Parameters'!$C$7="Other author funding", 0, IF('Funding Allocation Parameters'!$C$7="Any discretionary funds (grants if available, other if no grants)", MIN(AC238*'Funding Allocation Parameters'!$E$7, 'Funding Allocation Parameters'!$G$7), IF('Funding Allocation Parameters'!$C$7="Complex Library Subsidy", 0, 0)))))</f>
        <v>0</v>
      </c>
      <c r="AG238" s="180">
        <f>IF('Funding Allocation Parameters'!$C$7="Basic Library Subsidy", 0, IF('Funding Allocation Parameters'!$C$7="Grant funding", 0, IF('Funding Allocation Parameters'!$C$7="Other author funding",  MIN(AC238*'Funding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8" s="180">
        <f>IF('Funding Allocation Parameters'!$C$7="Basic Library Subsidy", MIN(AD238*'Funding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MIN(AD238*VLOOKUP(CONCATENATE($A238, 'Funding Allocation Parameters'!$I$7), 'Library Subsidy Complex'!$C$2:$J$55, 6, FALSE), VLOOKUP(CONCATENATE($A238, 'Funding Allocation Parameters'!$I$7), 'Library Subsidy Complex'!$C$2:$J$55, 8, FALSE)), 0)))))</f>
        <v>0</v>
      </c>
      <c r="AI238" s="180">
        <f>IF('Funding Allocation Parameters'!$C$7="Basic Library Subsidy", 0, IF('Funding Allocation Parameters'!$C$7="Grant funding", 0, IF('Funding Allocation Parameters'!$C$7="Other author funding",  MIN(AD238*'Funding Allocation Parameters'!$E$7, 'Funding Allocation Parameters'!$G$7), IF('Funding Allocation Parameters'!$C$7="Any discretionary funds (grants if available, other if no grants)", MIN(AD238*'Funding Allocation Parameters'!$E$7, 'Funding Allocation Parameters'!$G$7), IF('Funding Allocation Parameters'!$C$7="Complex Library Subsidy", 0, 0)))))</f>
        <v>0</v>
      </c>
      <c r="AJ238" s="177">
        <f t="shared" si="101"/>
        <v>0</v>
      </c>
      <c r="AK238" s="177">
        <f t="shared" si="102"/>
        <v>0</v>
      </c>
      <c r="AL238" s="181">
        <f>IF('Funding Allocation Parameters'!$C$8="Basic Library Subsidy", MIN(AJ238*'Funding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MIN(AJ238*VLOOKUP(CONCATENATE($A238, 'Funding Allocation Parameters'!$I$8), 'Library Subsidy Complex'!$C$2:$J$55, 2, FALSE), VLOOKUP(CONCATENATE($A238, 'Funding Allocation Parameters'!$I$8), 'Library Subsidy Complex'!$C$2:$J$55, 4, FALSE)), 0)))))</f>
        <v>0</v>
      </c>
      <c r="AM238" s="181">
        <f>IF('Funding Allocation Parameters'!$C$8="Basic Library Subsidy", 0, IF('Funding Allocation Parameters'!$C$8="Grant funding",MIN(AJ238*'Funding Allocation Parameters'!$E$8, 'Funding Allocation Parameters'!$G$8), IF('Funding Allocation Parameters'!$C$8="Other author funding", 0, IF('Funding Allocation Parameters'!$C$8="Any discretionary funds (grants if available, other if no grants)", MIN(AJ238*'Funding Allocation Parameters'!$E$8, 'Funding Allocation Parameters'!$G$8), IF('Funding Allocation Parameters'!$C$8="Complex Library Subsidy", 0, 0)))))</f>
        <v>0</v>
      </c>
      <c r="AN238" s="181">
        <f>IF('Funding Allocation Parameters'!$C$8="Basic Library Subsidy", 0, IF('Funding Allocation Parameters'!$C$8="Grant funding", 0, IF('Funding Allocation Parameters'!$C$8="Other author funding",  MIN(AJ238*'Funding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8" s="181">
        <f>IF('Funding Allocation Parameters'!$C$8="Basic Library Subsidy", MIN(AK238*'Funding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MIN(AK238*VLOOKUP(CONCATENATE($A238, 'Funding Allocation Parameters'!$I$8), 'Library Subsidy Complex'!$C$2:$J$55, 6, FALSE), VLOOKUP(CONCATENATE($A238, 'Funding Allocation Parameters'!$I$8), 'Library Subsidy Complex'!$C$2:$J$55, 8, FALSE)), 0)))))</f>
        <v>0</v>
      </c>
      <c r="AP238" s="181">
        <f>IF('Funding Allocation Parameters'!$C$8="Basic Library Subsidy", 0, IF('Funding Allocation Parameters'!$C$8="Grant funding", 0, IF('Funding Allocation Parameters'!$C$8="Other author funding",  MIN(AK238*'Funding Allocation Parameters'!$E$8, 'Funding Allocation Parameters'!$G$8), IF('Funding Allocation Parameters'!$C$8="Any discretionary funds (grants if available, other if no grants)", MIN(AK238*'Funding Allocation Parameters'!$E$8, 'Funding Allocation Parameters'!$G$8), IF('Funding Allocation Parameters'!$C$8="Complex Library Subsidy", 0, 0)))))</f>
        <v>0</v>
      </c>
      <c r="AQ238" s="177">
        <f t="shared" si="103"/>
        <v>0</v>
      </c>
      <c r="AR238" s="177">
        <f t="shared" si="104"/>
        <v>0</v>
      </c>
      <c r="AS238" s="182">
        <f t="shared" si="105"/>
        <v>1189</v>
      </c>
      <c r="AT238" s="182">
        <f t="shared" si="106"/>
        <v>1057.5406000000003</v>
      </c>
      <c r="AU238" s="182">
        <f t="shared" si="107"/>
        <v>0</v>
      </c>
      <c r="AV238" s="182">
        <f t="shared" si="108"/>
        <v>1189</v>
      </c>
      <c r="AW238" s="182">
        <f t="shared" si="109"/>
        <v>1057.5406000000003</v>
      </c>
      <c r="AX238" s="183">
        <f t="shared" si="110"/>
        <v>0</v>
      </c>
      <c r="AY238" s="183">
        <f t="shared" si="111"/>
        <v>0</v>
      </c>
      <c r="AZ238" s="183">
        <f t="shared" si="112"/>
        <v>0</v>
      </c>
      <c r="BA238" s="183">
        <f t="shared" si="113"/>
        <v>1189</v>
      </c>
      <c r="BB238" s="183">
        <f t="shared" si="114"/>
        <v>1057.5406000000003</v>
      </c>
      <c r="BC238" s="184">
        <f t="shared" si="115"/>
        <v>1189</v>
      </c>
      <c r="BD238" s="184">
        <f t="shared" si="116"/>
        <v>0</v>
      </c>
      <c r="BE238" s="184">
        <f t="shared" si="117"/>
        <v>0</v>
      </c>
      <c r="BF238" s="184">
        <f t="shared" si="118"/>
        <v>1057.5406000000003</v>
      </c>
      <c r="BG238" s="102">
        <f t="shared" si="119"/>
        <v>0</v>
      </c>
      <c r="BH238" s="102">
        <f t="shared" si="120"/>
        <v>0</v>
      </c>
      <c r="BI238" s="102">
        <f t="shared" si="121"/>
        <v>0</v>
      </c>
      <c r="BJ238" s="102">
        <f t="shared" si="122"/>
        <v>0</v>
      </c>
      <c r="BK238" s="102">
        <f t="shared" si="123"/>
        <v>1</v>
      </c>
      <c r="BL238" s="102">
        <f t="shared" si="124"/>
        <v>0</v>
      </c>
      <c r="BN238" s="102"/>
    </row>
    <row r="239" spans="1:66" x14ac:dyDescent="0.25">
      <c r="A239" s="102" t="s">
        <v>23</v>
      </c>
      <c r="B239" s="102" t="s">
        <v>15</v>
      </c>
      <c r="C239" s="102" t="s">
        <v>8</v>
      </c>
      <c r="D239" s="102" t="s">
        <v>27</v>
      </c>
      <c r="E239" s="102" t="s">
        <v>548</v>
      </c>
      <c r="F239" s="102" t="s">
        <v>549</v>
      </c>
      <c r="G239" s="102" t="s">
        <v>9</v>
      </c>
      <c r="H239" s="102">
        <v>1</v>
      </c>
      <c r="I239" s="102">
        <v>0</v>
      </c>
      <c r="J239" s="167">
        <f>IFERROR(H239*VLOOKUP(A239, 'Advanced Parameters'!$B$7:$G$20, 6, FALSE)*VLOOKUP(A239, 'Growth Parameters'!$B$6:$H$19, 6, FALSE), 0)</f>
        <v>1</v>
      </c>
      <c r="K239" s="167">
        <f>IFERROR(IF('Advanced Parameters'!$C$5="n",'Raw Data'!I239*VLOOKUP(A239,'Advanced Parameters'!$B$7:$G$20,6,FALSE),J239*VLOOKUP(A239,'Advanced Parameters'!$B$7:$G$20,2,FALSE))*VLOOKUP(A239, 'Growth Parameters'!$B$6:$H$19, 6, FALSE), 0)</f>
        <v>0</v>
      </c>
      <c r="L239" s="167">
        <f t="shared" si="125"/>
        <v>1</v>
      </c>
      <c r="M239" s="168" t="str">
        <f>IFERROR(IF(G239="NA","NA",IF(G239&gt;'APC Parameters'!$K$6+VLOOKUP('Raw Data'!A239, 'APC Parameters'!$H$7:$L$20, 4, FALSE), 'APC Parameters'!$L$6+VLOOKUP('Raw Data'!A239, 'APC Parameters'!$H$7:$L$20, 5, FALSE), G239*('APC Parameters'!$J$6+VLOOKUP('Raw Data'!A239, 'APC Parameters'!$H$7:$L$20, 3, FALSE))+'APC Parameters'!$I$6+VLOOKUP('Raw Data'!A239, 'APC Parameters'!$H$7:$L$20, 2, FALSE))), 0)</f>
        <v>NA</v>
      </c>
      <c r="N239" s="168" t="str">
        <f t="shared" si="95"/>
        <v>NA</v>
      </c>
      <c r="O239" s="168">
        <f>IFERROR(IF(M239="NA",VLOOKUP(D239,'Internal Calculations'!$B$10:$C$11,2,FALSE), M239)*VLOOKUP(A239, 'Growth Parameters'!$B$6:$H$19, 7, FALSE), 0)</f>
        <v>2278.6764150234731</v>
      </c>
      <c r="P239" s="177">
        <f t="shared" si="96"/>
        <v>2278.6764150234731</v>
      </c>
      <c r="Q239" s="178">
        <f>IF('Funding Allocation Parameters'!$C$5="Basic Library Subsidy", MIN(O239*('Funding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MIN($O239*(VLOOKUP(CONCATENATE($A239, 'Funding Allocation Parameters'!$I$5), 'Library Subsidy Complex'!$C$2:$J$55, 2, FALSE)), VLOOKUP(CONCATENATE($A239, 'Funding Allocation Parameters'!$I$5), 'Library Subsidy Complex'!$C$2:$J$55, 4, FALSE)), 0)))))</f>
        <v>1189</v>
      </c>
      <c r="R239" s="178">
        <f>IF('Funding Allocation Parameters'!$C$5="Basic Library Subsidy", 0, IF('Funding Allocation Parameters'!$C$5="Grant funding",MIN(O239*('Funding Allocation Parameters'!$E$5), 'Funding Allocation Parameters'!$G$5), IF('Funding Allocation Parameters'!$C$5="Other author funding", 0, IF('Funding Allocation Parameters'!$C$5="Any discretionary funds (grants if available, other if no grants)", MIN(O239*('Funding Allocation Parameters'!$E$5), 'Funding Allocation Parameters'!$G$5), IF('Funding Allocation Parameters'!$C$5="Complex Library Subsidy", 0, 0)))))</f>
        <v>0</v>
      </c>
      <c r="S239" s="178">
        <f>IF('Funding Allocation Parameters'!$C$5="Basic Library Subsidy", 0, IF('Funding Allocation Parameters'!$C$5="Grant funding", 0, IF('Funding Allocation Parameters'!$C$5="Other author funding",  MIN(O239*('Funding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39" s="178">
        <f>IF('Funding Allocation Parameters'!$C$5="Basic Library Subsidy", MIN(O239*('Funding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MIN($O239*(VLOOKUP(CONCATENATE($A239, 'Funding Allocation Parameters'!$I$5), 'Library Subsidy Complex'!$C$2:$J$55, 6, FALSE)), VLOOKUP(CONCATENATE($A239, 'Funding Allocation Parameters'!$I$5), 'Library Subsidy Complex'!$C$2:$J$55, 8, FALSE)), 0)))))</f>
        <v>1189</v>
      </c>
      <c r="U239" s="178">
        <f>IF('Funding Allocation Parameters'!$C$5="Basic Library Subsidy", 0, IF('Funding Allocation Parameters'!$C$5="Grant funding", 0, IF('Funding Allocation Parameters'!$C$5="Other author funding",  MIN(O239*('Funding Allocation Parameters'!$E$5), 'Funding Allocation Parameters'!$G$5), IF('Funding Allocation Parameters'!$C$5="Any discretionary funds (grants if available, other if no grants)", MIN(O239*('Funding Allocation Parameters'!$E$5), 'Funding Allocation Parameters'!$G$5), IF('Funding Allocation Parameters'!$C$5="Complex Library Subsidy", 0, 0)))))</f>
        <v>0</v>
      </c>
      <c r="V239" s="177">
        <f t="shared" si="97"/>
        <v>1089.6764150234731</v>
      </c>
      <c r="W239" s="177">
        <f t="shared" si="98"/>
        <v>1089.6764150234731</v>
      </c>
      <c r="X239" s="179">
        <f>IF('Funding Allocation Parameters'!$C$6="Basic Library Subsidy", MIN(V239*'Funding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MIN(V239*VLOOKUP(CONCATENATE($A239, 'Funding Allocation Parameters'!$I$6), 'Library Subsidy Complex'!$C$2:$J$55, 2, FALSE), VLOOKUP(CONCATENATE($A239, 'Funding Allocation Parameters'!$I$6), 'Library Subsidy Complex'!$C$2:$J$55, 4, FALSE)), 0)))))</f>
        <v>0</v>
      </c>
      <c r="Y239" s="179">
        <f>IF('Funding Allocation Parameters'!$C$6="Basic Library Subsidy", 0, IF('Funding Allocation Parameters'!$C$6="Grant funding",MIN(V239*'Funding Allocation Parameters'!$E$6, 'Funding Allocation Parameters'!$G$6), IF('Funding Allocation Parameters'!$C$6="Other author funding", 0, IF('Funding Allocation Parameters'!$C$6="Any discretionary funds (grants if available, other if no grants)", MIN(V239*'Funding Allocation Parameters'!$E$6, 'Funding Allocation Parameters'!$G$6), IF('Funding Allocation Parameters'!$C$6="Complex Library Subsidy", 0, 0)))))</f>
        <v>1089.6764150234731</v>
      </c>
      <c r="Z239" s="179">
        <f>IF('Funding Allocation Parameters'!$C$6="Basic Library Subsidy", 0, IF('Funding Allocation Parameters'!$C$6="Grant funding", 0, IF('Funding Allocation Parameters'!$C$6="Other author funding",  MIN(V239*'Funding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39" s="179">
        <f>IF('Funding Allocation Parameters'!$C$6="Basic Library Subsidy", MIN(W239*'Funding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MIN(W239*VLOOKUP(CONCATENATE($A239, 'Funding Allocation Parameters'!$I$6), 'Library Subsidy Complex'!$C$2:$J$55, 6, FALSE), VLOOKUP(CONCATENATE($A239, 'Funding Allocation Parameters'!$I$6), 'Library Subsidy Complex'!$C$2:$J$55, 8, FALSE)), 0)))))</f>
        <v>0</v>
      </c>
      <c r="AB239" s="179">
        <f>IF('Funding Allocation Parameters'!$C$6="Basic Library Subsidy", 0, IF('Funding Allocation Parameters'!$C$6="Grant funding", 0, IF('Funding Allocation Parameters'!$C$6="Other author funding",  MIN(W239*'Funding Allocation Parameters'!$E$6, 'Funding Allocation Parameters'!$G$6), IF('Funding Allocation Parameters'!$C$6="Any discretionary funds (grants if available, other if no grants)", MIN(W239*'Funding Allocation Parameters'!$E$6, 'Funding Allocation Parameters'!$G$6), IF('Funding Allocation Parameters'!$C$6="Complex Library Subsidy", 0, 0)))))</f>
        <v>1089.6764150234731</v>
      </c>
      <c r="AC239" s="177">
        <f t="shared" si="99"/>
        <v>0</v>
      </c>
      <c r="AD239" s="177">
        <f t="shared" si="100"/>
        <v>0</v>
      </c>
      <c r="AE239" s="180">
        <f>IF('Funding Allocation Parameters'!$C$7="Basic Library Subsidy", MIN(AC239*'Funding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MIN(AC239*VLOOKUP(CONCATENATE($A239, 'Funding Allocation Parameters'!$I$7), 'Library Subsidy Complex'!$C$2:$J$55, 2, FALSE), VLOOKUP(CONCATENATE($A239, 'Funding Allocation Parameters'!$I$7), 'Library Subsidy Complex'!$C$2:$J$55, 4, FALSE)), 0)))))</f>
        <v>0</v>
      </c>
      <c r="AF239" s="180">
        <f>IF('Funding Allocation Parameters'!$C$7="Basic Library Subsidy", 0, IF('Funding Allocation Parameters'!$C$7="Grant funding",MIN(AC239*'Funding Allocation Parameters'!$E$7, 'Funding Allocation Parameters'!$G$7), IF('Funding Allocation Parameters'!$C$7="Other author funding", 0, IF('Funding Allocation Parameters'!$C$7="Any discretionary funds (grants if available, other if no grants)", MIN(AC239*'Funding Allocation Parameters'!$E$7, 'Funding Allocation Parameters'!$G$7), IF('Funding Allocation Parameters'!$C$7="Complex Library Subsidy", 0, 0)))))</f>
        <v>0</v>
      </c>
      <c r="AG239" s="180">
        <f>IF('Funding Allocation Parameters'!$C$7="Basic Library Subsidy", 0, IF('Funding Allocation Parameters'!$C$7="Grant funding", 0, IF('Funding Allocation Parameters'!$C$7="Other author funding",  MIN(AC239*'Funding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39" s="180">
        <f>IF('Funding Allocation Parameters'!$C$7="Basic Library Subsidy", MIN(AD239*'Funding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MIN(AD239*VLOOKUP(CONCATENATE($A239, 'Funding Allocation Parameters'!$I$7), 'Library Subsidy Complex'!$C$2:$J$55, 6, FALSE), VLOOKUP(CONCATENATE($A239, 'Funding Allocation Parameters'!$I$7), 'Library Subsidy Complex'!$C$2:$J$55, 8, FALSE)), 0)))))</f>
        <v>0</v>
      </c>
      <c r="AI239" s="180">
        <f>IF('Funding Allocation Parameters'!$C$7="Basic Library Subsidy", 0, IF('Funding Allocation Parameters'!$C$7="Grant funding", 0, IF('Funding Allocation Parameters'!$C$7="Other author funding",  MIN(AD239*'Funding Allocation Parameters'!$E$7, 'Funding Allocation Parameters'!$G$7), IF('Funding Allocation Parameters'!$C$7="Any discretionary funds (grants if available, other if no grants)", MIN(AD239*'Funding Allocation Parameters'!$E$7, 'Funding Allocation Parameters'!$G$7), IF('Funding Allocation Parameters'!$C$7="Complex Library Subsidy", 0, 0)))))</f>
        <v>0</v>
      </c>
      <c r="AJ239" s="177">
        <f t="shared" si="101"/>
        <v>0</v>
      </c>
      <c r="AK239" s="177">
        <f t="shared" si="102"/>
        <v>0</v>
      </c>
      <c r="AL239" s="181">
        <f>IF('Funding Allocation Parameters'!$C$8="Basic Library Subsidy", MIN(AJ239*'Funding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MIN(AJ239*VLOOKUP(CONCATENATE($A239, 'Funding Allocation Parameters'!$I$8), 'Library Subsidy Complex'!$C$2:$J$55, 2, FALSE), VLOOKUP(CONCATENATE($A239, 'Funding Allocation Parameters'!$I$8), 'Library Subsidy Complex'!$C$2:$J$55, 4, FALSE)), 0)))))</f>
        <v>0</v>
      </c>
      <c r="AM239" s="181">
        <f>IF('Funding Allocation Parameters'!$C$8="Basic Library Subsidy", 0, IF('Funding Allocation Parameters'!$C$8="Grant funding",MIN(AJ239*'Funding Allocation Parameters'!$E$8, 'Funding Allocation Parameters'!$G$8), IF('Funding Allocation Parameters'!$C$8="Other author funding", 0, IF('Funding Allocation Parameters'!$C$8="Any discretionary funds (grants if available, other if no grants)", MIN(AJ239*'Funding Allocation Parameters'!$E$8, 'Funding Allocation Parameters'!$G$8), IF('Funding Allocation Parameters'!$C$8="Complex Library Subsidy", 0, 0)))))</f>
        <v>0</v>
      </c>
      <c r="AN239" s="181">
        <f>IF('Funding Allocation Parameters'!$C$8="Basic Library Subsidy", 0, IF('Funding Allocation Parameters'!$C$8="Grant funding", 0, IF('Funding Allocation Parameters'!$C$8="Other author funding",  MIN(AJ239*'Funding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39" s="181">
        <f>IF('Funding Allocation Parameters'!$C$8="Basic Library Subsidy", MIN(AK239*'Funding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MIN(AK239*VLOOKUP(CONCATENATE($A239, 'Funding Allocation Parameters'!$I$8), 'Library Subsidy Complex'!$C$2:$J$55, 6, FALSE), VLOOKUP(CONCATENATE($A239, 'Funding Allocation Parameters'!$I$8), 'Library Subsidy Complex'!$C$2:$J$55, 8, FALSE)), 0)))))</f>
        <v>0</v>
      </c>
      <c r="AP239" s="181">
        <f>IF('Funding Allocation Parameters'!$C$8="Basic Library Subsidy", 0, IF('Funding Allocation Parameters'!$C$8="Grant funding", 0, IF('Funding Allocation Parameters'!$C$8="Other author funding",  MIN(AK239*'Funding Allocation Parameters'!$E$8, 'Funding Allocation Parameters'!$G$8), IF('Funding Allocation Parameters'!$C$8="Any discretionary funds (grants if available, other if no grants)", MIN(AK239*'Funding Allocation Parameters'!$E$8, 'Funding Allocation Parameters'!$G$8), IF('Funding Allocation Parameters'!$C$8="Complex Library Subsidy", 0, 0)))))</f>
        <v>0</v>
      </c>
      <c r="AQ239" s="177">
        <f t="shared" si="103"/>
        <v>0</v>
      </c>
      <c r="AR239" s="177">
        <f t="shared" si="104"/>
        <v>0</v>
      </c>
      <c r="AS239" s="182">
        <f t="shared" si="105"/>
        <v>1189</v>
      </c>
      <c r="AT239" s="182">
        <f t="shared" si="106"/>
        <v>1089.6764150234731</v>
      </c>
      <c r="AU239" s="182">
        <f t="shared" si="107"/>
        <v>0</v>
      </c>
      <c r="AV239" s="182">
        <f t="shared" si="108"/>
        <v>1189</v>
      </c>
      <c r="AW239" s="182">
        <f t="shared" si="109"/>
        <v>1089.6764150234731</v>
      </c>
      <c r="AX239" s="183">
        <f t="shared" si="110"/>
        <v>0</v>
      </c>
      <c r="AY239" s="183">
        <f t="shared" si="111"/>
        <v>0</v>
      </c>
      <c r="AZ239" s="183">
        <f t="shared" si="112"/>
        <v>0</v>
      </c>
      <c r="BA239" s="183">
        <f t="shared" si="113"/>
        <v>1189</v>
      </c>
      <c r="BB239" s="183">
        <f t="shared" si="114"/>
        <v>1089.6764150234731</v>
      </c>
      <c r="BC239" s="184">
        <f t="shared" si="115"/>
        <v>1189</v>
      </c>
      <c r="BD239" s="184">
        <f t="shared" si="116"/>
        <v>0</v>
      </c>
      <c r="BE239" s="184">
        <f t="shared" si="117"/>
        <v>0</v>
      </c>
      <c r="BF239" s="184">
        <f t="shared" si="118"/>
        <v>1089.6764150234731</v>
      </c>
      <c r="BG239" s="102">
        <f t="shared" si="119"/>
        <v>0</v>
      </c>
      <c r="BH239" s="102">
        <f t="shared" si="120"/>
        <v>0</v>
      </c>
      <c r="BI239" s="102">
        <f t="shared" si="121"/>
        <v>0</v>
      </c>
      <c r="BJ239" s="102">
        <f t="shared" si="122"/>
        <v>0</v>
      </c>
      <c r="BK239" s="102">
        <f t="shared" si="123"/>
        <v>1</v>
      </c>
      <c r="BL239" s="102">
        <f t="shared" si="124"/>
        <v>0</v>
      </c>
      <c r="BN239" s="102"/>
    </row>
    <row r="240" spans="1:66" x14ac:dyDescent="0.25">
      <c r="A240" s="102" t="s">
        <v>24</v>
      </c>
      <c r="B240" s="102" t="s">
        <v>8</v>
      </c>
      <c r="C240" s="102" t="s">
        <v>8</v>
      </c>
      <c r="D240" s="102" t="s">
        <v>27</v>
      </c>
      <c r="E240" s="102" t="s">
        <v>45</v>
      </c>
      <c r="F240" s="102" t="s">
        <v>550</v>
      </c>
      <c r="G240" s="102">
        <v>2.464</v>
      </c>
      <c r="H240" s="102">
        <v>1</v>
      </c>
      <c r="I240" s="102">
        <v>1</v>
      </c>
      <c r="J240" s="167">
        <f>IFERROR(H240*VLOOKUP(A240, 'Advanced Parameters'!$B$7:$G$20, 6, FALSE)*VLOOKUP(A240, 'Growth Parameters'!$B$6:$H$19, 6, FALSE), 0)</f>
        <v>1</v>
      </c>
      <c r="K240" s="167">
        <f>IFERROR(IF('Advanced Parameters'!$C$5="n",'Raw Data'!I240*VLOOKUP(A240,'Advanced Parameters'!$B$7:$G$20,6,FALSE),J240*VLOOKUP(A240,'Advanced Parameters'!$B$7:$G$20,2,FALSE))*VLOOKUP(A240, 'Growth Parameters'!$B$6:$H$19, 6, FALSE), 0)</f>
        <v>1</v>
      </c>
      <c r="L240" s="167">
        <f t="shared" si="125"/>
        <v>0</v>
      </c>
      <c r="M240" s="168">
        <f>IFERROR(IF(G240="NA","NA",IF(G240&gt;'APC Parameters'!$K$6+VLOOKUP('Raw Data'!A240, 'APC Parameters'!$H$7:$L$20, 4, FALSE), 'APC Parameters'!$L$6+VLOOKUP('Raw Data'!A240, 'APC Parameters'!$H$7:$L$20, 5, FALSE), G240*('APC Parameters'!$J$6+VLOOKUP('Raw Data'!A240, 'APC Parameters'!$H$7:$L$20, 3, FALSE))+'APC Parameters'!$I$6+VLOOKUP('Raw Data'!A240, 'APC Parameters'!$H$7:$L$20, 2, FALSE))), 0)</f>
        <v>2895.6415999999999</v>
      </c>
      <c r="N240" s="168">
        <f t="shared" si="95"/>
        <v>2895.6415999999999</v>
      </c>
      <c r="O240" s="168">
        <f>IFERROR(IF(M240="NA",VLOOKUP(D240,'Internal Calculations'!$B$10:$C$11,2,FALSE), M240)*VLOOKUP(A240, 'Growth Parameters'!$B$6:$H$19, 7, FALSE), 0)</f>
        <v>2895.6415999999999</v>
      </c>
      <c r="P240" s="177">
        <f t="shared" si="96"/>
        <v>2895.6415999999999</v>
      </c>
      <c r="Q240" s="178">
        <f>IF('Funding Allocation Parameters'!$C$5="Basic Library Subsidy", MIN(O240*('Funding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MIN($O240*(VLOOKUP(CONCATENATE($A240, 'Funding Allocation Parameters'!$I$5), 'Library Subsidy Complex'!$C$2:$J$55, 2, FALSE)), VLOOKUP(CONCATENATE($A240, 'Funding Allocation Parameters'!$I$5), 'Library Subsidy Complex'!$C$2:$J$55, 4, FALSE)), 0)))))</f>
        <v>1189</v>
      </c>
      <c r="R240" s="178">
        <f>IF('Funding Allocation Parameters'!$C$5="Basic Library Subsidy", 0, IF('Funding Allocation Parameters'!$C$5="Grant funding",MIN(O240*('Funding Allocation Parameters'!$E$5), 'Funding Allocation Parameters'!$G$5), IF('Funding Allocation Parameters'!$C$5="Other author funding", 0, IF('Funding Allocation Parameters'!$C$5="Any discretionary funds (grants if available, other if no grants)", MIN(O240*('Funding Allocation Parameters'!$E$5), 'Funding Allocation Parameters'!$G$5), IF('Funding Allocation Parameters'!$C$5="Complex Library Subsidy", 0, 0)))))</f>
        <v>0</v>
      </c>
      <c r="S240" s="178">
        <f>IF('Funding Allocation Parameters'!$C$5="Basic Library Subsidy", 0, IF('Funding Allocation Parameters'!$C$5="Grant funding", 0, IF('Funding Allocation Parameters'!$C$5="Other author funding",  MIN(O240*('Funding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0" s="178">
        <f>IF('Funding Allocation Parameters'!$C$5="Basic Library Subsidy", MIN(O240*('Funding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MIN($O240*(VLOOKUP(CONCATENATE($A240, 'Funding Allocation Parameters'!$I$5), 'Library Subsidy Complex'!$C$2:$J$55, 6, FALSE)), VLOOKUP(CONCATENATE($A240, 'Funding Allocation Parameters'!$I$5), 'Library Subsidy Complex'!$C$2:$J$55, 8, FALSE)), 0)))))</f>
        <v>1189</v>
      </c>
      <c r="U240" s="178">
        <f>IF('Funding Allocation Parameters'!$C$5="Basic Library Subsidy", 0, IF('Funding Allocation Parameters'!$C$5="Grant funding", 0, IF('Funding Allocation Parameters'!$C$5="Other author funding",  MIN(O240*('Funding Allocation Parameters'!$E$5), 'Funding Allocation Parameters'!$G$5), IF('Funding Allocation Parameters'!$C$5="Any discretionary funds (grants if available, other if no grants)", MIN(O240*('Funding Allocation Parameters'!$E$5), 'Funding Allocation Parameters'!$G$5), IF('Funding Allocation Parameters'!$C$5="Complex Library Subsidy", 0, 0)))))</f>
        <v>0</v>
      </c>
      <c r="V240" s="177">
        <f t="shared" si="97"/>
        <v>1706.6415999999999</v>
      </c>
      <c r="W240" s="177">
        <f t="shared" si="98"/>
        <v>1706.6415999999999</v>
      </c>
      <c r="X240" s="179">
        <f>IF('Funding Allocation Parameters'!$C$6="Basic Library Subsidy", MIN(V240*'Funding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MIN(V240*VLOOKUP(CONCATENATE($A240, 'Funding Allocation Parameters'!$I$6), 'Library Subsidy Complex'!$C$2:$J$55, 2, FALSE), VLOOKUP(CONCATENATE($A240, 'Funding Allocation Parameters'!$I$6), 'Library Subsidy Complex'!$C$2:$J$55, 4, FALSE)), 0)))))</f>
        <v>0</v>
      </c>
      <c r="Y240" s="179">
        <f>IF('Funding Allocation Parameters'!$C$6="Basic Library Subsidy", 0, IF('Funding Allocation Parameters'!$C$6="Grant funding",MIN(V240*'Funding Allocation Parameters'!$E$6, 'Funding Allocation Parameters'!$G$6), IF('Funding Allocation Parameters'!$C$6="Other author funding", 0, IF('Funding Allocation Parameters'!$C$6="Any discretionary funds (grants if available, other if no grants)", MIN(V240*'Funding Allocation Parameters'!$E$6, 'Funding Allocation Parameters'!$G$6), IF('Funding Allocation Parameters'!$C$6="Complex Library Subsidy", 0, 0)))))</f>
        <v>1706.6415999999999</v>
      </c>
      <c r="Z240" s="179">
        <f>IF('Funding Allocation Parameters'!$C$6="Basic Library Subsidy", 0, IF('Funding Allocation Parameters'!$C$6="Grant funding", 0, IF('Funding Allocation Parameters'!$C$6="Other author funding",  MIN(V240*'Funding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0" s="179">
        <f>IF('Funding Allocation Parameters'!$C$6="Basic Library Subsidy", MIN(W240*'Funding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MIN(W240*VLOOKUP(CONCATENATE($A240, 'Funding Allocation Parameters'!$I$6), 'Library Subsidy Complex'!$C$2:$J$55, 6, FALSE), VLOOKUP(CONCATENATE($A240, 'Funding Allocation Parameters'!$I$6), 'Library Subsidy Complex'!$C$2:$J$55, 8, FALSE)), 0)))))</f>
        <v>0</v>
      </c>
      <c r="AB240" s="179">
        <f>IF('Funding Allocation Parameters'!$C$6="Basic Library Subsidy", 0, IF('Funding Allocation Parameters'!$C$6="Grant funding", 0, IF('Funding Allocation Parameters'!$C$6="Other author funding",  MIN(W240*'Funding Allocation Parameters'!$E$6, 'Funding Allocation Parameters'!$G$6), IF('Funding Allocation Parameters'!$C$6="Any discretionary funds (grants if available, other if no grants)", MIN(W240*'Funding Allocation Parameters'!$E$6, 'Funding Allocation Parameters'!$G$6), IF('Funding Allocation Parameters'!$C$6="Complex Library Subsidy", 0, 0)))))</f>
        <v>1706.6415999999999</v>
      </c>
      <c r="AC240" s="177">
        <f t="shared" si="99"/>
        <v>0</v>
      </c>
      <c r="AD240" s="177">
        <f t="shared" si="100"/>
        <v>0</v>
      </c>
      <c r="AE240" s="180">
        <f>IF('Funding Allocation Parameters'!$C$7="Basic Library Subsidy", MIN(AC240*'Funding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MIN(AC240*VLOOKUP(CONCATENATE($A240, 'Funding Allocation Parameters'!$I$7), 'Library Subsidy Complex'!$C$2:$J$55, 2, FALSE), VLOOKUP(CONCATENATE($A240, 'Funding Allocation Parameters'!$I$7), 'Library Subsidy Complex'!$C$2:$J$55, 4, FALSE)), 0)))))</f>
        <v>0</v>
      </c>
      <c r="AF240" s="180">
        <f>IF('Funding Allocation Parameters'!$C$7="Basic Library Subsidy", 0, IF('Funding Allocation Parameters'!$C$7="Grant funding",MIN(AC240*'Funding Allocation Parameters'!$E$7, 'Funding Allocation Parameters'!$G$7), IF('Funding Allocation Parameters'!$C$7="Other author funding", 0, IF('Funding Allocation Parameters'!$C$7="Any discretionary funds (grants if available, other if no grants)", MIN(AC240*'Funding Allocation Parameters'!$E$7, 'Funding Allocation Parameters'!$G$7), IF('Funding Allocation Parameters'!$C$7="Complex Library Subsidy", 0, 0)))))</f>
        <v>0</v>
      </c>
      <c r="AG240" s="180">
        <f>IF('Funding Allocation Parameters'!$C$7="Basic Library Subsidy", 0, IF('Funding Allocation Parameters'!$C$7="Grant funding", 0, IF('Funding Allocation Parameters'!$C$7="Other author funding",  MIN(AC240*'Funding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0" s="180">
        <f>IF('Funding Allocation Parameters'!$C$7="Basic Library Subsidy", MIN(AD240*'Funding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MIN(AD240*VLOOKUP(CONCATENATE($A240, 'Funding Allocation Parameters'!$I$7), 'Library Subsidy Complex'!$C$2:$J$55, 6, FALSE), VLOOKUP(CONCATENATE($A240, 'Funding Allocation Parameters'!$I$7), 'Library Subsidy Complex'!$C$2:$J$55, 8, FALSE)), 0)))))</f>
        <v>0</v>
      </c>
      <c r="AI240" s="180">
        <f>IF('Funding Allocation Parameters'!$C$7="Basic Library Subsidy", 0, IF('Funding Allocation Parameters'!$C$7="Grant funding", 0, IF('Funding Allocation Parameters'!$C$7="Other author funding",  MIN(AD240*'Funding Allocation Parameters'!$E$7, 'Funding Allocation Parameters'!$G$7), IF('Funding Allocation Parameters'!$C$7="Any discretionary funds (grants if available, other if no grants)", MIN(AD240*'Funding Allocation Parameters'!$E$7, 'Funding Allocation Parameters'!$G$7), IF('Funding Allocation Parameters'!$C$7="Complex Library Subsidy", 0, 0)))))</f>
        <v>0</v>
      </c>
      <c r="AJ240" s="177">
        <f t="shared" si="101"/>
        <v>0</v>
      </c>
      <c r="AK240" s="177">
        <f t="shared" si="102"/>
        <v>0</v>
      </c>
      <c r="AL240" s="181">
        <f>IF('Funding Allocation Parameters'!$C$8="Basic Library Subsidy", MIN(AJ240*'Funding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MIN(AJ240*VLOOKUP(CONCATENATE($A240, 'Funding Allocation Parameters'!$I$8), 'Library Subsidy Complex'!$C$2:$J$55, 2, FALSE), VLOOKUP(CONCATENATE($A240, 'Funding Allocation Parameters'!$I$8), 'Library Subsidy Complex'!$C$2:$J$55, 4, FALSE)), 0)))))</f>
        <v>0</v>
      </c>
      <c r="AM240" s="181">
        <f>IF('Funding Allocation Parameters'!$C$8="Basic Library Subsidy", 0, IF('Funding Allocation Parameters'!$C$8="Grant funding",MIN(AJ240*'Funding Allocation Parameters'!$E$8, 'Funding Allocation Parameters'!$G$8), IF('Funding Allocation Parameters'!$C$8="Other author funding", 0, IF('Funding Allocation Parameters'!$C$8="Any discretionary funds (grants if available, other if no grants)", MIN(AJ240*'Funding Allocation Parameters'!$E$8, 'Funding Allocation Parameters'!$G$8), IF('Funding Allocation Parameters'!$C$8="Complex Library Subsidy", 0, 0)))))</f>
        <v>0</v>
      </c>
      <c r="AN240" s="181">
        <f>IF('Funding Allocation Parameters'!$C$8="Basic Library Subsidy", 0, IF('Funding Allocation Parameters'!$C$8="Grant funding", 0, IF('Funding Allocation Parameters'!$C$8="Other author funding",  MIN(AJ240*'Funding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0" s="181">
        <f>IF('Funding Allocation Parameters'!$C$8="Basic Library Subsidy", MIN(AK240*'Funding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MIN(AK240*VLOOKUP(CONCATENATE($A240, 'Funding Allocation Parameters'!$I$8), 'Library Subsidy Complex'!$C$2:$J$55, 6, FALSE), VLOOKUP(CONCATENATE($A240, 'Funding Allocation Parameters'!$I$8), 'Library Subsidy Complex'!$C$2:$J$55, 8, FALSE)), 0)))))</f>
        <v>0</v>
      </c>
      <c r="AP240" s="181">
        <f>IF('Funding Allocation Parameters'!$C$8="Basic Library Subsidy", 0, IF('Funding Allocation Parameters'!$C$8="Grant funding", 0, IF('Funding Allocation Parameters'!$C$8="Other author funding",  MIN(AK240*'Funding Allocation Parameters'!$E$8, 'Funding Allocation Parameters'!$G$8), IF('Funding Allocation Parameters'!$C$8="Any discretionary funds (grants if available, other if no grants)", MIN(AK240*'Funding Allocation Parameters'!$E$8, 'Funding Allocation Parameters'!$G$8), IF('Funding Allocation Parameters'!$C$8="Complex Library Subsidy", 0, 0)))))</f>
        <v>0</v>
      </c>
      <c r="AQ240" s="177">
        <f t="shared" si="103"/>
        <v>0</v>
      </c>
      <c r="AR240" s="177">
        <f t="shared" si="104"/>
        <v>0</v>
      </c>
      <c r="AS240" s="182">
        <f t="shared" si="105"/>
        <v>1189</v>
      </c>
      <c r="AT240" s="182">
        <f t="shared" si="106"/>
        <v>1706.6415999999999</v>
      </c>
      <c r="AU240" s="182">
        <f t="shared" si="107"/>
        <v>0</v>
      </c>
      <c r="AV240" s="182">
        <f t="shared" si="108"/>
        <v>1189</v>
      </c>
      <c r="AW240" s="182">
        <f t="shared" si="109"/>
        <v>1706.6415999999999</v>
      </c>
      <c r="AX240" s="183">
        <f t="shared" si="110"/>
        <v>1189</v>
      </c>
      <c r="AY240" s="183">
        <f t="shared" si="111"/>
        <v>1706.6415999999999</v>
      </c>
      <c r="AZ240" s="183">
        <f t="shared" si="112"/>
        <v>0</v>
      </c>
      <c r="BA240" s="183">
        <f t="shared" si="113"/>
        <v>0</v>
      </c>
      <c r="BB240" s="183">
        <f t="shared" si="114"/>
        <v>0</v>
      </c>
      <c r="BC240" s="184">
        <f t="shared" si="115"/>
        <v>1189</v>
      </c>
      <c r="BD240" s="184">
        <f t="shared" si="116"/>
        <v>0</v>
      </c>
      <c r="BE240" s="184">
        <f t="shared" si="117"/>
        <v>1706.6415999999999</v>
      </c>
      <c r="BF240" s="184">
        <f t="shared" si="118"/>
        <v>0</v>
      </c>
      <c r="BG240" s="102">
        <f t="shared" si="119"/>
        <v>0</v>
      </c>
      <c r="BH240" s="102">
        <f t="shared" si="120"/>
        <v>0</v>
      </c>
      <c r="BI240" s="102">
        <f t="shared" si="121"/>
        <v>0</v>
      </c>
      <c r="BJ240" s="102">
        <f t="shared" si="122"/>
        <v>1</v>
      </c>
      <c r="BK240" s="102">
        <f t="shared" si="123"/>
        <v>0</v>
      </c>
      <c r="BL240" s="102">
        <f t="shared" si="124"/>
        <v>0</v>
      </c>
      <c r="BN240" s="102"/>
    </row>
    <row r="241" spans="1:66" x14ac:dyDescent="0.25">
      <c r="A241" s="102" t="s">
        <v>19</v>
      </c>
      <c r="B241" s="102" t="s">
        <v>8</v>
      </c>
      <c r="C241" s="102" t="s">
        <v>8</v>
      </c>
      <c r="D241" s="102" t="s">
        <v>27</v>
      </c>
      <c r="E241" s="102" t="s">
        <v>551</v>
      </c>
      <c r="F241" s="102" t="s">
        <v>552</v>
      </c>
      <c r="G241" s="102">
        <v>1.7689999999999999</v>
      </c>
      <c r="H241" s="102">
        <v>1</v>
      </c>
      <c r="I241" s="102">
        <v>1</v>
      </c>
      <c r="J241" s="167">
        <f>IFERROR(H241*VLOOKUP(A241, 'Advanced Parameters'!$B$7:$G$20, 6, FALSE)*VLOOKUP(A241, 'Growth Parameters'!$B$6:$H$19, 6, FALSE), 0)</f>
        <v>1</v>
      </c>
      <c r="K241" s="167">
        <f>IFERROR(IF('Advanced Parameters'!$C$5="n",'Raw Data'!I241*VLOOKUP(A241,'Advanced Parameters'!$B$7:$G$20,6,FALSE),J241*VLOOKUP(A241,'Advanced Parameters'!$B$7:$G$20,2,FALSE))*VLOOKUP(A241, 'Growth Parameters'!$B$6:$H$19, 6, FALSE), 0)</f>
        <v>1</v>
      </c>
      <c r="L241" s="167">
        <f t="shared" si="125"/>
        <v>0</v>
      </c>
      <c r="M241" s="168">
        <f>IFERROR(IF(G241="NA","NA",IF(G241&gt;'APC Parameters'!$K$6+VLOOKUP('Raw Data'!A241, 'APC Parameters'!$H$7:$L$20, 4, FALSE), 'APC Parameters'!$L$6+VLOOKUP('Raw Data'!A241, 'APC Parameters'!$H$7:$L$20, 5, FALSE), G241*('APC Parameters'!$J$6+VLOOKUP('Raw Data'!A241, 'APC Parameters'!$H$7:$L$20, 3, FALSE))+'APC Parameters'!$I$6+VLOOKUP('Raw Data'!A241, 'APC Parameters'!$H$7:$L$20, 2, FALSE))), 0)</f>
        <v>2402.6086</v>
      </c>
      <c r="N241" s="168">
        <f t="shared" si="95"/>
        <v>2402.6086</v>
      </c>
      <c r="O241" s="168">
        <f>IFERROR(IF(M241="NA",VLOOKUP(D241,'Internal Calculations'!$B$10:$C$11,2,FALSE), M241)*VLOOKUP(A241, 'Growth Parameters'!$B$6:$H$19, 7, FALSE), 0)</f>
        <v>2402.6086</v>
      </c>
      <c r="P241" s="177">
        <f t="shared" si="96"/>
        <v>2402.6086</v>
      </c>
      <c r="Q241" s="178">
        <f>IF('Funding Allocation Parameters'!$C$5="Basic Library Subsidy", MIN(O241*('Funding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MIN($O241*(VLOOKUP(CONCATENATE($A241, 'Funding Allocation Parameters'!$I$5), 'Library Subsidy Complex'!$C$2:$J$55, 2, FALSE)), VLOOKUP(CONCATENATE($A241, 'Funding Allocation Parameters'!$I$5), 'Library Subsidy Complex'!$C$2:$J$55, 4, FALSE)), 0)))))</f>
        <v>1189</v>
      </c>
      <c r="R241" s="178">
        <f>IF('Funding Allocation Parameters'!$C$5="Basic Library Subsidy", 0, IF('Funding Allocation Parameters'!$C$5="Grant funding",MIN(O241*('Funding Allocation Parameters'!$E$5), 'Funding Allocation Parameters'!$G$5), IF('Funding Allocation Parameters'!$C$5="Other author funding", 0, IF('Funding Allocation Parameters'!$C$5="Any discretionary funds (grants if available, other if no grants)", MIN(O241*('Funding Allocation Parameters'!$E$5), 'Funding Allocation Parameters'!$G$5), IF('Funding Allocation Parameters'!$C$5="Complex Library Subsidy", 0, 0)))))</f>
        <v>0</v>
      </c>
      <c r="S241" s="178">
        <f>IF('Funding Allocation Parameters'!$C$5="Basic Library Subsidy", 0, IF('Funding Allocation Parameters'!$C$5="Grant funding", 0, IF('Funding Allocation Parameters'!$C$5="Other author funding",  MIN(O241*('Funding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1" s="178">
        <f>IF('Funding Allocation Parameters'!$C$5="Basic Library Subsidy", MIN(O241*('Funding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MIN($O241*(VLOOKUP(CONCATENATE($A241, 'Funding Allocation Parameters'!$I$5), 'Library Subsidy Complex'!$C$2:$J$55, 6, FALSE)), VLOOKUP(CONCATENATE($A241, 'Funding Allocation Parameters'!$I$5), 'Library Subsidy Complex'!$C$2:$J$55, 8, FALSE)), 0)))))</f>
        <v>1189</v>
      </c>
      <c r="U241" s="178">
        <f>IF('Funding Allocation Parameters'!$C$5="Basic Library Subsidy", 0, IF('Funding Allocation Parameters'!$C$5="Grant funding", 0, IF('Funding Allocation Parameters'!$C$5="Other author funding",  MIN(O241*('Funding Allocation Parameters'!$E$5), 'Funding Allocation Parameters'!$G$5), IF('Funding Allocation Parameters'!$C$5="Any discretionary funds (grants if available, other if no grants)", MIN(O241*('Funding Allocation Parameters'!$E$5), 'Funding Allocation Parameters'!$G$5), IF('Funding Allocation Parameters'!$C$5="Complex Library Subsidy", 0, 0)))))</f>
        <v>0</v>
      </c>
      <c r="V241" s="177">
        <f t="shared" si="97"/>
        <v>1213.6086</v>
      </c>
      <c r="W241" s="177">
        <f t="shared" si="98"/>
        <v>1213.6086</v>
      </c>
      <c r="X241" s="179">
        <f>IF('Funding Allocation Parameters'!$C$6="Basic Library Subsidy", MIN(V241*'Funding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MIN(V241*VLOOKUP(CONCATENATE($A241, 'Funding Allocation Parameters'!$I$6), 'Library Subsidy Complex'!$C$2:$J$55, 2, FALSE), VLOOKUP(CONCATENATE($A241, 'Funding Allocation Parameters'!$I$6), 'Library Subsidy Complex'!$C$2:$J$55, 4, FALSE)), 0)))))</f>
        <v>0</v>
      </c>
      <c r="Y241" s="179">
        <f>IF('Funding Allocation Parameters'!$C$6="Basic Library Subsidy", 0, IF('Funding Allocation Parameters'!$C$6="Grant funding",MIN(V241*'Funding Allocation Parameters'!$E$6, 'Funding Allocation Parameters'!$G$6), IF('Funding Allocation Parameters'!$C$6="Other author funding", 0, IF('Funding Allocation Parameters'!$C$6="Any discretionary funds (grants if available, other if no grants)", MIN(V241*'Funding Allocation Parameters'!$E$6, 'Funding Allocation Parameters'!$G$6), IF('Funding Allocation Parameters'!$C$6="Complex Library Subsidy", 0, 0)))))</f>
        <v>1213.6086</v>
      </c>
      <c r="Z241" s="179">
        <f>IF('Funding Allocation Parameters'!$C$6="Basic Library Subsidy", 0, IF('Funding Allocation Parameters'!$C$6="Grant funding", 0, IF('Funding Allocation Parameters'!$C$6="Other author funding",  MIN(V241*'Funding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1" s="179">
        <f>IF('Funding Allocation Parameters'!$C$6="Basic Library Subsidy", MIN(W241*'Funding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MIN(W241*VLOOKUP(CONCATENATE($A241, 'Funding Allocation Parameters'!$I$6), 'Library Subsidy Complex'!$C$2:$J$55, 6, FALSE), VLOOKUP(CONCATENATE($A241, 'Funding Allocation Parameters'!$I$6), 'Library Subsidy Complex'!$C$2:$J$55, 8, FALSE)), 0)))))</f>
        <v>0</v>
      </c>
      <c r="AB241" s="179">
        <f>IF('Funding Allocation Parameters'!$C$6="Basic Library Subsidy", 0, IF('Funding Allocation Parameters'!$C$6="Grant funding", 0, IF('Funding Allocation Parameters'!$C$6="Other author funding",  MIN(W241*'Funding Allocation Parameters'!$E$6, 'Funding Allocation Parameters'!$G$6), IF('Funding Allocation Parameters'!$C$6="Any discretionary funds (grants if available, other if no grants)", MIN(W241*'Funding Allocation Parameters'!$E$6, 'Funding Allocation Parameters'!$G$6), IF('Funding Allocation Parameters'!$C$6="Complex Library Subsidy", 0, 0)))))</f>
        <v>1213.6086</v>
      </c>
      <c r="AC241" s="177">
        <f t="shared" si="99"/>
        <v>0</v>
      </c>
      <c r="AD241" s="177">
        <f t="shared" si="100"/>
        <v>0</v>
      </c>
      <c r="AE241" s="180">
        <f>IF('Funding Allocation Parameters'!$C$7="Basic Library Subsidy", MIN(AC241*'Funding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MIN(AC241*VLOOKUP(CONCATENATE($A241, 'Funding Allocation Parameters'!$I$7), 'Library Subsidy Complex'!$C$2:$J$55, 2, FALSE), VLOOKUP(CONCATENATE($A241, 'Funding Allocation Parameters'!$I$7), 'Library Subsidy Complex'!$C$2:$J$55, 4, FALSE)), 0)))))</f>
        <v>0</v>
      </c>
      <c r="AF241" s="180">
        <f>IF('Funding Allocation Parameters'!$C$7="Basic Library Subsidy", 0, IF('Funding Allocation Parameters'!$C$7="Grant funding",MIN(AC241*'Funding Allocation Parameters'!$E$7, 'Funding Allocation Parameters'!$G$7), IF('Funding Allocation Parameters'!$C$7="Other author funding", 0, IF('Funding Allocation Parameters'!$C$7="Any discretionary funds (grants if available, other if no grants)", MIN(AC241*'Funding Allocation Parameters'!$E$7, 'Funding Allocation Parameters'!$G$7), IF('Funding Allocation Parameters'!$C$7="Complex Library Subsidy", 0, 0)))))</f>
        <v>0</v>
      </c>
      <c r="AG241" s="180">
        <f>IF('Funding Allocation Parameters'!$C$7="Basic Library Subsidy", 0, IF('Funding Allocation Parameters'!$C$7="Grant funding", 0, IF('Funding Allocation Parameters'!$C$7="Other author funding",  MIN(AC241*'Funding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1" s="180">
        <f>IF('Funding Allocation Parameters'!$C$7="Basic Library Subsidy", MIN(AD241*'Funding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MIN(AD241*VLOOKUP(CONCATENATE($A241, 'Funding Allocation Parameters'!$I$7), 'Library Subsidy Complex'!$C$2:$J$55, 6, FALSE), VLOOKUP(CONCATENATE($A241, 'Funding Allocation Parameters'!$I$7), 'Library Subsidy Complex'!$C$2:$J$55, 8, FALSE)), 0)))))</f>
        <v>0</v>
      </c>
      <c r="AI241" s="180">
        <f>IF('Funding Allocation Parameters'!$C$7="Basic Library Subsidy", 0, IF('Funding Allocation Parameters'!$C$7="Grant funding", 0, IF('Funding Allocation Parameters'!$C$7="Other author funding",  MIN(AD241*'Funding Allocation Parameters'!$E$7, 'Funding Allocation Parameters'!$G$7), IF('Funding Allocation Parameters'!$C$7="Any discretionary funds (grants if available, other if no grants)", MIN(AD241*'Funding Allocation Parameters'!$E$7, 'Funding Allocation Parameters'!$G$7), IF('Funding Allocation Parameters'!$C$7="Complex Library Subsidy", 0, 0)))))</f>
        <v>0</v>
      </c>
      <c r="AJ241" s="177">
        <f t="shared" si="101"/>
        <v>0</v>
      </c>
      <c r="AK241" s="177">
        <f t="shared" si="102"/>
        <v>0</v>
      </c>
      <c r="AL241" s="181">
        <f>IF('Funding Allocation Parameters'!$C$8="Basic Library Subsidy", MIN(AJ241*'Funding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MIN(AJ241*VLOOKUP(CONCATENATE($A241, 'Funding Allocation Parameters'!$I$8), 'Library Subsidy Complex'!$C$2:$J$55, 2, FALSE), VLOOKUP(CONCATENATE($A241, 'Funding Allocation Parameters'!$I$8), 'Library Subsidy Complex'!$C$2:$J$55, 4, FALSE)), 0)))))</f>
        <v>0</v>
      </c>
      <c r="AM241" s="181">
        <f>IF('Funding Allocation Parameters'!$C$8="Basic Library Subsidy", 0, IF('Funding Allocation Parameters'!$C$8="Grant funding",MIN(AJ241*'Funding Allocation Parameters'!$E$8, 'Funding Allocation Parameters'!$G$8), IF('Funding Allocation Parameters'!$C$8="Other author funding", 0, IF('Funding Allocation Parameters'!$C$8="Any discretionary funds (grants if available, other if no grants)", MIN(AJ241*'Funding Allocation Parameters'!$E$8, 'Funding Allocation Parameters'!$G$8), IF('Funding Allocation Parameters'!$C$8="Complex Library Subsidy", 0, 0)))))</f>
        <v>0</v>
      </c>
      <c r="AN241" s="181">
        <f>IF('Funding Allocation Parameters'!$C$8="Basic Library Subsidy", 0, IF('Funding Allocation Parameters'!$C$8="Grant funding", 0, IF('Funding Allocation Parameters'!$C$8="Other author funding",  MIN(AJ241*'Funding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1" s="181">
        <f>IF('Funding Allocation Parameters'!$C$8="Basic Library Subsidy", MIN(AK241*'Funding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MIN(AK241*VLOOKUP(CONCATENATE($A241, 'Funding Allocation Parameters'!$I$8), 'Library Subsidy Complex'!$C$2:$J$55, 6, FALSE), VLOOKUP(CONCATENATE($A241, 'Funding Allocation Parameters'!$I$8), 'Library Subsidy Complex'!$C$2:$J$55, 8, FALSE)), 0)))))</f>
        <v>0</v>
      </c>
      <c r="AP241" s="181">
        <f>IF('Funding Allocation Parameters'!$C$8="Basic Library Subsidy", 0, IF('Funding Allocation Parameters'!$C$8="Grant funding", 0, IF('Funding Allocation Parameters'!$C$8="Other author funding",  MIN(AK241*'Funding Allocation Parameters'!$E$8, 'Funding Allocation Parameters'!$G$8), IF('Funding Allocation Parameters'!$C$8="Any discretionary funds (grants if available, other if no grants)", MIN(AK241*'Funding Allocation Parameters'!$E$8, 'Funding Allocation Parameters'!$G$8), IF('Funding Allocation Parameters'!$C$8="Complex Library Subsidy", 0, 0)))))</f>
        <v>0</v>
      </c>
      <c r="AQ241" s="177">
        <f t="shared" si="103"/>
        <v>0</v>
      </c>
      <c r="AR241" s="177">
        <f t="shared" si="104"/>
        <v>0</v>
      </c>
      <c r="AS241" s="182">
        <f t="shared" si="105"/>
        <v>1189</v>
      </c>
      <c r="AT241" s="182">
        <f t="shared" si="106"/>
        <v>1213.6086</v>
      </c>
      <c r="AU241" s="182">
        <f t="shared" si="107"/>
        <v>0</v>
      </c>
      <c r="AV241" s="182">
        <f t="shared" si="108"/>
        <v>1189</v>
      </c>
      <c r="AW241" s="182">
        <f t="shared" si="109"/>
        <v>1213.6086</v>
      </c>
      <c r="AX241" s="183">
        <f t="shared" si="110"/>
        <v>1189</v>
      </c>
      <c r="AY241" s="183">
        <f t="shared" si="111"/>
        <v>1213.6086</v>
      </c>
      <c r="AZ241" s="183">
        <f t="shared" si="112"/>
        <v>0</v>
      </c>
      <c r="BA241" s="183">
        <f t="shared" si="113"/>
        <v>0</v>
      </c>
      <c r="BB241" s="183">
        <f t="shared" si="114"/>
        <v>0</v>
      </c>
      <c r="BC241" s="184">
        <f t="shared" si="115"/>
        <v>1189</v>
      </c>
      <c r="BD241" s="184">
        <f t="shared" si="116"/>
        <v>0</v>
      </c>
      <c r="BE241" s="184">
        <f t="shared" si="117"/>
        <v>1213.6086</v>
      </c>
      <c r="BF241" s="184">
        <f t="shared" si="118"/>
        <v>0</v>
      </c>
      <c r="BG241" s="102">
        <f t="shared" si="119"/>
        <v>0</v>
      </c>
      <c r="BH241" s="102">
        <f t="shared" si="120"/>
        <v>0</v>
      </c>
      <c r="BI241" s="102">
        <f t="shared" si="121"/>
        <v>0</v>
      </c>
      <c r="BJ241" s="102">
        <f t="shared" si="122"/>
        <v>1</v>
      </c>
      <c r="BK241" s="102">
        <f t="shared" si="123"/>
        <v>0</v>
      </c>
      <c r="BL241" s="102">
        <f t="shared" si="124"/>
        <v>0</v>
      </c>
      <c r="BN241" s="102"/>
    </row>
    <row r="242" spans="1:66" x14ac:dyDescent="0.25">
      <c r="A242" s="102" t="s">
        <v>18</v>
      </c>
      <c r="B242" s="102" t="s">
        <v>8</v>
      </c>
      <c r="C242" s="102" t="s">
        <v>8</v>
      </c>
      <c r="D242" s="102" t="s">
        <v>27</v>
      </c>
      <c r="E242" s="102" t="s">
        <v>491</v>
      </c>
      <c r="F242" s="102" t="s">
        <v>553</v>
      </c>
      <c r="G242" s="102">
        <v>1.524</v>
      </c>
      <c r="H242" s="102">
        <v>1</v>
      </c>
      <c r="I242" s="102">
        <v>1</v>
      </c>
      <c r="J242" s="167">
        <f>IFERROR(H242*VLOOKUP(A242, 'Advanced Parameters'!$B$7:$G$20, 6, FALSE)*VLOOKUP(A242, 'Growth Parameters'!$B$6:$H$19, 6, FALSE), 0)</f>
        <v>1</v>
      </c>
      <c r="K242" s="167">
        <f>IFERROR(IF('Advanced Parameters'!$C$5="n",'Raw Data'!I242*VLOOKUP(A242,'Advanced Parameters'!$B$7:$G$20,6,FALSE),J242*VLOOKUP(A242,'Advanced Parameters'!$B$7:$G$20,2,FALSE))*VLOOKUP(A242, 'Growth Parameters'!$B$6:$H$19, 6, FALSE), 0)</f>
        <v>1</v>
      </c>
      <c r="L242" s="167">
        <f t="shared" si="125"/>
        <v>0</v>
      </c>
      <c r="M242" s="168">
        <f>IFERROR(IF(G242="NA","NA",IF(G242&gt;'APC Parameters'!$K$6+VLOOKUP('Raw Data'!A242, 'APC Parameters'!$H$7:$L$20, 4, FALSE), 'APC Parameters'!$L$6+VLOOKUP('Raw Data'!A242, 'APC Parameters'!$H$7:$L$20, 5, FALSE), G242*('APC Parameters'!$J$6+VLOOKUP('Raw Data'!A242, 'APC Parameters'!$H$7:$L$20, 3, FALSE))+'APC Parameters'!$I$6+VLOOKUP('Raw Data'!A242, 'APC Parameters'!$H$7:$L$20, 2, FALSE))), 0)</f>
        <v>2228.8056000000001</v>
      </c>
      <c r="N242" s="168">
        <f t="shared" si="95"/>
        <v>2228.8056000000001</v>
      </c>
      <c r="O242" s="168">
        <f>IFERROR(IF(M242="NA",VLOOKUP(D242,'Internal Calculations'!$B$10:$C$11,2,FALSE), M242)*VLOOKUP(A242, 'Growth Parameters'!$B$6:$H$19, 7, FALSE), 0)</f>
        <v>2228.8056000000001</v>
      </c>
      <c r="P242" s="177">
        <f t="shared" si="96"/>
        <v>2228.8056000000001</v>
      </c>
      <c r="Q242" s="178">
        <f>IF('Funding Allocation Parameters'!$C$5="Basic Library Subsidy", MIN(O242*('Funding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MIN($O242*(VLOOKUP(CONCATENATE($A242, 'Funding Allocation Parameters'!$I$5), 'Library Subsidy Complex'!$C$2:$J$55, 2, FALSE)), VLOOKUP(CONCATENATE($A242, 'Funding Allocation Parameters'!$I$5), 'Library Subsidy Complex'!$C$2:$J$55, 4, FALSE)), 0)))))</f>
        <v>1189</v>
      </c>
      <c r="R242" s="178">
        <f>IF('Funding Allocation Parameters'!$C$5="Basic Library Subsidy", 0, IF('Funding Allocation Parameters'!$C$5="Grant funding",MIN(O242*('Funding Allocation Parameters'!$E$5), 'Funding Allocation Parameters'!$G$5), IF('Funding Allocation Parameters'!$C$5="Other author funding", 0, IF('Funding Allocation Parameters'!$C$5="Any discretionary funds (grants if available, other if no grants)", MIN(O242*('Funding Allocation Parameters'!$E$5), 'Funding Allocation Parameters'!$G$5), IF('Funding Allocation Parameters'!$C$5="Complex Library Subsidy", 0, 0)))))</f>
        <v>0</v>
      </c>
      <c r="S242" s="178">
        <f>IF('Funding Allocation Parameters'!$C$5="Basic Library Subsidy", 0, IF('Funding Allocation Parameters'!$C$5="Grant funding", 0, IF('Funding Allocation Parameters'!$C$5="Other author funding",  MIN(O242*('Funding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2" s="178">
        <f>IF('Funding Allocation Parameters'!$C$5="Basic Library Subsidy", MIN(O242*('Funding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MIN($O242*(VLOOKUP(CONCATENATE($A242, 'Funding Allocation Parameters'!$I$5), 'Library Subsidy Complex'!$C$2:$J$55, 6, FALSE)), VLOOKUP(CONCATENATE($A242, 'Funding Allocation Parameters'!$I$5), 'Library Subsidy Complex'!$C$2:$J$55, 8, FALSE)), 0)))))</f>
        <v>1189</v>
      </c>
      <c r="U242" s="178">
        <f>IF('Funding Allocation Parameters'!$C$5="Basic Library Subsidy", 0, IF('Funding Allocation Parameters'!$C$5="Grant funding", 0, IF('Funding Allocation Parameters'!$C$5="Other author funding",  MIN(O242*('Funding Allocation Parameters'!$E$5), 'Funding Allocation Parameters'!$G$5), IF('Funding Allocation Parameters'!$C$5="Any discretionary funds (grants if available, other if no grants)", MIN(O242*('Funding Allocation Parameters'!$E$5), 'Funding Allocation Parameters'!$G$5), IF('Funding Allocation Parameters'!$C$5="Complex Library Subsidy", 0, 0)))))</f>
        <v>0</v>
      </c>
      <c r="V242" s="177">
        <f t="shared" si="97"/>
        <v>1039.8056000000001</v>
      </c>
      <c r="W242" s="177">
        <f t="shared" si="98"/>
        <v>1039.8056000000001</v>
      </c>
      <c r="X242" s="179">
        <f>IF('Funding Allocation Parameters'!$C$6="Basic Library Subsidy", MIN(V242*'Funding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MIN(V242*VLOOKUP(CONCATENATE($A242, 'Funding Allocation Parameters'!$I$6), 'Library Subsidy Complex'!$C$2:$J$55, 2, FALSE), VLOOKUP(CONCATENATE($A242, 'Funding Allocation Parameters'!$I$6), 'Library Subsidy Complex'!$C$2:$J$55, 4, FALSE)), 0)))))</f>
        <v>0</v>
      </c>
      <c r="Y242" s="179">
        <f>IF('Funding Allocation Parameters'!$C$6="Basic Library Subsidy", 0, IF('Funding Allocation Parameters'!$C$6="Grant funding",MIN(V242*'Funding Allocation Parameters'!$E$6, 'Funding Allocation Parameters'!$G$6), IF('Funding Allocation Parameters'!$C$6="Other author funding", 0, IF('Funding Allocation Parameters'!$C$6="Any discretionary funds (grants if available, other if no grants)", MIN(V242*'Funding Allocation Parameters'!$E$6, 'Funding Allocation Parameters'!$G$6), IF('Funding Allocation Parameters'!$C$6="Complex Library Subsidy", 0, 0)))))</f>
        <v>1039.8056000000001</v>
      </c>
      <c r="Z242" s="179">
        <f>IF('Funding Allocation Parameters'!$C$6="Basic Library Subsidy", 0, IF('Funding Allocation Parameters'!$C$6="Grant funding", 0, IF('Funding Allocation Parameters'!$C$6="Other author funding",  MIN(V242*'Funding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2" s="179">
        <f>IF('Funding Allocation Parameters'!$C$6="Basic Library Subsidy", MIN(W242*'Funding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MIN(W242*VLOOKUP(CONCATENATE($A242, 'Funding Allocation Parameters'!$I$6), 'Library Subsidy Complex'!$C$2:$J$55, 6, FALSE), VLOOKUP(CONCATENATE($A242, 'Funding Allocation Parameters'!$I$6), 'Library Subsidy Complex'!$C$2:$J$55, 8, FALSE)), 0)))))</f>
        <v>0</v>
      </c>
      <c r="AB242" s="179">
        <f>IF('Funding Allocation Parameters'!$C$6="Basic Library Subsidy", 0, IF('Funding Allocation Parameters'!$C$6="Grant funding", 0, IF('Funding Allocation Parameters'!$C$6="Other author funding",  MIN(W242*'Funding Allocation Parameters'!$E$6, 'Funding Allocation Parameters'!$G$6), IF('Funding Allocation Parameters'!$C$6="Any discretionary funds (grants if available, other if no grants)", MIN(W242*'Funding Allocation Parameters'!$E$6, 'Funding Allocation Parameters'!$G$6), IF('Funding Allocation Parameters'!$C$6="Complex Library Subsidy", 0, 0)))))</f>
        <v>1039.8056000000001</v>
      </c>
      <c r="AC242" s="177">
        <f t="shared" si="99"/>
        <v>0</v>
      </c>
      <c r="AD242" s="177">
        <f t="shared" si="100"/>
        <v>0</v>
      </c>
      <c r="AE242" s="180">
        <f>IF('Funding Allocation Parameters'!$C$7="Basic Library Subsidy", MIN(AC242*'Funding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MIN(AC242*VLOOKUP(CONCATENATE($A242, 'Funding Allocation Parameters'!$I$7), 'Library Subsidy Complex'!$C$2:$J$55, 2, FALSE), VLOOKUP(CONCATENATE($A242, 'Funding Allocation Parameters'!$I$7), 'Library Subsidy Complex'!$C$2:$J$55, 4, FALSE)), 0)))))</f>
        <v>0</v>
      </c>
      <c r="AF242" s="180">
        <f>IF('Funding Allocation Parameters'!$C$7="Basic Library Subsidy", 0, IF('Funding Allocation Parameters'!$C$7="Grant funding",MIN(AC242*'Funding Allocation Parameters'!$E$7, 'Funding Allocation Parameters'!$G$7), IF('Funding Allocation Parameters'!$C$7="Other author funding", 0, IF('Funding Allocation Parameters'!$C$7="Any discretionary funds (grants if available, other if no grants)", MIN(AC242*'Funding Allocation Parameters'!$E$7, 'Funding Allocation Parameters'!$G$7), IF('Funding Allocation Parameters'!$C$7="Complex Library Subsidy", 0, 0)))))</f>
        <v>0</v>
      </c>
      <c r="AG242" s="180">
        <f>IF('Funding Allocation Parameters'!$C$7="Basic Library Subsidy", 0, IF('Funding Allocation Parameters'!$C$7="Grant funding", 0, IF('Funding Allocation Parameters'!$C$7="Other author funding",  MIN(AC242*'Funding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2" s="180">
        <f>IF('Funding Allocation Parameters'!$C$7="Basic Library Subsidy", MIN(AD242*'Funding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MIN(AD242*VLOOKUP(CONCATENATE($A242, 'Funding Allocation Parameters'!$I$7), 'Library Subsidy Complex'!$C$2:$J$55, 6, FALSE), VLOOKUP(CONCATENATE($A242, 'Funding Allocation Parameters'!$I$7), 'Library Subsidy Complex'!$C$2:$J$55, 8, FALSE)), 0)))))</f>
        <v>0</v>
      </c>
      <c r="AI242" s="180">
        <f>IF('Funding Allocation Parameters'!$C$7="Basic Library Subsidy", 0, IF('Funding Allocation Parameters'!$C$7="Grant funding", 0, IF('Funding Allocation Parameters'!$C$7="Other author funding",  MIN(AD242*'Funding Allocation Parameters'!$E$7, 'Funding Allocation Parameters'!$G$7), IF('Funding Allocation Parameters'!$C$7="Any discretionary funds (grants if available, other if no grants)", MIN(AD242*'Funding Allocation Parameters'!$E$7, 'Funding Allocation Parameters'!$G$7), IF('Funding Allocation Parameters'!$C$7="Complex Library Subsidy", 0, 0)))))</f>
        <v>0</v>
      </c>
      <c r="AJ242" s="177">
        <f t="shared" si="101"/>
        <v>0</v>
      </c>
      <c r="AK242" s="177">
        <f t="shared" si="102"/>
        <v>0</v>
      </c>
      <c r="AL242" s="181">
        <f>IF('Funding Allocation Parameters'!$C$8="Basic Library Subsidy", MIN(AJ242*'Funding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MIN(AJ242*VLOOKUP(CONCATENATE($A242, 'Funding Allocation Parameters'!$I$8), 'Library Subsidy Complex'!$C$2:$J$55, 2, FALSE), VLOOKUP(CONCATENATE($A242, 'Funding Allocation Parameters'!$I$8), 'Library Subsidy Complex'!$C$2:$J$55, 4, FALSE)), 0)))))</f>
        <v>0</v>
      </c>
      <c r="AM242" s="181">
        <f>IF('Funding Allocation Parameters'!$C$8="Basic Library Subsidy", 0, IF('Funding Allocation Parameters'!$C$8="Grant funding",MIN(AJ242*'Funding Allocation Parameters'!$E$8, 'Funding Allocation Parameters'!$G$8), IF('Funding Allocation Parameters'!$C$8="Other author funding", 0, IF('Funding Allocation Parameters'!$C$8="Any discretionary funds (grants if available, other if no grants)", MIN(AJ242*'Funding Allocation Parameters'!$E$8, 'Funding Allocation Parameters'!$G$8), IF('Funding Allocation Parameters'!$C$8="Complex Library Subsidy", 0, 0)))))</f>
        <v>0</v>
      </c>
      <c r="AN242" s="181">
        <f>IF('Funding Allocation Parameters'!$C$8="Basic Library Subsidy", 0, IF('Funding Allocation Parameters'!$C$8="Grant funding", 0, IF('Funding Allocation Parameters'!$C$8="Other author funding",  MIN(AJ242*'Funding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2" s="181">
        <f>IF('Funding Allocation Parameters'!$C$8="Basic Library Subsidy", MIN(AK242*'Funding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MIN(AK242*VLOOKUP(CONCATENATE($A242, 'Funding Allocation Parameters'!$I$8), 'Library Subsidy Complex'!$C$2:$J$55, 6, FALSE), VLOOKUP(CONCATENATE($A242, 'Funding Allocation Parameters'!$I$8), 'Library Subsidy Complex'!$C$2:$J$55, 8, FALSE)), 0)))))</f>
        <v>0</v>
      </c>
      <c r="AP242" s="181">
        <f>IF('Funding Allocation Parameters'!$C$8="Basic Library Subsidy", 0, IF('Funding Allocation Parameters'!$C$8="Grant funding", 0, IF('Funding Allocation Parameters'!$C$8="Other author funding",  MIN(AK242*'Funding Allocation Parameters'!$E$8, 'Funding Allocation Parameters'!$G$8), IF('Funding Allocation Parameters'!$C$8="Any discretionary funds (grants if available, other if no grants)", MIN(AK242*'Funding Allocation Parameters'!$E$8, 'Funding Allocation Parameters'!$G$8), IF('Funding Allocation Parameters'!$C$8="Complex Library Subsidy", 0, 0)))))</f>
        <v>0</v>
      </c>
      <c r="AQ242" s="177">
        <f t="shared" si="103"/>
        <v>0</v>
      </c>
      <c r="AR242" s="177">
        <f t="shared" si="104"/>
        <v>0</v>
      </c>
      <c r="AS242" s="182">
        <f t="shared" si="105"/>
        <v>1189</v>
      </c>
      <c r="AT242" s="182">
        <f t="shared" si="106"/>
        <v>1039.8056000000001</v>
      </c>
      <c r="AU242" s="182">
        <f t="shared" si="107"/>
        <v>0</v>
      </c>
      <c r="AV242" s="182">
        <f t="shared" si="108"/>
        <v>1189</v>
      </c>
      <c r="AW242" s="182">
        <f t="shared" si="109"/>
        <v>1039.8056000000001</v>
      </c>
      <c r="AX242" s="183">
        <f t="shared" si="110"/>
        <v>1189</v>
      </c>
      <c r="AY242" s="183">
        <f t="shared" si="111"/>
        <v>1039.8056000000001</v>
      </c>
      <c r="AZ242" s="183">
        <f t="shared" si="112"/>
        <v>0</v>
      </c>
      <c r="BA242" s="183">
        <f t="shared" si="113"/>
        <v>0</v>
      </c>
      <c r="BB242" s="183">
        <f t="shared" si="114"/>
        <v>0</v>
      </c>
      <c r="BC242" s="184">
        <f t="shared" si="115"/>
        <v>1189</v>
      </c>
      <c r="BD242" s="184">
        <f t="shared" si="116"/>
        <v>0</v>
      </c>
      <c r="BE242" s="184">
        <f t="shared" si="117"/>
        <v>1039.8056000000001</v>
      </c>
      <c r="BF242" s="184">
        <f t="shared" si="118"/>
        <v>0</v>
      </c>
      <c r="BG242" s="102">
        <f t="shared" si="119"/>
        <v>0</v>
      </c>
      <c r="BH242" s="102">
        <f t="shared" si="120"/>
        <v>0</v>
      </c>
      <c r="BI242" s="102">
        <f t="shared" si="121"/>
        <v>0</v>
      </c>
      <c r="BJ242" s="102">
        <f t="shared" si="122"/>
        <v>1</v>
      </c>
      <c r="BK242" s="102">
        <f t="shared" si="123"/>
        <v>0</v>
      </c>
      <c r="BL242" s="102">
        <f t="shared" si="124"/>
        <v>0</v>
      </c>
      <c r="BN242" s="102"/>
    </row>
    <row r="243" spans="1:66" x14ac:dyDescent="0.25">
      <c r="A243" s="102" t="s">
        <v>13</v>
      </c>
      <c r="B243" s="102" t="s">
        <v>8</v>
      </c>
      <c r="C243" s="102" t="s">
        <v>8</v>
      </c>
      <c r="D243" s="102" t="s">
        <v>27</v>
      </c>
      <c r="E243" s="102" t="s">
        <v>28</v>
      </c>
      <c r="F243" s="102" t="s">
        <v>554</v>
      </c>
      <c r="G243" s="102">
        <v>1.034</v>
      </c>
      <c r="H243" s="102">
        <v>1</v>
      </c>
      <c r="I243" s="102">
        <v>1</v>
      </c>
      <c r="J243" s="167">
        <f>IFERROR(H243*VLOOKUP(A243, 'Advanced Parameters'!$B$7:$G$20, 6, FALSE)*VLOOKUP(A243, 'Growth Parameters'!$B$6:$H$19, 6, FALSE), 0)</f>
        <v>1</v>
      </c>
      <c r="K243" s="167">
        <f>IFERROR(IF('Advanced Parameters'!$C$5="n",'Raw Data'!I243*VLOOKUP(A243,'Advanced Parameters'!$B$7:$G$20,6,FALSE),J243*VLOOKUP(A243,'Advanced Parameters'!$B$7:$G$20,2,FALSE))*VLOOKUP(A243, 'Growth Parameters'!$B$6:$H$19, 6, FALSE), 0)</f>
        <v>1</v>
      </c>
      <c r="L243" s="167">
        <f t="shared" si="125"/>
        <v>0</v>
      </c>
      <c r="M243" s="168">
        <f>IFERROR(IF(G243="NA","NA",IF(G243&gt;'APC Parameters'!$K$6+VLOOKUP('Raw Data'!A243, 'APC Parameters'!$H$7:$L$20, 4, FALSE), 'APC Parameters'!$L$6+VLOOKUP('Raw Data'!A243, 'APC Parameters'!$H$7:$L$20, 5, FALSE), G243*('APC Parameters'!$J$6+VLOOKUP('Raw Data'!A243, 'APC Parameters'!$H$7:$L$20, 3, FALSE))+'APC Parameters'!$I$6+VLOOKUP('Raw Data'!A243, 'APC Parameters'!$H$7:$L$20, 2, FALSE))), 0)</f>
        <v>1881.1995999999999</v>
      </c>
      <c r="N243" s="168">
        <f t="shared" si="95"/>
        <v>1881.1995999999999</v>
      </c>
      <c r="O243" s="168">
        <f>IFERROR(IF(M243="NA",VLOOKUP(D243,'Internal Calculations'!$B$10:$C$11,2,FALSE), M243)*VLOOKUP(A243, 'Growth Parameters'!$B$6:$H$19, 7, FALSE), 0)</f>
        <v>1881.1995999999999</v>
      </c>
      <c r="P243" s="177">
        <f t="shared" si="96"/>
        <v>1881.1995999999999</v>
      </c>
      <c r="Q243" s="178">
        <f>IF('Funding Allocation Parameters'!$C$5="Basic Library Subsidy", MIN(O243*('Funding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MIN($O243*(VLOOKUP(CONCATENATE($A243, 'Funding Allocation Parameters'!$I$5), 'Library Subsidy Complex'!$C$2:$J$55, 2, FALSE)), VLOOKUP(CONCATENATE($A243, 'Funding Allocation Parameters'!$I$5), 'Library Subsidy Complex'!$C$2:$J$55, 4, FALSE)), 0)))))</f>
        <v>1189</v>
      </c>
      <c r="R243" s="178">
        <f>IF('Funding Allocation Parameters'!$C$5="Basic Library Subsidy", 0, IF('Funding Allocation Parameters'!$C$5="Grant funding",MIN(O243*('Funding Allocation Parameters'!$E$5), 'Funding Allocation Parameters'!$G$5), IF('Funding Allocation Parameters'!$C$5="Other author funding", 0, IF('Funding Allocation Parameters'!$C$5="Any discretionary funds (grants if available, other if no grants)", MIN(O243*('Funding Allocation Parameters'!$E$5), 'Funding Allocation Parameters'!$G$5), IF('Funding Allocation Parameters'!$C$5="Complex Library Subsidy", 0, 0)))))</f>
        <v>0</v>
      </c>
      <c r="S243" s="178">
        <f>IF('Funding Allocation Parameters'!$C$5="Basic Library Subsidy", 0, IF('Funding Allocation Parameters'!$C$5="Grant funding", 0, IF('Funding Allocation Parameters'!$C$5="Other author funding",  MIN(O243*('Funding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3" s="178">
        <f>IF('Funding Allocation Parameters'!$C$5="Basic Library Subsidy", MIN(O243*('Funding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MIN($O243*(VLOOKUP(CONCATENATE($A243, 'Funding Allocation Parameters'!$I$5), 'Library Subsidy Complex'!$C$2:$J$55, 6, FALSE)), VLOOKUP(CONCATENATE($A243, 'Funding Allocation Parameters'!$I$5), 'Library Subsidy Complex'!$C$2:$J$55, 8, FALSE)), 0)))))</f>
        <v>1189</v>
      </c>
      <c r="U243" s="178">
        <f>IF('Funding Allocation Parameters'!$C$5="Basic Library Subsidy", 0, IF('Funding Allocation Parameters'!$C$5="Grant funding", 0, IF('Funding Allocation Parameters'!$C$5="Other author funding",  MIN(O243*('Funding Allocation Parameters'!$E$5), 'Funding Allocation Parameters'!$G$5), IF('Funding Allocation Parameters'!$C$5="Any discretionary funds (grants if available, other if no grants)", MIN(O243*('Funding Allocation Parameters'!$E$5), 'Funding Allocation Parameters'!$G$5), IF('Funding Allocation Parameters'!$C$5="Complex Library Subsidy", 0, 0)))))</f>
        <v>0</v>
      </c>
      <c r="V243" s="177">
        <f t="shared" si="97"/>
        <v>692.19959999999992</v>
      </c>
      <c r="W243" s="177">
        <f t="shared" si="98"/>
        <v>692.19959999999992</v>
      </c>
      <c r="X243" s="179">
        <f>IF('Funding Allocation Parameters'!$C$6="Basic Library Subsidy", MIN(V243*'Funding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MIN(V243*VLOOKUP(CONCATENATE($A243, 'Funding Allocation Parameters'!$I$6), 'Library Subsidy Complex'!$C$2:$J$55, 2, FALSE), VLOOKUP(CONCATENATE($A243, 'Funding Allocation Parameters'!$I$6), 'Library Subsidy Complex'!$C$2:$J$55, 4, FALSE)), 0)))))</f>
        <v>0</v>
      </c>
      <c r="Y243" s="179">
        <f>IF('Funding Allocation Parameters'!$C$6="Basic Library Subsidy", 0, IF('Funding Allocation Parameters'!$C$6="Grant funding",MIN(V243*'Funding Allocation Parameters'!$E$6, 'Funding Allocation Parameters'!$G$6), IF('Funding Allocation Parameters'!$C$6="Other author funding", 0, IF('Funding Allocation Parameters'!$C$6="Any discretionary funds (grants if available, other if no grants)", MIN(V243*'Funding Allocation Parameters'!$E$6, 'Funding Allocation Parameters'!$G$6), IF('Funding Allocation Parameters'!$C$6="Complex Library Subsidy", 0, 0)))))</f>
        <v>692.19959999999992</v>
      </c>
      <c r="Z243" s="179">
        <f>IF('Funding Allocation Parameters'!$C$6="Basic Library Subsidy", 0, IF('Funding Allocation Parameters'!$C$6="Grant funding", 0, IF('Funding Allocation Parameters'!$C$6="Other author funding",  MIN(V243*'Funding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3" s="179">
        <f>IF('Funding Allocation Parameters'!$C$6="Basic Library Subsidy", MIN(W243*'Funding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MIN(W243*VLOOKUP(CONCATENATE($A243, 'Funding Allocation Parameters'!$I$6), 'Library Subsidy Complex'!$C$2:$J$55, 6, FALSE), VLOOKUP(CONCATENATE($A243, 'Funding Allocation Parameters'!$I$6), 'Library Subsidy Complex'!$C$2:$J$55, 8, FALSE)), 0)))))</f>
        <v>0</v>
      </c>
      <c r="AB243" s="179">
        <f>IF('Funding Allocation Parameters'!$C$6="Basic Library Subsidy", 0, IF('Funding Allocation Parameters'!$C$6="Grant funding", 0, IF('Funding Allocation Parameters'!$C$6="Other author funding",  MIN(W243*'Funding Allocation Parameters'!$E$6, 'Funding Allocation Parameters'!$G$6), IF('Funding Allocation Parameters'!$C$6="Any discretionary funds (grants if available, other if no grants)", MIN(W243*'Funding Allocation Parameters'!$E$6, 'Funding Allocation Parameters'!$G$6), IF('Funding Allocation Parameters'!$C$6="Complex Library Subsidy", 0, 0)))))</f>
        <v>692.19959999999992</v>
      </c>
      <c r="AC243" s="177">
        <f t="shared" si="99"/>
        <v>0</v>
      </c>
      <c r="AD243" s="177">
        <f t="shared" si="100"/>
        <v>0</v>
      </c>
      <c r="AE243" s="180">
        <f>IF('Funding Allocation Parameters'!$C$7="Basic Library Subsidy", MIN(AC243*'Funding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MIN(AC243*VLOOKUP(CONCATENATE($A243, 'Funding Allocation Parameters'!$I$7), 'Library Subsidy Complex'!$C$2:$J$55, 2, FALSE), VLOOKUP(CONCATENATE($A243, 'Funding Allocation Parameters'!$I$7), 'Library Subsidy Complex'!$C$2:$J$55, 4, FALSE)), 0)))))</f>
        <v>0</v>
      </c>
      <c r="AF243" s="180">
        <f>IF('Funding Allocation Parameters'!$C$7="Basic Library Subsidy", 0, IF('Funding Allocation Parameters'!$C$7="Grant funding",MIN(AC243*'Funding Allocation Parameters'!$E$7, 'Funding Allocation Parameters'!$G$7), IF('Funding Allocation Parameters'!$C$7="Other author funding", 0, IF('Funding Allocation Parameters'!$C$7="Any discretionary funds (grants if available, other if no grants)", MIN(AC243*'Funding Allocation Parameters'!$E$7, 'Funding Allocation Parameters'!$G$7), IF('Funding Allocation Parameters'!$C$7="Complex Library Subsidy", 0, 0)))))</f>
        <v>0</v>
      </c>
      <c r="AG243" s="180">
        <f>IF('Funding Allocation Parameters'!$C$7="Basic Library Subsidy", 0, IF('Funding Allocation Parameters'!$C$7="Grant funding", 0, IF('Funding Allocation Parameters'!$C$7="Other author funding",  MIN(AC243*'Funding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3" s="180">
        <f>IF('Funding Allocation Parameters'!$C$7="Basic Library Subsidy", MIN(AD243*'Funding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MIN(AD243*VLOOKUP(CONCATENATE($A243, 'Funding Allocation Parameters'!$I$7), 'Library Subsidy Complex'!$C$2:$J$55, 6, FALSE), VLOOKUP(CONCATENATE($A243, 'Funding Allocation Parameters'!$I$7), 'Library Subsidy Complex'!$C$2:$J$55, 8, FALSE)), 0)))))</f>
        <v>0</v>
      </c>
      <c r="AI243" s="180">
        <f>IF('Funding Allocation Parameters'!$C$7="Basic Library Subsidy", 0, IF('Funding Allocation Parameters'!$C$7="Grant funding", 0, IF('Funding Allocation Parameters'!$C$7="Other author funding",  MIN(AD243*'Funding Allocation Parameters'!$E$7, 'Funding Allocation Parameters'!$G$7), IF('Funding Allocation Parameters'!$C$7="Any discretionary funds (grants if available, other if no grants)", MIN(AD243*'Funding Allocation Parameters'!$E$7, 'Funding Allocation Parameters'!$G$7), IF('Funding Allocation Parameters'!$C$7="Complex Library Subsidy", 0, 0)))))</f>
        <v>0</v>
      </c>
      <c r="AJ243" s="177">
        <f t="shared" si="101"/>
        <v>0</v>
      </c>
      <c r="AK243" s="177">
        <f t="shared" si="102"/>
        <v>0</v>
      </c>
      <c r="AL243" s="181">
        <f>IF('Funding Allocation Parameters'!$C$8="Basic Library Subsidy", MIN(AJ243*'Funding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MIN(AJ243*VLOOKUP(CONCATENATE($A243, 'Funding Allocation Parameters'!$I$8), 'Library Subsidy Complex'!$C$2:$J$55, 2, FALSE), VLOOKUP(CONCATENATE($A243, 'Funding Allocation Parameters'!$I$8), 'Library Subsidy Complex'!$C$2:$J$55, 4, FALSE)), 0)))))</f>
        <v>0</v>
      </c>
      <c r="AM243" s="181">
        <f>IF('Funding Allocation Parameters'!$C$8="Basic Library Subsidy", 0, IF('Funding Allocation Parameters'!$C$8="Grant funding",MIN(AJ243*'Funding Allocation Parameters'!$E$8, 'Funding Allocation Parameters'!$G$8), IF('Funding Allocation Parameters'!$C$8="Other author funding", 0, IF('Funding Allocation Parameters'!$C$8="Any discretionary funds (grants if available, other if no grants)", MIN(AJ243*'Funding Allocation Parameters'!$E$8, 'Funding Allocation Parameters'!$G$8), IF('Funding Allocation Parameters'!$C$8="Complex Library Subsidy", 0, 0)))))</f>
        <v>0</v>
      </c>
      <c r="AN243" s="181">
        <f>IF('Funding Allocation Parameters'!$C$8="Basic Library Subsidy", 0, IF('Funding Allocation Parameters'!$C$8="Grant funding", 0, IF('Funding Allocation Parameters'!$C$8="Other author funding",  MIN(AJ243*'Funding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3" s="181">
        <f>IF('Funding Allocation Parameters'!$C$8="Basic Library Subsidy", MIN(AK243*'Funding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MIN(AK243*VLOOKUP(CONCATENATE($A243, 'Funding Allocation Parameters'!$I$8), 'Library Subsidy Complex'!$C$2:$J$55, 6, FALSE), VLOOKUP(CONCATENATE($A243, 'Funding Allocation Parameters'!$I$8), 'Library Subsidy Complex'!$C$2:$J$55, 8, FALSE)), 0)))))</f>
        <v>0</v>
      </c>
      <c r="AP243" s="181">
        <f>IF('Funding Allocation Parameters'!$C$8="Basic Library Subsidy", 0, IF('Funding Allocation Parameters'!$C$8="Grant funding", 0, IF('Funding Allocation Parameters'!$C$8="Other author funding",  MIN(AK243*'Funding Allocation Parameters'!$E$8, 'Funding Allocation Parameters'!$G$8), IF('Funding Allocation Parameters'!$C$8="Any discretionary funds (grants if available, other if no grants)", MIN(AK243*'Funding Allocation Parameters'!$E$8, 'Funding Allocation Parameters'!$G$8), IF('Funding Allocation Parameters'!$C$8="Complex Library Subsidy", 0, 0)))))</f>
        <v>0</v>
      </c>
      <c r="AQ243" s="177">
        <f t="shared" si="103"/>
        <v>0</v>
      </c>
      <c r="AR243" s="177">
        <f t="shared" si="104"/>
        <v>0</v>
      </c>
      <c r="AS243" s="182">
        <f t="shared" si="105"/>
        <v>1189</v>
      </c>
      <c r="AT243" s="182">
        <f t="shared" si="106"/>
        <v>692.19959999999992</v>
      </c>
      <c r="AU243" s="182">
        <f t="shared" si="107"/>
        <v>0</v>
      </c>
      <c r="AV243" s="182">
        <f t="shared" si="108"/>
        <v>1189</v>
      </c>
      <c r="AW243" s="182">
        <f t="shared" si="109"/>
        <v>692.19959999999992</v>
      </c>
      <c r="AX243" s="183">
        <f t="shared" si="110"/>
        <v>1189</v>
      </c>
      <c r="AY243" s="183">
        <f t="shared" si="111"/>
        <v>692.19959999999992</v>
      </c>
      <c r="AZ243" s="183">
        <f t="shared" si="112"/>
        <v>0</v>
      </c>
      <c r="BA243" s="183">
        <f t="shared" si="113"/>
        <v>0</v>
      </c>
      <c r="BB243" s="183">
        <f t="shared" si="114"/>
        <v>0</v>
      </c>
      <c r="BC243" s="184">
        <f t="shared" si="115"/>
        <v>1189</v>
      </c>
      <c r="BD243" s="184">
        <f t="shared" si="116"/>
        <v>0</v>
      </c>
      <c r="BE243" s="184">
        <f t="shared" si="117"/>
        <v>692.19959999999992</v>
      </c>
      <c r="BF243" s="184">
        <f t="shared" si="118"/>
        <v>0</v>
      </c>
      <c r="BG243" s="102">
        <f t="shared" si="119"/>
        <v>0</v>
      </c>
      <c r="BH243" s="102">
        <f t="shared" si="120"/>
        <v>0</v>
      </c>
      <c r="BI243" s="102">
        <f t="shared" si="121"/>
        <v>0</v>
      </c>
      <c r="BJ243" s="102">
        <f t="shared" si="122"/>
        <v>1</v>
      </c>
      <c r="BK243" s="102">
        <f t="shared" si="123"/>
        <v>0</v>
      </c>
      <c r="BL243" s="102">
        <f t="shared" si="124"/>
        <v>0</v>
      </c>
      <c r="BN243" s="102"/>
    </row>
    <row r="244" spans="1:66" x14ac:dyDescent="0.25">
      <c r="A244" s="102" t="s">
        <v>19</v>
      </c>
      <c r="B244" s="102" t="s">
        <v>8</v>
      </c>
      <c r="C244" s="102" t="s">
        <v>8</v>
      </c>
      <c r="D244" s="102" t="s">
        <v>27</v>
      </c>
      <c r="E244" s="102" t="s">
        <v>556</v>
      </c>
      <c r="F244" s="102" t="s">
        <v>557</v>
      </c>
      <c r="G244" s="102">
        <v>1.8580000000000001</v>
      </c>
      <c r="H244" s="102">
        <v>1</v>
      </c>
      <c r="I244" s="102">
        <v>1</v>
      </c>
      <c r="J244" s="167">
        <f>IFERROR(H244*VLOOKUP(A244, 'Advanced Parameters'!$B$7:$G$20, 6, FALSE)*VLOOKUP(A244, 'Growth Parameters'!$B$6:$H$19, 6, FALSE), 0)</f>
        <v>1</v>
      </c>
      <c r="K244" s="167">
        <f>IFERROR(IF('Advanced Parameters'!$C$5="n",'Raw Data'!I244*VLOOKUP(A244,'Advanced Parameters'!$B$7:$G$20,6,FALSE),J244*VLOOKUP(A244,'Advanced Parameters'!$B$7:$G$20,2,FALSE))*VLOOKUP(A244, 'Growth Parameters'!$B$6:$H$19, 6, FALSE), 0)</f>
        <v>1</v>
      </c>
      <c r="L244" s="167">
        <f t="shared" si="125"/>
        <v>0</v>
      </c>
      <c r="M244" s="168">
        <f>IFERROR(IF(G244="NA","NA",IF(G244&gt;'APC Parameters'!$K$6+VLOOKUP('Raw Data'!A244, 'APC Parameters'!$H$7:$L$20, 4, FALSE), 'APC Parameters'!$L$6+VLOOKUP('Raw Data'!A244, 'APC Parameters'!$H$7:$L$20, 5, FALSE), G244*('APC Parameters'!$J$6+VLOOKUP('Raw Data'!A244, 'APC Parameters'!$H$7:$L$20, 3, FALSE))+'APC Parameters'!$I$6+VLOOKUP('Raw Data'!A244, 'APC Parameters'!$H$7:$L$20, 2, FALSE))), 0)</f>
        <v>2465.7452000000003</v>
      </c>
      <c r="N244" s="168">
        <f t="shared" si="95"/>
        <v>2465.7452000000003</v>
      </c>
      <c r="O244" s="168">
        <f>IFERROR(IF(M244="NA",VLOOKUP(D244,'Internal Calculations'!$B$10:$C$11,2,FALSE), M244)*VLOOKUP(A244, 'Growth Parameters'!$B$6:$H$19, 7, FALSE), 0)</f>
        <v>2465.7452000000003</v>
      </c>
      <c r="P244" s="177">
        <f t="shared" si="96"/>
        <v>2465.7452000000003</v>
      </c>
      <c r="Q244" s="178">
        <f>IF('Funding Allocation Parameters'!$C$5="Basic Library Subsidy", MIN(O244*('Funding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MIN($O244*(VLOOKUP(CONCATENATE($A244, 'Funding Allocation Parameters'!$I$5), 'Library Subsidy Complex'!$C$2:$J$55, 2, FALSE)), VLOOKUP(CONCATENATE($A244, 'Funding Allocation Parameters'!$I$5), 'Library Subsidy Complex'!$C$2:$J$55, 4, FALSE)), 0)))))</f>
        <v>1189</v>
      </c>
      <c r="R244" s="178">
        <f>IF('Funding Allocation Parameters'!$C$5="Basic Library Subsidy", 0, IF('Funding Allocation Parameters'!$C$5="Grant funding",MIN(O244*('Funding Allocation Parameters'!$E$5), 'Funding Allocation Parameters'!$G$5), IF('Funding Allocation Parameters'!$C$5="Other author funding", 0, IF('Funding Allocation Parameters'!$C$5="Any discretionary funds (grants if available, other if no grants)", MIN(O244*('Funding Allocation Parameters'!$E$5), 'Funding Allocation Parameters'!$G$5), IF('Funding Allocation Parameters'!$C$5="Complex Library Subsidy", 0, 0)))))</f>
        <v>0</v>
      </c>
      <c r="S244" s="178">
        <f>IF('Funding Allocation Parameters'!$C$5="Basic Library Subsidy", 0, IF('Funding Allocation Parameters'!$C$5="Grant funding", 0, IF('Funding Allocation Parameters'!$C$5="Other author funding",  MIN(O244*('Funding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4" s="178">
        <f>IF('Funding Allocation Parameters'!$C$5="Basic Library Subsidy", MIN(O244*('Funding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MIN($O244*(VLOOKUP(CONCATENATE($A244, 'Funding Allocation Parameters'!$I$5), 'Library Subsidy Complex'!$C$2:$J$55, 6, FALSE)), VLOOKUP(CONCATENATE($A244, 'Funding Allocation Parameters'!$I$5), 'Library Subsidy Complex'!$C$2:$J$55, 8, FALSE)), 0)))))</f>
        <v>1189</v>
      </c>
      <c r="U244" s="178">
        <f>IF('Funding Allocation Parameters'!$C$5="Basic Library Subsidy", 0, IF('Funding Allocation Parameters'!$C$5="Grant funding", 0, IF('Funding Allocation Parameters'!$C$5="Other author funding",  MIN(O244*('Funding Allocation Parameters'!$E$5), 'Funding Allocation Parameters'!$G$5), IF('Funding Allocation Parameters'!$C$5="Any discretionary funds (grants if available, other if no grants)", MIN(O244*('Funding Allocation Parameters'!$E$5), 'Funding Allocation Parameters'!$G$5), IF('Funding Allocation Parameters'!$C$5="Complex Library Subsidy", 0, 0)))))</f>
        <v>0</v>
      </c>
      <c r="V244" s="177">
        <f t="shared" si="97"/>
        <v>1276.7452000000003</v>
      </c>
      <c r="W244" s="177">
        <f t="shared" si="98"/>
        <v>1276.7452000000003</v>
      </c>
      <c r="X244" s="179">
        <f>IF('Funding Allocation Parameters'!$C$6="Basic Library Subsidy", MIN(V244*'Funding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MIN(V244*VLOOKUP(CONCATENATE($A244, 'Funding Allocation Parameters'!$I$6), 'Library Subsidy Complex'!$C$2:$J$55, 2, FALSE), VLOOKUP(CONCATENATE($A244, 'Funding Allocation Parameters'!$I$6), 'Library Subsidy Complex'!$C$2:$J$55, 4, FALSE)), 0)))))</f>
        <v>0</v>
      </c>
      <c r="Y244" s="179">
        <f>IF('Funding Allocation Parameters'!$C$6="Basic Library Subsidy", 0, IF('Funding Allocation Parameters'!$C$6="Grant funding",MIN(V244*'Funding Allocation Parameters'!$E$6, 'Funding Allocation Parameters'!$G$6), IF('Funding Allocation Parameters'!$C$6="Other author funding", 0, IF('Funding Allocation Parameters'!$C$6="Any discretionary funds (grants if available, other if no grants)", MIN(V244*'Funding Allocation Parameters'!$E$6, 'Funding Allocation Parameters'!$G$6), IF('Funding Allocation Parameters'!$C$6="Complex Library Subsidy", 0, 0)))))</f>
        <v>1276.7452000000003</v>
      </c>
      <c r="Z244" s="179">
        <f>IF('Funding Allocation Parameters'!$C$6="Basic Library Subsidy", 0, IF('Funding Allocation Parameters'!$C$6="Grant funding", 0, IF('Funding Allocation Parameters'!$C$6="Other author funding",  MIN(V244*'Funding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4" s="179">
        <f>IF('Funding Allocation Parameters'!$C$6="Basic Library Subsidy", MIN(W244*'Funding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MIN(W244*VLOOKUP(CONCATENATE($A244, 'Funding Allocation Parameters'!$I$6), 'Library Subsidy Complex'!$C$2:$J$55, 6, FALSE), VLOOKUP(CONCATENATE($A244, 'Funding Allocation Parameters'!$I$6), 'Library Subsidy Complex'!$C$2:$J$55, 8, FALSE)), 0)))))</f>
        <v>0</v>
      </c>
      <c r="AB244" s="179">
        <f>IF('Funding Allocation Parameters'!$C$6="Basic Library Subsidy", 0, IF('Funding Allocation Parameters'!$C$6="Grant funding", 0, IF('Funding Allocation Parameters'!$C$6="Other author funding",  MIN(W244*'Funding Allocation Parameters'!$E$6, 'Funding Allocation Parameters'!$G$6), IF('Funding Allocation Parameters'!$C$6="Any discretionary funds (grants if available, other if no grants)", MIN(W244*'Funding Allocation Parameters'!$E$6, 'Funding Allocation Parameters'!$G$6), IF('Funding Allocation Parameters'!$C$6="Complex Library Subsidy", 0, 0)))))</f>
        <v>1276.7452000000003</v>
      </c>
      <c r="AC244" s="177">
        <f t="shared" si="99"/>
        <v>0</v>
      </c>
      <c r="AD244" s="177">
        <f t="shared" si="100"/>
        <v>0</v>
      </c>
      <c r="AE244" s="180">
        <f>IF('Funding Allocation Parameters'!$C$7="Basic Library Subsidy", MIN(AC244*'Funding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MIN(AC244*VLOOKUP(CONCATENATE($A244, 'Funding Allocation Parameters'!$I$7), 'Library Subsidy Complex'!$C$2:$J$55, 2, FALSE), VLOOKUP(CONCATENATE($A244, 'Funding Allocation Parameters'!$I$7), 'Library Subsidy Complex'!$C$2:$J$55, 4, FALSE)), 0)))))</f>
        <v>0</v>
      </c>
      <c r="AF244" s="180">
        <f>IF('Funding Allocation Parameters'!$C$7="Basic Library Subsidy", 0, IF('Funding Allocation Parameters'!$C$7="Grant funding",MIN(AC244*'Funding Allocation Parameters'!$E$7, 'Funding Allocation Parameters'!$G$7), IF('Funding Allocation Parameters'!$C$7="Other author funding", 0, IF('Funding Allocation Parameters'!$C$7="Any discretionary funds (grants if available, other if no grants)", MIN(AC244*'Funding Allocation Parameters'!$E$7, 'Funding Allocation Parameters'!$G$7), IF('Funding Allocation Parameters'!$C$7="Complex Library Subsidy", 0, 0)))))</f>
        <v>0</v>
      </c>
      <c r="AG244" s="180">
        <f>IF('Funding Allocation Parameters'!$C$7="Basic Library Subsidy", 0, IF('Funding Allocation Parameters'!$C$7="Grant funding", 0, IF('Funding Allocation Parameters'!$C$7="Other author funding",  MIN(AC244*'Funding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4" s="180">
        <f>IF('Funding Allocation Parameters'!$C$7="Basic Library Subsidy", MIN(AD244*'Funding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MIN(AD244*VLOOKUP(CONCATENATE($A244, 'Funding Allocation Parameters'!$I$7), 'Library Subsidy Complex'!$C$2:$J$55, 6, FALSE), VLOOKUP(CONCATENATE($A244, 'Funding Allocation Parameters'!$I$7), 'Library Subsidy Complex'!$C$2:$J$55, 8, FALSE)), 0)))))</f>
        <v>0</v>
      </c>
      <c r="AI244" s="180">
        <f>IF('Funding Allocation Parameters'!$C$7="Basic Library Subsidy", 0, IF('Funding Allocation Parameters'!$C$7="Grant funding", 0, IF('Funding Allocation Parameters'!$C$7="Other author funding",  MIN(AD244*'Funding Allocation Parameters'!$E$7, 'Funding Allocation Parameters'!$G$7), IF('Funding Allocation Parameters'!$C$7="Any discretionary funds (grants if available, other if no grants)", MIN(AD244*'Funding Allocation Parameters'!$E$7, 'Funding Allocation Parameters'!$G$7), IF('Funding Allocation Parameters'!$C$7="Complex Library Subsidy", 0, 0)))))</f>
        <v>0</v>
      </c>
      <c r="AJ244" s="177">
        <f t="shared" si="101"/>
        <v>0</v>
      </c>
      <c r="AK244" s="177">
        <f t="shared" si="102"/>
        <v>0</v>
      </c>
      <c r="AL244" s="181">
        <f>IF('Funding Allocation Parameters'!$C$8="Basic Library Subsidy", MIN(AJ244*'Funding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MIN(AJ244*VLOOKUP(CONCATENATE($A244, 'Funding Allocation Parameters'!$I$8), 'Library Subsidy Complex'!$C$2:$J$55, 2, FALSE), VLOOKUP(CONCATENATE($A244, 'Funding Allocation Parameters'!$I$8), 'Library Subsidy Complex'!$C$2:$J$55, 4, FALSE)), 0)))))</f>
        <v>0</v>
      </c>
      <c r="AM244" s="181">
        <f>IF('Funding Allocation Parameters'!$C$8="Basic Library Subsidy", 0, IF('Funding Allocation Parameters'!$C$8="Grant funding",MIN(AJ244*'Funding Allocation Parameters'!$E$8, 'Funding Allocation Parameters'!$G$8), IF('Funding Allocation Parameters'!$C$8="Other author funding", 0, IF('Funding Allocation Parameters'!$C$8="Any discretionary funds (grants if available, other if no grants)", MIN(AJ244*'Funding Allocation Parameters'!$E$8, 'Funding Allocation Parameters'!$G$8), IF('Funding Allocation Parameters'!$C$8="Complex Library Subsidy", 0, 0)))))</f>
        <v>0</v>
      </c>
      <c r="AN244" s="181">
        <f>IF('Funding Allocation Parameters'!$C$8="Basic Library Subsidy", 0, IF('Funding Allocation Parameters'!$C$8="Grant funding", 0, IF('Funding Allocation Parameters'!$C$8="Other author funding",  MIN(AJ244*'Funding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4" s="181">
        <f>IF('Funding Allocation Parameters'!$C$8="Basic Library Subsidy", MIN(AK244*'Funding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MIN(AK244*VLOOKUP(CONCATENATE($A244, 'Funding Allocation Parameters'!$I$8), 'Library Subsidy Complex'!$C$2:$J$55, 6, FALSE), VLOOKUP(CONCATENATE($A244, 'Funding Allocation Parameters'!$I$8), 'Library Subsidy Complex'!$C$2:$J$55, 8, FALSE)), 0)))))</f>
        <v>0</v>
      </c>
      <c r="AP244" s="181">
        <f>IF('Funding Allocation Parameters'!$C$8="Basic Library Subsidy", 0, IF('Funding Allocation Parameters'!$C$8="Grant funding", 0, IF('Funding Allocation Parameters'!$C$8="Other author funding",  MIN(AK244*'Funding Allocation Parameters'!$E$8, 'Funding Allocation Parameters'!$G$8), IF('Funding Allocation Parameters'!$C$8="Any discretionary funds (grants if available, other if no grants)", MIN(AK244*'Funding Allocation Parameters'!$E$8, 'Funding Allocation Parameters'!$G$8), IF('Funding Allocation Parameters'!$C$8="Complex Library Subsidy", 0, 0)))))</f>
        <v>0</v>
      </c>
      <c r="AQ244" s="177">
        <f t="shared" si="103"/>
        <v>0</v>
      </c>
      <c r="AR244" s="177">
        <f t="shared" si="104"/>
        <v>0</v>
      </c>
      <c r="AS244" s="182">
        <f t="shared" si="105"/>
        <v>1189</v>
      </c>
      <c r="AT244" s="182">
        <f t="shared" si="106"/>
        <v>1276.7452000000003</v>
      </c>
      <c r="AU244" s="182">
        <f t="shared" si="107"/>
        <v>0</v>
      </c>
      <c r="AV244" s="182">
        <f t="shared" si="108"/>
        <v>1189</v>
      </c>
      <c r="AW244" s="182">
        <f t="shared" si="109"/>
        <v>1276.7452000000003</v>
      </c>
      <c r="AX244" s="183">
        <f t="shared" si="110"/>
        <v>1189</v>
      </c>
      <c r="AY244" s="183">
        <f t="shared" si="111"/>
        <v>1276.7452000000003</v>
      </c>
      <c r="AZ244" s="183">
        <f t="shared" si="112"/>
        <v>0</v>
      </c>
      <c r="BA244" s="183">
        <f t="shared" si="113"/>
        <v>0</v>
      </c>
      <c r="BB244" s="183">
        <f t="shared" si="114"/>
        <v>0</v>
      </c>
      <c r="BC244" s="184">
        <f t="shared" si="115"/>
        <v>1189</v>
      </c>
      <c r="BD244" s="184">
        <f t="shared" si="116"/>
        <v>0</v>
      </c>
      <c r="BE244" s="184">
        <f t="shared" si="117"/>
        <v>1276.7452000000003</v>
      </c>
      <c r="BF244" s="184">
        <f t="shared" si="118"/>
        <v>0</v>
      </c>
      <c r="BG244" s="102">
        <f t="shared" si="119"/>
        <v>0</v>
      </c>
      <c r="BH244" s="102">
        <f t="shared" si="120"/>
        <v>0</v>
      </c>
      <c r="BI244" s="102">
        <f t="shared" si="121"/>
        <v>0</v>
      </c>
      <c r="BJ244" s="102">
        <f t="shared" si="122"/>
        <v>1</v>
      </c>
      <c r="BK244" s="102">
        <f t="shared" si="123"/>
        <v>0</v>
      </c>
      <c r="BL244" s="102">
        <f t="shared" si="124"/>
        <v>0</v>
      </c>
      <c r="BN244" s="102"/>
    </row>
    <row r="245" spans="1:66" x14ac:dyDescent="0.25">
      <c r="A245" s="102" t="s">
        <v>19</v>
      </c>
      <c r="B245" s="102" t="s">
        <v>8</v>
      </c>
      <c r="C245" s="102" t="s">
        <v>8</v>
      </c>
      <c r="D245" s="102" t="s">
        <v>27</v>
      </c>
      <c r="E245" s="102" t="s">
        <v>558</v>
      </c>
      <c r="F245" s="102" t="s">
        <v>559</v>
      </c>
      <c r="G245" s="102">
        <v>0.98399999999999999</v>
      </c>
      <c r="H245" s="102">
        <v>1</v>
      </c>
      <c r="I245" s="102">
        <v>1</v>
      </c>
      <c r="J245" s="167">
        <f>IFERROR(H245*VLOOKUP(A245, 'Advanced Parameters'!$B$7:$G$20, 6, FALSE)*VLOOKUP(A245, 'Growth Parameters'!$B$6:$H$19, 6, FALSE), 0)</f>
        <v>1</v>
      </c>
      <c r="K245" s="167">
        <f>IFERROR(IF('Advanced Parameters'!$C$5="n",'Raw Data'!I245*VLOOKUP(A245,'Advanced Parameters'!$B$7:$G$20,6,FALSE),J245*VLOOKUP(A245,'Advanced Parameters'!$B$7:$G$20,2,FALSE))*VLOOKUP(A245, 'Growth Parameters'!$B$6:$H$19, 6, FALSE), 0)</f>
        <v>1</v>
      </c>
      <c r="L245" s="167">
        <f t="shared" si="125"/>
        <v>0</v>
      </c>
      <c r="M245" s="168">
        <f>IFERROR(IF(G245="NA","NA",IF(G245&gt;'APC Parameters'!$K$6+VLOOKUP('Raw Data'!A245, 'APC Parameters'!$H$7:$L$20, 4, FALSE), 'APC Parameters'!$L$6+VLOOKUP('Raw Data'!A245, 'APC Parameters'!$H$7:$L$20, 5, FALSE), G245*('APC Parameters'!$J$6+VLOOKUP('Raw Data'!A245, 'APC Parameters'!$H$7:$L$20, 3, FALSE))+'APC Parameters'!$I$6+VLOOKUP('Raw Data'!A245, 'APC Parameters'!$H$7:$L$20, 2, FALSE))), 0)</f>
        <v>1845.7296000000001</v>
      </c>
      <c r="N245" s="168">
        <f t="shared" si="95"/>
        <v>1845.7296000000001</v>
      </c>
      <c r="O245" s="168">
        <f>IFERROR(IF(M245="NA",VLOOKUP(D245,'Internal Calculations'!$B$10:$C$11,2,FALSE), M245)*VLOOKUP(A245, 'Growth Parameters'!$B$6:$H$19, 7, FALSE), 0)</f>
        <v>1845.7296000000001</v>
      </c>
      <c r="P245" s="177">
        <f t="shared" si="96"/>
        <v>1845.7296000000001</v>
      </c>
      <c r="Q245" s="178">
        <f>IF('Funding Allocation Parameters'!$C$5="Basic Library Subsidy", MIN(O245*('Funding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MIN($O245*(VLOOKUP(CONCATENATE($A245, 'Funding Allocation Parameters'!$I$5), 'Library Subsidy Complex'!$C$2:$J$55, 2, FALSE)), VLOOKUP(CONCATENATE($A245, 'Funding Allocation Parameters'!$I$5), 'Library Subsidy Complex'!$C$2:$J$55, 4, FALSE)), 0)))))</f>
        <v>1189</v>
      </c>
      <c r="R245" s="178">
        <f>IF('Funding Allocation Parameters'!$C$5="Basic Library Subsidy", 0, IF('Funding Allocation Parameters'!$C$5="Grant funding",MIN(O245*('Funding Allocation Parameters'!$E$5), 'Funding Allocation Parameters'!$G$5), IF('Funding Allocation Parameters'!$C$5="Other author funding", 0, IF('Funding Allocation Parameters'!$C$5="Any discretionary funds (grants if available, other if no grants)", MIN(O245*('Funding Allocation Parameters'!$E$5), 'Funding Allocation Parameters'!$G$5), IF('Funding Allocation Parameters'!$C$5="Complex Library Subsidy", 0, 0)))))</f>
        <v>0</v>
      </c>
      <c r="S245" s="178">
        <f>IF('Funding Allocation Parameters'!$C$5="Basic Library Subsidy", 0, IF('Funding Allocation Parameters'!$C$5="Grant funding", 0, IF('Funding Allocation Parameters'!$C$5="Other author funding",  MIN(O245*('Funding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5" s="178">
        <f>IF('Funding Allocation Parameters'!$C$5="Basic Library Subsidy", MIN(O245*('Funding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MIN($O245*(VLOOKUP(CONCATENATE($A245, 'Funding Allocation Parameters'!$I$5), 'Library Subsidy Complex'!$C$2:$J$55, 6, FALSE)), VLOOKUP(CONCATENATE($A245, 'Funding Allocation Parameters'!$I$5), 'Library Subsidy Complex'!$C$2:$J$55, 8, FALSE)), 0)))))</f>
        <v>1189</v>
      </c>
      <c r="U245" s="178">
        <f>IF('Funding Allocation Parameters'!$C$5="Basic Library Subsidy", 0, IF('Funding Allocation Parameters'!$C$5="Grant funding", 0, IF('Funding Allocation Parameters'!$C$5="Other author funding",  MIN(O245*('Funding Allocation Parameters'!$E$5), 'Funding Allocation Parameters'!$G$5), IF('Funding Allocation Parameters'!$C$5="Any discretionary funds (grants if available, other if no grants)", MIN(O245*('Funding Allocation Parameters'!$E$5), 'Funding Allocation Parameters'!$G$5), IF('Funding Allocation Parameters'!$C$5="Complex Library Subsidy", 0, 0)))))</f>
        <v>0</v>
      </c>
      <c r="V245" s="177">
        <f t="shared" si="97"/>
        <v>656.72960000000012</v>
      </c>
      <c r="W245" s="177">
        <f t="shared" si="98"/>
        <v>656.72960000000012</v>
      </c>
      <c r="X245" s="179">
        <f>IF('Funding Allocation Parameters'!$C$6="Basic Library Subsidy", MIN(V245*'Funding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MIN(V245*VLOOKUP(CONCATENATE($A245, 'Funding Allocation Parameters'!$I$6), 'Library Subsidy Complex'!$C$2:$J$55, 2, FALSE), VLOOKUP(CONCATENATE($A245, 'Funding Allocation Parameters'!$I$6), 'Library Subsidy Complex'!$C$2:$J$55, 4, FALSE)), 0)))))</f>
        <v>0</v>
      </c>
      <c r="Y245" s="179">
        <f>IF('Funding Allocation Parameters'!$C$6="Basic Library Subsidy", 0, IF('Funding Allocation Parameters'!$C$6="Grant funding",MIN(V245*'Funding Allocation Parameters'!$E$6, 'Funding Allocation Parameters'!$G$6), IF('Funding Allocation Parameters'!$C$6="Other author funding", 0, IF('Funding Allocation Parameters'!$C$6="Any discretionary funds (grants if available, other if no grants)", MIN(V245*'Funding Allocation Parameters'!$E$6, 'Funding Allocation Parameters'!$G$6), IF('Funding Allocation Parameters'!$C$6="Complex Library Subsidy", 0, 0)))))</f>
        <v>656.72960000000012</v>
      </c>
      <c r="Z245" s="179">
        <f>IF('Funding Allocation Parameters'!$C$6="Basic Library Subsidy", 0, IF('Funding Allocation Parameters'!$C$6="Grant funding", 0, IF('Funding Allocation Parameters'!$C$6="Other author funding",  MIN(V245*'Funding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5" s="179">
        <f>IF('Funding Allocation Parameters'!$C$6="Basic Library Subsidy", MIN(W245*'Funding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MIN(W245*VLOOKUP(CONCATENATE($A245, 'Funding Allocation Parameters'!$I$6), 'Library Subsidy Complex'!$C$2:$J$55, 6, FALSE), VLOOKUP(CONCATENATE($A245, 'Funding Allocation Parameters'!$I$6), 'Library Subsidy Complex'!$C$2:$J$55, 8, FALSE)), 0)))))</f>
        <v>0</v>
      </c>
      <c r="AB245" s="179">
        <f>IF('Funding Allocation Parameters'!$C$6="Basic Library Subsidy", 0, IF('Funding Allocation Parameters'!$C$6="Grant funding", 0, IF('Funding Allocation Parameters'!$C$6="Other author funding",  MIN(W245*'Funding Allocation Parameters'!$E$6, 'Funding Allocation Parameters'!$G$6), IF('Funding Allocation Parameters'!$C$6="Any discretionary funds (grants if available, other if no grants)", MIN(W245*'Funding Allocation Parameters'!$E$6, 'Funding Allocation Parameters'!$G$6), IF('Funding Allocation Parameters'!$C$6="Complex Library Subsidy", 0, 0)))))</f>
        <v>656.72960000000012</v>
      </c>
      <c r="AC245" s="177">
        <f t="shared" si="99"/>
        <v>0</v>
      </c>
      <c r="AD245" s="177">
        <f t="shared" si="100"/>
        <v>0</v>
      </c>
      <c r="AE245" s="180">
        <f>IF('Funding Allocation Parameters'!$C$7="Basic Library Subsidy", MIN(AC245*'Funding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MIN(AC245*VLOOKUP(CONCATENATE($A245, 'Funding Allocation Parameters'!$I$7), 'Library Subsidy Complex'!$C$2:$J$55, 2, FALSE), VLOOKUP(CONCATENATE($A245, 'Funding Allocation Parameters'!$I$7), 'Library Subsidy Complex'!$C$2:$J$55, 4, FALSE)), 0)))))</f>
        <v>0</v>
      </c>
      <c r="AF245" s="180">
        <f>IF('Funding Allocation Parameters'!$C$7="Basic Library Subsidy", 0, IF('Funding Allocation Parameters'!$C$7="Grant funding",MIN(AC245*'Funding Allocation Parameters'!$E$7, 'Funding Allocation Parameters'!$G$7), IF('Funding Allocation Parameters'!$C$7="Other author funding", 0, IF('Funding Allocation Parameters'!$C$7="Any discretionary funds (grants if available, other if no grants)", MIN(AC245*'Funding Allocation Parameters'!$E$7, 'Funding Allocation Parameters'!$G$7), IF('Funding Allocation Parameters'!$C$7="Complex Library Subsidy", 0, 0)))))</f>
        <v>0</v>
      </c>
      <c r="AG245" s="180">
        <f>IF('Funding Allocation Parameters'!$C$7="Basic Library Subsidy", 0, IF('Funding Allocation Parameters'!$C$7="Grant funding", 0, IF('Funding Allocation Parameters'!$C$7="Other author funding",  MIN(AC245*'Funding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5" s="180">
        <f>IF('Funding Allocation Parameters'!$C$7="Basic Library Subsidy", MIN(AD245*'Funding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MIN(AD245*VLOOKUP(CONCATENATE($A245, 'Funding Allocation Parameters'!$I$7), 'Library Subsidy Complex'!$C$2:$J$55, 6, FALSE), VLOOKUP(CONCATENATE($A245, 'Funding Allocation Parameters'!$I$7), 'Library Subsidy Complex'!$C$2:$J$55, 8, FALSE)), 0)))))</f>
        <v>0</v>
      </c>
      <c r="AI245" s="180">
        <f>IF('Funding Allocation Parameters'!$C$7="Basic Library Subsidy", 0, IF('Funding Allocation Parameters'!$C$7="Grant funding", 0, IF('Funding Allocation Parameters'!$C$7="Other author funding",  MIN(AD245*'Funding Allocation Parameters'!$E$7, 'Funding Allocation Parameters'!$G$7), IF('Funding Allocation Parameters'!$C$7="Any discretionary funds (grants if available, other if no grants)", MIN(AD245*'Funding Allocation Parameters'!$E$7, 'Funding Allocation Parameters'!$G$7), IF('Funding Allocation Parameters'!$C$7="Complex Library Subsidy", 0, 0)))))</f>
        <v>0</v>
      </c>
      <c r="AJ245" s="177">
        <f t="shared" si="101"/>
        <v>0</v>
      </c>
      <c r="AK245" s="177">
        <f t="shared" si="102"/>
        <v>0</v>
      </c>
      <c r="AL245" s="181">
        <f>IF('Funding Allocation Parameters'!$C$8="Basic Library Subsidy", MIN(AJ245*'Funding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MIN(AJ245*VLOOKUP(CONCATENATE($A245, 'Funding Allocation Parameters'!$I$8), 'Library Subsidy Complex'!$C$2:$J$55, 2, FALSE), VLOOKUP(CONCATENATE($A245, 'Funding Allocation Parameters'!$I$8), 'Library Subsidy Complex'!$C$2:$J$55, 4, FALSE)), 0)))))</f>
        <v>0</v>
      </c>
      <c r="AM245" s="181">
        <f>IF('Funding Allocation Parameters'!$C$8="Basic Library Subsidy", 0, IF('Funding Allocation Parameters'!$C$8="Grant funding",MIN(AJ245*'Funding Allocation Parameters'!$E$8, 'Funding Allocation Parameters'!$G$8), IF('Funding Allocation Parameters'!$C$8="Other author funding", 0, IF('Funding Allocation Parameters'!$C$8="Any discretionary funds (grants if available, other if no grants)", MIN(AJ245*'Funding Allocation Parameters'!$E$8, 'Funding Allocation Parameters'!$G$8), IF('Funding Allocation Parameters'!$C$8="Complex Library Subsidy", 0, 0)))))</f>
        <v>0</v>
      </c>
      <c r="AN245" s="181">
        <f>IF('Funding Allocation Parameters'!$C$8="Basic Library Subsidy", 0, IF('Funding Allocation Parameters'!$C$8="Grant funding", 0, IF('Funding Allocation Parameters'!$C$8="Other author funding",  MIN(AJ245*'Funding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5" s="181">
        <f>IF('Funding Allocation Parameters'!$C$8="Basic Library Subsidy", MIN(AK245*'Funding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MIN(AK245*VLOOKUP(CONCATENATE($A245, 'Funding Allocation Parameters'!$I$8), 'Library Subsidy Complex'!$C$2:$J$55, 6, FALSE), VLOOKUP(CONCATENATE($A245, 'Funding Allocation Parameters'!$I$8), 'Library Subsidy Complex'!$C$2:$J$55, 8, FALSE)), 0)))))</f>
        <v>0</v>
      </c>
      <c r="AP245" s="181">
        <f>IF('Funding Allocation Parameters'!$C$8="Basic Library Subsidy", 0, IF('Funding Allocation Parameters'!$C$8="Grant funding", 0, IF('Funding Allocation Parameters'!$C$8="Other author funding",  MIN(AK245*'Funding Allocation Parameters'!$E$8, 'Funding Allocation Parameters'!$G$8), IF('Funding Allocation Parameters'!$C$8="Any discretionary funds (grants if available, other if no grants)", MIN(AK245*'Funding Allocation Parameters'!$E$8, 'Funding Allocation Parameters'!$G$8), IF('Funding Allocation Parameters'!$C$8="Complex Library Subsidy", 0, 0)))))</f>
        <v>0</v>
      </c>
      <c r="AQ245" s="177">
        <f t="shared" si="103"/>
        <v>0</v>
      </c>
      <c r="AR245" s="177">
        <f t="shared" si="104"/>
        <v>0</v>
      </c>
      <c r="AS245" s="182">
        <f t="shared" si="105"/>
        <v>1189</v>
      </c>
      <c r="AT245" s="182">
        <f t="shared" si="106"/>
        <v>656.72960000000012</v>
      </c>
      <c r="AU245" s="182">
        <f t="shared" si="107"/>
        <v>0</v>
      </c>
      <c r="AV245" s="182">
        <f t="shared" si="108"/>
        <v>1189</v>
      </c>
      <c r="AW245" s="182">
        <f t="shared" si="109"/>
        <v>656.72960000000012</v>
      </c>
      <c r="AX245" s="183">
        <f t="shared" si="110"/>
        <v>1189</v>
      </c>
      <c r="AY245" s="183">
        <f t="shared" si="111"/>
        <v>656.72960000000012</v>
      </c>
      <c r="AZ245" s="183">
        <f t="shared" si="112"/>
        <v>0</v>
      </c>
      <c r="BA245" s="183">
        <f t="shared" si="113"/>
        <v>0</v>
      </c>
      <c r="BB245" s="183">
        <f t="shared" si="114"/>
        <v>0</v>
      </c>
      <c r="BC245" s="184">
        <f t="shared" si="115"/>
        <v>1189</v>
      </c>
      <c r="BD245" s="184">
        <f t="shared" si="116"/>
        <v>0</v>
      </c>
      <c r="BE245" s="184">
        <f t="shared" si="117"/>
        <v>656.72960000000012</v>
      </c>
      <c r="BF245" s="184">
        <f t="shared" si="118"/>
        <v>0</v>
      </c>
      <c r="BG245" s="102">
        <f t="shared" si="119"/>
        <v>0</v>
      </c>
      <c r="BH245" s="102">
        <f t="shared" si="120"/>
        <v>0</v>
      </c>
      <c r="BI245" s="102">
        <f t="shared" si="121"/>
        <v>0</v>
      </c>
      <c r="BJ245" s="102">
        <f t="shared" si="122"/>
        <v>1</v>
      </c>
      <c r="BK245" s="102">
        <f t="shared" si="123"/>
        <v>0</v>
      </c>
      <c r="BL245" s="102">
        <f t="shared" si="124"/>
        <v>0</v>
      </c>
      <c r="BN245" s="102"/>
    </row>
    <row r="246" spans="1:66" x14ac:dyDescent="0.25">
      <c r="A246" s="102" t="s">
        <v>17</v>
      </c>
      <c r="B246" s="102" t="s">
        <v>8</v>
      </c>
      <c r="C246" s="102" t="s">
        <v>8</v>
      </c>
      <c r="D246" s="102" t="s">
        <v>27</v>
      </c>
      <c r="E246" s="102" t="s">
        <v>560</v>
      </c>
      <c r="F246" s="102" t="s">
        <v>561</v>
      </c>
      <c r="G246" s="102">
        <v>0.94599999999999995</v>
      </c>
      <c r="H246" s="102">
        <v>1</v>
      </c>
      <c r="I246" s="102">
        <v>1</v>
      </c>
      <c r="J246" s="167">
        <f>IFERROR(H246*VLOOKUP(A246, 'Advanced Parameters'!$B$7:$G$20, 6, FALSE)*VLOOKUP(A246, 'Growth Parameters'!$B$6:$H$19, 6, FALSE), 0)</f>
        <v>1</v>
      </c>
      <c r="K246" s="167">
        <f>IFERROR(IF('Advanced Parameters'!$C$5="n",'Raw Data'!I246*VLOOKUP(A246,'Advanced Parameters'!$B$7:$G$20,6,FALSE),J246*VLOOKUP(A246,'Advanced Parameters'!$B$7:$G$20,2,FALSE))*VLOOKUP(A246, 'Growth Parameters'!$B$6:$H$19, 6, FALSE), 0)</f>
        <v>1</v>
      </c>
      <c r="L246" s="167">
        <f t="shared" si="125"/>
        <v>0</v>
      </c>
      <c r="M246" s="168">
        <f>IFERROR(IF(G246="NA","NA",IF(G246&gt;'APC Parameters'!$K$6+VLOOKUP('Raw Data'!A246, 'APC Parameters'!$H$7:$L$20, 4, FALSE), 'APC Parameters'!$L$6+VLOOKUP('Raw Data'!A246, 'APC Parameters'!$H$7:$L$20, 5, FALSE), G246*('APC Parameters'!$J$6+VLOOKUP('Raw Data'!A246, 'APC Parameters'!$H$7:$L$20, 3, FALSE))+'APC Parameters'!$I$6+VLOOKUP('Raw Data'!A246, 'APC Parameters'!$H$7:$L$20, 2, FALSE))), 0)</f>
        <v>1818.7724000000001</v>
      </c>
      <c r="N246" s="168">
        <f t="shared" si="95"/>
        <v>1818.7724000000001</v>
      </c>
      <c r="O246" s="168">
        <f>IFERROR(IF(M246="NA",VLOOKUP(D246,'Internal Calculations'!$B$10:$C$11,2,FALSE), M246)*VLOOKUP(A246, 'Growth Parameters'!$B$6:$H$19, 7, FALSE), 0)</f>
        <v>1818.7724000000001</v>
      </c>
      <c r="P246" s="177">
        <f t="shared" si="96"/>
        <v>1818.7724000000001</v>
      </c>
      <c r="Q246" s="178">
        <f>IF('Funding Allocation Parameters'!$C$5="Basic Library Subsidy", MIN(O246*('Funding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MIN($O246*(VLOOKUP(CONCATENATE($A246, 'Funding Allocation Parameters'!$I$5), 'Library Subsidy Complex'!$C$2:$J$55, 2, FALSE)), VLOOKUP(CONCATENATE($A246, 'Funding Allocation Parameters'!$I$5), 'Library Subsidy Complex'!$C$2:$J$55, 4, FALSE)), 0)))))</f>
        <v>1189</v>
      </c>
      <c r="R246" s="178">
        <f>IF('Funding Allocation Parameters'!$C$5="Basic Library Subsidy", 0, IF('Funding Allocation Parameters'!$C$5="Grant funding",MIN(O246*('Funding Allocation Parameters'!$E$5), 'Funding Allocation Parameters'!$G$5), IF('Funding Allocation Parameters'!$C$5="Other author funding", 0, IF('Funding Allocation Parameters'!$C$5="Any discretionary funds (grants if available, other if no grants)", MIN(O246*('Funding Allocation Parameters'!$E$5), 'Funding Allocation Parameters'!$G$5), IF('Funding Allocation Parameters'!$C$5="Complex Library Subsidy", 0, 0)))))</f>
        <v>0</v>
      </c>
      <c r="S246" s="178">
        <f>IF('Funding Allocation Parameters'!$C$5="Basic Library Subsidy", 0, IF('Funding Allocation Parameters'!$C$5="Grant funding", 0, IF('Funding Allocation Parameters'!$C$5="Other author funding",  MIN(O246*('Funding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6" s="178">
        <f>IF('Funding Allocation Parameters'!$C$5="Basic Library Subsidy", MIN(O246*('Funding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MIN($O246*(VLOOKUP(CONCATENATE($A246, 'Funding Allocation Parameters'!$I$5), 'Library Subsidy Complex'!$C$2:$J$55, 6, FALSE)), VLOOKUP(CONCATENATE($A246, 'Funding Allocation Parameters'!$I$5), 'Library Subsidy Complex'!$C$2:$J$55, 8, FALSE)), 0)))))</f>
        <v>1189</v>
      </c>
      <c r="U246" s="178">
        <f>IF('Funding Allocation Parameters'!$C$5="Basic Library Subsidy", 0, IF('Funding Allocation Parameters'!$C$5="Grant funding", 0, IF('Funding Allocation Parameters'!$C$5="Other author funding",  MIN(O246*('Funding Allocation Parameters'!$E$5), 'Funding Allocation Parameters'!$G$5), IF('Funding Allocation Parameters'!$C$5="Any discretionary funds (grants if available, other if no grants)", MIN(O246*('Funding Allocation Parameters'!$E$5), 'Funding Allocation Parameters'!$G$5), IF('Funding Allocation Parameters'!$C$5="Complex Library Subsidy", 0, 0)))))</f>
        <v>0</v>
      </c>
      <c r="V246" s="177">
        <f t="shared" si="97"/>
        <v>629.77240000000006</v>
      </c>
      <c r="W246" s="177">
        <f t="shared" si="98"/>
        <v>629.77240000000006</v>
      </c>
      <c r="X246" s="179">
        <f>IF('Funding Allocation Parameters'!$C$6="Basic Library Subsidy", MIN(V246*'Funding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MIN(V246*VLOOKUP(CONCATENATE($A246, 'Funding Allocation Parameters'!$I$6), 'Library Subsidy Complex'!$C$2:$J$55, 2, FALSE), VLOOKUP(CONCATENATE($A246, 'Funding Allocation Parameters'!$I$6), 'Library Subsidy Complex'!$C$2:$J$55, 4, FALSE)), 0)))))</f>
        <v>0</v>
      </c>
      <c r="Y246" s="179">
        <f>IF('Funding Allocation Parameters'!$C$6="Basic Library Subsidy", 0, IF('Funding Allocation Parameters'!$C$6="Grant funding",MIN(V246*'Funding Allocation Parameters'!$E$6, 'Funding Allocation Parameters'!$G$6), IF('Funding Allocation Parameters'!$C$6="Other author funding", 0, IF('Funding Allocation Parameters'!$C$6="Any discretionary funds (grants if available, other if no grants)", MIN(V246*'Funding Allocation Parameters'!$E$6, 'Funding Allocation Parameters'!$G$6), IF('Funding Allocation Parameters'!$C$6="Complex Library Subsidy", 0, 0)))))</f>
        <v>629.77240000000006</v>
      </c>
      <c r="Z246" s="179">
        <f>IF('Funding Allocation Parameters'!$C$6="Basic Library Subsidy", 0, IF('Funding Allocation Parameters'!$C$6="Grant funding", 0, IF('Funding Allocation Parameters'!$C$6="Other author funding",  MIN(V246*'Funding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6" s="179">
        <f>IF('Funding Allocation Parameters'!$C$6="Basic Library Subsidy", MIN(W246*'Funding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MIN(W246*VLOOKUP(CONCATENATE($A246, 'Funding Allocation Parameters'!$I$6), 'Library Subsidy Complex'!$C$2:$J$55, 6, FALSE), VLOOKUP(CONCATENATE($A246, 'Funding Allocation Parameters'!$I$6), 'Library Subsidy Complex'!$C$2:$J$55, 8, FALSE)), 0)))))</f>
        <v>0</v>
      </c>
      <c r="AB246" s="179">
        <f>IF('Funding Allocation Parameters'!$C$6="Basic Library Subsidy", 0, IF('Funding Allocation Parameters'!$C$6="Grant funding", 0, IF('Funding Allocation Parameters'!$C$6="Other author funding",  MIN(W246*'Funding Allocation Parameters'!$E$6, 'Funding Allocation Parameters'!$G$6), IF('Funding Allocation Parameters'!$C$6="Any discretionary funds (grants if available, other if no grants)", MIN(W246*'Funding Allocation Parameters'!$E$6, 'Funding Allocation Parameters'!$G$6), IF('Funding Allocation Parameters'!$C$6="Complex Library Subsidy", 0, 0)))))</f>
        <v>629.77240000000006</v>
      </c>
      <c r="AC246" s="177">
        <f t="shared" si="99"/>
        <v>0</v>
      </c>
      <c r="AD246" s="177">
        <f t="shared" si="100"/>
        <v>0</v>
      </c>
      <c r="AE246" s="180">
        <f>IF('Funding Allocation Parameters'!$C$7="Basic Library Subsidy", MIN(AC246*'Funding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MIN(AC246*VLOOKUP(CONCATENATE($A246, 'Funding Allocation Parameters'!$I$7), 'Library Subsidy Complex'!$C$2:$J$55, 2, FALSE), VLOOKUP(CONCATENATE($A246, 'Funding Allocation Parameters'!$I$7), 'Library Subsidy Complex'!$C$2:$J$55, 4, FALSE)), 0)))))</f>
        <v>0</v>
      </c>
      <c r="AF246" s="180">
        <f>IF('Funding Allocation Parameters'!$C$7="Basic Library Subsidy", 0, IF('Funding Allocation Parameters'!$C$7="Grant funding",MIN(AC246*'Funding Allocation Parameters'!$E$7, 'Funding Allocation Parameters'!$G$7), IF('Funding Allocation Parameters'!$C$7="Other author funding", 0, IF('Funding Allocation Parameters'!$C$7="Any discretionary funds (grants if available, other if no grants)", MIN(AC246*'Funding Allocation Parameters'!$E$7, 'Funding Allocation Parameters'!$G$7), IF('Funding Allocation Parameters'!$C$7="Complex Library Subsidy", 0, 0)))))</f>
        <v>0</v>
      </c>
      <c r="AG246" s="180">
        <f>IF('Funding Allocation Parameters'!$C$7="Basic Library Subsidy", 0, IF('Funding Allocation Parameters'!$C$7="Grant funding", 0, IF('Funding Allocation Parameters'!$C$7="Other author funding",  MIN(AC246*'Funding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6" s="180">
        <f>IF('Funding Allocation Parameters'!$C$7="Basic Library Subsidy", MIN(AD246*'Funding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MIN(AD246*VLOOKUP(CONCATENATE($A246, 'Funding Allocation Parameters'!$I$7), 'Library Subsidy Complex'!$C$2:$J$55, 6, FALSE), VLOOKUP(CONCATENATE($A246, 'Funding Allocation Parameters'!$I$7), 'Library Subsidy Complex'!$C$2:$J$55, 8, FALSE)), 0)))))</f>
        <v>0</v>
      </c>
      <c r="AI246" s="180">
        <f>IF('Funding Allocation Parameters'!$C$7="Basic Library Subsidy", 0, IF('Funding Allocation Parameters'!$C$7="Grant funding", 0, IF('Funding Allocation Parameters'!$C$7="Other author funding",  MIN(AD246*'Funding Allocation Parameters'!$E$7, 'Funding Allocation Parameters'!$G$7), IF('Funding Allocation Parameters'!$C$7="Any discretionary funds (grants if available, other if no grants)", MIN(AD246*'Funding Allocation Parameters'!$E$7, 'Funding Allocation Parameters'!$G$7), IF('Funding Allocation Parameters'!$C$7="Complex Library Subsidy", 0, 0)))))</f>
        <v>0</v>
      </c>
      <c r="AJ246" s="177">
        <f t="shared" si="101"/>
        <v>0</v>
      </c>
      <c r="AK246" s="177">
        <f t="shared" si="102"/>
        <v>0</v>
      </c>
      <c r="AL246" s="181">
        <f>IF('Funding Allocation Parameters'!$C$8="Basic Library Subsidy", MIN(AJ246*'Funding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MIN(AJ246*VLOOKUP(CONCATENATE($A246, 'Funding Allocation Parameters'!$I$8), 'Library Subsidy Complex'!$C$2:$J$55, 2, FALSE), VLOOKUP(CONCATENATE($A246, 'Funding Allocation Parameters'!$I$8), 'Library Subsidy Complex'!$C$2:$J$55, 4, FALSE)), 0)))))</f>
        <v>0</v>
      </c>
      <c r="AM246" s="181">
        <f>IF('Funding Allocation Parameters'!$C$8="Basic Library Subsidy", 0, IF('Funding Allocation Parameters'!$C$8="Grant funding",MIN(AJ246*'Funding Allocation Parameters'!$E$8, 'Funding Allocation Parameters'!$G$8), IF('Funding Allocation Parameters'!$C$8="Other author funding", 0, IF('Funding Allocation Parameters'!$C$8="Any discretionary funds (grants if available, other if no grants)", MIN(AJ246*'Funding Allocation Parameters'!$E$8, 'Funding Allocation Parameters'!$G$8), IF('Funding Allocation Parameters'!$C$8="Complex Library Subsidy", 0, 0)))))</f>
        <v>0</v>
      </c>
      <c r="AN246" s="181">
        <f>IF('Funding Allocation Parameters'!$C$8="Basic Library Subsidy", 0, IF('Funding Allocation Parameters'!$C$8="Grant funding", 0, IF('Funding Allocation Parameters'!$C$8="Other author funding",  MIN(AJ246*'Funding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6" s="181">
        <f>IF('Funding Allocation Parameters'!$C$8="Basic Library Subsidy", MIN(AK246*'Funding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MIN(AK246*VLOOKUP(CONCATENATE($A246, 'Funding Allocation Parameters'!$I$8), 'Library Subsidy Complex'!$C$2:$J$55, 6, FALSE), VLOOKUP(CONCATENATE($A246, 'Funding Allocation Parameters'!$I$8), 'Library Subsidy Complex'!$C$2:$J$55, 8, FALSE)), 0)))))</f>
        <v>0</v>
      </c>
      <c r="AP246" s="181">
        <f>IF('Funding Allocation Parameters'!$C$8="Basic Library Subsidy", 0, IF('Funding Allocation Parameters'!$C$8="Grant funding", 0, IF('Funding Allocation Parameters'!$C$8="Other author funding",  MIN(AK246*'Funding Allocation Parameters'!$E$8, 'Funding Allocation Parameters'!$G$8), IF('Funding Allocation Parameters'!$C$8="Any discretionary funds (grants if available, other if no grants)", MIN(AK246*'Funding Allocation Parameters'!$E$8, 'Funding Allocation Parameters'!$G$8), IF('Funding Allocation Parameters'!$C$8="Complex Library Subsidy", 0, 0)))))</f>
        <v>0</v>
      </c>
      <c r="AQ246" s="177">
        <f t="shared" si="103"/>
        <v>0</v>
      </c>
      <c r="AR246" s="177">
        <f t="shared" si="104"/>
        <v>0</v>
      </c>
      <c r="AS246" s="182">
        <f t="shared" si="105"/>
        <v>1189</v>
      </c>
      <c r="AT246" s="182">
        <f t="shared" si="106"/>
        <v>629.77240000000006</v>
      </c>
      <c r="AU246" s="182">
        <f t="shared" si="107"/>
        <v>0</v>
      </c>
      <c r="AV246" s="182">
        <f t="shared" si="108"/>
        <v>1189</v>
      </c>
      <c r="AW246" s="182">
        <f t="shared" si="109"/>
        <v>629.77240000000006</v>
      </c>
      <c r="AX246" s="183">
        <f t="shared" si="110"/>
        <v>1189</v>
      </c>
      <c r="AY246" s="183">
        <f t="shared" si="111"/>
        <v>629.77240000000006</v>
      </c>
      <c r="AZ246" s="183">
        <f t="shared" si="112"/>
        <v>0</v>
      </c>
      <c r="BA246" s="183">
        <f t="shared" si="113"/>
        <v>0</v>
      </c>
      <c r="BB246" s="183">
        <f t="shared" si="114"/>
        <v>0</v>
      </c>
      <c r="BC246" s="184">
        <f t="shared" si="115"/>
        <v>1189</v>
      </c>
      <c r="BD246" s="184">
        <f t="shared" si="116"/>
        <v>0</v>
      </c>
      <c r="BE246" s="184">
        <f t="shared" si="117"/>
        <v>629.77240000000006</v>
      </c>
      <c r="BF246" s="184">
        <f t="shared" si="118"/>
        <v>0</v>
      </c>
      <c r="BG246" s="102">
        <f t="shared" si="119"/>
        <v>0</v>
      </c>
      <c r="BH246" s="102">
        <f t="shared" si="120"/>
        <v>0</v>
      </c>
      <c r="BI246" s="102">
        <f t="shared" si="121"/>
        <v>0</v>
      </c>
      <c r="BJ246" s="102">
        <f t="shared" si="122"/>
        <v>1</v>
      </c>
      <c r="BK246" s="102">
        <f t="shared" si="123"/>
        <v>0</v>
      </c>
      <c r="BL246" s="102">
        <f t="shared" si="124"/>
        <v>0</v>
      </c>
      <c r="BN246" s="102"/>
    </row>
    <row r="247" spans="1:66" x14ac:dyDescent="0.25">
      <c r="A247" s="102" t="s">
        <v>7</v>
      </c>
      <c r="B247" s="102" t="s">
        <v>8</v>
      </c>
      <c r="C247" s="102" t="s">
        <v>8</v>
      </c>
      <c r="D247" s="102" t="s">
        <v>27</v>
      </c>
      <c r="E247" s="102" t="s">
        <v>562</v>
      </c>
      <c r="F247" s="102" t="s">
        <v>563</v>
      </c>
      <c r="G247" s="102">
        <v>0.50600000000000001</v>
      </c>
      <c r="H247" s="102">
        <v>1</v>
      </c>
      <c r="I247" s="102">
        <v>0</v>
      </c>
      <c r="J247" s="167">
        <f>IFERROR(H247*VLOOKUP(A247, 'Advanced Parameters'!$B$7:$G$20, 6, FALSE)*VLOOKUP(A247, 'Growth Parameters'!$B$6:$H$19, 6, FALSE), 0)</f>
        <v>1</v>
      </c>
      <c r="K247" s="167">
        <f>IFERROR(IF('Advanced Parameters'!$C$5="n",'Raw Data'!I247*VLOOKUP(A247,'Advanced Parameters'!$B$7:$G$20,6,FALSE),J247*VLOOKUP(A247,'Advanced Parameters'!$B$7:$G$20,2,FALSE))*VLOOKUP(A247, 'Growth Parameters'!$B$6:$H$19, 6, FALSE), 0)</f>
        <v>0</v>
      </c>
      <c r="L247" s="167">
        <f t="shared" si="125"/>
        <v>1</v>
      </c>
      <c r="M247" s="168">
        <f>IFERROR(IF(G247="NA","NA",IF(G247&gt;'APC Parameters'!$K$6+VLOOKUP('Raw Data'!A247, 'APC Parameters'!$H$7:$L$20, 4, FALSE), 'APC Parameters'!$L$6+VLOOKUP('Raw Data'!A247, 'APC Parameters'!$H$7:$L$20, 5, FALSE), G247*('APC Parameters'!$J$6+VLOOKUP('Raw Data'!A247, 'APC Parameters'!$H$7:$L$20, 3, FALSE))+'APC Parameters'!$I$6+VLOOKUP('Raw Data'!A247, 'APC Parameters'!$H$7:$L$20, 2, FALSE))), 0)</f>
        <v>1506.6364000000001</v>
      </c>
      <c r="N247" s="168">
        <f t="shared" si="95"/>
        <v>1506.6364000000001</v>
      </c>
      <c r="O247" s="168">
        <f>IFERROR(IF(M247="NA",VLOOKUP(D247,'Internal Calculations'!$B$10:$C$11,2,FALSE), M247)*VLOOKUP(A247, 'Growth Parameters'!$B$6:$H$19, 7, FALSE), 0)</f>
        <v>1506.6364000000001</v>
      </c>
      <c r="P247" s="177">
        <f t="shared" si="96"/>
        <v>1506.6364000000001</v>
      </c>
      <c r="Q247" s="178">
        <f>IF('Funding Allocation Parameters'!$C$5="Basic Library Subsidy", MIN(O247*('Funding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MIN($O247*(VLOOKUP(CONCATENATE($A247, 'Funding Allocation Parameters'!$I$5), 'Library Subsidy Complex'!$C$2:$J$55, 2, FALSE)), VLOOKUP(CONCATENATE($A247, 'Funding Allocation Parameters'!$I$5), 'Library Subsidy Complex'!$C$2:$J$55, 4, FALSE)), 0)))))</f>
        <v>1189</v>
      </c>
      <c r="R247" s="178">
        <f>IF('Funding Allocation Parameters'!$C$5="Basic Library Subsidy", 0, IF('Funding Allocation Parameters'!$C$5="Grant funding",MIN(O247*('Funding Allocation Parameters'!$E$5), 'Funding Allocation Parameters'!$G$5), IF('Funding Allocation Parameters'!$C$5="Other author funding", 0, IF('Funding Allocation Parameters'!$C$5="Any discretionary funds (grants if available, other if no grants)", MIN(O247*('Funding Allocation Parameters'!$E$5), 'Funding Allocation Parameters'!$G$5), IF('Funding Allocation Parameters'!$C$5="Complex Library Subsidy", 0, 0)))))</f>
        <v>0</v>
      </c>
      <c r="S247" s="178">
        <f>IF('Funding Allocation Parameters'!$C$5="Basic Library Subsidy", 0, IF('Funding Allocation Parameters'!$C$5="Grant funding", 0, IF('Funding Allocation Parameters'!$C$5="Other author funding",  MIN(O247*('Funding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7" s="178">
        <f>IF('Funding Allocation Parameters'!$C$5="Basic Library Subsidy", MIN(O247*('Funding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MIN($O247*(VLOOKUP(CONCATENATE($A247, 'Funding Allocation Parameters'!$I$5), 'Library Subsidy Complex'!$C$2:$J$55, 6, FALSE)), VLOOKUP(CONCATENATE($A247, 'Funding Allocation Parameters'!$I$5), 'Library Subsidy Complex'!$C$2:$J$55, 8, FALSE)), 0)))))</f>
        <v>1189</v>
      </c>
      <c r="U247" s="178">
        <f>IF('Funding Allocation Parameters'!$C$5="Basic Library Subsidy", 0, IF('Funding Allocation Parameters'!$C$5="Grant funding", 0, IF('Funding Allocation Parameters'!$C$5="Other author funding",  MIN(O247*('Funding Allocation Parameters'!$E$5), 'Funding Allocation Parameters'!$G$5), IF('Funding Allocation Parameters'!$C$5="Any discretionary funds (grants if available, other if no grants)", MIN(O247*('Funding Allocation Parameters'!$E$5), 'Funding Allocation Parameters'!$G$5), IF('Funding Allocation Parameters'!$C$5="Complex Library Subsidy", 0, 0)))))</f>
        <v>0</v>
      </c>
      <c r="V247" s="177">
        <f t="shared" si="97"/>
        <v>317.63640000000009</v>
      </c>
      <c r="W247" s="177">
        <f t="shared" si="98"/>
        <v>317.63640000000009</v>
      </c>
      <c r="X247" s="179">
        <f>IF('Funding Allocation Parameters'!$C$6="Basic Library Subsidy", MIN(V247*'Funding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MIN(V247*VLOOKUP(CONCATENATE($A247, 'Funding Allocation Parameters'!$I$6), 'Library Subsidy Complex'!$C$2:$J$55, 2, FALSE), VLOOKUP(CONCATENATE($A247, 'Funding Allocation Parameters'!$I$6), 'Library Subsidy Complex'!$C$2:$J$55, 4, FALSE)), 0)))))</f>
        <v>0</v>
      </c>
      <c r="Y247" s="179">
        <f>IF('Funding Allocation Parameters'!$C$6="Basic Library Subsidy", 0, IF('Funding Allocation Parameters'!$C$6="Grant funding",MIN(V247*'Funding Allocation Parameters'!$E$6, 'Funding Allocation Parameters'!$G$6), IF('Funding Allocation Parameters'!$C$6="Other author funding", 0, IF('Funding Allocation Parameters'!$C$6="Any discretionary funds (grants if available, other if no grants)", MIN(V247*'Funding Allocation Parameters'!$E$6, 'Funding Allocation Parameters'!$G$6), IF('Funding Allocation Parameters'!$C$6="Complex Library Subsidy", 0, 0)))))</f>
        <v>317.63640000000009</v>
      </c>
      <c r="Z247" s="179">
        <f>IF('Funding Allocation Parameters'!$C$6="Basic Library Subsidy", 0, IF('Funding Allocation Parameters'!$C$6="Grant funding", 0, IF('Funding Allocation Parameters'!$C$6="Other author funding",  MIN(V247*'Funding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7" s="179">
        <f>IF('Funding Allocation Parameters'!$C$6="Basic Library Subsidy", MIN(W247*'Funding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MIN(W247*VLOOKUP(CONCATENATE($A247, 'Funding Allocation Parameters'!$I$6), 'Library Subsidy Complex'!$C$2:$J$55, 6, FALSE), VLOOKUP(CONCATENATE($A247, 'Funding Allocation Parameters'!$I$6), 'Library Subsidy Complex'!$C$2:$J$55, 8, FALSE)), 0)))))</f>
        <v>0</v>
      </c>
      <c r="AB247" s="179">
        <f>IF('Funding Allocation Parameters'!$C$6="Basic Library Subsidy", 0, IF('Funding Allocation Parameters'!$C$6="Grant funding", 0, IF('Funding Allocation Parameters'!$C$6="Other author funding",  MIN(W247*'Funding Allocation Parameters'!$E$6, 'Funding Allocation Parameters'!$G$6), IF('Funding Allocation Parameters'!$C$6="Any discretionary funds (grants if available, other if no grants)", MIN(W247*'Funding Allocation Parameters'!$E$6, 'Funding Allocation Parameters'!$G$6), IF('Funding Allocation Parameters'!$C$6="Complex Library Subsidy", 0, 0)))))</f>
        <v>317.63640000000009</v>
      </c>
      <c r="AC247" s="177">
        <f t="shared" si="99"/>
        <v>0</v>
      </c>
      <c r="AD247" s="177">
        <f t="shared" si="100"/>
        <v>0</v>
      </c>
      <c r="AE247" s="180">
        <f>IF('Funding Allocation Parameters'!$C$7="Basic Library Subsidy", MIN(AC247*'Funding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MIN(AC247*VLOOKUP(CONCATENATE($A247, 'Funding Allocation Parameters'!$I$7), 'Library Subsidy Complex'!$C$2:$J$55, 2, FALSE), VLOOKUP(CONCATENATE($A247, 'Funding Allocation Parameters'!$I$7), 'Library Subsidy Complex'!$C$2:$J$55, 4, FALSE)), 0)))))</f>
        <v>0</v>
      </c>
      <c r="AF247" s="180">
        <f>IF('Funding Allocation Parameters'!$C$7="Basic Library Subsidy", 0, IF('Funding Allocation Parameters'!$C$7="Grant funding",MIN(AC247*'Funding Allocation Parameters'!$E$7, 'Funding Allocation Parameters'!$G$7), IF('Funding Allocation Parameters'!$C$7="Other author funding", 0, IF('Funding Allocation Parameters'!$C$7="Any discretionary funds (grants if available, other if no grants)", MIN(AC247*'Funding Allocation Parameters'!$E$7, 'Funding Allocation Parameters'!$G$7), IF('Funding Allocation Parameters'!$C$7="Complex Library Subsidy", 0, 0)))))</f>
        <v>0</v>
      </c>
      <c r="AG247" s="180">
        <f>IF('Funding Allocation Parameters'!$C$7="Basic Library Subsidy", 0, IF('Funding Allocation Parameters'!$C$7="Grant funding", 0, IF('Funding Allocation Parameters'!$C$7="Other author funding",  MIN(AC247*'Funding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7" s="180">
        <f>IF('Funding Allocation Parameters'!$C$7="Basic Library Subsidy", MIN(AD247*'Funding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MIN(AD247*VLOOKUP(CONCATENATE($A247, 'Funding Allocation Parameters'!$I$7), 'Library Subsidy Complex'!$C$2:$J$55, 6, FALSE), VLOOKUP(CONCATENATE($A247, 'Funding Allocation Parameters'!$I$7), 'Library Subsidy Complex'!$C$2:$J$55, 8, FALSE)), 0)))))</f>
        <v>0</v>
      </c>
      <c r="AI247" s="180">
        <f>IF('Funding Allocation Parameters'!$C$7="Basic Library Subsidy", 0, IF('Funding Allocation Parameters'!$C$7="Grant funding", 0, IF('Funding Allocation Parameters'!$C$7="Other author funding",  MIN(AD247*'Funding Allocation Parameters'!$E$7, 'Funding Allocation Parameters'!$G$7), IF('Funding Allocation Parameters'!$C$7="Any discretionary funds (grants if available, other if no grants)", MIN(AD247*'Funding Allocation Parameters'!$E$7, 'Funding Allocation Parameters'!$G$7), IF('Funding Allocation Parameters'!$C$7="Complex Library Subsidy", 0, 0)))))</f>
        <v>0</v>
      </c>
      <c r="AJ247" s="177">
        <f t="shared" si="101"/>
        <v>0</v>
      </c>
      <c r="AK247" s="177">
        <f t="shared" si="102"/>
        <v>0</v>
      </c>
      <c r="AL247" s="181">
        <f>IF('Funding Allocation Parameters'!$C$8="Basic Library Subsidy", MIN(AJ247*'Funding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MIN(AJ247*VLOOKUP(CONCATENATE($A247, 'Funding Allocation Parameters'!$I$8), 'Library Subsidy Complex'!$C$2:$J$55, 2, FALSE), VLOOKUP(CONCATENATE($A247, 'Funding Allocation Parameters'!$I$8), 'Library Subsidy Complex'!$C$2:$J$55, 4, FALSE)), 0)))))</f>
        <v>0</v>
      </c>
      <c r="AM247" s="181">
        <f>IF('Funding Allocation Parameters'!$C$8="Basic Library Subsidy", 0, IF('Funding Allocation Parameters'!$C$8="Grant funding",MIN(AJ247*'Funding Allocation Parameters'!$E$8, 'Funding Allocation Parameters'!$G$8), IF('Funding Allocation Parameters'!$C$8="Other author funding", 0, IF('Funding Allocation Parameters'!$C$8="Any discretionary funds (grants if available, other if no grants)", MIN(AJ247*'Funding Allocation Parameters'!$E$8, 'Funding Allocation Parameters'!$G$8), IF('Funding Allocation Parameters'!$C$8="Complex Library Subsidy", 0, 0)))))</f>
        <v>0</v>
      </c>
      <c r="AN247" s="181">
        <f>IF('Funding Allocation Parameters'!$C$8="Basic Library Subsidy", 0, IF('Funding Allocation Parameters'!$C$8="Grant funding", 0, IF('Funding Allocation Parameters'!$C$8="Other author funding",  MIN(AJ247*'Funding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7" s="181">
        <f>IF('Funding Allocation Parameters'!$C$8="Basic Library Subsidy", MIN(AK247*'Funding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MIN(AK247*VLOOKUP(CONCATENATE($A247, 'Funding Allocation Parameters'!$I$8), 'Library Subsidy Complex'!$C$2:$J$55, 6, FALSE), VLOOKUP(CONCATENATE($A247, 'Funding Allocation Parameters'!$I$8), 'Library Subsidy Complex'!$C$2:$J$55, 8, FALSE)), 0)))))</f>
        <v>0</v>
      </c>
      <c r="AP247" s="181">
        <f>IF('Funding Allocation Parameters'!$C$8="Basic Library Subsidy", 0, IF('Funding Allocation Parameters'!$C$8="Grant funding", 0, IF('Funding Allocation Parameters'!$C$8="Other author funding",  MIN(AK247*'Funding Allocation Parameters'!$E$8, 'Funding Allocation Parameters'!$G$8), IF('Funding Allocation Parameters'!$C$8="Any discretionary funds (grants if available, other if no grants)", MIN(AK247*'Funding Allocation Parameters'!$E$8, 'Funding Allocation Parameters'!$G$8), IF('Funding Allocation Parameters'!$C$8="Complex Library Subsidy", 0, 0)))))</f>
        <v>0</v>
      </c>
      <c r="AQ247" s="177">
        <f t="shared" si="103"/>
        <v>0</v>
      </c>
      <c r="AR247" s="177">
        <f t="shared" si="104"/>
        <v>0</v>
      </c>
      <c r="AS247" s="182">
        <f t="shared" si="105"/>
        <v>1189</v>
      </c>
      <c r="AT247" s="182">
        <f t="shared" si="106"/>
        <v>317.63640000000009</v>
      </c>
      <c r="AU247" s="182">
        <f t="shared" si="107"/>
        <v>0</v>
      </c>
      <c r="AV247" s="182">
        <f t="shared" si="108"/>
        <v>1189</v>
      </c>
      <c r="AW247" s="182">
        <f t="shared" si="109"/>
        <v>317.63640000000009</v>
      </c>
      <c r="AX247" s="183">
        <f t="shared" si="110"/>
        <v>0</v>
      </c>
      <c r="AY247" s="183">
        <f t="shared" si="111"/>
        <v>0</v>
      </c>
      <c r="AZ247" s="183">
        <f t="shared" si="112"/>
        <v>0</v>
      </c>
      <c r="BA247" s="183">
        <f t="shared" si="113"/>
        <v>1189</v>
      </c>
      <c r="BB247" s="183">
        <f t="shared" si="114"/>
        <v>317.63640000000009</v>
      </c>
      <c r="BC247" s="184">
        <f t="shared" si="115"/>
        <v>1189</v>
      </c>
      <c r="BD247" s="184">
        <f t="shared" si="116"/>
        <v>0</v>
      </c>
      <c r="BE247" s="184">
        <f t="shared" si="117"/>
        <v>0</v>
      </c>
      <c r="BF247" s="184">
        <f t="shared" si="118"/>
        <v>317.63640000000009</v>
      </c>
      <c r="BG247" s="102">
        <f t="shared" si="119"/>
        <v>0</v>
      </c>
      <c r="BH247" s="102">
        <f t="shared" si="120"/>
        <v>0</v>
      </c>
      <c r="BI247" s="102">
        <f t="shared" si="121"/>
        <v>0</v>
      </c>
      <c r="BJ247" s="102">
        <f t="shared" si="122"/>
        <v>0</v>
      </c>
      <c r="BK247" s="102">
        <f t="shared" si="123"/>
        <v>1</v>
      </c>
      <c r="BL247" s="102">
        <f t="shared" si="124"/>
        <v>0</v>
      </c>
      <c r="BN247" s="102"/>
    </row>
    <row r="248" spans="1:66" x14ac:dyDescent="0.25">
      <c r="A248" s="102" t="s">
        <v>24</v>
      </c>
      <c r="B248" s="102" t="s">
        <v>8</v>
      </c>
      <c r="C248" s="102" t="s">
        <v>8</v>
      </c>
      <c r="D248" s="102" t="s">
        <v>27</v>
      </c>
      <c r="E248" s="102" t="s">
        <v>29</v>
      </c>
      <c r="F248" s="102" t="s">
        <v>564</v>
      </c>
      <c r="G248" s="102">
        <v>1.4019999999999999</v>
      </c>
      <c r="H248" s="102">
        <v>1</v>
      </c>
      <c r="I248" s="102">
        <v>1</v>
      </c>
      <c r="J248" s="167">
        <f>IFERROR(H248*VLOOKUP(A248, 'Advanced Parameters'!$B$7:$G$20, 6, FALSE)*VLOOKUP(A248, 'Growth Parameters'!$B$6:$H$19, 6, FALSE), 0)</f>
        <v>1</v>
      </c>
      <c r="K248" s="167">
        <f>IFERROR(IF('Advanced Parameters'!$C$5="n",'Raw Data'!I248*VLOOKUP(A248,'Advanced Parameters'!$B$7:$G$20,6,FALSE),J248*VLOOKUP(A248,'Advanced Parameters'!$B$7:$G$20,2,FALSE))*VLOOKUP(A248, 'Growth Parameters'!$B$6:$H$19, 6, FALSE), 0)</f>
        <v>1</v>
      </c>
      <c r="L248" s="167">
        <f t="shared" si="125"/>
        <v>0</v>
      </c>
      <c r="M248" s="168">
        <f>IFERROR(IF(G248="NA","NA",IF(G248&gt;'APC Parameters'!$K$6+VLOOKUP('Raw Data'!A248, 'APC Parameters'!$H$7:$L$20, 4, FALSE), 'APC Parameters'!$L$6+VLOOKUP('Raw Data'!A248, 'APC Parameters'!$H$7:$L$20, 5, FALSE), G248*('APC Parameters'!$J$6+VLOOKUP('Raw Data'!A248, 'APC Parameters'!$H$7:$L$20, 3, FALSE))+'APC Parameters'!$I$6+VLOOKUP('Raw Data'!A248, 'APC Parameters'!$H$7:$L$20, 2, FALSE))), 0)</f>
        <v>2142.2588000000001</v>
      </c>
      <c r="N248" s="168">
        <f t="shared" si="95"/>
        <v>2142.2588000000001</v>
      </c>
      <c r="O248" s="168">
        <f>IFERROR(IF(M248="NA",VLOOKUP(D248,'Internal Calculations'!$B$10:$C$11,2,FALSE), M248)*VLOOKUP(A248, 'Growth Parameters'!$B$6:$H$19, 7, FALSE), 0)</f>
        <v>2142.2588000000001</v>
      </c>
      <c r="P248" s="177">
        <f t="shared" si="96"/>
        <v>2142.2588000000001</v>
      </c>
      <c r="Q248" s="178">
        <f>IF('Funding Allocation Parameters'!$C$5="Basic Library Subsidy", MIN(O248*('Funding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MIN($O248*(VLOOKUP(CONCATENATE($A248, 'Funding Allocation Parameters'!$I$5), 'Library Subsidy Complex'!$C$2:$J$55, 2, FALSE)), VLOOKUP(CONCATENATE($A248, 'Funding Allocation Parameters'!$I$5), 'Library Subsidy Complex'!$C$2:$J$55, 4, FALSE)), 0)))))</f>
        <v>1189</v>
      </c>
      <c r="R248" s="178">
        <f>IF('Funding Allocation Parameters'!$C$5="Basic Library Subsidy", 0, IF('Funding Allocation Parameters'!$C$5="Grant funding",MIN(O248*('Funding Allocation Parameters'!$E$5), 'Funding Allocation Parameters'!$G$5), IF('Funding Allocation Parameters'!$C$5="Other author funding", 0, IF('Funding Allocation Parameters'!$C$5="Any discretionary funds (grants if available, other if no grants)", MIN(O248*('Funding Allocation Parameters'!$E$5), 'Funding Allocation Parameters'!$G$5), IF('Funding Allocation Parameters'!$C$5="Complex Library Subsidy", 0, 0)))))</f>
        <v>0</v>
      </c>
      <c r="S248" s="178">
        <f>IF('Funding Allocation Parameters'!$C$5="Basic Library Subsidy", 0, IF('Funding Allocation Parameters'!$C$5="Grant funding", 0, IF('Funding Allocation Parameters'!$C$5="Other author funding",  MIN(O248*('Funding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8" s="178">
        <f>IF('Funding Allocation Parameters'!$C$5="Basic Library Subsidy", MIN(O248*('Funding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MIN($O248*(VLOOKUP(CONCATENATE($A248, 'Funding Allocation Parameters'!$I$5), 'Library Subsidy Complex'!$C$2:$J$55, 6, FALSE)), VLOOKUP(CONCATENATE($A248, 'Funding Allocation Parameters'!$I$5), 'Library Subsidy Complex'!$C$2:$J$55, 8, FALSE)), 0)))))</f>
        <v>1189</v>
      </c>
      <c r="U248" s="178">
        <f>IF('Funding Allocation Parameters'!$C$5="Basic Library Subsidy", 0, IF('Funding Allocation Parameters'!$C$5="Grant funding", 0, IF('Funding Allocation Parameters'!$C$5="Other author funding",  MIN(O248*('Funding Allocation Parameters'!$E$5), 'Funding Allocation Parameters'!$G$5), IF('Funding Allocation Parameters'!$C$5="Any discretionary funds (grants if available, other if no grants)", MIN(O248*('Funding Allocation Parameters'!$E$5), 'Funding Allocation Parameters'!$G$5), IF('Funding Allocation Parameters'!$C$5="Complex Library Subsidy", 0, 0)))))</f>
        <v>0</v>
      </c>
      <c r="V248" s="177">
        <f t="shared" si="97"/>
        <v>953.25880000000006</v>
      </c>
      <c r="W248" s="177">
        <f t="shared" si="98"/>
        <v>953.25880000000006</v>
      </c>
      <c r="X248" s="179">
        <f>IF('Funding Allocation Parameters'!$C$6="Basic Library Subsidy", MIN(V248*'Funding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MIN(V248*VLOOKUP(CONCATENATE($A248, 'Funding Allocation Parameters'!$I$6), 'Library Subsidy Complex'!$C$2:$J$55, 2, FALSE), VLOOKUP(CONCATENATE($A248, 'Funding Allocation Parameters'!$I$6), 'Library Subsidy Complex'!$C$2:$J$55, 4, FALSE)), 0)))))</f>
        <v>0</v>
      </c>
      <c r="Y248" s="179">
        <f>IF('Funding Allocation Parameters'!$C$6="Basic Library Subsidy", 0, IF('Funding Allocation Parameters'!$C$6="Grant funding",MIN(V248*'Funding Allocation Parameters'!$E$6, 'Funding Allocation Parameters'!$G$6), IF('Funding Allocation Parameters'!$C$6="Other author funding", 0, IF('Funding Allocation Parameters'!$C$6="Any discretionary funds (grants if available, other if no grants)", MIN(V248*'Funding Allocation Parameters'!$E$6, 'Funding Allocation Parameters'!$G$6), IF('Funding Allocation Parameters'!$C$6="Complex Library Subsidy", 0, 0)))))</f>
        <v>953.25880000000006</v>
      </c>
      <c r="Z248" s="179">
        <f>IF('Funding Allocation Parameters'!$C$6="Basic Library Subsidy", 0, IF('Funding Allocation Parameters'!$C$6="Grant funding", 0, IF('Funding Allocation Parameters'!$C$6="Other author funding",  MIN(V248*'Funding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8" s="179">
        <f>IF('Funding Allocation Parameters'!$C$6="Basic Library Subsidy", MIN(W248*'Funding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MIN(W248*VLOOKUP(CONCATENATE($A248, 'Funding Allocation Parameters'!$I$6), 'Library Subsidy Complex'!$C$2:$J$55, 6, FALSE), VLOOKUP(CONCATENATE($A248, 'Funding Allocation Parameters'!$I$6), 'Library Subsidy Complex'!$C$2:$J$55, 8, FALSE)), 0)))))</f>
        <v>0</v>
      </c>
      <c r="AB248" s="179">
        <f>IF('Funding Allocation Parameters'!$C$6="Basic Library Subsidy", 0, IF('Funding Allocation Parameters'!$C$6="Grant funding", 0, IF('Funding Allocation Parameters'!$C$6="Other author funding",  MIN(W248*'Funding Allocation Parameters'!$E$6, 'Funding Allocation Parameters'!$G$6), IF('Funding Allocation Parameters'!$C$6="Any discretionary funds (grants if available, other if no grants)", MIN(W248*'Funding Allocation Parameters'!$E$6, 'Funding Allocation Parameters'!$G$6), IF('Funding Allocation Parameters'!$C$6="Complex Library Subsidy", 0, 0)))))</f>
        <v>953.25880000000006</v>
      </c>
      <c r="AC248" s="177">
        <f t="shared" si="99"/>
        <v>0</v>
      </c>
      <c r="AD248" s="177">
        <f t="shared" si="100"/>
        <v>0</v>
      </c>
      <c r="AE248" s="180">
        <f>IF('Funding Allocation Parameters'!$C$7="Basic Library Subsidy", MIN(AC248*'Funding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MIN(AC248*VLOOKUP(CONCATENATE($A248, 'Funding Allocation Parameters'!$I$7), 'Library Subsidy Complex'!$C$2:$J$55, 2, FALSE), VLOOKUP(CONCATENATE($A248, 'Funding Allocation Parameters'!$I$7), 'Library Subsidy Complex'!$C$2:$J$55, 4, FALSE)), 0)))))</f>
        <v>0</v>
      </c>
      <c r="AF248" s="180">
        <f>IF('Funding Allocation Parameters'!$C$7="Basic Library Subsidy", 0, IF('Funding Allocation Parameters'!$C$7="Grant funding",MIN(AC248*'Funding Allocation Parameters'!$E$7, 'Funding Allocation Parameters'!$G$7), IF('Funding Allocation Parameters'!$C$7="Other author funding", 0, IF('Funding Allocation Parameters'!$C$7="Any discretionary funds (grants if available, other if no grants)", MIN(AC248*'Funding Allocation Parameters'!$E$7, 'Funding Allocation Parameters'!$G$7), IF('Funding Allocation Parameters'!$C$7="Complex Library Subsidy", 0, 0)))))</f>
        <v>0</v>
      </c>
      <c r="AG248" s="180">
        <f>IF('Funding Allocation Parameters'!$C$7="Basic Library Subsidy", 0, IF('Funding Allocation Parameters'!$C$7="Grant funding", 0, IF('Funding Allocation Parameters'!$C$7="Other author funding",  MIN(AC248*'Funding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8" s="180">
        <f>IF('Funding Allocation Parameters'!$C$7="Basic Library Subsidy", MIN(AD248*'Funding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MIN(AD248*VLOOKUP(CONCATENATE($A248, 'Funding Allocation Parameters'!$I$7), 'Library Subsidy Complex'!$C$2:$J$55, 6, FALSE), VLOOKUP(CONCATENATE($A248, 'Funding Allocation Parameters'!$I$7), 'Library Subsidy Complex'!$C$2:$J$55, 8, FALSE)), 0)))))</f>
        <v>0</v>
      </c>
      <c r="AI248" s="180">
        <f>IF('Funding Allocation Parameters'!$C$7="Basic Library Subsidy", 0, IF('Funding Allocation Parameters'!$C$7="Grant funding", 0, IF('Funding Allocation Parameters'!$C$7="Other author funding",  MIN(AD248*'Funding Allocation Parameters'!$E$7, 'Funding Allocation Parameters'!$G$7), IF('Funding Allocation Parameters'!$C$7="Any discretionary funds (grants if available, other if no grants)", MIN(AD248*'Funding Allocation Parameters'!$E$7, 'Funding Allocation Parameters'!$G$7), IF('Funding Allocation Parameters'!$C$7="Complex Library Subsidy", 0, 0)))))</f>
        <v>0</v>
      </c>
      <c r="AJ248" s="177">
        <f t="shared" si="101"/>
        <v>0</v>
      </c>
      <c r="AK248" s="177">
        <f t="shared" si="102"/>
        <v>0</v>
      </c>
      <c r="AL248" s="181">
        <f>IF('Funding Allocation Parameters'!$C$8="Basic Library Subsidy", MIN(AJ248*'Funding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MIN(AJ248*VLOOKUP(CONCATENATE($A248, 'Funding Allocation Parameters'!$I$8), 'Library Subsidy Complex'!$C$2:$J$55, 2, FALSE), VLOOKUP(CONCATENATE($A248, 'Funding Allocation Parameters'!$I$8), 'Library Subsidy Complex'!$C$2:$J$55, 4, FALSE)), 0)))))</f>
        <v>0</v>
      </c>
      <c r="AM248" s="181">
        <f>IF('Funding Allocation Parameters'!$C$8="Basic Library Subsidy", 0, IF('Funding Allocation Parameters'!$C$8="Grant funding",MIN(AJ248*'Funding Allocation Parameters'!$E$8, 'Funding Allocation Parameters'!$G$8), IF('Funding Allocation Parameters'!$C$8="Other author funding", 0, IF('Funding Allocation Parameters'!$C$8="Any discretionary funds (grants if available, other if no grants)", MIN(AJ248*'Funding Allocation Parameters'!$E$8, 'Funding Allocation Parameters'!$G$8), IF('Funding Allocation Parameters'!$C$8="Complex Library Subsidy", 0, 0)))))</f>
        <v>0</v>
      </c>
      <c r="AN248" s="181">
        <f>IF('Funding Allocation Parameters'!$C$8="Basic Library Subsidy", 0, IF('Funding Allocation Parameters'!$C$8="Grant funding", 0, IF('Funding Allocation Parameters'!$C$8="Other author funding",  MIN(AJ248*'Funding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8" s="181">
        <f>IF('Funding Allocation Parameters'!$C$8="Basic Library Subsidy", MIN(AK248*'Funding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MIN(AK248*VLOOKUP(CONCATENATE($A248, 'Funding Allocation Parameters'!$I$8), 'Library Subsidy Complex'!$C$2:$J$55, 6, FALSE), VLOOKUP(CONCATENATE($A248, 'Funding Allocation Parameters'!$I$8), 'Library Subsidy Complex'!$C$2:$J$55, 8, FALSE)), 0)))))</f>
        <v>0</v>
      </c>
      <c r="AP248" s="181">
        <f>IF('Funding Allocation Parameters'!$C$8="Basic Library Subsidy", 0, IF('Funding Allocation Parameters'!$C$8="Grant funding", 0, IF('Funding Allocation Parameters'!$C$8="Other author funding",  MIN(AK248*'Funding Allocation Parameters'!$E$8, 'Funding Allocation Parameters'!$G$8), IF('Funding Allocation Parameters'!$C$8="Any discretionary funds (grants if available, other if no grants)", MIN(AK248*'Funding Allocation Parameters'!$E$8, 'Funding Allocation Parameters'!$G$8), IF('Funding Allocation Parameters'!$C$8="Complex Library Subsidy", 0, 0)))))</f>
        <v>0</v>
      </c>
      <c r="AQ248" s="177">
        <f t="shared" si="103"/>
        <v>0</v>
      </c>
      <c r="AR248" s="177">
        <f t="shared" si="104"/>
        <v>0</v>
      </c>
      <c r="AS248" s="182">
        <f t="shared" si="105"/>
        <v>1189</v>
      </c>
      <c r="AT248" s="182">
        <f t="shared" si="106"/>
        <v>953.25880000000006</v>
      </c>
      <c r="AU248" s="182">
        <f t="shared" si="107"/>
        <v>0</v>
      </c>
      <c r="AV248" s="182">
        <f t="shared" si="108"/>
        <v>1189</v>
      </c>
      <c r="AW248" s="182">
        <f t="shared" si="109"/>
        <v>953.25880000000006</v>
      </c>
      <c r="AX248" s="183">
        <f t="shared" si="110"/>
        <v>1189</v>
      </c>
      <c r="AY248" s="183">
        <f t="shared" si="111"/>
        <v>953.25880000000006</v>
      </c>
      <c r="AZ248" s="183">
        <f t="shared" si="112"/>
        <v>0</v>
      </c>
      <c r="BA248" s="183">
        <f t="shared" si="113"/>
        <v>0</v>
      </c>
      <c r="BB248" s="183">
        <f t="shared" si="114"/>
        <v>0</v>
      </c>
      <c r="BC248" s="184">
        <f t="shared" si="115"/>
        <v>1189</v>
      </c>
      <c r="BD248" s="184">
        <f t="shared" si="116"/>
        <v>0</v>
      </c>
      <c r="BE248" s="184">
        <f t="shared" si="117"/>
        <v>953.25880000000006</v>
      </c>
      <c r="BF248" s="184">
        <f t="shared" si="118"/>
        <v>0</v>
      </c>
      <c r="BG248" s="102">
        <f t="shared" si="119"/>
        <v>0</v>
      </c>
      <c r="BH248" s="102">
        <f t="shared" si="120"/>
        <v>0</v>
      </c>
      <c r="BI248" s="102">
        <f t="shared" si="121"/>
        <v>0</v>
      </c>
      <c r="BJ248" s="102">
        <f t="shared" si="122"/>
        <v>1</v>
      </c>
      <c r="BK248" s="102">
        <f t="shared" si="123"/>
        <v>0</v>
      </c>
      <c r="BL248" s="102">
        <f t="shared" si="124"/>
        <v>0</v>
      </c>
      <c r="BN248" s="102"/>
    </row>
    <row r="249" spans="1:66" x14ac:dyDescent="0.25">
      <c r="A249" s="102" t="s">
        <v>13</v>
      </c>
      <c r="B249" s="102" t="s">
        <v>8</v>
      </c>
      <c r="C249" s="102" t="s">
        <v>8</v>
      </c>
      <c r="D249" s="102" t="s">
        <v>27</v>
      </c>
      <c r="E249" s="102" t="s">
        <v>565</v>
      </c>
      <c r="F249" s="102" t="s">
        <v>566</v>
      </c>
      <c r="G249" s="102">
        <v>0.84299999999999997</v>
      </c>
      <c r="H249" s="102">
        <v>1</v>
      </c>
      <c r="I249" s="102">
        <v>1</v>
      </c>
      <c r="J249" s="167">
        <f>IFERROR(H249*VLOOKUP(A249, 'Advanced Parameters'!$B$7:$G$20, 6, FALSE)*VLOOKUP(A249, 'Growth Parameters'!$B$6:$H$19, 6, FALSE), 0)</f>
        <v>1</v>
      </c>
      <c r="K249" s="167">
        <f>IFERROR(IF('Advanced Parameters'!$C$5="n",'Raw Data'!I249*VLOOKUP(A249,'Advanced Parameters'!$B$7:$G$20,6,FALSE),J249*VLOOKUP(A249,'Advanced Parameters'!$B$7:$G$20,2,FALSE))*VLOOKUP(A249, 'Growth Parameters'!$B$6:$H$19, 6, FALSE), 0)</f>
        <v>1</v>
      </c>
      <c r="L249" s="167">
        <f t="shared" si="125"/>
        <v>0</v>
      </c>
      <c r="M249" s="168">
        <f>IFERROR(IF(G249="NA","NA",IF(G249&gt;'APC Parameters'!$K$6+VLOOKUP('Raw Data'!A249, 'APC Parameters'!$H$7:$L$20, 4, FALSE), 'APC Parameters'!$L$6+VLOOKUP('Raw Data'!A249, 'APC Parameters'!$H$7:$L$20, 5, FALSE), G249*('APC Parameters'!$J$6+VLOOKUP('Raw Data'!A249, 'APC Parameters'!$H$7:$L$20, 3, FALSE))+'APC Parameters'!$I$6+VLOOKUP('Raw Data'!A249, 'APC Parameters'!$H$7:$L$20, 2, FALSE))), 0)</f>
        <v>1745.7042000000001</v>
      </c>
      <c r="N249" s="168">
        <f t="shared" si="95"/>
        <v>1745.7042000000001</v>
      </c>
      <c r="O249" s="168">
        <f>IFERROR(IF(M249="NA",VLOOKUP(D249,'Internal Calculations'!$B$10:$C$11,2,FALSE), M249)*VLOOKUP(A249, 'Growth Parameters'!$B$6:$H$19, 7, FALSE), 0)</f>
        <v>1745.7042000000001</v>
      </c>
      <c r="P249" s="177">
        <f t="shared" si="96"/>
        <v>1745.7042000000001</v>
      </c>
      <c r="Q249" s="178">
        <f>IF('Funding Allocation Parameters'!$C$5="Basic Library Subsidy", MIN(O249*('Funding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MIN($O249*(VLOOKUP(CONCATENATE($A249, 'Funding Allocation Parameters'!$I$5), 'Library Subsidy Complex'!$C$2:$J$55, 2, FALSE)), VLOOKUP(CONCATENATE($A249, 'Funding Allocation Parameters'!$I$5), 'Library Subsidy Complex'!$C$2:$J$55, 4, FALSE)), 0)))))</f>
        <v>1189</v>
      </c>
      <c r="R249" s="178">
        <f>IF('Funding Allocation Parameters'!$C$5="Basic Library Subsidy", 0, IF('Funding Allocation Parameters'!$C$5="Grant funding",MIN(O249*('Funding Allocation Parameters'!$E$5), 'Funding Allocation Parameters'!$G$5), IF('Funding Allocation Parameters'!$C$5="Other author funding", 0, IF('Funding Allocation Parameters'!$C$5="Any discretionary funds (grants if available, other if no grants)", MIN(O249*('Funding Allocation Parameters'!$E$5), 'Funding Allocation Parameters'!$G$5), IF('Funding Allocation Parameters'!$C$5="Complex Library Subsidy", 0, 0)))))</f>
        <v>0</v>
      </c>
      <c r="S249" s="178">
        <f>IF('Funding Allocation Parameters'!$C$5="Basic Library Subsidy", 0, IF('Funding Allocation Parameters'!$C$5="Grant funding", 0, IF('Funding Allocation Parameters'!$C$5="Other author funding",  MIN(O249*('Funding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49" s="178">
        <f>IF('Funding Allocation Parameters'!$C$5="Basic Library Subsidy", MIN(O249*('Funding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MIN($O249*(VLOOKUP(CONCATENATE($A249, 'Funding Allocation Parameters'!$I$5), 'Library Subsidy Complex'!$C$2:$J$55, 6, FALSE)), VLOOKUP(CONCATENATE($A249, 'Funding Allocation Parameters'!$I$5), 'Library Subsidy Complex'!$C$2:$J$55, 8, FALSE)), 0)))))</f>
        <v>1189</v>
      </c>
      <c r="U249" s="178">
        <f>IF('Funding Allocation Parameters'!$C$5="Basic Library Subsidy", 0, IF('Funding Allocation Parameters'!$C$5="Grant funding", 0, IF('Funding Allocation Parameters'!$C$5="Other author funding",  MIN(O249*('Funding Allocation Parameters'!$E$5), 'Funding Allocation Parameters'!$G$5), IF('Funding Allocation Parameters'!$C$5="Any discretionary funds (grants if available, other if no grants)", MIN(O249*('Funding Allocation Parameters'!$E$5), 'Funding Allocation Parameters'!$G$5), IF('Funding Allocation Parameters'!$C$5="Complex Library Subsidy", 0, 0)))))</f>
        <v>0</v>
      </c>
      <c r="V249" s="177">
        <f t="shared" si="97"/>
        <v>556.70420000000013</v>
      </c>
      <c r="W249" s="177">
        <f t="shared" si="98"/>
        <v>556.70420000000013</v>
      </c>
      <c r="X249" s="179">
        <f>IF('Funding Allocation Parameters'!$C$6="Basic Library Subsidy", MIN(V249*'Funding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MIN(V249*VLOOKUP(CONCATENATE($A249, 'Funding Allocation Parameters'!$I$6), 'Library Subsidy Complex'!$C$2:$J$55, 2, FALSE), VLOOKUP(CONCATENATE($A249, 'Funding Allocation Parameters'!$I$6), 'Library Subsidy Complex'!$C$2:$J$55, 4, FALSE)), 0)))))</f>
        <v>0</v>
      </c>
      <c r="Y249" s="179">
        <f>IF('Funding Allocation Parameters'!$C$6="Basic Library Subsidy", 0, IF('Funding Allocation Parameters'!$C$6="Grant funding",MIN(V249*'Funding Allocation Parameters'!$E$6, 'Funding Allocation Parameters'!$G$6), IF('Funding Allocation Parameters'!$C$6="Other author funding", 0, IF('Funding Allocation Parameters'!$C$6="Any discretionary funds (grants if available, other if no grants)", MIN(V249*'Funding Allocation Parameters'!$E$6, 'Funding Allocation Parameters'!$G$6), IF('Funding Allocation Parameters'!$C$6="Complex Library Subsidy", 0, 0)))))</f>
        <v>556.70420000000013</v>
      </c>
      <c r="Z249" s="179">
        <f>IF('Funding Allocation Parameters'!$C$6="Basic Library Subsidy", 0, IF('Funding Allocation Parameters'!$C$6="Grant funding", 0, IF('Funding Allocation Parameters'!$C$6="Other author funding",  MIN(V249*'Funding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49" s="179">
        <f>IF('Funding Allocation Parameters'!$C$6="Basic Library Subsidy", MIN(W249*'Funding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MIN(W249*VLOOKUP(CONCATENATE($A249, 'Funding Allocation Parameters'!$I$6), 'Library Subsidy Complex'!$C$2:$J$55, 6, FALSE), VLOOKUP(CONCATENATE($A249, 'Funding Allocation Parameters'!$I$6), 'Library Subsidy Complex'!$C$2:$J$55, 8, FALSE)), 0)))))</f>
        <v>0</v>
      </c>
      <c r="AB249" s="179">
        <f>IF('Funding Allocation Parameters'!$C$6="Basic Library Subsidy", 0, IF('Funding Allocation Parameters'!$C$6="Grant funding", 0, IF('Funding Allocation Parameters'!$C$6="Other author funding",  MIN(W249*'Funding Allocation Parameters'!$E$6, 'Funding Allocation Parameters'!$G$6), IF('Funding Allocation Parameters'!$C$6="Any discretionary funds (grants if available, other if no grants)", MIN(W249*'Funding Allocation Parameters'!$E$6, 'Funding Allocation Parameters'!$G$6), IF('Funding Allocation Parameters'!$C$6="Complex Library Subsidy", 0, 0)))))</f>
        <v>556.70420000000013</v>
      </c>
      <c r="AC249" s="177">
        <f t="shared" si="99"/>
        <v>0</v>
      </c>
      <c r="AD249" s="177">
        <f t="shared" si="100"/>
        <v>0</v>
      </c>
      <c r="AE249" s="180">
        <f>IF('Funding Allocation Parameters'!$C$7="Basic Library Subsidy", MIN(AC249*'Funding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MIN(AC249*VLOOKUP(CONCATENATE($A249, 'Funding Allocation Parameters'!$I$7), 'Library Subsidy Complex'!$C$2:$J$55, 2, FALSE), VLOOKUP(CONCATENATE($A249, 'Funding Allocation Parameters'!$I$7), 'Library Subsidy Complex'!$C$2:$J$55, 4, FALSE)), 0)))))</f>
        <v>0</v>
      </c>
      <c r="AF249" s="180">
        <f>IF('Funding Allocation Parameters'!$C$7="Basic Library Subsidy", 0, IF('Funding Allocation Parameters'!$C$7="Grant funding",MIN(AC249*'Funding Allocation Parameters'!$E$7, 'Funding Allocation Parameters'!$G$7), IF('Funding Allocation Parameters'!$C$7="Other author funding", 0, IF('Funding Allocation Parameters'!$C$7="Any discretionary funds (grants if available, other if no grants)", MIN(AC249*'Funding Allocation Parameters'!$E$7, 'Funding Allocation Parameters'!$G$7), IF('Funding Allocation Parameters'!$C$7="Complex Library Subsidy", 0, 0)))))</f>
        <v>0</v>
      </c>
      <c r="AG249" s="180">
        <f>IF('Funding Allocation Parameters'!$C$7="Basic Library Subsidy", 0, IF('Funding Allocation Parameters'!$C$7="Grant funding", 0, IF('Funding Allocation Parameters'!$C$7="Other author funding",  MIN(AC249*'Funding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49" s="180">
        <f>IF('Funding Allocation Parameters'!$C$7="Basic Library Subsidy", MIN(AD249*'Funding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MIN(AD249*VLOOKUP(CONCATENATE($A249, 'Funding Allocation Parameters'!$I$7), 'Library Subsidy Complex'!$C$2:$J$55, 6, FALSE), VLOOKUP(CONCATENATE($A249, 'Funding Allocation Parameters'!$I$7), 'Library Subsidy Complex'!$C$2:$J$55, 8, FALSE)), 0)))))</f>
        <v>0</v>
      </c>
      <c r="AI249" s="180">
        <f>IF('Funding Allocation Parameters'!$C$7="Basic Library Subsidy", 0, IF('Funding Allocation Parameters'!$C$7="Grant funding", 0, IF('Funding Allocation Parameters'!$C$7="Other author funding",  MIN(AD249*'Funding Allocation Parameters'!$E$7, 'Funding Allocation Parameters'!$G$7), IF('Funding Allocation Parameters'!$C$7="Any discretionary funds (grants if available, other if no grants)", MIN(AD249*'Funding Allocation Parameters'!$E$7, 'Funding Allocation Parameters'!$G$7), IF('Funding Allocation Parameters'!$C$7="Complex Library Subsidy", 0, 0)))))</f>
        <v>0</v>
      </c>
      <c r="AJ249" s="177">
        <f t="shared" si="101"/>
        <v>0</v>
      </c>
      <c r="AK249" s="177">
        <f t="shared" si="102"/>
        <v>0</v>
      </c>
      <c r="AL249" s="181">
        <f>IF('Funding Allocation Parameters'!$C$8="Basic Library Subsidy", MIN(AJ249*'Funding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MIN(AJ249*VLOOKUP(CONCATENATE($A249, 'Funding Allocation Parameters'!$I$8), 'Library Subsidy Complex'!$C$2:$J$55, 2, FALSE), VLOOKUP(CONCATENATE($A249, 'Funding Allocation Parameters'!$I$8), 'Library Subsidy Complex'!$C$2:$J$55, 4, FALSE)), 0)))))</f>
        <v>0</v>
      </c>
      <c r="AM249" s="181">
        <f>IF('Funding Allocation Parameters'!$C$8="Basic Library Subsidy", 0, IF('Funding Allocation Parameters'!$C$8="Grant funding",MIN(AJ249*'Funding Allocation Parameters'!$E$8, 'Funding Allocation Parameters'!$G$8), IF('Funding Allocation Parameters'!$C$8="Other author funding", 0, IF('Funding Allocation Parameters'!$C$8="Any discretionary funds (grants if available, other if no grants)", MIN(AJ249*'Funding Allocation Parameters'!$E$8, 'Funding Allocation Parameters'!$G$8), IF('Funding Allocation Parameters'!$C$8="Complex Library Subsidy", 0, 0)))))</f>
        <v>0</v>
      </c>
      <c r="AN249" s="181">
        <f>IF('Funding Allocation Parameters'!$C$8="Basic Library Subsidy", 0, IF('Funding Allocation Parameters'!$C$8="Grant funding", 0, IF('Funding Allocation Parameters'!$C$8="Other author funding",  MIN(AJ249*'Funding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49" s="181">
        <f>IF('Funding Allocation Parameters'!$C$8="Basic Library Subsidy", MIN(AK249*'Funding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MIN(AK249*VLOOKUP(CONCATENATE($A249, 'Funding Allocation Parameters'!$I$8), 'Library Subsidy Complex'!$C$2:$J$55, 6, FALSE), VLOOKUP(CONCATENATE($A249, 'Funding Allocation Parameters'!$I$8), 'Library Subsidy Complex'!$C$2:$J$55, 8, FALSE)), 0)))))</f>
        <v>0</v>
      </c>
      <c r="AP249" s="181">
        <f>IF('Funding Allocation Parameters'!$C$8="Basic Library Subsidy", 0, IF('Funding Allocation Parameters'!$C$8="Grant funding", 0, IF('Funding Allocation Parameters'!$C$8="Other author funding",  MIN(AK249*'Funding Allocation Parameters'!$E$8, 'Funding Allocation Parameters'!$G$8), IF('Funding Allocation Parameters'!$C$8="Any discretionary funds (grants if available, other if no grants)", MIN(AK249*'Funding Allocation Parameters'!$E$8, 'Funding Allocation Parameters'!$G$8), IF('Funding Allocation Parameters'!$C$8="Complex Library Subsidy", 0, 0)))))</f>
        <v>0</v>
      </c>
      <c r="AQ249" s="177">
        <f t="shared" si="103"/>
        <v>0</v>
      </c>
      <c r="AR249" s="177">
        <f t="shared" si="104"/>
        <v>0</v>
      </c>
      <c r="AS249" s="182">
        <f t="shared" si="105"/>
        <v>1189</v>
      </c>
      <c r="AT249" s="182">
        <f t="shared" si="106"/>
        <v>556.70420000000013</v>
      </c>
      <c r="AU249" s="182">
        <f t="shared" si="107"/>
        <v>0</v>
      </c>
      <c r="AV249" s="182">
        <f t="shared" si="108"/>
        <v>1189</v>
      </c>
      <c r="AW249" s="182">
        <f t="shared" si="109"/>
        <v>556.70420000000013</v>
      </c>
      <c r="AX249" s="183">
        <f t="shared" si="110"/>
        <v>1189</v>
      </c>
      <c r="AY249" s="183">
        <f t="shared" si="111"/>
        <v>556.70420000000013</v>
      </c>
      <c r="AZ249" s="183">
        <f t="shared" si="112"/>
        <v>0</v>
      </c>
      <c r="BA249" s="183">
        <f t="shared" si="113"/>
        <v>0</v>
      </c>
      <c r="BB249" s="183">
        <f t="shared" si="114"/>
        <v>0</v>
      </c>
      <c r="BC249" s="184">
        <f t="shared" si="115"/>
        <v>1189</v>
      </c>
      <c r="BD249" s="184">
        <f t="shared" si="116"/>
        <v>0</v>
      </c>
      <c r="BE249" s="184">
        <f t="shared" si="117"/>
        <v>556.70420000000013</v>
      </c>
      <c r="BF249" s="184">
        <f t="shared" si="118"/>
        <v>0</v>
      </c>
      <c r="BG249" s="102">
        <f t="shared" si="119"/>
        <v>0</v>
      </c>
      <c r="BH249" s="102">
        <f t="shared" si="120"/>
        <v>0</v>
      </c>
      <c r="BI249" s="102">
        <f t="shared" si="121"/>
        <v>0</v>
      </c>
      <c r="BJ249" s="102">
        <f t="shared" si="122"/>
        <v>1</v>
      </c>
      <c r="BK249" s="102">
        <f t="shared" si="123"/>
        <v>0</v>
      </c>
      <c r="BL249" s="102">
        <f t="shared" si="124"/>
        <v>0</v>
      </c>
      <c r="BN249" s="102"/>
    </row>
    <row r="250" spans="1:66" x14ac:dyDescent="0.25">
      <c r="A250" s="102" t="s">
        <v>16</v>
      </c>
      <c r="B250" s="102" t="s">
        <v>8</v>
      </c>
      <c r="C250" s="102" t="s">
        <v>8</v>
      </c>
      <c r="D250" s="102" t="s">
        <v>27</v>
      </c>
      <c r="E250" s="102" t="s">
        <v>40</v>
      </c>
      <c r="F250" s="102" t="s">
        <v>567</v>
      </c>
      <c r="G250" s="102">
        <v>2.52</v>
      </c>
      <c r="H250" s="102">
        <v>1</v>
      </c>
      <c r="I250" s="102">
        <v>1</v>
      </c>
      <c r="J250" s="167">
        <f>IFERROR(H250*VLOOKUP(A250, 'Advanced Parameters'!$B$7:$G$20, 6, FALSE)*VLOOKUP(A250, 'Growth Parameters'!$B$6:$H$19, 6, FALSE), 0)</f>
        <v>1</v>
      </c>
      <c r="K250" s="167">
        <f>IFERROR(IF('Advanced Parameters'!$C$5="n",'Raw Data'!I250*VLOOKUP(A250,'Advanced Parameters'!$B$7:$G$20,6,FALSE),J250*VLOOKUP(A250,'Advanced Parameters'!$B$7:$G$20,2,FALSE))*VLOOKUP(A250, 'Growth Parameters'!$B$6:$H$19, 6, FALSE), 0)</f>
        <v>1</v>
      </c>
      <c r="L250" s="167">
        <f t="shared" si="125"/>
        <v>0</v>
      </c>
      <c r="M250" s="168">
        <f>IFERROR(IF(G250="NA","NA",IF(G250&gt;'APC Parameters'!$K$6+VLOOKUP('Raw Data'!A250, 'APC Parameters'!$H$7:$L$20, 4, FALSE), 'APC Parameters'!$L$6+VLOOKUP('Raw Data'!A250, 'APC Parameters'!$H$7:$L$20, 5, FALSE), G250*('APC Parameters'!$J$6+VLOOKUP('Raw Data'!A250, 'APC Parameters'!$H$7:$L$20, 3, FALSE))+'APC Parameters'!$I$6+VLOOKUP('Raw Data'!A250, 'APC Parameters'!$H$7:$L$20, 2, FALSE))), 0)</f>
        <v>2935.3679999999999</v>
      </c>
      <c r="N250" s="168">
        <f t="shared" si="95"/>
        <v>2935.3679999999999</v>
      </c>
      <c r="O250" s="168">
        <f>IFERROR(IF(M250="NA",VLOOKUP(D250,'Internal Calculations'!$B$10:$C$11,2,FALSE), M250)*VLOOKUP(A250, 'Growth Parameters'!$B$6:$H$19, 7, FALSE), 0)</f>
        <v>2935.3679999999999</v>
      </c>
      <c r="P250" s="177">
        <f t="shared" si="96"/>
        <v>2935.3679999999999</v>
      </c>
      <c r="Q250" s="178">
        <f>IF('Funding Allocation Parameters'!$C$5="Basic Library Subsidy", MIN(O250*('Funding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MIN($O250*(VLOOKUP(CONCATENATE($A250, 'Funding Allocation Parameters'!$I$5), 'Library Subsidy Complex'!$C$2:$J$55, 2, FALSE)), VLOOKUP(CONCATENATE($A250, 'Funding Allocation Parameters'!$I$5), 'Library Subsidy Complex'!$C$2:$J$55, 4, FALSE)), 0)))))</f>
        <v>1189</v>
      </c>
      <c r="R250" s="178">
        <f>IF('Funding Allocation Parameters'!$C$5="Basic Library Subsidy", 0, IF('Funding Allocation Parameters'!$C$5="Grant funding",MIN(O250*('Funding Allocation Parameters'!$E$5), 'Funding Allocation Parameters'!$G$5), IF('Funding Allocation Parameters'!$C$5="Other author funding", 0, IF('Funding Allocation Parameters'!$C$5="Any discretionary funds (grants if available, other if no grants)", MIN(O250*('Funding Allocation Parameters'!$E$5), 'Funding Allocation Parameters'!$G$5), IF('Funding Allocation Parameters'!$C$5="Complex Library Subsidy", 0, 0)))))</f>
        <v>0</v>
      </c>
      <c r="S250" s="178">
        <f>IF('Funding Allocation Parameters'!$C$5="Basic Library Subsidy", 0, IF('Funding Allocation Parameters'!$C$5="Grant funding", 0, IF('Funding Allocation Parameters'!$C$5="Other author funding",  MIN(O250*('Funding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0" s="178">
        <f>IF('Funding Allocation Parameters'!$C$5="Basic Library Subsidy", MIN(O250*('Funding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MIN($O250*(VLOOKUP(CONCATENATE($A250, 'Funding Allocation Parameters'!$I$5), 'Library Subsidy Complex'!$C$2:$J$55, 6, FALSE)), VLOOKUP(CONCATENATE($A250, 'Funding Allocation Parameters'!$I$5), 'Library Subsidy Complex'!$C$2:$J$55, 8, FALSE)), 0)))))</f>
        <v>1189</v>
      </c>
      <c r="U250" s="178">
        <f>IF('Funding Allocation Parameters'!$C$5="Basic Library Subsidy", 0, IF('Funding Allocation Parameters'!$C$5="Grant funding", 0, IF('Funding Allocation Parameters'!$C$5="Other author funding",  MIN(O250*('Funding Allocation Parameters'!$E$5), 'Funding Allocation Parameters'!$G$5), IF('Funding Allocation Parameters'!$C$5="Any discretionary funds (grants if available, other if no grants)", MIN(O250*('Funding Allocation Parameters'!$E$5), 'Funding Allocation Parameters'!$G$5), IF('Funding Allocation Parameters'!$C$5="Complex Library Subsidy", 0, 0)))))</f>
        <v>0</v>
      </c>
      <c r="V250" s="177">
        <f t="shared" si="97"/>
        <v>1746.3679999999999</v>
      </c>
      <c r="W250" s="177">
        <f t="shared" si="98"/>
        <v>1746.3679999999999</v>
      </c>
      <c r="X250" s="179">
        <f>IF('Funding Allocation Parameters'!$C$6="Basic Library Subsidy", MIN(V250*'Funding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MIN(V250*VLOOKUP(CONCATENATE($A250, 'Funding Allocation Parameters'!$I$6), 'Library Subsidy Complex'!$C$2:$J$55, 2, FALSE), VLOOKUP(CONCATENATE($A250, 'Funding Allocation Parameters'!$I$6), 'Library Subsidy Complex'!$C$2:$J$55, 4, FALSE)), 0)))))</f>
        <v>0</v>
      </c>
      <c r="Y250" s="179">
        <f>IF('Funding Allocation Parameters'!$C$6="Basic Library Subsidy", 0, IF('Funding Allocation Parameters'!$C$6="Grant funding",MIN(V250*'Funding Allocation Parameters'!$E$6, 'Funding Allocation Parameters'!$G$6), IF('Funding Allocation Parameters'!$C$6="Other author funding", 0, IF('Funding Allocation Parameters'!$C$6="Any discretionary funds (grants if available, other if no grants)", MIN(V250*'Funding Allocation Parameters'!$E$6, 'Funding Allocation Parameters'!$G$6), IF('Funding Allocation Parameters'!$C$6="Complex Library Subsidy", 0, 0)))))</f>
        <v>1746.3679999999999</v>
      </c>
      <c r="Z250" s="179">
        <f>IF('Funding Allocation Parameters'!$C$6="Basic Library Subsidy", 0, IF('Funding Allocation Parameters'!$C$6="Grant funding", 0, IF('Funding Allocation Parameters'!$C$6="Other author funding",  MIN(V250*'Funding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0" s="179">
        <f>IF('Funding Allocation Parameters'!$C$6="Basic Library Subsidy", MIN(W250*'Funding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MIN(W250*VLOOKUP(CONCATENATE($A250, 'Funding Allocation Parameters'!$I$6), 'Library Subsidy Complex'!$C$2:$J$55, 6, FALSE), VLOOKUP(CONCATENATE($A250, 'Funding Allocation Parameters'!$I$6), 'Library Subsidy Complex'!$C$2:$J$55, 8, FALSE)), 0)))))</f>
        <v>0</v>
      </c>
      <c r="AB250" s="179">
        <f>IF('Funding Allocation Parameters'!$C$6="Basic Library Subsidy", 0, IF('Funding Allocation Parameters'!$C$6="Grant funding", 0, IF('Funding Allocation Parameters'!$C$6="Other author funding",  MIN(W250*'Funding Allocation Parameters'!$E$6, 'Funding Allocation Parameters'!$G$6), IF('Funding Allocation Parameters'!$C$6="Any discretionary funds (grants if available, other if no grants)", MIN(W250*'Funding Allocation Parameters'!$E$6, 'Funding Allocation Parameters'!$G$6), IF('Funding Allocation Parameters'!$C$6="Complex Library Subsidy", 0, 0)))))</f>
        <v>1746.3679999999999</v>
      </c>
      <c r="AC250" s="177">
        <f t="shared" si="99"/>
        <v>0</v>
      </c>
      <c r="AD250" s="177">
        <f t="shared" si="100"/>
        <v>0</v>
      </c>
      <c r="AE250" s="180">
        <f>IF('Funding Allocation Parameters'!$C$7="Basic Library Subsidy", MIN(AC250*'Funding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MIN(AC250*VLOOKUP(CONCATENATE($A250, 'Funding Allocation Parameters'!$I$7), 'Library Subsidy Complex'!$C$2:$J$55, 2, FALSE), VLOOKUP(CONCATENATE($A250, 'Funding Allocation Parameters'!$I$7), 'Library Subsidy Complex'!$C$2:$J$55, 4, FALSE)), 0)))))</f>
        <v>0</v>
      </c>
      <c r="AF250" s="180">
        <f>IF('Funding Allocation Parameters'!$C$7="Basic Library Subsidy", 0, IF('Funding Allocation Parameters'!$C$7="Grant funding",MIN(AC250*'Funding Allocation Parameters'!$E$7, 'Funding Allocation Parameters'!$G$7), IF('Funding Allocation Parameters'!$C$7="Other author funding", 0, IF('Funding Allocation Parameters'!$C$7="Any discretionary funds (grants if available, other if no grants)", MIN(AC250*'Funding Allocation Parameters'!$E$7, 'Funding Allocation Parameters'!$G$7), IF('Funding Allocation Parameters'!$C$7="Complex Library Subsidy", 0, 0)))))</f>
        <v>0</v>
      </c>
      <c r="AG250" s="180">
        <f>IF('Funding Allocation Parameters'!$C$7="Basic Library Subsidy", 0, IF('Funding Allocation Parameters'!$C$7="Grant funding", 0, IF('Funding Allocation Parameters'!$C$7="Other author funding",  MIN(AC250*'Funding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0" s="180">
        <f>IF('Funding Allocation Parameters'!$C$7="Basic Library Subsidy", MIN(AD250*'Funding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MIN(AD250*VLOOKUP(CONCATENATE($A250, 'Funding Allocation Parameters'!$I$7), 'Library Subsidy Complex'!$C$2:$J$55, 6, FALSE), VLOOKUP(CONCATENATE($A250, 'Funding Allocation Parameters'!$I$7), 'Library Subsidy Complex'!$C$2:$J$55, 8, FALSE)), 0)))))</f>
        <v>0</v>
      </c>
      <c r="AI250" s="180">
        <f>IF('Funding Allocation Parameters'!$C$7="Basic Library Subsidy", 0, IF('Funding Allocation Parameters'!$C$7="Grant funding", 0, IF('Funding Allocation Parameters'!$C$7="Other author funding",  MIN(AD250*'Funding Allocation Parameters'!$E$7, 'Funding Allocation Parameters'!$G$7), IF('Funding Allocation Parameters'!$C$7="Any discretionary funds (grants if available, other if no grants)", MIN(AD250*'Funding Allocation Parameters'!$E$7, 'Funding Allocation Parameters'!$G$7), IF('Funding Allocation Parameters'!$C$7="Complex Library Subsidy", 0, 0)))))</f>
        <v>0</v>
      </c>
      <c r="AJ250" s="177">
        <f t="shared" si="101"/>
        <v>0</v>
      </c>
      <c r="AK250" s="177">
        <f t="shared" si="102"/>
        <v>0</v>
      </c>
      <c r="AL250" s="181">
        <f>IF('Funding Allocation Parameters'!$C$8="Basic Library Subsidy", MIN(AJ250*'Funding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MIN(AJ250*VLOOKUP(CONCATENATE($A250, 'Funding Allocation Parameters'!$I$8), 'Library Subsidy Complex'!$C$2:$J$55, 2, FALSE), VLOOKUP(CONCATENATE($A250, 'Funding Allocation Parameters'!$I$8), 'Library Subsidy Complex'!$C$2:$J$55, 4, FALSE)), 0)))))</f>
        <v>0</v>
      </c>
      <c r="AM250" s="181">
        <f>IF('Funding Allocation Parameters'!$C$8="Basic Library Subsidy", 0, IF('Funding Allocation Parameters'!$C$8="Grant funding",MIN(AJ250*'Funding Allocation Parameters'!$E$8, 'Funding Allocation Parameters'!$G$8), IF('Funding Allocation Parameters'!$C$8="Other author funding", 0, IF('Funding Allocation Parameters'!$C$8="Any discretionary funds (grants if available, other if no grants)", MIN(AJ250*'Funding Allocation Parameters'!$E$8, 'Funding Allocation Parameters'!$G$8), IF('Funding Allocation Parameters'!$C$8="Complex Library Subsidy", 0, 0)))))</f>
        <v>0</v>
      </c>
      <c r="AN250" s="181">
        <f>IF('Funding Allocation Parameters'!$C$8="Basic Library Subsidy", 0, IF('Funding Allocation Parameters'!$C$8="Grant funding", 0, IF('Funding Allocation Parameters'!$C$8="Other author funding",  MIN(AJ250*'Funding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0" s="181">
        <f>IF('Funding Allocation Parameters'!$C$8="Basic Library Subsidy", MIN(AK250*'Funding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MIN(AK250*VLOOKUP(CONCATENATE($A250, 'Funding Allocation Parameters'!$I$8), 'Library Subsidy Complex'!$C$2:$J$55, 6, FALSE), VLOOKUP(CONCATENATE($A250, 'Funding Allocation Parameters'!$I$8), 'Library Subsidy Complex'!$C$2:$J$55, 8, FALSE)), 0)))))</f>
        <v>0</v>
      </c>
      <c r="AP250" s="181">
        <f>IF('Funding Allocation Parameters'!$C$8="Basic Library Subsidy", 0, IF('Funding Allocation Parameters'!$C$8="Grant funding", 0, IF('Funding Allocation Parameters'!$C$8="Other author funding",  MIN(AK250*'Funding Allocation Parameters'!$E$8, 'Funding Allocation Parameters'!$G$8), IF('Funding Allocation Parameters'!$C$8="Any discretionary funds (grants if available, other if no grants)", MIN(AK250*'Funding Allocation Parameters'!$E$8, 'Funding Allocation Parameters'!$G$8), IF('Funding Allocation Parameters'!$C$8="Complex Library Subsidy", 0, 0)))))</f>
        <v>0</v>
      </c>
      <c r="AQ250" s="177">
        <f t="shared" si="103"/>
        <v>0</v>
      </c>
      <c r="AR250" s="177">
        <f t="shared" si="104"/>
        <v>0</v>
      </c>
      <c r="AS250" s="182">
        <f t="shared" si="105"/>
        <v>1189</v>
      </c>
      <c r="AT250" s="182">
        <f t="shared" si="106"/>
        <v>1746.3679999999999</v>
      </c>
      <c r="AU250" s="182">
        <f t="shared" si="107"/>
        <v>0</v>
      </c>
      <c r="AV250" s="182">
        <f t="shared" si="108"/>
        <v>1189</v>
      </c>
      <c r="AW250" s="182">
        <f t="shared" si="109"/>
        <v>1746.3679999999999</v>
      </c>
      <c r="AX250" s="183">
        <f t="shared" si="110"/>
        <v>1189</v>
      </c>
      <c r="AY250" s="183">
        <f t="shared" si="111"/>
        <v>1746.3679999999999</v>
      </c>
      <c r="AZ250" s="183">
        <f t="shared" si="112"/>
        <v>0</v>
      </c>
      <c r="BA250" s="183">
        <f t="shared" si="113"/>
        <v>0</v>
      </c>
      <c r="BB250" s="183">
        <f t="shared" si="114"/>
        <v>0</v>
      </c>
      <c r="BC250" s="184">
        <f t="shared" si="115"/>
        <v>1189</v>
      </c>
      <c r="BD250" s="184">
        <f t="shared" si="116"/>
        <v>0</v>
      </c>
      <c r="BE250" s="184">
        <f t="shared" si="117"/>
        <v>1746.3679999999999</v>
      </c>
      <c r="BF250" s="184">
        <f t="shared" si="118"/>
        <v>0</v>
      </c>
      <c r="BG250" s="102">
        <f t="shared" si="119"/>
        <v>0</v>
      </c>
      <c r="BH250" s="102">
        <f t="shared" si="120"/>
        <v>0</v>
      </c>
      <c r="BI250" s="102">
        <f t="shared" si="121"/>
        <v>0</v>
      </c>
      <c r="BJ250" s="102">
        <f t="shared" si="122"/>
        <v>1</v>
      </c>
      <c r="BK250" s="102">
        <f t="shared" si="123"/>
        <v>0</v>
      </c>
      <c r="BL250" s="102">
        <f t="shared" si="124"/>
        <v>0</v>
      </c>
      <c r="BN250" s="102"/>
    </row>
    <row r="251" spans="1:66" x14ac:dyDescent="0.25">
      <c r="A251" s="102" t="s">
        <v>18</v>
      </c>
      <c r="B251" s="102" t="s">
        <v>8</v>
      </c>
      <c r="C251" s="102" t="s">
        <v>8</v>
      </c>
      <c r="D251" s="102" t="s">
        <v>27</v>
      </c>
      <c r="E251" s="102" t="s">
        <v>568</v>
      </c>
      <c r="F251" s="102" t="s">
        <v>569</v>
      </c>
      <c r="G251" s="102">
        <v>1.413</v>
      </c>
      <c r="H251" s="102">
        <v>1</v>
      </c>
      <c r="I251" s="102">
        <v>1</v>
      </c>
      <c r="J251" s="167">
        <f>IFERROR(H251*VLOOKUP(A251, 'Advanced Parameters'!$B$7:$G$20, 6, FALSE)*VLOOKUP(A251, 'Growth Parameters'!$B$6:$H$19, 6, FALSE), 0)</f>
        <v>1</v>
      </c>
      <c r="K251" s="167">
        <f>IFERROR(IF('Advanced Parameters'!$C$5="n",'Raw Data'!I251*VLOOKUP(A251,'Advanced Parameters'!$B$7:$G$20,6,FALSE),J251*VLOOKUP(A251,'Advanced Parameters'!$B$7:$G$20,2,FALSE))*VLOOKUP(A251, 'Growth Parameters'!$B$6:$H$19, 6, FALSE), 0)</f>
        <v>1</v>
      </c>
      <c r="L251" s="167">
        <f t="shared" si="125"/>
        <v>0</v>
      </c>
      <c r="M251" s="168">
        <f>IFERROR(IF(G251="NA","NA",IF(G251&gt;'APC Parameters'!$K$6+VLOOKUP('Raw Data'!A251, 'APC Parameters'!$H$7:$L$20, 4, FALSE), 'APC Parameters'!$L$6+VLOOKUP('Raw Data'!A251, 'APC Parameters'!$H$7:$L$20, 5, FALSE), G251*('APC Parameters'!$J$6+VLOOKUP('Raw Data'!A251, 'APC Parameters'!$H$7:$L$20, 3, FALSE))+'APC Parameters'!$I$6+VLOOKUP('Raw Data'!A251, 'APC Parameters'!$H$7:$L$20, 2, FALSE))), 0)</f>
        <v>2150.0622000000003</v>
      </c>
      <c r="N251" s="168">
        <f t="shared" si="95"/>
        <v>2150.0622000000003</v>
      </c>
      <c r="O251" s="168">
        <f>IFERROR(IF(M251="NA",VLOOKUP(D251,'Internal Calculations'!$B$10:$C$11,2,FALSE), M251)*VLOOKUP(A251, 'Growth Parameters'!$B$6:$H$19, 7, FALSE), 0)</f>
        <v>2150.0622000000003</v>
      </c>
      <c r="P251" s="177">
        <f t="shared" si="96"/>
        <v>2150.0622000000003</v>
      </c>
      <c r="Q251" s="178">
        <f>IF('Funding Allocation Parameters'!$C$5="Basic Library Subsidy", MIN(O251*('Funding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MIN($O251*(VLOOKUP(CONCATENATE($A251, 'Funding Allocation Parameters'!$I$5), 'Library Subsidy Complex'!$C$2:$J$55, 2, FALSE)), VLOOKUP(CONCATENATE($A251, 'Funding Allocation Parameters'!$I$5), 'Library Subsidy Complex'!$C$2:$J$55, 4, FALSE)), 0)))))</f>
        <v>1189</v>
      </c>
      <c r="R251" s="178">
        <f>IF('Funding Allocation Parameters'!$C$5="Basic Library Subsidy", 0, IF('Funding Allocation Parameters'!$C$5="Grant funding",MIN(O251*('Funding Allocation Parameters'!$E$5), 'Funding Allocation Parameters'!$G$5), IF('Funding Allocation Parameters'!$C$5="Other author funding", 0, IF('Funding Allocation Parameters'!$C$5="Any discretionary funds (grants if available, other if no grants)", MIN(O251*('Funding Allocation Parameters'!$E$5), 'Funding Allocation Parameters'!$G$5), IF('Funding Allocation Parameters'!$C$5="Complex Library Subsidy", 0, 0)))))</f>
        <v>0</v>
      </c>
      <c r="S251" s="178">
        <f>IF('Funding Allocation Parameters'!$C$5="Basic Library Subsidy", 0, IF('Funding Allocation Parameters'!$C$5="Grant funding", 0, IF('Funding Allocation Parameters'!$C$5="Other author funding",  MIN(O251*('Funding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1" s="178">
        <f>IF('Funding Allocation Parameters'!$C$5="Basic Library Subsidy", MIN(O251*('Funding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MIN($O251*(VLOOKUP(CONCATENATE($A251, 'Funding Allocation Parameters'!$I$5), 'Library Subsidy Complex'!$C$2:$J$55, 6, FALSE)), VLOOKUP(CONCATENATE($A251, 'Funding Allocation Parameters'!$I$5), 'Library Subsidy Complex'!$C$2:$J$55, 8, FALSE)), 0)))))</f>
        <v>1189</v>
      </c>
      <c r="U251" s="178">
        <f>IF('Funding Allocation Parameters'!$C$5="Basic Library Subsidy", 0, IF('Funding Allocation Parameters'!$C$5="Grant funding", 0, IF('Funding Allocation Parameters'!$C$5="Other author funding",  MIN(O251*('Funding Allocation Parameters'!$E$5), 'Funding Allocation Parameters'!$G$5), IF('Funding Allocation Parameters'!$C$5="Any discretionary funds (grants if available, other if no grants)", MIN(O251*('Funding Allocation Parameters'!$E$5), 'Funding Allocation Parameters'!$G$5), IF('Funding Allocation Parameters'!$C$5="Complex Library Subsidy", 0, 0)))))</f>
        <v>0</v>
      </c>
      <c r="V251" s="177">
        <f t="shared" si="97"/>
        <v>961.0622000000003</v>
      </c>
      <c r="W251" s="177">
        <f t="shared" si="98"/>
        <v>961.0622000000003</v>
      </c>
      <c r="X251" s="179">
        <f>IF('Funding Allocation Parameters'!$C$6="Basic Library Subsidy", MIN(V251*'Funding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MIN(V251*VLOOKUP(CONCATENATE($A251, 'Funding Allocation Parameters'!$I$6), 'Library Subsidy Complex'!$C$2:$J$55, 2, FALSE), VLOOKUP(CONCATENATE($A251, 'Funding Allocation Parameters'!$I$6), 'Library Subsidy Complex'!$C$2:$J$55, 4, FALSE)), 0)))))</f>
        <v>0</v>
      </c>
      <c r="Y251" s="179">
        <f>IF('Funding Allocation Parameters'!$C$6="Basic Library Subsidy", 0, IF('Funding Allocation Parameters'!$C$6="Grant funding",MIN(V251*'Funding Allocation Parameters'!$E$6, 'Funding Allocation Parameters'!$G$6), IF('Funding Allocation Parameters'!$C$6="Other author funding", 0, IF('Funding Allocation Parameters'!$C$6="Any discretionary funds (grants if available, other if no grants)", MIN(V251*'Funding Allocation Parameters'!$E$6, 'Funding Allocation Parameters'!$G$6), IF('Funding Allocation Parameters'!$C$6="Complex Library Subsidy", 0, 0)))))</f>
        <v>961.0622000000003</v>
      </c>
      <c r="Z251" s="179">
        <f>IF('Funding Allocation Parameters'!$C$6="Basic Library Subsidy", 0, IF('Funding Allocation Parameters'!$C$6="Grant funding", 0, IF('Funding Allocation Parameters'!$C$6="Other author funding",  MIN(V251*'Funding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1" s="179">
        <f>IF('Funding Allocation Parameters'!$C$6="Basic Library Subsidy", MIN(W251*'Funding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MIN(W251*VLOOKUP(CONCATENATE($A251, 'Funding Allocation Parameters'!$I$6), 'Library Subsidy Complex'!$C$2:$J$55, 6, FALSE), VLOOKUP(CONCATENATE($A251, 'Funding Allocation Parameters'!$I$6), 'Library Subsidy Complex'!$C$2:$J$55, 8, FALSE)), 0)))))</f>
        <v>0</v>
      </c>
      <c r="AB251" s="179">
        <f>IF('Funding Allocation Parameters'!$C$6="Basic Library Subsidy", 0, IF('Funding Allocation Parameters'!$C$6="Grant funding", 0, IF('Funding Allocation Parameters'!$C$6="Other author funding",  MIN(W251*'Funding Allocation Parameters'!$E$6, 'Funding Allocation Parameters'!$G$6), IF('Funding Allocation Parameters'!$C$6="Any discretionary funds (grants if available, other if no grants)", MIN(W251*'Funding Allocation Parameters'!$E$6, 'Funding Allocation Parameters'!$G$6), IF('Funding Allocation Parameters'!$C$6="Complex Library Subsidy", 0, 0)))))</f>
        <v>961.0622000000003</v>
      </c>
      <c r="AC251" s="177">
        <f t="shared" si="99"/>
        <v>0</v>
      </c>
      <c r="AD251" s="177">
        <f t="shared" si="100"/>
        <v>0</v>
      </c>
      <c r="AE251" s="180">
        <f>IF('Funding Allocation Parameters'!$C$7="Basic Library Subsidy", MIN(AC251*'Funding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MIN(AC251*VLOOKUP(CONCATENATE($A251, 'Funding Allocation Parameters'!$I$7), 'Library Subsidy Complex'!$C$2:$J$55, 2, FALSE), VLOOKUP(CONCATENATE($A251, 'Funding Allocation Parameters'!$I$7), 'Library Subsidy Complex'!$C$2:$J$55, 4, FALSE)), 0)))))</f>
        <v>0</v>
      </c>
      <c r="AF251" s="180">
        <f>IF('Funding Allocation Parameters'!$C$7="Basic Library Subsidy", 0, IF('Funding Allocation Parameters'!$C$7="Grant funding",MIN(AC251*'Funding Allocation Parameters'!$E$7, 'Funding Allocation Parameters'!$G$7), IF('Funding Allocation Parameters'!$C$7="Other author funding", 0, IF('Funding Allocation Parameters'!$C$7="Any discretionary funds (grants if available, other if no grants)", MIN(AC251*'Funding Allocation Parameters'!$E$7, 'Funding Allocation Parameters'!$G$7), IF('Funding Allocation Parameters'!$C$7="Complex Library Subsidy", 0, 0)))))</f>
        <v>0</v>
      </c>
      <c r="AG251" s="180">
        <f>IF('Funding Allocation Parameters'!$C$7="Basic Library Subsidy", 0, IF('Funding Allocation Parameters'!$C$7="Grant funding", 0, IF('Funding Allocation Parameters'!$C$7="Other author funding",  MIN(AC251*'Funding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1" s="180">
        <f>IF('Funding Allocation Parameters'!$C$7="Basic Library Subsidy", MIN(AD251*'Funding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MIN(AD251*VLOOKUP(CONCATENATE($A251, 'Funding Allocation Parameters'!$I$7), 'Library Subsidy Complex'!$C$2:$J$55, 6, FALSE), VLOOKUP(CONCATENATE($A251, 'Funding Allocation Parameters'!$I$7), 'Library Subsidy Complex'!$C$2:$J$55, 8, FALSE)), 0)))))</f>
        <v>0</v>
      </c>
      <c r="AI251" s="180">
        <f>IF('Funding Allocation Parameters'!$C$7="Basic Library Subsidy", 0, IF('Funding Allocation Parameters'!$C$7="Grant funding", 0, IF('Funding Allocation Parameters'!$C$7="Other author funding",  MIN(AD251*'Funding Allocation Parameters'!$E$7, 'Funding Allocation Parameters'!$G$7), IF('Funding Allocation Parameters'!$C$7="Any discretionary funds (grants if available, other if no grants)", MIN(AD251*'Funding Allocation Parameters'!$E$7, 'Funding Allocation Parameters'!$G$7), IF('Funding Allocation Parameters'!$C$7="Complex Library Subsidy", 0, 0)))))</f>
        <v>0</v>
      </c>
      <c r="AJ251" s="177">
        <f t="shared" si="101"/>
        <v>0</v>
      </c>
      <c r="AK251" s="177">
        <f t="shared" si="102"/>
        <v>0</v>
      </c>
      <c r="AL251" s="181">
        <f>IF('Funding Allocation Parameters'!$C$8="Basic Library Subsidy", MIN(AJ251*'Funding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MIN(AJ251*VLOOKUP(CONCATENATE($A251, 'Funding Allocation Parameters'!$I$8), 'Library Subsidy Complex'!$C$2:$J$55, 2, FALSE), VLOOKUP(CONCATENATE($A251, 'Funding Allocation Parameters'!$I$8), 'Library Subsidy Complex'!$C$2:$J$55, 4, FALSE)), 0)))))</f>
        <v>0</v>
      </c>
      <c r="AM251" s="181">
        <f>IF('Funding Allocation Parameters'!$C$8="Basic Library Subsidy", 0, IF('Funding Allocation Parameters'!$C$8="Grant funding",MIN(AJ251*'Funding Allocation Parameters'!$E$8, 'Funding Allocation Parameters'!$G$8), IF('Funding Allocation Parameters'!$C$8="Other author funding", 0, IF('Funding Allocation Parameters'!$C$8="Any discretionary funds (grants if available, other if no grants)", MIN(AJ251*'Funding Allocation Parameters'!$E$8, 'Funding Allocation Parameters'!$G$8), IF('Funding Allocation Parameters'!$C$8="Complex Library Subsidy", 0, 0)))))</f>
        <v>0</v>
      </c>
      <c r="AN251" s="181">
        <f>IF('Funding Allocation Parameters'!$C$8="Basic Library Subsidy", 0, IF('Funding Allocation Parameters'!$C$8="Grant funding", 0, IF('Funding Allocation Parameters'!$C$8="Other author funding",  MIN(AJ251*'Funding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1" s="181">
        <f>IF('Funding Allocation Parameters'!$C$8="Basic Library Subsidy", MIN(AK251*'Funding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MIN(AK251*VLOOKUP(CONCATENATE($A251, 'Funding Allocation Parameters'!$I$8), 'Library Subsidy Complex'!$C$2:$J$55, 6, FALSE), VLOOKUP(CONCATENATE($A251, 'Funding Allocation Parameters'!$I$8), 'Library Subsidy Complex'!$C$2:$J$55, 8, FALSE)), 0)))))</f>
        <v>0</v>
      </c>
      <c r="AP251" s="181">
        <f>IF('Funding Allocation Parameters'!$C$8="Basic Library Subsidy", 0, IF('Funding Allocation Parameters'!$C$8="Grant funding", 0, IF('Funding Allocation Parameters'!$C$8="Other author funding",  MIN(AK251*'Funding Allocation Parameters'!$E$8, 'Funding Allocation Parameters'!$G$8), IF('Funding Allocation Parameters'!$C$8="Any discretionary funds (grants if available, other if no grants)", MIN(AK251*'Funding Allocation Parameters'!$E$8, 'Funding Allocation Parameters'!$G$8), IF('Funding Allocation Parameters'!$C$8="Complex Library Subsidy", 0, 0)))))</f>
        <v>0</v>
      </c>
      <c r="AQ251" s="177">
        <f t="shared" si="103"/>
        <v>0</v>
      </c>
      <c r="AR251" s="177">
        <f t="shared" si="104"/>
        <v>0</v>
      </c>
      <c r="AS251" s="182">
        <f t="shared" si="105"/>
        <v>1189</v>
      </c>
      <c r="AT251" s="182">
        <f t="shared" si="106"/>
        <v>961.0622000000003</v>
      </c>
      <c r="AU251" s="182">
        <f t="shared" si="107"/>
        <v>0</v>
      </c>
      <c r="AV251" s="182">
        <f t="shared" si="108"/>
        <v>1189</v>
      </c>
      <c r="AW251" s="182">
        <f t="shared" si="109"/>
        <v>961.0622000000003</v>
      </c>
      <c r="AX251" s="183">
        <f t="shared" si="110"/>
        <v>1189</v>
      </c>
      <c r="AY251" s="183">
        <f t="shared" si="111"/>
        <v>961.0622000000003</v>
      </c>
      <c r="AZ251" s="183">
        <f t="shared" si="112"/>
        <v>0</v>
      </c>
      <c r="BA251" s="183">
        <f t="shared" si="113"/>
        <v>0</v>
      </c>
      <c r="BB251" s="183">
        <f t="shared" si="114"/>
        <v>0</v>
      </c>
      <c r="BC251" s="184">
        <f t="shared" si="115"/>
        <v>1189</v>
      </c>
      <c r="BD251" s="184">
        <f t="shared" si="116"/>
        <v>0</v>
      </c>
      <c r="BE251" s="184">
        <f t="shared" si="117"/>
        <v>961.0622000000003</v>
      </c>
      <c r="BF251" s="184">
        <f t="shared" si="118"/>
        <v>0</v>
      </c>
      <c r="BG251" s="102">
        <f t="shared" si="119"/>
        <v>0</v>
      </c>
      <c r="BH251" s="102">
        <f t="shared" si="120"/>
        <v>0</v>
      </c>
      <c r="BI251" s="102">
        <f t="shared" si="121"/>
        <v>0</v>
      </c>
      <c r="BJ251" s="102">
        <f t="shared" si="122"/>
        <v>1</v>
      </c>
      <c r="BK251" s="102">
        <f t="shared" si="123"/>
        <v>0</v>
      </c>
      <c r="BL251" s="102">
        <f t="shared" si="124"/>
        <v>0</v>
      </c>
      <c r="BN251" s="102"/>
    </row>
    <row r="252" spans="1:66" x14ac:dyDescent="0.25">
      <c r="A252" s="102" t="s">
        <v>23</v>
      </c>
      <c r="B252" s="102" t="s">
        <v>15</v>
      </c>
      <c r="C252" s="102" t="s">
        <v>8</v>
      </c>
      <c r="D252" s="102" t="s">
        <v>27</v>
      </c>
      <c r="E252" s="102" t="s">
        <v>293</v>
      </c>
      <c r="F252" s="102" t="s">
        <v>570</v>
      </c>
      <c r="G252" s="102" t="s">
        <v>9</v>
      </c>
      <c r="H252" s="102">
        <v>1</v>
      </c>
      <c r="I252" s="102">
        <v>0</v>
      </c>
      <c r="J252" s="167">
        <f>IFERROR(H252*VLOOKUP(A252, 'Advanced Parameters'!$B$7:$G$20, 6, FALSE)*VLOOKUP(A252, 'Growth Parameters'!$B$6:$H$19, 6, FALSE), 0)</f>
        <v>1</v>
      </c>
      <c r="K252" s="167">
        <f>IFERROR(IF('Advanced Parameters'!$C$5="n",'Raw Data'!I252*VLOOKUP(A252,'Advanced Parameters'!$B$7:$G$20,6,FALSE),J252*VLOOKUP(A252,'Advanced Parameters'!$B$7:$G$20,2,FALSE))*VLOOKUP(A252, 'Growth Parameters'!$B$6:$H$19, 6, FALSE), 0)</f>
        <v>0</v>
      </c>
      <c r="L252" s="167">
        <f t="shared" si="125"/>
        <v>1</v>
      </c>
      <c r="M252" s="168" t="str">
        <f>IFERROR(IF(G252="NA","NA",IF(G252&gt;'APC Parameters'!$K$6+VLOOKUP('Raw Data'!A252, 'APC Parameters'!$H$7:$L$20, 4, FALSE), 'APC Parameters'!$L$6+VLOOKUP('Raw Data'!A252, 'APC Parameters'!$H$7:$L$20, 5, FALSE), G252*('APC Parameters'!$J$6+VLOOKUP('Raw Data'!A252, 'APC Parameters'!$H$7:$L$20, 3, FALSE))+'APC Parameters'!$I$6+VLOOKUP('Raw Data'!A252, 'APC Parameters'!$H$7:$L$20, 2, FALSE))), 0)</f>
        <v>NA</v>
      </c>
      <c r="N252" s="168" t="str">
        <f t="shared" si="95"/>
        <v>NA</v>
      </c>
      <c r="O252" s="168">
        <f>IFERROR(IF(M252="NA",VLOOKUP(D252,'Internal Calculations'!$B$10:$C$11,2,FALSE), M252)*VLOOKUP(A252, 'Growth Parameters'!$B$6:$H$19, 7, FALSE), 0)</f>
        <v>2278.6764150234731</v>
      </c>
      <c r="P252" s="177">
        <f t="shared" si="96"/>
        <v>2278.6764150234731</v>
      </c>
      <c r="Q252" s="178">
        <f>IF('Funding Allocation Parameters'!$C$5="Basic Library Subsidy", MIN(O252*('Funding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MIN($O252*(VLOOKUP(CONCATENATE($A252, 'Funding Allocation Parameters'!$I$5), 'Library Subsidy Complex'!$C$2:$J$55, 2, FALSE)), VLOOKUP(CONCATENATE($A252, 'Funding Allocation Parameters'!$I$5), 'Library Subsidy Complex'!$C$2:$J$55, 4, FALSE)), 0)))))</f>
        <v>1189</v>
      </c>
      <c r="R252" s="178">
        <f>IF('Funding Allocation Parameters'!$C$5="Basic Library Subsidy", 0, IF('Funding Allocation Parameters'!$C$5="Grant funding",MIN(O252*('Funding Allocation Parameters'!$E$5), 'Funding Allocation Parameters'!$G$5), IF('Funding Allocation Parameters'!$C$5="Other author funding", 0, IF('Funding Allocation Parameters'!$C$5="Any discretionary funds (grants if available, other if no grants)", MIN(O252*('Funding Allocation Parameters'!$E$5), 'Funding Allocation Parameters'!$G$5), IF('Funding Allocation Parameters'!$C$5="Complex Library Subsidy", 0, 0)))))</f>
        <v>0</v>
      </c>
      <c r="S252" s="178">
        <f>IF('Funding Allocation Parameters'!$C$5="Basic Library Subsidy", 0, IF('Funding Allocation Parameters'!$C$5="Grant funding", 0, IF('Funding Allocation Parameters'!$C$5="Other author funding",  MIN(O252*('Funding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2" s="178">
        <f>IF('Funding Allocation Parameters'!$C$5="Basic Library Subsidy", MIN(O252*('Funding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MIN($O252*(VLOOKUP(CONCATENATE($A252, 'Funding Allocation Parameters'!$I$5), 'Library Subsidy Complex'!$C$2:$J$55, 6, FALSE)), VLOOKUP(CONCATENATE($A252, 'Funding Allocation Parameters'!$I$5), 'Library Subsidy Complex'!$C$2:$J$55, 8, FALSE)), 0)))))</f>
        <v>1189</v>
      </c>
      <c r="U252" s="178">
        <f>IF('Funding Allocation Parameters'!$C$5="Basic Library Subsidy", 0, IF('Funding Allocation Parameters'!$C$5="Grant funding", 0, IF('Funding Allocation Parameters'!$C$5="Other author funding",  MIN(O252*('Funding Allocation Parameters'!$E$5), 'Funding Allocation Parameters'!$G$5), IF('Funding Allocation Parameters'!$C$5="Any discretionary funds (grants if available, other if no grants)", MIN(O252*('Funding Allocation Parameters'!$E$5), 'Funding Allocation Parameters'!$G$5), IF('Funding Allocation Parameters'!$C$5="Complex Library Subsidy", 0, 0)))))</f>
        <v>0</v>
      </c>
      <c r="V252" s="177">
        <f t="shared" si="97"/>
        <v>1089.6764150234731</v>
      </c>
      <c r="W252" s="177">
        <f t="shared" si="98"/>
        <v>1089.6764150234731</v>
      </c>
      <c r="X252" s="179">
        <f>IF('Funding Allocation Parameters'!$C$6="Basic Library Subsidy", MIN(V252*'Funding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MIN(V252*VLOOKUP(CONCATENATE($A252, 'Funding Allocation Parameters'!$I$6), 'Library Subsidy Complex'!$C$2:$J$55, 2, FALSE), VLOOKUP(CONCATENATE($A252, 'Funding Allocation Parameters'!$I$6), 'Library Subsidy Complex'!$C$2:$J$55, 4, FALSE)), 0)))))</f>
        <v>0</v>
      </c>
      <c r="Y252" s="179">
        <f>IF('Funding Allocation Parameters'!$C$6="Basic Library Subsidy", 0, IF('Funding Allocation Parameters'!$C$6="Grant funding",MIN(V252*'Funding Allocation Parameters'!$E$6, 'Funding Allocation Parameters'!$G$6), IF('Funding Allocation Parameters'!$C$6="Other author funding", 0, IF('Funding Allocation Parameters'!$C$6="Any discretionary funds (grants if available, other if no grants)", MIN(V252*'Funding Allocation Parameters'!$E$6, 'Funding Allocation Parameters'!$G$6), IF('Funding Allocation Parameters'!$C$6="Complex Library Subsidy", 0, 0)))))</f>
        <v>1089.6764150234731</v>
      </c>
      <c r="Z252" s="179">
        <f>IF('Funding Allocation Parameters'!$C$6="Basic Library Subsidy", 0, IF('Funding Allocation Parameters'!$C$6="Grant funding", 0, IF('Funding Allocation Parameters'!$C$6="Other author funding",  MIN(V252*'Funding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2" s="179">
        <f>IF('Funding Allocation Parameters'!$C$6="Basic Library Subsidy", MIN(W252*'Funding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MIN(W252*VLOOKUP(CONCATENATE($A252, 'Funding Allocation Parameters'!$I$6), 'Library Subsidy Complex'!$C$2:$J$55, 6, FALSE), VLOOKUP(CONCATENATE($A252, 'Funding Allocation Parameters'!$I$6), 'Library Subsidy Complex'!$C$2:$J$55, 8, FALSE)), 0)))))</f>
        <v>0</v>
      </c>
      <c r="AB252" s="179">
        <f>IF('Funding Allocation Parameters'!$C$6="Basic Library Subsidy", 0, IF('Funding Allocation Parameters'!$C$6="Grant funding", 0, IF('Funding Allocation Parameters'!$C$6="Other author funding",  MIN(W252*'Funding Allocation Parameters'!$E$6, 'Funding Allocation Parameters'!$G$6), IF('Funding Allocation Parameters'!$C$6="Any discretionary funds (grants if available, other if no grants)", MIN(W252*'Funding Allocation Parameters'!$E$6, 'Funding Allocation Parameters'!$G$6), IF('Funding Allocation Parameters'!$C$6="Complex Library Subsidy", 0, 0)))))</f>
        <v>1089.6764150234731</v>
      </c>
      <c r="AC252" s="177">
        <f t="shared" si="99"/>
        <v>0</v>
      </c>
      <c r="AD252" s="177">
        <f t="shared" si="100"/>
        <v>0</v>
      </c>
      <c r="AE252" s="180">
        <f>IF('Funding Allocation Parameters'!$C$7="Basic Library Subsidy", MIN(AC252*'Funding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MIN(AC252*VLOOKUP(CONCATENATE($A252, 'Funding Allocation Parameters'!$I$7), 'Library Subsidy Complex'!$C$2:$J$55, 2, FALSE), VLOOKUP(CONCATENATE($A252, 'Funding Allocation Parameters'!$I$7), 'Library Subsidy Complex'!$C$2:$J$55, 4, FALSE)), 0)))))</f>
        <v>0</v>
      </c>
      <c r="AF252" s="180">
        <f>IF('Funding Allocation Parameters'!$C$7="Basic Library Subsidy", 0, IF('Funding Allocation Parameters'!$C$7="Grant funding",MIN(AC252*'Funding Allocation Parameters'!$E$7, 'Funding Allocation Parameters'!$G$7), IF('Funding Allocation Parameters'!$C$7="Other author funding", 0, IF('Funding Allocation Parameters'!$C$7="Any discretionary funds (grants if available, other if no grants)", MIN(AC252*'Funding Allocation Parameters'!$E$7, 'Funding Allocation Parameters'!$G$7), IF('Funding Allocation Parameters'!$C$7="Complex Library Subsidy", 0, 0)))))</f>
        <v>0</v>
      </c>
      <c r="AG252" s="180">
        <f>IF('Funding Allocation Parameters'!$C$7="Basic Library Subsidy", 0, IF('Funding Allocation Parameters'!$C$7="Grant funding", 0, IF('Funding Allocation Parameters'!$C$7="Other author funding",  MIN(AC252*'Funding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2" s="180">
        <f>IF('Funding Allocation Parameters'!$C$7="Basic Library Subsidy", MIN(AD252*'Funding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MIN(AD252*VLOOKUP(CONCATENATE($A252, 'Funding Allocation Parameters'!$I$7), 'Library Subsidy Complex'!$C$2:$J$55, 6, FALSE), VLOOKUP(CONCATENATE($A252, 'Funding Allocation Parameters'!$I$7), 'Library Subsidy Complex'!$C$2:$J$55, 8, FALSE)), 0)))))</f>
        <v>0</v>
      </c>
      <c r="AI252" s="180">
        <f>IF('Funding Allocation Parameters'!$C$7="Basic Library Subsidy", 0, IF('Funding Allocation Parameters'!$C$7="Grant funding", 0, IF('Funding Allocation Parameters'!$C$7="Other author funding",  MIN(AD252*'Funding Allocation Parameters'!$E$7, 'Funding Allocation Parameters'!$G$7), IF('Funding Allocation Parameters'!$C$7="Any discretionary funds (grants if available, other if no grants)", MIN(AD252*'Funding Allocation Parameters'!$E$7, 'Funding Allocation Parameters'!$G$7), IF('Funding Allocation Parameters'!$C$7="Complex Library Subsidy", 0, 0)))))</f>
        <v>0</v>
      </c>
      <c r="AJ252" s="177">
        <f t="shared" si="101"/>
        <v>0</v>
      </c>
      <c r="AK252" s="177">
        <f t="shared" si="102"/>
        <v>0</v>
      </c>
      <c r="AL252" s="181">
        <f>IF('Funding Allocation Parameters'!$C$8="Basic Library Subsidy", MIN(AJ252*'Funding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MIN(AJ252*VLOOKUP(CONCATENATE($A252, 'Funding Allocation Parameters'!$I$8), 'Library Subsidy Complex'!$C$2:$J$55, 2, FALSE), VLOOKUP(CONCATENATE($A252, 'Funding Allocation Parameters'!$I$8), 'Library Subsidy Complex'!$C$2:$J$55, 4, FALSE)), 0)))))</f>
        <v>0</v>
      </c>
      <c r="AM252" s="181">
        <f>IF('Funding Allocation Parameters'!$C$8="Basic Library Subsidy", 0, IF('Funding Allocation Parameters'!$C$8="Grant funding",MIN(AJ252*'Funding Allocation Parameters'!$E$8, 'Funding Allocation Parameters'!$G$8), IF('Funding Allocation Parameters'!$C$8="Other author funding", 0, IF('Funding Allocation Parameters'!$C$8="Any discretionary funds (grants if available, other if no grants)", MIN(AJ252*'Funding Allocation Parameters'!$E$8, 'Funding Allocation Parameters'!$G$8), IF('Funding Allocation Parameters'!$C$8="Complex Library Subsidy", 0, 0)))))</f>
        <v>0</v>
      </c>
      <c r="AN252" s="181">
        <f>IF('Funding Allocation Parameters'!$C$8="Basic Library Subsidy", 0, IF('Funding Allocation Parameters'!$C$8="Grant funding", 0, IF('Funding Allocation Parameters'!$C$8="Other author funding",  MIN(AJ252*'Funding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2" s="181">
        <f>IF('Funding Allocation Parameters'!$C$8="Basic Library Subsidy", MIN(AK252*'Funding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MIN(AK252*VLOOKUP(CONCATENATE($A252, 'Funding Allocation Parameters'!$I$8), 'Library Subsidy Complex'!$C$2:$J$55, 6, FALSE), VLOOKUP(CONCATENATE($A252, 'Funding Allocation Parameters'!$I$8), 'Library Subsidy Complex'!$C$2:$J$55, 8, FALSE)), 0)))))</f>
        <v>0</v>
      </c>
      <c r="AP252" s="181">
        <f>IF('Funding Allocation Parameters'!$C$8="Basic Library Subsidy", 0, IF('Funding Allocation Parameters'!$C$8="Grant funding", 0, IF('Funding Allocation Parameters'!$C$8="Other author funding",  MIN(AK252*'Funding Allocation Parameters'!$E$8, 'Funding Allocation Parameters'!$G$8), IF('Funding Allocation Parameters'!$C$8="Any discretionary funds (grants if available, other if no grants)", MIN(AK252*'Funding Allocation Parameters'!$E$8, 'Funding Allocation Parameters'!$G$8), IF('Funding Allocation Parameters'!$C$8="Complex Library Subsidy", 0, 0)))))</f>
        <v>0</v>
      </c>
      <c r="AQ252" s="177">
        <f t="shared" si="103"/>
        <v>0</v>
      </c>
      <c r="AR252" s="177">
        <f t="shared" si="104"/>
        <v>0</v>
      </c>
      <c r="AS252" s="182">
        <f t="shared" si="105"/>
        <v>1189</v>
      </c>
      <c r="AT252" s="182">
        <f t="shared" si="106"/>
        <v>1089.6764150234731</v>
      </c>
      <c r="AU252" s="182">
        <f t="shared" si="107"/>
        <v>0</v>
      </c>
      <c r="AV252" s="182">
        <f t="shared" si="108"/>
        <v>1189</v>
      </c>
      <c r="AW252" s="182">
        <f t="shared" si="109"/>
        <v>1089.6764150234731</v>
      </c>
      <c r="AX252" s="183">
        <f t="shared" si="110"/>
        <v>0</v>
      </c>
      <c r="AY252" s="183">
        <f t="shared" si="111"/>
        <v>0</v>
      </c>
      <c r="AZ252" s="183">
        <f t="shared" si="112"/>
        <v>0</v>
      </c>
      <c r="BA252" s="183">
        <f t="shared" si="113"/>
        <v>1189</v>
      </c>
      <c r="BB252" s="183">
        <f t="shared" si="114"/>
        <v>1089.6764150234731</v>
      </c>
      <c r="BC252" s="184">
        <f t="shared" si="115"/>
        <v>1189</v>
      </c>
      <c r="BD252" s="184">
        <f t="shared" si="116"/>
        <v>0</v>
      </c>
      <c r="BE252" s="184">
        <f t="shared" si="117"/>
        <v>0</v>
      </c>
      <c r="BF252" s="184">
        <f t="shared" si="118"/>
        <v>1089.6764150234731</v>
      </c>
      <c r="BG252" s="102">
        <f t="shared" si="119"/>
        <v>0</v>
      </c>
      <c r="BH252" s="102">
        <f t="shared" si="120"/>
        <v>0</v>
      </c>
      <c r="BI252" s="102">
        <f t="shared" si="121"/>
        <v>0</v>
      </c>
      <c r="BJ252" s="102">
        <f t="shared" si="122"/>
        <v>0</v>
      </c>
      <c r="BK252" s="102">
        <f t="shared" si="123"/>
        <v>1</v>
      </c>
      <c r="BL252" s="102">
        <f t="shared" si="124"/>
        <v>0</v>
      </c>
      <c r="BN252" s="102"/>
    </row>
    <row r="253" spans="1:66" x14ac:dyDescent="0.25">
      <c r="A253" s="102" t="s">
        <v>13</v>
      </c>
      <c r="B253" s="102" t="s">
        <v>8</v>
      </c>
      <c r="C253" s="102" t="s">
        <v>8</v>
      </c>
      <c r="D253" s="102" t="s">
        <v>27</v>
      </c>
      <c r="E253" s="102" t="s">
        <v>572</v>
      </c>
      <c r="F253" s="102" t="s">
        <v>573</v>
      </c>
      <c r="G253" s="102">
        <v>1.2589999999999999</v>
      </c>
      <c r="H253" s="102">
        <v>1</v>
      </c>
      <c r="I253" s="102">
        <v>0</v>
      </c>
      <c r="J253" s="167">
        <f>IFERROR(H253*VLOOKUP(A253, 'Advanced Parameters'!$B$7:$G$20, 6, FALSE)*VLOOKUP(A253, 'Growth Parameters'!$B$6:$H$19, 6, FALSE), 0)</f>
        <v>1</v>
      </c>
      <c r="K253" s="167">
        <f>IFERROR(IF('Advanced Parameters'!$C$5="n",'Raw Data'!I253*VLOOKUP(A253,'Advanced Parameters'!$B$7:$G$20,6,FALSE),J253*VLOOKUP(A253,'Advanced Parameters'!$B$7:$G$20,2,FALSE))*VLOOKUP(A253, 'Growth Parameters'!$B$6:$H$19, 6, FALSE), 0)</f>
        <v>0</v>
      </c>
      <c r="L253" s="167">
        <f t="shared" si="125"/>
        <v>1</v>
      </c>
      <c r="M253" s="168">
        <f>IFERROR(IF(G253="NA","NA",IF(G253&gt;'APC Parameters'!$K$6+VLOOKUP('Raw Data'!A253, 'APC Parameters'!$H$7:$L$20, 4, FALSE), 'APC Parameters'!$L$6+VLOOKUP('Raw Data'!A253, 'APC Parameters'!$H$7:$L$20, 5, FALSE), G253*('APC Parameters'!$J$6+VLOOKUP('Raw Data'!A253, 'APC Parameters'!$H$7:$L$20, 3, FALSE))+'APC Parameters'!$I$6+VLOOKUP('Raw Data'!A253, 'APC Parameters'!$H$7:$L$20, 2, FALSE))), 0)</f>
        <v>2040.8145999999999</v>
      </c>
      <c r="N253" s="168">
        <f t="shared" si="95"/>
        <v>2040.8145999999999</v>
      </c>
      <c r="O253" s="168">
        <f>IFERROR(IF(M253="NA",VLOOKUP(D253,'Internal Calculations'!$B$10:$C$11,2,FALSE), M253)*VLOOKUP(A253, 'Growth Parameters'!$B$6:$H$19, 7, FALSE), 0)</f>
        <v>2040.8145999999999</v>
      </c>
      <c r="P253" s="177">
        <f t="shared" si="96"/>
        <v>2040.8145999999999</v>
      </c>
      <c r="Q253" s="178">
        <f>IF('Funding Allocation Parameters'!$C$5="Basic Library Subsidy", MIN(O253*('Funding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MIN($O253*(VLOOKUP(CONCATENATE($A253, 'Funding Allocation Parameters'!$I$5), 'Library Subsidy Complex'!$C$2:$J$55, 2, FALSE)), VLOOKUP(CONCATENATE($A253, 'Funding Allocation Parameters'!$I$5), 'Library Subsidy Complex'!$C$2:$J$55, 4, FALSE)), 0)))))</f>
        <v>1189</v>
      </c>
      <c r="R253" s="178">
        <f>IF('Funding Allocation Parameters'!$C$5="Basic Library Subsidy", 0, IF('Funding Allocation Parameters'!$C$5="Grant funding",MIN(O253*('Funding Allocation Parameters'!$E$5), 'Funding Allocation Parameters'!$G$5), IF('Funding Allocation Parameters'!$C$5="Other author funding", 0, IF('Funding Allocation Parameters'!$C$5="Any discretionary funds (grants if available, other if no grants)", MIN(O253*('Funding Allocation Parameters'!$E$5), 'Funding Allocation Parameters'!$G$5), IF('Funding Allocation Parameters'!$C$5="Complex Library Subsidy", 0, 0)))))</f>
        <v>0</v>
      </c>
      <c r="S253" s="178">
        <f>IF('Funding Allocation Parameters'!$C$5="Basic Library Subsidy", 0, IF('Funding Allocation Parameters'!$C$5="Grant funding", 0, IF('Funding Allocation Parameters'!$C$5="Other author funding",  MIN(O253*('Funding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3" s="178">
        <f>IF('Funding Allocation Parameters'!$C$5="Basic Library Subsidy", MIN(O253*('Funding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MIN($O253*(VLOOKUP(CONCATENATE($A253, 'Funding Allocation Parameters'!$I$5), 'Library Subsidy Complex'!$C$2:$J$55, 6, FALSE)), VLOOKUP(CONCATENATE($A253, 'Funding Allocation Parameters'!$I$5), 'Library Subsidy Complex'!$C$2:$J$55, 8, FALSE)), 0)))))</f>
        <v>1189</v>
      </c>
      <c r="U253" s="178">
        <f>IF('Funding Allocation Parameters'!$C$5="Basic Library Subsidy", 0, IF('Funding Allocation Parameters'!$C$5="Grant funding", 0, IF('Funding Allocation Parameters'!$C$5="Other author funding",  MIN(O253*('Funding Allocation Parameters'!$E$5), 'Funding Allocation Parameters'!$G$5), IF('Funding Allocation Parameters'!$C$5="Any discretionary funds (grants if available, other if no grants)", MIN(O253*('Funding Allocation Parameters'!$E$5), 'Funding Allocation Parameters'!$G$5), IF('Funding Allocation Parameters'!$C$5="Complex Library Subsidy", 0, 0)))))</f>
        <v>0</v>
      </c>
      <c r="V253" s="177">
        <f t="shared" si="97"/>
        <v>851.81459999999993</v>
      </c>
      <c r="W253" s="177">
        <f t="shared" si="98"/>
        <v>851.81459999999993</v>
      </c>
      <c r="X253" s="179">
        <f>IF('Funding Allocation Parameters'!$C$6="Basic Library Subsidy", MIN(V253*'Funding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MIN(V253*VLOOKUP(CONCATENATE($A253, 'Funding Allocation Parameters'!$I$6), 'Library Subsidy Complex'!$C$2:$J$55, 2, FALSE), VLOOKUP(CONCATENATE($A253, 'Funding Allocation Parameters'!$I$6), 'Library Subsidy Complex'!$C$2:$J$55, 4, FALSE)), 0)))))</f>
        <v>0</v>
      </c>
      <c r="Y253" s="179">
        <f>IF('Funding Allocation Parameters'!$C$6="Basic Library Subsidy", 0, IF('Funding Allocation Parameters'!$C$6="Grant funding",MIN(V253*'Funding Allocation Parameters'!$E$6, 'Funding Allocation Parameters'!$G$6), IF('Funding Allocation Parameters'!$C$6="Other author funding", 0, IF('Funding Allocation Parameters'!$C$6="Any discretionary funds (grants if available, other if no grants)", MIN(V253*'Funding Allocation Parameters'!$E$6, 'Funding Allocation Parameters'!$G$6), IF('Funding Allocation Parameters'!$C$6="Complex Library Subsidy", 0, 0)))))</f>
        <v>851.81459999999993</v>
      </c>
      <c r="Z253" s="179">
        <f>IF('Funding Allocation Parameters'!$C$6="Basic Library Subsidy", 0, IF('Funding Allocation Parameters'!$C$6="Grant funding", 0, IF('Funding Allocation Parameters'!$C$6="Other author funding",  MIN(V253*'Funding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3" s="179">
        <f>IF('Funding Allocation Parameters'!$C$6="Basic Library Subsidy", MIN(W253*'Funding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MIN(W253*VLOOKUP(CONCATENATE($A253, 'Funding Allocation Parameters'!$I$6), 'Library Subsidy Complex'!$C$2:$J$55, 6, FALSE), VLOOKUP(CONCATENATE($A253, 'Funding Allocation Parameters'!$I$6), 'Library Subsidy Complex'!$C$2:$J$55, 8, FALSE)), 0)))))</f>
        <v>0</v>
      </c>
      <c r="AB253" s="179">
        <f>IF('Funding Allocation Parameters'!$C$6="Basic Library Subsidy", 0, IF('Funding Allocation Parameters'!$C$6="Grant funding", 0, IF('Funding Allocation Parameters'!$C$6="Other author funding",  MIN(W253*'Funding Allocation Parameters'!$E$6, 'Funding Allocation Parameters'!$G$6), IF('Funding Allocation Parameters'!$C$6="Any discretionary funds (grants if available, other if no grants)", MIN(W253*'Funding Allocation Parameters'!$E$6, 'Funding Allocation Parameters'!$G$6), IF('Funding Allocation Parameters'!$C$6="Complex Library Subsidy", 0, 0)))))</f>
        <v>851.81459999999993</v>
      </c>
      <c r="AC253" s="177">
        <f t="shared" si="99"/>
        <v>0</v>
      </c>
      <c r="AD253" s="177">
        <f t="shared" si="100"/>
        <v>0</v>
      </c>
      <c r="AE253" s="180">
        <f>IF('Funding Allocation Parameters'!$C$7="Basic Library Subsidy", MIN(AC253*'Funding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MIN(AC253*VLOOKUP(CONCATENATE($A253, 'Funding Allocation Parameters'!$I$7), 'Library Subsidy Complex'!$C$2:$J$55, 2, FALSE), VLOOKUP(CONCATENATE($A253, 'Funding Allocation Parameters'!$I$7), 'Library Subsidy Complex'!$C$2:$J$55, 4, FALSE)), 0)))))</f>
        <v>0</v>
      </c>
      <c r="AF253" s="180">
        <f>IF('Funding Allocation Parameters'!$C$7="Basic Library Subsidy", 0, IF('Funding Allocation Parameters'!$C$7="Grant funding",MIN(AC253*'Funding Allocation Parameters'!$E$7, 'Funding Allocation Parameters'!$G$7), IF('Funding Allocation Parameters'!$C$7="Other author funding", 0, IF('Funding Allocation Parameters'!$C$7="Any discretionary funds (grants if available, other if no grants)", MIN(AC253*'Funding Allocation Parameters'!$E$7, 'Funding Allocation Parameters'!$G$7), IF('Funding Allocation Parameters'!$C$7="Complex Library Subsidy", 0, 0)))))</f>
        <v>0</v>
      </c>
      <c r="AG253" s="180">
        <f>IF('Funding Allocation Parameters'!$C$7="Basic Library Subsidy", 0, IF('Funding Allocation Parameters'!$C$7="Grant funding", 0, IF('Funding Allocation Parameters'!$C$7="Other author funding",  MIN(AC253*'Funding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3" s="180">
        <f>IF('Funding Allocation Parameters'!$C$7="Basic Library Subsidy", MIN(AD253*'Funding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MIN(AD253*VLOOKUP(CONCATENATE($A253, 'Funding Allocation Parameters'!$I$7), 'Library Subsidy Complex'!$C$2:$J$55, 6, FALSE), VLOOKUP(CONCATENATE($A253, 'Funding Allocation Parameters'!$I$7), 'Library Subsidy Complex'!$C$2:$J$55, 8, FALSE)), 0)))))</f>
        <v>0</v>
      </c>
      <c r="AI253" s="180">
        <f>IF('Funding Allocation Parameters'!$C$7="Basic Library Subsidy", 0, IF('Funding Allocation Parameters'!$C$7="Grant funding", 0, IF('Funding Allocation Parameters'!$C$7="Other author funding",  MIN(AD253*'Funding Allocation Parameters'!$E$7, 'Funding Allocation Parameters'!$G$7), IF('Funding Allocation Parameters'!$C$7="Any discretionary funds (grants if available, other if no grants)", MIN(AD253*'Funding Allocation Parameters'!$E$7, 'Funding Allocation Parameters'!$G$7), IF('Funding Allocation Parameters'!$C$7="Complex Library Subsidy", 0, 0)))))</f>
        <v>0</v>
      </c>
      <c r="AJ253" s="177">
        <f t="shared" si="101"/>
        <v>0</v>
      </c>
      <c r="AK253" s="177">
        <f t="shared" si="102"/>
        <v>0</v>
      </c>
      <c r="AL253" s="181">
        <f>IF('Funding Allocation Parameters'!$C$8="Basic Library Subsidy", MIN(AJ253*'Funding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MIN(AJ253*VLOOKUP(CONCATENATE($A253, 'Funding Allocation Parameters'!$I$8), 'Library Subsidy Complex'!$C$2:$J$55, 2, FALSE), VLOOKUP(CONCATENATE($A253, 'Funding Allocation Parameters'!$I$8), 'Library Subsidy Complex'!$C$2:$J$55, 4, FALSE)), 0)))))</f>
        <v>0</v>
      </c>
      <c r="AM253" s="181">
        <f>IF('Funding Allocation Parameters'!$C$8="Basic Library Subsidy", 0, IF('Funding Allocation Parameters'!$C$8="Grant funding",MIN(AJ253*'Funding Allocation Parameters'!$E$8, 'Funding Allocation Parameters'!$G$8), IF('Funding Allocation Parameters'!$C$8="Other author funding", 0, IF('Funding Allocation Parameters'!$C$8="Any discretionary funds (grants if available, other if no grants)", MIN(AJ253*'Funding Allocation Parameters'!$E$8, 'Funding Allocation Parameters'!$G$8), IF('Funding Allocation Parameters'!$C$8="Complex Library Subsidy", 0, 0)))))</f>
        <v>0</v>
      </c>
      <c r="AN253" s="181">
        <f>IF('Funding Allocation Parameters'!$C$8="Basic Library Subsidy", 0, IF('Funding Allocation Parameters'!$C$8="Grant funding", 0, IF('Funding Allocation Parameters'!$C$8="Other author funding",  MIN(AJ253*'Funding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3" s="181">
        <f>IF('Funding Allocation Parameters'!$C$8="Basic Library Subsidy", MIN(AK253*'Funding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MIN(AK253*VLOOKUP(CONCATENATE($A253, 'Funding Allocation Parameters'!$I$8), 'Library Subsidy Complex'!$C$2:$J$55, 6, FALSE), VLOOKUP(CONCATENATE($A253, 'Funding Allocation Parameters'!$I$8), 'Library Subsidy Complex'!$C$2:$J$55, 8, FALSE)), 0)))))</f>
        <v>0</v>
      </c>
      <c r="AP253" s="181">
        <f>IF('Funding Allocation Parameters'!$C$8="Basic Library Subsidy", 0, IF('Funding Allocation Parameters'!$C$8="Grant funding", 0, IF('Funding Allocation Parameters'!$C$8="Other author funding",  MIN(AK253*'Funding Allocation Parameters'!$E$8, 'Funding Allocation Parameters'!$G$8), IF('Funding Allocation Parameters'!$C$8="Any discretionary funds (grants if available, other if no grants)", MIN(AK253*'Funding Allocation Parameters'!$E$8, 'Funding Allocation Parameters'!$G$8), IF('Funding Allocation Parameters'!$C$8="Complex Library Subsidy", 0, 0)))))</f>
        <v>0</v>
      </c>
      <c r="AQ253" s="177">
        <f t="shared" si="103"/>
        <v>0</v>
      </c>
      <c r="AR253" s="177">
        <f t="shared" si="104"/>
        <v>0</v>
      </c>
      <c r="AS253" s="182">
        <f t="shared" si="105"/>
        <v>1189</v>
      </c>
      <c r="AT253" s="182">
        <f t="shared" si="106"/>
        <v>851.81459999999993</v>
      </c>
      <c r="AU253" s="182">
        <f t="shared" si="107"/>
        <v>0</v>
      </c>
      <c r="AV253" s="182">
        <f t="shared" si="108"/>
        <v>1189</v>
      </c>
      <c r="AW253" s="182">
        <f t="shared" si="109"/>
        <v>851.81459999999993</v>
      </c>
      <c r="AX253" s="183">
        <f t="shared" si="110"/>
        <v>0</v>
      </c>
      <c r="AY253" s="183">
        <f t="shared" si="111"/>
        <v>0</v>
      </c>
      <c r="AZ253" s="183">
        <f t="shared" si="112"/>
        <v>0</v>
      </c>
      <c r="BA253" s="183">
        <f t="shared" si="113"/>
        <v>1189</v>
      </c>
      <c r="BB253" s="183">
        <f t="shared" si="114"/>
        <v>851.81459999999993</v>
      </c>
      <c r="BC253" s="184">
        <f t="shared" si="115"/>
        <v>1189</v>
      </c>
      <c r="BD253" s="184">
        <f t="shared" si="116"/>
        <v>0</v>
      </c>
      <c r="BE253" s="184">
        <f t="shared" si="117"/>
        <v>0</v>
      </c>
      <c r="BF253" s="184">
        <f t="shared" si="118"/>
        <v>851.81459999999993</v>
      </c>
      <c r="BG253" s="102">
        <f t="shared" si="119"/>
        <v>0</v>
      </c>
      <c r="BH253" s="102">
        <f t="shared" si="120"/>
        <v>0</v>
      </c>
      <c r="BI253" s="102">
        <f t="shared" si="121"/>
        <v>0</v>
      </c>
      <c r="BJ253" s="102">
        <f t="shared" si="122"/>
        <v>0</v>
      </c>
      <c r="BK253" s="102">
        <f t="shared" si="123"/>
        <v>1</v>
      </c>
      <c r="BL253" s="102">
        <f t="shared" si="124"/>
        <v>0</v>
      </c>
      <c r="BN253" s="102"/>
    </row>
    <row r="254" spans="1:66" x14ac:dyDescent="0.25">
      <c r="A254" s="102" t="s">
        <v>20</v>
      </c>
      <c r="B254" s="102" t="s">
        <v>8</v>
      </c>
      <c r="C254" s="102" t="s">
        <v>8</v>
      </c>
      <c r="D254" s="102" t="s">
        <v>27</v>
      </c>
      <c r="E254" s="102" t="s">
        <v>575</v>
      </c>
      <c r="F254" s="102" t="s">
        <v>576</v>
      </c>
      <c r="G254" s="102">
        <v>0.996</v>
      </c>
      <c r="H254" s="102">
        <v>1</v>
      </c>
      <c r="I254" s="102">
        <v>0</v>
      </c>
      <c r="J254" s="167">
        <f>IFERROR(H254*VLOOKUP(A254, 'Advanced Parameters'!$B$7:$G$20, 6, FALSE)*VLOOKUP(A254, 'Growth Parameters'!$B$6:$H$19, 6, FALSE), 0)</f>
        <v>1</v>
      </c>
      <c r="K254" s="167">
        <f>IFERROR(IF('Advanced Parameters'!$C$5="n",'Raw Data'!I254*VLOOKUP(A254,'Advanced Parameters'!$B$7:$G$20,6,FALSE),J254*VLOOKUP(A254,'Advanced Parameters'!$B$7:$G$20,2,FALSE))*VLOOKUP(A254, 'Growth Parameters'!$B$6:$H$19, 6, FALSE), 0)</f>
        <v>0</v>
      </c>
      <c r="L254" s="167">
        <f t="shared" si="125"/>
        <v>1</v>
      </c>
      <c r="M254" s="168">
        <f>IFERROR(IF(G254="NA","NA",IF(G254&gt;'APC Parameters'!$K$6+VLOOKUP('Raw Data'!A254, 'APC Parameters'!$H$7:$L$20, 4, FALSE), 'APC Parameters'!$L$6+VLOOKUP('Raw Data'!A254, 'APC Parameters'!$H$7:$L$20, 5, FALSE), G254*('APC Parameters'!$J$6+VLOOKUP('Raw Data'!A254, 'APC Parameters'!$H$7:$L$20, 3, FALSE))+'APC Parameters'!$I$6+VLOOKUP('Raw Data'!A254, 'APC Parameters'!$H$7:$L$20, 2, FALSE))), 0)</f>
        <v>1854.2424000000001</v>
      </c>
      <c r="N254" s="168">
        <f t="shared" si="95"/>
        <v>1854.2424000000001</v>
      </c>
      <c r="O254" s="168">
        <f>IFERROR(IF(M254="NA",VLOOKUP(D254,'Internal Calculations'!$B$10:$C$11,2,FALSE), M254)*VLOOKUP(A254, 'Growth Parameters'!$B$6:$H$19, 7, FALSE), 0)</f>
        <v>1854.2424000000001</v>
      </c>
      <c r="P254" s="177">
        <f t="shared" si="96"/>
        <v>1854.2424000000001</v>
      </c>
      <c r="Q254" s="178">
        <f>IF('Funding Allocation Parameters'!$C$5="Basic Library Subsidy", MIN(O254*('Funding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MIN($O254*(VLOOKUP(CONCATENATE($A254, 'Funding Allocation Parameters'!$I$5), 'Library Subsidy Complex'!$C$2:$J$55, 2, FALSE)), VLOOKUP(CONCATENATE($A254, 'Funding Allocation Parameters'!$I$5), 'Library Subsidy Complex'!$C$2:$J$55, 4, FALSE)), 0)))))</f>
        <v>1189</v>
      </c>
      <c r="R254" s="178">
        <f>IF('Funding Allocation Parameters'!$C$5="Basic Library Subsidy", 0, IF('Funding Allocation Parameters'!$C$5="Grant funding",MIN(O254*('Funding Allocation Parameters'!$E$5), 'Funding Allocation Parameters'!$G$5), IF('Funding Allocation Parameters'!$C$5="Other author funding", 0, IF('Funding Allocation Parameters'!$C$5="Any discretionary funds (grants if available, other if no grants)", MIN(O254*('Funding Allocation Parameters'!$E$5), 'Funding Allocation Parameters'!$G$5), IF('Funding Allocation Parameters'!$C$5="Complex Library Subsidy", 0, 0)))))</f>
        <v>0</v>
      </c>
      <c r="S254" s="178">
        <f>IF('Funding Allocation Parameters'!$C$5="Basic Library Subsidy", 0, IF('Funding Allocation Parameters'!$C$5="Grant funding", 0, IF('Funding Allocation Parameters'!$C$5="Other author funding",  MIN(O254*('Funding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4" s="178">
        <f>IF('Funding Allocation Parameters'!$C$5="Basic Library Subsidy", MIN(O254*('Funding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MIN($O254*(VLOOKUP(CONCATENATE($A254, 'Funding Allocation Parameters'!$I$5), 'Library Subsidy Complex'!$C$2:$J$55, 6, FALSE)), VLOOKUP(CONCATENATE($A254, 'Funding Allocation Parameters'!$I$5), 'Library Subsidy Complex'!$C$2:$J$55, 8, FALSE)), 0)))))</f>
        <v>1189</v>
      </c>
      <c r="U254" s="178">
        <f>IF('Funding Allocation Parameters'!$C$5="Basic Library Subsidy", 0, IF('Funding Allocation Parameters'!$C$5="Grant funding", 0, IF('Funding Allocation Parameters'!$C$5="Other author funding",  MIN(O254*('Funding Allocation Parameters'!$E$5), 'Funding Allocation Parameters'!$G$5), IF('Funding Allocation Parameters'!$C$5="Any discretionary funds (grants if available, other if no grants)", MIN(O254*('Funding Allocation Parameters'!$E$5), 'Funding Allocation Parameters'!$G$5), IF('Funding Allocation Parameters'!$C$5="Complex Library Subsidy", 0, 0)))))</f>
        <v>0</v>
      </c>
      <c r="V254" s="177">
        <f t="shared" si="97"/>
        <v>665.24240000000009</v>
      </c>
      <c r="W254" s="177">
        <f t="shared" si="98"/>
        <v>665.24240000000009</v>
      </c>
      <c r="X254" s="179">
        <f>IF('Funding Allocation Parameters'!$C$6="Basic Library Subsidy", MIN(V254*'Funding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MIN(V254*VLOOKUP(CONCATENATE($A254, 'Funding Allocation Parameters'!$I$6), 'Library Subsidy Complex'!$C$2:$J$55, 2, FALSE), VLOOKUP(CONCATENATE($A254, 'Funding Allocation Parameters'!$I$6), 'Library Subsidy Complex'!$C$2:$J$55, 4, FALSE)), 0)))))</f>
        <v>0</v>
      </c>
      <c r="Y254" s="179">
        <f>IF('Funding Allocation Parameters'!$C$6="Basic Library Subsidy", 0, IF('Funding Allocation Parameters'!$C$6="Grant funding",MIN(V254*'Funding Allocation Parameters'!$E$6, 'Funding Allocation Parameters'!$G$6), IF('Funding Allocation Parameters'!$C$6="Other author funding", 0, IF('Funding Allocation Parameters'!$C$6="Any discretionary funds (grants if available, other if no grants)", MIN(V254*'Funding Allocation Parameters'!$E$6, 'Funding Allocation Parameters'!$G$6), IF('Funding Allocation Parameters'!$C$6="Complex Library Subsidy", 0, 0)))))</f>
        <v>665.24240000000009</v>
      </c>
      <c r="Z254" s="179">
        <f>IF('Funding Allocation Parameters'!$C$6="Basic Library Subsidy", 0, IF('Funding Allocation Parameters'!$C$6="Grant funding", 0, IF('Funding Allocation Parameters'!$C$6="Other author funding",  MIN(V254*'Funding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4" s="179">
        <f>IF('Funding Allocation Parameters'!$C$6="Basic Library Subsidy", MIN(W254*'Funding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MIN(W254*VLOOKUP(CONCATENATE($A254, 'Funding Allocation Parameters'!$I$6), 'Library Subsidy Complex'!$C$2:$J$55, 6, FALSE), VLOOKUP(CONCATENATE($A254, 'Funding Allocation Parameters'!$I$6), 'Library Subsidy Complex'!$C$2:$J$55, 8, FALSE)), 0)))))</f>
        <v>0</v>
      </c>
      <c r="AB254" s="179">
        <f>IF('Funding Allocation Parameters'!$C$6="Basic Library Subsidy", 0, IF('Funding Allocation Parameters'!$C$6="Grant funding", 0, IF('Funding Allocation Parameters'!$C$6="Other author funding",  MIN(W254*'Funding Allocation Parameters'!$E$6, 'Funding Allocation Parameters'!$G$6), IF('Funding Allocation Parameters'!$C$6="Any discretionary funds (grants if available, other if no grants)", MIN(W254*'Funding Allocation Parameters'!$E$6, 'Funding Allocation Parameters'!$G$6), IF('Funding Allocation Parameters'!$C$6="Complex Library Subsidy", 0, 0)))))</f>
        <v>665.24240000000009</v>
      </c>
      <c r="AC254" s="177">
        <f t="shared" si="99"/>
        <v>0</v>
      </c>
      <c r="AD254" s="177">
        <f t="shared" si="100"/>
        <v>0</v>
      </c>
      <c r="AE254" s="180">
        <f>IF('Funding Allocation Parameters'!$C$7="Basic Library Subsidy", MIN(AC254*'Funding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MIN(AC254*VLOOKUP(CONCATENATE($A254, 'Funding Allocation Parameters'!$I$7), 'Library Subsidy Complex'!$C$2:$J$55, 2, FALSE), VLOOKUP(CONCATENATE($A254, 'Funding Allocation Parameters'!$I$7), 'Library Subsidy Complex'!$C$2:$J$55, 4, FALSE)), 0)))))</f>
        <v>0</v>
      </c>
      <c r="AF254" s="180">
        <f>IF('Funding Allocation Parameters'!$C$7="Basic Library Subsidy", 0, IF('Funding Allocation Parameters'!$C$7="Grant funding",MIN(AC254*'Funding Allocation Parameters'!$E$7, 'Funding Allocation Parameters'!$G$7), IF('Funding Allocation Parameters'!$C$7="Other author funding", 0, IF('Funding Allocation Parameters'!$C$7="Any discretionary funds (grants if available, other if no grants)", MIN(AC254*'Funding Allocation Parameters'!$E$7, 'Funding Allocation Parameters'!$G$7), IF('Funding Allocation Parameters'!$C$7="Complex Library Subsidy", 0, 0)))))</f>
        <v>0</v>
      </c>
      <c r="AG254" s="180">
        <f>IF('Funding Allocation Parameters'!$C$7="Basic Library Subsidy", 0, IF('Funding Allocation Parameters'!$C$7="Grant funding", 0, IF('Funding Allocation Parameters'!$C$7="Other author funding",  MIN(AC254*'Funding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4" s="180">
        <f>IF('Funding Allocation Parameters'!$C$7="Basic Library Subsidy", MIN(AD254*'Funding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MIN(AD254*VLOOKUP(CONCATENATE($A254, 'Funding Allocation Parameters'!$I$7), 'Library Subsidy Complex'!$C$2:$J$55, 6, FALSE), VLOOKUP(CONCATENATE($A254, 'Funding Allocation Parameters'!$I$7), 'Library Subsidy Complex'!$C$2:$J$55, 8, FALSE)), 0)))))</f>
        <v>0</v>
      </c>
      <c r="AI254" s="180">
        <f>IF('Funding Allocation Parameters'!$C$7="Basic Library Subsidy", 0, IF('Funding Allocation Parameters'!$C$7="Grant funding", 0, IF('Funding Allocation Parameters'!$C$7="Other author funding",  MIN(AD254*'Funding Allocation Parameters'!$E$7, 'Funding Allocation Parameters'!$G$7), IF('Funding Allocation Parameters'!$C$7="Any discretionary funds (grants if available, other if no grants)", MIN(AD254*'Funding Allocation Parameters'!$E$7, 'Funding Allocation Parameters'!$G$7), IF('Funding Allocation Parameters'!$C$7="Complex Library Subsidy", 0, 0)))))</f>
        <v>0</v>
      </c>
      <c r="AJ254" s="177">
        <f t="shared" si="101"/>
        <v>0</v>
      </c>
      <c r="AK254" s="177">
        <f t="shared" si="102"/>
        <v>0</v>
      </c>
      <c r="AL254" s="181">
        <f>IF('Funding Allocation Parameters'!$C$8="Basic Library Subsidy", MIN(AJ254*'Funding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MIN(AJ254*VLOOKUP(CONCATENATE($A254, 'Funding Allocation Parameters'!$I$8), 'Library Subsidy Complex'!$C$2:$J$55, 2, FALSE), VLOOKUP(CONCATENATE($A254, 'Funding Allocation Parameters'!$I$8), 'Library Subsidy Complex'!$C$2:$J$55, 4, FALSE)), 0)))))</f>
        <v>0</v>
      </c>
      <c r="AM254" s="181">
        <f>IF('Funding Allocation Parameters'!$C$8="Basic Library Subsidy", 0, IF('Funding Allocation Parameters'!$C$8="Grant funding",MIN(AJ254*'Funding Allocation Parameters'!$E$8, 'Funding Allocation Parameters'!$G$8), IF('Funding Allocation Parameters'!$C$8="Other author funding", 0, IF('Funding Allocation Parameters'!$C$8="Any discretionary funds (grants if available, other if no grants)", MIN(AJ254*'Funding Allocation Parameters'!$E$8, 'Funding Allocation Parameters'!$G$8), IF('Funding Allocation Parameters'!$C$8="Complex Library Subsidy", 0, 0)))))</f>
        <v>0</v>
      </c>
      <c r="AN254" s="181">
        <f>IF('Funding Allocation Parameters'!$C$8="Basic Library Subsidy", 0, IF('Funding Allocation Parameters'!$C$8="Grant funding", 0, IF('Funding Allocation Parameters'!$C$8="Other author funding",  MIN(AJ254*'Funding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4" s="181">
        <f>IF('Funding Allocation Parameters'!$C$8="Basic Library Subsidy", MIN(AK254*'Funding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MIN(AK254*VLOOKUP(CONCATENATE($A254, 'Funding Allocation Parameters'!$I$8), 'Library Subsidy Complex'!$C$2:$J$55, 6, FALSE), VLOOKUP(CONCATENATE($A254, 'Funding Allocation Parameters'!$I$8), 'Library Subsidy Complex'!$C$2:$J$55, 8, FALSE)), 0)))))</f>
        <v>0</v>
      </c>
      <c r="AP254" s="181">
        <f>IF('Funding Allocation Parameters'!$C$8="Basic Library Subsidy", 0, IF('Funding Allocation Parameters'!$C$8="Grant funding", 0, IF('Funding Allocation Parameters'!$C$8="Other author funding",  MIN(AK254*'Funding Allocation Parameters'!$E$8, 'Funding Allocation Parameters'!$G$8), IF('Funding Allocation Parameters'!$C$8="Any discretionary funds (grants if available, other if no grants)", MIN(AK254*'Funding Allocation Parameters'!$E$8, 'Funding Allocation Parameters'!$G$8), IF('Funding Allocation Parameters'!$C$8="Complex Library Subsidy", 0, 0)))))</f>
        <v>0</v>
      </c>
      <c r="AQ254" s="177">
        <f t="shared" si="103"/>
        <v>0</v>
      </c>
      <c r="AR254" s="177">
        <f t="shared" si="104"/>
        <v>0</v>
      </c>
      <c r="AS254" s="182">
        <f t="shared" si="105"/>
        <v>1189</v>
      </c>
      <c r="AT254" s="182">
        <f t="shared" si="106"/>
        <v>665.24240000000009</v>
      </c>
      <c r="AU254" s="182">
        <f t="shared" si="107"/>
        <v>0</v>
      </c>
      <c r="AV254" s="182">
        <f t="shared" si="108"/>
        <v>1189</v>
      </c>
      <c r="AW254" s="182">
        <f t="shared" si="109"/>
        <v>665.24240000000009</v>
      </c>
      <c r="AX254" s="183">
        <f t="shared" si="110"/>
        <v>0</v>
      </c>
      <c r="AY254" s="183">
        <f t="shared" si="111"/>
        <v>0</v>
      </c>
      <c r="AZ254" s="183">
        <f t="shared" si="112"/>
        <v>0</v>
      </c>
      <c r="BA254" s="183">
        <f t="shared" si="113"/>
        <v>1189</v>
      </c>
      <c r="BB254" s="183">
        <f t="shared" si="114"/>
        <v>665.24240000000009</v>
      </c>
      <c r="BC254" s="184">
        <f t="shared" si="115"/>
        <v>1189</v>
      </c>
      <c r="BD254" s="184">
        <f t="shared" si="116"/>
        <v>0</v>
      </c>
      <c r="BE254" s="184">
        <f t="shared" si="117"/>
        <v>0</v>
      </c>
      <c r="BF254" s="184">
        <f t="shared" si="118"/>
        <v>665.24240000000009</v>
      </c>
      <c r="BG254" s="102">
        <f t="shared" si="119"/>
        <v>0</v>
      </c>
      <c r="BH254" s="102">
        <f t="shared" si="120"/>
        <v>0</v>
      </c>
      <c r="BI254" s="102">
        <f t="shared" si="121"/>
        <v>0</v>
      </c>
      <c r="BJ254" s="102">
        <f t="shared" si="122"/>
        <v>0</v>
      </c>
      <c r="BK254" s="102">
        <f t="shared" si="123"/>
        <v>1</v>
      </c>
      <c r="BL254" s="102">
        <f t="shared" si="124"/>
        <v>0</v>
      </c>
      <c r="BN254" s="102"/>
    </row>
    <row r="255" spans="1:66" x14ac:dyDescent="0.25">
      <c r="A255" s="102" t="s">
        <v>20</v>
      </c>
      <c r="B255" s="102" t="s">
        <v>8</v>
      </c>
      <c r="C255" s="102" t="s">
        <v>8</v>
      </c>
      <c r="D255" s="102" t="s">
        <v>27</v>
      </c>
      <c r="E255" s="102" t="s">
        <v>577</v>
      </c>
      <c r="F255" s="102" t="s">
        <v>578</v>
      </c>
      <c r="G255" s="102">
        <v>0.78600000000000003</v>
      </c>
      <c r="H255" s="102">
        <v>1</v>
      </c>
      <c r="I255" s="102">
        <v>1</v>
      </c>
      <c r="J255" s="167">
        <f>IFERROR(H255*VLOOKUP(A255, 'Advanced Parameters'!$B$7:$G$20, 6, FALSE)*VLOOKUP(A255, 'Growth Parameters'!$B$6:$H$19, 6, FALSE), 0)</f>
        <v>1</v>
      </c>
      <c r="K255" s="167">
        <f>IFERROR(IF('Advanced Parameters'!$C$5="n",'Raw Data'!I255*VLOOKUP(A255,'Advanced Parameters'!$B$7:$G$20,6,FALSE),J255*VLOOKUP(A255,'Advanced Parameters'!$B$7:$G$20,2,FALSE))*VLOOKUP(A255, 'Growth Parameters'!$B$6:$H$19, 6, FALSE), 0)</f>
        <v>1</v>
      </c>
      <c r="L255" s="167">
        <f t="shared" si="125"/>
        <v>0</v>
      </c>
      <c r="M255" s="168">
        <f>IFERROR(IF(G255="NA","NA",IF(G255&gt;'APC Parameters'!$K$6+VLOOKUP('Raw Data'!A255, 'APC Parameters'!$H$7:$L$20, 4, FALSE), 'APC Parameters'!$L$6+VLOOKUP('Raw Data'!A255, 'APC Parameters'!$H$7:$L$20, 5, FALSE), G255*('APC Parameters'!$J$6+VLOOKUP('Raw Data'!A255, 'APC Parameters'!$H$7:$L$20, 3, FALSE))+'APC Parameters'!$I$6+VLOOKUP('Raw Data'!A255, 'APC Parameters'!$H$7:$L$20, 2, FALSE))), 0)</f>
        <v>1705.2683999999999</v>
      </c>
      <c r="N255" s="168">
        <f t="shared" si="95"/>
        <v>1705.2683999999999</v>
      </c>
      <c r="O255" s="168">
        <f>IFERROR(IF(M255="NA",VLOOKUP(D255,'Internal Calculations'!$B$10:$C$11,2,FALSE), M255)*VLOOKUP(A255, 'Growth Parameters'!$B$6:$H$19, 7, FALSE), 0)</f>
        <v>1705.2683999999999</v>
      </c>
      <c r="P255" s="177">
        <f t="shared" si="96"/>
        <v>1705.2683999999999</v>
      </c>
      <c r="Q255" s="178">
        <f>IF('Funding Allocation Parameters'!$C$5="Basic Library Subsidy", MIN(O255*('Funding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MIN($O255*(VLOOKUP(CONCATENATE($A255, 'Funding Allocation Parameters'!$I$5), 'Library Subsidy Complex'!$C$2:$J$55, 2, FALSE)), VLOOKUP(CONCATENATE($A255, 'Funding Allocation Parameters'!$I$5), 'Library Subsidy Complex'!$C$2:$J$55, 4, FALSE)), 0)))))</f>
        <v>1189</v>
      </c>
      <c r="R255" s="178">
        <f>IF('Funding Allocation Parameters'!$C$5="Basic Library Subsidy", 0, IF('Funding Allocation Parameters'!$C$5="Grant funding",MIN(O255*('Funding Allocation Parameters'!$E$5), 'Funding Allocation Parameters'!$G$5), IF('Funding Allocation Parameters'!$C$5="Other author funding", 0, IF('Funding Allocation Parameters'!$C$5="Any discretionary funds (grants if available, other if no grants)", MIN(O255*('Funding Allocation Parameters'!$E$5), 'Funding Allocation Parameters'!$G$5), IF('Funding Allocation Parameters'!$C$5="Complex Library Subsidy", 0, 0)))))</f>
        <v>0</v>
      </c>
      <c r="S255" s="178">
        <f>IF('Funding Allocation Parameters'!$C$5="Basic Library Subsidy", 0, IF('Funding Allocation Parameters'!$C$5="Grant funding", 0, IF('Funding Allocation Parameters'!$C$5="Other author funding",  MIN(O255*('Funding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5" s="178">
        <f>IF('Funding Allocation Parameters'!$C$5="Basic Library Subsidy", MIN(O255*('Funding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MIN($O255*(VLOOKUP(CONCATENATE($A255, 'Funding Allocation Parameters'!$I$5), 'Library Subsidy Complex'!$C$2:$J$55, 6, FALSE)), VLOOKUP(CONCATENATE($A255, 'Funding Allocation Parameters'!$I$5), 'Library Subsidy Complex'!$C$2:$J$55, 8, FALSE)), 0)))))</f>
        <v>1189</v>
      </c>
      <c r="U255" s="178">
        <f>IF('Funding Allocation Parameters'!$C$5="Basic Library Subsidy", 0, IF('Funding Allocation Parameters'!$C$5="Grant funding", 0, IF('Funding Allocation Parameters'!$C$5="Other author funding",  MIN(O255*('Funding Allocation Parameters'!$E$5), 'Funding Allocation Parameters'!$G$5), IF('Funding Allocation Parameters'!$C$5="Any discretionary funds (grants if available, other if no grants)", MIN(O255*('Funding Allocation Parameters'!$E$5), 'Funding Allocation Parameters'!$G$5), IF('Funding Allocation Parameters'!$C$5="Complex Library Subsidy", 0, 0)))))</f>
        <v>0</v>
      </c>
      <c r="V255" s="177">
        <f t="shared" si="97"/>
        <v>516.26839999999993</v>
      </c>
      <c r="W255" s="177">
        <f t="shared" si="98"/>
        <v>516.26839999999993</v>
      </c>
      <c r="X255" s="179">
        <f>IF('Funding Allocation Parameters'!$C$6="Basic Library Subsidy", MIN(V255*'Funding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MIN(V255*VLOOKUP(CONCATENATE($A255, 'Funding Allocation Parameters'!$I$6), 'Library Subsidy Complex'!$C$2:$J$55, 2, FALSE), VLOOKUP(CONCATENATE($A255, 'Funding Allocation Parameters'!$I$6), 'Library Subsidy Complex'!$C$2:$J$55, 4, FALSE)), 0)))))</f>
        <v>0</v>
      </c>
      <c r="Y255" s="179">
        <f>IF('Funding Allocation Parameters'!$C$6="Basic Library Subsidy", 0, IF('Funding Allocation Parameters'!$C$6="Grant funding",MIN(V255*'Funding Allocation Parameters'!$E$6, 'Funding Allocation Parameters'!$G$6), IF('Funding Allocation Parameters'!$C$6="Other author funding", 0, IF('Funding Allocation Parameters'!$C$6="Any discretionary funds (grants if available, other if no grants)", MIN(V255*'Funding Allocation Parameters'!$E$6, 'Funding Allocation Parameters'!$G$6), IF('Funding Allocation Parameters'!$C$6="Complex Library Subsidy", 0, 0)))))</f>
        <v>516.26839999999993</v>
      </c>
      <c r="Z255" s="179">
        <f>IF('Funding Allocation Parameters'!$C$6="Basic Library Subsidy", 0, IF('Funding Allocation Parameters'!$C$6="Grant funding", 0, IF('Funding Allocation Parameters'!$C$6="Other author funding",  MIN(V255*'Funding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5" s="179">
        <f>IF('Funding Allocation Parameters'!$C$6="Basic Library Subsidy", MIN(W255*'Funding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MIN(W255*VLOOKUP(CONCATENATE($A255, 'Funding Allocation Parameters'!$I$6), 'Library Subsidy Complex'!$C$2:$J$55, 6, FALSE), VLOOKUP(CONCATENATE($A255, 'Funding Allocation Parameters'!$I$6), 'Library Subsidy Complex'!$C$2:$J$55, 8, FALSE)), 0)))))</f>
        <v>0</v>
      </c>
      <c r="AB255" s="179">
        <f>IF('Funding Allocation Parameters'!$C$6="Basic Library Subsidy", 0, IF('Funding Allocation Parameters'!$C$6="Grant funding", 0, IF('Funding Allocation Parameters'!$C$6="Other author funding",  MIN(W255*'Funding Allocation Parameters'!$E$6, 'Funding Allocation Parameters'!$G$6), IF('Funding Allocation Parameters'!$C$6="Any discretionary funds (grants if available, other if no grants)", MIN(W255*'Funding Allocation Parameters'!$E$6, 'Funding Allocation Parameters'!$G$6), IF('Funding Allocation Parameters'!$C$6="Complex Library Subsidy", 0, 0)))))</f>
        <v>516.26839999999993</v>
      </c>
      <c r="AC255" s="177">
        <f t="shared" si="99"/>
        <v>0</v>
      </c>
      <c r="AD255" s="177">
        <f t="shared" si="100"/>
        <v>0</v>
      </c>
      <c r="AE255" s="180">
        <f>IF('Funding Allocation Parameters'!$C$7="Basic Library Subsidy", MIN(AC255*'Funding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MIN(AC255*VLOOKUP(CONCATENATE($A255, 'Funding Allocation Parameters'!$I$7), 'Library Subsidy Complex'!$C$2:$J$55, 2, FALSE), VLOOKUP(CONCATENATE($A255, 'Funding Allocation Parameters'!$I$7), 'Library Subsidy Complex'!$C$2:$J$55, 4, FALSE)), 0)))))</f>
        <v>0</v>
      </c>
      <c r="AF255" s="180">
        <f>IF('Funding Allocation Parameters'!$C$7="Basic Library Subsidy", 0, IF('Funding Allocation Parameters'!$C$7="Grant funding",MIN(AC255*'Funding Allocation Parameters'!$E$7, 'Funding Allocation Parameters'!$G$7), IF('Funding Allocation Parameters'!$C$7="Other author funding", 0, IF('Funding Allocation Parameters'!$C$7="Any discretionary funds (grants if available, other if no grants)", MIN(AC255*'Funding Allocation Parameters'!$E$7, 'Funding Allocation Parameters'!$G$7), IF('Funding Allocation Parameters'!$C$7="Complex Library Subsidy", 0, 0)))))</f>
        <v>0</v>
      </c>
      <c r="AG255" s="180">
        <f>IF('Funding Allocation Parameters'!$C$7="Basic Library Subsidy", 0, IF('Funding Allocation Parameters'!$C$7="Grant funding", 0, IF('Funding Allocation Parameters'!$C$7="Other author funding",  MIN(AC255*'Funding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5" s="180">
        <f>IF('Funding Allocation Parameters'!$C$7="Basic Library Subsidy", MIN(AD255*'Funding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MIN(AD255*VLOOKUP(CONCATENATE($A255, 'Funding Allocation Parameters'!$I$7), 'Library Subsidy Complex'!$C$2:$J$55, 6, FALSE), VLOOKUP(CONCATENATE($A255, 'Funding Allocation Parameters'!$I$7), 'Library Subsidy Complex'!$C$2:$J$55, 8, FALSE)), 0)))))</f>
        <v>0</v>
      </c>
      <c r="AI255" s="180">
        <f>IF('Funding Allocation Parameters'!$C$7="Basic Library Subsidy", 0, IF('Funding Allocation Parameters'!$C$7="Grant funding", 0, IF('Funding Allocation Parameters'!$C$7="Other author funding",  MIN(AD255*'Funding Allocation Parameters'!$E$7, 'Funding Allocation Parameters'!$G$7), IF('Funding Allocation Parameters'!$C$7="Any discretionary funds (grants if available, other if no grants)", MIN(AD255*'Funding Allocation Parameters'!$E$7, 'Funding Allocation Parameters'!$G$7), IF('Funding Allocation Parameters'!$C$7="Complex Library Subsidy", 0, 0)))))</f>
        <v>0</v>
      </c>
      <c r="AJ255" s="177">
        <f t="shared" si="101"/>
        <v>0</v>
      </c>
      <c r="AK255" s="177">
        <f t="shared" si="102"/>
        <v>0</v>
      </c>
      <c r="AL255" s="181">
        <f>IF('Funding Allocation Parameters'!$C$8="Basic Library Subsidy", MIN(AJ255*'Funding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MIN(AJ255*VLOOKUP(CONCATENATE($A255, 'Funding Allocation Parameters'!$I$8), 'Library Subsidy Complex'!$C$2:$J$55, 2, FALSE), VLOOKUP(CONCATENATE($A255, 'Funding Allocation Parameters'!$I$8), 'Library Subsidy Complex'!$C$2:$J$55, 4, FALSE)), 0)))))</f>
        <v>0</v>
      </c>
      <c r="AM255" s="181">
        <f>IF('Funding Allocation Parameters'!$C$8="Basic Library Subsidy", 0, IF('Funding Allocation Parameters'!$C$8="Grant funding",MIN(AJ255*'Funding Allocation Parameters'!$E$8, 'Funding Allocation Parameters'!$G$8), IF('Funding Allocation Parameters'!$C$8="Other author funding", 0, IF('Funding Allocation Parameters'!$C$8="Any discretionary funds (grants if available, other if no grants)", MIN(AJ255*'Funding Allocation Parameters'!$E$8, 'Funding Allocation Parameters'!$G$8), IF('Funding Allocation Parameters'!$C$8="Complex Library Subsidy", 0, 0)))))</f>
        <v>0</v>
      </c>
      <c r="AN255" s="181">
        <f>IF('Funding Allocation Parameters'!$C$8="Basic Library Subsidy", 0, IF('Funding Allocation Parameters'!$C$8="Grant funding", 0, IF('Funding Allocation Parameters'!$C$8="Other author funding",  MIN(AJ255*'Funding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5" s="181">
        <f>IF('Funding Allocation Parameters'!$C$8="Basic Library Subsidy", MIN(AK255*'Funding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MIN(AK255*VLOOKUP(CONCATENATE($A255, 'Funding Allocation Parameters'!$I$8), 'Library Subsidy Complex'!$C$2:$J$55, 6, FALSE), VLOOKUP(CONCATENATE($A255, 'Funding Allocation Parameters'!$I$8), 'Library Subsidy Complex'!$C$2:$J$55, 8, FALSE)), 0)))))</f>
        <v>0</v>
      </c>
      <c r="AP255" s="181">
        <f>IF('Funding Allocation Parameters'!$C$8="Basic Library Subsidy", 0, IF('Funding Allocation Parameters'!$C$8="Grant funding", 0, IF('Funding Allocation Parameters'!$C$8="Other author funding",  MIN(AK255*'Funding Allocation Parameters'!$E$8, 'Funding Allocation Parameters'!$G$8), IF('Funding Allocation Parameters'!$C$8="Any discretionary funds (grants if available, other if no grants)", MIN(AK255*'Funding Allocation Parameters'!$E$8, 'Funding Allocation Parameters'!$G$8), IF('Funding Allocation Parameters'!$C$8="Complex Library Subsidy", 0, 0)))))</f>
        <v>0</v>
      </c>
      <c r="AQ255" s="177">
        <f t="shared" si="103"/>
        <v>0</v>
      </c>
      <c r="AR255" s="177">
        <f t="shared" si="104"/>
        <v>0</v>
      </c>
      <c r="AS255" s="182">
        <f t="shared" si="105"/>
        <v>1189</v>
      </c>
      <c r="AT255" s="182">
        <f t="shared" si="106"/>
        <v>516.26839999999993</v>
      </c>
      <c r="AU255" s="182">
        <f t="shared" si="107"/>
        <v>0</v>
      </c>
      <c r="AV255" s="182">
        <f t="shared" si="108"/>
        <v>1189</v>
      </c>
      <c r="AW255" s="182">
        <f t="shared" si="109"/>
        <v>516.26839999999993</v>
      </c>
      <c r="AX255" s="183">
        <f t="shared" si="110"/>
        <v>1189</v>
      </c>
      <c r="AY255" s="183">
        <f t="shared" si="111"/>
        <v>516.26839999999993</v>
      </c>
      <c r="AZ255" s="183">
        <f t="shared" si="112"/>
        <v>0</v>
      </c>
      <c r="BA255" s="183">
        <f t="shared" si="113"/>
        <v>0</v>
      </c>
      <c r="BB255" s="183">
        <f t="shared" si="114"/>
        <v>0</v>
      </c>
      <c r="BC255" s="184">
        <f t="shared" si="115"/>
        <v>1189</v>
      </c>
      <c r="BD255" s="184">
        <f t="shared" si="116"/>
        <v>0</v>
      </c>
      <c r="BE255" s="184">
        <f t="shared" si="117"/>
        <v>516.26839999999993</v>
      </c>
      <c r="BF255" s="184">
        <f t="shared" si="118"/>
        <v>0</v>
      </c>
      <c r="BG255" s="102">
        <f t="shared" si="119"/>
        <v>0</v>
      </c>
      <c r="BH255" s="102">
        <f t="shared" si="120"/>
        <v>0</v>
      </c>
      <c r="BI255" s="102">
        <f t="shared" si="121"/>
        <v>0</v>
      </c>
      <c r="BJ255" s="102">
        <f t="shared" si="122"/>
        <v>1</v>
      </c>
      <c r="BK255" s="102">
        <f t="shared" si="123"/>
        <v>0</v>
      </c>
      <c r="BL255" s="102">
        <f t="shared" si="124"/>
        <v>0</v>
      </c>
      <c r="BN255" s="102"/>
    </row>
    <row r="256" spans="1:66" x14ac:dyDescent="0.25">
      <c r="A256" s="102" t="s">
        <v>20</v>
      </c>
      <c r="B256" s="102" t="s">
        <v>8</v>
      </c>
      <c r="C256" s="102" t="s">
        <v>8</v>
      </c>
      <c r="D256" s="102" t="s">
        <v>27</v>
      </c>
      <c r="E256" s="102" t="s">
        <v>574</v>
      </c>
      <c r="F256" s="102" t="s">
        <v>579</v>
      </c>
      <c r="G256" s="102">
        <v>1.0049999999999999</v>
      </c>
      <c r="H256" s="102">
        <v>1</v>
      </c>
      <c r="I256" s="102">
        <v>1</v>
      </c>
      <c r="J256" s="167">
        <f>IFERROR(H256*VLOOKUP(A256, 'Advanced Parameters'!$B$7:$G$20, 6, FALSE)*VLOOKUP(A256, 'Growth Parameters'!$B$6:$H$19, 6, FALSE), 0)</f>
        <v>1</v>
      </c>
      <c r="K256" s="167">
        <f>IFERROR(IF('Advanced Parameters'!$C$5="n",'Raw Data'!I256*VLOOKUP(A256,'Advanced Parameters'!$B$7:$G$20,6,FALSE),J256*VLOOKUP(A256,'Advanced Parameters'!$B$7:$G$20,2,FALSE))*VLOOKUP(A256, 'Growth Parameters'!$B$6:$H$19, 6, FALSE), 0)</f>
        <v>1</v>
      </c>
      <c r="L256" s="167">
        <f t="shared" si="125"/>
        <v>0</v>
      </c>
      <c r="M256" s="168">
        <f>IFERROR(IF(G256="NA","NA",IF(G256&gt;'APC Parameters'!$K$6+VLOOKUP('Raw Data'!A256, 'APC Parameters'!$H$7:$L$20, 4, FALSE), 'APC Parameters'!$L$6+VLOOKUP('Raw Data'!A256, 'APC Parameters'!$H$7:$L$20, 5, FALSE), G256*('APC Parameters'!$J$6+VLOOKUP('Raw Data'!A256, 'APC Parameters'!$H$7:$L$20, 3, FALSE))+'APC Parameters'!$I$6+VLOOKUP('Raw Data'!A256, 'APC Parameters'!$H$7:$L$20, 2, FALSE))), 0)</f>
        <v>1860.627</v>
      </c>
      <c r="N256" s="168">
        <f t="shared" si="95"/>
        <v>1860.627</v>
      </c>
      <c r="O256" s="168">
        <f>IFERROR(IF(M256="NA",VLOOKUP(D256,'Internal Calculations'!$B$10:$C$11,2,FALSE), M256)*VLOOKUP(A256, 'Growth Parameters'!$B$6:$H$19, 7, FALSE), 0)</f>
        <v>1860.627</v>
      </c>
      <c r="P256" s="177">
        <f t="shared" si="96"/>
        <v>1860.627</v>
      </c>
      <c r="Q256" s="178">
        <f>IF('Funding Allocation Parameters'!$C$5="Basic Library Subsidy", MIN(O256*('Funding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MIN($O256*(VLOOKUP(CONCATENATE($A256, 'Funding Allocation Parameters'!$I$5), 'Library Subsidy Complex'!$C$2:$J$55, 2, FALSE)), VLOOKUP(CONCATENATE($A256, 'Funding Allocation Parameters'!$I$5), 'Library Subsidy Complex'!$C$2:$J$55, 4, FALSE)), 0)))))</f>
        <v>1189</v>
      </c>
      <c r="R256" s="178">
        <f>IF('Funding Allocation Parameters'!$C$5="Basic Library Subsidy", 0, IF('Funding Allocation Parameters'!$C$5="Grant funding",MIN(O256*('Funding Allocation Parameters'!$E$5), 'Funding Allocation Parameters'!$G$5), IF('Funding Allocation Parameters'!$C$5="Other author funding", 0, IF('Funding Allocation Parameters'!$C$5="Any discretionary funds (grants if available, other if no grants)", MIN(O256*('Funding Allocation Parameters'!$E$5), 'Funding Allocation Parameters'!$G$5), IF('Funding Allocation Parameters'!$C$5="Complex Library Subsidy", 0, 0)))))</f>
        <v>0</v>
      </c>
      <c r="S256" s="178">
        <f>IF('Funding Allocation Parameters'!$C$5="Basic Library Subsidy", 0, IF('Funding Allocation Parameters'!$C$5="Grant funding", 0, IF('Funding Allocation Parameters'!$C$5="Other author funding",  MIN(O256*('Funding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6" s="178">
        <f>IF('Funding Allocation Parameters'!$C$5="Basic Library Subsidy", MIN(O256*('Funding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MIN($O256*(VLOOKUP(CONCATENATE($A256, 'Funding Allocation Parameters'!$I$5), 'Library Subsidy Complex'!$C$2:$J$55, 6, FALSE)), VLOOKUP(CONCATENATE($A256, 'Funding Allocation Parameters'!$I$5), 'Library Subsidy Complex'!$C$2:$J$55, 8, FALSE)), 0)))))</f>
        <v>1189</v>
      </c>
      <c r="U256" s="178">
        <f>IF('Funding Allocation Parameters'!$C$5="Basic Library Subsidy", 0, IF('Funding Allocation Parameters'!$C$5="Grant funding", 0, IF('Funding Allocation Parameters'!$C$5="Other author funding",  MIN(O256*('Funding Allocation Parameters'!$E$5), 'Funding Allocation Parameters'!$G$5), IF('Funding Allocation Parameters'!$C$5="Any discretionary funds (grants if available, other if no grants)", MIN(O256*('Funding Allocation Parameters'!$E$5), 'Funding Allocation Parameters'!$G$5), IF('Funding Allocation Parameters'!$C$5="Complex Library Subsidy", 0, 0)))))</f>
        <v>0</v>
      </c>
      <c r="V256" s="177">
        <f t="shared" si="97"/>
        <v>671.62699999999995</v>
      </c>
      <c r="W256" s="177">
        <f t="shared" si="98"/>
        <v>671.62699999999995</v>
      </c>
      <c r="X256" s="179">
        <f>IF('Funding Allocation Parameters'!$C$6="Basic Library Subsidy", MIN(V256*'Funding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MIN(V256*VLOOKUP(CONCATENATE($A256, 'Funding Allocation Parameters'!$I$6), 'Library Subsidy Complex'!$C$2:$J$55, 2, FALSE), VLOOKUP(CONCATENATE($A256, 'Funding Allocation Parameters'!$I$6), 'Library Subsidy Complex'!$C$2:$J$55, 4, FALSE)), 0)))))</f>
        <v>0</v>
      </c>
      <c r="Y256" s="179">
        <f>IF('Funding Allocation Parameters'!$C$6="Basic Library Subsidy", 0, IF('Funding Allocation Parameters'!$C$6="Grant funding",MIN(V256*'Funding Allocation Parameters'!$E$6, 'Funding Allocation Parameters'!$G$6), IF('Funding Allocation Parameters'!$C$6="Other author funding", 0, IF('Funding Allocation Parameters'!$C$6="Any discretionary funds (grants if available, other if no grants)", MIN(V256*'Funding Allocation Parameters'!$E$6, 'Funding Allocation Parameters'!$G$6), IF('Funding Allocation Parameters'!$C$6="Complex Library Subsidy", 0, 0)))))</f>
        <v>671.62699999999995</v>
      </c>
      <c r="Z256" s="179">
        <f>IF('Funding Allocation Parameters'!$C$6="Basic Library Subsidy", 0, IF('Funding Allocation Parameters'!$C$6="Grant funding", 0, IF('Funding Allocation Parameters'!$C$6="Other author funding",  MIN(V256*'Funding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6" s="179">
        <f>IF('Funding Allocation Parameters'!$C$6="Basic Library Subsidy", MIN(W256*'Funding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MIN(W256*VLOOKUP(CONCATENATE($A256, 'Funding Allocation Parameters'!$I$6), 'Library Subsidy Complex'!$C$2:$J$55, 6, FALSE), VLOOKUP(CONCATENATE($A256, 'Funding Allocation Parameters'!$I$6), 'Library Subsidy Complex'!$C$2:$J$55, 8, FALSE)), 0)))))</f>
        <v>0</v>
      </c>
      <c r="AB256" s="179">
        <f>IF('Funding Allocation Parameters'!$C$6="Basic Library Subsidy", 0, IF('Funding Allocation Parameters'!$C$6="Grant funding", 0, IF('Funding Allocation Parameters'!$C$6="Other author funding",  MIN(W256*'Funding Allocation Parameters'!$E$6, 'Funding Allocation Parameters'!$G$6), IF('Funding Allocation Parameters'!$C$6="Any discretionary funds (grants if available, other if no grants)", MIN(W256*'Funding Allocation Parameters'!$E$6, 'Funding Allocation Parameters'!$G$6), IF('Funding Allocation Parameters'!$C$6="Complex Library Subsidy", 0, 0)))))</f>
        <v>671.62699999999995</v>
      </c>
      <c r="AC256" s="177">
        <f t="shared" si="99"/>
        <v>0</v>
      </c>
      <c r="AD256" s="177">
        <f t="shared" si="100"/>
        <v>0</v>
      </c>
      <c r="AE256" s="180">
        <f>IF('Funding Allocation Parameters'!$C$7="Basic Library Subsidy", MIN(AC256*'Funding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MIN(AC256*VLOOKUP(CONCATENATE($A256, 'Funding Allocation Parameters'!$I$7), 'Library Subsidy Complex'!$C$2:$J$55, 2, FALSE), VLOOKUP(CONCATENATE($A256, 'Funding Allocation Parameters'!$I$7), 'Library Subsidy Complex'!$C$2:$J$55, 4, FALSE)), 0)))))</f>
        <v>0</v>
      </c>
      <c r="AF256" s="180">
        <f>IF('Funding Allocation Parameters'!$C$7="Basic Library Subsidy", 0, IF('Funding Allocation Parameters'!$C$7="Grant funding",MIN(AC256*'Funding Allocation Parameters'!$E$7, 'Funding Allocation Parameters'!$G$7), IF('Funding Allocation Parameters'!$C$7="Other author funding", 0, IF('Funding Allocation Parameters'!$C$7="Any discretionary funds (grants if available, other if no grants)", MIN(AC256*'Funding Allocation Parameters'!$E$7, 'Funding Allocation Parameters'!$G$7), IF('Funding Allocation Parameters'!$C$7="Complex Library Subsidy", 0, 0)))))</f>
        <v>0</v>
      </c>
      <c r="AG256" s="180">
        <f>IF('Funding Allocation Parameters'!$C$7="Basic Library Subsidy", 0, IF('Funding Allocation Parameters'!$C$7="Grant funding", 0, IF('Funding Allocation Parameters'!$C$7="Other author funding",  MIN(AC256*'Funding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6" s="180">
        <f>IF('Funding Allocation Parameters'!$C$7="Basic Library Subsidy", MIN(AD256*'Funding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MIN(AD256*VLOOKUP(CONCATENATE($A256, 'Funding Allocation Parameters'!$I$7), 'Library Subsidy Complex'!$C$2:$J$55, 6, FALSE), VLOOKUP(CONCATENATE($A256, 'Funding Allocation Parameters'!$I$7), 'Library Subsidy Complex'!$C$2:$J$55, 8, FALSE)), 0)))))</f>
        <v>0</v>
      </c>
      <c r="AI256" s="180">
        <f>IF('Funding Allocation Parameters'!$C$7="Basic Library Subsidy", 0, IF('Funding Allocation Parameters'!$C$7="Grant funding", 0, IF('Funding Allocation Parameters'!$C$7="Other author funding",  MIN(AD256*'Funding Allocation Parameters'!$E$7, 'Funding Allocation Parameters'!$G$7), IF('Funding Allocation Parameters'!$C$7="Any discretionary funds (grants if available, other if no grants)", MIN(AD256*'Funding Allocation Parameters'!$E$7, 'Funding Allocation Parameters'!$G$7), IF('Funding Allocation Parameters'!$C$7="Complex Library Subsidy", 0, 0)))))</f>
        <v>0</v>
      </c>
      <c r="AJ256" s="177">
        <f t="shared" si="101"/>
        <v>0</v>
      </c>
      <c r="AK256" s="177">
        <f t="shared" si="102"/>
        <v>0</v>
      </c>
      <c r="AL256" s="181">
        <f>IF('Funding Allocation Parameters'!$C$8="Basic Library Subsidy", MIN(AJ256*'Funding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MIN(AJ256*VLOOKUP(CONCATENATE($A256, 'Funding Allocation Parameters'!$I$8), 'Library Subsidy Complex'!$C$2:$J$55, 2, FALSE), VLOOKUP(CONCATENATE($A256, 'Funding Allocation Parameters'!$I$8), 'Library Subsidy Complex'!$C$2:$J$55, 4, FALSE)), 0)))))</f>
        <v>0</v>
      </c>
      <c r="AM256" s="181">
        <f>IF('Funding Allocation Parameters'!$C$8="Basic Library Subsidy", 0, IF('Funding Allocation Parameters'!$C$8="Grant funding",MIN(AJ256*'Funding Allocation Parameters'!$E$8, 'Funding Allocation Parameters'!$G$8), IF('Funding Allocation Parameters'!$C$8="Other author funding", 0, IF('Funding Allocation Parameters'!$C$8="Any discretionary funds (grants if available, other if no grants)", MIN(AJ256*'Funding Allocation Parameters'!$E$8, 'Funding Allocation Parameters'!$G$8), IF('Funding Allocation Parameters'!$C$8="Complex Library Subsidy", 0, 0)))))</f>
        <v>0</v>
      </c>
      <c r="AN256" s="181">
        <f>IF('Funding Allocation Parameters'!$C$8="Basic Library Subsidy", 0, IF('Funding Allocation Parameters'!$C$8="Grant funding", 0, IF('Funding Allocation Parameters'!$C$8="Other author funding",  MIN(AJ256*'Funding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6" s="181">
        <f>IF('Funding Allocation Parameters'!$C$8="Basic Library Subsidy", MIN(AK256*'Funding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MIN(AK256*VLOOKUP(CONCATENATE($A256, 'Funding Allocation Parameters'!$I$8), 'Library Subsidy Complex'!$C$2:$J$55, 6, FALSE), VLOOKUP(CONCATENATE($A256, 'Funding Allocation Parameters'!$I$8), 'Library Subsidy Complex'!$C$2:$J$55, 8, FALSE)), 0)))))</f>
        <v>0</v>
      </c>
      <c r="AP256" s="181">
        <f>IF('Funding Allocation Parameters'!$C$8="Basic Library Subsidy", 0, IF('Funding Allocation Parameters'!$C$8="Grant funding", 0, IF('Funding Allocation Parameters'!$C$8="Other author funding",  MIN(AK256*'Funding Allocation Parameters'!$E$8, 'Funding Allocation Parameters'!$G$8), IF('Funding Allocation Parameters'!$C$8="Any discretionary funds (grants if available, other if no grants)", MIN(AK256*'Funding Allocation Parameters'!$E$8, 'Funding Allocation Parameters'!$G$8), IF('Funding Allocation Parameters'!$C$8="Complex Library Subsidy", 0, 0)))))</f>
        <v>0</v>
      </c>
      <c r="AQ256" s="177">
        <f t="shared" si="103"/>
        <v>0</v>
      </c>
      <c r="AR256" s="177">
        <f t="shared" si="104"/>
        <v>0</v>
      </c>
      <c r="AS256" s="182">
        <f t="shared" si="105"/>
        <v>1189</v>
      </c>
      <c r="AT256" s="182">
        <f t="shared" si="106"/>
        <v>671.62699999999995</v>
      </c>
      <c r="AU256" s="182">
        <f t="shared" si="107"/>
        <v>0</v>
      </c>
      <c r="AV256" s="182">
        <f t="shared" si="108"/>
        <v>1189</v>
      </c>
      <c r="AW256" s="182">
        <f t="shared" si="109"/>
        <v>671.62699999999995</v>
      </c>
      <c r="AX256" s="183">
        <f t="shared" si="110"/>
        <v>1189</v>
      </c>
      <c r="AY256" s="183">
        <f t="shared" si="111"/>
        <v>671.62699999999995</v>
      </c>
      <c r="AZ256" s="183">
        <f t="shared" si="112"/>
        <v>0</v>
      </c>
      <c r="BA256" s="183">
        <f t="shared" si="113"/>
        <v>0</v>
      </c>
      <c r="BB256" s="183">
        <f t="shared" si="114"/>
        <v>0</v>
      </c>
      <c r="BC256" s="184">
        <f t="shared" si="115"/>
        <v>1189</v>
      </c>
      <c r="BD256" s="184">
        <f t="shared" si="116"/>
        <v>0</v>
      </c>
      <c r="BE256" s="184">
        <f t="shared" si="117"/>
        <v>671.62699999999995</v>
      </c>
      <c r="BF256" s="184">
        <f t="shared" si="118"/>
        <v>0</v>
      </c>
      <c r="BG256" s="102">
        <f t="shared" si="119"/>
        <v>0</v>
      </c>
      <c r="BH256" s="102">
        <f t="shared" si="120"/>
        <v>0</v>
      </c>
      <c r="BI256" s="102">
        <f t="shared" si="121"/>
        <v>0</v>
      </c>
      <c r="BJ256" s="102">
        <f t="shared" si="122"/>
        <v>1</v>
      </c>
      <c r="BK256" s="102">
        <f t="shared" si="123"/>
        <v>0</v>
      </c>
      <c r="BL256" s="102">
        <f t="shared" si="124"/>
        <v>0</v>
      </c>
      <c r="BN256" s="102"/>
    </row>
    <row r="257" spans="1:66" x14ac:dyDescent="0.25">
      <c r="A257" s="102" t="s">
        <v>24</v>
      </c>
      <c r="B257" s="102" t="s">
        <v>8</v>
      </c>
      <c r="C257" s="102" t="s">
        <v>8</v>
      </c>
      <c r="D257" s="102" t="s">
        <v>27</v>
      </c>
      <c r="E257" s="102" t="s">
        <v>478</v>
      </c>
      <c r="F257" s="102" t="s">
        <v>580</v>
      </c>
      <c r="G257" s="102">
        <v>1.048</v>
      </c>
      <c r="H257" s="102">
        <v>1</v>
      </c>
      <c r="I257" s="102">
        <v>1</v>
      </c>
      <c r="J257" s="167">
        <f>IFERROR(H257*VLOOKUP(A257, 'Advanced Parameters'!$B$7:$G$20, 6, FALSE)*VLOOKUP(A257, 'Growth Parameters'!$B$6:$H$19, 6, FALSE), 0)</f>
        <v>1</v>
      </c>
      <c r="K257" s="167">
        <f>IFERROR(IF('Advanced Parameters'!$C$5="n",'Raw Data'!I257*VLOOKUP(A257,'Advanced Parameters'!$B$7:$G$20,6,FALSE),J257*VLOOKUP(A257,'Advanced Parameters'!$B$7:$G$20,2,FALSE))*VLOOKUP(A257, 'Growth Parameters'!$B$6:$H$19, 6, FALSE), 0)</f>
        <v>1</v>
      </c>
      <c r="L257" s="167">
        <f t="shared" si="125"/>
        <v>0</v>
      </c>
      <c r="M257" s="168">
        <f>IFERROR(IF(G257="NA","NA",IF(G257&gt;'APC Parameters'!$K$6+VLOOKUP('Raw Data'!A257, 'APC Parameters'!$H$7:$L$20, 4, FALSE), 'APC Parameters'!$L$6+VLOOKUP('Raw Data'!A257, 'APC Parameters'!$H$7:$L$20, 5, FALSE), G257*('APC Parameters'!$J$6+VLOOKUP('Raw Data'!A257, 'APC Parameters'!$H$7:$L$20, 3, FALSE))+'APC Parameters'!$I$6+VLOOKUP('Raw Data'!A257, 'APC Parameters'!$H$7:$L$20, 2, FALSE))), 0)</f>
        <v>1891.1312</v>
      </c>
      <c r="N257" s="168">
        <f t="shared" si="95"/>
        <v>1891.1312</v>
      </c>
      <c r="O257" s="168">
        <f>IFERROR(IF(M257="NA",VLOOKUP(D257,'Internal Calculations'!$B$10:$C$11,2,FALSE), M257)*VLOOKUP(A257, 'Growth Parameters'!$B$6:$H$19, 7, FALSE), 0)</f>
        <v>1891.1312</v>
      </c>
      <c r="P257" s="177">
        <f t="shared" si="96"/>
        <v>1891.1312</v>
      </c>
      <c r="Q257" s="178">
        <f>IF('Funding Allocation Parameters'!$C$5="Basic Library Subsidy", MIN(O257*('Funding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MIN($O257*(VLOOKUP(CONCATENATE($A257, 'Funding Allocation Parameters'!$I$5), 'Library Subsidy Complex'!$C$2:$J$55, 2, FALSE)), VLOOKUP(CONCATENATE($A257, 'Funding Allocation Parameters'!$I$5), 'Library Subsidy Complex'!$C$2:$J$55, 4, FALSE)), 0)))))</f>
        <v>1189</v>
      </c>
      <c r="R257" s="178">
        <f>IF('Funding Allocation Parameters'!$C$5="Basic Library Subsidy", 0, IF('Funding Allocation Parameters'!$C$5="Grant funding",MIN(O257*('Funding Allocation Parameters'!$E$5), 'Funding Allocation Parameters'!$G$5), IF('Funding Allocation Parameters'!$C$5="Other author funding", 0, IF('Funding Allocation Parameters'!$C$5="Any discretionary funds (grants if available, other if no grants)", MIN(O257*('Funding Allocation Parameters'!$E$5), 'Funding Allocation Parameters'!$G$5), IF('Funding Allocation Parameters'!$C$5="Complex Library Subsidy", 0, 0)))))</f>
        <v>0</v>
      </c>
      <c r="S257" s="178">
        <f>IF('Funding Allocation Parameters'!$C$5="Basic Library Subsidy", 0, IF('Funding Allocation Parameters'!$C$5="Grant funding", 0, IF('Funding Allocation Parameters'!$C$5="Other author funding",  MIN(O257*('Funding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7" s="178">
        <f>IF('Funding Allocation Parameters'!$C$5="Basic Library Subsidy", MIN(O257*('Funding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MIN($O257*(VLOOKUP(CONCATENATE($A257, 'Funding Allocation Parameters'!$I$5), 'Library Subsidy Complex'!$C$2:$J$55, 6, FALSE)), VLOOKUP(CONCATENATE($A257, 'Funding Allocation Parameters'!$I$5), 'Library Subsidy Complex'!$C$2:$J$55, 8, FALSE)), 0)))))</f>
        <v>1189</v>
      </c>
      <c r="U257" s="178">
        <f>IF('Funding Allocation Parameters'!$C$5="Basic Library Subsidy", 0, IF('Funding Allocation Parameters'!$C$5="Grant funding", 0, IF('Funding Allocation Parameters'!$C$5="Other author funding",  MIN(O257*('Funding Allocation Parameters'!$E$5), 'Funding Allocation Parameters'!$G$5), IF('Funding Allocation Parameters'!$C$5="Any discretionary funds (grants if available, other if no grants)", MIN(O257*('Funding Allocation Parameters'!$E$5), 'Funding Allocation Parameters'!$G$5), IF('Funding Allocation Parameters'!$C$5="Complex Library Subsidy", 0, 0)))))</f>
        <v>0</v>
      </c>
      <c r="V257" s="177">
        <f t="shared" si="97"/>
        <v>702.13120000000004</v>
      </c>
      <c r="W257" s="177">
        <f t="shared" si="98"/>
        <v>702.13120000000004</v>
      </c>
      <c r="X257" s="179">
        <f>IF('Funding Allocation Parameters'!$C$6="Basic Library Subsidy", MIN(V257*'Funding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MIN(V257*VLOOKUP(CONCATENATE($A257, 'Funding Allocation Parameters'!$I$6), 'Library Subsidy Complex'!$C$2:$J$55, 2, FALSE), VLOOKUP(CONCATENATE($A257, 'Funding Allocation Parameters'!$I$6), 'Library Subsidy Complex'!$C$2:$J$55, 4, FALSE)), 0)))))</f>
        <v>0</v>
      </c>
      <c r="Y257" s="179">
        <f>IF('Funding Allocation Parameters'!$C$6="Basic Library Subsidy", 0, IF('Funding Allocation Parameters'!$C$6="Grant funding",MIN(V257*'Funding Allocation Parameters'!$E$6, 'Funding Allocation Parameters'!$G$6), IF('Funding Allocation Parameters'!$C$6="Other author funding", 0, IF('Funding Allocation Parameters'!$C$6="Any discretionary funds (grants if available, other if no grants)", MIN(V257*'Funding Allocation Parameters'!$E$6, 'Funding Allocation Parameters'!$G$6), IF('Funding Allocation Parameters'!$C$6="Complex Library Subsidy", 0, 0)))))</f>
        <v>702.13120000000004</v>
      </c>
      <c r="Z257" s="179">
        <f>IF('Funding Allocation Parameters'!$C$6="Basic Library Subsidy", 0, IF('Funding Allocation Parameters'!$C$6="Grant funding", 0, IF('Funding Allocation Parameters'!$C$6="Other author funding",  MIN(V257*'Funding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7" s="179">
        <f>IF('Funding Allocation Parameters'!$C$6="Basic Library Subsidy", MIN(W257*'Funding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MIN(W257*VLOOKUP(CONCATENATE($A257, 'Funding Allocation Parameters'!$I$6), 'Library Subsidy Complex'!$C$2:$J$55, 6, FALSE), VLOOKUP(CONCATENATE($A257, 'Funding Allocation Parameters'!$I$6), 'Library Subsidy Complex'!$C$2:$J$55, 8, FALSE)), 0)))))</f>
        <v>0</v>
      </c>
      <c r="AB257" s="179">
        <f>IF('Funding Allocation Parameters'!$C$6="Basic Library Subsidy", 0, IF('Funding Allocation Parameters'!$C$6="Grant funding", 0, IF('Funding Allocation Parameters'!$C$6="Other author funding",  MIN(W257*'Funding Allocation Parameters'!$E$6, 'Funding Allocation Parameters'!$G$6), IF('Funding Allocation Parameters'!$C$6="Any discretionary funds (grants if available, other if no grants)", MIN(W257*'Funding Allocation Parameters'!$E$6, 'Funding Allocation Parameters'!$G$6), IF('Funding Allocation Parameters'!$C$6="Complex Library Subsidy", 0, 0)))))</f>
        <v>702.13120000000004</v>
      </c>
      <c r="AC257" s="177">
        <f t="shared" si="99"/>
        <v>0</v>
      </c>
      <c r="AD257" s="177">
        <f t="shared" si="100"/>
        <v>0</v>
      </c>
      <c r="AE257" s="180">
        <f>IF('Funding Allocation Parameters'!$C$7="Basic Library Subsidy", MIN(AC257*'Funding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MIN(AC257*VLOOKUP(CONCATENATE($A257, 'Funding Allocation Parameters'!$I$7), 'Library Subsidy Complex'!$C$2:$J$55, 2, FALSE), VLOOKUP(CONCATENATE($A257, 'Funding Allocation Parameters'!$I$7), 'Library Subsidy Complex'!$C$2:$J$55, 4, FALSE)), 0)))))</f>
        <v>0</v>
      </c>
      <c r="AF257" s="180">
        <f>IF('Funding Allocation Parameters'!$C$7="Basic Library Subsidy", 0, IF('Funding Allocation Parameters'!$C$7="Grant funding",MIN(AC257*'Funding Allocation Parameters'!$E$7, 'Funding Allocation Parameters'!$G$7), IF('Funding Allocation Parameters'!$C$7="Other author funding", 0, IF('Funding Allocation Parameters'!$C$7="Any discretionary funds (grants if available, other if no grants)", MIN(AC257*'Funding Allocation Parameters'!$E$7, 'Funding Allocation Parameters'!$G$7), IF('Funding Allocation Parameters'!$C$7="Complex Library Subsidy", 0, 0)))))</f>
        <v>0</v>
      </c>
      <c r="AG257" s="180">
        <f>IF('Funding Allocation Parameters'!$C$7="Basic Library Subsidy", 0, IF('Funding Allocation Parameters'!$C$7="Grant funding", 0, IF('Funding Allocation Parameters'!$C$7="Other author funding",  MIN(AC257*'Funding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7" s="180">
        <f>IF('Funding Allocation Parameters'!$C$7="Basic Library Subsidy", MIN(AD257*'Funding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MIN(AD257*VLOOKUP(CONCATENATE($A257, 'Funding Allocation Parameters'!$I$7), 'Library Subsidy Complex'!$C$2:$J$55, 6, FALSE), VLOOKUP(CONCATENATE($A257, 'Funding Allocation Parameters'!$I$7), 'Library Subsidy Complex'!$C$2:$J$55, 8, FALSE)), 0)))))</f>
        <v>0</v>
      </c>
      <c r="AI257" s="180">
        <f>IF('Funding Allocation Parameters'!$C$7="Basic Library Subsidy", 0, IF('Funding Allocation Parameters'!$C$7="Grant funding", 0, IF('Funding Allocation Parameters'!$C$7="Other author funding",  MIN(AD257*'Funding Allocation Parameters'!$E$7, 'Funding Allocation Parameters'!$G$7), IF('Funding Allocation Parameters'!$C$7="Any discretionary funds (grants if available, other if no grants)", MIN(AD257*'Funding Allocation Parameters'!$E$7, 'Funding Allocation Parameters'!$G$7), IF('Funding Allocation Parameters'!$C$7="Complex Library Subsidy", 0, 0)))))</f>
        <v>0</v>
      </c>
      <c r="AJ257" s="177">
        <f t="shared" si="101"/>
        <v>0</v>
      </c>
      <c r="AK257" s="177">
        <f t="shared" si="102"/>
        <v>0</v>
      </c>
      <c r="AL257" s="181">
        <f>IF('Funding Allocation Parameters'!$C$8="Basic Library Subsidy", MIN(AJ257*'Funding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MIN(AJ257*VLOOKUP(CONCATENATE($A257, 'Funding Allocation Parameters'!$I$8), 'Library Subsidy Complex'!$C$2:$J$55, 2, FALSE), VLOOKUP(CONCATENATE($A257, 'Funding Allocation Parameters'!$I$8), 'Library Subsidy Complex'!$C$2:$J$55, 4, FALSE)), 0)))))</f>
        <v>0</v>
      </c>
      <c r="AM257" s="181">
        <f>IF('Funding Allocation Parameters'!$C$8="Basic Library Subsidy", 0, IF('Funding Allocation Parameters'!$C$8="Grant funding",MIN(AJ257*'Funding Allocation Parameters'!$E$8, 'Funding Allocation Parameters'!$G$8), IF('Funding Allocation Parameters'!$C$8="Other author funding", 0, IF('Funding Allocation Parameters'!$C$8="Any discretionary funds (grants if available, other if no grants)", MIN(AJ257*'Funding Allocation Parameters'!$E$8, 'Funding Allocation Parameters'!$G$8), IF('Funding Allocation Parameters'!$C$8="Complex Library Subsidy", 0, 0)))))</f>
        <v>0</v>
      </c>
      <c r="AN257" s="181">
        <f>IF('Funding Allocation Parameters'!$C$8="Basic Library Subsidy", 0, IF('Funding Allocation Parameters'!$C$8="Grant funding", 0, IF('Funding Allocation Parameters'!$C$8="Other author funding",  MIN(AJ257*'Funding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7" s="181">
        <f>IF('Funding Allocation Parameters'!$C$8="Basic Library Subsidy", MIN(AK257*'Funding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MIN(AK257*VLOOKUP(CONCATENATE($A257, 'Funding Allocation Parameters'!$I$8), 'Library Subsidy Complex'!$C$2:$J$55, 6, FALSE), VLOOKUP(CONCATENATE($A257, 'Funding Allocation Parameters'!$I$8), 'Library Subsidy Complex'!$C$2:$J$55, 8, FALSE)), 0)))))</f>
        <v>0</v>
      </c>
      <c r="AP257" s="181">
        <f>IF('Funding Allocation Parameters'!$C$8="Basic Library Subsidy", 0, IF('Funding Allocation Parameters'!$C$8="Grant funding", 0, IF('Funding Allocation Parameters'!$C$8="Other author funding",  MIN(AK257*'Funding Allocation Parameters'!$E$8, 'Funding Allocation Parameters'!$G$8), IF('Funding Allocation Parameters'!$C$8="Any discretionary funds (grants if available, other if no grants)", MIN(AK257*'Funding Allocation Parameters'!$E$8, 'Funding Allocation Parameters'!$G$8), IF('Funding Allocation Parameters'!$C$8="Complex Library Subsidy", 0, 0)))))</f>
        <v>0</v>
      </c>
      <c r="AQ257" s="177">
        <f t="shared" si="103"/>
        <v>0</v>
      </c>
      <c r="AR257" s="177">
        <f t="shared" si="104"/>
        <v>0</v>
      </c>
      <c r="AS257" s="182">
        <f t="shared" si="105"/>
        <v>1189</v>
      </c>
      <c r="AT257" s="182">
        <f t="shared" si="106"/>
        <v>702.13120000000004</v>
      </c>
      <c r="AU257" s="182">
        <f t="shared" si="107"/>
        <v>0</v>
      </c>
      <c r="AV257" s="182">
        <f t="shared" si="108"/>
        <v>1189</v>
      </c>
      <c r="AW257" s="182">
        <f t="shared" si="109"/>
        <v>702.13120000000004</v>
      </c>
      <c r="AX257" s="183">
        <f t="shared" si="110"/>
        <v>1189</v>
      </c>
      <c r="AY257" s="183">
        <f t="shared" si="111"/>
        <v>702.13120000000004</v>
      </c>
      <c r="AZ257" s="183">
        <f t="shared" si="112"/>
        <v>0</v>
      </c>
      <c r="BA257" s="183">
        <f t="shared" si="113"/>
        <v>0</v>
      </c>
      <c r="BB257" s="183">
        <f t="shared" si="114"/>
        <v>0</v>
      </c>
      <c r="BC257" s="184">
        <f t="shared" si="115"/>
        <v>1189</v>
      </c>
      <c r="BD257" s="184">
        <f t="shared" si="116"/>
        <v>0</v>
      </c>
      <c r="BE257" s="184">
        <f t="shared" si="117"/>
        <v>702.13120000000004</v>
      </c>
      <c r="BF257" s="184">
        <f t="shared" si="118"/>
        <v>0</v>
      </c>
      <c r="BG257" s="102">
        <f t="shared" si="119"/>
        <v>0</v>
      </c>
      <c r="BH257" s="102">
        <f t="shared" si="120"/>
        <v>0</v>
      </c>
      <c r="BI257" s="102">
        <f t="shared" si="121"/>
        <v>0</v>
      </c>
      <c r="BJ257" s="102">
        <f t="shared" si="122"/>
        <v>1</v>
      </c>
      <c r="BK257" s="102">
        <f t="shared" si="123"/>
        <v>0</v>
      </c>
      <c r="BL257" s="102">
        <f t="shared" si="124"/>
        <v>0</v>
      </c>
      <c r="BN257" s="102"/>
    </row>
    <row r="258" spans="1:66" x14ac:dyDescent="0.25">
      <c r="A258" s="102" t="s">
        <v>19</v>
      </c>
      <c r="B258" s="102" t="s">
        <v>8</v>
      </c>
      <c r="C258" s="102" t="s">
        <v>8</v>
      </c>
      <c r="D258" s="102" t="s">
        <v>27</v>
      </c>
      <c r="E258" s="102" t="s">
        <v>581</v>
      </c>
      <c r="F258" s="102" t="s">
        <v>582</v>
      </c>
      <c r="G258" s="102">
        <v>1.5860000000000001</v>
      </c>
      <c r="H258" s="102">
        <v>1</v>
      </c>
      <c r="I258" s="102">
        <v>1</v>
      </c>
      <c r="J258" s="167">
        <f>IFERROR(H258*VLOOKUP(A258, 'Advanced Parameters'!$B$7:$G$20, 6, FALSE)*VLOOKUP(A258, 'Growth Parameters'!$B$6:$H$19, 6, FALSE), 0)</f>
        <v>1</v>
      </c>
      <c r="K258" s="167">
        <f>IFERROR(IF('Advanced Parameters'!$C$5="n",'Raw Data'!I258*VLOOKUP(A258,'Advanced Parameters'!$B$7:$G$20,6,FALSE),J258*VLOOKUP(A258,'Advanced Parameters'!$B$7:$G$20,2,FALSE))*VLOOKUP(A258, 'Growth Parameters'!$B$6:$H$19, 6, FALSE), 0)</f>
        <v>1</v>
      </c>
      <c r="L258" s="167">
        <f t="shared" si="125"/>
        <v>0</v>
      </c>
      <c r="M258" s="168">
        <f>IFERROR(IF(G258="NA","NA",IF(G258&gt;'APC Parameters'!$K$6+VLOOKUP('Raw Data'!A258, 'APC Parameters'!$H$7:$L$20, 4, FALSE), 'APC Parameters'!$L$6+VLOOKUP('Raw Data'!A258, 'APC Parameters'!$H$7:$L$20, 5, FALSE), G258*('APC Parameters'!$J$6+VLOOKUP('Raw Data'!A258, 'APC Parameters'!$H$7:$L$20, 3, FALSE))+'APC Parameters'!$I$6+VLOOKUP('Raw Data'!A258, 'APC Parameters'!$H$7:$L$20, 2, FALSE))), 0)</f>
        <v>2272.7884000000004</v>
      </c>
      <c r="N258" s="168">
        <f t="shared" si="95"/>
        <v>2272.7884000000004</v>
      </c>
      <c r="O258" s="168">
        <f>IFERROR(IF(M258="NA",VLOOKUP(D258,'Internal Calculations'!$B$10:$C$11,2,FALSE), M258)*VLOOKUP(A258, 'Growth Parameters'!$B$6:$H$19, 7, FALSE), 0)</f>
        <v>2272.7884000000004</v>
      </c>
      <c r="P258" s="177">
        <f t="shared" si="96"/>
        <v>2272.7884000000004</v>
      </c>
      <c r="Q258" s="178">
        <f>IF('Funding Allocation Parameters'!$C$5="Basic Library Subsidy", MIN(O258*('Funding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MIN($O258*(VLOOKUP(CONCATENATE($A258, 'Funding Allocation Parameters'!$I$5), 'Library Subsidy Complex'!$C$2:$J$55, 2, FALSE)), VLOOKUP(CONCATENATE($A258, 'Funding Allocation Parameters'!$I$5), 'Library Subsidy Complex'!$C$2:$J$55, 4, FALSE)), 0)))))</f>
        <v>1189</v>
      </c>
      <c r="R258" s="178">
        <f>IF('Funding Allocation Parameters'!$C$5="Basic Library Subsidy", 0, IF('Funding Allocation Parameters'!$C$5="Grant funding",MIN(O258*('Funding Allocation Parameters'!$E$5), 'Funding Allocation Parameters'!$G$5), IF('Funding Allocation Parameters'!$C$5="Other author funding", 0, IF('Funding Allocation Parameters'!$C$5="Any discretionary funds (grants if available, other if no grants)", MIN(O258*('Funding Allocation Parameters'!$E$5), 'Funding Allocation Parameters'!$G$5), IF('Funding Allocation Parameters'!$C$5="Complex Library Subsidy", 0, 0)))))</f>
        <v>0</v>
      </c>
      <c r="S258" s="178">
        <f>IF('Funding Allocation Parameters'!$C$5="Basic Library Subsidy", 0, IF('Funding Allocation Parameters'!$C$5="Grant funding", 0, IF('Funding Allocation Parameters'!$C$5="Other author funding",  MIN(O258*('Funding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8" s="178">
        <f>IF('Funding Allocation Parameters'!$C$5="Basic Library Subsidy", MIN(O258*('Funding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MIN($O258*(VLOOKUP(CONCATENATE($A258, 'Funding Allocation Parameters'!$I$5), 'Library Subsidy Complex'!$C$2:$J$55, 6, FALSE)), VLOOKUP(CONCATENATE($A258, 'Funding Allocation Parameters'!$I$5), 'Library Subsidy Complex'!$C$2:$J$55, 8, FALSE)), 0)))))</f>
        <v>1189</v>
      </c>
      <c r="U258" s="178">
        <f>IF('Funding Allocation Parameters'!$C$5="Basic Library Subsidy", 0, IF('Funding Allocation Parameters'!$C$5="Grant funding", 0, IF('Funding Allocation Parameters'!$C$5="Other author funding",  MIN(O258*('Funding Allocation Parameters'!$E$5), 'Funding Allocation Parameters'!$G$5), IF('Funding Allocation Parameters'!$C$5="Any discretionary funds (grants if available, other if no grants)", MIN(O258*('Funding Allocation Parameters'!$E$5), 'Funding Allocation Parameters'!$G$5), IF('Funding Allocation Parameters'!$C$5="Complex Library Subsidy", 0, 0)))))</f>
        <v>0</v>
      </c>
      <c r="V258" s="177">
        <f t="shared" si="97"/>
        <v>1083.7884000000004</v>
      </c>
      <c r="W258" s="177">
        <f t="shared" si="98"/>
        <v>1083.7884000000004</v>
      </c>
      <c r="X258" s="179">
        <f>IF('Funding Allocation Parameters'!$C$6="Basic Library Subsidy", MIN(V258*'Funding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MIN(V258*VLOOKUP(CONCATENATE($A258, 'Funding Allocation Parameters'!$I$6), 'Library Subsidy Complex'!$C$2:$J$55, 2, FALSE), VLOOKUP(CONCATENATE($A258, 'Funding Allocation Parameters'!$I$6), 'Library Subsidy Complex'!$C$2:$J$55, 4, FALSE)), 0)))))</f>
        <v>0</v>
      </c>
      <c r="Y258" s="179">
        <f>IF('Funding Allocation Parameters'!$C$6="Basic Library Subsidy", 0, IF('Funding Allocation Parameters'!$C$6="Grant funding",MIN(V258*'Funding Allocation Parameters'!$E$6, 'Funding Allocation Parameters'!$G$6), IF('Funding Allocation Parameters'!$C$6="Other author funding", 0, IF('Funding Allocation Parameters'!$C$6="Any discretionary funds (grants if available, other if no grants)", MIN(V258*'Funding Allocation Parameters'!$E$6, 'Funding Allocation Parameters'!$G$6), IF('Funding Allocation Parameters'!$C$6="Complex Library Subsidy", 0, 0)))))</f>
        <v>1083.7884000000004</v>
      </c>
      <c r="Z258" s="179">
        <f>IF('Funding Allocation Parameters'!$C$6="Basic Library Subsidy", 0, IF('Funding Allocation Parameters'!$C$6="Grant funding", 0, IF('Funding Allocation Parameters'!$C$6="Other author funding",  MIN(V258*'Funding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8" s="179">
        <f>IF('Funding Allocation Parameters'!$C$6="Basic Library Subsidy", MIN(W258*'Funding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MIN(W258*VLOOKUP(CONCATENATE($A258, 'Funding Allocation Parameters'!$I$6), 'Library Subsidy Complex'!$C$2:$J$55, 6, FALSE), VLOOKUP(CONCATENATE($A258, 'Funding Allocation Parameters'!$I$6), 'Library Subsidy Complex'!$C$2:$J$55, 8, FALSE)), 0)))))</f>
        <v>0</v>
      </c>
      <c r="AB258" s="179">
        <f>IF('Funding Allocation Parameters'!$C$6="Basic Library Subsidy", 0, IF('Funding Allocation Parameters'!$C$6="Grant funding", 0, IF('Funding Allocation Parameters'!$C$6="Other author funding",  MIN(W258*'Funding Allocation Parameters'!$E$6, 'Funding Allocation Parameters'!$G$6), IF('Funding Allocation Parameters'!$C$6="Any discretionary funds (grants if available, other if no grants)", MIN(W258*'Funding Allocation Parameters'!$E$6, 'Funding Allocation Parameters'!$G$6), IF('Funding Allocation Parameters'!$C$6="Complex Library Subsidy", 0, 0)))))</f>
        <v>1083.7884000000004</v>
      </c>
      <c r="AC258" s="177">
        <f t="shared" si="99"/>
        <v>0</v>
      </c>
      <c r="AD258" s="177">
        <f t="shared" si="100"/>
        <v>0</v>
      </c>
      <c r="AE258" s="180">
        <f>IF('Funding Allocation Parameters'!$C$7="Basic Library Subsidy", MIN(AC258*'Funding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MIN(AC258*VLOOKUP(CONCATENATE($A258, 'Funding Allocation Parameters'!$I$7), 'Library Subsidy Complex'!$C$2:$J$55, 2, FALSE), VLOOKUP(CONCATENATE($A258, 'Funding Allocation Parameters'!$I$7), 'Library Subsidy Complex'!$C$2:$J$55, 4, FALSE)), 0)))))</f>
        <v>0</v>
      </c>
      <c r="AF258" s="180">
        <f>IF('Funding Allocation Parameters'!$C$7="Basic Library Subsidy", 0, IF('Funding Allocation Parameters'!$C$7="Grant funding",MIN(AC258*'Funding Allocation Parameters'!$E$7, 'Funding Allocation Parameters'!$G$7), IF('Funding Allocation Parameters'!$C$7="Other author funding", 0, IF('Funding Allocation Parameters'!$C$7="Any discretionary funds (grants if available, other if no grants)", MIN(AC258*'Funding Allocation Parameters'!$E$7, 'Funding Allocation Parameters'!$G$7), IF('Funding Allocation Parameters'!$C$7="Complex Library Subsidy", 0, 0)))))</f>
        <v>0</v>
      </c>
      <c r="AG258" s="180">
        <f>IF('Funding Allocation Parameters'!$C$7="Basic Library Subsidy", 0, IF('Funding Allocation Parameters'!$C$7="Grant funding", 0, IF('Funding Allocation Parameters'!$C$7="Other author funding",  MIN(AC258*'Funding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8" s="180">
        <f>IF('Funding Allocation Parameters'!$C$7="Basic Library Subsidy", MIN(AD258*'Funding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MIN(AD258*VLOOKUP(CONCATENATE($A258, 'Funding Allocation Parameters'!$I$7), 'Library Subsidy Complex'!$C$2:$J$55, 6, FALSE), VLOOKUP(CONCATENATE($A258, 'Funding Allocation Parameters'!$I$7), 'Library Subsidy Complex'!$C$2:$J$55, 8, FALSE)), 0)))))</f>
        <v>0</v>
      </c>
      <c r="AI258" s="180">
        <f>IF('Funding Allocation Parameters'!$C$7="Basic Library Subsidy", 0, IF('Funding Allocation Parameters'!$C$7="Grant funding", 0, IF('Funding Allocation Parameters'!$C$7="Other author funding",  MIN(AD258*'Funding Allocation Parameters'!$E$7, 'Funding Allocation Parameters'!$G$7), IF('Funding Allocation Parameters'!$C$7="Any discretionary funds (grants if available, other if no grants)", MIN(AD258*'Funding Allocation Parameters'!$E$7, 'Funding Allocation Parameters'!$G$7), IF('Funding Allocation Parameters'!$C$7="Complex Library Subsidy", 0, 0)))))</f>
        <v>0</v>
      </c>
      <c r="AJ258" s="177">
        <f t="shared" si="101"/>
        <v>0</v>
      </c>
      <c r="AK258" s="177">
        <f t="shared" si="102"/>
        <v>0</v>
      </c>
      <c r="AL258" s="181">
        <f>IF('Funding Allocation Parameters'!$C$8="Basic Library Subsidy", MIN(AJ258*'Funding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MIN(AJ258*VLOOKUP(CONCATENATE($A258, 'Funding Allocation Parameters'!$I$8), 'Library Subsidy Complex'!$C$2:$J$55, 2, FALSE), VLOOKUP(CONCATENATE($A258, 'Funding Allocation Parameters'!$I$8), 'Library Subsidy Complex'!$C$2:$J$55, 4, FALSE)), 0)))))</f>
        <v>0</v>
      </c>
      <c r="AM258" s="181">
        <f>IF('Funding Allocation Parameters'!$C$8="Basic Library Subsidy", 0, IF('Funding Allocation Parameters'!$C$8="Grant funding",MIN(AJ258*'Funding Allocation Parameters'!$E$8, 'Funding Allocation Parameters'!$G$8), IF('Funding Allocation Parameters'!$C$8="Other author funding", 0, IF('Funding Allocation Parameters'!$C$8="Any discretionary funds (grants if available, other if no grants)", MIN(AJ258*'Funding Allocation Parameters'!$E$8, 'Funding Allocation Parameters'!$G$8), IF('Funding Allocation Parameters'!$C$8="Complex Library Subsidy", 0, 0)))))</f>
        <v>0</v>
      </c>
      <c r="AN258" s="181">
        <f>IF('Funding Allocation Parameters'!$C$8="Basic Library Subsidy", 0, IF('Funding Allocation Parameters'!$C$8="Grant funding", 0, IF('Funding Allocation Parameters'!$C$8="Other author funding",  MIN(AJ258*'Funding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8" s="181">
        <f>IF('Funding Allocation Parameters'!$C$8="Basic Library Subsidy", MIN(AK258*'Funding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MIN(AK258*VLOOKUP(CONCATENATE($A258, 'Funding Allocation Parameters'!$I$8), 'Library Subsidy Complex'!$C$2:$J$55, 6, FALSE), VLOOKUP(CONCATENATE($A258, 'Funding Allocation Parameters'!$I$8), 'Library Subsidy Complex'!$C$2:$J$55, 8, FALSE)), 0)))))</f>
        <v>0</v>
      </c>
      <c r="AP258" s="181">
        <f>IF('Funding Allocation Parameters'!$C$8="Basic Library Subsidy", 0, IF('Funding Allocation Parameters'!$C$8="Grant funding", 0, IF('Funding Allocation Parameters'!$C$8="Other author funding",  MIN(AK258*'Funding Allocation Parameters'!$E$8, 'Funding Allocation Parameters'!$G$8), IF('Funding Allocation Parameters'!$C$8="Any discretionary funds (grants if available, other if no grants)", MIN(AK258*'Funding Allocation Parameters'!$E$8, 'Funding Allocation Parameters'!$G$8), IF('Funding Allocation Parameters'!$C$8="Complex Library Subsidy", 0, 0)))))</f>
        <v>0</v>
      </c>
      <c r="AQ258" s="177">
        <f t="shared" si="103"/>
        <v>0</v>
      </c>
      <c r="AR258" s="177">
        <f t="shared" si="104"/>
        <v>0</v>
      </c>
      <c r="AS258" s="182">
        <f t="shared" si="105"/>
        <v>1189</v>
      </c>
      <c r="AT258" s="182">
        <f t="shared" si="106"/>
        <v>1083.7884000000004</v>
      </c>
      <c r="AU258" s="182">
        <f t="shared" si="107"/>
        <v>0</v>
      </c>
      <c r="AV258" s="182">
        <f t="shared" si="108"/>
        <v>1189</v>
      </c>
      <c r="AW258" s="182">
        <f t="shared" si="109"/>
        <v>1083.7884000000004</v>
      </c>
      <c r="AX258" s="183">
        <f t="shared" si="110"/>
        <v>1189</v>
      </c>
      <c r="AY258" s="183">
        <f t="shared" si="111"/>
        <v>1083.7884000000004</v>
      </c>
      <c r="AZ258" s="183">
        <f t="shared" si="112"/>
        <v>0</v>
      </c>
      <c r="BA258" s="183">
        <f t="shared" si="113"/>
        <v>0</v>
      </c>
      <c r="BB258" s="183">
        <f t="shared" si="114"/>
        <v>0</v>
      </c>
      <c r="BC258" s="184">
        <f t="shared" si="115"/>
        <v>1189</v>
      </c>
      <c r="BD258" s="184">
        <f t="shared" si="116"/>
        <v>0</v>
      </c>
      <c r="BE258" s="184">
        <f t="shared" si="117"/>
        <v>1083.7884000000004</v>
      </c>
      <c r="BF258" s="184">
        <f t="shared" si="118"/>
        <v>0</v>
      </c>
      <c r="BG258" s="102">
        <f t="shared" si="119"/>
        <v>0</v>
      </c>
      <c r="BH258" s="102">
        <f t="shared" si="120"/>
        <v>0</v>
      </c>
      <c r="BI258" s="102">
        <f t="shared" si="121"/>
        <v>0</v>
      </c>
      <c r="BJ258" s="102">
        <f t="shared" si="122"/>
        <v>1</v>
      </c>
      <c r="BK258" s="102">
        <f t="shared" si="123"/>
        <v>0</v>
      </c>
      <c r="BL258" s="102">
        <f t="shared" si="124"/>
        <v>0</v>
      </c>
      <c r="BN258" s="102"/>
    </row>
    <row r="259" spans="1:66" x14ac:dyDescent="0.25">
      <c r="A259" s="102" t="s">
        <v>18</v>
      </c>
      <c r="B259" s="102" t="s">
        <v>8</v>
      </c>
      <c r="C259" s="102" t="s">
        <v>8</v>
      </c>
      <c r="D259" s="102" t="s">
        <v>27</v>
      </c>
      <c r="E259" s="102" t="s">
        <v>153</v>
      </c>
      <c r="F259" s="102" t="s">
        <v>583</v>
      </c>
      <c r="G259" s="102">
        <v>1.2070000000000001</v>
      </c>
      <c r="H259" s="102">
        <v>1</v>
      </c>
      <c r="I259" s="102">
        <v>0</v>
      </c>
      <c r="J259" s="167">
        <f>IFERROR(H259*VLOOKUP(A259, 'Advanced Parameters'!$B$7:$G$20, 6, FALSE)*VLOOKUP(A259, 'Growth Parameters'!$B$6:$H$19, 6, FALSE), 0)</f>
        <v>1</v>
      </c>
      <c r="K259" s="167">
        <f>IFERROR(IF('Advanced Parameters'!$C$5="n",'Raw Data'!I259*VLOOKUP(A259,'Advanced Parameters'!$B$7:$G$20,6,FALSE),J259*VLOOKUP(A259,'Advanced Parameters'!$B$7:$G$20,2,FALSE))*VLOOKUP(A259, 'Growth Parameters'!$B$6:$H$19, 6, FALSE), 0)</f>
        <v>0</v>
      </c>
      <c r="L259" s="167">
        <f t="shared" si="125"/>
        <v>1</v>
      </c>
      <c r="M259" s="168">
        <f>IFERROR(IF(G259="NA","NA",IF(G259&gt;'APC Parameters'!$K$6+VLOOKUP('Raw Data'!A259, 'APC Parameters'!$H$7:$L$20, 4, FALSE), 'APC Parameters'!$L$6+VLOOKUP('Raw Data'!A259, 'APC Parameters'!$H$7:$L$20, 5, FALSE), G259*('APC Parameters'!$J$6+VLOOKUP('Raw Data'!A259, 'APC Parameters'!$H$7:$L$20, 3, FALSE))+'APC Parameters'!$I$6+VLOOKUP('Raw Data'!A259, 'APC Parameters'!$H$7:$L$20, 2, FALSE))), 0)</f>
        <v>2003.9258</v>
      </c>
      <c r="N259" s="168">
        <f t="shared" ref="N259:N322" si="126">IFERROR(M259*J259, "NA")</f>
        <v>2003.9258</v>
      </c>
      <c r="O259" s="168">
        <f>IFERROR(IF(M259="NA",VLOOKUP(D259,'Internal Calculations'!$B$10:$C$11,2,FALSE), M259)*VLOOKUP(A259, 'Growth Parameters'!$B$6:$H$19, 7, FALSE), 0)</f>
        <v>2003.9258</v>
      </c>
      <c r="P259" s="177">
        <f t="shared" ref="P259:P322" si="127">O259*J259</f>
        <v>2003.9258</v>
      </c>
      <c r="Q259" s="178">
        <f>IF('Funding Allocation Parameters'!$C$5="Basic Library Subsidy", MIN(O259*('Funding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MIN($O259*(VLOOKUP(CONCATENATE($A259, 'Funding Allocation Parameters'!$I$5), 'Library Subsidy Complex'!$C$2:$J$55, 2, FALSE)), VLOOKUP(CONCATENATE($A259, 'Funding Allocation Parameters'!$I$5), 'Library Subsidy Complex'!$C$2:$J$55, 4, FALSE)), 0)))))</f>
        <v>1189</v>
      </c>
      <c r="R259" s="178">
        <f>IF('Funding Allocation Parameters'!$C$5="Basic Library Subsidy", 0, IF('Funding Allocation Parameters'!$C$5="Grant funding",MIN(O259*('Funding Allocation Parameters'!$E$5), 'Funding Allocation Parameters'!$G$5), IF('Funding Allocation Parameters'!$C$5="Other author funding", 0, IF('Funding Allocation Parameters'!$C$5="Any discretionary funds (grants if available, other if no grants)", MIN(O259*('Funding Allocation Parameters'!$E$5), 'Funding Allocation Parameters'!$G$5), IF('Funding Allocation Parameters'!$C$5="Complex Library Subsidy", 0, 0)))))</f>
        <v>0</v>
      </c>
      <c r="S259" s="178">
        <f>IF('Funding Allocation Parameters'!$C$5="Basic Library Subsidy", 0, IF('Funding Allocation Parameters'!$C$5="Grant funding", 0, IF('Funding Allocation Parameters'!$C$5="Other author funding",  MIN(O259*('Funding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59" s="178">
        <f>IF('Funding Allocation Parameters'!$C$5="Basic Library Subsidy", MIN(O259*('Funding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MIN($O259*(VLOOKUP(CONCATENATE($A259, 'Funding Allocation Parameters'!$I$5), 'Library Subsidy Complex'!$C$2:$J$55, 6, FALSE)), VLOOKUP(CONCATENATE($A259, 'Funding Allocation Parameters'!$I$5), 'Library Subsidy Complex'!$C$2:$J$55, 8, FALSE)), 0)))))</f>
        <v>1189</v>
      </c>
      <c r="U259" s="178">
        <f>IF('Funding Allocation Parameters'!$C$5="Basic Library Subsidy", 0, IF('Funding Allocation Parameters'!$C$5="Grant funding", 0, IF('Funding Allocation Parameters'!$C$5="Other author funding",  MIN(O259*('Funding Allocation Parameters'!$E$5), 'Funding Allocation Parameters'!$G$5), IF('Funding Allocation Parameters'!$C$5="Any discretionary funds (grants if available, other if no grants)", MIN(O259*('Funding Allocation Parameters'!$E$5), 'Funding Allocation Parameters'!$G$5), IF('Funding Allocation Parameters'!$C$5="Complex Library Subsidy", 0, 0)))))</f>
        <v>0</v>
      </c>
      <c r="V259" s="177">
        <f t="shared" ref="V259:V322" si="128">MAX(O259-Q259-R259-S259, 0)</f>
        <v>814.92579999999998</v>
      </c>
      <c r="W259" s="177">
        <f t="shared" ref="W259:W322" si="129">MAX(O259-T259-U259, 0)</f>
        <v>814.92579999999998</v>
      </c>
      <c r="X259" s="179">
        <f>IF('Funding Allocation Parameters'!$C$6="Basic Library Subsidy", MIN(V259*'Funding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MIN(V259*VLOOKUP(CONCATENATE($A259, 'Funding Allocation Parameters'!$I$6), 'Library Subsidy Complex'!$C$2:$J$55, 2, FALSE), VLOOKUP(CONCATENATE($A259, 'Funding Allocation Parameters'!$I$6), 'Library Subsidy Complex'!$C$2:$J$55, 4, FALSE)), 0)))))</f>
        <v>0</v>
      </c>
      <c r="Y259" s="179">
        <f>IF('Funding Allocation Parameters'!$C$6="Basic Library Subsidy", 0, IF('Funding Allocation Parameters'!$C$6="Grant funding",MIN(V259*'Funding Allocation Parameters'!$E$6, 'Funding Allocation Parameters'!$G$6), IF('Funding Allocation Parameters'!$C$6="Other author funding", 0, IF('Funding Allocation Parameters'!$C$6="Any discretionary funds (grants if available, other if no grants)", MIN(V259*'Funding Allocation Parameters'!$E$6, 'Funding Allocation Parameters'!$G$6), IF('Funding Allocation Parameters'!$C$6="Complex Library Subsidy", 0, 0)))))</f>
        <v>814.92579999999998</v>
      </c>
      <c r="Z259" s="179">
        <f>IF('Funding Allocation Parameters'!$C$6="Basic Library Subsidy", 0, IF('Funding Allocation Parameters'!$C$6="Grant funding", 0, IF('Funding Allocation Parameters'!$C$6="Other author funding",  MIN(V259*'Funding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59" s="179">
        <f>IF('Funding Allocation Parameters'!$C$6="Basic Library Subsidy", MIN(W259*'Funding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MIN(W259*VLOOKUP(CONCATENATE($A259, 'Funding Allocation Parameters'!$I$6), 'Library Subsidy Complex'!$C$2:$J$55, 6, FALSE), VLOOKUP(CONCATENATE($A259, 'Funding Allocation Parameters'!$I$6), 'Library Subsidy Complex'!$C$2:$J$55, 8, FALSE)), 0)))))</f>
        <v>0</v>
      </c>
      <c r="AB259" s="179">
        <f>IF('Funding Allocation Parameters'!$C$6="Basic Library Subsidy", 0, IF('Funding Allocation Parameters'!$C$6="Grant funding", 0, IF('Funding Allocation Parameters'!$C$6="Other author funding",  MIN(W259*'Funding Allocation Parameters'!$E$6, 'Funding Allocation Parameters'!$G$6), IF('Funding Allocation Parameters'!$C$6="Any discretionary funds (grants if available, other if no grants)", MIN(W259*'Funding Allocation Parameters'!$E$6, 'Funding Allocation Parameters'!$G$6), IF('Funding Allocation Parameters'!$C$6="Complex Library Subsidy", 0, 0)))))</f>
        <v>814.92579999999998</v>
      </c>
      <c r="AC259" s="177">
        <f t="shared" ref="AC259:AC322" si="130">MAX(V259-X259-Y259-Z259, 0)</f>
        <v>0</v>
      </c>
      <c r="AD259" s="177">
        <f t="shared" ref="AD259:AD322" si="131">MAX(W259-AA259-AB259, 0)</f>
        <v>0</v>
      </c>
      <c r="AE259" s="180">
        <f>IF('Funding Allocation Parameters'!$C$7="Basic Library Subsidy", MIN(AC259*'Funding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MIN(AC259*VLOOKUP(CONCATENATE($A259, 'Funding Allocation Parameters'!$I$7), 'Library Subsidy Complex'!$C$2:$J$55, 2, FALSE), VLOOKUP(CONCATENATE($A259, 'Funding Allocation Parameters'!$I$7), 'Library Subsidy Complex'!$C$2:$J$55, 4, FALSE)), 0)))))</f>
        <v>0</v>
      </c>
      <c r="AF259" s="180">
        <f>IF('Funding Allocation Parameters'!$C$7="Basic Library Subsidy", 0, IF('Funding Allocation Parameters'!$C$7="Grant funding",MIN(AC259*'Funding Allocation Parameters'!$E$7, 'Funding Allocation Parameters'!$G$7), IF('Funding Allocation Parameters'!$C$7="Other author funding", 0, IF('Funding Allocation Parameters'!$C$7="Any discretionary funds (grants if available, other if no grants)", MIN(AC259*'Funding Allocation Parameters'!$E$7, 'Funding Allocation Parameters'!$G$7), IF('Funding Allocation Parameters'!$C$7="Complex Library Subsidy", 0, 0)))))</f>
        <v>0</v>
      </c>
      <c r="AG259" s="180">
        <f>IF('Funding Allocation Parameters'!$C$7="Basic Library Subsidy", 0, IF('Funding Allocation Parameters'!$C$7="Grant funding", 0, IF('Funding Allocation Parameters'!$C$7="Other author funding",  MIN(AC259*'Funding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59" s="180">
        <f>IF('Funding Allocation Parameters'!$C$7="Basic Library Subsidy", MIN(AD259*'Funding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MIN(AD259*VLOOKUP(CONCATENATE($A259, 'Funding Allocation Parameters'!$I$7), 'Library Subsidy Complex'!$C$2:$J$55, 6, FALSE), VLOOKUP(CONCATENATE($A259, 'Funding Allocation Parameters'!$I$7), 'Library Subsidy Complex'!$C$2:$J$55, 8, FALSE)), 0)))))</f>
        <v>0</v>
      </c>
      <c r="AI259" s="180">
        <f>IF('Funding Allocation Parameters'!$C$7="Basic Library Subsidy", 0, IF('Funding Allocation Parameters'!$C$7="Grant funding", 0, IF('Funding Allocation Parameters'!$C$7="Other author funding",  MIN(AD259*'Funding Allocation Parameters'!$E$7, 'Funding Allocation Parameters'!$G$7), IF('Funding Allocation Parameters'!$C$7="Any discretionary funds (grants if available, other if no grants)", MIN(AD259*'Funding Allocation Parameters'!$E$7, 'Funding Allocation Parameters'!$G$7), IF('Funding Allocation Parameters'!$C$7="Complex Library Subsidy", 0, 0)))))</f>
        <v>0</v>
      </c>
      <c r="AJ259" s="177">
        <f t="shared" ref="AJ259:AJ322" si="132">MAX(AC259-AE259-AF259-AG259, 0)</f>
        <v>0</v>
      </c>
      <c r="AK259" s="177">
        <f t="shared" ref="AK259:AK322" si="133">MAX(AD259-AH259-AI259, 0)</f>
        <v>0</v>
      </c>
      <c r="AL259" s="181">
        <f>IF('Funding Allocation Parameters'!$C$8="Basic Library Subsidy", MIN(AJ259*'Funding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MIN(AJ259*VLOOKUP(CONCATENATE($A259, 'Funding Allocation Parameters'!$I$8), 'Library Subsidy Complex'!$C$2:$J$55, 2, FALSE), VLOOKUP(CONCATENATE($A259, 'Funding Allocation Parameters'!$I$8), 'Library Subsidy Complex'!$C$2:$J$55, 4, FALSE)), 0)))))</f>
        <v>0</v>
      </c>
      <c r="AM259" s="181">
        <f>IF('Funding Allocation Parameters'!$C$8="Basic Library Subsidy", 0, IF('Funding Allocation Parameters'!$C$8="Grant funding",MIN(AJ259*'Funding Allocation Parameters'!$E$8, 'Funding Allocation Parameters'!$G$8), IF('Funding Allocation Parameters'!$C$8="Other author funding", 0, IF('Funding Allocation Parameters'!$C$8="Any discretionary funds (grants if available, other if no grants)", MIN(AJ259*'Funding Allocation Parameters'!$E$8, 'Funding Allocation Parameters'!$G$8), IF('Funding Allocation Parameters'!$C$8="Complex Library Subsidy", 0, 0)))))</f>
        <v>0</v>
      </c>
      <c r="AN259" s="181">
        <f>IF('Funding Allocation Parameters'!$C$8="Basic Library Subsidy", 0, IF('Funding Allocation Parameters'!$C$8="Grant funding", 0, IF('Funding Allocation Parameters'!$C$8="Other author funding",  MIN(AJ259*'Funding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59" s="181">
        <f>IF('Funding Allocation Parameters'!$C$8="Basic Library Subsidy", MIN(AK259*'Funding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MIN(AK259*VLOOKUP(CONCATENATE($A259, 'Funding Allocation Parameters'!$I$8), 'Library Subsidy Complex'!$C$2:$J$55, 6, FALSE), VLOOKUP(CONCATENATE($A259, 'Funding Allocation Parameters'!$I$8), 'Library Subsidy Complex'!$C$2:$J$55, 8, FALSE)), 0)))))</f>
        <v>0</v>
      </c>
      <c r="AP259" s="181">
        <f>IF('Funding Allocation Parameters'!$C$8="Basic Library Subsidy", 0, IF('Funding Allocation Parameters'!$C$8="Grant funding", 0, IF('Funding Allocation Parameters'!$C$8="Other author funding",  MIN(AK259*'Funding Allocation Parameters'!$E$8, 'Funding Allocation Parameters'!$G$8), IF('Funding Allocation Parameters'!$C$8="Any discretionary funds (grants if available, other if no grants)", MIN(AK259*'Funding Allocation Parameters'!$E$8, 'Funding Allocation Parameters'!$G$8), IF('Funding Allocation Parameters'!$C$8="Complex Library Subsidy", 0, 0)))))</f>
        <v>0</v>
      </c>
      <c r="AQ259" s="177">
        <f t="shared" ref="AQ259:AQ322" si="134">MAX(AJ259-AL259-AM259-AN259, 0)</f>
        <v>0</v>
      </c>
      <c r="AR259" s="177">
        <f t="shared" ref="AR259:AR322" si="135">MAX(AK259-AO259-AP259, 0)</f>
        <v>0</v>
      </c>
      <c r="AS259" s="182">
        <f t="shared" ref="AS259:AS322" si="136">SUM(Q259,X259,AE259,AL259)</f>
        <v>1189</v>
      </c>
      <c r="AT259" s="182">
        <f t="shared" ref="AT259:AT322" si="137">SUM(R259,Y259,AF259,AM259)</f>
        <v>814.92579999999998</v>
      </c>
      <c r="AU259" s="182">
        <f t="shared" ref="AU259:AU322" si="138">SUM(S259,Z259,AG259,AN259)</f>
        <v>0</v>
      </c>
      <c r="AV259" s="182">
        <f t="shared" ref="AV259:AV322" si="139">SUM(T259,AA259,AH259,AO259)</f>
        <v>1189</v>
      </c>
      <c r="AW259" s="182">
        <f t="shared" ref="AW259:AW322" si="140">SUM(U259,AB259,AI259,AP259)</f>
        <v>814.92579999999998</v>
      </c>
      <c r="AX259" s="183">
        <f t="shared" ref="AX259:AX322" si="141">$K259*AS259</f>
        <v>0</v>
      </c>
      <c r="AY259" s="183">
        <f t="shared" ref="AY259:AY322" si="142">$K259*AT259</f>
        <v>0</v>
      </c>
      <c r="AZ259" s="183">
        <f t="shared" ref="AZ259:AZ322" si="143">$K259*AU259</f>
        <v>0</v>
      </c>
      <c r="BA259" s="183">
        <f t="shared" ref="BA259:BA322" si="144">$L259*AV259</f>
        <v>1189</v>
      </c>
      <c r="BB259" s="183">
        <f t="shared" ref="BB259:BB322" si="145">$L259*AW259</f>
        <v>814.92579999999998</v>
      </c>
      <c r="BC259" s="184">
        <f t="shared" ref="BC259:BC322" si="146">AX259+BA259</f>
        <v>1189</v>
      </c>
      <c r="BD259" s="184">
        <f t="shared" ref="BD259:BD322" si="147">SUM(BC259,BE259,BF259)-P259</f>
        <v>0</v>
      </c>
      <c r="BE259" s="184">
        <f t="shared" ref="BE259:BE322" si="148">AY259</f>
        <v>0</v>
      </c>
      <c r="BF259" s="184">
        <f t="shared" ref="BF259:BF322" si="149">AZ259+BB259</f>
        <v>814.92579999999998</v>
      </c>
      <c r="BG259" s="102">
        <f t="shared" ref="BG259:BG322" si="150">K259*IF(AND(AS259&gt;0, AT259=0, AU259=0), 1, 0)+L259*IF(AND(AV259&gt;0, AW259=0), 1, 0)</f>
        <v>0</v>
      </c>
      <c r="BH259" s="102">
        <f t="shared" ref="BH259:BH322" si="151">K259*IF(AND(AS259=0, AT259&gt;0, AU259=0), 1, 0)</f>
        <v>0</v>
      </c>
      <c r="BI259" s="102">
        <f t="shared" ref="BI259:BI322" si="152">K259*IF(AND(AS259=0, AT259=0, AU259&gt;0), 1, 0)+L259*IF(AND(AV259=0, AW259&gt;0), 1, 0)</f>
        <v>0</v>
      </c>
      <c r="BJ259" s="102">
        <f t="shared" ref="BJ259:BJ322" si="153">K259*IF(AND(AS259&gt;0, AT259&gt;0, AU259=0), 1, 0)</f>
        <v>0</v>
      </c>
      <c r="BK259" s="102">
        <f t="shared" ref="BK259:BK322" si="154">K259*IF(AND(AS259&gt;0, AT259=0, AU259&gt;0), 1, 0)+L259*IF(AND(AV259&gt;0, AW259&gt;0), 1, 0)</f>
        <v>1</v>
      </c>
      <c r="BL259" s="102">
        <f t="shared" ref="BL259:BL322" si="155">K259*IF(AND(AS259=0, AT259&gt;0, AU259&gt;0), 1, 0)+L259*IF(AND(AV259=0, AW259&gt;0), 1, 0)</f>
        <v>0</v>
      </c>
      <c r="BN259" s="102"/>
    </row>
    <row r="260" spans="1:66" x14ac:dyDescent="0.25">
      <c r="A260" s="102" t="s">
        <v>25</v>
      </c>
      <c r="B260" s="102" t="s">
        <v>8</v>
      </c>
      <c r="C260" s="102" t="s">
        <v>8</v>
      </c>
      <c r="D260" s="102" t="s">
        <v>27</v>
      </c>
      <c r="E260" s="102" t="s">
        <v>584</v>
      </c>
      <c r="F260" s="102" t="s">
        <v>585</v>
      </c>
      <c r="G260" s="102">
        <v>1.1359999999999999</v>
      </c>
      <c r="H260" s="102">
        <v>1</v>
      </c>
      <c r="I260" s="102">
        <v>0.498</v>
      </c>
      <c r="J260" s="167">
        <f>IFERROR(H260*VLOOKUP(A260, 'Advanced Parameters'!$B$7:$G$20, 6, FALSE)*VLOOKUP(A260, 'Growth Parameters'!$B$6:$H$19, 6, FALSE), 0)</f>
        <v>1</v>
      </c>
      <c r="K260" s="167">
        <f>IFERROR(IF('Advanced Parameters'!$C$5="n",'Raw Data'!I260*VLOOKUP(A260,'Advanced Parameters'!$B$7:$G$20,6,FALSE),J260*VLOOKUP(A260,'Advanced Parameters'!$B$7:$G$20,2,FALSE))*VLOOKUP(A260, 'Growth Parameters'!$B$6:$H$19, 6, FALSE), 0)</f>
        <v>0.498</v>
      </c>
      <c r="L260" s="167">
        <f t="shared" si="125"/>
        <v>0.502</v>
      </c>
      <c r="M260" s="168">
        <f>IFERROR(IF(G260="NA","NA",IF(G260&gt;'APC Parameters'!$K$6+VLOOKUP('Raw Data'!A260, 'APC Parameters'!$H$7:$L$20, 4, FALSE), 'APC Parameters'!$L$6+VLOOKUP('Raw Data'!A260, 'APC Parameters'!$H$7:$L$20, 5, FALSE), G260*('APC Parameters'!$J$6+VLOOKUP('Raw Data'!A260, 'APC Parameters'!$H$7:$L$20, 3, FALSE))+'APC Parameters'!$I$6+VLOOKUP('Raw Data'!A260, 'APC Parameters'!$H$7:$L$20, 2, FALSE))), 0)</f>
        <v>1953.5583999999999</v>
      </c>
      <c r="N260" s="168">
        <f t="shared" si="126"/>
        <v>1953.5583999999999</v>
      </c>
      <c r="O260" s="168">
        <f>IFERROR(IF(M260="NA",VLOOKUP(D260,'Internal Calculations'!$B$10:$C$11,2,FALSE), M260)*VLOOKUP(A260, 'Growth Parameters'!$B$6:$H$19, 7, FALSE), 0)</f>
        <v>1953.5583999999999</v>
      </c>
      <c r="P260" s="177">
        <f t="shared" si="127"/>
        <v>1953.5583999999999</v>
      </c>
      <c r="Q260" s="178">
        <f>IF('Funding Allocation Parameters'!$C$5="Basic Library Subsidy", MIN(O260*('Funding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MIN($O260*(VLOOKUP(CONCATENATE($A260, 'Funding Allocation Parameters'!$I$5), 'Library Subsidy Complex'!$C$2:$J$55, 2, FALSE)), VLOOKUP(CONCATENATE($A260, 'Funding Allocation Parameters'!$I$5), 'Library Subsidy Complex'!$C$2:$J$55, 4, FALSE)), 0)))))</f>
        <v>1189</v>
      </c>
      <c r="R260" s="178">
        <f>IF('Funding Allocation Parameters'!$C$5="Basic Library Subsidy", 0, IF('Funding Allocation Parameters'!$C$5="Grant funding",MIN(O260*('Funding Allocation Parameters'!$E$5), 'Funding Allocation Parameters'!$G$5), IF('Funding Allocation Parameters'!$C$5="Other author funding", 0, IF('Funding Allocation Parameters'!$C$5="Any discretionary funds (grants if available, other if no grants)", MIN(O260*('Funding Allocation Parameters'!$E$5), 'Funding Allocation Parameters'!$G$5), IF('Funding Allocation Parameters'!$C$5="Complex Library Subsidy", 0, 0)))))</f>
        <v>0</v>
      </c>
      <c r="S260" s="178">
        <f>IF('Funding Allocation Parameters'!$C$5="Basic Library Subsidy", 0, IF('Funding Allocation Parameters'!$C$5="Grant funding", 0, IF('Funding Allocation Parameters'!$C$5="Other author funding",  MIN(O260*('Funding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0" s="178">
        <f>IF('Funding Allocation Parameters'!$C$5="Basic Library Subsidy", MIN(O260*('Funding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MIN($O260*(VLOOKUP(CONCATENATE($A260, 'Funding Allocation Parameters'!$I$5), 'Library Subsidy Complex'!$C$2:$J$55, 6, FALSE)), VLOOKUP(CONCATENATE($A260, 'Funding Allocation Parameters'!$I$5), 'Library Subsidy Complex'!$C$2:$J$55, 8, FALSE)), 0)))))</f>
        <v>1189</v>
      </c>
      <c r="U260" s="178">
        <f>IF('Funding Allocation Parameters'!$C$5="Basic Library Subsidy", 0, IF('Funding Allocation Parameters'!$C$5="Grant funding", 0, IF('Funding Allocation Parameters'!$C$5="Other author funding",  MIN(O260*('Funding Allocation Parameters'!$E$5), 'Funding Allocation Parameters'!$G$5), IF('Funding Allocation Parameters'!$C$5="Any discretionary funds (grants if available, other if no grants)", MIN(O260*('Funding Allocation Parameters'!$E$5), 'Funding Allocation Parameters'!$G$5), IF('Funding Allocation Parameters'!$C$5="Complex Library Subsidy", 0, 0)))))</f>
        <v>0</v>
      </c>
      <c r="V260" s="177">
        <f t="shared" si="128"/>
        <v>764.55839999999989</v>
      </c>
      <c r="W260" s="177">
        <f t="shared" si="129"/>
        <v>764.55839999999989</v>
      </c>
      <c r="X260" s="179">
        <f>IF('Funding Allocation Parameters'!$C$6="Basic Library Subsidy", MIN(V260*'Funding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MIN(V260*VLOOKUP(CONCATENATE($A260, 'Funding Allocation Parameters'!$I$6), 'Library Subsidy Complex'!$C$2:$J$55, 2, FALSE), VLOOKUP(CONCATENATE($A260, 'Funding Allocation Parameters'!$I$6), 'Library Subsidy Complex'!$C$2:$J$55, 4, FALSE)), 0)))))</f>
        <v>0</v>
      </c>
      <c r="Y260" s="179">
        <f>IF('Funding Allocation Parameters'!$C$6="Basic Library Subsidy", 0, IF('Funding Allocation Parameters'!$C$6="Grant funding",MIN(V260*'Funding Allocation Parameters'!$E$6, 'Funding Allocation Parameters'!$G$6), IF('Funding Allocation Parameters'!$C$6="Other author funding", 0, IF('Funding Allocation Parameters'!$C$6="Any discretionary funds (grants if available, other if no grants)", MIN(V260*'Funding Allocation Parameters'!$E$6, 'Funding Allocation Parameters'!$G$6), IF('Funding Allocation Parameters'!$C$6="Complex Library Subsidy", 0, 0)))))</f>
        <v>764.55839999999989</v>
      </c>
      <c r="Z260" s="179">
        <f>IF('Funding Allocation Parameters'!$C$6="Basic Library Subsidy", 0, IF('Funding Allocation Parameters'!$C$6="Grant funding", 0, IF('Funding Allocation Parameters'!$C$6="Other author funding",  MIN(V260*'Funding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0" s="179">
        <f>IF('Funding Allocation Parameters'!$C$6="Basic Library Subsidy", MIN(W260*'Funding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MIN(W260*VLOOKUP(CONCATENATE($A260, 'Funding Allocation Parameters'!$I$6), 'Library Subsidy Complex'!$C$2:$J$55, 6, FALSE), VLOOKUP(CONCATENATE($A260, 'Funding Allocation Parameters'!$I$6), 'Library Subsidy Complex'!$C$2:$J$55, 8, FALSE)), 0)))))</f>
        <v>0</v>
      </c>
      <c r="AB260" s="179">
        <f>IF('Funding Allocation Parameters'!$C$6="Basic Library Subsidy", 0, IF('Funding Allocation Parameters'!$C$6="Grant funding", 0, IF('Funding Allocation Parameters'!$C$6="Other author funding",  MIN(W260*'Funding Allocation Parameters'!$E$6, 'Funding Allocation Parameters'!$G$6), IF('Funding Allocation Parameters'!$C$6="Any discretionary funds (grants if available, other if no grants)", MIN(W260*'Funding Allocation Parameters'!$E$6, 'Funding Allocation Parameters'!$G$6), IF('Funding Allocation Parameters'!$C$6="Complex Library Subsidy", 0, 0)))))</f>
        <v>764.55839999999989</v>
      </c>
      <c r="AC260" s="177">
        <f t="shared" si="130"/>
        <v>0</v>
      </c>
      <c r="AD260" s="177">
        <f t="shared" si="131"/>
        <v>0</v>
      </c>
      <c r="AE260" s="180">
        <f>IF('Funding Allocation Parameters'!$C$7="Basic Library Subsidy", MIN(AC260*'Funding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MIN(AC260*VLOOKUP(CONCATENATE($A260, 'Funding Allocation Parameters'!$I$7), 'Library Subsidy Complex'!$C$2:$J$55, 2, FALSE), VLOOKUP(CONCATENATE($A260, 'Funding Allocation Parameters'!$I$7), 'Library Subsidy Complex'!$C$2:$J$55, 4, FALSE)), 0)))))</f>
        <v>0</v>
      </c>
      <c r="AF260" s="180">
        <f>IF('Funding Allocation Parameters'!$C$7="Basic Library Subsidy", 0, IF('Funding Allocation Parameters'!$C$7="Grant funding",MIN(AC260*'Funding Allocation Parameters'!$E$7, 'Funding Allocation Parameters'!$G$7), IF('Funding Allocation Parameters'!$C$7="Other author funding", 0, IF('Funding Allocation Parameters'!$C$7="Any discretionary funds (grants if available, other if no grants)", MIN(AC260*'Funding Allocation Parameters'!$E$7, 'Funding Allocation Parameters'!$G$7), IF('Funding Allocation Parameters'!$C$7="Complex Library Subsidy", 0, 0)))))</f>
        <v>0</v>
      </c>
      <c r="AG260" s="180">
        <f>IF('Funding Allocation Parameters'!$C$7="Basic Library Subsidy", 0, IF('Funding Allocation Parameters'!$C$7="Grant funding", 0, IF('Funding Allocation Parameters'!$C$7="Other author funding",  MIN(AC260*'Funding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0" s="180">
        <f>IF('Funding Allocation Parameters'!$C$7="Basic Library Subsidy", MIN(AD260*'Funding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MIN(AD260*VLOOKUP(CONCATENATE($A260, 'Funding Allocation Parameters'!$I$7), 'Library Subsidy Complex'!$C$2:$J$55, 6, FALSE), VLOOKUP(CONCATENATE($A260, 'Funding Allocation Parameters'!$I$7), 'Library Subsidy Complex'!$C$2:$J$55, 8, FALSE)), 0)))))</f>
        <v>0</v>
      </c>
      <c r="AI260" s="180">
        <f>IF('Funding Allocation Parameters'!$C$7="Basic Library Subsidy", 0, IF('Funding Allocation Parameters'!$C$7="Grant funding", 0, IF('Funding Allocation Parameters'!$C$7="Other author funding",  MIN(AD260*'Funding Allocation Parameters'!$E$7, 'Funding Allocation Parameters'!$G$7), IF('Funding Allocation Parameters'!$C$7="Any discretionary funds (grants if available, other if no grants)", MIN(AD260*'Funding Allocation Parameters'!$E$7, 'Funding Allocation Parameters'!$G$7), IF('Funding Allocation Parameters'!$C$7="Complex Library Subsidy", 0, 0)))))</f>
        <v>0</v>
      </c>
      <c r="AJ260" s="177">
        <f t="shared" si="132"/>
        <v>0</v>
      </c>
      <c r="AK260" s="177">
        <f t="shared" si="133"/>
        <v>0</v>
      </c>
      <c r="AL260" s="181">
        <f>IF('Funding Allocation Parameters'!$C$8="Basic Library Subsidy", MIN(AJ260*'Funding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MIN(AJ260*VLOOKUP(CONCATENATE($A260, 'Funding Allocation Parameters'!$I$8), 'Library Subsidy Complex'!$C$2:$J$55, 2, FALSE), VLOOKUP(CONCATENATE($A260, 'Funding Allocation Parameters'!$I$8), 'Library Subsidy Complex'!$C$2:$J$55, 4, FALSE)), 0)))))</f>
        <v>0</v>
      </c>
      <c r="AM260" s="181">
        <f>IF('Funding Allocation Parameters'!$C$8="Basic Library Subsidy", 0, IF('Funding Allocation Parameters'!$C$8="Grant funding",MIN(AJ260*'Funding Allocation Parameters'!$E$8, 'Funding Allocation Parameters'!$G$8), IF('Funding Allocation Parameters'!$C$8="Other author funding", 0, IF('Funding Allocation Parameters'!$C$8="Any discretionary funds (grants if available, other if no grants)", MIN(AJ260*'Funding Allocation Parameters'!$E$8, 'Funding Allocation Parameters'!$G$8), IF('Funding Allocation Parameters'!$C$8="Complex Library Subsidy", 0, 0)))))</f>
        <v>0</v>
      </c>
      <c r="AN260" s="181">
        <f>IF('Funding Allocation Parameters'!$C$8="Basic Library Subsidy", 0, IF('Funding Allocation Parameters'!$C$8="Grant funding", 0, IF('Funding Allocation Parameters'!$C$8="Other author funding",  MIN(AJ260*'Funding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0" s="181">
        <f>IF('Funding Allocation Parameters'!$C$8="Basic Library Subsidy", MIN(AK260*'Funding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MIN(AK260*VLOOKUP(CONCATENATE($A260, 'Funding Allocation Parameters'!$I$8), 'Library Subsidy Complex'!$C$2:$J$55, 6, FALSE), VLOOKUP(CONCATENATE($A260, 'Funding Allocation Parameters'!$I$8), 'Library Subsidy Complex'!$C$2:$J$55, 8, FALSE)), 0)))))</f>
        <v>0</v>
      </c>
      <c r="AP260" s="181">
        <f>IF('Funding Allocation Parameters'!$C$8="Basic Library Subsidy", 0, IF('Funding Allocation Parameters'!$C$8="Grant funding", 0, IF('Funding Allocation Parameters'!$C$8="Other author funding",  MIN(AK260*'Funding Allocation Parameters'!$E$8, 'Funding Allocation Parameters'!$G$8), IF('Funding Allocation Parameters'!$C$8="Any discretionary funds (grants if available, other if no grants)", MIN(AK260*'Funding Allocation Parameters'!$E$8, 'Funding Allocation Parameters'!$G$8), IF('Funding Allocation Parameters'!$C$8="Complex Library Subsidy", 0, 0)))))</f>
        <v>0</v>
      </c>
      <c r="AQ260" s="177">
        <f t="shared" si="134"/>
        <v>0</v>
      </c>
      <c r="AR260" s="177">
        <f t="shared" si="135"/>
        <v>0</v>
      </c>
      <c r="AS260" s="182">
        <f t="shared" si="136"/>
        <v>1189</v>
      </c>
      <c r="AT260" s="182">
        <f t="shared" si="137"/>
        <v>764.55839999999989</v>
      </c>
      <c r="AU260" s="182">
        <f t="shared" si="138"/>
        <v>0</v>
      </c>
      <c r="AV260" s="182">
        <f t="shared" si="139"/>
        <v>1189</v>
      </c>
      <c r="AW260" s="182">
        <f t="shared" si="140"/>
        <v>764.55839999999989</v>
      </c>
      <c r="AX260" s="183">
        <f t="shared" si="141"/>
        <v>592.12199999999996</v>
      </c>
      <c r="AY260" s="183">
        <f t="shared" si="142"/>
        <v>380.75008319999995</v>
      </c>
      <c r="AZ260" s="183">
        <f t="shared" si="143"/>
        <v>0</v>
      </c>
      <c r="BA260" s="183">
        <f t="shared" si="144"/>
        <v>596.87800000000004</v>
      </c>
      <c r="BB260" s="183">
        <f t="shared" si="145"/>
        <v>383.80831679999994</v>
      </c>
      <c r="BC260" s="184">
        <f t="shared" si="146"/>
        <v>1189</v>
      </c>
      <c r="BD260" s="184">
        <f t="shared" si="147"/>
        <v>0</v>
      </c>
      <c r="BE260" s="184">
        <f t="shared" si="148"/>
        <v>380.75008319999995</v>
      </c>
      <c r="BF260" s="184">
        <f t="shared" si="149"/>
        <v>383.80831679999994</v>
      </c>
      <c r="BG260" s="102">
        <f t="shared" si="150"/>
        <v>0</v>
      </c>
      <c r="BH260" s="102">
        <f t="shared" si="151"/>
        <v>0</v>
      </c>
      <c r="BI260" s="102">
        <f t="shared" si="152"/>
        <v>0</v>
      </c>
      <c r="BJ260" s="102">
        <f t="shared" si="153"/>
        <v>0.498</v>
      </c>
      <c r="BK260" s="102">
        <f t="shared" si="154"/>
        <v>0.502</v>
      </c>
      <c r="BL260" s="102">
        <f t="shared" si="155"/>
        <v>0</v>
      </c>
      <c r="BN260" s="102"/>
    </row>
    <row r="261" spans="1:66" x14ac:dyDescent="0.25">
      <c r="A261" s="102" t="s">
        <v>16</v>
      </c>
      <c r="B261" s="102" t="s">
        <v>8</v>
      </c>
      <c r="C261" s="102" t="s">
        <v>8</v>
      </c>
      <c r="D261" s="102" t="s">
        <v>27</v>
      </c>
      <c r="E261" s="102" t="s">
        <v>588</v>
      </c>
      <c r="F261" s="102" t="s">
        <v>589</v>
      </c>
      <c r="G261" s="102">
        <v>1.0840000000000001</v>
      </c>
      <c r="H261" s="102">
        <v>1</v>
      </c>
      <c r="I261" s="102">
        <v>1</v>
      </c>
      <c r="J261" s="167">
        <f>IFERROR(H261*VLOOKUP(A261, 'Advanced Parameters'!$B$7:$G$20, 6, FALSE)*VLOOKUP(A261, 'Growth Parameters'!$B$6:$H$19, 6, FALSE), 0)</f>
        <v>1</v>
      </c>
      <c r="K261" s="167">
        <f>IFERROR(IF('Advanced Parameters'!$C$5="n",'Raw Data'!I261*VLOOKUP(A261,'Advanced Parameters'!$B$7:$G$20,6,FALSE),J261*VLOOKUP(A261,'Advanced Parameters'!$B$7:$G$20,2,FALSE))*VLOOKUP(A261, 'Growth Parameters'!$B$6:$H$19, 6, FALSE), 0)</f>
        <v>1</v>
      </c>
      <c r="L261" s="167">
        <f t="shared" si="125"/>
        <v>0</v>
      </c>
      <c r="M261" s="168">
        <f>IFERROR(IF(G261="NA","NA",IF(G261&gt;'APC Parameters'!$K$6+VLOOKUP('Raw Data'!A261, 'APC Parameters'!$H$7:$L$20, 4, FALSE), 'APC Parameters'!$L$6+VLOOKUP('Raw Data'!A261, 'APC Parameters'!$H$7:$L$20, 5, FALSE), G261*('APC Parameters'!$J$6+VLOOKUP('Raw Data'!A261, 'APC Parameters'!$H$7:$L$20, 3, FALSE))+'APC Parameters'!$I$6+VLOOKUP('Raw Data'!A261, 'APC Parameters'!$H$7:$L$20, 2, FALSE))), 0)</f>
        <v>1916.6696000000002</v>
      </c>
      <c r="N261" s="168">
        <f t="shared" si="126"/>
        <v>1916.6696000000002</v>
      </c>
      <c r="O261" s="168">
        <f>IFERROR(IF(M261="NA",VLOOKUP(D261,'Internal Calculations'!$B$10:$C$11,2,FALSE), M261)*VLOOKUP(A261, 'Growth Parameters'!$B$6:$H$19, 7, FALSE), 0)</f>
        <v>1916.6696000000002</v>
      </c>
      <c r="P261" s="177">
        <f t="shared" si="127"/>
        <v>1916.6696000000002</v>
      </c>
      <c r="Q261" s="178">
        <f>IF('Funding Allocation Parameters'!$C$5="Basic Library Subsidy", MIN(O261*('Funding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MIN($O261*(VLOOKUP(CONCATENATE($A261, 'Funding Allocation Parameters'!$I$5), 'Library Subsidy Complex'!$C$2:$J$55, 2, FALSE)), VLOOKUP(CONCATENATE($A261, 'Funding Allocation Parameters'!$I$5), 'Library Subsidy Complex'!$C$2:$J$55, 4, FALSE)), 0)))))</f>
        <v>1189</v>
      </c>
      <c r="R261" s="178">
        <f>IF('Funding Allocation Parameters'!$C$5="Basic Library Subsidy", 0, IF('Funding Allocation Parameters'!$C$5="Grant funding",MIN(O261*('Funding Allocation Parameters'!$E$5), 'Funding Allocation Parameters'!$G$5), IF('Funding Allocation Parameters'!$C$5="Other author funding", 0, IF('Funding Allocation Parameters'!$C$5="Any discretionary funds (grants if available, other if no grants)", MIN(O261*('Funding Allocation Parameters'!$E$5), 'Funding Allocation Parameters'!$G$5), IF('Funding Allocation Parameters'!$C$5="Complex Library Subsidy", 0, 0)))))</f>
        <v>0</v>
      </c>
      <c r="S261" s="178">
        <f>IF('Funding Allocation Parameters'!$C$5="Basic Library Subsidy", 0, IF('Funding Allocation Parameters'!$C$5="Grant funding", 0, IF('Funding Allocation Parameters'!$C$5="Other author funding",  MIN(O261*('Funding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1" s="178">
        <f>IF('Funding Allocation Parameters'!$C$5="Basic Library Subsidy", MIN(O261*('Funding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MIN($O261*(VLOOKUP(CONCATENATE($A261, 'Funding Allocation Parameters'!$I$5), 'Library Subsidy Complex'!$C$2:$J$55, 6, FALSE)), VLOOKUP(CONCATENATE($A261, 'Funding Allocation Parameters'!$I$5), 'Library Subsidy Complex'!$C$2:$J$55, 8, FALSE)), 0)))))</f>
        <v>1189</v>
      </c>
      <c r="U261" s="178">
        <f>IF('Funding Allocation Parameters'!$C$5="Basic Library Subsidy", 0, IF('Funding Allocation Parameters'!$C$5="Grant funding", 0, IF('Funding Allocation Parameters'!$C$5="Other author funding",  MIN(O261*('Funding Allocation Parameters'!$E$5), 'Funding Allocation Parameters'!$G$5), IF('Funding Allocation Parameters'!$C$5="Any discretionary funds (grants if available, other if no grants)", MIN(O261*('Funding Allocation Parameters'!$E$5), 'Funding Allocation Parameters'!$G$5), IF('Funding Allocation Parameters'!$C$5="Complex Library Subsidy", 0, 0)))))</f>
        <v>0</v>
      </c>
      <c r="V261" s="177">
        <f t="shared" si="128"/>
        <v>727.66960000000017</v>
      </c>
      <c r="W261" s="177">
        <f t="shared" si="129"/>
        <v>727.66960000000017</v>
      </c>
      <c r="X261" s="179">
        <f>IF('Funding Allocation Parameters'!$C$6="Basic Library Subsidy", MIN(V261*'Funding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MIN(V261*VLOOKUP(CONCATENATE($A261, 'Funding Allocation Parameters'!$I$6), 'Library Subsidy Complex'!$C$2:$J$55, 2, FALSE), VLOOKUP(CONCATENATE($A261, 'Funding Allocation Parameters'!$I$6), 'Library Subsidy Complex'!$C$2:$J$55, 4, FALSE)), 0)))))</f>
        <v>0</v>
      </c>
      <c r="Y261" s="179">
        <f>IF('Funding Allocation Parameters'!$C$6="Basic Library Subsidy", 0, IF('Funding Allocation Parameters'!$C$6="Grant funding",MIN(V261*'Funding Allocation Parameters'!$E$6, 'Funding Allocation Parameters'!$G$6), IF('Funding Allocation Parameters'!$C$6="Other author funding", 0, IF('Funding Allocation Parameters'!$C$6="Any discretionary funds (grants if available, other if no grants)", MIN(V261*'Funding Allocation Parameters'!$E$6, 'Funding Allocation Parameters'!$G$6), IF('Funding Allocation Parameters'!$C$6="Complex Library Subsidy", 0, 0)))))</f>
        <v>727.66960000000017</v>
      </c>
      <c r="Z261" s="179">
        <f>IF('Funding Allocation Parameters'!$C$6="Basic Library Subsidy", 0, IF('Funding Allocation Parameters'!$C$6="Grant funding", 0, IF('Funding Allocation Parameters'!$C$6="Other author funding",  MIN(V261*'Funding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1" s="179">
        <f>IF('Funding Allocation Parameters'!$C$6="Basic Library Subsidy", MIN(W261*'Funding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MIN(W261*VLOOKUP(CONCATENATE($A261, 'Funding Allocation Parameters'!$I$6), 'Library Subsidy Complex'!$C$2:$J$55, 6, FALSE), VLOOKUP(CONCATENATE($A261, 'Funding Allocation Parameters'!$I$6), 'Library Subsidy Complex'!$C$2:$J$55, 8, FALSE)), 0)))))</f>
        <v>0</v>
      </c>
      <c r="AB261" s="179">
        <f>IF('Funding Allocation Parameters'!$C$6="Basic Library Subsidy", 0, IF('Funding Allocation Parameters'!$C$6="Grant funding", 0, IF('Funding Allocation Parameters'!$C$6="Other author funding",  MIN(W261*'Funding Allocation Parameters'!$E$6, 'Funding Allocation Parameters'!$G$6), IF('Funding Allocation Parameters'!$C$6="Any discretionary funds (grants if available, other if no grants)", MIN(W261*'Funding Allocation Parameters'!$E$6, 'Funding Allocation Parameters'!$G$6), IF('Funding Allocation Parameters'!$C$6="Complex Library Subsidy", 0, 0)))))</f>
        <v>727.66960000000017</v>
      </c>
      <c r="AC261" s="177">
        <f t="shared" si="130"/>
        <v>0</v>
      </c>
      <c r="AD261" s="177">
        <f t="shared" si="131"/>
        <v>0</v>
      </c>
      <c r="AE261" s="180">
        <f>IF('Funding Allocation Parameters'!$C$7="Basic Library Subsidy", MIN(AC261*'Funding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MIN(AC261*VLOOKUP(CONCATENATE($A261, 'Funding Allocation Parameters'!$I$7), 'Library Subsidy Complex'!$C$2:$J$55, 2, FALSE), VLOOKUP(CONCATENATE($A261, 'Funding Allocation Parameters'!$I$7), 'Library Subsidy Complex'!$C$2:$J$55, 4, FALSE)), 0)))))</f>
        <v>0</v>
      </c>
      <c r="AF261" s="180">
        <f>IF('Funding Allocation Parameters'!$C$7="Basic Library Subsidy", 0, IF('Funding Allocation Parameters'!$C$7="Grant funding",MIN(AC261*'Funding Allocation Parameters'!$E$7, 'Funding Allocation Parameters'!$G$7), IF('Funding Allocation Parameters'!$C$7="Other author funding", 0, IF('Funding Allocation Parameters'!$C$7="Any discretionary funds (grants if available, other if no grants)", MIN(AC261*'Funding Allocation Parameters'!$E$7, 'Funding Allocation Parameters'!$G$7), IF('Funding Allocation Parameters'!$C$7="Complex Library Subsidy", 0, 0)))))</f>
        <v>0</v>
      </c>
      <c r="AG261" s="180">
        <f>IF('Funding Allocation Parameters'!$C$7="Basic Library Subsidy", 0, IF('Funding Allocation Parameters'!$C$7="Grant funding", 0, IF('Funding Allocation Parameters'!$C$7="Other author funding",  MIN(AC261*'Funding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1" s="180">
        <f>IF('Funding Allocation Parameters'!$C$7="Basic Library Subsidy", MIN(AD261*'Funding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MIN(AD261*VLOOKUP(CONCATENATE($A261, 'Funding Allocation Parameters'!$I$7), 'Library Subsidy Complex'!$C$2:$J$55, 6, FALSE), VLOOKUP(CONCATENATE($A261, 'Funding Allocation Parameters'!$I$7), 'Library Subsidy Complex'!$C$2:$J$55, 8, FALSE)), 0)))))</f>
        <v>0</v>
      </c>
      <c r="AI261" s="180">
        <f>IF('Funding Allocation Parameters'!$C$7="Basic Library Subsidy", 0, IF('Funding Allocation Parameters'!$C$7="Grant funding", 0, IF('Funding Allocation Parameters'!$C$7="Other author funding",  MIN(AD261*'Funding Allocation Parameters'!$E$7, 'Funding Allocation Parameters'!$G$7), IF('Funding Allocation Parameters'!$C$7="Any discretionary funds (grants if available, other if no grants)", MIN(AD261*'Funding Allocation Parameters'!$E$7, 'Funding Allocation Parameters'!$G$7), IF('Funding Allocation Parameters'!$C$7="Complex Library Subsidy", 0, 0)))))</f>
        <v>0</v>
      </c>
      <c r="AJ261" s="177">
        <f t="shared" si="132"/>
        <v>0</v>
      </c>
      <c r="AK261" s="177">
        <f t="shared" si="133"/>
        <v>0</v>
      </c>
      <c r="AL261" s="181">
        <f>IF('Funding Allocation Parameters'!$C$8="Basic Library Subsidy", MIN(AJ261*'Funding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MIN(AJ261*VLOOKUP(CONCATENATE($A261, 'Funding Allocation Parameters'!$I$8), 'Library Subsidy Complex'!$C$2:$J$55, 2, FALSE), VLOOKUP(CONCATENATE($A261, 'Funding Allocation Parameters'!$I$8), 'Library Subsidy Complex'!$C$2:$J$55, 4, FALSE)), 0)))))</f>
        <v>0</v>
      </c>
      <c r="AM261" s="181">
        <f>IF('Funding Allocation Parameters'!$C$8="Basic Library Subsidy", 0, IF('Funding Allocation Parameters'!$C$8="Grant funding",MIN(AJ261*'Funding Allocation Parameters'!$E$8, 'Funding Allocation Parameters'!$G$8), IF('Funding Allocation Parameters'!$C$8="Other author funding", 0, IF('Funding Allocation Parameters'!$C$8="Any discretionary funds (grants if available, other if no grants)", MIN(AJ261*'Funding Allocation Parameters'!$E$8, 'Funding Allocation Parameters'!$G$8), IF('Funding Allocation Parameters'!$C$8="Complex Library Subsidy", 0, 0)))))</f>
        <v>0</v>
      </c>
      <c r="AN261" s="181">
        <f>IF('Funding Allocation Parameters'!$C$8="Basic Library Subsidy", 0, IF('Funding Allocation Parameters'!$C$8="Grant funding", 0, IF('Funding Allocation Parameters'!$C$8="Other author funding",  MIN(AJ261*'Funding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1" s="181">
        <f>IF('Funding Allocation Parameters'!$C$8="Basic Library Subsidy", MIN(AK261*'Funding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MIN(AK261*VLOOKUP(CONCATENATE($A261, 'Funding Allocation Parameters'!$I$8), 'Library Subsidy Complex'!$C$2:$J$55, 6, FALSE), VLOOKUP(CONCATENATE($A261, 'Funding Allocation Parameters'!$I$8), 'Library Subsidy Complex'!$C$2:$J$55, 8, FALSE)), 0)))))</f>
        <v>0</v>
      </c>
      <c r="AP261" s="181">
        <f>IF('Funding Allocation Parameters'!$C$8="Basic Library Subsidy", 0, IF('Funding Allocation Parameters'!$C$8="Grant funding", 0, IF('Funding Allocation Parameters'!$C$8="Other author funding",  MIN(AK261*'Funding Allocation Parameters'!$E$8, 'Funding Allocation Parameters'!$G$8), IF('Funding Allocation Parameters'!$C$8="Any discretionary funds (grants if available, other if no grants)", MIN(AK261*'Funding Allocation Parameters'!$E$8, 'Funding Allocation Parameters'!$G$8), IF('Funding Allocation Parameters'!$C$8="Complex Library Subsidy", 0, 0)))))</f>
        <v>0</v>
      </c>
      <c r="AQ261" s="177">
        <f t="shared" si="134"/>
        <v>0</v>
      </c>
      <c r="AR261" s="177">
        <f t="shared" si="135"/>
        <v>0</v>
      </c>
      <c r="AS261" s="182">
        <f t="shared" si="136"/>
        <v>1189</v>
      </c>
      <c r="AT261" s="182">
        <f t="shared" si="137"/>
        <v>727.66960000000017</v>
      </c>
      <c r="AU261" s="182">
        <f t="shared" si="138"/>
        <v>0</v>
      </c>
      <c r="AV261" s="182">
        <f t="shared" si="139"/>
        <v>1189</v>
      </c>
      <c r="AW261" s="182">
        <f t="shared" si="140"/>
        <v>727.66960000000017</v>
      </c>
      <c r="AX261" s="183">
        <f t="shared" si="141"/>
        <v>1189</v>
      </c>
      <c r="AY261" s="183">
        <f t="shared" si="142"/>
        <v>727.66960000000017</v>
      </c>
      <c r="AZ261" s="183">
        <f t="shared" si="143"/>
        <v>0</v>
      </c>
      <c r="BA261" s="183">
        <f t="shared" si="144"/>
        <v>0</v>
      </c>
      <c r="BB261" s="183">
        <f t="shared" si="145"/>
        <v>0</v>
      </c>
      <c r="BC261" s="184">
        <f t="shared" si="146"/>
        <v>1189</v>
      </c>
      <c r="BD261" s="184">
        <f t="shared" si="147"/>
        <v>0</v>
      </c>
      <c r="BE261" s="184">
        <f t="shared" si="148"/>
        <v>727.66960000000017</v>
      </c>
      <c r="BF261" s="184">
        <f t="shared" si="149"/>
        <v>0</v>
      </c>
      <c r="BG261" s="102">
        <f t="shared" si="150"/>
        <v>0</v>
      </c>
      <c r="BH261" s="102">
        <f t="shared" si="151"/>
        <v>0</v>
      </c>
      <c r="BI261" s="102">
        <f t="shared" si="152"/>
        <v>0</v>
      </c>
      <c r="BJ261" s="102">
        <f t="shared" si="153"/>
        <v>1</v>
      </c>
      <c r="BK261" s="102">
        <f t="shared" si="154"/>
        <v>0</v>
      </c>
      <c r="BL261" s="102">
        <f t="shared" si="155"/>
        <v>0</v>
      </c>
      <c r="BN261" s="102"/>
    </row>
    <row r="262" spans="1:66" x14ac:dyDescent="0.25">
      <c r="A262" s="102" t="s">
        <v>17</v>
      </c>
      <c r="B262" s="102" t="s">
        <v>8</v>
      </c>
      <c r="C262" s="102" t="s">
        <v>8</v>
      </c>
      <c r="D262" s="102" t="s">
        <v>27</v>
      </c>
      <c r="E262" s="102" t="s">
        <v>590</v>
      </c>
      <c r="F262" s="102" t="s">
        <v>591</v>
      </c>
      <c r="G262" s="102">
        <v>1.2989999999999999</v>
      </c>
      <c r="H262" s="102">
        <v>1</v>
      </c>
      <c r="I262" s="102">
        <v>1</v>
      </c>
      <c r="J262" s="167">
        <f>IFERROR(H262*VLOOKUP(A262, 'Advanced Parameters'!$B$7:$G$20, 6, FALSE)*VLOOKUP(A262, 'Growth Parameters'!$B$6:$H$19, 6, FALSE), 0)</f>
        <v>1</v>
      </c>
      <c r="K262" s="167">
        <f>IFERROR(IF('Advanced Parameters'!$C$5="n",'Raw Data'!I262*VLOOKUP(A262,'Advanced Parameters'!$B$7:$G$20,6,FALSE),J262*VLOOKUP(A262,'Advanced Parameters'!$B$7:$G$20,2,FALSE))*VLOOKUP(A262, 'Growth Parameters'!$B$6:$H$19, 6, FALSE), 0)</f>
        <v>1</v>
      </c>
      <c r="L262" s="167">
        <f t="shared" si="125"/>
        <v>0</v>
      </c>
      <c r="M262" s="168">
        <f>IFERROR(IF(G262="NA","NA",IF(G262&gt;'APC Parameters'!$K$6+VLOOKUP('Raw Data'!A262, 'APC Parameters'!$H$7:$L$20, 4, FALSE), 'APC Parameters'!$L$6+VLOOKUP('Raw Data'!A262, 'APC Parameters'!$H$7:$L$20, 5, FALSE), G262*('APC Parameters'!$J$6+VLOOKUP('Raw Data'!A262, 'APC Parameters'!$H$7:$L$20, 3, FALSE))+'APC Parameters'!$I$6+VLOOKUP('Raw Data'!A262, 'APC Parameters'!$H$7:$L$20, 2, FALSE))), 0)</f>
        <v>2069.1905999999999</v>
      </c>
      <c r="N262" s="168">
        <f t="shared" si="126"/>
        <v>2069.1905999999999</v>
      </c>
      <c r="O262" s="168">
        <f>IFERROR(IF(M262="NA",VLOOKUP(D262,'Internal Calculations'!$B$10:$C$11,2,FALSE), M262)*VLOOKUP(A262, 'Growth Parameters'!$B$6:$H$19, 7, FALSE), 0)</f>
        <v>2069.1905999999999</v>
      </c>
      <c r="P262" s="177">
        <f t="shared" si="127"/>
        <v>2069.1905999999999</v>
      </c>
      <c r="Q262" s="178">
        <f>IF('Funding Allocation Parameters'!$C$5="Basic Library Subsidy", MIN(O262*('Funding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MIN($O262*(VLOOKUP(CONCATENATE($A262, 'Funding Allocation Parameters'!$I$5), 'Library Subsidy Complex'!$C$2:$J$55, 2, FALSE)), VLOOKUP(CONCATENATE($A262, 'Funding Allocation Parameters'!$I$5), 'Library Subsidy Complex'!$C$2:$J$55, 4, FALSE)), 0)))))</f>
        <v>1189</v>
      </c>
      <c r="R262" s="178">
        <f>IF('Funding Allocation Parameters'!$C$5="Basic Library Subsidy", 0, IF('Funding Allocation Parameters'!$C$5="Grant funding",MIN(O262*('Funding Allocation Parameters'!$E$5), 'Funding Allocation Parameters'!$G$5), IF('Funding Allocation Parameters'!$C$5="Other author funding", 0, IF('Funding Allocation Parameters'!$C$5="Any discretionary funds (grants if available, other if no grants)", MIN(O262*('Funding Allocation Parameters'!$E$5), 'Funding Allocation Parameters'!$G$5), IF('Funding Allocation Parameters'!$C$5="Complex Library Subsidy", 0, 0)))))</f>
        <v>0</v>
      </c>
      <c r="S262" s="178">
        <f>IF('Funding Allocation Parameters'!$C$5="Basic Library Subsidy", 0, IF('Funding Allocation Parameters'!$C$5="Grant funding", 0, IF('Funding Allocation Parameters'!$C$5="Other author funding",  MIN(O262*('Funding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2" s="178">
        <f>IF('Funding Allocation Parameters'!$C$5="Basic Library Subsidy", MIN(O262*('Funding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MIN($O262*(VLOOKUP(CONCATENATE($A262, 'Funding Allocation Parameters'!$I$5), 'Library Subsidy Complex'!$C$2:$J$55, 6, FALSE)), VLOOKUP(CONCATENATE($A262, 'Funding Allocation Parameters'!$I$5), 'Library Subsidy Complex'!$C$2:$J$55, 8, FALSE)), 0)))))</f>
        <v>1189</v>
      </c>
      <c r="U262" s="178">
        <f>IF('Funding Allocation Parameters'!$C$5="Basic Library Subsidy", 0, IF('Funding Allocation Parameters'!$C$5="Grant funding", 0, IF('Funding Allocation Parameters'!$C$5="Other author funding",  MIN(O262*('Funding Allocation Parameters'!$E$5), 'Funding Allocation Parameters'!$G$5), IF('Funding Allocation Parameters'!$C$5="Any discretionary funds (grants if available, other if no grants)", MIN(O262*('Funding Allocation Parameters'!$E$5), 'Funding Allocation Parameters'!$G$5), IF('Funding Allocation Parameters'!$C$5="Complex Library Subsidy", 0, 0)))))</f>
        <v>0</v>
      </c>
      <c r="V262" s="177">
        <f t="shared" si="128"/>
        <v>880.1905999999999</v>
      </c>
      <c r="W262" s="177">
        <f t="shared" si="129"/>
        <v>880.1905999999999</v>
      </c>
      <c r="X262" s="179">
        <f>IF('Funding Allocation Parameters'!$C$6="Basic Library Subsidy", MIN(V262*'Funding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MIN(V262*VLOOKUP(CONCATENATE($A262, 'Funding Allocation Parameters'!$I$6), 'Library Subsidy Complex'!$C$2:$J$55, 2, FALSE), VLOOKUP(CONCATENATE($A262, 'Funding Allocation Parameters'!$I$6), 'Library Subsidy Complex'!$C$2:$J$55, 4, FALSE)), 0)))))</f>
        <v>0</v>
      </c>
      <c r="Y262" s="179">
        <f>IF('Funding Allocation Parameters'!$C$6="Basic Library Subsidy", 0, IF('Funding Allocation Parameters'!$C$6="Grant funding",MIN(V262*'Funding Allocation Parameters'!$E$6, 'Funding Allocation Parameters'!$G$6), IF('Funding Allocation Parameters'!$C$6="Other author funding", 0, IF('Funding Allocation Parameters'!$C$6="Any discretionary funds (grants if available, other if no grants)", MIN(V262*'Funding Allocation Parameters'!$E$6, 'Funding Allocation Parameters'!$G$6), IF('Funding Allocation Parameters'!$C$6="Complex Library Subsidy", 0, 0)))))</f>
        <v>880.1905999999999</v>
      </c>
      <c r="Z262" s="179">
        <f>IF('Funding Allocation Parameters'!$C$6="Basic Library Subsidy", 0, IF('Funding Allocation Parameters'!$C$6="Grant funding", 0, IF('Funding Allocation Parameters'!$C$6="Other author funding",  MIN(V262*'Funding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2" s="179">
        <f>IF('Funding Allocation Parameters'!$C$6="Basic Library Subsidy", MIN(W262*'Funding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MIN(W262*VLOOKUP(CONCATENATE($A262, 'Funding Allocation Parameters'!$I$6), 'Library Subsidy Complex'!$C$2:$J$55, 6, FALSE), VLOOKUP(CONCATENATE($A262, 'Funding Allocation Parameters'!$I$6), 'Library Subsidy Complex'!$C$2:$J$55, 8, FALSE)), 0)))))</f>
        <v>0</v>
      </c>
      <c r="AB262" s="179">
        <f>IF('Funding Allocation Parameters'!$C$6="Basic Library Subsidy", 0, IF('Funding Allocation Parameters'!$C$6="Grant funding", 0, IF('Funding Allocation Parameters'!$C$6="Other author funding",  MIN(W262*'Funding Allocation Parameters'!$E$6, 'Funding Allocation Parameters'!$G$6), IF('Funding Allocation Parameters'!$C$6="Any discretionary funds (grants if available, other if no grants)", MIN(W262*'Funding Allocation Parameters'!$E$6, 'Funding Allocation Parameters'!$G$6), IF('Funding Allocation Parameters'!$C$6="Complex Library Subsidy", 0, 0)))))</f>
        <v>880.1905999999999</v>
      </c>
      <c r="AC262" s="177">
        <f t="shared" si="130"/>
        <v>0</v>
      </c>
      <c r="AD262" s="177">
        <f t="shared" si="131"/>
        <v>0</v>
      </c>
      <c r="AE262" s="180">
        <f>IF('Funding Allocation Parameters'!$C$7="Basic Library Subsidy", MIN(AC262*'Funding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MIN(AC262*VLOOKUP(CONCATENATE($A262, 'Funding Allocation Parameters'!$I$7), 'Library Subsidy Complex'!$C$2:$J$55, 2, FALSE), VLOOKUP(CONCATENATE($A262, 'Funding Allocation Parameters'!$I$7), 'Library Subsidy Complex'!$C$2:$J$55, 4, FALSE)), 0)))))</f>
        <v>0</v>
      </c>
      <c r="AF262" s="180">
        <f>IF('Funding Allocation Parameters'!$C$7="Basic Library Subsidy", 0, IF('Funding Allocation Parameters'!$C$7="Grant funding",MIN(AC262*'Funding Allocation Parameters'!$E$7, 'Funding Allocation Parameters'!$G$7), IF('Funding Allocation Parameters'!$C$7="Other author funding", 0, IF('Funding Allocation Parameters'!$C$7="Any discretionary funds (grants if available, other if no grants)", MIN(AC262*'Funding Allocation Parameters'!$E$7, 'Funding Allocation Parameters'!$G$7), IF('Funding Allocation Parameters'!$C$7="Complex Library Subsidy", 0, 0)))))</f>
        <v>0</v>
      </c>
      <c r="AG262" s="180">
        <f>IF('Funding Allocation Parameters'!$C$7="Basic Library Subsidy", 0, IF('Funding Allocation Parameters'!$C$7="Grant funding", 0, IF('Funding Allocation Parameters'!$C$7="Other author funding",  MIN(AC262*'Funding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2" s="180">
        <f>IF('Funding Allocation Parameters'!$C$7="Basic Library Subsidy", MIN(AD262*'Funding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MIN(AD262*VLOOKUP(CONCATENATE($A262, 'Funding Allocation Parameters'!$I$7), 'Library Subsidy Complex'!$C$2:$J$55, 6, FALSE), VLOOKUP(CONCATENATE($A262, 'Funding Allocation Parameters'!$I$7), 'Library Subsidy Complex'!$C$2:$J$55, 8, FALSE)), 0)))))</f>
        <v>0</v>
      </c>
      <c r="AI262" s="180">
        <f>IF('Funding Allocation Parameters'!$C$7="Basic Library Subsidy", 0, IF('Funding Allocation Parameters'!$C$7="Grant funding", 0, IF('Funding Allocation Parameters'!$C$7="Other author funding",  MIN(AD262*'Funding Allocation Parameters'!$E$7, 'Funding Allocation Parameters'!$G$7), IF('Funding Allocation Parameters'!$C$7="Any discretionary funds (grants if available, other if no grants)", MIN(AD262*'Funding Allocation Parameters'!$E$7, 'Funding Allocation Parameters'!$G$7), IF('Funding Allocation Parameters'!$C$7="Complex Library Subsidy", 0, 0)))))</f>
        <v>0</v>
      </c>
      <c r="AJ262" s="177">
        <f t="shared" si="132"/>
        <v>0</v>
      </c>
      <c r="AK262" s="177">
        <f t="shared" si="133"/>
        <v>0</v>
      </c>
      <c r="AL262" s="181">
        <f>IF('Funding Allocation Parameters'!$C$8="Basic Library Subsidy", MIN(AJ262*'Funding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MIN(AJ262*VLOOKUP(CONCATENATE($A262, 'Funding Allocation Parameters'!$I$8), 'Library Subsidy Complex'!$C$2:$J$55, 2, FALSE), VLOOKUP(CONCATENATE($A262, 'Funding Allocation Parameters'!$I$8), 'Library Subsidy Complex'!$C$2:$J$55, 4, FALSE)), 0)))))</f>
        <v>0</v>
      </c>
      <c r="AM262" s="181">
        <f>IF('Funding Allocation Parameters'!$C$8="Basic Library Subsidy", 0, IF('Funding Allocation Parameters'!$C$8="Grant funding",MIN(AJ262*'Funding Allocation Parameters'!$E$8, 'Funding Allocation Parameters'!$G$8), IF('Funding Allocation Parameters'!$C$8="Other author funding", 0, IF('Funding Allocation Parameters'!$C$8="Any discretionary funds (grants if available, other if no grants)", MIN(AJ262*'Funding Allocation Parameters'!$E$8, 'Funding Allocation Parameters'!$G$8), IF('Funding Allocation Parameters'!$C$8="Complex Library Subsidy", 0, 0)))))</f>
        <v>0</v>
      </c>
      <c r="AN262" s="181">
        <f>IF('Funding Allocation Parameters'!$C$8="Basic Library Subsidy", 0, IF('Funding Allocation Parameters'!$C$8="Grant funding", 0, IF('Funding Allocation Parameters'!$C$8="Other author funding",  MIN(AJ262*'Funding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2" s="181">
        <f>IF('Funding Allocation Parameters'!$C$8="Basic Library Subsidy", MIN(AK262*'Funding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MIN(AK262*VLOOKUP(CONCATENATE($A262, 'Funding Allocation Parameters'!$I$8), 'Library Subsidy Complex'!$C$2:$J$55, 6, FALSE), VLOOKUP(CONCATENATE($A262, 'Funding Allocation Parameters'!$I$8), 'Library Subsidy Complex'!$C$2:$J$55, 8, FALSE)), 0)))))</f>
        <v>0</v>
      </c>
      <c r="AP262" s="181">
        <f>IF('Funding Allocation Parameters'!$C$8="Basic Library Subsidy", 0, IF('Funding Allocation Parameters'!$C$8="Grant funding", 0, IF('Funding Allocation Parameters'!$C$8="Other author funding",  MIN(AK262*'Funding Allocation Parameters'!$E$8, 'Funding Allocation Parameters'!$G$8), IF('Funding Allocation Parameters'!$C$8="Any discretionary funds (grants if available, other if no grants)", MIN(AK262*'Funding Allocation Parameters'!$E$8, 'Funding Allocation Parameters'!$G$8), IF('Funding Allocation Parameters'!$C$8="Complex Library Subsidy", 0, 0)))))</f>
        <v>0</v>
      </c>
      <c r="AQ262" s="177">
        <f t="shared" si="134"/>
        <v>0</v>
      </c>
      <c r="AR262" s="177">
        <f t="shared" si="135"/>
        <v>0</v>
      </c>
      <c r="AS262" s="182">
        <f t="shared" si="136"/>
        <v>1189</v>
      </c>
      <c r="AT262" s="182">
        <f t="shared" si="137"/>
        <v>880.1905999999999</v>
      </c>
      <c r="AU262" s="182">
        <f t="shared" si="138"/>
        <v>0</v>
      </c>
      <c r="AV262" s="182">
        <f t="shared" si="139"/>
        <v>1189</v>
      </c>
      <c r="AW262" s="182">
        <f t="shared" si="140"/>
        <v>880.1905999999999</v>
      </c>
      <c r="AX262" s="183">
        <f t="shared" si="141"/>
        <v>1189</v>
      </c>
      <c r="AY262" s="183">
        <f t="shared" si="142"/>
        <v>880.1905999999999</v>
      </c>
      <c r="AZ262" s="183">
        <f t="shared" si="143"/>
        <v>0</v>
      </c>
      <c r="BA262" s="183">
        <f t="shared" si="144"/>
        <v>0</v>
      </c>
      <c r="BB262" s="183">
        <f t="shared" si="145"/>
        <v>0</v>
      </c>
      <c r="BC262" s="184">
        <f t="shared" si="146"/>
        <v>1189</v>
      </c>
      <c r="BD262" s="184">
        <f t="shared" si="147"/>
        <v>0</v>
      </c>
      <c r="BE262" s="184">
        <f t="shared" si="148"/>
        <v>880.1905999999999</v>
      </c>
      <c r="BF262" s="184">
        <f t="shared" si="149"/>
        <v>0</v>
      </c>
      <c r="BG262" s="102">
        <f t="shared" si="150"/>
        <v>0</v>
      </c>
      <c r="BH262" s="102">
        <f t="shared" si="151"/>
        <v>0</v>
      </c>
      <c r="BI262" s="102">
        <f t="shared" si="152"/>
        <v>0</v>
      </c>
      <c r="BJ262" s="102">
        <f t="shared" si="153"/>
        <v>1</v>
      </c>
      <c r="BK262" s="102">
        <f t="shared" si="154"/>
        <v>0</v>
      </c>
      <c r="BL262" s="102">
        <f t="shared" si="155"/>
        <v>0</v>
      </c>
      <c r="BN262" s="102"/>
    </row>
    <row r="263" spans="1:66" x14ac:dyDescent="0.25">
      <c r="A263" s="102" t="s">
        <v>13</v>
      </c>
      <c r="B263" s="102" t="s">
        <v>8</v>
      </c>
      <c r="C263" s="102" t="s">
        <v>8</v>
      </c>
      <c r="D263" s="102" t="s">
        <v>27</v>
      </c>
      <c r="E263" s="102" t="s">
        <v>592</v>
      </c>
      <c r="F263" s="102" t="s">
        <v>593</v>
      </c>
      <c r="G263" s="102">
        <v>0.95699999999999996</v>
      </c>
      <c r="H263" s="102">
        <v>1</v>
      </c>
      <c r="I263" s="102">
        <v>1</v>
      </c>
      <c r="J263" s="167">
        <f>IFERROR(H263*VLOOKUP(A263, 'Advanced Parameters'!$B$7:$G$20, 6, FALSE)*VLOOKUP(A263, 'Growth Parameters'!$B$6:$H$19, 6, FALSE), 0)</f>
        <v>1</v>
      </c>
      <c r="K263" s="167">
        <f>IFERROR(IF('Advanced Parameters'!$C$5="n",'Raw Data'!I263*VLOOKUP(A263,'Advanced Parameters'!$B$7:$G$20,6,FALSE),J263*VLOOKUP(A263,'Advanced Parameters'!$B$7:$G$20,2,FALSE))*VLOOKUP(A263, 'Growth Parameters'!$B$6:$H$19, 6, FALSE), 0)</f>
        <v>1</v>
      </c>
      <c r="L263" s="167">
        <f t="shared" si="125"/>
        <v>0</v>
      </c>
      <c r="M263" s="168">
        <f>IFERROR(IF(G263="NA","NA",IF(G263&gt;'APC Parameters'!$K$6+VLOOKUP('Raw Data'!A263, 'APC Parameters'!$H$7:$L$20, 4, FALSE), 'APC Parameters'!$L$6+VLOOKUP('Raw Data'!A263, 'APC Parameters'!$H$7:$L$20, 5, FALSE), G263*('APC Parameters'!$J$6+VLOOKUP('Raw Data'!A263, 'APC Parameters'!$H$7:$L$20, 3, FALSE))+'APC Parameters'!$I$6+VLOOKUP('Raw Data'!A263, 'APC Parameters'!$H$7:$L$20, 2, FALSE))), 0)</f>
        <v>1826.5758000000001</v>
      </c>
      <c r="N263" s="168">
        <f t="shared" si="126"/>
        <v>1826.5758000000001</v>
      </c>
      <c r="O263" s="168">
        <f>IFERROR(IF(M263="NA",VLOOKUP(D263,'Internal Calculations'!$B$10:$C$11,2,FALSE), M263)*VLOOKUP(A263, 'Growth Parameters'!$B$6:$H$19, 7, FALSE), 0)</f>
        <v>1826.5758000000001</v>
      </c>
      <c r="P263" s="177">
        <f t="shared" si="127"/>
        <v>1826.5758000000001</v>
      </c>
      <c r="Q263" s="178">
        <f>IF('Funding Allocation Parameters'!$C$5="Basic Library Subsidy", MIN(O263*('Funding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MIN($O263*(VLOOKUP(CONCATENATE($A263, 'Funding Allocation Parameters'!$I$5), 'Library Subsidy Complex'!$C$2:$J$55, 2, FALSE)), VLOOKUP(CONCATENATE($A263, 'Funding Allocation Parameters'!$I$5), 'Library Subsidy Complex'!$C$2:$J$55, 4, FALSE)), 0)))))</f>
        <v>1189</v>
      </c>
      <c r="R263" s="178">
        <f>IF('Funding Allocation Parameters'!$C$5="Basic Library Subsidy", 0, IF('Funding Allocation Parameters'!$C$5="Grant funding",MIN(O263*('Funding Allocation Parameters'!$E$5), 'Funding Allocation Parameters'!$G$5), IF('Funding Allocation Parameters'!$C$5="Other author funding", 0, IF('Funding Allocation Parameters'!$C$5="Any discretionary funds (grants if available, other if no grants)", MIN(O263*('Funding Allocation Parameters'!$E$5), 'Funding Allocation Parameters'!$G$5), IF('Funding Allocation Parameters'!$C$5="Complex Library Subsidy", 0, 0)))))</f>
        <v>0</v>
      </c>
      <c r="S263" s="178">
        <f>IF('Funding Allocation Parameters'!$C$5="Basic Library Subsidy", 0, IF('Funding Allocation Parameters'!$C$5="Grant funding", 0, IF('Funding Allocation Parameters'!$C$5="Other author funding",  MIN(O263*('Funding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3" s="178">
        <f>IF('Funding Allocation Parameters'!$C$5="Basic Library Subsidy", MIN(O263*('Funding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MIN($O263*(VLOOKUP(CONCATENATE($A263, 'Funding Allocation Parameters'!$I$5), 'Library Subsidy Complex'!$C$2:$J$55, 6, FALSE)), VLOOKUP(CONCATENATE($A263, 'Funding Allocation Parameters'!$I$5), 'Library Subsidy Complex'!$C$2:$J$55, 8, FALSE)), 0)))))</f>
        <v>1189</v>
      </c>
      <c r="U263" s="178">
        <f>IF('Funding Allocation Parameters'!$C$5="Basic Library Subsidy", 0, IF('Funding Allocation Parameters'!$C$5="Grant funding", 0, IF('Funding Allocation Parameters'!$C$5="Other author funding",  MIN(O263*('Funding Allocation Parameters'!$E$5), 'Funding Allocation Parameters'!$G$5), IF('Funding Allocation Parameters'!$C$5="Any discretionary funds (grants if available, other if no grants)", MIN(O263*('Funding Allocation Parameters'!$E$5), 'Funding Allocation Parameters'!$G$5), IF('Funding Allocation Parameters'!$C$5="Complex Library Subsidy", 0, 0)))))</f>
        <v>0</v>
      </c>
      <c r="V263" s="177">
        <f t="shared" si="128"/>
        <v>637.57580000000007</v>
      </c>
      <c r="W263" s="177">
        <f t="shared" si="129"/>
        <v>637.57580000000007</v>
      </c>
      <c r="X263" s="179">
        <f>IF('Funding Allocation Parameters'!$C$6="Basic Library Subsidy", MIN(V263*'Funding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MIN(V263*VLOOKUP(CONCATENATE($A263, 'Funding Allocation Parameters'!$I$6), 'Library Subsidy Complex'!$C$2:$J$55, 2, FALSE), VLOOKUP(CONCATENATE($A263, 'Funding Allocation Parameters'!$I$6), 'Library Subsidy Complex'!$C$2:$J$55, 4, FALSE)), 0)))))</f>
        <v>0</v>
      </c>
      <c r="Y263" s="179">
        <f>IF('Funding Allocation Parameters'!$C$6="Basic Library Subsidy", 0, IF('Funding Allocation Parameters'!$C$6="Grant funding",MIN(V263*'Funding Allocation Parameters'!$E$6, 'Funding Allocation Parameters'!$G$6), IF('Funding Allocation Parameters'!$C$6="Other author funding", 0, IF('Funding Allocation Parameters'!$C$6="Any discretionary funds (grants if available, other if no grants)", MIN(V263*'Funding Allocation Parameters'!$E$6, 'Funding Allocation Parameters'!$G$6), IF('Funding Allocation Parameters'!$C$6="Complex Library Subsidy", 0, 0)))))</f>
        <v>637.57580000000007</v>
      </c>
      <c r="Z263" s="179">
        <f>IF('Funding Allocation Parameters'!$C$6="Basic Library Subsidy", 0, IF('Funding Allocation Parameters'!$C$6="Grant funding", 0, IF('Funding Allocation Parameters'!$C$6="Other author funding",  MIN(V263*'Funding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3" s="179">
        <f>IF('Funding Allocation Parameters'!$C$6="Basic Library Subsidy", MIN(W263*'Funding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MIN(W263*VLOOKUP(CONCATENATE($A263, 'Funding Allocation Parameters'!$I$6), 'Library Subsidy Complex'!$C$2:$J$55, 6, FALSE), VLOOKUP(CONCATENATE($A263, 'Funding Allocation Parameters'!$I$6), 'Library Subsidy Complex'!$C$2:$J$55, 8, FALSE)), 0)))))</f>
        <v>0</v>
      </c>
      <c r="AB263" s="179">
        <f>IF('Funding Allocation Parameters'!$C$6="Basic Library Subsidy", 0, IF('Funding Allocation Parameters'!$C$6="Grant funding", 0, IF('Funding Allocation Parameters'!$C$6="Other author funding",  MIN(W263*'Funding Allocation Parameters'!$E$6, 'Funding Allocation Parameters'!$G$6), IF('Funding Allocation Parameters'!$C$6="Any discretionary funds (grants if available, other if no grants)", MIN(W263*'Funding Allocation Parameters'!$E$6, 'Funding Allocation Parameters'!$G$6), IF('Funding Allocation Parameters'!$C$6="Complex Library Subsidy", 0, 0)))))</f>
        <v>637.57580000000007</v>
      </c>
      <c r="AC263" s="177">
        <f t="shared" si="130"/>
        <v>0</v>
      </c>
      <c r="AD263" s="177">
        <f t="shared" si="131"/>
        <v>0</v>
      </c>
      <c r="AE263" s="180">
        <f>IF('Funding Allocation Parameters'!$C$7="Basic Library Subsidy", MIN(AC263*'Funding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MIN(AC263*VLOOKUP(CONCATENATE($A263, 'Funding Allocation Parameters'!$I$7), 'Library Subsidy Complex'!$C$2:$J$55, 2, FALSE), VLOOKUP(CONCATENATE($A263, 'Funding Allocation Parameters'!$I$7), 'Library Subsidy Complex'!$C$2:$J$55, 4, FALSE)), 0)))))</f>
        <v>0</v>
      </c>
      <c r="AF263" s="180">
        <f>IF('Funding Allocation Parameters'!$C$7="Basic Library Subsidy", 0, IF('Funding Allocation Parameters'!$C$7="Grant funding",MIN(AC263*'Funding Allocation Parameters'!$E$7, 'Funding Allocation Parameters'!$G$7), IF('Funding Allocation Parameters'!$C$7="Other author funding", 0, IF('Funding Allocation Parameters'!$C$7="Any discretionary funds (grants if available, other if no grants)", MIN(AC263*'Funding Allocation Parameters'!$E$7, 'Funding Allocation Parameters'!$G$7), IF('Funding Allocation Parameters'!$C$7="Complex Library Subsidy", 0, 0)))))</f>
        <v>0</v>
      </c>
      <c r="AG263" s="180">
        <f>IF('Funding Allocation Parameters'!$C$7="Basic Library Subsidy", 0, IF('Funding Allocation Parameters'!$C$7="Grant funding", 0, IF('Funding Allocation Parameters'!$C$7="Other author funding",  MIN(AC263*'Funding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3" s="180">
        <f>IF('Funding Allocation Parameters'!$C$7="Basic Library Subsidy", MIN(AD263*'Funding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MIN(AD263*VLOOKUP(CONCATENATE($A263, 'Funding Allocation Parameters'!$I$7), 'Library Subsidy Complex'!$C$2:$J$55, 6, FALSE), VLOOKUP(CONCATENATE($A263, 'Funding Allocation Parameters'!$I$7), 'Library Subsidy Complex'!$C$2:$J$55, 8, FALSE)), 0)))))</f>
        <v>0</v>
      </c>
      <c r="AI263" s="180">
        <f>IF('Funding Allocation Parameters'!$C$7="Basic Library Subsidy", 0, IF('Funding Allocation Parameters'!$C$7="Grant funding", 0, IF('Funding Allocation Parameters'!$C$7="Other author funding",  MIN(AD263*'Funding Allocation Parameters'!$E$7, 'Funding Allocation Parameters'!$G$7), IF('Funding Allocation Parameters'!$C$7="Any discretionary funds (grants if available, other if no grants)", MIN(AD263*'Funding Allocation Parameters'!$E$7, 'Funding Allocation Parameters'!$G$7), IF('Funding Allocation Parameters'!$C$7="Complex Library Subsidy", 0, 0)))))</f>
        <v>0</v>
      </c>
      <c r="AJ263" s="177">
        <f t="shared" si="132"/>
        <v>0</v>
      </c>
      <c r="AK263" s="177">
        <f t="shared" si="133"/>
        <v>0</v>
      </c>
      <c r="AL263" s="181">
        <f>IF('Funding Allocation Parameters'!$C$8="Basic Library Subsidy", MIN(AJ263*'Funding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MIN(AJ263*VLOOKUP(CONCATENATE($A263, 'Funding Allocation Parameters'!$I$8), 'Library Subsidy Complex'!$C$2:$J$55, 2, FALSE), VLOOKUP(CONCATENATE($A263, 'Funding Allocation Parameters'!$I$8), 'Library Subsidy Complex'!$C$2:$J$55, 4, FALSE)), 0)))))</f>
        <v>0</v>
      </c>
      <c r="AM263" s="181">
        <f>IF('Funding Allocation Parameters'!$C$8="Basic Library Subsidy", 0, IF('Funding Allocation Parameters'!$C$8="Grant funding",MIN(AJ263*'Funding Allocation Parameters'!$E$8, 'Funding Allocation Parameters'!$G$8), IF('Funding Allocation Parameters'!$C$8="Other author funding", 0, IF('Funding Allocation Parameters'!$C$8="Any discretionary funds (grants if available, other if no grants)", MIN(AJ263*'Funding Allocation Parameters'!$E$8, 'Funding Allocation Parameters'!$G$8), IF('Funding Allocation Parameters'!$C$8="Complex Library Subsidy", 0, 0)))))</f>
        <v>0</v>
      </c>
      <c r="AN263" s="181">
        <f>IF('Funding Allocation Parameters'!$C$8="Basic Library Subsidy", 0, IF('Funding Allocation Parameters'!$C$8="Grant funding", 0, IF('Funding Allocation Parameters'!$C$8="Other author funding",  MIN(AJ263*'Funding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3" s="181">
        <f>IF('Funding Allocation Parameters'!$C$8="Basic Library Subsidy", MIN(AK263*'Funding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MIN(AK263*VLOOKUP(CONCATENATE($A263, 'Funding Allocation Parameters'!$I$8), 'Library Subsidy Complex'!$C$2:$J$55, 6, FALSE), VLOOKUP(CONCATENATE($A263, 'Funding Allocation Parameters'!$I$8), 'Library Subsidy Complex'!$C$2:$J$55, 8, FALSE)), 0)))))</f>
        <v>0</v>
      </c>
      <c r="AP263" s="181">
        <f>IF('Funding Allocation Parameters'!$C$8="Basic Library Subsidy", 0, IF('Funding Allocation Parameters'!$C$8="Grant funding", 0, IF('Funding Allocation Parameters'!$C$8="Other author funding",  MIN(AK263*'Funding Allocation Parameters'!$E$8, 'Funding Allocation Parameters'!$G$8), IF('Funding Allocation Parameters'!$C$8="Any discretionary funds (grants if available, other if no grants)", MIN(AK263*'Funding Allocation Parameters'!$E$8, 'Funding Allocation Parameters'!$G$8), IF('Funding Allocation Parameters'!$C$8="Complex Library Subsidy", 0, 0)))))</f>
        <v>0</v>
      </c>
      <c r="AQ263" s="177">
        <f t="shared" si="134"/>
        <v>0</v>
      </c>
      <c r="AR263" s="177">
        <f t="shared" si="135"/>
        <v>0</v>
      </c>
      <c r="AS263" s="182">
        <f t="shared" si="136"/>
        <v>1189</v>
      </c>
      <c r="AT263" s="182">
        <f t="shared" si="137"/>
        <v>637.57580000000007</v>
      </c>
      <c r="AU263" s="182">
        <f t="shared" si="138"/>
        <v>0</v>
      </c>
      <c r="AV263" s="182">
        <f t="shared" si="139"/>
        <v>1189</v>
      </c>
      <c r="AW263" s="182">
        <f t="shared" si="140"/>
        <v>637.57580000000007</v>
      </c>
      <c r="AX263" s="183">
        <f t="shared" si="141"/>
        <v>1189</v>
      </c>
      <c r="AY263" s="183">
        <f t="shared" si="142"/>
        <v>637.57580000000007</v>
      </c>
      <c r="AZ263" s="183">
        <f t="shared" si="143"/>
        <v>0</v>
      </c>
      <c r="BA263" s="183">
        <f t="shared" si="144"/>
        <v>0</v>
      </c>
      <c r="BB263" s="183">
        <f t="shared" si="145"/>
        <v>0</v>
      </c>
      <c r="BC263" s="184">
        <f t="shared" si="146"/>
        <v>1189</v>
      </c>
      <c r="BD263" s="184">
        <f t="shared" si="147"/>
        <v>0</v>
      </c>
      <c r="BE263" s="184">
        <f t="shared" si="148"/>
        <v>637.57580000000007</v>
      </c>
      <c r="BF263" s="184">
        <f t="shared" si="149"/>
        <v>0</v>
      </c>
      <c r="BG263" s="102">
        <f t="shared" si="150"/>
        <v>0</v>
      </c>
      <c r="BH263" s="102">
        <f t="shared" si="151"/>
        <v>0</v>
      </c>
      <c r="BI263" s="102">
        <f t="shared" si="152"/>
        <v>0</v>
      </c>
      <c r="BJ263" s="102">
        <f t="shared" si="153"/>
        <v>1</v>
      </c>
      <c r="BK263" s="102">
        <f t="shared" si="154"/>
        <v>0</v>
      </c>
      <c r="BL263" s="102">
        <f t="shared" si="155"/>
        <v>0</v>
      </c>
      <c r="BN263" s="102"/>
    </row>
    <row r="264" spans="1:66" x14ac:dyDescent="0.25">
      <c r="A264" s="102" t="s">
        <v>13</v>
      </c>
      <c r="B264" s="102" t="s">
        <v>8</v>
      </c>
      <c r="C264" s="102" t="s">
        <v>8</v>
      </c>
      <c r="D264" s="102" t="s">
        <v>27</v>
      </c>
      <c r="E264" s="102" t="s">
        <v>594</v>
      </c>
      <c r="F264" s="102" t="s">
        <v>595</v>
      </c>
      <c r="G264" s="102">
        <v>1.6060000000000001</v>
      </c>
      <c r="H264" s="102">
        <v>1</v>
      </c>
      <c r="I264" s="102">
        <v>1</v>
      </c>
      <c r="J264" s="167">
        <f>IFERROR(H264*VLOOKUP(A264, 'Advanced Parameters'!$B$7:$G$20, 6, FALSE)*VLOOKUP(A264, 'Growth Parameters'!$B$6:$H$19, 6, FALSE), 0)</f>
        <v>1</v>
      </c>
      <c r="K264" s="167">
        <f>IFERROR(IF('Advanced Parameters'!$C$5="n",'Raw Data'!I264*VLOOKUP(A264,'Advanced Parameters'!$B$7:$G$20,6,FALSE),J264*VLOOKUP(A264,'Advanced Parameters'!$B$7:$G$20,2,FALSE))*VLOOKUP(A264, 'Growth Parameters'!$B$6:$H$19, 6, FALSE), 0)</f>
        <v>1</v>
      </c>
      <c r="L264" s="167">
        <f t="shared" si="125"/>
        <v>0</v>
      </c>
      <c r="M264" s="168">
        <f>IFERROR(IF(G264="NA","NA",IF(G264&gt;'APC Parameters'!$K$6+VLOOKUP('Raw Data'!A264, 'APC Parameters'!$H$7:$L$20, 4, FALSE), 'APC Parameters'!$L$6+VLOOKUP('Raw Data'!A264, 'APC Parameters'!$H$7:$L$20, 5, FALSE), G264*('APC Parameters'!$J$6+VLOOKUP('Raw Data'!A264, 'APC Parameters'!$H$7:$L$20, 3, FALSE))+'APC Parameters'!$I$6+VLOOKUP('Raw Data'!A264, 'APC Parameters'!$H$7:$L$20, 2, FALSE))), 0)</f>
        <v>2286.9764</v>
      </c>
      <c r="N264" s="168">
        <f t="shared" si="126"/>
        <v>2286.9764</v>
      </c>
      <c r="O264" s="168">
        <f>IFERROR(IF(M264="NA",VLOOKUP(D264,'Internal Calculations'!$B$10:$C$11,2,FALSE), M264)*VLOOKUP(A264, 'Growth Parameters'!$B$6:$H$19, 7, FALSE), 0)</f>
        <v>2286.9764</v>
      </c>
      <c r="P264" s="177">
        <f t="shared" si="127"/>
        <v>2286.9764</v>
      </c>
      <c r="Q264" s="178">
        <f>IF('Funding Allocation Parameters'!$C$5="Basic Library Subsidy", MIN(O264*('Funding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MIN($O264*(VLOOKUP(CONCATENATE($A264, 'Funding Allocation Parameters'!$I$5), 'Library Subsidy Complex'!$C$2:$J$55, 2, FALSE)), VLOOKUP(CONCATENATE($A264, 'Funding Allocation Parameters'!$I$5), 'Library Subsidy Complex'!$C$2:$J$55, 4, FALSE)), 0)))))</f>
        <v>1189</v>
      </c>
      <c r="R264" s="178">
        <f>IF('Funding Allocation Parameters'!$C$5="Basic Library Subsidy", 0, IF('Funding Allocation Parameters'!$C$5="Grant funding",MIN(O264*('Funding Allocation Parameters'!$E$5), 'Funding Allocation Parameters'!$G$5), IF('Funding Allocation Parameters'!$C$5="Other author funding", 0, IF('Funding Allocation Parameters'!$C$5="Any discretionary funds (grants if available, other if no grants)", MIN(O264*('Funding Allocation Parameters'!$E$5), 'Funding Allocation Parameters'!$G$5), IF('Funding Allocation Parameters'!$C$5="Complex Library Subsidy", 0, 0)))))</f>
        <v>0</v>
      </c>
      <c r="S264" s="178">
        <f>IF('Funding Allocation Parameters'!$C$5="Basic Library Subsidy", 0, IF('Funding Allocation Parameters'!$C$5="Grant funding", 0, IF('Funding Allocation Parameters'!$C$5="Other author funding",  MIN(O264*('Funding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4" s="178">
        <f>IF('Funding Allocation Parameters'!$C$5="Basic Library Subsidy", MIN(O264*('Funding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MIN($O264*(VLOOKUP(CONCATENATE($A264, 'Funding Allocation Parameters'!$I$5), 'Library Subsidy Complex'!$C$2:$J$55, 6, FALSE)), VLOOKUP(CONCATENATE($A264, 'Funding Allocation Parameters'!$I$5), 'Library Subsidy Complex'!$C$2:$J$55, 8, FALSE)), 0)))))</f>
        <v>1189</v>
      </c>
      <c r="U264" s="178">
        <f>IF('Funding Allocation Parameters'!$C$5="Basic Library Subsidy", 0, IF('Funding Allocation Parameters'!$C$5="Grant funding", 0, IF('Funding Allocation Parameters'!$C$5="Other author funding",  MIN(O264*('Funding Allocation Parameters'!$E$5), 'Funding Allocation Parameters'!$G$5), IF('Funding Allocation Parameters'!$C$5="Any discretionary funds (grants if available, other if no grants)", MIN(O264*('Funding Allocation Parameters'!$E$5), 'Funding Allocation Parameters'!$G$5), IF('Funding Allocation Parameters'!$C$5="Complex Library Subsidy", 0, 0)))))</f>
        <v>0</v>
      </c>
      <c r="V264" s="177">
        <f t="shared" si="128"/>
        <v>1097.9764</v>
      </c>
      <c r="W264" s="177">
        <f t="shared" si="129"/>
        <v>1097.9764</v>
      </c>
      <c r="X264" s="179">
        <f>IF('Funding Allocation Parameters'!$C$6="Basic Library Subsidy", MIN(V264*'Funding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MIN(V264*VLOOKUP(CONCATENATE($A264, 'Funding Allocation Parameters'!$I$6), 'Library Subsidy Complex'!$C$2:$J$55, 2, FALSE), VLOOKUP(CONCATENATE($A264, 'Funding Allocation Parameters'!$I$6), 'Library Subsidy Complex'!$C$2:$J$55, 4, FALSE)), 0)))))</f>
        <v>0</v>
      </c>
      <c r="Y264" s="179">
        <f>IF('Funding Allocation Parameters'!$C$6="Basic Library Subsidy", 0, IF('Funding Allocation Parameters'!$C$6="Grant funding",MIN(V264*'Funding Allocation Parameters'!$E$6, 'Funding Allocation Parameters'!$G$6), IF('Funding Allocation Parameters'!$C$6="Other author funding", 0, IF('Funding Allocation Parameters'!$C$6="Any discretionary funds (grants if available, other if no grants)", MIN(V264*'Funding Allocation Parameters'!$E$6, 'Funding Allocation Parameters'!$G$6), IF('Funding Allocation Parameters'!$C$6="Complex Library Subsidy", 0, 0)))))</f>
        <v>1097.9764</v>
      </c>
      <c r="Z264" s="179">
        <f>IF('Funding Allocation Parameters'!$C$6="Basic Library Subsidy", 0, IF('Funding Allocation Parameters'!$C$6="Grant funding", 0, IF('Funding Allocation Parameters'!$C$6="Other author funding",  MIN(V264*'Funding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4" s="179">
        <f>IF('Funding Allocation Parameters'!$C$6="Basic Library Subsidy", MIN(W264*'Funding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MIN(W264*VLOOKUP(CONCATENATE($A264, 'Funding Allocation Parameters'!$I$6), 'Library Subsidy Complex'!$C$2:$J$55, 6, FALSE), VLOOKUP(CONCATENATE($A264, 'Funding Allocation Parameters'!$I$6), 'Library Subsidy Complex'!$C$2:$J$55, 8, FALSE)), 0)))))</f>
        <v>0</v>
      </c>
      <c r="AB264" s="179">
        <f>IF('Funding Allocation Parameters'!$C$6="Basic Library Subsidy", 0, IF('Funding Allocation Parameters'!$C$6="Grant funding", 0, IF('Funding Allocation Parameters'!$C$6="Other author funding",  MIN(W264*'Funding Allocation Parameters'!$E$6, 'Funding Allocation Parameters'!$G$6), IF('Funding Allocation Parameters'!$C$6="Any discretionary funds (grants if available, other if no grants)", MIN(W264*'Funding Allocation Parameters'!$E$6, 'Funding Allocation Parameters'!$G$6), IF('Funding Allocation Parameters'!$C$6="Complex Library Subsidy", 0, 0)))))</f>
        <v>1097.9764</v>
      </c>
      <c r="AC264" s="177">
        <f t="shared" si="130"/>
        <v>0</v>
      </c>
      <c r="AD264" s="177">
        <f t="shared" si="131"/>
        <v>0</v>
      </c>
      <c r="AE264" s="180">
        <f>IF('Funding Allocation Parameters'!$C$7="Basic Library Subsidy", MIN(AC264*'Funding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MIN(AC264*VLOOKUP(CONCATENATE($A264, 'Funding Allocation Parameters'!$I$7), 'Library Subsidy Complex'!$C$2:$J$55, 2, FALSE), VLOOKUP(CONCATENATE($A264, 'Funding Allocation Parameters'!$I$7), 'Library Subsidy Complex'!$C$2:$J$55, 4, FALSE)), 0)))))</f>
        <v>0</v>
      </c>
      <c r="AF264" s="180">
        <f>IF('Funding Allocation Parameters'!$C$7="Basic Library Subsidy", 0, IF('Funding Allocation Parameters'!$C$7="Grant funding",MIN(AC264*'Funding Allocation Parameters'!$E$7, 'Funding Allocation Parameters'!$G$7), IF('Funding Allocation Parameters'!$C$7="Other author funding", 0, IF('Funding Allocation Parameters'!$C$7="Any discretionary funds (grants if available, other if no grants)", MIN(AC264*'Funding Allocation Parameters'!$E$7, 'Funding Allocation Parameters'!$G$7), IF('Funding Allocation Parameters'!$C$7="Complex Library Subsidy", 0, 0)))))</f>
        <v>0</v>
      </c>
      <c r="AG264" s="180">
        <f>IF('Funding Allocation Parameters'!$C$7="Basic Library Subsidy", 0, IF('Funding Allocation Parameters'!$C$7="Grant funding", 0, IF('Funding Allocation Parameters'!$C$7="Other author funding",  MIN(AC264*'Funding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4" s="180">
        <f>IF('Funding Allocation Parameters'!$C$7="Basic Library Subsidy", MIN(AD264*'Funding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MIN(AD264*VLOOKUP(CONCATENATE($A264, 'Funding Allocation Parameters'!$I$7), 'Library Subsidy Complex'!$C$2:$J$55, 6, FALSE), VLOOKUP(CONCATENATE($A264, 'Funding Allocation Parameters'!$I$7), 'Library Subsidy Complex'!$C$2:$J$55, 8, FALSE)), 0)))))</f>
        <v>0</v>
      </c>
      <c r="AI264" s="180">
        <f>IF('Funding Allocation Parameters'!$C$7="Basic Library Subsidy", 0, IF('Funding Allocation Parameters'!$C$7="Grant funding", 0, IF('Funding Allocation Parameters'!$C$7="Other author funding",  MIN(AD264*'Funding Allocation Parameters'!$E$7, 'Funding Allocation Parameters'!$G$7), IF('Funding Allocation Parameters'!$C$7="Any discretionary funds (grants if available, other if no grants)", MIN(AD264*'Funding Allocation Parameters'!$E$7, 'Funding Allocation Parameters'!$G$7), IF('Funding Allocation Parameters'!$C$7="Complex Library Subsidy", 0, 0)))))</f>
        <v>0</v>
      </c>
      <c r="AJ264" s="177">
        <f t="shared" si="132"/>
        <v>0</v>
      </c>
      <c r="AK264" s="177">
        <f t="shared" si="133"/>
        <v>0</v>
      </c>
      <c r="AL264" s="181">
        <f>IF('Funding Allocation Parameters'!$C$8="Basic Library Subsidy", MIN(AJ264*'Funding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MIN(AJ264*VLOOKUP(CONCATENATE($A264, 'Funding Allocation Parameters'!$I$8), 'Library Subsidy Complex'!$C$2:$J$55, 2, FALSE), VLOOKUP(CONCATENATE($A264, 'Funding Allocation Parameters'!$I$8), 'Library Subsidy Complex'!$C$2:$J$55, 4, FALSE)), 0)))))</f>
        <v>0</v>
      </c>
      <c r="AM264" s="181">
        <f>IF('Funding Allocation Parameters'!$C$8="Basic Library Subsidy", 0, IF('Funding Allocation Parameters'!$C$8="Grant funding",MIN(AJ264*'Funding Allocation Parameters'!$E$8, 'Funding Allocation Parameters'!$G$8), IF('Funding Allocation Parameters'!$C$8="Other author funding", 0, IF('Funding Allocation Parameters'!$C$8="Any discretionary funds (grants if available, other if no grants)", MIN(AJ264*'Funding Allocation Parameters'!$E$8, 'Funding Allocation Parameters'!$G$8), IF('Funding Allocation Parameters'!$C$8="Complex Library Subsidy", 0, 0)))))</f>
        <v>0</v>
      </c>
      <c r="AN264" s="181">
        <f>IF('Funding Allocation Parameters'!$C$8="Basic Library Subsidy", 0, IF('Funding Allocation Parameters'!$C$8="Grant funding", 0, IF('Funding Allocation Parameters'!$C$8="Other author funding",  MIN(AJ264*'Funding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4" s="181">
        <f>IF('Funding Allocation Parameters'!$C$8="Basic Library Subsidy", MIN(AK264*'Funding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MIN(AK264*VLOOKUP(CONCATENATE($A264, 'Funding Allocation Parameters'!$I$8), 'Library Subsidy Complex'!$C$2:$J$55, 6, FALSE), VLOOKUP(CONCATENATE($A264, 'Funding Allocation Parameters'!$I$8), 'Library Subsidy Complex'!$C$2:$J$55, 8, FALSE)), 0)))))</f>
        <v>0</v>
      </c>
      <c r="AP264" s="181">
        <f>IF('Funding Allocation Parameters'!$C$8="Basic Library Subsidy", 0, IF('Funding Allocation Parameters'!$C$8="Grant funding", 0, IF('Funding Allocation Parameters'!$C$8="Other author funding",  MIN(AK264*'Funding Allocation Parameters'!$E$8, 'Funding Allocation Parameters'!$G$8), IF('Funding Allocation Parameters'!$C$8="Any discretionary funds (grants if available, other if no grants)", MIN(AK264*'Funding Allocation Parameters'!$E$8, 'Funding Allocation Parameters'!$G$8), IF('Funding Allocation Parameters'!$C$8="Complex Library Subsidy", 0, 0)))))</f>
        <v>0</v>
      </c>
      <c r="AQ264" s="177">
        <f t="shared" si="134"/>
        <v>0</v>
      </c>
      <c r="AR264" s="177">
        <f t="shared" si="135"/>
        <v>0</v>
      </c>
      <c r="AS264" s="182">
        <f t="shared" si="136"/>
        <v>1189</v>
      </c>
      <c r="AT264" s="182">
        <f t="shared" si="137"/>
        <v>1097.9764</v>
      </c>
      <c r="AU264" s="182">
        <f t="shared" si="138"/>
        <v>0</v>
      </c>
      <c r="AV264" s="182">
        <f t="shared" si="139"/>
        <v>1189</v>
      </c>
      <c r="AW264" s="182">
        <f t="shared" si="140"/>
        <v>1097.9764</v>
      </c>
      <c r="AX264" s="183">
        <f t="shared" si="141"/>
        <v>1189</v>
      </c>
      <c r="AY264" s="183">
        <f t="shared" si="142"/>
        <v>1097.9764</v>
      </c>
      <c r="AZ264" s="183">
        <f t="shared" si="143"/>
        <v>0</v>
      </c>
      <c r="BA264" s="183">
        <f t="shared" si="144"/>
        <v>0</v>
      </c>
      <c r="BB264" s="183">
        <f t="shared" si="145"/>
        <v>0</v>
      </c>
      <c r="BC264" s="184">
        <f t="shared" si="146"/>
        <v>1189</v>
      </c>
      <c r="BD264" s="184">
        <f t="shared" si="147"/>
        <v>0</v>
      </c>
      <c r="BE264" s="184">
        <f t="shared" si="148"/>
        <v>1097.9764</v>
      </c>
      <c r="BF264" s="184">
        <f t="shared" si="149"/>
        <v>0</v>
      </c>
      <c r="BG264" s="102">
        <f t="shared" si="150"/>
        <v>0</v>
      </c>
      <c r="BH264" s="102">
        <f t="shared" si="151"/>
        <v>0</v>
      </c>
      <c r="BI264" s="102">
        <f t="shared" si="152"/>
        <v>0</v>
      </c>
      <c r="BJ264" s="102">
        <f t="shared" si="153"/>
        <v>1</v>
      </c>
      <c r="BK264" s="102">
        <f t="shared" si="154"/>
        <v>0</v>
      </c>
      <c r="BL264" s="102">
        <f t="shared" si="155"/>
        <v>0</v>
      </c>
      <c r="BN264" s="102"/>
    </row>
    <row r="265" spans="1:66" x14ac:dyDescent="0.25">
      <c r="A265" s="102" t="s">
        <v>19</v>
      </c>
      <c r="B265" s="102" t="s">
        <v>8</v>
      </c>
      <c r="C265" s="102" t="s">
        <v>8</v>
      </c>
      <c r="D265" s="102" t="s">
        <v>27</v>
      </c>
      <c r="E265" s="102" t="s">
        <v>558</v>
      </c>
      <c r="F265" s="102" t="s">
        <v>596</v>
      </c>
      <c r="G265" s="102">
        <v>0.98399999999999999</v>
      </c>
      <c r="H265" s="102">
        <v>1</v>
      </c>
      <c r="I265" s="102">
        <v>1</v>
      </c>
      <c r="J265" s="167">
        <f>IFERROR(H265*VLOOKUP(A265, 'Advanced Parameters'!$B$7:$G$20, 6, FALSE)*VLOOKUP(A265, 'Growth Parameters'!$B$6:$H$19, 6, FALSE), 0)</f>
        <v>1</v>
      </c>
      <c r="K265" s="167">
        <f>IFERROR(IF('Advanced Parameters'!$C$5="n",'Raw Data'!I265*VLOOKUP(A265,'Advanced Parameters'!$B$7:$G$20,6,FALSE),J265*VLOOKUP(A265,'Advanced Parameters'!$B$7:$G$20,2,FALSE))*VLOOKUP(A265, 'Growth Parameters'!$B$6:$H$19, 6, FALSE), 0)</f>
        <v>1</v>
      </c>
      <c r="L265" s="167">
        <f t="shared" si="125"/>
        <v>0</v>
      </c>
      <c r="M265" s="168">
        <f>IFERROR(IF(G265="NA","NA",IF(G265&gt;'APC Parameters'!$K$6+VLOOKUP('Raw Data'!A265, 'APC Parameters'!$H$7:$L$20, 4, FALSE), 'APC Parameters'!$L$6+VLOOKUP('Raw Data'!A265, 'APC Parameters'!$H$7:$L$20, 5, FALSE), G265*('APC Parameters'!$J$6+VLOOKUP('Raw Data'!A265, 'APC Parameters'!$H$7:$L$20, 3, FALSE))+'APC Parameters'!$I$6+VLOOKUP('Raw Data'!A265, 'APC Parameters'!$H$7:$L$20, 2, FALSE))), 0)</f>
        <v>1845.7296000000001</v>
      </c>
      <c r="N265" s="168">
        <f t="shared" si="126"/>
        <v>1845.7296000000001</v>
      </c>
      <c r="O265" s="168">
        <f>IFERROR(IF(M265="NA",VLOOKUP(D265,'Internal Calculations'!$B$10:$C$11,2,FALSE), M265)*VLOOKUP(A265, 'Growth Parameters'!$B$6:$H$19, 7, FALSE), 0)</f>
        <v>1845.7296000000001</v>
      </c>
      <c r="P265" s="177">
        <f t="shared" si="127"/>
        <v>1845.7296000000001</v>
      </c>
      <c r="Q265" s="178">
        <f>IF('Funding Allocation Parameters'!$C$5="Basic Library Subsidy", MIN(O265*('Funding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MIN($O265*(VLOOKUP(CONCATENATE($A265, 'Funding Allocation Parameters'!$I$5), 'Library Subsidy Complex'!$C$2:$J$55, 2, FALSE)), VLOOKUP(CONCATENATE($A265, 'Funding Allocation Parameters'!$I$5), 'Library Subsidy Complex'!$C$2:$J$55, 4, FALSE)), 0)))))</f>
        <v>1189</v>
      </c>
      <c r="R265" s="178">
        <f>IF('Funding Allocation Parameters'!$C$5="Basic Library Subsidy", 0, IF('Funding Allocation Parameters'!$C$5="Grant funding",MIN(O265*('Funding Allocation Parameters'!$E$5), 'Funding Allocation Parameters'!$G$5), IF('Funding Allocation Parameters'!$C$5="Other author funding", 0, IF('Funding Allocation Parameters'!$C$5="Any discretionary funds (grants if available, other if no grants)", MIN(O265*('Funding Allocation Parameters'!$E$5), 'Funding Allocation Parameters'!$G$5), IF('Funding Allocation Parameters'!$C$5="Complex Library Subsidy", 0, 0)))))</f>
        <v>0</v>
      </c>
      <c r="S265" s="178">
        <f>IF('Funding Allocation Parameters'!$C$5="Basic Library Subsidy", 0, IF('Funding Allocation Parameters'!$C$5="Grant funding", 0, IF('Funding Allocation Parameters'!$C$5="Other author funding",  MIN(O265*('Funding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5" s="178">
        <f>IF('Funding Allocation Parameters'!$C$5="Basic Library Subsidy", MIN(O265*('Funding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MIN($O265*(VLOOKUP(CONCATENATE($A265, 'Funding Allocation Parameters'!$I$5), 'Library Subsidy Complex'!$C$2:$J$55, 6, FALSE)), VLOOKUP(CONCATENATE($A265, 'Funding Allocation Parameters'!$I$5), 'Library Subsidy Complex'!$C$2:$J$55, 8, FALSE)), 0)))))</f>
        <v>1189</v>
      </c>
      <c r="U265" s="178">
        <f>IF('Funding Allocation Parameters'!$C$5="Basic Library Subsidy", 0, IF('Funding Allocation Parameters'!$C$5="Grant funding", 0, IF('Funding Allocation Parameters'!$C$5="Other author funding",  MIN(O265*('Funding Allocation Parameters'!$E$5), 'Funding Allocation Parameters'!$G$5), IF('Funding Allocation Parameters'!$C$5="Any discretionary funds (grants if available, other if no grants)", MIN(O265*('Funding Allocation Parameters'!$E$5), 'Funding Allocation Parameters'!$G$5), IF('Funding Allocation Parameters'!$C$5="Complex Library Subsidy", 0, 0)))))</f>
        <v>0</v>
      </c>
      <c r="V265" s="177">
        <f t="shared" si="128"/>
        <v>656.72960000000012</v>
      </c>
      <c r="W265" s="177">
        <f t="shared" si="129"/>
        <v>656.72960000000012</v>
      </c>
      <c r="X265" s="179">
        <f>IF('Funding Allocation Parameters'!$C$6="Basic Library Subsidy", MIN(V265*'Funding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MIN(V265*VLOOKUP(CONCATENATE($A265, 'Funding Allocation Parameters'!$I$6), 'Library Subsidy Complex'!$C$2:$J$55, 2, FALSE), VLOOKUP(CONCATENATE($A265, 'Funding Allocation Parameters'!$I$6), 'Library Subsidy Complex'!$C$2:$J$55, 4, FALSE)), 0)))))</f>
        <v>0</v>
      </c>
      <c r="Y265" s="179">
        <f>IF('Funding Allocation Parameters'!$C$6="Basic Library Subsidy", 0, IF('Funding Allocation Parameters'!$C$6="Grant funding",MIN(V265*'Funding Allocation Parameters'!$E$6, 'Funding Allocation Parameters'!$G$6), IF('Funding Allocation Parameters'!$C$6="Other author funding", 0, IF('Funding Allocation Parameters'!$C$6="Any discretionary funds (grants if available, other if no grants)", MIN(V265*'Funding Allocation Parameters'!$E$6, 'Funding Allocation Parameters'!$G$6), IF('Funding Allocation Parameters'!$C$6="Complex Library Subsidy", 0, 0)))))</f>
        <v>656.72960000000012</v>
      </c>
      <c r="Z265" s="179">
        <f>IF('Funding Allocation Parameters'!$C$6="Basic Library Subsidy", 0, IF('Funding Allocation Parameters'!$C$6="Grant funding", 0, IF('Funding Allocation Parameters'!$C$6="Other author funding",  MIN(V265*'Funding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5" s="179">
        <f>IF('Funding Allocation Parameters'!$C$6="Basic Library Subsidy", MIN(W265*'Funding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MIN(W265*VLOOKUP(CONCATENATE($A265, 'Funding Allocation Parameters'!$I$6), 'Library Subsidy Complex'!$C$2:$J$55, 6, FALSE), VLOOKUP(CONCATENATE($A265, 'Funding Allocation Parameters'!$I$6), 'Library Subsidy Complex'!$C$2:$J$55, 8, FALSE)), 0)))))</f>
        <v>0</v>
      </c>
      <c r="AB265" s="179">
        <f>IF('Funding Allocation Parameters'!$C$6="Basic Library Subsidy", 0, IF('Funding Allocation Parameters'!$C$6="Grant funding", 0, IF('Funding Allocation Parameters'!$C$6="Other author funding",  MIN(W265*'Funding Allocation Parameters'!$E$6, 'Funding Allocation Parameters'!$G$6), IF('Funding Allocation Parameters'!$C$6="Any discretionary funds (grants if available, other if no grants)", MIN(W265*'Funding Allocation Parameters'!$E$6, 'Funding Allocation Parameters'!$G$6), IF('Funding Allocation Parameters'!$C$6="Complex Library Subsidy", 0, 0)))))</f>
        <v>656.72960000000012</v>
      </c>
      <c r="AC265" s="177">
        <f t="shared" si="130"/>
        <v>0</v>
      </c>
      <c r="AD265" s="177">
        <f t="shared" si="131"/>
        <v>0</v>
      </c>
      <c r="AE265" s="180">
        <f>IF('Funding Allocation Parameters'!$C$7="Basic Library Subsidy", MIN(AC265*'Funding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MIN(AC265*VLOOKUP(CONCATENATE($A265, 'Funding Allocation Parameters'!$I$7), 'Library Subsidy Complex'!$C$2:$J$55, 2, FALSE), VLOOKUP(CONCATENATE($A265, 'Funding Allocation Parameters'!$I$7), 'Library Subsidy Complex'!$C$2:$J$55, 4, FALSE)), 0)))))</f>
        <v>0</v>
      </c>
      <c r="AF265" s="180">
        <f>IF('Funding Allocation Parameters'!$C$7="Basic Library Subsidy", 0, IF('Funding Allocation Parameters'!$C$7="Grant funding",MIN(AC265*'Funding Allocation Parameters'!$E$7, 'Funding Allocation Parameters'!$G$7), IF('Funding Allocation Parameters'!$C$7="Other author funding", 0, IF('Funding Allocation Parameters'!$C$7="Any discretionary funds (grants if available, other if no grants)", MIN(AC265*'Funding Allocation Parameters'!$E$7, 'Funding Allocation Parameters'!$G$7), IF('Funding Allocation Parameters'!$C$7="Complex Library Subsidy", 0, 0)))))</f>
        <v>0</v>
      </c>
      <c r="AG265" s="180">
        <f>IF('Funding Allocation Parameters'!$C$7="Basic Library Subsidy", 0, IF('Funding Allocation Parameters'!$C$7="Grant funding", 0, IF('Funding Allocation Parameters'!$C$7="Other author funding",  MIN(AC265*'Funding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5" s="180">
        <f>IF('Funding Allocation Parameters'!$C$7="Basic Library Subsidy", MIN(AD265*'Funding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MIN(AD265*VLOOKUP(CONCATENATE($A265, 'Funding Allocation Parameters'!$I$7), 'Library Subsidy Complex'!$C$2:$J$55, 6, FALSE), VLOOKUP(CONCATENATE($A265, 'Funding Allocation Parameters'!$I$7), 'Library Subsidy Complex'!$C$2:$J$55, 8, FALSE)), 0)))))</f>
        <v>0</v>
      </c>
      <c r="AI265" s="180">
        <f>IF('Funding Allocation Parameters'!$C$7="Basic Library Subsidy", 0, IF('Funding Allocation Parameters'!$C$7="Grant funding", 0, IF('Funding Allocation Parameters'!$C$7="Other author funding",  MIN(AD265*'Funding Allocation Parameters'!$E$7, 'Funding Allocation Parameters'!$G$7), IF('Funding Allocation Parameters'!$C$7="Any discretionary funds (grants if available, other if no grants)", MIN(AD265*'Funding Allocation Parameters'!$E$7, 'Funding Allocation Parameters'!$G$7), IF('Funding Allocation Parameters'!$C$7="Complex Library Subsidy", 0, 0)))))</f>
        <v>0</v>
      </c>
      <c r="AJ265" s="177">
        <f t="shared" si="132"/>
        <v>0</v>
      </c>
      <c r="AK265" s="177">
        <f t="shared" si="133"/>
        <v>0</v>
      </c>
      <c r="AL265" s="181">
        <f>IF('Funding Allocation Parameters'!$C$8="Basic Library Subsidy", MIN(AJ265*'Funding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MIN(AJ265*VLOOKUP(CONCATENATE($A265, 'Funding Allocation Parameters'!$I$8), 'Library Subsidy Complex'!$C$2:$J$55, 2, FALSE), VLOOKUP(CONCATENATE($A265, 'Funding Allocation Parameters'!$I$8), 'Library Subsidy Complex'!$C$2:$J$55, 4, FALSE)), 0)))))</f>
        <v>0</v>
      </c>
      <c r="AM265" s="181">
        <f>IF('Funding Allocation Parameters'!$C$8="Basic Library Subsidy", 0, IF('Funding Allocation Parameters'!$C$8="Grant funding",MIN(AJ265*'Funding Allocation Parameters'!$E$8, 'Funding Allocation Parameters'!$G$8), IF('Funding Allocation Parameters'!$C$8="Other author funding", 0, IF('Funding Allocation Parameters'!$C$8="Any discretionary funds (grants if available, other if no grants)", MIN(AJ265*'Funding Allocation Parameters'!$E$8, 'Funding Allocation Parameters'!$G$8), IF('Funding Allocation Parameters'!$C$8="Complex Library Subsidy", 0, 0)))))</f>
        <v>0</v>
      </c>
      <c r="AN265" s="181">
        <f>IF('Funding Allocation Parameters'!$C$8="Basic Library Subsidy", 0, IF('Funding Allocation Parameters'!$C$8="Grant funding", 0, IF('Funding Allocation Parameters'!$C$8="Other author funding",  MIN(AJ265*'Funding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5" s="181">
        <f>IF('Funding Allocation Parameters'!$C$8="Basic Library Subsidy", MIN(AK265*'Funding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MIN(AK265*VLOOKUP(CONCATENATE($A265, 'Funding Allocation Parameters'!$I$8), 'Library Subsidy Complex'!$C$2:$J$55, 6, FALSE), VLOOKUP(CONCATENATE($A265, 'Funding Allocation Parameters'!$I$8), 'Library Subsidy Complex'!$C$2:$J$55, 8, FALSE)), 0)))))</f>
        <v>0</v>
      </c>
      <c r="AP265" s="181">
        <f>IF('Funding Allocation Parameters'!$C$8="Basic Library Subsidy", 0, IF('Funding Allocation Parameters'!$C$8="Grant funding", 0, IF('Funding Allocation Parameters'!$C$8="Other author funding",  MIN(AK265*'Funding Allocation Parameters'!$E$8, 'Funding Allocation Parameters'!$G$8), IF('Funding Allocation Parameters'!$C$8="Any discretionary funds (grants if available, other if no grants)", MIN(AK265*'Funding Allocation Parameters'!$E$8, 'Funding Allocation Parameters'!$G$8), IF('Funding Allocation Parameters'!$C$8="Complex Library Subsidy", 0, 0)))))</f>
        <v>0</v>
      </c>
      <c r="AQ265" s="177">
        <f t="shared" si="134"/>
        <v>0</v>
      </c>
      <c r="AR265" s="177">
        <f t="shared" si="135"/>
        <v>0</v>
      </c>
      <c r="AS265" s="182">
        <f t="shared" si="136"/>
        <v>1189</v>
      </c>
      <c r="AT265" s="182">
        <f t="shared" si="137"/>
        <v>656.72960000000012</v>
      </c>
      <c r="AU265" s="182">
        <f t="shared" si="138"/>
        <v>0</v>
      </c>
      <c r="AV265" s="182">
        <f t="shared" si="139"/>
        <v>1189</v>
      </c>
      <c r="AW265" s="182">
        <f t="shared" si="140"/>
        <v>656.72960000000012</v>
      </c>
      <c r="AX265" s="183">
        <f t="shared" si="141"/>
        <v>1189</v>
      </c>
      <c r="AY265" s="183">
        <f t="shared" si="142"/>
        <v>656.72960000000012</v>
      </c>
      <c r="AZ265" s="183">
        <f t="shared" si="143"/>
        <v>0</v>
      </c>
      <c r="BA265" s="183">
        <f t="shared" si="144"/>
        <v>0</v>
      </c>
      <c r="BB265" s="183">
        <f t="shared" si="145"/>
        <v>0</v>
      </c>
      <c r="BC265" s="184">
        <f t="shared" si="146"/>
        <v>1189</v>
      </c>
      <c r="BD265" s="184">
        <f t="shared" si="147"/>
        <v>0</v>
      </c>
      <c r="BE265" s="184">
        <f t="shared" si="148"/>
        <v>656.72960000000012</v>
      </c>
      <c r="BF265" s="184">
        <f t="shared" si="149"/>
        <v>0</v>
      </c>
      <c r="BG265" s="102">
        <f t="shared" si="150"/>
        <v>0</v>
      </c>
      <c r="BH265" s="102">
        <f t="shared" si="151"/>
        <v>0</v>
      </c>
      <c r="BI265" s="102">
        <f t="shared" si="152"/>
        <v>0</v>
      </c>
      <c r="BJ265" s="102">
        <f t="shared" si="153"/>
        <v>1</v>
      </c>
      <c r="BK265" s="102">
        <f t="shared" si="154"/>
        <v>0</v>
      </c>
      <c r="BL265" s="102">
        <f t="shared" si="155"/>
        <v>0</v>
      </c>
      <c r="BN265" s="102"/>
    </row>
    <row r="266" spans="1:66" x14ac:dyDescent="0.25">
      <c r="A266" s="102" t="s">
        <v>19</v>
      </c>
      <c r="B266" s="102" t="s">
        <v>8</v>
      </c>
      <c r="C266" s="102" t="s">
        <v>8</v>
      </c>
      <c r="D266" s="102" t="s">
        <v>27</v>
      </c>
      <c r="E266" s="102" t="s">
        <v>597</v>
      </c>
      <c r="F266" s="102" t="s">
        <v>598</v>
      </c>
      <c r="G266" s="102">
        <v>2.5459999999999998</v>
      </c>
      <c r="H266" s="102">
        <v>1</v>
      </c>
      <c r="I266" s="102">
        <v>1</v>
      </c>
      <c r="J266" s="167">
        <f>IFERROR(H266*VLOOKUP(A266, 'Advanced Parameters'!$B$7:$G$20, 6, FALSE)*VLOOKUP(A266, 'Growth Parameters'!$B$6:$H$19, 6, FALSE), 0)</f>
        <v>1</v>
      </c>
      <c r="K266" s="167">
        <f>IFERROR(IF('Advanced Parameters'!$C$5="n",'Raw Data'!I266*VLOOKUP(A266,'Advanced Parameters'!$B$7:$G$20,6,FALSE),J266*VLOOKUP(A266,'Advanced Parameters'!$B$7:$G$20,2,FALSE))*VLOOKUP(A266, 'Growth Parameters'!$B$6:$H$19, 6, FALSE), 0)</f>
        <v>1</v>
      </c>
      <c r="L266" s="167">
        <f t="shared" si="125"/>
        <v>0</v>
      </c>
      <c r="M266" s="168">
        <f>IFERROR(IF(G266="NA","NA",IF(G266&gt;'APC Parameters'!$K$6+VLOOKUP('Raw Data'!A266, 'APC Parameters'!$H$7:$L$20, 4, FALSE), 'APC Parameters'!$L$6+VLOOKUP('Raw Data'!A266, 'APC Parameters'!$H$7:$L$20, 5, FALSE), G266*('APC Parameters'!$J$6+VLOOKUP('Raw Data'!A266, 'APC Parameters'!$H$7:$L$20, 3, FALSE))+'APC Parameters'!$I$6+VLOOKUP('Raw Data'!A266, 'APC Parameters'!$H$7:$L$20, 2, FALSE))), 0)</f>
        <v>2953.8123999999998</v>
      </c>
      <c r="N266" s="168">
        <f t="shared" si="126"/>
        <v>2953.8123999999998</v>
      </c>
      <c r="O266" s="168">
        <f>IFERROR(IF(M266="NA",VLOOKUP(D266,'Internal Calculations'!$B$10:$C$11,2,FALSE), M266)*VLOOKUP(A266, 'Growth Parameters'!$B$6:$H$19, 7, FALSE), 0)</f>
        <v>2953.8123999999998</v>
      </c>
      <c r="P266" s="177">
        <f t="shared" si="127"/>
        <v>2953.8123999999998</v>
      </c>
      <c r="Q266" s="178">
        <f>IF('Funding Allocation Parameters'!$C$5="Basic Library Subsidy", MIN(O266*('Funding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MIN($O266*(VLOOKUP(CONCATENATE($A266, 'Funding Allocation Parameters'!$I$5), 'Library Subsidy Complex'!$C$2:$J$55, 2, FALSE)), VLOOKUP(CONCATENATE($A266, 'Funding Allocation Parameters'!$I$5), 'Library Subsidy Complex'!$C$2:$J$55, 4, FALSE)), 0)))))</f>
        <v>1189</v>
      </c>
      <c r="R266" s="178">
        <f>IF('Funding Allocation Parameters'!$C$5="Basic Library Subsidy", 0, IF('Funding Allocation Parameters'!$C$5="Grant funding",MIN(O266*('Funding Allocation Parameters'!$E$5), 'Funding Allocation Parameters'!$G$5), IF('Funding Allocation Parameters'!$C$5="Other author funding", 0, IF('Funding Allocation Parameters'!$C$5="Any discretionary funds (grants if available, other if no grants)", MIN(O266*('Funding Allocation Parameters'!$E$5), 'Funding Allocation Parameters'!$G$5), IF('Funding Allocation Parameters'!$C$5="Complex Library Subsidy", 0, 0)))))</f>
        <v>0</v>
      </c>
      <c r="S266" s="178">
        <f>IF('Funding Allocation Parameters'!$C$5="Basic Library Subsidy", 0, IF('Funding Allocation Parameters'!$C$5="Grant funding", 0, IF('Funding Allocation Parameters'!$C$5="Other author funding",  MIN(O266*('Funding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6" s="178">
        <f>IF('Funding Allocation Parameters'!$C$5="Basic Library Subsidy", MIN(O266*('Funding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MIN($O266*(VLOOKUP(CONCATENATE($A266, 'Funding Allocation Parameters'!$I$5), 'Library Subsidy Complex'!$C$2:$J$55, 6, FALSE)), VLOOKUP(CONCATENATE($A266, 'Funding Allocation Parameters'!$I$5), 'Library Subsidy Complex'!$C$2:$J$55, 8, FALSE)), 0)))))</f>
        <v>1189</v>
      </c>
      <c r="U266" s="178">
        <f>IF('Funding Allocation Parameters'!$C$5="Basic Library Subsidy", 0, IF('Funding Allocation Parameters'!$C$5="Grant funding", 0, IF('Funding Allocation Parameters'!$C$5="Other author funding",  MIN(O266*('Funding Allocation Parameters'!$E$5), 'Funding Allocation Parameters'!$G$5), IF('Funding Allocation Parameters'!$C$5="Any discretionary funds (grants if available, other if no grants)", MIN(O266*('Funding Allocation Parameters'!$E$5), 'Funding Allocation Parameters'!$G$5), IF('Funding Allocation Parameters'!$C$5="Complex Library Subsidy", 0, 0)))))</f>
        <v>0</v>
      </c>
      <c r="V266" s="177">
        <f t="shared" si="128"/>
        <v>1764.8123999999998</v>
      </c>
      <c r="W266" s="177">
        <f t="shared" si="129"/>
        <v>1764.8123999999998</v>
      </c>
      <c r="X266" s="179">
        <f>IF('Funding Allocation Parameters'!$C$6="Basic Library Subsidy", MIN(V266*'Funding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MIN(V266*VLOOKUP(CONCATENATE($A266, 'Funding Allocation Parameters'!$I$6), 'Library Subsidy Complex'!$C$2:$J$55, 2, FALSE), VLOOKUP(CONCATENATE($A266, 'Funding Allocation Parameters'!$I$6), 'Library Subsidy Complex'!$C$2:$J$55, 4, FALSE)), 0)))))</f>
        <v>0</v>
      </c>
      <c r="Y266" s="179">
        <f>IF('Funding Allocation Parameters'!$C$6="Basic Library Subsidy", 0, IF('Funding Allocation Parameters'!$C$6="Grant funding",MIN(V266*'Funding Allocation Parameters'!$E$6, 'Funding Allocation Parameters'!$G$6), IF('Funding Allocation Parameters'!$C$6="Other author funding", 0, IF('Funding Allocation Parameters'!$C$6="Any discretionary funds (grants if available, other if no grants)", MIN(V266*'Funding Allocation Parameters'!$E$6, 'Funding Allocation Parameters'!$G$6), IF('Funding Allocation Parameters'!$C$6="Complex Library Subsidy", 0, 0)))))</f>
        <v>1764.8123999999998</v>
      </c>
      <c r="Z266" s="179">
        <f>IF('Funding Allocation Parameters'!$C$6="Basic Library Subsidy", 0, IF('Funding Allocation Parameters'!$C$6="Grant funding", 0, IF('Funding Allocation Parameters'!$C$6="Other author funding",  MIN(V266*'Funding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6" s="179">
        <f>IF('Funding Allocation Parameters'!$C$6="Basic Library Subsidy", MIN(W266*'Funding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MIN(W266*VLOOKUP(CONCATENATE($A266, 'Funding Allocation Parameters'!$I$6), 'Library Subsidy Complex'!$C$2:$J$55, 6, FALSE), VLOOKUP(CONCATENATE($A266, 'Funding Allocation Parameters'!$I$6), 'Library Subsidy Complex'!$C$2:$J$55, 8, FALSE)), 0)))))</f>
        <v>0</v>
      </c>
      <c r="AB266" s="179">
        <f>IF('Funding Allocation Parameters'!$C$6="Basic Library Subsidy", 0, IF('Funding Allocation Parameters'!$C$6="Grant funding", 0, IF('Funding Allocation Parameters'!$C$6="Other author funding",  MIN(W266*'Funding Allocation Parameters'!$E$6, 'Funding Allocation Parameters'!$G$6), IF('Funding Allocation Parameters'!$C$6="Any discretionary funds (grants if available, other if no grants)", MIN(W266*'Funding Allocation Parameters'!$E$6, 'Funding Allocation Parameters'!$G$6), IF('Funding Allocation Parameters'!$C$6="Complex Library Subsidy", 0, 0)))))</f>
        <v>1764.8123999999998</v>
      </c>
      <c r="AC266" s="177">
        <f t="shared" si="130"/>
        <v>0</v>
      </c>
      <c r="AD266" s="177">
        <f t="shared" si="131"/>
        <v>0</v>
      </c>
      <c r="AE266" s="180">
        <f>IF('Funding Allocation Parameters'!$C$7="Basic Library Subsidy", MIN(AC266*'Funding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MIN(AC266*VLOOKUP(CONCATENATE($A266, 'Funding Allocation Parameters'!$I$7), 'Library Subsidy Complex'!$C$2:$J$55, 2, FALSE), VLOOKUP(CONCATENATE($A266, 'Funding Allocation Parameters'!$I$7), 'Library Subsidy Complex'!$C$2:$J$55, 4, FALSE)), 0)))))</f>
        <v>0</v>
      </c>
      <c r="AF266" s="180">
        <f>IF('Funding Allocation Parameters'!$C$7="Basic Library Subsidy", 0, IF('Funding Allocation Parameters'!$C$7="Grant funding",MIN(AC266*'Funding Allocation Parameters'!$E$7, 'Funding Allocation Parameters'!$G$7), IF('Funding Allocation Parameters'!$C$7="Other author funding", 0, IF('Funding Allocation Parameters'!$C$7="Any discretionary funds (grants if available, other if no grants)", MIN(AC266*'Funding Allocation Parameters'!$E$7, 'Funding Allocation Parameters'!$G$7), IF('Funding Allocation Parameters'!$C$7="Complex Library Subsidy", 0, 0)))))</f>
        <v>0</v>
      </c>
      <c r="AG266" s="180">
        <f>IF('Funding Allocation Parameters'!$C$7="Basic Library Subsidy", 0, IF('Funding Allocation Parameters'!$C$7="Grant funding", 0, IF('Funding Allocation Parameters'!$C$7="Other author funding",  MIN(AC266*'Funding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6" s="180">
        <f>IF('Funding Allocation Parameters'!$C$7="Basic Library Subsidy", MIN(AD266*'Funding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MIN(AD266*VLOOKUP(CONCATENATE($A266, 'Funding Allocation Parameters'!$I$7), 'Library Subsidy Complex'!$C$2:$J$55, 6, FALSE), VLOOKUP(CONCATENATE($A266, 'Funding Allocation Parameters'!$I$7), 'Library Subsidy Complex'!$C$2:$J$55, 8, FALSE)), 0)))))</f>
        <v>0</v>
      </c>
      <c r="AI266" s="180">
        <f>IF('Funding Allocation Parameters'!$C$7="Basic Library Subsidy", 0, IF('Funding Allocation Parameters'!$C$7="Grant funding", 0, IF('Funding Allocation Parameters'!$C$7="Other author funding",  MIN(AD266*'Funding Allocation Parameters'!$E$7, 'Funding Allocation Parameters'!$G$7), IF('Funding Allocation Parameters'!$C$7="Any discretionary funds (grants if available, other if no grants)", MIN(AD266*'Funding Allocation Parameters'!$E$7, 'Funding Allocation Parameters'!$G$7), IF('Funding Allocation Parameters'!$C$7="Complex Library Subsidy", 0, 0)))))</f>
        <v>0</v>
      </c>
      <c r="AJ266" s="177">
        <f t="shared" si="132"/>
        <v>0</v>
      </c>
      <c r="AK266" s="177">
        <f t="shared" si="133"/>
        <v>0</v>
      </c>
      <c r="AL266" s="181">
        <f>IF('Funding Allocation Parameters'!$C$8="Basic Library Subsidy", MIN(AJ266*'Funding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MIN(AJ266*VLOOKUP(CONCATENATE($A266, 'Funding Allocation Parameters'!$I$8), 'Library Subsidy Complex'!$C$2:$J$55, 2, FALSE), VLOOKUP(CONCATENATE($A266, 'Funding Allocation Parameters'!$I$8), 'Library Subsidy Complex'!$C$2:$J$55, 4, FALSE)), 0)))))</f>
        <v>0</v>
      </c>
      <c r="AM266" s="181">
        <f>IF('Funding Allocation Parameters'!$C$8="Basic Library Subsidy", 0, IF('Funding Allocation Parameters'!$C$8="Grant funding",MIN(AJ266*'Funding Allocation Parameters'!$E$8, 'Funding Allocation Parameters'!$G$8), IF('Funding Allocation Parameters'!$C$8="Other author funding", 0, IF('Funding Allocation Parameters'!$C$8="Any discretionary funds (grants if available, other if no grants)", MIN(AJ266*'Funding Allocation Parameters'!$E$8, 'Funding Allocation Parameters'!$G$8), IF('Funding Allocation Parameters'!$C$8="Complex Library Subsidy", 0, 0)))))</f>
        <v>0</v>
      </c>
      <c r="AN266" s="181">
        <f>IF('Funding Allocation Parameters'!$C$8="Basic Library Subsidy", 0, IF('Funding Allocation Parameters'!$C$8="Grant funding", 0, IF('Funding Allocation Parameters'!$C$8="Other author funding",  MIN(AJ266*'Funding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6" s="181">
        <f>IF('Funding Allocation Parameters'!$C$8="Basic Library Subsidy", MIN(AK266*'Funding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MIN(AK266*VLOOKUP(CONCATENATE($A266, 'Funding Allocation Parameters'!$I$8), 'Library Subsidy Complex'!$C$2:$J$55, 6, FALSE), VLOOKUP(CONCATENATE($A266, 'Funding Allocation Parameters'!$I$8), 'Library Subsidy Complex'!$C$2:$J$55, 8, FALSE)), 0)))))</f>
        <v>0</v>
      </c>
      <c r="AP266" s="181">
        <f>IF('Funding Allocation Parameters'!$C$8="Basic Library Subsidy", 0, IF('Funding Allocation Parameters'!$C$8="Grant funding", 0, IF('Funding Allocation Parameters'!$C$8="Other author funding",  MIN(AK266*'Funding Allocation Parameters'!$E$8, 'Funding Allocation Parameters'!$G$8), IF('Funding Allocation Parameters'!$C$8="Any discretionary funds (grants if available, other if no grants)", MIN(AK266*'Funding Allocation Parameters'!$E$8, 'Funding Allocation Parameters'!$G$8), IF('Funding Allocation Parameters'!$C$8="Complex Library Subsidy", 0, 0)))))</f>
        <v>0</v>
      </c>
      <c r="AQ266" s="177">
        <f t="shared" si="134"/>
        <v>0</v>
      </c>
      <c r="AR266" s="177">
        <f t="shared" si="135"/>
        <v>0</v>
      </c>
      <c r="AS266" s="182">
        <f t="shared" si="136"/>
        <v>1189</v>
      </c>
      <c r="AT266" s="182">
        <f t="shared" si="137"/>
        <v>1764.8123999999998</v>
      </c>
      <c r="AU266" s="182">
        <f t="shared" si="138"/>
        <v>0</v>
      </c>
      <c r="AV266" s="182">
        <f t="shared" si="139"/>
        <v>1189</v>
      </c>
      <c r="AW266" s="182">
        <f t="shared" si="140"/>
        <v>1764.8123999999998</v>
      </c>
      <c r="AX266" s="183">
        <f t="shared" si="141"/>
        <v>1189</v>
      </c>
      <c r="AY266" s="183">
        <f t="shared" si="142"/>
        <v>1764.8123999999998</v>
      </c>
      <c r="AZ266" s="183">
        <f t="shared" si="143"/>
        <v>0</v>
      </c>
      <c r="BA266" s="183">
        <f t="shared" si="144"/>
        <v>0</v>
      </c>
      <c r="BB266" s="183">
        <f t="shared" si="145"/>
        <v>0</v>
      </c>
      <c r="BC266" s="184">
        <f t="shared" si="146"/>
        <v>1189</v>
      </c>
      <c r="BD266" s="184">
        <f t="shared" si="147"/>
        <v>0</v>
      </c>
      <c r="BE266" s="184">
        <f t="shared" si="148"/>
        <v>1764.8123999999998</v>
      </c>
      <c r="BF266" s="184">
        <f t="shared" si="149"/>
        <v>0</v>
      </c>
      <c r="BG266" s="102">
        <f t="shared" si="150"/>
        <v>0</v>
      </c>
      <c r="BH266" s="102">
        <f t="shared" si="151"/>
        <v>0</v>
      </c>
      <c r="BI266" s="102">
        <f t="shared" si="152"/>
        <v>0</v>
      </c>
      <c r="BJ266" s="102">
        <f t="shared" si="153"/>
        <v>1</v>
      </c>
      <c r="BK266" s="102">
        <f t="shared" si="154"/>
        <v>0</v>
      </c>
      <c r="BL266" s="102">
        <f t="shared" si="155"/>
        <v>0</v>
      </c>
      <c r="BN266" s="102"/>
    </row>
    <row r="267" spans="1:66" x14ac:dyDescent="0.25">
      <c r="A267" s="102" t="s">
        <v>20</v>
      </c>
      <c r="B267" s="102" t="s">
        <v>8</v>
      </c>
      <c r="C267" s="102" t="s">
        <v>8</v>
      </c>
      <c r="D267" s="102" t="s">
        <v>27</v>
      </c>
      <c r="E267" s="102" t="s">
        <v>599</v>
      </c>
      <c r="F267" s="102" t="s">
        <v>600</v>
      </c>
      <c r="G267" s="102">
        <v>1.93</v>
      </c>
      <c r="H267" s="102">
        <v>1</v>
      </c>
      <c r="I267" s="102">
        <v>0</v>
      </c>
      <c r="J267" s="167">
        <f>IFERROR(H267*VLOOKUP(A267, 'Advanced Parameters'!$B$7:$G$20, 6, FALSE)*VLOOKUP(A267, 'Growth Parameters'!$B$6:$H$19, 6, FALSE), 0)</f>
        <v>1</v>
      </c>
      <c r="K267" s="167">
        <f>IFERROR(IF('Advanced Parameters'!$C$5="n",'Raw Data'!I267*VLOOKUP(A267,'Advanced Parameters'!$B$7:$G$20,6,FALSE),J267*VLOOKUP(A267,'Advanced Parameters'!$B$7:$G$20,2,FALSE))*VLOOKUP(A267, 'Growth Parameters'!$B$6:$H$19, 6, FALSE), 0)</f>
        <v>0</v>
      </c>
      <c r="L267" s="167">
        <f t="shared" si="125"/>
        <v>1</v>
      </c>
      <c r="M267" s="168">
        <f>IFERROR(IF(G267="NA","NA",IF(G267&gt;'APC Parameters'!$K$6+VLOOKUP('Raw Data'!A267, 'APC Parameters'!$H$7:$L$20, 4, FALSE), 'APC Parameters'!$L$6+VLOOKUP('Raw Data'!A267, 'APC Parameters'!$H$7:$L$20, 5, FALSE), G267*('APC Parameters'!$J$6+VLOOKUP('Raw Data'!A267, 'APC Parameters'!$H$7:$L$20, 3, FALSE))+'APC Parameters'!$I$6+VLOOKUP('Raw Data'!A267, 'APC Parameters'!$H$7:$L$20, 2, FALSE))), 0)</f>
        <v>2516.8220000000001</v>
      </c>
      <c r="N267" s="168">
        <f t="shared" si="126"/>
        <v>2516.8220000000001</v>
      </c>
      <c r="O267" s="168">
        <f>IFERROR(IF(M267="NA",VLOOKUP(D267,'Internal Calculations'!$B$10:$C$11,2,FALSE), M267)*VLOOKUP(A267, 'Growth Parameters'!$B$6:$H$19, 7, FALSE), 0)</f>
        <v>2516.8220000000001</v>
      </c>
      <c r="P267" s="177">
        <f t="shared" si="127"/>
        <v>2516.8220000000001</v>
      </c>
      <c r="Q267" s="178">
        <f>IF('Funding Allocation Parameters'!$C$5="Basic Library Subsidy", MIN(O267*('Funding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MIN($O267*(VLOOKUP(CONCATENATE($A267, 'Funding Allocation Parameters'!$I$5), 'Library Subsidy Complex'!$C$2:$J$55, 2, FALSE)), VLOOKUP(CONCATENATE($A267, 'Funding Allocation Parameters'!$I$5), 'Library Subsidy Complex'!$C$2:$J$55, 4, FALSE)), 0)))))</f>
        <v>1189</v>
      </c>
      <c r="R267" s="178">
        <f>IF('Funding Allocation Parameters'!$C$5="Basic Library Subsidy", 0, IF('Funding Allocation Parameters'!$C$5="Grant funding",MIN(O267*('Funding Allocation Parameters'!$E$5), 'Funding Allocation Parameters'!$G$5), IF('Funding Allocation Parameters'!$C$5="Other author funding", 0, IF('Funding Allocation Parameters'!$C$5="Any discretionary funds (grants if available, other if no grants)", MIN(O267*('Funding Allocation Parameters'!$E$5), 'Funding Allocation Parameters'!$G$5), IF('Funding Allocation Parameters'!$C$5="Complex Library Subsidy", 0, 0)))))</f>
        <v>0</v>
      </c>
      <c r="S267" s="178">
        <f>IF('Funding Allocation Parameters'!$C$5="Basic Library Subsidy", 0, IF('Funding Allocation Parameters'!$C$5="Grant funding", 0, IF('Funding Allocation Parameters'!$C$5="Other author funding",  MIN(O267*('Funding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7" s="178">
        <f>IF('Funding Allocation Parameters'!$C$5="Basic Library Subsidy", MIN(O267*('Funding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MIN($O267*(VLOOKUP(CONCATENATE($A267, 'Funding Allocation Parameters'!$I$5), 'Library Subsidy Complex'!$C$2:$J$55, 6, FALSE)), VLOOKUP(CONCATENATE($A267, 'Funding Allocation Parameters'!$I$5), 'Library Subsidy Complex'!$C$2:$J$55, 8, FALSE)), 0)))))</f>
        <v>1189</v>
      </c>
      <c r="U267" s="178">
        <f>IF('Funding Allocation Parameters'!$C$5="Basic Library Subsidy", 0, IF('Funding Allocation Parameters'!$C$5="Grant funding", 0, IF('Funding Allocation Parameters'!$C$5="Other author funding",  MIN(O267*('Funding Allocation Parameters'!$E$5), 'Funding Allocation Parameters'!$G$5), IF('Funding Allocation Parameters'!$C$5="Any discretionary funds (grants if available, other if no grants)", MIN(O267*('Funding Allocation Parameters'!$E$5), 'Funding Allocation Parameters'!$G$5), IF('Funding Allocation Parameters'!$C$5="Complex Library Subsidy", 0, 0)))))</f>
        <v>0</v>
      </c>
      <c r="V267" s="177">
        <f t="shared" si="128"/>
        <v>1327.8220000000001</v>
      </c>
      <c r="W267" s="177">
        <f t="shared" si="129"/>
        <v>1327.8220000000001</v>
      </c>
      <c r="X267" s="179">
        <f>IF('Funding Allocation Parameters'!$C$6="Basic Library Subsidy", MIN(V267*'Funding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MIN(V267*VLOOKUP(CONCATENATE($A267, 'Funding Allocation Parameters'!$I$6), 'Library Subsidy Complex'!$C$2:$J$55, 2, FALSE), VLOOKUP(CONCATENATE($A267, 'Funding Allocation Parameters'!$I$6), 'Library Subsidy Complex'!$C$2:$J$55, 4, FALSE)), 0)))))</f>
        <v>0</v>
      </c>
      <c r="Y267" s="179">
        <f>IF('Funding Allocation Parameters'!$C$6="Basic Library Subsidy", 0, IF('Funding Allocation Parameters'!$C$6="Grant funding",MIN(V267*'Funding Allocation Parameters'!$E$6, 'Funding Allocation Parameters'!$G$6), IF('Funding Allocation Parameters'!$C$6="Other author funding", 0, IF('Funding Allocation Parameters'!$C$6="Any discretionary funds (grants if available, other if no grants)", MIN(V267*'Funding Allocation Parameters'!$E$6, 'Funding Allocation Parameters'!$G$6), IF('Funding Allocation Parameters'!$C$6="Complex Library Subsidy", 0, 0)))))</f>
        <v>1327.8220000000001</v>
      </c>
      <c r="Z267" s="179">
        <f>IF('Funding Allocation Parameters'!$C$6="Basic Library Subsidy", 0, IF('Funding Allocation Parameters'!$C$6="Grant funding", 0, IF('Funding Allocation Parameters'!$C$6="Other author funding",  MIN(V267*'Funding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7" s="179">
        <f>IF('Funding Allocation Parameters'!$C$6="Basic Library Subsidy", MIN(W267*'Funding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MIN(W267*VLOOKUP(CONCATENATE($A267, 'Funding Allocation Parameters'!$I$6), 'Library Subsidy Complex'!$C$2:$J$55, 6, FALSE), VLOOKUP(CONCATENATE($A267, 'Funding Allocation Parameters'!$I$6), 'Library Subsidy Complex'!$C$2:$J$55, 8, FALSE)), 0)))))</f>
        <v>0</v>
      </c>
      <c r="AB267" s="179">
        <f>IF('Funding Allocation Parameters'!$C$6="Basic Library Subsidy", 0, IF('Funding Allocation Parameters'!$C$6="Grant funding", 0, IF('Funding Allocation Parameters'!$C$6="Other author funding",  MIN(W267*'Funding Allocation Parameters'!$E$6, 'Funding Allocation Parameters'!$G$6), IF('Funding Allocation Parameters'!$C$6="Any discretionary funds (grants if available, other if no grants)", MIN(W267*'Funding Allocation Parameters'!$E$6, 'Funding Allocation Parameters'!$G$6), IF('Funding Allocation Parameters'!$C$6="Complex Library Subsidy", 0, 0)))))</f>
        <v>1327.8220000000001</v>
      </c>
      <c r="AC267" s="177">
        <f t="shared" si="130"/>
        <v>0</v>
      </c>
      <c r="AD267" s="177">
        <f t="shared" si="131"/>
        <v>0</v>
      </c>
      <c r="AE267" s="180">
        <f>IF('Funding Allocation Parameters'!$C$7="Basic Library Subsidy", MIN(AC267*'Funding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MIN(AC267*VLOOKUP(CONCATENATE($A267, 'Funding Allocation Parameters'!$I$7), 'Library Subsidy Complex'!$C$2:$J$55, 2, FALSE), VLOOKUP(CONCATENATE($A267, 'Funding Allocation Parameters'!$I$7), 'Library Subsidy Complex'!$C$2:$J$55, 4, FALSE)), 0)))))</f>
        <v>0</v>
      </c>
      <c r="AF267" s="180">
        <f>IF('Funding Allocation Parameters'!$C$7="Basic Library Subsidy", 0, IF('Funding Allocation Parameters'!$C$7="Grant funding",MIN(AC267*'Funding Allocation Parameters'!$E$7, 'Funding Allocation Parameters'!$G$7), IF('Funding Allocation Parameters'!$C$7="Other author funding", 0, IF('Funding Allocation Parameters'!$C$7="Any discretionary funds (grants if available, other if no grants)", MIN(AC267*'Funding Allocation Parameters'!$E$7, 'Funding Allocation Parameters'!$G$7), IF('Funding Allocation Parameters'!$C$7="Complex Library Subsidy", 0, 0)))))</f>
        <v>0</v>
      </c>
      <c r="AG267" s="180">
        <f>IF('Funding Allocation Parameters'!$C$7="Basic Library Subsidy", 0, IF('Funding Allocation Parameters'!$C$7="Grant funding", 0, IF('Funding Allocation Parameters'!$C$7="Other author funding",  MIN(AC267*'Funding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7" s="180">
        <f>IF('Funding Allocation Parameters'!$C$7="Basic Library Subsidy", MIN(AD267*'Funding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MIN(AD267*VLOOKUP(CONCATENATE($A267, 'Funding Allocation Parameters'!$I$7), 'Library Subsidy Complex'!$C$2:$J$55, 6, FALSE), VLOOKUP(CONCATENATE($A267, 'Funding Allocation Parameters'!$I$7), 'Library Subsidy Complex'!$C$2:$J$55, 8, FALSE)), 0)))))</f>
        <v>0</v>
      </c>
      <c r="AI267" s="180">
        <f>IF('Funding Allocation Parameters'!$C$7="Basic Library Subsidy", 0, IF('Funding Allocation Parameters'!$C$7="Grant funding", 0, IF('Funding Allocation Parameters'!$C$7="Other author funding",  MIN(AD267*'Funding Allocation Parameters'!$E$7, 'Funding Allocation Parameters'!$G$7), IF('Funding Allocation Parameters'!$C$7="Any discretionary funds (grants if available, other if no grants)", MIN(AD267*'Funding Allocation Parameters'!$E$7, 'Funding Allocation Parameters'!$G$7), IF('Funding Allocation Parameters'!$C$7="Complex Library Subsidy", 0, 0)))))</f>
        <v>0</v>
      </c>
      <c r="AJ267" s="177">
        <f t="shared" si="132"/>
        <v>0</v>
      </c>
      <c r="AK267" s="177">
        <f t="shared" si="133"/>
        <v>0</v>
      </c>
      <c r="AL267" s="181">
        <f>IF('Funding Allocation Parameters'!$C$8="Basic Library Subsidy", MIN(AJ267*'Funding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MIN(AJ267*VLOOKUP(CONCATENATE($A267, 'Funding Allocation Parameters'!$I$8), 'Library Subsidy Complex'!$C$2:$J$55, 2, FALSE), VLOOKUP(CONCATENATE($A267, 'Funding Allocation Parameters'!$I$8), 'Library Subsidy Complex'!$C$2:$J$55, 4, FALSE)), 0)))))</f>
        <v>0</v>
      </c>
      <c r="AM267" s="181">
        <f>IF('Funding Allocation Parameters'!$C$8="Basic Library Subsidy", 0, IF('Funding Allocation Parameters'!$C$8="Grant funding",MIN(AJ267*'Funding Allocation Parameters'!$E$8, 'Funding Allocation Parameters'!$G$8), IF('Funding Allocation Parameters'!$C$8="Other author funding", 0, IF('Funding Allocation Parameters'!$C$8="Any discretionary funds (grants if available, other if no grants)", MIN(AJ267*'Funding Allocation Parameters'!$E$8, 'Funding Allocation Parameters'!$G$8), IF('Funding Allocation Parameters'!$C$8="Complex Library Subsidy", 0, 0)))))</f>
        <v>0</v>
      </c>
      <c r="AN267" s="181">
        <f>IF('Funding Allocation Parameters'!$C$8="Basic Library Subsidy", 0, IF('Funding Allocation Parameters'!$C$8="Grant funding", 0, IF('Funding Allocation Parameters'!$C$8="Other author funding",  MIN(AJ267*'Funding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7" s="181">
        <f>IF('Funding Allocation Parameters'!$C$8="Basic Library Subsidy", MIN(AK267*'Funding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MIN(AK267*VLOOKUP(CONCATENATE($A267, 'Funding Allocation Parameters'!$I$8), 'Library Subsidy Complex'!$C$2:$J$55, 6, FALSE), VLOOKUP(CONCATENATE($A267, 'Funding Allocation Parameters'!$I$8), 'Library Subsidy Complex'!$C$2:$J$55, 8, FALSE)), 0)))))</f>
        <v>0</v>
      </c>
      <c r="AP267" s="181">
        <f>IF('Funding Allocation Parameters'!$C$8="Basic Library Subsidy", 0, IF('Funding Allocation Parameters'!$C$8="Grant funding", 0, IF('Funding Allocation Parameters'!$C$8="Other author funding",  MIN(AK267*'Funding Allocation Parameters'!$E$8, 'Funding Allocation Parameters'!$G$8), IF('Funding Allocation Parameters'!$C$8="Any discretionary funds (grants if available, other if no grants)", MIN(AK267*'Funding Allocation Parameters'!$E$8, 'Funding Allocation Parameters'!$G$8), IF('Funding Allocation Parameters'!$C$8="Complex Library Subsidy", 0, 0)))))</f>
        <v>0</v>
      </c>
      <c r="AQ267" s="177">
        <f t="shared" si="134"/>
        <v>0</v>
      </c>
      <c r="AR267" s="177">
        <f t="shared" si="135"/>
        <v>0</v>
      </c>
      <c r="AS267" s="182">
        <f t="shared" si="136"/>
        <v>1189</v>
      </c>
      <c r="AT267" s="182">
        <f t="shared" si="137"/>
        <v>1327.8220000000001</v>
      </c>
      <c r="AU267" s="182">
        <f t="shared" si="138"/>
        <v>0</v>
      </c>
      <c r="AV267" s="182">
        <f t="shared" si="139"/>
        <v>1189</v>
      </c>
      <c r="AW267" s="182">
        <f t="shared" si="140"/>
        <v>1327.8220000000001</v>
      </c>
      <c r="AX267" s="183">
        <f t="shared" si="141"/>
        <v>0</v>
      </c>
      <c r="AY267" s="183">
        <f t="shared" si="142"/>
        <v>0</v>
      </c>
      <c r="AZ267" s="183">
        <f t="shared" si="143"/>
        <v>0</v>
      </c>
      <c r="BA267" s="183">
        <f t="shared" si="144"/>
        <v>1189</v>
      </c>
      <c r="BB267" s="183">
        <f t="shared" si="145"/>
        <v>1327.8220000000001</v>
      </c>
      <c r="BC267" s="184">
        <f t="shared" si="146"/>
        <v>1189</v>
      </c>
      <c r="BD267" s="184">
        <f t="shared" si="147"/>
        <v>0</v>
      </c>
      <c r="BE267" s="184">
        <f t="shared" si="148"/>
        <v>0</v>
      </c>
      <c r="BF267" s="184">
        <f t="shared" si="149"/>
        <v>1327.8220000000001</v>
      </c>
      <c r="BG267" s="102">
        <f t="shared" si="150"/>
        <v>0</v>
      </c>
      <c r="BH267" s="102">
        <f t="shared" si="151"/>
        <v>0</v>
      </c>
      <c r="BI267" s="102">
        <f t="shared" si="152"/>
        <v>0</v>
      </c>
      <c r="BJ267" s="102">
        <f t="shared" si="153"/>
        <v>0</v>
      </c>
      <c r="BK267" s="102">
        <f t="shared" si="154"/>
        <v>1</v>
      </c>
      <c r="BL267" s="102">
        <f t="shared" si="155"/>
        <v>0</v>
      </c>
      <c r="BN267" s="102"/>
    </row>
    <row r="268" spans="1:66" x14ac:dyDescent="0.25">
      <c r="A268" s="102" t="s">
        <v>13</v>
      </c>
      <c r="B268" s="102" t="s">
        <v>8</v>
      </c>
      <c r="C268" s="102" t="s">
        <v>8</v>
      </c>
      <c r="D268" s="102" t="s">
        <v>27</v>
      </c>
      <c r="E268" s="102" t="s">
        <v>601</v>
      </c>
      <c r="F268" s="102" t="s">
        <v>602</v>
      </c>
      <c r="G268" s="102">
        <v>1.139</v>
      </c>
      <c r="H268" s="102">
        <v>1</v>
      </c>
      <c r="I268" s="102">
        <v>1</v>
      </c>
      <c r="J268" s="167">
        <f>IFERROR(H268*VLOOKUP(A268, 'Advanced Parameters'!$B$7:$G$20, 6, FALSE)*VLOOKUP(A268, 'Growth Parameters'!$B$6:$H$19, 6, FALSE), 0)</f>
        <v>1</v>
      </c>
      <c r="K268" s="167">
        <f>IFERROR(IF('Advanced Parameters'!$C$5="n",'Raw Data'!I268*VLOOKUP(A268,'Advanced Parameters'!$B$7:$G$20,6,FALSE),J268*VLOOKUP(A268,'Advanced Parameters'!$B$7:$G$20,2,FALSE))*VLOOKUP(A268, 'Growth Parameters'!$B$6:$H$19, 6, FALSE), 0)</f>
        <v>1</v>
      </c>
      <c r="L268" s="167">
        <f t="shared" si="125"/>
        <v>0</v>
      </c>
      <c r="M268" s="168">
        <f>IFERROR(IF(G268="NA","NA",IF(G268&gt;'APC Parameters'!$K$6+VLOOKUP('Raw Data'!A268, 'APC Parameters'!$H$7:$L$20, 4, FALSE), 'APC Parameters'!$L$6+VLOOKUP('Raw Data'!A268, 'APC Parameters'!$H$7:$L$20, 5, FALSE), G268*('APC Parameters'!$J$6+VLOOKUP('Raw Data'!A268, 'APC Parameters'!$H$7:$L$20, 3, FALSE))+'APC Parameters'!$I$6+VLOOKUP('Raw Data'!A268, 'APC Parameters'!$H$7:$L$20, 2, FALSE))), 0)</f>
        <v>1955.6866</v>
      </c>
      <c r="N268" s="168">
        <f t="shared" si="126"/>
        <v>1955.6866</v>
      </c>
      <c r="O268" s="168">
        <f>IFERROR(IF(M268="NA",VLOOKUP(D268,'Internal Calculations'!$B$10:$C$11,2,FALSE), M268)*VLOOKUP(A268, 'Growth Parameters'!$B$6:$H$19, 7, FALSE), 0)</f>
        <v>1955.6866</v>
      </c>
      <c r="P268" s="177">
        <f t="shared" si="127"/>
        <v>1955.6866</v>
      </c>
      <c r="Q268" s="178">
        <f>IF('Funding Allocation Parameters'!$C$5="Basic Library Subsidy", MIN(O268*('Funding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MIN($O268*(VLOOKUP(CONCATENATE($A268, 'Funding Allocation Parameters'!$I$5), 'Library Subsidy Complex'!$C$2:$J$55, 2, FALSE)), VLOOKUP(CONCATENATE($A268, 'Funding Allocation Parameters'!$I$5), 'Library Subsidy Complex'!$C$2:$J$55, 4, FALSE)), 0)))))</f>
        <v>1189</v>
      </c>
      <c r="R268" s="178">
        <f>IF('Funding Allocation Parameters'!$C$5="Basic Library Subsidy", 0, IF('Funding Allocation Parameters'!$C$5="Grant funding",MIN(O268*('Funding Allocation Parameters'!$E$5), 'Funding Allocation Parameters'!$G$5), IF('Funding Allocation Parameters'!$C$5="Other author funding", 0, IF('Funding Allocation Parameters'!$C$5="Any discretionary funds (grants if available, other if no grants)", MIN(O268*('Funding Allocation Parameters'!$E$5), 'Funding Allocation Parameters'!$G$5), IF('Funding Allocation Parameters'!$C$5="Complex Library Subsidy", 0, 0)))))</f>
        <v>0</v>
      </c>
      <c r="S268" s="178">
        <f>IF('Funding Allocation Parameters'!$C$5="Basic Library Subsidy", 0, IF('Funding Allocation Parameters'!$C$5="Grant funding", 0, IF('Funding Allocation Parameters'!$C$5="Other author funding",  MIN(O268*('Funding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8" s="178">
        <f>IF('Funding Allocation Parameters'!$C$5="Basic Library Subsidy", MIN(O268*('Funding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MIN($O268*(VLOOKUP(CONCATENATE($A268, 'Funding Allocation Parameters'!$I$5), 'Library Subsidy Complex'!$C$2:$J$55, 6, FALSE)), VLOOKUP(CONCATENATE($A268, 'Funding Allocation Parameters'!$I$5), 'Library Subsidy Complex'!$C$2:$J$55, 8, FALSE)), 0)))))</f>
        <v>1189</v>
      </c>
      <c r="U268" s="178">
        <f>IF('Funding Allocation Parameters'!$C$5="Basic Library Subsidy", 0, IF('Funding Allocation Parameters'!$C$5="Grant funding", 0, IF('Funding Allocation Parameters'!$C$5="Other author funding",  MIN(O268*('Funding Allocation Parameters'!$E$5), 'Funding Allocation Parameters'!$G$5), IF('Funding Allocation Parameters'!$C$5="Any discretionary funds (grants if available, other if no grants)", MIN(O268*('Funding Allocation Parameters'!$E$5), 'Funding Allocation Parameters'!$G$5), IF('Funding Allocation Parameters'!$C$5="Complex Library Subsidy", 0, 0)))))</f>
        <v>0</v>
      </c>
      <c r="V268" s="177">
        <f t="shared" si="128"/>
        <v>766.6866</v>
      </c>
      <c r="W268" s="177">
        <f t="shared" si="129"/>
        <v>766.6866</v>
      </c>
      <c r="X268" s="179">
        <f>IF('Funding Allocation Parameters'!$C$6="Basic Library Subsidy", MIN(V268*'Funding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MIN(V268*VLOOKUP(CONCATENATE($A268, 'Funding Allocation Parameters'!$I$6), 'Library Subsidy Complex'!$C$2:$J$55, 2, FALSE), VLOOKUP(CONCATENATE($A268, 'Funding Allocation Parameters'!$I$6), 'Library Subsidy Complex'!$C$2:$J$55, 4, FALSE)), 0)))))</f>
        <v>0</v>
      </c>
      <c r="Y268" s="179">
        <f>IF('Funding Allocation Parameters'!$C$6="Basic Library Subsidy", 0, IF('Funding Allocation Parameters'!$C$6="Grant funding",MIN(V268*'Funding Allocation Parameters'!$E$6, 'Funding Allocation Parameters'!$G$6), IF('Funding Allocation Parameters'!$C$6="Other author funding", 0, IF('Funding Allocation Parameters'!$C$6="Any discretionary funds (grants if available, other if no grants)", MIN(V268*'Funding Allocation Parameters'!$E$6, 'Funding Allocation Parameters'!$G$6), IF('Funding Allocation Parameters'!$C$6="Complex Library Subsidy", 0, 0)))))</f>
        <v>766.6866</v>
      </c>
      <c r="Z268" s="179">
        <f>IF('Funding Allocation Parameters'!$C$6="Basic Library Subsidy", 0, IF('Funding Allocation Parameters'!$C$6="Grant funding", 0, IF('Funding Allocation Parameters'!$C$6="Other author funding",  MIN(V268*'Funding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8" s="179">
        <f>IF('Funding Allocation Parameters'!$C$6="Basic Library Subsidy", MIN(W268*'Funding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MIN(W268*VLOOKUP(CONCATENATE($A268, 'Funding Allocation Parameters'!$I$6), 'Library Subsidy Complex'!$C$2:$J$55, 6, FALSE), VLOOKUP(CONCATENATE($A268, 'Funding Allocation Parameters'!$I$6), 'Library Subsidy Complex'!$C$2:$J$55, 8, FALSE)), 0)))))</f>
        <v>0</v>
      </c>
      <c r="AB268" s="179">
        <f>IF('Funding Allocation Parameters'!$C$6="Basic Library Subsidy", 0, IF('Funding Allocation Parameters'!$C$6="Grant funding", 0, IF('Funding Allocation Parameters'!$C$6="Other author funding",  MIN(W268*'Funding Allocation Parameters'!$E$6, 'Funding Allocation Parameters'!$G$6), IF('Funding Allocation Parameters'!$C$6="Any discretionary funds (grants if available, other if no grants)", MIN(W268*'Funding Allocation Parameters'!$E$6, 'Funding Allocation Parameters'!$G$6), IF('Funding Allocation Parameters'!$C$6="Complex Library Subsidy", 0, 0)))))</f>
        <v>766.6866</v>
      </c>
      <c r="AC268" s="177">
        <f t="shared" si="130"/>
        <v>0</v>
      </c>
      <c r="AD268" s="177">
        <f t="shared" si="131"/>
        <v>0</v>
      </c>
      <c r="AE268" s="180">
        <f>IF('Funding Allocation Parameters'!$C$7="Basic Library Subsidy", MIN(AC268*'Funding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MIN(AC268*VLOOKUP(CONCATENATE($A268, 'Funding Allocation Parameters'!$I$7), 'Library Subsidy Complex'!$C$2:$J$55, 2, FALSE), VLOOKUP(CONCATENATE($A268, 'Funding Allocation Parameters'!$I$7), 'Library Subsidy Complex'!$C$2:$J$55, 4, FALSE)), 0)))))</f>
        <v>0</v>
      </c>
      <c r="AF268" s="180">
        <f>IF('Funding Allocation Parameters'!$C$7="Basic Library Subsidy", 0, IF('Funding Allocation Parameters'!$C$7="Grant funding",MIN(AC268*'Funding Allocation Parameters'!$E$7, 'Funding Allocation Parameters'!$G$7), IF('Funding Allocation Parameters'!$C$7="Other author funding", 0, IF('Funding Allocation Parameters'!$C$7="Any discretionary funds (grants if available, other if no grants)", MIN(AC268*'Funding Allocation Parameters'!$E$7, 'Funding Allocation Parameters'!$G$7), IF('Funding Allocation Parameters'!$C$7="Complex Library Subsidy", 0, 0)))))</f>
        <v>0</v>
      </c>
      <c r="AG268" s="180">
        <f>IF('Funding Allocation Parameters'!$C$7="Basic Library Subsidy", 0, IF('Funding Allocation Parameters'!$C$7="Grant funding", 0, IF('Funding Allocation Parameters'!$C$7="Other author funding",  MIN(AC268*'Funding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8" s="180">
        <f>IF('Funding Allocation Parameters'!$C$7="Basic Library Subsidy", MIN(AD268*'Funding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MIN(AD268*VLOOKUP(CONCATENATE($A268, 'Funding Allocation Parameters'!$I$7), 'Library Subsidy Complex'!$C$2:$J$55, 6, FALSE), VLOOKUP(CONCATENATE($A268, 'Funding Allocation Parameters'!$I$7), 'Library Subsidy Complex'!$C$2:$J$55, 8, FALSE)), 0)))))</f>
        <v>0</v>
      </c>
      <c r="AI268" s="180">
        <f>IF('Funding Allocation Parameters'!$C$7="Basic Library Subsidy", 0, IF('Funding Allocation Parameters'!$C$7="Grant funding", 0, IF('Funding Allocation Parameters'!$C$7="Other author funding",  MIN(AD268*'Funding Allocation Parameters'!$E$7, 'Funding Allocation Parameters'!$G$7), IF('Funding Allocation Parameters'!$C$7="Any discretionary funds (grants if available, other if no grants)", MIN(AD268*'Funding Allocation Parameters'!$E$7, 'Funding Allocation Parameters'!$G$7), IF('Funding Allocation Parameters'!$C$7="Complex Library Subsidy", 0, 0)))))</f>
        <v>0</v>
      </c>
      <c r="AJ268" s="177">
        <f t="shared" si="132"/>
        <v>0</v>
      </c>
      <c r="AK268" s="177">
        <f t="shared" si="133"/>
        <v>0</v>
      </c>
      <c r="AL268" s="181">
        <f>IF('Funding Allocation Parameters'!$C$8="Basic Library Subsidy", MIN(AJ268*'Funding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MIN(AJ268*VLOOKUP(CONCATENATE($A268, 'Funding Allocation Parameters'!$I$8), 'Library Subsidy Complex'!$C$2:$J$55, 2, FALSE), VLOOKUP(CONCATENATE($A268, 'Funding Allocation Parameters'!$I$8), 'Library Subsidy Complex'!$C$2:$J$55, 4, FALSE)), 0)))))</f>
        <v>0</v>
      </c>
      <c r="AM268" s="181">
        <f>IF('Funding Allocation Parameters'!$C$8="Basic Library Subsidy", 0, IF('Funding Allocation Parameters'!$C$8="Grant funding",MIN(AJ268*'Funding Allocation Parameters'!$E$8, 'Funding Allocation Parameters'!$G$8), IF('Funding Allocation Parameters'!$C$8="Other author funding", 0, IF('Funding Allocation Parameters'!$C$8="Any discretionary funds (grants if available, other if no grants)", MIN(AJ268*'Funding Allocation Parameters'!$E$8, 'Funding Allocation Parameters'!$G$8), IF('Funding Allocation Parameters'!$C$8="Complex Library Subsidy", 0, 0)))))</f>
        <v>0</v>
      </c>
      <c r="AN268" s="181">
        <f>IF('Funding Allocation Parameters'!$C$8="Basic Library Subsidy", 0, IF('Funding Allocation Parameters'!$C$8="Grant funding", 0, IF('Funding Allocation Parameters'!$C$8="Other author funding",  MIN(AJ268*'Funding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8" s="181">
        <f>IF('Funding Allocation Parameters'!$C$8="Basic Library Subsidy", MIN(AK268*'Funding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MIN(AK268*VLOOKUP(CONCATENATE($A268, 'Funding Allocation Parameters'!$I$8), 'Library Subsidy Complex'!$C$2:$J$55, 6, FALSE), VLOOKUP(CONCATENATE($A268, 'Funding Allocation Parameters'!$I$8), 'Library Subsidy Complex'!$C$2:$J$55, 8, FALSE)), 0)))))</f>
        <v>0</v>
      </c>
      <c r="AP268" s="181">
        <f>IF('Funding Allocation Parameters'!$C$8="Basic Library Subsidy", 0, IF('Funding Allocation Parameters'!$C$8="Grant funding", 0, IF('Funding Allocation Parameters'!$C$8="Other author funding",  MIN(AK268*'Funding Allocation Parameters'!$E$8, 'Funding Allocation Parameters'!$G$8), IF('Funding Allocation Parameters'!$C$8="Any discretionary funds (grants if available, other if no grants)", MIN(AK268*'Funding Allocation Parameters'!$E$8, 'Funding Allocation Parameters'!$G$8), IF('Funding Allocation Parameters'!$C$8="Complex Library Subsidy", 0, 0)))))</f>
        <v>0</v>
      </c>
      <c r="AQ268" s="177">
        <f t="shared" si="134"/>
        <v>0</v>
      </c>
      <c r="AR268" s="177">
        <f t="shared" si="135"/>
        <v>0</v>
      </c>
      <c r="AS268" s="182">
        <f t="shared" si="136"/>
        <v>1189</v>
      </c>
      <c r="AT268" s="182">
        <f t="shared" si="137"/>
        <v>766.6866</v>
      </c>
      <c r="AU268" s="182">
        <f t="shared" si="138"/>
        <v>0</v>
      </c>
      <c r="AV268" s="182">
        <f t="shared" si="139"/>
        <v>1189</v>
      </c>
      <c r="AW268" s="182">
        <f t="shared" si="140"/>
        <v>766.6866</v>
      </c>
      <c r="AX268" s="183">
        <f t="shared" si="141"/>
        <v>1189</v>
      </c>
      <c r="AY268" s="183">
        <f t="shared" si="142"/>
        <v>766.6866</v>
      </c>
      <c r="AZ268" s="183">
        <f t="shared" si="143"/>
        <v>0</v>
      </c>
      <c r="BA268" s="183">
        <f t="shared" si="144"/>
        <v>0</v>
      </c>
      <c r="BB268" s="183">
        <f t="shared" si="145"/>
        <v>0</v>
      </c>
      <c r="BC268" s="184">
        <f t="shared" si="146"/>
        <v>1189</v>
      </c>
      <c r="BD268" s="184">
        <f t="shared" si="147"/>
        <v>0</v>
      </c>
      <c r="BE268" s="184">
        <f t="shared" si="148"/>
        <v>766.6866</v>
      </c>
      <c r="BF268" s="184">
        <f t="shared" si="149"/>
        <v>0</v>
      </c>
      <c r="BG268" s="102">
        <f t="shared" si="150"/>
        <v>0</v>
      </c>
      <c r="BH268" s="102">
        <f t="shared" si="151"/>
        <v>0</v>
      </c>
      <c r="BI268" s="102">
        <f t="shared" si="152"/>
        <v>0</v>
      </c>
      <c r="BJ268" s="102">
        <f t="shared" si="153"/>
        <v>1</v>
      </c>
      <c r="BK268" s="102">
        <f t="shared" si="154"/>
        <v>0</v>
      </c>
      <c r="BL268" s="102">
        <f t="shared" si="155"/>
        <v>0</v>
      </c>
      <c r="BN268" s="102"/>
    </row>
    <row r="269" spans="1:66" x14ac:dyDescent="0.25">
      <c r="A269" s="102" t="s">
        <v>25</v>
      </c>
      <c r="B269" s="102" t="s">
        <v>8</v>
      </c>
      <c r="C269" s="102" t="s">
        <v>8</v>
      </c>
      <c r="D269" s="102" t="s">
        <v>27</v>
      </c>
      <c r="E269" s="102" t="s">
        <v>603</v>
      </c>
      <c r="F269" s="102" t="s">
        <v>604</v>
      </c>
      <c r="G269" s="102">
        <v>1.994</v>
      </c>
      <c r="H269" s="102">
        <v>1</v>
      </c>
      <c r="I269" s="102">
        <v>0.498</v>
      </c>
      <c r="J269" s="167">
        <f>IFERROR(H269*VLOOKUP(A269, 'Advanced Parameters'!$B$7:$G$20, 6, FALSE)*VLOOKUP(A269, 'Growth Parameters'!$B$6:$H$19, 6, FALSE), 0)</f>
        <v>1</v>
      </c>
      <c r="K269" s="167">
        <f>IFERROR(IF('Advanced Parameters'!$C$5="n",'Raw Data'!I269*VLOOKUP(A269,'Advanced Parameters'!$B$7:$G$20,6,FALSE),J269*VLOOKUP(A269,'Advanced Parameters'!$B$7:$G$20,2,FALSE))*VLOOKUP(A269, 'Growth Parameters'!$B$6:$H$19, 6, FALSE), 0)</f>
        <v>0.498</v>
      </c>
      <c r="L269" s="167">
        <f t="shared" si="125"/>
        <v>0.502</v>
      </c>
      <c r="M269" s="168">
        <f>IFERROR(IF(G269="NA","NA",IF(G269&gt;'APC Parameters'!$K$6+VLOOKUP('Raw Data'!A269, 'APC Parameters'!$H$7:$L$20, 4, FALSE), 'APC Parameters'!$L$6+VLOOKUP('Raw Data'!A269, 'APC Parameters'!$H$7:$L$20, 5, FALSE), G269*('APC Parameters'!$J$6+VLOOKUP('Raw Data'!A269, 'APC Parameters'!$H$7:$L$20, 3, FALSE))+'APC Parameters'!$I$6+VLOOKUP('Raw Data'!A269, 'APC Parameters'!$H$7:$L$20, 2, FALSE))), 0)</f>
        <v>2562.2236000000003</v>
      </c>
      <c r="N269" s="168">
        <f t="shared" si="126"/>
        <v>2562.2236000000003</v>
      </c>
      <c r="O269" s="168">
        <f>IFERROR(IF(M269="NA",VLOOKUP(D269,'Internal Calculations'!$B$10:$C$11,2,FALSE), M269)*VLOOKUP(A269, 'Growth Parameters'!$B$6:$H$19, 7, FALSE), 0)</f>
        <v>2562.2236000000003</v>
      </c>
      <c r="P269" s="177">
        <f t="shared" si="127"/>
        <v>2562.2236000000003</v>
      </c>
      <c r="Q269" s="178">
        <f>IF('Funding Allocation Parameters'!$C$5="Basic Library Subsidy", MIN(O269*('Funding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MIN($O269*(VLOOKUP(CONCATENATE($A269, 'Funding Allocation Parameters'!$I$5), 'Library Subsidy Complex'!$C$2:$J$55, 2, FALSE)), VLOOKUP(CONCATENATE($A269, 'Funding Allocation Parameters'!$I$5), 'Library Subsidy Complex'!$C$2:$J$55, 4, FALSE)), 0)))))</f>
        <v>1189</v>
      </c>
      <c r="R269" s="178">
        <f>IF('Funding Allocation Parameters'!$C$5="Basic Library Subsidy", 0, IF('Funding Allocation Parameters'!$C$5="Grant funding",MIN(O269*('Funding Allocation Parameters'!$E$5), 'Funding Allocation Parameters'!$G$5), IF('Funding Allocation Parameters'!$C$5="Other author funding", 0, IF('Funding Allocation Parameters'!$C$5="Any discretionary funds (grants if available, other if no grants)", MIN(O269*('Funding Allocation Parameters'!$E$5), 'Funding Allocation Parameters'!$G$5), IF('Funding Allocation Parameters'!$C$5="Complex Library Subsidy", 0, 0)))))</f>
        <v>0</v>
      </c>
      <c r="S269" s="178">
        <f>IF('Funding Allocation Parameters'!$C$5="Basic Library Subsidy", 0, IF('Funding Allocation Parameters'!$C$5="Grant funding", 0, IF('Funding Allocation Parameters'!$C$5="Other author funding",  MIN(O269*('Funding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69" s="178">
        <f>IF('Funding Allocation Parameters'!$C$5="Basic Library Subsidy", MIN(O269*('Funding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MIN($O269*(VLOOKUP(CONCATENATE($A269, 'Funding Allocation Parameters'!$I$5), 'Library Subsidy Complex'!$C$2:$J$55, 6, FALSE)), VLOOKUP(CONCATENATE($A269, 'Funding Allocation Parameters'!$I$5), 'Library Subsidy Complex'!$C$2:$J$55, 8, FALSE)), 0)))))</f>
        <v>1189</v>
      </c>
      <c r="U269" s="178">
        <f>IF('Funding Allocation Parameters'!$C$5="Basic Library Subsidy", 0, IF('Funding Allocation Parameters'!$C$5="Grant funding", 0, IF('Funding Allocation Parameters'!$C$5="Other author funding",  MIN(O269*('Funding Allocation Parameters'!$E$5), 'Funding Allocation Parameters'!$G$5), IF('Funding Allocation Parameters'!$C$5="Any discretionary funds (grants if available, other if no grants)", MIN(O269*('Funding Allocation Parameters'!$E$5), 'Funding Allocation Parameters'!$G$5), IF('Funding Allocation Parameters'!$C$5="Complex Library Subsidy", 0, 0)))))</f>
        <v>0</v>
      </c>
      <c r="V269" s="177">
        <f t="shared" si="128"/>
        <v>1373.2236000000003</v>
      </c>
      <c r="W269" s="177">
        <f t="shared" si="129"/>
        <v>1373.2236000000003</v>
      </c>
      <c r="X269" s="179">
        <f>IF('Funding Allocation Parameters'!$C$6="Basic Library Subsidy", MIN(V269*'Funding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MIN(V269*VLOOKUP(CONCATENATE($A269, 'Funding Allocation Parameters'!$I$6), 'Library Subsidy Complex'!$C$2:$J$55, 2, FALSE), VLOOKUP(CONCATENATE($A269, 'Funding Allocation Parameters'!$I$6), 'Library Subsidy Complex'!$C$2:$J$55, 4, FALSE)), 0)))))</f>
        <v>0</v>
      </c>
      <c r="Y269" s="179">
        <f>IF('Funding Allocation Parameters'!$C$6="Basic Library Subsidy", 0, IF('Funding Allocation Parameters'!$C$6="Grant funding",MIN(V269*'Funding Allocation Parameters'!$E$6, 'Funding Allocation Parameters'!$G$6), IF('Funding Allocation Parameters'!$C$6="Other author funding", 0, IF('Funding Allocation Parameters'!$C$6="Any discretionary funds (grants if available, other if no grants)", MIN(V269*'Funding Allocation Parameters'!$E$6, 'Funding Allocation Parameters'!$G$6), IF('Funding Allocation Parameters'!$C$6="Complex Library Subsidy", 0, 0)))))</f>
        <v>1373.2236000000003</v>
      </c>
      <c r="Z269" s="179">
        <f>IF('Funding Allocation Parameters'!$C$6="Basic Library Subsidy", 0, IF('Funding Allocation Parameters'!$C$6="Grant funding", 0, IF('Funding Allocation Parameters'!$C$6="Other author funding",  MIN(V269*'Funding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69" s="179">
        <f>IF('Funding Allocation Parameters'!$C$6="Basic Library Subsidy", MIN(W269*'Funding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MIN(W269*VLOOKUP(CONCATENATE($A269, 'Funding Allocation Parameters'!$I$6), 'Library Subsidy Complex'!$C$2:$J$55, 6, FALSE), VLOOKUP(CONCATENATE($A269, 'Funding Allocation Parameters'!$I$6), 'Library Subsidy Complex'!$C$2:$J$55, 8, FALSE)), 0)))))</f>
        <v>0</v>
      </c>
      <c r="AB269" s="179">
        <f>IF('Funding Allocation Parameters'!$C$6="Basic Library Subsidy", 0, IF('Funding Allocation Parameters'!$C$6="Grant funding", 0, IF('Funding Allocation Parameters'!$C$6="Other author funding",  MIN(W269*'Funding Allocation Parameters'!$E$6, 'Funding Allocation Parameters'!$G$6), IF('Funding Allocation Parameters'!$C$6="Any discretionary funds (grants if available, other if no grants)", MIN(W269*'Funding Allocation Parameters'!$E$6, 'Funding Allocation Parameters'!$G$6), IF('Funding Allocation Parameters'!$C$6="Complex Library Subsidy", 0, 0)))))</f>
        <v>1373.2236000000003</v>
      </c>
      <c r="AC269" s="177">
        <f t="shared" si="130"/>
        <v>0</v>
      </c>
      <c r="AD269" s="177">
        <f t="shared" si="131"/>
        <v>0</v>
      </c>
      <c r="AE269" s="180">
        <f>IF('Funding Allocation Parameters'!$C$7="Basic Library Subsidy", MIN(AC269*'Funding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MIN(AC269*VLOOKUP(CONCATENATE($A269, 'Funding Allocation Parameters'!$I$7), 'Library Subsidy Complex'!$C$2:$J$55, 2, FALSE), VLOOKUP(CONCATENATE($A269, 'Funding Allocation Parameters'!$I$7), 'Library Subsidy Complex'!$C$2:$J$55, 4, FALSE)), 0)))))</f>
        <v>0</v>
      </c>
      <c r="AF269" s="180">
        <f>IF('Funding Allocation Parameters'!$C$7="Basic Library Subsidy", 0, IF('Funding Allocation Parameters'!$C$7="Grant funding",MIN(AC269*'Funding Allocation Parameters'!$E$7, 'Funding Allocation Parameters'!$G$7), IF('Funding Allocation Parameters'!$C$7="Other author funding", 0, IF('Funding Allocation Parameters'!$C$7="Any discretionary funds (grants if available, other if no grants)", MIN(AC269*'Funding Allocation Parameters'!$E$7, 'Funding Allocation Parameters'!$G$7), IF('Funding Allocation Parameters'!$C$7="Complex Library Subsidy", 0, 0)))))</f>
        <v>0</v>
      </c>
      <c r="AG269" s="180">
        <f>IF('Funding Allocation Parameters'!$C$7="Basic Library Subsidy", 0, IF('Funding Allocation Parameters'!$C$7="Grant funding", 0, IF('Funding Allocation Parameters'!$C$7="Other author funding",  MIN(AC269*'Funding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69" s="180">
        <f>IF('Funding Allocation Parameters'!$C$7="Basic Library Subsidy", MIN(AD269*'Funding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MIN(AD269*VLOOKUP(CONCATENATE($A269, 'Funding Allocation Parameters'!$I$7), 'Library Subsidy Complex'!$C$2:$J$55, 6, FALSE), VLOOKUP(CONCATENATE($A269, 'Funding Allocation Parameters'!$I$7), 'Library Subsidy Complex'!$C$2:$J$55, 8, FALSE)), 0)))))</f>
        <v>0</v>
      </c>
      <c r="AI269" s="180">
        <f>IF('Funding Allocation Parameters'!$C$7="Basic Library Subsidy", 0, IF('Funding Allocation Parameters'!$C$7="Grant funding", 0, IF('Funding Allocation Parameters'!$C$7="Other author funding",  MIN(AD269*'Funding Allocation Parameters'!$E$7, 'Funding Allocation Parameters'!$G$7), IF('Funding Allocation Parameters'!$C$7="Any discretionary funds (grants if available, other if no grants)", MIN(AD269*'Funding Allocation Parameters'!$E$7, 'Funding Allocation Parameters'!$G$7), IF('Funding Allocation Parameters'!$C$7="Complex Library Subsidy", 0, 0)))))</f>
        <v>0</v>
      </c>
      <c r="AJ269" s="177">
        <f t="shared" si="132"/>
        <v>0</v>
      </c>
      <c r="AK269" s="177">
        <f t="shared" si="133"/>
        <v>0</v>
      </c>
      <c r="AL269" s="181">
        <f>IF('Funding Allocation Parameters'!$C$8="Basic Library Subsidy", MIN(AJ269*'Funding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MIN(AJ269*VLOOKUP(CONCATENATE($A269, 'Funding Allocation Parameters'!$I$8), 'Library Subsidy Complex'!$C$2:$J$55, 2, FALSE), VLOOKUP(CONCATENATE($A269, 'Funding Allocation Parameters'!$I$8), 'Library Subsidy Complex'!$C$2:$J$55, 4, FALSE)), 0)))))</f>
        <v>0</v>
      </c>
      <c r="AM269" s="181">
        <f>IF('Funding Allocation Parameters'!$C$8="Basic Library Subsidy", 0, IF('Funding Allocation Parameters'!$C$8="Grant funding",MIN(AJ269*'Funding Allocation Parameters'!$E$8, 'Funding Allocation Parameters'!$G$8), IF('Funding Allocation Parameters'!$C$8="Other author funding", 0, IF('Funding Allocation Parameters'!$C$8="Any discretionary funds (grants if available, other if no grants)", MIN(AJ269*'Funding Allocation Parameters'!$E$8, 'Funding Allocation Parameters'!$G$8), IF('Funding Allocation Parameters'!$C$8="Complex Library Subsidy", 0, 0)))))</f>
        <v>0</v>
      </c>
      <c r="AN269" s="181">
        <f>IF('Funding Allocation Parameters'!$C$8="Basic Library Subsidy", 0, IF('Funding Allocation Parameters'!$C$8="Grant funding", 0, IF('Funding Allocation Parameters'!$C$8="Other author funding",  MIN(AJ269*'Funding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69" s="181">
        <f>IF('Funding Allocation Parameters'!$C$8="Basic Library Subsidy", MIN(AK269*'Funding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MIN(AK269*VLOOKUP(CONCATENATE($A269, 'Funding Allocation Parameters'!$I$8), 'Library Subsidy Complex'!$C$2:$J$55, 6, FALSE), VLOOKUP(CONCATENATE($A269, 'Funding Allocation Parameters'!$I$8), 'Library Subsidy Complex'!$C$2:$J$55, 8, FALSE)), 0)))))</f>
        <v>0</v>
      </c>
      <c r="AP269" s="181">
        <f>IF('Funding Allocation Parameters'!$C$8="Basic Library Subsidy", 0, IF('Funding Allocation Parameters'!$C$8="Grant funding", 0, IF('Funding Allocation Parameters'!$C$8="Other author funding",  MIN(AK269*'Funding Allocation Parameters'!$E$8, 'Funding Allocation Parameters'!$G$8), IF('Funding Allocation Parameters'!$C$8="Any discretionary funds (grants if available, other if no grants)", MIN(AK269*'Funding Allocation Parameters'!$E$8, 'Funding Allocation Parameters'!$G$8), IF('Funding Allocation Parameters'!$C$8="Complex Library Subsidy", 0, 0)))))</f>
        <v>0</v>
      </c>
      <c r="AQ269" s="177">
        <f t="shared" si="134"/>
        <v>0</v>
      </c>
      <c r="AR269" s="177">
        <f t="shared" si="135"/>
        <v>0</v>
      </c>
      <c r="AS269" s="182">
        <f t="shared" si="136"/>
        <v>1189</v>
      </c>
      <c r="AT269" s="182">
        <f t="shared" si="137"/>
        <v>1373.2236000000003</v>
      </c>
      <c r="AU269" s="182">
        <f t="shared" si="138"/>
        <v>0</v>
      </c>
      <c r="AV269" s="182">
        <f t="shared" si="139"/>
        <v>1189</v>
      </c>
      <c r="AW269" s="182">
        <f t="shared" si="140"/>
        <v>1373.2236000000003</v>
      </c>
      <c r="AX269" s="183">
        <f t="shared" si="141"/>
        <v>592.12199999999996</v>
      </c>
      <c r="AY269" s="183">
        <f t="shared" si="142"/>
        <v>683.8653528000001</v>
      </c>
      <c r="AZ269" s="183">
        <f t="shared" si="143"/>
        <v>0</v>
      </c>
      <c r="BA269" s="183">
        <f t="shared" si="144"/>
        <v>596.87800000000004</v>
      </c>
      <c r="BB269" s="183">
        <f t="shared" si="145"/>
        <v>689.35824720000016</v>
      </c>
      <c r="BC269" s="184">
        <f t="shared" si="146"/>
        <v>1189</v>
      </c>
      <c r="BD269" s="184">
        <f t="shared" si="147"/>
        <v>0</v>
      </c>
      <c r="BE269" s="184">
        <f t="shared" si="148"/>
        <v>683.8653528000001</v>
      </c>
      <c r="BF269" s="184">
        <f t="shared" si="149"/>
        <v>689.35824720000016</v>
      </c>
      <c r="BG269" s="102">
        <f t="shared" si="150"/>
        <v>0</v>
      </c>
      <c r="BH269" s="102">
        <f t="shared" si="151"/>
        <v>0</v>
      </c>
      <c r="BI269" s="102">
        <f t="shared" si="152"/>
        <v>0</v>
      </c>
      <c r="BJ269" s="102">
        <f t="shared" si="153"/>
        <v>0.498</v>
      </c>
      <c r="BK269" s="102">
        <f t="shared" si="154"/>
        <v>0.502</v>
      </c>
      <c r="BL269" s="102">
        <f t="shared" si="155"/>
        <v>0</v>
      </c>
      <c r="BN269" s="102"/>
    </row>
    <row r="270" spans="1:66" x14ac:dyDescent="0.25">
      <c r="A270" s="102" t="s">
        <v>16</v>
      </c>
      <c r="B270" s="102" t="s">
        <v>8</v>
      </c>
      <c r="C270" s="102" t="s">
        <v>8</v>
      </c>
      <c r="D270" s="102" t="s">
        <v>27</v>
      </c>
      <c r="E270" s="102" t="s">
        <v>395</v>
      </c>
      <c r="F270" s="102" t="s">
        <v>606</v>
      </c>
      <c r="G270" s="102">
        <v>0.75600000000000001</v>
      </c>
      <c r="H270" s="102">
        <v>1</v>
      </c>
      <c r="I270" s="102">
        <v>0</v>
      </c>
      <c r="J270" s="167">
        <f>IFERROR(H270*VLOOKUP(A270, 'Advanced Parameters'!$B$7:$G$20, 6, FALSE)*VLOOKUP(A270, 'Growth Parameters'!$B$6:$H$19, 6, FALSE), 0)</f>
        <v>1</v>
      </c>
      <c r="K270" s="167">
        <f>IFERROR(IF('Advanced Parameters'!$C$5="n",'Raw Data'!I270*VLOOKUP(A270,'Advanced Parameters'!$B$7:$G$20,6,FALSE),J270*VLOOKUP(A270,'Advanced Parameters'!$B$7:$G$20,2,FALSE))*VLOOKUP(A270, 'Growth Parameters'!$B$6:$H$19, 6, FALSE), 0)</f>
        <v>0</v>
      </c>
      <c r="L270" s="167">
        <f t="shared" si="125"/>
        <v>1</v>
      </c>
      <c r="M270" s="168">
        <f>IFERROR(IF(G270="NA","NA",IF(G270&gt;'APC Parameters'!$K$6+VLOOKUP('Raw Data'!A270, 'APC Parameters'!$H$7:$L$20, 4, FALSE), 'APC Parameters'!$L$6+VLOOKUP('Raw Data'!A270, 'APC Parameters'!$H$7:$L$20, 5, FALSE), G270*('APC Parameters'!$J$6+VLOOKUP('Raw Data'!A270, 'APC Parameters'!$H$7:$L$20, 3, FALSE))+'APC Parameters'!$I$6+VLOOKUP('Raw Data'!A270, 'APC Parameters'!$H$7:$L$20, 2, FALSE))), 0)</f>
        <v>1683.9864</v>
      </c>
      <c r="N270" s="168">
        <f t="shared" si="126"/>
        <v>1683.9864</v>
      </c>
      <c r="O270" s="168">
        <f>IFERROR(IF(M270="NA",VLOOKUP(D270,'Internal Calculations'!$B$10:$C$11,2,FALSE), M270)*VLOOKUP(A270, 'Growth Parameters'!$B$6:$H$19, 7, FALSE), 0)</f>
        <v>1683.9864</v>
      </c>
      <c r="P270" s="177">
        <f t="shared" si="127"/>
        <v>1683.9864</v>
      </c>
      <c r="Q270" s="178">
        <f>IF('Funding Allocation Parameters'!$C$5="Basic Library Subsidy", MIN(O270*('Funding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MIN($O270*(VLOOKUP(CONCATENATE($A270, 'Funding Allocation Parameters'!$I$5), 'Library Subsidy Complex'!$C$2:$J$55, 2, FALSE)), VLOOKUP(CONCATENATE($A270, 'Funding Allocation Parameters'!$I$5), 'Library Subsidy Complex'!$C$2:$J$55, 4, FALSE)), 0)))))</f>
        <v>1189</v>
      </c>
      <c r="R270" s="178">
        <f>IF('Funding Allocation Parameters'!$C$5="Basic Library Subsidy", 0, IF('Funding Allocation Parameters'!$C$5="Grant funding",MIN(O270*('Funding Allocation Parameters'!$E$5), 'Funding Allocation Parameters'!$G$5), IF('Funding Allocation Parameters'!$C$5="Other author funding", 0, IF('Funding Allocation Parameters'!$C$5="Any discretionary funds (grants if available, other if no grants)", MIN(O270*('Funding Allocation Parameters'!$E$5), 'Funding Allocation Parameters'!$G$5), IF('Funding Allocation Parameters'!$C$5="Complex Library Subsidy", 0, 0)))))</f>
        <v>0</v>
      </c>
      <c r="S270" s="178">
        <f>IF('Funding Allocation Parameters'!$C$5="Basic Library Subsidy", 0, IF('Funding Allocation Parameters'!$C$5="Grant funding", 0, IF('Funding Allocation Parameters'!$C$5="Other author funding",  MIN(O270*('Funding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0" s="178">
        <f>IF('Funding Allocation Parameters'!$C$5="Basic Library Subsidy", MIN(O270*('Funding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MIN($O270*(VLOOKUP(CONCATENATE($A270, 'Funding Allocation Parameters'!$I$5), 'Library Subsidy Complex'!$C$2:$J$55, 6, FALSE)), VLOOKUP(CONCATENATE($A270, 'Funding Allocation Parameters'!$I$5), 'Library Subsidy Complex'!$C$2:$J$55, 8, FALSE)), 0)))))</f>
        <v>1189</v>
      </c>
      <c r="U270" s="178">
        <f>IF('Funding Allocation Parameters'!$C$5="Basic Library Subsidy", 0, IF('Funding Allocation Parameters'!$C$5="Grant funding", 0, IF('Funding Allocation Parameters'!$C$5="Other author funding",  MIN(O270*('Funding Allocation Parameters'!$E$5), 'Funding Allocation Parameters'!$G$5), IF('Funding Allocation Parameters'!$C$5="Any discretionary funds (grants if available, other if no grants)", MIN(O270*('Funding Allocation Parameters'!$E$5), 'Funding Allocation Parameters'!$G$5), IF('Funding Allocation Parameters'!$C$5="Complex Library Subsidy", 0, 0)))))</f>
        <v>0</v>
      </c>
      <c r="V270" s="177">
        <f t="shared" si="128"/>
        <v>494.9864</v>
      </c>
      <c r="W270" s="177">
        <f t="shared" si="129"/>
        <v>494.9864</v>
      </c>
      <c r="X270" s="179">
        <f>IF('Funding Allocation Parameters'!$C$6="Basic Library Subsidy", MIN(V270*'Funding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MIN(V270*VLOOKUP(CONCATENATE($A270, 'Funding Allocation Parameters'!$I$6), 'Library Subsidy Complex'!$C$2:$J$55, 2, FALSE), VLOOKUP(CONCATENATE($A270, 'Funding Allocation Parameters'!$I$6), 'Library Subsidy Complex'!$C$2:$J$55, 4, FALSE)), 0)))))</f>
        <v>0</v>
      </c>
      <c r="Y270" s="179">
        <f>IF('Funding Allocation Parameters'!$C$6="Basic Library Subsidy", 0, IF('Funding Allocation Parameters'!$C$6="Grant funding",MIN(V270*'Funding Allocation Parameters'!$E$6, 'Funding Allocation Parameters'!$G$6), IF('Funding Allocation Parameters'!$C$6="Other author funding", 0, IF('Funding Allocation Parameters'!$C$6="Any discretionary funds (grants if available, other if no grants)", MIN(V270*'Funding Allocation Parameters'!$E$6, 'Funding Allocation Parameters'!$G$6), IF('Funding Allocation Parameters'!$C$6="Complex Library Subsidy", 0, 0)))))</f>
        <v>494.9864</v>
      </c>
      <c r="Z270" s="179">
        <f>IF('Funding Allocation Parameters'!$C$6="Basic Library Subsidy", 0, IF('Funding Allocation Parameters'!$C$6="Grant funding", 0, IF('Funding Allocation Parameters'!$C$6="Other author funding",  MIN(V270*'Funding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0" s="179">
        <f>IF('Funding Allocation Parameters'!$C$6="Basic Library Subsidy", MIN(W270*'Funding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MIN(W270*VLOOKUP(CONCATENATE($A270, 'Funding Allocation Parameters'!$I$6), 'Library Subsidy Complex'!$C$2:$J$55, 6, FALSE), VLOOKUP(CONCATENATE($A270, 'Funding Allocation Parameters'!$I$6), 'Library Subsidy Complex'!$C$2:$J$55, 8, FALSE)), 0)))))</f>
        <v>0</v>
      </c>
      <c r="AB270" s="179">
        <f>IF('Funding Allocation Parameters'!$C$6="Basic Library Subsidy", 0, IF('Funding Allocation Parameters'!$C$6="Grant funding", 0, IF('Funding Allocation Parameters'!$C$6="Other author funding",  MIN(W270*'Funding Allocation Parameters'!$E$6, 'Funding Allocation Parameters'!$G$6), IF('Funding Allocation Parameters'!$C$6="Any discretionary funds (grants if available, other if no grants)", MIN(W270*'Funding Allocation Parameters'!$E$6, 'Funding Allocation Parameters'!$G$6), IF('Funding Allocation Parameters'!$C$6="Complex Library Subsidy", 0, 0)))))</f>
        <v>494.9864</v>
      </c>
      <c r="AC270" s="177">
        <f t="shared" si="130"/>
        <v>0</v>
      </c>
      <c r="AD270" s="177">
        <f t="shared" si="131"/>
        <v>0</v>
      </c>
      <c r="AE270" s="180">
        <f>IF('Funding Allocation Parameters'!$C$7="Basic Library Subsidy", MIN(AC270*'Funding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MIN(AC270*VLOOKUP(CONCATENATE($A270, 'Funding Allocation Parameters'!$I$7), 'Library Subsidy Complex'!$C$2:$J$55, 2, FALSE), VLOOKUP(CONCATENATE($A270, 'Funding Allocation Parameters'!$I$7), 'Library Subsidy Complex'!$C$2:$J$55, 4, FALSE)), 0)))))</f>
        <v>0</v>
      </c>
      <c r="AF270" s="180">
        <f>IF('Funding Allocation Parameters'!$C$7="Basic Library Subsidy", 0, IF('Funding Allocation Parameters'!$C$7="Grant funding",MIN(AC270*'Funding Allocation Parameters'!$E$7, 'Funding Allocation Parameters'!$G$7), IF('Funding Allocation Parameters'!$C$7="Other author funding", 0, IF('Funding Allocation Parameters'!$C$7="Any discretionary funds (grants if available, other if no grants)", MIN(AC270*'Funding Allocation Parameters'!$E$7, 'Funding Allocation Parameters'!$G$7), IF('Funding Allocation Parameters'!$C$7="Complex Library Subsidy", 0, 0)))))</f>
        <v>0</v>
      </c>
      <c r="AG270" s="180">
        <f>IF('Funding Allocation Parameters'!$C$7="Basic Library Subsidy", 0, IF('Funding Allocation Parameters'!$C$7="Grant funding", 0, IF('Funding Allocation Parameters'!$C$7="Other author funding",  MIN(AC270*'Funding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0" s="180">
        <f>IF('Funding Allocation Parameters'!$C$7="Basic Library Subsidy", MIN(AD270*'Funding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MIN(AD270*VLOOKUP(CONCATENATE($A270, 'Funding Allocation Parameters'!$I$7), 'Library Subsidy Complex'!$C$2:$J$55, 6, FALSE), VLOOKUP(CONCATENATE($A270, 'Funding Allocation Parameters'!$I$7), 'Library Subsidy Complex'!$C$2:$J$55, 8, FALSE)), 0)))))</f>
        <v>0</v>
      </c>
      <c r="AI270" s="180">
        <f>IF('Funding Allocation Parameters'!$C$7="Basic Library Subsidy", 0, IF('Funding Allocation Parameters'!$C$7="Grant funding", 0, IF('Funding Allocation Parameters'!$C$7="Other author funding",  MIN(AD270*'Funding Allocation Parameters'!$E$7, 'Funding Allocation Parameters'!$G$7), IF('Funding Allocation Parameters'!$C$7="Any discretionary funds (grants if available, other if no grants)", MIN(AD270*'Funding Allocation Parameters'!$E$7, 'Funding Allocation Parameters'!$G$7), IF('Funding Allocation Parameters'!$C$7="Complex Library Subsidy", 0, 0)))))</f>
        <v>0</v>
      </c>
      <c r="AJ270" s="177">
        <f t="shared" si="132"/>
        <v>0</v>
      </c>
      <c r="AK270" s="177">
        <f t="shared" si="133"/>
        <v>0</v>
      </c>
      <c r="AL270" s="181">
        <f>IF('Funding Allocation Parameters'!$C$8="Basic Library Subsidy", MIN(AJ270*'Funding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MIN(AJ270*VLOOKUP(CONCATENATE($A270, 'Funding Allocation Parameters'!$I$8), 'Library Subsidy Complex'!$C$2:$J$55, 2, FALSE), VLOOKUP(CONCATENATE($A270, 'Funding Allocation Parameters'!$I$8), 'Library Subsidy Complex'!$C$2:$J$55, 4, FALSE)), 0)))))</f>
        <v>0</v>
      </c>
      <c r="AM270" s="181">
        <f>IF('Funding Allocation Parameters'!$C$8="Basic Library Subsidy", 0, IF('Funding Allocation Parameters'!$C$8="Grant funding",MIN(AJ270*'Funding Allocation Parameters'!$E$8, 'Funding Allocation Parameters'!$G$8), IF('Funding Allocation Parameters'!$C$8="Other author funding", 0, IF('Funding Allocation Parameters'!$C$8="Any discretionary funds (grants if available, other if no grants)", MIN(AJ270*'Funding Allocation Parameters'!$E$8, 'Funding Allocation Parameters'!$G$8), IF('Funding Allocation Parameters'!$C$8="Complex Library Subsidy", 0, 0)))))</f>
        <v>0</v>
      </c>
      <c r="AN270" s="181">
        <f>IF('Funding Allocation Parameters'!$C$8="Basic Library Subsidy", 0, IF('Funding Allocation Parameters'!$C$8="Grant funding", 0, IF('Funding Allocation Parameters'!$C$8="Other author funding",  MIN(AJ270*'Funding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0" s="181">
        <f>IF('Funding Allocation Parameters'!$C$8="Basic Library Subsidy", MIN(AK270*'Funding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MIN(AK270*VLOOKUP(CONCATENATE($A270, 'Funding Allocation Parameters'!$I$8), 'Library Subsidy Complex'!$C$2:$J$55, 6, FALSE), VLOOKUP(CONCATENATE($A270, 'Funding Allocation Parameters'!$I$8), 'Library Subsidy Complex'!$C$2:$J$55, 8, FALSE)), 0)))))</f>
        <v>0</v>
      </c>
      <c r="AP270" s="181">
        <f>IF('Funding Allocation Parameters'!$C$8="Basic Library Subsidy", 0, IF('Funding Allocation Parameters'!$C$8="Grant funding", 0, IF('Funding Allocation Parameters'!$C$8="Other author funding",  MIN(AK270*'Funding Allocation Parameters'!$E$8, 'Funding Allocation Parameters'!$G$8), IF('Funding Allocation Parameters'!$C$8="Any discretionary funds (grants if available, other if no grants)", MIN(AK270*'Funding Allocation Parameters'!$E$8, 'Funding Allocation Parameters'!$G$8), IF('Funding Allocation Parameters'!$C$8="Complex Library Subsidy", 0, 0)))))</f>
        <v>0</v>
      </c>
      <c r="AQ270" s="177">
        <f t="shared" si="134"/>
        <v>0</v>
      </c>
      <c r="AR270" s="177">
        <f t="shared" si="135"/>
        <v>0</v>
      </c>
      <c r="AS270" s="182">
        <f t="shared" si="136"/>
        <v>1189</v>
      </c>
      <c r="AT270" s="182">
        <f t="shared" si="137"/>
        <v>494.9864</v>
      </c>
      <c r="AU270" s="182">
        <f t="shared" si="138"/>
        <v>0</v>
      </c>
      <c r="AV270" s="182">
        <f t="shared" si="139"/>
        <v>1189</v>
      </c>
      <c r="AW270" s="182">
        <f t="shared" si="140"/>
        <v>494.9864</v>
      </c>
      <c r="AX270" s="183">
        <f t="shared" si="141"/>
        <v>0</v>
      </c>
      <c r="AY270" s="183">
        <f t="shared" si="142"/>
        <v>0</v>
      </c>
      <c r="AZ270" s="183">
        <f t="shared" si="143"/>
        <v>0</v>
      </c>
      <c r="BA270" s="183">
        <f t="shared" si="144"/>
        <v>1189</v>
      </c>
      <c r="BB270" s="183">
        <f t="shared" si="145"/>
        <v>494.9864</v>
      </c>
      <c r="BC270" s="184">
        <f t="shared" si="146"/>
        <v>1189</v>
      </c>
      <c r="BD270" s="184">
        <f t="shared" si="147"/>
        <v>0</v>
      </c>
      <c r="BE270" s="184">
        <f t="shared" si="148"/>
        <v>0</v>
      </c>
      <c r="BF270" s="184">
        <f t="shared" si="149"/>
        <v>494.9864</v>
      </c>
      <c r="BG270" s="102">
        <f t="shared" si="150"/>
        <v>0</v>
      </c>
      <c r="BH270" s="102">
        <f t="shared" si="151"/>
        <v>0</v>
      </c>
      <c r="BI270" s="102">
        <f t="shared" si="152"/>
        <v>0</v>
      </c>
      <c r="BJ270" s="102">
        <f t="shared" si="153"/>
        <v>0</v>
      </c>
      <c r="BK270" s="102">
        <f t="shared" si="154"/>
        <v>1</v>
      </c>
      <c r="BL270" s="102">
        <f t="shared" si="155"/>
        <v>0</v>
      </c>
      <c r="BN270" s="102"/>
    </row>
    <row r="271" spans="1:66" x14ac:dyDescent="0.25">
      <c r="A271" s="102" t="s">
        <v>23</v>
      </c>
      <c r="B271" s="102" t="s">
        <v>15</v>
      </c>
      <c r="C271" s="102" t="s">
        <v>8</v>
      </c>
      <c r="D271" s="102" t="s">
        <v>27</v>
      </c>
      <c r="E271" s="102" t="s">
        <v>41</v>
      </c>
      <c r="F271" s="102" t="s">
        <v>607</v>
      </c>
      <c r="G271" s="102" t="s">
        <v>9</v>
      </c>
      <c r="H271" s="102">
        <v>1</v>
      </c>
      <c r="I271" s="102">
        <v>0</v>
      </c>
      <c r="J271" s="167">
        <f>IFERROR(H271*VLOOKUP(A271, 'Advanced Parameters'!$B$7:$G$20, 6, FALSE)*VLOOKUP(A271, 'Growth Parameters'!$B$6:$H$19, 6, FALSE), 0)</f>
        <v>1</v>
      </c>
      <c r="K271" s="167">
        <f>IFERROR(IF('Advanced Parameters'!$C$5="n",'Raw Data'!I271*VLOOKUP(A271,'Advanced Parameters'!$B$7:$G$20,6,FALSE),J271*VLOOKUP(A271,'Advanced Parameters'!$B$7:$G$20,2,FALSE))*VLOOKUP(A271, 'Growth Parameters'!$B$6:$H$19, 6, FALSE), 0)</f>
        <v>0</v>
      </c>
      <c r="L271" s="167">
        <f t="shared" si="125"/>
        <v>1</v>
      </c>
      <c r="M271" s="168" t="str">
        <f>IFERROR(IF(G271="NA","NA",IF(G271&gt;'APC Parameters'!$K$6+VLOOKUP('Raw Data'!A271, 'APC Parameters'!$H$7:$L$20, 4, FALSE), 'APC Parameters'!$L$6+VLOOKUP('Raw Data'!A271, 'APC Parameters'!$H$7:$L$20, 5, FALSE), G271*('APC Parameters'!$J$6+VLOOKUP('Raw Data'!A271, 'APC Parameters'!$H$7:$L$20, 3, FALSE))+'APC Parameters'!$I$6+VLOOKUP('Raw Data'!A271, 'APC Parameters'!$H$7:$L$20, 2, FALSE))), 0)</f>
        <v>NA</v>
      </c>
      <c r="N271" s="168" t="str">
        <f t="shared" si="126"/>
        <v>NA</v>
      </c>
      <c r="O271" s="168">
        <f>IFERROR(IF(M271="NA",VLOOKUP(D271,'Internal Calculations'!$B$10:$C$11,2,FALSE), M271)*VLOOKUP(A271, 'Growth Parameters'!$B$6:$H$19, 7, FALSE), 0)</f>
        <v>2278.6764150234731</v>
      </c>
      <c r="P271" s="177">
        <f t="shared" si="127"/>
        <v>2278.6764150234731</v>
      </c>
      <c r="Q271" s="178">
        <f>IF('Funding Allocation Parameters'!$C$5="Basic Library Subsidy", MIN(O271*('Funding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MIN($O271*(VLOOKUP(CONCATENATE($A271, 'Funding Allocation Parameters'!$I$5), 'Library Subsidy Complex'!$C$2:$J$55, 2, FALSE)), VLOOKUP(CONCATENATE($A271, 'Funding Allocation Parameters'!$I$5), 'Library Subsidy Complex'!$C$2:$J$55, 4, FALSE)), 0)))))</f>
        <v>1189</v>
      </c>
      <c r="R271" s="178">
        <f>IF('Funding Allocation Parameters'!$C$5="Basic Library Subsidy", 0, IF('Funding Allocation Parameters'!$C$5="Grant funding",MIN(O271*('Funding Allocation Parameters'!$E$5), 'Funding Allocation Parameters'!$G$5), IF('Funding Allocation Parameters'!$C$5="Other author funding", 0, IF('Funding Allocation Parameters'!$C$5="Any discretionary funds (grants if available, other if no grants)", MIN(O271*('Funding Allocation Parameters'!$E$5), 'Funding Allocation Parameters'!$G$5), IF('Funding Allocation Parameters'!$C$5="Complex Library Subsidy", 0, 0)))))</f>
        <v>0</v>
      </c>
      <c r="S271" s="178">
        <f>IF('Funding Allocation Parameters'!$C$5="Basic Library Subsidy", 0, IF('Funding Allocation Parameters'!$C$5="Grant funding", 0, IF('Funding Allocation Parameters'!$C$5="Other author funding",  MIN(O271*('Funding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1" s="178">
        <f>IF('Funding Allocation Parameters'!$C$5="Basic Library Subsidy", MIN(O271*('Funding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MIN($O271*(VLOOKUP(CONCATENATE($A271, 'Funding Allocation Parameters'!$I$5), 'Library Subsidy Complex'!$C$2:$J$55, 6, FALSE)), VLOOKUP(CONCATENATE($A271, 'Funding Allocation Parameters'!$I$5), 'Library Subsidy Complex'!$C$2:$J$55, 8, FALSE)), 0)))))</f>
        <v>1189</v>
      </c>
      <c r="U271" s="178">
        <f>IF('Funding Allocation Parameters'!$C$5="Basic Library Subsidy", 0, IF('Funding Allocation Parameters'!$C$5="Grant funding", 0, IF('Funding Allocation Parameters'!$C$5="Other author funding",  MIN(O271*('Funding Allocation Parameters'!$E$5), 'Funding Allocation Parameters'!$G$5), IF('Funding Allocation Parameters'!$C$5="Any discretionary funds (grants if available, other if no grants)", MIN(O271*('Funding Allocation Parameters'!$E$5), 'Funding Allocation Parameters'!$G$5), IF('Funding Allocation Parameters'!$C$5="Complex Library Subsidy", 0, 0)))))</f>
        <v>0</v>
      </c>
      <c r="V271" s="177">
        <f t="shared" si="128"/>
        <v>1089.6764150234731</v>
      </c>
      <c r="W271" s="177">
        <f t="shared" si="129"/>
        <v>1089.6764150234731</v>
      </c>
      <c r="X271" s="179">
        <f>IF('Funding Allocation Parameters'!$C$6="Basic Library Subsidy", MIN(V271*'Funding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MIN(V271*VLOOKUP(CONCATENATE($A271, 'Funding Allocation Parameters'!$I$6), 'Library Subsidy Complex'!$C$2:$J$55, 2, FALSE), VLOOKUP(CONCATENATE($A271, 'Funding Allocation Parameters'!$I$6), 'Library Subsidy Complex'!$C$2:$J$55, 4, FALSE)), 0)))))</f>
        <v>0</v>
      </c>
      <c r="Y271" s="179">
        <f>IF('Funding Allocation Parameters'!$C$6="Basic Library Subsidy", 0, IF('Funding Allocation Parameters'!$C$6="Grant funding",MIN(V271*'Funding Allocation Parameters'!$E$6, 'Funding Allocation Parameters'!$G$6), IF('Funding Allocation Parameters'!$C$6="Other author funding", 0, IF('Funding Allocation Parameters'!$C$6="Any discretionary funds (grants if available, other if no grants)", MIN(V271*'Funding Allocation Parameters'!$E$6, 'Funding Allocation Parameters'!$G$6), IF('Funding Allocation Parameters'!$C$6="Complex Library Subsidy", 0, 0)))))</f>
        <v>1089.6764150234731</v>
      </c>
      <c r="Z271" s="179">
        <f>IF('Funding Allocation Parameters'!$C$6="Basic Library Subsidy", 0, IF('Funding Allocation Parameters'!$C$6="Grant funding", 0, IF('Funding Allocation Parameters'!$C$6="Other author funding",  MIN(V271*'Funding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1" s="179">
        <f>IF('Funding Allocation Parameters'!$C$6="Basic Library Subsidy", MIN(W271*'Funding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MIN(W271*VLOOKUP(CONCATENATE($A271, 'Funding Allocation Parameters'!$I$6), 'Library Subsidy Complex'!$C$2:$J$55, 6, FALSE), VLOOKUP(CONCATENATE($A271, 'Funding Allocation Parameters'!$I$6), 'Library Subsidy Complex'!$C$2:$J$55, 8, FALSE)), 0)))))</f>
        <v>0</v>
      </c>
      <c r="AB271" s="179">
        <f>IF('Funding Allocation Parameters'!$C$6="Basic Library Subsidy", 0, IF('Funding Allocation Parameters'!$C$6="Grant funding", 0, IF('Funding Allocation Parameters'!$C$6="Other author funding",  MIN(W271*'Funding Allocation Parameters'!$E$6, 'Funding Allocation Parameters'!$G$6), IF('Funding Allocation Parameters'!$C$6="Any discretionary funds (grants if available, other if no grants)", MIN(W271*'Funding Allocation Parameters'!$E$6, 'Funding Allocation Parameters'!$G$6), IF('Funding Allocation Parameters'!$C$6="Complex Library Subsidy", 0, 0)))))</f>
        <v>1089.6764150234731</v>
      </c>
      <c r="AC271" s="177">
        <f t="shared" si="130"/>
        <v>0</v>
      </c>
      <c r="AD271" s="177">
        <f t="shared" si="131"/>
        <v>0</v>
      </c>
      <c r="AE271" s="180">
        <f>IF('Funding Allocation Parameters'!$C$7="Basic Library Subsidy", MIN(AC271*'Funding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MIN(AC271*VLOOKUP(CONCATENATE($A271, 'Funding Allocation Parameters'!$I$7), 'Library Subsidy Complex'!$C$2:$J$55, 2, FALSE), VLOOKUP(CONCATENATE($A271, 'Funding Allocation Parameters'!$I$7), 'Library Subsidy Complex'!$C$2:$J$55, 4, FALSE)), 0)))))</f>
        <v>0</v>
      </c>
      <c r="AF271" s="180">
        <f>IF('Funding Allocation Parameters'!$C$7="Basic Library Subsidy", 0, IF('Funding Allocation Parameters'!$C$7="Grant funding",MIN(AC271*'Funding Allocation Parameters'!$E$7, 'Funding Allocation Parameters'!$G$7), IF('Funding Allocation Parameters'!$C$7="Other author funding", 0, IF('Funding Allocation Parameters'!$C$7="Any discretionary funds (grants if available, other if no grants)", MIN(AC271*'Funding Allocation Parameters'!$E$7, 'Funding Allocation Parameters'!$G$7), IF('Funding Allocation Parameters'!$C$7="Complex Library Subsidy", 0, 0)))))</f>
        <v>0</v>
      </c>
      <c r="AG271" s="180">
        <f>IF('Funding Allocation Parameters'!$C$7="Basic Library Subsidy", 0, IF('Funding Allocation Parameters'!$C$7="Grant funding", 0, IF('Funding Allocation Parameters'!$C$7="Other author funding",  MIN(AC271*'Funding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1" s="180">
        <f>IF('Funding Allocation Parameters'!$C$7="Basic Library Subsidy", MIN(AD271*'Funding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MIN(AD271*VLOOKUP(CONCATENATE($A271, 'Funding Allocation Parameters'!$I$7), 'Library Subsidy Complex'!$C$2:$J$55, 6, FALSE), VLOOKUP(CONCATENATE($A271, 'Funding Allocation Parameters'!$I$7), 'Library Subsidy Complex'!$C$2:$J$55, 8, FALSE)), 0)))))</f>
        <v>0</v>
      </c>
      <c r="AI271" s="180">
        <f>IF('Funding Allocation Parameters'!$C$7="Basic Library Subsidy", 0, IF('Funding Allocation Parameters'!$C$7="Grant funding", 0, IF('Funding Allocation Parameters'!$C$7="Other author funding",  MIN(AD271*'Funding Allocation Parameters'!$E$7, 'Funding Allocation Parameters'!$G$7), IF('Funding Allocation Parameters'!$C$7="Any discretionary funds (grants if available, other if no grants)", MIN(AD271*'Funding Allocation Parameters'!$E$7, 'Funding Allocation Parameters'!$G$7), IF('Funding Allocation Parameters'!$C$7="Complex Library Subsidy", 0, 0)))))</f>
        <v>0</v>
      </c>
      <c r="AJ271" s="177">
        <f t="shared" si="132"/>
        <v>0</v>
      </c>
      <c r="AK271" s="177">
        <f t="shared" si="133"/>
        <v>0</v>
      </c>
      <c r="AL271" s="181">
        <f>IF('Funding Allocation Parameters'!$C$8="Basic Library Subsidy", MIN(AJ271*'Funding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MIN(AJ271*VLOOKUP(CONCATENATE($A271, 'Funding Allocation Parameters'!$I$8), 'Library Subsidy Complex'!$C$2:$J$55, 2, FALSE), VLOOKUP(CONCATENATE($A271, 'Funding Allocation Parameters'!$I$8), 'Library Subsidy Complex'!$C$2:$J$55, 4, FALSE)), 0)))))</f>
        <v>0</v>
      </c>
      <c r="AM271" s="181">
        <f>IF('Funding Allocation Parameters'!$C$8="Basic Library Subsidy", 0, IF('Funding Allocation Parameters'!$C$8="Grant funding",MIN(AJ271*'Funding Allocation Parameters'!$E$8, 'Funding Allocation Parameters'!$G$8), IF('Funding Allocation Parameters'!$C$8="Other author funding", 0, IF('Funding Allocation Parameters'!$C$8="Any discretionary funds (grants if available, other if no grants)", MIN(AJ271*'Funding Allocation Parameters'!$E$8, 'Funding Allocation Parameters'!$G$8), IF('Funding Allocation Parameters'!$C$8="Complex Library Subsidy", 0, 0)))))</f>
        <v>0</v>
      </c>
      <c r="AN271" s="181">
        <f>IF('Funding Allocation Parameters'!$C$8="Basic Library Subsidy", 0, IF('Funding Allocation Parameters'!$C$8="Grant funding", 0, IF('Funding Allocation Parameters'!$C$8="Other author funding",  MIN(AJ271*'Funding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1" s="181">
        <f>IF('Funding Allocation Parameters'!$C$8="Basic Library Subsidy", MIN(AK271*'Funding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MIN(AK271*VLOOKUP(CONCATENATE($A271, 'Funding Allocation Parameters'!$I$8), 'Library Subsidy Complex'!$C$2:$J$55, 6, FALSE), VLOOKUP(CONCATENATE($A271, 'Funding Allocation Parameters'!$I$8), 'Library Subsidy Complex'!$C$2:$J$55, 8, FALSE)), 0)))))</f>
        <v>0</v>
      </c>
      <c r="AP271" s="181">
        <f>IF('Funding Allocation Parameters'!$C$8="Basic Library Subsidy", 0, IF('Funding Allocation Parameters'!$C$8="Grant funding", 0, IF('Funding Allocation Parameters'!$C$8="Other author funding",  MIN(AK271*'Funding Allocation Parameters'!$E$8, 'Funding Allocation Parameters'!$G$8), IF('Funding Allocation Parameters'!$C$8="Any discretionary funds (grants if available, other if no grants)", MIN(AK271*'Funding Allocation Parameters'!$E$8, 'Funding Allocation Parameters'!$G$8), IF('Funding Allocation Parameters'!$C$8="Complex Library Subsidy", 0, 0)))))</f>
        <v>0</v>
      </c>
      <c r="AQ271" s="177">
        <f t="shared" si="134"/>
        <v>0</v>
      </c>
      <c r="AR271" s="177">
        <f t="shared" si="135"/>
        <v>0</v>
      </c>
      <c r="AS271" s="182">
        <f t="shared" si="136"/>
        <v>1189</v>
      </c>
      <c r="AT271" s="182">
        <f t="shared" si="137"/>
        <v>1089.6764150234731</v>
      </c>
      <c r="AU271" s="182">
        <f t="shared" si="138"/>
        <v>0</v>
      </c>
      <c r="AV271" s="182">
        <f t="shared" si="139"/>
        <v>1189</v>
      </c>
      <c r="AW271" s="182">
        <f t="shared" si="140"/>
        <v>1089.6764150234731</v>
      </c>
      <c r="AX271" s="183">
        <f t="shared" si="141"/>
        <v>0</v>
      </c>
      <c r="AY271" s="183">
        <f t="shared" si="142"/>
        <v>0</v>
      </c>
      <c r="AZ271" s="183">
        <f t="shared" si="143"/>
        <v>0</v>
      </c>
      <c r="BA271" s="183">
        <f t="shared" si="144"/>
        <v>1189</v>
      </c>
      <c r="BB271" s="183">
        <f t="shared" si="145"/>
        <v>1089.6764150234731</v>
      </c>
      <c r="BC271" s="184">
        <f t="shared" si="146"/>
        <v>1189</v>
      </c>
      <c r="BD271" s="184">
        <f t="shared" si="147"/>
        <v>0</v>
      </c>
      <c r="BE271" s="184">
        <f t="shared" si="148"/>
        <v>0</v>
      </c>
      <c r="BF271" s="184">
        <f t="shared" si="149"/>
        <v>1089.6764150234731</v>
      </c>
      <c r="BG271" s="102">
        <f t="shared" si="150"/>
        <v>0</v>
      </c>
      <c r="BH271" s="102">
        <f t="shared" si="151"/>
        <v>0</v>
      </c>
      <c r="BI271" s="102">
        <f t="shared" si="152"/>
        <v>0</v>
      </c>
      <c r="BJ271" s="102">
        <f t="shared" si="153"/>
        <v>0</v>
      </c>
      <c r="BK271" s="102">
        <f t="shared" si="154"/>
        <v>1</v>
      </c>
      <c r="BL271" s="102">
        <f t="shared" si="155"/>
        <v>0</v>
      </c>
      <c r="BN271" s="102"/>
    </row>
    <row r="272" spans="1:66" x14ac:dyDescent="0.25">
      <c r="A272" s="102" t="s">
        <v>13</v>
      </c>
      <c r="B272" s="102" t="s">
        <v>8</v>
      </c>
      <c r="C272" s="102" t="s">
        <v>8</v>
      </c>
      <c r="D272" s="102" t="s">
        <v>27</v>
      </c>
      <c r="E272" s="102" t="s">
        <v>28</v>
      </c>
      <c r="F272" s="102" t="s">
        <v>608</v>
      </c>
      <c r="G272" s="102">
        <v>1.034</v>
      </c>
      <c r="H272" s="102">
        <v>1</v>
      </c>
      <c r="I272" s="102">
        <v>1</v>
      </c>
      <c r="J272" s="167">
        <f>IFERROR(H272*VLOOKUP(A272, 'Advanced Parameters'!$B$7:$G$20, 6, FALSE)*VLOOKUP(A272, 'Growth Parameters'!$B$6:$H$19, 6, FALSE), 0)</f>
        <v>1</v>
      </c>
      <c r="K272" s="167">
        <f>IFERROR(IF('Advanced Parameters'!$C$5="n",'Raw Data'!I272*VLOOKUP(A272,'Advanced Parameters'!$B$7:$G$20,6,FALSE),J272*VLOOKUP(A272,'Advanced Parameters'!$B$7:$G$20,2,FALSE))*VLOOKUP(A272, 'Growth Parameters'!$B$6:$H$19, 6, FALSE), 0)</f>
        <v>1</v>
      </c>
      <c r="L272" s="167">
        <f t="shared" si="125"/>
        <v>0</v>
      </c>
      <c r="M272" s="168">
        <f>IFERROR(IF(G272="NA","NA",IF(G272&gt;'APC Parameters'!$K$6+VLOOKUP('Raw Data'!A272, 'APC Parameters'!$H$7:$L$20, 4, FALSE), 'APC Parameters'!$L$6+VLOOKUP('Raw Data'!A272, 'APC Parameters'!$H$7:$L$20, 5, FALSE), G272*('APC Parameters'!$J$6+VLOOKUP('Raw Data'!A272, 'APC Parameters'!$H$7:$L$20, 3, FALSE))+'APC Parameters'!$I$6+VLOOKUP('Raw Data'!A272, 'APC Parameters'!$H$7:$L$20, 2, FALSE))), 0)</f>
        <v>1881.1995999999999</v>
      </c>
      <c r="N272" s="168">
        <f t="shared" si="126"/>
        <v>1881.1995999999999</v>
      </c>
      <c r="O272" s="168">
        <f>IFERROR(IF(M272="NA",VLOOKUP(D272,'Internal Calculations'!$B$10:$C$11,2,FALSE), M272)*VLOOKUP(A272, 'Growth Parameters'!$B$6:$H$19, 7, FALSE), 0)</f>
        <v>1881.1995999999999</v>
      </c>
      <c r="P272" s="177">
        <f t="shared" si="127"/>
        <v>1881.1995999999999</v>
      </c>
      <c r="Q272" s="178">
        <f>IF('Funding Allocation Parameters'!$C$5="Basic Library Subsidy", MIN(O272*('Funding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MIN($O272*(VLOOKUP(CONCATENATE($A272, 'Funding Allocation Parameters'!$I$5), 'Library Subsidy Complex'!$C$2:$J$55, 2, FALSE)), VLOOKUP(CONCATENATE($A272, 'Funding Allocation Parameters'!$I$5), 'Library Subsidy Complex'!$C$2:$J$55, 4, FALSE)), 0)))))</f>
        <v>1189</v>
      </c>
      <c r="R272" s="178">
        <f>IF('Funding Allocation Parameters'!$C$5="Basic Library Subsidy", 0, IF('Funding Allocation Parameters'!$C$5="Grant funding",MIN(O272*('Funding Allocation Parameters'!$E$5), 'Funding Allocation Parameters'!$G$5), IF('Funding Allocation Parameters'!$C$5="Other author funding", 0, IF('Funding Allocation Parameters'!$C$5="Any discretionary funds (grants if available, other if no grants)", MIN(O272*('Funding Allocation Parameters'!$E$5), 'Funding Allocation Parameters'!$G$5), IF('Funding Allocation Parameters'!$C$5="Complex Library Subsidy", 0, 0)))))</f>
        <v>0</v>
      </c>
      <c r="S272" s="178">
        <f>IF('Funding Allocation Parameters'!$C$5="Basic Library Subsidy", 0, IF('Funding Allocation Parameters'!$C$5="Grant funding", 0, IF('Funding Allocation Parameters'!$C$5="Other author funding",  MIN(O272*('Funding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2" s="178">
        <f>IF('Funding Allocation Parameters'!$C$5="Basic Library Subsidy", MIN(O272*('Funding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MIN($O272*(VLOOKUP(CONCATENATE($A272, 'Funding Allocation Parameters'!$I$5), 'Library Subsidy Complex'!$C$2:$J$55, 6, FALSE)), VLOOKUP(CONCATENATE($A272, 'Funding Allocation Parameters'!$I$5), 'Library Subsidy Complex'!$C$2:$J$55, 8, FALSE)), 0)))))</f>
        <v>1189</v>
      </c>
      <c r="U272" s="178">
        <f>IF('Funding Allocation Parameters'!$C$5="Basic Library Subsidy", 0, IF('Funding Allocation Parameters'!$C$5="Grant funding", 0, IF('Funding Allocation Parameters'!$C$5="Other author funding",  MIN(O272*('Funding Allocation Parameters'!$E$5), 'Funding Allocation Parameters'!$G$5), IF('Funding Allocation Parameters'!$C$5="Any discretionary funds (grants if available, other if no grants)", MIN(O272*('Funding Allocation Parameters'!$E$5), 'Funding Allocation Parameters'!$G$5), IF('Funding Allocation Parameters'!$C$5="Complex Library Subsidy", 0, 0)))))</f>
        <v>0</v>
      </c>
      <c r="V272" s="177">
        <f t="shared" si="128"/>
        <v>692.19959999999992</v>
      </c>
      <c r="W272" s="177">
        <f t="shared" si="129"/>
        <v>692.19959999999992</v>
      </c>
      <c r="X272" s="179">
        <f>IF('Funding Allocation Parameters'!$C$6="Basic Library Subsidy", MIN(V272*'Funding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MIN(V272*VLOOKUP(CONCATENATE($A272, 'Funding Allocation Parameters'!$I$6), 'Library Subsidy Complex'!$C$2:$J$55, 2, FALSE), VLOOKUP(CONCATENATE($A272, 'Funding Allocation Parameters'!$I$6), 'Library Subsidy Complex'!$C$2:$J$55, 4, FALSE)), 0)))))</f>
        <v>0</v>
      </c>
      <c r="Y272" s="179">
        <f>IF('Funding Allocation Parameters'!$C$6="Basic Library Subsidy", 0, IF('Funding Allocation Parameters'!$C$6="Grant funding",MIN(V272*'Funding Allocation Parameters'!$E$6, 'Funding Allocation Parameters'!$G$6), IF('Funding Allocation Parameters'!$C$6="Other author funding", 0, IF('Funding Allocation Parameters'!$C$6="Any discretionary funds (grants if available, other if no grants)", MIN(V272*'Funding Allocation Parameters'!$E$6, 'Funding Allocation Parameters'!$G$6), IF('Funding Allocation Parameters'!$C$6="Complex Library Subsidy", 0, 0)))))</f>
        <v>692.19959999999992</v>
      </c>
      <c r="Z272" s="179">
        <f>IF('Funding Allocation Parameters'!$C$6="Basic Library Subsidy", 0, IF('Funding Allocation Parameters'!$C$6="Grant funding", 0, IF('Funding Allocation Parameters'!$C$6="Other author funding",  MIN(V272*'Funding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2" s="179">
        <f>IF('Funding Allocation Parameters'!$C$6="Basic Library Subsidy", MIN(W272*'Funding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MIN(W272*VLOOKUP(CONCATENATE($A272, 'Funding Allocation Parameters'!$I$6), 'Library Subsidy Complex'!$C$2:$J$55, 6, FALSE), VLOOKUP(CONCATENATE($A272, 'Funding Allocation Parameters'!$I$6), 'Library Subsidy Complex'!$C$2:$J$55, 8, FALSE)), 0)))))</f>
        <v>0</v>
      </c>
      <c r="AB272" s="179">
        <f>IF('Funding Allocation Parameters'!$C$6="Basic Library Subsidy", 0, IF('Funding Allocation Parameters'!$C$6="Grant funding", 0, IF('Funding Allocation Parameters'!$C$6="Other author funding",  MIN(W272*'Funding Allocation Parameters'!$E$6, 'Funding Allocation Parameters'!$G$6), IF('Funding Allocation Parameters'!$C$6="Any discretionary funds (grants if available, other if no grants)", MIN(W272*'Funding Allocation Parameters'!$E$6, 'Funding Allocation Parameters'!$G$6), IF('Funding Allocation Parameters'!$C$6="Complex Library Subsidy", 0, 0)))))</f>
        <v>692.19959999999992</v>
      </c>
      <c r="AC272" s="177">
        <f t="shared" si="130"/>
        <v>0</v>
      </c>
      <c r="AD272" s="177">
        <f t="shared" si="131"/>
        <v>0</v>
      </c>
      <c r="AE272" s="180">
        <f>IF('Funding Allocation Parameters'!$C$7="Basic Library Subsidy", MIN(AC272*'Funding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MIN(AC272*VLOOKUP(CONCATENATE($A272, 'Funding Allocation Parameters'!$I$7), 'Library Subsidy Complex'!$C$2:$J$55, 2, FALSE), VLOOKUP(CONCATENATE($A272, 'Funding Allocation Parameters'!$I$7), 'Library Subsidy Complex'!$C$2:$J$55, 4, FALSE)), 0)))))</f>
        <v>0</v>
      </c>
      <c r="AF272" s="180">
        <f>IF('Funding Allocation Parameters'!$C$7="Basic Library Subsidy", 0, IF('Funding Allocation Parameters'!$C$7="Grant funding",MIN(AC272*'Funding Allocation Parameters'!$E$7, 'Funding Allocation Parameters'!$G$7), IF('Funding Allocation Parameters'!$C$7="Other author funding", 0, IF('Funding Allocation Parameters'!$C$7="Any discretionary funds (grants if available, other if no grants)", MIN(AC272*'Funding Allocation Parameters'!$E$7, 'Funding Allocation Parameters'!$G$7), IF('Funding Allocation Parameters'!$C$7="Complex Library Subsidy", 0, 0)))))</f>
        <v>0</v>
      </c>
      <c r="AG272" s="180">
        <f>IF('Funding Allocation Parameters'!$C$7="Basic Library Subsidy", 0, IF('Funding Allocation Parameters'!$C$7="Grant funding", 0, IF('Funding Allocation Parameters'!$C$7="Other author funding",  MIN(AC272*'Funding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2" s="180">
        <f>IF('Funding Allocation Parameters'!$C$7="Basic Library Subsidy", MIN(AD272*'Funding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MIN(AD272*VLOOKUP(CONCATENATE($A272, 'Funding Allocation Parameters'!$I$7), 'Library Subsidy Complex'!$C$2:$J$55, 6, FALSE), VLOOKUP(CONCATENATE($A272, 'Funding Allocation Parameters'!$I$7), 'Library Subsidy Complex'!$C$2:$J$55, 8, FALSE)), 0)))))</f>
        <v>0</v>
      </c>
      <c r="AI272" s="180">
        <f>IF('Funding Allocation Parameters'!$C$7="Basic Library Subsidy", 0, IF('Funding Allocation Parameters'!$C$7="Grant funding", 0, IF('Funding Allocation Parameters'!$C$7="Other author funding",  MIN(AD272*'Funding Allocation Parameters'!$E$7, 'Funding Allocation Parameters'!$G$7), IF('Funding Allocation Parameters'!$C$7="Any discretionary funds (grants if available, other if no grants)", MIN(AD272*'Funding Allocation Parameters'!$E$7, 'Funding Allocation Parameters'!$G$7), IF('Funding Allocation Parameters'!$C$7="Complex Library Subsidy", 0, 0)))))</f>
        <v>0</v>
      </c>
      <c r="AJ272" s="177">
        <f t="shared" si="132"/>
        <v>0</v>
      </c>
      <c r="AK272" s="177">
        <f t="shared" si="133"/>
        <v>0</v>
      </c>
      <c r="AL272" s="181">
        <f>IF('Funding Allocation Parameters'!$C$8="Basic Library Subsidy", MIN(AJ272*'Funding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MIN(AJ272*VLOOKUP(CONCATENATE($A272, 'Funding Allocation Parameters'!$I$8), 'Library Subsidy Complex'!$C$2:$J$55, 2, FALSE), VLOOKUP(CONCATENATE($A272, 'Funding Allocation Parameters'!$I$8), 'Library Subsidy Complex'!$C$2:$J$55, 4, FALSE)), 0)))))</f>
        <v>0</v>
      </c>
      <c r="AM272" s="181">
        <f>IF('Funding Allocation Parameters'!$C$8="Basic Library Subsidy", 0, IF('Funding Allocation Parameters'!$C$8="Grant funding",MIN(AJ272*'Funding Allocation Parameters'!$E$8, 'Funding Allocation Parameters'!$G$8), IF('Funding Allocation Parameters'!$C$8="Other author funding", 0, IF('Funding Allocation Parameters'!$C$8="Any discretionary funds (grants if available, other if no grants)", MIN(AJ272*'Funding Allocation Parameters'!$E$8, 'Funding Allocation Parameters'!$G$8), IF('Funding Allocation Parameters'!$C$8="Complex Library Subsidy", 0, 0)))))</f>
        <v>0</v>
      </c>
      <c r="AN272" s="181">
        <f>IF('Funding Allocation Parameters'!$C$8="Basic Library Subsidy", 0, IF('Funding Allocation Parameters'!$C$8="Grant funding", 0, IF('Funding Allocation Parameters'!$C$8="Other author funding",  MIN(AJ272*'Funding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2" s="181">
        <f>IF('Funding Allocation Parameters'!$C$8="Basic Library Subsidy", MIN(AK272*'Funding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MIN(AK272*VLOOKUP(CONCATENATE($A272, 'Funding Allocation Parameters'!$I$8), 'Library Subsidy Complex'!$C$2:$J$55, 6, FALSE), VLOOKUP(CONCATENATE($A272, 'Funding Allocation Parameters'!$I$8), 'Library Subsidy Complex'!$C$2:$J$55, 8, FALSE)), 0)))))</f>
        <v>0</v>
      </c>
      <c r="AP272" s="181">
        <f>IF('Funding Allocation Parameters'!$C$8="Basic Library Subsidy", 0, IF('Funding Allocation Parameters'!$C$8="Grant funding", 0, IF('Funding Allocation Parameters'!$C$8="Other author funding",  MIN(AK272*'Funding Allocation Parameters'!$E$8, 'Funding Allocation Parameters'!$G$8), IF('Funding Allocation Parameters'!$C$8="Any discretionary funds (grants if available, other if no grants)", MIN(AK272*'Funding Allocation Parameters'!$E$8, 'Funding Allocation Parameters'!$G$8), IF('Funding Allocation Parameters'!$C$8="Complex Library Subsidy", 0, 0)))))</f>
        <v>0</v>
      </c>
      <c r="AQ272" s="177">
        <f t="shared" si="134"/>
        <v>0</v>
      </c>
      <c r="AR272" s="177">
        <f t="shared" si="135"/>
        <v>0</v>
      </c>
      <c r="AS272" s="182">
        <f t="shared" si="136"/>
        <v>1189</v>
      </c>
      <c r="AT272" s="182">
        <f t="shared" si="137"/>
        <v>692.19959999999992</v>
      </c>
      <c r="AU272" s="182">
        <f t="shared" si="138"/>
        <v>0</v>
      </c>
      <c r="AV272" s="182">
        <f t="shared" si="139"/>
        <v>1189</v>
      </c>
      <c r="AW272" s="182">
        <f t="shared" si="140"/>
        <v>692.19959999999992</v>
      </c>
      <c r="AX272" s="183">
        <f t="shared" si="141"/>
        <v>1189</v>
      </c>
      <c r="AY272" s="183">
        <f t="shared" si="142"/>
        <v>692.19959999999992</v>
      </c>
      <c r="AZ272" s="183">
        <f t="shared" si="143"/>
        <v>0</v>
      </c>
      <c r="BA272" s="183">
        <f t="shared" si="144"/>
        <v>0</v>
      </c>
      <c r="BB272" s="183">
        <f t="shared" si="145"/>
        <v>0</v>
      </c>
      <c r="BC272" s="184">
        <f t="shared" si="146"/>
        <v>1189</v>
      </c>
      <c r="BD272" s="184">
        <f t="shared" si="147"/>
        <v>0</v>
      </c>
      <c r="BE272" s="184">
        <f t="shared" si="148"/>
        <v>692.19959999999992</v>
      </c>
      <c r="BF272" s="184">
        <f t="shared" si="149"/>
        <v>0</v>
      </c>
      <c r="BG272" s="102">
        <f t="shared" si="150"/>
        <v>0</v>
      </c>
      <c r="BH272" s="102">
        <f t="shared" si="151"/>
        <v>0</v>
      </c>
      <c r="BI272" s="102">
        <f t="shared" si="152"/>
        <v>0</v>
      </c>
      <c r="BJ272" s="102">
        <f t="shared" si="153"/>
        <v>1</v>
      </c>
      <c r="BK272" s="102">
        <f t="shared" si="154"/>
        <v>0</v>
      </c>
      <c r="BL272" s="102">
        <f t="shared" si="155"/>
        <v>0</v>
      </c>
      <c r="BN272" s="102"/>
    </row>
    <row r="273" spans="1:66" x14ac:dyDescent="0.25">
      <c r="A273" s="102" t="s">
        <v>18</v>
      </c>
      <c r="B273" s="102" t="s">
        <v>8</v>
      </c>
      <c r="C273" s="102" t="s">
        <v>8</v>
      </c>
      <c r="D273" s="102" t="s">
        <v>27</v>
      </c>
      <c r="E273" s="102" t="s">
        <v>42</v>
      </c>
      <c r="F273" s="102" t="s">
        <v>609</v>
      </c>
      <c r="G273" s="102">
        <v>1.3320000000000001</v>
      </c>
      <c r="H273" s="102">
        <v>1</v>
      </c>
      <c r="I273" s="102">
        <v>1</v>
      </c>
      <c r="J273" s="167">
        <f>IFERROR(H273*VLOOKUP(A273, 'Advanced Parameters'!$B$7:$G$20, 6, FALSE)*VLOOKUP(A273, 'Growth Parameters'!$B$6:$H$19, 6, FALSE), 0)</f>
        <v>1</v>
      </c>
      <c r="K273" s="167">
        <f>IFERROR(IF('Advanced Parameters'!$C$5="n",'Raw Data'!I273*VLOOKUP(A273,'Advanced Parameters'!$B$7:$G$20,6,FALSE),J273*VLOOKUP(A273,'Advanced Parameters'!$B$7:$G$20,2,FALSE))*VLOOKUP(A273, 'Growth Parameters'!$B$6:$H$19, 6, FALSE), 0)</f>
        <v>1</v>
      </c>
      <c r="L273" s="167">
        <f t="shared" si="125"/>
        <v>0</v>
      </c>
      <c r="M273" s="168">
        <f>IFERROR(IF(G273="NA","NA",IF(G273&gt;'APC Parameters'!$K$6+VLOOKUP('Raw Data'!A273, 'APC Parameters'!$H$7:$L$20, 4, FALSE), 'APC Parameters'!$L$6+VLOOKUP('Raw Data'!A273, 'APC Parameters'!$H$7:$L$20, 5, FALSE), G273*('APC Parameters'!$J$6+VLOOKUP('Raw Data'!A273, 'APC Parameters'!$H$7:$L$20, 3, FALSE))+'APC Parameters'!$I$6+VLOOKUP('Raw Data'!A273, 'APC Parameters'!$H$7:$L$20, 2, FALSE))), 0)</f>
        <v>2092.6008000000002</v>
      </c>
      <c r="N273" s="168">
        <f t="shared" si="126"/>
        <v>2092.6008000000002</v>
      </c>
      <c r="O273" s="168">
        <f>IFERROR(IF(M273="NA",VLOOKUP(D273,'Internal Calculations'!$B$10:$C$11,2,FALSE), M273)*VLOOKUP(A273, 'Growth Parameters'!$B$6:$H$19, 7, FALSE), 0)</f>
        <v>2092.6008000000002</v>
      </c>
      <c r="P273" s="177">
        <f t="shared" si="127"/>
        <v>2092.6008000000002</v>
      </c>
      <c r="Q273" s="178">
        <f>IF('Funding Allocation Parameters'!$C$5="Basic Library Subsidy", MIN(O273*('Funding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MIN($O273*(VLOOKUP(CONCATENATE($A273, 'Funding Allocation Parameters'!$I$5), 'Library Subsidy Complex'!$C$2:$J$55, 2, FALSE)), VLOOKUP(CONCATENATE($A273, 'Funding Allocation Parameters'!$I$5), 'Library Subsidy Complex'!$C$2:$J$55, 4, FALSE)), 0)))))</f>
        <v>1189</v>
      </c>
      <c r="R273" s="178">
        <f>IF('Funding Allocation Parameters'!$C$5="Basic Library Subsidy", 0, IF('Funding Allocation Parameters'!$C$5="Grant funding",MIN(O273*('Funding Allocation Parameters'!$E$5), 'Funding Allocation Parameters'!$G$5), IF('Funding Allocation Parameters'!$C$5="Other author funding", 0, IF('Funding Allocation Parameters'!$C$5="Any discretionary funds (grants if available, other if no grants)", MIN(O273*('Funding Allocation Parameters'!$E$5), 'Funding Allocation Parameters'!$G$5), IF('Funding Allocation Parameters'!$C$5="Complex Library Subsidy", 0, 0)))))</f>
        <v>0</v>
      </c>
      <c r="S273" s="178">
        <f>IF('Funding Allocation Parameters'!$C$5="Basic Library Subsidy", 0, IF('Funding Allocation Parameters'!$C$5="Grant funding", 0, IF('Funding Allocation Parameters'!$C$5="Other author funding",  MIN(O273*('Funding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3" s="178">
        <f>IF('Funding Allocation Parameters'!$C$5="Basic Library Subsidy", MIN(O273*('Funding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MIN($O273*(VLOOKUP(CONCATENATE($A273, 'Funding Allocation Parameters'!$I$5), 'Library Subsidy Complex'!$C$2:$J$55, 6, FALSE)), VLOOKUP(CONCATENATE($A273, 'Funding Allocation Parameters'!$I$5), 'Library Subsidy Complex'!$C$2:$J$55, 8, FALSE)), 0)))))</f>
        <v>1189</v>
      </c>
      <c r="U273" s="178">
        <f>IF('Funding Allocation Parameters'!$C$5="Basic Library Subsidy", 0, IF('Funding Allocation Parameters'!$C$5="Grant funding", 0, IF('Funding Allocation Parameters'!$C$5="Other author funding",  MIN(O273*('Funding Allocation Parameters'!$E$5), 'Funding Allocation Parameters'!$G$5), IF('Funding Allocation Parameters'!$C$5="Any discretionary funds (grants if available, other if no grants)", MIN(O273*('Funding Allocation Parameters'!$E$5), 'Funding Allocation Parameters'!$G$5), IF('Funding Allocation Parameters'!$C$5="Complex Library Subsidy", 0, 0)))))</f>
        <v>0</v>
      </c>
      <c r="V273" s="177">
        <f t="shared" si="128"/>
        <v>903.60080000000016</v>
      </c>
      <c r="W273" s="177">
        <f t="shared" si="129"/>
        <v>903.60080000000016</v>
      </c>
      <c r="X273" s="179">
        <f>IF('Funding Allocation Parameters'!$C$6="Basic Library Subsidy", MIN(V273*'Funding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MIN(V273*VLOOKUP(CONCATENATE($A273, 'Funding Allocation Parameters'!$I$6), 'Library Subsidy Complex'!$C$2:$J$55, 2, FALSE), VLOOKUP(CONCATENATE($A273, 'Funding Allocation Parameters'!$I$6), 'Library Subsidy Complex'!$C$2:$J$55, 4, FALSE)), 0)))))</f>
        <v>0</v>
      </c>
      <c r="Y273" s="179">
        <f>IF('Funding Allocation Parameters'!$C$6="Basic Library Subsidy", 0, IF('Funding Allocation Parameters'!$C$6="Grant funding",MIN(V273*'Funding Allocation Parameters'!$E$6, 'Funding Allocation Parameters'!$G$6), IF('Funding Allocation Parameters'!$C$6="Other author funding", 0, IF('Funding Allocation Parameters'!$C$6="Any discretionary funds (grants if available, other if no grants)", MIN(V273*'Funding Allocation Parameters'!$E$6, 'Funding Allocation Parameters'!$G$6), IF('Funding Allocation Parameters'!$C$6="Complex Library Subsidy", 0, 0)))))</f>
        <v>903.60080000000016</v>
      </c>
      <c r="Z273" s="179">
        <f>IF('Funding Allocation Parameters'!$C$6="Basic Library Subsidy", 0, IF('Funding Allocation Parameters'!$C$6="Grant funding", 0, IF('Funding Allocation Parameters'!$C$6="Other author funding",  MIN(V273*'Funding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3" s="179">
        <f>IF('Funding Allocation Parameters'!$C$6="Basic Library Subsidy", MIN(W273*'Funding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MIN(W273*VLOOKUP(CONCATENATE($A273, 'Funding Allocation Parameters'!$I$6), 'Library Subsidy Complex'!$C$2:$J$55, 6, FALSE), VLOOKUP(CONCATENATE($A273, 'Funding Allocation Parameters'!$I$6), 'Library Subsidy Complex'!$C$2:$J$55, 8, FALSE)), 0)))))</f>
        <v>0</v>
      </c>
      <c r="AB273" s="179">
        <f>IF('Funding Allocation Parameters'!$C$6="Basic Library Subsidy", 0, IF('Funding Allocation Parameters'!$C$6="Grant funding", 0, IF('Funding Allocation Parameters'!$C$6="Other author funding",  MIN(W273*'Funding Allocation Parameters'!$E$6, 'Funding Allocation Parameters'!$G$6), IF('Funding Allocation Parameters'!$C$6="Any discretionary funds (grants if available, other if no grants)", MIN(W273*'Funding Allocation Parameters'!$E$6, 'Funding Allocation Parameters'!$G$6), IF('Funding Allocation Parameters'!$C$6="Complex Library Subsidy", 0, 0)))))</f>
        <v>903.60080000000016</v>
      </c>
      <c r="AC273" s="177">
        <f t="shared" si="130"/>
        <v>0</v>
      </c>
      <c r="AD273" s="177">
        <f t="shared" si="131"/>
        <v>0</v>
      </c>
      <c r="AE273" s="180">
        <f>IF('Funding Allocation Parameters'!$C$7="Basic Library Subsidy", MIN(AC273*'Funding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MIN(AC273*VLOOKUP(CONCATENATE($A273, 'Funding Allocation Parameters'!$I$7), 'Library Subsidy Complex'!$C$2:$J$55, 2, FALSE), VLOOKUP(CONCATENATE($A273, 'Funding Allocation Parameters'!$I$7), 'Library Subsidy Complex'!$C$2:$J$55, 4, FALSE)), 0)))))</f>
        <v>0</v>
      </c>
      <c r="AF273" s="180">
        <f>IF('Funding Allocation Parameters'!$C$7="Basic Library Subsidy", 0, IF('Funding Allocation Parameters'!$C$7="Grant funding",MIN(AC273*'Funding Allocation Parameters'!$E$7, 'Funding Allocation Parameters'!$G$7), IF('Funding Allocation Parameters'!$C$7="Other author funding", 0, IF('Funding Allocation Parameters'!$C$7="Any discretionary funds (grants if available, other if no grants)", MIN(AC273*'Funding Allocation Parameters'!$E$7, 'Funding Allocation Parameters'!$G$7), IF('Funding Allocation Parameters'!$C$7="Complex Library Subsidy", 0, 0)))))</f>
        <v>0</v>
      </c>
      <c r="AG273" s="180">
        <f>IF('Funding Allocation Parameters'!$C$7="Basic Library Subsidy", 0, IF('Funding Allocation Parameters'!$C$7="Grant funding", 0, IF('Funding Allocation Parameters'!$C$7="Other author funding",  MIN(AC273*'Funding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3" s="180">
        <f>IF('Funding Allocation Parameters'!$C$7="Basic Library Subsidy", MIN(AD273*'Funding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MIN(AD273*VLOOKUP(CONCATENATE($A273, 'Funding Allocation Parameters'!$I$7), 'Library Subsidy Complex'!$C$2:$J$55, 6, FALSE), VLOOKUP(CONCATENATE($A273, 'Funding Allocation Parameters'!$I$7), 'Library Subsidy Complex'!$C$2:$J$55, 8, FALSE)), 0)))))</f>
        <v>0</v>
      </c>
      <c r="AI273" s="180">
        <f>IF('Funding Allocation Parameters'!$C$7="Basic Library Subsidy", 0, IF('Funding Allocation Parameters'!$C$7="Grant funding", 0, IF('Funding Allocation Parameters'!$C$7="Other author funding",  MIN(AD273*'Funding Allocation Parameters'!$E$7, 'Funding Allocation Parameters'!$G$7), IF('Funding Allocation Parameters'!$C$7="Any discretionary funds (grants if available, other if no grants)", MIN(AD273*'Funding Allocation Parameters'!$E$7, 'Funding Allocation Parameters'!$G$7), IF('Funding Allocation Parameters'!$C$7="Complex Library Subsidy", 0, 0)))))</f>
        <v>0</v>
      </c>
      <c r="AJ273" s="177">
        <f t="shared" si="132"/>
        <v>0</v>
      </c>
      <c r="AK273" s="177">
        <f t="shared" si="133"/>
        <v>0</v>
      </c>
      <c r="AL273" s="181">
        <f>IF('Funding Allocation Parameters'!$C$8="Basic Library Subsidy", MIN(AJ273*'Funding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MIN(AJ273*VLOOKUP(CONCATENATE($A273, 'Funding Allocation Parameters'!$I$8), 'Library Subsidy Complex'!$C$2:$J$55, 2, FALSE), VLOOKUP(CONCATENATE($A273, 'Funding Allocation Parameters'!$I$8), 'Library Subsidy Complex'!$C$2:$J$55, 4, FALSE)), 0)))))</f>
        <v>0</v>
      </c>
      <c r="AM273" s="181">
        <f>IF('Funding Allocation Parameters'!$C$8="Basic Library Subsidy", 0, IF('Funding Allocation Parameters'!$C$8="Grant funding",MIN(AJ273*'Funding Allocation Parameters'!$E$8, 'Funding Allocation Parameters'!$G$8), IF('Funding Allocation Parameters'!$C$8="Other author funding", 0, IF('Funding Allocation Parameters'!$C$8="Any discretionary funds (grants if available, other if no grants)", MIN(AJ273*'Funding Allocation Parameters'!$E$8, 'Funding Allocation Parameters'!$G$8), IF('Funding Allocation Parameters'!$C$8="Complex Library Subsidy", 0, 0)))))</f>
        <v>0</v>
      </c>
      <c r="AN273" s="181">
        <f>IF('Funding Allocation Parameters'!$C$8="Basic Library Subsidy", 0, IF('Funding Allocation Parameters'!$C$8="Grant funding", 0, IF('Funding Allocation Parameters'!$C$8="Other author funding",  MIN(AJ273*'Funding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3" s="181">
        <f>IF('Funding Allocation Parameters'!$C$8="Basic Library Subsidy", MIN(AK273*'Funding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MIN(AK273*VLOOKUP(CONCATENATE($A273, 'Funding Allocation Parameters'!$I$8), 'Library Subsidy Complex'!$C$2:$J$55, 6, FALSE), VLOOKUP(CONCATENATE($A273, 'Funding Allocation Parameters'!$I$8), 'Library Subsidy Complex'!$C$2:$J$55, 8, FALSE)), 0)))))</f>
        <v>0</v>
      </c>
      <c r="AP273" s="181">
        <f>IF('Funding Allocation Parameters'!$C$8="Basic Library Subsidy", 0, IF('Funding Allocation Parameters'!$C$8="Grant funding", 0, IF('Funding Allocation Parameters'!$C$8="Other author funding",  MIN(AK273*'Funding Allocation Parameters'!$E$8, 'Funding Allocation Parameters'!$G$8), IF('Funding Allocation Parameters'!$C$8="Any discretionary funds (grants if available, other if no grants)", MIN(AK273*'Funding Allocation Parameters'!$E$8, 'Funding Allocation Parameters'!$G$8), IF('Funding Allocation Parameters'!$C$8="Complex Library Subsidy", 0, 0)))))</f>
        <v>0</v>
      </c>
      <c r="AQ273" s="177">
        <f t="shared" si="134"/>
        <v>0</v>
      </c>
      <c r="AR273" s="177">
        <f t="shared" si="135"/>
        <v>0</v>
      </c>
      <c r="AS273" s="182">
        <f t="shared" si="136"/>
        <v>1189</v>
      </c>
      <c r="AT273" s="182">
        <f t="shared" si="137"/>
        <v>903.60080000000016</v>
      </c>
      <c r="AU273" s="182">
        <f t="shared" si="138"/>
        <v>0</v>
      </c>
      <c r="AV273" s="182">
        <f t="shared" si="139"/>
        <v>1189</v>
      </c>
      <c r="AW273" s="182">
        <f t="shared" si="140"/>
        <v>903.60080000000016</v>
      </c>
      <c r="AX273" s="183">
        <f t="shared" si="141"/>
        <v>1189</v>
      </c>
      <c r="AY273" s="183">
        <f t="shared" si="142"/>
        <v>903.60080000000016</v>
      </c>
      <c r="AZ273" s="183">
        <f t="shared" si="143"/>
        <v>0</v>
      </c>
      <c r="BA273" s="183">
        <f t="shared" si="144"/>
        <v>0</v>
      </c>
      <c r="BB273" s="183">
        <f t="shared" si="145"/>
        <v>0</v>
      </c>
      <c r="BC273" s="184">
        <f t="shared" si="146"/>
        <v>1189</v>
      </c>
      <c r="BD273" s="184">
        <f t="shared" si="147"/>
        <v>0</v>
      </c>
      <c r="BE273" s="184">
        <f t="shared" si="148"/>
        <v>903.60080000000016</v>
      </c>
      <c r="BF273" s="184">
        <f t="shared" si="149"/>
        <v>0</v>
      </c>
      <c r="BG273" s="102">
        <f t="shared" si="150"/>
        <v>0</v>
      </c>
      <c r="BH273" s="102">
        <f t="shared" si="151"/>
        <v>0</v>
      </c>
      <c r="BI273" s="102">
        <f t="shared" si="152"/>
        <v>0</v>
      </c>
      <c r="BJ273" s="102">
        <f t="shared" si="153"/>
        <v>1</v>
      </c>
      <c r="BK273" s="102">
        <f t="shared" si="154"/>
        <v>0</v>
      </c>
      <c r="BL273" s="102">
        <f t="shared" si="155"/>
        <v>0</v>
      </c>
      <c r="BN273" s="102"/>
    </row>
    <row r="274" spans="1:66" x14ac:dyDescent="0.25">
      <c r="A274" s="102" t="s">
        <v>20</v>
      </c>
      <c r="B274" s="102" t="s">
        <v>8</v>
      </c>
      <c r="C274" s="102" t="s">
        <v>8</v>
      </c>
      <c r="D274" s="102" t="s">
        <v>27</v>
      </c>
      <c r="E274" s="102" t="s">
        <v>610</v>
      </c>
      <c r="F274" s="102" t="s">
        <v>611</v>
      </c>
      <c r="G274" s="102">
        <v>1.5980000000000001</v>
      </c>
      <c r="H274" s="102">
        <v>1</v>
      </c>
      <c r="I274" s="102">
        <v>1</v>
      </c>
      <c r="J274" s="167">
        <f>IFERROR(H274*VLOOKUP(A274, 'Advanced Parameters'!$B$7:$G$20, 6, FALSE)*VLOOKUP(A274, 'Growth Parameters'!$B$6:$H$19, 6, FALSE), 0)</f>
        <v>1</v>
      </c>
      <c r="K274" s="167">
        <f>IFERROR(IF('Advanced Parameters'!$C$5="n",'Raw Data'!I274*VLOOKUP(A274,'Advanced Parameters'!$B$7:$G$20,6,FALSE),J274*VLOOKUP(A274,'Advanced Parameters'!$B$7:$G$20,2,FALSE))*VLOOKUP(A274, 'Growth Parameters'!$B$6:$H$19, 6, FALSE), 0)</f>
        <v>1</v>
      </c>
      <c r="L274" s="167">
        <f t="shared" si="125"/>
        <v>0</v>
      </c>
      <c r="M274" s="168">
        <f>IFERROR(IF(G274="NA","NA",IF(G274&gt;'APC Parameters'!$K$6+VLOOKUP('Raw Data'!A274, 'APC Parameters'!$H$7:$L$20, 4, FALSE), 'APC Parameters'!$L$6+VLOOKUP('Raw Data'!A274, 'APC Parameters'!$H$7:$L$20, 5, FALSE), G274*('APC Parameters'!$J$6+VLOOKUP('Raw Data'!A274, 'APC Parameters'!$H$7:$L$20, 3, FALSE))+'APC Parameters'!$I$6+VLOOKUP('Raw Data'!A274, 'APC Parameters'!$H$7:$L$20, 2, FALSE))), 0)</f>
        <v>2281.3011999999999</v>
      </c>
      <c r="N274" s="168">
        <f t="shared" si="126"/>
        <v>2281.3011999999999</v>
      </c>
      <c r="O274" s="168">
        <f>IFERROR(IF(M274="NA",VLOOKUP(D274,'Internal Calculations'!$B$10:$C$11,2,FALSE), M274)*VLOOKUP(A274, 'Growth Parameters'!$B$6:$H$19, 7, FALSE), 0)</f>
        <v>2281.3011999999999</v>
      </c>
      <c r="P274" s="177">
        <f t="shared" si="127"/>
        <v>2281.3011999999999</v>
      </c>
      <c r="Q274" s="178">
        <f>IF('Funding Allocation Parameters'!$C$5="Basic Library Subsidy", MIN(O274*('Funding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MIN($O274*(VLOOKUP(CONCATENATE($A274, 'Funding Allocation Parameters'!$I$5), 'Library Subsidy Complex'!$C$2:$J$55, 2, FALSE)), VLOOKUP(CONCATENATE($A274, 'Funding Allocation Parameters'!$I$5), 'Library Subsidy Complex'!$C$2:$J$55, 4, FALSE)), 0)))))</f>
        <v>1189</v>
      </c>
      <c r="R274" s="178">
        <f>IF('Funding Allocation Parameters'!$C$5="Basic Library Subsidy", 0, IF('Funding Allocation Parameters'!$C$5="Grant funding",MIN(O274*('Funding Allocation Parameters'!$E$5), 'Funding Allocation Parameters'!$G$5), IF('Funding Allocation Parameters'!$C$5="Other author funding", 0, IF('Funding Allocation Parameters'!$C$5="Any discretionary funds (grants if available, other if no grants)", MIN(O274*('Funding Allocation Parameters'!$E$5), 'Funding Allocation Parameters'!$G$5), IF('Funding Allocation Parameters'!$C$5="Complex Library Subsidy", 0, 0)))))</f>
        <v>0</v>
      </c>
      <c r="S274" s="178">
        <f>IF('Funding Allocation Parameters'!$C$5="Basic Library Subsidy", 0, IF('Funding Allocation Parameters'!$C$5="Grant funding", 0, IF('Funding Allocation Parameters'!$C$5="Other author funding",  MIN(O274*('Funding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4" s="178">
        <f>IF('Funding Allocation Parameters'!$C$5="Basic Library Subsidy", MIN(O274*('Funding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MIN($O274*(VLOOKUP(CONCATENATE($A274, 'Funding Allocation Parameters'!$I$5), 'Library Subsidy Complex'!$C$2:$J$55, 6, FALSE)), VLOOKUP(CONCATENATE($A274, 'Funding Allocation Parameters'!$I$5), 'Library Subsidy Complex'!$C$2:$J$55, 8, FALSE)), 0)))))</f>
        <v>1189</v>
      </c>
      <c r="U274" s="178">
        <f>IF('Funding Allocation Parameters'!$C$5="Basic Library Subsidy", 0, IF('Funding Allocation Parameters'!$C$5="Grant funding", 0, IF('Funding Allocation Parameters'!$C$5="Other author funding",  MIN(O274*('Funding Allocation Parameters'!$E$5), 'Funding Allocation Parameters'!$G$5), IF('Funding Allocation Parameters'!$C$5="Any discretionary funds (grants if available, other if no grants)", MIN(O274*('Funding Allocation Parameters'!$E$5), 'Funding Allocation Parameters'!$G$5), IF('Funding Allocation Parameters'!$C$5="Complex Library Subsidy", 0, 0)))))</f>
        <v>0</v>
      </c>
      <c r="V274" s="177">
        <f t="shared" si="128"/>
        <v>1092.3011999999999</v>
      </c>
      <c r="W274" s="177">
        <f t="shared" si="129"/>
        <v>1092.3011999999999</v>
      </c>
      <c r="X274" s="179">
        <f>IF('Funding Allocation Parameters'!$C$6="Basic Library Subsidy", MIN(V274*'Funding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MIN(V274*VLOOKUP(CONCATENATE($A274, 'Funding Allocation Parameters'!$I$6), 'Library Subsidy Complex'!$C$2:$J$55, 2, FALSE), VLOOKUP(CONCATENATE($A274, 'Funding Allocation Parameters'!$I$6), 'Library Subsidy Complex'!$C$2:$J$55, 4, FALSE)), 0)))))</f>
        <v>0</v>
      </c>
      <c r="Y274" s="179">
        <f>IF('Funding Allocation Parameters'!$C$6="Basic Library Subsidy", 0, IF('Funding Allocation Parameters'!$C$6="Grant funding",MIN(V274*'Funding Allocation Parameters'!$E$6, 'Funding Allocation Parameters'!$G$6), IF('Funding Allocation Parameters'!$C$6="Other author funding", 0, IF('Funding Allocation Parameters'!$C$6="Any discretionary funds (grants if available, other if no grants)", MIN(V274*'Funding Allocation Parameters'!$E$6, 'Funding Allocation Parameters'!$G$6), IF('Funding Allocation Parameters'!$C$6="Complex Library Subsidy", 0, 0)))))</f>
        <v>1092.3011999999999</v>
      </c>
      <c r="Z274" s="179">
        <f>IF('Funding Allocation Parameters'!$C$6="Basic Library Subsidy", 0, IF('Funding Allocation Parameters'!$C$6="Grant funding", 0, IF('Funding Allocation Parameters'!$C$6="Other author funding",  MIN(V274*'Funding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4" s="179">
        <f>IF('Funding Allocation Parameters'!$C$6="Basic Library Subsidy", MIN(W274*'Funding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MIN(W274*VLOOKUP(CONCATENATE($A274, 'Funding Allocation Parameters'!$I$6), 'Library Subsidy Complex'!$C$2:$J$55, 6, FALSE), VLOOKUP(CONCATENATE($A274, 'Funding Allocation Parameters'!$I$6), 'Library Subsidy Complex'!$C$2:$J$55, 8, FALSE)), 0)))))</f>
        <v>0</v>
      </c>
      <c r="AB274" s="179">
        <f>IF('Funding Allocation Parameters'!$C$6="Basic Library Subsidy", 0, IF('Funding Allocation Parameters'!$C$6="Grant funding", 0, IF('Funding Allocation Parameters'!$C$6="Other author funding",  MIN(W274*'Funding Allocation Parameters'!$E$6, 'Funding Allocation Parameters'!$G$6), IF('Funding Allocation Parameters'!$C$6="Any discretionary funds (grants if available, other if no grants)", MIN(W274*'Funding Allocation Parameters'!$E$6, 'Funding Allocation Parameters'!$G$6), IF('Funding Allocation Parameters'!$C$6="Complex Library Subsidy", 0, 0)))))</f>
        <v>1092.3011999999999</v>
      </c>
      <c r="AC274" s="177">
        <f t="shared" si="130"/>
        <v>0</v>
      </c>
      <c r="AD274" s="177">
        <f t="shared" si="131"/>
        <v>0</v>
      </c>
      <c r="AE274" s="180">
        <f>IF('Funding Allocation Parameters'!$C$7="Basic Library Subsidy", MIN(AC274*'Funding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MIN(AC274*VLOOKUP(CONCATENATE($A274, 'Funding Allocation Parameters'!$I$7), 'Library Subsidy Complex'!$C$2:$J$55, 2, FALSE), VLOOKUP(CONCATENATE($A274, 'Funding Allocation Parameters'!$I$7), 'Library Subsidy Complex'!$C$2:$J$55, 4, FALSE)), 0)))))</f>
        <v>0</v>
      </c>
      <c r="AF274" s="180">
        <f>IF('Funding Allocation Parameters'!$C$7="Basic Library Subsidy", 0, IF('Funding Allocation Parameters'!$C$7="Grant funding",MIN(AC274*'Funding Allocation Parameters'!$E$7, 'Funding Allocation Parameters'!$G$7), IF('Funding Allocation Parameters'!$C$7="Other author funding", 0, IF('Funding Allocation Parameters'!$C$7="Any discretionary funds (grants if available, other if no grants)", MIN(AC274*'Funding Allocation Parameters'!$E$7, 'Funding Allocation Parameters'!$G$7), IF('Funding Allocation Parameters'!$C$7="Complex Library Subsidy", 0, 0)))))</f>
        <v>0</v>
      </c>
      <c r="AG274" s="180">
        <f>IF('Funding Allocation Parameters'!$C$7="Basic Library Subsidy", 0, IF('Funding Allocation Parameters'!$C$7="Grant funding", 0, IF('Funding Allocation Parameters'!$C$7="Other author funding",  MIN(AC274*'Funding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4" s="180">
        <f>IF('Funding Allocation Parameters'!$C$7="Basic Library Subsidy", MIN(AD274*'Funding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MIN(AD274*VLOOKUP(CONCATENATE($A274, 'Funding Allocation Parameters'!$I$7), 'Library Subsidy Complex'!$C$2:$J$55, 6, FALSE), VLOOKUP(CONCATENATE($A274, 'Funding Allocation Parameters'!$I$7), 'Library Subsidy Complex'!$C$2:$J$55, 8, FALSE)), 0)))))</f>
        <v>0</v>
      </c>
      <c r="AI274" s="180">
        <f>IF('Funding Allocation Parameters'!$C$7="Basic Library Subsidy", 0, IF('Funding Allocation Parameters'!$C$7="Grant funding", 0, IF('Funding Allocation Parameters'!$C$7="Other author funding",  MIN(AD274*'Funding Allocation Parameters'!$E$7, 'Funding Allocation Parameters'!$G$7), IF('Funding Allocation Parameters'!$C$7="Any discretionary funds (grants if available, other if no grants)", MIN(AD274*'Funding Allocation Parameters'!$E$7, 'Funding Allocation Parameters'!$G$7), IF('Funding Allocation Parameters'!$C$7="Complex Library Subsidy", 0, 0)))))</f>
        <v>0</v>
      </c>
      <c r="AJ274" s="177">
        <f t="shared" si="132"/>
        <v>0</v>
      </c>
      <c r="AK274" s="177">
        <f t="shared" si="133"/>
        <v>0</v>
      </c>
      <c r="AL274" s="181">
        <f>IF('Funding Allocation Parameters'!$C$8="Basic Library Subsidy", MIN(AJ274*'Funding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MIN(AJ274*VLOOKUP(CONCATENATE($A274, 'Funding Allocation Parameters'!$I$8), 'Library Subsidy Complex'!$C$2:$J$55, 2, FALSE), VLOOKUP(CONCATENATE($A274, 'Funding Allocation Parameters'!$I$8), 'Library Subsidy Complex'!$C$2:$J$55, 4, FALSE)), 0)))))</f>
        <v>0</v>
      </c>
      <c r="AM274" s="181">
        <f>IF('Funding Allocation Parameters'!$C$8="Basic Library Subsidy", 0, IF('Funding Allocation Parameters'!$C$8="Grant funding",MIN(AJ274*'Funding Allocation Parameters'!$E$8, 'Funding Allocation Parameters'!$G$8), IF('Funding Allocation Parameters'!$C$8="Other author funding", 0, IF('Funding Allocation Parameters'!$C$8="Any discretionary funds (grants if available, other if no grants)", MIN(AJ274*'Funding Allocation Parameters'!$E$8, 'Funding Allocation Parameters'!$G$8), IF('Funding Allocation Parameters'!$C$8="Complex Library Subsidy", 0, 0)))))</f>
        <v>0</v>
      </c>
      <c r="AN274" s="181">
        <f>IF('Funding Allocation Parameters'!$C$8="Basic Library Subsidy", 0, IF('Funding Allocation Parameters'!$C$8="Grant funding", 0, IF('Funding Allocation Parameters'!$C$8="Other author funding",  MIN(AJ274*'Funding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4" s="181">
        <f>IF('Funding Allocation Parameters'!$C$8="Basic Library Subsidy", MIN(AK274*'Funding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MIN(AK274*VLOOKUP(CONCATENATE($A274, 'Funding Allocation Parameters'!$I$8), 'Library Subsidy Complex'!$C$2:$J$55, 6, FALSE), VLOOKUP(CONCATENATE($A274, 'Funding Allocation Parameters'!$I$8), 'Library Subsidy Complex'!$C$2:$J$55, 8, FALSE)), 0)))))</f>
        <v>0</v>
      </c>
      <c r="AP274" s="181">
        <f>IF('Funding Allocation Parameters'!$C$8="Basic Library Subsidy", 0, IF('Funding Allocation Parameters'!$C$8="Grant funding", 0, IF('Funding Allocation Parameters'!$C$8="Other author funding",  MIN(AK274*'Funding Allocation Parameters'!$E$8, 'Funding Allocation Parameters'!$G$8), IF('Funding Allocation Parameters'!$C$8="Any discretionary funds (grants if available, other if no grants)", MIN(AK274*'Funding Allocation Parameters'!$E$8, 'Funding Allocation Parameters'!$G$8), IF('Funding Allocation Parameters'!$C$8="Complex Library Subsidy", 0, 0)))))</f>
        <v>0</v>
      </c>
      <c r="AQ274" s="177">
        <f t="shared" si="134"/>
        <v>0</v>
      </c>
      <c r="AR274" s="177">
        <f t="shared" si="135"/>
        <v>0</v>
      </c>
      <c r="AS274" s="182">
        <f t="shared" si="136"/>
        <v>1189</v>
      </c>
      <c r="AT274" s="182">
        <f t="shared" si="137"/>
        <v>1092.3011999999999</v>
      </c>
      <c r="AU274" s="182">
        <f t="shared" si="138"/>
        <v>0</v>
      </c>
      <c r="AV274" s="182">
        <f t="shared" si="139"/>
        <v>1189</v>
      </c>
      <c r="AW274" s="182">
        <f t="shared" si="140"/>
        <v>1092.3011999999999</v>
      </c>
      <c r="AX274" s="183">
        <f t="shared" si="141"/>
        <v>1189</v>
      </c>
      <c r="AY274" s="183">
        <f t="shared" si="142"/>
        <v>1092.3011999999999</v>
      </c>
      <c r="AZ274" s="183">
        <f t="shared" si="143"/>
        <v>0</v>
      </c>
      <c r="BA274" s="183">
        <f t="shared" si="144"/>
        <v>0</v>
      </c>
      <c r="BB274" s="183">
        <f t="shared" si="145"/>
        <v>0</v>
      </c>
      <c r="BC274" s="184">
        <f t="shared" si="146"/>
        <v>1189</v>
      </c>
      <c r="BD274" s="184">
        <f t="shared" si="147"/>
        <v>0</v>
      </c>
      <c r="BE274" s="184">
        <f t="shared" si="148"/>
        <v>1092.3011999999999</v>
      </c>
      <c r="BF274" s="184">
        <f t="shared" si="149"/>
        <v>0</v>
      </c>
      <c r="BG274" s="102">
        <f t="shared" si="150"/>
        <v>0</v>
      </c>
      <c r="BH274" s="102">
        <f t="shared" si="151"/>
        <v>0</v>
      </c>
      <c r="BI274" s="102">
        <f t="shared" si="152"/>
        <v>0</v>
      </c>
      <c r="BJ274" s="102">
        <f t="shared" si="153"/>
        <v>1</v>
      </c>
      <c r="BK274" s="102">
        <f t="shared" si="154"/>
        <v>0</v>
      </c>
      <c r="BL274" s="102">
        <f t="shared" si="155"/>
        <v>0</v>
      </c>
      <c r="BN274" s="102"/>
    </row>
    <row r="275" spans="1:66" x14ac:dyDescent="0.25">
      <c r="A275" s="102" t="s">
        <v>17</v>
      </c>
      <c r="B275" s="102" t="s">
        <v>12</v>
      </c>
      <c r="C275" s="102" t="s">
        <v>8</v>
      </c>
      <c r="D275" s="102" t="s">
        <v>27</v>
      </c>
      <c r="E275" s="102" t="s">
        <v>612</v>
      </c>
      <c r="F275" s="102" t="s">
        <v>613</v>
      </c>
      <c r="G275" s="102">
        <v>1.6950000000000001</v>
      </c>
      <c r="H275" s="102">
        <v>1</v>
      </c>
      <c r="I275" s="102">
        <v>0</v>
      </c>
      <c r="J275" s="167">
        <f>IFERROR(H275*VLOOKUP(A275, 'Advanced Parameters'!$B$7:$G$20, 6, FALSE)*VLOOKUP(A275, 'Growth Parameters'!$B$6:$H$19, 6, FALSE), 0)</f>
        <v>1</v>
      </c>
      <c r="K275" s="167">
        <f>IFERROR(IF('Advanced Parameters'!$C$5="n",'Raw Data'!I275*VLOOKUP(A275,'Advanced Parameters'!$B$7:$G$20,6,FALSE),J275*VLOOKUP(A275,'Advanced Parameters'!$B$7:$G$20,2,FALSE))*VLOOKUP(A275, 'Growth Parameters'!$B$6:$H$19, 6, FALSE), 0)</f>
        <v>0</v>
      </c>
      <c r="L275" s="167">
        <f t="shared" si="125"/>
        <v>1</v>
      </c>
      <c r="M275" s="168">
        <f>IFERROR(IF(G275="NA","NA",IF(G275&gt;'APC Parameters'!$K$6+VLOOKUP('Raw Data'!A275, 'APC Parameters'!$H$7:$L$20, 4, FALSE), 'APC Parameters'!$L$6+VLOOKUP('Raw Data'!A275, 'APC Parameters'!$H$7:$L$20, 5, FALSE), G275*('APC Parameters'!$J$6+VLOOKUP('Raw Data'!A275, 'APC Parameters'!$H$7:$L$20, 3, FALSE))+'APC Parameters'!$I$6+VLOOKUP('Raw Data'!A275, 'APC Parameters'!$H$7:$L$20, 2, FALSE))), 0)</f>
        <v>2350.1130000000003</v>
      </c>
      <c r="N275" s="168">
        <f t="shared" si="126"/>
        <v>2350.1130000000003</v>
      </c>
      <c r="O275" s="168">
        <f>IFERROR(IF(M275="NA",VLOOKUP(D275,'Internal Calculations'!$B$10:$C$11,2,FALSE), M275)*VLOOKUP(A275, 'Growth Parameters'!$B$6:$H$19, 7, FALSE), 0)</f>
        <v>2350.1130000000003</v>
      </c>
      <c r="P275" s="177">
        <f t="shared" si="127"/>
        <v>2350.1130000000003</v>
      </c>
      <c r="Q275" s="178">
        <f>IF('Funding Allocation Parameters'!$C$5="Basic Library Subsidy", MIN(O275*('Funding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MIN($O275*(VLOOKUP(CONCATENATE($A275, 'Funding Allocation Parameters'!$I$5), 'Library Subsidy Complex'!$C$2:$J$55, 2, FALSE)), VLOOKUP(CONCATENATE($A275, 'Funding Allocation Parameters'!$I$5), 'Library Subsidy Complex'!$C$2:$J$55, 4, FALSE)), 0)))))</f>
        <v>1189</v>
      </c>
      <c r="R275" s="178">
        <f>IF('Funding Allocation Parameters'!$C$5="Basic Library Subsidy", 0, IF('Funding Allocation Parameters'!$C$5="Grant funding",MIN(O275*('Funding Allocation Parameters'!$E$5), 'Funding Allocation Parameters'!$G$5), IF('Funding Allocation Parameters'!$C$5="Other author funding", 0, IF('Funding Allocation Parameters'!$C$5="Any discretionary funds (grants if available, other if no grants)", MIN(O275*('Funding Allocation Parameters'!$E$5), 'Funding Allocation Parameters'!$G$5), IF('Funding Allocation Parameters'!$C$5="Complex Library Subsidy", 0, 0)))))</f>
        <v>0</v>
      </c>
      <c r="S275" s="178">
        <f>IF('Funding Allocation Parameters'!$C$5="Basic Library Subsidy", 0, IF('Funding Allocation Parameters'!$C$5="Grant funding", 0, IF('Funding Allocation Parameters'!$C$5="Other author funding",  MIN(O275*('Funding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5" s="178">
        <f>IF('Funding Allocation Parameters'!$C$5="Basic Library Subsidy", MIN(O275*('Funding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MIN($O275*(VLOOKUP(CONCATENATE($A275, 'Funding Allocation Parameters'!$I$5), 'Library Subsidy Complex'!$C$2:$J$55, 6, FALSE)), VLOOKUP(CONCATENATE($A275, 'Funding Allocation Parameters'!$I$5), 'Library Subsidy Complex'!$C$2:$J$55, 8, FALSE)), 0)))))</f>
        <v>1189</v>
      </c>
      <c r="U275" s="178">
        <f>IF('Funding Allocation Parameters'!$C$5="Basic Library Subsidy", 0, IF('Funding Allocation Parameters'!$C$5="Grant funding", 0, IF('Funding Allocation Parameters'!$C$5="Other author funding",  MIN(O275*('Funding Allocation Parameters'!$E$5), 'Funding Allocation Parameters'!$G$5), IF('Funding Allocation Parameters'!$C$5="Any discretionary funds (grants if available, other if no grants)", MIN(O275*('Funding Allocation Parameters'!$E$5), 'Funding Allocation Parameters'!$G$5), IF('Funding Allocation Parameters'!$C$5="Complex Library Subsidy", 0, 0)))))</f>
        <v>0</v>
      </c>
      <c r="V275" s="177">
        <f t="shared" si="128"/>
        <v>1161.1130000000003</v>
      </c>
      <c r="W275" s="177">
        <f t="shared" si="129"/>
        <v>1161.1130000000003</v>
      </c>
      <c r="X275" s="179">
        <f>IF('Funding Allocation Parameters'!$C$6="Basic Library Subsidy", MIN(V275*'Funding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MIN(V275*VLOOKUP(CONCATENATE($A275, 'Funding Allocation Parameters'!$I$6), 'Library Subsidy Complex'!$C$2:$J$55, 2, FALSE), VLOOKUP(CONCATENATE($A275, 'Funding Allocation Parameters'!$I$6), 'Library Subsidy Complex'!$C$2:$J$55, 4, FALSE)), 0)))))</f>
        <v>0</v>
      </c>
      <c r="Y275" s="179">
        <f>IF('Funding Allocation Parameters'!$C$6="Basic Library Subsidy", 0, IF('Funding Allocation Parameters'!$C$6="Grant funding",MIN(V275*'Funding Allocation Parameters'!$E$6, 'Funding Allocation Parameters'!$G$6), IF('Funding Allocation Parameters'!$C$6="Other author funding", 0, IF('Funding Allocation Parameters'!$C$6="Any discretionary funds (grants if available, other if no grants)", MIN(V275*'Funding Allocation Parameters'!$E$6, 'Funding Allocation Parameters'!$G$6), IF('Funding Allocation Parameters'!$C$6="Complex Library Subsidy", 0, 0)))))</f>
        <v>1161.1130000000003</v>
      </c>
      <c r="Z275" s="179">
        <f>IF('Funding Allocation Parameters'!$C$6="Basic Library Subsidy", 0, IF('Funding Allocation Parameters'!$C$6="Grant funding", 0, IF('Funding Allocation Parameters'!$C$6="Other author funding",  MIN(V275*'Funding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5" s="179">
        <f>IF('Funding Allocation Parameters'!$C$6="Basic Library Subsidy", MIN(W275*'Funding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MIN(W275*VLOOKUP(CONCATENATE($A275, 'Funding Allocation Parameters'!$I$6), 'Library Subsidy Complex'!$C$2:$J$55, 6, FALSE), VLOOKUP(CONCATENATE($A275, 'Funding Allocation Parameters'!$I$6), 'Library Subsidy Complex'!$C$2:$J$55, 8, FALSE)), 0)))))</f>
        <v>0</v>
      </c>
      <c r="AB275" s="179">
        <f>IF('Funding Allocation Parameters'!$C$6="Basic Library Subsidy", 0, IF('Funding Allocation Parameters'!$C$6="Grant funding", 0, IF('Funding Allocation Parameters'!$C$6="Other author funding",  MIN(W275*'Funding Allocation Parameters'!$E$6, 'Funding Allocation Parameters'!$G$6), IF('Funding Allocation Parameters'!$C$6="Any discretionary funds (grants if available, other if no grants)", MIN(W275*'Funding Allocation Parameters'!$E$6, 'Funding Allocation Parameters'!$G$6), IF('Funding Allocation Parameters'!$C$6="Complex Library Subsidy", 0, 0)))))</f>
        <v>1161.1130000000003</v>
      </c>
      <c r="AC275" s="177">
        <f t="shared" si="130"/>
        <v>0</v>
      </c>
      <c r="AD275" s="177">
        <f t="shared" si="131"/>
        <v>0</v>
      </c>
      <c r="AE275" s="180">
        <f>IF('Funding Allocation Parameters'!$C$7="Basic Library Subsidy", MIN(AC275*'Funding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MIN(AC275*VLOOKUP(CONCATENATE($A275, 'Funding Allocation Parameters'!$I$7), 'Library Subsidy Complex'!$C$2:$J$55, 2, FALSE), VLOOKUP(CONCATENATE($A275, 'Funding Allocation Parameters'!$I$7), 'Library Subsidy Complex'!$C$2:$J$55, 4, FALSE)), 0)))))</f>
        <v>0</v>
      </c>
      <c r="AF275" s="180">
        <f>IF('Funding Allocation Parameters'!$C$7="Basic Library Subsidy", 0, IF('Funding Allocation Parameters'!$C$7="Grant funding",MIN(AC275*'Funding Allocation Parameters'!$E$7, 'Funding Allocation Parameters'!$G$7), IF('Funding Allocation Parameters'!$C$7="Other author funding", 0, IF('Funding Allocation Parameters'!$C$7="Any discretionary funds (grants if available, other if no grants)", MIN(AC275*'Funding Allocation Parameters'!$E$7, 'Funding Allocation Parameters'!$G$7), IF('Funding Allocation Parameters'!$C$7="Complex Library Subsidy", 0, 0)))))</f>
        <v>0</v>
      </c>
      <c r="AG275" s="180">
        <f>IF('Funding Allocation Parameters'!$C$7="Basic Library Subsidy", 0, IF('Funding Allocation Parameters'!$C$7="Grant funding", 0, IF('Funding Allocation Parameters'!$C$7="Other author funding",  MIN(AC275*'Funding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5" s="180">
        <f>IF('Funding Allocation Parameters'!$C$7="Basic Library Subsidy", MIN(AD275*'Funding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MIN(AD275*VLOOKUP(CONCATENATE($A275, 'Funding Allocation Parameters'!$I$7), 'Library Subsidy Complex'!$C$2:$J$55, 6, FALSE), VLOOKUP(CONCATENATE($A275, 'Funding Allocation Parameters'!$I$7), 'Library Subsidy Complex'!$C$2:$J$55, 8, FALSE)), 0)))))</f>
        <v>0</v>
      </c>
      <c r="AI275" s="180">
        <f>IF('Funding Allocation Parameters'!$C$7="Basic Library Subsidy", 0, IF('Funding Allocation Parameters'!$C$7="Grant funding", 0, IF('Funding Allocation Parameters'!$C$7="Other author funding",  MIN(AD275*'Funding Allocation Parameters'!$E$7, 'Funding Allocation Parameters'!$G$7), IF('Funding Allocation Parameters'!$C$7="Any discretionary funds (grants if available, other if no grants)", MIN(AD275*'Funding Allocation Parameters'!$E$7, 'Funding Allocation Parameters'!$G$7), IF('Funding Allocation Parameters'!$C$7="Complex Library Subsidy", 0, 0)))))</f>
        <v>0</v>
      </c>
      <c r="AJ275" s="177">
        <f t="shared" si="132"/>
        <v>0</v>
      </c>
      <c r="AK275" s="177">
        <f t="shared" si="133"/>
        <v>0</v>
      </c>
      <c r="AL275" s="181">
        <f>IF('Funding Allocation Parameters'!$C$8="Basic Library Subsidy", MIN(AJ275*'Funding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MIN(AJ275*VLOOKUP(CONCATENATE($A275, 'Funding Allocation Parameters'!$I$8), 'Library Subsidy Complex'!$C$2:$J$55, 2, FALSE), VLOOKUP(CONCATENATE($A275, 'Funding Allocation Parameters'!$I$8), 'Library Subsidy Complex'!$C$2:$J$55, 4, FALSE)), 0)))))</f>
        <v>0</v>
      </c>
      <c r="AM275" s="181">
        <f>IF('Funding Allocation Parameters'!$C$8="Basic Library Subsidy", 0, IF('Funding Allocation Parameters'!$C$8="Grant funding",MIN(AJ275*'Funding Allocation Parameters'!$E$8, 'Funding Allocation Parameters'!$G$8), IF('Funding Allocation Parameters'!$C$8="Other author funding", 0, IF('Funding Allocation Parameters'!$C$8="Any discretionary funds (grants if available, other if no grants)", MIN(AJ275*'Funding Allocation Parameters'!$E$8, 'Funding Allocation Parameters'!$G$8), IF('Funding Allocation Parameters'!$C$8="Complex Library Subsidy", 0, 0)))))</f>
        <v>0</v>
      </c>
      <c r="AN275" s="181">
        <f>IF('Funding Allocation Parameters'!$C$8="Basic Library Subsidy", 0, IF('Funding Allocation Parameters'!$C$8="Grant funding", 0, IF('Funding Allocation Parameters'!$C$8="Other author funding",  MIN(AJ275*'Funding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5" s="181">
        <f>IF('Funding Allocation Parameters'!$C$8="Basic Library Subsidy", MIN(AK275*'Funding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MIN(AK275*VLOOKUP(CONCATENATE($A275, 'Funding Allocation Parameters'!$I$8), 'Library Subsidy Complex'!$C$2:$J$55, 6, FALSE), VLOOKUP(CONCATENATE($A275, 'Funding Allocation Parameters'!$I$8), 'Library Subsidy Complex'!$C$2:$J$55, 8, FALSE)), 0)))))</f>
        <v>0</v>
      </c>
      <c r="AP275" s="181">
        <f>IF('Funding Allocation Parameters'!$C$8="Basic Library Subsidy", 0, IF('Funding Allocation Parameters'!$C$8="Grant funding", 0, IF('Funding Allocation Parameters'!$C$8="Other author funding",  MIN(AK275*'Funding Allocation Parameters'!$E$8, 'Funding Allocation Parameters'!$G$8), IF('Funding Allocation Parameters'!$C$8="Any discretionary funds (grants if available, other if no grants)", MIN(AK275*'Funding Allocation Parameters'!$E$8, 'Funding Allocation Parameters'!$G$8), IF('Funding Allocation Parameters'!$C$8="Complex Library Subsidy", 0, 0)))))</f>
        <v>0</v>
      </c>
      <c r="AQ275" s="177">
        <f t="shared" si="134"/>
        <v>0</v>
      </c>
      <c r="AR275" s="177">
        <f t="shared" si="135"/>
        <v>0</v>
      </c>
      <c r="AS275" s="182">
        <f t="shared" si="136"/>
        <v>1189</v>
      </c>
      <c r="AT275" s="182">
        <f t="shared" si="137"/>
        <v>1161.1130000000003</v>
      </c>
      <c r="AU275" s="182">
        <f t="shared" si="138"/>
        <v>0</v>
      </c>
      <c r="AV275" s="182">
        <f t="shared" si="139"/>
        <v>1189</v>
      </c>
      <c r="AW275" s="182">
        <f t="shared" si="140"/>
        <v>1161.1130000000003</v>
      </c>
      <c r="AX275" s="183">
        <f t="shared" si="141"/>
        <v>0</v>
      </c>
      <c r="AY275" s="183">
        <f t="shared" si="142"/>
        <v>0</v>
      </c>
      <c r="AZ275" s="183">
        <f t="shared" si="143"/>
        <v>0</v>
      </c>
      <c r="BA275" s="183">
        <f t="shared" si="144"/>
        <v>1189</v>
      </c>
      <c r="BB275" s="183">
        <f t="shared" si="145"/>
        <v>1161.1130000000003</v>
      </c>
      <c r="BC275" s="184">
        <f t="shared" si="146"/>
        <v>1189</v>
      </c>
      <c r="BD275" s="184">
        <f t="shared" si="147"/>
        <v>0</v>
      </c>
      <c r="BE275" s="184">
        <f t="shared" si="148"/>
        <v>0</v>
      </c>
      <c r="BF275" s="184">
        <f t="shared" si="149"/>
        <v>1161.1130000000003</v>
      </c>
      <c r="BG275" s="102">
        <f t="shared" si="150"/>
        <v>0</v>
      </c>
      <c r="BH275" s="102">
        <f t="shared" si="151"/>
        <v>0</v>
      </c>
      <c r="BI275" s="102">
        <f t="shared" si="152"/>
        <v>0</v>
      </c>
      <c r="BJ275" s="102">
        <f t="shared" si="153"/>
        <v>0</v>
      </c>
      <c r="BK275" s="102">
        <f t="shared" si="154"/>
        <v>1</v>
      </c>
      <c r="BL275" s="102">
        <f t="shared" si="155"/>
        <v>0</v>
      </c>
      <c r="BN275" s="102"/>
    </row>
    <row r="276" spans="1:66" x14ac:dyDescent="0.25">
      <c r="A276" s="102" t="s">
        <v>21</v>
      </c>
      <c r="B276" s="102" t="s">
        <v>8</v>
      </c>
      <c r="C276" s="102" t="s">
        <v>8</v>
      </c>
      <c r="D276" s="102" t="s">
        <v>27</v>
      </c>
      <c r="E276" s="102" t="s">
        <v>614</v>
      </c>
      <c r="F276" s="102" t="s">
        <v>615</v>
      </c>
      <c r="G276" s="102">
        <v>0.89100000000000001</v>
      </c>
      <c r="H276" s="102">
        <v>1</v>
      </c>
      <c r="I276" s="102">
        <v>1</v>
      </c>
      <c r="J276" s="167">
        <f>IFERROR(H276*VLOOKUP(A276, 'Advanced Parameters'!$B$7:$G$20, 6, FALSE)*VLOOKUP(A276, 'Growth Parameters'!$B$6:$H$19, 6, FALSE), 0)</f>
        <v>1</v>
      </c>
      <c r="K276" s="167">
        <f>IFERROR(IF('Advanced Parameters'!$C$5="n",'Raw Data'!I276*VLOOKUP(A276,'Advanced Parameters'!$B$7:$G$20,6,FALSE),J276*VLOOKUP(A276,'Advanced Parameters'!$B$7:$G$20,2,FALSE))*VLOOKUP(A276, 'Growth Parameters'!$B$6:$H$19, 6, FALSE), 0)</f>
        <v>1</v>
      </c>
      <c r="L276" s="167">
        <f t="shared" ref="L276:L339" si="156">J276-K276</f>
        <v>0</v>
      </c>
      <c r="M276" s="168">
        <f>IFERROR(IF(G276="NA","NA",IF(G276&gt;'APC Parameters'!$K$6+VLOOKUP('Raw Data'!A276, 'APC Parameters'!$H$7:$L$20, 4, FALSE), 'APC Parameters'!$L$6+VLOOKUP('Raw Data'!A276, 'APC Parameters'!$H$7:$L$20, 5, FALSE), G276*('APC Parameters'!$J$6+VLOOKUP('Raw Data'!A276, 'APC Parameters'!$H$7:$L$20, 3, FALSE))+'APC Parameters'!$I$6+VLOOKUP('Raw Data'!A276, 'APC Parameters'!$H$7:$L$20, 2, FALSE))), 0)</f>
        <v>1779.7554</v>
      </c>
      <c r="N276" s="168">
        <f t="shared" si="126"/>
        <v>1779.7554</v>
      </c>
      <c r="O276" s="168">
        <f>IFERROR(IF(M276="NA",VLOOKUP(D276,'Internal Calculations'!$B$10:$C$11,2,FALSE), M276)*VLOOKUP(A276, 'Growth Parameters'!$B$6:$H$19, 7, FALSE), 0)</f>
        <v>1779.7554</v>
      </c>
      <c r="P276" s="177">
        <f t="shared" si="127"/>
        <v>1779.7554</v>
      </c>
      <c r="Q276" s="178">
        <f>IF('Funding Allocation Parameters'!$C$5="Basic Library Subsidy", MIN(O276*('Funding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MIN($O276*(VLOOKUP(CONCATENATE($A276, 'Funding Allocation Parameters'!$I$5), 'Library Subsidy Complex'!$C$2:$J$55, 2, FALSE)), VLOOKUP(CONCATENATE($A276, 'Funding Allocation Parameters'!$I$5), 'Library Subsidy Complex'!$C$2:$J$55, 4, FALSE)), 0)))))</f>
        <v>1189</v>
      </c>
      <c r="R276" s="178">
        <f>IF('Funding Allocation Parameters'!$C$5="Basic Library Subsidy", 0, IF('Funding Allocation Parameters'!$C$5="Grant funding",MIN(O276*('Funding Allocation Parameters'!$E$5), 'Funding Allocation Parameters'!$G$5), IF('Funding Allocation Parameters'!$C$5="Other author funding", 0, IF('Funding Allocation Parameters'!$C$5="Any discretionary funds (grants if available, other if no grants)", MIN(O276*('Funding Allocation Parameters'!$E$5), 'Funding Allocation Parameters'!$G$5), IF('Funding Allocation Parameters'!$C$5="Complex Library Subsidy", 0, 0)))))</f>
        <v>0</v>
      </c>
      <c r="S276" s="178">
        <f>IF('Funding Allocation Parameters'!$C$5="Basic Library Subsidy", 0, IF('Funding Allocation Parameters'!$C$5="Grant funding", 0, IF('Funding Allocation Parameters'!$C$5="Other author funding",  MIN(O276*('Funding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6" s="178">
        <f>IF('Funding Allocation Parameters'!$C$5="Basic Library Subsidy", MIN(O276*('Funding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MIN($O276*(VLOOKUP(CONCATENATE($A276, 'Funding Allocation Parameters'!$I$5), 'Library Subsidy Complex'!$C$2:$J$55, 6, FALSE)), VLOOKUP(CONCATENATE($A276, 'Funding Allocation Parameters'!$I$5), 'Library Subsidy Complex'!$C$2:$J$55, 8, FALSE)), 0)))))</f>
        <v>1189</v>
      </c>
      <c r="U276" s="178">
        <f>IF('Funding Allocation Parameters'!$C$5="Basic Library Subsidy", 0, IF('Funding Allocation Parameters'!$C$5="Grant funding", 0, IF('Funding Allocation Parameters'!$C$5="Other author funding",  MIN(O276*('Funding Allocation Parameters'!$E$5), 'Funding Allocation Parameters'!$G$5), IF('Funding Allocation Parameters'!$C$5="Any discretionary funds (grants if available, other if no grants)", MIN(O276*('Funding Allocation Parameters'!$E$5), 'Funding Allocation Parameters'!$G$5), IF('Funding Allocation Parameters'!$C$5="Complex Library Subsidy", 0, 0)))))</f>
        <v>0</v>
      </c>
      <c r="V276" s="177">
        <f t="shared" si="128"/>
        <v>590.75540000000001</v>
      </c>
      <c r="W276" s="177">
        <f t="shared" si="129"/>
        <v>590.75540000000001</v>
      </c>
      <c r="X276" s="179">
        <f>IF('Funding Allocation Parameters'!$C$6="Basic Library Subsidy", MIN(V276*'Funding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MIN(V276*VLOOKUP(CONCATENATE($A276, 'Funding Allocation Parameters'!$I$6), 'Library Subsidy Complex'!$C$2:$J$55, 2, FALSE), VLOOKUP(CONCATENATE($A276, 'Funding Allocation Parameters'!$I$6), 'Library Subsidy Complex'!$C$2:$J$55, 4, FALSE)), 0)))))</f>
        <v>0</v>
      </c>
      <c r="Y276" s="179">
        <f>IF('Funding Allocation Parameters'!$C$6="Basic Library Subsidy", 0, IF('Funding Allocation Parameters'!$C$6="Grant funding",MIN(V276*'Funding Allocation Parameters'!$E$6, 'Funding Allocation Parameters'!$G$6), IF('Funding Allocation Parameters'!$C$6="Other author funding", 0, IF('Funding Allocation Parameters'!$C$6="Any discretionary funds (grants if available, other if no grants)", MIN(V276*'Funding Allocation Parameters'!$E$6, 'Funding Allocation Parameters'!$G$6), IF('Funding Allocation Parameters'!$C$6="Complex Library Subsidy", 0, 0)))))</f>
        <v>590.75540000000001</v>
      </c>
      <c r="Z276" s="179">
        <f>IF('Funding Allocation Parameters'!$C$6="Basic Library Subsidy", 0, IF('Funding Allocation Parameters'!$C$6="Grant funding", 0, IF('Funding Allocation Parameters'!$C$6="Other author funding",  MIN(V276*'Funding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6" s="179">
        <f>IF('Funding Allocation Parameters'!$C$6="Basic Library Subsidy", MIN(W276*'Funding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MIN(W276*VLOOKUP(CONCATENATE($A276, 'Funding Allocation Parameters'!$I$6), 'Library Subsidy Complex'!$C$2:$J$55, 6, FALSE), VLOOKUP(CONCATENATE($A276, 'Funding Allocation Parameters'!$I$6), 'Library Subsidy Complex'!$C$2:$J$55, 8, FALSE)), 0)))))</f>
        <v>0</v>
      </c>
      <c r="AB276" s="179">
        <f>IF('Funding Allocation Parameters'!$C$6="Basic Library Subsidy", 0, IF('Funding Allocation Parameters'!$C$6="Grant funding", 0, IF('Funding Allocation Parameters'!$C$6="Other author funding",  MIN(W276*'Funding Allocation Parameters'!$E$6, 'Funding Allocation Parameters'!$G$6), IF('Funding Allocation Parameters'!$C$6="Any discretionary funds (grants if available, other if no grants)", MIN(W276*'Funding Allocation Parameters'!$E$6, 'Funding Allocation Parameters'!$G$6), IF('Funding Allocation Parameters'!$C$6="Complex Library Subsidy", 0, 0)))))</f>
        <v>590.75540000000001</v>
      </c>
      <c r="AC276" s="177">
        <f t="shared" si="130"/>
        <v>0</v>
      </c>
      <c r="AD276" s="177">
        <f t="shared" si="131"/>
        <v>0</v>
      </c>
      <c r="AE276" s="180">
        <f>IF('Funding Allocation Parameters'!$C$7="Basic Library Subsidy", MIN(AC276*'Funding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MIN(AC276*VLOOKUP(CONCATENATE($A276, 'Funding Allocation Parameters'!$I$7), 'Library Subsidy Complex'!$C$2:$J$55, 2, FALSE), VLOOKUP(CONCATENATE($A276, 'Funding Allocation Parameters'!$I$7), 'Library Subsidy Complex'!$C$2:$J$55, 4, FALSE)), 0)))))</f>
        <v>0</v>
      </c>
      <c r="AF276" s="180">
        <f>IF('Funding Allocation Parameters'!$C$7="Basic Library Subsidy", 0, IF('Funding Allocation Parameters'!$C$7="Grant funding",MIN(AC276*'Funding Allocation Parameters'!$E$7, 'Funding Allocation Parameters'!$G$7), IF('Funding Allocation Parameters'!$C$7="Other author funding", 0, IF('Funding Allocation Parameters'!$C$7="Any discretionary funds (grants if available, other if no grants)", MIN(AC276*'Funding Allocation Parameters'!$E$7, 'Funding Allocation Parameters'!$G$7), IF('Funding Allocation Parameters'!$C$7="Complex Library Subsidy", 0, 0)))))</f>
        <v>0</v>
      </c>
      <c r="AG276" s="180">
        <f>IF('Funding Allocation Parameters'!$C$7="Basic Library Subsidy", 0, IF('Funding Allocation Parameters'!$C$7="Grant funding", 0, IF('Funding Allocation Parameters'!$C$7="Other author funding",  MIN(AC276*'Funding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6" s="180">
        <f>IF('Funding Allocation Parameters'!$C$7="Basic Library Subsidy", MIN(AD276*'Funding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MIN(AD276*VLOOKUP(CONCATENATE($A276, 'Funding Allocation Parameters'!$I$7), 'Library Subsidy Complex'!$C$2:$J$55, 6, FALSE), VLOOKUP(CONCATENATE($A276, 'Funding Allocation Parameters'!$I$7), 'Library Subsidy Complex'!$C$2:$J$55, 8, FALSE)), 0)))))</f>
        <v>0</v>
      </c>
      <c r="AI276" s="180">
        <f>IF('Funding Allocation Parameters'!$C$7="Basic Library Subsidy", 0, IF('Funding Allocation Parameters'!$C$7="Grant funding", 0, IF('Funding Allocation Parameters'!$C$7="Other author funding",  MIN(AD276*'Funding Allocation Parameters'!$E$7, 'Funding Allocation Parameters'!$G$7), IF('Funding Allocation Parameters'!$C$7="Any discretionary funds (grants if available, other if no grants)", MIN(AD276*'Funding Allocation Parameters'!$E$7, 'Funding Allocation Parameters'!$G$7), IF('Funding Allocation Parameters'!$C$7="Complex Library Subsidy", 0, 0)))))</f>
        <v>0</v>
      </c>
      <c r="AJ276" s="177">
        <f t="shared" si="132"/>
        <v>0</v>
      </c>
      <c r="AK276" s="177">
        <f t="shared" si="133"/>
        <v>0</v>
      </c>
      <c r="AL276" s="181">
        <f>IF('Funding Allocation Parameters'!$C$8="Basic Library Subsidy", MIN(AJ276*'Funding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MIN(AJ276*VLOOKUP(CONCATENATE($A276, 'Funding Allocation Parameters'!$I$8), 'Library Subsidy Complex'!$C$2:$J$55, 2, FALSE), VLOOKUP(CONCATENATE($A276, 'Funding Allocation Parameters'!$I$8), 'Library Subsidy Complex'!$C$2:$J$55, 4, FALSE)), 0)))))</f>
        <v>0</v>
      </c>
      <c r="AM276" s="181">
        <f>IF('Funding Allocation Parameters'!$C$8="Basic Library Subsidy", 0, IF('Funding Allocation Parameters'!$C$8="Grant funding",MIN(AJ276*'Funding Allocation Parameters'!$E$8, 'Funding Allocation Parameters'!$G$8), IF('Funding Allocation Parameters'!$C$8="Other author funding", 0, IF('Funding Allocation Parameters'!$C$8="Any discretionary funds (grants if available, other if no grants)", MIN(AJ276*'Funding Allocation Parameters'!$E$8, 'Funding Allocation Parameters'!$G$8), IF('Funding Allocation Parameters'!$C$8="Complex Library Subsidy", 0, 0)))))</f>
        <v>0</v>
      </c>
      <c r="AN276" s="181">
        <f>IF('Funding Allocation Parameters'!$C$8="Basic Library Subsidy", 0, IF('Funding Allocation Parameters'!$C$8="Grant funding", 0, IF('Funding Allocation Parameters'!$C$8="Other author funding",  MIN(AJ276*'Funding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6" s="181">
        <f>IF('Funding Allocation Parameters'!$C$8="Basic Library Subsidy", MIN(AK276*'Funding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MIN(AK276*VLOOKUP(CONCATENATE($A276, 'Funding Allocation Parameters'!$I$8), 'Library Subsidy Complex'!$C$2:$J$55, 6, FALSE), VLOOKUP(CONCATENATE($A276, 'Funding Allocation Parameters'!$I$8), 'Library Subsidy Complex'!$C$2:$J$55, 8, FALSE)), 0)))))</f>
        <v>0</v>
      </c>
      <c r="AP276" s="181">
        <f>IF('Funding Allocation Parameters'!$C$8="Basic Library Subsidy", 0, IF('Funding Allocation Parameters'!$C$8="Grant funding", 0, IF('Funding Allocation Parameters'!$C$8="Other author funding",  MIN(AK276*'Funding Allocation Parameters'!$E$8, 'Funding Allocation Parameters'!$G$8), IF('Funding Allocation Parameters'!$C$8="Any discretionary funds (grants if available, other if no grants)", MIN(AK276*'Funding Allocation Parameters'!$E$8, 'Funding Allocation Parameters'!$G$8), IF('Funding Allocation Parameters'!$C$8="Complex Library Subsidy", 0, 0)))))</f>
        <v>0</v>
      </c>
      <c r="AQ276" s="177">
        <f t="shared" si="134"/>
        <v>0</v>
      </c>
      <c r="AR276" s="177">
        <f t="shared" si="135"/>
        <v>0</v>
      </c>
      <c r="AS276" s="182">
        <f t="shared" si="136"/>
        <v>1189</v>
      </c>
      <c r="AT276" s="182">
        <f t="shared" si="137"/>
        <v>590.75540000000001</v>
      </c>
      <c r="AU276" s="182">
        <f t="shared" si="138"/>
        <v>0</v>
      </c>
      <c r="AV276" s="182">
        <f t="shared" si="139"/>
        <v>1189</v>
      </c>
      <c r="AW276" s="182">
        <f t="shared" si="140"/>
        <v>590.75540000000001</v>
      </c>
      <c r="AX276" s="183">
        <f t="shared" si="141"/>
        <v>1189</v>
      </c>
      <c r="AY276" s="183">
        <f t="shared" si="142"/>
        <v>590.75540000000001</v>
      </c>
      <c r="AZ276" s="183">
        <f t="shared" si="143"/>
        <v>0</v>
      </c>
      <c r="BA276" s="183">
        <f t="shared" si="144"/>
        <v>0</v>
      </c>
      <c r="BB276" s="183">
        <f t="shared" si="145"/>
        <v>0</v>
      </c>
      <c r="BC276" s="184">
        <f t="shared" si="146"/>
        <v>1189</v>
      </c>
      <c r="BD276" s="184">
        <f t="shared" si="147"/>
        <v>0</v>
      </c>
      <c r="BE276" s="184">
        <f t="shared" si="148"/>
        <v>590.75540000000001</v>
      </c>
      <c r="BF276" s="184">
        <f t="shared" si="149"/>
        <v>0</v>
      </c>
      <c r="BG276" s="102">
        <f t="shared" si="150"/>
        <v>0</v>
      </c>
      <c r="BH276" s="102">
        <f t="shared" si="151"/>
        <v>0</v>
      </c>
      <c r="BI276" s="102">
        <f t="shared" si="152"/>
        <v>0</v>
      </c>
      <c r="BJ276" s="102">
        <f t="shared" si="153"/>
        <v>1</v>
      </c>
      <c r="BK276" s="102">
        <f t="shared" si="154"/>
        <v>0</v>
      </c>
      <c r="BL276" s="102">
        <f t="shared" si="155"/>
        <v>0</v>
      </c>
      <c r="BN276" s="102"/>
    </row>
    <row r="277" spans="1:66" x14ac:dyDescent="0.25">
      <c r="A277" s="102" t="s">
        <v>14</v>
      </c>
      <c r="B277" s="102" t="s">
        <v>8</v>
      </c>
      <c r="C277" s="102" t="s">
        <v>8</v>
      </c>
      <c r="D277" s="102" t="s">
        <v>27</v>
      </c>
      <c r="E277" s="102" t="s">
        <v>616</v>
      </c>
      <c r="F277" s="102" t="s">
        <v>617</v>
      </c>
      <c r="G277" s="102">
        <v>0.86299999999999999</v>
      </c>
      <c r="H277" s="102">
        <v>1</v>
      </c>
      <c r="I277" s="102">
        <v>0.35299999999999998</v>
      </c>
      <c r="J277" s="167">
        <f>IFERROR(H277*VLOOKUP(A277, 'Advanced Parameters'!$B$7:$G$20, 6, FALSE)*VLOOKUP(A277, 'Growth Parameters'!$B$6:$H$19, 6, FALSE), 0)</f>
        <v>1</v>
      </c>
      <c r="K277" s="167">
        <f>IFERROR(IF('Advanced Parameters'!$C$5="n",'Raw Data'!I277*VLOOKUP(A277,'Advanced Parameters'!$B$7:$G$20,6,FALSE),J277*VLOOKUP(A277,'Advanced Parameters'!$B$7:$G$20,2,FALSE))*VLOOKUP(A277, 'Growth Parameters'!$B$6:$H$19, 6, FALSE), 0)</f>
        <v>0.35299999999999998</v>
      </c>
      <c r="L277" s="167">
        <f t="shared" si="156"/>
        <v>0.64700000000000002</v>
      </c>
      <c r="M277" s="168">
        <f>IFERROR(IF(G277="NA","NA",IF(G277&gt;'APC Parameters'!$K$6+VLOOKUP('Raw Data'!A277, 'APC Parameters'!$H$7:$L$20, 4, FALSE), 'APC Parameters'!$L$6+VLOOKUP('Raw Data'!A277, 'APC Parameters'!$H$7:$L$20, 5, FALSE), G277*('APC Parameters'!$J$6+VLOOKUP('Raw Data'!A277, 'APC Parameters'!$H$7:$L$20, 3, FALSE))+'APC Parameters'!$I$6+VLOOKUP('Raw Data'!A277, 'APC Parameters'!$H$7:$L$20, 2, FALSE))), 0)</f>
        <v>1759.8922</v>
      </c>
      <c r="N277" s="168">
        <f t="shared" si="126"/>
        <v>1759.8922</v>
      </c>
      <c r="O277" s="168">
        <f>IFERROR(IF(M277="NA",VLOOKUP(D277,'Internal Calculations'!$B$10:$C$11,2,FALSE), M277)*VLOOKUP(A277, 'Growth Parameters'!$B$6:$H$19, 7, FALSE), 0)</f>
        <v>1759.8922</v>
      </c>
      <c r="P277" s="177">
        <f t="shared" si="127"/>
        <v>1759.8922</v>
      </c>
      <c r="Q277" s="178">
        <f>IF('Funding Allocation Parameters'!$C$5="Basic Library Subsidy", MIN(O277*('Funding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MIN($O277*(VLOOKUP(CONCATENATE($A277, 'Funding Allocation Parameters'!$I$5), 'Library Subsidy Complex'!$C$2:$J$55, 2, FALSE)), VLOOKUP(CONCATENATE($A277, 'Funding Allocation Parameters'!$I$5), 'Library Subsidy Complex'!$C$2:$J$55, 4, FALSE)), 0)))))</f>
        <v>1189</v>
      </c>
      <c r="R277" s="178">
        <f>IF('Funding Allocation Parameters'!$C$5="Basic Library Subsidy", 0, IF('Funding Allocation Parameters'!$C$5="Grant funding",MIN(O277*('Funding Allocation Parameters'!$E$5), 'Funding Allocation Parameters'!$G$5), IF('Funding Allocation Parameters'!$C$5="Other author funding", 0, IF('Funding Allocation Parameters'!$C$5="Any discretionary funds (grants if available, other if no grants)", MIN(O277*('Funding Allocation Parameters'!$E$5), 'Funding Allocation Parameters'!$G$5), IF('Funding Allocation Parameters'!$C$5="Complex Library Subsidy", 0, 0)))))</f>
        <v>0</v>
      </c>
      <c r="S277" s="178">
        <f>IF('Funding Allocation Parameters'!$C$5="Basic Library Subsidy", 0, IF('Funding Allocation Parameters'!$C$5="Grant funding", 0, IF('Funding Allocation Parameters'!$C$5="Other author funding",  MIN(O277*('Funding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7" s="178">
        <f>IF('Funding Allocation Parameters'!$C$5="Basic Library Subsidy", MIN(O277*('Funding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MIN($O277*(VLOOKUP(CONCATENATE($A277, 'Funding Allocation Parameters'!$I$5), 'Library Subsidy Complex'!$C$2:$J$55, 6, FALSE)), VLOOKUP(CONCATENATE($A277, 'Funding Allocation Parameters'!$I$5), 'Library Subsidy Complex'!$C$2:$J$55, 8, FALSE)), 0)))))</f>
        <v>1189</v>
      </c>
      <c r="U277" s="178">
        <f>IF('Funding Allocation Parameters'!$C$5="Basic Library Subsidy", 0, IF('Funding Allocation Parameters'!$C$5="Grant funding", 0, IF('Funding Allocation Parameters'!$C$5="Other author funding",  MIN(O277*('Funding Allocation Parameters'!$E$5), 'Funding Allocation Parameters'!$G$5), IF('Funding Allocation Parameters'!$C$5="Any discretionary funds (grants if available, other if no grants)", MIN(O277*('Funding Allocation Parameters'!$E$5), 'Funding Allocation Parameters'!$G$5), IF('Funding Allocation Parameters'!$C$5="Complex Library Subsidy", 0, 0)))))</f>
        <v>0</v>
      </c>
      <c r="V277" s="177">
        <f t="shared" si="128"/>
        <v>570.8922</v>
      </c>
      <c r="W277" s="177">
        <f t="shared" si="129"/>
        <v>570.8922</v>
      </c>
      <c r="X277" s="179">
        <f>IF('Funding Allocation Parameters'!$C$6="Basic Library Subsidy", MIN(V277*'Funding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MIN(V277*VLOOKUP(CONCATENATE($A277, 'Funding Allocation Parameters'!$I$6), 'Library Subsidy Complex'!$C$2:$J$55, 2, FALSE), VLOOKUP(CONCATENATE($A277, 'Funding Allocation Parameters'!$I$6), 'Library Subsidy Complex'!$C$2:$J$55, 4, FALSE)), 0)))))</f>
        <v>0</v>
      </c>
      <c r="Y277" s="179">
        <f>IF('Funding Allocation Parameters'!$C$6="Basic Library Subsidy", 0, IF('Funding Allocation Parameters'!$C$6="Grant funding",MIN(V277*'Funding Allocation Parameters'!$E$6, 'Funding Allocation Parameters'!$G$6), IF('Funding Allocation Parameters'!$C$6="Other author funding", 0, IF('Funding Allocation Parameters'!$C$6="Any discretionary funds (grants if available, other if no grants)", MIN(V277*'Funding Allocation Parameters'!$E$6, 'Funding Allocation Parameters'!$G$6), IF('Funding Allocation Parameters'!$C$6="Complex Library Subsidy", 0, 0)))))</f>
        <v>570.8922</v>
      </c>
      <c r="Z277" s="179">
        <f>IF('Funding Allocation Parameters'!$C$6="Basic Library Subsidy", 0, IF('Funding Allocation Parameters'!$C$6="Grant funding", 0, IF('Funding Allocation Parameters'!$C$6="Other author funding",  MIN(V277*'Funding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7" s="179">
        <f>IF('Funding Allocation Parameters'!$C$6="Basic Library Subsidy", MIN(W277*'Funding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MIN(W277*VLOOKUP(CONCATENATE($A277, 'Funding Allocation Parameters'!$I$6), 'Library Subsidy Complex'!$C$2:$J$55, 6, FALSE), VLOOKUP(CONCATENATE($A277, 'Funding Allocation Parameters'!$I$6), 'Library Subsidy Complex'!$C$2:$J$55, 8, FALSE)), 0)))))</f>
        <v>0</v>
      </c>
      <c r="AB277" s="179">
        <f>IF('Funding Allocation Parameters'!$C$6="Basic Library Subsidy", 0, IF('Funding Allocation Parameters'!$C$6="Grant funding", 0, IF('Funding Allocation Parameters'!$C$6="Other author funding",  MIN(W277*'Funding Allocation Parameters'!$E$6, 'Funding Allocation Parameters'!$G$6), IF('Funding Allocation Parameters'!$C$6="Any discretionary funds (grants if available, other if no grants)", MIN(W277*'Funding Allocation Parameters'!$E$6, 'Funding Allocation Parameters'!$G$6), IF('Funding Allocation Parameters'!$C$6="Complex Library Subsidy", 0, 0)))))</f>
        <v>570.8922</v>
      </c>
      <c r="AC277" s="177">
        <f t="shared" si="130"/>
        <v>0</v>
      </c>
      <c r="AD277" s="177">
        <f t="shared" si="131"/>
        <v>0</v>
      </c>
      <c r="AE277" s="180">
        <f>IF('Funding Allocation Parameters'!$C$7="Basic Library Subsidy", MIN(AC277*'Funding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MIN(AC277*VLOOKUP(CONCATENATE($A277, 'Funding Allocation Parameters'!$I$7), 'Library Subsidy Complex'!$C$2:$J$55, 2, FALSE), VLOOKUP(CONCATENATE($A277, 'Funding Allocation Parameters'!$I$7), 'Library Subsidy Complex'!$C$2:$J$55, 4, FALSE)), 0)))))</f>
        <v>0</v>
      </c>
      <c r="AF277" s="180">
        <f>IF('Funding Allocation Parameters'!$C$7="Basic Library Subsidy", 0, IF('Funding Allocation Parameters'!$C$7="Grant funding",MIN(AC277*'Funding Allocation Parameters'!$E$7, 'Funding Allocation Parameters'!$G$7), IF('Funding Allocation Parameters'!$C$7="Other author funding", 0, IF('Funding Allocation Parameters'!$C$7="Any discretionary funds (grants if available, other if no grants)", MIN(AC277*'Funding Allocation Parameters'!$E$7, 'Funding Allocation Parameters'!$G$7), IF('Funding Allocation Parameters'!$C$7="Complex Library Subsidy", 0, 0)))))</f>
        <v>0</v>
      </c>
      <c r="AG277" s="180">
        <f>IF('Funding Allocation Parameters'!$C$7="Basic Library Subsidy", 0, IF('Funding Allocation Parameters'!$C$7="Grant funding", 0, IF('Funding Allocation Parameters'!$C$7="Other author funding",  MIN(AC277*'Funding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7" s="180">
        <f>IF('Funding Allocation Parameters'!$C$7="Basic Library Subsidy", MIN(AD277*'Funding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MIN(AD277*VLOOKUP(CONCATENATE($A277, 'Funding Allocation Parameters'!$I$7), 'Library Subsidy Complex'!$C$2:$J$55, 6, FALSE), VLOOKUP(CONCATENATE($A277, 'Funding Allocation Parameters'!$I$7), 'Library Subsidy Complex'!$C$2:$J$55, 8, FALSE)), 0)))))</f>
        <v>0</v>
      </c>
      <c r="AI277" s="180">
        <f>IF('Funding Allocation Parameters'!$C$7="Basic Library Subsidy", 0, IF('Funding Allocation Parameters'!$C$7="Grant funding", 0, IF('Funding Allocation Parameters'!$C$7="Other author funding",  MIN(AD277*'Funding Allocation Parameters'!$E$7, 'Funding Allocation Parameters'!$G$7), IF('Funding Allocation Parameters'!$C$7="Any discretionary funds (grants if available, other if no grants)", MIN(AD277*'Funding Allocation Parameters'!$E$7, 'Funding Allocation Parameters'!$G$7), IF('Funding Allocation Parameters'!$C$7="Complex Library Subsidy", 0, 0)))))</f>
        <v>0</v>
      </c>
      <c r="AJ277" s="177">
        <f t="shared" si="132"/>
        <v>0</v>
      </c>
      <c r="AK277" s="177">
        <f t="shared" si="133"/>
        <v>0</v>
      </c>
      <c r="AL277" s="181">
        <f>IF('Funding Allocation Parameters'!$C$8="Basic Library Subsidy", MIN(AJ277*'Funding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MIN(AJ277*VLOOKUP(CONCATENATE($A277, 'Funding Allocation Parameters'!$I$8), 'Library Subsidy Complex'!$C$2:$J$55, 2, FALSE), VLOOKUP(CONCATENATE($A277, 'Funding Allocation Parameters'!$I$8), 'Library Subsidy Complex'!$C$2:$J$55, 4, FALSE)), 0)))))</f>
        <v>0</v>
      </c>
      <c r="AM277" s="181">
        <f>IF('Funding Allocation Parameters'!$C$8="Basic Library Subsidy", 0, IF('Funding Allocation Parameters'!$C$8="Grant funding",MIN(AJ277*'Funding Allocation Parameters'!$E$8, 'Funding Allocation Parameters'!$G$8), IF('Funding Allocation Parameters'!$C$8="Other author funding", 0, IF('Funding Allocation Parameters'!$C$8="Any discretionary funds (grants if available, other if no grants)", MIN(AJ277*'Funding Allocation Parameters'!$E$8, 'Funding Allocation Parameters'!$G$8), IF('Funding Allocation Parameters'!$C$8="Complex Library Subsidy", 0, 0)))))</f>
        <v>0</v>
      </c>
      <c r="AN277" s="181">
        <f>IF('Funding Allocation Parameters'!$C$8="Basic Library Subsidy", 0, IF('Funding Allocation Parameters'!$C$8="Grant funding", 0, IF('Funding Allocation Parameters'!$C$8="Other author funding",  MIN(AJ277*'Funding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7" s="181">
        <f>IF('Funding Allocation Parameters'!$C$8="Basic Library Subsidy", MIN(AK277*'Funding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MIN(AK277*VLOOKUP(CONCATENATE($A277, 'Funding Allocation Parameters'!$I$8), 'Library Subsidy Complex'!$C$2:$J$55, 6, FALSE), VLOOKUP(CONCATENATE($A277, 'Funding Allocation Parameters'!$I$8), 'Library Subsidy Complex'!$C$2:$J$55, 8, FALSE)), 0)))))</f>
        <v>0</v>
      </c>
      <c r="AP277" s="181">
        <f>IF('Funding Allocation Parameters'!$C$8="Basic Library Subsidy", 0, IF('Funding Allocation Parameters'!$C$8="Grant funding", 0, IF('Funding Allocation Parameters'!$C$8="Other author funding",  MIN(AK277*'Funding Allocation Parameters'!$E$8, 'Funding Allocation Parameters'!$G$8), IF('Funding Allocation Parameters'!$C$8="Any discretionary funds (grants if available, other if no grants)", MIN(AK277*'Funding Allocation Parameters'!$E$8, 'Funding Allocation Parameters'!$G$8), IF('Funding Allocation Parameters'!$C$8="Complex Library Subsidy", 0, 0)))))</f>
        <v>0</v>
      </c>
      <c r="AQ277" s="177">
        <f t="shared" si="134"/>
        <v>0</v>
      </c>
      <c r="AR277" s="177">
        <f t="shared" si="135"/>
        <v>0</v>
      </c>
      <c r="AS277" s="182">
        <f t="shared" si="136"/>
        <v>1189</v>
      </c>
      <c r="AT277" s="182">
        <f t="shared" si="137"/>
        <v>570.8922</v>
      </c>
      <c r="AU277" s="182">
        <f t="shared" si="138"/>
        <v>0</v>
      </c>
      <c r="AV277" s="182">
        <f t="shared" si="139"/>
        <v>1189</v>
      </c>
      <c r="AW277" s="182">
        <f t="shared" si="140"/>
        <v>570.8922</v>
      </c>
      <c r="AX277" s="183">
        <f t="shared" si="141"/>
        <v>419.71699999999998</v>
      </c>
      <c r="AY277" s="183">
        <f t="shared" si="142"/>
        <v>201.52494659999999</v>
      </c>
      <c r="AZ277" s="183">
        <f t="shared" si="143"/>
        <v>0</v>
      </c>
      <c r="BA277" s="183">
        <f t="shared" si="144"/>
        <v>769.28300000000002</v>
      </c>
      <c r="BB277" s="183">
        <f t="shared" si="145"/>
        <v>369.36725340000004</v>
      </c>
      <c r="BC277" s="184">
        <f t="shared" si="146"/>
        <v>1189</v>
      </c>
      <c r="BD277" s="184">
        <f t="shared" si="147"/>
        <v>0</v>
      </c>
      <c r="BE277" s="184">
        <f t="shared" si="148"/>
        <v>201.52494659999999</v>
      </c>
      <c r="BF277" s="184">
        <f t="shared" si="149"/>
        <v>369.36725340000004</v>
      </c>
      <c r="BG277" s="102">
        <f t="shared" si="150"/>
        <v>0</v>
      </c>
      <c r="BH277" s="102">
        <f t="shared" si="151"/>
        <v>0</v>
      </c>
      <c r="BI277" s="102">
        <f t="shared" si="152"/>
        <v>0</v>
      </c>
      <c r="BJ277" s="102">
        <f t="shared" si="153"/>
        <v>0.35299999999999998</v>
      </c>
      <c r="BK277" s="102">
        <f t="shared" si="154"/>
        <v>0.64700000000000002</v>
      </c>
      <c r="BL277" s="102">
        <f t="shared" si="155"/>
        <v>0</v>
      </c>
      <c r="BN277" s="102"/>
    </row>
    <row r="278" spans="1:66" x14ac:dyDescent="0.25">
      <c r="A278" s="102" t="s">
        <v>20</v>
      </c>
      <c r="B278" s="102" t="s">
        <v>8</v>
      </c>
      <c r="C278" s="102" t="s">
        <v>8</v>
      </c>
      <c r="D278" s="102" t="s">
        <v>27</v>
      </c>
      <c r="E278" s="102" t="s">
        <v>619</v>
      </c>
      <c r="F278" s="102" t="s">
        <v>620</v>
      </c>
      <c r="G278" s="102">
        <v>0.89100000000000001</v>
      </c>
      <c r="H278" s="102">
        <v>1</v>
      </c>
      <c r="I278" s="102">
        <v>1</v>
      </c>
      <c r="J278" s="167">
        <f>IFERROR(H278*VLOOKUP(A278, 'Advanced Parameters'!$B$7:$G$20, 6, FALSE)*VLOOKUP(A278, 'Growth Parameters'!$B$6:$H$19, 6, FALSE), 0)</f>
        <v>1</v>
      </c>
      <c r="K278" s="167">
        <f>IFERROR(IF('Advanced Parameters'!$C$5="n",'Raw Data'!I278*VLOOKUP(A278,'Advanced Parameters'!$B$7:$G$20,6,FALSE),J278*VLOOKUP(A278,'Advanced Parameters'!$B$7:$G$20,2,FALSE))*VLOOKUP(A278, 'Growth Parameters'!$B$6:$H$19, 6, FALSE), 0)</f>
        <v>1</v>
      </c>
      <c r="L278" s="167">
        <f t="shared" si="156"/>
        <v>0</v>
      </c>
      <c r="M278" s="168">
        <f>IFERROR(IF(G278="NA","NA",IF(G278&gt;'APC Parameters'!$K$6+VLOOKUP('Raw Data'!A278, 'APC Parameters'!$H$7:$L$20, 4, FALSE), 'APC Parameters'!$L$6+VLOOKUP('Raw Data'!A278, 'APC Parameters'!$H$7:$L$20, 5, FALSE), G278*('APC Parameters'!$J$6+VLOOKUP('Raw Data'!A278, 'APC Parameters'!$H$7:$L$20, 3, FALSE))+'APC Parameters'!$I$6+VLOOKUP('Raw Data'!A278, 'APC Parameters'!$H$7:$L$20, 2, FALSE))), 0)</f>
        <v>1779.7554</v>
      </c>
      <c r="N278" s="168">
        <f t="shared" si="126"/>
        <v>1779.7554</v>
      </c>
      <c r="O278" s="168">
        <f>IFERROR(IF(M278="NA",VLOOKUP(D278,'Internal Calculations'!$B$10:$C$11,2,FALSE), M278)*VLOOKUP(A278, 'Growth Parameters'!$B$6:$H$19, 7, FALSE), 0)</f>
        <v>1779.7554</v>
      </c>
      <c r="P278" s="177">
        <f t="shared" si="127"/>
        <v>1779.7554</v>
      </c>
      <c r="Q278" s="178">
        <f>IF('Funding Allocation Parameters'!$C$5="Basic Library Subsidy", MIN(O278*('Funding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MIN($O278*(VLOOKUP(CONCATENATE($A278, 'Funding Allocation Parameters'!$I$5), 'Library Subsidy Complex'!$C$2:$J$55, 2, FALSE)), VLOOKUP(CONCATENATE($A278, 'Funding Allocation Parameters'!$I$5), 'Library Subsidy Complex'!$C$2:$J$55, 4, FALSE)), 0)))))</f>
        <v>1189</v>
      </c>
      <c r="R278" s="178">
        <f>IF('Funding Allocation Parameters'!$C$5="Basic Library Subsidy", 0, IF('Funding Allocation Parameters'!$C$5="Grant funding",MIN(O278*('Funding Allocation Parameters'!$E$5), 'Funding Allocation Parameters'!$G$5), IF('Funding Allocation Parameters'!$C$5="Other author funding", 0, IF('Funding Allocation Parameters'!$C$5="Any discretionary funds (grants if available, other if no grants)", MIN(O278*('Funding Allocation Parameters'!$E$5), 'Funding Allocation Parameters'!$G$5), IF('Funding Allocation Parameters'!$C$5="Complex Library Subsidy", 0, 0)))))</f>
        <v>0</v>
      </c>
      <c r="S278" s="178">
        <f>IF('Funding Allocation Parameters'!$C$5="Basic Library Subsidy", 0, IF('Funding Allocation Parameters'!$C$5="Grant funding", 0, IF('Funding Allocation Parameters'!$C$5="Other author funding",  MIN(O278*('Funding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8" s="178">
        <f>IF('Funding Allocation Parameters'!$C$5="Basic Library Subsidy", MIN(O278*('Funding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MIN($O278*(VLOOKUP(CONCATENATE($A278, 'Funding Allocation Parameters'!$I$5), 'Library Subsidy Complex'!$C$2:$J$55, 6, FALSE)), VLOOKUP(CONCATENATE($A278, 'Funding Allocation Parameters'!$I$5), 'Library Subsidy Complex'!$C$2:$J$55, 8, FALSE)), 0)))))</f>
        <v>1189</v>
      </c>
      <c r="U278" s="178">
        <f>IF('Funding Allocation Parameters'!$C$5="Basic Library Subsidy", 0, IF('Funding Allocation Parameters'!$C$5="Grant funding", 0, IF('Funding Allocation Parameters'!$C$5="Other author funding",  MIN(O278*('Funding Allocation Parameters'!$E$5), 'Funding Allocation Parameters'!$G$5), IF('Funding Allocation Parameters'!$C$5="Any discretionary funds (grants if available, other if no grants)", MIN(O278*('Funding Allocation Parameters'!$E$5), 'Funding Allocation Parameters'!$G$5), IF('Funding Allocation Parameters'!$C$5="Complex Library Subsidy", 0, 0)))))</f>
        <v>0</v>
      </c>
      <c r="V278" s="177">
        <f t="shared" si="128"/>
        <v>590.75540000000001</v>
      </c>
      <c r="W278" s="177">
        <f t="shared" si="129"/>
        <v>590.75540000000001</v>
      </c>
      <c r="X278" s="179">
        <f>IF('Funding Allocation Parameters'!$C$6="Basic Library Subsidy", MIN(V278*'Funding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MIN(V278*VLOOKUP(CONCATENATE($A278, 'Funding Allocation Parameters'!$I$6), 'Library Subsidy Complex'!$C$2:$J$55, 2, FALSE), VLOOKUP(CONCATENATE($A278, 'Funding Allocation Parameters'!$I$6), 'Library Subsidy Complex'!$C$2:$J$55, 4, FALSE)), 0)))))</f>
        <v>0</v>
      </c>
      <c r="Y278" s="179">
        <f>IF('Funding Allocation Parameters'!$C$6="Basic Library Subsidy", 0, IF('Funding Allocation Parameters'!$C$6="Grant funding",MIN(V278*'Funding Allocation Parameters'!$E$6, 'Funding Allocation Parameters'!$G$6), IF('Funding Allocation Parameters'!$C$6="Other author funding", 0, IF('Funding Allocation Parameters'!$C$6="Any discretionary funds (grants if available, other if no grants)", MIN(V278*'Funding Allocation Parameters'!$E$6, 'Funding Allocation Parameters'!$G$6), IF('Funding Allocation Parameters'!$C$6="Complex Library Subsidy", 0, 0)))))</f>
        <v>590.75540000000001</v>
      </c>
      <c r="Z278" s="179">
        <f>IF('Funding Allocation Parameters'!$C$6="Basic Library Subsidy", 0, IF('Funding Allocation Parameters'!$C$6="Grant funding", 0, IF('Funding Allocation Parameters'!$C$6="Other author funding",  MIN(V278*'Funding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8" s="179">
        <f>IF('Funding Allocation Parameters'!$C$6="Basic Library Subsidy", MIN(W278*'Funding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MIN(W278*VLOOKUP(CONCATENATE($A278, 'Funding Allocation Parameters'!$I$6), 'Library Subsidy Complex'!$C$2:$J$55, 6, FALSE), VLOOKUP(CONCATENATE($A278, 'Funding Allocation Parameters'!$I$6), 'Library Subsidy Complex'!$C$2:$J$55, 8, FALSE)), 0)))))</f>
        <v>0</v>
      </c>
      <c r="AB278" s="179">
        <f>IF('Funding Allocation Parameters'!$C$6="Basic Library Subsidy", 0, IF('Funding Allocation Parameters'!$C$6="Grant funding", 0, IF('Funding Allocation Parameters'!$C$6="Other author funding",  MIN(W278*'Funding Allocation Parameters'!$E$6, 'Funding Allocation Parameters'!$G$6), IF('Funding Allocation Parameters'!$C$6="Any discretionary funds (grants if available, other if no grants)", MIN(W278*'Funding Allocation Parameters'!$E$6, 'Funding Allocation Parameters'!$G$6), IF('Funding Allocation Parameters'!$C$6="Complex Library Subsidy", 0, 0)))))</f>
        <v>590.75540000000001</v>
      </c>
      <c r="AC278" s="177">
        <f t="shared" si="130"/>
        <v>0</v>
      </c>
      <c r="AD278" s="177">
        <f t="shared" si="131"/>
        <v>0</v>
      </c>
      <c r="AE278" s="180">
        <f>IF('Funding Allocation Parameters'!$C$7="Basic Library Subsidy", MIN(AC278*'Funding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MIN(AC278*VLOOKUP(CONCATENATE($A278, 'Funding Allocation Parameters'!$I$7), 'Library Subsidy Complex'!$C$2:$J$55, 2, FALSE), VLOOKUP(CONCATENATE($A278, 'Funding Allocation Parameters'!$I$7), 'Library Subsidy Complex'!$C$2:$J$55, 4, FALSE)), 0)))))</f>
        <v>0</v>
      </c>
      <c r="AF278" s="180">
        <f>IF('Funding Allocation Parameters'!$C$7="Basic Library Subsidy", 0, IF('Funding Allocation Parameters'!$C$7="Grant funding",MIN(AC278*'Funding Allocation Parameters'!$E$7, 'Funding Allocation Parameters'!$G$7), IF('Funding Allocation Parameters'!$C$7="Other author funding", 0, IF('Funding Allocation Parameters'!$C$7="Any discretionary funds (grants if available, other if no grants)", MIN(AC278*'Funding Allocation Parameters'!$E$7, 'Funding Allocation Parameters'!$G$7), IF('Funding Allocation Parameters'!$C$7="Complex Library Subsidy", 0, 0)))))</f>
        <v>0</v>
      </c>
      <c r="AG278" s="180">
        <f>IF('Funding Allocation Parameters'!$C$7="Basic Library Subsidy", 0, IF('Funding Allocation Parameters'!$C$7="Grant funding", 0, IF('Funding Allocation Parameters'!$C$7="Other author funding",  MIN(AC278*'Funding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8" s="180">
        <f>IF('Funding Allocation Parameters'!$C$7="Basic Library Subsidy", MIN(AD278*'Funding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MIN(AD278*VLOOKUP(CONCATENATE($A278, 'Funding Allocation Parameters'!$I$7), 'Library Subsidy Complex'!$C$2:$J$55, 6, FALSE), VLOOKUP(CONCATENATE($A278, 'Funding Allocation Parameters'!$I$7), 'Library Subsidy Complex'!$C$2:$J$55, 8, FALSE)), 0)))))</f>
        <v>0</v>
      </c>
      <c r="AI278" s="180">
        <f>IF('Funding Allocation Parameters'!$C$7="Basic Library Subsidy", 0, IF('Funding Allocation Parameters'!$C$7="Grant funding", 0, IF('Funding Allocation Parameters'!$C$7="Other author funding",  MIN(AD278*'Funding Allocation Parameters'!$E$7, 'Funding Allocation Parameters'!$G$7), IF('Funding Allocation Parameters'!$C$7="Any discretionary funds (grants if available, other if no grants)", MIN(AD278*'Funding Allocation Parameters'!$E$7, 'Funding Allocation Parameters'!$G$7), IF('Funding Allocation Parameters'!$C$7="Complex Library Subsidy", 0, 0)))))</f>
        <v>0</v>
      </c>
      <c r="AJ278" s="177">
        <f t="shared" si="132"/>
        <v>0</v>
      </c>
      <c r="AK278" s="177">
        <f t="shared" si="133"/>
        <v>0</v>
      </c>
      <c r="AL278" s="181">
        <f>IF('Funding Allocation Parameters'!$C$8="Basic Library Subsidy", MIN(AJ278*'Funding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MIN(AJ278*VLOOKUP(CONCATENATE($A278, 'Funding Allocation Parameters'!$I$8), 'Library Subsidy Complex'!$C$2:$J$55, 2, FALSE), VLOOKUP(CONCATENATE($A278, 'Funding Allocation Parameters'!$I$8), 'Library Subsidy Complex'!$C$2:$J$55, 4, FALSE)), 0)))))</f>
        <v>0</v>
      </c>
      <c r="AM278" s="181">
        <f>IF('Funding Allocation Parameters'!$C$8="Basic Library Subsidy", 0, IF('Funding Allocation Parameters'!$C$8="Grant funding",MIN(AJ278*'Funding Allocation Parameters'!$E$8, 'Funding Allocation Parameters'!$G$8), IF('Funding Allocation Parameters'!$C$8="Other author funding", 0, IF('Funding Allocation Parameters'!$C$8="Any discretionary funds (grants if available, other if no grants)", MIN(AJ278*'Funding Allocation Parameters'!$E$8, 'Funding Allocation Parameters'!$G$8), IF('Funding Allocation Parameters'!$C$8="Complex Library Subsidy", 0, 0)))))</f>
        <v>0</v>
      </c>
      <c r="AN278" s="181">
        <f>IF('Funding Allocation Parameters'!$C$8="Basic Library Subsidy", 0, IF('Funding Allocation Parameters'!$C$8="Grant funding", 0, IF('Funding Allocation Parameters'!$C$8="Other author funding",  MIN(AJ278*'Funding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8" s="181">
        <f>IF('Funding Allocation Parameters'!$C$8="Basic Library Subsidy", MIN(AK278*'Funding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MIN(AK278*VLOOKUP(CONCATENATE($A278, 'Funding Allocation Parameters'!$I$8), 'Library Subsidy Complex'!$C$2:$J$55, 6, FALSE), VLOOKUP(CONCATENATE($A278, 'Funding Allocation Parameters'!$I$8), 'Library Subsidy Complex'!$C$2:$J$55, 8, FALSE)), 0)))))</f>
        <v>0</v>
      </c>
      <c r="AP278" s="181">
        <f>IF('Funding Allocation Parameters'!$C$8="Basic Library Subsidy", 0, IF('Funding Allocation Parameters'!$C$8="Grant funding", 0, IF('Funding Allocation Parameters'!$C$8="Other author funding",  MIN(AK278*'Funding Allocation Parameters'!$E$8, 'Funding Allocation Parameters'!$G$8), IF('Funding Allocation Parameters'!$C$8="Any discretionary funds (grants if available, other if no grants)", MIN(AK278*'Funding Allocation Parameters'!$E$8, 'Funding Allocation Parameters'!$G$8), IF('Funding Allocation Parameters'!$C$8="Complex Library Subsidy", 0, 0)))))</f>
        <v>0</v>
      </c>
      <c r="AQ278" s="177">
        <f t="shared" si="134"/>
        <v>0</v>
      </c>
      <c r="AR278" s="177">
        <f t="shared" si="135"/>
        <v>0</v>
      </c>
      <c r="AS278" s="182">
        <f t="shared" si="136"/>
        <v>1189</v>
      </c>
      <c r="AT278" s="182">
        <f t="shared" si="137"/>
        <v>590.75540000000001</v>
      </c>
      <c r="AU278" s="182">
        <f t="shared" si="138"/>
        <v>0</v>
      </c>
      <c r="AV278" s="182">
        <f t="shared" si="139"/>
        <v>1189</v>
      </c>
      <c r="AW278" s="182">
        <f t="shared" si="140"/>
        <v>590.75540000000001</v>
      </c>
      <c r="AX278" s="183">
        <f t="shared" si="141"/>
        <v>1189</v>
      </c>
      <c r="AY278" s="183">
        <f t="shared" si="142"/>
        <v>590.75540000000001</v>
      </c>
      <c r="AZ278" s="183">
        <f t="shared" si="143"/>
        <v>0</v>
      </c>
      <c r="BA278" s="183">
        <f t="shared" si="144"/>
        <v>0</v>
      </c>
      <c r="BB278" s="183">
        <f t="shared" si="145"/>
        <v>0</v>
      </c>
      <c r="BC278" s="184">
        <f t="shared" si="146"/>
        <v>1189</v>
      </c>
      <c r="BD278" s="184">
        <f t="shared" si="147"/>
        <v>0</v>
      </c>
      <c r="BE278" s="184">
        <f t="shared" si="148"/>
        <v>590.75540000000001</v>
      </c>
      <c r="BF278" s="184">
        <f t="shared" si="149"/>
        <v>0</v>
      </c>
      <c r="BG278" s="102">
        <f t="shared" si="150"/>
        <v>0</v>
      </c>
      <c r="BH278" s="102">
        <f t="shared" si="151"/>
        <v>0</v>
      </c>
      <c r="BI278" s="102">
        <f t="shared" si="152"/>
        <v>0</v>
      </c>
      <c r="BJ278" s="102">
        <f t="shared" si="153"/>
        <v>1</v>
      </c>
      <c r="BK278" s="102">
        <f t="shared" si="154"/>
        <v>0</v>
      </c>
      <c r="BL278" s="102">
        <f t="shared" si="155"/>
        <v>0</v>
      </c>
      <c r="BN278" s="102"/>
    </row>
    <row r="279" spans="1:66" x14ac:dyDescent="0.25">
      <c r="A279" s="102" t="s">
        <v>23</v>
      </c>
      <c r="B279" s="102" t="s">
        <v>15</v>
      </c>
      <c r="C279" s="102" t="s">
        <v>8</v>
      </c>
      <c r="D279" s="102" t="s">
        <v>27</v>
      </c>
      <c r="E279" s="102" t="s">
        <v>394</v>
      </c>
      <c r="F279" s="102" t="s">
        <v>621</v>
      </c>
      <c r="G279" s="102" t="s">
        <v>9</v>
      </c>
      <c r="H279" s="102">
        <v>1</v>
      </c>
      <c r="I279" s="102">
        <v>0</v>
      </c>
      <c r="J279" s="167">
        <f>IFERROR(H279*VLOOKUP(A279, 'Advanced Parameters'!$B$7:$G$20, 6, FALSE)*VLOOKUP(A279, 'Growth Parameters'!$B$6:$H$19, 6, FALSE), 0)</f>
        <v>1</v>
      </c>
      <c r="K279" s="167">
        <f>IFERROR(IF('Advanced Parameters'!$C$5="n",'Raw Data'!I279*VLOOKUP(A279,'Advanced Parameters'!$B$7:$G$20,6,FALSE),J279*VLOOKUP(A279,'Advanced Parameters'!$B$7:$G$20,2,FALSE))*VLOOKUP(A279, 'Growth Parameters'!$B$6:$H$19, 6, FALSE), 0)</f>
        <v>0</v>
      </c>
      <c r="L279" s="167">
        <f t="shared" si="156"/>
        <v>1</v>
      </c>
      <c r="M279" s="168" t="str">
        <f>IFERROR(IF(G279="NA","NA",IF(G279&gt;'APC Parameters'!$K$6+VLOOKUP('Raw Data'!A279, 'APC Parameters'!$H$7:$L$20, 4, FALSE), 'APC Parameters'!$L$6+VLOOKUP('Raw Data'!A279, 'APC Parameters'!$H$7:$L$20, 5, FALSE), G279*('APC Parameters'!$J$6+VLOOKUP('Raw Data'!A279, 'APC Parameters'!$H$7:$L$20, 3, FALSE))+'APC Parameters'!$I$6+VLOOKUP('Raw Data'!A279, 'APC Parameters'!$H$7:$L$20, 2, FALSE))), 0)</f>
        <v>NA</v>
      </c>
      <c r="N279" s="168" t="str">
        <f t="shared" si="126"/>
        <v>NA</v>
      </c>
      <c r="O279" s="168">
        <f>IFERROR(IF(M279="NA",VLOOKUP(D279,'Internal Calculations'!$B$10:$C$11,2,FALSE), M279)*VLOOKUP(A279, 'Growth Parameters'!$B$6:$H$19, 7, FALSE), 0)</f>
        <v>2278.6764150234731</v>
      </c>
      <c r="P279" s="177">
        <f t="shared" si="127"/>
        <v>2278.6764150234731</v>
      </c>
      <c r="Q279" s="178">
        <f>IF('Funding Allocation Parameters'!$C$5="Basic Library Subsidy", MIN(O279*('Funding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MIN($O279*(VLOOKUP(CONCATENATE($A279, 'Funding Allocation Parameters'!$I$5), 'Library Subsidy Complex'!$C$2:$J$55, 2, FALSE)), VLOOKUP(CONCATENATE($A279, 'Funding Allocation Parameters'!$I$5), 'Library Subsidy Complex'!$C$2:$J$55, 4, FALSE)), 0)))))</f>
        <v>1189</v>
      </c>
      <c r="R279" s="178">
        <f>IF('Funding Allocation Parameters'!$C$5="Basic Library Subsidy", 0, IF('Funding Allocation Parameters'!$C$5="Grant funding",MIN(O279*('Funding Allocation Parameters'!$E$5), 'Funding Allocation Parameters'!$G$5), IF('Funding Allocation Parameters'!$C$5="Other author funding", 0, IF('Funding Allocation Parameters'!$C$5="Any discretionary funds (grants if available, other if no grants)", MIN(O279*('Funding Allocation Parameters'!$E$5), 'Funding Allocation Parameters'!$G$5), IF('Funding Allocation Parameters'!$C$5="Complex Library Subsidy", 0, 0)))))</f>
        <v>0</v>
      </c>
      <c r="S279" s="178">
        <f>IF('Funding Allocation Parameters'!$C$5="Basic Library Subsidy", 0, IF('Funding Allocation Parameters'!$C$5="Grant funding", 0, IF('Funding Allocation Parameters'!$C$5="Other author funding",  MIN(O279*('Funding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79" s="178">
        <f>IF('Funding Allocation Parameters'!$C$5="Basic Library Subsidy", MIN(O279*('Funding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MIN($O279*(VLOOKUP(CONCATENATE($A279, 'Funding Allocation Parameters'!$I$5), 'Library Subsidy Complex'!$C$2:$J$55, 6, FALSE)), VLOOKUP(CONCATENATE($A279, 'Funding Allocation Parameters'!$I$5), 'Library Subsidy Complex'!$C$2:$J$55, 8, FALSE)), 0)))))</f>
        <v>1189</v>
      </c>
      <c r="U279" s="178">
        <f>IF('Funding Allocation Parameters'!$C$5="Basic Library Subsidy", 0, IF('Funding Allocation Parameters'!$C$5="Grant funding", 0, IF('Funding Allocation Parameters'!$C$5="Other author funding",  MIN(O279*('Funding Allocation Parameters'!$E$5), 'Funding Allocation Parameters'!$G$5), IF('Funding Allocation Parameters'!$C$5="Any discretionary funds (grants if available, other if no grants)", MIN(O279*('Funding Allocation Parameters'!$E$5), 'Funding Allocation Parameters'!$G$5), IF('Funding Allocation Parameters'!$C$5="Complex Library Subsidy", 0, 0)))))</f>
        <v>0</v>
      </c>
      <c r="V279" s="177">
        <f t="shared" si="128"/>
        <v>1089.6764150234731</v>
      </c>
      <c r="W279" s="177">
        <f t="shared" si="129"/>
        <v>1089.6764150234731</v>
      </c>
      <c r="X279" s="179">
        <f>IF('Funding Allocation Parameters'!$C$6="Basic Library Subsidy", MIN(V279*'Funding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MIN(V279*VLOOKUP(CONCATENATE($A279, 'Funding Allocation Parameters'!$I$6), 'Library Subsidy Complex'!$C$2:$J$55, 2, FALSE), VLOOKUP(CONCATENATE($A279, 'Funding Allocation Parameters'!$I$6), 'Library Subsidy Complex'!$C$2:$J$55, 4, FALSE)), 0)))))</f>
        <v>0</v>
      </c>
      <c r="Y279" s="179">
        <f>IF('Funding Allocation Parameters'!$C$6="Basic Library Subsidy", 0, IF('Funding Allocation Parameters'!$C$6="Grant funding",MIN(V279*'Funding Allocation Parameters'!$E$6, 'Funding Allocation Parameters'!$G$6), IF('Funding Allocation Parameters'!$C$6="Other author funding", 0, IF('Funding Allocation Parameters'!$C$6="Any discretionary funds (grants if available, other if no grants)", MIN(V279*'Funding Allocation Parameters'!$E$6, 'Funding Allocation Parameters'!$G$6), IF('Funding Allocation Parameters'!$C$6="Complex Library Subsidy", 0, 0)))))</f>
        <v>1089.6764150234731</v>
      </c>
      <c r="Z279" s="179">
        <f>IF('Funding Allocation Parameters'!$C$6="Basic Library Subsidy", 0, IF('Funding Allocation Parameters'!$C$6="Grant funding", 0, IF('Funding Allocation Parameters'!$C$6="Other author funding",  MIN(V279*'Funding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79" s="179">
        <f>IF('Funding Allocation Parameters'!$C$6="Basic Library Subsidy", MIN(W279*'Funding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MIN(W279*VLOOKUP(CONCATENATE($A279, 'Funding Allocation Parameters'!$I$6), 'Library Subsidy Complex'!$C$2:$J$55, 6, FALSE), VLOOKUP(CONCATENATE($A279, 'Funding Allocation Parameters'!$I$6), 'Library Subsidy Complex'!$C$2:$J$55, 8, FALSE)), 0)))))</f>
        <v>0</v>
      </c>
      <c r="AB279" s="179">
        <f>IF('Funding Allocation Parameters'!$C$6="Basic Library Subsidy", 0, IF('Funding Allocation Parameters'!$C$6="Grant funding", 0, IF('Funding Allocation Parameters'!$C$6="Other author funding",  MIN(W279*'Funding Allocation Parameters'!$E$6, 'Funding Allocation Parameters'!$G$6), IF('Funding Allocation Parameters'!$C$6="Any discretionary funds (grants if available, other if no grants)", MIN(W279*'Funding Allocation Parameters'!$E$6, 'Funding Allocation Parameters'!$G$6), IF('Funding Allocation Parameters'!$C$6="Complex Library Subsidy", 0, 0)))))</f>
        <v>1089.6764150234731</v>
      </c>
      <c r="AC279" s="177">
        <f t="shared" si="130"/>
        <v>0</v>
      </c>
      <c r="AD279" s="177">
        <f t="shared" si="131"/>
        <v>0</v>
      </c>
      <c r="AE279" s="180">
        <f>IF('Funding Allocation Parameters'!$C$7="Basic Library Subsidy", MIN(AC279*'Funding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MIN(AC279*VLOOKUP(CONCATENATE($A279, 'Funding Allocation Parameters'!$I$7), 'Library Subsidy Complex'!$C$2:$J$55, 2, FALSE), VLOOKUP(CONCATENATE($A279, 'Funding Allocation Parameters'!$I$7), 'Library Subsidy Complex'!$C$2:$J$55, 4, FALSE)), 0)))))</f>
        <v>0</v>
      </c>
      <c r="AF279" s="180">
        <f>IF('Funding Allocation Parameters'!$C$7="Basic Library Subsidy", 0, IF('Funding Allocation Parameters'!$C$7="Grant funding",MIN(AC279*'Funding Allocation Parameters'!$E$7, 'Funding Allocation Parameters'!$G$7), IF('Funding Allocation Parameters'!$C$7="Other author funding", 0, IF('Funding Allocation Parameters'!$C$7="Any discretionary funds (grants if available, other if no grants)", MIN(AC279*'Funding Allocation Parameters'!$E$7, 'Funding Allocation Parameters'!$G$7), IF('Funding Allocation Parameters'!$C$7="Complex Library Subsidy", 0, 0)))))</f>
        <v>0</v>
      </c>
      <c r="AG279" s="180">
        <f>IF('Funding Allocation Parameters'!$C$7="Basic Library Subsidy", 0, IF('Funding Allocation Parameters'!$C$7="Grant funding", 0, IF('Funding Allocation Parameters'!$C$7="Other author funding",  MIN(AC279*'Funding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79" s="180">
        <f>IF('Funding Allocation Parameters'!$C$7="Basic Library Subsidy", MIN(AD279*'Funding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MIN(AD279*VLOOKUP(CONCATENATE($A279, 'Funding Allocation Parameters'!$I$7), 'Library Subsidy Complex'!$C$2:$J$55, 6, FALSE), VLOOKUP(CONCATENATE($A279, 'Funding Allocation Parameters'!$I$7), 'Library Subsidy Complex'!$C$2:$J$55, 8, FALSE)), 0)))))</f>
        <v>0</v>
      </c>
      <c r="AI279" s="180">
        <f>IF('Funding Allocation Parameters'!$C$7="Basic Library Subsidy", 0, IF('Funding Allocation Parameters'!$C$7="Grant funding", 0, IF('Funding Allocation Parameters'!$C$7="Other author funding",  MIN(AD279*'Funding Allocation Parameters'!$E$7, 'Funding Allocation Parameters'!$G$7), IF('Funding Allocation Parameters'!$C$7="Any discretionary funds (grants if available, other if no grants)", MIN(AD279*'Funding Allocation Parameters'!$E$7, 'Funding Allocation Parameters'!$G$7), IF('Funding Allocation Parameters'!$C$7="Complex Library Subsidy", 0, 0)))))</f>
        <v>0</v>
      </c>
      <c r="AJ279" s="177">
        <f t="shared" si="132"/>
        <v>0</v>
      </c>
      <c r="AK279" s="177">
        <f t="shared" si="133"/>
        <v>0</v>
      </c>
      <c r="AL279" s="181">
        <f>IF('Funding Allocation Parameters'!$C$8="Basic Library Subsidy", MIN(AJ279*'Funding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MIN(AJ279*VLOOKUP(CONCATENATE($A279, 'Funding Allocation Parameters'!$I$8), 'Library Subsidy Complex'!$C$2:$J$55, 2, FALSE), VLOOKUP(CONCATENATE($A279, 'Funding Allocation Parameters'!$I$8), 'Library Subsidy Complex'!$C$2:$J$55, 4, FALSE)), 0)))))</f>
        <v>0</v>
      </c>
      <c r="AM279" s="181">
        <f>IF('Funding Allocation Parameters'!$C$8="Basic Library Subsidy", 0, IF('Funding Allocation Parameters'!$C$8="Grant funding",MIN(AJ279*'Funding Allocation Parameters'!$E$8, 'Funding Allocation Parameters'!$G$8), IF('Funding Allocation Parameters'!$C$8="Other author funding", 0, IF('Funding Allocation Parameters'!$C$8="Any discretionary funds (grants if available, other if no grants)", MIN(AJ279*'Funding Allocation Parameters'!$E$8, 'Funding Allocation Parameters'!$G$8), IF('Funding Allocation Parameters'!$C$8="Complex Library Subsidy", 0, 0)))))</f>
        <v>0</v>
      </c>
      <c r="AN279" s="181">
        <f>IF('Funding Allocation Parameters'!$C$8="Basic Library Subsidy", 0, IF('Funding Allocation Parameters'!$C$8="Grant funding", 0, IF('Funding Allocation Parameters'!$C$8="Other author funding",  MIN(AJ279*'Funding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79" s="181">
        <f>IF('Funding Allocation Parameters'!$C$8="Basic Library Subsidy", MIN(AK279*'Funding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MIN(AK279*VLOOKUP(CONCATENATE($A279, 'Funding Allocation Parameters'!$I$8), 'Library Subsidy Complex'!$C$2:$J$55, 6, FALSE), VLOOKUP(CONCATENATE($A279, 'Funding Allocation Parameters'!$I$8), 'Library Subsidy Complex'!$C$2:$J$55, 8, FALSE)), 0)))))</f>
        <v>0</v>
      </c>
      <c r="AP279" s="181">
        <f>IF('Funding Allocation Parameters'!$C$8="Basic Library Subsidy", 0, IF('Funding Allocation Parameters'!$C$8="Grant funding", 0, IF('Funding Allocation Parameters'!$C$8="Other author funding",  MIN(AK279*'Funding Allocation Parameters'!$E$8, 'Funding Allocation Parameters'!$G$8), IF('Funding Allocation Parameters'!$C$8="Any discretionary funds (grants if available, other if no grants)", MIN(AK279*'Funding Allocation Parameters'!$E$8, 'Funding Allocation Parameters'!$G$8), IF('Funding Allocation Parameters'!$C$8="Complex Library Subsidy", 0, 0)))))</f>
        <v>0</v>
      </c>
      <c r="AQ279" s="177">
        <f t="shared" si="134"/>
        <v>0</v>
      </c>
      <c r="AR279" s="177">
        <f t="shared" si="135"/>
        <v>0</v>
      </c>
      <c r="AS279" s="182">
        <f t="shared" si="136"/>
        <v>1189</v>
      </c>
      <c r="AT279" s="182">
        <f t="shared" si="137"/>
        <v>1089.6764150234731</v>
      </c>
      <c r="AU279" s="182">
        <f t="shared" si="138"/>
        <v>0</v>
      </c>
      <c r="AV279" s="182">
        <f t="shared" si="139"/>
        <v>1189</v>
      </c>
      <c r="AW279" s="182">
        <f t="shared" si="140"/>
        <v>1089.6764150234731</v>
      </c>
      <c r="AX279" s="183">
        <f t="shared" si="141"/>
        <v>0</v>
      </c>
      <c r="AY279" s="183">
        <f t="shared" si="142"/>
        <v>0</v>
      </c>
      <c r="AZ279" s="183">
        <f t="shared" si="143"/>
        <v>0</v>
      </c>
      <c r="BA279" s="183">
        <f t="shared" si="144"/>
        <v>1189</v>
      </c>
      <c r="BB279" s="183">
        <f t="shared" si="145"/>
        <v>1089.6764150234731</v>
      </c>
      <c r="BC279" s="184">
        <f t="shared" si="146"/>
        <v>1189</v>
      </c>
      <c r="BD279" s="184">
        <f t="shared" si="147"/>
        <v>0</v>
      </c>
      <c r="BE279" s="184">
        <f t="shared" si="148"/>
        <v>0</v>
      </c>
      <c r="BF279" s="184">
        <f t="shared" si="149"/>
        <v>1089.6764150234731</v>
      </c>
      <c r="BG279" s="102">
        <f t="shared" si="150"/>
        <v>0</v>
      </c>
      <c r="BH279" s="102">
        <f t="shared" si="151"/>
        <v>0</v>
      </c>
      <c r="BI279" s="102">
        <f t="shared" si="152"/>
        <v>0</v>
      </c>
      <c r="BJ279" s="102">
        <f t="shared" si="153"/>
        <v>0</v>
      </c>
      <c r="BK279" s="102">
        <f t="shared" si="154"/>
        <v>1</v>
      </c>
      <c r="BL279" s="102">
        <f t="shared" si="155"/>
        <v>0</v>
      </c>
      <c r="BN279" s="102"/>
    </row>
    <row r="280" spans="1:66" x14ac:dyDescent="0.25">
      <c r="A280" s="102" t="s">
        <v>17</v>
      </c>
      <c r="B280" s="102" t="s">
        <v>8</v>
      </c>
      <c r="C280" s="102" t="s">
        <v>8</v>
      </c>
      <c r="D280" s="102" t="s">
        <v>27</v>
      </c>
      <c r="E280" s="102" t="s">
        <v>622</v>
      </c>
      <c r="F280" s="102" t="s">
        <v>623</v>
      </c>
      <c r="G280" s="102">
        <v>1.0469999999999999</v>
      </c>
      <c r="H280" s="102">
        <v>1</v>
      </c>
      <c r="I280" s="102">
        <v>1</v>
      </c>
      <c r="J280" s="167">
        <f>IFERROR(H280*VLOOKUP(A280, 'Advanced Parameters'!$B$7:$G$20, 6, FALSE)*VLOOKUP(A280, 'Growth Parameters'!$B$6:$H$19, 6, FALSE), 0)</f>
        <v>1</v>
      </c>
      <c r="K280" s="167">
        <f>IFERROR(IF('Advanced Parameters'!$C$5="n",'Raw Data'!I280*VLOOKUP(A280,'Advanced Parameters'!$B$7:$G$20,6,FALSE),J280*VLOOKUP(A280,'Advanced Parameters'!$B$7:$G$20,2,FALSE))*VLOOKUP(A280, 'Growth Parameters'!$B$6:$H$19, 6, FALSE), 0)</f>
        <v>1</v>
      </c>
      <c r="L280" s="167">
        <f t="shared" si="156"/>
        <v>0</v>
      </c>
      <c r="M280" s="168">
        <f>IFERROR(IF(G280="NA","NA",IF(G280&gt;'APC Parameters'!$K$6+VLOOKUP('Raw Data'!A280, 'APC Parameters'!$H$7:$L$20, 4, FALSE), 'APC Parameters'!$L$6+VLOOKUP('Raw Data'!A280, 'APC Parameters'!$H$7:$L$20, 5, FALSE), G280*('APC Parameters'!$J$6+VLOOKUP('Raw Data'!A280, 'APC Parameters'!$H$7:$L$20, 3, FALSE))+'APC Parameters'!$I$6+VLOOKUP('Raw Data'!A280, 'APC Parameters'!$H$7:$L$20, 2, FALSE))), 0)</f>
        <v>1890.4218000000001</v>
      </c>
      <c r="N280" s="168">
        <f t="shared" si="126"/>
        <v>1890.4218000000001</v>
      </c>
      <c r="O280" s="168">
        <f>IFERROR(IF(M280="NA",VLOOKUP(D280,'Internal Calculations'!$B$10:$C$11,2,FALSE), M280)*VLOOKUP(A280, 'Growth Parameters'!$B$6:$H$19, 7, FALSE), 0)</f>
        <v>1890.4218000000001</v>
      </c>
      <c r="P280" s="177">
        <f t="shared" si="127"/>
        <v>1890.4218000000001</v>
      </c>
      <c r="Q280" s="178">
        <f>IF('Funding Allocation Parameters'!$C$5="Basic Library Subsidy", MIN(O280*('Funding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MIN($O280*(VLOOKUP(CONCATENATE($A280, 'Funding Allocation Parameters'!$I$5), 'Library Subsidy Complex'!$C$2:$J$55, 2, FALSE)), VLOOKUP(CONCATENATE($A280, 'Funding Allocation Parameters'!$I$5), 'Library Subsidy Complex'!$C$2:$J$55, 4, FALSE)), 0)))))</f>
        <v>1189</v>
      </c>
      <c r="R280" s="178">
        <f>IF('Funding Allocation Parameters'!$C$5="Basic Library Subsidy", 0, IF('Funding Allocation Parameters'!$C$5="Grant funding",MIN(O280*('Funding Allocation Parameters'!$E$5), 'Funding Allocation Parameters'!$G$5), IF('Funding Allocation Parameters'!$C$5="Other author funding", 0, IF('Funding Allocation Parameters'!$C$5="Any discretionary funds (grants if available, other if no grants)", MIN(O280*('Funding Allocation Parameters'!$E$5), 'Funding Allocation Parameters'!$G$5), IF('Funding Allocation Parameters'!$C$5="Complex Library Subsidy", 0, 0)))))</f>
        <v>0</v>
      </c>
      <c r="S280" s="178">
        <f>IF('Funding Allocation Parameters'!$C$5="Basic Library Subsidy", 0, IF('Funding Allocation Parameters'!$C$5="Grant funding", 0, IF('Funding Allocation Parameters'!$C$5="Other author funding",  MIN(O280*('Funding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0" s="178">
        <f>IF('Funding Allocation Parameters'!$C$5="Basic Library Subsidy", MIN(O280*('Funding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MIN($O280*(VLOOKUP(CONCATENATE($A280, 'Funding Allocation Parameters'!$I$5), 'Library Subsidy Complex'!$C$2:$J$55, 6, FALSE)), VLOOKUP(CONCATENATE($A280, 'Funding Allocation Parameters'!$I$5), 'Library Subsidy Complex'!$C$2:$J$55, 8, FALSE)), 0)))))</f>
        <v>1189</v>
      </c>
      <c r="U280" s="178">
        <f>IF('Funding Allocation Parameters'!$C$5="Basic Library Subsidy", 0, IF('Funding Allocation Parameters'!$C$5="Grant funding", 0, IF('Funding Allocation Parameters'!$C$5="Other author funding",  MIN(O280*('Funding Allocation Parameters'!$E$5), 'Funding Allocation Parameters'!$G$5), IF('Funding Allocation Parameters'!$C$5="Any discretionary funds (grants if available, other if no grants)", MIN(O280*('Funding Allocation Parameters'!$E$5), 'Funding Allocation Parameters'!$G$5), IF('Funding Allocation Parameters'!$C$5="Complex Library Subsidy", 0, 0)))))</f>
        <v>0</v>
      </c>
      <c r="V280" s="177">
        <f t="shared" si="128"/>
        <v>701.42180000000008</v>
      </c>
      <c r="W280" s="177">
        <f t="shared" si="129"/>
        <v>701.42180000000008</v>
      </c>
      <c r="X280" s="179">
        <f>IF('Funding Allocation Parameters'!$C$6="Basic Library Subsidy", MIN(V280*'Funding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MIN(V280*VLOOKUP(CONCATENATE($A280, 'Funding Allocation Parameters'!$I$6), 'Library Subsidy Complex'!$C$2:$J$55, 2, FALSE), VLOOKUP(CONCATENATE($A280, 'Funding Allocation Parameters'!$I$6), 'Library Subsidy Complex'!$C$2:$J$55, 4, FALSE)), 0)))))</f>
        <v>0</v>
      </c>
      <c r="Y280" s="179">
        <f>IF('Funding Allocation Parameters'!$C$6="Basic Library Subsidy", 0, IF('Funding Allocation Parameters'!$C$6="Grant funding",MIN(V280*'Funding Allocation Parameters'!$E$6, 'Funding Allocation Parameters'!$G$6), IF('Funding Allocation Parameters'!$C$6="Other author funding", 0, IF('Funding Allocation Parameters'!$C$6="Any discretionary funds (grants if available, other if no grants)", MIN(V280*'Funding Allocation Parameters'!$E$6, 'Funding Allocation Parameters'!$G$6), IF('Funding Allocation Parameters'!$C$6="Complex Library Subsidy", 0, 0)))))</f>
        <v>701.42180000000008</v>
      </c>
      <c r="Z280" s="179">
        <f>IF('Funding Allocation Parameters'!$C$6="Basic Library Subsidy", 0, IF('Funding Allocation Parameters'!$C$6="Grant funding", 0, IF('Funding Allocation Parameters'!$C$6="Other author funding",  MIN(V280*'Funding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0" s="179">
        <f>IF('Funding Allocation Parameters'!$C$6="Basic Library Subsidy", MIN(W280*'Funding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MIN(W280*VLOOKUP(CONCATENATE($A280, 'Funding Allocation Parameters'!$I$6), 'Library Subsidy Complex'!$C$2:$J$55, 6, FALSE), VLOOKUP(CONCATENATE($A280, 'Funding Allocation Parameters'!$I$6), 'Library Subsidy Complex'!$C$2:$J$55, 8, FALSE)), 0)))))</f>
        <v>0</v>
      </c>
      <c r="AB280" s="179">
        <f>IF('Funding Allocation Parameters'!$C$6="Basic Library Subsidy", 0, IF('Funding Allocation Parameters'!$C$6="Grant funding", 0, IF('Funding Allocation Parameters'!$C$6="Other author funding",  MIN(W280*'Funding Allocation Parameters'!$E$6, 'Funding Allocation Parameters'!$G$6), IF('Funding Allocation Parameters'!$C$6="Any discretionary funds (grants if available, other if no grants)", MIN(W280*'Funding Allocation Parameters'!$E$6, 'Funding Allocation Parameters'!$G$6), IF('Funding Allocation Parameters'!$C$6="Complex Library Subsidy", 0, 0)))))</f>
        <v>701.42180000000008</v>
      </c>
      <c r="AC280" s="177">
        <f t="shared" si="130"/>
        <v>0</v>
      </c>
      <c r="AD280" s="177">
        <f t="shared" si="131"/>
        <v>0</v>
      </c>
      <c r="AE280" s="180">
        <f>IF('Funding Allocation Parameters'!$C$7="Basic Library Subsidy", MIN(AC280*'Funding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MIN(AC280*VLOOKUP(CONCATENATE($A280, 'Funding Allocation Parameters'!$I$7), 'Library Subsidy Complex'!$C$2:$J$55, 2, FALSE), VLOOKUP(CONCATENATE($A280, 'Funding Allocation Parameters'!$I$7), 'Library Subsidy Complex'!$C$2:$J$55, 4, FALSE)), 0)))))</f>
        <v>0</v>
      </c>
      <c r="AF280" s="180">
        <f>IF('Funding Allocation Parameters'!$C$7="Basic Library Subsidy", 0, IF('Funding Allocation Parameters'!$C$7="Grant funding",MIN(AC280*'Funding Allocation Parameters'!$E$7, 'Funding Allocation Parameters'!$G$7), IF('Funding Allocation Parameters'!$C$7="Other author funding", 0, IF('Funding Allocation Parameters'!$C$7="Any discretionary funds (grants if available, other if no grants)", MIN(AC280*'Funding Allocation Parameters'!$E$7, 'Funding Allocation Parameters'!$G$7), IF('Funding Allocation Parameters'!$C$7="Complex Library Subsidy", 0, 0)))))</f>
        <v>0</v>
      </c>
      <c r="AG280" s="180">
        <f>IF('Funding Allocation Parameters'!$C$7="Basic Library Subsidy", 0, IF('Funding Allocation Parameters'!$C$7="Grant funding", 0, IF('Funding Allocation Parameters'!$C$7="Other author funding",  MIN(AC280*'Funding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0" s="180">
        <f>IF('Funding Allocation Parameters'!$C$7="Basic Library Subsidy", MIN(AD280*'Funding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MIN(AD280*VLOOKUP(CONCATENATE($A280, 'Funding Allocation Parameters'!$I$7), 'Library Subsidy Complex'!$C$2:$J$55, 6, FALSE), VLOOKUP(CONCATENATE($A280, 'Funding Allocation Parameters'!$I$7), 'Library Subsidy Complex'!$C$2:$J$55, 8, FALSE)), 0)))))</f>
        <v>0</v>
      </c>
      <c r="AI280" s="180">
        <f>IF('Funding Allocation Parameters'!$C$7="Basic Library Subsidy", 0, IF('Funding Allocation Parameters'!$C$7="Grant funding", 0, IF('Funding Allocation Parameters'!$C$7="Other author funding",  MIN(AD280*'Funding Allocation Parameters'!$E$7, 'Funding Allocation Parameters'!$G$7), IF('Funding Allocation Parameters'!$C$7="Any discretionary funds (grants if available, other if no grants)", MIN(AD280*'Funding Allocation Parameters'!$E$7, 'Funding Allocation Parameters'!$G$7), IF('Funding Allocation Parameters'!$C$7="Complex Library Subsidy", 0, 0)))))</f>
        <v>0</v>
      </c>
      <c r="AJ280" s="177">
        <f t="shared" si="132"/>
        <v>0</v>
      </c>
      <c r="AK280" s="177">
        <f t="shared" si="133"/>
        <v>0</v>
      </c>
      <c r="AL280" s="181">
        <f>IF('Funding Allocation Parameters'!$C$8="Basic Library Subsidy", MIN(AJ280*'Funding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MIN(AJ280*VLOOKUP(CONCATENATE($A280, 'Funding Allocation Parameters'!$I$8), 'Library Subsidy Complex'!$C$2:$J$55, 2, FALSE), VLOOKUP(CONCATENATE($A280, 'Funding Allocation Parameters'!$I$8), 'Library Subsidy Complex'!$C$2:$J$55, 4, FALSE)), 0)))))</f>
        <v>0</v>
      </c>
      <c r="AM280" s="181">
        <f>IF('Funding Allocation Parameters'!$C$8="Basic Library Subsidy", 0, IF('Funding Allocation Parameters'!$C$8="Grant funding",MIN(AJ280*'Funding Allocation Parameters'!$E$8, 'Funding Allocation Parameters'!$G$8), IF('Funding Allocation Parameters'!$C$8="Other author funding", 0, IF('Funding Allocation Parameters'!$C$8="Any discretionary funds (grants if available, other if no grants)", MIN(AJ280*'Funding Allocation Parameters'!$E$8, 'Funding Allocation Parameters'!$G$8), IF('Funding Allocation Parameters'!$C$8="Complex Library Subsidy", 0, 0)))))</f>
        <v>0</v>
      </c>
      <c r="AN280" s="181">
        <f>IF('Funding Allocation Parameters'!$C$8="Basic Library Subsidy", 0, IF('Funding Allocation Parameters'!$C$8="Grant funding", 0, IF('Funding Allocation Parameters'!$C$8="Other author funding",  MIN(AJ280*'Funding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0" s="181">
        <f>IF('Funding Allocation Parameters'!$C$8="Basic Library Subsidy", MIN(AK280*'Funding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MIN(AK280*VLOOKUP(CONCATENATE($A280, 'Funding Allocation Parameters'!$I$8), 'Library Subsidy Complex'!$C$2:$J$55, 6, FALSE), VLOOKUP(CONCATENATE($A280, 'Funding Allocation Parameters'!$I$8), 'Library Subsidy Complex'!$C$2:$J$55, 8, FALSE)), 0)))))</f>
        <v>0</v>
      </c>
      <c r="AP280" s="181">
        <f>IF('Funding Allocation Parameters'!$C$8="Basic Library Subsidy", 0, IF('Funding Allocation Parameters'!$C$8="Grant funding", 0, IF('Funding Allocation Parameters'!$C$8="Other author funding",  MIN(AK280*'Funding Allocation Parameters'!$E$8, 'Funding Allocation Parameters'!$G$8), IF('Funding Allocation Parameters'!$C$8="Any discretionary funds (grants if available, other if no grants)", MIN(AK280*'Funding Allocation Parameters'!$E$8, 'Funding Allocation Parameters'!$G$8), IF('Funding Allocation Parameters'!$C$8="Complex Library Subsidy", 0, 0)))))</f>
        <v>0</v>
      </c>
      <c r="AQ280" s="177">
        <f t="shared" si="134"/>
        <v>0</v>
      </c>
      <c r="AR280" s="177">
        <f t="shared" si="135"/>
        <v>0</v>
      </c>
      <c r="AS280" s="182">
        <f t="shared" si="136"/>
        <v>1189</v>
      </c>
      <c r="AT280" s="182">
        <f t="shared" si="137"/>
        <v>701.42180000000008</v>
      </c>
      <c r="AU280" s="182">
        <f t="shared" si="138"/>
        <v>0</v>
      </c>
      <c r="AV280" s="182">
        <f t="shared" si="139"/>
        <v>1189</v>
      </c>
      <c r="AW280" s="182">
        <f t="shared" si="140"/>
        <v>701.42180000000008</v>
      </c>
      <c r="AX280" s="183">
        <f t="shared" si="141"/>
        <v>1189</v>
      </c>
      <c r="AY280" s="183">
        <f t="shared" si="142"/>
        <v>701.42180000000008</v>
      </c>
      <c r="AZ280" s="183">
        <f t="shared" si="143"/>
        <v>0</v>
      </c>
      <c r="BA280" s="183">
        <f t="shared" si="144"/>
        <v>0</v>
      </c>
      <c r="BB280" s="183">
        <f t="shared" si="145"/>
        <v>0</v>
      </c>
      <c r="BC280" s="184">
        <f t="shared" si="146"/>
        <v>1189</v>
      </c>
      <c r="BD280" s="184">
        <f t="shared" si="147"/>
        <v>0</v>
      </c>
      <c r="BE280" s="184">
        <f t="shared" si="148"/>
        <v>701.42180000000008</v>
      </c>
      <c r="BF280" s="184">
        <f t="shared" si="149"/>
        <v>0</v>
      </c>
      <c r="BG280" s="102">
        <f t="shared" si="150"/>
        <v>0</v>
      </c>
      <c r="BH280" s="102">
        <f t="shared" si="151"/>
        <v>0</v>
      </c>
      <c r="BI280" s="102">
        <f t="shared" si="152"/>
        <v>0</v>
      </c>
      <c r="BJ280" s="102">
        <f t="shared" si="153"/>
        <v>1</v>
      </c>
      <c r="BK280" s="102">
        <f t="shared" si="154"/>
        <v>0</v>
      </c>
      <c r="BL280" s="102">
        <f t="shared" si="155"/>
        <v>0</v>
      </c>
      <c r="BN280" s="102"/>
    </row>
    <row r="281" spans="1:66" x14ac:dyDescent="0.25">
      <c r="A281" s="102" t="s">
        <v>20</v>
      </c>
      <c r="B281" s="102" t="s">
        <v>8</v>
      </c>
      <c r="C281" s="102" t="s">
        <v>8</v>
      </c>
      <c r="D281" s="102" t="s">
        <v>27</v>
      </c>
      <c r="E281" s="102" t="s">
        <v>624</v>
      </c>
      <c r="F281" s="102" t="s">
        <v>625</v>
      </c>
      <c r="G281" s="102">
        <v>0.751</v>
      </c>
      <c r="H281" s="102">
        <v>1</v>
      </c>
      <c r="I281" s="102">
        <v>1</v>
      </c>
      <c r="J281" s="167">
        <f>IFERROR(H281*VLOOKUP(A281, 'Advanced Parameters'!$B$7:$G$20, 6, FALSE)*VLOOKUP(A281, 'Growth Parameters'!$B$6:$H$19, 6, FALSE), 0)</f>
        <v>1</v>
      </c>
      <c r="K281" s="167">
        <f>IFERROR(IF('Advanced Parameters'!$C$5="n",'Raw Data'!I281*VLOOKUP(A281,'Advanced Parameters'!$B$7:$G$20,6,FALSE),J281*VLOOKUP(A281,'Advanced Parameters'!$B$7:$G$20,2,FALSE))*VLOOKUP(A281, 'Growth Parameters'!$B$6:$H$19, 6, FALSE), 0)</f>
        <v>1</v>
      </c>
      <c r="L281" s="167">
        <f t="shared" si="156"/>
        <v>0</v>
      </c>
      <c r="M281" s="168">
        <f>IFERROR(IF(G281="NA","NA",IF(G281&gt;'APC Parameters'!$K$6+VLOOKUP('Raw Data'!A281, 'APC Parameters'!$H$7:$L$20, 4, FALSE), 'APC Parameters'!$L$6+VLOOKUP('Raw Data'!A281, 'APC Parameters'!$H$7:$L$20, 5, FALSE), G281*('APC Parameters'!$J$6+VLOOKUP('Raw Data'!A281, 'APC Parameters'!$H$7:$L$20, 3, FALSE))+'APC Parameters'!$I$6+VLOOKUP('Raw Data'!A281, 'APC Parameters'!$H$7:$L$20, 2, FALSE))), 0)</f>
        <v>1680.4394000000002</v>
      </c>
      <c r="N281" s="168">
        <f t="shared" si="126"/>
        <v>1680.4394000000002</v>
      </c>
      <c r="O281" s="168">
        <f>IFERROR(IF(M281="NA",VLOOKUP(D281,'Internal Calculations'!$B$10:$C$11,2,FALSE), M281)*VLOOKUP(A281, 'Growth Parameters'!$B$6:$H$19, 7, FALSE), 0)</f>
        <v>1680.4394000000002</v>
      </c>
      <c r="P281" s="177">
        <f t="shared" si="127"/>
        <v>1680.4394000000002</v>
      </c>
      <c r="Q281" s="178">
        <f>IF('Funding Allocation Parameters'!$C$5="Basic Library Subsidy", MIN(O281*('Funding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MIN($O281*(VLOOKUP(CONCATENATE($A281, 'Funding Allocation Parameters'!$I$5), 'Library Subsidy Complex'!$C$2:$J$55, 2, FALSE)), VLOOKUP(CONCATENATE($A281, 'Funding Allocation Parameters'!$I$5), 'Library Subsidy Complex'!$C$2:$J$55, 4, FALSE)), 0)))))</f>
        <v>1189</v>
      </c>
      <c r="R281" s="178">
        <f>IF('Funding Allocation Parameters'!$C$5="Basic Library Subsidy", 0, IF('Funding Allocation Parameters'!$C$5="Grant funding",MIN(O281*('Funding Allocation Parameters'!$E$5), 'Funding Allocation Parameters'!$G$5), IF('Funding Allocation Parameters'!$C$5="Other author funding", 0, IF('Funding Allocation Parameters'!$C$5="Any discretionary funds (grants if available, other if no grants)", MIN(O281*('Funding Allocation Parameters'!$E$5), 'Funding Allocation Parameters'!$G$5), IF('Funding Allocation Parameters'!$C$5="Complex Library Subsidy", 0, 0)))))</f>
        <v>0</v>
      </c>
      <c r="S281" s="178">
        <f>IF('Funding Allocation Parameters'!$C$5="Basic Library Subsidy", 0, IF('Funding Allocation Parameters'!$C$5="Grant funding", 0, IF('Funding Allocation Parameters'!$C$5="Other author funding",  MIN(O281*('Funding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1" s="178">
        <f>IF('Funding Allocation Parameters'!$C$5="Basic Library Subsidy", MIN(O281*('Funding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MIN($O281*(VLOOKUP(CONCATENATE($A281, 'Funding Allocation Parameters'!$I$5), 'Library Subsidy Complex'!$C$2:$J$55, 6, FALSE)), VLOOKUP(CONCATENATE($A281, 'Funding Allocation Parameters'!$I$5), 'Library Subsidy Complex'!$C$2:$J$55, 8, FALSE)), 0)))))</f>
        <v>1189</v>
      </c>
      <c r="U281" s="178">
        <f>IF('Funding Allocation Parameters'!$C$5="Basic Library Subsidy", 0, IF('Funding Allocation Parameters'!$C$5="Grant funding", 0, IF('Funding Allocation Parameters'!$C$5="Other author funding",  MIN(O281*('Funding Allocation Parameters'!$E$5), 'Funding Allocation Parameters'!$G$5), IF('Funding Allocation Parameters'!$C$5="Any discretionary funds (grants if available, other if no grants)", MIN(O281*('Funding Allocation Parameters'!$E$5), 'Funding Allocation Parameters'!$G$5), IF('Funding Allocation Parameters'!$C$5="Complex Library Subsidy", 0, 0)))))</f>
        <v>0</v>
      </c>
      <c r="V281" s="177">
        <f t="shared" si="128"/>
        <v>491.43940000000021</v>
      </c>
      <c r="W281" s="177">
        <f t="shared" si="129"/>
        <v>491.43940000000021</v>
      </c>
      <c r="X281" s="179">
        <f>IF('Funding Allocation Parameters'!$C$6="Basic Library Subsidy", MIN(V281*'Funding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MIN(V281*VLOOKUP(CONCATENATE($A281, 'Funding Allocation Parameters'!$I$6), 'Library Subsidy Complex'!$C$2:$J$55, 2, FALSE), VLOOKUP(CONCATENATE($A281, 'Funding Allocation Parameters'!$I$6), 'Library Subsidy Complex'!$C$2:$J$55, 4, FALSE)), 0)))))</f>
        <v>0</v>
      </c>
      <c r="Y281" s="179">
        <f>IF('Funding Allocation Parameters'!$C$6="Basic Library Subsidy", 0, IF('Funding Allocation Parameters'!$C$6="Grant funding",MIN(V281*'Funding Allocation Parameters'!$E$6, 'Funding Allocation Parameters'!$G$6), IF('Funding Allocation Parameters'!$C$6="Other author funding", 0, IF('Funding Allocation Parameters'!$C$6="Any discretionary funds (grants if available, other if no grants)", MIN(V281*'Funding Allocation Parameters'!$E$6, 'Funding Allocation Parameters'!$G$6), IF('Funding Allocation Parameters'!$C$6="Complex Library Subsidy", 0, 0)))))</f>
        <v>491.43940000000021</v>
      </c>
      <c r="Z281" s="179">
        <f>IF('Funding Allocation Parameters'!$C$6="Basic Library Subsidy", 0, IF('Funding Allocation Parameters'!$C$6="Grant funding", 0, IF('Funding Allocation Parameters'!$C$6="Other author funding",  MIN(V281*'Funding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1" s="179">
        <f>IF('Funding Allocation Parameters'!$C$6="Basic Library Subsidy", MIN(W281*'Funding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MIN(W281*VLOOKUP(CONCATENATE($A281, 'Funding Allocation Parameters'!$I$6), 'Library Subsidy Complex'!$C$2:$J$55, 6, FALSE), VLOOKUP(CONCATENATE($A281, 'Funding Allocation Parameters'!$I$6), 'Library Subsidy Complex'!$C$2:$J$55, 8, FALSE)), 0)))))</f>
        <v>0</v>
      </c>
      <c r="AB281" s="179">
        <f>IF('Funding Allocation Parameters'!$C$6="Basic Library Subsidy", 0, IF('Funding Allocation Parameters'!$C$6="Grant funding", 0, IF('Funding Allocation Parameters'!$C$6="Other author funding",  MIN(W281*'Funding Allocation Parameters'!$E$6, 'Funding Allocation Parameters'!$G$6), IF('Funding Allocation Parameters'!$C$6="Any discretionary funds (grants if available, other if no grants)", MIN(W281*'Funding Allocation Parameters'!$E$6, 'Funding Allocation Parameters'!$G$6), IF('Funding Allocation Parameters'!$C$6="Complex Library Subsidy", 0, 0)))))</f>
        <v>491.43940000000021</v>
      </c>
      <c r="AC281" s="177">
        <f t="shared" si="130"/>
        <v>0</v>
      </c>
      <c r="AD281" s="177">
        <f t="shared" si="131"/>
        <v>0</v>
      </c>
      <c r="AE281" s="180">
        <f>IF('Funding Allocation Parameters'!$C$7="Basic Library Subsidy", MIN(AC281*'Funding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MIN(AC281*VLOOKUP(CONCATENATE($A281, 'Funding Allocation Parameters'!$I$7), 'Library Subsidy Complex'!$C$2:$J$55, 2, FALSE), VLOOKUP(CONCATENATE($A281, 'Funding Allocation Parameters'!$I$7), 'Library Subsidy Complex'!$C$2:$J$55, 4, FALSE)), 0)))))</f>
        <v>0</v>
      </c>
      <c r="AF281" s="180">
        <f>IF('Funding Allocation Parameters'!$C$7="Basic Library Subsidy", 0, IF('Funding Allocation Parameters'!$C$7="Grant funding",MIN(AC281*'Funding Allocation Parameters'!$E$7, 'Funding Allocation Parameters'!$G$7), IF('Funding Allocation Parameters'!$C$7="Other author funding", 0, IF('Funding Allocation Parameters'!$C$7="Any discretionary funds (grants if available, other if no grants)", MIN(AC281*'Funding Allocation Parameters'!$E$7, 'Funding Allocation Parameters'!$G$7), IF('Funding Allocation Parameters'!$C$7="Complex Library Subsidy", 0, 0)))))</f>
        <v>0</v>
      </c>
      <c r="AG281" s="180">
        <f>IF('Funding Allocation Parameters'!$C$7="Basic Library Subsidy", 0, IF('Funding Allocation Parameters'!$C$7="Grant funding", 0, IF('Funding Allocation Parameters'!$C$7="Other author funding",  MIN(AC281*'Funding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1" s="180">
        <f>IF('Funding Allocation Parameters'!$C$7="Basic Library Subsidy", MIN(AD281*'Funding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MIN(AD281*VLOOKUP(CONCATENATE($A281, 'Funding Allocation Parameters'!$I$7), 'Library Subsidy Complex'!$C$2:$J$55, 6, FALSE), VLOOKUP(CONCATENATE($A281, 'Funding Allocation Parameters'!$I$7), 'Library Subsidy Complex'!$C$2:$J$55, 8, FALSE)), 0)))))</f>
        <v>0</v>
      </c>
      <c r="AI281" s="180">
        <f>IF('Funding Allocation Parameters'!$C$7="Basic Library Subsidy", 0, IF('Funding Allocation Parameters'!$C$7="Grant funding", 0, IF('Funding Allocation Parameters'!$C$7="Other author funding",  MIN(AD281*'Funding Allocation Parameters'!$E$7, 'Funding Allocation Parameters'!$G$7), IF('Funding Allocation Parameters'!$C$7="Any discretionary funds (grants if available, other if no grants)", MIN(AD281*'Funding Allocation Parameters'!$E$7, 'Funding Allocation Parameters'!$G$7), IF('Funding Allocation Parameters'!$C$7="Complex Library Subsidy", 0, 0)))))</f>
        <v>0</v>
      </c>
      <c r="AJ281" s="177">
        <f t="shared" si="132"/>
        <v>0</v>
      </c>
      <c r="AK281" s="177">
        <f t="shared" si="133"/>
        <v>0</v>
      </c>
      <c r="AL281" s="181">
        <f>IF('Funding Allocation Parameters'!$C$8="Basic Library Subsidy", MIN(AJ281*'Funding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MIN(AJ281*VLOOKUP(CONCATENATE($A281, 'Funding Allocation Parameters'!$I$8), 'Library Subsidy Complex'!$C$2:$J$55, 2, FALSE), VLOOKUP(CONCATENATE($A281, 'Funding Allocation Parameters'!$I$8), 'Library Subsidy Complex'!$C$2:$J$55, 4, FALSE)), 0)))))</f>
        <v>0</v>
      </c>
      <c r="AM281" s="181">
        <f>IF('Funding Allocation Parameters'!$C$8="Basic Library Subsidy", 0, IF('Funding Allocation Parameters'!$C$8="Grant funding",MIN(AJ281*'Funding Allocation Parameters'!$E$8, 'Funding Allocation Parameters'!$G$8), IF('Funding Allocation Parameters'!$C$8="Other author funding", 0, IF('Funding Allocation Parameters'!$C$8="Any discretionary funds (grants if available, other if no grants)", MIN(AJ281*'Funding Allocation Parameters'!$E$8, 'Funding Allocation Parameters'!$G$8), IF('Funding Allocation Parameters'!$C$8="Complex Library Subsidy", 0, 0)))))</f>
        <v>0</v>
      </c>
      <c r="AN281" s="181">
        <f>IF('Funding Allocation Parameters'!$C$8="Basic Library Subsidy", 0, IF('Funding Allocation Parameters'!$C$8="Grant funding", 0, IF('Funding Allocation Parameters'!$C$8="Other author funding",  MIN(AJ281*'Funding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1" s="181">
        <f>IF('Funding Allocation Parameters'!$C$8="Basic Library Subsidy", MIN(AK281*'Funding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MIN(AK281*VLOOKUP(CONCATENATE($A281, 'Funding Allocation Parameters'!$I$8), 'Library Subsidy Complex'!$C$2:$J$55, 6, FALSE), VLOOKUP(CONCATENATE($A281, 'Funding Allocation Parameters'!$I$8), 'Library Subsidy Complex'!$C$2:$J$55, 8, FALSE)), 0)))))</f>
        <v>0</v>
      </c>
      <c r="AP281" s="181">
        <f>IF('Funding Allocation Parameters'!$C$8="Basic Library Subsidy", 0, IF('Funding Allocation Parameters'!$C$8="Grant funding", 0, IF('Funding Allocation Parameters'!$C$8="Other author funding",  MIN(AK281*'Funding Allocation Parameters'!$E$8, 'Funding Allocation Parameters'!$G$8), IF('Funding Allocation Parameters'!$C$8="Any discretionary funds (grants if available, other if no grants)", MIN(AK281*'Funding Allocation Parameters'!$E$8, 'Funding Allocation Parameters'!$G$8), IF('Funding Allocation Parameters'!$C$8="Complex Library Subsidy", 0, 0)))))</f>
        <v>0</v>
      </c>
      <c r="AQ281" s="177">
        <f t="shared" si="134"/>
        <v>0</v>
      </c>
      <c r="AR281" s="177">
        <f t="shared" si="135"/>
        <v>0</v>
      </c>
      <c r="AS281" s="182">
        <f t="shared" si="136"/>
        <v>1189</v>
      </c>
      <c r="AT281" s="182">
        <f t="shared" si="137"/>
        <v>491.43940000000021</v>
      </c>
      <c r="AU281" s="182">
        <f t="shared" si="138"/>
        <v>0</v>
      </c>
      <c r="AV281" s="182">
        <f t="shared" si="139"/>
        <v>1189</v>
      </c>
      <c r="AW281" s="182">
        <f t="shared" si="140"/>
        <v>491.43940000000021</v>
      </c>
      <c r="AX281" s="183">
        <f t="shared" si="141"/>
        <v>1189</v>
      </c>
      <c r="AY281" s="183">
        <f t="shared" si="142"/>
        <v>491.43940000000021</v>
      </c>
      <c r="AZ281" s="183">
        <f t="shared" si="143"/>
        <v>0</v>
      </c>
      <c r="BA281" s="183">
        <f t="shared" si="144"/>
        <v>0</v>
      </c>
      <c r="BB281" s="183">
        <f t="shared" si="145"/>
        <v>0</v>
      </c>
      <c r="BC281" s="184">
        <f t="shared" si="146"/>
        <v>1189</v>
      </c>
      <c r="BD281" s="184">
        <f t="shared" si="147"/>
        <v>0</v>
      </c>
      <c r="BE281" s="184">
        <f t="shared" si="148"/>
        <v>491.43940000000021</v>
      </c>
      <c r="BF281" s="184">
        <f t="shared" si="149"/>
        <v>0</v>
      </c>
      <c r="BG281" s="102">
        <f t="shared" si="150"/>
        <v>0</v>
      </c>
      <c r="BH281" s="102">
        <f t="shared" si="151"/>
        <v>0</v>
      </c>
      <c r="BI281" s="102">
        <f t="shared" si="152"/>
        <v>0</v>
      </c>
      <c r="BJ281" s="102">
        <f t="shared" si="153"/>
        <v>1</v>
      </c>
      <c r="BK281" s="102">
        <f t="shared" si="154"/>
        <v>0</v>
      </c>
      <c r="BL281" s="102">
        <f t="shared" si="155"/>
        <v>0</v>
      </c>
      <c r="BN281" s="102"/>
    </row>
    <row r="282" spans="1:66" x14ac:dyDescent="0.25">
      <c r="A282" s="102" t="s">
        <v>19</v>
      </c>
      <c r="B282" s="102" t="s">
        <v>8</v>
      </c>
      <c r="C282" s="102" t="s">
        <v>8</v>
      </c>
      <c r="D282" s="102" t="s">
        <v>27</v>
      </c>
      <c r="E282" s="102" t="s">
        <v>627</v>
      </c>
      <c r="F282" s="102" t="s">
        <v>628</v>
      </c>
      <c r="G282" s="102">
        <v>1.5229999999999999</v>
      </c>
      <c r="H282" s="102">
        <v>1</v>
      </c>
      <c r="I282" s="102">
        <v>1</v>
      </c>
      <c r="J282" s="167">
        <f>IFERROR(H282*VLOOKUP(A282, 'Advanced Parameters'!$B$7:$G$20, 6, FALSE)*VLOOKUP(A282, 'Growth Parameters'!$B$6:$H$19, 6, FALSE), 0)</f>
        <v>1</v>
      </c>
      <c r="K282" s="167">
        <f>IFERROR(IF('Advanced Parameters'!$C$5="n",'Raw Data'!I282*VLOOKUP(A282,'Advanced Parameters'!$B$7:$G$20,6,FALSE),J282*VLOOKUP(A282,'Advanced Parameters'!$B$7:$G$20,2,FALSE))*VLOOKUP(A282, 'Growth Parameters'!$B$6:$H$19, 6, FALSE), 0)</f>
        <v>1</v>
      </c>
      <c r="L282" s="167">
        <f t="shared" si="156"/>
        <v>0</v>
      </c>
      <c r="M282" s="168">
        <f>IFERROR(IF(G282="NA","NA",IF(G282&gt;'APC Parameters'!$K$6+VLOOKUP('Raw Data'!A282, 'APC Parameters'!$H$7:$L$20, 4, FALSE), 'APC Parameters'!$L$6+VLOOKUP('Raw Data'!A282, 'APC Parameters'!$H$7:$L$20, 5, FALSE), G282*('APC Parameters'!$J$6+VLOOKUP('Raw Data'!A282, 'APC Parameters'!$H$7:$L$20, 3, FALSE))+'APC Parameters'!$I$6+VLOOKUP('Raw Data'!A282, 'APC Parameters'!$H$7:$L$20, 2, FALSE))), 0)</f>
        <v>2228.0962</v>
      </c>
      <c r="N282" s="168">
        <f t="shared" si="126"/>
        <v>2228.0962</v>
      </c>
      <c r="O282" s="168">
        <f>IFERROR(IF(M282="NA",VLOOKUP(D282,'Internal Calculations'!$B$10:$C$11,2,FALSE), M282)*VLOOKUP(A282, 'Growth Parameters'!$B$6:$H$19, 7, FALSE), 0)</f>
        <v>2228.0962</v>
      </c>
      <c r="P282" s="177">
        <f t="shared" si="127"/>
        <v>2228.0962</v>
      </c>
      <c r="Q282" s="178">
        <f>IF('Funding Allocation Parameters'!$C$5="Basic Library Subsidy", MIN(O282*('Funding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MIN($O282*(VLOOKUP(CONCATENATE($A282, 'Funding Allocation Parameters'!$I$5), 'Library Subsidy Complex'!$C$2:$J$55, 2, FALSE)), VLOOKUP(CONCATENATE($A282, 'Funding Allocation Parameters'!$I$5), 'Library Subsidy Complex'!$C$2:$J$55, 4, FALSE)), 0)))))</f>
        <v>1189</v>
      </c>
      <c r="R282" s="178">
        <f>IF('Funding Allocation Parameters'!$C$5="Basic Library Subsidy", 0, IF('Funding Allocation Parameters'!$C$5="Grant funding",MIN(O282*('Funding Allocation Parameters'!$E$5), 'Funding Allocation Parameters'!$G$5), IF('Funding Allocation Parameters'!$C$5="Other author funding", 0, IF('Funding Allocation Parameters'!$C$5="Any discretionary funds (grants if available, other if no grants)", MIN(O282*('Funding Allocation Parameters'!$E$5), 'Funding Allocation Parameters'!$G$5), IF('Funding Allocation Parameters'!$C$5="Complex Library Subsidy", 0, 0)))))</f>
        <v>0</v>
      </c>
      <c r="S282" s="178">
        <f>IF('Funding Allocation Parameters'!$C$5="Basic Library Subsidy", 0, IF('Funding Allocation Parameters'!$C$5="Grant funding", 0, IF('Funding Allocation Parameters'!$C$5="Other author funding",  MIN(O282*('Funding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2" s="178">
        <f>IF('Funding Allocation Parameters'!$C$5="Basic Library Subsidy", MIN(O282*('Funding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MIN($O282*(VLOOKUP(CONCATENATE($A282, 'Funding Allocation Parameters'!$I$5), 'Library Subsidy Complex'!$C$2:$J$55, 6, FALSE)), VLOOKUP(CONCATENATE($A282, 'Funding Allocation Parameters'!$I$5), 'Library Subsidy Complex'!$C$2:$J$55, 8, FALSE)), 0)))))</f>
        <v>1189</v>
      </c>
      <c r="U282" s="178">
        <f>IF('Funding Allocation Parameters'!$C$5="Basic Library Subsidy", 0, IF('Funding Allocation Parameters'!$C$5="Grant funding", 0, IF('Funding Allocation Parameters'!$C$5="Other author funding",  MIN(O282*('Funding Allocation Parameters'!$E$5), 'Funding Allocation Parameters'!$G$5), IF('Funding Allocation Parameters'!$C$5="Any discretionary funds (grants if available, other if no grants)", MIN(O282*('Funding Allocation Parameters'!$E$5), 'Funding Allocation Parameters'!$G$5), IF('Funding Allocation Parameters'!$C$5="Complex Library Subsidy", 0, 0)))))</f>
        <v>0</v>
      </c>
      <c r="V282" s="177">
        <f t="shared" si="128"/>
        <v>1039.0962</v>
      </c>
      <c r="W282" s="177">
        <f t="shared" si="129"/>
        <v>1039.0962</v>
      </c>
      <c r="X282" s="179">
        <f>IF('Funding Allocation Parameters'!$C$6="Basic Library Subsidy", MIN(V282*'Funding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MIN(V282*VLOOKUP(CONCATENATE($A282, 'Funding Allocation Parameters'!$I$6), 'Library Subsidy Complex'!$C$2:$J$55, 2, FALSE), VLOOKUP(CONCATENATE($A282, 'Funding Allocation Parameters'!$I$6), 'Library Subsidy Complex'!$C$2:$J$55, 4, FALSE)), 0)))))</f>
        <v>0</v>
      </c>
      <c r="Y282" s="179">
        <f>IF('Funding Allocation Parameters'!$C$6="Basic Library Subsidy", 0, IF('Funding Allocation Parameters'!$C$6="Grant funding",MIN(V282*'Funding Allocation Parameters'!$E$6, 'Funding Allocation Parameters'!$G$6), IF('Funding Allocation Parameters'!$C$6="Other author funding", 0, IF('Funding Allocation Parameters'!$C$6="Any discretionary funds (grants if available, other if no grants)", MIN(V282*'Funding Allocation Parameters'!$E$6, 'Funding Allocation Parameters'!$G$6), IF('Funding Allocation Parameters'!$C$6="Complex Library Subsidy", 0, 0)))))</f>
        <v>1039.0962</v>
      </c>
      <c r="Z282" s="179">
        <f>IF('Funding Allocation Parameters'!$C$6="Basic Library Subsidy", 0, IF('Funding Allocation Parameters'!$C$6="Grant funding", 0, IF('Funding Allocation Parameters'!$C$6="Other author funding",  MIN(V282*'Funding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2" s="179">
        <f>IF('Funding Allocation Parameters'!$C$6="Basic Library Subsidy", MIN(W282*'Funding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MIN(W282*VLOOKUP(CONCATENATE($A282, 'Funding Allocation Parameters'!$I$6), 'Library Subsidy Complex'!$C$2:$J$55, 6, FALSE), VLOOKUP(CONCATENATE($A282, 'Funding Allocation Parameters'!$I$6), 'Library Subsidy Complex'!$C$2:$J$55, 8, FALSE)), 0)))))</f>
        <v>0</v>
      </c>
      <c r="AB282" s="179">
        <f>IF('Funding Allocation Parameters'!$C$6="Basic Library Subsidy", 0, IF('Funding Allocation Parameters'!$C$6="Grant funding", 0, IF('Funding Allocation Parameters'!$C$6="Other author funding",  MIN(W282*'Funding Allocation Parameters'!$E$6, 'Funding Allocation Parameters'!$G$6), IF('Funding Allocation Parameters'!$C$6="Any discretionary funds (grants if available, other if no grants)", MIN(W282*'Funding Allocation Parameters'!$E$6, 'Funding Allocation Parameters'!$G$6), IF('Funding Allocation Parameters'!$C$6="Complex Library Subsidy", 0, 0)))))</f>
        <v>1039.0962</v>
      </c>
      <c r="AC282" s="177">
        <f t="shared" si="130"/>
        <v>0</v>
      </c>
      <c r="AD282" s="177">
        <f t="shared" si="131"/>
        <v>0</v>
      </c>
      <c r="AE282" s="180">
        <f>IF('Funding Allocation Parameters'!$C$7="Basic Library Subsidy", MIN(AC282*'Funding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MIN(AC282*VLOOKUP(CONCATENATE($A282, 'Funding Allocation Parameters'!$I$7), 'Library Subsidy Complex'!$C$2:$J$55, 2, FALSE), VLOOKUP(CONCATENATE($A282, 'Funding Allocation Parameters'!$I$7), 'Library Subsidy Complex'!$C$2:$J$55, 4, FALSE)), 0)))))</f>
        <v>0</v>
      </c>
      <c r="AF282" s="180">
        <f>IF('Funding Allocation Parameters'!$C$7="Basic Library Subsidy", 0, IF('Funding Allocation Parameters'!$C$7="Grant funding",MIN(AC282*'Funding Allocation Parameters'!$E$7, 'Funding Allocation Parameters'!$G$7), IF('Funding Allocation Parameters'!$C$7="Other author funding", 0, IF('Funding Allocation Parameters'!$C$7="Any discretionary funds (grants if available, other if no grants)", MIN(AC282*'Funding Allocation Parameters'!$E$7, 'Funding Allocation Parameters'!$G$7), IF('Funding Allocation Parameters'!$C$7="Complex Library Subsidy", 0, 0)))))</f>
        <v>0</v>
      </c>
      <c r="AG282" s="180">
        <f>IF('Funding Allocation Parameters'!$C$7="Basic Library Subsidy", 0, IF('Funding Allocation Parameters'!$C$7="Grant funding", 0, IF('Funding Allocation Parameters'!$C$7="Other author funding",  MIN(AC282*'Funding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2" s="180">
        <f>IF('Funding Allocation Parameters'!$C$7="Basic Library Subsidy", MIN(AD282*'Funding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MIN(AD282*VLOOKUP(CONCATENATE($A282, 'Funding Allocation Parameters'!$I$7), 'Library Subsidy Complex'!$C$2:$J$55, 6, FALSE), VLOOKUP(CONCATENATE($A282, 'Funding Allocation Parameters'!$I$7), 'Library Subsidy Complex'!$C$2:$J$55, 8, FALSE)), 0)))))</f>
        <v>0</v>
      </c>
      <c r="AI282" s="180">
        <f>IF('Funding Allocation Parameters'!$C$7="Basic Library Subsidy", 0, IF('Funding Allocation Parameters'!$C$7="Grant funding", 0, IF('Funding Allocation Parameters'!$C$7="Other author funding",  MIN(AD282*'Funding Allocation Parameters'!$E$7, 'Funding Allocation Parameters'!$G$7), IF('Funding Allocation Parameters'!$C$7="Any discretionary funds (grants if available, other if no grants)", MIN(AD282*'Funding Allocation Parameters'!$E$7, 'Funding Allocation Parameters'!$G$7), IF('Funding Allocation Parameters'!$C$7="Complex Library Subsidy", 0, 0)))))</f>
        <v>0</v>
      </c>
      <c r="AJ282" s="177">
        <f t="shared" si="132"/>
        <v>0</v>
      </c>
      <c r="AK282" s="177">
        <f t="shared" si="133"/>
        <v>0</v>
      </c>
      <c r="AL282" s="181">
        <f>IF('Funding Allocation Parameters'!$C$8="Basic Library Subsidy", MIN(AJ282*'Funding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MIN(AJ282*VLOOKUP(CONCATENATE($A282, 'Funding Allocation Parameters'!$I$8), 'Library Subsidy Complex'!$C$2:$J$55, 2, FALSE), VLOOKUP(CONCATENATE($A282, 'Funding Allocation Parameters'!$I$8), 'Library Subsidy Complex'!$C$2:$J$55, 4, FALSE)), 0)))))</f>
        <v>0</v>
      </c>
      <c r="AM282" s="181">
        <f>IF('Funding Allocation Parameters'!$C$8="Basic Library Subsidy", 0, IF('Funding Allocation Parameters'!$C$8="Grant funding",MIN(AJ282*'Funding Allocation Parameters'!$E$8, 'Funding Allocation Parameters'!$G$8), IF('Funding Allocation Parameters'!$C$8="Other author funding", 0, IF('Funding Allocation Parameters'!$C$8="Any discretionary funds (grants if available, other if no grants)", MIN(AJ282*'Funding Allocation Parameters'!$E$8, 'Funding Allocation Parameters'!$G$8), IF('Funding Allocation Parameters'!$C$8="Complex Library Subsidy", 0, 0)))))</f>
        <v>0</v>
      </c>
      <c r="AN282" s="181">
        <f>IF('Funding Allocation Parameters'!$C$8="Basic Library Subsidy", 0, IF('Funding Allocation Parameters'!$C$8="Grant funding", 0, IF('Funding Allocation Parameters'!$C$8="Other author funding",  MIN(AJ282*'Funding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2" s="181">
        <f>IF('Funding Allocation Parameters'!$C$8="Basic Library Subsidy", MIN(AK282*'Funding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MIN(AK282*VLOOKUP(CONCATENATE($A282, 'Funding Allocation Parameters'!$I$8), 'Library Subsidy Complex'!$C$2:$J$55, 6, FALSE), VLOOKUP(CONCATENATE($A282, 'Funding Allocation Parameters'!$I$8), 'Library Subsidy Complex'!$C$2:$J$55, 8, FALSE)), 0)))))</f>
        <v>0</v>
      </c>
      <c r="AP282" s="181">
        <f>IF('Funding Allocation Parameters'!$C$8="Basic Library Subsidy", 0, IF('Funding Allocation Parameters'!$C$8="Grant funding", 0, IF('Funding Allocation Parameters'!$C$8="Other author funding",  MIN(AK282*'Funding Allocation Parameters'!$E$8, 'Funding Allocation Parameters'!$G$8), IF('Funding Allocation Parameters'!$C$8="Any discretionary funds (grants if available, other if no grants)", MIN(AK282*'Funding Allocation Parameters'!$E$8, 'Funding Allocation Parameters'!$G$8), IF('Funding Allocation Parameters'!$C$8="Complex Library Subsidy", 0, 0)))))</f>
        <v>0</v>
      </c>
      <c r="AQ282" s="177">
        <f t="shared" si="134"/>
        <v>0</v>
      </c>
      <c r="AR282" s="177">
        <f t="shared" si="135"/>
        <v>0</v>
      </c>
      <c r="AS282" s="182">
        <f t="shared" si="136"/>
        <v>1189</v>
      </c>
      <c r="AT282" s="182">
        <f t="shared" si="137"/>
        <v>1039.0962</v>
      </c>
      <c r="AU282" s="182">
        <f t="shared" si="138"/>
        <v>0</v>
      </c>
      <c r="AV282" s="182">
        <f t="shared" si="139"/>
        <v>1189</v>
      </c>
      <c r="AW282" s="182">
        <f t="shared" si="140"/>
        <v>1039.0962</v>
      </c>
      <c r="AX282" s="183">
        <f t="shared" si="141"/>
        <v>1189</v>
      </c>
      <c r="AY282" s="183">
        <f t="shared" si="142"/>
        <v>1039.0962</v>
      </c>
      <c r="AZ282" s="183">
        <f t="shared" si="143"/>
        <v>0</v>
      </c>
      <c r="BA282" s="183">
        <f t="shared" si="144"/>
        <v>0</v>
      </c>
      <c r="BB282" s="183">
        <f t="shared" si="145"/>
        <v>0</v>
      </c>
      <c r="BC282" s="184">
        <f t="shared" si="146"/>
        <v>1189</v>
      </c>
      <c r="BD282" s="184">
        <f t="shared" si="147"/>
        <v>0</v>
      </c>
      <c r="BE282" s="184">
        <f t="shared" si="148"/>
        <v>1039.0962</v>
      </c>
      <c r="BF282" s="184">
        <f t="shared" si="149"/>
        <v>0</v>
      </c>
      <c r="BG282" s="102">
        <f t="shared" si="150"/>
        <v>0</v>
      </c>
      <c r="BH282" s="102">
        <f t="shared" si="151"/>
        <v>0</v>
      </c>
      <c r="BI282" s="102">
        <f t="shared" si="152"/>
        <v>0</v>
      </c>
      <c r="BJ282" s="102">
        <f t="shared" si="153"/>
        <v>1</v>
      </c>
      <c r="BK282" s="102">
        <f t="shared" si="154"/>
        <v>0</v>
      </c>
      <c r="BL282" s="102">
        <f t="shared" si="155"/>
        <v>0</v>
      </c>
      <c r="BN282" s="102"/>
    </row>
    <row r="283" spans="1:66" x14ac:dyDescent="0.25">
      <c r="A283" s="102" t="s">
        <v>14</v>
      </c>
      <c r="B283" s="102" t="s">
        <v>8</v>
      </c>
      <c r="C283" s="102" t="s">
        <v>8</v>
      </c>
      <c r="D283" s="102" t="s">
        <v>27</v>
      </c>
      <c r="E283" s="102" t="s">
        <v>629</v>
      </c>
      <c r="F283" s="102" t="s">
        <v>630</v>
      </c>
      <c r="G283" s="102">
        <v>2.9249999999999998</v>
      </c>
      <c r="H283" s="102">
        <v>1</v>
      </c>
      <c r="I283" s="102">
        <v>0.35299999999999998</v>
      </c>
      <c r="J283" s="167">
        <f>IFERROR(H283*VLOOKUP(A283, 'Advanced Parameters'!$B$7:$G$20, 6, FALSE)*VLOOKUP(A283, 'Growth Parameters'!$B$6:$H$19, 6, FALSE), 0)</f>
        <v>1</v>
      </c>
      <c r="K283" s="167">
        <f>IFERROR(IF('Advanced Parameters'!$C$5="n",'Raw Data'!I283*VLOOKUP(A283,'Advanced Parameters'!$B$7:$G$20,6,FALSE),J283*VLOOKUP(A283,'Advanced Parameters'!$B$7:$G$20,2,FALSE))*VLOOKUP(A283, 'Growth Parameters'!$B$6:$H$19, 6, FALSE), 0)</f>
        <v>0.35299999999999998</v>
      </c>
      <c r="L283" s="167">
        <f t="shared" si="156"/>
        <v>0.64700000000000002</v>
      </c>
      <c r="M283" s="168">
        <f>IFERROR(IF(G283="NA","NA",IF(G283&gt;'APC Parameters'!$K$6+VLOOKUP('Raw Data'!A283, 'APC Parameters'!$H$7:$L$20, 4, FALSE), 'APC Parameters'!$L$6+VLOOKUP('Raw Data'!A283, 'APC Parameters'!$H$7:$L$20, 5, FALSE), G283*('APC Parameters'!$J$6+VLOOKUP('Raw Data'!A283, 'APC Parameters'!$H$7:$L$20, 3, FALSE))+'APC Parameters'!$I$6+VLOOKUP('Raw Data'!A283, 'APC Parameters'!$H$7:$L$20, 2, FALSE))), 0)</f>
        <v>3222.6750000000002</v>
      </c>
      <c r="N283" s="168">
        <f t="shared" si="126"/>
        <v>3222.6750000000002</v>
      </c>
      <c r="O283" s="168">
        <f>IFERROR(IF(M283="NA",VLOOKUP(D283,'Internal Calculations'!$B$10:$C$11,2,FALSE), M283)*VLOOKUP(A283, 'Growth Parameters'!$B$6:$H$19, 7, FALSE), 0)</f>
        <v>3222.6750000000002</v>
      </c>
      <c r="P283" s="177">
        <f t="shared" si="127"/>
        <v>3222.6750000000002</v>
      </c>
      <c r="Q283" s="178">
        <f>IF('Funding Allocation Parameters'!$C$5="Basic Library Subsidy", MIN(O283*('Funding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MIN($O283*(VLOOKUP(CONCATENATE($A283, 'Funding Allocation Parameters'!$I$5), 'Library Subsidy Complex'!$C$2:$J$55, 2, FALSE)), VLOOKUP(CONCATENATE($A283, 'Funding Allocation Parameters'!$I$5), 'Library Subsidy Complex'!$C$2:$J$55, 4, FALSE)), 0)))))</f>
        <v>1189</v>
      </c>
      <c r="R283" s="178">
        <f>IF('Funding Allocation Parameters'!$C$5="Basic Library Subsidy", 0, IF('Funding Allocation Parameters'!$C$5="Grant funding",MIN(O283*('Funding Allocation Parameters'!$E$5), 'Funding Allocation Parameters'!$G$5), IF('Funding Allocation Parameters'!$C$5="Other author funding", 0, IF('Funding Allocation Parameters'!$C$5="Any discretionary funds (grants if available, other if no grants)", MIN(O283*('Funding Allocation Parameters'!$E$5), 'Funding Allocation Parameters'!$G$5), IF('Funding Allocation Parameters'!$C$5="Complex Library Subsidy", 0, 0)))))</f>
        <v>0</v>
      </c>
      <c r="S283" s="178">
        <f>IF('Funding Allocation Parameters'!$C$5="Basic Library Subsidy", 0, IF('Funding Allocation Parameters'!$C$5="Grant funding", 0, IF('Funding Allocation Parameters'!$C$5="Other author funding",  MIN(O283*('Funding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3" s="178">
        <f>IF('Funding Allocation Parameters'!$C$5="Basic Library Subsidy", MIN(O283*('Funding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MIN($O283*(VLOOKUP(CONCATENATE($A283, 'Funding Allocation Parameters'!$I$5), 'Library Subsidy Complex'!$C$2:$J$55, 6, FALSE)), VLOOKUP(CONCATENATE($A283, 'Funding Allocation Parameters'!$I$5), 'Library Subsidy Complex'!$C$2:$J$55, 8, FALSE)), 0)))))</f>
        <v>1189</v>
      </c>
      <c r="U283" s="178">
        <f>IF('Funding Allocation Parameters'!$C$5="Basic Library Subsidy", 0, IF('Funding Allocation Parameters'!$C$5="Grant funding", 0, IF('Funding Allocation Parameters'!$C$5="Other author funding",  MIN(O283*('Funding Allocation Parameters'!$E$5), 'Funding Allocation Parameters'!$G$5), IF('Funding Allocation Parameters'!$C$5="Any discretionary funds (grants if available, other if no grants)", MIN(O283*('Funding Allocation Parameters'!$E$5), 'Funding Allocation Parameters'!$G$5), IF('Funding Allocation Parameters'!$C$5="Complex Library Subsidy", 0, 0)))))</f>
        <v>0</v>
      </c>
      <c r="V283" s="177">
        <f t="shared" si="128"/>
        <v>2033.6750000000002</v>
      </c>
      <c r="W283" s="177">
        <f t="shared" si="129"/>
        <v>2033.6750000000002</v>
      </c>
      <c r="X283" s="179">
        <f>IF('Funding Allocation Parameters'!$C$6="Basic Library Subsidy", MIN(V283*'Funding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MIN(V283*VLOOKUP(CONCATENATE($A283, 'Funding Allocation Parameters'!$I$6), 'Library Subsidy Complex'!$C$2:$J$55, 2, FALSE), VLOOKUP(CONCATENATE($A283, 'Funding Allocation Parameters'!$I$6), 'Library Subsidy Complex'!$C$2:$J$55, 4, FALSE)), 0)))))</f>
        <v>0</v>
      </c>
      <c r="Y283" s="179">
        <f>IF('Funding Allocation Parameters'!$C$6="Basic Library Subsidy", 0, IF('Funding Allocation Parameters'!$C$6="Grant funding",MIN(V283*'Funding Allocation Parameters'!$E$6, 'Funding Allocation Parameters'!$G$6), IF('Funding Allocation Parameters'!$C$6="Other author funding", 0, IF('Funding Allocation Parameters'!$C$6="Any discretionary funds (grants if available, other if no grants)", MIN(V283*'Funding Allocation Parameters'!$E$6, 'Funding Allocation Parameters'!$G$6), IF('Funding Allocation Parameters'!$C$6="Complex Library Subsidy", 0, 0)))))</f>
        <v>2033.6750000000002</v>
      </c>
      <c r="Z283" s="179">
        <f>IF('Funding Allocation Parameters'!$C$6="Basic Library Subsidy", 0, IF('Funding Allocation Parameters'!$C$6="Grant funding", 0, IF('Funding Allocation Parameters'!$C$6="Other author funding",  MIN(V283*'Funding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3" s="179">
        <f>IF('Funding Allocation Parameters'!$C$6="Basic Library Subsidy", MIN(W283*'Funding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MIN(W283*VLOOKUP(CONCATENATE($A283, 'Funding Allocation Parameters'!$I$6), 'Library Subsidy Complex'!$C$2:$J$55, 6, FALSE), VLOOKUP(CONCATENATE($A283, 'Funding Allocation Parameters'!$I$6), 'Library Subsidy Complex'!$C$2:$J$55, 8, FALSE)), 0)))))</f>
        <v>0</v>
      </c>
      <c r="AB283" s="179">
        <f>IF('Funding Allocation Parameters'!$C$6="Basic Library Subsidy", 0, IF('Funding Allocation Parameters'!$C$6="Grant funding", 0, IF('Funding Allocation Parameters'!$C$6="Other author funding",  MIN(W283*'Funding Allocation Parameters'!$E$6, 'Funding Allocation Parameters'!$G$6), IF('Funding Allocation Parameters'!$C$6="Any discretionary funds (grants if available, other if no grants)", MIN(W283*'Funding Allocation Parameters'!$E$6, 'Funding Allocation Parameters'!$G$6), IF('Funding Allocation Parameters'!$C$6="Complex Library Subsidy", 0, 0)))))</f>
        <v>2033.6750000000002</v>
      </c>
      <c r="AC283" s="177">
        <f t="shared" si="130"/>
        <v>0</v>
      </c>
      <c r="AD283" s="177">
        <f t="shared" si="131"/>
        <v>0</v>
      </c>
      <c r="AE283" s="180">
        <f>IF('Funding Allocation Parameters'!$C$7="Basic Library Subsidy", MIN(AC283*'Funding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MIN(AC283*VLOOKUP(CONCATENATE($A283, 'Funding Allocation Parameters'!$I$7), 'Library Subsidy Complex'!$C$2:$J$55, 2, FALSE), VLOOKUP(CONCATENATE($A283, 'Funding Allocation Parameters'!$I$7), 'Library Subsidy Complex'!$C$2:$J$55, 4, FALSE)), 0)))))</f>
        <v>0</v>
      </c>
      <c r="AF283" s="180">
        <f>IF('Funding Allocation Parameters'!$C$7="Basic Library Subsidy", 0, IF('Funding Allocation Parameters'!$C$7="Grant funding",MIN(AC283*'Funding Allocation Parameters'!$E$7, 'Funding Allocation Parameters'!$G$7), IF('Funding Allocation Parameters'!$C$7="Other author funding", 0, IF('Funding Allocation Parameters'!$C$7="Any discretionary funds (grants if available, other if no grants)", MIN(AC283*'Funding Allocation Parameters'!$E$7, 'Funding Allocation Parameters'!$G$7), IF('Funding Allocation Parameters'!$C$7="Complex Library Subsidy", 0, 0)))))</f>
        <v>0</v>
      </c>
      <c r="AG283" s="180">
        <f>IF('Funding Allocation Parameters'!$C$7="Basic Library Subsidy", 0, IF('Funding Allocation Parameters'!$C$7="Grant funding", 0, IF('Funding Allocation Parameters'!$C$7="Other author funding",  MIN(AC283*'Funding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3" s="180">
        <f>IF('Funding Allocation Parameters'!$C$7="Basic Library Subsidy", MIN(AD283*'Funding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MIN(AD283*VLOOKUP(CONCATENATE($A283, 'Funding Allocation Parameters'!$I$7), 'Library Subsidy Complex'!$C$2:$J$55, 6, FALSE), VLOOKUP(CONCATENATE($A283, 'Funding Allocation Parameters'!$I$7), 'Library Subsidy Complex'!$C$2:$J$55, 8, FALSE)), 0)))))</f>
        <v>0</v>
      </c>
      <c r="AI283" s="180">
        <f>IF('Funding Allocation Parameters'!$C$7="Basic Library Subsidy", 0, IF('Funding Allocation Parameters'!$C$7="Grant funding", 0, IF('Funding Allocation Parameters'!$C$7="Other author funding",  MIN(AD283*'Funding Allocation Parameters'!$E$7, 'Funding Allocation Parameters'!$G$7), IF('Funding Allocation Parameters'!$C$7="Any discretionary funds (grants if available, other if no grants)", MIN(AD283*'Funding Allocation Parameters'!$E$7, 'Funding Allocation Parameters'!$G$7), IF('Funding Allocation Parameters'!$C$7="Complex Library Subsidy", 0, 0)))))</f>
        <v>0</v>
      </c>
      <c r="AJ283" s="177">
        <f t="shared" si="132"/>
        <v>0</v>
      </c>
      <c r="AK283" s="177">
        <f t="shared" si="133"/>
        <v>0</v>
      </c>
      <c r="AL283" s="181">
        <f>IF('Funding Allocation Parameters'!$C$8="Basic Library Subsidy", MIN(AJ283*'Funding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MIN(AJ283*VLOOKUP(CONCATENATE($A283, 'Funding Allocation Parameters'!$I$8), 'Library Subsidy Complex'!$C$2:$J$55, 2, FALSE), VLOOKUP(CONCATENATE($A283, 'Funding Allocation Parameters'!$I$8), 'Library Subsidy Complex'!$C$2:$J$55, 4, FALSE)), 0)))))</f>
        <v>0</v>
      </c>
      <c r="AM283" s="181">
        <f>IF('Funding Allocation Parameters'!$C$8="Basic Library Subsidy", 0, IF('Funding Allocation Parameters'!$C$8="Grant funding",MIN(AJ283*'Funding Allocation Parameters'!$E$8, 'Funding Allocation Parameters'!$G$8), IF('Funding Allocation Parameters'!$C$8="Other author funding", 0, IF('Funding Allocation Parameters'!$C$8="Any discretionary funds (grants if available, other if no grants)", MIN(AJ283*'Funding Allocation Parameters'!$E$8, 'Funding Allocation Parameters'!$G$8), IF('Funding Allocation Parameters'!$C$8="Complex Library Subsidy", 0, 0)))))</f>
        <v>0</v>
      </c>
      <c r="AN283" s="181">
        <f>IF('Funding Allocation Parameters'!$C$8="Basic Library Subsidy", 0, IF('Funding Allocation Parameters'!$C$8="Grant funding", 0, IF('Funding Allocation Parameters'!$C$8="Other author funding",  MIN(AJ283*'Funding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3" s="181">
        <f>IF('Funding Allocation Parameters'!$C$8="Basic Library Subsidy", MIN(AK283*'Funding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MIN(AK283*VLOOKUP(CONCATENATE($A283, 'Funding Allocation Parameters'!$I$8), 'Library Subsidy Complex'!$C$2:$J$55, 6, FALSE), VLOOKUP(CONCATENATE($A283, 'Funding Allocation Parameters'!$I$8), 'Library Subsidy Complex'!$C$2:$J$55, 8, FALSE)), 0)))))</f>
        <v>0</v>
      </c>
      <c r="AP283" s="181">
        <f>IF('Funding Allocation Parameters'!$C$8="Basic Library Subsidy", 0, IF('Funding Allocation Parameters'!$C$8="Grant funding", 0, IF('Funding Allocation Parameters'!$C$8="Other author funding",  MIN(AK283*'Funding Allocation Parameters'!$E$8, 'Funding Allocation Parameters'!$G$8), IF('Funding Allocation Parameters'!$C$8="Any discretionary funds (grants if available, other if no grants)", MIN(AK283*'Funding Allocation Parameters'!$E$8, 'Funding Allocation Parameters'!$G$8), IF('Funding Allocation Parameters'!$C$8="Complex Library Subsidy", 0, 0)))))</f>
        <v>0</v>
      </c>
      <c r="AQ283" s="177">
        <f t="shared" si="134"/>
        <v>0</v>
      </c>
      <c r="AR283" s="177">
        <f t="shared" si="135"/>
        <v>0</v>
      </c>
      <c r="AS283" s="182">
        <f t="shared" si="136"/>
        <v>1189</v>
      </c>
      <c r="AT283" s="182">
        <f t="shared" si="137"/>
        <v>2033.6750000000002</v>
      </c>
      <c r="AU283" s="182">
        <f t="shared" si="138"/>
        <v>0</v>
      </c>
      <c r="AV283" s="182">
        <f t="shared" si="139"/>
        <v>1189</v>
      </c>
      <c r="AW283" s="182">
        <f t="shared" si="140"/>
        <v>2033.6750000000002</v>
      </c>
      <c r="AX283" s="183">
        <f t="shared" si="141"/>
        <v>419.71699999999998</v>
      </c>
      <c r="AY283" s="183">
        <f t="shared" si="142"/>
        <v>717.88727500000005</v>
      </c>
      <c r="AZ283" s="183">
        <f t="shared" si="143"/>
        <v>0</v>
      </c>
      <c r="BA283" s="183">
        <f t="shared" si="144"/>
        <v>769.28300000000002</v>
      </c>
      <c r="BB283" s="183">
        <f t="shared" si="145"/>
        <v>1315.7877250000001</v>
      </c>
      <c r="BC283" s="184">
        <f t="shared" si="146"/>
        <v>1189</v>
      </c>
      <c r="BD283" s="184">
        <f t="shared" si="147"/>
        <v>0</v>
      </c>
      <c r="BE283" s="184">
        <f t="shared" si="148"/>
        <v>717.88727500000005</v>
      </c>
      <c r="BF283" s="184">
        <f t="shared" si="149"/>
        <v>1315.7877250000001</v>
      </c>
      <c r="BG283" s="102">
        <f t="shared" si="150"/>
        <v>0</v>
      </c>
      <c r="BH283" s="102">
        <f t="shared" si="151"/>
        <v>0</v>
      </c>
      <c r="BI283" s="102">
        <f t="shared" si="152"/>
        <v>0</v>
      </c>
      <c r="BJ283" s="102">
        <f t="shared" si="153"/>
        <v>0.35299999999999998</v>
      </c>
      <c r="BK283" s="102">
        <f t="shared" si="154"/>
        <v>0.64700000000000002</v>
      </c>
      <c r="BL283" s="102">
        <f t="shared" si="155"/>
        <v>0</v>
      </c>
      <c r="BN283" s="102"/>
    </row>
    <row r="284" spans="1:66" x14ac:dyDescent="0.25">
      <c r="A284" s="102" t="s">
        <v>23</v>
      </c>
      <c r="B284" s="102" t="s">
        <v>15</v>
      </c>
      <c r="C284" s="102" t="s">
        <v>8</v>
      </c>
      <c r="D284" s="102" t="s">
        <v>27</v>
      </c>
      <c r="E284" s="102" t="s">
        <v>631</v>
      </c>
      <c r="F284" s="102" t="s">
        <v>632</v>
      </c>
      <c r="G284" s="102">
        <v>0.26600000000000001</v>
      </c>
      <c r="H284" s="102">
        <v>1</v>
      </c>
      <c r="I284" s="102">
        <v>0</v>
      </c>
      <c r="J284" s="167">
        <f>IFERROR(H284*VLOOKUP(A284, 'Advanced Parameters'!$B$7:$G$20, 6, FALSE)*VLOOKUP(A284, 'Growth Parameters'!$B$6:$H$19, 6, FALSE), 0)</f>
        <v>1</v>
      </c>
      <c r="K284" s="167">
        <f>IFERROR(IF('Advanced Parameters'!$C$5="n",'Raw Data'!I284*VLOOKUP(A284,'Advanced Parameters'!$B$7:$G$20,6,FALSE),J284*VLOOKUP(A284,'Advanced Parameters'!$B$7:$G$20,2,FALSE))*VLOOKUP(A284, 'Growth Parameters'!$B$6:$H$19, 6, FALSE), 0)</f>
        <v>0</v>
      </c>
      <c r="L284" s="167">
        <f t="shared" si="156"/>
        <v>1</v>
      </c>
      <c r="M284" s="168">
        <f>IFERROR(IF(G284="NA","NA",IF(G284&gt;'APC Parameters'!$K$6+VLOOKUP('Raw Data'!A284, 'APC Parameters'!$H$7:$L$20, 4, FALSE), 'APC Parameters'!$L$6+VLOOKUP('Raw Data'!A284, 'APC Parameters'!$H$7:$L$20, 5, FALSE), G284*('APC Parameters'!$J$6+VLOOKUP('Raw Data'!A284, 'APC Parameters'!$H$7:$L$20, 3, FALSE))+'APC Parameters'!$I$6+VLOOKUP('Raw Data'!A284, 'APC Parameters'!$H$7:$L$20, 2, FALSE))), 0)</f>
        <v>1336.3804</v>
      </c>
      <c r="N284" s="168">
        <f t="shared" si="126"/>
        <v>1336.3804</v>
      </c>
      <c r="O284" s="168">
        <f>IFERROR(IF(M284="NA",VLOOKUP(D284,'Internal Calculations'!$B$10:$C$11,2,FALSE), M284)*VLOOKUP(A284, 'Growth Parameters'!$B$6:$H$19, 7, FALSE), 0)</f>
        <v>1336.3804</v>
      </c>
      <c r="P284" s="177">
        <f t="shared" si="127"/>
        <v>1336.3804</v>
      </c>
      <c r="Q284" s="178">
        <f>IF('Funding Allocation Parameters'!$C$5="Basic Library Subsidy", MIN(O284*('Funding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MIN($O284*(VLOOKUP(CONCATENATE($A284, 'Funding Allocation Parameters'!$I$5), 'Library Subsidy Complex'!$C$2:$J$55, 2, FALSE)), VLOOKUP(CONCATENATE($A284, 'Funding Allocation Parameters'!$I$5), 'Library Subsidy Complex'!$C$2:$J$55, 4, FALSE)), 0)))))</f>
        <v>1189</v>
      </c>
      <c r="R284" s="178">
        <f>IF('Funding Allocation Parameters'!$C$5="Basic Library Subsidy", 0, IF('Funding Allocation Parameters'!$C$5="Grant funding",MIN(O284*('Funding Allocation Parameters'!$E$5), 'Funding Allocation Parameters'!$G$5), IF('Funding Allocation Parameters'!$C$5="Other author funding", 0, IF('Funding Allocation Parameters'!$C$5="Any discretionary funds (grants if available, other if no grants)", MIN(O284*('Funding Allocation Parameters'!$E$5), 'Funding Allocation Parameters'!$G$5), IF('Funding Allocation Parameters'!$C$5="Complex Library Subsidy", 0, 0)))))</f>
        <v>0</v>
      </c>
      <c r="S284" s="178">
        <f>IF('Funding Allocation Parameters'!$C$5="Basic Library Subsidy", 0, IF('Funding Allocation Parameters'!$C$5="Grant funding", 0, IF('Funding Allocation Parameters'!$C$5="Other author funding",  MIN(O284*('Funding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4" s="178">
        <f>IF('Funding Allocation Parameters'!$C$5="Basic Library Subsidy", MIN(O284*('Funding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MIN($O284*(VLOOKUP(CONCATENATE($A284, 'Funding Allocation Parameters'!$I$5), 'Library Subsidy Complex'!$C$2:$J$55, 6, FALSE)), VLOOKUP(CONCATENATE($A284, 'Funding Allocation Parameters'!$I$5), 'Library Subsidy Complex'!$C$2:$J$55, 8, FALSE)), 0)))))</f>
        <v>1189</v>
      </c>
      <c r="U284" s="178">
        <f>IF('Funding Allocation Parameters'!$C$5="Basic Library Subsidy", 0, IF('Funding Allocation Parameters'!$C$5="Grant funding", 0, IF('Funding Allocation Parameters'!$C$5="Other author funding",  MIN(O284*('Funding Allocation Parameters'!$E$5), 'Funding Allocation Parameters'!$G$5), IF('Funding Allocation Parameters'!$C$5="Any discretionary funds (grants if available, other if no grants)", MIN(O284*('Funding Allocation Parameters'!$E$5), 'Funding Allocation Parameters'!$G$5), IF('Funding Allocation Parameters'!$C$5="Complex Library Subsidy", 0, 0)))))</f>
        <v>0</v>
      </c>
      <c r="V284" s="177">
        <f t="shared" si="128"/>
        <v>147.38040000000001</v>
      </c>
      <c r="W284" s="177">
        <f t="shared" si="129"/>
        <v>147.38040000000001</v>
      </c>
      <c r="X284" s="179">
        <f>IF('Funding Allocation Parameters'!$C$6="Basic Library Subsidy", MIN(V284*'Funding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MIN(V284*VLOOKUP(CONCATENATE($A284, 'Funding Allocation Parameters'!$I$6), 'Library Subsidy Complex'!$C$2:$J$55, 2, FALSE), VLOOKUP(CONCATENATE($A284, 'Funding Allocation Parameters'!$I$6), 'Library Subsidy Complex'!$C$2:$J$55, 4, FALSE)), 0)))))</f>
        <v>0</v>
      </c>
      <c r="Y284" s="179">
        <f>IF('Funding Allocation Parameters'!$C$6="Basic Library Subsidy", 0, IF('Funding Allocation Parameters'!$C$6="Grant funding",MIN(V284*'Funding Allocation Parameters'!$E$6, 'Funding Allocation Parameters'!$G$6), IF('Funding Allocation Parameters'!$C$6="Other author funding", 0, IF('Funding Allocation Parameters'!$C$6="Any discretionary funds (grants if available, other if no grants)", MIN(V284*'Funding Allocation Parameters'!$E$6, 'Funding Allocation Parameters'!$G$6), IF('Funding Allocation Parameters'!$C$6="Complex Library Subsidy", 0, 0)))))</f>
        <v>147.38040000000001</v>
      </c>
      <c r="Z284" s="179">
        <f>IF('Funding Allocation Parameters'!$C$6="Basic Library Subsidy", 0, IF('Funding Allocation Parameters'!$C$6="Grant funding", 0, IF('Funding Allocation Parameters'!$C$6="Other author funding",  MIN(V284*'Funding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4" s="179">
        <f>IF('Funding Allocation Parameters'!$C$6="Basic Library Subsidy", MIN(W284*'Funding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MIN(W284*VLOOKUP(CONCATENATE($A284, 'Funding Allocation Parameters'!$I$6), 'Library Subsidy Complex'!$C$2:$J$55, 6, FALSE), VLOOKUP(CONCATENATE($A284, 'Funding Allocation Parameters'!$I$6), 'Library Subsidy Complex'!$C$2:$J$55, 8, FALSE)), 0)))))</f>
        <v>0</v>
      </c>
      <c r="AB284" s="179">
        <f>IF('Funding Allocation Parameters'!$C$6="Basic Library Subsidy", 0, IF('Funding Allocation Parameters'!$C$6="Grant funding", 0, IF('Funding Allocation Parameters'!$C$6="Other author funding",  MIN(W284*'Funding Allocation Parameters'!$E$6, 'Funding Allocation Parameters'!$G$6), IF('Funding Allocation Parameters'!$C$6="Any discretionary funds (grants if available, other if no grants)", MIN(W284*'Funding Allocation Parameters'!$E$6, 'Funding Allocation Parameters'!$G$6), IF('Funding Allocation Parameters'!$C$6="Complex Library Subsidy", 0, 0)))))</f>
        <v>147.38040000000001</v>
      </c>
      <c r="AC284" s="177">
        <f t="shared" si="130"/>
        <v>0</v>
      </c>
      <c r="AD284" s="177">
        <f t="shared" si="131"/>
        <v>0</v>
      </c>
      <c r="AE284" s="180">
        <f>IF('Funding Allocation Parameters'!$C$7="Basic Library Subsidy", MIN(AC284*'Funding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MIN(AC284*VLOOKUP(CONCATENATE($A284, 'Funding Allocation Parameters'!$I$7), 'Library Subsidy Complex'!$C$2:$J$55, 2, FALSE), VLOOKUP(CONCATENATE($A284, 'Funding Allocation Parameters'!$I$7), 'Library Subsidy Complex'!$C$2:$J$55, 4, FALSE)), 0)))))</f>
        <v>0</v>
      </c>
      <c r="AF284" s="180">
        <f>IF('Funding Allocation Parameters'!$C$7="Basic Library Subsidy", 0, IF('Funding Allocation Parameters'!$C$7="Grant funding",MIN(AC284*'Funding Allocation Parameters'!$E$7, 'Funding Allocation Parameters'!$G$7), IF('Funding Allocation Parameters'!$C$7="Other author funding", 0, IF('Funding Allocation Parameters'!$C$7="Any discretionary funds (grants if available, other if no grants)", MIN(AC284*'Funding Allocation Parameters'!$E$7, 'Funding Allocation Parameters'!$G$7), IF('Funding Allocation Parameters'!$C$7="Complex Library Subsidy", 0, 0)))))</f>
        <v>0</v>
      </c>
      <c r="AG284" s="180">
        <f>IF('Funding Allocation Parameters'!$C$7="Basic Library Subsidy", 0, IF('Funding Allocation Parameters'!$C$7="Grant funding", 0, IF('Funding Allocation Parameters'!$C$7="Other author funding",  MIN(AC284*'Funding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4" s="180">
        <f>IF('Funding Allocation Parameters'!$C$7="Basic Library Subsidy", MIN(AD284*'Funding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MIN(AD284*VLOOKUP(CONCATENATE($A284, 'Funding Allocation Parameters'!$I$7), 'Library Subsidy Complex'!$C$2:$J$55, 6, FALSE), VLOOKUP(CONCATENATE($A284, 'Funding Allocation Parameters'!$I$7), 'Library Subsidy Complex'!$C$2:$J$55, 8, FALSE)), 0)))))</f>
        <v>0</v>
      </c>
      <c r="AI284" s="180">
        <f>IF('Funding Allocation Parameters'!$C$7="Basic Library Subsidy", 0, IF('Funding Allocation Parameters'!$C$7="Grant funding", 0, IF('Funding Allocation Parameters'!$C$7="Other author funding",  MIN(AD284*'Funding Allocation Parameters'!$E$7, 'Funding Allocation Parameters'!$G$7), IF('Funding Allocation Parameters'!$C$7="Any discretionary funds (grants if available, other if no grants)", MIN(AD284*'Funding Allocation Parameters'!$E$7, 'Funding Allocation Parameters'!$G$7), IF('Funding Allocation Parameters'!$C$7="Complex Library Subsidy", 0, 0)))))</f>
        <v>0</v>
      </c>
      <c r="AJ284" s="177">
        <f t="shared" si="132"/>
        <v>0</v>
      </c>
      <c r="AK284" s="177">
        <f t="shared" si="133"/>
        <v>0</v>
      </c>
      <c r="AL284" s="181">
        <f>IF('Funding Allocation Parameters'!$C$8="Basic Library Subsidy", MIN(AJ284*'Funding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MIN(AJ284*VLOOKUP(CONCATENATE($A284, 'Funding Allocation Parameters'!$I$8), 'Library Subsidy Complex'!$C$2:$J$55, 2, FALSE), VLOOKUP(CONCATENATE($A284, 'Funding Allocation Parameters'!$I$8), 'Library Subsidy Complex'!$C$2:$J$55, 4, FALSE)), 0)))))</f>
        <v>0</v>
      </c>
      <c r="AM284" s="181">
        <f>IF('Funding Allocation Parameters'!$C$8="Basic Library Subsidy", 0, IF('Funding Allocation Parameters'!$C$8="Grant funding",MIN(AJ284*'Funding Allocation Parameters'!$E$8, 'Funding Allocation Parameters'!$G$8), IF('Funding Allocation Parameters'!$C$8="Other author funding", 0, IF('Funding Allocation Parameters'!$C$8="Any discretionary funds (grants if available, other if no grants)", MIN(AJ284*'Funding Allocation Parameters'!$E$8, 'Funding Allocation Parameters'!$G$8), IF('Funding Allocation Parameters'!$C$8="Complex Library Subsidy", 0, 0)))))</f>
        <v>0</v>
      </c>
      <c r="AN284" s="181">
        <f>IF('Funding Allocation Parameters'!$C$8="Basic Library Subsidy", 0, IF('Funding Allocation Parameters'!$C$8="Grant funding", 0, IF('Funding Allocation Parameters'!$C$8="Other author funding",  MIN(AJ284*'Funding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4" s="181">
        <f>IF('Funding Allocation Parameters'!$C$8="Basic Library Subsidy", MIN(AK284*'Funding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MIN(AK284*VLOOKUP(CONCATENATE($A284, 'Funding Allocation Parameters'!$I$8), 'Library Subsidy Complex'!$C$2:$J$55, 6, FALSE), VLOOKUP(CONCATENATE($A284, 'Funding Allocation Parameters'!$I$8), 'Library Subsidy Complex'!$C$2:$J$55, 8, FALSE)), 0)))))</f>
        <v>0</v>
      </c>
      <c r="AP284" s="181">
        <f>IF('Funding Allocation Parameters'!$C$8="Basic Library Subsidy", 0, IF('Funding Allocation Parameters'!$C$8="Grant funding", 0, IF('Funding Allocation Parameters'!$C$8="Other author funding",  MIN(AK284*'Funding Allocation Parameters'!$E$8, 'Funding Allocation Parameters'!$G$8), IF('Funding Allocation Parameters'!$C$8="Any discretionary funds (grants if available, other if no grants)", MIN(AK284*'Funding Allocation Parameters'!$E$8, 'Funding Allocation Parameters'!$G$8), IF('Funding Allocation Parameters'!$C$8="Complex Library Subsidy", 0, 0)))))</f>
        <v>0</v>
      </c>
      <c r="AQ284" s="177">
        <f t="shared" si="134"/>
        <v>0</v>
      </c>
      <c r="AR284" s="177">
        <f t="shared" si="135"/>
        <v>0</v>
      </c>
      <c r="AS284" s="182">
        <f t="shared" si="136"/>
        <v>1189</v>
      </c>
      <c r="AT284" s="182">
        <f t="shared" si="137"/>
        <v>147.38040000000001</v>
      </c>
      <c r="AU284" s="182">
        <f t="shared" si="138"/>
        <v>0</v>
      </c>
      <c r="AV284" s="182">
        <f t="shared" si="139"/>
        <v>1189</v>
      </c>
      <c r="AW284" s="182">
        <f t="shared" si="140"/>
        <v>147.38040000000001</v>
      </c>
      <c r="AX284" s="183">
        <f t="shared" si="141"/>
        <v>0</v>
      </c>
      <c r="AY284" s="183">
        <f t="shared" si="142"/>
        <v>0</v>
      </c>
      <c r="AZ284" s="183">
        <f t="shared" si="143"/>
        <v>0</v>
      </c>
      <c r="BA284" s="183">
        <f t="shared" si="144"/>
        <v>1189</v>
      </c>
      <c r="BB284" s="183">
        <f t="shared" si="145"/>
        <v>147.38040000000001</v>
      </c>
      <c r="BC284" s="184">
        <f t="shared" si="146"/>
        <v>1189</v>
      </c>
      <c r="BD284" s="184">
        <f t="shared" si="147"/>
        <v>0</v>
      </c>
      <c r="BE284" s="184">
        <f t="shared" si="148"/>
        <v>0</v>
      </c>
      <c r="BF284" s="184">
        <f t="shared" si="149"/>
        <v>147.38040000000001</v>
      </c>
      <c r="BG284" s="102">
        <f t="shared" si="150"/>
        <v>0</v>
      </c>
      <c r="BH284" s="102">
        <f t="shared" si="151"/>
        <v>0</v>
      </c>
      <c r="BI284" s="102">
        <f t="shared" si="152"/>
        <v>0</v>
      </c>
      <c r="BJ284" s="102">
        <f t="shared" si="153"/>
        <v>0</v>
      </c>
      <c r="BK284" s="102">
        <f t="shared" si="154"/>
        <v>1</v>
      </c>
      <c r="BL284" s="102">
        <f t="shared" si="155"/>
        <v>0</v>
      </c>
      <c r="BN284" s="102"/>
    </row>
    <row r="285" spans="1:66" x14ac:dyDescent="0.25">
      <c r="A285" s="102" t="s">
        <v>18</v>
      </c>
      <c r="B285" s="102" t="s">
        <v>8</v>
      </c>
      <c r="C285" s="102" t="s">
        <v>8</v>
      </c>
      <c r="D285" s="102" t="s">
        <v>27</v>
      </c>
      <c r="E285" s="102" t="s">
        <v>49</v>
      </c>
      <c r="F285" s="102" t="s">
        <v>634</v>
      </c>
      <c r="G285" s="102">
        <v>1.2549999999999999</v>
      </c>
      <c r="H285" s="102">
        <v>1</v>
      </c>
      <c r="I285" s="102">
        <v>1</v>
      </c>
      <c r="J285" s="167">
        <f>IFERROR(H285*VLOOKUP(A285, 'Advanced Parameters'!$B$7:$G$20, 6, FALSE)*VLOOKUP(A285, 'Growth Parameters'!$B$6:$H$19, 6, FALSE), 0)</f>
        <v>1</v>
      </c>
      <c r="K285" s="167">
        <f>IFERROR(IF('Advanced Parameters'!$C$5="n",'Raw Data'!I285*VLOOKUP(A285,'Advanced Parameters'!$B$7:$G$20,6,FALSE),J285*VLOOKUP(A285,'Advanced Parameters'!$B$7:$G$20,2,FALSE))*VLOOKUP(A285, 'Growth Parameters'!$B$6:$H$19, 6, FALSE), 0)</f>
        <v>1</v>
      </c>
      <c r="L285" s="167">
        <f t="shared" si="156"/>
        <v>0</v>
      </c>
      <c r="M285" s="168">
        <f>IFERROR(IF(G285="NA","NA",IF(G285&gt;'APC Parameters'!$K$6+VLOOKUP('Raw Data'!A285, 'APC Parameters'!$H$7:$L$20, 4, FALSE), 'APC Parameters'!$L$6+VLOOKUP('Raw Data'!A285, 'APC Parameters'!$H$7:$L$20, 5, FALSE), G285*('APC Parameters'!$J$6+VLOOKUP('Raw Data'!A285, 'APC Parameters'!$H$7:$L$20, 3, FALSE))+'APC Parameters'!$I$6+VLOOKUP('Raw Data'!A285, 'APC Parameters'!$H$7:$L$20, 2, FALSE))), 0)</f>
        <v>2037.9769999999999</v>
      </c>
      <c r="N285" s="168">
        <f t="shared" si="126"/>
        <v>2037.9769999999999</v>
      </c>
      <c r="O285" s="168">
        <f>IFERROR(IF(M285="NA",VLOOKUP(D285,'Internal Calculations'!$B$10:$C$11,2,FALSE), M285)*VLOOKUP(A285, 'Growth Parameters'!$B$6:$H$19, 7, FALSE), 0)</f>
        <v>2037.9769999999999</v>
      </c>
      <c r="P285" s="177">
        <f t="shared" si="127"/>
        <v>2037.9769999999999</v>
      </c>
      <c r="Q285" s="178">
        <f>IF('Funding Allocation Parameters'!$C$5="Basic Library Subsidy", MIN(O285*('Funding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MIN($O285*(VLOOKUP(CONCATENATE($A285, 'Funding Allocation Parameters'!$I$5), 'Library Subsidy Complex'!$C$2:$J$55, 2, FALSE)), VLOOKUP(CONCATENATE($A285, 'Funding Allocation Parameters'!$I$5), 'Library Subsidy Complex'!$C$2:$J$55, 4, FALSE)), 0)))))</f>
        <v>1189</v>
      </c>
      <c r="R285" s="178">
        <f>IF('Funding Allocation Parameters'!$C$5="Basic Library Subsidy", 0, IF('Funding Allocation Parameters'!$C$5="Grant funding",MIN(O285*('Funding Allocation Parameters'!$E$5), 'Funding Allocation Parameters'!$G$5), IF('Funding Allocation Parameters'!$C$5="Other author funding", 0, IF('Funding Allocation Parameters'!$C$5="Any discretionary funds (grants if available, other if no grants)", MIN(O285*('Funding Allocation Parameters'!$E$5), 'Funding Allocation Parameters'!$G$5), IF('Funding Allocation Parameters'!$C$5="Complex Library Subsidy", 0, 0)))))</f>
        <v>0</v>
      </c>
      <c r="S285" s="178">
        <f>IF('Funding Allocation Parameters'!$C$5="Basic Library Subsidy", 0, IF('Funding Allocation Parameters'!$C$5="Grant funding", 0, IF('Funding Allocation Parameters'!$C$5="Other author funding",  MIN(O285*('Funding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5" s="178">
        <f>IF('Funding Allocation Parameters'!$C$5="Basic Library Subsidy", MIN(O285*('Funding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MIN($O285*(VLOOKUP(CONCATENATE($A285, 'Funding Allocation Parameters'!$I$5), 'Library Subsidy Complex'!$C$2:$J$55, 6, FALSE)), VLOOKUP(CONCATENATE($A285, 'Funding Allocation Parameters'!$I$5), 'Library Subsidy Complex'!$C$2:$J$55, 8, FALSE)), 0)))))</f>
        <v>1189</v>
      </c>
      <c r="U285" s="178">
        <f>IF('Funding Allocation Parameters'!$C$5="Basic Library Subsidy", 0, IF('Funding Allocation Parameters'!$C$5="Grant funding", 0, IF('Funding Allocation Parameters'!$C$5="Other author funding",  MIN(O285*('Funding Allocation Parameters'!$E$5), 'Funding Allocation Parameters'!$G$5), IF('Funding Allocation Parameters'!$C$5="Any discretionary funds (grants if available, other if no grants)", MIN(O285*('Funding Allocation Parameters'!$E$5), 'Funding Allocation Parameters'!$G$5), IF('Funding Allocation Parameters'!$C$5="Complex Library Subsidy", 0, 0)))))</f>
        <v>0</v>
      </c>
      <c r="V285" s="177">
        <f t="shared" si="128"/>
        <v>848.97699999999986</v>
      </c>
      <c r="W285" s="177">
        <f t="shared" si="129"/>
        <v>848.97699999999986</v>
      </c>
      <c r="X285" s="179">
        <f>IF('Funding Allocation Parameters'!$C$6="Basic Library Subsidy", MIN(V285*'Funding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MIN(V285*VLOOKUP(CONCATENATE($A285, 'Funding Allocation Parameters'!$I$6), 'Library Subsidy Complex'!$C$2:$J$55, 2, FALSE), VLOOKUP(CONCATENATE($A285, 'Funding Allocation Parameters'!$I$6), 'Library Subsidy Complex'!$C$2:$J$55, 4, FALSE)), 0)))))</f>
        <v>0</v>
      </c>
      <c r="Y285" s="179">
        <f>IF('Funding Allocation Parameters'!$C$6="Basic Library Subsidy", 0, IF('Funding Allocation Parameters'!$C$6="Grant funding",MIN(V285*'Funding Allocation Parameters'!$E$6, 'Funding Allocation Parameters'!$G$6), IF('Funding Allocation Parameters'!$C$6="Other author funding", 0, IF('Funding Allocation Parameters'!$C$6="Any discretionary funds (grants if available, other if no grants)", MIN(V285*'Funding Allocation Parameters'!$E$6, 'Funding Allocation Parameters'!$G$6), IF('Funding Allocation Parameters'!$C$6="Complex Library Subsidy", 0, 0)))))</f>
        <v>848.97699999999986</v>
      </c>
      <c r="Z285" s="179">
        <f>IF('Funding Allocation Parameters'!$C$6="Basic Library Subsidy", 0, IF('Funding Allocation Parameters'!$C$6="Grant funding", 0, IF('Funding Allocation Parameters'!$C$6="Other author funding",  MIN(V285*'Funding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5" s="179">
        <f>IF('Funding Allocation Parameters'!$C$6="Basic Library Subsidy", MIN(W285*'Funding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MIN(W285*VLOOKUP(CONCATENATE($A285, 'Funding Allocation Parameters'!$I$6), 'Library Subsidy Complex'!$C$2:$J$55, 6, FALSE), VLOOKUP(CONCATENATE($A285, 'Funding Allocation Parameters'!$I$6), 'Library Subsidy Complex'!$C$2:$J$55, 8, FALSE)), 0)))))</f>
        <v>0</v>
      </c>
      <c r="AB285" s="179">
        <f>IF('Funding Allocation Parameters'!$C$6="Basic Library Subsidy", 0, IF('Funding Allocation Parameters'!$C$6="Grant funding", 0, IF('Funding Allocation Parameters'!$C$6="Other author funding",  MIN(W285*'Funding Allocation Parameters'!$E$6, 'Funding Allocation Parameters'!$G$6), IF('Funding Allocation Parameters'!$C$6="Any discretionary funds (grants if available, other if no grants)", MIN(W285*'Funding Allocation Parameters'!$E$6, 'Funding Allocation Parameters'!$G$6), IF('Funding Allocation Parameters'!$C$6="Complex Library Subsidy", 0, 0)))))</f>
        <v>848.97699999999986</v>
      </c>
      <c r="AC285" s="177">
        <f t="shared" si="130"/>
        <v>0</v>
      </c>
      <c r="AD285" s="177">
        <f t="shared" si="131"/>
        <v>0</v>
      </c>
      <c r="AE285" s="180">
        <f>IF('Funding Allocation Parameters'!$C$7="Basic Library Subsidy", MIN(AC285*'Funding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MIN(AC285*VLOOKUP(CONCATENATE($A285, 'Funding Allocation Parameters'!$I$7), 'Library Subsidy Complex'!$C$2:$J$55, 2, FALSE), VLOOKUP(CONCATENATE($A285, 'Funding Allocation Parameters'!$I$7), 'Library Subsidy Complex'!$C$2:$J$55, 4, FALSE)), 0)))))</f>
        <v>0</v>
      </c>
      <c r="AF285" s="180">
        <f>IF('Funding Allocation Parameters'!$C$7="Basic Library Subsidy", 0, IF('Funding Allocation Parameters'!$C$7="Grant funding",MIN(AC285*'Funding Allocation Parameters'!$E$7, 'Funding Allocation Parameters'!$G$7), IF('Funding Allocation Parameters'!$C$7="Other author funding", 0, IF('Funding Allocation Parameters'!$C$7="Any discretionary funds (grants if available, other if no grants)", MIN(AC285*'Funding Allocation Parameters'!$E$7, 'Funding Allocation Parameters'!$G$7), IF('Funding Allocation Parameters'!$C$7="Complex Library Subsidy", 0, 0)))))</f>
        <v>0</v>
      </c>
      <c r="AG285" s="180">
        <f>IF('Funding Allocation Parameters'!$C$7="Basic Library Subsidy", 0, IF('Funding Allocation Parameters'!$C$7="Grant funding", 0, IF('Funding Allocation Parameters'!$C$7="Other author funding",  MIN(AC285*'Funding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5" s="180">
        <f>IF('Funding Allocation Parameters'!$C$7="Basic Library Subsidy", MIN(AD285*'Funding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MIN(AD285*VLOOKUP(CONCATENATE($A285, 'Funding Allocation Parameters'!$I$7), 'Library Subsidy Complex'!$C$2:$J$55, 6, FALSE), VLOOKUP(CONCATENATE($A285, 'Funding Allocation Parameters'!$I$7), 'Library Subsidy Complex'!$C$2:$J$55, 8, FALSE)), 0)))))</f>
        <v>0</v>
      </c>
      <c r="AI285" s="180">
        <f>IF('Funding Allocation Parameters'!$C$7="Basic Library Subsidy", 0, IF('Funding Allocation Parameters'!$C$7="Grant funding", 0, IF('Funding Allocation Parameters'!$C$7="Other author funding",  MIN(AD285*'Funding Allocation Parameters'!$E$7, 'Funding Allocation Parameters'!$G$7), IF('Funding Allocation Parameters'!$C$7="Any discretionary funds (grants if available, other if no grants)", MIN(AD285*'Funding Allocation Parameters'!$E$7, 'Funding Allocation Parameters'!$G$7), IF('Funding Allocation Parameters'!$C$7="Complex Library Subsidy", 0, 0)))))</f>
        <v>0</v>
      </c>
      <c r="AJ285" s="177">
        <f t="shared" si="132"/>
        <v>0</v>
      </c>
      <c r="AK285" s="177">
        <f t="shared" si="133"/>
        <v>0</v>
      </c>
      <c r="AL285" s="181">
        <f>IF('Funding Allocation Parameters'!$C$8="Basic Library Subsidy", MIN(AJ285*'Funding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MIN(AJ285*VLOOKUP(CONCATENATE($A285, 'Funding Allocation Parameters'!$I$8), 'Library Subsidy Complex'!$C$2:$J$55, 2, FALSE), VLOOKUP(CONCATENATE($A285, 'Funding Allocation Parameters'!$I$8), 'Library Subsidy Complex'!$C$2:$J$55, 4, FALSE)), 0)))))</f>
        <v>0</v>
      </c>
      <c r="AM285" s="181">
        <f>IF('Funding Allocation Parameters'!$C$8="Basic Library Subsidy", 0, IF('Funding Allocation Parameters'!$C$8="Grant funding",MIN(AJ285*'Funding Allocation Parameters'!$E$8, 'Funding Allocation Parameters'!$G$8), IF('Funding Allocation Parameters'!$C$8="Other author funding", 0, IF('Funding Allocation Parameters'!$C$8="Any discretionary funds (grants if available, other if no grants)", MIN(AJ285*'Funding Allocation Parameters'!$E$8, 'Funding Allocation Parameters'!$G$8), IF('Funding Allocation Parameters'!$C$8="Complex Library Subsidy", 0, 0)))))</f>
        <v>0</v>
      </c>
      <c r="AN285" s="181">
        <f>IF('Funding Allocation Parameters'!$C$8="Basic Library Subsidy", 0, IF('Funding Allocation Parameters'!$C$8="Grant funding", 0, IF('Funding Allocation Parameters'!$C$8="Other author funding",  MIN(AJ285*'Funding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5" s="181">
        <f>IF('Funding Allocation Parameters'!$C$8="Basic Library Subsidy", MIN(AK285*'Funding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MIN(AK285*VLOOKUP(CONCATENATE($A285, 'Funding Allocation Parameters'!$I$8), 'Library Subsidy Complex'!$C$2:$J$55, 6, FALSE), VLOOKUP(CONCATENATE($A285, 'Funding Allocation Parameters'!$I$8), 'Library Subsidy Complex'!$C$2:$J$55, 8, FALSE)), 0)))))</f>
        <v>0</v>
      </c>
      <c r="AP285" s="181">
        <f>IF('Funding Allocation Parameters'!$C$8="Basic Library Subsidy", 0, IF('Funding Allocation Parameters'!$C$8="Grant funding", 0, IF('Funding Allocation Parameters'!$C$8="Other author funding",  MIN(AK285*'Funding Allocation Parameters'!$E$8, 'Funding Allocation Parameters'!$G$8), IF('Funding Allocation Parameters'!$C$8="Any discretionary funds (grants if available, other if no grants)", MIN(AK285*'Funding Allocation Parameters'!$E$8, 'Funding Allocation Parameters'!$G$8), IF('Funding Allocation Parameters'!$C$8="Complex Library Subsidy", 0, 0)))))</f>
        <v>0</v>
      </c>
      <c r="AQ285" s="177">
        <f t="shared" si="134"/>
        <v>0</v>
      </c>
      <c r="AR285" s="177">
        <f t="shared" si="135"/>
        <v>0</v>
      </c>
      <c r="AS285" s="182">
        <f t="shared" si="136"/>
        <v>1189</v>
      </c>
      <c r="AT285" s="182">
        <f t="shared" si="137"/>
        <v>848.97699999999986</v>
      </c>
      <c r="AU285" s="182">
        <f t="shared" si="138"/>
        <v>0</v>
      </c>
      <c r="AV285" s="182">
        <f t="shared" si="139"/>
        <v>1189</v>
      </c>
      <c r="AW285" s="182">
        <f t="shared" si="140"/>
        <v>848.97699999999986</v>
      </c>
      <c r="AX285" s="183">
        <f t="shared" si="141"/>
        <v>1189</v>
      </c>
      <c r="AY285" s="183">
        <f t="shared" si="142"/>
        <v>848.97699999999986</v>
      </c>
      <c r="AZ285" s="183">
        <f t="shared" si="143"/>
        <v>0</v>
      </c>
      <c r="BA285" s="183">
        <f t="shared" si="144"/>
        <v>0</v>
      </c>
      <c r="BB285" s="183">
        <f t="shared" si="145"/>
        <v>0</v>
      </c>
      <c r="BC285" s="184">
        <f t="shared" si="146"/>
        <v>1189</v>
      </c>
      <c r="BD285" s="184">
        <f t="shared" si="147"/>
        <v>0</v>
      </c>
      <c r="BE285" s="184">
        <f t="shared" si="148"/>
        <v>848.97699999999986</v>
      </c>
      <c r="BF285" s="184">
        <f t="shared" si="149"/>
        <v>0</v>
      </c>
      <c r="BG285" s="102">
        <f t="shared" si="150"/>
        <v>0</v>
      </c>
      <c r="BH285" s="102">
        <f t="shared" si="151"/>
        <v>0</v>
      </c>
      <c r="BI285" s="102">
        <f t="shared" si="152"/>
        <v>0</v>
      </c>
      <c r="BJ285" s="102">
        <f t="shared" si="153"/>
        <v>1</v>
      </c>
      <c r="BK285" s="102">
        <f t="shared" si="154"/>
        <v>0</v>
      </c>
      <c r="BL285" s="102">
        <f t="shared" si="155"/>
        <v>0</v>
      </c>
      <c r="BN285" s="102"/>
    </row>
    <row r="286" spans="1:66" x14ac:dyDescent="0.25">
      <c r="A286" s="102" t="s">
        <v>20</v>
      </c>
      <c r="B286" s="102" t="s">
        <v>8</v>
      </c>
      <c r="C286" s="102" t="s">
        <v>8</v>
      </c>
      <c r="D286" s="102" t="s">
        <v>27</v>
      </c>
      <c r="E286" s="102" t="s">
        <v>635</v>
      </c>
      <c r="F286" s="102" t="s">
        <v>636</v>
      </c>
      <c r="G286" s="102">
        <v>1.1279999999999999</v>
      </c>
      <c r="H286" s="102">
        <v>1</v>
      </c>
      <c r="I286" s="102">
        <v>1</v>
      </c>
      <c r="J286" s="167">
        <f>IFERROR(H286*VLOOKUP(A286, 'Advanced Parameters'!$B$7:$G$20, 6, FALSE)*VLOOKUP(A286, 'Growth Parameters'!$B$6:$H$19, 6, FALSE), 0)</f>
        <v>1</v>
      </c>
      <c r="K286" s="167">
        <f>IFERROR(IF('Advanced Parameters'!$C$5="n",'Raw Data'!I286*VLOOKUP(A286,'Advanced Parameters'!$B$7:$G$20,6,FALSE),J286*VLOOKUP(A286,'Advanced Parameters'!$B$7:$G$20,2,FALSE))*VLOOKUP(A286, 'Growth Parameters'!$B$6:$H$19, 6, FALSE), 0)</f>
        <v>1</v>
      </c>
      <c r="L286" s="167">
        <f t="shared" si="156"/>
        <v>0</v>
      </c>
      <c r="M286" s="168">
        <f>IFERROR(IF(G286="NA","NA",IF(G286&gt;'APC Parameters'!$K$6+VLOOKUP('Raw Data'!A286, 'APC Parameters'!$H$7:$L$20, 4, FALSE), 'APC Parameters'!$L$6+VLOOKUP('Raw Data'!A286, 'APC Parameters'!$H$7:$L$20, 5, FALSE), G286*('APC Parameters'!$J$6+VLOOKUP('Raw Data'!A286, 'APC Parameters'!$H$7:$L$20, 3, FALSE))+'APC Parameters'!$I$6+VLOOKUP('Raw Data'!A286, 'APC Parameters'!$H$7:$L$20, 2, FALSE))), 0)</f>
        <v>1947.8832</v>
      </c>
      <c r="N286" s="168">
        <f t="shared" si="126"/>
        <v>1947.8832</v>
      </c>
      <c r="O286" s="168">
        <f>IFERROR(IF(M286="NA",VLOOKUP(D286,'Internal Calculations'!$B$10:$C$11,2,FALSE), M286)*VLOOKUP(A286, 'Growth Parameters'!$B$6:$H$19, 7, FALSE), 0)</f>
        <v>1947.8832</v>
      </c>
      <c r="P286" s="177">
        <f t="shared" si="127"/>
        <v>1947.8832</v>
      </c>
      <c r="Q286" s="178">
        <f>IF('Funding Allocation Parameters'!$C$5="Basic Library Subsidy", MIN(O286*('Funding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MIN($O286*(VLOOKUP(CONCATENATE($A286, 'Funding Allocation Parameters'!$I$5), 'Library Subsidy Complex'!$C$2:$J$55, 2, FALSE)), VLOOKUP(CONCATENATE($A286, 'Funding Allocation Parameters'!$I$5), 'Library Subsidy Complex'!$C$2:$J$55, 4, FALSE)), 0)))))</f>
        <v>1189</v>
      </c>
      <c r="R286" s="178">
        <f>IF('Funding Allocation Parameters'!$C$5="Basic Library Subsidy", 0, IF('Funding Allocation Parameters'!$C$5="Grant funding",MIN(O286*('Funding Allocation Parameters'!$E$5), 'Funding Allocation Parameters'!$G$5), IF('Funding Allocation Parameters'!$C$5="Other author funding", 0, IF('Funding Allocation Parameters'!$C$5="Any discretionary funds (grants if available, other if no grants)", MIN(O286*('Funding Allocation Parameters'!$E$5), 'Funding Allocation Parameters'!$G$5), IF('Funding Allocation Parameters'!$C$5="Complex Library Subsidy", 0, 0)))))</f>
        <v>0</v>
      </c>
      <c r="S286" s="178">
        <f>IF('Funding Allocation Parameters'!$C$5="Basic Library Subsidy", 0, IF('Funding Allocation Parameters'!$C$5="Grant funding", 0, IF('Funding Allocation Parameters'!$C$5="Other author funding",  MIN(O286*('Funding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6" s="178">
        <f>IF('Funding Allocation Parameters'!$C$5="Basic Library Subsidy", MIN(O286*('Funding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MIN($O286*(VLOOKUP(CONCATENATE($A286, 'Funding Allocation Parameters'!$I$5), 'Library Subsidy Complex'!$C$2:$J$55, 6, FALSE)), VLOOKUP(CONCATENATE($A286, 'Funding Allocation Parameters'!$I$5), 'Library Subsidy Complex'!$C$2:$J$55, 8, FALSE)), 0)))))</f>
        <v>1189</v>
      </c>
      <c r="U286" s="178">
        <f>IF('Funding Allocation Parameters'!$C$5="Basic Library Subsidy", 0, IF('Funding Allocation Parameters'!$C$5="Grant funding", 0, IF('Funding Allocation Parameters'!$C$5="Other author funding",  MIN(O286*('Funding Allocation Parameters'!$E$5), 'Funding Allocation Parameters'!$G$5), IF('Funding Allocation Parameters'!$C$5="Any discretionary funds (grants if available, other if no grants)", MIN(O286*('Funding Allocation Parameters'!$E$5), 'Funding Allocation Parameters'!$G$5), IF('Funding Allocation Parameters'!$C$5="Complex Library Subsidy", 0, 0)))))</f>
        <v>0</v>
      </c>
      <c r="V286" s="177">
        <f t="shared" si="128"/>
        <v>758.88319999999999</v>
      </c>
      <c r="W286" s="177">
        <f t="shared" si="129"/>
        <v>758.88319999999999</v>
      </c>
      <c r="X286" s="179">
        <f>IF('Funding Allocation Parameters'!$C$6="Basic Library Subsidy", MIN(V286*'Funding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MIN(V286*VLOOKUP(CONCATENATE($A286, 'Funding Allocation Parameters'!$I$6), 'Library Subsidy Complex'!$C$2:$J$55, 2, FALSE), VLOOKUP(CONCATENATE($A286, 'Funding Allocation Parameters'!$I$6), 'Library Subsidy Complex'!$C$2:$J$55, 4, FALSE)), 0)))))</f>
        <v>0</v>
      </c>
      <c r="Y286" s="179">
        <f>IF('Funding Allocation Parameters'!$C$6="Basic Library Subsidy", 0, IF('Funding Allocation Parameters'!$C$6="Grant funding",MIN(V286*'Funding Allocation Parameters'!$E$6, 'Funding Allocation Parameters'!$G$6), IF('Funding Allocation Parameters'!$C$6="Other author funding", 0, IF('Funding Allocation Parameters'!$C$6="Any discretionary funds (grants if available, other if no grants)", MIN(V286*'Funding Allocation Parameters'!$E$6, 'Funding Allocation Parameters'!$G$6), IF('Funding Allocation Parameters'!$C$6="Complex Library Subsidy", 0, 0)))))</f>
        <v>758.88319999999999</v>
      </c>
      <c r="Z286" s="179">
        <f>IF('Funding Allocation Parameters'!$C$6="Basic Library Subsidy", 0, IF('Funding Allocation Parameters'!$C$6="Grant funding", 0, IF('Funding Allocation Parameters'!$C$6="Other author funding",  MIN(V286*'Funding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6" s="179">
        <f>IF('Funding Allocation Parameters'!$C$6="Basic Library Subsidy", MIN(W286*'Funding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MIN(W286*VLOOKUP(CONCATENATE($A286, 'Funding Allocation Parameters'!$I$6), 'Library Subsidy Complex'!$C$2:$J$55, 6, FALSE), VLOOKUP(CONCATENATE($A286, 'Funding Allocation Parameters'!$I$6), 'Library Subsidy Complex'!$C$2:$J$55, 8, FALSE)), 0)))))</f>
        <v>0</v>
      </c>
      <c r="AB286" s="179">
        <f>IF('Funding Allocation Parameters'!$C$6="Basic Library Subsidy", 0, IF('Funding Allocation Parameters'!$C$6="Grant funding", 0, IF('Funding Allocation Parameters'!$C$6="Other author funding",  MIN(W286*'Funding Allocation Parameters'!$E$6, 'Funding Allocation Parameters'!$G$6), IF('Funding Allocation Parameters'!$C$6="Any discretionary funds (grants if available, other if no grants)", MIN(W286*'Funding Allocation Parameters'!$E$6, 'Funding Allocation Parameters'!$G$6), IF('Funding Allocation Parameters'!$C$6="Complex Library Subsidy", 0, 0)))))</f>
        <v>758.88319999999999</v>
      </c>
      <c r="AC286" s="177">
        <f t="shared" si="130"/>
        <v>0</v>
      </c>
      <c r="AD286" s="177">
        <f t="shared" si="131"/>
        <v>0</v>
      </c>
      <c r="AE286" s="180">
        <f>IF('Funding Allocation Parameters'!$C$7="Basic Library Subsidy", MIN(AC286*'Funding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MIN(AC286*VLOOKUP(CONCATENATE($A286, 'Funding Allocation Parameters'!$I$7), 'Library Subsidy Complex'!$C$2:$J$55, 2, FALSE), VLOOKUP(CONCATENATE($A286, 'Funding Allocation Parameters'!$I$7), 'Library Subsidy Complex'!$C$2:$J$55, 4, FALSE)), 0)))))</f>
        <v>0</v>
      </c>
      <c r="AF286" s="180">
        <f>IF('Funding Allocation Parameters'!$C$7="Basic Library Subsidy", 0, IF('Funding Allocation Parameters'!$C$7="Grant funding",MIN(AC286*'Funding Allocation Parameters'!$E$7, 'Funding Allocation Parameters'!$G$7), IF('Funding Allocation Parameters'!$C$7="Other author funding", 0, IF('Funding Allocation Parameters'!$C$7="Any discretionary funds (grants if available, other if no grants)", MIN(AC286*'Funding Allocation Parameters'!$E$7, 'Funding Allocation Parameters'!$G$7), IF('Funding Allocation Parameters'!$C$7="Complex Library Subsidy", 0, 0)))))</f>
        <v>0</v>
      </c>
      <c r="AG286" s="180">
        <f>IF('Funding Allocation Parameters'!$C$7="Basic Library Subsidy", 0, IF('Funding Allocation Parameters'!$C$7="Grant funding", 0, IF('Funding Allocation Parameters'!$C$7="Other author funding",  MIN(AC286*'Funding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6" s="180">
        <f>IF('Funding Allocation Parameters'!$C$7="Basic Library Subsidy", MIN(AD286*'Funding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MIN(AD286*VLOOKUP(CONCATENATE($A286, 'Funding Allocation Parameters'!$I$7), 'Library Subsidy Complex'!$C$2:$J$55, 6, FALSE), VLOOKUP(CONCATENATE($A286, 'Funding Allocation Parameters'!$I$7), 'Library Subsidy Complex'!$C$2:$J$55, 8, FALSE)), 0)))))</f>
        <v>0</v>
      </c>
      <c r="AI286" s="180">
        <f>IF('Funding Allocation Parameters'!$C$7="Basic Library Subsidy", 0, IF('Funding Allocation Parameters'!$C$7="Grant funding", 0, IF('Funding Allocation Parameters'!$C$7="Other author funding",  MIN(AD286*'Funding Allocation Parameters'!$E$7, 'Funding Allocation Parameters'!$G$7), IF('Funding Allocation Parameters'!$C$7="Any discretionary funds (grants if available, other if no grants)", MIN(AD286*'Funding Allocation Parameters'!$E$7, 'Funding Allocation Parameters'!$G$7), IF('Funding Allocation Parameters'!$C$7="Complex Library Subsidy", 0, 0)))))</f>
        <v>0</v>
      </c>
      <c r="AJ286" s="177">
        <f t="shared" si="132"/>
        <v>0</v>
      </c>
      <c r="AK286" s="177">
        <f t="shared" si="133"/>
        <v>0</v>
      </c>
      <c r="AL286" s="181">
        <f>IF('Funding Allocation Parameters'!$C$8="Basic Library Subsidy", MIN(AJ286*'Funding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MIN(AJ286*VLOOKUP(CONCATENATE($A286, 'Funding Allocation Parameters'!$I$8), 'Library Subsidy Complex'!$C$2:$J$55, 2, FALSE), VLOOKUP(CONCATENATE($A286, 'Funding Allocation Parameters'!$I$8), 'Library Subsidy Complex'!$C$2:$J$55, 4, FALSE)), 0)))))</f>
        <v>0</v>
      </c>
      <c r="AM286" s="181">
        <f>IF('Funding Allocation Parameters'!$C$8="Basic Library Subsidy", 0, IF('Funding Allocation Parameters'!$C$8="Grant funding",MIN(AJ286*'Funding Allocation Parameters'!$E$8, 'Funding Allocation Parameters'!$G$8), IF('Funding Allocation Parameters'!$C$8="Other author funding", 0, IF('Funding Allocation Parameters'!$C$8="Any discretionary funds (grants if available, other if no grants)", MIN(AJ286*'Funding Allocation Parameters'!$E$8, 'Funding Allocation Parameters'!$G$8), IF('Funding Allocation Parameters'!$C$8="Complex Library Subsidy", 0, 0)))))</f>
        <v>0</v>
      </c>
      <c r="AN286" s="181">
        <f>IF('Funding Allocation Parameters'!$C$8="Basic Library Subsidy", 0, IF('Funding Allocation Parameters'!$C$8="Grant funding", 0, IF('Funding Allocation Parameters'!$C$8="Other author funding",  MIN(AJ286*'Funding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6" s="181">
        <f>IF('Funding Allocation Parameters'!$C$8="Basic Library Subsidy", MIN(AK286*'Funding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MIN(AK286*VLOOKUP(CONCATENATE($A286, 'Funding Allocation Parameters'!$I$8), 'Library Subsidy Complex'!$C$2:$J$55, 6, FALSE), VLOOKUP(CONCATENATE($A286, 'Funding Allocation Parameters'!$I$8), 'Library Subsidy Complex'!$C$2:$J$55, 8, FALSE)), 0)))))</f>
        <v>0</v>
      </c>
      <c r="AP286" s="181">
        <f>IF('Funding Allocation Parameters'!$C$8="Basic Library Subsidy", 0, IF('Funding Allocation Parameters'!$C$8="Grant funding", 0, IF('Funding Allocation Parameters'!$C$8="Other author funding",  MIN(AK286*'Funding Allocation Parameters'!$E$8, 'Funding Allocation Parameters'!$G$8), IF('Funding Allocation Parameters'!$C$8="Any discretionary funds (grants if available, other if no grants)", MIN(AK286*'Funding Allocation Parameters'!$E$8, 'Funding Allocation Parameters'!$G$8), IF('Funding Allocation Parameters'!$C$8="Complex Library Subsidy", 0, 0)))))</f>
        <v>0</v>
      </c>
      <c r="AQ286" s="177">
        <f t="shared" si="134"/>
        <v>0</v>
      </c>
      <c r="AR286" s="177">
        <f t="shared" si="135"/>
        <v>0</v>
      </c>
      <c r="AS286" s="182">
        <f t="shared" si="136"/>
        <v>1189</v>
      </c>
      <c r="AT286" s="182">
        <f t="shared" si="137"/>
        <v>758.88319999999999</v>
      </c>
      <c r="AU286" s="182">
        <f t="shared" si="138"/>
        <v>0</v>
      </c>
      <c r="AV286" s="182">
        <f t="shared" si="139"/>
        <v>1189</v>
      </c>
      <c r="AW286" s="182">
        <f t="shared" si="140"/>
        <v>758.88319999999999</v>
      </c>
      <c r="AX286" s="183">
        <f t="shared" si="141"/>
        <v>1189</v>
      </c>
      <c r="AY286" s="183">
        <f t="shared" si="142"/>
        <v>758.88319999999999</v>
      </c>
      <c r="AZ286" s="183">
        <f t="shared" si="143"/>
        <v>0</v>
      </c>
      <c r="BA286" s="183">
        <f t="shared" si="144"/>
        <v>0</v>
      </c>
      <c r="BB286" s="183">
        <f t="shared" si="145"/>
        <v>0</v>
      </c>
      <c r="BC286" s="184">
        <f t="shared" si="146"/>
        <v>1189</v>
      </c>
      <c r="BD286" s="184">
        <f t="shared" si="147"/>
        <v>0</v>
      </c>
      <c r="BE286" s="184">
        <f t="shared" si="148"/>
        <v>758.88319999999999</v>
      </c>
      <c r="BF286" s="184">
        <f t="shared" si="149"/>
        <v>0</v>
      </c>
      <c r="BG286" s="102">
        <f t="shared" si="150"/>
        <v>0</v>
      </c>
      <c r="BH286" s="102">
        <f t="shared" si="151"/>
        <v>0</v>
      </c>
      <c r="BI286" s="102">
        <f t="shared" si="152"/>
        <v>0</v>
      </c>
      <c r="BJ286" s="102">
        <f t="shared" si="153"/>
        <v>1</v>
      </c>
      <c r="BK286" s="102">
        <f t="shared" si="154"/>
        <v>0</v>
      </c>
      <c r="BL286" s="102">
        <f t="shared" si="155"/>
        <v>0</v>
      </c>
      <c r="BN286" s="102"/>
    </row>
    <row r="287" spans="1:66" x14ac:dyDescent="0.25">
      <c r="A287" s="102" t="s">
        <v>23</v>
      </c>
      <c r="B287" s="102" t="s">
        <v>15</v>
      </c>
      <c r="C287" s="102" t="s">
        <v>8</v>
      </c>
      <c r="D287" s="102" t="s">
        <v>27</v>
      </c>
      <c r="E287" s="102" t="s">
        <v>637</v>
      </c>
      <c r="F287" s="102" t="s">
        <v>638</v>
      </c>
      <c r="G287" s="102">
        <v>0.25700000000000001</v>
      </c>
      <c r="H287" s="102">
        <v>1</v>
      </c>
      <c r="I287" s="102">
        <v>0</v>
      </c>
      <c r="J287" s="167">
        <f>IFERROR(H287*VLOOKUP(A287, 'Advanced Parameters'!$B$7:$G$20, 6, FALSE)*VLOOKUP(A287, 'Growth Parameters'!$B$6:$H$19, 6, FALSE), 0)</f>
        <v>1</v>
      </c>
      <c r="K287" s="167">
        <f>IFERROR(IF('Advanced Parameters'!$C$5="n",'Raw Data'!I287*VLOOKUP(A287,'Advanced Parameters'!$B$7:$G$20,6,FALSE),J287*VLOOKUP(A287,'Advanced Parameters'!$B$7:$G$20,2,FALSE))*VLOOKUP(A287, 'Growth Parameters'!$B$6:$H$19, 6, FALSE), 0)</f>
        <v>0</v>
      </c>
      <c r="L287" s="167">
        <f t="shared" si="156"/>
        <v>1</v>
      </c>
      <c r="M287" s="168">
        <f>IFERROR(IF(G287="NA","NA",IF(G287&gt;'APC Parameters'!$K$6+VLOOKUP('Raw Data'!A287, 'APC Parameters'!$H$7:$L$20, 4, FALSE), 'APC Parameters'!$L$6+VLOOKUP('Raw Data'!A287, 'APC Parameters'!$H$7:$L$20, 5, FALSE), G287*('APC Parameters'!$J$6+VLOOKUP('Raw Data'!A287, 'APC Parameters'!$H$7:$L$20, 3, FALSE))+'APC Parameters'!$I$6+VLOOKUP('Raw Data'!A287, 'APC Parameters'!$H$7:$L$20, 2, FALSE))), 0)</f>
        <v>1329.9958000000001</v>
      </c>
      <c r="N287" s="168">
        <f t="shared" si="126"/>
        <v>1329.9958000000001</v>
      </c>
      <c r="O287" s="168">
        <f>IFERROR(IF(M287="NA",VLOOKUP(D287,'Internal Calculations'!$B$10:$C$11,2,FALSE), M287)*VLOOKUP(A287, 'Growth Parameters'!$B$6:$H$19, 7, FALSE), 0)</f>
        <v>1329.9958000000001</v>
      </c>
      <c r="P287" s="177">
        <f t="shared" si="127"/>
        <v>1329.9958000000001</v>
      </c>
      <c r="Q287" s="178">
        <f>IF('Funding Allocation Parameters'!$C$5="Basic Library Subsidy", MIN(O287*('Funding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MIN($O287*(VLOOKUP(CONCATENATE($A287, 'Funding Allocation Parameters'!$I$5), 'Library Subsidy Complex'!$C$2:$J$55, 2, FALSE)), VLOOKUP(CONCATENATE($A287, 'Funding Allocation Parameters'!$I$5), 'Library Subsidy Complex'!$C$2:$J$55, 4, FALSE)), 0)))))</f>
        <v>1189</v>
      </c>
      <c r="R287" s="178">
        <f>IF('Funding Allocation Parameters'!$C$5="Basic Library Subsidy", 0, IF('Funding Allocation Parameters'!$C$5="Grant funding",MIN(O287*('Funding Allocation Parameters'!$E$5), 'Funding Allocation Parameters'!$G$5), IF('Funding Allocation Parameters'!$C$5="Other author funding", 0, IF('Funding Allocation Parameters'!$C$5="Any discretionary funds (grants if available, other if no grants)", MIN(O287*('Funding Allocation Parameters'!$E$5), 'Funding Allocation Parameters'!$G$5), IF('Funding Allocation Parameters'!$C$5="Complex Library Subsidy", 0, 0)))))</f>
        <v>0</v>
      </c>
      <c r="S287" s="178">
        <f>IF('Funding Allocation Parameters'!$C$5="Basic Library Subsidy", 0, IF('Funding Allocation Parameters'!$C$5="Grant funding", 0, IF('Funding Allocation Parameters'!$C$5="Other author funding",  MIN(O287*('Funding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7" s="178">
        <f>IF('Funding Allocation Parameters'!$C$5="Basic Library Subsidy", MIN(O287*('Funding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MIN($O287*(VLOOKUP(CONCATENATE($A287, 'Funding Allocation Parameters'!$I$5), 'Library Subsidy Complex'!$C$2:$J$55, 6, FALSE)), VLOOKUP(CONCATENATE($A287, 'Funding Allocation Parameters'!$I$5), 'Library Subsidy Complex'!$C$2:$J$55, 8, FALSE)), 0)))))</f>
        <v>1189</v>
      </c>
      <c r="U287" s="178">
        <f>IF('Funding Allocation Parameters'!$C$5="Basic Library Subsidy", 0, IF('Funding Allocation Parameters'!$C$5="Grant funding", 0, IF('Funding Allocation Parameters'!$C$5="Other author funding",  MIN(O287*('Funding Allocation Parameters'!$E$5), 'Funding Allocation Parameters'!$G$5), IF('Funding Allocation Parameters'!$C$5="Any discretionary funds (grants if available, other if no grants)", MIN(O287*('Funding Allocation Parameters'!$E$5), 'Funding Allocation Parameters'!$G$5), IF('Funding Allocation Parameters'!$C$5="Complex Library Subsidy", 0, 0)))))</f>
        <v>0</v>
      </c>
      <c r="V287" s="177">
        <f t="shared" si="128"/>
        <v>140.99580000000014</v>
      </c>
      <c r="W287" s="177">
        <f t="shared" si="129"/>
        <v>140.99580000000014</v>
      </c>
      <c r="X287" s="179">
        <f>IF('Funding Allocation Parameters'!$C$6="Basic Library Subsidy", MIN(V287*'Funding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MIN(V287*VLOOKUP(CONCATENATE($A287, 'Funding Allocation Parameters'!$I$6), 'Library Subsidy Complex'!$C$2:$J$55, 2, FALSE), VLOOKUP(CONCATENATE($A287, 'Funding Allocation Parameters'!$I$6), 'Library Subsidy Complex'!$C$2:$J$55, 4, FALSE)), 0)))))</f>
        <v>0</v>
      </c>
      <c r="Y287" s="179">
        <f>IF('Funding Allocation Parameters'!$C$6="Basic Library Subsidy", 0, IF('Funding Allocation Parameters'!$C$6="Grant funding",MIN(V287*'Funding Allocation Parameters'!$E$6, 'Funding Allocation Parameters'!$G$6), IF('Funding Allocation Parameters'!$C$6="Other author funding", 0, IF('Funding Allocation Parameters'!$C$6="Any discretionary funds (grants if available, other if no grants)", MIN(V287*'Funding Allocation Parameters'!$E$6, 'Funding Allocation Parameters'!$G$6), IF('Funding Allocation Parameters'!$C$6="Complex Library Subsidy", 0, 0)))))</f>
        <v>140.99580000000014</v>
      </c>
      <c r="Z287" s="179">
        <f>IF('Funding Allocation Parameters'!$C$6="Basic Library Subsidy", 0, IF('Funding Allocation Parameters'!$C$6="Grant funding", 0, IF('Funding Allocation Parameters'!$C$6="Other author funding",  MIN(V287*'Funding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7" s="179">
        <f>IF('Funding Allocation Parameters'!$C$6="Basic Library Subsidy", MIN(W287*'Funding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MIN(W287*VLOOKUP(CONCATENATE($A287, 'Funding Allocation Parameters'!$I$6), 'Library Subsidy Complex'!$C$2:$J$55, 6, FALSE), VLOOKUP(CONCATENATE($A287, 'Funding Allocation Parameters'!$I$6), 'Library Subsidy Complex'!$C$2:$J$55, 8, FALSE)), 0)))))</f>
        <v>0</v>
      </c>
      <c r="AB287" s="179">
        <f>IF('Funding Allocation Parameters'!$C$6="Basic Library Subsidy", 0, IF('Funding Allocation Parameters'!$C$6="Grant funding", 0, IF('Funding Allocation Parameters'!$C$6="Other author funding",  MIN(W287*'Funding Allocation Parameters'!$E$6, 'Funding Allocation Parameters'!$G$6), IF('Funding Allocation Parameters'!$C$6="Any discretionary funds (grants if available, other if no grants)", MIN(W287*'Funding Allocation Parameters'!$E$6, 'Funding Allocation Parameters'!$G$6), IF('Funding Allocation Parameters'!$C$6="Complex Library Subsidy", 0, 0)))))</f>
        <v>140.99580000000014</v>
      </c>
      <c r="AC287" s="177">
        <f t="shared" si="130"/>
        <v>0</v>
      </c>
      <c r="AD287" s="177">
        <f t="shared" si="131"/>
        <v>0</v>
      </c>
      <c r="AE287" s="180">
        <f>IF('Funding Allocation Parameters'!$C$7="Basic Library Subsidy", MIN(AC287*'Funding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MIN(AC287*VLOOKUP(CONCATENATE($A287, 'Funding Allocation Parameters'!$I$7), 'Library Subsidy Complex'!$C$2:$J$55, 2, FALSE), VLOOKUP(CONCATENATE($A287, 'Funding Allocation Parameters'!$I$7), 'Library Subsidy Complex'!$C$2:$J$55, 4, FALSE)), 0)))))</f>
        <v>0</v>
      </c>
      <c r="AF287" s="180">
        <f>IF('Funding Allocation Parameters'!$C$7="Basic Library Subsidy", 0, IF('Funding Allocation Parameters'!$C$7="Grant funding",MIN(AC287*'Funding Allocation Parameters'!$E$7, 'Funding Allocation Parameters'!$G$7), IF('Funding Allocation Parameters'!$C$7="Other author funding", 0, IF('Funding Allocation Parameters'!$C$7="Any discretionary funds (grants if available, other if no grants)", MIN(AC287*'Funding Allocation Parameters'!$E$7, 'Funding Allocation Parameters'!$G$7), IF('Funding Allocation Parameters'!$C$7="Complex Library Subsidy", 0, 0)))))</f>
        <v>0</v>
      </c>
      <c r="AG287" s="180">
        <f>IF('Funding Allocation Parameters'!$C$7="Basic Library Subsidy", 0, IF('Funding Allocation Parameters'!$C$7="Grant funding", 0, IF('Funding Allocation Parameters'!$C$7="Other author funding",  MIN(AC287*'Funding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7" s="180">
        <f>IF('Funding Allocation Parameters'!$C$7="Basic Library Subsidy", MIN(AD287*'Funding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MIN(AD287*VLOOKUP(CONCATENATE($A287, 'Funding Allocation Parameters'!$I$7), 'Library Subsidy Complex'!$C$2:$J$55, 6, FALSE), VLOOKUP(CONCATENATE($A287, 'Funding Allocation Parameters'!$I$7), 'Library Subsidy Complex'!$C$2:$J$55, 8, FALSE)), 0)))))</f>
        <v>0</v>
      </c>
      <c r="AI287" s="180">
        <f>IF('Funding Allocation Parameters'!$C$7="Basic Library Subsidy", 0, IF('Funding Allocation Parameters'!$C$7="Grant funding", 0, IF('Funding Allocation Parameters'!$C$7="Other author funding",  MIN(AD287*'Funding Allocation Parameters'!$E$7, 'Funding Allocation Parameters'!$G$7), IF('Funding Allocation Parameters'!$C$7="Any discretionary funds (grants if available, other if no grants)", MIN(AD287*'Funding Allocation Parameters'!$E$7, 'Funding Allocation Parameters'!$G$7), IF('Funding Allocation Parameters'!$C$7="Complex Library Subsidy", 0, 0)))))</f>
        <v>0</v>
      </c>
      <c r="AJ287" s="177">
        <f t="shared" si="132"/>
        <v>0</v>
      </c>
      <c r="AK287" s="177">
        <f t="shared" si="133"/>
        <v>0</v>
      </c>
      <c r="AL287" s="181">
        <f>IF('Funding Allocation Parameters'!$C$8="Basic Library Subsidy", MIN(AJ287*'Funding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MIN(AJ287*VLOOKUP(CONCATENATE($A287, 'Funding Allocation Parameters'!$I$8), 'Library Subsidy Complex'!$C$2:$J$55, 2, FALSE), VLOOKUP(CONCATENATE($A287, 'Funding Allocation Parameters'!$I$8), 'Library Subsidy Complex'!$C$2:$J$55, 4, FALSE)), 0)))))</f>
        <v>0</v>
      </c>
      <c r="AM287" s="181">
        <f>IF('Funding Allocation Parameters'!$C$8="Basic Library Subsidy", 0, IF('Funding Allocation Parameters'!$C$8="Grant funding",MIN(AJ287*'Funding Allocation Parameters'!$E$8, 'Funding Allocation Parameters'!$G$8), IF('Funding Allocation Parameters'!$C$8="Other author funding", 0, IF('Funding Allocation Parameters'!$C$8="Any discretionary funds (grants if available, other if no grants)", MIN(AJ287*'Funding Allocation Parameters'!$E$8, 'Funding Allocation Parameters'!$G$8), IF('Funding Allocation Parameters'!$C$8="Complex Library Subsidy", 0, 0)))))</f>
        <v>0</v>
      </c>
      <c r="AN287" s="181">
        <f>IF('Funding Allocation Parameters'!$C$8="Basic Library Subsidy", 0, IF('Funding Allocation Parameters'!$C$8="Grant funding", 0, IF('Funding Allocation Parameters'!$C$8="Other author funding",  MIN(AJ287*'Funding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7" s="181">
        <f>IF('Funding Allocation Parameters'!$C$8="Basic Library Subsidy", MIN(AK287*'Funding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MIN(AK287*VLOOKUP(CONCATENATE($A287, 'Funding Allocation Parameters'!$I$8), 'Library Subsidy Complex'!$C$2:$J$55, 6, FALSE), VLOOKUP(CONCATENATE($A287, 'Funding Allocation Parameters'!$I$8), 'Library Subsidy Complex'!$C$2:$J$55, 8, FALSE)), 0)))))</f>
        <v>0</v>
      </c>
      <c r="AP287" s="181">
        <f>IF('Funding Allocation Parameters'!$C$8="Basic Library Subsidy", 0, IF('Funding Allocation Parameters'!$C$8="Grant funding", 0, IF('Funding Allocation Parameters'!$C$8="Other author funding",  MIN(AK287*'Funding Allocation Parameters'!$E$8, 'Funding Allocation Parameters'!$G$8), IF('Funding Allocation Parameters'!$C$8="Any discretionary funds (grants if available, other if no grants)", MIN(AK287*'Funding Allocation Parameters'!$E$8, 'Funding Allocation Parameters'!$G$8), IF('Funding Allocation Parameters'!$C$8="Complex Library Subsidy", 0, 0)))))</f>
        <v>0</v>
      </c>
      <c r="AQ287" s="177">
        <f t="shared" si="134"/>
        <v>0</v>
      </c>
      <c r="AR287" s="177">
        <f t="shared" si="135"/>
        <v>0</v>
      </c>
      <c r="AS287" s="182">
        <f t="shared" si="136"/>
        <v>1189</v>
      </c>
      <c r="AT287" s="182">
        <f t="shared" si="137"/>
        <v>140.99580000000014</v>
      </c>
      <c r="AU287" s="182">
        <f t="shared" si="138"/>
        <v>0</v>
      </c>
      <c r="AV287" s="182">
        <f t="shared" si="139"/>
        <v>1189</v>
      </c>
      <c r="AW287" s="182">
        <f t="shared" si="140"/>
        <v>140.99580000000014</v>
      </c>
      <c r="AX287" s="183">
        <f t="shared" si="141"/>
        <v>0</v>
      </c>
      <c r="AY287" s="183">
        <f t="shared" si="142"/>
        <v>0</v>
      </c>
      <c r="AZ287" s="183">
        <f t="shared" si="143"/>
        <v>0</v>
      </c>
      <c r="BA287" s="183">
        <f t="shared" si="144"/>
        <v>1189</v>
      </c>
      <c r="BB287" s="183">
        <f t="shared" si="145"/>
        <v>140.99580000000014</v>
      </c>
      <c r="BC287" s="184">
        <f t="shared" si="146"/>
        <v>1189</v>
      </c>
      <c r="BD287" s="184">
        <f t="shared" si="147"/>
        <v>0</v>
      </c>
      <c r="BE287" s="184">
        <f t="shared" si="148"/>
        <v>0</v>
      </c>
      <c r="BF287" s="184">
        <f t="shared" si="149"/>
        <v>140.99580000000014</v>
      </c>
      <c r="BG287" s="102">
        <f t="shared" si="150"/>
        <v>0</v>
      </c>
      <c r="BH287" s="102">
        <f t="shared" si="151"/>
        <v>0</v>
      </c>
      <c r="BI287" s="102">
        <f t="shared" si="152"/>
        <v>0</v>
      </c>
      <c r="BJ287" s="102">
        <f t="shared" si="153"/>
        <v>0</v>
      </c>
      <c r="BK287" s="102">
        <f t="shared" si="154"/>
        <v>1</v>
      </c>
      <c r="BL287" s="102">
        <f t="shared" si="155"/>
        <v>0</v>
      </c>
      <c r="BN287" s="102"/>
    </row>
    <row r="288" spans="1:66" x14ac:dyDescent="0.25">
      <c r="A288" s="102" t="s">
        <v>13</v>
      </c>
      <c r="B288" s="102" t="s">
        <v>8</v>
      </c>
      <c r="C288" s="102" t="s">
        <v>8</v>
      </c>
      <c r="D288" s="102" t="s">
        <v>27</v>
      </c>
      <c r="E288" s="102" t="s">
        <v>641</v>
      </c>
      <c r="F288" s="102" t="s">
        <v>642</v>
      </c>
      <c r="G288" s="102">
        <v>1.5209999999999999</v>
      </c>
      <c r="H288" s="102">
        <v>1</v>
      </c>
      <c r="I288" s="102">
        <v>1</v>
      </c>
      <c r="J288" s="167">
        <f>IFERROR(H288*VLOOKUP(A288, 'Advanced Parameters'!$B$7:$G$20, 6, FALSE)*VLOOKUP(A288, 'Growth Parameters'!$B$6:$H$19, 6, FALSE), 0)</f>
        <v>1</v>
      </c>
      <c r="K288" s="167">
        <f>IFERROR(IF('Advanced Parameters'!$C$5="n",'Raw Data'!I288*VLOOKUP(A288,'Advanced Parameters'!$B$7:$G$20,6,FALSE),J288*VLOOKUP(A288,'Advanced Parameters'!$B$7:$G$20,2,FALSE))*VLOOKUP(A288, 'Growth Parameters'!$B$6:$H$19, 6, FALSE), 0)</f>
        <v>1</v>
      </c>
      <c r="L288" s="167">
        <f t="shared" si="156"/>
        <v>0</v>
      </c>
      <c r="M288" s="168">
        <f>IFERROR(IF(G288="NA","NA",IF(G288&gt;'APC Parameters'!$K$6+VLOOKUP('Raw Data'!A288, 'APC Parameters'!$H$7:$L$20, 4, FALSE), 'APC Parameters'!$L$6+VLOOKUP('Raw Data'!A288, 'APC Parameters'!$H$7:$L$20, 5, FALSE), G288*('APC Parameters'!$J$6+VLOOKUP('Raw Data'!A288, 'APC Parameters'!$H$7:$L$20, 3, FALSE))+'APC Parameters'!$I$6+VLOOKUP('Raw Data'!A288, 'APC Parameters'!$H$7:$L$20, 2, FALSE))), 0)</f>
        <v>2226.6774</v>
      </c>
      <c r="N288" s="168">
        <f t="shared" si="126"/>
        <v>2226.6774</v>
      </c>
      <c r="O288" s="168">
        <f>IFERROR(IF(M288="NA",VLOOKUP(D288,'Internal Calculations'!$B$10:$C$11,2,FALSE), M288)*VLOOKUP(A288, 'Growth Parameters'!$B$6:$H$19, 7, FALSE), 0)</f>
        <v>2226.6774</v>
      </c>
      <c r="P288" s="177">
        <f t="shared" si="127"/>
        <v>2226.6774</v>
      </c>
      <c r="Q288" s="178">
        <f>IF('Funding Allocation Parameters'!$C$5="Basic Library Subsidy", MIN(O288*('Funding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MIN($O288*(VLOOKUP(CONCATENATE($A288, 'Funding Allocation Parameters'!$I$5), 'Library Subsidy Complex'!$C$2:$J$55, 2, FALSE)), VLOOKUP(CONCATENATE($A288, 'Funding Allocation Parameters'!$I$5), 'Library Subsidy Complex'!$C$2:$J$55, 4, FALSE)), 0)))))</f>
        <v>1189</v>
      </c>
      <c r="R288" s="178">
        <f>IF('Funding Allocation Parameters'!$C$5="Basic Library Subsidy", 0, IF('Funding Allocation Parameters'!$C$5="Grant funding",MIN(O288*('Funding Allocation Parameters'!$E$5), 'Funding Allocation Parameters'!$G$5), IF('Funding Allocation Parameters'!$C$5="Other author funding", 0, IF('Funding Allocation Parameters'!$C$5="Any discretionary funds (grants if available, other if no grants)", MIN(O288*('Funding Allocation Parameters'!$E$5), 'Funding Allocation Parameters'!$G$5), IF('Funding Allocation Parameters'!$C$5="Complex Library Subsidy", 0, 0)))))</f>
        <v>0</v>
      </c>
      <c r="S288" s="178">
        <f>IF('Funding Allocation Parameters'!$C$5="Basic Library Subsidy", 0, IF('Funding Allocation Parameters'!$C$5="Grant funding", 0, IF('Funding Allocation Parameters'!$C$5="Other author funding",  MIN(O288*('Funding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8" s="178">
        <f>IF('Funding Allocation Parameters'!$C$5="Basic Library Subsidy", MIN(O288*('Funding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MIN($O288*(VLOOKUP(CONCATENATE($A288, 'Funding Allocation Parameters'!$I$5), 'Library Subsidy Complex'!$C$2:$J$55, 6, FALSE)), VLOOKUP(CONCATENATE($A288, 'Funding Allocation Parameters'!$I$5), 'Library Subsidy Complex'!$C$2:$J$55, 8, FALSE)), 0)))))</f>
        <v>1189</v>
      </c>
      <c r="U288" s="178">
        <f>IF('Funding Allocation Parameters'!$C$5="Basic Library Subsidy", 0, IF('Funding Allocation Parameters'!$C$5="Grant funding", 0, IF('Funding Allocation Parameters'!$C$5="Other author funding",  MIN(O288*('Funding Allocation Parameters'!$E$5), 'Funding Allocation Parameters'!$G$5), IF('Funding Allocation Parameters'!$C$5="Any discretionary funds (grants if available, other if no grants)", MIN(O288*('Funding Allocation Parameters'!$E$5), 'Funding Allocation Parameters'!$G$5), IF('Funding Allocation Parameters'!$C$5="Complex Library Subsidy", 0, 0)))))</f>
        <v>0</v>
      </c>
      <c r="V288" s="177">
        <f t="shared" si="128"/>
        <v>1037.6774</v>
      </c>
      <c r="W288" s="177">
        <f t="shared" si="129"/>
        <v>1037.6774</v>
      </c>
      <c r="X288" s="179">
        <f>IF('Funding Allocation Parameters'!$C$6="Basic Library Subsidy", MIN(V288*'Funding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MIN(V288*VLOOKUP(CONCATENATE($A288, 'Funding Allocation Parameters'!$I$6), 'Library Subsidy Complex'!$C$2:$J$55, 2, FALSE), VLOOKUP(CONCATENATE($A288, 'Funding Allocation Parameters'!$I$6), 'Library Subsidy Complex'!$C$2:$J$55, 4, FALSE)), 0)))))</f>
        <v>0</v>
      </c>
      <c r="Y288" s="179">
        <f>IF('Funding Allocation Parameters'!$C$6="Basic Library Subsidy", 0, IF('Funding Allocation Parameters'!$C$6="Grant funding",MIN(V288*'Funding Allocation Parameters'!$E$6, 'Funding Allocation Parameters'!$G$6), IF('Funding Allocation Parameters'!$C$6="Other author funding", 0, IF('Funding Allocation Parameters'!$C$6="Any discretionary funds (grants if available, other if no grants)", MIN(V288*'Funding Allocation Parameters'!$E$6, 'Funding Allocation Parameters'!$G$6), IF('Funding Allocation Parameters'!$C$6="Complex Library Subsidy", 0, 0)))))</f>
        <v>1037.6774</v>
      </c>
      <c r="Z288" s="179">
        <f>IF('Funding Allocation Parameters'!$C$6="Basic Library Subsidy", 0, IF('Funding Allocation Parameters'!$C$6="Grant funding", 0, IF('Funding Allocation Parameters'!$C$6="Other author funding",  MIN(V288*'Funding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8" s="179">
        <f>IF('Funding Allocation Parameters'!$C$6="Basic Library Subsidy", MIN(W288*'Funding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MIN(W288*VLOOKUP(CONCATENATE($A288, 'Funding Allocation Parameters'!$I$6), 'Library Subsidy Complex'!$C$2:$J$55, 6, FALSE), VLOOKUP(CONCATENATE($A288, 'Funding Allocation Parameters'!$I$6), 'Library Subsidy Complex'!$C$2:$J$55, 8, FALSE)), 0)))))</f>
        <v>0</v>
      </c>
      <c r="AB288" s="179">
        <f>IF('Funding Allocation Parameters'!$C$6="Basic Library Subsidy", 0, IF('Funding Allocation Parameters'!$C$6="Grant funding", 0, IF('Funding Allocation Parameters'!$C$6="Other author funding",  MIN(W288*'Funding Allocation Parameters'!$E$6, 'Funding Allocation Parameters'!$G$6), IF('Funding Allocation Parameters'!$C$6="Any discretionary funds (grants if available, other if no grants)", MIN(W288*'Funding Allocation Parameters'!$E$6, 'Funding Allocation Parameters'!$G$6), IF('Funding Allocation Parameters'!$C$6="Complex Library Subsidy", 0, 0)))))</f>
        <v>1037.6774</v>
      </c>
      <c r="AC288" s="177">
        <f t="shared" si="130"/>
        <v>0</v>
      </c>
      <c r="AD288" s="177">
        <f t="shared" si="131"/>
        <v>0</v>
      </c>
      <c r="AE288" s="180">
        <f>IF('Funding Allocation Parameters'!$C$7="Basic Library Subsidy", MIN(AC288*'Funding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MIN(AC288*VLOOKUP(CONCATENATE($A288, 'Funding Allocation Parameters'!$I$7), 'Library Subsidy Complex'!$C$2:$J$55, 2, FALSE), VLOOKUP(CONCATENATE($A288, 'Funding Allocation Parameters'!$I$7), 'Library Subsidy Complex'!$C$2:$J$55, 4, FALSE)), 0)))))</f>
        <v>0</v>
      </c>
      <c r="AF288" s="180">
        <f>IF('Funding Allocation Parameters'!$C$7="Basic Library Subsidy", 0, IF('Funding Allocation Parameters'!$C$7="Grant funding",MIN(AC288*'Funding Allocation Parameters'!$E$7, 'Funding Allocation Parameters'!$G$7), IF('Funding Allocation Parameters'!$C$7="Other author funding", 0, IF('Funding Allocation Parameters'!$C$7="Any discretionary funds (grants if available, other if no grants)", MIN(AC288*'Funding Allocation Parameters'!$E$7, 'Funding Allocation Parameters'!$G$7), IF('Funding Allocation Parameters'!$C$7="Complex Library Subsidy", 0, 0)))))</f>
        <v>0</v>
      </c>
      <c r="AG288" s="180">
        <f>IF('Funding Allocation Parameters'!$C$7="Basic Library Subsidy", 0, IF('Funding Allocation Parameters'!$C$7="Grant funding", 0, IF('Funding Allocation Parameters'!$C$7="Other author funding",  MIN(AC288*'Funding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8" s="180">
        <f>IF('Funding Allocation Parameters'!$C$7="Basic Library Subsidy", MIN(AD288*'Funding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MIN(AD288*VLOOKUP(CONCATENATE($A288, 'Funding Allocation Parameters'!$I$7), 'Library Subsidy Complex'!$C$2:$J$55, 6, FALSE), VLOOKUP(CONCATENATE($A288, 'Funding Allocation Parameters'!$I$7), 'Library Subsidy Complex'!$C$2:$J$55, 8, FALSE)), 0)))))</f>
        <v>0</v>
      </c>
      <c r="AI288" s="180">
        <f>IF('Funding Allocation Parameters'!$C$7="Basic Library Subsidy", 0, IF('Funding Allocation Parameters'!$C$7="Grant funding", 0, IF('Funding Allocation Parameters'!$C$7="Other author funding",  MIN(AD288*'Funding Allocation Parameters'!$E$7, 'Funding Allocation Parameters'!$G$7), IF('Funding Allocation Parameters'!$C$7="Any discretionary funds (grants if available, other if no grants)", MIN(AD288*'Funding Allocation Parameters'!$E$7, 'Funding Allocation Parameters'!$G$7), IF('Funding Allocation Parameters'!$C$7="Complex Library Subsidy", 0, 0)))))</f>
        <v>0</v>
      </c>
      <c r="AJ288" s="177">
        <f t="shared" si="132"/>
        <v>0</v>
      </c>
      <c r="AK288" s="177">
        <f t="shared" si="133"/>
        <v>0</v>
      </c>
      <c r="AL288" s="181">
        <f>IF('Funding Allocation Parameters'!$C$8="Basic Library Subsidy", MIN(AJ288*'Funding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MIN(AJ288*VLOOKUP(CONCATENATE($A288, 'Funding Allocation Parameters'!$I$8), 'Library Subsidy Complex'!$C$2:$J$55, 2, FALSE), VLOOKUP(CONCATENATE($A288, 'Funding Allocation Parameters'!$I$8), 'Library Subsidy Complex'!$C$2:$J$55, 4, FALSE)), 0)))))</f>
        <v>0</v>
      </c>
      <c r="AM288" s="181">
        <f>IF('Funding Allocation Parameters'!$C$8="Basic Library Subsidy", 0, IF('Funding Allocation Parameters'!$C$8="Grant funding",MIN(AJ288*'Funding Allocation Parameters'!$E$8, 'Funding Allocation Parameters'!$G$8), IF('Funding Allocation Parameters'!$C$8="Other author funding", 0, IF('Funding Allocation Parameters'!$C$8="Any discretionary funds (grants if available, other if no grants)", MIN(AJ288*'Funding Allocation Parameters'!$E$8, 'Funding Allocation Parameters'!$G$8), IF('Funding Allocation Parameters'!$C$8="Complex Library Subsidy", 0, 0)))))</f>
        <v>0</v>
      </c>
      <c r="AN288" s="181">
        <f>IF('Funding Allocation Parameters'!$C$8="Basic Library Subsidy", 0, IF('Funding Allocation Parameters'!$C$8="Grant funding", 0, IF('Funding Allocation Parameters'!$C$8="Other author funding",  MIN(AJ288*'Funding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8" s="181">
        <f>IF('Funding Allocation Parameters'!$C$8="Basic Library Subsidy", MIN(AK288*'Funding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MIN(AK288*VLOOKUP(CONCATENATE($A288, 'Funding Allocation Parameters'!$I$8), 'Library Subsidy Complex'!$C$2:$J$55, 6, FALSE), VLOOKUP(CONCATENATE($A288, 'Funding Allocation Parameters'!$I$8), 'Library Subsidy Complex'!$C$2:$J$55, 8, FALSE)), 0)))))</f>
        <v>0</v>
      </c>
      <c r="AP288" s="181">
        <f>IF('Funding Allocation Parameters'!$C$8="Basic Library Subsidy", 0, IF('Funding Allocation Parameters'!$C$8="Grant funding", 0, IF('Funding Allocation Parameters'!$C$8="Other author funding",  MIN(AK288*'Funding Allocation Parameters'!$E$8, 'Funding Allocation Parameters'!$G$8), IF('Funding Allocation Parameters'!$C$8="Any discretionary funds (grants if available, other if no grants)", MIN(AK288*'Funding Allocation Parameters'!$E$8, 'Funding Allocation Parameters'!$G$8), IF('Funding Allocation Parameters'!$C$8="Complex Library Subsidy", 0, 0)))))</f>
        <v>0</v>
      </c>
      <c r="AQ288" s="177">
        <f t="shared" si="134"/>
        <v>0</v>
      </c>
      <c r="AR288" s="177">
        <f t="shared" si="135"/>
        <v>0</v>
      </c>
      <c r="AS288" s="182">
        <f t="shared" si="136"/>
        <v>1189</v>
      </c>
      <c r="AT288" s="182">
        <f t="shared" si="137"/>
        <v>1037.6774</v>
      </c>
      <c r="AU288" s="182">
        <f t="shared" si="138"/>
        <v>0</v>
      </c>
      <c r="AV288" s="182">
        <f t="shared" si="139"/>
        <v>1189</v>
      </c>
      <c r="AW288" s="182">
        <f t="shared" si="140"/>
        <v>1037.6774</v>
      </c>
      <c r="AX288" s="183">
        <f t="shared" si="141"/>
        <v>1189</v>
      </c>
      <c r="AY288" s="183">
        <f t="shared" si="142"/>
        <v>1037.6774</v>
      </c>
      <c r="AZ288" s="183">
        <f t="shared" si="143"/>
        <v>0</v>
      </c>
      <c r="BA288" s="183">
        <f t="shared" si="144"/>
        <v>0</v>
      </c>
      <c r="BB288" s="183">
        <f t="shared" si="145"/>
        <v>0</v>
      </c>
      <c r="BC288" s="184">
        <f t="shared" si="146"/>
        <v>1189</v>
      </c>
      <c r="BD288" s="184">
        <f t="shared" si="147"/>
        <v>0</v>
      </c>
      <c r="BE288" s="184">
        <f t="shared" si="148"/>
        <v>1037.6774</v>
      </c>
      <c r="BF288" s="184">
        <f t="shared" si="149"/>
        <v>0</v>
      </c>
      <c r="BG288" s="102">
        <f t="shared" si="150"/>
        <v>0</v>
      </c>
      <c r="BH288" s="102">
        <f t="shared" si="151"/>
        <v>0</v>
      </c>
      <c r="BI288" s="102">
        <f t="shared" si="152"/>
        <v>0</v>
      </c>
      <c r="BJ288" s="102">
        <f t="shared" si="153"/>
        <v>1</v>
      </c>
      <c r="BK288" s="102">
        <f t="shared" si="154"/>
        <v>0</v>
      </c>
      <c r="BL288" s="102">
        <f t="shared" si="155"/>
        <v>0</v>
      </c>
      <c r="BN288" s="102"/>
    </row>
    <row r="289" spans="1:66" x14ac:dyDescent="0.25">
      <c r="A289" s="102" t="s">
        <v>20</v>
      </c>
      <c r="B289" s="102" t="s">
        <v>8</v>
      </c>
      <c r="C289" s="102" t="s">
        <v>8</v>
      </c>
      <c r="D289" s="102" t="s">
        <v>27</v>
      </c>
      <c r="E289" s="102" t="s">
        <v>618</v>
      </c>
      <c r="F289" s="102" t="s">
        <v>643</v>
      </c>
      <c r="G289" s="102">
        <v>0.67300000000000004</v>
      </c>
      <c r="H289" s="102">
        <v>1</v>
      </c>
      <c r="I289" s="102">
        <v>1</v>
      </c>
      <c r="J289" s="167">
        <f>IFERROR(H289*VLOOKUP(A289, 'Advanced Parameters'!$B$7:$G$20, 6, FALSE)*VLOOKUP(A289, 'Growth Parameters'!$B$6:$H$19, 6, FALSE), 0)</f>
        <v>1</v>
      </c>
      <c r="K289" s="167">
        <f>IFERROR(IF('Advanced Parameters'!$C$5="n",'Raw Data'!I289*VLOOKUP(A289,'Advanced Parameters'!$B$7:$G$20,6,FALSE),J289*VLOOKUP(A289,'Advanced Parameters'!$B$7:$G$20,2,FALSE))*VLOOKUP(A289, 'Growth Parameters'!$B$6:$H$19, 6, FALSE), 0)</f>
        <v>1</v>
      </c>
      <c r="L289" s="167">
        <f t="shared" si="156"/>
        <v>0</v>
      </c>
      <c r="M289" s="168">
        <f>IFERROR(IF(G289="NA","NA",IF(G289&gt;'APC Parameters'!$K$6+VLOOKUP('Raw Data'!A289, 'APC Parameters'!$H$7:$L$20, 4, FALSE), 'APC Parameters'!$L$6+VLOOKUP('Raw Data'!A289, 'APC Parameters'!$H$7:$L$20, 5, FALSE), G289*('APC Parameters'!$J$6+VLOOKUP('Raw Data'!A289, 'APC Parameters'!$H$7:$L$20, 3, FALSE))+'APC Parameters'!$I$6+VLOOKUP('Raw Data'!A289, 'APC Parameters'!$H$7:$L$20, 2, FALSE))), 0)</f>
        <v>1625.1062000000002</v>
      </c>
      <c r="N289" s="168">
        <f t="shared" si="126"/>
        <v>1625.1062000000002</v>
      </c>
      <c r="O289" s="168">
        <f>IFERROR(IF(M289="NA",VLOOKUP(D289,'Internal Calculations'!$B$10:$C$11,2,FALSE), M289)*VLOOKUP(A289, 'Growth Parameters'!$B$6:$H$19, 7, FALSE), 0)</f>
        <v>1625.1062000000002</v>
      </c>
      <c r="P289" s="177">
        <f t="shared" si="127"/>
        <v>1625.1062000000002</v>
      </c>
      <c r="Q289" s="178">
        <f>IF('Funding Allocation Parameters'!$C$5="Basic Library Subsidy", MIN(O289*('Funding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MIN($O289*(VLOOKUP(CONCATENATE($A289, 'Funding Allocation Parameters'!$I$5), 'Library Subsidy Complex'!$C$2:$J$55, 2, FALSE)), VLOOKUP(CONCATENATE($A289, 'Funding Allocation Parameters'!$I$5), 'Library Subsidy Complex'!$C$2:$J$55, 4, FALSE)), 0)))))</f>
        <v>1189</v>
      </c>
      <c r="R289" s="178">
        <f>IF('Funding Allocation Parameters'!$C$5="Basic Library Subsidy", 0, IF('Funding Allocation Parameters'!$C$5="Grant funding",MIN(O289*('Funding Allocation Parameters'!$E$5), 'Funding Allocation Parameters'!$G$5), IF('Funding Allocation Parameters'!$C$5="Other author funding", 0, IF('Funding Allocation Parameters'!$C$5="Any discretionary funds (grants if available, other if no grants)", MIN(O289*('Funding Allocation Parameters'!$E$5), 'Funding Allocation Parameters'!$G$5), IF('Funding Allocation Parameters'!$C$5="Complex Library Subsidy", 0, 0)))))</f>
        <v>0</v>
      </c>
      <c r="S289" s="178">
        <f>IF('Funding Allocation Parameters'!$C$5="Basic Library Subsidy", 0, IF('Funding Allocation Parameters'!$C$5="Grant funding", 0, IF('Funding Allocation Parameters'!$C$5="Other author funding",  MIN(O289*('Funding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89" s="178">
        <f>IF('Funding Allocation Parameters'!$C$5="Basic Library Subsidy", MIN(O289*('Funding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MIN($O289*(VLOOKUP(CONCATENATE($A289, 'Funding Allocation Parameters'!$I$5), 'Library Subsidy Complex'!$C$2:$J$55, 6, FALSE)), VLOOKUP(CONCATENATE($A289, 'Funding Allocation Parameters'!$I$5), 'Library Subsidy Complex'!$C$2:$J$55, 8, FALSE)), 0)))))</f>
        <v>1189</v>
      </c>
      <c r="U289" s="178">
        <f>IF('Funding Allocation Parameters'!$C$5="Basic Library Subsidy", 0, IF('Funding Allocation Parameters'!$C$5="Grant funding", 0, IF('Funding Allocation Parameters'!$C$5="Other author funding",  MIN(O289*('Funding Allocation Parameters'!$E$5), 'Funding Allocation Parameters'!$G$5), IF('Funding Allocation Parameters'!$C$5="Any discretionary funds (grants if available, other if no grants)", MIN(O289*('Funding Allocation Parameters'!$E$5), 'Funding Allocation Parameters'!$G$5), IF('Funding Allocation Parameters'!$C$5="Complex Library Subsidy", 0, 0)))))</f>
        <v>0</v>
      </c>
      <c r="V289" s="177">
        <f t="shared" si="128"/>
        <v>436.10620000000017</v>
      </c>
      <c r="W289" s="177">
        <f t="shared" si="129"/>
        <v>436.10620000000017</v>
      </c>
      <c r="X289" s="179">
        <f>IF('Funding Allocation Parameters'!$C$6="Basic Library Subsidy", MIN(V289*'Funding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MIN(V289*VLOOKUP(CONCATENATE($A289, 'Funding Allocation Parameters'!$I$6), 'Library Subsidy Complex'!$C$2:$J$55, 2, FALSE), VLOOKUP(CONCATENATE($A289, 'Funding Allocation Parameters'!$I$6), 'Library Subsidy Complex'!$C$2:$J$55, 4, FALSE)), 0)))))</f>
        <v>0</v>
      </c>
      <c r="Y289" s="179">
        <f>IF('Funding Allocation Parameters'!$C$6="Basic Library Subsidy", 0, IF('Funding Allocation Parameters'!$C$6="Grant funding",MIN(V289*'Funding Allocation Parameters'!$E$6, 'Funding Allocation Parameters'!$G$6), IF('Funding Allocation Parameters'!$C$6="Other author funding", 0, IF('Funding Allocation Parameters'!$C$6="Any discretionary funds (grants if available, other if no grants)", MIN(V289*'Funding Allocation Parameters'!$E$6, 'Funding Allocation Parameters'!$G$6), IF('Funding Allocation Parameters'!$C$6="Complex Library Subsidy", 0, 0)))))</f>
        <v>436.10620000000017</v>
      </c>
      <c r="Z289" s="179">
        <f>IF('Funding Allocation Parameters'!$C$6="Basic Library Subsidy", 0, IF('Funding Allocation Parameters'!$C$6="Grant funding", 0, IF('Funding Allocation Parameters'!$C$6="Other author funding",  MIN(V289*'Funding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89" s="179">
        <f>IF('Funding Allocation Parameters'!$C$6="Basic Library Subsidy", MIN(W289*'Funding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MIN(W289*VLOOKUP(CONCATENATE($A289, 'Funding Allocation Parameters'!$I$6), 'Library Subsidy Complex'!$C$2:$J$55, 6, FALSE), VLOOKUP(CONCATENATE($A289, 'Funding Allocation Parameters'!$I$6), 'Library Subsidy Complex'!$C$2:$J$55, 8, FALSE)), 0)))))</f>
        <v>0</v>
      </c>
      <c r="AB289" s="179">
        <f>IF('Funding Allocation Parameters'!$C$6="Basic Library Subsidy", 0, IF('Funding Allocation Parameters'!$C$6="Grant funding", 0, IF('Funding Allocation Parameters'!$C$6="Other author funding",  MIN(W289*'Funding Allocation Parameters'!$E$6, 'Funding Allocation Parameters'!$G$6), IF('Funding Allocation Parameters'!$C$6="Any discretionary funds (grants if available, other if no grants)", MIN(W289*'Funding Allocation Parameters'!$E$6, 'Funding Allocation Parameters'!$G$6), IF('Funding Allocation Parameters'!$C$6="Complex Library Subsidy", 0, 0)))))</f>
        <v>436.10620000000017</v>
      </c>
      <c r="AC289" s="177">
        <f t="shared" si="130"/>
        <v>0</v>
      </c>
      <c r="AD289" s="177">
        <f t="shared" si="131"/>
        <v>0</v>
      </c>
      <c r="AE289" s="180">
        <f>IF('Funding Allocation Parameters'!$C$7="Basic Library Subsidy", MIN(AC289*'Funding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MIN(AC289*VLOOKUP(CONCATENATE($A289, 'Funding Allocation Parameters'!$I$7), 'Library Subsidy Complex'!$C$2:$J$55, 2, FALSE), VLOOKUP(CONCATENATE($A289, 'Funding Allocation Parameters'!$I$7), 'Library Subsidy Complex'!$C$2:$J$55, 4, FALSE)), 0)))))</f>
        <v>0</v>
      </c>
      <c r="AF289" s="180">
        <f>IF('Funding Allocation Parameters'!$C$7="Basic Library Subsidy", 0, IF('Funding Allocation Parameters'!$C$7="Grant funding",MIN(AC289*'Funding Allocation Parameters'!$E$7, 'Funding Allocation Parameters'!$G$7), IF('Funding Allocation Parameters'!$C$7="Other author funding", 0, IF('Funding Allocation Parameters'!$C$7="Any discretionary funds (grants if available, other if no grants)", MIN(AC289*'Funding Allocation Parameters'!$E$7, 'Funding Allocation Parameters'!$G$7), IF('Funding Allocation Parameters'!$C$7="Complex Library Subsidy", 0, 0)))))</f>
        <v>0</v>
      </c>
      <c r="AG289" s="180">
        <f>IF('Funding Allocation Parameters'!$C$7="Basic Library Subsidy", 0, IF('Funding Allocation Parameters'!$C$7="Grant funding", 0, IF('Funding Allocation Parameters'!$C$7="Other author funding",  MIN(AC289*'Funding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89" s="180">
        <f>IF('Funding Allocation Parameters'!$C$7="Basic Library Subsidy", MIN(AD289*'Funding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MIN(AD289*VLOOKUP(CONCATENATE($A289, 'Funding Allocation Parameters'!$I$7), 'Library Subsidy Complex'!$C$2:$J$55, 6, FALSE), VLOOKUP(CONCATENATE($A289, 'Funding Allocation Parameters'!$I$7), 'Library Subsidy Complex'!$C$2:$J$55, 8, FALSE)), 0)))))</f>
        <v>0</v>
      </c>
      <c r="AI289" s="180">
        <f>IF('Funding Allocation Parameters'!$C$7="Basic Library Subsidy", 0, IF('Funding Allocation Parameters'!$C$7="Grant funding", 0, IF('Funding Allocation Parameters'!$C$7="Other author funding",  MIN(AD289*'Funding Allocation Parameters'!$E$7, 'Funding Allocation Parameters'!$G$7), IF('Funding Allocation Parameters'!$C$7="Any discretionary funds (grants if available, other if no grants)", MIN(AD289*'Funding Allocation Parameters'!$E$7, 'Funding Allocation Parameters'!$G$7), IF('Funding Allocation Parameters'!$C$7="Complex Library Subsidy", 0, 0)))))</f>
        <v>0</v>
      </c>
      <c r="AJ289" s="177">
        <f t="shared" si="132"/>
        <v>0</v>
      </c>
      <c r="AK289" s="177">
        <f t="shared" si="133"/>
        <v>0</v>
      </c>
      <c r="AL289" s="181">
        <f>IF('Funding Allocation Parameters'!$C$8="Basic Library Subsidy", MIN(AJ289*'Funding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MIN(AJ289*VLOOKUP(CONCATENATE($A289, 'Funding Allocation Parameters'!$I$8), 'Library Subsidy Complex'!$C$2:$J$55, 2, FALSE), VLOOKUP(CONCATENATE($A289, 'Funding Allocation Parameters'!$I$8), 'Library Subsidy Complex'!$C$2:$J$55, 4, FALSE)), 0)))))</f>
        <v>0</v>
      </c>
      <c r="AM289" s="181">
        <f>IF('Funding Allocation Parameters'!$C$8="Basic Library Subsidy", 0, IF('Funding Allocation Parameters'!$C$8="Grant funding",MIN(AJ289*'Funding Allocation Parameters'!$E$8, 'Funding Allocation Parameters'!$G$8), IF('Funding Allocation Parameters'!$C$8="Other author funding", 0, IF('Funding Allocation Parameters'!$C$8="Any discretionary funds (grants if available, other if no grants)", MIN(AJ289*'Funding Allocation Parameters'!$E$8, 'Funding Allocation Parameters'!$G$8), IF('Funding Allocation Parameters'!$C$8="Complex Library Subsidy", 0, 0)))))</f>
        <v>0</v>
      </c>
      <c r="AN289" s="181">
        <f>IF('Funding Allocation Parameters'!$C$8="Basic Library Subsidy", 0, IF('Funding Allocation Parameters'!$C$8="Grant funding", 0, IF('Funding Allocation Parameters'!$C$8="Other author funding",  MIN(AJ289*'Funding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89" s="181">
        <f>IF('Funding Allocation Parameters'!$C$8="Basic Library Subsidy", MIN(AK289*'Funding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MIN(AK289*VLOOKUP(CONCATENATE($A289, 'Funding Allocation Parameters'!$I$8), 'Library Subsidy Complex'!$C$2:$J$55, 6, FALSE), VLOOKUP(CONCATENATE($A289, 'Funding Allocation Parameters'!$I$8), 'Library Subsidy Complex'!$C$2:$J$55, 8, FALSE)), 0)))))</f>
        <v>0</v>
      </c>
      <c r="AP289" s="181">
        <f>IF('Funding Allocation Parameters'!$C$8="Basic Library Subsidy", 0, IF('Funding Allocation Parameters'!$C$8="Grant funding", 0, IF('Funding Allocation Parameters'!$C$8="Other author funding",  MIN(AK289*'Funding Allocation Parameters'!$E$8, 'Funding Allocation Parameters'!$G$8), IF('Funding Allocation Parameters'!$C$8="Any discretionary funds (grants if available, other if no grants)", MIN(AK289*'Funding Allocation Parameters'!$E$8, 'Funding Allocation Parameters'!$G$8), IF('Funding Allocation Parameters'!$C$8="Complex Library Subsidy", 0, 0)))))</f>
        <v>0</v>
      </c>
      <c r="AQ289" s="177">
        <f t="shared" si="134"/>
        <v>0</v>
      </c>
      <c r="AR289" s="177">
        <f t="shared" si="135"/>
        <v>0</v>
      </c>
      <c r="AS289" s="182">
        <f t="shared" si="136"/>
        <v>1189</v>
      </c>
      <c r="AT289" s="182">
        <f t="shared" si="137"/>
        <v>436.10620000000017</v>
      </c>
      <c r="AU289" s="182">
        <f t="shared" si="138"/>
        <v>0</v>
      </c>
      <c r="AV289" s="182">
        <f t="shared" si="139"/>
        <v>1189</v>
      </c>
      <c r="AW289" s="182">
        <f t="shared" si="140"/>
        <v>436.10620000000017</v>
      </c>
      <c r="AX289" s="183">
        <f t="shared" si="141"/>
        <v>1189</v>
      </c>
      <c r="AY289" s="183">
        <f t="shared" si="142"/>
        <v>436.10620000000017</v>
      </c>
      <c r="AZ289" s="183">
        <f t="shared" si="143"/>
        <v>0</v>
      </c>
      <c r="BA289" s="183">
        <f t="shared" si="144"/>
        <v>0</v>
      </c>
      <c r="BB289" s="183">
        <f t="shared" si="145"/>
        <v>0</v>
      </c>
      <c r="BC289" s="184">
        <f t="shared" si="146"/>
        <v>1189</v>
      </c>
      <c r="BD289" s="184">
        <f t="shared" si="147"/>
        <v>0</v>
      </c>
      <c r="BE289" s="184">
        <f t="shared" si="148"/>
        <v>436.10620000000017</v>
      </c>
      <c r="BF289" s="184">
        <f t="shared" si="149"/>
        <v>0</v>
      </c>
      <c r="BG289" s="102">
        <f t="shared" si="150"/>
        <v>0</v>
      </c>
      <c r="BH289" s="102">
        <f t="shared" si="151"/>
        <v>0</v>
      </c>
      <c r="BI289" s="102">
        <f t="shared" si="152"/>
        <v>0</v>
      </c>
      <c r="BJ289" s="102">
        <f t="shared" si="153"/>
        <v>1</v>
      </c>
      <c r="BK289" s="102">
        <f t="shared" si="154"/>
        <v>0</v>
      </c>
      <c r="BL289" s="102">
        <f t="shared" si="155"/>
        <v>0</v>
      </c>
      <c r="BN289" s="102"/>
    </row>
    <row r="290" spans="1:66" x14ac:dyDescent="0.25">
      <c r="A290" s="102" t="s">
        <v>17</v>
      </c>
      <c r="B290" s="102" t="s">
        <v>12</v>
      </c>
      <c r="C290" s="102" t="s">
        <v>8</v>
      </c>
      <c r="D290" s="102" t="s">
        <v>27</v>
      </c>
      <c r="E290" s="102" t="s">
        <v>644</v>
      </c>
      <c r="F290" s="102" t="s">
        <v>645</v>
      </c>
      <c r="G290" s="102">
        <v>1.5249999999999999</v>
      </c>
      <c r="H290" s="102">
        <v>1</v>
      </c>
      <c r="I290" s="102">
        <v>1</v>
      </c>
      <c r="J290" s="167">
        <f>IFERROR(H290*VLOOKUP(A290, 'Advanced Parameters'!$B$7:$G$20, 6, FALSE)*VLOOKUP(A290, 'Growth Parameters'!$B$6:$H$19, 6, FALSE), 0)</f>
        <v>1</v>
      </c>
      <c r="K290" s="167">
        <f>IFERROR(IF('Advanced Parameters'!$C$5="n",'Raw Data'!I290*VLOOKUP(A290,'Advanced Parameters'!$B$7:$G$20,6,FALSE),J290*VLOOKUP(A290,'Advanced Parameters'!$B$7:$G$20,2,FALSE))*VLOOKUP(A290, 'Growth Parameters'!$B$6:$H$19, 6, FALSE), 0)</f>
        <v>1</v>
      </c>
      <c r="L290" s="167">
        <f t="shared" si="156"/>
        <v>0</v>
      </c>
      <c r="M290" s="168">
        <f>IFERROR(IF(G290="NA","NA",IF(G290&gt;'APC Parameters'!$K$6+VLOOKUP('Raw Data'!A290, 'APC Parameters'!$H$7:$L$20, 4, FALSE), 'APC Parameters'!$L$6+VLOOKUP('Raw Data'!A290, 'APC Parameters'!$H$7:$L$20, 5, FALSE), G290*('APC Parameters'!$J$6+VLOOKUP('Raw Data'!A290, 'APC Parameters'!$H$7:$L$20, 3, FALSE))+'APC Parameters'!$I$6+VLOOKUP('Raw Data'!A290, 'APC Parameters'!$H$7:$L$20, 2, FALSE))), 0)</f>
        <v>2229.5149999999999</v>
      </c>
      <c r="N290" s="168">
        <f t="shared" si="126"/>
        <v>2229.5149999999999</v>
      </c>
      <c r="O290" s="168">
        <f>IFERROR(IF(M290="NA",VLOOKUP(D290,'Internal Calculations'!$B$10:$C$11,2,FALSE), M290)*VLOOKUP(A290, 'Growth Parameters'!$B$6:$H$19, 7, FALSE), 0)</f>
        <v>2229.5149999999999</v>
      </c>
      <c r="P290" s="177">
        <f t="shared" si="127"/>
        <v>2229.5149999999999</v>
      </c>
      <c r="Q290" s="178">
        <f>IF('Funding Allocation Parameters'!$C$5="Basic Library Subsidy", MIN(O290*('Funding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MIN($O290*(VLOOKUP(CONCATENATE($A290, 'Funding Allocation Parameters'!$I$5), 'Library Subsidy Complex'!$C$2:$J$55, 2, FALSE)), VLOOKUP(CONCATENATE($A290, 'Funding Allocation Parameters'!$I$5), 'Library Subsidy Complex'!$C$2:$J$55, 4, FALSE)), 0)))))</f>
        <v>1189</v>
      </c>
      <c r="R290" s="178">
        <f>IF('Funding Allocation Parameters'!$C$5="Basic Library Subsidy", 0, IF('Funding Allocation Parameters'!$C$5="Grant funding",MIN(O290*('Funding Allocation Parameters'!$E$5), 'Funding Allocation Parameters'!$G$5), IF('Funding Allocation Parameters'!$C$5="Other author funding", 0, IF('Funding Allocation Parameters'!$C$5="Any discretionary funds (grants if available, other if no grants)", MIN(O290*('Funding Allocation Parameters'!$E$5), 'Funding Allocation Parameters'!$G$5), IF('Funding Allocation Parameters'!$C$5="Complex Library Subsidy", 0, 0)))))</f>
        <v>0</v>
      </c>
      <c r="S290" s="178">
        <f>IF('Funding Allocation Parameters'!$C$5="Basic Library Subsidy", 0, IF('Funding Allocation Parameters'!$C$5="Grant funding", 0, IF('Funding Allocation Parameters'!$C$5="Other author funding",  MIN(O290*('Funding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0" s="178">
        <f>IF('Funding Allocation Parameters'!$C$5="Basic Library Subsidy", MIN(O290*('Funding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MIN($O290*(VLOOKUP(CONCATENATE($A290, 'Funding Allocation Parameters'!$I$5), 'Library Subsidy Complex'!$C$2:$J$55, 6, FALSE)), VLOOKUP(CONCATENATE($A290, 'Funding Allocation Parameters'!$I$5), 'Library Subsidy Complex'!$C$2:$J$55, 8, FALSE)), 0)))))</f>
        <v>1189</v>
      </c>
      <c r="U290" s="178">
        <f>IF('Funding Allocation Parameters'!$C$5="Basic Library Subsidy", 0, IF('Funding Allocation Parameters'!$C$5="Grant funding", 0, IF('Funding Allocation Parameters'!$C$5="Other author funding",  MIN(O290*('Funding Allocation Parameters'!$E$5), 'Funding Allocation Parameters'!$G$5), IF('Funding Allocation Parameters'!$C$5="Any discretionary funds (grants if available, other if no grants)", MIN(O290*('Funding Allocation Parameters'!$E$5), 'Funding Allocation Parameters'!$G$5), IF('Funding Allocation Parameters'!$C$5="Complex Library Subsidy", 0, 0)))))</f>
        <v>0</v>
      </c>
      <c r="V290" s="177">
        <f t="shared" si="128"/>
        <v>1040.5149999999999</v>
      </c>
      <c r="W290" s="177">
        <f t="shared" si="129"/>
        <v>1040.5149999999999</v>
      </c>
      <c r="X290" s="179">
        <f>IF('Funding Allocation Parameters'!$C$6="Basic Library Subsidy", MIN(V290*'Funding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MIN(V290*VLOOKUP(CONCATENATE($A290, 'Funding Allocation Parameters'!$I$6), 'Library Subsidy Complex'!$C$2:$J$55, 2, FALSE), VLOOKUP(CONCATENATE($A290, 'Funding Allocation Parameters'!$I$6), 'Library Subsidy Complex'!$C$2:$J$55, 4, FALSE)), 0)))))</f>
        <v>0</v>
      </c>
      <c r="Y290" s="179">
        <f>IF('Funding Allocation Parameters'!$C$6="Basic Library Subsidy", 0, IF('Funding Allocation Parameters'!$C$6="Grant funding",MIN(V290*'Funding Allocation Parameters'!$E$6, 'Funding Allocation Parameters'!$G$6), IF('Funding Allocation Parameters'!$C$6="Other author funding", 0, IF('Funding Allocation Parameters'!$C$6="Any discretionary funds (grants if available, other if no grants)", MIN(V290*'Funding Allocation Parameters'!$E$6, 'Funding Allocation Parameters'!$G$6), IF('Funding Allocation Parameters'!$C$6="Complex Library Subsidy", 0, 0)))))</f>
        <v>1040.5149999999999</v>
      </c>
      <c r="Z290" s="179">
        <f>IF('Funding Allocation Parameters'!$C$6="Basic Library Subsidy", 0, IF('Funding Allocation Parameters'!$C$6="Grant funding", 0, IF('Funding Allocation Parameters'!$C$6="Other author funding",  MIN(V290*'Funding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0" s="179">
        <f>IF('Funding Allocation Parameters'!$C$6="Basic Library Subsidy", MIN(W290*'Funding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MIN(W290*VLOOKUP(CONCATENATE($A290, 'Funding Allocation Parameters'!$I$6), 'Library Subsidy Complex'!$C$2:$J$55, 6, FALSE), VLOOKUP(CONCATENATE($A290, 'Funding Allocation Parameters'!$I$6), 'Library Subsidy Complex'!$C$2:$J$55, 8, FALSE)), 0)))))</f>
        <v>0</v>
      </c>
      <c r="AB290" s="179">
        <f>IF('Funding Allocation Parameters'!$C$6="Basic Library Subsidy", 0, IF('Funding Allocation Parameters'!$C$6="Grant funding", 0, IF('Funding Allocation Parameters'!$C$6="Other author funding",  MIN(W290*'Funding Allocation Parameters'!$E$6, 'Funding Allocation Parameters'!$G$6), IF('Funding Allocation Parameters'!$C$6="Any discretionary funds (grants if available, other if no grants)", MIN(W290*'Funding Allocation Parameters'!$E$6, 'Funding Allocation Parameters'!$G$6), IF('Funding Allocation Parameters'!$C$6="Complex Library Subsidy", 0, 0)))))</f>
        <v>1040.5149999999999</v>
      </c>
      <c r="AC290" s="177">
        <f t="shared" si="130"/>
        <v>0</v>
      </c>
      <c r="AD290" s="177">
        <f t="shared" si="131"/>
        <v>0</v>
      </c>
      <c r="AE290" s="180">
        <f>IF('Funding Allocation Parameters'!$C$7="Basic Library Subsidy", MIN(AC290*'Funding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MIN(AC290*VLOOKUP(CONCATENATE($A290, 'Funding Allocation Parameters'!$I$7), 'Library Subsidy Complex'!$C$2:$J$55, 2, FALSE), VLOOKUP(CONCATENATE($A290, 'Funding Allocation Parameters'!$I$7), 'Library Subsidy Complex'!$C$2:$J$55, 4, FALSE)), 0)))))</f>
        <v>0</v>
      </c>
      <c r="AF290" s="180">
        <f>IF('Funding Allocation Parameters'!$C$7="Basic Library Subsidy", 0, IF('Funding Allocation Parameters'!$C$7="Grant funding",MIN(AC290*'Funding Allocation Parameters'!$E$7, 'Funding Allocation Parameters'!$G$7), IF('Funding Allocation Parameters'!$C$7="Other author funding", 0, IF('Funding Allocation Parameters'!$C$7="Any discretionary funds (grants if available, other if no grants)", MIN(AC290*'Funding Allocation Parameters'!$E$7, 'Funding Allocation Parameters'!$G$7), IF('Funding Allocation Parameters'!$C$7="Complex Library Subsidy", 0, 0)))))</f>
        <v>0</v>
      </c>
      <c r="AG290" s="180">
        <f>IF('Funding Allocation Parameters'!$C$7="Basic Library Subsidy", 0, IF('Funding Allocation Parameters'!$C$7="Grant funding", 0, IF('Funding Allocation Parameters'!$C$7="Other author funding",  MIN(AC290*'Funding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0" s="180">
        <f>IF('Funding Allocation Parameters'!$C$7="Basic Library Subsidy", MIN(AD290*'Funding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MIN(AD290*VLOOKUP(CONCATENATE($A290, 'Funding Allocation Parameters'!$I$7), 'Library Subsidy Complex'!$C$2:$J$55, 6, FALSE), VLOOKUP(CONCATENATE($A290, 'Funding Allocation Parameters'!$I$7), 'Library Subsidy Complex'!$C$2:$J$55, 8, FALSE)), 0)))))</f>
        <v>0</v>
      </c>
      <c r="AI290" s="180">
        <f>IF('Funding Allocation Parameters'!$C$7="Basic Library Subsidy", 0, IF('Funding Allocation Parameters'!$C$7="Grant funding", 0, IF('Funding Allocation Parameters'!$C$7="Other author funding",  MIN(AD290*'Funding Allocation Parameters'!$E$7, 'Funding Allocation Parameters'!$G$7), IF('Funding Allocation Parameters'!$C$7="Any discretionary funds (grants if available, other if no grants)", MIN(AD290*'Funding Allocation Parameters'!$E$7, 'Funding Allocation Parameters'!$G$7), IF('Funding Allocation Parameters'!$C$7="Complex Library Subsidy", 0, 0)))))</f>
        <v>0</v>
      </c>
      <c r="AJ290" s="177">
        <f t="shared" si="132"/>
        <v>0</v>
      </c>
      <c r="AK290" s="177">
        <f t="shared" si="133"/>
        <v>0</v>
      </c>
      <c r="AL290" s="181">
        <f>IF('Funding Allocation Parameters'!$C$8="Basic Library Subsidy", MIN(AJ290*'Funding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MIN(AJ290*VLOOKUP(CONCATENATE($A290, 'Funding Allocation Parameters'!$I$8), 'Library Subsidy Complex'!$C$2:$J$55, 2, FALSE), VLOOKUP(CONCATENATE($A290, 'Funding Allocation Parameters'!$I$8), 'Library Subsidy Complex'!$C$2:$J$55, 4, FALSE)), 0)))))</f>
        <v>0</v>
      </c>
      <c r="AM290" s="181">
        <f>IF('Funding Allocation Parameters'!$C$8="Basic Library Subsidy", 0, IF('Funding Allocation Parameters'!$C$8="Grant funding",MIN(AJ290*'Funding Allocation Parameters'!$E$8, 'Funding Allocation Parameters'!$G$8), IF('Funding Allocation Parameters'!$C$8="Other author funding", 0, IF('Funding Allocation Parameters'!$C$8="Any discretionary funds (grants if available, other if no grants)", MIN(AJ290*'Funding Allocation Parameters'!$E$8, 'Funding Allocation Parameters'!$G$8), IF('Funding Allocation Parameters'!$C$8="Complex Library Subsidy", 0, 0)))))</f>
        <v>0</v>
      </c>
      <c r="AN290" s="181">
        <f>IF('Funding Allocation Parameters'!$C$8="Basic Library Subsidy", 0, IF('Funding Allocation Parameters'!$C$8="Grant funding", 0, IF('Funding Allocation Parameters'!$C$8="Other author funding",  MIN(AJ290*'Funding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0" s="181">
        <f>IF('Funding Allocation Parameters'!$C$8="Basic Library Subsidy", MIN(AK290*'Funding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MIN(AK290*VLOOKUP(CONCATENATE($A290, 'Funding Allocation Parameters'!$I$8), 'Library Subsidy Complex'!$C$2:$J$55, 6, FALSE), VLOOKUP(CONCATENATE($A290, 'Funding Allocation Parameters'!$I$8), 'Library Subsidy Complex'!$C$2:$J$55, 8, FALSE)), 0)))))</f>
        <v>0</v>
      </c>
      <c r="AP290" s="181">
        <f>IF('Funding Allocation Parameters'!$C$8="Basic Library Subsidy", 0, IF('Funding Allocation Parameters'!$C$8="Grant funding", 0, IF('Funding Allocation Parameters'!$C$8="Other author funding",  MIN(AK290*'Funding Allocation Parameters'!$E$8, 'Funding Allocation Parameters'!$G$8), IF('Funding Allocation Parameters'!$C$8="Any discretionary funds (grants if available, other if no grants)", MIN(AK290*'Funding Allocation Parameters'!$E$8, 'Funding Allocation Parameters'!$G$8), IF('Funding Allocation Parameters'!$C$8="Complex Library Subsidy", 0, 0)))))</f>
        <v>0</v>
      </c>
      <c r="AQ290" s="177">
        <f t="shared" si="134"/>
        <v>0</v>
      </c>
      <c r="AR290" s="177">
        <f t="shared" si="135"/>
        <v>0</v>
      </c>
      <c r="AS290" s="182">
        <f t="shared" si="136"/>
        <v>1189</v>
      </c>
      <c r="AT290" s="182">
        <f t="shared" si="137"/>
        <v>1040.5149999999999</v>
      </c>
      <c r="AU290" s="182">
        <f t="shared" si="138"/>
        <v>0</v>
      </c>
      <c r="AV290" s="182">
        <f t="shared" si="139"/>
        <v>1189</v>
      </c>
      <c r="AW290" s="182">
        <f t="shared" si="140"/>
        <v>1040.5149999999999</v>
      </c>
      <c r="AX290" s="183">
        <f t="shared" si="141"/>
        <v>1189</v>
      </c>
      <c r="AY290" s="183">
        <f t="shared" si="142"/>
        <v>1040.5149999999999</v>
      </c>
      <c r="AZ290" s="183">
        <f t="shared" si="143"/>
        <v>0</v>
      </c>
      <c r="BA290" s="183">
        <f t="shared" si="144"/>
        <v>0</v>
      </c>
      <c r="BB290" s="183">
        <f t="shared" si="145"/>
        <v>0</v>
      </c>
      <c r="BC290" s="184">
        <f t="shared" si="146"/>
        <v>1189</v>
      </c>
      <c r="BD290" s="184">
        <f t="shared" si="147"/>
        <v>0</v>
      </c>
      <c r="BE290" s="184">
        <f t="shared" si="148"/>
        <v>1040.5149999999999</v>
      </c>
      <c r="BF290" s="184">
        <f t="shared" si="149"/>
        <v>0</v>
      </c>
      <c r="BG290" s="102">
        <f t="shared" si="150"/>
        <v>0</v>
      </c>
      <c r="BH290" s="102">
        <f t="shared" si="151"/>
        <v>0</v>
      </c>
      <c r="BI290" s="102">
        <f t="shared" si="152"/>
        <v>0</v>
      </c>
      <c r="BJ290" s="102">
        <f t="shared" si="153"/>
        <v>1</v>
      </c>
      <c r="BK290" s="102">
        <f t="shared" si="154"/>
        <v>0</v>
      </c>
      <c r="BL290" s="102">
        <f t="shared" si="155"/>
        <v>0</v>
      </c>
      <c r="BN290" s="102"/>
    </row>
    <row r="291" spans="1:66" x14ac:dyDescent="0.25">
      <c r="A291" s="102" t="s">
        <v>20</v>
      </c>
      <c r="B291" s="102" t="s">
        <v>8</v>
      </c>
      <c r="C291" s="102" t="s">
        <v>8</v>
      </c>
      <c r="D291" s="102" t="s">
        <v>27</v>
      </c>
      <c r="E291" s="102" t="s">
        <v>646</v>
      </c>
      <c r="F291" s="102" t="s">
        <v>647</v>
      </c>
      <c r="G291" s="102">
        <v>1.1499999999999999</v>
      </c>
      <c r="H291" s="102">
        <v>1</v>
      </c>
      <c r="I291" s="102">
        <v>1</v>
      </c>
      <c r="J291" s="167">
        <f>IFERROR(H291*VLOOKUP(A291, 'Advanced Parameters'!$B$7:$G$20, 6, FALSE)*VLOOKUP(A291, 'Growth Parameters'!$B$6:$H$19, 6, FALSE), 0)</f>
        <v>1</v>
      </c>
      <c r="K291" s="167">
        <f>IFERROR(IF('Advanced Parameters'!$C$5="n",'Raw Data'!I291*VLOOKUP(A291,'Advanced Parameters'!$B$7:$G$20,6,FALSE),J291*VLOOKUP(A291,'Advanced Parameters'!$B$7:$G$20,2,FALSE))*VLOOKUP(A291, 'Growth Parameters'!$B$6:$H$19, 6, FALSE), 0)</f>
        <v>1</v>
      </c>
      <c r="L291" s="167">
        <f t="shared" si="156"/>
        <v>0</v>
      </c>
      <c r="M291" s="168">
        <f>IFERROR(IF(G291="NA","NA",IF(G291&gt;'APC Parameters'!$K$6+VLOOKUP('Raw Data'!A291, 'APC Parameters'!$H$7:$L$20, 4, FALSE), 'APC Parameters'!$L$6+VLOOKUP('Raw Data'!A291, 'APC Parameters'!$H$7:$L$20, 5, FALSE), G291*('APC Parameters'!$J$6+VLOOKUP('Raw Data'!A291, 'APC Parameters'!$H$7:$L$20, 3, FALSE))+'APC Parameters'!$I$6+VLOOKUP('Raw Data'!A291, 'APC Parameters'!$H$7:$L$20, 2, FALSE))), 0)</f>
        <v>1963.49</v>
      </c>
      <c r="N291" s="168">
        <f t="shared" si="126"/>
        <v>1963.49</v>
      </c>
      <c r="O291" s="168">
        <f>IFERROR(IF(M291="NA",VLOOKUP(D291,'Internal Calculations'!$B$10:$C$11,2,FALSE), M291)*VLOOKUP(A291, 'Growth Parameters'!$B$6:$H$19, 7, FALSE), 0)</f>
        <v>1963.49</v>
      </c>
      <c r="P291" s="177">
        <f t="shared" si="127"/>
        <v>1963.49</v>
      </c>
      <c r="Q291" s="178">
        <f>IF('Funding Allocation Parameters'!$C$5="Basic Library Subsidy", MIN(O291*('Funding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MIN($O291*(VLOOKUP(CONCATENATE($A291, 'Funding Allocation Parameters'!$I$5), 'Library Subsidy Complex'!$C$2:$J$55, 2, FALSE)), VLOOKUP(CONCATENATE($A291, 'Funding Allocation Parameters'!$I$5), 'Library Subsidy Complex'!$C$2:$J$55, 4, FALSE)), 0)))))</f>
        <v>1189</v>
      </c>
      <c r="R291" s="178">
        <f>IF('Funding Allocation Parameters'!$C$5="Basic Library Subsidy", 0, IF('Funding Allocation Parameters'!$C$5="Grant funding",MIN(O291*('Funding Allocation Parameters'!$E$5), 'Funding Allocation Parameters'!$G$5), IF('Funding Allocation Parameters'!$C$5="Other author funding", 0, IF('Funding Allocation Parameters'!$C$5="Any discretionary funds (grants if available, other if no grants)", MIN(O291*('Funding Allocation Parameters'!$E$5), 'Funding Allocation Parameters'!$G$5), IF('Funding Allocation Parameters'!$C$5="Complex Library Subsidy", 0, 0)))))</f>
        <v>0</v>
      </c>
      <c r="S291" s="178">
        <f>IF('Funding Allocation Parameters'!$C$5="Basic Library Subsidy", 0, IF('Funding Allocation Parameters'!$C$5="Grant funding", 0, IF('Funding Allocation Parameters'!$C$5="Other author funding",  MIN(O291*('Funding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1" s="178">
        <f>IF('Funding Allocation Parameters'!$C$5="Basic Library Subsidy", MIN(O291*('Funding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MIN($O291*(VLOOKUP(CONCATENATE($A291, 'Funding Allocation Parameters'!$I$5), 'Library Subsidy Complex'!$C$2:$J$55, 6, FALSE)), VLOOKUP(CONCATENATE($A291, 'Funding Allocation Parameters'!$I$5), 'Library Subsidy Complex'!$C$2:$J$55, 8, FALSE)), 0)))))</f>
        <v>1189</v>
      </c>
      <c r="U291" s="178">
        <f>IF('Funding Allocation Parameters'!$C$5="Basic Library Subsidy", 0, IF('Funding Allocation Parameters'!$C$5="Grant funding", 0, IF('Funding Allocation Parameters'!$C$5="Other author funding",  MIN(O291*('Funding Allocation Parameters'!$E$5), 'Funding Allocation Parameters'!$G$5), IF('Funding Allocation Parameters'!$C$5="Any discretionary funds (grants if available, other if no grants)", MIN(O291*('Funding Allocation Parameters'!$E$5), 'Funding Allocation Parameters'!$G$5), IF('Funding Allocation Parameters'!$C$5="Complex Library Subsidy", 0, 0)))))</f>
        <v>0</v>
      </c>
      <c r="V291" s="177">
        <f t="shared" si="128"/>
        <v>774.49</v>
      </c>
      <c r="W291" s="177">
        <f t="shared" si="129"/>
        <v>774.49</v>
      </c>
      <c r="X291" s="179">
        <f>IF('Funding Allocation Parameters'!$C$6="Basic Library Subsidy", MIN(V291*'Funding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MIN(V291*VLOOKUP(CONCATENATE($A291, 'Funding Allocation Parameters'!$I$6), 'Library Subsidy Complex'!$C$2:$J$55, 2, FALSE), VLOOKUP(CONCATENATE($A291, 'Funding Allocation Parameters'!$I$6), 'Library Subsidy Complex'!$C$2:$J$55, 4, FALSE)), 0)))))</f>
        <v>0</v>
      </c>
      <c r="Y291" s="179">
        <f>IF('Funding Allocation Parameters'!$C$6="Basic Library Subsidy", 0, IF('Funding Allocation Parameters'!$C$6="Grant funding",MIN(V291*'Funding Allocation Parameters'!$E$6, 'Funding Allocation Parameters'!$G$6), IF('Funding Allocation Parameters'!$C$6="Other author funding", 0, IF('Funding Allocation Parameters'!$C$6="Any discretionary funds (grants if available, other if no grants)", MIN(V291*'Funding Allocation Parameters'!$E$6, 'Funding Allocation Parameters'!$G$6), IF('Funding Allocation Parameters'!$C$6="Complex Library Subsidy", 0, 0)))))</f>
        <v>774.49</v>
      </c>
      <c r="Z291" s="179">
        <f>IF('Funding Allocation Parameters'!$C$6="Basic Library Subsidy", 0, IF('Funding Allocation Parameters'!$C$6="Grant funding", 0, IF('Funding Allocation Parameters'!$C$6="Other author funding",  MIN(V291*'Funding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1" s="179">
        <f>IF('Funding Allocation Parameters'!$C$6="Basic Library Subsidy", MIN(W291*'Funding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MIN(W291*VLOOKUP(CONCATENATE($A291, 'Funding Allocation Parameters'!$I$6), 'Library Subsidy Complex'!$C$2:$J$55, 6, FALSE), VLOOKUP(CONCATENATE($A291, 'Funding Allocation Parameters'!$I$6), 'Library Subsidy Complex'!$C$2:$J$55, 8, FALSE)), 0)))))</f>
        <v>0</v>
      </c>
      <c r="AB291" s="179">
        <f>IF('Funding Allocation Parameters'!$C$6="Basic Library Subsidy", 0, IF('Funding Allocation Parameters'!$C$6="Grant funding", 0, IF('Funding Allocation Parameters'!$C$6="Other author funding",  MIN(W291*'Funding Allocation Parameters'!$E$6, 'Funding Allocation Parameters'!$G$6), IF('Funding Allocation Parameters'!$C$6="Any discretionary funds (grants if available, other if no grants)", MIN(W291*'Funding Allocation Parameters'!$E$6, 'Funding Allocation Parameters'!$G$6), IF('Funding Allocation Parameters'!$C$6="Complex Library Subsidy", 0, 0)))))</f>
        <v>774.49</v>
      </c>
      <c r="AC291" s="177">
        <f t="shared" si="130"/>
        <v>0</v>
      </c>
      <c r="AD291" s="177">
        <f t="shared" si="131"/>
        <v>0</v>
      </c>
      <c r="AE291" s="180">
        <f>IF('Funding Allocation Parameters'!$C$7="Basic Library Subsidy", MIN(AC291*'Funding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MIN(AC291*VLOOKUP(CONCATENATE($A291, 'Funding Allocation Parameters'!$I$7), 'Library Subsidy Complex'!$C$2:$J$55, 2, FALSE), VLOOKUP(CONCATENATE($A291, 'Funding Allocation Parameters'!$I$7), 'Library Subsidy Complex'!$C$2:$J$55, 4, FALSE)), 0)))))</f>
        <v>0</v>
      </c>
      <c r="AF291" s="180">
        <f>IF('Funding Allocation Parameters'!$C$7="Basic Library Subsidy", 0, IF('Funding Allocation Parameters'!$C$7="Grant funding",MIN(AC291*'Funding Allocation Parameters'!$E$7, 'Funding Allocation Parameters'!$G$7), IF('Funding Allocation Parameters'!$C$7="Other author funding", 0, IF('Funding Allocation Parameters'!$C$7="Any discretionary funds (grants if available, other if no grants)", MIN(AC291*'Funding Allocation Parameters'!$E$7, 'Funding Allocation Parameters'!$G$7), IF('Funding Allocation Parameters'!$C$7="Complex Library Subsidy", 0, 0)))))</f>
        <v>0</v>
      </c>
      <c r="AG291" s="180">
        <f>IF('Funding Allocation Parameters'!$C$7="Basic Library Subsidy", 0, IF('Funding Allocation Parameters'!$C$7="Grant funding", 0, IF('Funding Allocation Parameters'!$C$7="Other author funding",  MIN(AC291*'Funding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1" s="180">
        <f>IF('Funding Allocation Parameters'!$C$7="Basic Library Subsidy", MIN(AD291*'Funding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MIN(AD291*VLOOKUP(CONCATENATE($A291, 'Funding Allocation Parameters'!$I$7), 'Library Subsidy Complex'!$C$2:$J$55, 6, FALSE), VLOOKUP(CONCATENATE($A291, 'Funding Allocation Parameters'!$I$7), 'Library Subsidy Complex'!$C$2:$J$55, 8, FALSE)), 0)))))</f>
        <v>0</v>
      </c>
      <c r="AI291" s="180">
        <f>IF('Funding Allocation Parameters'!$C$7="Basic Library Subsidy", 0, IF('Funding Allocation Parameters'!$C$7="Grant funding", 0, IF('Funding Allocation Parameters'!$C$7="Other author funding",  MIN(AD291*'Funding Allocation Parameters'!$E$7, 'Funding Allocation Parameters'!$G$7), IF('Funding Allocation Parameters'!$C$7="Any discretionary funds (grants if available, other if no grants)", MIN(AD291*'Funding Allocation Parameters'!$E$7, 'Funding Allocation Parameters'!$G$7), IF('Funding Allocation Parameters'!$C$7="Complex Library Subsidy", 0, 0)))))</f>
        <v>0</v>
      </c>
      <c r="AJ291" s="177">
        <f t="shared" si="132"/>
        <v>0</v>
      </c>
      <c r="AK291" s="177">
        <f t="shared" si="133"/>
        <v>0</v>
      </c>
      <c r="AL291" s="181">
        <f>IF('Funding Allocation Parameters'!$C$8="Basic Library Subsidy", MIN(AJ291*'Funding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MIN(AJ291*VLOOKUP(CONCATENATE($A291, 'Funding Allocation Parameters'!$I$8), 'Library Subsidy Complex'!$C$2:$J$55, 2, FALSE), VLOOKUP(CONCATENATE($A291, 'Funding Allocation Parameters'!$I$8), 'Library Subsidy Complex'!$C$2:$J$55, 4, FALSE)), 0)))))</f>
        <v>0</v>
      </c>
      <c r="AM291" s="181">
        <f>IF('Funding Allocation Parameters'!$C$8="Basic Library Subsidy", 0, IF('Funding Allocation Parameters'!$C$8="Grant funding",MIN(AJ291*'Funding Allocation Parameters'!$E$8, 'Funding Allocation Parameters'!$G$8), IF('Funding Allocation Parameters'!$C$8="Other author funding", 0, IF('Funding Allocation Parameters'!$C$8="Any discretionary funds (grants if available, other if no grants)", MIN(AJ291*'Funding Allocation Parameters'!$E$8, 'Funding Allocation Parameters'!$G$8), IF('Funding Allocation Parameters'!$C$8="Complex Library Subsidy", 0, 0)))))</f>
        <v>0</v>
      </c>
      <c r="AN291" s="181">
        <f>IF('Funding Allocation Parameters'!$C$8="Basic Library Subsidy", 0, IF('Funding Allocation Parameters'!$C$8="Grant funding", 0, IF('Funding Allocation Parameters'!$C$8="Other author funding",  MIN(AJ291*'Funding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1" s="181">
        <f>IF('Funding Allocation Parameters'!$C$8="Basic Library Subsidy", MIN(AK291*'Funding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MIN(AK291*VLOOKUP(CONCATENATE($A291, 'Funding Allocation Parameters'!$I$8), 'Library Subsidy Complex'!$C$2:$J$55, 6, FALSE), VLOOKUP(CONCATENATE($A291, 'Funding Allocation Parameters'!$I$8), 'Library Subsidy Complex'!$C$2:$J$55, 8, FALSE)), 0)))))</f>
        <v>0</v>
      </c>
      <c r="AP291" s="181">
        <f>IF('Funding Allocation Parameters'!$C$8="Basic Library Subsidy", 0, IF('Funding Allocation Parameters'!$C$8="Grant funding", 0, IF('Funding Allocation Parameters'!$C$8="Other author funding",  MIN(AK291*'Funding Allocation Parameters'!$E$8, 'Funding Allocation Parameters'!$G$8), IF('Funding Allocation Parameters'!$C$8="Any discretionary funds (grants if available, other if no grants)", MIN(AK291*'Funding Allocation Parameters'!$E$8, 'Funding Allocation Parameters'!$G$8), IF('Funding Allocation Parameters'!$C$8="Complex Library Subsidy", 0, 0)))))</f>
        <v>0</v>
      </c>
      <c r="AQ291" s="177">
        <f t="shared" si="134"/>
        <v>0</v>
      </c>
      <c r="AR291" s="177">
        <f t="shared" si="135"/>
        <v>0</v>
      </c>
      <c r="AS291" s="182">
        <f t="shared" si="136"/>
        <v>1189</v>
      </c>
      <c r="AT291" s="182">
        <f t="shared" si="137"/>
        <v>774.49</v>
      </c>
      <c r="AU291" s="182">
        <f t="shared" si="138"/>
        <v>0</v>
      </c>
      <c r="AV291" s="182">
        <f t="shared" si="139"/>
        <v>1189</v>
      </c>
      <c r="AW291" s="182">
        <f t="shared" si="140"/>
        <v>774.49</v>
      </c>
      <c r="AX291" s="183">
        <f t="shared" si="141"/>
        <v>1189</v>
      </c>
      <c r="AY291" s="183">
        <f t="shared" si="142"/>
        <v>774.49</v>
      </c>
      <c r="AZ291" s="183">
        <f t="shared" si="143"/>
        <v>0</v>
      </c>
      <c r="BA291" s="183">
        <f t="shared" si="144"/>
        <v>0</v>
      </c>
      <c r="BB291" s="183">
        <f t="shared" si="145"/>
        <v>0</v>
      </c>
      <c r="BC291" s="184">
        <f t="shared" si="146"/>
        <v>1189</v>
      </c>
      <c r="BD291" s="184">
        <f t="shared" si="147"/>
        <v>0</v>
      </c>
      <c r="BE291" s="184">
        <f t="shared" si="148"/>
        <v>774.49</v>
      </c>
      <c r="BF291" s="184">
        <f t="shared" si="149"/>
        <v>0</v>
      </c>
      <c r="BG291" s="102">
        <f t="shared" si="150"/>
        <v>0</v>
      </c>
      <c r="BH291" s="102">
        <f t="shared" si="151"/>
        <v>0</v>
      </c>
      <c r="BI291" s="102">
        <f t="shared" si="152"/>
        <v>0</v>
      </c>
      <c r="BJ291" s="102">
        <f t="shared" si="153"/>
        <v>1</v>
      </c>
      <c r="BK291" s="102">
        <f t="shared" si="154"/>
        <v>0</v>
      </c>
      <c r="BL291" s="102">
        <f t="shared" si="155"/>
        <v>0</v>
      </c>
      <c r="BN291" s="102"/>
    </row>
    <row r="292" spans="1:66" x14ac:dyDescent="0.25">
      <c r="A292" s="102" t="s">
        <v>17</v>
      </c>
      <c r="B292" s="102" t="s">
        <v>8</v>
      </c>
      <c r="C292" s="102" t="s">
        <v>8</v>
      </c>
      <c r="D292" s="102" t="s">
        <v>27</v>
      </c>
      <c r="E292" s="102" t="s">
        <v>28</v>
      </c>
      <c r="F292" s="102" t="s">
        <v>648</v>
      </c>
      <c r="G292" s="102">
        <v>1.034</v>
      </c>
      <c r="H292" s="102">
        <v>1</v>
      </c>
      <c r="I292" s="102">
        <v>1</v>
      </c>
      <c r="J292" s="167">
        <f>IFERROR(H292*VLOOKUP(A292, 'Advanced Parameters'!$B$7:$G$20, 6, FALSE)*VLOOKUP(A292, 'Growth Parameters'!$B$6:$H$19, 6, FALSE), 0)</f>
        <v>1</v>
      </c>
      <c r="K292" s="167">
        <f>IFERROR(IF('Advanced Parameters'!$C$5="n",'Raw Data'!I292*VLOOKUP(A292,'Advanced Parameters'!$B$7:$G$20,6,FALSE),J292*VLOOKUP(A292,'Advanced Parameters'!$B$7:$G$20,2,FALSE))*VLOOKUP(A292, 'Growth Parameters'!$B$6:$H$19, 6, FALSE), 0)</f>
        <v>1</v>
      </c>
      <c r="L292" s="167">
        <f t="shared" si="156"/>
        <v>0</v>
      </c>
      <c r="M292" s="168">
        <f>IFERROR(IF(G292="NA","NA",IF(G292&gt;'APC Parameters'!$K$6+VLOOKUP('Raw Data'!A292, 'APC Parameters'!$H$7:$L$20, 4, FALSE), 'APC Parameters'!$L$6+VLOOKUP('Raw Data'!A292, 'APC Parameters'!$H$7:$L$20, 5, FALSE), G292*('APC Parameters'!$J$6+VLOOKUP('Raw Data'!A292, 'APC Parameters'!$H$7:$L$20, 3, FALSE))+'APC Parameters'!$I$6+VLOOKUP('Raw Data'!A292, 'APC Parameters'!$H$7:$L$20, 2, FALSE))), 0)</f>
        <v>1881.1995999999999</v>
      </c>
      <c r="N292" s="168">
        <f t="shared" si="126"/>
        <v>1881.1995999999999</v>
      </c>
      <c r="O292" s="168">
        <f>IFERROR(IF(M292="NA",VLOOKUP(D292,'Internal Calculations'!$B$10:$C$11,2,FALSE), M292)*VLOOKUP(A292, 'Growth Parameters'!$B$6:$H$19, 7, FALSE), 0)</f>
        <v>1881.1995999999999</v>
      </c>
      <c r="P292" s="177">
        <f t="shared" si="127"/>
        <v>1881.1995999999999</v>
      </c>
      <c r="Q292" s="178">
        <f>IF('Funding Allocation Parameters'!$C$5="Basic Library Subsidy", MIN(O292*('Funding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MIN($O292*(VLOOKUP(CONCATENATE($A292, 'Funding Allocation Parameters'!$I$5), 'Library Subsidy Complex'!$C$2:$J$55, 2, FALSE)), VLOOKUP(CONCATENATE($A292, 'Funding Allocation Parameters'!$I$5), 'Library Subsidy Complex'!$C$2:$J$55, 4, FALSE)), 0)))))</f>
        <v>1189</v>
      </c>
      <c r="R292" s="178">
        <f>IF('Funding Allocation Parameters'!$C$5="Basic Library Subsidy", 0, IF('Funding Allocation Parameters'!$C$5="Grant funding",MIN(O292*('Funding Allocation Parameters'!$E$5), 'Funding Allocation Parameters'!$G$5), IF('Funding Allocation Parameters'!$C$5="Other author funding", 0, IF('Funding Allocation Parameters'!$C$5="Any discretionary funds (grants if available, other if no grants)", MIN(O292*('Funding Allocation Parameters'!$E$5), 'Funding Allocation Parameters'!$G$5), IF('Funding Allocation Parameters'!$C$5="Complex Library Subsidy", 0, 0)))))</f>
        <v>0</v>
      </c>
      <c r="S292" s="178">
        <f>IF('Funding Allocation Parameters'!$C$5="Basic Library Subsidy", 0, IF('Funding Allocation Parameters'!$C$5="Grant funding", 0, IF('Funding Allocation Parameters'!$C$5="Other author funding",  MIN(O292*('Funding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2" s="178">
        <f>IF('Funding Allocation Parameters'!$C$5="Basic Library Subsidy", MIN(O292*('Funding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MIN($O292*(VLOOKUP(CONCATENATE($A292, 'Funding Allocation Parameters'!$I$5), 'Library Subsidy Complex'!$C$2:$J$55, 6, FALSE)), VLOOKUP(CONCATENATE($A292, 'Funding Allocation Parameters'!$I$5), 'Library Subsidy Complex'!$C$2:$J$55, 8, FALSE)), 0)))))</f>
        <v>1189</v>
      </c>
      <c r="U292" s="178">
        <f>IF('Funding Allocation Parameters'!$C$5="Basic Library Subsidy", 0, IF('Funding Allocation Parameters'!$C$5="Grant funding", 0, IF('Funding Allocation Parameters'!$C$5="Other author funding",  MIN(O292*('Funding Allocation Parameters'!$E$5), 'Funding Allocation Parameters'!$G$5), IF('Funding Allocation Parameters'!$C$5="Any discretionary funds (grants if available, other if no grants)", MIN(O292*('Funding Allocation Parameters'!$E$5), 'Funding Allocation Parameters'!$G$5), IF('Funding Allocation Parameters'!$C$5="Complex Library Subsidy", 0, 0)))))</f>
        <v>0</v>
      </c>
      <c r="V292" s="177">
        <f t="shared" si="128"/>
        <v>692.19959999999992</v>
      </c>
      <c r="W292" s="177">
        <f t="shared" si="129"/>
        <v>692.19959999999992</v>
      </c>
      <c r="X292" s="179">
        <f>IF('Funding Allocation Parameters'!$C$6="Basic Library Subsidy", MIN(V292*'Funding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MIN(V292*VLOOKUP(CONCATENATE($A292, 'Funding Allocation Parameters'!$I$6), 'Library Subsidy Complex'!$C$2:$J$55, 2, FALSE), VLOOKUP(CONCATENATE($A292, 'Funding Allocation Parameters'!$I$6), 'Library Subsidy Complex'!$C$2:$J$55, 4, FALSE)), 0)))))</f>
        <v>0</v>
      </c>
      <c r="Y292" s="179">
        <f>IF('Funding Allocation Parameters'!$C$6="Basic Library Subsidy", 0, IF('Funding Allocation Parameters'!$C$6="Grant funding",MIN(V292*'Funding Allocation Parameters'!$E$6, 'Funding Allocation Parameters'!$G$6), IF('Funding Allocation Parameters'!$C$6="Other author funding", 0, IF('Funding Allocation Parameters'!$C$6="Any discretionary funds (grants if available, other if no grants)", MIN(V292*'Funding Allocation Parameters'!$E$6, 'Funding Allocation Parameters'!$G$6), IF('Funding Allocation Parameters'!$C$6="Complex Library Subsidy", 0, 0)))))</f>
        <v>692.19959999999992</v>
      </c>
      <c r="Z292" s="179">
        <f>IF('Funding Allocation Parameters'!$C$6="Basic Library Subsidy", 0, IF('Funding Allocation Parameters'!$C$6="Grant funding", 0, IF('Funding Allocation Parameters'!$C$6="Other author funding",  MIN(V292*'Funding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2" s="179">
        <f>IF('Funding Allocation Parameters'!$C$6="Basic Library Subsidy", MIN(W292*'Funding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MIN(W292*VLOOKUP(CONCATENATE($A292, 'Funding Allocation Parameters'!$I$6), 'Library Subsidy Complex'!$C$2:$J$55, 6, FALSE), VLOOKUP(CONCATENATE($A292, 'Funding Allocation Parameters'!$I$6), 'Library Subsidy Complex'!$C$2:$J$55, 8, FALSE)), 0)))))</f>
        <v>0</v>
      </c>
      <c r="AB292" s="179">
        <f>IF('Funding Allocation Parameters'!$C$6="Basic Library Subsidy", 0, IF('Funding Allocation Parameters'!$C$6="Grant funding", 0, IF('Funding Allocation Parameters'!$C$6="Other author funding",  MIN(W292*'Funding Allocation Parameters'!$E$6, 'Funding Allocation Parameters'!$G$6), IF('Funding Allocation Parameters'!$C$6="Any discretionary funds (grants if available, other if no grants)", MIN(W292*'Funding Allocation Parameters'!$E$6, 'Funding Allocation Parameters'!$G$6), IF('Funding Allocation Parameters'!$C$6="Complex Library Subsidy", 0, 0)))))</f>
        <v>692.19959999999992</v>
      </c>
      <c r="AC292" s="177">
        <f t="shared" si="130"/>
        <v>0</v>
      </c>
      <c r="AD292" s="177">
        <f t="shared" si="131"/>
        <v>0</v>
      </c>
      <c r="AE292" s="180">
        <f>IF('Funding Allocation Parameters'!$C$7="Basic Library Subsidy", MIN(AC292*'Funding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MIN(AC292*VLOOKUP(CONCATENATE($A292, 'Funding Allocation Parameters'!$I$7), 'Library Subsidy Complex'!$C$2:$J$55, 2, FALSE), VLOOKUP(CONCATENATE($A292, 'Funding Allocation Parameters'!$I$7), 'Library Subsidy Complex'!$C$2:$J$55, 4, FALSE)), 0)))))</f>
        <v>0</v>
      </c>
      <c r="AF292" s="180">
        <f>IF('Funding Allocation Parameters'!$C$7="Basic Library Subsidy", 0, IF('Funding Allocation Parameters'!$C$7="Grant funding",MIN(AC292*'Funding Allocation Parameters'!$E$7, 'Funding Allocation Parameters'!$G$7), IF('Funding Allocation Parameters'!$C$7="Other author funding", 0, IF('Funding Allocation Parameters'!$C$7="Any discretionary funds (grants if available, other if no grants)", MIN(AC292*'Funding Allocation Parameters'!$E$7, 'Funding Allocation Parameters'!$G$7), IF('Funding Allocation Parameters'!$C$7="Complex Library Subsidy", 0, 0)))))</f>
        <v>0</v>
      </c>
      <c r="AG292" s="180">
        <f>IF('Funding Allocation Parameters'!$C$7="Basic Library Subsidy", 0, IF('Funding Allocation Parameters'!$C$7="Grant funding", 0, IF('Funding Allocation Parameters'!$C$7="Other author funding",  MIN(AC292*'Funding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2" s="180">
        <f>IF('Funding Allocation Parameters'!$C$7="Basic Library Subsidy", MIN(AD292*'Funding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MIN(AD292*VLOOKUP(CONCATENATE($A292, 'Funding Allocation Parameters'!$I$7), 'Library Subsidy Complex'!$C$2:$J$55, 6, FALSE), VLOOKUP(CONCATENATE($A292, 'Funding Allocation Parameters'!$I$7), 'Library Subsidy Complex'!$C$2:$J$55, 8, FALSE)), 0)))))</f>
        <v>0</v>
      </c>
      <c r="AI292" s="180">
        <f>IF('Funding Allocation Parameters'!$C$7="Basic Library Subsidy", 0, IF('Funding Allocation Parameters'!$C$7="Grant funding", 0, IF('Funding Allocation Parameters'!$C$7="Other author funding",  MIN(AD292*'Funding Allocation Parameters'!$E$7, 'Funding Allocation Parameters'!$G$7), IF('Funding Allocation Parameters'!$C$7="Any discretionary funds (grants if available, other if no grants)", MIN(AD292*'Funding Allocation Parameters'!$E$7, 'Funding Allocation Parameters'!$G$7), IF('Funding Allocation Parameters'!$C$7="Complex Library Subsidy", 0, 0)))))</f>
        <v>0</v>
      </c>
      <c r="AJ292" s="177">
        <f t="shared" si="132"/>
        <v>0</v>
      </c>
      <c r="AK292" s="177">
        <f t="shared" si="133"/>
        <v>0</v>
      </c>
      <c r="AL292" s="181">
        <f>IF('Funding Allocation Parameters'!$C$8="Basic Library Subsidy", MIN(AJ292*'Funding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MIN(AJ292*VLOOKUP(CONCATENATE($A292, 'Funding Allocation Parameters'!$I$8), 'Library Subsidy Complex'!$C$2:$J$55, 2, FALSE), VLOOKUP(CONCATENATE($A292, 'Funding Allocation Parameters'!$I$8), 'Library Subsidy Complex'!$C$2:$J$55, 4, FALSE)), 0)))))</f>
        <v>0</v>
      </c>
      <c r="AM292" s="181">
        <f>IF('Funding Allocation Parameters'!$C$8="Basic Library Subsidy", 0, IF('Funding Allocation Parameters'!$C$8="Grant funding",MIN(AJ292*'Funding Allocation Parameters'!$E$8, 'Funding Allocation Parameters'!$G$8), IF('Funding Allocation Parameters'!$C$8="Other author funding", 0, IF('Funding Allocation Parameters'!$C$8="Any discretionary funds (grants if available, other if no grants)", MIN(AJ292*'Funding Allocation Parameters'!$E$8, 'Funding Allocation Parameters'!$G$8), IF('Funding Allocation Parameters'!$C$8="Complex Library Subsidy", 0, 0)))))</f>
        <v>0</v>
      </c>
      <c r="AN292" s="181">
        <f>IF('Funding Allocation Parameters'!$C$8="Basic Library Subsidy", 0, IF('Funding Allocation Parameters'!$C$8="Grant funding", 0, IF('Funding Allocation Parameters'!$C$8="Other author funding",  MIN(AJ292*'Funding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2" s="181">
        <f>IF('Funding Allocation Parameters'!$C$8="Basic Library Subsidy", MIN(AK292*'Funding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MIN(AK292*VLOOKUP(CONCATENATE($A292, 'Funding Allocation Parameters'!$I$8), 'Library Subsidy Complex'!$C$2:$J$55, 6, FALSE), VLOOKUP(CONCATENATE($A292, 'Funding Allocation Parameters'!$I$8), 'Library Subsidy Complex'!$C$2:$J$55, 8, FALSE)), 0)))))</f>
        <v>0</v>
      </c>
      <c r="AP292" s="181">
        <f>IF('Funding Allocation Parameters'!$C$8="Basic Library Subsidy", 0, IF('Funding Allocation Parameters'!$C$8="Grant funding", 0, IF('Funding Allocation Parameters'!$C$8="Other author funding",  MIN(AK292*'Funding Allocation Parameters'!$E$8, 'Funding Allocation Parameters'!$G$8), IF('Funding Allocation Parameters'!$C$8="Any discretionary funds (grants if available, other if no grants)", MIN(AK292*'Funding Allocation Parameters'!$E$8, 'Funding Allocation Parameters'!$G$8), IF('Funding Allocation Parameters'!$C$8="Complex Library Subsidy", 0, 0)))))</f>
        <v>0</v>
      </c>
      <c r="AQ292" s="177">
        <f t="shared" si="134"/>
        <v>0</v>
      </c>
      <c r="AR292" s="177">
        <f t="shared" si="135"/>
        <v>0</v>
      </c>
      <c r="AS292" s="182">
        <f t="shared" si="136"/>
        <v>1189</v>
      </c>
      <c r="AT292" s="182">
        <f t="shared" si="137"/>
        <v>692.19959999999992</v>
      </c>
      <c r="AU292" s="182">
        <f t="shared" si="138"/>
        <v>0</v>
      </c>
      <c r="AV292" s="182">
        <f t="shared" si="139"/>
        <v>1189</v>
      </c>
      <c r="AW292" s="182">
        <f t="shared" si="140"/>
        <v>692.19959999999992</v>
      </c>
      <c r="AX292" s="183">
        <f t="shared" si="141"/>
        <v>1189</v>
      </c>
      <c r="AY292" s="183">
        <f t="shared" si="142"/>
        <v>692.19959999999992</v>
      </c>
      <c r="AZ292" s="183">
        <f t="shared" si="143"/>
        <v>0</v>
      </c>
      <c r="BA292" s="183">
        <f t="shared" si="144"/>
        <v>0</v>
      </c>
      <c r="BB292" s="183">
        <f t="shared" si="145"/>
        <v>0</v>
      </c>
      <c r="BC292" s="184">
        <f t="shared" si="146"/>
        <v>1189</v>
      </c>
      <c r="BD292" s="184">
        <f t="shared" si="147"/>
        <v>0</v>
      </c>
      <c r="BE292" s="184">
        <f t="shared" si="148"/>
        <v>692.19959999999992</v>
      </c>
      <c r="BF292" s="184">
        <f t="shared" si="149"/>
        <v>0</v>
      </c>
      <c r="BG292" s="102">
        <f t="shared" si="150"/>
        <v>0</v>
      </c>
      <c r="BH292" s="102">
        <f t="shared" si="151"/>
        <v>0</v>
      </c>
      <c r="BI292" s="102">
        <f t="shared" si="152"/>
        <v>0</v>
      </c>
      <c r="BJ292" s="102">
        <f t="shared" si="153"/>
        <v>1</v>
      </c>
      <c r="BK292" s="102">
        <f t="shared" si="154"/>
        <v>0</v>
      </c>
      <c r="BL292" s="102">
        <f t="shared" si="155"/>
        <v>0</v>
      </c>
      <c r="BN292" s="102"/>
    </row>
    <row r="293" spans="1:66" x14ac:dyDescent="0.25">
      <c r="A293" s="102" t="s">
        <v>13</v>
      </c>
      <c r="B293" s="102" t="s">
        <v>8</v>
      </c>
      <c r="C293" s="102" t="s">
        <v>8</v>
      </c>
      <c r="D293" s="102" t="s">
        <v>27</v>
      </c>
      <c r="E293" s="102" t="s">
        <v>650</v>
      </c>
      <c r="F293" s="102" t="s">
        <v>651</v>
      </c>
      <c r="G293" s="102">
        <v>0.92</v>
      </c>
      <c r="H293" s="102">
        <v>1</v>
      </c>
      <c r="I293" s="102">
        <v>1</v>
      </c>
      <c r="J293" s="167">
        <f>IFERROR(H293*VLOOKUP(A293, 'Advanced Parameters'!$B$7:$G$20, 6, FALSE)*VLOOKUP(A293, 'Growth Parameters'!$B$6:$H$19, 6, FALSE), 0)</f>
        <v>1</v>
      </c>
      <c r="K293" s="167">
        <f>IFERROR(IF('Advanced Parameters'!$C$5="n",'Raw Data'!I293*VLOOKUP(A293,'Advanced Parameters'!$B$7:$G$20,6,FALSE),J293*VLOOKUP(A293,'Advanced Parameters'!$B$7:$G$20,2,FALSE))*VLOOKUP(A293, 'Growth Parameters'!$B$6:$H$19, 6, FALSE), 0)</f>
        <v>1</v>
      </c>
      <c r="L293" s="167">
        <f t="shared" si="156"/>
        <v>0</v>
      </c>
      <c r="M293" s="168">
        <f>IFERROR(IF(G293="NA","NA",IF(G293&gt;'APC Parameters'!$K$6+VLOOKUP('Raw Data'!A293, 'APC Parameters'!$H$7:$L$20, 4, FALSE), 'APC Parameters'!$L$6+VLOOKUP('Raw Data'!A293, 'APC Parameters'!$H$7:$L$20, 5, FALSE), G293*('APC Parameters'!$J$6+VLOOKUP('Raw Data'!A293, 'APC Parameters'!$H$7:$L$20, 3, FALSE))+'APC Parameters'!$I$6+VLOOKUP('Raw Data'!A293, 'APC Parameters'!$H$7:$L$20, 2, FALSE))), 0)</f>
        <v>1800.328</v>
      </c>
      <c r="N293" s="168">
        <f t="shared" si="126"/>
        <v>1800.328</v>
      </c>
      <c r="O293" s="168">
        <f>IFERROR(IF(M293="NA",VLOOKUP(D293,'Internal Calculations'!$B$10:$C$11,2,FALSE), M293)*VLOOKUP(A293, 'Growth Parameters'!$B$6:$H$19, 7, FALSE), 0)</f>
        <v>1800.328</v>
      </c>
      <c r="P293" s="177">
        <f t="shared" si="127"/>
        <v>1800.328</v>
      </c>
      <c r="Q293" s="178">
        <f>IF('Funding Allocation Parameters'!$C$5="Basic Library Subsidy", MIN(O293*('Funding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MIN($O293*(VLOOKUP(CONCATENATE($A293, 'Funding Allocation Parameters'!$I$5), 'Library Subsidy Complex'!$C$2:$J$55, 2, FALSE)), VLOOKUP(CONCATENATE($A293, 'Funding Allocation Parameters'!$I$5), 'Library Subsidy Complex'!$C$2:$J$55, 4, FALSE)), 0)))))</f>
        <v>1189</v>
      </c>
      <c r="R293" s="178">
        <f>IF('Funding Allocation Parameters'!$C$5="Basic Library Subsidy", 0, IF('Funding Allocation Parameters'!$C$5="Grant funding",MIN(O293*('Funding Allocation Parameters'!$E$5), 'Funding Allocation Parameters'!$G$5), IF('Funding Allocation Parameters'!$C$5="Other author funding", 0, IF('Funding Allocation Parameters'!$C$5="Any discretionary funds (grants if available, other if no grants)", MIN(O293*('Funding Allocation Parameters'!$E$5), 'Funding Allocation Parameters'!$G$5), IF('Funding Allocation Parameters'!$C$5="Complex Library Subsidy", 0, 0)))))</f>
        <v>0</v>
      </c>
      <c r="S293" s="178">
        <f>IF('Funding Allocation Parameters'!$C$5="Basic Library Subsidy", 0, IF('Funding Allocation Parameters'!$C$5="Grant funding", 0, IF('Funding Allocation Parameters'!$C$5="Other author funding",  MIN(O293*('Funding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3" s="178">
        <f>IF('Funding Allocation Parameters'!$C$5="Basic Library Subsidy", MIN(O293*('Funding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MIN($O293*(VLOOKUP(CONCATENATE($A293, 'Funding Allocation Parameters'!$I$5), 'Library Subsidy Complex'!$C$2:$J$55, 6, FALSE)), VLOOKUP(CONCATENATE($A293, 'Funding Allocation Parameters'!$I$5), 'Library Subsidy Complex'!$C$2:$J$55, 8, FALSE)), 0)))))</f>
        <v>1189</v>
      </c>
      <c r="U293" s="178">
        <f>IF('Funding Allocation Parameters'!$C$5="Basic Library Subsidy", 0, IF('Funding Allocation Parameters'!$C$5="Grant funding", 0, IF('Funding Allocation Parameters'!$C$5="Other author funding",  MIN(O293*('Funding Allocation Parameters'!$E$5), 'Funding Allocation Parameters'!$G$5), IF('Funding Allocation Parameters'!$C$5="Any discretionary funds (grants if available, other if no grants)", MIN(O293*('Funding Allocation Parameters'!$E$5), 'Funding Allocation Parameters'!$G$5), IF('Funding Allocation Parameters'!$C$5="Complex Library Subsidy", 0, 0)))))</f>
        <v>0</v>
      </c>
      <c r="V293" s="177">
        <f t="shared" si="128"/>
        <v>611.32799999999997</v>
      </c>
      <c r="W293" s="177">
        <f t="shared" si="129"/>
        <v>611.32799999999997</v>
      </c>
      <c r="X293" s="179">
        <f>IF('Funding Allocation Parameters'!$C$6="Basic Library Subsidy", MIN(V293*'Funding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MIN(V293*VLOOKUP(CONCATENATE($A293, 'Funding Allocation Parameters'!$I$6), 'Library Subsidy Complex'!$C$2:$J$55, 2, FALSE), VLOOKUP(CONCATENATE($A293, 'Funding Allocation Parameters'!$I$6), 'Library Subsidy Complex'!$C$2:$J$55, 4, FALSE)), 0)))))</f>
        <v>0</v>
      </c>
      <c r="Y293" s="179">
        <f>IF('Funding Allocation Parameters'!$C$6="Basic Library Subsidy", 0, IF('Funding Allocation Parameters'!$C$6="Grant funding",MIN(V293*'Funding Allocation Parameters'!$E$6, 'Funding Allocation Parameters'!$G$6), IF('Funding Allocation Parameters'!$C$6="Other author funding", 0, IF('Funding Allocation Parameters'!$C$6="Any discretionary funds (grants if available, other if no grants)", MIN(V293*'Funding Allocation Parameters'!$E$6, 'Funding Allocation Parameters'!$G$6), IF('Funding Allocation Parameters'!$C$6="Complex Library Subsidy", 0, 0)))))</f>
        <v>611.32799999999997</v>
      </c>
      <c r="Z293" s="179">
        <f>IF('Funding Allocation Parameters'!$C$6="Basic Library Subsidy", 0, IF('Funding Allocation Parameters'!$C$6="Grant funding", 0, IF('Funding Allocation Parameters'!$C$6="Other author funding",  MIN(V293*'Funding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3" s="179">
        <f>IF('Funding Allocation Parameters'!$C$6="Basic Library Subsidy", MIN(W293*'Funding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MIN(W293*VLOOKUP(CONCATENATE($A293, 'Funding Allocation Parameters'!$I$6), 'Library Subsidy Complex'!$C$2:$J$55, 6, FALSE), VLOOKUP(CONCATENATE($A293, 'Funding Allocation Parameters'!$I$6), 'Library Subsidy Complex'!$C$2:$J$55, 8, FALSE)), 0)))))</f>
        <v>0</v>
      </c>
      <c r="AB293" s="179">
        <f>IF('Funding Allocation Parameters'!$C$6="Basic Library Subsidy", 0, IF('Funding Allocation Parameters'!$C$6="Grant funding", 0, IF('Funding Allocation Parameters'!$C$6="Other author funding",  MIN(W293*'Funding Allocation Parameters'!$E$6, 'Funding Allocation Parameters'!$G$6), IF('Funding Allocation Parameters'!$C$6="Any discretionary funds (grants if available, other if no grants)", MIN(W293*'Funding Allocation Parameters'!$E$6, 'Funding Allocation Parameters'!$G$6), IF('Funding Allocation Parameters'!$C$6="Complex Library Subsidy", 0, 0)))))</f>
        <v>611.32799999999997</v>
      </c>
      <c r="AC293" s="177">
        <f t="shared" si="130"/>
        <v>0</v>
      </c>
      <c r="AD293" s="177">
        <f t="shared" si="131"/>
        <v>0</v>
      </c>
      <c r="AE293" s="180">
        <f>IF('Funding Allocation Parameters'!$C$7="Basic Library Subsidy", MIN(AC293*'Funding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MIN(AC293*VLOOKUP(CONCATENATE($A293, 'Funding Allocation Parameters'!$I$7), 'Library Subsidy Complex'!$C$2:$J$55, 2, FALSE), VLOOKUP(CONCATENATE($A293, 'Funding Allocation Parameters'!$I$7), 'Library Subsidy Complex'!$C$2:$J$55, 4, FALSE)), 0)))))</f>
        <v>0</v>
      </c>
      <c r="AF293" s="180">
        <f>IF('Funding Allocation Parameters'!$C$7="Basic Library Subsidy", 0, IF('Funding Allocation Parameters'!$C$7="Grant funding",MIN(AC293*'Funding Allocation Parameters'!$E$7, 'Funding Allocation Parameters'!$G$7), IF('Funding Allocation Parameters'!$C$7="Other author funding", 0, IF('Funding Allocation Parameters'!$C$7="Any discretionary funds (grants if available, other if no grants)", MIN(AC293*'Funding Allocation Parameters'!$E$7, 'Funding Allocation Parameters'!$G$7), IF('Funding Allocation Parameters'!$C$7="Complex Library Subsidy", 0, 0)))))</f>
        <v>0</v>
      </c>
      <c r="AG293" s="180">
        <f>IF('Funding Allocation Parameters'!$C$7="Basic Library Subsidy", 0, IF('Funding Allocation Parameters'!$C$7="Grant funding", 0, IF('Funding Allocation Parameters'!$C$7="Other author funding",  MIN(AC293*'Funding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3" s="180">
        <f>IF('Funding Allocation Parameters'!$C$7="Basic Library Subsidy", MIN(AD293*'Funding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MIN(AD293*VLOOKUP(CONCATENATE($A293, 'Funding Allocation Parameters'!$I$7), 'Library Subsidy Complex'!$C$2:$J$55, 6, FALSE), VLOOKUP(CONCATENATE($A293, 'Funding Allocation Parameters'!$I$7), 'Library Subsidy Complex'!$C$2:$J$55, 8, FALSE)), 0)))))</f>
        <v>0</v>
      </c>
      <c r="AI293" s="180">
        <f>IF('Funding Allocation Parameters'!$C$7="Basic Library Subsidy", 0, IF('Funding Allocation Parameters'!$C$7="Grant funding", 0, IF('Funding Allocation Parameters'!$C$7="Other author funding",  MIN(AD293*'Funding Allocation Parameters'!$E$7, 'Funding Allocation Parameters'!$G$7), IF('Funding Allocation Parameters'!$C$7="Any discretionary funds (grants if available, other if no grants)", MIN(AD293*'Funding Allocation Parameters'!$E$7, 'Funding Allocation Parameters'!$G$7), IF('Funding Allocation Parameters'!$C$7="Complex Library Subsidy", 0, 0)))))</f>
        <v>0</v>
      </c>
      <c r="AJ293" s="177">
        <f t="shared" si="132"/>
        <v>0</v>
      </c>
      <c r="AK293" s="177">
        <f t="shared" si="133"/>
        <v>0</v>
      </c>
      <c r="AL293" s="181">
        <f>IF('Funding Allocation Parameters'!$C$8="Basic Library Subsidy", MIN(AJ293*'Funding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MIN(AJ293*VLOOKUP(CONCATENATE($A293, 'Funding Allocation Parameters'!$I$8), 'Library Subsidy Complex'!$C$2:$J$55, 2, FALSE), VLOOKUP(CONCATENATE($A293, 'Funding Allocation Parameters'!$I$8), 'Library Subsidy Complex'!$C$2:$J$55, 4, FALSE)), 0)))))</f>
        <v>0</v>
      </c>
      <c r="AM293" s="181">
        <f>IF('Funding Allocation Parameters'!$C$8="Basic Library Subsidy", 0, IF('Funding Allocation Parameters'!$C$8="Grant funding",MIN(AJ293*'Funding Allocation Parameters'!$E$8, 'Funding Allocation Parameters'!$G$8), IF('Funding Allocation Parameters'!$C$8="Other author funding", 0, IF('Funding Allocation Parameters'!$C$8="Any discretionary funds (grants if available, other if no grants)", MIN(AJ293*'Funding Allocation Parameters'!$E$8, 'Funding Allocation Parameters'!$G$8), IF('Funding Allocation Parameters'!$C$8="Complex Library Subsidy", 0, 0)))))</f>
        <v>0</v>
      </c>
      <c r="AN293" s="181">
        <f>IF('Funding Allocation Parameters'!$C$8="Basic Library Subsidy", 0, IF('Funding Allocation Parameters'!$C$8="Grant funding", 0, IF('Funding Allocation Parameters'!$C$8="Other author funding",  MIN(AJ293*'Funding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3" s="181">
        <f>IF('Funding Allocation Parameters'!$C$8="Basic Library Subsidy", MIN(AK293*'Funding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MIN(AK293*VLOOKUP(CONCATENATE($A293, 'Funding Allocation Parameters'!$I$8), 'Library Subsidy Complex'!$C$2:$J$55, 6, FALSE), VLOOKUP(CONCATENATE($A293, 'Funding Allocation Parameters'!$I$8), 'Library Subsidy Complex'!$C$2:$J$55, 8, FALSE)), 0)))))</f>
        <v>0</v>
      </c>
      <c r="AP293" s="181">
        <f>IF('Funding Allocation Parameters'!$C$8="Basic Library Subsidy", 0, IF('Funding Allocation Parameters'!$C$8="Grant funding", 0, IF('Funding Allocation Parameters'!$C$8="Other author funding",  MIN(AK293*'Funding Allocation Parameters'!$E$8, 'Funding Allocation Parameters'!$G$8), IF('Funding Allocation Parameters'!$C$8="Any discretionary funds (grants if available, other if no grants)", MIN(AK293*'Funding Allocation Parameters'!$E$8, 'Funding Allocation Parameters'!$G$8), IF('Funding Allocation Parameters'!$C$8="Complex Library Subsidy", 0, 0)))))</f>
        <v>0</v>
      </c>
      <c r="AQ293" s="177">
        <f t="shared" si="134"/>
        <v>0</v>
      </c>
      <c r="AR293" s="177">
        <f t="shared" si="135"/>
        <v>0</v>
      </c>
      <c r="AS293" s="182">
        <f t="shared" si="136"/>
        <v>1189</v>
      </c>
      <c r="AT293" s="182">
        <f t="shared" si="137"/>
        <v>611.32799999999997</v>
      </c>
      <c r="AU293" s="182">
        <f t="shared" si="138"/>
        <v>0</v>
      </c>
      <c r="AV293" s="182">
        <f t="shared" si="139"/>
        <v>1189</v>
      </c>
      <c r="AW293" s="182">
        <f t="shared" si="140"/>
        <v>611.32799999999997</v>
      </c>
      <c r="AX293" s="183">
        <f t="shared" si="141"/>
        <v>1189</v>
      </c>
      <c r="AY293" s="183">
        <f t="shared" si="142"/>
        <v>611.32799999999997</v>
      </c>
      <c r="AZ293" s="183">
        <f t="shared" si="143"/>
        <v>0</v>
      </c>
      <c r="BA293" s="183">
        <f t="shared" si="144"/>
        <v>0</v>
      </c>
      <c r="BB293" s="183">
        <f t="shared" si="145"/>
        <v>0</v>
      </c>
      <c r="BC293" s="184">
        <f t="shared" si="146"/>
        <v>1189</v>
      </c>
      <c r="BD293" s="184">
        <f t="shared" si="147"/>
        <v>0</v>
      </c>
      <c r="BE293" s="184">
        <f t="shared" si="148"/>
        <v>611.32799999999997</v>
      </c>
      <c r="BF293" s="184">
        <f t="shared" si="149"/>
        <v>0</v>
      </c>
      <c r="BG293" s="102">
        <f t="shared" si="150"/>
        <v>0</v>
      </c>
      <c r="BH293" s="102">
        <f t="shared" si="151"/>
        <v>0</v>
      </c>
      <c r="BI293" s="102">
        <f t="shared" si="152"/>
        <v>0</v>
      </c>
      <c r="BJ293" s="102">
        <f t="shared" si="153"/>
        <v>1</v>
      </c>
      <c r="BK293" s="102">
        <f t="shared" si="154"/>
        <v>0</v>
      </c>
      <c r="BL293" s="102">
        <f t="shared" si="155"/>
        <v>0</v>
      </c>
      <c r="BN293" s="102"/>
    </row>
    <row r="294" spans="1:66" x14ac:dyDescent="0.25">
      <c r="A294" s="102" t="s">
        <v>13</v>
      </c>
      <c r="B294" s="102" t="s">
        <v>8</v>
      </c>
      <c r="C294" s="102" t="s">
        <v>8</v>
      </c>
      <c r="D294" s="102" t="s">
        <v>27</v>
      </c>
      <c r="E294" s="102" t="s">
        <v>652</v>
      </c>
      <c r="F294" s="102" t="s">
        <v>653</v>
      </c>
      <c r="G294" s="102">
        <v>0.97</v>
      </c>
      <c r="H294" s="102">
        <v>1</v>
      </c>
      <c r="I294" s="102">
        <v>1</v>
      </c>
      <c r="J294" s="167">
        <f>IFERROR(H294*VLOOKUP(A294, 'Advanced Parameters'!$B$7:$G$20, 6, FALSE)*VLOOKUP(A294, 'Growth Parameters'!$B$6:$H$19, 6, FALSE), 0)</f>
        <v>1</v>
      </c>
      <c r="K294" s="167">
        <f>IFERROR(IF('Advanced Parameters'!$C$5="n",'Raw Data'!I294*VLOOKUP(A294,'Advanced Parameters'!$B$7:$G$20,6,FALSE),J294*VLOOKUP(A294,'Advanced Parameters'!$B$7:$G$20,2,FALSE))*VLOOKUP(A294, 'Growth Parameters'!$B$6:$H$19, 6, FALSE), 0)</f>
        <v>1</v>
      </c>
      <c r="L294" s="167">
        <f t="shared" si="156"/>
        <v>0</v>
      </c>
      <c r="M294" s="168">
        <f>IFERROR(IF(G294="NA","NA",IF(G294&gt;'APC Parameters'!$K$6+VLOOKUP('Raw Data'!A294, 'APC Parameters'!$H$7:$L$20, 4, FALSE), 'APC Parameters'!$L$6+VLOOKUP('Raw Data'!A294, 'APC Parameters'!$H$7:$L$20, 5, FALSE), G294*('APC Parameters'!$J$6+VLOOKUP('Raw Data'!A294, 'APC Parameters'!$H$7:$L$20, 3, FALSE))+'APC Parameters'!$I$6+VLOOKUP('Raw Data'!A294, 'APC Parameters'!$H$7:$L$20, 2, FALSE))), 0)</f>
        <v>1835.798</v>
      </c>
      <c r="N294" s="168">
        <f t="shared" si="126"/>
        <v>1835.798</v>
      </c>
      <c r="O294" s="168">
        <f>IFERROR(IF(M294="NA",VLOOKUP(D294,'Internal Calculations'!$B$10:$C$11,2,FALSE), M294)*VLOOKUP(A294, 'Growth Parameters'!$B$6:$H$19, 7, FALSE), 0)</f>
        <v>1835.798</v>
      </c>
      <c r="P294" s="177">
        <f t="shared" si="127"/>
        <v>1835.798</v>
      </c>
      <c r="Q294" s="178">
        <f>IF('Funding Allocation Parameters'!$C$5="Basic Library Subsidy", MIN(O294*('Funding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MIN($O294*(VLOOKUP(CONCATENATE($A294, 'Funding Allocation Parameters'!$I$5), 'Library Subsidy Complex'!$C$2:$J$55, 2, FALSE)), VLOOKUP(CONCATENATE($A294, 'Funding Allocation Parameters'!$I$5), 'Library Subsidy Complex'!$C$2:$J$55, 4, FALSE)), 0)))))</f>
        <v>1189</v>
      </c>
      <c r="R294" s="178">
        <f>IF('Funding Allocation Parameters'!$C$5="Basic Library Subsidy", 0, IF('Funding Allocation Parameters'!$C$5="Grant funding",MIN(O294*('Funding Allocation Parameters'!$E$5), 'Funding Allocation Parameters'!$G$5), IF('Funding Allocation Parameters'!$C$5="Other author funding", 0, IF('Funding Allocation Parameters'!$C$5="Any discretionary funds (grants if available, other if no grants)", MIN(O294*('Funding Allocation Parameters'!$E$5), 'Funding Allocation Parameters'!$G$5), IF('Funding Allocation Parameters'!$C$5="Complex Library Subsidy", 0, 0)))))</f>
        <v>0</v>
      </c>
      <c r="S294" s="178">
        <f>IF('Funding Allocation Parameters'!$C$5="Basic Library Subsidy", 0, IF('Funding Allocation Parameters'!$C$5="Grant funding", 0, IF('Funding Allocation Parameters'!$C$5="Other author funding",  MIN(O294*('Funding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4" s="178">
        <f>IF('Funding Allocation Parameters'!$C$5="Basic Library Subsidy", MIN(O294*('Funding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MIN($O294*(VLOOKUP(CONCATENATE($A294, 'Funding Allocation Parameters'!$I$5), 'Library Subsidy Complex'!$C$2:$J$55, 6, FALSE)), VLOOKUP(CONCATENATE($A294, 'Funding Allocation Parameters'!$I$5), 'Library Subsidy Complex'!$C$2:$J$55, 8, FALSE)), 0)))))</f>
        <v>1189</v>
      </c>
      <c r="U294" s="178">
        <f>IF('Funding Allocation Parameters'!$C$5="Basic Library Subsidy", 0, IF('Funding Allocation Parameters'!$C$5="Grant funding", 0, IF('Funding Allocation Parameters'!$C$5="Other author funding",  MIN(O294*('Funding Allocation Parameters'!$E$5), 'Funding Allocation Parameters'!$G$5), IF('Funding Allocation Parameters'!$C$5="Any discretionary funds (grants if available, other if no grants)", MIN(O294*('Funding Allocation Parameters'!$E$5), 'Funding Allocation Parameters'!$G$5), IF('Funding Allocation Parameters'!$C$5="Complex Library Subsidy", 0, 0)))))</f>
        <v>0</v>
      </c>
      <c r="V294" s="177">
        <f t="shared" si="128"/>
        <v>646.798</v>
      </c>
      <c r="W294" s="177">
        <f t="shared" si="129"/>
        <v>646.798</v>
      </c>
      <c r="X294" s="179">
        <f>IF('Funding Allocation Parameters'!$C$6="Basic Library Subsidy", MIN(V294*'Funding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MIN(V294*VLOOKUP(CONCATENATE($A294, 'Funding Allocation Parameters'!$I$6), 'Library Subsidy Complex'!$C$2:$J$55, 2, FALSE), VLOOKUP(CONCATENATE($A294, 'Funding Allocation Parameters'!$I$6), 'Library Subsidy Complex'!$C$2:$J$55, 4, FALSE)), 0)))))</f>
        <v>0</v>
      </c>
      <c r="Y294" s="179">
        <f>IF('Funding Allocation Parameters'!$C$6="Basic Library Subsidy", 0, IF('Funding Allocation Parameters'!$C$6="Grant funding",MIN(V294*'Funding Allocation Parameters'!$E$6, 'Funding Allocation Parameters'!$G$6), IF('Funding Allocation Parameters'!$C$6="Other author funding", 0, IF('Funding Allocation Parameters'!$C$6="Any discretionary funds (grants if available, other if no grants)", MIN(V294*'Funding Allocation Parameters'!$E$6, 'Funding Allocation Parameters'!$G$6), IF('Funding Allocation Parameters'!$C$6="Complex Library Subsidy", 0, 0)))))</f>
        <v>646.798</v>
      </c>
      <c r="Z294" s="179">
        <f>IF('Funding Allocation Parameters'!$C$6="Basic Library Subsidy", 0, IF('Funding Allocation Parameters'!$C$6="Grant funding", 0, IF('Funding Allocation Parameters'!$C$6="Other author funding",  MIN(V294*'Funding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4" s="179">
        <f>IF('Funding Allocation Parameters'!$C$6="Basic Library Subsidy", MIN(W294*'Funding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MIN(W294*VLOOKUP(CONCATENATE($A294, 'Funding Allocation Parameters'!$I$6), 'Library Subsidy Complex'!$C$2:$J$55, 6, FALSE), VLOOKUP(CONCATENATE($A294, 'Funding Allocation Parameters'!$I$6), 'Library Subsidy Complex'!$C$2:$J$55, 8, FALSE)), 0)))))</f>
        <v>0</v>
      </c>
      <c r="AB294" s="179">
        <f>IF('Funding Allocation Parameters'!$C$6="Basic Library Subsidy", 0, IF('Funding Allocation Parameters'!$C$6="Grant funding", 0, IF('Funding Allocation Parameters'!$C$6="Other author funding",  MIN(W294*'Funding Allocation Parameters'!$E$6, 'Funding Allocation Parameters'!$G$6), IF('Funding Allocation Parameters'!$C$6="Any discretionary funds (grants if available, other if no grants)", MIN(W294*'Funding Allocation Parameters'!$E$6, 'Funding Allocation Parameters'!$G$6), IF('Funding Allocation Parameters'!$C$6="Complex Library Subsidy", 0, 0)))))</f>
        <v>646.798</v>
      </c>
      <c r="AC294" s="177">
        <f t="shared" si="130"/>
        <v>0</v>
      </c>
      <c r="AD294" s="177">
        <f t="shared" si="131"/>
        <v>0</v>
      </c>
      <c r="AE294" s="180">
        <f>IF('Funding Allocation Parameters'!$C$7="Basic Library Subsidy", MIN(AC294*'Funding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MIN(AC294*VLOOKUP(CONCATENATE($A294, 'Funding Allocation Parameters'!$I$7), 'Library Subsidy Complex'!$C$2:$J$55, 2, FALSE), VLOOKUP(CONCATENATE($A294, 'Funding Allocation Parameters'!$I$7), 'Library Subsidy Complex'!$C$2:$J$55, 4, FALSE)), 0)))))</f>
        <v>0</v>
      </c>
      <c r="AF294" s="180">
        <f>IF('Funding Allocation Parameters'!$C$7="Basic Library Subsidy", 0, IF('Funding Allocation Parameters'!$C$7="Grant funding",MIN(AC294*'Funding Allocation Parameters'!$E$7, 'Funding Allocation Parameters'!$G$7), IF('Funding Allocation Parameters'!$C$7="Other author funding", 0, IF('Funding Allocation Parameters'!$C$7="Any discretionary funds (grants if available, other if no grants)", MIN(AC294*'Funding Allocation Parameters'!$E$7, 'Funding Allocation Parameters'!$G$7), IF('Funding Allocation Parameters'!$C$7="Complex Library Subsidy", 0, 0)))))</f>
        <v>0</v>
      </c>
      <c r="AG294" s="180">
        <f>IF('Funding Allocation Parameters'!$C$7="Basic Library Subsidy", 0, IF('Funding Allocation Parameters'!$C$7="Grant funding", 0, IF('Funding Allocation Parameters'!$C$7="Other author funding",  MIN(AC294*'Funding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4" s="180">
        <f>IF('Funding Allocation Parameters'!$C$7="Basic Library Subsidy", MIN(AD294*'Funding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MIN(AD294*VLOOKUP(CONCATENATE($A294, 'Funding Allocation Parameters'!$I$7), 'Library Subsidy Complex'!$C$2:$J$55, 6, FALSE), VLOOKUP(CONCATENATE($A294, 'Funding Allocation Parameters'!$I$7), 'Library Subsidy Complex'!$C$2:$J$55, 8, FALSE)), 0)))))</f>
        <v>0</v>
      </c>
      <c r="AI294" s="180">
        <f>IF('Funding Allocation Parameters'!$C$7="Basic Library Subsidy", 0, IF('Funding Allocation Parameters'!$C$7="Grant funding", 0, IF('Funding Allocation Parameters'!$C$7="Other author funding",  MIN(AD294*'Funding Allocation Parameters'!$E$7, 'Funding Allocation Parameters'!$G$7), IF('Funding Allocation Parameters'!$C$7="Any discretionary funds (grants if available, other if no grants)", MIN(AD294*'Funding Allocation Parameters'!$E$7, 'Funding Allocation Parameters'!$G$7), IF('Funding Allocation Parameters'!$C$7="Complex Library Subsidy", 0, 0)))))</f>
        <v>0</v>
      </c>
      <c r="AJ294" s="177">
        <f t="shared" si="132"/>
        <v>0</v>
      </c>
      <c r="AK294" s="177">
        <f t="shared" si="133"/>
        <v>0</v>
      </c>
      <c r="AL294" s="181">
        <f>IF('Funding Allocation Parameters'!$C$8="Basic Library Subsidy", MIN(AJ294*'Funding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MIN(AJ294*VLOOKUP(CONCATENATE($A294, 'Funding Allocation Parameters'!$I$8), 'Library Subsidy Complex'!$C$2:$J$55, 2, FALSE), VLOOKUP(CONCATENATE($A294, 'Funding Allocation Parameters'!$I$8), 'Library Subsidy Complex'!$C$2:$J$55, 4, FALSE)), 0)))))</f>
        <v>0</v>
      </c>
      <c r="AM294" s="181">
        <f>IF('Funding Allocation Parameters'!$C$8="Basic Library Subsidy", 0, IF('Funding Allocation Parameters'!$C$8="Grant funding",MIN(AJ294*'Funding Allocation Parameters'!$E$8, 'Funding Allocation Parameters'!$G$8), IF('Funding Allocation Parameters'!$C$8="Other author funding", 0, IF('Funding Allocation Parameters'!$C$8="Any discretionary funds (grants if available, other if no grants)", MIN(AJ294*'Funding Allocation Parameters'!$E$8, 'Funding Allocation Parameters'!$G$8), IF('Funding Allocation Parameters'!$C$8="Complex Library Subsidy", 0, 0)))))</f>
        <v>0</v>
      </c>
      <c r="AN294" s="181">
        <f>IF('Funding Allocation Parameters'!$C$8="Basic Library Subsidy", 0, IF('Funding Allocation Parameters'!$C$8="Grant funding", 0, IF('Funding Allocation Parameters'!$C$8="Other author funding",  MIN(AJ294*'Funding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4" s="181">
        <f>IF('Funding Allocation Parameters'!$C$8="Basic Library Subsidy", MIN(AK294*'Funding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MIN(AK294*VLOOKUP(CONCATENATE($A294, 'Funding Allocation Parameters'!$I$8), 'Library Subsidy Complex'!$C$2:$J$55, 6, FALSE), VLOOKUP(CONCATENATE($A294, 'Funding Allocation Parameters'!$I$8), 'Library Subsidy Complex'!$C$2:$J$55, 8, FALSE)), 0)))))</f>
        <v>0</v>
      </c>
      <c r="AP294" s="181">
        <f>IF('Funding Allocation Parameters'!$C$8="Basic Library Subsidy", 0, IF('Funding Allocation Parameters'!$C$8="Grant funding", 0, IF('Funding Allocation Parameters'!$C$8="Other author funding",  MIN(AK294*'Funding Allocation Parameters'!$E$8, 'Funding Allocation Parameters'!$G$8), IF('Funding Allocation Parameters'!$C$8="Any discretionary funds (grants if available, other if no grants)", MIN(AK294*'Funding Allocation Parameters'!$E$8, 'Funding Allocation Parameters'!$G$8), IF('Funding Allocation Parameters'!$C$8="Complex Library Subsidy", 0, 0)))))</f>
        <v>0</v>
      </c>
      <c r="AQ294" s="177">
        <f t="shared" si="134"/>
        <v>0</v>
      </c>
      <c r="AR294" s="177">
        <f t="shared" si="135"/>
        <v>0</v>
      </c>
      <c r="AS294" s="182">
        <f t="shared" si="136"/>
        <v>1189</v>
      </c>
      <c r="AT294" s="182">
        <f t="shared" si="137"/>
        <v>646.798</v>
      </c>
      <c r="AU294" s="182">
        <f t="shared" si="138"/>
        <v>0</v>
      </c>
      <c r="AV294" s="182">
        <f t="shared" si="139"/>
        <v>1189</v>
      </c>
      <c r="AW294" s="182">
        <f t="shared" si="140"/>
        <v>646.798</v>
      </c>
      <c r="AX294" s="183">
        <f t="shared" si="141"/>
        <v>1189</v>
      </c>
      <c r="AY294" s="183">
        <f t="shared" si="142"/>
        <v>646.798</v>
      </c>
      <c r="AZ294" s="183">
        <f t="shared" si="143"/>
        <v>0</v>
      </c>
      <c r="BA294" s="183">
        <f t="shared" si="144"/>
        <v>0</v>
      </c>
      <c r="BB294" s="183">
        <f t="shared" si="145"/>
        <v>0</v>
      </c>
      <c r="BC294" s="184">
        <f t="shared" si="146"/>
        <v>1189</v>
      </c>
      <c r="BD294" s="184">
        <f t="shared" si="147"/>
        <v>0</v>
      </c>
      <c r="BE294" s="184">
        <f t="shared" si="148"/>
        <v>646.798</v>
      </c>
      <c r="BF294" s="184">
        <f t="shared" si="149"/>
        <v>0</v>
      </c>
      <c r="BG294" s="102">
        <f t="shared" si="150"/>
        <v>0</v>
      </c>
      <c r="BH294" s="102">
        <f t="shared" si="151"/>
        <v>0</v>
      </c>
      <c r="BI294" s="102">
        <f t="shared" si="152"/>
        <v>0</v>
      </c>
      <c r="BJ294" s="102">
        <f t="shared" si="153"/>
        <v>1</v>
      </c>
      <c r="BK294" s="102">
        <f t="shared" si="154"/>
        <v>0</v>
      </c>
      <c r="BL294" s="102">
        <f t="shared" si="155"/>
        <v>0</v>
      </c>
      <c r="BN294" s="102"/>
    </row>
    <row r="295" spans="1:66" x14ac:dyDescent="0.25">
      <c r="A295" s="102" t="s">
        <v>20</v>
      </c>
      <c r="B295" s="102" t="s">
        <v>8</v>
      </c>
      <c r="C295" s="102" t="s">
        <v>8</v>
      </c>
      <c r="D295" s="102" t="s">
        <v>27</v>
      </c>
      <c r="E295" s="102" t="s">
        <v>654</v>
      </c>
      <c r="F295" s="102" t="s">
        <v>655</v>
      </c>
      <c r="G295" s="102">
        <v>0.85099999999999998</v>
      </c>
      <c r="H295" s="102">
        <v>1</v>
      </c>
      <c r="I295" s="102">
        <v>0</v>
      </c>
      <c r="J295" s="167">
        <f>IFERROR(H295*VLOOKUP(A295, 'Advanced Parameters'!$B$7:$G$20, 6, FALSE)*VLOOKUP(A295, 'Growth Parameters'!$B$6:$H$19, 6, FALSE), 0)</f>
        <v>1</v>
      </c>
      <c r="K295" s="167">
        <f>IFERROR(IF('Advanced Parameters'!$C$5="n",'Raw Data'!I295*VLOOKUP(A295,'Advanced Parameters'!$B$7:$G$20,6,FALSE),J295*VLOOKUP(A295,'Advanced Parameters'!$B$7:$G$20,2,FALSE))*VLOOKUP(A295, 'Growth Parameters'!$B$6:$H$19, 6, FALSE), 0)</f>
        <v>0</v>
      </c>
      <c r="L295" s="167">
        <f t="shared" si="156"/>
        <v>1</v>
      </c>
      <c r="M295" s="168">
        <f>IFERROR(IF(G295="NA","NA",IF(G295&gt;'APC Parameters'!$K$6+VLOOKUP('Raw Data'!A295, 'APC Parameters'!$H$7:$L$20, 4, FALSE), 'APC Parameters'!$L$6+VLOOKUP('Raw Data'!A295, 'APC Parameters'!$H$7:$L$20, 5, FALSE), G295*('APC Parameters'!$J$6+VLOOKUP('Raw Data'!A295, 'APC Parameters'!$H$7:$L$20, 3, FALSE))+'APC Parameters'!$I$6+VLOOKUP('Raw Data'!A295, 'APC Parameters'!$H$7:$L$20, 2, FALSE))), 0)</f>
        <v>1751.3794</v>
      </c>
      <c r="N295" s="168">
        <f t="shared" si="126"/>
        <v>1751.3794</v>
      </c>
      <c r="O295" s="168">
        <f>IFERROR(IF(M295="NA",VLOOKUP(D295,'Internal Calculations'!$B$10:$C$11,2,FALSE), M295)*VLOOKUP(A295, 'Growth Parameters'!$B$6:$H$19, 7, FALSE), 0)</f>
        <v>1751.3794</v>
      </c>
      <c r="P295" s="177">
        <f t="shared" si="127"/>
        <v>1751.3794</v>
      </c>
      <c r="Q295" s="178">
        <f>IF('Funding Allocation Parameters'!$C$5="Basic Library Subsidy", MIN(O295*('Funding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MIN($O295*(VLOOKUP(CONCATENATE($A295, 'Funding Allocation Parameters'!$I$5), 'Library Subsidy Complex'!$C$2:$J$55, 2, FALSE)), VLOOKUP(CONCATENATE($A295, 'Funding Allocation Parameters'!$I$5), 'Library Subsidy Complex'!$C$2:$J$55, 4, FALSE)), 0)))))</f>
        <v>1189</v>
      </c>
      <c r="R295" s="178">
        <f>IF('Funding Allocation Parameters'!$C$5="Basic Library Subsidy", 0, IF('Funding Allocation Parameters'!$C$5="Grant funding",MIN(O295*('Funding Allocation Parameters'!$E$5), 'Funding Allocation Parameters'!$G$5), IF('Funding Allocation Parameters'!$C$5="Other author funding", 0, IF('Funding Allocation Parameters'!$C$5="Any discretionary funds (grants if available, other if no grants)", MIN(O295*('Funding Allocation Parameters'!$E$5), 'Funding Allocation Parameters'!$G$5), IF('Funding Allocation Parameters'!$C$5="Complex Library Subsidy", 0, 0)))))</f>
        <v>0</v>
      </c>
      <c r="S295" s="178">
        <f>IF('Funding Allocation Parameters'!$C$5="Basic Library Subsidy", 0, IF('Funding Allocation Parameters'!$C$5="Grant funding", 0, IF('Funding Allocation Parameters'!$C$5="Other author funding",  MIN(O295*('Funding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5" s="178">
        <f>IF('Funding Allocation Parameters'!$C$5="Basic Library Subsidy", MIN(O295*('Funding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MIN($O295*(VLOOKUP(CONCATENATE($A295, 'Funding Allocation Parameters'!$I$5), 'Library Subsidy Complex'!$C$2:$J$55, 6, FALSE)), VLOOKUP(CONCATENATE($A295, 'Funding Allocation Parameters'!$I$5), 'Library Subsidy Complex'!$C$2:$J$55, 8, FALSE)), 0)))))</f>
        <v>1189</v>
      </c>
      <c r="U295" s="178">
        <f>IF('Funding Allocation Parameters'!$C$5="Basic Library Subsidy", 0, IF('Funding Allocation Parameters'!$C$5="Grant funding", 0, IF('Funding Allocation Parameters'!$C$5="Other author funding",  MIN(O295*('Funding Allocation Parameters'!$E$5), 'Funding Allocation Parameters'!$G$5), IF('Funding Allocation Parameters'!$C$5="Any discretionary funds (grants if available, other if no grants)", MIN(O295*('Funding Allocation Parameters'!$E$5), 'Funding Allocation Parameters'!$G$5), IF('Funding Allocation Parameters'!$C$5="Complex Library Subsidy", 0, 0)))))</f>
        <v>0</v>
      </c>
      <c r="V295" s="177">
        <f t="shared" si="128"/>
        <v>562.37940000000003</v>
      </c>
      <c r="W295" s="177">
        <f t="shared" si="129"/>
        <v>562.37940000000003</v>
      </c>
      <c r="X295" s="179">
        <f>IF('Funding Allocation Parameters'!$C$6="Basic Library Subsidy", MIN(V295*'Funding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MIN(V295*VLOOKUP(CONCATENATE($A295, 'Funding Allocation Parameters'!$I$6), 'Library Subsidy Complex'!$C$2:$J$55, 2, FALSE), VLOOKUP(CONCATENATE($A295, 'Funding Allocation Parameters'!$I$6), 'Library Subsidy Complex'!$C$2:$J$55, 4, FALSE)), 0)))))</f>
        <v>0</v>
      </c>
      <c r="Y295" s="179">
        <f>IF('Funding Allocation Parameters'!$C$6="Basic Library Subsidy", 0, IF('Funding Allocation Parameters'!$C$6="Grant funding",MIN(V295*'Funding Allocation Parameters'!$E$6, 'Funding Allocation Parameters'!$G$6), IF('Funding Allocation Parameters'!$C$6="Other author funding", 0, IF('Funding Allocation Parameters'!$C$6="Any discretionary funds (grants if available, other if no grants)", MIN(V295*'Funding Allocation Parameters'!$E$6, 'Funding Allocation Parameters'!$G$6), IF('Funding Allocation Parameters'!$C$6="Complex Library Subsidy", 0, 0)))))</f>
        <v>562.37940000000003</v>
      </c>
      <c r="Z295" s="179">
        <f>IF('Funding Allocation Parameters'!$C$6="Basic Library Subsidy", 0, IF('Funding Allocation Parameters'!$C$6="Grant funding", 0, IF('Funding Allocation Parameters'!$C$6="Other author funding",  MIN(V295*'Funding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5" s="179">
        <f>IF('Funding Allocation Parameters'!$C$6="Basic Library Subsidy", MIN(W295*'Funding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MIN(W295*VLOOKUP(CONCATENATE($A295, 'Funding Allocation Parameters'!$I$6), 'Library Subsidy Complex'!$C$2:$J$55, 6, FALSE), VLOOKUP(CONCATENATE($A295, 'Funding Allocation Parameters'!$I$6), 'Library Subsidy Complex'!$C$2:$J$55, 8, FALSE)), 0)))))</f>
        <v>0</v>
      </c>
      <c r="AB295" s="179">
        <f>IF('Funding Allocation Parameters'!$C$6="Basic Library Subsidy", 0, IF('Funding Allocation Parameters'!$C$6="Grant funding", 0, IF('Funding Allocation Parameters'!$C$6="Other author funding",  MIN(W295*'Funding Allocation Parameters'!$E$6, 'Funding Allocation Parameters'!$G$6), IF('Funding Allocation Parameters'!$C$6="Any discretionary funds (grants if available, other if no grants)", MIN(W295*'Funding Allocation Parameters'!$E$6, 'Funding Allocation Parameters'!$G$6), IF('Funding Allocation Parameters'!$C$6="Complex Library Subsidy", 0, 0)))))</f>
        <v>562.37940000000003</v>
      </c>
      <c r="AC295" s="177">
        <f t="shared" si="130"/>
        <v>0</v>
      </c>
      <c r="AD295" s="177">
        <f t="shared" si="131"/>
        <v>0</v>
      </c>
      <c r="AE295" s="180">
        <f>IF('Funding Allocation Parameters'!$C$7="Basic Library Subsidy", MIN(AC295*'Funding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MIN(AC295*VLOOKUP(CONCATENATE($A295, 'Funding Allocation Parameters'!$I$7), 'Library Subsidy Complex'!$C$2:$J$55, 2, FALSE), VLOOKUP(CONCATENATE($A295, 'Funding Allocation Parameters'!$I$7), 'Library Subsidy Complex'!$C$2:$J$55, 4, FALSE)), 0)))))</f>
        <v>0</v>
      </c>
      <c r="AF295" s="180">
        <f>IF('Funding Allocation Parameters'!$C$7="Basic Library Subsidy", 0, IF('Funding Allocation Parameters'!$C$7="Grant funding",MIN(AC295*'Funding Allocation Parameters'!$E$7, 'Funding Allocation Parameters'!$G$7), IF('Funding Allocation Parameters'!$C$7="Other author funding", 0, IF('Funding Allocation Parameters'!$C$7="Any discretionary funds (grants if available, other if no grants)", MIN(AC295*'Funding Allocation Parameters'!$E$7, 'Funding Allocation Parameters'!$G$7), IF('Funding Allocation Parameters'!$C$7="Complex Library Subsidy", 0, 0)))))</f>
        <v>0</v>
      </c>
      <c r="AG295" s="180">
        <f>IF('Funding Allocation Parameters'!$C$7="Basic Library Subsidy", 0, IF('Funding Allocation Parameters'!$C$7="Grant funding", 0, IF('Funding Allocation Parameters'!$C$7="Other author funding",  MIN(AC295*'Funding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5" s="180">
        <f>IF('Funding Allocation Parameters'!$C$7="Basic Library Subsidy", MIN(AD295*'Funding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MIN(AD295*VLOOKUP(CONCATENATE($A295, 'Funding Allocation Parameters'!$I$7), 'Library Subsidy Complex'!$C$2:$J$55, 6, FALSE), VLOOKUP(CONCATENATE($A295, 'Funding Allocation Parameters'!$I$7), 'Library Subsidy Complex'!$C$2:$J$55, 8, FALSE)), 0)))))</f>
        <v>0</v>
      </c>
      <c r="AI295" s="180">
        <f>IF('Funding Allocation Parameters'!$C$7="Basic Library Subsidy", 0, IF('Funding Allocation Parameters'!$C$7="Grant funding", 0, IF('Funding Allocation Parameters'!$C$7="Other author funding",  MIN(AD295*'Funding Allocation Parameters'!$E$7, 'Funding Allocation Parameters'!$G$7), IF('Funding Allocation Parameters'!$C$7="Any discretionary funds (grants if available, other if no grants)", MIN(AD295*'Funding Allocation Parameters'!$E$7, 'Funding Allocation Parameters'!$G$7), IF('Funding Allocation Parameters'!$C$7="Complex Library Subsidy", 0, 0)))))</f>
        <v>0</v>
      </c>
      <c r="AJ295" s="177">
        <f t="shared" si="132"/>
        <v>0</v>
      </c>
      <c r="AK295" s="177">
        <f t="shared" si="133"/>
        <v>0</v>
      </c>
      <c r="AL295" s="181">
        <f>IF('Funding Allocation Parameters'!$C$8="Basic Library Subsidy", MIN(AJ295*'Funding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MIN(AJ295*VLOOKUP(CONCATENATE($A295, 'Funding Allocation Parameters'!$I$8), 'Library Subsidy Complex'!$C$2:$J$55, 2, FALSE), VLOOKUP(CONCATENATE($A295, 'Funding Allocation Parameters'!$I$8), 'Library Subsidy Complex'!$C$2:$J$55, 4, FALSE)), 0)))))</f>
        <v>0</v>
      </c>
      <c r="AM295" s="181">
        <f>IF('Funding Allocation Parameters'!$C$8="Basic Library Subsidy", 0, IF('Funding Allocation Parameters'!$C$8="Grant funding",MIN(AJ295*'Funding Allocation Parameters'!$E$8, 'Funding Allocation Parameters'!$G$8), IF('Funding Allocation Parameters'!$C$8="Other author funding", 0, IF('Funding Allocation Parameters'!$C$8="Any discretionary funds (grants if available, other if no grants)", MIN(AJ295*'Funding Allocation Parameters'!$E$8, 'Funding Allocation Parameters'!$G$8), IF('Funding Allocation Parameters'!$C$8="Complex Library Subsidy", 0, 0)))))</f>
        <v>0</v>
      </c>
      <c r="AN295" s="181">
        <f>IF('Funding Allocation Parameters'!$C$8="Basic Library Subsidy", 0, IF('Funding Allocation Parameters'!$C$8="Grant funding", 0, IF('Funding Allocation Parameters'!$C$8="Other author funding",  MIN(AJ295*'Funding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5" s="181">
        <f>IF('Funding Allocation Parameters'!$C$8="Basic Library Subsidy", MIN(AK295*'Funding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MIN(AK295*VLOOKUP(CONCATENATE($A295, 'Funding Allocation Parameters'!$I$8), 'Library Subsidy Complex'!$C$2:$J$55, 6, FALSE), VLOOKUP(CONCATENATE($A295, 'Funding Allocation Parameters'!$I$8), 'Library Subsidy Complex'!$C$2:$J$55, 8, FALSE)), 0)))))</f>
        <v>0</v>
      </c>
      <c r="AP295" s="181">
        <f>IF('Funding Allocation Parameters'!$C$8="Basic Library Subsidy", 0, IF('Funding Allocation Parameters'!$C$8="Grant funding", 0, IF('Funding Allocation Parameters'!$C$8="Other author funding",  MIN(AK295*'Funding Allocation Parameters'!$E$8, 'Funding Allocation Parameters'!$G$8), IF('Funding Allocation Parameters'!$C$8="Any discretionary funds (grants if available, other if no grants)", MIN(AK295*'Funding Allocation Parameters'!$E$8, 'Funding Allocation Parameters'!$G$8), IF('Funding Allocation Parameters'!$C$8="Complex Library Subsidy", 0, 0)))))</f>
        <v>0</v>
      </c>
      <c r="AQ295" s="177">
        <f t="shared" si="134"/>
        <v>0</v>
      </c>
      <c r="AR295" s="177">
        <f t="shared" si="135"/>
        <v>0</v>
      </c>
      <c r="AS295" s="182">
        <f t="shared" si="136"/>
        <v>1189</v>
      </c>
      <c r="AT295" s="182">
        <f t="shared" si="137"/>
        <v>562.37940000000003</v>
      </c>
      <c r="AU295" s="182">
        <f t="shared" si="138"/>
        <v>0</v>
      </c>
      <c r="AV295" s="182">
        <f t="shared" si="139"/>
        <v>1189</v>
      </c>
      <c r="AW295" s="182">
        <f t="shared" si="140"/>
        <v>562.37940000000003</v>
      </c>
      <c r="AX295" s="183">
        <f t="shared" si="141"/>
        <v>0</v>
      </c>
      <c r="AY295" s="183">
        <f t="shared" si="142"/>
        <v>0</v>
      </c>
      <c r="AZ295" s="183">
        <f t="shared" si="143"/>
        <v>0</v>
      </c>
      <c r="BA295" s="183">
        <f t="shared" si="144"/>
        <v>1189</v>
      </c>
      <c r="BB295" s="183">
        <f t="shared" si="145"/>
        <v>562.37940000000003</v>
      </c>
      <c r="BC295" s="184">
        <f t="shared" si="146"/>
        <v>1189</v>
      </c>
      <c r="BD295" s="184">
        <f t="shared" si="147"/>
        <v>0</v>
      </c>
      <c r="BE295" s="184">
        <f t="shared" si="148"/>
        <v>0</v>
      </c>
      <c r="BF295" s="184">
        <f t="shared" si="149"/>
        <v>562.37940000000003</v>
      </c>
      <c r="BG295" s="102">
        <f t="shared" si="150"/>
        <v>0</v>
      </c>
      <c r="BH295" s="102">
        <f t="shared" si="151"/>
        <v>0</v>
      </c>
      <c r="BI295" s="102">
        <f t="shared" si="152"/>
        <v>0</v>
      </c>
      <c r="BJ295" s="102">
        <f t="shared" si="153"/>
        <v>0</v>
      </c>
      <c r="BK295" s="102">
        <f t="shared" si="154"/>
        <v>1</v>
      </c>
      <c r="BL295" s="102">
        <f t="shared" si="155"/>
        <v>0</v>
      </c>
      <c r="BN295" s="102"/>
    </row>
    <row r="296" spans="1:66" x14ac:dyDescent="0.25">
      <c r="A296" s="102" t="s">
        <v>19</v>
      </c>
      <c r="B296" s="102" t="s">
        <v>8</v>
      </c>
      <c r="C296" s="102" t="s">
        <v>8</v>
      </c>
      <c r="D296" s="102" t="s">
        <v>27</v>
      </c>
      <c r="E296" s="102" t="s">
        <v>656</v>
      </c>
      <c r="F296" s="102" t="s">
        <v>657</v>
      </c>
      <c r="G296" s="102">
        <v>1.6859999999999999</v>
      </c>
      <c r="H296" s="102">
        <v>1</v>
      </c>
      <c r="I296" s="102">
        <v>1</v>
      </c>
      <c r="J296" s="167">
        <f>IFERROR(H296*VLOOKUP(A296, 'Advanced Parameters'!$B$7:$G$20, 6, FALSE)*VLOOKUP(A296, 'Growth Parameters'!$B$6:$H$19, 6, FALSE), 0)</f>
        <v>1</v>
      </c>
      <c r="K296" s="167">
        <f>IFERROR(IF('Advanced Parameters'!$C$5="n",'Raw Data'!I296*VLOOKUP(A296,'Advanced Parameters'!$B$7:$G$20,6,FALSE),J296*VLOOKUP(A296,'Advanced Parameters'!$B$7:$G$20,2,FALSE))*VLOOKUP(A296, 'Growth Parameters'!$B$6:$H$19, 6, FALSE), 0)</f>
        <v>1</v>
      </c>
      <c r="L296" s="167">
        <f t="shared" si="156"/>
        <v>0</v>
      </c>
      <c r="M296" s="168">
        <f>IFERROR(IF(G296="NA","NA",IF(G296&gt;'APC Parameters'!$K$6+VLOOKUP('Raw Data'!A296, 'APC Parameters'!$H$7:$L$20, 4, FALSE), 'APC Parameters'!$L$6+VLOOKUP('Raw Data'!A296, 'APC Parameters'!$H$7:$L$20, 5, FALSE), G296*('APC Parameters'!$J$6+VLOOKUP('Raw Data'!A296, 'APC Parameters'!$H$7:$L$20, 3, FALSE))+'APC Parameters'!$I$6+VLOOKUP('Raw Data'!A296, 'APC Parameters'!$H$7:$L$20, 2, FALSE))), 0)</f>
        <v>2343.7284</v>
      </c>
      <c r="N296" s="168">
        <f t="shared" si="126"/>
        <v>2343.7284</v>
      </c>
      <c r="O296" s="168">
        <f>IFERROR(IF(M296="NA",VLOOKUP(D296,'Internal Calculations'!$B$10:$C$11,2,FALSE), M296)*VLOOKUP(A296, 'Growth Parameters'!$B$6:$H$19, 7, FALSE), 0)</f>
        <v>2343.7284</v>
      </c>
      <c r="P296" s="177">
        <f t="shared" si="127"/>
        <v>2343.7284</v>
      </c>
      <c r="Q296" s="178">
        <f>IF('Funding Allocation Parameters'!$C$5="Basic Library Subsidy", MIN(O296*('Funding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MIN($O296*(VLOOKUP(CONCATENATE($A296, 'Funding Allocation Parameters'!$I$5), 'Library Subsidy Complex'!$C$2:$J$55, 2, FALSE)), VLOOKUP(CONCATENATE($A296, 'Funding Allocation Parameters'!$I$5), 'Library Subsidy Complex'!$C$2:$J$55, 4, FALSE)), 0)))))</f>
        <v>1189</v>
      </c>
      <c r="R296" s="178">
        <f>IF('Funding Allocation Parameters'!$C$5="Basic Library Subsidy", 0, IF('Funding Allocation Parameters'!$C$5="Grant funding",MIN(O296*('Funding Allocation Parameters'!$E$5), 'Funding Allocation Parameters'!$G$5), IF('Funding Allocation Parameters'!$C$5="Other author funding", 0, IF('Funding Allocation Parameters'!$C$5="Any discretionary funds (grants if available, other if no grants)", MIN(O296*('Funding Allocation Parameters'!$E$5), 'Funding Allocation Parameters'!$G$5), IF('Funding Allocation Parameters'!$C$5="Complex Library Subsidy", 0, 0)))))</f>
        <v>0</v>
      </c>
      <c r="S296" s="178">
        <f>IF('Funding Allocation Parameters'!$C$5="Basic Library Subsidy", 0, IF('Funding Allocation Parameters'!$C$5="Grant funding", 0, IF('Funding Allocation Parameters'!$C$5="Other author funding",  MIN(O296*('Funding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6" s="178">
        <f>IF('Funding Allocation Parameters'!$C$5="Basic Library Subsidy", MIN(O296*('Funding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MIN($O296*(VLOOKUP(CONCATENATE($A296, 'Funding Allocation Parameters'!$I$5), 'Library Subsidy Complex'!$C$2:$J$55, 6, FALSE)), VLOOKUP(CONCATENATE($A296, 'Funding Allocation Parameters'!$I$5), 'Library Subsidy Complex'!$C$2:$J$55, 8, FALSE)), 0)))))</f>
        <v>1189</v>
      </c>
      <c r="U296" s="178">
        <f>IF('Funding Allocation Parameters'!$C$5="Basic Library Subsidy", 0, IF('Funding Allocation Parameters'!$C$5="Grant funding", 0, IF('Funding Allocation Parameters'!$C$5="Other author funding",  MIN(O296*('Funding Allocation Parameters'!$E$5), 'Funding Allocation Parameters'!$G$5), IF('Funding Allocation Parameters'!$C$5="Any discretionary funds (grants if available, other if no grants)", MIN(O296*('Funding Allocation Parameters'!$E$5), 'Funding Allocation Parameters'!$G$5), IF('Funding Allocation Parameters'!$C$5="Complex Library Subsidy", 0, 0)))))</f>
        <v>0</v>
      </c>
      <c r="V296" s="177">
        <f t="shared" si="128"/>
        <v>1154.7284</v>
      </c>
      <c r="W296" s="177">
        <f t="shared" si="129"/>
        <v>1154.7284</v>
      </c>
      <c r="X296" s="179">
        <f>IF('Funding Allocation Parameters'!$C$6="Basic Library Subsidy", MIN(V296*'Funding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MIN(V296*VLOOKUP(CONCATENATE($A296, 'Funding Allocation Parameters'!$I$6), 'Library Subsidy Complex'!$C$2:$J$55, 2, FALSE), VLOOKUP(CONCATENATE($A296, 'Funding Allocation Parameters'!$I$6), 'Library Subsidy Complex'!$C$2:$J$55, 4, FALSE)), 0)))))</f>
        <v>0</v>
      </c>
      <c r="Y296" s="179">
        <f>IF('Funding Allocation Parameters'!$C$6="Basic Library Subsidy", 0, IF('Funding Allocation Parameters'!$C$6="Grant funding",MIN(V296*'Funding Allocation Parameters'!$E$6, 'Funding Allocation Parameters'!$G$6), IF('Funding Allocation Parameters'!$C$6="Other author funding", 0, IF('Funding Allocation Parameters'!$C$6="Any discretionary funds (grants if available, other if no grants)", MIN(V296*'Funding Allocation Parameters'!$E$6, 'Funding Allocation Parameters'!$G$6), IF('Funding Allocation Parameters'!$C$6="Complex Library Subsidy", 0, 0)))))</f>
        <v>1154.7284</v>
      </c>
      <c r="Z296" s="179">
        <f>IF('Funding Allocation Parameters'!$C$6="Basic Library Subsidy", 0, IF('Funding Allocation Parameters'!$C$6="Grant funding", 0, IF('Funding Allocation Parameters'!$C$6="Other author funding",  MIN(V296*'Funding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6" s="179">
        <f>IF('Funding Allocation Parameters'!$C$6="Basic Library Subsidy", MIN(W296*'Funding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MIN(W296*VLOOKUP(CONCATENATE($A296, 'Funding Allocation Parameters'!$I$6), 'Library Subsidy Complex'!$C$2:$J$55, 6, FALSE), VLOOKUP(CONCATENATE($A296, 'Funding Allocation Parameters'!$I$6), 'Library Subsidy Complex'!$C$2:$J$55, 8, FALSE)), 0)))))</f>
        <v>0</v>
      </c>
      <c r="AB296" s="179">
        <f>IF('Funding Allocation Parameters'!$C$6="Basic Library Subsidy", 0, IF('Funding Allocation Parameters'!$C$6="Grant funding", 0, IF('Funding Allocation Parameters'!$C$6="Other author funding",  MIN(W296*'Funding Allocation Parameters'!$E$6, 'Funding Allocation Parameters'!$G$6), IF('Funding Allocation Parameters'!$C$6="Any discretionary funds (grants if available, other if no grants)", MIN(W296*'Funding Allocation Parameters'!$E$6, 'Funding Allocation Parameters'!$G$6), IF('Funding Allocation Parameters'!$C$6="Complex Library Subsidy", 0, 0)))))</f>
        <v>1154.7284</v>
      </c>
      <c r="AC296" s="177">
        <f t="shared" si="130"/>
        <v>0</v>
      </c>
      <c r="AD296" s="177">
        <f t="shared" si="131"/>
        <v>0</v>
      </c>
      <c r="AE296" s="180">
        <f>IF('Funding Allocation Parameters'!$C$7="Basic Library Subsidy", MIN(AC296*'Funding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MIN(AC296*VLOOKUP(CONCATENATE($A296, 'Funding Allocation Parameters'!$I$7), 'Library Subsidy Complex'!$C$2:$J$55, 2, FALSE), VLOOKUP(CONCATENATE($A296, 'Funding Allocation Parameters'!$I$7), 'Library Subsidy Complex'!$C$2:$J$55, 4, FALSE)), 0)))))</f>
        <v>0</v>
      </c>
      <c r="AF296" s="180">
        <f>IF('Funding Allocation Parameters'!$C$7="Basic Library Subsidy", 0, IF('Funding Allocation Parameters'!$C$7="Grant funding",MIN(AC296*'Funding Allocation Parameters'!$E$7, 'Funding Allocation Parameters'!$G$7), IF('Funding Allocation Parameters'!$C$7="Other author funding", 0, IF('Funding Allocation Parameters'!$C$7="Any discretionary funds (grants if available, other if no grants)", MIN(AC296*'Funding Allocation Parameters'!$E$7, 'Funding Allocation Parameters'!$G$7), IF('Funding Allocation Parameters'!$C$7="Complex Library Subsidy", 0, 0)))))</f>
        <v>0</v>
      </c>
      <c r="AG296" s="180">
        <f>IF('Funding Allocation Parameters'!$C$7="Basic Library Subsidy", 0, IF('Funding Allocation Parameters'!$C$7="Grant funding", 0, IF('Funding Allocation Parameters'!$C$7="Other author funding",  MIN(AC296*'Funding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6" s="180">
        <f>IF('Funding Allocation Parameters'!$C$7="Basic Library Subsidy", MIN(AD296*'Funding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MIN(AD296*VLOOKUP(CONCATENATE($A296, 'Funding Allocation Parameters'!$I$7), 'Library Subsidy Complex'!$C$2:$J$55, 6, FALSE), VLOOKUP(CONCATENATE($A296, 'Funding Allocation Parameters'!$I$7), 'Library Subsidy Complex'!$C$2:$J$55, 8, FALSE)), 0)))))</f>
        <v>0</v>
      </c>
      <c r="AI296" s="180">
        <f>IF('Funding Allocation Parameters'!$C$7="Basic Library Subsidy", 0, IF('Funding Allocation Parameters'!$C$7="Grant funding", 0, IF('Funding Allocation Parameters'!$C$7="Other author funding",  MIN(AD296*'Funding Allocation Parameters'!$E$7, 'Funding Allocation Parameters'!$G$7), IF('Funding Allocation Parameters'!$C$7="Any discretionary funds (grants if available, other if no grants)", MIN(AD296*'Funding Allocation Parameters'!$E$7, 'Funding Allocation Parameters'!$G$7), IF('Funding Allocation Parameters'!$C$7="Complex Library Subsidy", 0, 0)))))</f>
        <v>0</v>
      </c>
      <c r="AJ296" s="177">
        <f t="shared" si="132"/>
        <v>0</v>
      </c>
      <c r="AK296" s="177">
        <f t="shared" si="133"/>
        <v>0</v>
      </c>
      <c r="AL296" s="181">
        <f>IF('Funding Allocation Parameters'!$C$8="Basic Library Subsidy", MIN(AJ296*'Funding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MIN(AJ296*VLOOKUP(CONCATENATE($A296, 'Funding Allocation Parameters'!$I$8), 'Library Subsidy Complex'!$C$2:$J$55, 2, FALSE), VLOOKUP(CONCATENATE($A296, 'Funding Allocation Parameters'!$I$8), 'Library Subsidy Complex'!$C$2:$J$55, 4, FALSE)), 0)))))</f>
        <v>0</v>
      </c>
      <c r="AM296" s="181">
        <f>IF('Funding Allocation Parameters'!$C$8="Basic Library Subsidy", 0, IF('Funding Allocation Parameters'!$C$8="Grant funding",MIN(AJ296*'Funding Allocation Parameters'!$E$8, 'Funding Allocation Parameters'!$G$8), IF('Funding Allocation Parameters'!$C$8="Other author funding", 0, IF('Funding Allocation Parameters'!$C$8="Any discretionary funds (grants if available, other if no grants)", MIN(AJ296*'Funding Allocation Parameters'!$E$8, 'Funding Allocation Parameters'!$G$8), IF('Funding Allocation Parameters'!$C$8="Complex Library Subsidy", 0, 0)))))</f>
        <v>0</v>
      </c>
      <c r="AN296" s="181">
        <f>IF('Funding Allocation Parameters'!$C$8="Basic Library Subsidy", 0, IF('Funding Allocation Parameters'!$C$8="Grant funding", 0, IF('Funding Allocation Parameters'!$C$8="Other author funding",  MIN(AJ296*'Funding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6" s="181">
        <f>IF('Funding Allocation Parameters'!$C$8="Basic Library Subsidy", MIN(AK296*'Funding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MIN(AK296*VLOOKUP(CONCATENATE($A296, 'Funding Allocation Parameters'!$I$8), 'Library Subsidy Complex'!$C$2:$J$55, 6, FALSE), VLOOKUP(CONCATENATE($A296, 'Funding Allocation Parameters'!$I$8), 'Library Subsidy Complex'!$C$2:$J$55, 8, FALSE)), 0)))))</f>
        <v>0</v>
      </c>
      <c r="AP296" s="181">
        <f>IF('Funding Allocation Parameters'!$C$8="Basic Library Subsidy", 0, IF('Funding Allocation Parameters'!$C$8="Grant funding", 0, IF('Funding Allocation Parameters'!$C$8="Other author funding",  MIN(AK296*'Funding Allocation Parameters'!$E$8, 'Funding Allocation Parameters'!$G$8), IF('Funding Allocation Parameters'!$C$8="Any discretionary funds (grants if available, other if no grants)", MIN(AK296*'Funding Allocation Parameters'!$E$8, 'Funding Allocation Parameters'!$G$8), IF('Funding Allocation Parameters'!$C$8="Complex Library Subsidy", 0, 0)))))</f>
        <v>0</v>
      </c>
      <c r="AQ296" s="177">
        <f t="shared" si="134"/>
        <v>0</v>
      </c>
      <c r="AR296" s="177">
        <f t="shared" si="135"/>
        <v>0</v>
      </c>
      <c r="AS296" s="182">
        <f t="shared" si="136"/>
        <v>1189</v>
      </c>
      <c r="AT296" s="182">
        <f t="shared" si="137"/>
        <v>1154.7284</v>
      </c>
      <c r="AU296" s="182">
        <f t="shared" si="138"/>
        <v>0</v>
      </c>
      <c r="AV296" s="182">
        <f t="shared" si="139"/>
        <v>1189</v>
      </c>
      <c r="AW296" s="182">
        <f t="shared" si="140"/>
        <v>1154.7284</v>
      </c>
      <c r="AX296" s="183">
        <f t="shared" si="141"/>
        <v>1189</v>
      </c>
      <c r="AY296" s="183">
        <f t="shared" si="142"/>
        <v>1154.7284</v>
      </c>
      <c r="AZ296" s="183">
        <f t="shared" si="143"/>
        <v>0</v>
      </c>
      <c r="BA296" s="183">
        <f t="shared" si="144"/>
        <v>0</v>
      </c>
      <c r="BB296" s="183">
        <f t="shared" si="145"/>
        <v>0</v>
      </c>
      <c r="BC296" s="184">
        <f t="shared" si="146"/>
        <v>1189</v>
      </c>
      <c r="BD296" s="184">
        <f t="shared" si="147"/>
        <v>0</v>
      </c>
      <c r="BE296" s="184">
        <f t="shared" si="148"/>
        <v>1154.7284</v>
      </c>
      <c r="BF296" s="184">
        <f t="shared" si="149"/>
        <v>0</v>
      </c>
      <c r="BG296" s="102">
        <f t="shared" si="150"/>
        <v>0</v>
      </c>
      <c r="BH296" s="102">
        <f t="shared" si="151"/>
        <v>0</v>
      </c>
      <c r="BI296" s="102">
        <f t="shared" si="152"/>
        <v>0</v>
      </c>
      <c r="BJ296" s="102">
        <f t="shared" si="153"/>
        <v>1</v>
      </c>
      <c r="BK296" s="102">
        <f t="shared" si="154"/>
        <v>0</v>
      </c>
      <c r="BL296" s="102">
        <f t="shared" si="155"/>
        <v>0</v>
      </c>
      <c r="BN296" s="102"/>
    </row>
    <row r="297" spans="1:66" x14ac:dyDescent="0.25">
      <c r="A297" s="102" t="s">
        <v>16</v>
      </c>
      <c r="B297" s="102" t="s">
        <v>8</v>
      </c>
      <c r="C297" s="102" t="s">
        <v>8</v>
      </c>
      <c r="D297" s="102" t="s">
        <v>27</v>
      </c>
      <c r="E297" s="102" t="s">
        <v>31</v>
      </c>
      <c r="F297" s="102" t="s">
        <v>658</v>
      </c>
      <c r="G297" s="102">
        <v>2.5419999999999998</v>
      </c>
      <c r="H297" s="102">
        <v>1</v>
      </c>
      <c r="I297" s="102">
        <v>1</v>
      </c>
      <c r="J297" s="167">
        <f>IFERROR(H297*VLOOKUP(A297, 'Advanced Parameters'!$B$7:$G$20, 6, FALSE)*VLOOKUP(A297, 'Growth Parameters'!$B$6:$H$19, 6, FALSE), 0)</f>
        <v>1</v>
      </c>
      <c r="K297" s="167">
        <f>IFERROR(IF('Advanced Parameters'!$C$5="n",'Raw Data'!I297*VLOOKUP(A297,'Advanced Parameters'!$B$7:$G$20,6,FALSE),J297*VLOOKUP(A297,'Advanced Parameters'!$B$7:$G$20,2,FALSE))*VLOOKUP(A297, 'Growth Parameters'!$B$6:$H$19, 6, FALSE), 0)</f>
        <v>1</v>
      </c>
      <c r="L297" s="167">
        <f t="shared" si="156"/>
        <v>0</v>
      </c>
      <c r="M297" s="168">
        <f>IFERROR(IF(G297="NA","NA",IF(G297&gt;'APC Parameters'!$K$6+VLOOKUP('Raw Data'!A297, 'APC Parameters'!$H$7:$L$20, 4, FALSE), 'APC Parameters'!$L$6+VLOOKUP('Raw Data'!A297, 'APC Parameters'!$H$7:$L$20, 5, FALSE), G297*('APC Parameters'!$J$6+VLOOKUP('Raw Data'!A297, 'APC Parameters'!$H$7:$L$20, 3, FALSE))+'APC Parameters'!$I$6+VLOOKUP('Raw Data'!A297, 'APC Parameters'!$H$7:$L$20, 2, FALSE))), 0)</f>
        <v>2950.9748</v>
      </c>
      <c r="N297" s="168">
        <f t="shared" si="126"/>
        <v>2950.9748</v>
      </c>
      <c r="O297" s="168">
        <f>IFERROR(IF(M297="NA",VLOOKUP(D297,'Internal Calculations'!$B$10:$C$11,2,FALSE), M297)*VLOOKUP(A297, 'Growth Parameters'!$B$6:$H$19, 7, FALSE), 0)</f>
        <v>2950.9748</v>
      </c>
      <c r="P297" s="177">
        <f t="shared" si="127"/>
        <v>2950.9748</v>
      </c>
      <c r="Q297" s="178">
        <f>IF('Funding Allocation Parameters'!$C$5="Basic Library Subsidy", MIN(O297*('Funding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MIN($O297*(VLOOKUP(CONCATENATE($A297, 'Funding Allocation Parameters'!$I$5), 'Library Subsidy Complex'!$C$2:$J$55, 2, FALSE)), VLOOKUP(CONCATENATE($A297, 'Funding Allocation Parameters'!$I$5), 'Library Subsidy Complex'!$C$2:$J$55, 4, FALSE)), 0)))))</f>
        <v>1189</v>
      </c>
      <c r="R297" s="178">
        <f>IF('Funding Allocation Parameters'!$C$5="Basic Library Subsidy", 0, IF('Funding Allocation Parameters'!$C$5="Grant funding",MIN(O297*('Funding Allocation Parameters'!$E$5), 'Funding Allocation Parameters'!$G$5), IF('Funding Allocation Parameters'!$C$5="Other author funding", 0, IF('Funding Allocation Parameters'!$C$5="Any discretionary funds (grants if available, other if no grants)", MIN(O297*('Funding Allocation Parameters'!$E$5), 'Funding Allocation Parameters'!$G$5), IF('Funding Allocation Parameters'!$C$5="Complex Library Subsidy", 0, 0)))))</f>
        <v>0</v>
      </c>
      <c r="S297" s="178">
        <f>IF('Funding Allocation Parameters'!$C$5="Basic Library Subsidy", 0, IF('Funding Allocation Parameters'!$C$5="Grant funding", 0, IF('Funding Allocation Parameters'!$C$5="Other author funding",  MIN(O297*('Funding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7" s="178">
        <f>IF('Funding Allocation Parameters'!$C$5="Basic Library Subsidy", MIN(O297*('Funding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MIN($O297*(VLOOKUP(CONCATENATE($A297, 'Funding Allocation Parameters'!$I$5), 'Library Subsidy Complex'!$C$2:$J$55, 6, FALSE)), VLOOKUP(CONCATENATE($A297, 'Funding Allocation Parameters'!$I$5), 'Library Subsidy Complex'!$C$2:$J$55, 8, FALSE)), 0)))))</f>
        <v>1189</v>
      </c>
      <c r="U297" s="178">
        <f>IF('Funding Allocation Parameters'!$C$5="Basic Library Subsidy", 0, IF('Funding Allocation Parameters'!$C$5="Grant funding", 0, IF('Funding Allocation Parameters'!$C$5="Other author funding",  MIN(O297*('Funding Allocation Parameters'!$E$5), 'Funding Allocation Parameters'!$G$5), IF('Funding Allocation Parameters'!$C$5="Any discretionary funds (grants if available, other if no grants)", MIN(O297*('Funding Allocation Parameters'!$E$5), 'Funding Allocation Parameters'!$G$5), IF('Funding Allocation Parameters'!$C$5="Complex Library Subsidy", 0, 0)))))</f>
        <v>0</v>
      </c>
      <c r="V297" s="177">
        <f t="shared" si="128"/>
        <v>1761.9748</v>
      </c>
      <c r="W297" s="177">
        <f t="shared" si="129"/>
        <v>1761.9748</v>
      </c>
      <c r="X297" s="179">
        <f>IF('Funding Allocation Parameters'!$C$6="Basic Library Subsidy", MIN(V297*'Funding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MIN(V297*VLOOKUP(CONCATENATE($A297, 'Funding Allocation Parameters'!$I$6), 'Library Subsidy Complex'!$C$2:$J$55, 2, FALSE), VLOOKUP(CONCATENATE($A297, 'Funding Allocation Parameters'!$I$6), 'Library Subsidy Complex'!$C$2:$J$55, 4, FALSE)), 0)))))</f>
        <v>0</v>
      </c>
      <c r="Y297" s="179">
        <f>IF('Funding Allocation Parameters'!$C$6="Basic Library Subsidy", 0, IF('Funding Allocation Parameters'!$C$6="Grant funding",MIN(V297*'Funding Allocation Parameters'!$E$6, 'Funding Allocation Parameters'!$G$6), IF('Funding Allocation Parameters'!$C$6="Other author funding", 0, IF('Funding Allocation Parameters'!$C$6="Any discretionary funds (grants if available, other if no grants)", MIN(V297*'Funding Allocation Parameters'!$E$6, 'Funding Allocation Parameters'!$G$6), IF('Funding Allocation Parameters'!$C$6="Complex Library Subsidy", 0, 0)))))</f>
        <v>1761.9748</v>
      </c>
      <c r="Z297" s="179">
        <f>IF('Funding Allocation Parameters'!$C$6="Basic Library Subsidy", 0, IF('Funding Allocation Parameters'!$C$6="Grant funding", 0, IF('Funding Allocation Parameters'!$C$6="Other author funding",  MIN(V297*'Funding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7" s="179">
        <f>IF('Funding Allocation Parameters'!$C$6="Basic Library Subsidy", MIN(W297*'Funding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MIN(W297*VLOOKUP(CONCATENATE($A297, 'Funding Allocation Parameters'!$I$6), 'Library Subsidy Complex'!$C$2:$J$55, 6, FALSE), VLOOKUP(CONCATENATE($A297, 'Funding Allocation Parameters'!$I$6), 'Library Subsidy Complex'!$C$2:$J$55, 8, FALSE)), 0)))))</f>
        <v>0</v>
      </c>
      <c r="AB297" s="179">
        <f>IF('Funding Allocation Parameters'!$C$6="Basic Library Subsidy", 0, IF('Funding Allocation Parameters'!$C$6="Grant funding", 0, IF('Funding Allocation Parameters'!$C$6="Other author funding",  MIN(W297*'Funding Allocation Parameters'!$E$6, 'Funding Allocation Parameters'!$G$6), IF('Funding Allocation Parameters'!$C$6="Any discretionary funds (grants if available, other if no grants)", MIN(W297*'Funding Allocation Parameters'!$E$6, 'Funding Allocation Parameters'!$G$6), IF('Funding Allocation Parameters'!$C$6="Complex Library Subsidy", 0, 0)))))</f>
        <v>1761.9748</v>
      </c>
      <c r="AC297" s="177">
        <f t="shared" si="130"/>
        <v>0</v>
      </c>
      <c r="AD297" s="177">
        <f t="shared" si="131"/>
        <v>0</v>
      </c>
      <c r="AE297" s="180">
        <f>IF('Funding Allocation Parameters'!$C$7="Basic Library Subsidy", MIN(AC297*'Funding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MIN(AC297*VLOOKUP(CONCATENATE($A297, 'Funding Allocation Parameters'!$I$7), 'Library Subsidy Complex'!$C$2:$J$55, 2, FALSE), VLOOKUP(CONCATENATE($A297, 'Funding Allocation Parameters'!$I$7), 'Library Subsidy Complex'!$C$2:$J$55, 4, FALSE)), 0)))))</f>
        <v>0</v>
      </c>
      <c r="AF297" s="180">
        <f>IF('Funding Allocation Parameters'!$C$7="Basic Library Subsidy", 0, IF('Funding Allocation Parameters'!$C$7="Grant funding",MIN(AC297*'Funding Allocation Parameters'!$E$7, 'Funding Allocation Parameters'!$G$7), IF('Funding Allocation Parameters'!$C$7="Other author funding", 0, IF('Funding Allocation Parameters'!$C$7="Any discretionary funds (grants if available, other if no grants)", MIN(AC297*'Funding Allocation Parameters'!$E$7, 'Funding Allocation Parameters'!$G$7), IF('Funding Allocation Parameters'!$C$7="Complex Library Subsidy", 0, 0)))))</f>
        <v>0</v>
      </c>
      <c r="AG297" s="180">
        <f>IF('Funding Allocation Parameters'!$C$7="Basic Library Subsidy", 0, IF('Funding Allocation Parameters'!$C$7="Grant funding", 0, IF('Funding Allocation Parameters'!$C$7="Other author funding",  MIN(AC297*'Funding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7" s="180">
        <f>IF('Funding Allocation Parameters'!$C$7="Basic Library Subsidy", MIN(AD297*'Funding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MIN(AD297*VLOOKUP(CONCATENATE($A297, 'Funding Allocation Parameters'!$I$7), 'Library Subsidy Complex'!$C$2:$J$55, 6, FALSE), VLOOKUP(CONCATENATE($A297, 'Funding Allocation Parameters'!$I$7), 'Library Subsidy Complex'!$C$2:$J$55, 8, FALSE)), 0)))))</f>
        <v>0</v>
      </c>
      <c r="AI297" s="180">
        <f>IF('Funding Allocation Parameters'!$C$7="Basic Library Subsidy", 0, IF('Funding Allocation Parameters'!$C$7="Grant funding", 0, IF('Funding Allocation Parameters'!$C$7="Other author funding",  MIN(AD297*'Funding Allocation Parameters'!$E$7, 'Funding Allocation Parameters'!$G$7), IF('Funding Allocation Parameters'!$C$7="Any discretionary funds (grants if available, other if no grants)", MIN(AD297*'Funding Allocation Parameters'!$E$7, 'Funding Allocation Parameters'!$G$7), IF('Funding Allocation Parameters'!$C$7="Complex Library Subsidy", 0, 0)))))</f>
        <v>0</v>
      </c>
      <c r="AJ297" s="177">
        <f t="shared" si="132"/>
        <v>0</v>
      </c>
      <c r="AK297" s="177">
        <f t="shared" si="133"/>
        <v>0</v>
      </c>
      <c r="AL297" s="181">
        <f>IF('Funding Allocation Parameters'!$C$8="Basic Library Subsidy", MIN(AJ297*'Funding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MIN(AJ297*VLOOKUP(CONCATENATE($A297, 'Funding Allocation Parameters'!$I$8), 'Library Subsidy Complex'!$C$2:$J$55, 2, FALSE), VLOOKUP(CONCATENATE($A297, 'Funding Allocation Parameters'!$I$8), 'Library Subsidy Complex'!$C$2:$J$55, 4, FALSE)), 0)))))</f>
        <v>0</v>
      </c>
      <c r="AM297" s="181">
        <f>IF('Funding Allocation Parameters'!$C$8="Basic Library Subsidy", 0, IF('Funding Allocation Parameters'!$C$8="Grant funding",MIN(AJ297*'Funding Allocation Parameters'!$E$8, 'Funding Allocation Parameters'!$G$8), IF('Funding Allocation Parameters'!$C$8="Other author funding", 0, IF('Funding Allocation Parameters'!$C$8="Any discretionary funds (grants if available, other if no grants)", MIN(AJ297*'Funding Allocation Parameters'!$E$8, 'Funding Allocation Parameters'!$G$8), IF('Funding Allocation Parameters'!$C$8="Complex Library Subsidy", 0, 0)))))</f>
        <v>0</v>
      </c>
      <c r="AN297" s="181">
        <f>IF('Funding Allocation Parameters'!$C$8="Basic Library Subsidy", 0, IF('Funding Allocation Parameters'!$C$8="Grant funding", 0, IF('Funding Allocation Parameters'!$C$8="Other author funding",  MIN(AJ297*'Funding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7" s="181">
        <f>IF('Funding Allocation Parameters'!$C$8="Basic Library Subsidy", MIN(AK297*'Funding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MIN(AK297*VLOOKUP(CONCATENATE($A297, 'Funding Allocation Parameters'!$I$8), 'Library Subsidy Complex'!$C$2:$J$55, 6, FALSE), VLOOKUP(CONCATENATE($A297, 'Funding Allocation Parameters'!$I$8), 'Library Subsidy Complex'!$C$2:$J$55, 8, FALSE)), 0)))))</f>
        <v>0</v>
      </c>
      <c r="AP297" s="181">
        <f>IF('Funding Allocation Parameters'!$C$8="Basic Library Subsidy", 0, IF('Funding Allocation Parameters'!$C$8="Grant funding", 0, IF('Funding Allocation Parameters'!$C$8="Other author funding",  MIN(AK297*'Funding Allocation Parameters'!$E$8, 'Funding Allocation Parameters'!$G$8), IF('Funding Allocation Parameters'!$C$8="Any discretionary funds (grants if available, other if no grants)", MIN(AK297*'Funding Allocation Parameters'!$E$8, 'Funding Allocation Parameters'!$G$8), IF('Funding Allocation Parameters'!$C$8="Complex Library Subsidy", 0, 0)))))</f>
        <v>0</v>
      </c>
      <c r="AQ297" s="177">
        <f t="shared" si="134"/>
        <v>0</v>
      </c>
      <c r="AR297" s="177">
        <f t="shared" si="135"/>
        <v>0</v>
      </c>
      <c r="AS297" s="182">
        <f t="shared" si="136"/>
        <v>1189</v>
      </c>
      <c r="AT297" s="182">
        <f t="shared" si="137"/>
        <v>1761.9748</v>
      </c>
      <c r="AU297" s="182">
        <f t="shared" si="138"/>
        <v>0</v>
      </c>
      <c r="AV297" s="182">
        <f t="shared" si="139"/>
        <v>1189</v>
      </c>
      <c r="AW297" s="182">
        <f t="shared" si="140"/>
        <v>1761.9748</v>
      </c>
      <c r="AX297" s="183">
        <f t="shared" si="141"/>
        <v>1189</v>
      </c>
      <c r="AY297" s="183">
        <f t="shared" si="142"/>
        <v>1761.9748</v>
      </c>
      <c r="AZ297" s="183">
        <f t="shared" si="143"/>
        <v>0</v>
      </c>
      <c r="BA297" s="183">
        <f t="shared" si="144"/>
        <v>0</v>
      </c>
      <c r="BB297" s="183">
        <f t="shared" si="145"/>
        <v>0</v>
      </c>
      <c r="BC297" s="184">
        <f t="shared" si="146"/>
        <v>1189</v>
      </c>
      <c r="BD297" s="184">
        <f t="shared" si="147"/>
        <v>0</v>
      </c>
      <c r="BE297" s="184">
        <f t="shared" si="148"/>
        <v>1761.9748</v>
      </c>
      <c r="BF297" s="184">
        <f t="shared" si="149"/>
        <v>0</v>
      </c>
      <c r="BG297" s="102">
        <f t="shared" si="150"/>
        <v>0</v>
      </c>
      <c r="BH297" s="102">
        <f t="shared" si="151"/>
        <v>0</v>
      </c>
      <c r="BI297" s="102">
        <f t="shared" si="152"/>
        <v>0</v>
      </c>
      <c r="BJ297" s="102">
        <f t="shared" si="153"/>
        <v>1</v>
      </c>
      <c r="BK297" s="102">
        <f t="shared" si="154"/>
        <v>0</v>
      </c>
      <c r="BL297" s="102">
        <f t="shared" si="155"/>
        <v>0</v>
      </c>
      <c r="BN297" s="102"/>
    </row>
    <row r="298" spans="1:66" x14ac:dyDescent="0.25">
      <c r="A298" s="102" t="s">
        <v>13</v>
      </c>
      <c r="B298" s="102" t="s">
        <v>8</v>
      </c>
      <c r="C298" s="102" t="s">
        <v>8</v>
      </c>
      <c r="D298" s="102" t="s">
        <v>27</v>
      </c>
      <c r="E298" s="102" t="s">
        <v>659</v>
      </c>
      <c r="F298" s="102" t="s">
        <v>660</v>
      </c>
      <c r="G298" s="102">
        <v>0.81200000000000006</v>
      </c>
      <c r="H298" s="102">
        <v>1</v>
      </c>
      <c r="I298" s="102">
        <v>1</v>
      </c>
      <c r="J298" s="167">
        <f>IFERROR(H298*VLOOKUP(A298, 'Advanced Parameters'!$B$7:$G$20, 6, FALSE)*VLOOKUP(A298, 'Growth Parameters'!$B$6:$H$19, 6, FALSE), 0)</f>
        <v>1</v>
      </c>
      <c r="K298" s="167">
        <f>IFERROR(IF('Advanced Parameters'!$C$5="n",'Raw Data'!I298*VLOOKUP(A298,'Advanced Parameters'!$B$7:$G$20,6,FALSE),J298*VLOOKUP(A298,'Advanced Parameters'!$B$7:$G$20,2,FALSE))*VLOOKUP(A298, 'Growth Parameters'!$B$6:$H$19, 6, FALSE), 0)</f>
        <v>1</v>
      </c>
      <c r="L298" s="167">
        <f t="shared" si="156"/>
        <v>0</v>
      </c>
      <c r="M298" s="168">
        <f>IFERROR(IF(G298="NA","NA",IF(G298&gt;'APC Parameters'!$K$6+VLOOKUP('Raw Data'!A298, 'APC Parameters'!$H$7:$L$20, 4, FALSE), 'APC Parameters'!$L$6+VLOOKUP('Raw Data'!A298, 'APC Parameters'!$H$7:$L$20, 5, FALSE), G298*('APC Parameters'!$J$6+VLOOKUP('Raw Data'!A298, 'APC Parameters'!$H$7:$L$20, 3, FALSE))+'APC Parameters'!$I$6+VLOOKUP('Raw Data'!A298, 'APC Parameters'!$H$7:$L$20, 2, FALSE))), 0)</f>
        <v>1723.7128000000002</v>
      </c>
      <c r="N298" s="168">
        <f t="shared" si="126"/>
        <v>1723.7128000000002</v>
      </c>
      <c r="O298" s="168">
        <f>IFERROR(IF(M298="NA",VLOOKUP(D298,'Internal Calculations'!$B$10:$C$11,2,FALSE), M298)*VLOOKUP(A298, 'Growth Parameters'!$B$6:$H$19, 7, FALSE), 0)</f>
        <v>1723.7128000000002</v>
      </c>
      <c r="P298" s="177">
        <f t="shared" si="127"/>
        <v>1723.7128000000002</v>
      </c>
      <c r="Q298" s="178">
        <f>IF('Funding Allocation Parameters'!$C$5="Basic Library Subsidy", MIN(O298*('Funding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MIN($O298*(VLOOKUP(CONCATENATE($A298, 'Funding Allocation Parameters'!$I$5), 'Library Subsidy Complex'!$C$2:$J$55, 2, FALSE)), VLOOKUP(CONCATENATE($A298, 'Funding Allocation Parameters'!$I$5), 'Library Subsidy Complex'!$C$2:$J$55, 4, FALSE)), 0)))))</f>
        <v>1189</v>
      </c>
      <c r="R298" s="178">
        <f>IF('Funding Allocation Parameters'!$C$5="Basic Library Subsidy", 0, IF('Funding Allocation Parameters'!$C$5="Grant funding",MIN(O298*('Funding Allocation Parameters'!$E$5), 'Funding Allocation Parameters'!$G$5), IF('Funding Allocation Parameters'!$C$5="Other author funding", 0, IF('Funding Allocation Parameters'!$C$5="Any discretionary funds (grants if available, other if no grants)", MIN(O298*('Funding Allocation Parameters'!$E$5), 'Funding Allocation Parameters'!$G$5), IF('Funding Allocation Parameters'!$C$5="Complex Library Subsidy", 0, 0)))))</f>
        <v>0</v>
      </c>
      <c r="S298" s="178">
        <f>IF('Funding Allocation Parameters'!$C$5="Basic Library Subsidy", 0, IF('Funding Allocation Parameters'!$C$5="Grant funding", 0, IF('Funding Allocation Parameters'!$C$5="Other author funding",  MIN(O298*('Funding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8" s="178">
        <f>IF('Funding Allocation Parameters'!$C$5="Basic Library Subsidy", MIN(O298*('Funding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MIN($O298*(VLOOKUP(CONCATENATE($A298, 'Funding Allocation Parameters'!$I$5), 'Library Subsidy Complex'!$C$2:$J$55, 6, FALSE)), VLOOKUP(CONCATENATE($A298, 'Funding Allocation Parameters'!$I$5), 'Library Subsidy Complex'!$C$2:$J$55, 8, FALSE)), 0)))))</f>
        <v>1189</v>
      </c>
      <c r="U298" s="178">
        <f>IF('Funding Allocation Parameters'!$C$5="Basic Library Subsidy", 0, IF('Funding Allocation Parameters'!$C$5="Grant funding", 0, IF('Funding Allocation Parameters'!$C$5="Other author funding",  MIN(O298*('Funding Allocation Parameters'!$E$5), 'Funding Allocation Parameters'!$G$5), IF('Funding Allocation Parameters'!$C$5="Any discretionary funds (grants if available, other if no grants)", MIN(O298*('Funding Allocation Parameters'!$E$5), 'Funding Allocation Parameters'!$G$5), IF('Funding Allocation Parameters'!$C$5="Complex Library Subsidy", 0, 0)))))</f>
        <v>0</v>
      </c>
      <c r="V298" s="177">
        <f t="shared" si="128"/>
        <v>534.71280000000024</v>
      </c>
      <c r="W298" s="177">
        <f t="shared" si="129"/>
        <v>534.71280000000024</v>
      </c>
      <c r="X298" s="179">
        <f>IF('Funding Allocation Parameters'!$C$6="Basic Library Subsidy", MIN(V298*'Funding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MIN(V298*VLOOKUP(CONCATENATE($A298, 'Funding Allocation Parameters'!$I$6), 'Library Subsidy Complex'!$C$2:$J$55, 2, FALSE), VLOOKUP(CONCATENATE($A298, 'Funding Allocation Parameters'!$I$6), 'Library Subsidy Complex'!$C$2:$J$55, 4, FALSE)), 0)))))</f>
        <v>0</v>
      </c>
      <c r="Y298" s="179">
        <f>IF('Funding Allocation Parameters'!$C$6="Basic Library Subsidy", 0, IF('Funding Allocation Parameters'!$C$6="Grant funding",MIN(V298*'Funding Allocation Parameters'!$E$6, 'Funding Allocation Parameters'!$G$6), IF('Funding Allocation Parameters'!$C$6="Other author funding", 0, IF('Funding Allocation Parameters'!$C$6="Any discretionary funds (grants if available, other if no grants)", MIN(V298*'Funding Allocation Parameters'!$E$6, 'Funding Allocation Parameters'!$G$6), IF('Funding Allocation Parameters'!$C$6="Complex Library Subsidy", 0, 0)))))</f>
        <v>534.71280000000024</v>
      </c>
      <c r="Z298" s="179">
        <f>IF('Funding Allocation Parameters'!$C$6="Basic Library Subsidy", 0, IF('Funding Allocation Parameters'!$C$6="Grant funding", 0, IF('Funding Allocation Parameters'!$C$6="Other author funding",  MIN(V298*'Funding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8" s="179">
        <f>IF('Funding Allocation Parameters'!$C$6="Basic Library Subsidy", MIN(W298*'Funding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MIN(W298*VLOOKUP(CONCATENATE($A298, 'Funding Allocation Parameters'!$I$6), 'Library Subsidy Complex'!$C$2:$J$55, 6, FALSE), VLOOKUP(CONCATENATE($A298, 'Funding Allocation Parameters'!$I$6), 'Library Subsidy Complex'!$C$2:$J$55, 8, FALSE)), 0)))))</f>
        <v>0</v>
      </c>
      <c r="AB298" s="179">
        <f>IF('Funding Allocation Parameters'!$C$6="Basic Library Subsidy", 0, IF('Funding Allocation Parameters'!$C$6="Grant funding", 0, IF('Funding Allocation Parameters'!$C$6="Other author funding",  MIN(W298*'Funding Allocation Parameters'!$E$6, 'Funding Allocation Parameters'!$G$6), IF('Funding Allocation Parameters'!$C$6="Any discretionary funds (grants if available, other if no grants)", MIN(W298*'Funding Allocation Parameters'!$E$6, 'Funding Allocation Parameters'!$G$6), IF('Funding Allocation Parameters'!$C$6="Complex Library Subsidy", 0, 0)))))</f>
        <v>534.71280000000024</v>
      </c>
      <c r="AC298" s="177">
        <f t="shared" si="130"/>
        <v>0</v>
      </c>
      <c r="AD298" s="177">
        <f t="shared" si="131"/>
        <v>0</v>
      </c>
      <c r="AE298" s="180">
        <f>IF('Funding Allocation Parameters'!$C$7="Basic Library Subsidy", MIN(AC298*'Funding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MIN(AC298*VLOOKUP(CONCATENATE($A298, 'Funding Allocation Parameters'!$I$7), 'Library Subsidy Complex'!$C$2:$J$55, 2, FALSE), VLOOKUP(CONCATENATE($A298, 'Funding Allocation Parameters'!$I$7), 'Library Subsidy Complex'!$C$2:$J$55, 4, FALSE)), 0)))))</f>
        <v>0</v>
      </c>
      <c r="AF298" s="180">
        <f>IF('Funding Allocation Parameters'!$C$7="Basic Library Subsidy", 0, IF('Funding Allocation Parameters'!$C$7="Grant funding",MIN(AC298*'Funding Allocation Parameters'!$E$7, 'Funding Allocation Parameters'!$G$7), IF('Funding Allocation Parameters'!$C$7="Other author funding", 0, IF('Funding Allocation Parameters'!$C$7="Any discretionary funds (grants if available, other if no grants)", MIN(AC298*'Funding Allocation Parameters'!$E$7, 'Funding Allocation Parameters'!$G$7), IF('Funding Allocation Parameters'!$C$7="Complex Library Subsidy", 0, 0)))))</f>
        <v>0</v>
      </c>
      <c r="AG298" s="180">
        <f>IF('Funding Allocation Parameters'!$C$7="Basic Library Subsidy", 0, IF('Funding Allocation Parameters'!$C$7="Grant funding", 0, IF('Funding Allocation Parameters'!$C$7="Other author funding",  MIN(AC298*'Funding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8" s="180">
        <f>IF('Funding Allocation Parameters'!$C$7="Basic Library Subsidy", MIN(AD298*'Funding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MIN(AD298*VLOOKUP(CONCATENATE($A298, 'Funding Allocation Parameters'!$I$7), 'Library Subsidy Complex'!$C$2:$J$55, 6, FALSE), VLOOKUP(CONCATENATE($A298, 'Funding Allocation Parameters'!$I$7), 'Library Subsidy Complex'!$C$2:$J$55, 8, FALSE)), 0)))))</f>
        <v>0</v>
      </c>
      <c r="AI298" s="180">
        <f>IF('Funding Allocation Parameters'!$C$7="Basic Library Subsidy", 0, IF('Funding Allocation Parameters'!$C$7="Grant funding", 0, IF('Funding Allocation Parameters'!$C$7="Other author funding",  MIN(AD298*'Funding Allocation Parameters'!$E$7, 'Funding Allocation Parameters'!$G$7), IF('Funding Allocation Parameters'!$C$7="Any discretionary funds (grants if available, other if no grants)", MIN(AD298*'Funding Allocation Parameters'!$E$7, 'Funding Allocation Parameters'!$G$7), IF('Funding Allocation Parameters'!$C$7="Complex Library Subsidy", 0, 0)))))</f>
        <v>0</v>
      </c>
      <c r="AJ298" s="177">
        <f t="shared" si="132"/>
        <v>0</v>
      </c>
      <c r="AK298" s="177">
        <f t="shared" si="133"/>
        <v>0</v>
      </c>
      <c r="AL298" s="181">
        <f>IF('Funding Allocation Parameters'!$C$8="Basic Library Subsidy", MIN(AJ298*'Funding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MIN(AJ298*VLOOKUP(CONCATENATE($A298, 'Funding Allocation Parameters'!$I$8), 'Library Subsidy Complex'!$C$2:$J$55, 2, FALSE), VLOOKUP(CONCATENATE($A298, 'Funding Allocation Parameters'!$I$8), 'Library Subsidy Complex'!$C$2:$J$55, 4, FALSE)), 0)))))</f>
        <v>0</v>
      </c>
      <c r="AM298" s="181">
        <f>IF('Funding Allocation Parameters'!$C$8="Basic Library Subsidy", 0, IF('Funding Allocation Parameters'!$C$8="Grant funding",MIN(AJ298*'Funding Allocation Parameters'!$E$8, 'Funding Allocation Parameters'!$G$8), IF('Funding Allocation Parameters'!$C$8="Other author funding", 0, IF('Funding Allocation Parameters'!$C$8="Any discretionary funds (grants if available, other if no grants)", MIN(AJ298*'Funding Allocation Parameters'!$E$8, 'Funding Allocation Parameters'!$G$8), IF('Funding Allocation Parameters'!$C$8="Complex Library Subsidy", 0, 0)))))</f>
        <v>0</v>
      </c>
      <c r="AN298" s="181">
        <f>IF('Funding Allocation Parameters'!$C$8="Basic Library Subsidy", 0, IF('Funding Allocation Parameters'!$C$8="Grant funding", 0, IF('Funding Allocation Parameters'!$C$8="Other author funding",  MIN(AJ298*'Funding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8" s="181">
        <f>IF('Funding Allocation Parameters'!$C$8="Basic Library Subsidy", MIN(AK298*'Funding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MIN(AK298*VLOOKUP(CONCATENATE($A298, 'Funding Allocation Parameters'!$I$8), 'Library Subsidy Complex'!$C$2:$J$55, 6, FALSE), VLOOKUP(CONCATENATE($A298, 'Funding Allocation Parameters'!$I$8), 'Library Subsidy Complex'!$C$2:$J$55, 8, FALSE)), 0)))))</f>
        <v>0</v>
      </c>
      <c r="AP298" s="181">
        <f>IF('Funding Allocation Parameters'!$C$8="Basic Library Subsidy", 0, IF('Funding Allocation Parameters'!$C$8="Grant funding", 0, IF('Funding Allocation Parameters'!$C$8="Other author funding",  MIN(AK298*'Funding Allocation Parameters'!$E$8, 'Funding Allocation Parameters'!$G$8), IF('Funding Allocation Parameters'!$C$8="Any discretionary funds (grants if available, other if no grants)", MIN(AK298*'Funding Allocation Parameters'!$E$8, 'Funding Allocation Parameters'!$G$8), IF('Funding Allocation Parameters'!$C$8="Complex Library Subsidy", 0, 0)))))</f>
        <v>0</v>
      </c>
      <c r="AQ298" s="177">
        <f t="shared" si="134"/>
        <v>0</v>
      </c>
      <c r="AR298" s="177">
        <f t="shared" si="135"/>
        <v>0</v>
      </c>
      <c r="AS298" s="182">
        <f t="shared" si="136"/>
        <v>1189</v>
      </c>
      <c r="AT298" s="182">
        <f t="shared" si="137"/>
        <v>534.71280000000024</v>
      </c>
      <c r="AU298" s="182">
        <f t="shared" si="138"/>
        <v>0</v>
      </c>
      <c r="AV298" s="182">
        <f t="shared" si="139"/>
        <v>1189</v>
      </c>
      <c r="AW298" s="182">
        <f t="shared" si="140"/>
        <v>534.71280000000024</v>
      </c>
      <c r="AX298" s="183">
        <f t="shared" si="141"/>
        <v>1189</v>
      </c>
      <c r="AY298" s="183">
        <f t="shared" si="142"/>
        <v>534.71280000000024</v>
      </c>
      <c r="AZ298" s="183">
        <f t="shared" si="143"/>
        <v>0</v>
      </c>
      <c r="BA298" s="183">
        <f t="shared" si="144"/>
        <v>0</v>
      </c>
      <c r="BB298" s="183">
        <f t="shared" si="145"/>
        <v>0</v>
      </c>
      <c r="BC298" s="184">
        <f t="shared" si="146"/>
        <v>1189</v>
      </c>
      <c r="BD298" s="184">
        <f t="shared" si="147"/>
        <v>0</v>
      </c>
      <c r="BE298" s="184">
        <f t="shared" si="148"/>
        <v>534.71280000000024</v>
      </c>
      <c r="BF298" s="184">
        <f t="shared" si="149"/>
        <v>0</v>
      </c>
      <c r="BG298" s="102">
        <f t="shared" si="150"/>
        <v>0</v>
      </c>
      <c r="BH298" s="102">
        <f t="shared" si="151"/>
        <v>0</v>
      </c>
      <c r="BI298" s="102">
        <f t="shared" si="152"/>
        <v>0</v>
      </c>
      <c r="BJ298" s="102">
        <f t="shared" si="153"/>
        <v>1</v>
      </c>
      <c r="BK298" s="102">
        <f t="shared" si="154"/>
        <v>0</v>
      </c>
      <c r="BL298" s="102">
        <f t="shared" si="155"/>
        <v>0</v>
      </c>
      <c r="BN298" s="102"/>
    </row>
    <row r="299" spans="1:66" x14ac:dyDescent="0.25">
      <c r="A299" s="102" t="s">
        <v>18</v>
      </c>
      <c r="B299" s="102" t="s">
        <v>8</v>
      </c>
      <c r="C299" s="102" t="s">
        <v>8</v>
      </c>
      <c r="D299" s="102" t="s">
        <v>27</v>
      </c>
      <c r="E299" s="102" t="s">
        <v>662</v>
      </c>
      <c r="F299" s="102" t="s">
        <v>663</v>
      </c>
      <c r="G299" s="102">
        <v>1.8169999999999999</v>
      </c>
      <c r="H299" s="102">
        <v>1</v>
      </c>
      <c r="I299" s="102">
        <v>0</v>
      </c>
      <c r="J299" s="167">
        <f>IFERROR(H299*VLOOKUP(A299, 'Advanced Parameters'!$B$7:$G$20, 6, FALSE)*VLOOKUP(A299, 'Growth Parameters'!$B$6:$H$19, 6, FALSE), 0)</f>
        <v>1</v>
      </c>
      <c r="K299" s="167">
        <f>IFERROR(IF('Advanced Parameters'!$C$5="n",'Raw Data'!I299*VLOOKUP(A299,'Advanced Parameters'!$B$7:$G$20,6,FALSE),J299*VLOOKUP(A299,'Advanced Parameters'!$B$7:$G$20,2,FALSE))*VLOOKUP(A299, 'Growth Parameters'!$B$6:$H$19, 6, FALSE), 0)</f>
        <v>0</v>
      </c>
      <c r="L299" s="167">
        <f t="shared" si="156"/>
        <v>1</v>
      </c>
      <c r="M299" s="168">
        <f>IFERROR(IF(G299="NA","NA",IF(G299&gt;'APC Parameters'!$K$6+VLOOKUP('Raw Data'!A299, 'APC Parameters'!$H$7:$L$20, 4, FALSE), 'APC Parameters'!$L$6+VLOOKUP('Raw Data'!A299, 'APC Parameters'!$H$7:$L$20, 5, FALSE), G299*('APC Parameters'!$J$6+VLOOKUP('Raw Data'!A299, 'APC Parameters'!$H$7:$L$20, 3, FALSE))+'APC Parameters'!$I$6+VLOOKUP('Raw Data'!A299, 'APC Parameters'!$H$7:$L$20, 2, FALSE))), 0)</f>
        <v>2436.6597999999999</v>
      </c>
      <c r="N299" s="168">
        <f t="shared" si="126"/>
        <v>2436.6597999999999</v>
      </c>
      <c r="O299" s="168">
        <f>IFERROR(IF(M299="NA",VLOOKUP(D299,'Internal Calculations'!$B$10:$C$11,2,FALSE), M299)*VLOOKUP(A299, 'Growth Parameters'!$B$6:$H$19, 7, FALSE), 0)</f>
        <v>2436.6597999999999</v>
      </c>
      <c r="P299" s="177">
        <f t="shared" si="127"/>
        <v>2436.6597999999999</v>
      </c>
      <c r="Q299" s="178">
        <f>IF('Funding Allocation Parameters'!$C$5="Basic Library Subsidy", MIN(O299*('Funding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MIN($O299*(VLOOKUP(CONCATENATE($A299, 'Funding Allocation Parameters'!$I$5), 'Library Subsidy Complex'!$C$2:$J$55, 2, FALSE)), VLOOKUP(CONCATENATE($A299, 'Funding Allocation Parameters'!$I$5), 'Library Subsidy Complex'!$C$2:$J$55, 4, FALSE)), 0)))))</f>
        <v>1189</v>
      </c>
      <c r="R299" s="178">
        <f>IF('Funding Allocation Parameters'!$C$5="Basic Library Subsidy", 0, IF('Funding Allocation Parameters'!$C$5="Grant funding",MIN(O299*('Funding Allocation Parameters'!$E$5), 'Funding Allocation Parameters'!$G$5), IF('Funding Allocation Parameters'!$C$5="Other author funding", 0, IF('Funding Allocation Parameters'!$C$5="Any discretionary funds (grants if available, other if no grants)", MIN(O299*('Funding Allocation Parameters'!$E$5), 'Funding Allocation Parameters'!$G$5), IF('Funding Allocation Parameters'!$C$5="Complex Library Subsidy", 0, 0)))))</f>
        <v>0</v>
      </c>
      <c r="S299" s="178">
        <f>IF('Funding Allocation Parameters'!$C$5="Basic Library Subsidy", 0, IF('Funding Allocation Parameters'!$C$5="Grant funding", 0, IF('Funding Allocation Parameters'!$C$5="Other author funding",  MIN(O299*('Funding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299" s="178">
        <f>IF('Funding Allocation Parameters'!$C$5="Basic Library Subsidy", MIN(O299*('Funding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MIN($O299*(VLOOKUP(CONCATENATE($A299, 'Funding Allocation Parameters'!$I$5), 'Library Subsidy Complex'!$C$2:$J$55, 6, FALSE)), VLOOKUP(CONCATENATE($A299, 'Funding Allocation Parameters'!$I$5), 'Library Subsidy Complex'!$C$2:$J$55, 8, FALSE)), 0)))))</f>
        <v>1189</v>
      </c>
      <c r="U299" s="178">
        <f>IF('Funding Allocation Parameters'!$C$5="Basic Library Subsidy", 0, IF('Funding Allocation Parameters'!$C$5="Grant funding", 0, IF('Funding Allocation Parameters'!$C$5="Other author funding",  MIN(O299*('Funding Allocation Parameters'!$E$5), 'Funding Allocation Parameters'!$G$5), IF('Funding Allocation Parameters'!$C$5="Any discretionary funds (grants if available, other if no grants)", MIN(O299*('Funding Allocation Parameters'!$E$5), 'Funding Allocation Parameters'!$G$5), IF('Funding Allocation Parameters'!$C$5="Complex Library Subsidy", 0, 0)))))</f>
        <v>0</v>
      </c>
      <c r="V299" s="177">
        <f t="shared" si="128"/>
        <v>1247.6597999999999</v>
      </c>
      <c r="W299" s="177">
        <f t="shared" si="129"/>
        <v>1247.6597999999999</v>
      </c>
      <c r="X299" s="179">
        <f>IF('Funding Allocation Parameters'!$C$6="Basic Library Subsidy", MIN(V299*'Funding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MIN(V299*VLOOKUP(CONCATENATE($A299, 'Funding Allocation Parameters'!$I$6), 'Library Subsidy Complex'!$C$2:$J$55, 2, FALSE), VLOOKUP(CONCATENATE($A299, 'Funding Allocation Parameters'!$I$6), 'Library Subsidy Complex'!$C$2:$J$55, 4, FALSE)), 0)))))</f>
        <v>0</v>
      </c>
      <c r="Y299" s="179">
        <f>IF('Funding Allocation Parameters'!$C$6="Basic Library Subsidy", 0, IF('Funding Allocation Parameters'!$C$6="Grant funding",MIN(V299*'Funding Allocation Parameters'!$E$6, 'Funding Allocation Parameters'!$G$6), IF('Funding Allocation Parameters'!$C$6="Other author funding", 0, IF('Funding Allocation Parameters'!$C$6="Any discretionary funds (grants if available, other if no grants)", MIN(V299*'Funding Allocation Parameters'!$E$6, 'Funding Allocation Parameters'!$G$6), IF('Funding Allocation Parameters'!$C$6="Complex Library Subsidy", 0, 0)))))</f>
        <v>1247.6597999999999</v>
      </c>
      <c r="Z299" s="179">
        <f>IF('Funding Allocation Parameters'!$C$6="Basic Library Subsidy", 0, IF('Funding Allocation Parameters'!$C$6="Grant funding", 0, IF('Funding Allocation Parameters'!$C$6="Other author funding",  MIN(V299*'Funding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299" s="179">
        <f>IF('Funding Allocation Parameters'!$C$6="Basic Library Subsidy", MIN(W299*'Funding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MIN(W299*VLOOKUP(CONCATENATE($A299, 'Funding Allocation Parameters'!$I$6), 'Library Subsidy Complex'!$C$2:$J$55, 6, FALSE), VLOOKUP(CONCATENATE($A299, 'Funding Allocation Parameters'!$I$6), 'Library Subsidy Complex'!$C$2:$J$55, 8, FALSE)), 0)))))</f>
        <v>0</v>
      </c>
      <c r="AB299" s="179">
        <f>IF('Funding Allocation Parameters'!$C$6="Basic Library Subsidy", 0, IF('Funding Allocation Parameters'!$C$6="Grant funding", 0, IF('Funding Allocation Parameters'!$C$6="Other author funding",  MIN(W299*'Funding Allocation Parameters'!$E$6, 'Funding Allocation Parameters'!$G$6), IF('Funding Allocation Parameters'!$C$6="Any discretionary funds (grants if available, other if no grants)", MIN(W299*'Funding Allocation Parameters'!$E$6, 'Funding Allocation Parameters'!$G$6), IF('Funding Allocation Parameters'!$C$6="Complex Library Subsidy", 0, 0)))))</f>
        <v>1247.6597999999999</v>
      </c>
      <c r="AC299" s="177">
        <f t="shared" si="130"/>
        <v>0</v>
      </c>
      <c r="AD299" s="177">
        <f t="shared" si="131"/>
        <v>0</v>
      </c>
      <c r="AE299" s="180">
        <f>IF('Funding Allocation Parameters'!$C$7="Basic Library Subsidy", MIN(AC299*'Funding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MIN(AC299*VLOOKUP(CONCATENATE($A299, 'Funding Allocation Parameters'!$I$7), 'Library Subsidy Complex'!$C$2:$J$55, 2, FALSE), VLOOKUP(CONCATENATE($A299, 'Funding Allocation Parameters'!$I$7), 'Library Subsidy Complex'!$C$2:$J$55, 4, FALSE)), 0)))))</f>
        <v>0</v>
      </c>
      <c r="AF299" s="180">
        <f>IF('Funding Allocation Parameters'!$C$7="Basic Library Subsidy", 0, IF('Funding Allocation Parameters'!$C$7="Grant funding",MIN(AC299*'Funding Allocation Parameters'!$E$7, 'Funding Allocation Parameters'!$G$7), IF('Funding Allocation Parameters'!$C$7="Other author funding", 0, IF('Funding Allocation Parameters'!$C$7="Any discretionary funds (grants if available, other if no grants)", MIN(AC299*'Funding Allocation Parameters'!$E$7, 'Funding Allocation Parameters'!$G$7), IF('Funding Allocation Parameters'!$C$7="Complex Library Subsidy", 0, 0)))))</f>
        <v>0</v>
      </c>
      <c r="AG299" s="180">
        <f>IF('Funding Allocation Parameters'!$C$7="Basic Library Subsidy", 0, IF('Funding Allocation Parameters'!$C$7="Grant funding", 0, IF('Funding Allocation Parameters'!$C$7="Other author funding",  MIN(AC299*'Funding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299" s="180">
        <f>IF('Funding Allocation Parameters'!$C$7="Basic Library Subsidy", MIN(AD299*'Funding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MIN(AD299*VLOOKUP(CONCATENATE($A299, 'Funding Allocation Parameters'!$I$7), 'Library Subsidy Complex'!$C$2:$J$55, 6, FALSE), VLOOKUP(CONCATENATE($A299, 'Funding Allocation Parameters'!$I$7), 'Library Subsidy Complex'!$C$2:$J$55, 8, FALSE)), 0)))))</f>
        <v>0</v>
      </c>
      <c r="AI299" s="180">
        <f>IF('Funding Allocation Parameters'!$C$7="Basic Library Subsidy", 0, IF('Funding Allocation Parameters'!$C$7="Grant funding", 0, IF('Funding Allocation Parameters'!$C$7="Other author funding",  MIN(AD299*'Funding Allocation Parameters'!$E$7, 'Funding Allocation Parameters'!$G$7), IF('Funding Allocation Parameters'!$C$7="Any discretionary funds (grants if available, other if no grants)", MIN(AD299*'Funding Allocation Parameters'!$E$7, 'Funding Allocation Parameters'!$G$7), IF('Funding Allocation Parameters'!$C$7="Complex Library Subsidy", 0, 0)))))</f>
        <v>0</v>
      </c>
      <c r="AJ299" s="177">
        <f t="shared" si="132"/>
        <v>0</v>
      </c>
      <c r="AK299" s="177">
        <f t="shared" si="133"/>
        <v>0</v>
      </c>
      <c r="AL299" s="181">
        <f>IF('Funding Allocation Parameters'!$C$8="Basic Library Subsidy", MIN(AJ299*'Funding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MIN(AJ299*VLOOKUP(CONCATENATE($A299, 'Funding Allocation Parameters'!$I$8), 'Library Subsidy Complex'!$C$2:$J$55, 2, FALSE), VLOOKUP(CONCATENATE($A299, 'Funding Allocation Parameters'!$I$8), 'Library Subsidy Complex'!$C$2:$J$55, 4, FALSE)), 0)))))</f>
        <v>0</v>
      </c>
      <c r="AM299" s="181">
        <f>IF('Funding Allocation Parameters'!$C$8="Basic Library Subsidy", 0, IF('Funding Allocation Parameters'!$C$8="Grant funding",MIN(AJ299*'Funding Allocation Parameters'!$E$8, 'Funding Allocation Parameters'!$G$8), IF('Funding Allocation Parameters'!$C$8="Other author funding", 0, IF('Funding Allocation Parameters'!$C$8="Any discretionary funds (grants if available, other if no grants)", MIN(AJ299*'Funding Allocation Parameters'!$E$8, 'Funding Allocation Parameters'!$G$8), IF('Funding Allocation Parameters'!$C$8="Complex Library Subsidy", 0, 0)))))</f>
        <v>0</v>
      </c>
      <c r="AN299" s="181">
        <f>IF('Funding Allocation Parameters'!$C$8="Basic Library Subsidy", 0, IF('Funding Allocation Parameters'!$C$8="Grant funding", 0, IF('Funding Allocation Parameters'!$C$8="Other author funding",  MIN(AJ299*'Funding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299" s="181">
        <f>IF('Funding Allocation Parameters'!$C$8="Basic Library Subsidy", MIN(AK299*'Funding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MIN(AK299*VLOOKUP(CONCATENATE($A299, 'Funding Allocation Parameters'!$I$8), 'Library Subsidy Complex'!$C$2:$J$55, 6, FALSE), VLOOKUP(CONCATENATE($A299, 'Funding Allocation Parameters'!$I$8), 'Library Subsidy Complex'!$C$2:$J$55, 8, FALSE)), 0)))))</f>
        <v>0</v>
      </c>
      <c r="AP299" s="181">
        <f>IF('Funding Allocation Parameters'!$C$8="Basic Library Subsidy", 0, IF('Funding Allocation Parameters'!$C$8="Grant funding", 0, IF('Funding Allocation Parameters'!$C$8="Other author funding",  MIN(AK299*'Funding Allocation Parameters'!$E$8, 'Funding Allocation Parameters'!$G$8), IF('Funding Allocation Parameters'!$C$8="Any discretionary funds (grants if available, other if no grants)", MIN(AK299*'Funding Allocation Parameters'!$E$8, 'Funding Allocation Parameters'!$G$8), IF('Funding Allocation Parameters'!$C$8="Complex Library Subsidy", 0, 0)))))</f>
        <v>0</v>
      </c>
      <c r="AQ299" s="177">
        <f t="shared" si="134"/>
        <v>0</v>
      </c>
      <c r="AR299" s="177">
        <f t="shared" si="135"/>
        <v>0</v>
      </c>
      <c r="AS299" s="182">
        <f t="shared" si="136"/>
        <v>1189</v>
      </c>
      <c r="AT299" s="182">
        <f t="shared" si="137"/>
        <v>1247.6597999999999</v>
      </c>
      <c r="AU299" s="182">
        <f t="shared" si="138"/>
        <v>0</v>
      </c>
      <c r="AV299" s="182">
        <f t="shared" si="139"/>
        <v>1189</v>
      </c>
      <c r="AW299" s="182">
        <f t="shared" si="140"/>
        <v>1247.6597999999999</v>
      </c>
      <c r="AX299" s="183">
        <f t="shared" si="141"/>
        <v>0</v>
      </c>
      <c r="AY299" s="183">
        <f t="shared" si="142"/>
        <v>0</v>
      </c>
      <c r="AZ299" s="183">
        <f t="shared" si="143"/>
        <v>0</v>
      </c>
      <c r="BA299" s="183">
        <f t="shared" si="144"/>
        <v>1189</v>
      </c>
      <c r="BB299" s="183">
        <f t="shared" si="145"/>
        <v>1247.6597999999999</v>
      </c>
      <c r="BC299" s="184">
        <f t="shared" si="146"/>
        <v>1189</v>
      </c>
      <c r="BD299" s="184">
        <f t="shared" si="147"/>
        <v>0</v>
      </c>
      <c r="BE299" s="184">
        <f t="shared" si="148"/>
        <v>0</v>
      </c>
      <c r="BF299" s="184">
        <f t="shared" si="149"/>
        <v>1247.6597999999999</v>
      </c>
      <c r="BG299" s="102">
        <f t="shared" si="150"/>
        <v>0</v>
      </c>
      <c r="BH299" s="102">
        <f t="shared" si="151"/>
        <v>0</v>
      </c>
      <c r="BI299" s="102">
        <f t="shared" si="152"/>
        <v>0</v>
      </c>
      <c r="BJ299" s="102">
        <f t="shared" si="153"/>
        <v>0</v>
      </c>
      <c r="BK299" s="102">
        <f t="shared" si="154"/>
        <v>1</v>
      </c>
      <c r="BL299" s="102">
        <f t="shared" si="155"/>
        <v>0</v>
      </c>
      <c r="BN299" s="102"/>
    </row>
    <row r="300" spans="1:66" x14ac:dyDescent="0.25">
      <c r="A300" s="102" t="s">
        <v>20</v>
      </c>
      <c r="B300" s="102" t="s">
        <v>8</v>
      </c>
      <c r="C300" s="102" t="s">
        <v>8</v>
      </c>
      <c r="D300" s="102" t="s">
        <v>27</v>
      </c>
      <c r="E300" s="102" t="s">
        <v>664</v>
      </c>
      <c r="F300" s="102" t="s">
        <v>665</v>
      </c>
      <c r="G300" s="102">
        <v>0.76600000000000001</v>
      </c>
      <c r="H300" s="102">
        <v>1</v>
      </c>
      <c r="I300" s="102">
        <v>1</v>
      </c>
      <c r="J300" s="167">
        <f>IFERROR(H300*VLOOKUP(A300, 'Advanced Parameters'!$B$7:$G$20, 6, FALSE)*VLOOKUP(A300, 'Growth Parameters'!$B$6:$H$19, 6, FALSE), 0)</f>
        <v>1</v>
      </c>
      <c r="K300" s="167">
        <f>IFERROR(IF('Advanced Parameters'!$C$5="n",'Raw Data'!I300*VLOOKUP(A300,'Advanced Parameters'!$B$7:$G$20,6,FALSE),J300*VLOOKUP(A300,'Advanced Parameters'!$B$7:$G$20,2,FALSE))*VLOOKUP(A300, 'Growth Parameters'!$B$6:$H$19, 6, FALSE), 0)</f>
        <v>1</v>
      </c>
      <c r="L300" s="167">
        <f t="shared" si="156"/>
        <v>0</v>
      </c>
      <c r="M300" s="168">
        <f>IFERROR(IF(G300="NA","NA",IF(G300&gt;'APC Parameters'!$K$6+VLOOKUP('Raw Data'!A300, 'APC Parameters'!$H$7:$L$20, 4, FALSE), 'APC Parameters'!$L$6+VLOOKUP('Raw Data'!A300, 'APC Parameters'!$H$7:$L$20, 5, FALSE), G300*('APC Parameters'!$J$6+VLOOKUP('Raw Data'!A300, 'APC Parameters'!$H$7:$L$20, 3, FALSE))+'APC Parameters'!$I$6+VLOOKUP('Raw Data'!A300, 'APC Parameters'!$H$7:$L$20, 2, FALSE))), 0)</f>
        <v>1691.0804000000001</v>
      </c>
      <c r="N300" s="168">
        <f t="shared" si="126"/>
        <v>1691.0804000000001</v>
      </c>
      <c r="O300" s="168">
        <f>IFERROR(IF(M300="NA",VLOOKUP(D300,'Internal Calculations'!$B$10:$C$11,2,FALSE), M300)*VLOOKUP(A300, 'Growth Parameters'!$B$6:$H$19, 7, FALSE), 0)</f>
        <v>1691.0804000000001</v>
      </c>
      <c r="P300" s="177">
        <f t="shared" si="127"/>
        <v>1691.0804000000001</v>
      </c>
      <c r="Q300" s="178">
        <f>IF('Funding Allocation Parameters'!$C$5="Basic Library Subsidy", MIN(O300*('Funding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MIN($O300*(VLOOKUP(CONCATENATE($A300, 'Funding Allocation Parameters'!$I$5), 'Library Subsidy Complex'!$C$2:$J$55, 2, FALSE)), VLOOKUP(CONCATENATE($A300, 'Funding Allocation Parameters'!$I$5), 'Library Subsidy Complex'!$C$2:$J$55, 4, FALSE)), 0)))))</f>
        <v>1189</v>
      </c>
      <c r="R300" s="178">
        <f>IF('Funding Allocation Parameters'!$C$5="Basic Library Subsidy", 0, IF('Funding Allocation Parameters'!$C$5="Grant funding",MIN(O300*('Funding Allocation Parameters'!$E$5), 'Funding Allocation Parameters'!$G$5), IF('Funding Allocation Parameters'!$C$5="Other author funding", 0, IF('Funding Allocation Parameters'!$C$5="Any discretionary funds (grants if available, other if no grants)", MIN(O300*('Funding Allocation Parameters'!$E$5), 'Funding Allocation Parameters'!$G$5), IF('Funding Allocation Parameters'!$C$5="Complex Library Subsidy", 0, 0)))))</f>
        <v>0</v>
      </c>
      <c r="S300" s="178">
        <f>IF('Funding Allocation Parameters'!$C$5="Basic Library Subsidy", 0, IF('Funding Allocation Parameters'!$C$5="Grant funding", 0, IF('Funding Allocation Parameters'!$C$5="Other author funding",  MIN(O300*('Funding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0" s="178">
        <f>IF('Funding Allocation Parameters'!$C$5="Basic Library Subsidy", MIN(O300*('Funding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MIN($O300*(VLOOKUP(CONCATENATE($A300, 'Funding Allocation Parameters'!$I$5), 'Library Subsidy Complex'!$C$2:$J$55, 6, FALSE)), VLOOKUP(CONCATENATE($A300, 'Funding Allocation Parameters'!$I$5), 'Library Subsidy Complex'!$C$2:$J$55, 8, FALSE)), 0)))))</f>
        <v>1189</v>
      </c>
      <c r="U300" s="178">
        <f>IF('Funding Allocation Parameters'!$C$5="Basic Library Subsidy", 0, IF('Funding Allocation Parameters'!$C$5="Grant funding", 0, IF('Funding Allocation Parameters'!$C$5="Other author funding",  MIN(O300*('Funding Allocation Parameters'!$E$5), 'Funding Allocation Parameters'!$G$5), IF('Funding Allocation Parameters'!$C$5="Any discretionary funds (grants if available, other if no grants)", MIN(O300*('Funding Allocation Parameters'!$E$5), 'Funding Allocation Parameters'!$G$5), IF('Funding Allocation Parameters'!$C$5="Complex Library Subsidy", 0, 0)))))</f>
        <v>0</v>
      </c>
      <c r="V300" s="177">
        <f t="shared" si="128"/>
        <v>502.08040000000005</v>
      </c>
      <c r="W300" s="177">
        <f t="shared" si="129"/>
        <v>502.08040000000005</v>
      </c>
      <c r="X300" s="179">
        <f>IF('Funding Allocation Parameters'!$C$6="Basic Library Subsidy", MIN(V300*'Funding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MIN(V300*VLOOKUP(CONCATENATE($A300, 'Funding Allocation Parameters'!$I$6), 'Library Subsidy Complex'!$C$2:$J$55, 2, FALSE), VLOOKUP(CONCATENATE($A300, 'Funding Allocation Parameters'!$I$6), 'Library Subsidy Complex'!$C$2:$J$55, 4, FALSE)), 0)))))</f>
        <v>0</v>
      </c>
      <c r="Y300" s="179">
        <f>IF('Funding Allocation Parameters'!$C$6="Basic Library Subsidy", 0, IF('Funding Allocation Parameters'!$C$6="Grant funding",MIN(V300*'Funding Allocation Parameters'!$E$6, 'Funding Allocation Parameters'!$G$6), IF('Funding Allocation Parameters'!$C$6="Other author funding", 0, IF('Funding Allocation Parameters'!$C$6="Any discretionary funds (grants if available, other if no grants)", MIN(V300*'Funding Allocation Parameters'!$E$6, 'Funding Allocation Parameters'!$G$6), IF('Funding Allocation Parameters'!$C$6="Complex Library Subsidy", 0, 0)))))</f>
        <v>502.08040000000005</v>
      </c>
      <c r="Z300" s="179">
        <f>IF('Funding Allocation Parameters'!$C$6="Basic Library Subsidy", 0, IF('Funding Allocation Parameters'!$C$6="Grant funding", 0, IF('Funding Allocation Parameters'!$C$6="Other author funding",  MIN(V300*'Funding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0" s="179">
        <f>IF('Funding Allocation Parameters'!$C$6="Basic Library Subsidy", MIN(W300*'Funding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MIN(W300*VLOOKUP(CONCATENATE($A300, 'Funding Allocation Parameters'!$I$6), 'Library Subsidy Complex'!$C$2:$J$55, 6, FALSE), VLOOKUP(CONCATENATE($A300, 'Funding Allocation Parameters'!$I$6), 'Library Subsidy Complex'!$C$2:$J$55, 8, FALSE)), 0)))))</f>
        <v>0</v>
      </c>
      <c r="AB300" s="179">
        <f>IF('Funding Allocation Parameters'!$C$6="Basic Library Subsidy", 0, IF('Funding Allocation Parameters'!$C$6="Grant funding", 0, IF('Funding Allocation Parameters'!$C$6="Other author funding",  MIN(W300*'Funding Allocation Parameters'!$E$6, 'Funding Allocation Parameters'!$G$6), IF('Funding Allocation Parameters'!$C$6="Any discretionary funds (grants if available, other if no grants)", MIN(W300*'Funding Allocation Parameters'!$E$6, 'Funding Allocation Parameters'!$G$6), IF('Funding Allocation Parameters'!$C$6="Complex Library Subsidy", 0, 0)))))</f>
        <v>502.08040000000005</v>
      </c>
      <c r="AC300" s="177">
        <f t="shared" si="130"/>
        <v>0</v>
      </c>
      <c r="AD300" s="177">
        <f t="shared" si="131"/>
        <v>0</v>
      </c>
      <c r="AE300" s="180">
        <f>IF('Funding Allocation Parameters'!$C$7="Basic Library Subsidy", MIN(AC300*'Funding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MIN(AC300*VLOOKUP(CONCATENATE($A300, 'Funding Allocation Parameters'!$I$7), 'Library Subsidy Complex'!$C$2:$J$55, 2, FALSE), VLOOKUP(CONCATENATE($A300, 'Funding Allocation Parameters'!$I$7), 'Library Subsidy Complex'!$C$2:$J$55, 4, FALSE)), 0)))))</f>
        <v>0</v>
      </c>
      <c r="AF300" s="180">
        <f>IF('Funding Allocation Parameters'!$C$7="Basic Library Subsidy", 0, IF('Funding Allocation Parameters'!$C$7="Grant funding",MIN(AC300*'Funding Allocation Parameters'!$E$7, 'Funding Allocation Parameters'!$G$7), IF('Funding Allocation Parameters'!$C$7="Other author funding", 0, IF('Funding Allocation Parameters'!$C$7="Any discretionary funds (grants if available, other if no grants)", MIN(AC300*'Funding Allocation Parameters'!$E$7, 'Funding Allocation Parameters'!$G$7), IF('Funding Allocation Parameters'!$C$7="Complex Library Subsidy", 0, 0)))))</f>
        <v>0</v>
      </c>
      <c r="AG300" s="180">
        <f>IF('Funding Allocation Parameters'!$C$7="Basic Library Subsidy", 0, IF('Funding Allocation Parameters'!$C$7="Grant funding", 0, IF('Funding Allocation Parameters'!$C$7="Other author funding",  MIN(AC300*'Funding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0" s="180">
        <f>IF('Funding Allocation Parameters'!$C$7="Basic Library Subsidy", MIN(AD300*'Funding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MIN(AD300*VLOOKUP(CONCATENATE($A300, 'Funding Allocation Parameters'!$I$7), 'Library Subsidy Complex'!$C$2:$J$55, 6, FALSE), VLOOKUP(CONCATENATE($A300, 'Funding Allocation Parameters'!$I$7), 'Library Subsidy Complex'!$C$2:$J$55, 8, FALSE)), 0)))))</f>
        <v>0</v>
      </c>
      <c r="AI300" s="180">
        <f>IF('Funding Allocation Parameters'!$C$7="Basic Library Subsidy", 0, IF('Funding Allocation Parameters'!$C$7="Grant funding", 0, IF('Funding Allocation Parameters'!$C$7="Other author funding",  MIN(AD300*'Funding Allocation Parameters'!$E$7, 'Funding Allocation Parameters'!$G$7), IF('Funding Allocation Parameters'!$C$7="Any discretionary funds (grants if available, other if no grants)", MIN(AD300*'Funding Allocation Parameters'!$E$7, 'Funding Allocation Parameters'!$G$7), IF('Funding Allocation Parameters'!$C$7="Complex Library Subsidy", 0, 0)))))</f>
        <v>0</v>
      </c>
      <c r="AJ300" s="177">
        <f t="shared" si="132"/>
        <v>0</v>
      </c>
      <c r="AK300" s="177">
        <f t="shared" si="133"/>
        <v>0</v>
      </c>
      <c r="AL300" s="181">
        <f>IF('Funding Allocation Parameters'!$C$8="Basic Library Subsidy", MIN(AJ300*'Funding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MIN(AJ300*VLOOKUP(CONCATENATE($A300, 'Funding Allocation Parameters'!$I$8), 'Library Subsidy Complex'!$C$2:$J$55, 2, FALSE), VLOOKUP(CONCATENATE($A300, 'Funding Allocation Parameters'!$I$8), 'Library Subsidy Complex'!$C$2:$J$55, 4, FALSE)), 0)))))</f>
        <v>0</v>
      </c>
      <c r="AM300" s="181">
        <f>IF('Funding Allocation Parameters'!$C$8="Basic Library Subsidy", 0, IF('Funding Allocation Parameters'!$C$8="Grant funding",MIN(AJ300*'Funding Allocation Parameters'!$E$8, 'Funding Allocation Parameters'!$G$8), IF('Funding Allocation Parameters'!$C$8="Other author funding", 0, IF('Funding Allocation Parameters'!$C$8="Any discretionary funds (grants if available, other if no grants)", MIN(AJ300*'Funding Allocation Parameters'!$E$8, 'Funding Allocation Parameters'!$G$8), IF('Funding Allocation Parameters'!$C$8="Complex Library Subsidy", 0, 0)))))</f>
        <v>0</v>
      </c>
      <c r="AN300" s="181">
        <f>IF('Funding Allocation Parameters'!$C$8="Basic Library Subsidy", 0, IF('Funding Allocation Parameters'!$C$8="Grant funding", 0, IF('Funding Allocation Parameters'!$C$8="Other author funding",  MIN(AJ300*'Funding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0" s="181">
        <f>IF('Funding Allocation Parameters'!$C$8="Basic Library Subsidy", MIN(AK300*'Funding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MIN(AK300*VLOOKUP(CONCATENATE($A300, 'Funding Allocation Parameters'!$I$8), 'Library Subsidy Complex'!$C$2:$J$55, 6, FALSE), VLOOKUP(CONCATENATE($A300, 'Funding Allocation Parameters'!$I$8), 'Library Subsidy Complex'!$C$2:$J$55, 8, FALSE)), 0)))))</f>
        <v>0</v>
      </c>
      <c r="AP300" s="181">
        <f>IF('Funding Allocation Parameters'!$C$8="Basic Library Subsidy", 0, IF('Funding Allocation Parameters'!$C$8="Grant funding", 0, IF('Funding Allocation Parameters'!$C$8="Other author funding",  MIN(AK300*'Funding Allocation Parameters'!$E$8, 'Funding Allocation Parameters'!$G$8), IF('Funding Allocation Parameters'!$C$8="Any discretionary funds (grants if available, other if no grants)", MIN(AK300*'Funding Allocation Parameters'!$E$8, 'Funding Allocation Parameters'!$G$8), IF('Funding Allocation Parameters'!$C$8="Complex Library Subsidy", 0, 0)))))</f>
        <v>0</v>
      </c>
      <c r="AQ300" s="177">
        <f t="shared" si="134"/>
        <v>0</v>
      </c>
      <c r="AR300" s="177">
        <f t="shared" si="135"/>
        <v>0</v>
      </c>
      <c r="AS300" s="182">
        <f t="shared" si="136"/>
        <v>1189</v>
      </c>
      <c r="AT300" s="182">
        <f t="shared" si="137"/>
        <v>502.08040000000005</v>
      </c>
      <c r="AU300" s="182">
        <f t="shared" si="138"/>
        <v>0</v>
      </c>
      <c r="AV300" s="182">
        <f t="shared" si="139"/>
        <v>1189</v>
      </c>
      <c r="AW300" s="182">
        <f t="shared" si="140"/>
        <v>502.08040000000005</v>
      </c>
      <c r="AX300" s="183">
        <f t="shared" si="141"/>
        <v>1189</v>
      </c>
      <c r="AY300" s="183">
        <f t="shared" si="142"/>
        <v>502.08040000000005</v>
      </c>
      <c r="AZ300" s="183">
        <f t="shared" si="143"/>
        <v>0</v>
      </c>
      <c r="BA300" s="183">
        <f t="shared" si="144"/>
        <v>0</v>
      </c>
      <c r="BB300" s="183">
        <f t="shared" si="145"/>
        <v>0</v>
      </c>
      <c r="BC300" s="184">
        <f t="shared" si="146"/>
        <v>1189</v>
      </c>
      <c r="BD300" s="184">
        <f t="shared" si="147"/>
        <v>0</v>
      </c>
      <c r="BE300" s="184">
        <f t="shared" si="148"/>
        <v>502.08040000000005</v>
      </c>
      <c r="BF300" s="184">
        <f t="shared" si="149"/>
        <v>0</v>
      </c>
      <c r="BG300" s="102">
        <f t="shared" si="150"/>
        <v>0</v>
      </c>
      <c r="BH300" s="102">
        <f t="shared" si="151"/>
        <v>0</v>
      </c>
      <c r="BI300" s="102">
        <f t="shared" si="152"/>
        <v>0</v>
      </c>
      <c r="BJ300" s="102">
        <f t="shared" si="153"/>
        <v>1</v>
      </c>
      <c r="BK300" s="102">
        <f t="shared" si="154"/>
        <v>0</v>
      </c>
      <c r="BL300" s="102">
        <f t="shared" si="155"/>
        <v>0</v>
      </c>
      <c r="BN300" s="102"/>
    </row>
    <row r="301" spans="1:66" x14ac:dyDescent="0.25">
      <c r="A301" s="102" t="s">
        <v>20</v>
      </c>
      <c r="B301" s="102" t="s">
        <v>8</v>
      </c>
      <c r="C301" s="102" t="s">
        <v>8</v>
      </c>
      <c r="D301" s="102" t="s">
        <v>27</v>
      </c>
      <c r="E301" s="102" t="s">
        <v>666</v>
      </c>
      <c r="F301" s="102" t="s">
        <v>667</v>
      </c>
      <c r="G301" s="102">
        <v>1.4379999999999999</v>
      </c>
      <c r="H301" s="102">
        <v>1</v>
      </c>
      <c r="I301" s="102">
        <v>1</v>
      </c>
      <c r="J301" s="167">
        <f>IFERROR(H301*VLOOKUP(A301, 'Advanced Parameters'!$B$7:$G$20, 6, FALSE)*VLOOKUP(A301, 'Growth Parameters'!$B$6:$H$19, 6, FALSE), 0)</f>
        <v>1</v>
      </c>
      <c r="K301" s="167">
        <f>IFERROR(IF('Advanced Parameters'!$C$5="n",'Raw Data'!I301*VLOOKUP(A301,'Advanced Parameters'!$B$7:$G$20,6,FALSE),J301*VLOOKUP(A301,'Advanced Parameters'!$B$7:$G$20,2,FALSE))*VLOOKUP(A301, 'Growth Parameters'!$B$6:$H$19, 6, FALSE), 0)</f>
        <v>1</v>
      </c>
      <c r="L301" s="167">
        <f t="shared" si="156"/>
        <v>0</v>
      </c>
      <c r="M301" s="168">
        <f>IFERROR(IF(G301="NA","NA",IF(G301&gt;'APC Parameters'!$K$6+VLOOKUP('Raw Data'!A301, 'APC Parameters'!$H$7:$L$20, 4, FALSE), 'APC Parameters'!$L$6+VLOOKUP('Raw Data'!A301, 'APC Parameters'!$H$7:$L$20, 5, FALSE), G301*('APC Parameters'!$J$6+VLOOKUP('Raw Data'!A301, 'APC Parameters'!$H$7:$L$20, 3, FALSE))+'APC Parameters'!$I$6+VLOOKUP('Raw Data'!A301, 'APC Parameters'!$H$7:$L$20, 2, FALSE))), 0)</f>
        <v>2167.7972</v>
      </c>
      <c r="N301" s="168">
        <f t="shared" si="126"/>
        <v>2167.7972</v>
      </c>
      <c r="O301" s="168">
        <f>IFERROR(IF(M301="NA",VLOOKUP(D301,'Internal Calculations'!$B$10:$C$11,2,FALSE), M301)*VLOOKUP(A301, 'Growth Parameters'!$B$6:$H$19, 7, FALSE), 0)</f>
        <v>2167.7972</v>
      </c>
      <c r="P301" s="177">
        <f t="shared" si="127"/>
        <v>2167.7972</v>
      </c>
      <c r="Q301" s="178">
        <f>IF('Funding Allocation Parameters'!$C$5="Basic Library Subsidy", MIN(O301*('Funding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MIN($O301*(VLOOKUP(CONCATENATE($A301, 'Funding Allocation Parameters'!$I$5), 'Library Subsidy Complex'!$C$2:$J$55, 2, FALSE)), VLOOKUP(CONCATENATE($A301, 'Funding Allocation Parameters'!$I$5), 'Library Subsidy Complex'!$C$2:$J$55, 4, FALSE)), 0)))))</f>
        <v>1189</v>
      </c>
      <c r="R301" s="178">
        <f>IF('Funding Allocation Parameters'!$C$5="Basic Library Subsidy", 0, IF('Funding Allocation Parameters'!$C$5="Grant funding",MIN(O301*('Funding Allocation Parameters'!$E$5), 'Funding Allocation Parameters'!$G$5), IF('Funding Allocation Parameters'!$C$5="Other author funding", 0, IF('Funding Allocation Parameters'!$C$5="Any discretionary funds (grants if available, other if no grants)", MIN(O301*('Funding Allocation Parameters'!$E$5), 'Funding Allocation Parameters'!$G$5), IF('Funding Allocation Parameters'!$C$5="Complex Library Subsidy", 0, 0)))))</f>
        <v>0</v>
      </c>
      <c r="S301" s="178">
        <f>IF('Funding Allocation Parameters'!$C$5="Basic Library Subsidy", 0, IF('Funding Allocation Parameters'!$C$5="Grant funding", 0, IF('Funding Allocation Parameters'!$C$5="Other author funding",  MIN(O301*('Funding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1" s="178">
        <f>IF('Funding Allocation Parameters'!$C$5="Basic Library Subsidy", MIN(O301*('Funding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MIN($O301*(VLOOKUP(CONCATENATE($A301, 'Funding Allocation Parameters'!$I$5), 'Library Subsidy Complex'!$C$2:$J$55, 6, FALSE)), VLOOKUP(CONCATENATE($A301, 'Funding Allocation Parameters'!$I$5), 'Library Subsidy Complex'!$C$2:$J$55, 8, FALSE)), 0)))))</f>
        <v>1189</v>
      </c>
      <c r="U301" s="178">
        <f>IF('Funding Allocation Parameters'!$C$5="Basic Library Subsidy", 0, IF('Funding Allocation Parameters'!$C$5="Grant funding", 0, IF('Funding Allocation Parameters'!$C$5="Other author funding",  MIN(O301*('Funding Allocation Parameters'!$E$5), 'Funding Allocation Parameters'!$G$5), IF('Funding Allocation Parameters'!$C$5="Any discretionary funds (grants if available, other if no grants)", MIN(O301*('Funding Allocation Parameters'!$E$5), 'Funding Allocation Parameters'!$G$5), IF('Funding Allocation Parameters'!$C$5="Complex Library Subsidy", 0, 0)))))</f>
        <v>0</v>
      </c>
      <c r="V301" s="177">
        <f t="shared" si="128"/>
        <v>978.79719999999998</v>
      </c>
      <c r="W301" s="177">
        <f t="shared" si="129"/>
        <v>978.79719999999998</v>
      </c>
      <c r="X301" s="179">
        <f>IF('Funding Allocation Parameters'!$C$6="Basic Library Subsidy", MIN(V301*'Funding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MIN(V301*VLOOKUP(CONCATENATE($A301, 'Funding Allocation Parameters'!$I$6), 'Library Subsidy Complex'!$C$2:$J$55, 2, FALSE), VLOOKUP(CONCATENATE($A301, 'Funding Allocation Parameters'!$I$6), 'Library Subsidy Complex'!$C$2:$J$55, 4, FALSE)), 0)))))</f>
        <v>0</v>
      </c>
      <c r="Y301" s="179">
        <f>IF('Funding Allocation Parameters'!$C$6="Basic Library Subsidy", 0, IF('Funding Allocation Parameters'!$C$6="Grant funding",MIN(V301*'Funding Allocation Parameters'!$E$6, 'Funding Allocation Parameters'!$G$6), IF('Funding Allocation Parameters'!$C$6="Other author funding", 0, IF('Funding Allocation Parameters'!$C$6="Any discretionary funds (grants if available, other if no grants)", MIN(V301*'Funding Allocation Parameters'!$E$6, 'Funding Allocation Parameters'!$G$6), IF('Funding Allocation Parameters'!$C$6="Complex Library Subsidy", 0, 0)))))</f>
        <v>978.79719999999998</v>
      </c>
      <c r="Z301" s="179">
        <f>IF('Funding Allocation Parameters'!$C$6="Basic Library Subsidy", 0, IF('Funding Allocation Parameters'!$C$6="Grant funding", 0, IF('Funding Allocation Parameters'!$C$6="Other author funding",  MIN(V301*'Funding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1" s="179">
        <f>IF('Funding Allocation Parameters'!$C$6="Basic Library Subsidy", MIN(W301*'Funding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MIN(W301*VLOOKUP(CONCATENATE($A301, 'Funding Allocation Parameters'!$I$6), 'Library Subsidy Complex'!$C$2:$J$55, 6, FALSE), VLOOKUP(CONCATENATE($A301, 'Funding Allocation Parameters'!$I$6), 'Library Subsidy Complex'!$C$2:$J$55, 8, FALSE)), 0)))))</f>
        <v>0</v>
      </c>
      <c r="AB301" s="179">
        <f>IF('Funding Allocation Parameters'!$C$6="Basic Library Subsidy", 0, IF('Funding Allocation Parameters'!$C$6="Grant funding", 0, IF('Funding Allocation Parameters'!$C$6="Other author funding",  MIN(W301*'Funding Allocation Parameters'!$E$6, 'Funding Allocation Parameters'!$G$6), IF('Funding Allocation Parameters'!$C$6="Any discretionary funds (grants if available, other if no grants)", MIN(W301*'Funding Allocation Parameters'!$E$6, 'Funding Allocation Parameters'!$G$6), IF('Funding Allocation Parameters'!$C$6="Complex Library Subsidy", 0, 0)))))</f>
        <v>978.79719999999998</v>
      </c>
      <c r="AC301" s="177">
        <f t="shared" si="130"/>
        <v>0</v>
      </c>
      <c r="AD301" s="177">
        <f t="shared" si="131"/>
        <v>0</v>
      </c>
      <c r="AE301" s="180">
        <f>IF('Funding Allocation Parameters'!$C$7="Basic Library Subsidy", MIN(AC301*'Funding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MIN(AC301*VLOOKUP(CONCATENATE($A301, 'Funding Allocation Parameters'!$I$7), 'Library Subsidy Complex'!$C$2:$J$55, 2, FALSE), VLOOKUP(CONCATENATE($A301, 'Funding Allocation Parameters'!$I$7), 'Library Subsidy Complex'!$C$2:$J$55, 4, FALSE)), 0)))))</f>
        <v>0</v>
      </c>
      <c r="AF301" s="180">
        <f>IF('Funding Allocation Parameters'!$C$7="Basic Library Subsidy", 0, IF('Funding Allocation Parameters'!$C$7="Grant funding",MIN(AC301*'Funding Allocation Parameters'!$E$7, 'Funding Allocation Parameters'!$G$7), IF('Funding Allocation Parameters'!$C$7="Other author funding", 0, IF('Funding Allocation Parameters'!$C$7="Any discretionary funds (grants if available, other if no grants)", MIN(AC301*'Funding Allocation Parameters'!$E$7, 'Funding Allocation Parameters'!$G$7), IF('Funding Allocation Parameters'!$C$7="Complex Library Subsidy", 0, 0)))))</f>
        <v>0</v>
      </c>
      <c r="AG301" s="180">
        <f>IF('Funding Allocation Parameters'!$C$7="Basic Library Subsidy", 0, IF('Funding Allocation Parameters'!$C$7="Grant funding", 0, IF('Funding Allocation Parameters'!$C$7="Other author funding",  MIN(AC301*'Funding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1" s="180">
        <f>IF('Funding Allocation Parameters'!$C$7="Basic Library Subsidy", MIN(AD301*'Funding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MIN(AD301*VLOOKUP(CONCATENATE($A301, 'Funding Allocation Parameters'!$I$7), 'Library Subsidy Complex'!$C$2:$J$55, 6, FALSE), VLOOKUP(CONCATENATE($A301, 'Funding Allocation Parameters'!$I$7), 'Library Subsidy Complex'!$C$2:$J$55, 8, FALSE)), 0)))))</f>
        <v>0</v>
      </c>
      <c r="AI301" s="180">
        <f>IF('Funding Allocation Parameters'!$C$7="Basic Library Subsidy", 0, IF('Funding Allocation Parameters'!$C$7="Grant funding", 0, IF('Funding Allocation Parameters'!$C$7="Other author funding",  MIN(AD301*'Funding Allocation Parameters'!$E$7, 'Funding Allocation Parameters'!$G$7), IF('Funding Allocation Parameters'!$C$7="Any discretionary funds (grants if available, other if no grants)", MIN(AD301*'Funding Allocation Parameters'!$E$7, 'Funding Allocation Parameters'!$G$7), IF('Funding Allocation Parameters'!$C$7="Complex Library Subsidy", 0, 0)))))</f>
        <v>0</v>
      </c>
      <c r="AJ301" s="177">
        <f t="shared" si="132"/>
        <v>0</v>
      </c>
      <c r="AK301" s="177">
        <f t="shared" si="133"/>
        <v>0</v>
      </c>
      <c r="AL301" s="181">
        <f>IF('Funding Allocation Parameters'!$C$8="Basic Library Subsidy", MIN(AJ301*'Funding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MIN(AJ301*VLOOKUP(CONCATENATE($A301, 'Funding Allocation Parameters'!$I$8), 'Library Subsidy Complex'!$C$2:$J$55, 2, FALSE), VLOOKUP(CONCATENATE($A301, 'Funding Allocation Parameters'!$I$8), 'Library Subsidy Complex'!$C$2:$J$55, 4, FALSE)), 0)))))</f>
        <v>0</v>
      </c>
      <c r="AM301" s="181">
        <f>IF('Funding Allocation Parameters'!$C$8="Basic Library Subsidy", 0, IF('Funding Allocation Parameters'!$C$8="Grant funding",MIN(AJ301*'Funding Allocation Parameters'!$E$8, 'Funding Allocation Parameters'!$G$8), IF('Funding Allocation Parameters'!$C$8="Other author funding", 0, IF('Funding Allocation Parameters'!$C$8="Any discretionary funds (grants if available, other if no grants)", MIN(AJ301*'Funding Allocation Parameters'!$E$8, 'Funding Allocation Parameters'!$G$8), IF('Funding Allocation Parameters'!$C$8="Complex Library Subsidy", 0, 0)))))</f>
        <v>0</v>
      </c>
      <c r="AN301" s="181">
        <f>IF('Funding Allocation Parameters'!$C$8="Basic Library Subsidy", 0, IF('Funding Allocation Parameters'!$C$8="Grant funding", 0, IF('Funding Allocation Parameters'!$C$8="Other author funding",  MIN(AJ301*'Funding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1" s="181">
        <f>IF('Funding Allocation Parameters'!$C$8="Basic Library Subsidy", MIN(AK301*'Funding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MIN(AK301*VLOOKUP(CONCATENATE($A301, 'Funding Allocation Parameters'!$I$8), 'Library Subsidy Complex'!$C$2:$J$55, 6, FALSE), VLOOKUP(CONCATENATE($A301, 'Funding Allocation Parameters'!$I$8), 'Library Subsidy Complex'!$C$2:$J$55, 8, FALSE)), 0)))))</f>
        <v>0</v>
      </c>
      <c r="AP301" s="181">
        <f>IF('Funding Allocation Parameters'!$C$8="Basic Library Subsidy", 0, IF('Funding Allocation Parameters'!$C$8="Grant funding", 0, IF('Funding Allocation Parameters'!$C$8="Other author funding",  MIN(AK301*'Funding Allocation Parameters'!$E$8, 'Funding Allocation Parameters'!$G$8), IF('Funding Allocation Parameters'!$C$8="Any discretionary funds (grants if available, other if no grants)", MIN(AK301*'Funding Allocation Parameters'!$E$8, 'Funding Allocation Parameters'!$G$8), IF('Funding Allocation Parameters'!$C$8="Complex Library Subsidy", 0, 0)))))</f>
        <v>0</v>
      </c>
      <c r="AQ301" s="177">
        <f t="shared" si="134"/>
        <v>0</v>
      </c>
      <c r="AR301" s="177">
        <f t="shared" si="135"/>
        <v>0</v>
      </c>
      <c r="AS301" s="182">
        <f t="shared" si="136"/>
        <v>1189</v>
      </c>
      <c r="AT301" s="182">
        <f t="shared" si="137"/>
        <v>978.79719999999998</v>
      </c>
      <c r="AU301" s="182">
        <f t="shared" si="138"/>
        <v>0</v>
      </c>
      <c r="AV301" s="182">
        <f t="shared" si="139"/>
        <v>1189</v>
      </c>
      <c r="AW301" s="182">
        <f t="shared" si="140"/>
        <v>978.79719999999998</v>
      </c>
      <c r="AX301" s="183">
        <f t="shared" si="141"/>
        <v>1189</v>
      </c>
      <c r="AY301" s="183">
        <f t="shared" si="142"/>
        <v>978.79719999999998</v>
      </c>
      <c r="AZ301" s="183">
        <f t="shared" si="143"/>
        <v>0</v>
      </c>
      <c r="BA301" s="183">
        <f t="shared" si="144"/>
        <v>0</v>
      </c>
      <c r="BB301" s="183">
        <f t="shared" si="145"/>
        <v>0</v>
      </c>
      <c r="BC301" s="184">
        <f t="shared" si="146"/>
        <v>1189</v>
      </c>
      <c r="BD301" s="184">
        <f t="shared" si="147"/>
        <v>0</v>
      </c>
      <c r="BE301" s="184">
        <f t="shared" si="148"/>
        <v>978.79719999999998</v>
      </c>
      <c r="BF301" s="184">
        <f t="shared" si="149"/>
        <v>0</v>
      </c>
      <c r="BG301" s="102">
        <f t="shared" si="150"/>
        <v>0</v>
      </c>
      <c r="BH301" s="102">
        <f t="shared" si="151"/>
        <v>0</v>
      </c>
      <c r="BI301" s="102">
        <f t="shared" si="152"/>
        <v>0</v>
      </c>
      <c r="BJ301" s="102">
        <f t="shared" si="153"/>
        <v>1</v>
      </c>
      <c r="BK301" s="102">
        <f t="shared" si="154"/>
        <v>0</v>
      </c>
      <c r="BL301" s="102">
        <f t="shared" si="155"/>
        <v>0</v>
      </c>
      <c r="BN301" s="102"/>
    </row>
    <row r="302" spans="1:66" x14ac:dyDescent="0.25">
      <c r="A302" s="102" t="s">
        <v>20</v>
      </c>
      <c r="B302" s="102" t="s">
        <v>8</v>
      </c>
      <c r="C302" s="102" t="s">
        <v>8</v>
      </c>
      <c r="D302" s="102" t="s">
        <v>27</v>
      </c>
      <c r="E302" s="102" t="s">
        <v>668</v>
      </c>
      <c r="F302" s="102" t="s">
        <v>669</v>
      </c>
      <c r="G302" s="102">
        <v>1.23</v>
      </c>
      <c r="H302" s="102">
        <v>1</v>
      </c>
      <c r="I302" s="102">
        <v>1</v>
      </c>
      <c r="J302" s="167">
        <f>IFERROR(H302*VLOOKUP(A302, 'Advanced Parameters'!$B$7:$G$20, 6, FALSE)*VLOOKUP(A302, 'Growth Parameters'!$B$6:$H$19, 6, FALSE), 0)</f>
        <v>1</v>
      </c>
      <c r="K302" s="167">
        <f>IFERROR(IF('Advanced Parameters'!$C$5="n",'Raw Data'!I302*VLOOKUP(A302,'Advanced Parameters'!$B$7:$G$20,6,FALSE),J302*VLOOKUP(A302,'Advanced Parameters'!$B$7:$G$20,2,FALSE))*VLOOKUP(A302, 'Growth Parameters'!$B$6:$H$19, 6, FALSE), 0)</f>
        <v>1</v>
      </c>
      <c r="L302" s="167">
        <f t="shared" si="156"/>
        <v>0</v>
      </c>
      <c r="M302" s="168">
        <f>IFERROR(IF(G302="NA","NA",IF(G302&gt;'APC Parameters'!$K$6+VLOOKUP('Raw Data'!A302, 'APC Parameters'!$H$7:$L$20, 4, FALSE), 'APC Parameters'!$L$6+VLOOKUP('Raw Data'!A302, 'APC Parameters'!$H$7:$L$20, 5, FALSE), G302*('APC Parameters'!$J$6+VLOOKUP('Raw Data'!A302, 'APC Parameters'!$H$7:$L$20, 3, FALSE))+'APC Parameters'!$I$6+VLOOKUP('Raw Data'!A302, 'APC Parameters'!$H$7:$L$20, 2, FALSE))), 0)</f>
        <v>2020.2420000000002</v>
      </c>
      <c r="N302" s="168">
        <f t="shared" si="126"/>
        <v>2020.2420000000002</v>
      </c>
      <c r="O302" s="168">
        <f>IFERROR(IF(M302="NA",VLOOKUP(D302,'Internal Calculations'!$B$10:$C$11,2,FALSE), M302)*VLOOKUP(A302, 'Growth Parameters'!$B$6:$H$19, 7, FALSE), 0)</f>
        <v>2020.2420000000002</v>
      </c>
      <c r="P302" s="177">
        <f t="shared" si="127"/>
        <v>2020.2420000000002</v>
      </c>
      <c r="Q302" s="178">
        <f>IF('Funding Allocation Parameters'!$C$5="Basic Library Subsidy", MIN(O302*('Funding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MIN($O302*(VLOOKUP(CONCATENATE($A302, 'Funding Allocation Parameters'!$I$5), 'Library Subsidy Complex'!$C$2:$J$55, 2, FALSE)), VLOOKUP(CONCATENATE($A302, 'Funding Allocation Parameters'!$I$5), 'Library Subsidy Complex'!$C$2:$J$55, 4, FALSE)), 0)))))</f>
        <v>1189</v>
      </c>
      <c r="R302" s="178">
        <f>IF('Funding Allocation Parameters'!$C$5="Basic Library Subsidy", 0, IF('Funding Allocation Parameters'!$C$5="Grant funding",MIN(O302*('Funding Allocation Parameters'!$E$5), 'Funding Allocation Parameters'!$G$5), IF('Funding Allocation Parameters'!$C$5="Other author funding", 0, IF('Funding Allocation Parameters'!$C$5="Any discretionary funds (grants if available, other if no grants)", MIN(O302*('Funding Allocation Parameters'!$E$5), 'Funding Allocation Parameters'!$G$5), IF('Funding Allocation Parameters'!$C$5="Complex Library Subsidy", 0, 0)))))</f>
        <v>0</v>
      </c>
      <c r="S302" s="178">
        <f>IF('Funding Allocation Parameters'!$C$5="Basic Library Subsidy", 0, IF('Funding Allocation Parameters'!$C$5="Grant funding", 0, IF('Funding Allocation Parameters'!$C$5="Other author funding",  MIN(O302*('Funding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2" s="178">
        <f>IF('Funding Allocation Parameters'!$C$5="Basic Library Subsidy", MIN(O302*('Funding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MIN($O302*(VLOOKUP(CONCATENATE($A302, 'Funding Allocation Parameters'!$I$5), 'Library Subsidy Complex'!$C$2:$J$55, 6, FALSE)), VLOOKUP(CONCATENATE($A302, 'Funding Allocation Parameters'!$I$5), 'Library Subsidy Complex'!$C$2:$J$55, 8, FALSE)), 0)))))</f>
        <v>1189</v>
      </c>
      <c r="U302" s="178">
        <f>IF('Funding Allocation Parameters'!$C$5="Basic Library Subsidy", 0, IF('Funding Allocation Parameters'!$C$5="Grant funding", 0, IF('Funding Allocation Parameters'!$C$5="Other author funding",  MIN(O302*('Funding Allocation Parameters'!$E$5), 'Funding Allocation Parameters'!$G$5), IF('Funding Allocation Parameters'!$C$5="Any discretionary funds (grants if available, other if no grants)", MIN(O302*('Funding Allocation Parameters'!$E$5), 'Funding Allocation Parameters'!$G$5), IF('Funding Allocation Parameters'!$C$5="Complex Library Subsidy", 0, 0)))))</f>
        <v>0</v>
      </c>
      <c r="V302" s="177">
        <f t="shared" si="128"/>
        <v>831.24200000000019</v>
      </c>
      <c r="W302" s="177">
        <f t="shared" si="129"/>
        <v>831.24200000000019</v>
      </c>
      <c r="X302" s="179">
        <f>IF('Funding Allocation Parameters'!$C$6="Basic Library Subsidy", MIN(V302*'Funding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MIN(V302*VLOOKUP(CONCATENATE($A302, 'Funding Allocation Parameters'!$I$6), 'Library Subsidy Complex'!$C$2:$J$55, 2, FALSE), VLOOKUP(CONCATENATE($A302, 'Funding Allocation Parameters'!$I$6), 'Library Subsidy Complex'!$C$2:$J$55, 4, FALSE)), 0)))))</f>
        <v>0</v>
      </c>
      <c r="Y302" s="179">
        <f>IF('Funding Allocation Parameters'!$C$6="Basic Library Subsidy", 0, IF('Funding Allocation Parameters'!$C$6="Grant funding",MIN(V302*'Funding Allocation Parameters'!$E$6, 'Funding Allocation Parameters'!$G$6), IF('Funding Allocation Parameters'!$C$6="Other author funding", 0, IF('Funding Allocation Parameters'!$C$6="Any discretionary funds (grants if available, other if no grants)", MIN(V302*'Funding Allocation Parameters'!$E$6, 'Funding Allocation Parameters'!$G$6), IF('Funding Allocation Parameters'!$C$6="Complex Library Subsidy", 0, 0)))))</f>
        <v>831.24200000000019</v>
      </c>
      <c r="Z302" s="179">
        <f>IF('Funding Allocation Parameters'!$C$6="Basic Library Subsidy", 0, IF('Funding Allocation Parameters'!$C$6="Grant funding", 0, IF('Funding Allocation Parameters'!$C$6="Other author funding",  MIN(V302*'Funding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2" s="179">
        <f>IF('Funding Allocation Parameters'!$C$6="Basic Library Subsidy", MIN(W302*'Funding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MIN(W302*VLOOKUP(CONCATENATE($A302, 'Funding Allocation Parameters'!$I$6), 'Library Subsidy Complex'!$C$2:$J$55, 6, FALSE), VLOOKUP(CONCATENATE($A302, 'Funding Allocation Parameters'!$I$6), 'Library Subsidy Complex'!$C$2:$J$55, 8, FALSE)), 0)))))</f>
        <v>0</v>
      </c>
      <c r="AB302" s="179">
        <f>IF('Funding Allocation Parameters'!$C$6="Basic Library Subsidy", 0, IF('Funding Allocation Parameters'!$C$6="Grant funding", 0, IF('Funding Allocation Parameters'!$C$6="Other author funding",  MIN(W302*'Funding Allocation Parameters'!$E$6, 'Funding Allocation Parameters'!$G$6), IF('Funding Allocation Parameters'!$C$6="Any discretionary funds (grants if available, other if no grants)", MIN(W302*'Funding Allocation Parameters'!$E$6, 'Funding Allocation Parameters'!$G$6), IF('Funding Allocation Parameters'!$C$6="Complex Library Subsidy", 0, 0)))))</f>
        <v>831.24200000000019</v>
      </c>
      <c r="AC302" s="177">
        <f t="shared" si="130"/>
        <v>0</v>
      </c>
      <c r="AD302" s="177">
        <f t="shared" si="131"/>
        <v>0</v>
      </c>
      <c r="AE302" s="180">
        <f>IF('Funding Allocation Parameters'!$C$7="Basic Library Subsidy", MIN(AC302*'Funding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MIN(AC302*VLOOKUP(CONCATENATE($A302, 'Funding Allocation Parameters'!$I$7), 'Library Subsidy Complex'!$C$2:$J$55, 2, FALSE), VLOOKUP(CONCATENATE($A302, 'Funding Allocation Parameters'!$I$7), 'Library Subsidy Complex'!$C$2:$J$55, 4, FALSE)), 0)))))</f>
        <v>0</v>
      </c>
      <c r="AF302" s="180">
        <f>IF('Funding Allocation Parameters'!$C$7="Basic Library Subsidy", 0, IF('Funding Allocation Parameters'!$C$7="Grant funding",MIN(AC302*'Funding Allocation Parameters'!$E$7, 'Funding Allocation Parameters'!$G$7), IF('Funding Allocation Parameters'!$C$7="Other author funding", 0, IF('Funding Allocation Parameters'!$C$7="Any discretionary funds (grants if available, other if no grants)", MIN(AC302*'Funding Allocation Parameters'!$E$7, 'Funding Allocation Parameters'!$G$7), IF('Funding Allocation Parameters'!$C$7="Complex Library Subsidy", 0, 0)))))</f>
        <v>0</v>
      </c>
      <c r="AG302" s="180">
        <f>IF('Funding Allocation Parameters'!$C$7="Basic Library Subsidy", 0, IF('Funding Allocation Parameters'!$C$7="Grant funding", 0, IF('Funding Allocation Parameters'!$C$7="Other author funding",  MIN(AC302*'Funding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2" s="180">
        <f>IF('Funding Allocation Parameters'!$C$7="Basic Library Subsidy", MIN(AD302*'Funding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MIN(AD302*VLOOKUP(CONCATENATE($A302, 'Funding Allocation Parameters'!$I$7), 'Library Subsidy Complex'!$C$2:$J$55, 6, FALSE), VLOOKUP(CONCATENATE($A302, 'Funding Allocation Parameters'!$I$7), 'Library Subsidy Complex'!$C$2:$J$55, 8, FALSE)), 0)))))</f>
        <v>0</v>
      </c>
      <c r="AI302" s="180">
        <f>IF('Funding Allocation Parameters'!$C$7="Basic Library Subsidy", 0, IF('Funding Allocation Parameters'!$C$7="Grant funding", 0, IF('Funding Allocation Parameters'!$C$7="Other author funding",  MIN(AD302*'Funding Allocation Parameters'!$E$7, 'Funding Allocation Parameters'!$G$7), IF('Funding Allocation Parameters'!$C$7="Any discretionary funds (grants if available, other if no grants)", MIN(AD302*'Funding Allocation Parameters'!$E$7, 'Funding Allocation Parameters'!$G$7), IF('Funding Allocation Parameters'!$C$7="Complex Library Subsidy", 0, 0)))))</f>
        <v>0</v>
      </c>
      <c r="AJ302" s="177">
        <f t="shared" si="132"/>
        <v>0</v>
      </c>
      <c r="AK302" s="177">
        <f t="shared" si="133"/>
        <v>0</v>
      </c>
      <c r="AL302" s="181">
        <f>IF('Funding Allocation Parameters'!$C$8="Basic Library Subsidy", MIN(AJ302*'Funding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MIN(AJ302*VLOOKUP(CONCATENATE($A302, 'Funding Allocation Parameters'!$I$8), 'Library Subsidy Complex'!$C$2:$J$55, 2, FALSE), VLOOKUP(CONCATENATE($A302, 'Funding Allocation Parameters'!$I$8), 'Library Subsidy Complex'!$C$2:$J$55, 4, FALSE)), 0)))))</f>
        <v>0</v>
      </c>
      <c r="AM302" s="181">
        <f>IF('Funding Allocation Parameters'!$C$8="Basic Library Subsidy", 0, IF('Funding Allocation Parameters'!$C$8="Grant funding",MIN(AJ302*'Funding Allocation Parameters'!$E$8, 'Funding Allocation Parameters'!$G$8), IF('Funding Allocation Parameters'!$C$8="Other author funding", 0, IF('Funding Allocation Parameters'!$C$8="Any discretionary funds (grants if available, other if no grants)", MIN(AJ302*'Funding Allocation Parameters'!$E$8, 'Funding Allocation Parameters'!$G$8), IF('Funding Allocation Parameters'!$C$8="Complex Library Subsidy", 0, 0)))))</f>
        <v>0</v>
      </c>
      <c r="AN302" s="181">
        <f>IF('Funding Allocation Parameters'!$C$8="Basic Library Subsidy", 0, IF('Funding Allocation Parameters'!$C$8="Grant funding", 0, IF('Funding Allocation Parameters'!$C$8="Other author funding",  MIN(AJ302*'Funding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2" s="181">
        <f>IF('Funding Allocation Parameters'!$C$8="Basic Library Subsidy", MIN(AK302*'Funding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MIN(AK302*VLOOKUP(CONCATENATE($A302, 'Funding Allocation Parameters'!$I$8), 'Library Subsidy Complex'!$C$2:$J$55, 6, FALSE), VLOOKUP(CONCATENATE($A302, 'Funding Allocation Parameters'!$I$8), 'Library Subsidy Complex'!$C$2:$J$55, 8, FALSE)), 0)))))</f>
        <v>0</v>
      </c>
      <c r="AP302" s="181">
        <f>IF('Funding Allocation Parameters'!$C$8="Basic Library Subsidy", 0, IF('Funding Allocation Parameters'!$C$8="Grant funding", 0, IF('Funding Allocation Parameters'!$C$8="Other author funding",  MIN(AK302*'Funding Allocation Parameters'!$E$8, 'Funding Allocation Parameters'!$G$8), IF('Funding Allocation Parameters'!$C$8="Any discretionary funds (grants if available, other if no grants)", MIN(AK302*'Funding Allocation Parameters'!$E$8, 'Funding Allocation Parameters'!$G$8), IF('Funding Allocation Parameters'!$C$8="Complex Library Subsidy", 0, 0)))))</f>
        <v>0</v>
      </c>
      <c r="AQ302" s="177">
        <f t="shared" si="134"/>
        <v>0</v>
      </c>
      <c r="AR302" s="177">
        <f t="shared" si="135"/>
        <v>0</v>
      </c>
      <c r="AS302" s="182">
        <f t="shared" si="136"/>
        <v>1189</v>
      </c>
      <c r="AT302" s="182">
        <f t="shared" si="137"/>
        <v>831.24200000000019</v>
      </c>
      <c r="AU302" s="182">
        <f t="shared" si="138"/>
        <v>0</v>
      </c>
      <c r="AV302" s="182">
        <f t="shared" si="139"/>
        <v>1189</v>
      </c>
      <c r="AW302" s="182">
        <f t="shared" si="140"/>
        <v>831.24200000000019</v>
      </c>
      <c r="AX302" s="183">
        <f t="shared" si="141"/>
        <v>1189</v>
      </c>
      <c r="AY302" s="183">
        <f t="shared" si="142"/>
        <v>831.24200000000019</v>
      </c>
      <c r="AZ302" s="183">
        <f t="shared" si="143"/>
        <v>0</v>
      </c>
      <c r="BA302" s="183">
        <f t="shared" si="144"/>
        <v>0</v>
      </c>
      <c r="BB302" s="183">
        <f t="shared" si="145"/>
        <v>0</v>
      </c>
      <c r="BC302" s="184">
        <f t="shared" si="146"/>
        <v>1189</v>
      </c>
      <c r="BD302" s="184">
        <f t="shared" si="147"/>
        <v>0</v>
      </c>
      <c r="BE302" s="184">
        <f t="shared" si="148"/>
        <v>831.24200000000019</v>
      </c>
      <c r="BF302" s="184">
        <f t="shared" si="149"/>
        <v>0</v>
      </c>
      <c r="BG302" s="102">
        <f t="shared" si="150"/>
        <v>0</v>
      </c>
      <c r="BH302" s="102">
        <f t="shared" si="151"/>
        <v>0</v>
      </c>
      <c r="BI302" s="102">
        <f t="shared" si="152"/>
        <v>0</v>
      </c>
      <c r="BJ302" s="102">
        <f t="shared" si="153"/>
        <v>1</v>
      </c>
      <c r="BK302" s="102">
        <f t="shared" si="154"/>
        <v>0</v>
      </c>
      <c r="BL302" s="102">
        <f t="shared" si="155"/>
        <v>0</v>
      </c>
      <c r="BN302" s="102"/>
    </row>
    <row r="303" spans="1:66" x14ac:dyDescent="0.25">
      <c r="A303" s="102" t="s">
        <v>13</v>
      </c>
      <c r="B303" s="102" t="s">
        <v>12</v>
      </c>
      <c r="C303" s="102" t="s">
        <v>8</v>
      </c>
      <c r="D303" s="102" t="s">
        <v>27</v>
      </c>
      <c r="E303" s="102" t="s">
        <v>671</v>
      </c>
      <c r="F303" s="102" t="s">
        <v>672</v>
      </c>
      <c r="G303" s="102">
        <v>1.4710000000000001</v>
      </c>
      <c r="H303" s="102">
        <v>1</v>
      </c>
      <c r="I303" s="102">
        <v>0</v>
      </c>
      <c r="J303" s="167">
        <f>IFERROR(H303*VLOOKUP(A303, 'Advanced Parameters'!$B$7:$G$20, 6, FALSE)*VLOOKUP(A303, 'Growth Parameters'!$B$6:$H$19, 6, FALSE), 0)</f>
        <v>1</v>
      </c>
      <c r="K303" s="167">
        <f>IFERROR(IF('Advanced Parameters'!$C$5="n",'Raw Data'!I303*VLOOKUP(A303,'Advanced Parameters'!$B$7:$G$20,6,FALSE),J303*VLOOKUP(A303,'Advanced Parameters'!$B$7:$G$20,2,FALSE))*VLOOKUP(A303, 'Growth Parameters'!$B$6:$H$19, 6, FALSE), 0)</f>
        <v>0</v>
      </c>
      <c r="L303" s="167">
        <f t="shared" si="156"/>
        <v>1</v>
      </c>
      <c r="M303" s="168">
        <f>IFERROR(IF(G303="NA","NA",IF(G303&gt;'APC Parameters'!$K$6+VLOOKUP('Raw Data'!A303, 'APC Parameters'!$H$7:$L$20, 4, FALSE), 'APC Parameters'!$L$6+VLOOKUP('Raw Data'!A303, 'APC Parameters'!$H$7:$L$20, 5, FALSE), G303*('APC Parameters'!$J$6+VLOOKUP('Raw Data'!A303, 'APC Parameters'!$H$7:$L$20, 3, FALSE))+'APC Parameters'!$I$6+VLOOKUP('Raw Data'!A303, 'APC Parameters'!$H$7:$L$20, 2, FALSE))), 0)</f>
        <v>2191.2074000000002</v>
      </c>
      <c r="N303" s="168">
        <f t="shared" si="126"/>
        <v>2191.2074000000002</v>
      </c>
      <c r="O303" s="168">
        <f>IFERROR(IF(M303="NA",VLOOKUP(D303,'Internal Calculations'!$B$10:$C$11,2,FALSE), M303)*VLOOKUP(A303, 'Growth Parameters'!$B$6:$H$19, 7, FALSE), 0)</f>
        <v>2191.2074000000002</v>
      </c>
      <c r="P303" s="177">
        <f t="shared" si="127"/>
        <v>2191.2074000000002</v>
      </c>
      <c r="Q303" s="178">
        <f>IF('Funding Allocation Parameters'!$C$5="Basic Library Subsidy", MIN(O303*('Funding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MIN($O303*(VLOOKUP(CONCATENATE($A303, 'Funding Allocation Parameters'!$I$5), 'Library Subsidy Complex'!$C$2:$J$55, 2, FALSE)), VLOOKUP(CONCATENATE($A303, 'Funding Allocation Parameters'!$I$5), 'Library Subsidy Complex'!$C$2:$J$55, 4, FALSE)), 0)))))</f>
        <v>1189</v>
      </c>
      <c r="R303" s="178">
        <f>IF('Funding Allocation Parameters'!$C$5="Basic Library Subsidy", 0, IF('Funding Allocation Parameters'!$C$5="Grant funding",MIN(O303*('Funding Allocation Parameters'!$E$5), 'Funding Allocation Parameters'!$G$5), IF('Funding Allocation Parameters'!$C$5="Other author funding", 0, IF('Funding Allocation Parameters'!$C$5="Any discretionary funds (grants if available, other if no grants)", MIN(O303*('Funding Allocation Parameters'!$E$5), 'Funding Allocation Parameters'!$G$5), IF('Funding Allocation Parameters'!$C$5="Complex Library Subsidy", 0, 0)))))</f>
        <v>0</v>
      </c>
      <c r="S303" s="178">
        <f>IF('Funding Allocation Parameters'!$C$5="Basic Library Subsidy", 0, IF('Funding Allocation Parameters'!$C$5="Grant funding", 0, IF('Funding Allocation Parameters'!$C$5="Other author funding",  MIN(O303*('Funding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3" s="178">
        <f>IF('Funding Allocation Parameters'!$C$5="Basic Library Subsidy", MIN(O303*('Funding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MIN($O303*(VLOOKUP(CONCATENATE($A303, 'Funding Allocation Parameters'!$I$5), 'Library Subsidy Complex'!$C$2:$J$55, 6, FALSE)), VLOOKUP(CONCATENATE($A303, 'Funding Allocation Parameters'!$I$5), 'Library Subsidy Complex'!$C$2:$J$55, 8, FALSE)), 0)))))</f>
        <v>1189</v>
      </c>
      <c r="U303" s="178">
        <f>IF('Funding Allocation Parameters'!$C$5="Basic Library Subsidy", 0, IF('Funding Allocation Parameters'!$C$5="Grant funding", 0, IF('Funding Allocation Parameters'!$C$5="Other author funding",  MIN(O303*('Funding Allocation Parameters'!$E$5), 'Funding Allocation Parameters'!$G$5), IF('Funding Allocation Parameters'!$C$5="Any discretionary funds (grants if available, other if no grants)", MIN(O303*('Funding Allocation Parameters'!$E$5), 'Funding Allocation Parameters'!$G$5), IF('Funding Allocation Parameters'!$C$5="Complex Library Subsidy", 0, 0)))))</f>
        <v>0</v>
      </c>
      <c r="V303" s="177">
        <f t="shared" si="128"/>
        <v>1002.2074000000002</v>
      </c>
      <c r="W303" s="177">
        <f t="shared" si="129"/>
        <v>1002.2074000000002</v>
      </c>
      <c r="X303" s="179">
        <f>IF('Funding Allocation Parameters'!$C$6="Basic Library Subsidy", MIN(V303*'Funding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MIN(V303*VLOOKUP(CONCATENATE($A303, 'Funding Allocation Parameters'!$I$6), 'Library Subsidy Complex'!$C$2:$J$55, 2, FALSE), VLOOKUP(CONCATENATE($A303, 'Funding Allocation Parameters'!$I$6), 'Library Subsidy Complex'!$C$2:$J$55, 4, FALSE)), 0)))))</f>
        <v>0</v>
      </c>
      <c r="Y303" s="179">
        <f>IF('Funding Allocation Parameters'!$C$6="Basic Library Subsidy", 0, IF('Funding Allocation Parameters'!$C$6="Grant funding",MIN(V303*'Funding Allocation Parameters'!$E$6, 'Funding Allocation Parameters'!$G$6), IF('Funding Allocation Parameters'!$C$6="Other author funding", 0, IF('Funding Allocation Parameters'!$C$6="Any discretionary funds (grants if available, other if no grants)", MIN(V303*'Funding Allocation Parameters'!$E$6, 'Funding Allocation Parameters'!$G$6), IF('Funding Allocation Parameters'!$C$6="Complex Library Subsidy", 0, 0)))))</f>
        <v>1002.2074000000002</v>
      </c>
      <c r="Z303" s="179">
        <f>IF('Funding Allocation Parameters'!$C$6="Basic Library Subsidy", 0, IF('Funding Allocation Parameters'!$C$6="Grant funding", 0, IF('Funding Allocation Parameters'!$C$6="Other author funding",  MIN(V303*'Funding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3" s="179">
        <f>IF('Funding Allocation Parameters'!$C$6="Basic Library Subsidy", MIN(W303*'Funding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MIN(W303*VLOOKUP(CONCATENATE($A303, 'Funding Allocation Parameters'!$I$6), 'Library Subsidy Complex'!$C$2:$J$55, 6, FALSE), VLOOKUP(CONCATENATE($A303, 'Funding Allocation Parameters'!$I$6), 'Library Subsidy Complex'!$C$2:$J$55, 8, FALSE)), 0)))))</f>
        <v>0</v>
      </c>
      <c r="AB303" s="179">
        <f>IF('Funding Allocation Parameters'!$C$6="Basic Library Subsidy", 0, IF('Funding Allocation Parameters'!$C$6="Grant funding", 0, IF('Funding Allocation Parameters'!$C$6="Other author funding",  MIN(W303*'Funding Allocation Parameters'!$E$6, 'Funding Allocation Parameters'!$G$6), IF('Funding Allocation Parameters'!$C$6="Any discretionary funds (grants if available, other if no grants)", MIN(W303*'Funding Allocation Parameters'!$E$6, 'Funding Allocation Parameters'!$G$6), IF('Funding Allocation Parameters'!$C$6="Complex Library Subsidy", 0, 0)))))</f>
        <v>1002.2074000000002</v>
      </c>
      <c r="AC303" s="177">
        <f t="shared" si="130"/>
        <v>0</v>
      </c>
      <c r="AD303" s="177">
        <f t="shared" si="131"/>
        <v>0</v>
      </c>
      <c r="AE303" s="180">
        <f>IF('Funding Allocation Parameters'!$C$7="Basic Library Subsidy", MIN(AC303*'Funding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MIN(AC303*VLOOKUP(CONCATENATE($A303, 'Funding Allocation Parameters'!$I$7), 'Library Subsidy Complex'!$C$2:$J$55, 2, FALSE), VLOOKUP(CONCATENATE($A303, 'Funding Allocation Parameters'!$I$7), 'Library Subsidy Complex'!$C$2:$J$55, 4, FALSE)), 0)))))</f>
        <v>0</v>
      </c>
      <c r="AF303" s="180">
        <f>IF('Funding Allocation Parameters'!$C$7="Basic Library Subsidy", 0, IF('Funding Allocation Parameters'!$C$7="Grant funding",MIN(AC303*'Funding Allocation Parameters'!$E$7, 'Funding Allocation Parameters'!$G$7), IF('Funding Allocation Parameters'!$C$7="Other author funding", 0, IF('Funding Allocation Parameters'!$C$7="Any discretionary funds (grants if available, other if no grants)", MIN(AC303*'Funding Allocation Parameters'!$E$7, 'Funding Allocation Parameters'!$G$7), IF('Funding Allocation Parameters'!$C$7="Complex Library Subsidy", 0, 0)))))</f>
        <v>0</v>
      </c>
      <c r="AG303" s="180">
        <f>IF('Funding Allocation Parameters'!$C$7="Basic Library Subsidy", 0, IF('Funding Allocation Parameters'!$C$7="Grant funding", 0, IF('Funding Allocation Parameters'!$C$7="Other author funding",  MIN(AC303*'Funding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3" s="180">
        <f>IF('Funding Allocation Parameters'!$C$7="Basic Library Subsidy", MIN(AD303*'Funding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MIN(AD303*VLOOKUP(CONCATENATE($A303, 'Funding Allocation Parameters'!$I$7), 'Library Subsidy Complex'!$C$2:$J$55, 6, FALSE), VLOOKUP(CONCATENATE($A303, 'Funding Allocation Parameters'!$I$7), 'Library Subsidy Complex'!$C$2:$J$55, 8, FALSE)), 0)))))</f>
        <v>0</v>
      </c>
      <c r="AI303" s="180">
        <f>IF('Funding Allocation Parameters'!$C$7="Basic Library Subsidy", 0, IF('Funding Allocation Parameters'!$C$7="Grant funding", 0, IF('Funding Allocation Parameters'!$C$7="Other author funding",  MIN(AD303*'Funding Allocation Parameters'!$E$7, 'Funding Allocation Parameters'!$G$7), IF('Funding Allocation Parameters'!$C$7="Any discretionary funds (grants if available, other if no grants)", MIN(AD303*'Funding Allocation Parameters'!$E$7, 'Funding Allocation Parameters'!$G$7), IF('Funding Allocation Parameters'!$C$7="Complex Library Subsidy", 0, 0)))))</f>
        <v>0</v>
      </c>
      <c r="AJ303" s="177">
        <f t="shared" si="132"/>
        <v>0</v>
      </c>
      <c r="AK303" s="177">
        <f t="shared" si="133"/>
        <v>0</v>
      </c>
      <c r="AL303" s="181">
        <f>IF('Funding Allocation Parameters'!$C$8="Basic Library Subsidy", MIN(AJ303*'Funding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MIN(AJ303*VLOOKUP(CONCATENATE($A303, 'Funding Allocation Parameters'!$I$8), 'Library Subsidy Complex'!$C$2:$J$55, 2, FALSE), VLOOKUP(CONCATENATE($A303, 'Funding Allocation Parameters'!$I$8), 'Library Subsidy Complex'!$C$2:$J$55, 4, FALSE)), 0)))))</f>
        <v>0</v>
      </c>
      <c r="AM303" s="181">
        <f>IF('Funding Allocation Parameters'!$C$8="Basic Library Subsidy", 0, IF('Funding Allocation Parameters'!$C$8="Grant funding",MIN(AJ303*'Funding Allocation Parameters'!$E$8, 'Funding Allocation Parameters'!$G$8), IF('Funding Allocation Parameters'!$C$8="Other author funding", 0, IF('Funding Allocation Parameters'!$C$8="Any discretionary funds (grants if available, other if no grants)", MIN(AJ303*'Funding Allocation Parameters'!$E$8, 'Funding Allocation Parameters'!$G$8), IF('Funding Allocation Parameters'!$C$8="Complex Library Subsidy", 0, 0)))))</f>
        <v>0</v>
      </c>
      <c r="AN303" s="181">
        <f>IF('Funding Allocation Parameters'!$C$8="Basic Library Subsidy", 0, IF('Funding Allocation Parameters'!$C$8="Grant funding", 0, IF('Funding Allocation Parameters'!$C$8="Other author funding",  MIN(AJ303*'Funding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3" s="181">
        <f>IF('Funding Allocation Parameters'!$C$8="Basic Library Subsidy", MIN(AK303*'Funding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MIN(AK303*VLOOKUP(CONCATENATE($A303, 'Funding Allocation Parameters'!$I$8), 'Library Subsidy Complex'!$C$2:$J$55, 6, FALSE), VLOOKUP(CONCATENATE($A303, 'Funding Allocation Parameters'!$I$8), 'Library Subsidy Complex'!$C$2:$J$55, 8, FALSE)), 0)))))</f>
        <v>0</v>
      </c>
      <c r="AP303" s="181">
        <f>IF('Funding Allocation Parameters'!$C$8="Basic Library Subsidy", 0, IF('Funding Allocation Parameters'!$C$8="Grant funding", 0, IF('Funding Allocation Parameters'!$C$8="Other author funding",  MIN(AK303*'Funding Allocation Parameters'!$E$8, 'Funding Allocation Parameters'!$G$8), IF('Funding Allocation Parameters'!$C$8="Any discretionary funds (grants if available, other if no grants)", MIN(AK303*'Funding Allocation Parameters'!$E$8, 'Funding Allocation Parameters'!$G$8), IF('Funding Allocation Parameters'!$C$8="Complex Library Subsidy", 0, 0)))))</f>
        <v>0</v>
      </c>
      <c r="AQ303" s="177">
        <f t="shared" si="134"/>
        <v>0</v>
      </c>
      <c r="AR303" s="177">
        <f t="shared" si="135"/>
        <v>0</v>
      </c>
      <c r="AS303" s="182">
        <f t="shared" si="136"/>
        <v>1189</v>
      </c>
      <c r="AT303" s="182">
        <f t="shared" si="137"/>
        <v>1002.2074000000002</v>
      </c>
      <c r="AU303" s="182">
        <f t="shared" si="138"/>
        <v>0</v>
      </c>
      <c r="AV303" s="182">
        <f t="shared" si="139"/>
        <v>1189</v>
      </c>
      <c r="AW303" s="182">
        <f t="shared" si="140"/>
        <v>1002.2074000000002</v>
      </c>
      <c r="AX303" s="183">
        <f t="shared" si="141"/>
        <v>0</v>
      </c>
      <c r="AY303" s="183">
        <f t="shared" si="142"/>
        <v>0</v>
      </c>
      <c r="AZ303" s="183">
        <f t="shared" si="143"/>
        <v>0</v>
      </c>
      <c r="BA303" s="183">
        <f t="shared" si="144"/>
        <v>1189</v>
      </c>
      <c r="BB303" s="183">
        <f t="shared" si="145"/>
        <v>1002.2074000000002</v>
      </c>
      <c r="BC303" s="184">
        <f t="shared" si="146"/>
        <v>1189</v>
      </c>
      <c r="BD303" s="184">
        <f t="shared" si="147"/>
        <v>0</v>
      </c>
      <c r="BE303" s="184">
        <f t="shared" si="148"/>
        <v>0</v>
      </c>
      <c r="BF303" s="184">
        <f t="shared" si="149"/>
        <v>1002.2074000000002</v>
      </c>
      <c r="BG303" s="102">
        <f t="shared" si="150"/>
        <v>0</v>
      </c>
      <c r="BH303" s="102">
        <f t="shared" si="151"/>
        <v>0</v>
      </c>
      <c r="BI303" s="102">
        <f t="shared" si="152"/>
        <v>0</v>
      </c>
      <c r="BJ303" s="102">
        <f t="shared" si="153"/>
        <v>0</v>
      </c>
      <c r="BK303" s="102">
        <f t="shared" si="154"/>
        <v>1</v>
      </c>
      <c r="BL303" s="102">
        <f t="shared" si="155"/>
        <v>0</v>
      </c>
      <c r="BN303" s="102"/>
    </row>
    <row r="304" spans="1:66" x14ac:dyDescent="0.25">
      <c r="A304" s="102" t="s">
        <v>26</v>
      </c>
      <c r="B304" s="102" t="s">
        <v>8</v>
      </c>
      <c r="C304" s="102" t="s">
        <v>8</v>
      </c>
      <c r="D304" s="102" t="s">
        <v>27</v>
      </c>
      <c r="E304" s="102" t="s">
        <v>673</v>
      </c>
      <c r="F304" s="102" t="s">
        <v>674</v>
      </c>
      <c r="G304" s="102">
        <v>0.94</v>
      </c>
      <c r="H304" s="102">
        <v>1</v>
      </c>
      <c r="I304" s="102">
        <v>0.41699999999999998</v>
      </c>
      <c r="J304" s="167">
        <f>IFERROR(H304*VLOOKUP(A304, 'Advanced Parameters'!$B$7:$G$20, 6, FALSE)*VLOOKUP(A304, 'Growth Parameters'!$B$6:$H$19, 6, FALSE), 0)</f>
        <v>1</v>
      </c>
      <c r="K304" s="167">
        <f>IFERROR(IF('Advanced Parameters'!$C$5="n",'Raw Data'!I304*VLOOKUP(A304,'Advanced Parameters'!$B$7:$G$20,6,FALSE),J304*VLOOKUP(A304,'Advanced Parameters'!$B$7:$G$20,2,FALSE))*VLOOKUP(A304, 'Growth Parameters'!$B$6:$H$19, 6, FALSE), 0)</f>
        <v>0.41699999999999998</v>
      </c>
      <c r="L304" s="167">
        <f t="shared" si="156"/>
        <v>0.58299999999999996</v>
      </c>
      <c r="M304" s="168">
        <f>IFERROR(IF(G304="NA","NA",IF(G304&gt;'APC Parameters'!$K$6+VLOOKUP('Raw Data'!A304, 'APC Parameters'!$H$7:$L$20, 4, FALSE), 'APC Parameters'!$L$6+VLOOKUP('Raw Data'!A304, 'APC Parameters'!$H$7:$L$20, 5, FALSE), G304*('APC Parameters'!$J$6+VLOOKUP('Raw Data'!A304, 'APC Parameters'!$H$7:$L$20, 3, FALSE))+'APC Parameters'!$I$6+VLOOKUP('Raw Data'!A304, 'APC Parameters'!$H$7:$L$20, 2, FALSE))), 0)</f>
        <v>1814.5160000000001</v>
      </c>
      <c r="N304" s="168">
        <f t="shared" si="126"/>
        <v>1814.5160000000001</v>
      </c>
      <c r="O304" s="168">
        <f>IFERROR(IF(M304="NA",VLOOKUP(D304,'Internal Calculations'!$B$10:$C$11,2,FALSE), M304)*VLOOKUP(A304, 'Growth Parameters'!$B$6:$H$19, 7, FALSE), 0)</f>
        <v>1814.5160000000001</v>
      </c>
      <c r="P304" s="177">
        <f t="shared" si="127"/>
        <v>1814.5160000000001</v>
      </c>
      <c r="Q304" s="178">
        <f>IF('Funding Allocation Parameters'!$C$5="Basic Library Subsidy", MIN(O304*('Funding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MIN($O304*(VLOOKUP(CONCATENATE($A304, 'Funding Allocation Parameters'!$I$5), 'Library Subsidy Complex'!$C$2:$J$55, 2, FALSE)), VLOOKUP(CONCATENATE($A304, 'Funding Allocation Parameters'!$I$5), 'Library Subsidy Complex'!$C$2:$J$55, 4, FALSE)), 0)))))</f>
        <v>1189</v>
      </c>
      <c r="R304" s="178">
        <f>IF('Funding Allocation Parameters'!$C$5="Basic Library Subsidy", 0, IF('Funding Allocation Parameters'!$C$5="Grant funding",MIN(O304*('Funding Allocation Parameters'!$E$5), 'Funding Allocation Parameters'!$G$5), IF('Funding Allocation Parameters'!$C$5="Other author funding", 0, IF('Funding Allocation Parameters'!$C$5="Any discretionary funds (grants if available, other if no grants)", MIN(O304*('Funding Allocation Parameters'!$E$5), 'Funding Allocation Parameters'!$G$5), IF('Funding Allocation Parameters'!$C$5="Complex Library Subsidy", 0, 0)))))</f>
        <v>0</v>
      </c>
      <c r="S304" s="178">
        <f>IF('Funding Allocation Parameters'!$C$5="Basic Library Subsidy", 0, IF('Funding Allocation Parameters'!$C$5="Grant funding", 0, IF('Funding Allocation Parameters'!$C$5="Other author funding",  MIN(O304*('Funding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4" s="178">
        <f>IF('Funding Allocation Parameters'!$C$5="Basic Library Subsidy", MIN(O304*('Funding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MIN($O304*(VLOOKUP(CONCATENATE($A304, 'Funding Allocation Parameters'!$I$5), 'Library Subsidy Complex'!$C$2:$J$55, 6, FALSE)), VLOOKUP(CONCATENATE($A304, 'Funding Allocation Parameters'!$I$5), 'Library Subsidy Complex'!$C$2:$J$55, 8, FALSE)), 0)))))</f>
        <v>1189</v>
      </c>
      <c r="U304" s="178">
        <f>IF('Funding Allocation Parameters'!$C$5="Basic Library Subsidy", 0, IF('Funding Allocation Parameters'!$C$5="Grant funding", 0, IF('Funding Allocation Parameters'!$C$5="Other author funding",  MIN(O304*('Funding Allocation Parameters'!$E$5), 'Funding Allocation Parameters'!$G$5), IF('Funding Allocation Parameters'!$C$5="Any discretionary funds (grants if available, other if no grants)", MIN(O304*('Funding Allocation Parameters'!$E$5), 'Funding Allocation Parameters'!$G$5), IF('Funding Allocation Parameters'!$C$5="Complex Library Subsidy", 0, 0)))))</f>
        <v>0</v>
      </c>
      <c r="V304" s="177">
        <f t="shared" si="128"/>
        <v>625.51600000000008</v>
      </c>
      <c r="W304" s="177">
        <f t="shared" si="129"/>
        <v>625.51600000000008</v>
      </c>
      <c r="X304" s="179">
        <f>IF('Funding Allocation Parameters'!$C$6="Basic Library Subsidy", MIN(V304*'Funding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MIN(V304*VLOOKUP(CONCATENATE($A304, 'Funding Allocation Parameters'!$I$6), 'Library Subsidy Complex'!$C$2:$J$55, 2, FALSE), VLOOKUP(CONCATENATE($A304, 'Funding Allocation Parameters'!$I$6), 'Library Subsidy Complex'!$C$2:$J$55, 4, FALSE)), 0)))))</f>
        <v>0</v>
      </c>
      <c r="Y304" s="179">
        <f>IF('Funding Allocation Parameters'!$C$6="Basic Library Subsidy", 0, IF('Funding Allocation Parameters'!$C$6="Grant funding",MIN(V304*'Funding Allocation Parameters'!$E$6, 'Funding Allocation Parameters'!$G$6), IF('Funding Allocation Parameters'!$C$6="Other author funding", 0, IF('Funding Allocation Parameters'!$C$6="Any discretionary funds (grants if available, other if no grants)", MIN(V304*'Funding Allocation Parameters'!$E$6, 'Funding Allocation Parameters'!$G$6), IF('Funding Allocation Parameters'!$C$6="Complex Library Subsidy", 0, 0)))))</f>
        <v>625.51600000000008</v>
      </c>
      <c r="Z304" s="179">
        <f>IF('Funding Allocation Parameters'!$C$6="Basic Library Subsidy", 0, IF('Funding Allocation Parameters'!$C$6="Grant funding", 0, IF('Funding Allocation Parameters'!$C$6="Other author funding",  MIN(V304*'Funding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4" s="179">
        <f>IF('Funding Allocation Parameters'!$C$6="Basic Library Subsidy", MIN(W304*'Funding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MIN(W304*VLOOKUP(CONCATENATE($A304, 'Funding Allocation Parameters'!$I$6), 'Library Subsidy Complex'!$C$2:$J$55, 6, FALSE), VLOOKUP(CONCATENATE($A304, 'Funding Allocation Parameters'!$I$6), 'Library Subsidy Complex'!$C$2:$J$55, 8, FALSE)), 0)))))</f>
        <v>0</v>
      </c>
      <c r="AB304" s="179">
        <f>IF('Funding Allocation Parameters'!$C$6="Basic Library Subsidy", 0, IF('Funding Allocation Parameters'!$C$6="Grant funding", 0, IF('Funding Allocation Parameters'!$C$6="Other author funding",  MIN(W304*'Funding Allocation Parameters'!$E$6, 'Funding Allocation Parameters'!$G$6), IF('Funding Allocation Parameters'!$C$6="Any discretionary funds (grants if available, other if no grants)", MIN(W304*'Funding Allocation Parameters'!$E$6, 'Funding Allocation Parameters'!$G$6), IF('Funding Allocation Parameters'!$C$6="Complex Library Subsidy", 0, 0)))))</f>
        <v>625.51600000000008</v>
      </c>
      <c r="AC304" s="177">
        <f t="shared" si="130"/>
        <v>0</v>
      </c>
      <c r="AD304" s="177">
        <f t="shared" si="131"/>
        <v>0</v>
      </c>
      <c r="AE304" s="180">
        <f>IF('Funding Allocation Parameters'!$C$7="Basic Library Subsidy", MIN(AC304*'Funding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MIN(AC304*VLOOKUP(CONCATENATE($A304, 'Funding Allocation Parameters'!$I$7), 'Library Subsidy Complex'!$C$2:$J$55, 2, FALSE), VLOOKUP(CONCATENATE($A304, 'Funding Allocation Parameters'!$I$7), 'Library Subsidy Complex'!$C$2:$J$55, 4, FALSE)), 0)))))</f>
        <v>0</v>
      </c>
      <c r="AF304" s="180">
        <f>IF('Funding Allocation Parameters'!$C$7="Basic Library Subsidy", 0, IF('Funding Allocation Parameters'!$C$7="Grant funding",MIN(AC304*'Funding Allocation Parameters'!$E$7, 'Funding Allocation Parameters'!$G$7), IF('Funding Allocation Parameters'!$C$7="Other author funding", 0, IF('Funding Allocation Parameters'!$C$7="Any discretionary funds (grants if available, other if no grants)", MIN(AC304*'Funding Allocation Parameters'!$E$7, 'Funding Allocation Parameters'!$G$7), IF('Funding Allocation Parameters'!$C$7="Complex Library Subsidy", 0, 0)))))</f>
        <v>0</v>
      </c>
      <c r="AG304" s="180">
        <f>IF('Funding Allocation Parameters'!$C$7="Basic Library Subsidy", 0, IF('Funding Allocation Parameters'!$C$7="Grant funding", 0, IF('Funding Allocation Parameters'!$C$7="Other author funding",  MIN(AC304*'Funding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4" s="180">
        <f>IF('Funding Allocation Parameters'!$C$7="Basic Library Subsidy", MIN(AD304*'Funding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MIN(AD304*VLOOKUP(CONCATENATE($A304, 'Funding Allocation Parameters'!$I$7), 'Library Subsidy Complex'!$C$2:$J$55, 6, FALSE), VLOOKUP(CONCATENATE($A304, 'Funding Allocation Parameters'!$I$7), 'Library Subsidy Complex'!$C$2:$J$55, 8, FALSE)), 0)))))</f>
        <v>0</v>
      </c>
      <c r="AI304" s="180">
        <f>IF('Funding Allocation Parameters'!$C$7="Basic Library Subsidy", 0, IF('Funding Allocation Parameters'!$C$7="Grant funding", 0, IF('Funding Allocation Parameters'!$C$7="Other author funding",  MIN(AD304*'Funding Allocation Parameters'!$E$7, 'Funding Allocation Parameters'!$G$7), IF('Funding Allocation Parameters'!$C$7="Any discretionary funds (grants if available, other if no grants)", MIN(AD304*'Funding Allocation Parameters'!$E$7, 'Funding Allocation Parameters'!$G$7), IF('Funding Allocation Parameters'!$C$7="Complex Library Subsidy", 0, 0)))))</f>
        <v>0</v>
      </c>
      <c r="AJ304" s="177">
        <f t="shared" si="132"/>
        <v>0</v>
      </c>
      <c r="AK304" s="177">
        <f t="shared" si="133"/>
        <v>0</v>
      </c>
      <c r="AL304" s="181">
        <f>IF('Funding Allocation Parameters'!$C$8="Basic Library Subsidy", MIN(AJ304*'Funding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MIN(AJ304*VLOOKUP(CONCATENATE($A304, 'Funding Allocation Parameters'!$I$8), 'Library Subsidy Complex'!$C$2:$J$55, 2, FALSE), VLOOKUP(CONCATENATE($A304, 'Funding Allocation Parameters'!$I$8), 'Library Subsidy Complex'!$C$2:$J$55, 4, FALSE)), 0)))))</f>
        <v>0</v>
      </c>
      <c r="AM304" s="181">
        <f>IF('Funding Allocation Parameters'!$C$8="Basic Library Subsidy", 0, IF('Funding Allocation Parameters'!$C$8="Grant funding",MIN(AJ304*'Funding Allocation Parameters'!$E$8, 'Funding Allocation Parameters'!$G$8), IF('Funding Allocation Parameters'!$C$8="Other author funding", 0, IF('Funding Allocation Parameters'!$C$8="Any discretionary funds (grants if available, other if no grants)", MIN(AJ304*'Funding Allocation Parameters'!$E$8, 'Funding Allocation Parameters'!$G$8), IF('Funding Allocation Parameters'!$C$8="Complex Library Subsidy", 0, 0)))))</f>
        <v>0</v>
      </c>
      <c r="AN304" s="181">
        <f>IF('Funding Allocation Parameters'!$C$8="Basic Library Subsidy", 0, IF('Funding Allocation Parameters'!$C$8="Grant funding", 0, IF('Funding Allocation Parameters'!$C$8="Other author funding",  MIN(AJ304*'Funding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4" s="181">
        <f>IF('Funding Allocation Parameters'!$C$8="Basic Library Subsidy", MIN(AK304*'Funding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MIN(AK304*VLOOKUP(CONCATENATE($A304, 'Funding Allocation Parameters'!$I$8), 'Library Subsidy Complex'!$C$2:$J$55, 6, FALSE), VLOOKUP(CONCATENATE($A304, 'Funding Allocation Parameters'!$I$8), 'Library Subsidy Complex'!$C$2:$J$55, 8, FALSE)), 0)))))</f>
        <v>0</v>
      </c>
      <c r="AP304" s="181">
        <f>IF('Funding Allocation Parameters'!$C$8="Basic Library Subsidy", 0, IF('Funding Allocation Parameters'!$C$8="Grant funding", 0, IF('Funding Allocation Parameters'!$C$8="Other author funding",  MIN(AK304*'Funding Allocation Parameters'!$E$8, 'Funding Allocation Parameters'!$G$8), IF('Funding Allocation Parameters'!$C$8="Any discretionary funds (grants if available, other if no grants)", MIN(AK304*'Funding Allocation Parameters'!$E$8, 'Funding Allocation Parameters'!$G$8), IF('Funding Allocation Parameters'!$C$8="Complex Library Subsidy", 0, 0)))))</f>
        <v>0</v>
      </c>
      <c r="AQ304" s="177">
        <f t="shared" si="134"/>
        <v>0</v>
      </c>
      <c r="AR304" s="177">
        <f t="shared" si="135"/>
        <v>0</v>
      </c>
      <c r="AS304" s="182">
        <f t="shared" si="136"/>
        <v>1189</v>
      </c>
      <c r="AT304" s="182">
        <f t="shared" si="137"/>
        <v>625.51600000000008</v>
      </c>
      <c r="AU304" s="182">
        <f t="shared" si="138"/>
        <v>0</v>
      </c>
      <c r="AV304" s="182">
        <f t="shared" si="139"/>
        <v>1189</v>
      </c>
      <c r="AW304" s="182">
        <f t="shared" si="140"/>
        <v>625.51600000000008</v>
      </c>
      <c r="AX304" s="183">
        <f t="shared" si="141"/>
        <v>495.81299999999999</v>
      </c>
      <c r="AY304" s="183">
        <f t="shared" si="142"/>
        <v>260.840172</v>
      </c>
      <c r="AZ304" s="183">
        <f t="shared" si="143"/>
        <v>0</v>
      </c>
      <c r="BA304" s="183">
        <f t="shared" si="144"/>
        <v>693.18700000000001</v>
      </c>
      <c r="BB304" s="183">
        <f t="shared" si="145"/>
        <v>364.67582800000002</v>
      </c>
      <c r="BC304" s="184">
        <f t="shared" si="146"/>
        <v>1189</v>
      </c>
      <c r="BD304" s="184">
        <f t="shared" si="147"/>
        <v>0</v>
      </c>
      <c r="BE304" s="184">
        <f t="shared" si="148"/>
        <v>260.840172</v>
      </c>
      <c r="BF304" s="184">
        <f t="shared" si="149"/>
        <v>364.67582800000002</v>
      </c>
      <c r="BG304" s="102">
        <f t="shared" si="150"/>
        <v>0</v>
      </c>
      <c r="BH304" s="102">
        <f t="shared" si="151"/>
        <v>0</v>
      </c>
      <c r="BI304" s="102">
        <f t="shared" si="152"/>
        <v>0</v>
      </c>
      <c r="BJ304" s="102">
        <f t="shared" si="153"/>
        <v>0.41699999999999998</v>
      </c>
      <c r="BK304" s="102">
        <f t="shared" si="154"/>
        <v>0.58299999999999996</v>
      </c>
      <c r="BL304" s="102">
        <f t="shared" si="155"/>
        <v>0</v>
      </c>
      <c r="BN304" s="102"/>
    </row>
    <row r="305" spans="1:66" x14ac:dyDescent="0.25">
      <c r="A305" s="102" t="s">
        <v>20</v>
      </c>
      <c r="B305" s="102" t="s">
        <v>8</v>
      </c>
      <c r="C305" s="102" t="s">
        <v>8</v>
      </c>
      <c r="D305" s="102" t="s">
        <v>27</v>
      </c>
      <c r="E305" s="102" t="s">
        <v>675</v>
      </c>
      <c r="F305" s="102" t="s">
        <v>676</v>
      </c>
      <c r="G305" s="102">
        <v>0.91400000000000003</v>
      </c>
      <c r="H305" s="102">
        <v>1</v>
      </c>
      <c r="I305" s="102">
        <v>0</v>
      </c>
      <c r="J305" s="167">
        <f>IFERROR(H305*VLOOKUP(A305, 'Advanced Parameters'!$B$7:$G$20, 6, FALSE)*VLOOKUP(A305, 'Growth Parameters'!$B$6:$H$19, 6, FALSE), 0)</f>
        <v>1</v>
      </c>
      <c r="K305" s="167">
        <f>IFERROR(IF('Advanced Parameters'!$C$5="n",'Raw Data'!I305*VLOOKUP(A305,'Advanced Parameters'!$B$7:$G$20,6,FALSE),J305*VLOOKUP(A305,'Advanced Parameters'!$B$7:$G$20,2,FALSE))*VLOOKUP(A305, 'Growth Parameters'!$B$6:$H$19, 6, FALSE), 0)</f>
        <v>0</v>
      </c>
      <c r="L305" s="167">
        <f t="shared" si="156"/>
        <v>1</v>
      </c>
      <c r="M305" s="168">
        <f>IFERROR(IF(G305="NA","NA",IF(G305&gt;'APC Parameters'!$K$6+VLOOKUP('Raw Data'!A305, 'APC Parameters'!$H$7:$L$20, 4, FALSE), 'APC Parameters'!$L$6+VLOOKUP('Raw Data'!A305, 'APC Parameters'!$H$7:$L$20, 5, FALSE), G305*('APC Parameters'!$J$6+VLOOKUP('Raw Data'!A305, 'APC Parameters'!$H$7:$L$20, 3, FALSE))+'APC Parameters'!$I$6+VLOOKUP('Raw Data'!A305, 'APC Parameters'!$H$7:$L$20, 2, FALSE))), 0)</f>
        <v>1796.0716000000002</v>
      </c>
      <c r="N305" s="168">
        <f t="shared" si="126"/>
        <v>1796.0716000000002</v>
      </c>
      <c r="O305" s="168">
        <f>IFERROR(IF(M305="NA",VLOOKUP(D305,'Internal Calculations'!$B$10:$C$11,2,FALSE), M305)*VLOOKUP(A305, 'Growth Parameters'!$B$6:$H$19, 7, FALSE), 0)</f>
        <v>1796.0716000000002</v>
      </c>
      <c r="P305" s="177">
        <f t="shared" si="127"/>
        <v>1796.0716000000002</v>
      </c>
      <c r="Q305" s="178">
        <f>IF('Funding Allocation Parameters'!$C$5="Basic Library Subsidy", MIN(O305*('Funding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MIN($O305*(VLOOKUP(CONCATENATE($A305, 'Funding Allocation Parameters'!$I$5), 'Library Subsidy Complex'!$C$2:$J$55, 2, FALSE)), VLOOKUP(CONCATENATE($A305, 'Funding Allocation Parameters'!$I$5), 'Library Subsidy Complex'!$C$2:$J$55, 4, FALSE)), 0)))))</f>
        <v>1189</v>
      </c>
      <c r="R305" s="178">
        <f>IF('Funding Allocation Parameters'!$C$5="Basic Library Subsidy", 0, IF('Funding Allocation Parameters'!$C$5="Grant funding",MIN(O305*('Funding Allocation Parameters'!$E$5), 'Funding Allocation Parameters'!$G$5), IF('Funding Allocation Parameters'!$C$5="Other author funding", 0, IF('Funding Allocation Parameters'!$C$5="Any discretionary funds (grants if available, other if no grants)", MIN(O305*('Funding Allocation Parameters'!$E$5), 'Funding Allocation Parameters'!$G$5), IF('Funding Allocation Parameters'!$C$5="Complex Library Subsidy", 0, 0)))))</f>
        <v>0</v>
      </c>
      <c r="S305" s="178">
        <f>IF('Funding Allocation Parameters'!$C$5="Basic Library Subsidy", 0, IF('Funding Allocation Parameters'!$C$5="Grant funding", 0, IF('Funding Allocation Parameters'!$C$5="Other author funding",  MIN(O305*('Funding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5" s="178">
        <f>IF('Funding Allocation Parameters'!$C$5="Basic Library Subsidy", MIN(O305*('Funding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MIN($O305*(VLOOKUP(CONCATENATE($A305, 'Funding Allocation Parameters'!$I$5), 'Library Subsidy Complex'!$C$2:$J$55, 6, FALSE)), VLOOKUP(CONCATENATE($A305, 'Funding Allocation Parameters'!$I$5), 'Library Subsidy Complex'!$C$2:$J$55, 8, FALSE)), 0)))))</f>
        <v>1189</v>
      </c>
      <c r="U305" s="178">
        <f>IF('Funding Allocation Parameters'!$C$5="Basic Library Subsidy", 0, IF('Funding Allocation Parameters'!$C$5="Grant funding", 0, IF('Funding Allocation Parameters'!$C$5="Other author funding",  MIN(O305*('Funding Allocation Parameters'!$E$5), 'Funding Allocation Parameters'!$G$5), IF('Funding Allocation Parameters'!$C$5="Any discretionary funds (grants if available, other if no grants)", MIN(O305*('Funding Allocation Parameters'!$E$5), 'Funding Allocation Parameters'!$G$5), IF('Funding Allocation Parameters'!$C$5="Complex Library Subsidy", 0, 0)))))</f>
        <v>0</v>
      </c>
      <c r="V305" s="177">
        <f t="shared" si="128"/>
        <v>607.07160000000022</v>
      </c>
      <c r="W305" s="177">
        <f t="shared" si="129"/>
        <v>607.07160000000022</v>
      </c>
      <c r="X305" s="179">
        <f>IF('Funding Allocation Parameters'!$C$6="Basic Library Subsidy", MIN(V305*'Funding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MIN(V305*VLOOKUP(CONCATENATE($A305, 'Funding Allocation Parameters'!$I$6), 'Library Subsidy Complex'!$C$2:$J$55, 2, FALSE), VLOOKUP(CONCATENATE($A305, 'Funding Allocation Parameters'!$I$6), 'Library Subsidy Complex'!$C$2:$J$55, 4, FALSE)), 0)))))</f>
        <v>0</v>
      </c>
      <c r="Y305" s="179">
        <f>IF('Funding Allocation Parameters'!$C$6="Basic Library Subsidy", 0, IF('Funding Allocation Parameters'!$C$6="Grant funding",MIN(V305*'Funding Allocation Parameters'!$E$6, 'Funding Allocation Parameters'!$G$6), IF('Funding Allocation Parameters'!$C$6="Other author funding", 0, IF('Funding Allocation Parameters'!$C$6="Any discretionary funds (grants if available, other if no grants)", MIN(V305*'Funding Allocation Parameters'!$E$6, 'Funding Allocation Parameters'!$G$6), IF('Funding Allocation Parameters'!$C$6="Complex Library Subsidy", 0, 0)))))</f>
        <v>607.07160000000022</v>
      </c>
      <c r="Z305" s="179">
        <f>IF('Funding Allocation Parameters'!$C$6="Basic Library Subsidy", 0, IF('Funding Allocation Parameters'!$C$6="Grant funding", 0, IF('Funding Allocation Parameters'!$C$6="Other author funding",  MIN(V305*'Funding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5" s="179">
        <f>IF('Funding Allocation Parameters'!$C$6="Basic Library Subsidy", MIN(W305*'Funding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MIN(W305*VLOOKUP(CONCATENATE($A305, 'Funding Allocation Parameters'!$I$6), 'Library Subsidy Complex'!$C$2:$J$55, 6, FALSE), VLOOKUP(CONCATENATE($A305, 'Funding Allocation Parameters'!$I$6), 'Library Subsidy Complex'!$C$2:$J$55, 8, FALSE)), 0)))))</f>
        <v>0</v>
      </c>
      <c r="AB305" s="179">
        <f>IF('Funding Allocation Parameters'!$C$6="Basic Library Subsidy", 0, IF('Funding Allocation Parameters'!$C$6="Grant funding", 0, IF('Funding Allocation Parameters'!$C$6="Other author funding",  MIN(W305*'Funding Allocation Parameters'!$E$6, 'Funding Allocation Parameters'!$G$6), IF('Funding Allocation Parameters'!$C$6="Any discretionary funds (grants if available, other if no grants)", MIN(W305*'Funding Allocation Parameters'!$E$6, 'Funding Allocation Parameters'!$G$6), IF('Funding Allocation Parameters'!$C$6="Complex Library Subsidy", 0, 0)))))</f>
        <v>607.07160000000022</v>
      </c>
      <c r="AC305" s="177">
        <f t="shared" si="130"/>
        <v>0</v>
      </c>
      <c r="AD305" s="177">
        <f t="shared" si="131"/>
        <v>0</v>
      </c>
      <c r="AE305" s="180">
        <f>IF('Funding Allocation Parameters'!$C$7="Basic Library Subsidy", MIN(AC305*'Funding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MIN(AC305*VLOOKUP(CONCATENATE($A305, 'Funding Allocation Parameters'!$I$7), 'Library Subsidy Complex'!$C$2:$J$55, 2, FALSE), VLOOKUP(CONCATENATE($A305, 'Funding Allocation Parameters'!$I$7), 'Library Subsidy Complex'!$C$2:$J$55, 4, FALSE)), 0)))))</f>
        <v>0</v>
      </c>
      <c r="AF305" s="180">
        <f>IF('Funding Allocation Parameters'!$C$7="Basic Library Subsidy", 0, IF('Funding Allocation Parameters'!$C$7="Grant funding",MIN(AC305*'Funding Allocation Parameters'!$E$7, 'Funding Allocation Parameters'!$G$7), IF('Funding Allocation Parameters'!$C$7="Other author funding", 0, IF('Funding Allocation Parameters'!$C$7="Any discretionary funds (grants if available, other if no grants)", MIN(AC305*'Funding Allocation Parameters'!$E$7, 'Funding Allocation Parameters'!$G$7), IF('Funding Allocation Parameters'!$C$7="Complex Library Subsidy", 0, 0)))))</f>
        <v>0</v>
      </c>
      <c r="AG305" s="180">
        <f>IF('Funding Allocation Parameters'!$C$7="Basic Library Subsidy", 0, IF('Funding Allocation Parameters'!$C$7="Grant funding", 0, IF('Funding Allocation Parameters'!$C$7="Other author funding",  MIN(AC305*'Funding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5" s="180">
        <f>IF('Funding Allocation Parameters'!$C$7="Basic Library Subsidy", MIN(AD305*'Funding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MIN(AD305*VLOOKUP(CONCATENATE($A305, 'Funding Allocation Parameters'!$I$7), 'Library Subsidy Complex'!$C$2:$J$55, 6, FALSE), VLOOKUP(CONCATENATE($A305, 'Funding Allocation Parameters'!$I$7), 'Library Subsidy Complex'!$C$2:$J$55, 8, FALSE)), 0)))))</f>
        <v>0</v>
      </c>
      <c r="AI305" s="180">
        <f>IF('Funding Allocation Parameters'!$C$7="Basic Library Subsidy", 0, IF('Funding Allocation Parameters'!$C$7="Grant funding", 0, IF('Funding Allocation Parameters'!$C$7="Other author funding",  MIN(AD305*'Funding Allocation Parameters'!$E$7, 'Funding Allocation Parameters'!$G$7), IF('Funding Allocation Parameters'!$C$7="Any discretionary funds (grants if available, other if no grants)", MIN(AD305*'Funding Allocation Parameters'!$E$7, 'Funding Allocation Parameters'!$G$7), IF('Funding Allocation Parameters'!$C$7="Complex Library Subsidy", 0, 0)))))</f>
        <v>0</v>
      </c>
      <c r="AJ305" s="177">
        <f t="shared" si="132"/>
        <v>0</v>
      </c>
      <c r="AK305" s="177">
        <f t="shared" si="133"/>
        <v>0</v>
      </c>
      <c r="AL305" s="181">
        <f>IF('Funding Allocation Parameters'!$C$8="Basic Library Subsidy", MIN(AJ305*'Funding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MIN(AJ305*VLOOKUP(CONCATENATE($A305, 'Funding Allocation Parameters'!$I$8), 'Library Subsidy Complex'!$C$2:$J$55, 2, FALSE), VLOOKUP(CONCATENATE($A305, 'Funding Allocation Parameters'!$I$8), 'Library Subsidy Complex'!$C$2:$J$55, 4, FALSE)), 0)))))</f>
        <v>0</v>
      </c>
      <c r="AM305" s="181">
        <f>IF('Funding Allocation Parameters'!$C$8="Basic Library Subsidy", 0, IF('Funding Allocation Parameters'!$C$8="Grant funding",MIN(AJ305*'Funding Allocation Parameters'!$E$8, 'Funding Allocation Parameters'!$G$8), IF('Funding Allocation Parameters'!$C$8="Other author funding", 0, IF('Funding Allocation Parameters'!$C$8="Any discretionary funds (grants if available, other if no grants)", MIN(AJ305*'Funding Allocation Parameters'!$E$8, 'Funding Allocation Parameters'!$G$8), IF('Funding Allocation Parameters'!$C$8="Complex Library Subsidy", 0, 0)))))</f>
        <v>0</v>
      </c>
      <c r="AN305" s="181">
        <f>IF('Funding Allocation Parameters'!$C$8="Basic Library Subsidy", 0, IF('Funding Allocation Parameters'!$C$8="Grant funding", 0, IF('Funding Allocation Parameters'!$C$8="Other author funding",  MIN(AJ305*'Funding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5" s="181">
        <f>IF('Funding Allocation Parameters'!$C$8="Basic Library Subsidy", MIN(AK305*'Funding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MIN(AK305*VLOOKUP(CONCATENATE($A305, 'Funding Allocation Parameters'!$I$8), 'Library Subsidy Complex'!$C$2:$J$55, 6, FALSE), VLOOKUP(CONCATENATE($A305, 'Funding Allocation Parameters'!$I$8), 'Library Subsidy Complex'!$C$2:$J$55, 8, FALSE)), 0)))))</f>
        <v>0</v>
      </c>
      <c r="AP305" s="181">
        <f>IF('Funding Allocation Parameters'!$C$8="Basic Library Subsidy", 0, IF('Funding Allocation Parameters'!$C$8="Grant funding", 0, IF('Funding Allocation Parameters'!$C$8="Other author funding",  MIN(AK305*'Funding Allocation Parameters'!$E$8, 'Funding Allocation Parameters'!$G$8), IF('Funding Allocation Parameters'!$C$8="Any discretionary funds (grants if available, other if no grants)", MIN(AK305*'Funding Allocation Parameters'!$E$8, 'Funding Allocation Parameters'!$G$8), IF('Funding Allocation Parameters'!$C$8="Complex Library Subsidy", 0, 0)))))</f>
        <v>0</v>
      </c>
      <c r="AQ305" s="177">
        <f t="shared" si="134"/>
        <v>0</v>
      </c>
      <c r="AR305" s="177">
        <f t="shared" si="135"/>
        <v>0</v>
      </c>
      <c r="AS305" s="182">
        <f t="shared" si="136"/>
        <v>1189</v>
      </c>
      <c r="AT305" s="182">
        <f t="shared" si="137"/>
        <v>607.07160000000022</v>
      </c>
      <c r="AU305" s="182">
        <f t="shared" si="138"/>
        <v>0</v>
      </c>
      <c r="AV305" s="182">
        <f t="shared" si="139"/>
        <v>1189</v>
      </c>
      <c r="AW305" s="182">
        <f t="shared" si="140"/>
        <v>607.07160000000022</v>
      </c>
      <c r="AX305" s="183">
        <f t="shared" si="141"/>
        <v>0</v>
      </c>
      <c r="AY305" s="183">
        <f t="shared" si="142"/>
        <v>0</v>
      </c>
      <c r="AZ305" s="183">
        <f t="shared" si="143"/>
        <v>0</v>
      </c>
      <c r="BA305" s="183">
        <f t="shared" si="144"/>
        <v>1189</v>
      </c>
      <c r="BB305" s="183">
        <f t="shared" si="145"/>
        <v>607.07160000000022</v>
      </c>
      <c r="BC305" s="184">
        <f t="shared" si="146"/>
        <v>1189</v>
      </c>
      <c r="BD305" s="184">
        <f t="shared" si="147"/>
        <v>0</v>
      </c>
      <c r="BE305" s="184">
        <f t="shared" si="148"/>
        <v>0</v>
      </c>
      <c r="BF305" s="184">
        <f t="shared" si="149"/>
        <v>607.07160000000022</v>
      </c>
      <c r="BG305" s="102">
        <f t="shared" si="150"/>
        <v>0</v>
      </c>
      <c r="BH305" s="102">
        <f t="shared" si="151"/>
        <v>0</v>
      </c>
      <c r="BI305" s="102">
        <f t="shared" si="152"/>
        <v>0</v>
      </c>
      <c r="BJ305" s="102">
        <f t="shared" si="153"/>
        <v>0</v>
      </c>
      <c r="BK305" s="102">
        <f t="shared" si="154"/>
        <v>1</v>
      </c>
      <c r="BL305" s="102">
        <f t="shared" si="155"/>
        <v>0</v>
      </c>
      <c r="BN305" s="102"/>
    </row>
    <row r="306" spans="1:66" x14ac:dyDescent="0.25">
      <c r="A306" s="102" t="s">
        <v>20</v>
      </c>
      <c r="B306" s="102" t="s">
        <v>8</v>
      </c>
      <c r="C306" s="102" t="s">
        <v>8</v>
      </c>
      <c r="D306" s="102" t="s">
        <v>27</v>
      </c>
      <c r="E306" s="102" t="s">
        <v>599</v>
      </c>
      <c r="F306" s="102" t="s">
        <v>677</v>
      </c>
      <c r="G306" s="102">
        <v>1.93</v>
      </c>
      <c r="H306" s="102">
        <v>1</v>
      </c>
      <c r="I306" s="102">
        <v>1</v>
      </c>
      <c r="J306" s="167">
        <f>IFERROR(H306*VLOOKUP(A306, 'Advanced Parameters'!$B$7:$G$20, 6, FALSE)*VLOOKUP(A306, 'Growth Parameters'!$B$6:$H$19, 6, FALSE), 0)</f>
        <v>1</v>
      </c>
      <c r="K306" s="167">
        <f>IFERROR(IF('Advanced Parameters'!$C$5="n",'Raw Data'!I306*VLOOKUP(A306,'Advanced Parameters'!$B$7:$G$20,6,FALSE),J306*VLOOKUP(A306,'Advanced Parameters'!$B$7:$G$20,2,FALSE))*VLOOKUP(A306, 'Growth Parameters'!$B$6:$H$19, 6, FALSE), 0)</f>
        <v>1</v>
      </c>
      <c r="L306" s="167">
        <f t="shared" si="156"/>
        <v>0</v>
      </c>
      <c r="M306" s="168">
        <f>IFERROR(IF(G306="NA","NA",IF(G306&gt;'APC Parameters'!$K$6+VLOOKUP('Raw Data'!A306, 'APC Parameters'!$H$7:$L$20, 4, FALSE), 'APC Parameters'!$L$6+VLOOKUP('Raw Data'!A306, 'APC Parameters'!$H$7:$L$20, 5, FALSE), G306*('APC Parameters'!$J$6+VLOOKUP('Raw Data'!A306, 'APC Parameters'!$H$7:$L$20, 3, FALSE))+'APC Parameters'!$I$6+VLOOKUP('Raw Data'!A306, 'APC Parameters'!$H$7:$L$20, 2, FALSE))), 0)</f>
        <v>2516.8220000000001</v>
      </c>
      <c r="N306" s="168">
        <f t="shared" si="126"/>
        <v>2516.8220000000001</v>
      </c>
      <c r="O306" s="168">
        <f>IFERROR(IF(M306="NA",VLOOKUP(D306,'Internal Calculations'!$B$10:$C$11,2,FALSE), M306)*VLOOKUP(A306, 'Growth Parameters'!$B$6:$H$19, 7, FALSE), 0)</f>
        <v>2516.8220000000001</v>
      </c>
      <c r="P306" s="177">
        <f t="shared" si="127"/>
        <v>2516.8220000000001</v>
      </c>
      <c r="Q306" s="178">
        <f>IF('Funding Allocation Parameters'!$C$5="Basic Library Subsidy", MIN(O306*('Funding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MIN($O306*(VLOOKUP(CONCATENATE($A306, 'Funding Allocation Parameters'!$I$5), 'Library Subsidy Complex'!$C$2:$J$55, 2, FALSE)), VLOOKUP(CONCATENATE($A306, 'Funding Allocation Parameters'!$I$5), 'Library Subsidy Complex'!$C$2:$J$55, 4, FALSE)), 0)))))</f>
        <v>1189</v>
      </c>
      <c r="R306" s="178">
        <f>IF('Funding Allocation Parameters'!$C$5="Basic Library Subsidy", 0, IF('Funding Allocation Parameters'!$C$5="Grant funding",MIN(O306*('Funding Allocation Parameters'!$E$5), 'Funding Allocation Parameters'!$G$5), IF('Funding Allocation Parameters'!$C$5="Other author funding", 0, IF('Funding Allocation Parameters'!$C$5="Any discretionary funds (grants if available, other if no grants)", MIN(O306*('Funding Allocation Parameters'!$E$5), 'Funding Allocation Parameters'!$G$5), IF('Funding Allocation Parameters'!$C$5="Complex Library Subsidy", 0, 0)))))</f>
        <v>0</v>
      </c>
      <c r="S306" s="178">
        <f>IF('Funding Allocation Parameters'!$C$5="Basic Library Subsidy", 0, IF('Funding Allocation Parameters'!$C$5="Grant funding", 0, IF('Funding Allocation Parameters'!$C$5="Other author funding",  MIN(O306*('Funding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6" s="178">
        <f>IF('Funding Allocation Parameters'!$C$5="Basic Library Subsidy", MIN(O306*('Funding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MIN($O306*(VLOOKUP(CONCATENATE($A306, 'Funding Allocation Parameters'!$I$5), 'Library Subsidy Complex'!$C$2:$J$55, 6, FALSE)), VLOOKUP(CONCATENATE($A306, 'Funding Allocation Parameters'!$I$5), 'Library Subsidy Complex'!$C$2:$J$55, 8, FALSE)), 0)))))</f>
        <v>1189</v>
      </c>
      <c r="U306" s="178">
        <f>IF('Funding Allocation Parameters'!$C$5="Basic Library Subsidy", 0, IF('Funding Allocation Parameters'!$C$5="Grant funding", 0, IF('Funding Allocation Parameters'!$C$5="Other author funding",  MIN(O306*('Funding Allocation Parameters'!$E$5), 'Funding Allocation Parameters'!$G$5), IF('Funding Allocation Parameters'!$C$5="Any discretionary funds (grants if available, other if no grants)", MIN(O306*('Funding Allocation Parameters'!$E$5), 'Funding Allocation Parameters'!$G$5), IF('Funding Allocation Parameters'!$C$5="Complex Library Subsidy", 0, 0)))))</f>
        <v>0</v>
      </c>
      <c r="V306" s="177">
        <f t="shared" si="128"/>
        <v>1327.8220000000001</v>
      </c>
      <c r="W306" s="177">
        <f t="shared" si="129"/>
        <v>1327.8220000000001</v>
      </c>
      <c r="X306" s="179">
        <f>IF('Funding Allocation Parameters'!$C$6="Basic Library Subsidy", MIN(V306*'Funding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MIN(V306*VLOOKUP(CONCATENATE($A306, 'Funding Allocation Parameters'!$I$6), 'Library Subsidy Complex'!$C$2:$J$55, 2, FALSE), VLOOKUP(CONCATENATE($A306, 'Funding Allocation Parameters'!$I$6), 'Library Subsidy Complex'!$C$2:$J$55, 4, FALSE)), 0)))))</f>
        <v>0</v>
      </c>
      <c r="Y306" s="179">
        <f>IF('Funding Allocation Parameters'!$C$6="Basic Library Subsidy", 0, IF('Funding Allocation Parameters'!$C$6="Grant funding",MIN(V306*'Funding Allocation Parameters'!$E$6, 'Funding Allocation Parameters'!$G$6), IF('Funding Allocation Parameters'!$C$6="Other author funding", 0, IF('Funding Allocation Parameters'!$C$6="Any discretionary funds (grants if available, other if no grants)", MIN(V306*'Funding Allocation Parameters'!$E$6, 'Funding Allocation Parameters'!$G$6), IF('Funding Allocation Parameters'!$C$6="Complex Library Subsidy", 0, 0)))))</f>
        <v>1327.8220000000001</v>
      </c>
      <c r="Z306" s="179">
        <f>IF('Funding Allocation Parameters'!$C$6="Basic Library Subsidy", 0, IF('Funding Allocation Parameters'!$C$6="Grant funding", 0, IF('Funding Allocation Parameters'!$C$6="Other author funding",  MIN(V306*'Funding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6" s="179">
        <f>IF('Funding Allocation Parameters'!$C$6="Basic Library Subsidy", MIN(W306*'Funding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MIN(W306*VLOOKUP(CONCATENATE($A306, 'Funding Allocation Parameters'!$I$6), 'Library Subsidy Complex'!$C$2:$J$55, 6, FALSE), VLOOKUP(CONCATENATE($A306, 'Funding Allocation Parameters'!$I$6), 'Library Subsidy Complex'!$C$2:$J$55, 8, FALSE)), 0)))))</f>
        <v>0</v>
      </c>
      <c r="AB306" s="179">
        <f>IF('Funding Allocation Parameters'!$C$6="Basic Library Subsidy", 0, IF('Funding Allocation Parameters'!$C$6="Grant funding", 0, IF('Funding Allocation Parameters'!$C$6="Other author funding",  MIN(W306*'Funding Allocation Parameters'!$E$6, 'Funding Allocation Parameters'!$G$6), IF('Funding Allocation Parameters'!$C$6="Any discretionary funds (grants if available, other if no grants)", MIN(W306*'Funding Allocation Parameters'!$E$6, 'Funding Allocation Parameters'!$G$6), IF('Funding Allocation Parameters'!$C$6="Complex Library Subsidy", 0, 0)))))</f>
        <v>1327.8220000000001</v>
      </c>
      <c r="AC306" s="177">
        <f t="shared" si="130"/>
        <v>0</v>
      </c>
      <c r="AD306" s="177">
        <f t="shared" si="131"/>
        <v>0</v>
      </c>
      <c r="AE306" s="180">
        <f>IF('Funding Allocation Parameters'!$C$7="Basic Library Subsidy", MIN(AC306*'Funding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MIN(AC306*VLOOKUP(CONCATENATE($A306, 'Funding Allocation Parameters'!$I$7), 'Library Subsidy Complex'!$C$2:$J$55, 2, FALSE), VLOOKUP(CONCATENATE($A306, 'Funding Allocation Parameters'!$I$7), 'Library Subsidy Complex'!$C$2:$J$55, 4, FALSE)), 0)))))</f>
        <v>0</v>
      </c>
      <c r="AF306" s="180">
        <f>IF('Funding Allocation Parameters'!$C$7="Basic Library Subsidy", 0, IF('Funding Allocation Parameters'!$C$7="Grant funding",MIN(AC306*'Funding Allocation Parameters'!$E$7, 'Funding Allocation Parameters'!$G$7), IF('Funding Allocation Parameters'!$C$7="Other author funding", 0, IF('Funding Allocation Parameters'!$C$7="Any discretionary funds (grants if available, other if no grants)", MIN(AC306*'Funding Allocation Parameters'!$E$7, 'Funding Allocation Parameters'!$G$7), IF('Funding Allocation Parameters'!$C$7="Complex Library Subsidy", 0, 0)))))</f>
        <v>0</v>
      </c>
      <c r="AG306" s="180">
        <f>IF('Funding Allocation Parameters'!$C$7="Basic Library Subsidy", 0, IF('Funding Allocation Parameters'!$C$7="Grant funding", 0, IF('Funding Allocation Parameters'!$C$7="Other author funding",  MIN(AC306*'Funding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6" s="180">
        <f>IF('Funding Allocation Parameters'!$C$7="Basic Library Subsidy", MIN(AD306*'Funding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MIN(AD306*VLOOKUP(CONCATENATE($A306, 'Funding Allocation Parameters'!$I$7), 'Library Subsidy Complex'!$C$2:$J$55, 6, FALSE), VLOOKUP(CONCATENATE($A306, 'Funding Allocation Parameters'!$I$7), 'Library Subsidy Complex'!$C$2:$J$55, 8, FALSE)), 0)))))</f>
        <v>0</v>
      </c>
      <c r="AI306" s="180">
        <f>IF('Funding Allocation Parameters'!$C$7="Basic Library Subsidy", 0, IF('Funding Allocation Parameters'!$C$7="Grant funding", 0, IF('Funding Allocation Parameters'!$C$7="Other author funding",  MIN(AD306*'Funding Allocation Parameters'!$E$7, 'Funding Allocation Parameters'!$G$7), IF('Funding Allocation Parameters'!$C$7="Any discretionary funds (grants if available, other if no grants)", MIN(AD306*'Funding Allocation Parameters'!$E$7, 'Funding Allocation Parameters'!$G$7), IF('Funding Allocation Parameters'!$C$7="Complex Library Subsidy", 0, 0)))))</f>
        <v>0</v>
      </c>
      <c r="AJ306" s="177">
        <f t="shared" si="132"/>
        <v>0</v>
      </c>
      <c r="AK306" s="177">
        <f t="shared" si="133"/>
        <v>0</v>
      </c>
      <c r="AL306" s="181">
        <f>IF('Funding Allocation Parameters'!$C$8="Basic Library Subsidy", MIN(AJ306*'Funding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MIN(AJ306*VLOOKUP(CONCATENATE($A306, 'Funding Allocation Parameters'!$I$8), 'Library Subsidy Complex'!$C$2:$J$55, 2, FALSE), VLOOKUP(CONCATENATE($A306, 'Funding Allocation Parameters'!$I$8), 'Library Subsidy Complex'!$C$2:$J$55, 4, FALSE)), 0)))))</f>
        <v>0</v>
      </c>
      <c r="AM306" s="181">
        <f>IF('Funding Allocation Parameters'!$C$8="Basic Library Subsidy", 0, IF('Funding Allocation Parameters'!$C$8="Grant funding",MIN(AJ306*'Funding Allocation Parameters'!$E$8, 'Funding Allocation Parameters'!$G$8), IF('Funding Allocation Parameters'!$C$8="Other author funding", 0, IF('Funding Allocation Parameters'!$C$8="Any discretionary funds (grants if available, other if no grants)", MIN(AJ306*'Funding Allocation Parameters'!$E$8, 'Funding Allocation Parameters'!$G$8), IF('Funding Allocation Parameters'!$C$8="Complex Library Subsidy", 0, 0)))))</f>
        <v>0</v>
      </c>
      <c r="AN306" s="181">
        <f>IF('Funding Allocation Parameters'!$C$8="Basic Library Subsidy", 0, IF('Funding Allocation Parameters'!$C$8="Grant funding", 0, IF('Funding Allocation Parameters'!$C$8="Other author funding",  MIN(AJ306*'Funding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6" s="181">
        <f>IF('Funding Allocation Parameters'!$C$8="Basic Library Subsidy", MIN(AK306*'Funding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MIN(AK306*VLOOKUP(CONCATENATE($A306, 'Funding Allocation Parameters'!$I$8), 'Library Subsidy Complex'!$C$2:$J$55, 6, FALSE), VLOOKUP(CONCATENATE($A306, 'Funding Allocation Parameters'!$I$8), 'Library Subsidy Complex'!$C$2:$J$55, 8, FALSE)), 0)))))</f>
        <v>0</v>
      </c>
      <c r="AP306" s="181">
        <f>IF('Funding Allocation Parameters'!$C$8="Basic Library Subsidy", 0, IF('Funding Allocation Parameters'!$C$8="Grant funding", 0, IF('Funding Allocation Parameters'!$C$8="Other author funding",  MIN(AK306*'Funding Allocation Parameters'!$E$8, 'Funding Allocation Parameters'!$G$8), IF('Funding Allocation Parameters'!$C$8="Any discretionary funds (grants if available, other if no grants)", MIN(AK306*'Funding Allocation Parameters'!$E$8, 'Funding Allocation Parameters'!$G$8), IF('Funding Allocation Parameters'!$C$8="Complex Library Subsidy", 0, 0)))))</f>
        <v>0</v>
      </c>
      <c r="AQ306" s="177">
        <f t="shared" si="134"/>
        <v>0</v>
      </c>
      <c r="AR306" s="177">
        <f t="shared" si="135"/>
        <v>0</v>
      </c>
      <c r="AS306" s="182">
        <f t="shared" si="136"/>
        <v>1189</v>
      </c>
      <c r="AT306" s="182">
        <f t="shared" si="137"/>
        <v>1327.8220000000001</v>
      </c>
      <c r="AU306" s="182">
        <f t="shared" si="138"/>
        <v>0</v>
      </c>
      <c r="AV306" s="182">
        <f t="shared" si="139"/>
        <v>1189</v>
      </c>
      <c r="AW306" s="182">
        <f t="shared" si="140"/>
        <v>1327.8220000000001</v>
      </c>
      <c r="AX306" s="183">
        <f t="shared" si="141"/>
        <v>1189</v>
      </c>
      <c r="AY306" s="183">
        <f t="shared" si="142"/>
        <v>1327.8220000000001</v>
      </c>
      <c r="AZ306" s="183">
        <f t="shared" si="143"/>
        <v>0</v>
      </c>
      <c r="BA306" s="183">
        <f t="shared" si="144"/>
        <v>0</v>
      </c>
      <c r="BB306" s="183">
        <f t="shared" si="145"/>
        <v>0</v>
      </c>
      <c r="BC306" s="184">
        <f t="shared" si="146"/>
        <v>1189</v>
      </c>
      <c r="BD306" s="184">
        <f t="shared" si="147"/>
        <v>0</v>
      </c>
      <c r="BE306" s="184">
        <f t="shared" si="148"/>
        <v>1327.8220000000001</v>
      </c>
      <c r="BF306" s="184">
        <f t="shared" si="149"/>
        <v>0</v>
      </c>
      <c r="BG306" s="102">
        <f t="shared" si="150"/>
        <v>0</v>
      </c>
      <c r="BH306" s="102">
        <f t="shared" si="151"/>
        <v>0</v>
      </c>
      <c r="BI306" s="102">
        <f t="shared" si="152"/>
        <v>0</v>
      </c>
      <c r="BJ306" s="102">
        <f t="shared" si="153"/>
        <v>1</v>
      </c>
      <c r="BK306" s="102">
        <f t="shared" si="154"/>
        <v>0</v>
      </c>
      <c r="BL306" s="102">
        <f t="shared" si="155"/>
        <v>0</v>
      </c>
      <c r="BN306" s="102"/>
    </row>
    <row r="307" spans="1:66" x14ac:dyDescent="0.25">
      <c r="A307" s="102" t="s">
        <v>18</v>
      </c>
      <c r="B307" s="102" t="s">
        <v>8</v>
      </c>
      <c r="C307" s="102" t="s">
        <v>8</v>
      </c>
      <c r="D307" s="102" t="s">
        <v>27</v>
      </c>
      <c r="E307" s="102" t="s">
        <v>49</v>
      </c>
      <c r="F307" s="102" t="s">
        <v>679</v>
      </c>
      <c r="G307" s="102">
        <v>1.2549999999999999</v>
      </c>
      <c r="H307" s="102">
        <v>1</v>
      </c>
      <c r="I307" s="102">
        <v>1</v>
      </c>
      <c r="J307" s="167">
        <f>IFERROR(H307*VLOOKUP(A307, 'Advanced Parameters'!$B$7:$G$20, 6, FALSE)*VLOOKUP(A307, 'Growth Parameters'!$B$6:$H$19, 6, FALSE), 0)</f>
        <v>1</v>
      </c>
      <c r="K307" s="167">
        <f>IFERROR(IF('Advanced Parameters'!$C$5="n",'Raw Data'!I307*VLOOKUP(A307,'Advanced Parameters'!$B$7:$G$20,6,FALSE),J307*VLOOKUP(A307,'Advanced Parameters'!$B$7:$G$20,2,FALSE))*VLOOKUP(A307, 'Growth Parameters'!$B$6:$H$19, 6, FALSE), 0)</f>
        <v>1</v>
      </c>
      <c r="L307" s="167">
        <f t="shared" si="156"/>
        <v>0</v>
      </c>
      <c r="M307" s="168">
        <f>IFERROR(IF(G307="NA","NA",IF(G307&gt;'APC Parameters'!$K$6+VLOOKUP('Raw Data'!A307, 'APC Parameters'!$H$7:$L$20, 4, FALSE), 'APC Parameters'!$L$6+VLOOKUP('Raw Data'!A307, 'APC Parameters'!$H$7:$L$20, 5, FALSE), G307*('APC Parameters'!$J$6+VLOOKUP('Raw Data'!A307, 'APC Parameters'!$H$7:$L$20, 3, FALSE))+'APC Parameters'!$I$6+VLOOKUP('Raw Data'!A307, 'APC Parameters'!$H$7:$L$20, 2, FALSE))), 0)</f>
        <v>2037.9769999999999</v>
      </c>
      <c r="N307" s="168">
        <f t="shared" si="126"/>
        <v>2037.9769999999999</v>
      </c>
      <c r="O307" s="168">
        <f>IFERROR(IF(M307="NA",VLOOKUP(D307,'Internal Calculations'!$B$10:$C$11,2,FALSE), M307)*VLOOKUP(A307, 'Growth Parameters'!$B$6:$H$19, 7, FALSE), 0)</f>
        <v>2037.9769999999999</v>
      </c>
      <c r="P307" s="177">
        <f t="shared" si="127"/>
        <v>2037.9769999999999</v>
      </c>
      <c r="Q307" s="178">
        <f>IF('Funding Allocation Parameters'!$C$5="Basic Library Subsidy", MIN(O307*('Funding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MIN($O307*(VLOOKUP(CONCATENATE($A307, 'Funding Allocation Parameters'!$I$5), 'Library Subsidy Complex'!$C$2:$J$55, 2, FALSE)), VLOOKUP(CONCATENATE($A307, 'Funding Allocation Parameters'!$I$5), 'Library Subsidy Complex'!$C$2:$J$55, 4, FALSE)), 0)))))</f>
        <v>1189</v>
      </c>
      <c r="R307" s="178">
        <f>IF('Funding Allocation Parameters'!$C$5="Basic Library Subsidy", 0, IF('Funding Allocation Parameters'!$C$5="Grant funding",MIN(O307*('Funding Allocation Parameters'!$E$5), 'Funding Allocation Parameters'!$G$5), IF('Funding Allocation Parameters'!$C$5="Other author funding", 0, IF('Funding Allocation Parameters'!$C$5="Any discretionary funds (grants if available, other if no grants)", MIN(O307*('Funding Allocation Parameters'!$E$5), 'Funding Allocation Parameters'!$G$5), IF('Funding Allocation Parameters'!$C$5="Complex Library Subsidy", 0, 0)))))</f>
        <v>0</v>
      </c>
      <c r="S307" s="178">
        <f>IF('Funding Allocation Parameters'!$C$5="Basic Library Subsidy", 0, IF('Funding Allocation Parameters'!$C$5="Grant funding", 0, IF('Funding Allocation Parameters'!$C$5="Other author funding",  MIN(O307*('Funding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7" s="178">
        <f>IF('Funding Allocation Parameters'!$C$5="Basic Library Subsidy", MIN(O307*('Funding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MIN($O307*(VLOOKUP(CONCATENATE($A307, 'Funding Allocation Parameters'!$I$5), 'Library Subsidy Complex'!$C$2:$J$55, 6, FALSE)), VLOOKUP(CONCATENATE($A307, 'Funding Allocation Parameters'!$I$5), 'Library Subsidy Complex'!$C$2:$J$55, 8, FALSE)), 0)))))</f>
        <v>1189</v>
      </c>
      <c r="U307" s="178">
        <f>IF('Funding Allocation Parameters'!$C$5="Basic Library Subsidy", 0, IF('Funding Allocation Parameters'!$C$5="Grant funding", 0, IF('Funding Allocation Parameters'!$C$5="Other author funding",  MIN(O307*('Funding Allocation Parameters'!$E$5), 'Funding Allocation Parameters'!$G$5), IF('Funding Allocation Parameters'!$C$5="Any discretionary funds (grants if available, other if no grants)", MIN(O307*('Funding Allocation Parameters'!$E$5), 'Funding Allocation Parameters'!$G$5), IF('Funding Allocation Parameters'!$C$5="Complex Library Subsidy", 0, 0)))))</f>
        <v>0</v>
      </c>
      <c r="V307" s="177">
        <f t="shared" si="128"/>
        <v>848.97699999999986</v>
      </c>
      <c r="W307" s="177">
        <f t="shared" si="129"/>
        <v>848.97699999999986</v>
      </c>
      <c r="X307" s="179">
        <f>IF('Funding Allocation Parameters'!$C$6="Basic Library Subsidy", MIN(V307*'Funding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MIN(V307*VLOOKUP(CONCATENATE($A307, 'Funding Allocation Parameters'!$I$6), 'Library Subsidy Complex'!$C$2:$J$55, 2, FALSE), VLOOKUP(CONCATENATE($A307, 'Funding Allocation Parameters'!$I$6), 'Library Subsidy Complex'!$C$2:$J$55, 4, FALSE)), 0)))))</f>
        <v>0</v>
      </c>
      <c r="Y307" s="179">
        <f>IF('Funding Allocation Parameters'!$C$6="Basic Library Subsidy", 0, IF('Funding Allocation Parameters'!$C$6="Grant funding",MIN(V307*'Funding Allocation Parameters'!$E$6, 'Funding Allocation Parameters'!$G$6), IF('Funding Allocation Parameters'!$C$6="Other author funding", 0, IF('Funding Allocation Parameters'!$C$6="Any discretionary funds (grants if available, other if no grants)", MIN(V307*'Funding Allocation Parameters'!$E$6, 'Funding Allocation Parameters'!$G$6), IF('Funding Allocation Parameters'!$C$6="Complex Library Subsidy", 0, 0)))))</f>
        <v>848.97699999999986</v>
      </c>
      <c r="Z307" s="179">
        <f>IF('Funding Allocation Parameters'!$C$6="Basic Library Subsidy", 0, IF('Funding Allocation Parameters'!$C$6="Grant funding", 0, IF('Funding Allocation Parameters'!$C$6="Other author funding",  MIN(V307*'Funding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7" s="179">
        <f>IF('Funding Allocation Parameters'!$C$6="Basic Library Subsidy", MIN(W307*'Funding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MIN(W307*VLOOKUP(CONCATENATE($A307, 'Funding Allocation Parameters'!$I$6), 'Library Subsidy Complex'!$C$2:$J$55, 6, FALSE), VLOOKUP(CONCATENATE($A307, 'Funding Allocation Parameters'!$I$6), 'Library Subsidy Complex'!$C$2:$J$55, 8, FALSE)), 0)))))</f>
        <v>0</v>
      </c>
      <c r="AB307" s="179">
        <f>IF('Funding Allocation Parameters'!$C$6="Basic Library Subsidy", 0, IF('Funding Allocation Parameters'!$C$6="Grant funding", 0, IF('Funding Allocation Parameters'!$C$6="Other author funding",  MIN(W307*'Funding Allocation Parameters'!$E$6, 'Funding Allocation Parameters'!$G$6), IF('Funding Allocation Parameters'!$C$6="Any discretionary funds (grants if available, other if no grants)", MIN(W307*'Funding Allocation Parameters'!$E$6, 'Funding Allocation Parameters'!$G$6), IF('Funding Allocation Parameters'!$C$6="Complex Library Subsidy", 0, 0)))))</f>
        <v>848.97699999999986</v>
      </c>
      <c r="AC307" s="177">
        <f t="shared" si="130"/>
        <v>0</v>
      </c>
      <c r="AD307" s="177">
        <f t="shared" si="131"/>
        <v>0</v>
      </c>
      <c r="AE307" s="180">
        <f>IF('Funding Allocation Parameters'!$C$7="Basic Library Subsidy", MIN(AC307*'Funding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MIN(AC307*VLOOKUP(CONCATENATE($A307, 'Funding Allocation Parameters'!$I$7), 'Library Subsidy Complex'!$C$2:$J$55, 2, FALSE), VLOOKUP(CONCATENATE($A307, 'Funding Allocation Parameters'!$I$7), 'Library Subsidy Complex'!$C$2:$J$55, 4, FALSE)), 0)))))</f>
        <v>0</v>
      </c>
      <c r="AF307" s="180">
        <f>IF('Funding Allocation Parameters'!$C$7="Basic Library Subsidy", 0, IF('Funding Allocation Parameters'!$C$7="Grant funding",MIN(AC307*'Funding Allocation Parameters'!$E$7, 'Funding Allocation Parameters'!$G$7), IF('Funding Allocation Parameters'!$C$7="Other author funding", 0, IF('Funding Allocation Parameters'!$C$7="Any discretionary funds (grants if available, other if no grants)", MIN(AC307*'Funding Allocation Parameters'!$E$7, 'Funding Allocation Parameters'!$G$7), IF('Funding Allocation Parameters'!$C$7="Complex Library Subsidy", 0, 0)))))</f>
        <v>0</v>
      </c>
      <c r="AG307" s="180">
        <f>IF('Funding Allocation Parameters'!$C$7="Basic Library Subsidy", 0, IF('Funding Allocation Parameters'!$C$7="Grant funding", 0, IF('Funding Allocation Parameters'!$C$7="Other author funding",  MIN(AC307*'Funding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7" s="180">
        <f>IF('Funding Allocation Parameters'!$C$7="Basic Library Subsidy", MIN(AD307*'Funding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MIN(AD307*VLOOKUP(CONCATENATE($A307, 'Funding Allocation Parameters'!$I$7), 'Library Subsidy Complex'!$C$2:$J$55, 6, FALSE), VLOOKUP(CONCATENATE($A307, 'Funding Allocation Parameters'!$I$7), 'Library Subsidy Complex'!$C$2:$J$55, 8, FALSE)), 0)))))</f>
        <v>0</v>
      </c>
      <c r="AI307" s="180">
        <f>IF('Funding Allocation Parameters'!$C$7="Basic Library Subsidy", 0, IF('Funding Allocation Parameters'!$C$7="Grant funding", 0, IF('Funding Allocation Parameters'!$C$7="Other author funding",  MIN(AD307*'Funding Allocation Parameters'!$E$7, 'Funding Allocation Parameters'!$G$7), IF('Funding Allocation Parameters'!$C$7="Any discretionary funds (grants if available, other if no grants)", MIN(AD307*'Funding Allocation Parameters'!$E$7, 'Funding Allocation Parameters'!$G$7), IF('Funding Allocation Parameters'!$C$7="Complex Library Subsidy", 0, 0)))))</f>
        <v>0</v>
      </c>
      <c r="AJ307" s="177">
        <f t="shared" si="132"/>
        <v>0</v>
      </c>
      <c r="AK307" s="177">
        <f t="shared" si="133"/>
        <v>0</v>
      </c>
      <c r="AL307" s="181">
        <f>IF('Funding Allocation Parameters'!$C$8="Basic Library Subsidy", MIN(AJ307*'Funding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MIN(AJ307*VLOOKUP(CONCATENATE($A307, 'Funding Allocation Parameters'!$I$8), 'Library Subsidy Complex'!$C$2:$J$55, 2, FALSE), VLOOKUP(CONCATENATE($A307, 'Funding Allocation Parameters'!$I$8), 'Library Subsidy Complex'!$C$2:$J$55, 4, FALSE)), 0)))))</f>
        <v>0</v>
      </c>
      <c r="AM307" s="181">
        <f>IF('Funding Allocation Parameters'!$C$8="Basic Library Subsidy", 0, IF('Funding Allocation Parameters'!$C$8="Grant funding",MIN(AJ307*'Funding Allocation Parameters'!$E$8, 'Funding Allocation Parameters'!$G$8), IF('Funding Allocation Parameters'!$C$8="Other author funding", 0, IF('Funding Allocation Parameters'!$C$8="Any discretionary funds (grants if available, other if no grants)", MIN(AJ307*'Funding Allocation Parameters'!$E$8, 'Funding Allocation Parameters'!$G$8), IF('Funding Allocation Parameters'!$C$8="Complex Library Subsidy", 0, 0)))))</f>
        <v>0</v>
      </c>
      <c r="AN307" s="181">
        <f>IF('Funding Allocation Parameters'!$C$8="Basic Library Subsidy", 0, IF('Funding Allocation Parameters'!$C$8="Grant funding", 0, IF('Funding Allocation Parameters'!$C$8="Other author funding",  MIN(AJ307*'Funding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7" s="181">
        <f>IF('Funding Allocation Parameters'!$C$8="Basic Library Subsidy", MIN(AK307*'Funding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MIN(AK307*VLOOKUP(CONCATENATE($A307, 'Funding Allocation Parameters'!$I$8), 'Library Subsidy Complex'!$C$2:$J$55, 6, FALSE), VLOOKUP(CONCATENATE($A307, 'Funding Allocation Parameters'!$I$8), 'Library Subsidy Complex'!$C$2:$J$55, 8, FALSE)), 0)))))</f>
        <v>0</v>
      </c>
      <c r="AP307" s="181">
        <f>IF('Funding Allocation Parameters'!$C$8="Basic Library Subsidy", 0, IF('Funding Allocation Parameters'!$C$8="Grant funding", 0, IF('Funding Allocation Parameters'!$C$8="Other author funding",  MIN(AK307*'Funding Allocation Parameters'!$E$8, 'Funding Allocation Parameters'!$G$8), IF('Funding Allocation Parameters'!$C$8="Any discretionary funds (grants if available, other if no grants)", MIN(AK307*'Funding Allocation Parameters'!$E$8, 'Funding Allocation Parameters'!$G$8), IF('Funding Allocation Parameters'!$C$8="Complex Library Subsidy", 0, 0)))))</f>
        <v>0</v>
      </c>
      <c r="AQ307" s="177">
        <f t="shared" si="134"/>
        <v>0</v>
      </c>
      <c r="AR307" s="177">
        <f t="shared" si="135"/>
        <v>0</v>
      </c>
      <c r="AS307" s="182">
        <f t="shared" si="136"/>
        <v>1189</v>
      </c>
      <c r="AT307" s="182">
        <f t="shared" si="137"/>
        <v>848.97699999999986</v>
      </c>
      <c r="AU307" s="182">
        <f t="shared" si="138"/>
        <v>0</v>
      </c>
      <c r="AV307" s="182">
        <f t="shared" si="139"/>
        <v>1189</v>
      </c>
      <c r="AW307" s="182">
        <f t="shared" si="140"/>
        <v>848.97699999999986</v>
      </c>
      <c r="AX307" s="183">
        <f t="shared" si="141"/>
        <v>1189</v>
      </c>
      <c r="AY307" s="183">
        <f t="shared" si="142"/>
        <v>848.97699999999986</v>
      </c>
      <c r="AZ307" s="183">
        <f t="shared" si="143"/>
        <v>0</v>
      </c>
      <c r="BA307" s="183">
        <f t="shared" si="144"/>
        <v>0</v>
      </c>
      <c r="BB307" s="183">
        <f t="shared" si="145"/>
        <v>0</v>
      </c>
      <c r="BC307" s="184">
        <f t="shared" si="146"/>
        <v>1189</v>
      </c>
      <c r="BD307" s="184">
        <f t="shared" si="147"/>
        <v>0</v>
      </c>
      <c r="BE307" s="184">
        <f t="shared" si="148"/>
        <v>848.97699999999986</v>
      </c>
      <c r="BF307" s="184">
        <f t="shared" si="149"/>
        <v>0</v>
      </c>
      <c r="BG307" s="102">
        <f t="shared" si="150"/>
        <v>0</v>
      </c>
      <c r="BH307" s="102">
        <f t="shared" si="151"/>
        <v>0</v>
      </c>
      <c r="BI307" s="102">
        <f t="shared" si="152"/>
        <v>0</v>
      </c>
      <c r="BJ307" s="102">
        <f t="shared" si="153"/>
        <v>1</v>
      </c>
      <c r="BK307" s="102">
        <f t="shared" si="154"/>
        <v>0</v>
      </c>
      <c r="BL307" s="102">
        <f t="shared" si="155"/>
        <v>0</v>
      </c>
      <c r="BN307" s="102"/>
    </row>
    <row r="308" spans="1:66" x14ac:dyDescent="0.25">
      <c r="A308" s="102" t="s">
        <v>16</v>
      </c>
      <c r="B308" s="102" t="s">
        <v>8</v>
      </c>
      <c r="C308" s="102" t="s">
        <v>8</v>
      </c>
      <c r="D308" s="102" t="s">
        <v>27</v>
      </c>
      <c r="E308" s="102" t="s">
        <v>151</v>
      </c>
      <c r="F308" s="102" t="s">
        <v>680</v>
      </c>
      <c r="G308" s="102">
        <v>1.9019999999999999</v>
      </c>
      <c r="H308" s="102">
        <v>1</v>
      </c>
      <c r="I308" s="102">
        <v>1</v>
      </c>
      <c r="J308" s="167">
        <f>IFERROR(H308*VLOOKUP(A308, 'Advanced Parameters'!$B$7:$G$20, 6, FALSE)*VLOOKUP(A308, 'Growth Parameters'!$B$6:$H$19, 6, FALSE), 0)</f>
        <v>1</v>
      </c>
      <c r="K308" s="167">
        <f>IFERROR(IF('Advanced Parameters'!$C$5="n",'Raw Data'!I308*VLOOKUP(A308,'Advanced Parameters'!$B$7:$G$20,6,FALSE),J308*VLOOKUP(A308,'Advanced Parameters'!$B$7:$G$20,2,FALSE))*VLOOKUP(A308, 'Growth Parameters'!$B$6:$H$19, 6, FALSE), 0)</f>
        <v>1</v>
      </c>
      <c r="L308" s="167">
        <f t="shared" si="156"/>
        <v>0</v>
      </c>
      <c r="M308" s="168">
        <f>IFERROR(IF(G308="NA","NA",IF(G308&gt;'APC Parameters'!$K$6+VLOOKUP('Raw Data'!A308, 'APC Parameters'!$H$7:$L$20, 4, FALSE), 'APC Parameters'!$L$6+VLOOKUP('Raw Data'!A308, 'APC Parameters'!$H$7:$L$20, 5, FALSE), G308*('APC Parameters'!$J$6+VLOOKUP('Raw Data'!A308, 'APC Parameters'!$H$7:$L$20, 3, FALSE))+'APC Parameters'!$I$6+VLOOKUP('Raw Data'!A308, 'APC Parameters'!$H$7:$L$20, 2, FALSE))), 0)</f>
        <v>2496.9587999999999</v>
      </c>
      <c r="N308" s="168">
        <f t="shared" si="126"/>
        <v>2496.9587999999999</v>
      </c>
      <c r="O308" s="168">
        <f>IFERROR(IF(M308="NA",VLOOKUP(D308,'Internal Calculations'!$B$10:$C$11,2,FALSE), M308)*VLOOKUP(A308, 'Growth Parameters'!$B$6:$H$19, 7, FALSE), 0)</f>
        <v>2496.9587999999999</v>
      </c>
      <c r="P308" s="177">
        <f t="shared" si="127"/>
        <v>2496.9587999999999</v>
      </c>
      <c r="Q308" s="178">
        <f>IF('Funding Allocation Parameters'!$C$5="Basic Library Subsidy", MIN(O308*('Funding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MIN($O308*(VLOOKUP(CONCATENATE($A308, 'Funding Allocation Parameters'!$I$5), 'Library Subsidy Complex'!$C$2:$J$55, 2, FALSE)), VLOOKUP(CONCATENATE($A308, 'Funding Allocation Parameters'!$I$5), 'Library Subsidy Complex'!$C$2:$J$55, 4, FALSE)), 0)))))</f>
        <v>1189</v>
      </c>
      <c r="R308" s="178">
        <f>IF('Funding Allocation Parameters'!$C$5="Basic Library Subsidy", 0, IF('Funding Allocation Parameters'!$C$5="Grant funding",MIN(O308*('Funding Allocation Parameters'!$E$5), 'Funding Allocation Parameters'!$G$5), IF('Funding Allocation Parameters'!$C$5="Other author funding", 0, IF('Funding Allocation Parameters'!$C$5="Any discretionary funds (grants if available, other if no grants)", MIN(O308*('Funding Allocation Parameters'!$E$5), 'Funding Allocation Parameters'!$G$5), IF('Funding Allocation Parameters'!$C$5="Complex Library Subsidy", 0, 0)))))</f>
        <v>0</v>
      </c>
      <c r="S308" s="178">
        <f>IF('Funding Allocation Parameters'!$C$5="Basic Library Subsidy", 0, IF('Funding Allocation Parameters'!$C$5="Grant funding", 0, IF('Funding Allocation Parameters'!$C$5="Other author funding",  MIN(O308*('Funding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8" s="178">
        <f>IF('Funding Allocation Parameters'!$C$5="Basic Library Subsidy", MIN(O308*('Funding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MIN($O308*(VLOOKUP(CONCATENATE($A308, 'Funding Allocation Parameters'!$I$5), 'Library Subsidy Complex'!$C$2:$J$55, 6, FALSE)), VLOOKUP(CONCATENATE($A308, 'Funding Allocation Parameters'!$I$5), 'Library Subsidy Complex'!$C$2:$J$55, 8, FALSE)), 0)))))</f>
        <v>1189</v>
      </c>
      <c r="U308" s="178">
        <f>IF('Funding Allocation Parameters'!$C$5="Basic Library Subsidy", 0, IF('Funding Allocation Parameters'!$C$5="Grant funding", 0, IF('Funding Allocation Parameters'!$C$5="Other author funding",  MIN(O308*('Funding Allocation Parameters'!$E$5), 'Funding Allocation Parameters'!$G$5), IF('Funding Allocation Parameters'!$C$5="Any discretionary funds (grants if available, other if no grants)", MIN(O308*('Funding Allocation Parameters'!$E$5), 'Funding Allocation Parameters'!$G$5), IF('Funding Allocation Parameters'!$C$5="Complex Library Subsidy", 0, 0)))))</f>
        <v>0</v>
      </c>
      <c r="V308" s="177">
        <f t="shared" si="128"/>
        <v>1307.9587999999999</v>
      </c>
      <c r="W308" s="177">
        <f t="shared" si="129"/>
        <v>1307.9587999999999</v>
      </c>
      <c r="X308" s="179">
        <f>IF('Funding Allocation Parameters'!$C$6="Basic Library Subsidy", MIN(V308*'Funding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MIN(V308*VLOOKUP(CONCATENATE($A308, 'Funding Allocation Parameters'!$I$6), 'Library Subsidy Complex'!$C$2:$J$55, 2, FALSE), VLOOKUP(CONCATENATE($A308, 'Funding Allocation Parameters'!$I$6), 'Library Subsidy Complex'!$C$2:$J$55, 4, FALSE)), 0)))))</f>
        <v>0</v>
      </c>
      <c r="Y308" s="179">
        <f>IF('Funding Allocation Parameters'!$C$6="Basic Library Subsidy", 0, IF('Funding Allocation Parameters'!$C$6="Grant funding",MIN(V308*'Funding Allocation Parameters'!$E$6, 'Funding Allocation Parameters'!$G$6), IF('Funding Allocation Parameters'!$C$6="Other author funding", 0, IF('Funding Allocation Parameters'!$C$6="Any discretionary funds (grants if available, other if no grants)", MIN(V308*'Funding Allocation Parameters'!$E$6, 'Funding Allocation Parameters'!$G$6), IF('Funding Allocation Parameters'!$C$6="Complex Library Subsidy", 0, 0)))))</f>
        <v>1307.9587999999999</v>
      </c>
      <c r="Z308" s="179">
        <f>IF('Funding Allocation Parameters'!$C$6="Basic Library Subsidy", 0, IF('Funding Allocation Parameters'!$C$6="Grant funding", 0, IF('Funding Allocation Parameters'!$C$6="Other author funding",  MIN(V308*'Funding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8" s="179">
        <f>IF('Funding Allocation Parameters'!$C$6="Basic Library Subsidy", MIN(W308*'Funding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MIN(W308*VLOOKUP(CONCATENATE($A308, 'Funding Allocation Parameters'!$I$6), 'Library Subsidy Complex'!$C$2:$J$55, 6, FALSE), VLOOKUP(CONCATENATE($A308, 'Funding Allocation Parameters'!$I$6), 'Library Subsidy Complex'!$C$2:$J$55, 8, FALSE)), 0)))))</f>
        <v>0</v>
      </c>
      <c r="AB308" s="179">
        <f>IF('Funding Allocation Parameters'!$C$6="Basic Library Subsidy", 0, IF('Funding Allocation Parameters'!$C$6="Grant funding", 0, IF('Funding Allocation Parameters'!$C$6="Other author funding",  MIN(W308*'Funding Allocation Parameters'!$E$6, 'Funding Allocation Parameters'!$G$6), IF('Funding Allocation Parameters'!$C$6="Any discretionary funds (grants if available, other if no grants)", MIN(W308*'Funding Allocation Parameters'!$E$6, 'Funding Allocation Parameters'!$G$6), IF('Funding Allocation Parameters'!$C$6="Complex Library Subsidy", 0, 0)))))</f>
        <v>1307.9587999999999</v>
      </c>
      <c r="AC308" s="177">
        <f t="shared" si="130"/>
        <v>0</v>
      </c>
      <c r="AD308" s="177">
        <f t="shared" si="131"/>
        <v>0</v>
      </c>
      <c r="AE308" s="180">
        <f>IF('Funding Allocation Parameters'!$C$7="Basic Library Subsidy", MIN(AC308*'Funding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MIN(AC308*VLOOKUP(CONCATENATE($A308, 'Funding Allocation Parameters'!$I$7), 'Library Subsidy Complex'!$C$2:$J$55, 2, FALSE), VLOOKUP(CONCATENATE($A308, 'Funding Allocation Parameters'!$I$7), 'Library Subsidy Complex'!$C$2:$J$55, 4, FALSE)), 0)))))</f>
        <v>0</v>
      </c>
      <c r="AF308" s="180">
        <f>IF('Funding Allocation Parameters'!$C$7="Basic Library Subsidy", 0, IF('Funding Allocation Parameters'!$C$7="Grant funding",MIN(AC308*'Funding Allocation Parameters'!$E$7, 'Funding Allocation Parameters'!$G$7), IF('Funding Allocation Parameters'!$C$7="Other author funding", 0, IF('Funding Allocation Parameters'!$C$7="Any discretionary funds (grants if available, other if no grants)", MIN(AC308*'Funding Allocation Parameters'!$E$7, 'Funding Allocation Parameters'!$G$7), IF('Funding Allocation Parameters'!$C$7="Complex Library Subsidy", 0, 0)))))</f>
        <v>0</v>
      </c>
      <c r="AG308" s="180">
        <f>IF('Funding Allocation Parameters'!$C$7="Basic Library Subsidy", 0, IF('Funding Allocation Parameters'!$C$7="Grant funding", 0, IF('Funding Allocation Parameters'!$C$7="Other author funding",  MIN(AC308*'Funding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8" s="180">
        <f>IF('Funding Allocation Parameters'!$C$7="Basic Library Subsidy", MIN(AD308*'Funding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MIN(AD308*VLOOKUP(CONCATENATE($A308, 'Funding Allocation Parameters'!$I$7), 'Library Subsidy Complex'!$C$2:$J$55, 6, FALSE), VLOOKUP(CONCATENATE($A308, 'Funding Allocation Parameters'!$I$7), 'Library Subsidy Complex'!$C$2:$J$55, 8, FALSE)), 0)))))</f>
        <v>0</v>
      </c>
      <c r="AI308" s="180">
        <f>IF('Funding Allocation Parameters'!$C$7="Basic Library Subsidy", 0, IF('Funding Allocation Parameters'!$C$7="Grant funding", 0, IF('Funding Allocation Parameters'!$C$7="Other author funding",  MIN(AD308*'Funding Allocation Parameters'!$E$7, 'Funding Allocation Parameters'!$G$7), IF('Funding Allocation Parameters'!$C$7="Any discretionary funds (grants if available, other if no grants)", MIN(AD308*'Funding Allocation Parameters'!$E$7, 'Funding Allocation Parameters'!$G$7), IF('Funding Allocation Parameters'!$C$7="Complex Library Subsidy", 0, 0)))))</f>
        <v>0</v>
      </c>
      <c r="AJ308" s="177">
        <f t="shared" si="132"/>
        <v>0</v>
      </c>
      <c r="AK308" s="177">
        <f t="shared" si="133"/>
        <v>0</v>
      </c>
      <c r="AL308" s="181">
        <f>IF('Funding Allocation Parameters'!$C$8="Basic Library Subsidy", MIN(AJ308*'Funding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MIN(AJ308*VLOOKUP(CONCATENATE($A308, 'Funding Allocation Parameters'!$I$8), 'Library Subsidy Complex'!$C$2:$J$55, 2, FALSE), VLOOKUP(CONCATENATE($A308, 'Funding Allocation Parameters'!$I$8), 'Library Subsidy Complex'!$C$2:$J$55, 4, FALSE)), 0)))))</f>
        <v>0</v>
      </c>
      <c r="AM308" s="181">
        <f>IF('Funding Allocation Parameters'!$C$8="Basic Library Subsidy", 0, IF('Funding Allocation Parameters'!$C$8="Grant funding",MIN(AJ308*'Funding Allocation Parameters'!$E$8, 'Funding Allocation Parameters'!$G$8), IF('Funding Allocation Parameters'!$C$8="Other author funding", 0, IF('Funding Allocation Parameters'!$C$8="Any discretionary funds (grants if available, other if no grants)", MIN(AJ308*'Funding Allocation Parameters'!$E$8, 'Funding Allocation Parameters'!$G$8), IF('Funding Allocation Parameters'!$C$8="Complex Library Subsidy", 0, 0)))))</f>
        <v>0</v>
      </c>
      <c r="AN308" s="181">
        <f>IF('Funding Allocation Parameters'!$C$8="Basic Library Subsidy", 0, IF('Funding Allocation Parameters'!$C$8="Grant funding", 0, IF('Funding Allocation Parameters'!$C$8="Other author funding",  MIN(AJ308*'Funding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8" s="181">
        <f>IF('Funding Allocation Parameters'!$C$8="Basic Library Subsidy", MIN(AK308*'Funding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MIN(AK308*VLOOKUP(CONCATENATE($A308, 'Funding Allocation Parameters'!$I$8), 'Library Subsidy Complex'!$C$2:$J$55, 6, FALSE), VLOOKUP(CONCATENATE($A308, 'Funding Allocation Parameters'!$I$8), 'Library Subsidy Complex'!$C$2:$J$55, 8, FALSE)), 0)))))</f>
        <v>0</v>
      </c>
      <c r="AP308" s="181">
        <f>IF('Funding Allocation Parameters'!$C$8="Basic Library Subsidy", 0, IF('Funding Allocation Parameters'!$C$8="Grant funding", 0, IF('Funding Allocation Parameters'!$C$8="Other author funding",  MIN(AK308*'Funding Allocation Parameters'!$E$8, 'Funding Allocation Parameters'!$G$8), IF('Funding Allocation Parameters'!$C$8="Any discretionary funds (grants if available, other if no grants)", MIN(AK308*'Funding Allocation Parameters'!$E$8, 'Funding Allocation Parameters'!$G$8), IF('Funding Allocation Parameters'!$C$8="Complex Library Subsidy", 0, 0)))))</f>
        <v>0</v>
      </c>
      <c r="AQ308" s="177">
        <f t="shared" si="134"/>
        <v>0</v>
      </c>
      <c r="AR308" s="177">
        <f t="shared" si="135"/>
        <v>0</v>
      </c>
      <c r="AS308" s="182">
        <f t="shared" si="136"/>
        <v>1189</v>
      </c>
      <c r="AT308" s="182">
        <f t="shared" si="137"/>
        <v>1307.9587999999999</v>
      </c>
      <c r="AU308" s="182">
        <f t="shared" si="138"/>
        <v>0</v>
      </c>
      <c r="AV308" s="182">
        <f t="shared" si="139"/>
        <v>1189</v>
      </c>
      <c r="AW308" s="182">
        <f t="shared" si="140"/>
        <v>1307.9587999999999</v>
      </c>
      <c r="AX308" s="183">
        <f t="shared" si="141"/>
        <v>1189</v>
      </c>
      <c r="AY308" s="183">
        <f t="shared" si="142"/>
        <v>1307.9587999999999</v>
      </c>
      <c r="AZ308" s="183">
        <f t="shared" si="143"/>
        <v>0</v>
      </c>
      <c r="BA308" s="183">
        <f t="shared" si="144"/>
        <v>0</v>
      </c>
      <c r="BB308" s="183">
        <f t="shared" si="145"/>
        <v>0</v>
      </c>
      <c r="BC308" s="184">
        <f t="shared" si="146"/>
        <v>1189</v>
      </c>
      <c r="BD308" s="184">
        <f t="shared" si="147"/>
        <v>0</v>
      </c>
      <c r="BE308" s="184">
        <f t="shared" si="148"/>
        <v>1307.9587999999999</v>
      </c>
      <c r="BF308" s="184">
        <f t="shared" si="149"/>
        <v>0</v>
      </c>
      <c r="BG308" s="102">
        <f t="shared" si="150"/>
        <v>0</v>
      </c>
      <c r="BH308" s="102">
        <f t="shared" si="151"/>
        <v>0</v>
      </c>
      <c r="BI308" s="102">
        <f t="shared" si="152"/>
        <v>0</v>
      </c>
      <c r="BJ308" s="102">
        <f t="shared" si="153"/>
        <v>1</v>
      </c>
      <c r="BK308" s="102">
        <f t="shared" si="154"/>
        <v>0</v>
      </c>
      <c r="BL308" s="102">
        <f t="shared" si="155"/>
        <v>0</v>
      </c>
      <c r="BN308" s="102"/>
    </row>
    <row r="309" spans="1:66" x14ac:dyDescent="0.25">
      <c r="A309" s="102" t="s">
        <v>13</v>
      </c>
      <c r="B309" s="102" t="s">
        <v>8</v>
      </c>
      <c r="C309" s="102" t="s">
        <v>8</v>
      </c>
      <c r="D309" s="102" t="s">
        <v>27</v>
      </c>
      <c r="E309" s="102" t="s">
        <v>36</v>
      </c>
      <c r="F309" s="102" t="s">
        <v>681</v>
      </c>
      <c r="G309" s="102">
        <v>1.486</v>
      </c>
      <c r="H309" s="102">
        <v>1</v>
      </c>
      <c r="I309" s="102">
        <v>1</v>
      </c>
      <c r="J309" s="167">
        <f>IFERROR(H309*VLOOKUP(A309, 'Advanced Parameters'!$B$7:$G$20, 6, FALSE)*VLOOKUP(A309, 'Growth Parameters'!$B$6:$H$19, 6, FALSE), 0)</f>
        <v>1</v>
      </c>
      <c r="K309" s="167">
        <f>IFERROR(IF('Advanced Parameters'!$C$5="n",'Raw Data'!I309*VLOOKUP(A309,'Advanced Parameters'!$B$7:$G$20,6,FALSE),J309*VLOOKUP(A309,'Advanced Parameters'!$B$7:$G$20,2,FALSE))*VLOOKUP(A309, 'Growth Parameters'!$B$6:$H$19, 6, FALSE), 0)</f>
        <v>1</v>
      </c>
      <c r="L309" s="167">
        <f t="shared" si="156"/>
        <v>0</v>
      </c>
      <c r="M309" s="168">
        <f>IFERROR(IF(G309="NA","NA",IF(G309&gt;'APC Parameters'!$K$6+VLOOKUP('Raw Data'!A309, 'APC Parameters'!$H$7:$L$20, 4, FALSE), 'APC Parameters'!$L$6+VLOOKUP('Raw Data'!A309, 'APC Parameters'!$H$7:$L$20, 5, FALSE), G309*('APC Parameters'!$J$6+VLOOKUP('Raw Data'!A309, 'APC Parameters'!$H$7:$L$20, 3, FALSE))+'APC Parameters'!$I$6+VLOOKUP('Raw Data'!A309, 'APC Parameters'!$H$7:$L$20, 2, FALSE))), 0)</f>
        <v>2201.8483999999999</v>
      </c>
      <c r="N309" s="168">
        <f t="shared" si="126"/>
        <v>2201.8483999999999</v>
      </c>
      <c r="O309" s="168">
        <f>IFERROR(IF(M309="NA",VLOOKUP(D309,'Internal Calculations'!$B$10:$C$11,2,FALSE), M309)*VLOOKUP(A309, 'Growth Parameters'!$B$6:$H$19, 7, FALSE), 0)</f>
        <v>2201.8483999999999</v>
      </c>
      <c r="P309" s="177">
        <f t="shared" si="127"/>
        <v>2201.8483999999999</v>
      </c>
      <c r="Q309" s="178">
        <f>IF('Funding Allocation Parameters'!$C$5="Basic Library Subsidy", MIN(O309*('Funding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MIN($O309*(VLOOKUP(CONCATENATE($A309, 'Funding Allocation Parameters'!$I$5), 'Library Subsidy Complex'!$C$2:$J$55, 2, FALSE)), VLOOKUP(CONCATENATE($A309, 'Funding Allocation Parameters'!$I$5), 'Library Subsidy Complex'!$C$2:$J$55, 4, FALSE)), 0)))))</f>
        <v>1189</v>
      </c>
      <c r="R309" s="178">
        <f>IF('Funding Allocation Parameters'!$C$5="Basic Library Subsidy", 0, IF('Funding Allocation Parameters'!$C$5="Grant funding",MIN(O309*('Funding Allocation Parameters'!$E$5), 'Funding Allocation Parameters'!$G$5), IF('Funding Allocation Parameters'!$C$5="Other author funding", 0, IF('Funding Allocation Parameters'!$C$5="Any discretionary funds (grants if available, other if no grants)", MIN(O309*('Funding Allocation Parameters'!$E$5), 'Funding Allocation Parameters'!$G$5), IF('Funding Allocation Parameters'!$C$5="Complex Library Subsidy", 0, 0)))))</f>
        <v>0</v>
      </c>
      <c r="S309" s="178">
        <f>IF('Funding Allocation Parameters'!$C$5="Basic Library Subsidy", 0, IF('Funding Allocation Parameters'!$C$5="Grant funding", 0, IF('Funding Allocation Parameters'!$C$5="Other author funding",  MIN(O309*('Funding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09" s="178">
        <f>IF('Funding Allocation Parameters'!$C$5="Basic Library Subsidy", MIN(O309*('Funding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MIN($O309*(VLOOKUP(CONCATENATE($A309, 'Funding Allocation Parameters'!$I$5), 'Library Subsidy Complex'!$C$2:$J$55, 6, FALSE)), VLOOKUP(CONCATENATE($A309, 'Funding Allocation Parameters'!$I$5), 'Library Subsidy Complex'!$C$2:$J$55, 8, FALSE)), 0)))))</f>
        <v>1189</v>
      </c>
      <c r="U309" s="178">
        <f>IF('Funding Allocation Parameters'!$C$5="Basic Library Subsidy", 0, IF('Funding Allocation Parameters'!$C$5="Grant funding", 0, IF('Funding Allocation Parameters'!$C$5="Other author funding",  MIN(O309*('Funding Allocation Parameters'!$E$5), 'Funding Allocation Parameters'!$G$5), IF('Funding Allocation Parameters'!$C$5="Any discretionary funds (grants if available, other if no grants)", MIN(O309*('Funding Allocation Parameters'!$E$5), 'Funding Allocation Parameters'!$G$5), IF('Funding Allocation Parameters'!$C$5="Complex Library Subsidy", 0, 0)))))</f>
        <v>0</v>
      </c>
      <c r="V309" s="177">
        <f t="shared" si="128"/>
        <v>1012.8483999999999</v>
      </c>
      <c r="W309" s="177">
        <f t="shared" si="129"/>
        <v>1012.8483999999999</v>
      </c>
      <c r="X309" s="179">
        <f>IF('Funding Allocation Parameters'!$C$6="Basic Library Subsidy", MIN(V309*'Funding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MIN(V309*VLOOKUP(CONCATENATE($A309, 'Funding Allocation Parameters'!$I$6), 'Library Subsidy Complex'!$C$2:$J$55, 2, FALSE), VLOOKUP(CONCATENATE($A309, 'Funding Allocation Parameters'!$I$6), 'Library Subsidy Complex'!$C$2:$J$55, 4, FALSE)), 0)))))</f>
        <v>0</v>
      </c>
      <c r="Y309" s="179">
        <f>IF('Funding Allocation Parameters'!$C$6="Basic Library Subsidy", 0, IF('Funding Allocation Parameters'!$C$6="Grant funding",MIN(V309*'Funding Allocation Parameters'!$E$6, 'Funding Allocation Parameters'!$G$6), IF('Funding Allocation Parameters'!$C$6="Other author funding", 0, IF('Funding Allocation Parameters'!$C$6="Any discretionary funds (grants if available, other if no grants)", MIN(V309*'Funding Allocation Parameters'!$E$6, 'Funding Allocation Parameters'!$G$6), IF('Funding Allocation Parameters'!$C$6="Complex Library Subsidy", 0, 0)))))</f>
        <v>1012.8483999999999</v>
      </c>
      <c r="Z309" s="179">
        <f>IF('Funding Allocation Parameters'!$C$6="Basic Library Subsidy", 0, IF('Funding Allocation Parameters'!$C$6="Grant funding", 0, IF('Funding Allocation Parameters'!$C$6="Other author funding",  MIN(V309*'Funding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09" s="179">
        <f>IF('Funding Allocation Parameters'!$C$6="Basic Library Subsidy", MIN(W309*'Funding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MIN(W309*VLOOKUP(CONCATENATE($A309, 'Funding Allocation Parameters'!$I$6), 'Library Subsidy Complex'!$C$2:$J$55, 6, FALSE), VLOOKUP(CONCATENATE($A309, 'Funding Allocation Parameters'!$I$6), 'Library Subsidy Complex'!$C$2:$J$55, 8, FALSE)), 0)))))</f>
        <v>0</v>
      </c>
      <c r="AB309" s="179">
        <f>IF('Funding Allocation Parameters'!$C$6="Basic Library Subsidy", 0, IF('Funding Allocation Parameters'!$C$6="Grant funding", 0, IF('Funding Allocation Parameters'!$C$6="Other author funding",  MIN(W309*'Funding Allocation Parameters'!$E$6, 'Funding Allocation Parameters'!$G$6), IF('Funding Allocation Parameters'!$C$6="Any discretionary funds (grants if available, other if no grants)", MIN(W309*'Funding Allocation Parameters'!$E$6, 'Funding Allocation Parameters'!$G$6), IF('Funding Allocation Parameters'!$C$6="Complex Library Subsidy", 0, 0)))))</f>
        <v>1012.8483999999999</v>
      </c>
      <c r="AC309" s="177">
        <f t="shared" si="130"/>
        <v>0</v>
      </c>
      <c r="AD309" s="177">
        <f t="shared" si="131"/>
        <v>0</v>
      </c>
      <c r="AE309" s="180">
        <f>IF('Funding Allocation Parameters'!$C$7="Basic Library Subsidy", MIN(AC309*'Funding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MIN(AC309*VLOOKUP(CONCATENATE($A309, 'Funding Allocation Parameters'!$I$7), 'Library Subsidy Complex'!$C$2:$J$55, 2, FALSE), VLOOKUP(CONCATENATE($A309, 'Funding Allocation Parameters'!$I$7), 'Library Subsidy Complex'!$C$2:$J$55, 4, FALSE)), 0)))))</f>
        <v>0</v>
      </c>
      <c r="AF309" s="180">
        <f>IF('Funding Allocation Parameters'!$C$7="Basic Library Subsidy", 0, IF('Funding Allocation Parameters'!$C$7="Grant funding",MIN(AC309*'Funding Allocation Parameters'!$E$7, 'Funding Allocation Parameters'!$G$7), IF('Funding Allocation Parameters'!$C$7="Other author funding", 0, IF('Funding Allocation Parameters'!$C$7="Any discretionary funds (grants if available, other if no grants)", MIN(AC309*'Funding Allocation Parameters'!$E$7, 'Funding Allocation Parameters'!$G$7), IF('Funding Allocation Parameters'!$C$7="Complex Library Subsidy", 0, 0)))))</f>
        <v>0</v>
      </c>
      <c r="AG309" s="180">
        <f>IF('Funding Allocation Parameters'!$C$7="Basic Library Subsidy", 0, IF('Funding Allocation Parameters'!$C$7="Grant funding", 0, IF('Funding Allocation Parameters'!$C$7="Other author funding",  MIN(AC309*'Funding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09" s="180">
        <f>IF('Funding Allocation Parameters'!$C$7="Basic Library Subsidy", MIN(AD309*'Funding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MIN(AD309*VLOOKUP(CONCATENATE($A309, 'Funding Allocation Parameters'!$I$7), 'Library Subsidy Complex'!$C$2:$J$55, 6, FALSE), VLOOKUP(CONCATENATE($A309, 'Funding Allocation Parameters'!$I$7), 'Library Subsidy Complex'!$C$2:$J$55, 8, FALSE)), 0)))))</f>
        <v>0</v>
      </c>
      <c r="AI309" s="180">
        <f>IF('Funding Allocation Parameters'!$C$7="Basic Library Subsidy", 0, IF('Funding Allocation Parameters'!$C$7="Grant funding", 0, IF('Funding Allocation Parameters'!$C$7="Other author funding",  MIN(AD309*'Funding Allocation Parameters'!$E$7, 'Funding Allocation Parameters'!$G$7), IF('Funding Allocation Parameters'!$C$7="Any discretionary funds (grants if available, other if no grants)", MIN(AD309*'Funding Allocation Parameters'!$E$7, 'Funding Allocation Parameters'!$G$7), IF('Funding Allocation Parameters'!$C$7="Complex Library Subsidy", 0, 0)))))</f>
        <v>0</v>
      </c>
      <c r="AJ309" s="177">
        <f t="shared" si="132"/>
        <v>0</v>
      </c>
      <c r="AK309" s="177">
        <f t="shared" si="133"/>
        <v>0</v>
      </c>
      <c r="AL309" s="181">
        <f>IF('Funding Allocation Parameters'!$C$8="Basic Library Subsidy", MIN(AJ309*'Funding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MIN(AJ309*VLOOKUP(CONCATENATE($A309, 'Funding Allocation Parameters'!$I$8), 'Library Subsidy Complex'!$C$2:$J$55, 2, FALSE), VLOOKUP(CONCATENATE($A309, 'Funding Allocation Parameters'!$I$8), 'Library Subsidy Complex'!$C$2:$J$55, 4, FALSE)), 0)))))</f>
        <v>0</v>
      </c>
      <c r="AM309" s="181">
        <f>IF('Funding Allocation Parameters'!$C$8="Basic Library Subsidy", 0, IF('Funding Allocation Parameters'!$C$8="Grant funding",MIN(AJ309*'Funding Allocation Parameters'!$E$8, 'Funding Allocation Parameters'!$G$8), IF('Funding Allocation Parameters'!$C$8="Other author funding", 0, IF('Funding Allocation Parameters'!$C$8="Any discretionary funds (grants if available, other if no grants)", MIN(AJ309*'Funding Allocation Parameters'!$E$8, 'Funding Allocation Parameters'!$G$8), IF('Funding Allocation Parameters'!$C$8="Complex Library Subsidy", 0, 0)))))</f>
        <v>0</v>
      </c>
      <c r="AN309" s="181">
        <f>IF('Funding Allocation Parameters'!$C$8="Basic Library Subsidy", 0, IF('Funding Allocation Parameters'!$C$8="Grant funding", 0, IF('Funding Allocation Parameters'!$C$8="Other author funding",  MIN(AJ309*'Funding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09" s="181">
        <f>IF('Funding Allocation Parameters'!$C$8="Basic Library Subsidy", MIN(AK309*'Funding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MIN(AK309*VLOOKUP(CONCATENATE($A309, 'Funding Allocation Parameters'!$I$8), 'Library Subsidy Complex'!$C$2:$J$55, 6, FALSE), VLOOKUP(CONCATENATE($A309, 'Funding Allocation Parameters'!$I$8), 'Library Subsidy Complex'!$C$2:$J$55, 8, FALSE)), 0)))))</f>
        <v>0</v>
      </c>
      <c r="AP309" s="181">
        <f>IF('Funding Allocation Parameters'!$C$8="Basic Library Subsidy", 0, IF('Funding Allocation Parameters'!$C$8="Grant funding", 0, IF('Funding Allocation Parameters'!$C$8="Other author funding",  MIN(AK309*'Funding Allocation Parameters'!$E$8, 'Funding Allocation Parameters'!$G$8), IF('Funding Allocation Parameters'!$C$8="Any discretionary funds (grants if available, other if no grants)", MIN(AK309*'Funding Allocation Parameters'!$E$8, 'Funding Allocation Parameters'!$G$8), IF('Funding Allocation Parameters'!$C$8="Complex Library Subsidy", 0, 0)))))</f>
        <v>0</v>
      </c>
      <c r="AQ309" s="177">
        <f t="shared" si="134"/>
        <v>0</v>
      </c>
      <c r="AR309" s="177">
        <f t="shared" si="135"/>
        <v>0</v>
      </c>
      <c r="AS309" s="182">
        <f t="shared" si="136"/>
        <v>1189</v>
      </c>
      <c r="AT309" s="182">
        <f t="shared" si="137"/>
        <v>1012.8483999999999</v>
      </c>
      <c r="AU309" s="182">
        <f t="shared" si="138"/>
        <v>0</v>
      </c>
      <c r="AV309" s="182">
        <f t="shared" si="139"/>
        <v>1189</v>
      </c>
      <c r="AW309" s="182">
        <f t="shared" si="140"/>
        <v>1012.8483999999999</v>
      </c>
      <c r="AX309" s="183">
        <f t="shared" si="141"/>
        <v>1189</v>
      </c>
      <c r="AY309" s="183">
        <f t="shared" si="142"/>
        <v>1012.8483999999999</v>
      </c>
      <c r="AZ309" s="183">
        <f t="shared" si="143"/>
        <v>0</v>
      </c>
      <c r="BA309" s="183">
        <f t="shared" si="144"/>
        <v>0</v>
      </c>
      <c r="BB309" s="183">
        <f t="shared" si="145"/>
        <v>0</v>
      </c>
      <c r="BC309" s="184">
        <f t="shared" si="146"/>
        <v>1189</v>
      </c>
      <c r="BD309" s="184">
        <f t="shared" si="147"/>
        <v>0</v>
      </c>
      <c r="BE309" s="184">
        <f t="shared" si="148"/>
        <v>1012.8483999999999</v>
      </c>
      <c r="BF309" s="184">
        <f t="shared" si="149"/>
        <v>0</v>
      </c>
      <c r="BG309" s="102">
        <f t="shared" si="150"/>
        <v>0</v>
      </c>
      <c r="BH309" s="102">
        <f t="shared" si="151"/>
        <v>0</v>
      </c>
      <c r="BI309" s="102">
        <f t="shared" si="152"/>
        <v>0</v>
      </c>
      <c r="BJ309" s="102">
        <f t="shared" si="153"/>
        <v>1</v>
      </c>
      <c r="BK309" s="102">
        <f t="shared" si="154"/>
        <v>0</v>
      </c>
      <c r="BL309" s="102">
        <f t="shared" si="155"/>
        <v>0</v>
      </c>
      <c r="BN309" s="102"/>
    </row>
    <row r="310" spans="1:66" x14ac:dyDescent="0.25">
      <c r="A310" s="102" t="s">
        <v>20</v>
      </c>
      <c r="B310" s="102" t="s">
        <v>8</v>
      </c>
      <c r="C310" s="102" t="s">
        <v>8</v>
      </c>
      <c r="D310" s="102" t="s">
        <v>27</v>
      </c>
      <c r="E310" s="102" t="s">
        <v>682</v>
      </c>
      <c r="F310" s="102" t="s">
        <v>683</v>
      </c>
      <c r="G310" s="102">
        <v>0.68500000000000005</v>
      </c>
      <c r="H310" s="102">
        <v>1</v>
      </c>
      <c r="I310" s="102">
        <v>1</v>
      </c>
      <c r="J310" s="167">
        <f>IFERROR(H310*VLOOKUP(A310, 'Advanced Parameters'!$B$7:$G$20, 6, FALSE)*VLOOKUP(A310, 'Growth Parameters'!$B$6:$H$19, 6, FALSE), 0)</f>
        <v>1</v>
      </c>
      <c r="K310" s="167">
        <f>IFERROR(IF('Advanced Parameters'!$C$5="n",'Raw Data'!I310*VLOOKUP(A310,'Advanced Parameters'!$B$7:$G$20,6,FALSE),J310*VLOOKUP(A310,'Advanced Parameters'!$B$7:$G$20,2,FALSE))*VLOOKUP(A310, 'Growth Parameters'!$B$6:$H$19, 6, FALSE), 0)</f>
        <v>1</v>
      </c>
      <c r="L310" s="167">
        <f t="shared" si="156"/>
        <v>0</v>
      </c>
      <c r="M310" s="168">
        <f>IFERROR(IF(G310="NA","NA",IF(G310&gt;'APC Parameters'!$K$6+VLOOKUP('Raw Data'!A310, 'APC Parameters'!$H$7:$L$20, 4, FALSE), 'APC Parameters'!$L$6+VLOOKUP('Raw Data'!A310, 'APC Parameters'!$H$7:$L$20, 5, FALSE), G310*('APC Parameters'!$J$6+VLOOKUP('Raw Data'!A310, 'APC Parameters'!$H$7:$L$20, 3, FALSE))+'APC Parameters'!$I$6+VLOOKUP('Raw Data'!A310, 'APC Parameters'!$H$7:$L$20, 2, FALSE))), 0)</f>
        <v>1633.6190000000001</v>
      </c>
      <c r="N310" s="168">
        <f t="shared" si="126"/>
        <v>1633.6190000000001</v>
      </c>
      <c r="O310" s="168">
        <f>IFERROR(IF(M310="NA",VLOOKUP(D310,'Internal Calculations'!$B$10:$C$11,2,FALSE), M310)*VLOOKUP(A310, 'Growth Parameters'!$B$6:$H$19, 7, FALSE), 0)</f>
        <v>1633.6190000000001</v>
      </c>
      <c r="P310" s="177">
        <f t="shared" si="127"/>
        <v>1633.6190000000001</v>
      </c>
      <c r="Q310" s="178">
        <f>IF('Funding Allocation Parameters'!$C$5="Basic Library Subsidy", MIN(O310*('Funding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MIN($O310*(VLOOKUP(CONCATENATE($A310, 'Funding Allocation Parameters'!$I$5), 'Library Subsidy Complex'!$C$2:$J$55, 2, FALSE)), VLOOKUP(CONCATENATE($A310, 'Funding Allocation Parameters'!$I$5), 'Library Subsidy Complex'!$C$2:$J$55, 4, FALSE)), 0)))))</f>
        <v>1189</v>
      </c>
      <c r="R310" s="178">
        <f>IF('Funding Allocation Parameters'!$C$5="Basic Library Subsidy", 0, IF('Funding Allocation Parameters'!$C$5="Grant funding",MIN(O310*('Funding Allocation Parameters'!$E$5), 'Funding Allocation Parameters'!$G$5), IF('Funding Allocation Parameters'!$C$5="Other author funding", 0, IF('Funding Allocation Parameters'!$C$5="Any discretionary funds (grants if available, other if no grants)", MIN(O310*('Funding Allocation Parameters'!$E$5), 'Funding Allocation Parameters'!$G$5), IF('Funding Allocation Parameters'!$C$5="Complex Library Subsidy", 0, 0)))))</f>
        <v>0</v>
      </c>
      <c r="S310" s="178">
        <f>IF('Funding Allocation Parameters'!$C$5="Basic Library Subsidy", 0, IF('Funding Allocation Parameters'!$C$5="Grant funding", 0, IF('Funding Allocation Parameters'!$C$5="Other author funding",  MIN(O310*('Funding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0" s="178">
        <f>IF('Funding Allocation Parameters'!$C$5="Basic Library Subsidy", MIN(O310*('Funding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MIN($O310*(VLOOKUP(CONCATENATE($A310, 'Funding Allocation Parameters'!$I$5), 'Library Subsidy Complex'!$C$2:$J$55, 6, FALSE)), VLOOKUP(CONCATENATE($A310, 'Funding Allocation Parameters'!$I$5), 'Library Subsidy Complex'!$C$2:$J$55, 8, FALSE)), 0)))))</f>
        <v>1189</v>
      </c>
      <c r="U310" s="178">
        <f>IF('Funding Allocation Parameters'!$C$5="Basic Library Subsidy", 0, IF('Funding Allocation Parameters'!$C$5="Grant funding", 0, IF('Funding Allocation Parameters'!$C$5="Other author funding",  MIN(O310*('Funding Allocation Parameters'!$E$5), 'Funding Allocation Parameters'!$G$5), IF('Funding Allocation Parameters'!$C$5="Any discretionary funds (grants if available, other if no grants)", MIN(O310*('Funding Allocation Parameters'!$E$5), 'Funding Allocation Parameters'!$G$5), IF('Funding Allocation Parameters'!$C$5="Complex Library Subsidy", 0, 0)))))</f>
        <v>0</v>
      </c>
      <c r="V310" s="177">
        <f t="shared" si="128"/>
        <v>444.61900000000014</v>
      </c>
      <c r="W310" s="177">
        <f t="shared" si="129"/>
        <v>444.61900000000014</v>
      </c>
      <c r="X310" s="179">
        <f>IF('Funding Allocation Parameters'!$C$6="Basic Library Subsidy", MIN(V310*'Funding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MIN(V310*VLOOKUP(CONCATENATE($A310, 'Funding Allocation Parameters'!$I$6), 'Library Subsidy Complex'!$C$2:$J$55, 2, FALSE), VLOOKUP(CONCATENATE($A310, 'Funding Allocation Parameters'!$I$6), 'Library Subsidy Complex'!$C$2:$J$55, 4, FALSE)), 0)))))</f>
        <v>0</v>
      </c>
      <c r="Y310" s="179">
        <f>IF('Funding Allocation Parameters'!$C$6="Basic Library Subsidy", 0, IF('Funding Allocation Parameters'!$C$6="Grant funding",MIN(V310*'Funding Allocation Parameters'!$E$6, 'Funding Allocation Parameters'!$G$6), IF('Funding Allocation Parameters'!$C$6="Other author funding", 0, IF('Funding Allocation Parameters'!$C$6="Any discretionary funds (grants if available, other if no grants)", MIN(V310*'Funding Allocation Parameters'!$E$6, 'Funding Allocation Parameters'!$G$6), IF('Funding Allocation Parameters'!$C$6="Complex Library Subsidy", 0, 0)))))</f>
        <v>444.61900000000014</v>
      </c>
      <c r="Z310" s="179">
        <f>IF('Funding Allocation Parameters'!$C$6="Basic Library Subsidy", 0, IF('Funding Allocation Parameters'!$C$6="Grant funding", 0, IF('Funding Allocation Parameters'!$C$6="Other author funding",  MIN(V310*'Funding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0" s="179">
        <f>IF('Funding Allocation Parameters'!$C$6="Basic Library Subsidy", MIN(W310*'Funding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MIN(W310*VLOOKUP(CONCATENATE($A310, 'Funding Allocation Parameters'!$I$6), 'Library Subsidy Complex'!$C$2:$J$55, 6, FALSE), VLOOKUP(CONCATENATE($A310, 'Funding Allocation Parameters'!$I$6), 'Library Subsidy Complex'!$C$2:$J$55, 8, FALSE)), 0)))))</f>
        <v>0</v>
      </c>
      <c r="AB310" s="179">
        <f>IF('Funding Allocation Parameters'!$C$6="Basic Library Subsidy", 0, IF('Funding Allocation Parameters'!$C$6="Grant funding", 0, IF('Funding Allocation Parameters'!$C$6="Other author funding",  MIN(W310*'Funding Allocation Parameters'!$E$6, 'Funding Allocation Parameters'!$G$6), IF('Funding Allocation Parameters'!$C$6="Any discretionary funds (grants if available, other if no grants)", MIN(W310*'Funding Allocation Parameters'!$E$6, 'Funding Allocation Parameters'!$G$6), IF('Funding Allocation Parameters'!$C$6="Complex Library Subsidy", 0, 0)))))</f>
        <v>444.61900000000014</v>
      </c>
      <c r="AC310" s="177">
        <f t="shared" si="130"/>
        <v>0</v>
      </c>
      <c r="AD310" s="177">
        <f t="shared" si="131"/>
        <v>0</v>
      </c>
      <c r="AE310" s="180">
        <f>IF('Funding Allocation Parameters'!$C$7="Basic Library Subsidy", MIN(AC310*'Funding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MIN(AC310*VLOOKUP(CONCATENATE($A310, 'Funding Allocation Parameters'!$I$7), 'Library Subsidy Complex'!$C$2:$J$55, 2, FALSE), VLOOKUP(CONCATENATE($A310, 'Funding Allocation Parameters'!$I$7), 'Library Subsidy Complex'!$C$2:$J$55, 4, FALSE)), 0)))))</f>
        <v>0</v>
      </c>
      <c r="AF310" s="180">
        <f>IF('Funding Allocation Parameters'!$C$7="Basic Library Subsidy", 0, IF('Funding Allocation Parameters'!$C$7="Grant funding",MIN(AC310*'Funding Allocation Parameters'!$E$7, 'Funding Allocation Parameters'!$G$7), IF('Funding Allocation Parameters'!$C$7="Other author funding", 0, IF('Funding Allocation Parameters'!$C$7="Any discretionary funds (grants if available, other if no grants)", MIN(AC310*'Funding Allocation Parameters'!$E$7, 'Funding Allocation Parameters'!$G$7), IF('Funding Allocation Parameters'!$C$7="Complex Library Subsidy", 0, 0)))))</f>
        <v>0</v>
      </c>
      <c r="AG310" s="180">
        <f>IF('Funding Allocation Parameters'!$C$7="Basic Library Subsidy", 0, IF('Funding Allocation Parameters'!$C$7="Grant funding", 0, IF('Funding Allocation Parameters'!$C$7="Other author funding",  MIN(AC310*'Funding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0" s="180">
        <f>IF('Funding Allocation Parameters'!$C$7="Basic Library Subsidy", MIN(AD310*'Funding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MIN(AD310*VLOOKUP(CONCATENATE($A310, 'Funding Allocation Parameters'!$I$7), 'Library Subsidy Complex'!$C$2:$J$55, 6, FALSE), VLOOKUP(CONCATENATE($A310, 'Funding Allocation Parameters'!$I$7), 'Library Subsidy Complex'!$C$2:$J$55, 8, FALSE)), 0)))))</f>
        <v>0</v>
      </c>
      <c r="AI310" s="180">
        <f>IF('Funding Allocation Parameters'!$C$7="Basic Library Subsidy", 0, IF('Funding Allocation Parameters'!$C$7="Grant funding", 0, IF('Funding Allocation Parameters'!$C$7="Other author funding",  MIN(AD310*'Funding Allocation Parameters'!$E$7, 'Funding Allocation Parameters'!$G$7), IF('Funding Allocation Parameters'!$C$7="Any discretionary funds (grants if available, other if no grants)", MIN(AD310*'Funding Allocation Parameters'!$E$7, 'Funding Allocation Parameters'!$G$7), IF('Funding Allocation Parameters'!$C$7="Complex Library Subsidy", 0, 0)))))</f>
        <v>0</v>
      </c>
      <c r="AJ310" s="177">
        <f t="shared" si="132"/>
        <v>0</v>
      </c>
      <c r="AK310" s="177">
        <f t="shared" si="133"/>
        <v>0</v>
      </c>
      <c r="AL310" s="181">
        <f>IF('Funding Allocation Parameters'!$C$8="Basic Library Subsidy", MIN(AJ310*'Funding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MIN(AJ310*VLOOKUP(CONCATENATE($A310, 'Funding Allocation Parameters'!$I$8), 'Library Subsidy Complex'!$C$2:$J$55, 2, FALSE), VLOOKUP(CONCATENATE($A310, 'Funding Allocation Parameters'!$I$8), 'Library Subsidy Complex'!$C$2:$J$55, 4, FALSE)), 0)))))</f>
        <v>0</v>
      </c>
      <c r="AM310" s="181">
        <f>IF('Funding Allocation Parameters'!$C$8="Basic Library Subsidy", 0, IF('Funding Allocation Parameters'!$C$8="Grant funding",MIN(AJ310*'Funding Allocation Parameters'!$E$8, 'Funding Allocation Parameters'!$G$8), IF('Funding Allocation Parameters'!$C$8="Other author funding", 0, IF('Funding Allocation Parameters'!$C$8="Any discretionary funds (grants if available, other if no grants)", MIN(AJ310*'Funding Allocation Parameters'!$E$8, 'Funding Allocation Parameters'!$G$8), IF('Funding Allocation Parameters'!$C$8="Complex Library Subsidy", 0, 0)))))</f>
        <v>0</v>
      </c>
      <c r="AN310" s="181">
        <f>IF('Funding Allocation Parameters'!$C$8="Basic Library Subsidy", 0, IF('Funding Allocation Parameters'!$C$8="Grant funding", 0, IF('Funding Allocation Parameters'!$C$8="Other author funding",  MIN(AJ310*'Funding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0" s="181">
        <f>IF('Funding Allocation Parameters'!$C$8="Basic Library Subsidy", MIN(AK310*'Funding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MIN(AK310*VLOOKUP(CONCATENATE($A310, 'Funding Allocation Parameters'!$I$8), 'Library Subsidy Complex'!$C$2:$J$55, 6, FALSE), VLOOKUP(CONCATENATE($A310, 'Funding Allocation Parameters'!$I$8), 'Library Subsidy Complex'!$C$2:$J$55, 8, FALSE)), 0)))))</f>
        <v>0</v>
      </c>
      <c r="AP310" s="181">
        <f>IF('Funding Allocation Parameters'!$C$8="Basic Library Subsidy", 0, IF('Funding Allocation Parameters'!$C$8="Grant funding", 0, IF('Funding Allocation Parameters'!$C$8="Other author funding",  MIN(AK310*'Funding Allocation Parameters'!$E$8, 'Funding Allocation Parameters'!$G$8), IF('Funding Allocation Parameters'!$C$8="Any discretionary funds (grants if available, other if no grants)", MIN(AK310*'Funding Allocation Parameters'!$E$8, 'Funding Allocation Parameters'!$G$8), IF('Funding Allocation Parameters'!$C$8="Complex Library Subsidy", 0, 0)))))</f>
        <v>0</v>
      </c>
      <c r="AQ310" s="177">
        <f t="shared" si="134"/>
        <v>0</v>
      </c>
      <c r="AR310" s="177">
        <f t="shared" si="135"/>
        <v>0</v>
      </c>
      <c r="AS310" s="182">
        <f t="shared" si="136"/>
        <v>1189</v>
      </c>
      <c r="AT310" s="182">
        <f t="shared" si="137"/>
        <v>444.61900000000014</v>
      </c>
      <c r="AU310" s="182">
        <f t="shared" si="138"/>
        <v>0</v>
      </c>
      <c r="AV310" s="182">
        <f t="shared" si="139"/>
        <v>1189</v>
      </c>
      <c r="AW310" s="182">
        <f t="shared" si="140"/>
        <v>444.61900000000014</v>
      </c>
      <c r="AX310" s="183">
        <f t="shared" si="141"/>
        <v>1189</v>
      </c>
      <c r="AY310" s="183">
        <f t="shared" si="142"/>
        <v>444.61900000000014</v>
      </c>
      <c r="AZ310" s="183">
        <f t="shared" si="143"/>
        <v>0</v>
      </c>
      <c r="BA310" s="183">
        <f t="shared" si="144"/>
        <v>0</v>
      </c>
      <c r="BB310" s="183">
        <f t="shared" si="145"/>
        <v>0</v>
      </c>
      <c r="BC310" s="184">
        <f t="shared" si="146"/>
        <v>1189</v>
      </c>
      <c r="BD310" s="184">
        <f t="shared" si="147"/>
        <v>0</v>
      </c>
      <c r="BE310" s="184">
        <f t="shared" si="148"/>
        <v>444.61900000000014</v>
      </c>
      <c r="BF310" s="184">
        <f t="shared" si="149"/>
        <v>0</v>
      </c>
      <c r="BG310" s="102">
        <f t="shared" si="150"/>
        <v>0</v>
      </c>
      <c r="BH310" s="102">
        <f t="shared" si="151"/>
        <v>0</v>
      </c>
      <c r="BI310" s="102">
        <f t="shared" si="152"/>
        <v>0</v>
      </c>
      <c r="BJ310" s="102">
        <f t="shared" si="153"/>
        <v>1</v>
      </c>
      <c r="BK310" s="102">
        <f t="shared" si="154"/>
        <v>0</v>
      </c>
      <c r="BL310" s="102">
        <f t="shared" si="155"/>
        <v>0</v>
      </c>
      <c r="BN310" s="102"/>
    </row>
    <row r="311" spans="1:66" x14ac:dyDescent="0.25">
      <c r="A311" s="102" t="s">
        <v>26</v>
      </c>
      <c r="B311" s="102" t="s">
        <v>8</v>
      </c>
      <c r="C311" s="102" t="s">
        <v>8</v>
      </c>
      <c r="D311" s="102" t="s">
        <v>27</v>
      </c>
      <c r="E311" s="102" t="s">
        <v>684</v>
      </c>
      <c r="F311" s="102" t="s">
        <v>685</v>
      </c>
      <c r="G311" s="102">
        <v>1.222</v>
      </c>
      <c r="H311" s="102">
        <v>1</v>
      </c>
      <c r="I311" s="102">
        <v>0.41699999999999998</v>
      </c>
      <c r="J311" s="167">
        <f>IFERROR(H311*VLOOKUP(A311, 'Advanced Parameters'!$B$7:$G$20, 6, FALSE)*VLOOKUP(A311, 'Growth Parameters'!$B$6:$H$19, 6, FALSE), 0)</f>
        <v>1</v>
      </c>
      <c r="K311" s="167">
        <f>IFERROR(IF('Advanced Parameters'!$C$5="n",'Raw Data'!I311*VLOOKUP(A311,'Advanced Parameters'!$B$7:$G$20,6,FALSE),J311*VLOOKUP(A311,'Advanced Parameters'!$B$7:$G$20,2,FALSE))*VLOOKUP(A311, 'Growth Parameters'!$B$6:$H$19, 6, FALSE), 0)</f>
        <v>0.41699999999999998</v>
      </c>
      <c r="L311" s="167">
        <f t="shared" si="156"/>
        <v>0.58299999999999996</v>
      </c>
      <c r="M311" s="168">
        <f>IFERROR(IF(G311="NA","NA",IF(G311&gt;'APC Parameters'!$K$6+VLOOKUP('Raw Data'!A311, 'APC Parameters'!$H$7:$L$20, 4, FALSE), 'APC Parameters'!$L$6+VLOOKUP('Raw Data'!A311, 'APC Parameters'!$H$7:$L$20, 5, FALSE), G311*('APC Parameters'!$J$6+VLOOKUP('Raw Data'!A311, 'APC Parameters'!$H$7:$L$20, 3, FALSE))+'APC Parameters'!$I$6+VLOOKUP('Raw Data'!A311, 'APC Parameters'!$H$7:$L$20, 2, FALSE))), 0)</f>
        <v>2014.5668000000001</v>
      </c>
      <c r="N311" s="168">
        <f t="shared" si="126"/>
        <v>2014.5668000000001</v>
      </c>
      <c r="O311" s="168">
        <f>IFERROR(IF(M311="NA",VLOOKUP(D311,'Internal Calculations'!$B$10:$C$11,2,FALSE), M311)*VLOOKUP(A311, 'Growth Parameters'!$B$6:$H$19, 7, FALSE), 0)</f>
        <v>2014.5668000000001</v>
      </c>
      <c r="P311" s="177">
        <f t="shared" si="127"/>
        <v>2014.5668000000001</v>
      </c>
      <c r="Q311" s="178">
        <f>IF('Funding Allocation Parameters'!$C$5="Basic Library Subsidy", MIN(O311*('Funding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MIN($O311*(VLOOKUP(CONCATENATE($A311, 'Funding Allocation Parameters'!$I$5), 'Library Subsidy Complex'!$C$2:$J$55, 2, FALSE)), VLOOKUP(CONCATENATE($A311, 'Funding Allocation Parameters'!$I$5), 'Library Subsidy Complex'!$C$2:$J$55, 4, FALSE)), 0)))))</f>
        <v>1189</v>
      </c>
      <c r="R311" s="178">
        <f>IF('Funding Allocation Parameters'!$C$5="Basic Library Subsidy", 0, IF('Funding Allocation Parameters'!$C$5="Grant funding",MIN(O311*('Funding Allocation Parameters'!$E$5), 'Funding Allocation Parameters'!$G$5), IF('Funding Allocation Parameters'!$C$5="Other author funding", 0, IF('Funding Allocation Parameters'!$C$5="Any discretionary funds (grants if available, other if no grants)", MIN(O311*('Funding Allocation Parameters'!$E$5), 'Funding Allocation Parameters'!$G$5), IF('Funding Allocation Parameters'!$C$5="Complex Library Subsidy", 0, 0)))))</f>
        <v>0</v>
      </c>
      <c r="S311" s="178">
        <f>IF('Funding Allocation Parameters'!$C$5="Basic Library Subsidy", 0, IF('Funding Allocation Parameters'!$C$5="Grant funding", 0, IF('Funding Allocation Parameters'!$C$5="Other author funding",  MIN(O311*('Funding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1" s="178">
        <f>IF('Funding Allocation Parameters'!$C$5="Basic Library Subsidy", MIN(O311*('Funding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MIN($O311*(VLOOKUP(CONCATENATE($A311, 'Funding Allocation Parameters'!$I$5), 'Library Subsidy Complex'!$C$2:$J$55, 6, FALSE)), VLOOKUP(CONCATENATE($A311, 'Funding Allocation Parameters'!$I$5), 'Library Subsidy Complex'!$C$2:$J$55, 8, FALSE)), 0)))))</f>
        <v>1189</v>
      </c>
      <c r="U311" s="178">
        <f>IF('Funding Allocation Parameters'!$C$5="Basic Library Subsidy", 0, IF('Funding Allocation Parameters'!$C$5="Grant funding", 0, IF('Funding Allocation Parameters'!$C$5="Other author funding",  MIN(O311*('Funding Allocation Parameters'!$E$5), 'Funding Allocation Parameters'!$G$5), IF('Funding Allocation Parameters'!$C$5="Any discretionary funds (grants if available, other if no grants)", MIN(O311*('Funding Allocation Parameters'!$E$5), 'Funding Allocation Parameters'!$G$5), IF('Funding Allocation Parameters'!$C$5="Complex Library Subsidy", 0, 0)))))</f>
        <v>0</v>
      </c>
      <c r="V311" s="177">
        <f t="shared" si="128"/>
        <v>825.56680000000006</v>
      </c>
      <c r="W311" s="177">
        <f t="shared" si="129"/>
        <v>825.56680000000006</v>
      </c>
      <c r="X311" s="179">
        <f>IF('Funding Allocation Parameters'!$C$6="Basic Library Subsidy", MIN(V311*'Funding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MIN(V311*VLOOKUP(CONCATENATE($A311, 'Funding Allocation Parameters'!$I$6), 'Library Subsidy Complex'!$C$2:$J$55, 2, FALSE), VLOOKUP(CONCATENATE($A311, 'Funding Allocation Parameters'!$I$6), 'Library Subsidy Complex'!$C$2:$J$55, 4, FALSE)), 0)))))</f>
        <v>0</v>
      </c>
      <c r="Y311" s="179">
        <f>IF('Funding Allocation Parameters'!$C$6="Basic Library Subsidy", 0, IF('Funding Allocation Parameters'!$C$6="Grant funding",MIN(V311*'Funding Allocation Parameters'!$E$6, 'Funding Allocation Parameters'!$G$6), IF('Funding Allocation Parameters'!$C$6="Other author funding", 0, IF('Funding Allocation Parameters'!$C$6="Any discretionary funds (grants if available, other if no grants)", MIN(V311*'Funding Allocation Parameters'!$E$6, 'Funding Allocation Parameters'!$G$6), IF('Funding Allocation Parameters'!$C$6="Complex Library Subsidy", 0, 0)))))</f>
        <v>825.56680000000006</v>
      </c>
      <c r="Z311" s="179">
        <f>IF('Funding Allocation Parameters'!$C$6="Basic Library Subsidy", 0, IF('Funding Allocation Parameters'!$C$6="Grant funding", 0, IF('Funding Allocation Parameters'!$C$6="Other author funding",  MIN(V311*'Funding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1" s="179">
        <f>IF('Funding Allocation Parameters'!$C$6="Basic Library Subsidy", MIN(W311*'Funding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MIN(W311*VLOOKUP(CONCATENATE($A311, 'Funding Allocation Parameters'!$I$6), 'Library Subsidy Complex'!$C$2:$J$55, 6, FALSE), VLOOKUP(CONCATENATE($A311, 'Funding Allocation Parameters'!$I$6), 'Library Subsidy Complex'!$C$2:$J$55, 8, FALSE)), 0)))))</f>
        <v>0</v>
      </c>
      <c r="AB311" s="179">
        <f>IF('Funding Allocation Parameters'!$C$6="Basic Library Subsidy", 0, IF('Funding Allocation Parameters'!$C$6="Grant funding", 0, IF('Funding Allocation Parameters'!$C$6="Other author funding",  MIN(W311*'Funding Allocation Parameters'!$E$6, 'Funding Allocation Parameters'!$G$6), IF('Funding Allocation Parameters'!$C$6="Any discretionary funds (grants if available, other if no grants)", MIN(W311*'Funding Allocation Parameters'!$E$6, 'Funding Allocation Parameters'!$G$6), IF('Funding Allocation Parameters'!$C$6="Complex Library Subsidy", 0, 0)))))</f>
        <v>825.56680000000006</v>
      </c>
      <c r="AC311" s="177">
        <f t="shared" si="130"/>
        <v>0</v>
      </c>
      <c r="AD311" s="177">
        <f t="shared" si="131"/>
        <v>0</v>
      </c>
      <c r="AE311" s="180">
        <f>IF('Funding Allocation Parameters'!$C$7="Basic Library Subsidy", MIN(AC311*'Funding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MIN(AC311*VLOOKUP(CONCATENATE($A311, 'Funding Allocation Parameters'!$I$7), 'Library Subsidy Complex'!$C$2:$J$55, 2, FALSE), VLOOKUP(CONCATENATE($A311, 'Funding Allocation Parameters'!$I$7), 'Library Subsidy Complex'!$C$2:$J$55, 4, FALSE)), 0)))))</f>
        <v>0</v>
      </c>
      <c r="AF311" s="180">
        <f>IF('Funding Allocation Parameters'!$C$7="Basic Library Subsidy", 0, IF('Funding Allocation Parameters'!$C$7="Grant funding",MIN(AC311*'Funding Allocation Parameters'!$E$7, 'Funding Allocation Parameters'!$G$7), IF('Funding Allocation Parameters'!$C$7="Other author funding", 0, IF('Funding Allocation Parameters'!$C$7="Any discretionary funds (grants if available, other if no grants)", MIN(AC311*'Funding Allocation Parameters'!$E$7, 'Funding Allocation Parameters'!$G$7), IF('Funding Allocation Parameters'!$C$7="Complex Library Subsidy", 0, 0)))))</f>
        <v>0</v>
      </c>
      <c r="AG311" s="180">
        <f>IF('Funding Allocation Parameters'!$C$7="Basic Library Subsidy", 0, IF('Funding Allocation Parameters'!$C$7="Grant funding", 0, IF('Funding Allocation Parameters'!$C$7="Other author funding",  MIN(AC311*'Funding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1" s="180">
        <f>IF('Funding Allocation Parameters'!$C$7="Basic Library Subsidy", MIN(AD311*'Funding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MIN(AD311*VLOOKUP(CONCATENATE($A311, 'Funding Allocation Parameters'!$I$7), 'Library Subsidy Complex'!$C$2:$J$55, 6, FALSE), VLOOKUP(CONCATENATE($A311, 'Funding Allocation Parameters'!$I$7), 'Library Subsidy Complex'!$C$2:$J$55, 8, FALSE)), 0)))))</f>
        <v>0</v>
      </c>
      <c r="AI311" s="180">
        <f>IF('Funding Allocation Parameters'!$C$7="Basic Library Subsidy", 0, IF('Funding Allocation Parameters'!$C$7="Grant funding", 0, IF('Funding Allocation Parameters'!$C$7="Other author funding",  MIN(AD311*'Funding Allocation Parameters'!$E$7, 'Funding Allocation Parameters'!$G$7), IF('Funding Allocation Parameters'!$C$7="Any discretionary funds (grants if available, other if no grants)", MIN(AD311*'Funding Allocation Parameters'!$E$7, 'Funding Allocation Parameters'!$G$7), IF('Funding Allocation Parameters'!$C$7="Complex Library Subsidy", 0, 0)))))</f>
        <v>0</v>
      </c>
      <c r="AJ311" s="177">
        <f t="shared" si="132"/>
        <v>0</v>
      </c>
      <c r="AK311" s="177">
        <f t="shared" si="133"/>
        <v>0</v>
      </c>
      <c r="AL311" s="181">
        <f>IF('Funding Allocation Parameters'!$C$8="Basic Library Subsidy", MIN(AJ311*'Funding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MIN(AJ311*VLOOKUP(CONCATENATE($A311, 'Funding Allocation Parameters'!$I$8), 'Library Subsidy Complex'!$C$2:$J$55, 2, FALSE), VLOOKUP(CONCATENATE($A311, 'Funding Allocation Parameters'!$I$8), 'Library Subsidy Complex'!$C$2:$J$55, 4, FALSE)), 0)))))</f>
        <v>0</v>
      </c>
      <c r="AM311" s="181">
        <f>IF('Funding Allocation Parameters'!$C$8="Basic Library Subsidy", 0, IF('Funding Allocation Parameters'!$C$8="Grant funding",MIN(AJ311*'Funding Allocation Parameters'!$E$8, 'Funding Allocation Parameters'!$G$8), IF('Funding Allocation Parameters'!$C$8="Other author funding", 0, IF('Funding Allocation Parameters'!$C$8="Any discretionary funds (grants if available, other if no grants)", MIN(AJ311*'Funding Allocation Parameters'!$E$8, 'Funding Allocation Parameters'!$G$8), IF('Funding Allocation Parameters'!$C$8="Complex Library Subsidy", 0, 0)))))</f>
        <v>0</v>
      </c>
      <c r="AN311" s="181">
        <f>IF('Funding Allocation Parameters'!$C$8="Basic Library Subsidy", 0, IF('Funding Allocation Parameters'!$C$8="Grant funding", 0, IF('Funding Allocation Parameters'!$C$8="Other author funding",  MIN(AJ311*'Funding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1" s="181">
        <f>IF('Funding Allocation Parameters'!$C$8="Basic Library Subsidy", MIN(AK311*'Funding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MIN(AK311*VLOOKUP(CONCATENATE($A311, 'Funding Allocation Parameters'!$I$8), 'Library Subsidy Complex'!$C$2:$J$55, 6, FALSE), VLOOKUP(CONCATENATE($A311, 'Funding Allocation Parameters'!$I$8), 'Library Subsidy Complex'!$C$2:$J$55, 8, FALSE)), 0)))))</f>
        <v>0</v>
      </c>
      <c r="AP311" s="181">
        <f>IF('Funding Allocation Parameters'!$C$8="Basic Library Subsidy", 0, IF('Funding Allocation Parameters'!$C$8="Grant funding", 0, IF('Funding Allocation Parameters'!$C$8="Other author funding",  MIN(AK311*'Funding Allocation Parameters'!$E$8, 'Funding Allocation Parameters'!$G$8), IF('Funding Allocation Parameters'!$C$8="Any discretionary funds (grants if available, other if no grants)", MIN(AK311*'Funding Allocation Parameters'!$E$8, 'Funding Allocation Parameters'!$G$8), IF('Funding Allocation Parameters'!$C$8="Complex Library Subsidy", 0, 0)))))</f>
        <v>0</v>
      </c>
      <c r="AQ311" s="177">
        <f t="shared" si="134"/>
        <v>0</v>
      </c>
      <c r="AR311" s="177">
        <f t="shared" si="135"/>
        <v>0</v>
      </c>
      <c r="AS311" s="182">
        <f t="shared" si="136"/>
        <v>1189</v>
      </c>
      <c r="AT311" s="182">
        <f t="shared" si="137"/>
        <v>825.56680000000006</v>
      </c>
      <c r="AU311" s="182">
        <f t="shared" si="138"/>
        <v>0</v>
      </c>
      <c r="AV311" s="182">
        <f t="shared" si="139"/>
        <v>1189</v>
      </c>
      <c r="AW311" s="182">
        <f t="shared" si="140"/>
        <v>825.56680000000006</v>
      </c>
      <c r="AX311" s="183">
        <f t="shared" si="141"/>
        <v>495.81299999999999</v>
      </c>
      <c r="AY311" s="183">
        <f t="shared" si="142"/>
        <v>344.2613556</v>
      </c>
      <c r="AZ311" s="183">
        <f t="shared" si="143"/>
        <v>0</v>
      </c>
      <c r="BA311" s="183">
        <f t="shared" si="144"/>
        <v>693.18700000000001</v>
      </c>
      <c r="BB311" s="183">
        <f t="shared" si="145"/>
        <v>481.3054444</v>
      </c>
      <c r="BC311" s="184">
        <f t="shared" si="146"/>
        <v>1189</v>
      </c>
      <c r="BD311" s="184">
        <f t="shared" si="147"/>
        <v>0</v>
      </c>
      <c r="BE311" s="184">
        <f t="shared" si="148"/>
        <v>344.2613556</v>
      </c>
      <c r="BF311" s="184">
        <f t="shared" si="149"/>
        <v>481.3054444</v>
      </c>
      <c r="BG311" s="102">
        <f t="shared" si="150"/>
        <v>0</v>
      </c>
      <c r="BH311" s="102">
        <f t="shared" si="151"/>
        <v>0</v>
      </c>
      <c r="BI311" s="102">
        <f t="shared" si="152"/>
        <v>0</v>
      </c>
      <c r="BJ311" s="102">
        <f t="shared" si="153"/>
        <v>0.41699999999999998</v>
      </c>
      <c r="BK311" s="102">
        <f t="shared" si="154"/>
        <v>0.58299999999999996</v>
      </c>
      <c r="BL311" s="102">
        <f t="shared" si="155"/>
        <v>0</v>
      </c>
      <c r="BN311" s="102"/>
    </row>
    <row r="312" spans="1:66" x14ac:dyDescent="0.25">
      <c r="A312" s="102" t="s">
        <v>23</v>
      </c>
      <c r="B312" s="102" t="s">
        <v>15</v>
      </c>
      <c r="C312" s="102" t="s">
        <v>8</v>
      </c>
      <c r="D312" s="102" t="s">
        <v>27</v>
      </c>
      <c r="E312" s="102" t="s">
        <v>686</v>
      </c>
      <c r="F312" s="102" t="s">
        <v>687</v>
      </c>
      <c r="G312" s="102" t="s">
        <v>9</v>
      </c>
      <c r="H312" s="102">
        <v>1</v>
      </c>
      <c r="I312" s="102">
        <v>0</v>
      </c>
      <c r="J312" s="167">
        <f>IFERROR(H312*VLOOKUP(A312, 'Advanced Parameters'!$B$7:$G$20, 6, FALSE)*VLOOKUP(A312, 'Growth Parameters'!$B$6:$H$19, 6, FALSE), 0)</f>
        <v>1</v>
      </c>
      <c r="K312" s="167">
        <f>IFERROR(IF('Advanced Parameters'!$C$5="n",'Raw Data'!I312*VLOOKUP(A312,'Advanced Parameters'!$B$7:$G$20,6,FALSE),J312*VLOOKUP(A312,'Advanced Parameters'!$B$7:$G$20,2,FALSE))*VLOOKUP(A312, 'Growth Parameters'!$B$6:$H$19, 6, FALSE), 0)</f>
        <v>0</v>
      </c>
      <c r="L312" s="167">
        <f t="shared" si="156"/>
        <v>1</v>
      </c>
      <c r="M312" s="168" t="str">
        <f>IFERROR(IF(G312="NA","NA",IF(G312&gt;'APC Parameters'!$K$6+VLOOKUP('Raw Data'!A312, 'APC Parameters'!$H$7:$L$20, 4, FALSE), 'APC Parameters'!$L$6+VLOOKUP('Raw Data'!A312, 'APC Parameters'!$H$7:$L$20, 5, FALSE), G312*('APC Parameters'!$J$6+VLOOKUP('Raw Data'!A312, 'APC Parameters'!$H$7:$L$20, 3, FALSE))+'APC Parameters'!$I$6+VLOOKUP('Raw Data'!A312, 'APC Parameters'!$H$7:$L$20, 2, FALSE))), 0)</f>
        <v>NA</v>
      </c>
      <c r="N312" s="168" t="str">
        <f t="shared" si="126"/>
        <v>NA</v>
      </c>
      <c r="O312" s="168">
        <f>IFERROR(IF(M312="NA",VLOOKUP(D312,'Internal Calculations'!$B$10:$C$11,2,FALSE), M312)*VLOOKUP(A312, 'Growth Parameters'!$B$6:$H$19, 7, FALSE), 0)</f>
        <v>2278.6764150234731</v>
      </c>
      <c r="P312" s="177">
        <f t="shared" si="127"/>
        <v>2278.6764150234731</v>
      </c>
      <c r="Q312" s="178">
        <f>IF('Funding Allocation Parameters'!$C$5="Basic Library Subsidy", MIN(O312*('Funding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MIN($O312*(VLOOKUP(CONCATENATE($A312, 'Funding Allocation Parameters'!$I$5), 'Library Subsidy Complex'!$C$2:$J$55, 2, FALSE)), VLOOKUP(CONCATENATE($A312, 'Funding Allocation Parameters'!$I$5), 'Library Subsidy Complex'!$C$2:$J$55, 4, FALSE)), 0)))))</f>
        <v>1189</v>
      </c>
      <c r="R312" s="178">
        <f>IF('Funding Allocation Parameters'!$C$5="Basic Library Subsidy", 0, IF('Funding Allocation Parameters'!$C$5="Grant funding",MIN(O312*('Funding Allocation Parameters'!$E$5), 'Funding Allocation Parameters'!$G$5), IF('Funding Allocation Parameters'!$C$5="Other author funding", 0, IF('Funding Allocation Parameters'!$C$5="Any discretionary funds (grants if available, other if no grants)", MIN(O312*('Funding Allocation Parameters'!$E$5), 'Funding Allocation Parameters'!$G$5), IF('Funding Allocation Parameters'!$C$5="Complex Library Subsidy", 0, 0)))))</f>
        <v>0</v>
      </c>
      <c r="S312" s="178">
        <f>IF('Funding Allocation Parameters'!$C$5="Basic Library Subsidy", 0, IF('Funding Allocation Parameters'!$C$5="Grant funding", 0, IF('Funding Allocation Parameters'!$C$5="Other author funding",  MIN(O312*('Funding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2" s="178">
        <f>IF('Funding Allocation Parameters'!$C$5="Basic Library Subsidy", MIN(O312*('Funding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MIN($O312*(VLOOKUP(CONCATENATE($A312, 'Funding Allocation Parameters'!$I$5), 'Library Subsidy Complex'!$C$2:$J$55, 6, FALSE)), VLOOKUP(CONCATENATE($A312, 'Funding Allocation Parameters'!$I$5), 'Library Subsidy Complex'!$C$2:$J$55, 8, FALSE)), 0)))))</f>
        <v>1189</v>
      </c>
      <c r="U312" s="178">
        <f>IF('Funding Allocation Parameters'!$C$5="Basic Library Subsidy", 0, IF('Funding Allocation Parameters'!$C$5="Grant funding", 0, IF('Funding Allocation Parameters'!$C$5="Other author funding",  MIN(O312*('Funding Allocation Parameters'!$E$5), 'Funding Allocation Parameters'!$G$5), IF('Funding Allocation Parameters'!$C$5="Any discretionary funds (grants if available, other if no grants)", MIN(O312*('Funding Allocation Parameters'!$E$5), 'Funding Allocation Parameters'!$G$5), IF('Funding Allocation Parameters'!$C$5="Complex Library Subsidy", 0, 0)))))</f>
        <v>0</v>
      </c>
      <c r="V312" s="177">
        <f t="shared" si="128"/>
        <v>1089.6764150234731</v>
      </c>
      <c r="W312" s="177">
        <f t="shared" si="129"/>
        <v>1089.6764150234731</v>
      </c>
      <c r="X312" s="179">
        <f>IF('Funding Allocation Parameters'!$C$6="Basic Library Subsidy", MIN(V312*'Funding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MIN(V312*VLOOKUP(CONCATENATE($A312, 'Funding Allocation Parameters'!$I$6), 'Library Subsidy Complex'!$C$2:$J$55, 2, FALSE), VLOOKUP(CONCATENATE($A312, 'Funding Allocation Parameters'!$I$6), 'Library Subsidy Complex'!$C$2:$J$55, 4, FALSE)), 0)))))</f>
        <v>0</v>
      </c>
      <c r="Y312" s="179">
        <f>IF('Funding Allocation Parameters'!$C$6="Basic Library Subsidy", 0, IF('Funding Allocation Parameters'!$C$6="Grant funding",MIN(V312*'Funding Allocation Parameters'!$E$6, 'Funding Allocation Parameters'!$G$6), IF('Funding Allocation Parameters'!$C$6="Other author funding", 0, IF('Funding Allocation Parameters'!$C$6="Any discretionary funds (grants if available, other if no grants)", MIN(V312*'Funding Allocation Parameters'!$E$6, 'Funding Allocation Parameters'!$G$6), IF('Funding Allocation Parameters'!$C$6="Complex Library Subsidy", 0, 0)))))</f>
        <v>1089.6764150234731</v>
      </c>
      <c r="Z312" s="179">
        <f>IF('Funding Allocation Parameters'!$C$6="Basic Library Subsidy", 0, IF('Funding Allocation Parameters'!$C$6="Grant funding", 0, IF('Funding Allocation Parameters'!$C$6="Other author funding",  MIN(V312*'Funding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2" s="179">
        <f>IF('Funding Allocation Parameters'!$C$6="Basic Library Subsidy", MIN(W312*'Funding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MIN(W312*VLOOKUP(CONCATENATE($A312, 'Funding Allocation Parameters'!$I$6), 'Library Subsidy Complex'!$C$2:$J$55, 6, FALSE), VLOOKUP(CONCATENATE($A312, 'Funding Allocation Parameters'!$I$6), 'Library Subsidy Complex'!$C$2:$J$55, 8, FALSE)), 0)))))</f>
        <v>0</v>
      </c>
      <c r="AB312" s="179">
        <f>IF('Funding Allocation Parameters'!$C$6="Basic Library Subsidy", 0, IF('Funding Allocation Parameters'!$C$6="Grant funding", 0, IF('Funding Allocation Parameters'!$C$6="Other author funding",  MIN(W312*'Funding Allocation Parameters'!$E$6, 'Funding Allocation Parameters'!$G$6), IF('Funding Allocation Parameters'!$C$6="Any discretionary funds (grants if available, other if no grants)", MIN(W312*'Funding Allocation Parameters'!$E$6, 'Funding Allocation Parameters'!$G$6), IF('Funding Allocation Parameters'!$C$6="Complex Library Subsidy", 0, 0)))))</f>
        <v>1089.6764150234731</v>
      </c>
      <c r="AC312" s="177">
        <f t="shared" si="130"/>
        <v>0</v>
      </c>
      <c r="AD312" s="177">
        <f t="shared" si="131"/>
        <v>0</v>
      </c>
      <c r="AE312" s="180">
        <f>IF('Funding Allocation Parameters'!$C$7="Basic Library Subsidy", MIN(AC312*'Funding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MIN(AC312*VLOOKUP(CONCATENATE($A312, 'Funding Allocation Parameters'!$I$7), 'Library Subsidy Complex'!$C$2:$J$55, 2, FALSE), VLOOKUP(CONCATENATE($A312, 'Funding Allocation Parameters'!$I$7), 'Library Subsidy Complex'!$C$2:$J$55, 4, FALSE)), 0)))))</f>
        <v>0</v>
      </c>
      <c r="AF312" s="180">
        <f>IF('Funding Allocation Parameters'!$C$7="Basic Library Subsidy", 0, IF('Funding Allocation Parameters'!$C$7="Grant funding",MIN(AC312*'Funding Allocation Parameters'!$E$7, 'Funding Allocation Parameters'!$G$7), IF('Funding Allocation Parameters'!$C$7="Other author funding", 0, IF('Funding Allocation Parameters'!$C$7="Any discretionary funds (grants if available, other if no grants)", MIN(AC312*'Funding Allocation Parameters'!$E$7, 'Funding Allocation Parameters'!$G$7), IF('Funding Allocation Parameters'!$C$7="Complex Library Subsidy", 0, 0)))))</f>
        <v>0</v>
      </c>
      <c r="AG312" s="180">
        <f>IF('Funding Allocation Parameters'!$C$7="Basic Library Subsidy", 0, IF('Funding Allocation Parameters'!$C$7="Grant funding", 0, IF('Funding Allocation Parameters'!$C$7="Other author funding",  MIN(AC312*'Funding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2" s="180">
        <f>IF('Funding Allocation Parameters'!$C$7="Basic Library Subsidy", MIN(AD312*'Funding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MIN(AD312*VLOOKUP(CONCATENATE($A312, 'Funding Allocation Parameters'!$I$7), 'Library Subsidy Complex'!$C$2:$J$55, 6, FALSE), VLOOKUP(CONCATENATE($A312, 'Funding Allocation Parameters'!$I$7), 'Library Subsidy Complex'!$C$2:$J$55, 8, FALSE)), 0)))))</f>
        <v>0</v>
      </c>
      <c r="AI312" s="180">
        <f>IF('Funding Allocation Parameters'!$C$7="Basic Library Subsidy", 0, IF('Funding Allocation Parameters'!$C$7="Grant funding", 0, IF('Funding Allocation Parameters'!$C$7="Other author funding",  MIN(AD312*'Funding Allocation Parameters'!$E$7, 'Funding Allocation Parameters'!$G$7), IF('Funding Allocation Parameters'!$C$7="Any discretionary funds (grants if available, other if no grants)", MIN(AD312*'Funding Allocation Parameters'!$E$7, 'Funding Allocation Parameters'!$G$7), IF('Funding Allocation Parameters'!$C$7="Complex Library Subsidy", 0, 0)))))</f>
        <v>0</v>
      </c>
      <c r="AJ312" s="177">
        <f t="shared" si="132"/>
        <v>0</v>
      </c>
      <c r="AK312" s="177">
        <f t="shared" si="133"/>
        <v>0</v>
      </c>
      <c r="AL312" s="181">
        <f>IF('Funding Allocation Parameters'!$C$8="Basic Library Subsidy", MIN(AJ312*'Funding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MIN(AJ312*VLOOKUP(CONCATENATE($A312, 'Funding Allocation Parameters'!$I$8), 'Library Subsidy Complex'!$C$2:$J$55, 2, FALSE), VLOOKUP(CONCATENATE($A312, 'Funding Allocation Parameters'!$I$8), 'Library Subsidy Complex'!$C$2:$J$55, 4, FALSE)), 0)))))</f>
        <v>0</v>
      </c>
      <c r="AM312" s="181">
        <f>IF('Funding Allocation Parameters'!$C$8="Basic Library Subsidy", 0, IF('Funding Allocation Parameters'!$C$8="Grant funding",MIN(AJ312*'Funding Allocation Parameters'!$E$8, 'Funding Allocation Parameters'!$G$8), IF('Funding Allocation Parameters'!$C$8="Other author funding", 0, IF('Funding Allocation Parameters'!$C$8="Any discretionary funds (grants if available, other if no grants)", MIN(AJ312*'Funding Allocation Parameters'!$E$8, 'Funding Allocation Parameters'!$G$8), IF('Funding Allocation Parameters'!$C$8="Complex Library Subsidy", 0, 0)))))</f>
        <v>0</v>
      </c>
      <c r="AN312" s="181">
        <f>IF('Funding Allocation Parameters'!$C$8="Basic Library Subsidy", 0, IF('Funding Allocation Parameters'!$C$8="Grant funding", 0, IF('Funding Allocation Parameters'!$C$8="Other author funding",  MIN(AJ312*'Funding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2" s="181">
        <f>IF('Funding Allocation Parameters'!$C$8="Basic Library Subsidy", MIN(AK312*'Funding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MIN(AK312*VLOOKUP(CONCATENATE($A312, 'Funding Allocation Parameters'!$I$8), 'Library Subsidy Complex'!$C$2:$J$55, 6, FALSE), VLOOKUP(CONCATENATE($A312, 'Funding Allocation Parameters'!$I$8), 'Library Subsidy Complex'!$C$2:$J$55, 8, FALSE)), 0)))))</f>
        <v>0</v>
      </c>
      <c r="AP312" s="181">
        <f>IF('Funding Allocation Parameters'!$C$8="Basic Library Subsidy", 0, IF('Funding Allocation Parameters'!$C$8="Grant funding", 0, IF('Funding Allocation Parameters'!$C$8="Other author funding",  MIN(AK312*'Funding Allocation Parameters'!$E$8, 'Funding Allocation Parameters'!$G$8), IF('Funding Allocation Parameters'!$C$8="Any discretionary funds (grants if available, other if no grants)", MIN(AK312*'Funding Allocation Parameters'!$E$8, 'Funding Allocation Parameters'!$G$8), IF('Funding Allocation Parameters'!$C$8="Complex Library Subsidy", 0, 0)))))</f>
        <v>0</v>
      </c>
      <c r="AQ312" s="177">
        <f t="shared" si="134"/>
        <v>0</v>
      </c>
      <c r="AR312" s="177">
        <f t="shared" si="135"/>
        <v>0</v>
      </c>
      <c r="AS312" s="182">
        <f t="shared" si="136"/>
        <v>1189</v>
      </c>
      <c r="AT312" s="182">
        <f t="shared" si="137"/>
        <v>1089.6764150234731</v>
      </c>
      <c r="AU312" s="182">
        <f t="shared" si="138"/>
        <v>0</v>
      </c>
      <c r="AV312" s="182">
        <f t="shared" si="139"/>
        <v>1189</v>
      </c>
      <c r="AW312" s="182">
        <f t="shared" si="140"/>
        <v>1089.6764150234731</v>
      </c>
      <c r="AX312" s="183">
        <f t="shared" si="141"/>
        <v>0</v>
      </c>
      <c r="AY312" s="183">
        <f t="shared" si="142"/>
        <v>0</v>
      </c>
      <c r="AZ312" s="183">
        <f t="shared" si="143"/>
        <v>0</v>
      </c>
      <c r="BA312" s="183">
        <f t="shared" si="144"/>
        <v>1189</v>
      </c>
      <c r="BB312" s="183">
        <f t="shared" si="145"/>
        <v>1089.6764150234731</v>
      </c>
      <c r="BC312" s="184">
        <f t="shared" si="146"/>
        <v>1189</v>
      </c>
      <c r="BD312" s="184">
        <f t="shared" si="147"/>
        <v>0</v>
      </c>
      <c r="BE312" s="184">
        <f t="shared" si="148"/>
        <v>0</v>
      </c>
      <c r="BF312" s="184">
        <f t="shared" si="149"/>
        <v>1089.6764150234731</v>
      </c>
      <c r="BG312" s="102">
        <f t="shared" si="150"/>
        <v>0</v>
      </c>
      <c r="BH312" s="102">
        <f t="shared" si="151"/>
        <v>0</v>
      </c>
      <c r="BI312" s="102">
        <f t="shared" si="152"/>
        <v>0</v>
      </c>
      <c r="BJ312" s="102">
        <f t="shared" si="153"/>
        <v>0</v>
      </c>
      <c r="BK312" s="102">
        <f t="shared" si="154"/>
        <v>1</v>
      </c>
      <c r="BL312" s="102">
        <f t="shared" si="155"/>
        <v>0</v>
      </c>
      <c r="BN312" s="102"/>
    </row>
    <row r="313" spans="1:66" x14ac:dyDescent="0.25">
      <c r="A313" s="102" t="s">
        <v>20</v>
      </c>
      <c r="B313" s="102" t="s">
        <v>8</v>
      </c>
      <c r="C313" s="102" t="s">
        <v>8</v>
      </c>
      <c r="D313" s="102" t="s">
        <v>27</v>
      </c>
      <c r="E313" s="102" t="s">
        <v>343</v>
      </c>
      <c r="F313" s="102" t="s">
        <v>688</v>
      </c>
      <c r="G313" s="102">
        <v>1.31</v>
      </c>
      <c r="H313" s="102">
        <v>1</v>
      </c>
      <c r="I313" s="102">
        <v>1</v>
      </c>
      <c r="J313" s="167">
        <f>IFERROR(H313*VLOOKUP(A313, 'Advanced Parameters'!$B$7:$G$20, 6, FALSE)*VLOOKUP(A313, 'Growth Parameters'!$B$6:$H$19, 6, FALSE), 0)</f>
        <v>1</v>
      </c>
      <c r="K313" s="167">
        <f>IFERROR(IF('Advanced Parameters'!$C$5="n",'Raw Data'!I313*VLOOKUP(A313,'Advanced Parameters'!$B$7:$G$20,6,FALSE),J313*VLOOKUP(A313,'Advanced Parameters'!$B$7:$G$20,2,FALSE))*VLOOKUP(A313, 'Growth Parameters'!$B$6:$H$19, 6, FALSE), 0)</f>
        <v>1</v>
      </c>
      <c r="L313" s="167">
        <f t="shared" si="156"/>
        <v>0</v>
      </c>
      <c r="M313" s="168">
        <f>IFERROR(IF(G313="NA","NA",IF(G313&gt;'APC Parameters'!$K$6+VLOOKUP('Raw Data'!A313, 'APC Parameters'!$H$7:$L$20, 4, FALSE), 'APC Parameters'!$L$6+VLOOKUP('Raw Data'!A313, 'APC Parameters'!$H$7:$L$20, 5, FALSE), G313*('APC Parameters'!$J$6+VLOOKUP('Raw Data'!A313, 'APC Parameters'!$H$7:$L$20, 3, FALSE))+'APC Parameters'!$I$6+VLOOKUP('Raw Data'!A313, 'APC Parameters'!$H$7:$L$20, 2, FALSE))), 0)</f>
        <v>2076.9940000000001</v>
      </c>
      <c r="N313" s="168">
        <f t="shared" si="126"/>
        <v>2076.9940000000001</v>
      </c>
      <c r="O313" s="168">
        <f>IFERROR(IF(M313="NA",VLOOKUP(D313,'Internal Calculations'!$B$10:$C$11,2,FALSE), M313)*VLOOKUP(A313, 'Growth Parameters'!$B$6:$H$19, 7, FALSE), 0)</f>
        <v>2076.9940000000001</v>
      </c>
      <c r="P313" s="177">
        <f t="shared" si="127"/>
        <v>2076.9940000000001</v>
      </c>
      <c r="Q313" s="178">
        <f>IF('Funding Allocation Parameters'!$C$5="Basic Library Subsidy", MIN(O313*('Funding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MIN($O313*(VLOOKUP(CONCATENATE($A313, 'Funding Allocation Parameters'!$I$5), 'Library Subsidy Complex'!$C$2:$J$55, 2, FALSE)), VLOOKUP(CONCATENATE($A313, 'Funding Allocation Parameters'!$I$5), 'Library Subsidy Complex'!$C$2:$J$55, 4, FALSE)), 0)))))</f>
        <v>1189</v>
      </c>
      <c r="R313" s="178">
        <f>IF('Funding Allocation Parameters'!$C$5="Basic Library Subsidy", 0, IF('Funding Allocation Parameters'!$C$5="Grant funding",MIN(O313*('Funding Allocation Parameters'!$E$5), 'Funding Allocation Parameters'!$G$5), IF('Funding Allocation Parameters'!$C$5="Other author funding", 0, IF('Funding Allocation Parameters'!$C$5="Any discretionary funds (grants if available, other if no grants)", MIN(O313*('Funding Allocation Parameters'!$E$5), 'Funding Allocation Parameters'!$G$5), IF('Funding Allocation Parameters'!$C$5="Complex Library Subsidy", 0, 0)))))</f>
        <v>0</v>
      </c>
      <c r="S313" s="178">
        <f>IF('Funding Allocation Parameters'!$C$5="Basic Library Subsidy", 0, IF('Funding Allocation Parameters'!$C$5="Grant funding", 0, IF('Funding Allocation Parameters'!$C$5="Other author funding",  MIN(O313*('Funding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3" s="178">
        <f>IF('Funding Allocation Parameters'!$C$5="Basic Library Subsidy", MIN(O313*('Funding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MIN($O313*(VLOOKUP(CONCATENATE($A313, 'Funding Allocation Parameters'!$I$5), 'Library Subsidy Complex'!$C$2:$J$55, 6, FALSE)), VLOOKUP(CONCATENATE($A313, 'Funding Allocation Parameters'!$I$5), 'Library Subsidy Complex'!$C$2:$J$55, 8, FALSE)), 0)))))</f>
        <v>1189</v>
      </c>
      <c r="U313" s="178">
        <f>IF('Funding Allocation Parameters'!$C$5="Basic Library Subsidy", 0, IF('Funding Allocation Parameters'!$C$5="Grant funding", 0, IF('Funding Allocation Parameters'!$C$5="Other author funding",  MIN(O313*('Funding Allocation Parameters'!$E$5), 'Funding Allocation Parameters'!$G$5), IF('Funding Allocation Parameters'!$C$5="Any discretionary funds (grants if available, other if no grants)", MIN(O313*('Funding Allocation Parameters'!$E$5), 'Funding Allocation Parameters'!$G$5), IF('Funding Allocation Parameters'!$C$5="Complex Library Subsidy", 0, 0)))))</f>
        <v>0</v>
      </c>
      <c r="V313" s="177">
        <f t="shared" si="128"/>
        <v>887.99400000000014</v>
      </c>
      <c r="W313" s="177">
        <f t="shared" si="129"/>
        <v>887.99400000000014</v>
      </c>
      <c r="X313" s="179">
        <f>IF('Funding Allocation Parameters'!$C$6="Basic Library Subsidy", MIN(V313*'Funding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MIN(V313*VLOOKUP(CONCATENATE($A313, 'Funding Allocation Parameters'!$I$6), 'Library Subsidy Complex'!$C$2:$J$55, 2, FALSE), VLOOKUP(CONCATENATE($A313, 'Funding Allocation Parameters'!$I$6), 'Library Subsidy Complex'!$C$2:$J$55, 4, FALSE)), 0)))))</f>
        <v>0</v>
      </c>
      <c r="Y313" s="179">
        <f>IF('Funding Allocation Parameters'!$C$6="Basic Library Subsidy", 0, IF('Funding Allocation Parameters'!$C$6="Grant funding",MIN(V313*'Funding Allocation Parameters'!$E$6, 'Funding Allocation Parameters'!$G$6), IF('Funding Allocation Parameters'!$C$6="Other author funding", 0, IF('Funding Allocation Parameters'!$C$6="Any discretionary funds (grants if available, other if no grants)", MIN(V313*'Funding Allocation Parameters'!$E$6, 'Funding Allocation Parameters'!$G$6), IF('Funding Allocation Parameters'!$C$6="Complex Library Subsidy", 0, 0)))))</f>
        <v>887.99400000000014</v>
      </c>
      <c r="Z313" s="179">
        <f>IF('Funding Allocation Parameters'!$C$6="Basic Library Subsidy", 0, IF('Funding Allocation Parameters'!$C$6="Grant funding", 0, IF('Funding Allocation Parameters'!$C$6="Other author funding",  MIN(V313*'Funding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3" s="179">
        <f>IF('Funding Allocation Parameters'!$C$6="Basic Library Subsidy", MIN(W313*'Funding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MIN(W313*VLOOKUP(CONCATENATE($A313, 'Funding Allocation Parameters'!$I$6), 'Library Subsidy Complex'!$C$2:$J$55, 6, FALSE), VLOOKUP(CONCATENATE($A313, 'Funding Allocation Parameters'!$I$6), 'Library Subsidy Complex'!$C$2:$J$55, 8, FALSE)), 0)))))</f>
        <v>0</v>
      </c>
      <c r="AB313" s="179">
        <f>IF('Funding Allocation Parameters'!$C$6="Basic Library Subsidy", 0, IF('Funding Allocation Parameters'!$C$6="Grant funding", 0, IF('Funding Allocation Parameters'!$C$6="Other author funding",  MIN(W313*'Funding Allocation Parameters'!$E$6, 'Funding Allocation Parameters'!$G$6), IF('Funding Allocation Parameters'!$C$6="Any discretionary funds (grants if available, other if no grants)", MIN(W313*'Funding Allocation Parameters'!$E$6, 'Funding Allocation Parameters'!$G$6), IF('Funding Allocation Parameters'!$C$6="Complex Library Subsidy", 0, 0)))))</f>
        <v>887.99400000000014</v>
      </c>
      <c r="AC313" s="177">
        <f t="shared" si="130"/>
        <v>0</v>
      </c>
      <c r="AD313" s="177">
        <f t="shared" si="131"/>
        <v>0</v>
      </c>
      <c r="AE313" s="180">
        <f>IF('Funding Allocation Parameters'!$C$7="Basic Library Subsidy", MIN(AC313*'Funding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MIN(AC313*VLOOKUP(CONCATENATE($A313, 'Funding Allocation Parameters'!$I$7), 'Library Subsidy Complex'!$C$2:$J$55, 2, FALSE), VLOOKUP(CONCATENATE($A313, 'Funding Allocation Parameters'!$I$7), 'Library Subsidy Complex'!$C$2:$J$55, 4, FALSE)), 0)))))</f>
        <v>0</v>
      </c>
      <c r="AF313" s="180">
        <f>IF('Funding Allocation Parameters'!$C$7="Basic Library Subsidy", 0, IF('Funding Allocation Parameters'!$C$7="Grant funding",MIN(AC313*'Funding Allocation Parameters'!$E$7, 'Funding Allocation Parameters'!$G$7), IF('Funding Allocation Parameters'!$C$7="Other author funding", 0, IF('Funding Allocation Parameters'!$C$7="Any discretionary funds (grants if available, other if no grants)", MIN(AC313*'Funding Allocation Parameters'!$E$7, 'Funding Allocation Parameters'!$G$7), IF('Funding Allocation Parameters'!$C$7="Complex Library Subsidy", 0, 0)))))</f>
        <v>0</v>
      </c>
      <c r="AG313" s="180">
        <f>IF('Funding Allocation Parameters'!$C$7="Basic Library Subsidy", 0, IF('Funding Allocation Parameters'!$C$7="Grant funding", 0, IF('Funding Allocation Parameters'!$C$7="Other author funding",  MIN(AC313*'Funding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3" s="180">
        <f>IF('Funding Allocation Parameters'!$C$7="Basic Library Subsidy", MIN(AD313*'Funding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MIN(AD313*VLOOKUP(CONCATENATE($A313, 'Funding Allocation Parameters'!$I$7), 'Library Subsidy Complex'!$C$2:$J$55, 6, FALSE), VLOOKUP(CONCATENATE($A313, 'Funding Allocation Parameters'!$I$7), 'Library Subsidy Complex'!$C$2:$J$55, 8, FALSE)), 0)))))</f>
        <v>0</v>
      </c>
      <c r="AI313" s="180">
        <f>IF('Funding Allocation Parameters'!$C$7="Basic Library Subsidy", 0, IF('Funding Allocation Parameters'!$C$7="Grant funding", 0, IF('Funding Allocation Parameters'!$C$7="Other author funding",  MIN(AD313*'Funding Allocation Parameters'!$E$7, 'Funding Allocation Parameters'!$G$7), IF('Funding Allocation Parameters'!$C$7="Any discretionary funds (grants if available, other if no grants)", MIN(AD313*'Funding Allocation Parameters'!$E$7, 'Funding Allocation Parameters'!$G$7), IF('Funding Allocation Parameters'!$C$7="Complex Library Subsidy", 0, 0)))))</f>
        <v>0</v>
      </c>
      <c r="AJ313" s="177">
        <f t="shared" si="132"/>
        <v>0</v>
      </c>
      <c r="AK313" s="177">
        <f t="shared" si="133"/>
        <v>0</v>
      </c>
      <c r="AL313" s="181">
        <f>IF('Funding Allocation Parameters'!$C$8="Basic Library Subsidy", MIN(AJ313*'Funding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MIN(AJ313*VLOOKUP(CONCATENATE($A313, 'Funding Allocation Parameters'!$I$8), 'Library Subsidy Complex'!$C$2:$J$55, 2, FALSE), VLOOKUP(CONCATENATE($A313, 'Funding Allocation Parameters'!$I$8), 'Library Subsidy Complex'!$C$2:$J$55, 4, FALSE)), 0)))))</f>
        <v>0</v>
      </c>
      <c r="AM313" s="181">
        <f>IF('Funding Allocation Parameters'!$C$8="Basic Library Subsidy", 0, IF('Funding Allocation Parameters'!$C$8="Grant funding",MIN(AJ313*'Funding Allocation Parameters'!$E$8, 'Funding Allocation Parameters'!$G$8), IF('Funding Allocation Parameters'!$C$8="Other author funding", 0, IF('Funding Allocation Parameters'!$C$8="Any discretionary funds (grants if available, other if no grants)", MIN(AJ313*'Funding Allocation Parameters'!$E$8, 'Funding Allocation Parameters'!$G$8), IF('Funding Allocation Parameters'!$C$8="Complex Library Subsidy", 0, 0)))))</f>
        <v>0</v>
      </c>
      <c r="AN313" s="181">
        <f>IF('Funding Allocation Parameters'!$C$8="Basic Library Subsidy", 0, IF('Funding Allocation Parameters'!$C$8="Grant funding", 0, IF('Funding Allocation Parameters'!$C$8="Other author funding",  MIN(AJ313*'Funding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3" s="181">
        <f>IF('Funding Allocation Parameters'!$C$8="Basic Library Subsidy", MIN(AK313*'Funding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MIN(AK313*VLOOKUP(CONCATENATE($A313, 'Funding Allocation Parameters'!$I$8), 'Library Subsidy Complex'!$C$2:$J$55, 6, FALSE), VLOOKUP(CONCATENATE($A313, 'Funding Allocation Parameters'!$I$8), 'Library Subsidy Complex'!$C$2:$J$55, 8, FALSE)), 0)))))</f>
        <v>0</v>
      </c>
      <c r="AP313" s="181">
        <f>IF('Funding Allocation Parameters'!$C$8="Basic Library Subsidy", 0, IF('Funding Allocation Parameters'!$C$8="Grant funding", 0, IF('Funding Allocation Parameters'!$C$8="Other author funding",  MIN(AK313*'Funding Allocation Parameters'!$E$8, 'Funding Allocation Parameters'!$G$8), IF('Funding Allocation Parameters'!$C$8="Any discretionary funds (grants if available, other if no grants)", MIN(AK313*'Funding Allocation Parameters'!$E$8, 'Funding Allocation Parameters'!$G$8), IF('Funding Allocation Parameters'!$C$8="Complex Library Subsidy", 0, 0)))))</f>
        <v>0</v>
      </c>
      <c r="AQ313" s="177">
        <f t="shared" si="134"/>
        <v>0</v>
      </c>
      <c r="AR313" s="177">
        <f t="shared" si="135"/>
        <v>0</v>
      </c>
      <c r="AS313" s="182">
        <f t="shared" si="136"/>
        <v>1189</v>
      </c>
      <c r="AT313" s="182">
        <f t="shared" si="137"/>
        <v>887.99400000000014</v>
      </c>
      <c r="AU313" s="182">
        <f t="shared" si="138"/>
        <v>0</v>
      </c>
      <c r="AV313" s="182">
        <f t="shared" si="139"/>
        <v>1189</v>
      </c>
      <c r="AW313" s="182">
        <f t="shared" si="140"/>
        <v>887.99400000000014</v>
      </c>
      <c r="AX313" s="183">
        <f t="shared" si="141"/>
        <v>1189</v>
      </c>
      <c r="AY313" s="183">
        <f t="shared" si="142"/>
        <v>887.99400000000014</v>
      </c>
      <c r="AZ313" s="183">
        <f t="shared" si="143"/>
        <v>0</v>
      </c>
      <c r="BA313" s="183">
        <f t="shared" si="144"/>
        <v>0</v>
      </c>
      <c r="BB313" s="183">
        <f t="shared" si="145"/>
        <v>0</v>
      </c>
      <c r="BC313" s="184">
        <f t="shared" si="146"/>
        <v>1189</v>
      </c>
      <c r="BD313" s="184">
        <f t="shared" si="147"/>
        <v>0</v>
      </c>
      <c r="BE313" s="184">
        <f t="shared" si="148"/>
        <v>887.99400000000014</v>
      </c>
      <c r="BF313" s="184">
        <f t="shared" si="149"/>
        <v>0</v>
      </c>
      <c r="BG313" s="102">
        <f t="shared" si="150"/>
        <v>0</v>
      </c>
      <c r="BH313" s="102">
        <f t="shared" si="151"/>
        <v>0</v>
      </c>
      <c r="BI313" s="102">
        <f t="shared" si="152"/>
        <v>0</v>
      </c>
      <c r="BJ313" s="102">
        <f t="shared" si="153"/>
        <v>1</v>
      </c>
      <c r="BK313" s="102">
        <f t="shared" si="154"/>
        <v>0</v>
      </c>
      <c r="BL313" s="102">
        <f t="shared" si="155"/>
        <v>0</v>
      </c>
      <c r="BN313" s="102"/>
    </row>
    <row r="314" spans="1:66" x14ac:dyDescent="0.25">
      <c r="A314" s="102" t="s">
        <v>20</v>
      </c>
      <c r="B314" s="102" t="s">
        <v>8</v>
      </c>
      <c r="C314" s="102" t="s">
        <v>8</v>
      </c>
      <c r="D314" s="102" t="s">
        <v>27</v>
      </c>
      <c r="E314" s="102" t="s">
        <v>689</v>
      </c>
      <c r="F314" s="102" t="s">
        <v>690</v>
      </c>
      <c r="G314" s="102">
        <v>1.0449999999999999</v>
      </c>
      <c r="H314" s="102">
        <v>1</v>
      </c>
      <c r="I314" s="102">
        <v>1</v>
      </c>
      <c r="J314" s="167">
        <f>IFERROR(H314*VLOOKUP(A314, 'Advanced Parameters'!$B$7:$G$20, 6, FALSE)*VLOOKUP(A314, 'Growth Parameters'!$B$6:$H$19, 6, FALSE), 0)</f>
        <v>1</v>
      </c>
      <c r="K314" s="167">
        <f>IFERROR(IF('Advanced Parameters'!$C$5="n",'Raw Data'!I314*VLOOKUP(A314,'Advanced Parameters'!$B$7:$G$20,6,FALSE),J314*VLOOKUP(A314,'Advanced Parameters'!$B$7:$G$20,2,FALSE))*VLOOKUP(A314, 'Growth Parameters'!$B$6:$H$19, 6, FALSE), 0)</f>
        <v>1</v>
      </c>
      <c r="L314" s="167">
        <f t="shared" si="156"/>
        <v>0</v>
      </c>
      <c r="M314" s="168">
        <f>IFERROR(IF(G314="NA","NA",IF(G314&gt;'APC Parameters'!$K$6+VLOOKUP('Raw Data'!A314, 'APC Parameters'!$H$7:$L$20, 4, FALSE), 'APC Parameters'!$L$6+VLOOKUP('Raw Data'!A314, 'APC Parameters'!$H$7:$L$20, 5, FALSE), G314*('APC Parameters'!$J$6+VLOOKUP('Raw Data'!A314, 'APC Parameters'!$H$7:$L$20, 3, FALSE))+'APC Parameters'!$I$6+VLOOKUP('Raw Data'!A314, 'APC Parameters'!$H$7:$L$20, 2, FALSE))), 0)</f>
        <v>1889.0030000000002</v>
      </c>
      <c r="N314" s="168">
        <f t="shared" si="126"/>
        <v>1889.0030000000002</v>
      </c>
      <c r="O314" s="168">
        <f>IFERROR(IF(M314="NA",VLOOKUP(D314,'Internal Calculations'!$B$10:$C$11,2,FALSE), M314)*VLOOKUP(A314, 'Growth Parameters'!$B$6:$H$19, 7, FALSE), 0)</f>
        <v>1889.0030000000002</v>
      </c>
      <c r="P314" s="177">
        <f t="shared" si="127"/>
        <v>1889.0030000000002</v>
      </c>
      <c r="Q314" s="178">
        <f>IF('Funding Allocation Parameters'!$C$5="Basic Library Subsidy", MIN(O314*('Funding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MIN($O314*(VLOOKUP(CONCATENATE($A314, 'Funding Allocation Parameters'!$I$5), 'Library Subsidy Complex'!$C$2:$J$55, 2, FALSE)), VLOOKUP(CONCATENATE($A314, 'Funding Allocation Parameters'!$I$5), 'Library Subsidy Complex'!$C$2:$J$55, 4, FALSE)), 0)))))</f>
        <v>1189</v>
      </c>
      <c r="R314" s="178">
        <f>IF('Funding Allocation Parameters'!$C$5="Basic Library Subsidy", 0, IF('Funding Allocation Parameters'!$C$5="Grant funding",MIN(O314*('Funding Allocation Parameters'!$E$5), 'Funding Allocation Parameters'!$G$5), IF('Funding Allocation Parameters'!$C$5="Other author funding", 0, IF('Funding Allocation Parameters'!$C$5="Any discretionary funds (grants if available, other if no grants)", MIN(O314*('Funding Allocation Parameters'!$E$5), 'Funding Allocation Parameters'!$G$5), IF('Funding Allocation Parameters'!$C$5="Complex Library Subsidy", 0, 0)))))</f>
        <v>0</v>
      </c>
      <c r="S314" s="178">
        <f>IF('Funding Allocation Parameters'!$C$5="Basic Library Subsidy", 0, IF('Funding Allocation Parameters'!$C$5="Grant funding", 0, IF('Funding Allocation Parameters'!$C$5="Other author funding",  MIN(O314*('Funding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4" s="178">
        <f>IF('Funding Allocation Parameters'!$C$5="Basic Library Subsidy", MIN(O314*('Funding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MIN($O314*(VLOOKUP(CONCATENATE($A314, 'Funding Allocation Parameters'!$I$5), 'Library Subsidy Complex'!$C$2:$J$55, 6, FALSE)), VLOOKUP(CONCATENATE($A314, 'Funding Allocation Parameters'!$I$5), 'Library Subsidy Complex'!$C$2:$J$55, 8, FALSE)), 0)))))</f>
        <v>1189</v>
      </c>
      <c r="U314" s="178">
        <f>IF('Funding Allocation Parameters'!$C$5="Basic Library Subsidy", 0, IF('Funding Allocation Parameters'!$C$5="Grant funding", 0, IF('Funding Allocation Parameters'!$C$5="Other author funding",  MIN(O314*('Funding Allocation Parameters'!$E$5), 'Funding Allocation Parameters'!$G$5), IF('Funding Allocation Parameters'!$C$5="Any discretionary funds (grants if available, other if no grants)", MIN(O314*('Funding Allocation Parameters'!$E$5), 'Funding Allocation Parameters'!$G$5), IF('Funding Allocation Parameters'!$C$5="Complex Library Subsidy", 0, 0)))))</f>
        <v>0</v>
      </c>
      <c r="V314" s="177">
        <f t="shared" si="128"/>
        <v>700.00300000000016</v>
      </c>
      <c r="W314" s="177">
        <f t="shared" si="129"/>
        <v>700.00300000000016</v>
      </c>
      <c r="X314" s="179">
        <f>IF('Funding Allocation Parameters'!$C$6="Basic Library Subsidy", MIN(V314*'Funding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MIN(V314*VLOOKUP(CONCATENATE($A314, 'Funding Allocation Parameters'!$I$6), 'Library Subsidy Complex'!$C$2:$J$55, 2, FALSE), VLOOKUP(CONCATENATE($A314, 'Funding Allocation Parameters'!$I$6), 'Library Subsidy Complex'!$C$2:$J$55, 4, FALSE)), 0)))))</f>
        <v>0</v>
      </c>
      <c r="Y314" s="179">
        <f>IF('Funding Allocation Parameters'!$C$6="Basic Library Subsidy", 0, IF('Funding Allocation Parameters'!$C$6="Grant funding",MIN(V314*'Funding Allocation Parameters'!$E$6, 'Funding Allocation Parameters'!$G$6), IF('Funding Allocation Parameters'!$C$6="Other author funding", 0, IF('Funding Allocation Parameters'!$C$6="Any discretionary funds (grants if available, other if no grants)", MIN(V314*'Funding Allocation Parameters'!$E$6, 'Funding Allocation Parameters'!$G$6), IF('Funding Allocation Parameters'!$C$6="Complex Library Subsidy", 0, 0)))))</f>
        <v>700.00300000000016</v>
      </c>
      <c r="Z314" s="179">
        <f>IF('Funding Allocation Parameters'!$C$6="Basic Library Subsidy", 0, IF('Funding Allocation Parameters'!$C$6="Grant funding", 0, IF('Funding Allocation Parameters'!$C$6="Other author funding",  MIN(V314*'Funding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4" s="179">
        <f>IF('Funding Allocation Parameters'!$C$6="Basic Library Subsidy", MIN(W314*'Funding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MIN(W314*VLOOKUP(CONCATENATE($A314, 'Funding Allocation Parameters'!$I$6), 'Library Subsidy Complex'!$C$2:$J$55, 6, FALSE), VLOOKUP(CONCATENATE($A314, 'Funding Allocation Parameters'!$I$6), 'Library Subsidy Complex'!$C$2:$J$55, 8, FALSE)), 0)))))</f>
        <v>0</v>
      </c>
      <c r="AB314" s="179">
        <f>IF('Funding Allocation Parameters'!$C$6="Basic Library Subsidy", 0, IF('Funding Allocation Parameters'!$C$6="Grant funding", 0, IF('Funding Allocation Parameters'!$C$6="Other author funding",  MIN(W314*'Funding Allocation Parameters'!$E$6, 'Funding Allocation Parameters'!$G$6), IF('Funding Allocation Parameters'!$C$6="Any discretionary funds (grants if available, other if no grants)", MIN(W314*'Funding Allocation Parameters'!$E$6, 'Funding Allocation Parameters'!$G$6), IF('Funding Allocation Parameters'!$C$6="Complex Library Subsidy", 0, 0)))))</f>
        <v>700.00300000000016</v>
      </c>
      <c r="AC314" s="177">
        <f t="shared" si="130"/>
        <v>0</v>
      </c>
      <c r="AD314" s="177">
        <f t="shared" si="131"/>
        <v>0</v>
      </c>
      <c r="AE314" s="180">
        <f>IF('Funding Allocation Parameters'!$C$7="Basic Library Subsidy", MIN(AC314*'Funding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MIN(AC314*VLOOKUP(CONCATENATE($A314, 'Funding Allocation Parameters'!$I$7), 'Library Subsidy Complex'!$C$2:$J$55, 2, FALSE), VLOOKUP(CONCATENATE($A314, 'Funding Allocation Parameters'!$I$7), 'Library Subsidy Complex'!$C$2:$J$55, 4, FALSE)), 0)))))</f>
        <v>0</v>
      </c>
      <c r="AF314" s="180">
        <f>IF('Funding Allocation Parameters'!$C$7="Basic Library Subsidy", 0, IF('Funding Allocation Parameters'!$C$7="Grant funding",MIN(AC314*'Funding Allocation Parameters'!$E$7, 'Funding Allocation Parameters'!$G$7), IF('Funding Allocation Parameters'!$C$7="Other author funding", 0, IF('Funding Allocation Parameters'!$C$7="Any discretionary funds (grants if available, other if no grants)", MIN(AC314*'Funding Allocation Parameters'!$E$7, 'Funding Allocation Parameters'!$G$7), IF('Funding Allocation Parameters'!$C$7="Complex Library Subsidy", 0, 0)))))</f>
        <v>0</v>
      </c>
      <c r="AG314" s="180">
        <f>IF('Funding Allocation Parameters'!$C$7="Basic Library Subsidy", 0, IF('Funding Allocation Parameters'!$C$7="Grant funding", 0, IF('Funding Allocation Parameters'!$C$7="Other author funding",  MIN(AC314*'Funding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4" s="180">
        <f>IF('Funding Allocation Parameters'!$C$7="Basic Library Subsidy", MIN(AD314*'Funding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MIN(AD314*VLOOKUP(CONCATENATE($A314, 'Funding Allocation Parameters'!$I$7), 'Library Subsidy Complex'!$C$2:$J$55, 6, FALSE), VLOOKUP(CONCATENATE($A314, 'Funding Allocation Parameters'!$I$7), 'Library Subsidy Complex'!$C$2:$J$55, 8, FALSE)), 0)))))</f>
        <v>0</v>
      </c>
      <c r="AI314" s="180">
        <f>IF('Funding Allocation Parameters'!$C$7="Basic Library Subsidy", 0, IF('Funding Allocation Parameters'!$C$7="Grant funding", 0, IF('Funding Allocation Parameters'!$C$7="Other author funding",  MIN(AD314*'Funding Allocation Parameters'!$E$7, 'Funding Allocation Parameters'!$G$7), IF('Funding Allocation Parameters'!$C$7="Any discretionary funds (grants if available, other if no grants)", MIN(AD314*'Funding Allocation Parameters'!$E$7, 'Funding Allocation Parameters'!$G$7), IF('Funding Allocation Parameters'!$C$7="Complex Library Subsidy", 0, 0)))))</f>
        <v>0</v>
      </c>
      <c r="AJ314" s="177">
        <f t="shared" si="132"/>
        <v>0</v>
      </c>
      <c r="AK314" s="177">
        <f t="shared" si="133"/>
        <v>0</v>
      </c>
      <c r="AL314" s="181">
        <f>IF('Funding Allocation Parameters'!$C$8="Basic Library Subsidy", MIN(AJ314*'Funding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MIN(AJ314*VLOOKUP(CONCATENATE($A314, 'Funding Allocation Parameters'!$I$8), 'Library Subsidy Complex'!$C$2:$J$55, 2, FALSE), VLOOKUP(CONCATENATE($A314, 'Funding Allocation Parameters'!$I$8), 'Library Subsidy Complex'!$C$2:$J$55, 4, FALSE)), 0)))))</f>
        <v>0</v>
      </c>
      <c r="AM314" s="181">
        <f>IF('Funding Allocation Parameters'!$C$8="Basic Library Subsidy", 0, IF('Funding Allocation Parameters'!$C$8="Grant funding",MIN(AJ314*'Funding Allocation Parameters'!$E$8, 'Funding Allocation Parameters'!$G$8), IF('Funding Allocation Parameters'!$C$8="Other author funding", 0, IF('Funding Allocation Parameters'!$C$8="Any discretionary funds (grants if available, other if no grants)", MIN(AJ314*'Funding Allocation Parameters'!$E$8, 'Funding Allocation Parameters'!$G$8), IF('Funding Allocation Parameters'!$C$8="Complex Library Subsidy", 0, 0)))))</f>
        <v>0</v>
      </c>
      <c r="AN314" s="181">
        <f>IF('Funding Allocation Parameters'!$C$8="Basic Library Subsidy", 0, IF('Funding Allocation Parameters'!$C$8="Grant funding", 0, IF('Funding Allocation Parameters'!$C$8="Other author funding",  MIN(AJ314*'Funding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4" s="181">
        <f>IF('Funding Allocation Parameters'!$C$8="Basic Library Subsidy", MIN(AK314*'Funding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MIN(AK314*VLOOKUP(CONCATENATE($A314, 'Funding Allocation Parameters'!$I$8), 'Library Subsidy Complex'!$C$2:$J$55, 6, FALSE), VLOOKUP(CONCATENATE($A314, 'Funding Allocation Parameters'!$I$8), 'Library Subsidy Complex'!$C$2:$J$55, 8, FALSE)), 0)))))</f>
        <v>0</v>
      </c>
      <c r="AP314" s="181">
        <f>IF('Funding Allocation Parameters'!$C$8="Basic Library Subsidy", 0, IF('Funding Allocation Parameters'!$C$8="Grant funding", 0, IF('Funding Allocation Parameters'!$C$8="Other author funding",  MIN(AK314*'Funding Allocation Parameters'!$E$8, 'Funding Allocation Parameters'!$G$8), IF('Funding Allocation Parameters'!$C$8="Any discretionary funds (grants if available, other if no grants)", MIN(AK314*'Funding Allocation Parameters'!$E$8, 'Funding Allocation Parameters'!$G$8), IF('Funding Allocation Parameters'!$C$8="Complex Library Subsidy", 0, 0)))))</f>
        <v>0</v>
      </c>
      <c r="AQ314" s="177">
        <f t="shared" si="134"/>
        <v>0</v>
      </c>
      <c r="AR314" s="177">
        <f t="shared" si="135"/>
        <v>0</v>
      </c>
      <c r="AS314" s="182">
        <f t="shared" si="136"/>
        <v>1189</v>
      </c>
      <c r="AT314" s="182">
        <f t="shared" si="137"/>
        <v>700.00300000000016</v>
      </c>
      <c r="AU314" s="182">
        <f t="shared" si="138"/>
        <v>0</v>
      </c>
      <c r="AV314" s="182">
        <f t="shared" si="139"/>
        <v>1189</v>
      </c>
      <c r="AW314" s="182">
        <f t="shared" si="140"/>
        <v>700.00300000000016</v>
      </c>
      <c r="AX314" s="183">
        <f t="shared" si="141"/>
        <v>1189</v>
      </c>
      <c r="AY314" s="183">
        <f t="shared" si="142"/>
        <v>700.00300000000016</v>
      </c>
      <c r="AZ314" s="183">
        <f t="shared" si="143"/>
        <v>0</v>
      </c>
      <c r="BA314" s="183">
        <f t="shared" si="144"/>
        <v>0</v>
      </c>
      <c r="BB314" s="183">
        <f t="shared" si="145"/>
        <v>0</v>
      </c>
      <c r="BC314" s="184">
        <f t="shared" si="146"/>
        <v>1189</v>
      </c>
      <c r="BD314" s="184">
        <f t="shared" si="147"/>
        <v>0</v>
      </c>
      <c r="BE314" s="184">
        <f t="shared" si="148"/>
        <v>700.00300000000016</v>
      </c>
      <c r="BF314" s="184">
        <f t="shared" si="149"/>
        <v>0</v>
      </c>
      <c r="BG314" s="102">
        <f t="shared" si="150"/>
        <v>0</v>
      </c>
      <c r="BH314" s="102">
        <f t="shared" si="151"/>
        <v>0</v>
      </c>
      <c r="BI314" s="102">
        <f t="shared" si="152"/>
        <v>0</v>
      </c>
      <c r="BJ314" s="102">
        <f t="shared" si="153"/>
        <v>1</v>
      </c>
      <c r="BK314" s="102">
        <f t="shared" si="154"/>
        <v>0</v>
      </c>
      <c r="BL314" s="102">
        <f t="shared" si="155"/>
        <v>0</v>
      </c>
      <c r="BN314" s="102"/>
    </row>
    <row r="315" spans="1:66" x14ac:dyDescent="0.25">
      <c r="A315" s="102" t="s">
        <v>26</v>
      </c>
      <c r="B315" s="102" t="s">
        <v>8</v>
      </c>
      <c r="C315" s="102" t="s">
        <v>8</v>
      </c>
      <c r="D315" s="102" t="s">
        <v>27</v>
      </c>
      <c r="E315" s="102" t="s">
        <v>692</v>
      </c>
      <c r="F315" s="102" t="s">
        <v>693</v>
      </c>
      <c r="G315" s="102">
        <v>2.1040000000000001</v>
      </c>
      <c r="H315" s="102">
        <v>1</v>
      </c>
      <c r="I315" s="102">
        <v>0.41699999999999998</v>
      </c>
      <c r="J315" s="167">
        <f>IFERROR(H315*VLOOKUP(A315, 'Advanced Parameters'!$B$7:$G$20, 6, FALSE)*VLOOKUP(A315, 'Growth Parameters'!$B$6:$H$19, 6, FALSE), 0)</f>
        <v>1</v>
      </c>
      <c r="K315" s="167">
        <f>IFERROR(IF('Advanced Parameters'!$C$5="n",'Raw Data'!I315*VLOOKUP(A315,'Advanced Parameters'!$B$7:$G$20,6,FALSE),J315*VLOOKUP(A315,'Advanced Parameters'!$B$7:$G$20,2,FALSE))*VLOOKUP(A315, 'Growth Parameters'!$B$6:$H$19, 6, FALSE), 0)</f>
        <v>0.41699999999999998</v>
      </c>
      <c r="L315" s="167">
        <f t="shared" si="156"/>
        <v>0.58299999999999996</v>
      </c>
      <c r="M315" s="168">
        <f>IFERROR(IF(G315="NA","NA",IF(G315&gt;'APC Parameters'!$K$6+VLOOKUP('Raw Data'!A315, 'APC Parameters'!$H$7:$L$20, 4, FALSE), 'APC Parameters'!$L$6+VLOOKUP('Raw Data'!A315, 'APC Parameters'!$H$7:$L$20, 5, FALSE), G315*('APC Parameters'!$J$6+VLOOKUP('Raw Data'!A315, 'APC Parameters'!$H$7:$L$20, 3, FALSE))+'APC Parameters'!$I$6+VLOOKUP('Raw Data'!A315, 'APC Parameters'!$H$7:$L$20, 2, FALSE))), 0)</f>
        <v>2640.2575999999999</v>
      </c>
      <c r="N315" s="168">
        <f t="shared" si="126"/>
        <v>2640.2575999999999</v>
      </c>
      <c r="O315" s="168">
        <f>IFERROR(IF(M315="NA",VLOOKUP(D315,'Internal Calculations'!$B$10:$C$11,2,FALSE), M315)*VLOOKUP(A315, 'Growth Parameters'!$B$6:$H$19, 7, FALSE), 0)</f>
        <v>2640.2575999999999</v>
      </c>
      <c r="P315" s="177">
        <f t="shared" si="127"/>
        <v>2640.2575999999999</v>
      </c>
      <c r="Q315" s="178">
        <f>IF('Funding Allocation Parameters'!$C$5="Basic Library Subsidy", MIN(O315*('Funding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MIN($O315*(VLOOKUP(CONCATENATE($A315, 'Funding Allocation Parameters'!$I$5), 'Library Subsidy Complex'!$C$2:$J$55, 2, FALSE)), VLOOKUP(CONCATENATE($A315, 'Funding Allocation Parameters'!$I$5), 'Library Subsidy Complex'!$C$2:$J$55, 4, FALSE)), 0)))))</f>
        <v>1189</v>
      </c>
      <c r="R315" s="178">
        <f>IF('Funding Allocation Parameters'!$C$5="Basic Library Subsidy", 0, IF('Funding Allocation Parameters'!$C$5="Grant funding",MIN(O315*('Funding Allocation Parameters'!$E$5), 'Funding Allocation Parameters'!$G$5), IF('Funding Allocation Parameters'!$C$5="Other author funding", 0, IF('Funding Allocation Parameters'!$C$5="Any discretionary funds (grants if available, other if no grants)", MIN(O315*('Funding Allocation Parameters'!$E$5), 'Funding Allocation Parameters'!$G$5), IF('Funding Allocation Parameters'!$C$5="Complex Library Subsidy", 0, 0)))))</f>
        <v>0</v>
      </c>
      <c r="S315" s="178">
        <f>IF('Funding Allocation Parameters'!$C$5="Basic Library Subsidy", 0, IF('Funding Allocation Parameters'!$C$5="Grant funding", 0, IF('Funding Allocation Parameters'!$C$5="Other author funding",  MIN(O315*('Funding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5" s="178">
        <f>IF('Funding Allocation Parameters'!$C$5="Basic Library Subsidy", MIN(O315*('Funding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MIN($O315*(VLOOKUP(CONCATENATE($A315, 'Funding Allocation Parameters'!$I$5), 'Library Subsidy Complex'!$C$2:$J$55, 6, FALSE)), VLOOKUP(CONCATENATE($A315, 'Funding Allocation Parameters'!$I$5), 'Library Subsidy Complex'!$C$2:$J$55, 8, FALSE)), 0)))))</f>
        <v>1189</v>
      </c>
      <c r="U315" s="178">
        <f>IF('Funding Allocation Parameters'!$C$5="Basic Library Subsidy", 0, IF('Funding Allocation Parameters'!$C$5="Grant funding", 0, IF('Funding Allocation Parameters'!$C$5="Other author funding",  MIN(O315*('Funding Allocation Parameters'!$E$5), 'Funding Allocation Parameters'!$G$5), IF('Funding Allocation Parameters'!$C$5="Any discretionary funds (grants if available, other if no grants)", MIN(O315*('Funding Allocation Parameters'!$E$5), 'Funding Allocation Parameters'!$G$5), IF('Funding Allocation Parameters'!$C$5="Complex Library Subsidy", 0, 0)))))</f>
        <v>0</v>
      </c>
      <c r="V315" s="177">
        <f t="shared" si="128"/>
        <v>1451.2575999999999</v>
      </c>
      <c r="W315" s="177">
        <f t="shared" si="129"/>
        <v>1451.2575999999999</v>
      </c>
      <c r="X315" s="179">
        <f>IF('Funding Allocation Parameters'!$C$6="Basic Library Subsidy", MIN(V315*'Funding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MIN(V315*VLOOKUP(CONCATENATE($A315, 'Funding Allocation Parameters'!$I$6), 'Library Subsidy Complex'!$C$2:$J$55, 2, FALSE), VLOOKUP(CONCATENATE($A315, 'Funding Allocation Parameters'!$I$6), 'Library Subsidy Complex'!$C$2:$J$55, 4, FALSE)), 0)))))</f>
        <v>0</v>
      </c>
      <c r="Y315" s="179">
        <f>IF('Funding Allocation Parameters'!$C$6="Basic Library Subsidy", 0, IF('Funding Allocation Parameters'!$C$6="Grant funding",MIN(V315*'Funding Allocation Parameters'!$E$6, 'Funding Allocation Parameters'!$G$6), IF('Funding Allocation Parameters'!$C$6="Other author funding", 0, IF('Funding Allocation Parameters'!$C$6="Any discretionary funds (grants if available, other if no grants)", MIN(V315*'Funding Allocation Parameters'!$E$6, 'Funding Allocation Parameters'!$G$6), IF('Funding Allocation Parameters'!$C$6="Complex Library Subsidy", 0, 0)))))</f>
        <v>1451.2575999999999</v>
      </c>
      <c r="Z315" s="179">
        <f>IF('Funding Allocation Parameters'!$C$6="Basic Library Subsidy", 0, IF('Funding Allocation Parameters'!$C$6="Grant funding", 0, IF('Funding Allocation Parameters'!$C$6="Other author funding",  MIN(V315*'Funding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5" s="179">
        <f>IF('Funding Allocation Parameters'!$C$6="Basic Library Subsidy", MIN(W315*'Funding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MIN(W315*VLOOKUP(CONCATENATE($A315, 'Funding Allocation Parameters'!$I$6), 'Library Subsidy Complex'!$C$2:$J$55, 6, FALSE), VLOOKUP(CONCATENATE($A315, 'Funding Allocation Parameters'!$I$6), 'Library Subsidy Complex'!$C$2:$J$55, 8, FALSE)), 0)))))</f>
        <v>0</v>
      </c>
      <c r="AB315" s="179">
        <f>IF('Funding Allocation Parameters'!$C$6="Basic Library Subsidy", 0, IF('Funding Allocation Parameters'!$C$6="Grant funding", 0, IF('Funding Allocation Parameters'!$C$6="Other author funding",  MIN(W315*'Funding Allocation Parameters'!$E$6, 'Funding Allocation Parameters'!$G$6), IF('Funding Allocation Parameters'!$C$6="Any discretionary funds (grants if available, other if no grants)", MIN(W315*'Funding Allocation Parameters'!$E$6, 'Funding Allocation Parameters'!$G$6), IF('Funding Allocation Parameters'!$C$6="Complex Library Subsidy", 0, 0)))))</f>
        <v>1451.2575999999999</v>
      </c>
      <c r="AC315" s="177">
        <f t="shared" si="130"/>
        <v>0</v>
      </c>
      <c r="AD315" s="177">
        <f t="shared" si="131"/>
        <v>0</v>
      </c>
      <c r="AE315" s="180">
        <f>IF('Funding Allocation Parameters'!$C$7="Basic Library Subsidy", MIN(AC315*'Funding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MIN(AC315*VLOOKUP(CONCATENATE($A315, 'Funding Allocation Parameters'!$I$7), 'Library Subsidy Complex'!$C$2:$J$55, 2, FALSE), VLOOKUP(CONCATENATE($A315, 'Funding Allocation Parameters'!$I$7), 'Library Subsidy Complex'!$C$2:$J$55, 4, FALSE)), 0)))))</f>
        <v>0</v>
      </c>
      <c r="AF315" s="180">
        <f>IF('Funding Allocation Parameters'!$C$7="Basic Library Subsidy", 0, IF('Funding Allocation Parameters'!$C$7="Grant funding",MIN(AC315*'Funding Allocation Parameters'!$E$7, 'Funding Allocation Parameters'!$G$7), IF('Funding Allocation Parameters'!$C$7="Other author funding", 0, IF('Funding Allocation Parameters'!$C$7="Any discretionary funds (grants if available, other if no grants)", MIN(AC315*'Funding Allocation Parameters'!$E$7, 'Funding Allocation Parameters'!$G$7), IF('Funding Allocation Parameters'!$C$7="Complex Library Subsidy", 0, 0)))))</f>
        <v>0</v>
      </c>
      <c r="AG315" s="180">
        <f>IF('Funding Allocation Parameters'!$C$7="Basic Library Subsidy", 0, IF('Funding Allocation Parameters'!$C$7="Grant funding", 0, IF('Funding Allocation Parameters'!$C$7="Other author funding",  MIN(AC315*'Funding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5" s="180">
        <f>IF('Funding Allocation Parameters'!$C$7="Basic Library Subsidy", MIN(AD315*'Funding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MIN(AD315*VLOOKUP(CONCATENATE($A315, 'Funding Allocation Parameters'!$I$7), 'Library Subsidy Complex'!$C$2:$J$55, 6, FALSE), VLOOKUP(CONCATENATE($A315, 'Funding Allocation Parameters'!$I$7), 'Library Subsidy Complex'!$C$2:$J$55, 8, FALSE)), 0)))))</f>
        <v>0</v>
      </c>
      <c r="AI315" s="180">
        <f>IF('Funding Allocation Parameters'!$C$7="Basic Library Subsidy", 0, IF('Funding Allocation Parameters'!$C$7="Grant funding", 0, IF('Funding Allocation Parameters'!$C$7="Other author funding",  MIN(AD315*'Funding Allocation Parameters'!$E$7, 'Funding Allocation Parameters'!$G$7), IF('Funding Allocation Parameters'!$C$7="Any discretionary funds (grants if available, other if no grants)", MIN(AD315*'Funding Allocation Parameters'!$E$7, 'Funding Allocation Parameters'!$G$7), IF('Funding Allocation Parameters'!$C$7="Complex Library Subsidy", 0, 0)))))</f>
        <v>0</v>
      </c>
      <c r="AJ315" s="177">
        <f t="shared" si="132"/>
        <v>0</v>
      </c>
      <c r="AK315" s="177">
        <f t="shared" si="133"/>
        <v>0</v>
      </c>
      <c r="AL315" s="181">
        <f>IF('Funding Allocation Parameters'!$C$8="Basic Library Subsidy", MIN(AJ315*'Funding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MIN(AJ315*VLOOKUP(CONCATENATE($A315, 'Funding Allocation Parameters'!$I$8), 'Library Subsidy Complex'!$C$2:$J$55, 2, FALSE), VLOOKUP(CONCATENATE($A315, 'Funding Allocation Parameters'!$I$8), 'Library Subsidy Complex'!$C$2:$J$55, 4, FALSE)), 0)))))</f>
        <v>0</v>
      </c>
      <c r="AM315" s="181">
        <f>IF('Funding Allocation Parameters'!$C$8="Basic Library Subsidy", 0, IF('Funding Allocation Parameters'!$C$8="Grant funding",MIN(AJ315*'Funding Allocation Parameters'!$E$8, 'Funding Allocation Parameters'!$G$8), IF('Funding Allocation Parameters'!$C$8="Other author funding", 0, IF('Funding Allocation Parameters'!$C$8="Any discretionary funds (grants if available, other if no grants)", MIN(AJ315*'Funding Allocation Parameters'!$E$8, 'Funding Allocation Parameters'!$G$8), IF('Funding Allocation Parameters'!$C$8="Complex Library Subsidy", 0, 0)))))</f>
        <v>0</v>
      </c>
      <c r="AN315" s="181">
        <f>IF('Funding Allocation Parameters'!$C$8="Basic Library Subsidy", 0, IF('Funding Allocation Parameters'!$C$8="Grant funding", 0, IF('Funding Allocation Parameters'!$C$8="Other author funding",  MIN(AJ315*'Funding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5" s="181">
        <f>IF('Funding Allocation Parameters'!$C$8="Basic Library Subsidy", MIN(AK315*'Funding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MIN(AK315*VLOOKUP(CONCATENATE($A315, 'Funding Allocation Parameters'!$I$8), 'Library Subsidy Complex'!$C$2:$J$55, 6, FALSE), VLOOKUP(CONCATENATE($A315, 'Funding Allocation Parameters'!$I$8), 'Library Subsidy Complex'!$C$2:$J$55, 8, FALSE)), 0)))))</f>
        <v>0</v>
      </c>
      <c r="AP315" s="181">
        <f>IF('Funding Allocation Parameters'!$C$8="Basic Library Subsidy", 0, IF('Funding Allocation Parameters'!$C$8="Grant funding", 0, IF('Funding Allocation Parameters'!$C$8="Other author funding",  MIN(AK315*'Funding Allocation Parameters'!$E$8, 'Funding Allocation Parameters'!$G$8), IF('Funding Allocation Parameters'!$C$8="Any discretionary funds (grants if available, other if no grants)", MIN(AK315*'Funding Allocation Parameters'!$E$8, 'Funding Allocation Parameters'!$G$8), IF('Funding Allocation Parameters'!$C$8="Complex Library Subsidy", 0, 0)))))</f>
        <v>0</v>
      </c>
      <c r="AQ315" s="177">
        <f t="shared" si="134"/>
        <v>0</v>
      </c>
      <c r="AR315" s="177">
        <f t="shared" si="135"/>
        <v>0</v>
      </c>
      <c r="AS315" s="182">
        <f t="shared" si="136"/>
        <v>1189</v>
      </c>
      <c r="AT315" s="182">
        <f t="shared" si="137"/>
        <v>1451.2575999999999</v>
      </c>
      <c r="AU315" s="182">
        <f t="shared" si="138"/>
        <v>0</v>
      </c>
      <c r="AV315" s="182">
        <f t="shared" si="139"/>
        <v>1189</v>
      </c>
      <c r="AW315" s="182">
        <f t="shared" si="140"/>
        <v>1451.2575999999999</v>
      </c>
      <c r="AX315" s="183">
        <f t="shared" si="141"/>
        <v>495.81299999999999</v>
      </c>
      <c r="AY315" s="183">
        <f t="shared" si="142"/>
        <v>605.17441919999999</v>
      </c>
      <c r="AZ315" s="183">
        <f t="shared" si="143"/>
        <v>0</v>
      </c>
      <c r="BA315" s="183">
        <f t="shared" si="144"/>
        <v>693.18700000000001</v>
      </c>
      <c r="BB315" s="183">
        <f t="shared" si="145"/>
        <v>846.08318079999992</v>
      </c>
      <c r="BC315" s="184">
        <f t="shared" si="146"/>
        <v>1189</v>
      </c>
      <c r="BD315" s="184">
        <f t="shared" si="147"/>
        <v>0</v>
      </c>
      <c r="BE315" s="184">
        <f t="shared" si="148"/>
        <v>605.17441919999999</v>
      </c>
      <c r="BF315" s="184">
        <f t="shared" si="149"/>
        <v>846.08318079999992</v>
      </c>
      <c r="BG315" s="102">
        <f t="shared" si="150"/>
        <v>0</v>
      </c>
      <c r="BH315" s="102">
        <f t="shared" si="151"/>
        <v>0</v>
      </c>
      <c r="BI315" s="102">
        <f t="shared" si="152"/>
        <v>0</v>
      </c>
      <c r="BJ315" s="102">
        <f t="shared" si="153"/>
        <v>0.41699999999999998</v>
      </c>
      <c r="BK315" s="102">
        <f t="shared" si="154"/>
        <v>0.58299999999999996</v>
      </c>
      <c r="BL315" s="102">
        <f t="shared" si="155"/>
        <v>0</v>
      </c>
      <c r="BN315" s="102"/>
    </row>
    <row r="316" spans="1:66" x14ac:dyDescent="0.25">
      <c r="A316" s="102" t="s">
        <v>20</v>
      </c>
      <c r="B316" s="102" t="s">
        <v>8</v>
      </c>
      <c r="C316" s="102" t="s">
        <v>8</v>
      </c>
      <c r="D316" s="102" t="s">
        <v>27</v>
      </c>
      <c r="E316" s="102" t="s">
        <v>694</v>
      </c>
      <c r="F316" s="102" t="s">
        <v>695</v>
      </c>
      <c r="G316" s="102">
        <v>1.3420000000000001</v>
      </c>
      <c r="H316" s="102">
        <v>1</v>
      </c>
      <c r="I316" s="102">
        <v>0</v>
      </c>
      <c r="J316" s="167">
        <f>IFERROR(H316*VLOOKUP(A316, 'Advanced Parameters'!$B$7:$G$20, 6, FALSE)*VLOOKUP(A316, 'Growth Parameters'!$B$6:$H$19, 6, FALSE), 0)</f>
        <v>1</v>
      </c>
      <c r="K316" s="167">
        <f>IFERROR(IF('Advanced Parameters'!$C$5="n",'Raw Data'!I316*VLOOKUP(A316,'Advanced Parameters'!$B$7:$G$20,6,FALSE),J316*VLOOKUP(A316,'Advanced Parameters'!$B$7:$G$20,2,FALSE))*VLOOKUP(A316, 'Growth Parameters'!$B$6:$H$19, 6, FALSE), 0)</f>
        <v>0</v>
      </c>
      <c r="L316" s="167">
        <f t="shared" si="156"/>
        <v>1</v>
      </c>
      <c r="M316" s="168">
        <f>IFERROR(IF(G316="NA","NA",IF(G316&gt;'APC Parameters'!$K$6+VLOOKUP('Raw Data'!A316, 'APC Parameters'!$H$7:$L$20, 4, FALSE), 'APC Parameters'!$L$6+VLOOKUP('Raw Data'!A316, 'APC Parameters'!$H$7:$L$20, 5, FALSE), G316*('APC Parameters'!$J$6+VLOOKUP('Raw Data'!A316, 'APC Parameters'!$H$7:$L$20, 3, FALSE))+'APC Parameters'!$I$6+VLOOKUP('Raw Data'!A316, 'APC Parameters'!$H$7:$L$20, 2, FALSE))), 0)</f>
        <v>2099.6948000000002</v>
      </c>
      <c r="N316" s="168">
        <f t="shared" si="126"/>
        <v>2099.6948000000002</v>
      </c>
      <c r="O316" s="168">
        <f>IFERROR(IF(M316="NA",VLOOKUP(D316,'Internal Calculations'!$B$10:$C$11,2,FALSE), M316)*VLOOKUP(A316, 'Growth Parameters'!$B$6:$H$19, 7, FALSE), 0)</f>
        <v>2099.6948000000002</v>
      </c>
      <c r="P316" s="177">
        <f t="shared" si="127"/>
        <v>2099.6948000000002</v>
      </c>
      <c r="Q316" s="178">
        <f>IF('Funding Allocation Parameters'!$C$5="Basic Library Subsidy", MIN(O316*('Funding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MIN($O316*(VLOOKUP(CONCATENATE($A316, 'Funding Allocation Parameters'!$I$5), 'Library Subsidy Complex'!$C$2:$J$55, 2, FALSE)), VLOOKUP(CONCATENATE($A316, 'Funding Allocation Parameters'!$I$5), 'Library Subsidy Complex'!$C$2:$J$55, 4, FALSE)), 0)))))</f>
        <v>1189</v>
      </c>
      <c r="R316" s="178">
        <f>IF('Funding Allocation Parameters'!$C$5="Basic Library Subsidy", 0, IF('Funding Allocation Parameters'!$C$5="Grant funding",MIN(O316*('Funding Allocation Parameters'!$E$5), 'Funding Allocation Parameters'!$G$5), IF('Funding Allocation Parameters'!$C$5="Other author funding", 0, IF('Funding Allocation Parameters'!$C$5="Any discretionary funds (grants if available, other if no grants)", MIN(O316*('Funding Allocation Parameters'!$E$5), 'Funding Allocation Parameters'!$G$5), IF('Funding Allocation Parameters'!$C$5="Complex Library Subsidy", 0, 0)))))</f>
        <v>0</v>
      </c>
      <c r="S316" s="178">
        <f>IF('Funding Allocation Parameters'!$C$5="Basic Library Subsidy", 0, IF('Funding Allocation Parameters'!$C$5="Grant funding", 0, IF('Funding Allocation Parameters'!$C$5="Other author funding",  MIN(O316*('Funding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6" s="178">
        <f>IF('Funding Allocation Parameters'!$C$5="Basic Library Subsidy", MIN(O316*('Funding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MIN($O316*(VLOOKUP(CONCATENATE($A316, 'Funding Allocation Parameters'!$I$5), 'Library Subsidy Complex'!$C$2:$J$55, 6, FALSE)), VLOOKUP(CONCATENATE($A316, 'Funding Allocation Parameters'!$I$5), 'Library Subsidy Complex'!$C$2:$J$55, 8, FALSE)), 0)))))</f>
        <v>1189</v>
      </c>
      <c r="U316" s="178">
        <f>IF('Funding Allocation Parameters'!$C$5="Basic Library Subsidy", 0, IF('Funding Allocation Parameters'!$C$5="Grant funding", 0, IF('Funding Allocation Parameters'!$C$5="Other author funding",  MIN(O316*('Funding Allocation Parameters'!$E$5), 'Funding Allocation Parameters'!$G$5), IF('Funding Allocation Parameters'!$C$5="Any discretionary funds (grants if available, other if no grants)", MIN(O316*('Funding Allocation Parameters'!$E$5), 'Funding Allocation Parameters'!$G$5), IF('Funding Allocation Parameters'!$C$5="Complex Library Subsidy", 0, 0)))))</f>
        <v>0</v>
      </c>
      <c r="V316" s="177">
        <f t="shared" si="128"/>
        <v>910.69480000000021</v>
      </c>
      <c r="W316" s="177">
        <f t="shared" si="129"/>
        <v>910.69480000000021</v>
      </c>
      <c r="X316" s="179">
        <f>IF('Funding Allocation Parameters'!$C$6="Basic Library Subsidy", MIN(V316*'Funding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MIN(V316*VLOOKUP(CONCATENATE($A316, 'Funding Allocation Parameters'!$I$6), 'Library Subsidy Complex'!$C$2:$J$55, 2, FALSE), VLOOKUP(CONCATENATE($A316, 'Funding Allocation Parameters'!$I$6), 'Library Subsidy Complex'!$C$2:$J$55, 4, FALSE)), 0)))))</f>
        <v>0</v>
      </c>
      <c r="Y316" s="179">
        <f>IF('Funding Allocation Parameters'!$C$6="Basic Library Subsidy", 0, IF('Funding Allocation Parameters'!$C$6="Grant funding",MIN(V316*'Funding Allocation Parameters'!$E$6, 'Funding Allocation Parameters'!$G$6), IF('Funding Allocation Parameters'!$C$6="Other author funding", 0, IF('Funding Allocation Parameters'!$C$6="Any discretionary funds (grants if available, other if no grants)", MIN(V316*'Funding Allocation Parameters'!$E$6, 'Funding Allocation Parameters'!$G$6), IF('Funding Allocation Parameters'!$C$6="Complex Library Subsidy", 0, 0)))))</f>
        <v>910.69480000000021</v>
      </c>
      <c r="Z316" s="179">
        <f>IF('Funding Allocation Parameters'!$C$6="Basic Library Subsidy", 0, IF('Funding Allocation Parameters'!$C$6="Grant funding", 0, IF('Funding Allocation Parameters'!$C$6="Other author funding",  MIN(V316*'Funding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6" s="179">
        <f>IF('Funding Allocation Parameters'!$C$6="Basic Library Subsidy", MIN(W316*'Funding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MIN(W316*VLOOKUP(CONCATENATE($A316, 'Funding Allocation Parameters'!$I$6), 'Library Subsidy Complex'!$C$2:$J$55, 6, FALSE), VLOOKUP(CONCATENATE($A316, 'Funding Allocation Parameters'!$I$6), 'Library Subsidy Complex'!$C$2:$J$55, 8, FALSE)), 0)))))</f>
        <v>0</v>
      </c>
      <c r="AB316" s="179">
        <f>IF('Funding Allocation Parameters'!$C$6="Basic Library Subsidy", 0, IF('Funding Allocation Parameters'!$C$6="Grant funding", 0, IF('Funding Allocation Parameters'!$C$6="Other author funding",  MIN(W316*'Funding Allocation Parameters'!$E$6, 'Funding Allocation Parameters'!$G$6), IF('Funding Allocation Parameters'!$C$6="Any discretionary funds (grants if available, other if no grants)", MIN(W316*'Funding Allocation Parameters'!$E$6, 'Funding Allocation Parameters'!$G$6), IF('Funding Allocation Parameters'!$C$6="Complex Library Subsidy", 0, 0)))))</f>
        <v>910.69480000000021</v>
      </c>
      <c r="AC316" s="177">
        <f t="shared" si="130"/>
        <v>0</v>
      </c>
      <c r="AD316" s="177">
        <f t="shared" si="131"/>
        <v>0</v>
      </c>
      <c r="AE316" s="180">
        <f>IF('Funding Allocation Parameters'!$C$7="Basic Library Subsidy", MIN(AC316*'Funding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MIN(AC316*VLOOKUP(CONCATENATE($A316, 'Funding Allocation Parameters'!$I$7), 'Library Subsidy Complex'!$C$2:$J$55, 2, FALSE), VLOOKUP(CONCATENATE($A316, 'Funding Allocation Parameters'!$I$7), 'Library Subsidy Complex'!$C$2:$J$55, 4, FALSE)), 0)))))</f>
        <v>0</v>
      </c>
      <c r="AF316" s="180">
        <f>IF('Funding Allocation Parameters'!$C$7="Basic Library Subsidy", 0, IF('Funding Allocation Parameters'!$C$7="Grant funding",MIN(AC316*'Funding Allocation Parameters'!$E$7, 'Funding Allocation Parameters'!$G$7), IF('Funding Allocation Parameters'!$C$7="Other author funding", 0, IF('Funding Allocation Parameters'!$C$7="Any discretionary funds (grants if available, other if no grants)", MIN(AC316*'Funding Allocation Parameters'!$E$7, 'Funding Allocation Parameters'!$G$7), IF('Funding Allocation Parameters'!$C$7="Complex Library Subsidy", 0, 0)))))</f>
        <v>0</v>
      </c>
      <c r="AG316" s="180">
        <f>IF('Funding Allocation Parameters'!$C$7="Basic Library Subsidy", 0, IF('Funding Allocation Parameters'!$C$7="Grant funding", 0, IF('Funding Allocation Parameters'!$C$7="Other author funding",  MIN(AC316*'Funding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6" s="180">
        <f>IF('Funding Allocation Parameters'!$C$7="Basic Library Subsidy", MIN(AD316*'Funding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MIN(AD316*VLOOKUP(CONCATENATE($A316, 'Funding Allocation Parameters'!$I$7), 'Library Subsidy Complex'!$C$2:$J$55, 6, FALSE), VLOOKUP(CONCATENATE($A316, 'Funding Allocation Parameters'!$I$7), 'Library Subsidy Complex'!$C$2:$J$55, 8, FALSE)), 0)))))</f>
        <v>0</v>
      </c>
      <c r="AI316" s="180">
        <f>IF('Funding Allocation Parameters'!$C$7="Basic Library Subsidy", 0, IF('Funding Allocation Parameters'!$C$7="Grant funding", 0, IF('Funding Allocation Parameters'!$C$7="Other author funding",  MIN(AD316*'Funding Allocation Parameters'!$E$7, 'Funding Allocation Parameters'!$G$7), IF('Funding Allocation Parameters'!$C$7="Any discretionary funds (grants if available, other if no grants)", MIN(AD316*'Funding Allocation Parameters'!$E$7, 'Funding Allocation Parameters'!$G$7), IF('Funding Allocation Parameters'!$C$7="Complex Library Subsidy", 0, 0)))))</f>
        <v>0</v>
      </c>
      <c r="AJ316" s="177">
        <f t="shared" si="132"/>
        <v>0</v>
      </c>
      <c r="AK316" s="177">
        <f t="shared" si="133"/>
        <v>0</v>
      </c>
      <c r="AL316" s="181">
        <f>IF('Funding Allocation Parameters'!$C$8="Basic Library Subsidy", MIN(AJ316*'Funding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MIN(AJ316*VLOOKUP(CONCATENATE($A316, 'Funding Allocation Parameters'!$I$8), 'Library Subsidy Complex'!$C$2:$J$55, 2, FALSE), VLOOKUP(CONCATENATE($A316, 'Funding Allocation Parameters'!$I$8), 'Library Subsidy Complex'!$C$2:$J$55, 4, FALSE)), 0)))))</f>
        <v>0</v>
      </c>
      <c r="AM316" s="181">
        <f>IF('Funding Allocation Parameters'!$C$8="Basic Library Subsidy", 0, IF('Funding Allocation Parameters'!$C$8="Grant funding",MIN(AJ316*'Funding Allocation Parameters'!$E$8, 'Funding Allocation Parameters'!$G$8), IF('Funding Allocation Parameters'!$C$8="Other author funding", 0, IF('Funding Allocation Parameters'!$C$8="Any discretionary funds (grants if available, other if no grants)", MIN(AJ316*'Funding Allocation Parameters'!$E$8, 'Funding Allocation Parameters'!$G$8), IF('Funding Allocation Parameters'!$C$8="Complex Library Subsidy", 0, 0)))))</f>
        <v>0</v>
      </c>
      <c r="AN316" s="181">
        <f>IF('Funding Allocation Parameters'!$C$8="Basic Library Subsidy", 0, IF('Funding Allocation Parameters'!$C$8="Grant funding", 0, IF('Funding Allocation Parameters'!$C$8="Other author funding",  MIN(AJ316*'Funding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6" s="181">
        <f>IF('Funding Allocation Parameters'!$C$8="Basic Library Subsidy", MIN(AK316*'Funding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MIN(AK316*VLOOKUP(CONCATENATE($A316, 'Funding Allocation Parameters'!$I$8), 'Library Subsidy Complex'!$C$2:$J$55, 6, FALSE), VLOOKUP(CONCATENATE($A316, 'Funding Allocation Parameters'!$I$8), 'Library Subsidy Complex'!$C$2:$J$55, 8, FALSE)), 0)))))</f>
        <v>0</v>
      </c>
      <c r="AP316" s="181">
        <f>IF('Funding Allocation Parameters'!$C$8="Basic Library Subsidy", 0, IF('Funding Allocation Parameters'!$C$8="Grant funding", 0, IF('Funding Allocation Parameters'!$C$8="Other author funding",  MIN(AK316*'Funding Allocation Parameters'!$E$8, 'Funding Allocation Parameters'!$G$8), IF('Funding Allocation Parameters'!$C$8="Any discretionary funds (grants if available, other if no grants)", MIN(AK316*'Funding Allocation Parameters'!$E$8, 'Funding Allocation Parameters'!$G$8), IF('Funding Allocation Parameters'!$C$8="Complex Library Subsidy", 0, 0)))))</f>
        <v>0</v>
      </c>
      <c r="AQ316" s="177">
        <f t="shared" si="134"/>
        <v>0</v>
      </c>
      <c r="AR316" s="177">
        <f t="shared" si="135"/>
        <v>0</v>
      </c>
      <c r="AS316" s="182">
        <f t="shared" si="136"/>
        <v>1189</v>
      </c>
      <c r="AT316" s="182">
        <f t="shared" si="137"/>
        <v>910.69480000000021</v>
      </c>
      <c r="AU316" s="182">
        <f t="shared" si="138"/>
        <v>0</v>
      </c>
      <c r="AV316" s="182">
        <f t="shared" si="139"/>
        <v>1189</v>
      </c>
      <c r="AW316" s="182">
        <f t="shared" si="140"/>
        <v>910.69480000000021</v>
      </c>
      <c r="AX316" s="183">
        <f t="shared" si="141"/>
        <v>0</v>
      </c>
      <c r="AY316" s="183">
        <f t="shared" si="142"/>
        <v>0</v>
      </c>
      <c r="AZ316" s="183">
        <f t="shared" si="143"/>
        <v>0</v>
      </c>
      <c r="BA316" s="183">
        <f t="shared" si="144"/>
        <v>1189</v>
      </c>
      <c r="BB316" s="183">
        <f t="shared" si="145"/>
        <v>910.69480000000021</v>
      </c>
      <c r="BC316" s="184">
        <f t="shared" si="146"/>
        <v>1189</v>
      </c>
      <c r="BD316" s="184">
        <f t="shared" si="147"/>
        <v>0</v>
      </c>
      <c r="BE316" s="184">
        <f t="shared" si="148"/>
        <v>0</v>
      </c>
      <c r="BF316" s="184">
        <f t="shared" si="149"/>
        <v>910.69480000000021</v>
      </c>
      <c r="BG316" s="102">
        <f t="shared" si="150"/>
        <v>0</v>
      </c>
      <c r="BH316" s="102">
        <f t="shared" si="151"/>
        <v>0</v>
      </c>
      <c r="BI316" s="102">
        <f t="shared" si="152"/>
        <v>0</v>
      </c>
      <c r="BJ316" s="102">
        <f t="shared" si="153"/>
        <v>0</v>
      </c>
      <c r="BK316" s="102">
        <f t="shared" si="154"/>
        <v>1</v>
      </c>
      <c r="BL316" s="102">
        <f t="shared" si="155"/>
        <v>0</v>
      </c>
      <c r="BN316" s="102"/>
    </row>
    <row r="317" spans="1:66" x14ac:dyDescent="0.25">
      <c r="A317" s="102" t="s">
        <v>20</v>
      </c>
      <c r="B317" s="102" t="s">
        <v>8</v>
      </c>
      <c r="C317" s="102" t="s">
        <v>8</v>
      </c>
      <c r="D317" s="102" t="s">
        <v>27</v>
      </c>
      <c r="E317" s="102" t="s">
        <v>696</v>
      </c>
      <c r="F317" s="102" t="s">
        <v>697</v>
      </c>
      <c r="G317" s="102">
        <v>1.282</v>
      </c>
      <c r="H317" s="102">
        <v>1</v>
      </c>
      <c r="I317" s="102">
        <v>1</v>
      </c>
      <c r="J317" s="167">
        <f>IFERROR(H317*VLOOKUP(A317, 'Advanced Parameters'!$B$7:$G$20, 6, FALSE)*VLOOKUP(A317, 'Growth Parameters'!$B$6:$H$19, 6, FALSE), 0)</f>
        <v>1</v>
      </c>
      <c r="K317" s="167">
        <f>IFERROR(IF('Advanced Parameters'!$C$5="n",'Raw Data'!I317*VLOOKUP(A317,'Advanced Parameters'!$B$7:$G$20,6,FALSE),J317*VLOOKUP(A317,'Advanced Parameters'!$B$7:$G$20,2,FALSE))*VLOOKUP(A317, 'Growth Parameters'!$B$6:$H$19, 6, FALSE), 0)</f>
        <v>1</v>
      </c>
      <c r="L317" s="167">
        <f t="shared" si="156"/>
        <v>0</v>
      </c>
      <c r="M317" s="168">
        <f>IFERROR(IF(G317="NA","NA",IF(G317&gt;'APC Parameters'!$K$6+VLOOKUP('Raw Data'!A317, 'APC Parameters'!$H$7:$L$20, 4, FALSE), 'APC Parameters'!$L$6+VLOOKUP('Raw Data'!A317, 'APC Parameters'!$H$7:$L$20, 5, FALSE), G317*('APC Parameters'!$J$6+VLOOKUP('Raw Data'!A317, 'APC Parameters'!$H$7:$L$20, 3, FALSE))+'APC Parameters'!$I$6+VLOOKUP('Raw Data'!A317, 'APC Parameters'!$H$7:$L$20, 2, FALSE))), 0)</f>
        <v>2057.1307999999999</v>
      </c>
      <c r="N317" s="168">
        <f t="shared" si="126"/>
        <v>2057.1307999999999</v>
      </c>
      <c r="O317" s="168">
        <f>IFERROR(IF(M317="NA",VLOOKUP(D317,'Internal Calculations'!$B$10:$C$11,2,FALSE), M317)*VLOOKUP(A317, 'Growth Parameters'!$B$6:$H$19, 7, FALSE), 0)</f>
        <v>2057.1307999999999</v>
      </c>
      <c r="P317" s="177">
        <f t="shared" si="127"/>
        <v>2057.1307999999999</v>
      </c>
      <c r="Q317" s="178">
        <f>IF('Funding Allocation Parameters'!$C$5="Basic Library Subsidy", MIN(O317*('Funding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MIN($O317*(VLOOKUP(CONCATENATE($A317, 'Funding Allocation Parameters'!$I$5), 'Library Subsidy Complex'!$C$2:$J$55, 2, FALSE)), VLOOKUP(CONCATENATE($A317, 'Funding Allocation Parameters'!$I$5), 'Library Subsidy Complex'!$C$2:$J$55, 4, FALSE)), 0)))))</f>
        <v>1189</v>
      </c>
      <c r="R317" s="178">
        <f>IF('Funding Allocation Parameters'!$C$5="Basic Library Subsidy", 0, IF('Funding Allocation Parameters'!$C$5="Grant funding",MIN(O317*('Funding Allocation Parameters'!$E$5), 'Funding Allocation Parameters'!$G$5), IF('Funding Allocation Parameters'!$C$5="Other author funding", 0, IF('Funding Allocation Parameters'!$C$5="Any discretionary funds (grants if available, other if no grants)", MIN(O317*('Funding Allocation Parameters'!$E$5), 'Funding Allocation Parameters'!$G$5), IF('Funding Allocation Parameters'!$C$5="Complex Library Subsidy", 0, 0)))))</f>
        <v>0</v>
      </c>
      <c r="S317" s="178">
        <f>IF('Funding Allocation Parameters'!$C$5="Basic Library Subsidy", 0, IF('Funding Allocation Parameters'!$C$5="Grant funding", 0, IF('Funding Allocation Parameters'!$C$5="Other author funding",  MIN(O317*('Funding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7" s="178">
        <f>IF('Funding Allocation Parameters'!$C$5="Basic Library Subsidy", MIN(O317*('Funding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MIN($O317*(VLOOKUP(CONCATENATE($A317, 'Funding Allocation Parameters'!$I$5), 'Library Subsidy Complex'!$C$2:$J$55, 6, FALSE)), VLOOKUP(CONCATENATE($A317, 'Funding Allocation Parameters'!$I$5), 'Library Subsidy Complex'!$C$2:$J$55, 8, FALSE)), 0)))))</f>
        <v>1189</v>
      </c>
      <c r="U317" s="178">
        <f>IF('Funding Allocation Parameters'!$C$5="Basic Library Subsidy", 0, IF('Funding Allocation Parameters'!$C$5="Grant funding", 0, IF('Funding Allocation Parameters'!$C$5="Other author funding",  MIN(O317*('Funding Allocation Parameters'!$E$5), 'Funding Allocation Parameters'!$G$5), IF('Funding Allocation Parameters'!$C$5="Any discretionary funds (grants if available, other if no grants)", MIN(O317*('Funding Allocation Parameters'!$E$5), 'Funding Allocation Parameters'!$G$5), IF('Funding Allocation Parameters'!$C$5="Complex Library Subsidy", 0, 0)))))</f>
        <v>0</v>
      </c>
      <c r="V317" s="177">
        <f t="shared" si="128"/>
        <v>868.13079999999991</v>
      </c>
      <c r="W317" s="177">
        <f t="shared" si="129"/>
        <v>868.13079999999991</v>
      </c>
      <c r="X317" s="179">
        <f>IF('Funding Allocation Parameters'!$C$6="Basic Library Subsidy", MIN(V317*'Funding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MIN(V317*VLOOKUP(CONCATENATE($A317, 'Funding Allocation Parameters'!$I$6), 'Library Subsidy Complex'!$C$2:$J$55, 2, FALSE), VLOOKUP(CONCATENATE($A317, 'Funding Allocation Parameters'!$I$6), 'Library Subsidy Complex'!$C$2:$J$55, 4, FALSE)), 0)))))</f>
        <v>0</v>
      </c>
      <c r="Y317" s="179">
        <f>IF('Funding Allocation Parameters'!$C$6="Basic Library Subsidy", 0, IF('Funding Allocation Parameters'!$C$6="Grant funding",MIN(V317*'Funding Allocation Parameters'!$E$6, 'Funding Allocation Parameters'!$G$6), IF('Funding Allocation Parameters'!$C$6="Other author funding", 0, IF('Funding Allocation Parameters'!$C$6="Any discretionary funds (grants if available, other if no grants)", MIN(V317*'Funding Allocation Parameters'!$E$6, 'Funding Allocation Parameters'!$G$6), IF('Funding Allocation Parameters'!$C$6="Complex Library Subsidy", 0, 0)))))</f>
        <v>868.13079999999991</v>
      </c>
      <c r="Z317" s="179">
        <f>IF('Funding Allocation Parameters'!$C$6="Basic Library Subsidy", 0, IF('Funding Allocation Parameters'!$C$6="Grant funding", 0, IF('Funding Allocation Parameters'!$C$6="Other author funding",  MIN(V317*'Funding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7" s="179">
        <f>IF('Funding Allocation Parameters'!$C$6="Basic Library Subsidy", MIN(W317*'Funding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MIN(W317*VLOOKUP(CONCATENATE($A317, 'Funding Allocation Parameters'!$I$6), 'Library Subsidy Complex'!$C$2:$J$55, 6, FALSE), VLOOKUP(CONCATENATE($A317, 'Funding Allocation Parameters'!$I$6), 'Library Subsidy Complex'!$C$2:$J$55, 8, FALSE)), 0)))))</f>
        <v>0</v>
      </c>
      <c r="AB317" s="179">
        <f>IF('Funding Allocation Parameters'!$C$6="Basic Library Subsidy", 0, IF('Funding Allocation Parameters'!$C$6="Grant funding", 0, IF('Funding Allocation Parameters'!$C$6="Other author funding",  MIN(W317*'Funding Allocation Parameters'!$E$6, 'Funding Allocation Parameters'!$G$6), IF('Funding Allocation Parameters'!$C$6="Any discretionary funds (grants if available, other if no grants)", MIN(W317*'Funding Allocation Parameters'!$E$6, 'Funding Allocation Parameters'!$G$6), IF('Funding Allocation Parameters'!$C$6="Complex Library Subsidy", 0, 0)))))</f>
        <v>868.13079999999991</v>
      </c>
      <c r="AC317" s="177">
        <f t="shared" si="130"/>
        <v>0</v>
      </c>
      <c r="AD317" s="177">
        <f t="shared" si="131"/>
        <v>0</v>
      </c>
      <c r="AE317" s="180">
        <f>IF('Funding Allocation Parameters'!$C$7="Basic Library Subsidy", MIN(AC317*'Funding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MIN(AC317*VLOOKUP(CONCATENATE($A317, 'Funding Allocation Parameters'!$I$7), 'Library Subsidy Complex'!$C$2:$J$55, 2, FALSE), VLOOKUP(CONCATENATE($A317, 'Funding Allocation Parameters'!$I$7), 'Library Subsidy Complex'!$C$2:$J$55, 4, FALSE)), 0)))))</f>
        <v>0</v>
      </c>
      <c r="AF317" s="180">
        <f>IF('Funding Allocation Parameters'!$C$7="Basic Library Subsidy", 0, IF('Funding Allocation Parameters'!$C$7="Grant funding",MIN(AC317*'Funding Allocation Parameters'!$E$7, 'Funding Allocation Parameters'!$G$7), IF('Funding Allocation Parameters'!$C$7="Other author funding", 0, IF('Funding Allocation Parameters'!$C$7="Any discretionary funds (grants if available, other if no grants)", MIN(AC317*'Funding Allocation Parameters'!$E$7, 'Funding Allocation Parameters'!$G$7), IF('Funding Allocation Parameters'!$C$7="Complex Library Subsidy", 0, 0)))))</f>
        <v>0</v>
      </c>
      <c r="AG317" s="180">
        <f>IF('Funding Allocation Parameters'!$C$7="Basic Library Subsidy", 0, IF('Funding Allocation Parameters'!$C$7="Grant funding", 0, IF('Funding Allocation Parameters'!$C$7="Other author funding",  MIN(AC317*'Funding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7" s="180">
        <f>IF('Funding Allocation Parameters'!$C$7="Basic Library Subsidy", MIN(AD317*'Funding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MIN(AD317*VLOOKUP(CONCATENATE($A317, 'Funding Allocation Parameters'!$I$7), 'Library Subsidy Complex'!$C$2:$J$55, 6, FALSE), VLOOKUP(CONCATENATE($A317, 'Funding Allocation Parameters'!$I$7), 'Library Subsidy Complex'!$C$2:$J$55, 8, FALSE)), 0)))))</f>
        <v>0</v>
      </c>
      <c r="AI317" s="180">
        <f>IF('Funding Allocation Parameters'!$C$7="Basic Library Subsidy", 0, IF('Funding Allocation Parameters'!$C$7="Grant funding", 0, IF('Funding Allocation Parameters'!$C$7="Other author funding",  MIN(AD317*'Funding Allocation Parameters'!$E$7, 'Funding Allocation Parameters'!$G$7), IF('Funding Allocation Parameters'!$C$7="Any discretionary funds (grants if available, other if no grants)", MIN(AD317*'Funding Allocation Parameters'!$E$7, 'Funding Allocation Parameters'!$G$7), IF('Funding Allocation Parameters'!$C$7="Complex Library Subsidy", 0, 0)))))</f>
        <v>0</v>
      </c>
      <c r="AJ317" s="177">
        <f t="shared" si="132"/>
        <v>0</v>
      </c>
      <c r="AK317" s="177">
        <f t="shared" si="133"/>
        <v>0</v>
      </c>
      <c r="AL317" s="181">
        <f>IF('Funding Allocation Parameters'!$C$8="Basic Library Subsidy", MIN(AJ317*'Funding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MIN(AJ317*VLOOKUP(CONCATENATE($A317, 'Funding Allocation Parameters'!$I$8), 'Library Subsidy Complex'!$C$2:$J$55, 2, FALSE), VLOOKUP(CONCATENATE($A317, 'Funding Allocation Parameters'!$I$8), 'Library Subsidy Complex'!$C$2:$J$55, 4, FALSE)), 0)))))</f>
        <v>0</v>
      </c>
      <c r="AM317" s="181">
        <f>IF('Funding Allocation Parameters'!$C$8="Basic Library Subsidy", 0, IF('Funding Allocation Parameters'!$C$8="Grant funding",MIN(AJ317*'Funding Allocation Parameters'!$E$8, 'Funding Allocation Parameters'!$G$8), IF('Funding Allocation Parameters'!$C$8="Other author funding", 0, IF('Funding Allocation Parameters'!$C$8="Any discretionary funds (grants if available, other if no grants)", MIN(AJ317*'Funding Allocation Parameters'!$E$8, 'Funding Allocation Parameters'!$G$8), IF('Funding Allocation Parameters'!$C$8="Complex Library Subsidy", 0, 0)))))</f>
        <v>0</v>
      </c>
      <c r="AN317" s="181">
        <f>IF('Funding Allocation Parameters'!$C$8="Basic Library Subsidy", 0, IF('Funding Allocation Parameters'!$C$8="Grant funding", 0, IF('Funding Allocation Parameters'!$C$8="Other author funding",  MIN(AJ317*'Funding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7" s="181">
        <f>IF('Funding Allocation Parameters'!$C$8="Basic Library Subsidy", MIN(AK317*'Funding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MIN(AK317*VLOOKUP(CONCATENATE($A317, 'Funding Allocation Parameters'!$I$8), 'Library Subsidy Complex'!$C$2:$J$55, 6, FALSE), VLOOKUP(CONCATENATE($A317, 'Funding Allocation Parameters'!$I$8), 'Library Subsidy Complex'!$C$2:$J$55, 8, FALSE)), 0)))))</f>
        <v>0</v>
      </c>
      <c r="AP317" s="181">
        <f>IF('Funding Allocation Parameters'!$C$8="Basic Library Subsidy", 0, IF('Funding Allocation Parameters'!$C$8="Grant funding", 0, IF('Funding Allocation Parameters'!$C$8="Other author funding",  MIN(AK317*'Funding Allocation Parameters'!$E$8, 'Funding Allocation Parameters'!$G$8), IF('Funding Allocation Parameters'!$C$8="Any discretionary funds (grants if available, other if no grants)", MIN(AK317*'Funding Allocation Parameters'!$E$8, 'Funding Allocation Parameters'!$G$8), IF('Funding Allocation Parameters'!$C$8="Complex Library Subsidy", 0, 0)))))</f>
        <v>0</v>
      </c>
      <c r="AQ317" s="177">
        <f t="shared" si="134"/>
        <v>0</v>
      </c>
      <c r="AR317" s="177">
        <f t="shared" si="135"/>
        <v>0</v>
      </c>
      <c r="AS317" s="182">
        <f t="shared" si="136"/>
        <v>1189</v>
      </c>
      <c r="AT317" s="182">
        <f t="shared" si="137"/>
        <v>868.13079999999991</v>
      </c>
      <c r="AU317" s="182">
        <f t="shared" si="138"/>
        <v>0</v>
      </c>
      <c r="AV317" s="182">
        <f t="shared" si="139"/>
        <v>1189</v>
      </c>
      <c r="AW317" s="182">
        <f t="shared" si="140"/>
        <v>868.13079999999991</v>
      </c>
      <c r="AX317" s="183">
        <f t="shared" si="141"/>
        <v>1189</v>
      </c>
      <c r="AY317" s="183">
        <f t="shared" si="142"/>
        <v>868.13079999999991</v>
      </c>
      <c r="AZ317" s="183">
        <f t="shared" si="143"/>
        <v>0</v>
      </c>
      <c r="BA317" s="183">
        <f t="shared" si="144"/>
        <v>0</v>
      </c>
      <c r="BB317" s="183">
        <f t="shared" si="145"/>
        <v>0</v>
      </c>
      <c r="BC317" s="184">
        <f t="shared" si="146"/>
        <v>1189</v>
      </c>
      <c r="BD317" s="184">
        <f t="shared" si="147"/>
        <v>0</v>
      </c>
      <c r="BE317" s="184">
        <f t="shared" si="148"/>
        <v>868.13079999999991</v>
      </c>
      <c r="BF317" s="184">
        <f t="shared" si="149"/>
        <v>0</v>
      </c>
      <c r="BG317" s="102">
        <f t="shared" si="150"/>
        <v>0</v>
      </c>
      <c r="BH317" s="102">
        <f t="shared" si="151"/>
        <v>0</v>
      </c>
      <c r="BI317" s="102">
        <f t="shared" si="152"/>
        <v>0</v>
      </c>
      <c r="BJ317" s="102">
        <f t="shared" si="153"/>
        <v>1</v>
      </c>
      <c r="BK317" s="102">
        <f t="shared" si="154"/>
        <v>0</v>
      </c>
      <c r="BL317" s="102">
        <f t="shared" si="155"/>
        <v>0</v>
      </c>
      <c r="BN317" s="102"/>
    </row>
    <row r="318" spans="1:66" x14ac:dyDescent="0.25">
      <c r="A318" s="102" t="s">
        <v>18</v>
      </c>
      <c r="B318" s="102" t="s">
        <v>8</v>
      </c>
      <c r="C318" s="102" t="s">
        <v>8</v>
      </c>
      <c r="D318" s="102" t="s">
        <v>27</v>
      </c>
      <c r="E318" s="102" t="s">
        <v>698</v>
      </c>
      <c r="F318" s="102" t="s">
        <v>699</v>
      </c>
      <c r="G318" s="102">
        <v>0.92600000000000005</v>
      </c>
      <c r="H318" s="102">
        <v>1</v>
      </c>
      <c r="I318" s="102">
        <v>1</v>
      </c>
      <c r="J318" s="167">
        <f>IFERROR(H318*VLOOKUP(A318, 'Advanced Parameters'!$B$7:$G$20, 6, FALSE)*VLOOKUP(A318, 'Growth Parameters'!$B$6:$H$19, 6, FALSE), 0)</f>
        <v>1</v>
      </c>
      <c r="K318" s="167">
        <f>IFERROR(IF('Advanced Parameters'!$C$5="n",'Raw Data'!I318*VLOOKUP(A318,'Advanced Parameters'!$B$7:$G$20,6,FALSE),J318*VLOOKUP(A318,'Advanced Parameters'!$B$7:$G$20,2,FALSE))*VLOOKUP(A318, 'Growth Parameters'!$B$6:$H$19, 6, FALSE), 0)</f>
        <v>1</v>
      </c>
      <c r="L318" s="167">
        <f t="shared" si="156"/>
        <v>0</v>
      </c>
      <c r="M318" s="168">
        <f>IFERROR(IF(G318="NA","NA",IF(G318&gt;'APC Parameters'!$K$6+VLOOKUP('Raw Data'!A318, 'APC Parameters'!$H$7:$L$20, 4, FALSE), 'APC Parameters'!$L$6+VLOOKUP('Raw Data'!A318, 'APC Parameters'!$H$7:$L$20, 5, FALSE), G318*('APC Parameters'!$J$6+VLOOKUP('Raw Data'!A318, 'APC Parameters'!$H$7:$L$20, 3, FALSE))+'APC Parameters'!$I$6+VLOOKUP('Raw Data'!A318, 'APC Parameters'!$H$7:$L$20, 2, FALSE))), 0)</f>
        <v>1804.5844000000002</v>
      </c>
      <c r="N318" s="168">
        <f t="shared" si="126"/>
        <v>1804.5844000000002</v>
      </c>
      <c r="O318" s="168">
        <f>IFERROR(IF(M318="NA",VLOOKUP(D318,'Internal Calculations'!$B$10:$C$11,2,FALSE), M318)*VLOOKUP(A318, 'Growth Parameters'!$B$6:$H$19, 7, FALSE), 0)</f>
        <v>1804.5844000000002</v>
      </c>
      <c r="P318" s="177">
        <f t="shared" si="127"/>
        <v>1804.5844000000002</v>
      </c>
      <c r="Q318" s="178">
        <f>IF('Funding Allocation Parameters'!$C$5="Basic Library Subsidy", MIN(O318*('Funding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MIN($O318*(VLOOKUP(CONCATENATE($A318, 'Funding Allocation Parameters'!$I$5), 'Library Subsidy Complex'!$C$2:$J$55, 2, FALSE)), VLOOKUP(CONCATENATE($A318, 'Funding Allocation Parameters'!$I$5), 'Library Subsidy Complex'!$C$2:$J$55, 4, FALSE)), 0)))))</f>
        <v>1189</v>
      </c>
      <c r="R318" s="178">
        <f>IF('Funding Allocation Parameters'!$C$5="Basic Library Subsidy", 0, IF('Funding Allocation Parameters'!$C$5="Grant funding",MIN(O318*('Funding Allocation Parameters'!$E$5), 'Funding Allocation Parameters'!$G$5), IF('Funding Allocation Parameters'!$C$5="Other author funding", 0, IF('Funding Allocation Parameters'!$C$5="Any discretionary funds (grants if available, other if no grants)", MIN(O318*('Funding Allocation Parameters'!$E$5), 'Funding Allocation Parameters'!$G$5), IF('Funding Allocation Parameters'!$C$5="Complex Library Subsidy", 0, 0)))))</f>
        <v>0</v>
      </c>
      <c r="S318" s="178">
        <f>IF('Funding Allocation Parameters'!$C$5="Basic Library Subsidy", 0, IF('Funding Allocation Parameters'!$C$5="Grant funding", 0, IF('Funding Allocation Parameters'!$C$5="Other author funding",  MIN(O318*('Funding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8" s="178">
        <f>IF('Funding Allocation Parameters'!$C$5="Basic Library Subsidy", MIN(O318*('Funding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MIN($O318*(VLOOKUP(CONCATENATE($A318, 'Funding Allocation Parameters'!$I$5), 'Library Subsidy Complex'!$C$2:$J$55, 6, FALSE)), VLOOKUP(CONCATENATE($A318, 'Funding Allocation Parameters'!$I$5), 'Library Subsidy Complex'!$C$2:$J$55, 8, FALSE)), 0)))))</f>
        <v>1189</v>
      </c>
      <c r="U318" s="178">
        <f>IF('Funding Allocation Parameters'!$C$5="Basic Library Subsidy", 0, IF('Funding Allocation Parameters'!$C$5="Grant funding", 0, IF('Funding Allocation Parameters'!$C$5="Other author funding",  MIN(O318*('Funding Allocation Parameters'!$E$5), 'Funding Allocation Parameters'!$G$5), IF('Funding Allocation Parameters'!$C$5="Any discretionary funds (grants if available, other if no grants)", MIN(O318*('Funding Allocation Parameters'!$E$5), 'Funding Allocation Parameters'!$G$5), IF('Funding Allocation Parameters'!$C$5="Complex Library Subsidy", 0, 0)))))</f>
        <v>0</v>
      </c>
      <c r="V318" s="177">
        <f t="shared" si="128"/>
        <v>615.58440000000019</v>
      </c>
      <c r="W318" s="177">
        <f t="shared" si="129"/>
        <v>615.58440000000019</v>
      </c>
      <c r="X318" s="179">
        <f>IF('Funding Allocation Parameters'!$C$6="Basic Library Subsidy", MIN(V318*'Funding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MIN(V318*VLOOKUP(CONCATENATE($A318, 'Funding Allocation Parameters'!$I$6), 'Library Subsidy Complex'!$C$2:$J$55, 2, FALSE), VLOOKUP(CONCATENATE($A318, 'Funding Allocation Parameters'!$I$6), 'Library Subsidy Complex'!$C$2:$J$55, 4, FALSE)), 0)))))</f>
        <v>0</v>
      </c>
      <c r="Y318" s="179">
        <f>IF('Funding Allocation Parameters'!$C$6="Basic Library Subsidy", 0, IF('Funding Allocation Parameters'!$C$6="Grant funding",MIN(V318*'Funding Allocation Parameters'!$E$6, 'Funding Allocation Parameters'!$G$6), IF('Funding Allocation Parameters'!$C$6="Other author funding", 0, IF('Funding Allocation Parameters'!$C$6="Any discretionary funds (grants if available, other if no grants)", MIN(V318*'Funding Allocation Parameters'!$E$6, 'Funding Allocation Parameters'!$G$6), IF('Funding Allocation Parameters'!$C$6="Complex Library Subsidy", 0, 0)))))</f>
        <v>615.58440000000019</v>
      </c>
      <c r="Z318" s="179">
        <f>IF('Funding Allocation Parameters'!$C$6="Basic Library Subsidy", 0, IF('Funding Allocation Parameters'!$C$6="Grant funding", 0, IF('Funding Allocation Parameters'!$C$6="Other author funding",  MIN(V318*'Funding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8" s="179">
        <f>IF('Funding Allocation Parameters'!$C$6="Basic Library Subsidy", MIN(W318*'Funding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MIN(W318*VLOOKUP(CONCATENATE($A318, 'Funding Allocation Parameters'!$I$6), 'Library Subsidy Complex'!$C$2:$J$55, 6, FALSE), VLOOKUP(CONCATENATE($A318, 'Funding Allocation Parameters'!$I$6), 'Library Subsidy Complex'!$C$2:$J$55, 8, FALSE)), 0)))))</f>
        <v>0</v>
      </c>
      <c r="AB318" s="179">
        <f>IF('Funding Allocation Parameters'!$C$6="Basic Library Subsidy", 0, IF('Funding Allocation Parameters'!$C$6="Grant funding", 0, IF('Funding Allocation Parameters'!$C$6="Other author funding",  MIN(W318*'Funding Allocation Parameters'!$E$6, 'Funding Allocation Parameters'!$G$6), IF('Funding Allocation Parameters'!$C$6="Any discretionary funds (grants if available, other if no grants)", MIN(W318*'Funding Allocation Parameters'!$E$6, 'Funding Allocation Parameters'!$G$6), IF('Funding Allocation Parameters'!$C$6="Complex Library Subsidy", 0, 0)))))</f>
        <v>615.58440000000019</v>
      </c>
      <c r="AC318" s="177">
        <f t="shared" si="130"/>
        <v>0</v>
      </c>
      <c r="AD318" s="177">
        <f t="shared" si="131"/>
        <v>0</v>
      </c>
      <c r="AE318" s="180">
        <f>IF('Funding Allocation Parameters'!$C$7="Basic Library Subsidy", MIN(AC318*'Funding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MIN(AC318*VLOOKUP(CONCATENATE($A318, 'Funding Allocation Parameters'!$I$7), 'Library Subsidy Complex'!$C$2:$J$55, 2, FALSE), VLOOKUP(CONCATENATE($A318, 'Funding Allocation Parameters'!$I$7), 'Library Subsidy Complex'!$C$2:$J$55, 4, FALSE)), 0)))))</f>
        <v>0</v>
      </c>
      <c r="AF318" s="180">
        <f>IF('Funding Allocation Parameters'!$C$7="Basic Library Subsidy", 0, IF('Funding Allocation Parameters'!$C$7="Grant funding",MIN(AC318*'Funding Allocation Parameters'!$E$7, 'Funding Allocation Parameters'!$G$7), IF('Funding Allocation Parameters'!$C$7="Other author funding", 0, IF('Funding Allocation Parameters'!$C$7="Any discretionary funds (grants if available, other if no grants)", MIN(AC318*'Funding Allocation Parameters'!$E$7, 'Funding Allocation Parameters'!$G$7), IF('Funding Allocation Parameters'!$C$7="Complex Library Subsidy", 0, 0)))))</f>
        <v>0</v>
      </c>
      <c r="AG318" s="180">
        <f>IF('Funding Allocation Parameters'!$C$7="Basic Library Subsidy", 0, IF('Funding Allocation Parameters'!$C$7="Grant funding", 0, IF('Funding Allocation Parameters'!$C$7="Other author funding",  MIN(AC318*'Funding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8" s="180">
        <f>IF('Funding Allocation Parameters'!$C$7="Basic Library Subsidy", MIN(AD318*'Funding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MIN(AD318*VLOOKUP(CONCATENATE($A318, 'Funding Allocation Parameters'!$I$7), 'Library Subsidy Complex'!$C$2:$J$55, 6, FALSE), VLOOKUP(CONCATENATE($A318, 'Funding Allocation Parameters'!$I$7), 'Library Subsidy Complex'!$C$2:$J$55, 8, FALSE)), 0)))))</f>
        <v>0</v>
      </c>
      <c r="AI318" s="180">
        <f>IF('Funding Allocation Parameters'!$C$7="Basic Library Subsidy", 0, IF('Funding Allocation Parameters'!$C$7="Grant funding", 0, IF('Funding Allocation Parameters'!$C$7="Other author funding",  MIN(AD318*'Funding Allocation Parameters'!$E$7, 'Funding Allocation Parameters'!$G$7), IF('Funding Allocation Parameters'!$C$7="Any discretionary funds (grants if available, other if no grants)", MIN(AD318*'Funding Allocation Parameters'!$E$7, 'Funding Allocation Parameters'!$G$7), IF('Funding Allocation Parameters'!$C$7="Complex Library Subsidy", 0, 0)))))</f>
        <v>0</v>
      </c>
      <c r="AJ318" s="177">
        <f t="shared" si="132"/>
        <v>0</v>
      </c>
      <c r="AK318" s="177">
        <f t="shared" si="133"/>
        <v>0</v>
      </c>
      <c r="AL318" s="181">
        <f>IF('Funding Allocation Parameters'!$C$8="Basic Library Subsidy", MIN(AJ318*'Funding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MIN(AJ318*VLOOKUP(CONCATENATE($A318, 'Funding Allocation Parameters'!$I$8), 'Library Subsidy Complex'!$C$2:$J$55, 2, FALSE), VLOOKUP(CONCATENATE($A318, 'Funding Allocation Parameters'!$I$8), 'Library Subsidy Complex'!$C$2:$J$55, 4, FALSE)), 0)))))</f>
        <v>0</v>
      </c>
      <c r="AM318" s="181">
        <f>IF('Funding Allocation Parameters'!$C$8="Basic Library Subsidy", 0, IF('Funding Allocation Parameters'!$C$8="Grant funding",MIN(AJ318*'Funding Allocation Parameters'!$E$8, 'Funding Allocation Parameters'!$G$8), IF('Funding Allocation Parameters'!$C$8="Other author funding", 0, IF('Funding Allocation Parameters'!$C$8="Any discretionary funds (grants if available, other if no grants)", MIN(AJ318*'Funding Allocation Parameters'!$E$8, 'Funding Allocation Parameters'!$G$8), IF('Funding Allocation Parameters'!$C$8="Complex Library Subsidy", 0, 0)))))</f>
        <v>0</v>
      </c>
      <c r="AN318" s="181">
        <f>IF('Funding Allocation Parameters'!$C$8="Basic Library Subsidy", 0, IF('Funding Allocation Parameters'!$C$8="Grant funding", 0, IF('Funding Allocation Parameters'!$C$8="Other author funding",  MIN(AJ318*'Funding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8" s="181">
        <f>IF('Funding Allocation Parameters'!$C$8="Basic Library Subsidy", MIN(AK318*'Funding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MIN(AK318*VLOOKUP(CONCATENATE($A318, 'Funding Allocation Parameters'!$I$8), 'Library Subsidy Complex'!$C$2:$J$55, 6, FALSE), VLOOKUP(CONCATENATE($A318, 'Funding Allocation Parameters'!$I$8), 'Library Subsidy Complex'!$C$2:$J$55, 8, FALSE)), 0)))))</f>
        <v>0</v>
      </c>
      <c r="AP318" s="181">
        <f>IF('Funding Allocation Parameters'!$C$8="Basic Library Subsidy", 0, IF('Funding Allocation Parameters'!$C$8="Grant funding", 0, IF('Funding Allocation Parameters'!$C$8="Other author funding",  MIN(AK318*'Funding Allocation Parameters'!$E$8, 'Funding Allocation Parameters'!$G$8), IF('Funding Allocation Parameters'!$C$8="Any discretionary funds (grants if available, other if no grants)", MIN(AK318*'Funding Allocation Parameters'!$E$8, 'Funding Allocation Parameters'!$G$8), IF('Funding Allocation Parameters'!$C$8="Complex Library Subsidy", 0, 0)))))</f>
        <v>0</v>
      </c>
      <c r="AQ318" s="177">
        <f t="shared" si="134"/>
        <v>0</v>
      </c>
      <c r="AR318" s="177">
        <f t="shared" si="135"/>
        <v>0</v>
      </c>
      <c r="AS318" s="182">
        <f t="shared" si="136"/>
        <v>1189</v>
      </c>
      <c r="AT318" s="182">
        <f t="shared" si="137"/>
        <v>615.58440000000019</v>
      </c>
      <c r="AU318" s="182">
        <f t="shared" si="138"/>
        <v>0</v>
      </c>
      <c r="AV318" s="182">
        <f t="shared" si="139"/>
        <v>1189</v>
      </c>
      <c r="AW318" s="182">
        <f t="shared" si="140"/>
        <v>615.58440000000019</v>
      </c>
      <c r="AX318" s="183">
        <f t="shared" si="141"/>
        <v>1189</v>
      </c>
      <c r="AY318" s="183">
        <f t="shared" si="142"/>
        <v>615.58440000000019</v>
      </c>
      <c r="AZ318" s="183">
        <f t="shared" si="143"/>
        <v>0</v>
      </c>
      <c r="BA318" s="183">
        <f t="shared" si="144"/>
        <v>0</v>
      </c>
      <c r="BB318" s="183">
        <f t="shared" si="145"/>
        <v>0</v>
      </c>
      <c r="BC318" s="184">
        <f t="shared" si="146"/>
        <v>1189</v>
      </c>
      <c r="BD318" s="184">
        <f t="shared" si="147"/>
        <v>0</v>
      </c>
      <c r="BE318" s="184">
        <f t="shared" si="148"/>
        <v>615.58440000000019</v>
      </c>
      <c r="BF318" s="184">
        <f t="shared" si="149"/>
        <v>0</v>
      </c>
      <c r="BG318" s="102">
        <f t="shared" si="150"/>
        <v>0</v>
      </c>
      <c r="BH318" s="102">
        <f t="shared" si="151"/>
        <v>0</v>
      </c>
      <c r="BI318" s="102">
        <f t="shared" si="152"/>
        <v>0</v>
      </c>
      <c r="BJ318" s="102">
        <f t="shared" si="153"/>
        <v>1</v>
      </c>
      <c r="BK318" s="102">
        <f t="shared" si="154"/>
        <v>0</v>
      </c>
      <c r="BL318" s="102">
        <f t="shared" si="155"/>
        <v>0</v>
      </c>
      <c r="BN318" s="102"/>
    </row>
    <row r="319" spans="1:66" x14ac:dyDescent="0.25">
      <c r="A319" s="102" t="s">
        <v>21</v>
      </c>
      <c r="B319" s="102" t="s">
        <v>8</v>
      </c>
      <c r="C319" s="102" t="s">
        <v>8</v>
      </c>
      <c r="D319" s="102" t="s">
        <v>27</v>
      </c>
      <c r="E319" s="102" t="s">
        <v>701</v>
      </c>
      <c r="F319" s="102" t="s">
        <v>702</v>
      </c>
      <c r="G319" s="102">
        <v>1.5009999999999999</v>
      </c>
      <c r="H319" s="102">
        <v>1</v>
      </c>
      <c r="I319" s="102">
        <v>1</v>
      </c>
      <c r="J319" s="167">
        <f>IFERROR(H319*VLOOKUP(A319, 'Advanced Parameters'!$B$7:$G$20, 6, FALSE)*VLOOKUP(A319, 'Growth Parameters'!$B$6:$H$19, 6, FALSE), 0)</f>
        <v>1</v>
      </c>
      <c r="K319" s="167">
        <f>IFERROR(IF('Advanced Parameters'!$C$5="n",'Raw Data'!I319*VLOOKUP(A319,'Advanced Parameters'!$B$7:$G$20,6,FALSE),J319*VLOOKUP(A319,'Advanced Parameters'!$B$7:$G$20,2,FALSE))*VLOOKUP(A319, 'Growth Parameters'!$B$6:$H$19, 6, FALSE), 0)</f>
        <v>1</v>
      </c>
      <c r="L319" s="167">
        <f t="shared" si="156"/>
        <v>0</v>
      </c>
      <c r="M319" s="168">
        <f>IFERROR(IF(G319="NA","NA",IF(G319&gt;'APC Parameters'!$K$6+VLOOKUP('Raw Data'!A319, 'APC Parameters'!$H$7:$L$20, 4, FALSE), 'APC Parameters'!$L$6+VLOOKUP('Raw Data'!A319, 'APC Parameters'!$H$7:$L$20, 5, FALSE), G319*('APC Parameters'!$J$6+VLOOKUP('Raw Data'!A319, 'APC Parameters'!$H$7:$L$20, 3, FALSE))+'APC Parameters'!$I$6+VLOOKUP('Raw Data'!A319, 'APC Parameters'!$H$7:$L$20, 2, FALSE))), 0)</f>
        <v>2212.4893999999999</v>
      </c>
      <c r="N319" s="168">
        <f t="shared" si="126"/>
        <v>2212.4893999999999</v>
      </c>
      <c r="O319" s="168">
        <f>IFERROR(IF(M319="NA",VLOOKUP(D319,'Internal Calculations'!$B$10:$C$11,2,FALSE), M319)*VLOOKUP(A319, 'Growth Parameters'!$B$6:$H$19, 7, FALSE), 0)</f>
        <v>2212.4893999999999</v>
      </c>
      <c r="P319" s="177">
        <f t="shared" si="127"/>
        <v>2212.4893999999999</v>
      </c>
      <c r="Q319" s="178">
        <f>IF('Funding Allocation Parameters'!$C$5="Basic Library Subsidy", MIN(O319*('Funding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MIN($O319*(VLOOKUP(CONCATENATE($A319, 'Funding Allocation Parameters'!$I$5), 'Library Subsidy Complex'!$C$2:$J$55, 2, FALSE)), VLOOKUP(CONCATENATE($A319, 'Funding Allocation Parameters'!$I$5), 'Library Subsidy Complex'!$C$2:$J$55, 4, FALSE)), 0)))))</f>
        <v>1189</v>
      </c>
      <c r="R319" s="178">
        <f>IF('Funding Allocation Parameters'!$C$5="Basic Library Subsidy", 0, IF('Funding Allocation Parameters'!$C$5="Grant funding",MIN(O319*('Funding Allocation Parameters'!$E$5), 'Funding Allocation Parameters'!$G$5), IF('Funding Allocation Parameters'!$C$5="Other author funding", 0, IF('Funding Allocation Parameters'!$C$5="Any discretionary funds (grants if available, other if no grants)", MIN(O319*('Funding Allocation Parameters'!$E$5), 'Funding Allocation Parameters'!$G$5), IF('Funding Allocation Parameters'!$C$5="Complex Library Subsidy", 0, 0)))))</f>
        <v>0</v>
      </c>
      <c r="S319" s="178">
        <f>IF('Funding Allocation Parameters'!$C$5="Basic Library Subsidy", 0, IF('Funding Allocation Parameters'!$C$5="Grant funding", 0, IF('Funding Allocation Parameters'!$C$5="Other author funding",  MIN(O319*('Funding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19" s="178">
        <f>IF('Funding Allocation Parameters'!$C$5="Basic Library Subsidy", MIN(O319*('Funding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MIN($O319*(VLOOKUP(CONCATENATE($A319, 'Funding Allocation Parameters'!$I$5), 'Library Subsidy Complex'!$C$2:$J$55, 6, FALSE)), VLOOKUP(CONCATENATE($A319, 'Funding Allocation Parameters'!$I$5), 'Library Subsidy Complex'!$C$2:$J$55, 8, FALSE)), 0)))))</f>
        <v>1189</v>
      </c>
      <c r="U319" s="178">
        <f>IF('Funding Allocation Parameters'!$C$5="Basic Library Subsidy", 0, IF('Funding Allocation Parameters'!$C$5="Grant funding", 0, IF('Funding Allocation Parameters'!$C$5="Other author funding",  MIN(O319*('Funding Allocation Parameters'!$E$5), 'Funding Allocation Parameters'!$G$5), IF('Funding Allocation Parameters'!$C$5="Any discretionary funds (grants if available, other if no grants)", MIN(O319*('Funding Allocation Parameters'!$E$5), 'Funding Allocation Parameters'!$G$5), IF('Funding Allocation Parameters'!$C$5="Complex Library Subsidy", 0, 0)))))</f>
        <v>0</v>
      </c>
      <c r="V319" s="177">
        <f t="shared" si="128"/>
        <v>1023.4893999999999</v>
      </c>
      <c r="W319" s="177">
        <f t="shared" si="129"/>
        <v>1023.4893999999999</v>
      </c>
      <c r="X319" s="179">
        <f>IF('Funding Allocation Parameters'!$C$6="Basic Library Subsidy", MIN(V319*'Funding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MIN(V319*VLOOKUP(CONCATENATE($A319, 'Funding Allocation Parameters'!$I$6), 'Library Subsidy Complex'!$C$2:$J$55, 2, FALSE), VLOOKUP(CONCATENATE($A319, 'Funding Allocation Parameters'!$I$6), 'Library Subsidy Complex'!$C$2:$J$55, 4, FALSE)), 0)))))</f>
        <v>0</v>
      </c>
      <c r="Y319" s="179">
        <f>IF('Funding Allocation Parameters'!$C$6="Basic Library Subsidy", 0, IF('Funding Allocation Parameters'!$C$6="Grant funding",MIN(V319*'Funding Allocation Parameters'!$E$6, 'Funding Allocation Parameters'!$G$6), IF('Funding Allocation Parameters'!$C$6="Other author funding", 0, IF('Funding Allocation Parameters'!$C$6="Any discretionary funds (grants if available, other if no grants)", MIN(V319*'Funding Allocation Parameters'!$E$6, 'Funding Allocation Parameters'!$G$6), IF('Funding Allocation Parameters'!$C$6="Complex Library Subsidy", 0, 0)))))</f>
        <v>1023.4893999999999</v>
      </c>
      <c r="Z319" s="179">
        <f>IF('Funding Allocation Parameters'!$C$6="Basic Library Subsidy", 0, IF('Funding Allocation Parameters'!$C$6="Grant funding", 0, IF('Funding Allocation Parameters'!$C$6="Other author funding",  MIN(V319*'Funding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19" s="179">
        <f>IF('Funding Allocation Parameters'!$C$6="Basic Library Subsidy", MIN(W319*'Funding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MIN(W319*VLOOKUP(CONCATENATE($A319, 'Funding Allocation Parameters'!$I$6), 'Library Subsidy Complex'!$C$2:$J$55, 6, FALSE), VLOOKUP(CONCATENATE($A319, 'Funding Allocation Parameters'!$I$6), 'Library Subsidy Complex'!$C$2:$J$55, 8, FALSE)), 0)))))</f>
        <v>0</v>
      </c>
      <c r="AB319" s="179">
        <f>IF('Funding Allocation Parameters'!$C$6="Basic Library Subsidy", 0, IF('Funding Allocation Parameters'!$C$6="Grant funding", 0, IF('Funding Allocation Parameters'!$C$6="Other author funding",  MIN(W319*'Funding Allocation Parameters'!$E$6, 'Funding Allocation Parameters'!$G$6), IF('Funding Allocation Parameters'!$C$6="Any discretionary funds (grants if available, other if no grants)", MIN(W319*'Funding Allocation Parameters'!$E$6, 'Funding Allocation Parameters'!$G$6), IF('Funding Allocation Parameters'!$C$6="Complex Library Subsidy", 0, 0)))))</f>
        <v>1023.4893999999999</v>
      </c>
      <c r="AC319" s="177">
        <f t="shared" si="130"/>
        <v>0</v>
      </c>
      <c r="AD319" s="177">
        <f t="shared" si="131"/>
        <v>0</v>
      </c>
      <c r="AE319" s="180">
        <f>IF('Funding Allocation Parameters'!$C$7="Basic Library Subsidy", MIN(AC319*'Funding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MIN(AC319*VLOOKUP(CONCATENATE($A319, 'Funding Allocation Parameters'!$I$7), 'Library Subsidy Complex'!$C$2:$J$55, 2, FALSE), VLOOKUP(CONCATENATE($A319, 'Funding Allocation Parameters'!$I$7), 'Library Subsidy Complex'!$C$2:$J$55, 4, FALSE)), 0)))))</f>
        <v>0</v>
      </c>
      <c r="AF319" s="180">
        <f>IF('Funding Allocation Parameters'!$C$7="Basic Library Subsidy", 0, IF('Funding Allocation Parameters'!$C$7="Grant funding",MIN(AC319*'Funding Allocation Parameters'!$E$7, 'Funding Allocation Parameters'!$G$7), IF('Funding Allocation Parameters'!$C$7="Other author funding", 0, IF('Funding Allocation Parameters'!$C$7="Any discretionary funds (grants if available, other if no grants)", MIN(AC319*'Funding Allocation Parameters'!$E$7, 'Funding Allocation Parameters'!$G$7), IF('Funding Allocation Parameters'!$C$7="Complex Library Subsidy", 0, 0)))))</f>
        <v>0</v>
      </c>
      <c r="AG319" s="180">
        <f>IF('Funding Allocation Parameters'!$C$7="Basic Library Subsidy", 0, IF('Funding Allocation Parameters'!$C$7="Grant funding", 0, IF('Funding Allocation Parameters'!$C$7="Other author funding",  MIN(AC319*'Funding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19" s="180">
        <f>IF('Funding Allocation Parameters'!$C$7="Basic Library Subsidy", MIN(AD319*'Funding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MIN(AD319*VLOOKUP(CONCATENATE($A319, 'Funding Allocation Parameters'!$I$7), 'Library Subsidy Complex'!$C$2:$J$55, 6, FALSE), VLOOKUP(CONCATENATE($A319, 'Funding Allocation Parameters'!$I$7), 'Library Subsidy Complex'!$C$2:$J$55, 8, FALSE)), 0)))))</f>
        <v>0</v>
      </c>
      <c r="AI319" s="180">
        <f>IF('Funding Allocation Parameters'!$C$7="Basic Library Subsidy", 0, IF('Funding Allocation Parameters'!$C$7="Grant funding", 0, IF('Funding Allocation Parameters'!$C$7="Other author funding",  MIN(AD319*'Funding Allocation Parameters'!$E$7, 'Funding Allocation Parameters'!$G$7), IF('Funding Allocation Parameters'!$C$7="Any discretionary funds (grants if available, other if no grants)", MIN(AD319*'Funding Allocation Parameters'!$E$7, 'Funding Allocation Parameters'!$G$7), IF('Funding Allocation Parameters'!$C$7="Complex Library Subsidy", 0, 0)))))</f>
        <v>0</v>
      </c>
      <c r="AJ319" s="177">
        <f t="shared" si="132"/>
        <v>0</v>
      </c>
      <c r="AK319" s="177">
        <f t="shared" si="133"/>
        <v>0</v>
      </c>
      <c r="AL319" s="181">
        <f>IF('Funding Allocation Parameters'!$C$8="Basic Library Subsidy", MIN(AJ319*'Funding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MIN(AJ319*VLOOKUP(CONCATENATE($A319, 'Funding Allocation Parameters'!$I$8), 'Library Subsidy Complex'!$C$2:$J$55, 2, FALSE), VLOOKUP(CONCATENATE($A319, 'Funding Allocation Parameters'!$I$8), 'Library Subsidy Complex'!$C$2:$J$55, 4, FALSE)), 0)))))</f>
        <v>0</v>
      </c>
      <c r="AM319" s="181">
        <f>IF('Funding Allocation Parameters'!$C$8="Basic Library Subsidy", 0, IF('Funding Allocation Parameters'!$C$8="Grant funding",MIN(AJ319*'Funding Allocation Parameters'!$E$8, 'Funding Allocation Parameters'!$G$8), IF('Funding Allocation Parameters'!$C$8="Other author funding", 0, IF('Funding Allocation Parameters'!$C$8="Any discretionary funds (grants if available, other if no grants)", MIN(AJ319*'Funding Allocation Parameters'!$E$8, 'Funding Allocation Parameters'!$G$8), IF('Funding Allocation Parameters'!$C$8="Complex Library Subsidy", 0, 0)))))</f>
        <v>0</v>
      </c>
      <c r="AN319" s="181">
        <f>IF('Funding Allocation Parameters'!$C$8="Basic Library Subsidy", 0, IF('Funding Allocation Parameters'!$C$8="Grant funding", 0, IF('Funding Allocation Parameters'!$C$8="Other author funding",  MIN(AJ319*'Funding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19" s="181">
        <f>IF('Funding Allocation Parameters'!$C$8="Basic Library Subsidy", MIN(AK319*'Funding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MIN(AK319*VLOOKUP(CONCATENATE($A319, 'Funding Allocation Parameters'!$I$8), 'Library Subsidy Complex'!$C$2:$J$55, 6, FALSE), VLOOKUP(CONCATENATE($A319, 'Funding Allocation Parameters'!$I$8), 'Library Subsidy Complex'!$C$2:$J$55, 8, FALSE)), 0)))))</f>
        <v>0</v>
      </c>
      <c r="AP319" s="181">
        <f>IF('Funding Allocation Parameters'!$C$8="Basic Library Subsidy", 0, IF('Funding Allocation Parameters'!$C$8="Grant funding", 0, IF('Funding Allocation Parameters'!$C$8="Other author funding",  MIN(AK319*'Funding Allocation Parameters'!$E$8, 'Funding Allocation Parameters'!$G$8), IF('Funding Allocation Parameters'!$C$8="Any discretionary funds (grants if available, other if no grants)", MIN(AK319*'Funding Allocation Parameters'!$E$8, 'Funding Allocation Parameters'!$G$8), IF('Funding Allocation Parameters'!$C$8="Complex Library Subsidy", 0, 0)))))</f>
        <v>0</v>
      </c>
      <c r="AQ319" s="177">
        <f t="shared" si="134"/>
        <v>0</v>
      </c>
      <c r="AR319" s="177">
        <f t="shared" si="135"/>
        <v>0</v>
      </c>
      <c r="AS319" s="182">
        <f t="shared" si="136"/>
        <v>1189</v>
      </c>
      <c r="AT319" s="182">
        <f t="shared" si="137"/>
        <v>1023.4893999999999</v>
      </c>
      <c r="AU319" s="182">
        <f t="shared" si="138"/>
        <v>0</v>
      </c>
      <c r="AV319" s="182">
        <f t="shared" si="139"/>
        <v>1189</v>
      </c>
      <c r="AW319" s="182">
        <f t="shared" si="140"/>
        <v>1023.4893999999999</v>
      </c>
      <c r="AX319" s="183">
        <f t="shared" si="141"/>
        <v>1189</v>
      </c>
      <c r="AY319" s="183">
        <f t="shared" si="142"/>
        <v>1023.4893999999999</v>
      </c>
      <c r="AZ319" s="183">
        <f t="shared" si="143"/>
        <v>0</v>
      </c>
      <c r="BA319" s="183">
        <f t="shared" si="144"/>
        <v>0</v>
      </c>
      <c r="BB319" s="183">
        <f t="shared" si="145"/>
        <v>0</v>
      </c>
      <c r="BC319" s="184">
        <f t="shared" si="146"/>
        <v>1189</v>
      </c>
      <c r="BD319" s="184">
        <f t="shared" si="147"/>
        <v>0</v>
      </c>
      <c r="BE319" s="184">
        <f t="shared" si="148"/>
        <v>1023.4893999999999</v>
      </c>
      <c r="BF319" s="184">
        <f t="shared" si="149"/>
        <v>0</v>
      </c>
      <c r="BG319" s="102">
        <f t="shared" si="150"/>
        <v>0</v>
      </c>
      <c r="BH319" s="102">
        <f t="shared" si="151"/>
        <v>0</v>
      </c>
      <c r="BI319" s="102">
        <f t="shared" si="152"/>
        <v>0</v>
      </c>
      <c r="BJ319" s="102">
        <f t="shared" si="153"/>
        <v>1</v>
      </c>
      <c r="BK319" s="102">
        <f t="shared" si="154"/>
        <v>0</v>
      </c>
      <c r="BL319" s="102">
        <f t="shared" si="155"/>
        <v>0</v>
      </c>
      <c r="BN319" s="102"/>
    </row>
    <row r="320" spans="1:66" x14ac:dyDescent="0.25">
      <c r="A320" s="102" t="s">
        <v>23</v>
      </c>
      <c r="B320" s="102" t="s">
        <v>15</v>
      </c>
      <c r="C320" s="102" t="s">
        <v>8</v>
      </c>
      <c r="D320" s="102" t="s">
        <v>27</v>
      </c>
      <c r="E320" s="102" t="s">
        <v>703</v>
      </c>
      <c r="F320" s="102" t="s">
        <v>704</v>
      </c>
      <c r="G320" s="102" t="s">
        <v>9</v>
      </c>
      <c r="H320" s="102">
        <v>1</v>
      </c>
      <c r="I320" s="102">
        <v>0</v>
      </c>
      <c r="J320" s="167">
        <f>IFERROR(H320*VLOOKUP(A320, 'Advanced Parameters'!$B$7:$G$20, 6, FALSE)*VLOOKUP(A320, 'Growth Parameters'!$B$6:$H$19, 6, FALSE), 0)</f>
        <v>1</v>
      </c>
      <c r="K320" s="167">
        <f>IFERROR(IF('Advanced Parameters'!$C$5="n",'Raw Data'!I320*VLOOKUP(A320,'Advanced Parameters'!$B$7:$G$20,6,FALSE),J320*VLOOKUP(A320,'Advanced Parameters'!$B$7:$G$20,2,FALSE))*VLOOKUP(A320, 'Growth Parameters'!$B$6:$H$19, 6, FALSE), 0)</f>
        <v>0</v>
      </c>
      <c r="L320" s="167">
        <f t="shared" si="156"/>
        <v>1</v>
      </c>
      <c r="M320" s="168" t="str">
        <f>IFERROR(IF(G320="NA","NA",IF(G320&gt;'APC Parameters'!$K$6+VLOOKUP('Raw Data'!A320, 'APC Parameters'!$H$7:$L$20, 4, FALSE), 'APC Parameters'!$L$6+VLOOKUP('Raw Data'!A320, 'APC Parameters'!$H$7:$L$20, 5, FALSE), G320*('APC Parameters'!$J$6+VLOOKUP('Raw Data'!A320, 'APC Parameters'!$H$7:$L$20, 3, FALSE))+'APC Parameters'!$I$6+VLOOKUP('Raw Data'!A320, 'APC Parameters'!$H$7:$L$20, 2, FALSE))), 0)</f>
        <v>NA</v>
      </c>
      <c r="N320" s="168" t="str">
        <f t="shared" si="126"/>
        <v>NA</v>
      </c>
      <c r="O320" s="168">
        <f>IFERROR(IF(M320="NA",VLOOKUP(D320,'Internal Calculations'!$B$10:$C$11,2,FALSE), M320)*VLOOKUP(A320, 'Growth Parameters'!$B$6:$H$19, 7, FALSE), 0)</f>
        <v>2278.6764150234731</v>
      </c>
      <c r="P320" s="177">
        <f t="shared" si="127"/>
        <v>2278.6764150234731</v>
      </c>
      <c r="Q320" s="178">
        <f>IF('Funding Allocation Parameters'!$C$5="Basic Library Subsidy", MIN(O320*('Funding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MIN($O320*(VLOOKUP(CONCATENATE($A320, 'Funding Allocation Parameters'!$I$5), 'Library Subsidy Complex'!$C$2:$J$55, 2, FALSE)), VLOOKUP(CONCATENATE($A320, 'Funding Allocation Parameters'!$I$5), 'Library Subsidy Complex'!$C$2:$J$55, 4, FALSE)), 0)))))</f>
        <v>1189</v>
      </c>
      <c r="R320" s="178">
        <f>IF('Funding Allocation Parameters'!$C$5="Basic Library Subsidy", 0, IF('Funding Allocation Parameters'!$C$5="Grant funding",MIN(O320*('Funding Allocation Parameters'!$E$5), 'Funding Allocation Parameters'!$G$5), IF('Funding Allocation Parameters'!$C$5="Other author funding", 0, IF('Funding Allocation Parameters'!$C$5="Any discretionary funds (grants if available, other if no grants)", MIN(O320*('Funding Allocation Parameters'!$E$5), 'Funding Allocation Parameters'!$G$5), IF('Funding Allocation Parameters'!$C$5="Complex Library Subsidy", 0, 0)))))</f>
        <v>0</v>
      </c>
      <c r="S320" s="178">
        <f>IF('Funding Allocation Parameters'!$C$5="Basic Library Subsidy", 0, IF('Funding Allocation Parameters'!$C$5="Grant funding", 0, IF('Funding Allocation Parameters'!$C$5="Other author funding",  MIN(O320*('Funding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0" s="178">
        <f>IF('Funding Allocation Parameters'!$C$5="Basic Library Subsidy", MIN(O320*('Funding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MIN($O320*(VLOOKUP(CONCATENATE($A320, 'Funding Allocation Parameters'!$I$5), 'Library Subsidy Complex'!$C$2:$J$55, 6, FALSE)), VLOOKUP(CONCATENATE($A320, 'Funding Allocation Parameters'!$I$5), 'Library Subsidy Complex'!$C$2:$J$55, 8, FALSE)), 0)))))</f>
        <v>1189</v>
      </c>
      <c r="U320" s="178">
        <f>IF('Funding Allocation Parameters'!$C$5="Basic Library Subsidy", 0, IF('Funding Allocation Parameters'!$C$5="Grant funding", 0, IF('Funding Allocation Parameters'!$C$5="Other author funding",  MIN(O320*('Funding Allocation Parameters'!$E$5), 'Funding Allocation Parameters'!$G$5), IF('Funding Allocation Parameters'!$C$5="Any discretionary funds (grants if available, other if no grants)", MIN(O320*('Funding Allocation Parameters'!$E$5), 'Funding Allocation Parameters'!$G$5), IF('Funding Allocation Parameters'!$C$5="Complex Library Subsidy", 0, 0)))))</f>
        <v>0</v>
      </c>
      <c r="V320" s="177">
        <f t="shared" si="128"/>
        <v>1089.6764150234731</v>
      </c>
      <c r="W320" s="177">
        <f t="shared" si="129"/>
        <v>1089.6764150234731</v>
      </c>
      <c r="X320" s="179">
        <f>IF('Funding Allocation Parameters'!$C$6="Basic Library Subsidy", MIN(V320*'Funding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MIN(V320*VLOOKUP(CONCATENATE($A320, 'Funding Allocation Parameters'!$I$6), 'Library Subsidy Complex'!$C$2:$J$55, 2, FALSE), VLOOKUP(CONCATENATE($A320, 'Funding Allocation Parameters'!$I$6), 'Library Subsidy Complex'!$C$2:$J$55, 4, FALSE)), 0)))))</f>
        <v>0</v>
      </c>
      <c r="Y320" s="179">
        <f>IF('Funding Allocation Parameters'!$C$6="Basic Library Subsidy", 0, IF('Funding Allocation Parameters'!$C$6="Grant funding",MIN(V320*'Funding Allocation Parameters'!$E$6, 'Funding Allocation Parameters'!$G$6), IF('Funding Allocation Parameters'!$C$6="Other author funding", 0, IF('Funding Allocation Parameters'!$C$6="Any discretionary funds (grants if available, other if no grants)", MIN(V320*'Funding Allocation Parameters'!$E$6, 'Funding Allocation Parameters'!$G$6), IF('Funding Allocation Parameters'!$C$6="Complex Library Subsidy", 0, 0)))))</f>
        <v>1089.6764150234731</v>
      </c>
      <c r="Z320" s="179">
        <f>IF('Funding Allocation Parameters'!$C$6="Basic Library Subsidy", 0, IF('Funding Allocation Parameters'!$C$6="Grant funding", 0, IF('Funding Allocation Parameters'!$C$6="Other author funding",  MIN(V320*'Funding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0" s="179">
        <f>IF('Funding Allocation Parameters'!$C$6="Basic Library Subsidy", MIN(W320*'Funding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MIN(W320*VLOOKUP(CONCATENATE($A320, 'Funding Allocation Parameters'!$I$6), 'Library Subsidy Complex'!$C$2:$J$55, 6, FALSE), VLOOKUP(CONCATENATE($A320, 'Funding Allocation Parameters'!$I$6), 'Library Subsidy Complex'!$C$2:$J$55, 8, FALSE)), 0)))))</f>
        <v>0</v>
      </c>
      <c r="AB320" s="179">
        <f>IF('Funding Allocation Parameters'!$C$6="Basic Library Subsidy", 0, IF('Funding Allocation Parameters'!$C$6="Grant funding", 0, IF('Funding Allocation Parameters'!$C$6="Other author funding",  MIN(W320*'Funding Allocation Parameters'!$E$6, 'Funding Allocation Parameters'!$G$6), IF('Funding Allocation Parameters'!$C$6="Any discretionary funds (grants if available, other if no grants)", MIN(W320*'Funding Allocation Parameters'!$E$6, 'Funding Allocation Parameters'!$G$6), IF('Funding Allocation Parameters'!$C$6="Complex Library Subsidy", 0, 0)))))</f>
        <v>1089.6764150234731</v>
      </c>
      <c r="AC320" s="177">
        <f t="shared" si="130"/>
        <v>0</v>
      </c>
      <c r="AD320" s="177">
        <f t="shared" si="131"/>
        <v>0</v>
      </c>
      <c r="AE320" s="180">
        <f>IF('Funding Allocation Parameters'!$C$7="Basic Library Subsidy", MIN(AC320*'Funding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MIN(AC320*VLOOKUP(CONCATENATE($A320, 'Funding Allocation Parameters'!$I$7), 'Library Subsidy Complex'!$C$2:$J$55, 2, FALSE), VLOOKUP(CONCATENATE($A320, 'Funding Allocation Parameters'!$I$7), 'Library Subsidy Complex'!$C$2:$J$55, 4, FALSE)), 0)))))</f>
        <v>0</v>
      </c>
      <c r="AF320" s="180">
        <f>IF('Funding Allocation Parameters'!$C$7="Basic Library Subsidy", 0, IF('Funding Allocation Parameters'!$C$7="Grant funding",MIN(AC320*'Funding Allocation Parameters'!$E$7, 'Funding Allocation Parameters'!$G$7), IF('Funding Allocation Parameters'!$C$7="Other author funding", 0, IF('Funding Allocation Parameters'!$C$7="Any discretionary funds (grants if available, other if no grants)", MIN(AC320*'Funding Allocation Parameters'!$E$7, 'Funding Allocation Parameters'!$G$7), IF('Funding Allocation Parameters'!$C$7="Complex Library Subsidy", 0, 0)))))</f>
        <v>0</v>
      </c>
      <c r="AG320" s="180">
        <f>IF('Funding Allocation Parameters'!$C$7="Basic Library Subsidy", 0, IF('Funding Allocation Parameters'!$C$7="Grant funding", 0, IF('Funding Allocation Parameters'!$C$7="Other author funding",  MIN(AC320*'Funding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0" s="180">
        <f>IF('Funding Allocation Parameters'!$C$7="Basic Library Subsidy", MIN(AD320*'Funding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MIN(AD320*VLOOKUP(CONCATENATE($A320, 'Funding Allocation Parameters'!$I$7), 'Library Subsidy Complex'!$C$2:$J$55, 6, FALSE), VLOOKUP(CONCATENATE($A320, 'Funding Allocation Parameters'!$I$7), 'Library Subsidy Complex'!$C$2:$J$55, 8, FALSE)), 0)))))</f>
        <v>0</v>
      </c>
      <c r="AI320" s="180">
        <f>IF('Funding Allocation Parameters'!$C$7="Basic Library Subsidy", 0, IF('Funding Allocation Parameters'!$C$7="Grant funding", 0, IF('Funding Allocation Parameters'!$C$7="Other author funding",  MIN(AD320*'Funding Allocation Parameters'!$E$7, 'Funding Allocation Parameters'!$G$7), IF('Funding Allocation Parameters'!$C$7="Any discretionary funds (grants if available, other if no grants)", MIN(AD320*'Funding Allocation Parameters'!$E$7, 'Funding Allocation Parameters'!$G$7), IF('Funding Allocation Parameters'!$C$7="Complex Library Subsidy", 0, 0)))))</f>
        <v>0</v>
      </c>
      <c r="AJ320" s="177">
        <f t="shared" si="132"/>
        <v>0</v>
      </c>
      <c r="AK320" s="177">
        <f t="shared" si="133"/>
        <v>0</v>
      </c>
      <c r="AL320" s="181">
        <f>IF('Funding Allocation Parameters'!$C$8="Basic Library Subsidy", MIN(AJ320*'Funding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MIN(AJ320*VLOOKUP(CONCATENATE($A320, 'Funding Allocation Parameters'!$I$8), 'Library Subsidy Complex'!$C$2:$J$55, 2, FALSE), VLOOKUP(CONCATENATE($A320, 'Funding Allocation Parameters'!$I$8), 'Library Subsidy Complex'!$C$2:$J$55, 4, FALSE)), 0)))))</f>
        <v>0</v>
      </c>
      <c r="AM320" s="181">
        <f>IF('Funding Allocation Parameters'!$C$8="Basic Library Subsidy", 0, IF('Funding Allocation Parameters'!$C$8="Grant funding",MIN(AJ320*'Funding Allocation Parameters'!$E$8, 'Funding Allocation Parameters'!$G$8), IF('Funding Allocation Parameters'!$C$8="Other author funding", 0, IF('Funding Allocation Parameters'!$C$8="Any discretionary funds (grants if available, other if no grants)", MIN(AJ320*'Funding Allocation Parameters'!$E$8, 'Funding Allocation Parameters'!$G$8), IF('Funding Allocation Parameters'!$C$8="Complex Library Subsidy", 0, 0)))))</f>
        <v>0</v>
      </c>
      <c r="AN320" s="181">
        <f>IF('Funding Allocation Parameters'!$C$8="Basic Library Subsidy", 0, IF('Funding Allocation Parameters'!$C$8="Grant funding", 0, IF('Funding Allocation Parameters'!$C$8="Other author funding",  MIN(AJ320*'Funding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0" s="181">
        <f>IF('Funding Allocation Parameters'!$C$8="Basic Library Subsidy", MIN(AK320*'Funding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MIN(AK320*VLOOKUP(CONCATENATE($A320, 'Funding Allocation Parameters'!$I$8), 'Library Subsidy Complex'!$C$2:$J$55, 6, FALSE), VLOOKUP(CONCATENATE($A320, 'Funding Allocation Parameters'!$I$8), 'Library Subsidy Complex'!$C$2:$J$55, 8, FALSE)), 0)))))</f>
        <v>0</v>
      </c>
      <c r="AP320" s="181">
        <f>IF('Funding Allocation Parameters'!$C$8="Basic Library Subsidy", 0, IF('Funding Allocation Parameters'!$C$8="Grant funding", 0, IF('Funding Allocation Parameters'!$C$8="Other author funding",  MIN(AK320*'Funding Allocation Parameters'!$E$8, 'Funding Allocation Parameters'!$G$8), IF('Funding Allocation Parameters'!$C$8="Any discretionary funds (grants if available, other if no grants)", MIN(AK320*'Funding Allocation Parameters'!$E$8, 'Funding Allocation Parameters'!$G$8), IF('Funding Allocation Parameters'!$C$8="Complex Library Subsidy", 0, 0)))))</f>
        <v>0</v>
      </c>
      <c r="AQ320" s="177">
        <f t="shared" si="134"/>
        <v>0</v>
      </c>
      <c r="AR320" s="177">
        <f t="shared" si="135"/>
        <v>0</v>
      </c>
      <c r="AS320" s="182">
        <f t="shared" si="136"/>
        <v>1189</v>
      </c>
      <c r="AT320" s="182">
        <f t="shared" si="137"/>
        <v>1089.6764150234731</v>
      </c>
      <c r="AU320" s="182">
        <f t="shared" si="138"/>
        <v>0</v>
      </c>
      <c r="AV320" s="182">
        <f t="shared" si="139"/>
        <v>1189</v>
      </c>
      <c r="AW320" s="182">
        <f t="shared" si="140"/>
        <v>1089.6764150234731</v>
      </c>
      <c r="AX320" s="183">
        <f t="shared" si="141"/>
        <v>0</v>
      </c>
      <c r="AY320" s="183">
        <f t="shared" si="142"/>
        <v>0</v>
      </c>
      <c r="AZ320" s="183">
        <f t="shared" si="143"/>
        <v>0</v>
      </c>
      <c r="BA320" s="183">
        <f t="shared" si="144"/>
        <v>1189</v>
      </c>
      <c r="BB320" s="183">
        <f t="shared" si="145"/>
        <v>1089.6764150234731</v>
      </c>
      <c r="BC320" s="184">
        <f t="shared" si="146"/>
        <v>1189</v>
      </c>
      <c r="BD320" s="184">
        <f t="shared" si="147"/>
        <v>0</v>
      </c>
      <c r="BE320" s="184">
        <f t="shared" si="148"/>
        <v>0</v>
      </c>
      <c r="BF320" s="184">
        <f t="shared" si="149"/>
        <v>1089.6764150234731</v>
      </c>
      <c r="BG320" s="102">
        <f t="shared" si="150"/>
        <v>0</v>
      </c>
      <c r="BH320" s="102">
        <f t="shared" si="151"/>
        <v>0</v>
      </c>
      <c r="BI320" s="102">
        <f t="shared" si="152"/>
        <v>0</v>
      </c>
      <c r="BJ320" s="102">
        <f t="shared" si="153"/>
        <v>0</v>
      </c>
      <c r="BK320" s="102">
        <f t="shared" si="154"/>
        <v>1</v>
      </c>
      <c r="BL320" s="102">
        <f t="shared" si="155"/>
        <v>0</v>
      </c>
      <c r="BN320" s="102"/>
    </row>
    <row r="321" spans="1:66" x14ac:dyDescent="0.25">
      <c r="A321" s="102" t="s">
        <v>16</v>
      </c>
      <c r="B321" s="102" t="s">
        <v>12</v>
      </c>
      <c r="C321" s="102" t="s">
        <v>8</v>
      </c>
      <c r="D321" s="102" t="s">
        <v>27</v>
      </c>
      <c r="E321" s="102" t="s">
        <v>374</v>
      </c>
      <c r="F321" s="102" t="s">
        <v>705</v>
      </c>
      <c r="G321" s="102">
        <v>7.4260000000000002</v>
      </c>
      <c r="H321" s="102">
        <v>1</v>
      </c>
      <c r="I321" s="102">
        <v>1</v>
      </c>
      <c r="J321" s="167">
        <f>IFERROR(H321*VLOOKUP(A321, 'Advanced Parameters'!$B$7:$G$20, 6, FALSE)*VLOOKUP(A321, 'Growth Parameters'!$B$6:$H$19, 6, FALSE), 0)</f>
        <v>1</v>
      </c>
      <c r="K321" s="167">
        <f>IFERROR(IF('Advanced Parameters'!$C$5="n",'Raw Data'!I321*VLOOKUP(A321,'Advanced Parameters'!$B$7:$G$20,6,FALSE),J321*VLOOKUP(A321,'Advanced Parameters'!$B$7:$G$20,2,FALSE))*VLOOKUP(A321, 'Growth Parameters'!$B$6:$H$19, 6, FALSE), 0)</f>
        <v>1</v>
      </c>
      <c r="L321" s="167">
        <f t="shared" si="156"/>
        <v>0</v>
      </c>
      <c r="M321" s="168">
        <f>IFERROR(IF(G321="NA","NA",IF(G321&gt;'APC Parameters'!$K$6+VLOOKUP('Raw Data'!A321, 'APC Parameters'!$H$7:$L$20, 4, FALSE), 'APC Parameters'!$L$6+VLOOKUP('Raw Data'!A321, 'APC Parameters'!$H$7:$L$20, 5, FALSE), G321*('APC Parameters'!$J$6+VLOOKUP('Raw Data'!A321, 'APC Parameters'!$H$7:$L$20, 3, FALSE))+'APC Parameters'!$I$6+VLOOKUP('Raw Data'!A321, 'APC Parameters'!$H$7:$L$20, 2, FALSE))), 0)</f>
        <v>5000</v>
      </c>
      <c r="N321" s="168">
        <f t="shared" si="126"/>
        <v>5000</v>
      </c>
      <c r="O321" s="168">
        <f>IFERROR(IF(M321="NA",VLOOKUP(D321,'Internal Calculations'!$B$10:$C$11,2,FALSE), M321)*VLOOKUP(A321, 'Growth Parameters'!$B$6:$H$19, 7, FALSE), 0)</f>
        <v>5000</v>
      </c>
      <c r="P321" s="177">
        <f t="shared" si="127"/>
        <v>5000</v>
      </c>
      <c r="Q321" s="178">
        <f>IF('Funding Allocation Parameters'!$C$5="Basic Library Subsidy", MIN(O321*('Funding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MIN($O321*(VLOOKUP(CONCATENATE($A321, 'Funding Allocation Parameters'!$I$5), 'Library Subsidy Complex'!$C$2:$J$55, 2, FALSE)), VLOOKUP(CONCATENATE($A321, 'Funding Allocation Parameters'!$I$5), 'Library Subsidy Complex'!$C$2:$J$55, 4, FALSE)), 0)))))</f>
        <v>1189</v>
      </c>
      <c r="R321" s="178">
        <f>IF('Funding Allocation Parameters'!$C$5="Basic Library Subsidy", 0, IF('Funding Allocation Parameters'!$C$5="Grant funding",MIN(O321*('Funding Allocation Parameters'!$E$5), 'Funding Allocation Parameters'!$G$5), IF('Funding Allocation Parameters'!$C$5="Other author funding", 0, IF('Funding Allocation Parameters'!$C$5="Any discretionary funds (grants if available, other if no grants)", MIN(O321*('Funding Allocation Parameters'!$E$5), 'Funding Allocation Parameters'!$G$5), IF('Funding Allocation Parameters'!$C$5="Complex Library Subsidy", 0, 0)))))</f>
        <v>0</v>
      </c>
      <c r="S321" s="178">
        <f>IF('Funding Allocation Parameters'!$C$5="Basic Library Subsidy", 0, IF('Funding Allocation Parameters'!$C$5="Grant funding", 0, IF('Funding Allocation Parameters'!$C$5="Other author funding",  MIN(O321*('Funding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1" s="178">
        <f>IF('Funding Allocation Parameters'!$C$5="Basic Library Subsidy", MIN(O321*('Funding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MIN($O321*(VLOOKUP(CONCATENATE($A321, 'Funding Allocation Parameters'!$I$5), 'Library Subsidy Complex'!$C$2:$J$55, 6, FALSE)), VLOOKUP(CONCATENATE($A321, 'Funding Allocation Parameters'!$I$5), 'Library Subsidy Complex'!$C$2:$J$55, 8, FALSE)), 0)))))</f>
        <v>1189</v>
      </c>
      <c r="U321" s="178">
        <f>IF('Funding Allocation Parameters'!$C$5="Basic Library Subsidy", 0, IF('Funding Allocation Parameters'!$C$5="Grant funding", 0, IF('Funding Allocation Parameters'!$C$5="Other author funding",  MIN(O321*('Funding Allocation Parameters'!$E$5), 'Funding Allocation Parameters'!$G$5), IF('Funding Allocation Parameters'!$C$5="Any discretionary funds (grants if available, other if no grants)", MIN(O321*('Funding Allocation Parameters'!$E$5), 'Funding Allocation Parameters'!$G$5), IF('Funding Allocation Parameters'!$C$5="Complex Library Subsidy", 0, 0)))))</f>
        <v>0</v>
      </c>
      <c r="V321" s="177">
        <f t="shared" si="128"/>
        <v>3811</v>
      </c>
      <c r="W321" s="177">
        <f t="shared" si="129"/>
        <v>3811</v>
      </c>
      <c r="X321" s="179">
        <f>IF('Funding Allocation Parameters'!$C$6="Basic Library Subsidy", MIN(V321*'Funding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MIN(V321*VLOOKUP(CONCATENATE($A321, 'Funding Allocation Parameters'!$I$6), 'Library Subsidy Complex'!$C$2:$J$55, 2, FALSE), VLOOKUP(CONCATENATE($A321, 'Funding Allocation Parameters'!$I$6), 'Library Subsidy Complex'!$C$2:$J$55, 4, FALSE)), 0)))))</f>
        <v>0</v>
      </c>
      <c r="Y321" s="179">
        <f>IF('Funding Allocation Parameters'!$C$6="Basic Library Subsidy", 0, IF('Funding Allocation Parameters'!$C$6="Grant funding",MIN(V321*'Funding Allocation Parameters'!$E$6, 'Funding Allocation Parameters'!$G$6), IF('Funding Allocation Parameters'!$C$6="Other author funding", 0, IF('Funding Allocation Parameters'!$C$6="Any discretionary funds (grants if available, other if no grants)", MIN(V321*'Funding Allocation Parameters'!$E$6, 'Funding Allocation Parameters'!$G$6), IF('Funding Allocation Parameters'!$C$6="Complex Library Subsidy", 0, 0)))))</f>
        <v>3811</v>
      </c>
      <c r="Z321" s="179">
        <f>IF('Funding Allocation Parameters'!$C$6="Basic Library Subsidy", 0, IF('Funding Allocation Parameters'!$C$6="Grant funding", 0, IF('Funding Allocation Parameters'!$C$6="Other author funding",  MIN(V321*'Funding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1" s="179">
        <f>IF('Funding Allocation Parameters'!$C$6="Basic Library Subsidy", MIN(W321*'Funding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MIN(W321*VLOOKUP(CONCATENATE($A321, 'Funding Allocation Parameters'!$I$6), 'Library Subsidy Complex'!$C$2:$J$55, 6, FALSE), VLOOKUP(CONCATENATE($A321, 'Funding Allocation Parameters'!$I$6), 'Library Subsidy Complex'!$C$2:$J$55, 8, FALSE)), 0)))))</f>
        <v>0</v>
      </c>
      <c r="AB321" s="179">
        <f>IF('Funding Allocation Parameters'!$C$6="Basic Library Subsidy", 0, IF('Funding Allocation Parameters'!$C$6="Grant funding", 0, IF('Funding Allocation Parameters'!$C$6="Other author funding",  MIN(W321*'Funding Allocation Parameters'!$E$6, 'Funding Allocation Parameters'!$G$6), IF('Funding Allocation Parameters'!$C$6="Any discretionary funds (grants if available, other if no grants)", MIN(W321*'Funding Allocation Parameters'!$E$6, 'Funding Allocation Parameters'!$G$6), IF('Funding Allocation Parameters'!$C$6="Complex Library Subsidy", 0, 0)))))</f>
        <v>3811</v>
      </c>
      <c r="AC321" s="177">
        <f t="shared" si="130"/>
        <v>0</v>
      </c>
      <c r="AD321" s="177">
        <f t="shared" si="131"/>
        <v>0</v>
      </c>
      <c r="AE321" s="180">
        <f>IF('Funding Allocation Parameters'!$C$7="Basic Library Subsidy", MIN(AC321*'Funding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MIN(AC321*VLOOKUP(CONCATENATE($A321, 'Funding Allocation Parameters'!$I$7), 'Library Subsidy Complex'!$C$2:$J$55, 2, FALSE), VLOOKUP(CONCATENATE($A321, 'Funding Allocation Parameters'!$I$7), 'Library Subsidy Complex'!$C$2:$J$55, 4, FALSE)), 0)))))</f>
        <v>0</v>
      </c>
      <c r="AF321" s="180">
        <f>IF('Funding Allocation Parameters'!$C$7="Basic Library Subsidy", 0, IF('Funding Allocation Parameters'!$C$7="Grant funding",MIN(AC321*'Funding Allocation Parameters'!$E$7, 'Funding Allocation Parameters'!$G$7), IF('Funding Allocation Parameters'!$C$7="Other author funding", 0, IF('Funding Allocation Parameters'!$C$7="Any discretionary funds (grants if available, other if no grants)", MIN(AC321*'Funding Allocation Parameters'!$E$7, 'Funding Allocation Parameters'!$G$7), IF('Funding Allocation Parameters'!$C$7="Complex Library Subsidy", 0, 0)))))</f>
        <v>0</v>
      </c>
      <c r="AG321" s="180">
        <f>IF('Funding Allocation Parameters'!$C$7="Basic Library Subsidy", 0, IF('Funding Allocation Parameters'!$C$7="Grant funding", 0, IF('Funding Allocation Parameters'!$C$7="Other author funding",  MIN(AC321*'Funding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1" s="180">
        <f>IF('Funding Allocation Parameters'!$C$7="Basic Library Subsidy", MIN(AD321*'Funding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MIN(AD321*VLOOKUP(CONCATENATE($A321, 'Funding Allocation Parameters'!$I$7), 'Library Subsidy Complex'!$C$2:$J$55, 6, FALSE), VLOOKUP(CONCATENATE($A321, 'Funding Allocation Parameters'!$I$7), 'Library Subsidy Complex'!$C$2:$J$55, 8, FALSE)), 0)))))</f>
        <v>0</v>
      </c>
      <c r="AI321" s="180">
        <f>IF('Funding Allocation Parameters'!$C$7="Basic Library Subsidy", 0, IF('Funding Allocation Parameters'!$C$7="Grant funding", 0, IF('Funding Allocation Parameters'!$C$7="Other author funding",  MIN(AD321*'Funding Allocation Parameters'!$E$7, 'Funding Allocation Parameters'!$G$7), IF('Funding Allocation Parameters'!$C$7="Any discretionary funds (grants if available, other if no grants)", MIN(AD321*'Funding Allocation Parameters'!$E$7, 'Funding Allocation Parameters'!$G$7), IF('Funding Allocation Parameters'!$C$7="Complex Library Subsidy", 0, 0)))))</f>
        <v>0</v>
      </c>
      <c r="AJ321" s="177">
        <f t="shared" si="132"/>
        <v>0</v>
      </c>
      <c r="AK321" s="177">
        <f t="shared" si="133"/>
        <v>0</v>
      </c>
      <c r="AL321" s="181">
        <f>IF('Funding Allocation Parameters'!$C$8="Basic Library Subsidy", MIN(AJ321*'Funding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MIN(AJ321*VLOOKUP(CONCATENATE($A321, 'Funding Allocation Parameters'!$I$8), 'Library Subsidy Complex'!$C$2:$J$55, 2, FALSE), VLOOKUP(CONCATENATE($A321, 'Funding Allocation Parameters'!$I$8), 'Library Subsidy Complex'!$C$2:$J$55, 4, FALSE)), 0)))))</f>
        <v>0</v>
      </c>
      <c r="AM321" s="181">
        <f>IF('Funding Allocation Parameters'!$C$8="Basic Library Subsidy", 0, IF('Funding Allocation Parameters'!$C$8="Grant funding",MIN(AJ321*'Funding Allocation Parameters'!$E$8, 'Funding Allocation Parameters'!$G$8), IF('Funding Allocation Parameters'!$C$8="Other author funding", 0, IF('Funding Allocation Parameters'!$C$8="Any discretionary funds (grants if available, other if no grants)", MIN(AJ321*'Funding Allocation Parameters'!$E$8, 'Funding Allocation Parameters'!$G$8), IF('Funding Allocation Parameters'!$C$8="Complex Library Subsidy", 0, 0)))))</f>
        <v>0</v>
      </c>
      <c r="AN321" s="181">
        <f>IF('Funding Allocation Parameters'!$C$8="Basic Library Subsidy", 0, IF('Funding Allocation Parameters'!$C$8="Grant funding", 0, IF('Funding Allocation Parameters'!$C$8="Other author funding",  MIN(AJ321*'Funding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1" s="181">
        <f>IF('Funding Allocation Parameters'!$C$8="Basic Library Subsidy", MIN(AK321*'Funding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MIN(AK321*VLOOKUP(CONCATENATE($A321, 'Funding Allocation Parameters'!$I$8), 'Library Subsidy Complex'!$C$2:$J$55, 6, FALSE), VLOOKUP(CONCATENATE($A321, 'Funding Allocation Parameters'!$I$8), 'Library Subsidy Complex'!$C$2:$J$55, 8, FALSE)), 0)))))</f>
        <v>0</v>
      </c>
      <c r="AP321" s="181">
        <f>IF('Funding Allocation Parameters'!$C$8="Basic Library Subsidy", 0, IF('Funding Allocation Parameters'!$C$8="Grant funding", 0, IF('Funding Allocation Parameters'!$C$8="Other author funding",  MIN(AK321*'Funding Allocation Parameters'!$E$8, 'Funding Allocation Parameters'!$G$8), IF('Funding Allocation Parameters'!$C$8="Any discretionary funds (grants if available, other if no grants)", MIN(AK321*'Funding Allocation Parameters'!$E$8, 'Funding Allocation Parameters'!$G$8), IF('Funding Allocation Parameters'!$C$8="Complex Library Subsidy", 0, 0)))))</f>
        <v>0</v>
      </c>
      <c r="AQ321" s="177">
        <f t="shared" si="134"/>
        <v>0</v>
      </c>
      <c r="AR321" s="177">
        <f t="shared" si="135"/>
        <v>0</v>
      </c>
      <c r="AS321" s="182">
        <f t="shared" si="136"/>
        <v>1189</v>
      </c>
      <c r="AT321" s="182">
        <f t="shared" si="137"/>
        <v>3811</v>
      </c>
      <c r="AU321" s="182">
        <f t="shared" si="138"/>
        <v>0</v>
      </c>
      <c r="AV321" s="182">
        <f t="shared" si="139"/>
        <v>1189</v>
      </c>
      <c r="AW321" s="182">
        <f t="shared" si="140"/>
        <v>3811</v>
      </c>
      <c r="AX321" s="183">
        <f t="shared" si="141"/>
        <v>1189</v>
      </c>
      <c r="AY321" s="183">
        <f t="shared" si="142"/>
        <v>3811</v>
      </c>
      <c r="AZ321" s="183">
        <f t="shared" si="143"/>
        <v>0</v>
      </c>
      <c r="BA321" s="183">
        <f t="shared" si="144"/>
        <v>0</v>
      </c>
      <c r="BB321" s="183">
        <f t="shared" si="145"/>
        <v>0</v>
      </c>
      <c r="BC321" s="184">
        <f t="shared" si="146"/>
        <v>1189</v>
      </c>
      <c r="BD321" s="184">
        <f t="shared" si="147"/>
        <v>0</v>
      </c>
      <c r="BE321" s="184">
        <f t="shared" si="148"/>
        <v>3811</v>
      </c>
      <c r="BF321" s="184">
        <f t="shared" si="149"/>
        <v>0</v>
      </c>
      <c r="BG321" s="102">
        <f t="shared" si="150"/>
        <v>0</v>
      </c>
      <c r="BH321" s="102">
        <f t="shared" si="151"/>
        <v>0</v>
      </c>
      <c r="BI321" s="102">
        <f t="shared" si="152"/>
        <v>0</v>
      </c>
      <c r="BJ321" s="102">
        <f t="shared" si="153"/>
        <v>1</v>
      </c>
      <c r="BK321" s="102">
        <f t="shared" si="154"/>
        <v>0</v>
      </c>
      <c r="BL321" s="102">
        <f t="shared" si="155"/>
        <v>0</v>
      </c>
      <c r="BN321" s="102"/>
    </row>
    <row r="322" spans="1:66" x14ac:dyDescent="0.25">
      <c r="A322" s="102" t="s">
        <v>24</v>
      </c>
      <c r="B322" s="102" t="s">
        <v>8</v>
      </c>
      <c r="C322" s="102" t="s">
        <v>8</v>
      </c>
      <c r="D322" s="102" t="s">
        <v>27</v>
      </c>
      <c r="E322" s="102" t="s">
        <v>706</v>
      </c>
      <c r="F322" s="102" t="s">
        <v>707</v>
      </c>
      <c r="G322" s="102">
        <v>0.64600000000000002</v>
      </c>
      <c r="H322" s="102">
        <v>1</v>
      </c>
      <c r="I322" s="102">
        <v>1</v>
      </c>
      <c r="J322" s="167">
        <f>IFERROR(H322*VLOOKUP(A322, 'Advanced Parameters'!$B$7:$G$20, 6, FALSE)*VLOOKUP(A322, 'Growth Parameters'!$B$6:$H$19, 6, FALSE), 0)</f>
        <v>1</v>
      </c>
      <c r="K322" s="167">
        <f>IFERROR(IF('Advanced Parameters'!$C$5="n",'Raw Data'!I322*VLOOKUP(A322,'Advanced Parameters'!$B$7:$G$20,6,FALSE),J322*VLOOKUP(A322,'Advanced Parameters'!$B$7:$G$20,2,FALSE))*VLOOKUP(A322, 'Growth Parameters'!$B$6:$H$19, 6, FALSE), 0)</f>
        <v>1</v>
      </c>
      <c r="L322" s="167">
        <f t="shared" si="156"/>
        <v>0</v>
      </c>
      <c r="M322" s="168">
        <f>IFERROR(IF(G322="NA","NA",IF(G322&gt;'APC Parameters'!$K$6+VLOOKUP('Raw Data'!A322, 'APC Parameters'!$H$7:$L$20, 4, FALSE), 'APC Parameters'!$L$6+VLOOKUP('Raw Data'!A322, 'APC Parameters'!$H$7:$L$20, 5, FALSE), G322*('APC Parameters'!$J$6+VLOOKUP('Raw Data'!A322, 'APC Parameters'!$H$7:$L$20, 3, FALSE))+'APC Parameters'!$I$6+VLOOKUP('Raw Data'!A322, 'APC Parameters'!$H$7:$L$20, 2, FALSE))), 0)</f>
        <v>1605.9524000000001</v>
      </c>
      <c r="N322" s="168">
        <f t="shared" si="126"/>
        <v>1605.9524000000001</v>
      </c>
      <c r="O322" s="168">
        <f>IFERROR(IF(M322="NA",VLOOKUP(D322,'Internal Calculations'!$B$10:$C$11,2,FALSE), M322)*VLOOKUP(A322, 'Growth Parameters'!$B$6:$H$19, 7, FALSE), 0)</f>
        <v>1605.9524000000001</v>
      </c>
      <c r="P322" s="177">
        <f t="shared" si="127"/>
        <v>1605.9524000000001</v>
      </c>
      <c r="Q322" s="178">
        <f>IF('Funding Allocation Parameters'!$C$5="Basic Library Subsidy", MIN(O322*('Funding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MIN($O322*(VLOOKUP(CONCATENATE($A322, 'Funding Allocation Parameters'!$I$5), 'Library Subsidy Complex'!$C$2:$J$55, 2, FALSE)), VLOOKUP(CONCATENATE($A322, 'Funding Allocation Parameters'!$I$5), 'Library Subsidy Complex'!$C$2:$J$55, 4, FALSE)), 0)))))</f>
        <v>1189</v>
      </c>
      <c r="R322" s="178">
        <f>IF('Funding Allocation Parameters'!$C$5="Basic Library Subsidy", 0, IF('Funding Allocation Parameters'!$C$5="Grant funding",MIN(O322*('Funding Allocation Parameters'!$E$5), 'Funding Allocation Parameters'!$G$5), IF('Funding Allocation Parameters'!$C$5="Other author funding", 0, IF('Funding Allocation Parameters'!$C$5="Any discretionary funds (grants if available, other if no grants)", MIN(O322*('Funding Allocation Parameters'!$E$5), 'Funding Allocation Parameters'!$G$5), IF('Funding Allocation Parameters'!$C$5="Complex Library Subsidy", 0, 0)))))</f>
        <v>0</v>
      </c>
      <c r="S322" s="178">
        <f>IF('Funding Allocation Parameters'!$C$5="Basic Library Subsidy", 0, IF('Funding Allocation Parameters'!$C$5="Grant funding", 0, IF('Funding Allocation Parameters'!$C$5="Other author funding",  MIN(O322*('Funding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2" s="178">
        <f>IF('Funding Allocation Parameters'!$C$5="Basic Library Subsidy", MIN(O322*('Funding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MIN($O322*(VLOOKUP(CONCATENATE($A322, 'Funding Allocation Parameters'!$I$5), 'Library Subsidy Complex'!$C$2:$J$55, 6, FALSE)), VLOOKUP(CONCATENATE($A322, 'Funding Allocation Parameters'!$I$5), 'Library Subsidy Complex'!$C$2:$J$55, 8, FALSE)), 0)))))</f>
        <v>1189</v>
      </c>
      <c r="U322" s="178">
        <f>IF('Funding Allocation Parameters'!$C$5="Basic Library Subsidy", 0, IF('Funding Allocation Parameters'!$C$5="Grant funding", 0, IF('Funding Allocation Parameters'!$C$5="Other author funding",  MIN(O322*('Funding Allocation Parameters'!$E$5), 'Funding Allocation Parameters'!$G$5), IF('Funding Allocation Parameters'!$C$5="Any discretionary funds (grants if available, other if no grants)", MIN(O322*('Funding Allocation Parameters'!$E$5), 'Funding Allocation Parameters'!$G$5), IF('Funding Allocation Parameters'!$C$5="Complex Library Subsidy", 0, 0)))))</f>
        <v>0</v>
      </c>
      <c r="V322" s="177">
        <f t="shared" si="128"/>
        <v>416.95240000000013</v>
      </c>
      <c r="W322" s="177">
        <f t="shared" si="129"/>
        <v>416.95240000000013</v>
      </c>
      <c r="X322" s="179">
        <f>IF('Funding Allocation Parameters'!$C$6="Basic Library Subsidy", MIN(V322*'Funding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MIN(V322*VLOOKUP(CONCATENATE($A322, 'Funding Allocation Parameters'!$I$6), 'Library Subsidy Complex'!$C$2:$J$55, 2, FALSE), VLOOKUP(CONCATENATE($A322, 'Funding Allocation Parameters'!$I$6), 'Library Subsidy Complex'!$C$2:$J$55, 4, FALSE)), 0)))))</f>
        <v>0</v>
      </c>
      <c r="Y322" s="179">
        <f>IF('Funding Allocation Parameters'!$C$6="Basic Library Subsidy", 0, IF('Funding Allocation Parameters'!$C$6="Grant funding",MIN(V322*'Funding Allocation Parameters'!$E$6, 'Funding Allocation Parameters'!$G$6), IF('Funding Allocation Parameters'!$C$6="Other author funding", 0, IF('Funding Allocation Parameters'!$C$6="Any discretionary funds (grants if available, other if no grants)", MIN(V322*'Funding Allocation Parameters'!$E$6, 'Funding Allocation Parameters'!$G$6), IF('Funding Allocation Parameters'!$C$6="Complex Library Subsidy", 0, 0)))))</f>
        <v>416.95240000000013</v>
      </c>
      <c r="Z322" s="179">
        <f>IF('Funding Allocation Parameters'!$C$6="Basic Library Subsidy", 0, IF('Funding Allocation Parameters'!$C$6="Grant funding", 0, IF('Funding Allocation Parameters'!$C$6="Other author funding",  MIN(V322*'Funding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2" s="179">
        <f>IF('Funding Allocation Parameters'!$C$6="Basic Library Subsidy", MIN(W322*'Funding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MIN(W322*VLOOKUP(CONCATENATE($A322, 'Funding Allocation Parameters'!$I$6), 'Library Subsidy Complex'!$C$2:$J$55, 6, FALSE), VLOOKUP(CONCATENATE($A322, 'Funding Allocation Parameters'!$I$6), 'Library Subsidy Complex'!$C$2:$J$55, 8, FALSE)), 0)))))</f>
        <v>0</v>
      </c>
      <c r="AB322" s="179">
        <f>IF('Funding Allocation Parameters'!$C$6="Basic Library Subsidy", 0, IF('Funding Allocation Parameters'!$C$6="Grant funding", 0, IF('Funding Allocation Parameters'!$C$6="Other author funding",  MIN(W322*'Funding Allocation Parameters'!$E$6, 'Funding Allocation Parameters'!$G$6), IF('Funding Allocation Parameters'!$C$6="Any discretionary funds (grants if available, other if no grants)", MIN(W322*'Funding Allocation Parameters'!$E$6, 'Funding Allocation Parameters'!$G$6), IF('Funding Allocation Parameters'!$C$6="Complex Library Subsidy", 0, 0)))))</f>
        <v>416.95240000000013</v>
      </c>
      <c r="AC322" s="177">
        <f t="shared" si="130"/>
        <v>0</v>
      </c>
      <c r="AD322" s="177">
        <f t="shared" si="131"/>
        <v>0</v>
      </c>
      <c r="AE322" s="180">
        <f>IF('Funding Allocation Parameters'!$C$7="Basic Library Subsidy", MIN(AC322*'Funding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MIN(AC322*VLOOKUP(CONCATENATE($A322, 'Funding Allocation Parameters'!$I$7), 'Library Subsidy Complex'!$C$2:$J$55, 2, FALSE), VLOOKUP(CONCATENATE($A322, 'Funding Allocation Parameters'!$I$7), 'Library Subsidy Complex'!$C$2:$J$55, 4, FALSE)), 0)))))</f>
        <v>0</v>
      </c>
      <c r="AF322" s="180">
        <f>IF('Funding Allocation Parameters'!$C$7="Basic Library Subsidy", 0, IF('Funding Allocation Parameters'!$C$7="Grant funding",MIN(AC322*'Funding Allocation Parameters'!$E$7, 'Funding Allocation Parameters'!$G$7), IF('Funding Allocation Parameters'!$C$7="Other author funding", 0, IF('Funding Allocation Parameters'!$C$7="Any discretionary funds (grants if available, other if no grants)", MIN(AC322*'Funding Allocation Parameters'!$E$7, 'Funding Allocation Parameters'!$G$7), IF('Funding Allocation Parameters'!$C$7="Complex Library Subsidy", 0, 0)))))</f>
        <v>0</v>
      </c>
      <c r="AG322" s="180">
        <f>IF('Funding Allocation Parameters'!$C$7="Basic Library Subsidy", 0, IF('Funding Allocation Parameters'!$C$7="Grant funding", 0, IF('Funding Allocation Parameters'!$C$7="Other author funding",  MIN(AC322*'Funding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2" s="180">
        <f>IF('Funding Allocation Parameters'!$C$7="Basic Library Subsidy", MIN(AD322*'Funding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MIN(AD322*VLOOKUP(CONCATENATE($A322, 'Funding Allocation Parameters'!$I$7), 'Library Subsidy Complex'!$C$2:$J$55, 6, FALSE), VLOOKUP(CONCATENATE($A322, 'Funding Allocation Parameters'!$I$7), 'Library Subsidy Complex'!$C$2:$J$55, 8, FALSE)), 0)))))</f>
        <v>0</v>
      </c>
      <c r="AI322" s="180">
        <f>IF('Funding Allocation Parameters'!$C$7="Basic Library Subsidy", 0, IF('Funding Allocation Parameters'!$C$7="Grant funding", 0, IF('Funding Allocation Parameters'!$C$7="Other author funding",  MIN(AD322*'Funding Allocation Parameters'!$E$7, 'Funding Allocation Parameters'!$G$7), IF('Funding Allocation Parameters'!$C$7="Any discretionary funds (grants if available, other if no grants)", MIN(AD322*'Funding Allocation Parameters'!$E$7, 'Funding Allocation Parameters'!$G$7), IF('Funding Allocation Parameters'!$C$7="Complex Library Subsidy", 0, 0)))))</f>
        <v>0</v>
      </c>
      <c r="AJ322" s="177">
        <f t="shared" si="132"/>
        <v>0</v>
      </c>
      <c r="AK322" s="177">
        <f t="shared" si="133"/>
        <v>0</v>
      </c>
      <c r="AL322" s="181">
        <f>IF('Funding Allocation Parameters'!$C$8="Basic Library Subsidy", MIN(AJ322*'Funding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MIN(AJ322*VLOOKUP(CONCATENATE($A322, 'Funding Allocation Parameters'!$I$8), 'Library Subsidy Complex'!$C$2:$J$55, 2, FALSE), VLOOKUP(CONCATENATE($A322, 'Funding Allocation Parameters'!$I$8), 'Library Subsidy Complex'!$C$2:$J$55, 4, FALSE)), 0)))))</f>
        <v>0</v>
      </c>
      <c r="AM322" s="181">
        <f>IF('Funding Allocation Parameters'!$C$8="Basic Library Subsidy", 0, IF('Funding Allocation Parameters'!$C$8="Grant funding",MIN(AJ322*'Funding Allocation Parameters'!$E$8, 'Funding Allocation Parameters'!$G$8), IF('Funding Allocation Parameters'!$C$8="Other author funding", 0, IF('Funding Allocation Parameters'!$C$8="Any discretionary funds (grants if available, other if no grants)", MIN(AJ322*'Funding Allocation Parameters'!$E$8, 'Funding Allocation Parameters'!$G$8), IF('Funding Allocation Parameters'!$C$8="Complex Library Subsidy", 0, 0)))))</f>
        <v>0</v>
      </c>
      <c r="AN322" s="181">
        <f>IF('Funding Allocation Parameters'!$C$8="Basic Library Subsidy", 0, IF('Funding Allocation Parameters'!$C$8="Grant funding", 0, IF('Funding Allocation Parameters'!$C$8="Other author funding",  MIN(AJ322*'Funding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2" s="181">
        <f>IF('Funding Allocation Parameters'!$C$8="Basic Library Subsidy", MIN(AK322*'Funding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MIN(AK322*VLOOKUP(CONCATENATE($A322, 'Funding Allocation Parameters'!$I$8), 'Library Subsidy Complex'!$C$2:$J$55, 6, FALSE), VLOOKUP(CONCATENATE($A322, 'Funding Allocation Parameters'!$I$8), 'Library Subsidy Complex'!$C$2:$J$55, 8, FALSE)), 0)))))</f>
        <v>0</v>
      </c>
      <c r="AP322" s="181">
        <f>IF('Funding Allocation Parameters'!$C$8="Basic Library Subsidy", 0, IF('Funding Allocation Parameters'!$C$8="Grant funding", 0, IF('Funding Allocation Parameters'!$C$8="Other author funding",  MIN(AK322*'Funding Allocation Parameters'!$E$8, 'Funding Allocation Parameters'!$G$8), IF('Funding Allocation Parameters'!$C$8="Any discretionary funds (grants if available, other if no grants)", MIN(AK322*'Funding Allocation Parameters'!$E$8, 'Funding Allocation Parameters'!$G$8), IF('Funding Allocation Parameters'!$C$8="Complex Library Subsidy", 0, 0)))))</f>
        <v>0</v>
      </c>
      <c r="AQ322" s="177">
        <f t="shared" si="134"/>
        <v>0</v>
      </c>
      <c r="AR322" s="177">
        <f t="shared" si="135"/>
        <v>0</v>
      </c>
      <c r="AS322" s="182">
        <f t="shared" si="136"/>
        <v>1189</v>
      </c>
      <c r="AT322" s="182">
        <f t="shared" si="137"/>
        <v>416.95240000000013</v>
      </c>
      <c r="AU322" s="182">
        <f t="shared" si="138"/>
        <v>0</v>
      </c>
      <c r="AV322" s="182">
        <f t="shared" si="139"/>
        <v>1189</v>
      </c>
      <c r="AW322" s="182">
        <f t="shared" si="140"/>
        <v>416.95240000000013</v>
      </c>
      <c r="AX322" s="183">
        <f t="shared" si="141"/>
        <v>1189</v>
      </c>
      <c r="AY322" s="183">
        <f t="shared" si="142"/>
        <v>416.95240000000013</v>
      </c>
      <c r="AZ322" s="183">
        <f t="shared" si="143"/>
        <v>0</v>
      </c>
      <c r="BA322" s="183">
        <f t="shared" si="144"/>
        <v>0</v>
      </c>
      <c r="BB322" s="183">
        <f t="shared" si="145"/>
        <v>0</v>
      </c>
      <c r="BC322" s="184">
        <f t="shared" si="146"/>
        <v>1189</v>
      </c>
      <c r="BD322" s="184">
        <f t="shared" si="147"/>
        <v>0</v>
      </c>
      <c r="BE322" s="184">
        <f t="shared" si="148"/>
        <v>416.95240000000013</v>
      </c>
      <c r="BF322" s="184">
        <f t="shared" si="149"/>
        <v>0</v>
      </c>
      <c r="BG322" s="102">
        <f t="shared" si="150"/>
        <v>0</v>
      </c>
      <c r="BH322" s="102">
        <f t="shared" si="151"/>
        <v>0</v>
      </c>
      <c r="BI322" s="102">
        <f t="shared" si="152"/>
        <v>0</v>
      </c>
      <c r="BJ322" s="102">
        <f t="shared" si="153"/>
        <v>1</v>
      </c>
      <c r="BK322" s="102">
        <f t="shared" si="154"/>
        <v>0</v>
      </c>
      <c r="BL322" s="102">
        <f t="shared" si="155"/>
        <v>0</v>
      </c>
      <c r="BN322" s="102"/>
    </row>
    <row r="323" spans="1:66" x14ac:dyDescent="0.25">
      <c r="A323" s="102" t="s">
        <v>13</v>
      </c>
      <c r="B323" s="102" t="s">
        <v>8</v>
      </c>
      <c r="C323" s="102" t="s">
        <v>8</v>
      </c>
      <c r="D323" s="102" t="s">
        <v>27</v>
      </c>
      <c r="E323" s="102" t="s">
        <v>708</v>
      </c>
      <c r="F323" s="102" t="s">
        <v>709</v>
      </c>
      <c r="G323" s="102">
        <v>3.2930000000000001</v>
      </c>
      <c r="H323" s="102">
        <v>1</v>
      </c>
      <c r="I323" s="102">
        <v>1</v>
      </c>
      <c r="J323" s="167">
        <f>IFERROR(H323*VLOOKUP(A323, 'Advanced Parameters'!$B$7:$G$20, 6, FALSE)*VLOOKUP(A323, 'Growth Parameters'!$B$6:$H$19, 6, FALSE), 0)</f>
        <v>1</v>
      </c>
      <c r="K323" s="167">
        <f>IFERROR(IF('Advanced Parameters'!$C$5="n",'Raw Data'!I323*VLOOKUP(A323,'Advanced Parameters'!$B$7:$G$20,6,FALSE),J323*VLOOKUP(A323,'Advanced Parameters'!$B$7:$G$20,2,FALSE))*VLOOKUP(A323, 'Growth Parameters'!$B$6:$H$19, 6, FALSE), 0)</f>
        <v>1</v>
      </c>
      <c r="L323" s="167">
        <f t="shared" si="156"/>
        <v>0</v>
      </c>
      <c r="M323" s="168">
        <f>IFERROR(IF(G323="NA","NA",IF(G323&gt;'APC Parameters'!$K$6+VLOOKUP('Raw Data'!A323, 'APC Parameters'!$H$7:$L$20, 4, FALSE), 'APC Parameters'!$L$6+VLOOKUP('Raw Data'!A323, 'APC Parameters'!$H$7:$L$20, 5, FALSE), G323*('APC Parameters'!$J$6+VLOOKUP('Raw Data'!A323, 'APC Parameters'!$H$7:$L$20, 3, FALSE))+'APC Parameters'!$I$6+VLOOKUP('Raw Data'!A323, 'APC Parameters'!$H$7:$L$20, 2, FALSE))), 0)</f>
        <v>5000</v>
      </c>
      <c r="N323" s="168">
        <f t="shared" ref="N323:N386" si="157">IFERROR(M323*J323, "NA")</f>
        <v>5000</v>
      </c>
      <c r="O323" s="168">
        <f>IFERROR(IF(M323="NA",VLOOKUP(D323,'Internal Calculations'!$B$10:$C$11,2,FALSE), M323)*VLOOKUP(A323, 'Growth Parameters'!$B$6:$H$19, 7, FALSE), 0)</f>
        <v>5000</v>
      </c>
      <c r="P323" s="177">
        <f t="shared" ref="P323:P386" si="158">O323*J323</f>
        <v>5000</v>
      </c>
      <c r="Q323" s="178">
        <f>IF('Funding Allocation Parameters'!$C$5="Basic Library Subsidy", MIN(O323*('Funding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MIN($O323*(VLOOKUP(CONCATENATE($A323, 'Funding Allocation Parameters'!$I$5), 'Library Subsidy Complex'!$C$2:$J$55, 2, FALSE)), VLOOKUP(CONCATENATE($A323, 'Funding Allocation Parameters'!$I$5), 'Library Subsidy Complex'!$C$2:$J$55, 4, FALSE)), 0)))))</f>
        <v>1189</v>
      </c>
      <c r="R323" s="178">
        <f>IF('Funding Allocation Parameters'!$C$5="Basic Library Subsidy", 0, IF('Funding Allocation Parameters'!$C$5="Grant funding",MIN(O323*('Funding Allocation Parameters'!$E$5), 'Funding Allocation Parameters'!$G$5), IF('Funding Allocation Parameters'!$C$5="Other author funding", 0, IF('Funding Allocation Parameters'!$C$5="Any discretionary funds (grants if available, other if no grants)", MIN(O323*('Funding Allocation Parameters'!$E$5), 'Funding Allocation Parameters'!$G$5), IF('Funding Allocation Parameters'!$C$5="Complex Library Subsidy", 0, 0)))))</f>
        <v>0</v>
      </c>
      <c r="S323" s="178">
        <f>IF('Funding Allocation Parameters'!$C$5="Basic Library Subsidy", 0, IF('Funding Allocation Parameters'!$C$5="Grant funding", 0, IF('Funding Allocation Parameters'!$C$5="Other author funding",  MIN(O323*('Funding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3" s="178">
        <f>IF('Funding Allocation Parameters'!$C$5="Basic Library Subsidy", MIN(O323*('Funding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MIN($O323*(VLOOKUP(CONCATENATE($A323, 'Funding Allocation Parameters'!$I$5), 'Library Subsidy Complex'!$C$2:$J$55, 6, FALSE)), VLOOKUP(CONCATENATE($A323, 'Funding Allocation Parameters'!$I$5), 'Library Subsidy Complex'!$C$2:$J$55, 8, FALSE)), 0)))))</f>
        <v>1189</v>
      </c>
      <c r="U323" s="178">
        <f>IF('Funding Allocation Parameters'!$C$5="Basic Library Subsidy", 0, IF('Funding Allocation Parameters'!$C$5="Grant funding", 0, IF('Funding Allocation Parameters'!$C$5="Other author funding",  MIN(O323*('Funding Allocation Parameters'!$E$5), 'Funding Allocation Parameters'!$G$5), IF('Funding Allocation Parameters'!$C$5="Any discretionary funds (grants if available, other if no grants)", MIN(O323*('Funding Allocation Parameters'!$E$5), 'Funding Allocation Parameters'!$G$5), IF('Funding Allocation Parameters'!$C$5="Complex Library Subsidy", 0, 0)))))</f>
        <v>0</v>
      </c>
      <c r="V323" s="177">
        <f t="shared" ref="V323:V386" si="159">MAX(O323-Q323-R323-S323, 0)</f>
        <v>3811</v>
      </c>
      <c r="W323" s="177">
        <f t="shared" ref="W323:W386" si="160">MAX(O323-T323-U323, 0)</f>
        <v>3811</v>
      </c>
      <c r="X323" s="179">
        <f>IF('Funding Allocation Parameters'!$C$6="Basic Library Subsidy", MIN(V323*'Funding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MIN(V323*VLOOKUP(CONCATENATE($A323, 'Funding Allocation Parameters'!$I$6), 'Library Subsidy Complex'!$C$2:$J$55, 2, FALSE), VLOOKUP(CONCATENATE($A323, 'Funding Allocation Parameters'!$I$6), 'Library Subsidy Complex'!$C$2:$J$55, 4, FALSE)), 0)))))</f>
        <v>0</v>
      </c>
      <c r="Y323" s="179">
        <f>IF('Funding Allocation Parameters'!$C$6="Basic Library Subsidy", 0, IF('Funding Allocation Parameters'!$C$6="Grant funding",MIN(V323*'Funding Allocation Parameters'!$E$6, 'Funding Allocation Parameters'!$G$6), IF('Funding Allocation Parameters'!$C$6="Other author funding", 0, IF('Funding Allocation Parameters'!$C$6="Any discretionary funds (grants if available, other if no grants)", MIN(V323*'Funding Allocation Parameters'!$E$6, 'Funding Allocation Parameters'!$G$6), IF('Funding Allocation Parameters'!$C$6="Complex Library Subsidy", 0, 0)))))</f>
        <v>3811</v>
      </c>
      <c r="Z323" s="179">
        <f>IF('Funding Allocation Parameters'!$C$6="Basic Library Subsidy", 0, IF('Funding Allocation Parameters'!$C$6="Grant funding", 0, IF('Funding Allocation Parameters'!$C$6="Other author funding",  MIN(V323*'Funding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3" s="179">
        <f>IF('Funding Allocation Parameters'!$C$6="Basic Library Subsidy", MIN(W323*'Funding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MIN(W323*VLOOKUP(CONCATENATE($A323, 'Funding Allocation Parameters'!$I$6), 'Library Subsidy Complex'!$C$2:$J$55, 6, FALSE), VLOOKUP(CONCATENATE($A323, 'Funding Allocation Parameters'!$I$6), 'Library Subsidy Complex'!$C$2:$J$55, 8, FALSE)), 0)))))</f>
        <v>0</v>
      </c>
      <c r="AB323" s="179">
        <f>IF('Funding Allocation Parameters'!$C$6="Basic Library Subsidy", 0, IF('Funding Allocation Parameters'!$C$6="Grant funding", 0, IF('Funding Allocation Parameters'!$C$6="Other author funding",  MIN(W323*'Funding Allocation Parameters'!$E$6, 'Funding Allocation Parameters'!$G$6), IF('Funding Allocation Parameters'!$C$6="Any discretionary funds (grants if available, other if no grants)", MIN(W323*'Funding Allocation Parameters'!$E$6, 'Funding Allocation Parameters'!$G$6), IF('Funding Allocation Parameters'!$C$6="Complex Library Subsidy", 0, 0)))))</f>
        <v>3811</v>
      </c>
      <c r="AC323" s="177">
        <f t="shared" ref="AC323:AC386" si="161">MAX(V323-X323-Y323-Z323, 0)</f>
        <v>0</v>
      </c>
      <c r="AD323" s="177">
        <f t="shared" ref="AD323:AD386" si="162">MAX(W323-AA323-AB323, 0)</f>
        <v>0</v>
      </c>
      <c r="AE323" s="180">
        <f>IF('Funding Allocation Parameters'!$C$7="Basic Library Subsidy", MIN(AC323*'Funding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MIN(AC323*VLOOKUP(CONCATENATE($A323, 'Funding Allocation Parameters'!$I$7), 'Library Subsidy Complex'!$C$2:$J$55, 2, FALSE), VLOOKUP(CONCATENATE($A323, 'Funding Allocation Parameters'!$I$7), 'Library Subsidy Complex'!$C$2:$J$55, 4, FALSE)), 0)))))</f>
        <v>0</v>
      </c>
      <c r="AF323" s="180">
        <f>IF('Funding Allocation Parameters'!$C$7="Basic Library Subsidy", 0, IF('Funding Allocation Parameters'!$C$7="Grant funding",MIN(AC323*'Funding Allocation Parameters'!$E$7, 'Funding Allocation Parameters'!$G$7), IF('Funding Allocation Parameters'!$C$7="Other author funding", 0, IF('Funding Allocation Parameters'!$C$7="Any discretionary funds (grants if available, other if no grants)", MIN(AC323*'Funding Allocation Parameters'!$E$7, 'Funding Allocation Parameters'!$G$7), IF('Funding Allocation Parameters'!$C$7="Complex Library Subsidy", 0, 0)))))</f>
        <v>0</v>
      </c>
      <c r="AG323" s="180">
        <f>IF('Funding Allocation Parameters'!$C$7="Basic Library Subsidy", 0, IF('Funding Allocation Parameters'!$C$7="Grant funding", 0, IF('Funding Allocation Parameters'!$C$7="Other author funding",  MIN(AC323*'Funding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3" s="180">
        <f>IF('Funding Allocation Parameters'!$C$7="Basic Library Subsidy", MIN(AD323*'Funding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MIN(AD323*VLOOKUP(CONCATENATE($A323, 'Funding Allocation Parameters'!$I$7), 'Library Subsidy Complex'!$C$2:$J$55, 6, FALSE), VLOOKUP(CONCATENATE($A323, 'Funding Allocation Parameters'!$I$7), 'Library Subsidy Complex'!$C$2:$J$55, 8, FALSE)), 0)))))</f>
        <v>0</v>
      </c>
      <c r="AI323" s="180">
        <f>IF('Funding Allocation Parameters'!$C$7="Basic Library Subsidy", 0, IF('Funding Allocation Parameters'!$C$7="Grant funding", 0, IF('Funding Allocation Parameters'!$C$7="Other author funding",  MIN(AD323*'Funding Allocation Parameters'!$E$7, 'Funding Allocation Parameters'!$G$7), IF('Funding Allocation Parameters'!$C$7="Any discretionary funds (grants if available, other if no grants)", MIN(AD323*'Funding Allocation Parameters'!$E$7, 'Funding Allocation Parameters'!$G$7), IF('Funding Allocation Parameters'!$C$7="Complex Library Subsidy", 0, 0)))))</f>
        <v>0</v>
      </c>
      <c r="AJ323" s="177">
        <f t="shared" ref="AJ323:AJ386" si="163">MAX(AC323-AE323-AF323-AG323, 0)</f>
        <v>0</v>
      </c>
      <c r="AK323" s="177">
        <f t="shared" ref="AK323:AK386" si="164">MAX(AD323-AH323-AI323, 0)</f>
        <v>0</v>
      </c>
      <c r="AL323" s="181">
        <f>IF('Funding Allocation Parameters'!$C$8="Basic Library Subsidy", MIN(AJ323*'Funding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MIN(AJ323*VLOOKUP(CONCATENATE($A323, 'Funding Allocation Parameters'!$I$8), 'Library Subsidy Complex'!$C$2:$J$55, 2, FALSE), VLOOKUP(CONCATENATE($A323, 'Funding Allocation Parameters'!$I$8), 'Library Subsidy Complex'!$C$2:$J$55, 4, FALSE)), 0)))))</f>
        <v>0</v>
      </c>
      <c r="AM323" s="181">
        <f>IF('Funding Allocation Parameters'!$C$8="Basic Library Subsidy", 0, IF('Funding Allocation Parameters'!$C$8="Grant funding",MIN(AJ323*'Funding Allocation Parameters'!$E$8, 'Funding Allocation Parameters'!$G$8), IF('Funding Allocation Parameters'!$C$8="Other author funding", 0, IF('Funding Allocation Parameters'!$C$8="Any discretionary funds (grants if available, other if no grants)", MIN(AJ323*'Funding Allocation Parameters'!$E$8, 'Funding Allocation Parameters'!$G$8), IF('Funding Allocation Parameters'!$C$8="Complex Library Subsidy", 0, 0)))))</f>
        <v>0</v>
      </c>
      <c r="AN323" s="181">
        <f>IF('Funding Allocation Parameters'!$C$8="Basic Library Subsidy", 0, IF('Funding Allocation Parameters'!$C$8="Grant funding", 0, IF('Funding Allocation Parameters'!$C$8="Other author funding",  MIN(AJ323*'Funding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3" s="181">
        <f>IF('Funding Allocation Parameters'!$C$8="Basic Library Subsidy", MIN(AK323*'Funding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MIN(AK323*VLOOKUP(CONCATENATE($A323, 'Funding Allocation Parameters'!$I$8), 'Library Subsidy Complex'!$C$2:$J$55, 6, FALSE), VLOOKUP(CONCATENATE($A323, 'Funding Allocation Parameters'!$I$8), 'Library Subsidy Complex'!$C$2:$J$55, 8, FALSE)), 0)))))</f>
        <v>0</v>
      </c>
      <c r="AP323" s="181">
        <f>IF('Funding Allocation Parameters'!$C$8="Basic Library Subsidy", 0, IF('Funding Allocation Parameters'!$C$8="Grant funding", 0, IF('Funding Allocation Parameters'!$C$8="Other author funding",  MIN(AK323*'Funding Allocation Parameters'!$E$8, 'Funding Allocation Parameters'!$G$8), IF('Funding Allocation Parameters'!$C$8="Any discretionary funds (grants if available, other if no grants)", MIN(AK323*'Funding Allocation Parameters'!$E$8, 'Funding Allocation Parameters'!$G$8), IF('Funding Allocation Parameters'!$C$8="Complex Library Subsidy", 0, 0)))))</f>
        <v>0</v>
      </c>
      <c r="AQ323" s="177">
        <f t="shared" ref="AQ323:AQ386" si="165">MAX(AJ323-AL323-AM323-AN323, 0)</f>
        <v>0</v>
      </c>
      <c r="AR323" s="177">
        <f t="shared" ref="AR323:AR386" si="166">MAX(AK323-AO323-AP323, 0)</f>
        <v>0</v>
      </c>
      <c r="AS323" s="182">
        <f t="shared" ref="AS323:AS386" si="167">SUM(Q323,X323,AE323,AL323)</f>
        <v>1189</v>
      </c>
      <c r="AT323" s="182">
        <f t="shared" ref="AT323:AT386" si="168">SUM(R323,Y323,AF323,AM323)</f>
        <v>3811</v>
      </c>
      <c r="AU323" s="182">
        <f t="shared" ref="AU323:AU386" si="169">SUM(S323,Z323,AG323,AN323)</f>
        <v>0</v>
      </c>
      <c r="AV323" s="182">
        <f t="shared" ref="AV323:AV386" si="170">SUM(T323,AA323,AH323,AO323)</f>
        <v>1189</v>
      </c>
      <c r="AW323" s="182">
        <f t="shared" ref="AW323:AW386" si="171">SUM(U323,AB323,AI323,AP323)</f>
        <v>3811</v>
      </c>
      <c r="AX323" s="183">
        <f t="shared" ref="AX323:AX386" si="172">$K323*AS323</f>
        <v>1189</v>
      </c>
      <c r="AY323" s="183">
        <f t="shared" ref="AY323:AY386" si="173">$K323*AT323</f>
        <v>3811</v>
      </c>
      <c r="AZ323" s="183">
        <f t="shared" ref="AZ323:AZ386" si="174">$K323*AU323</f>
        <v>0</v>
      </c>
      <c r="BA323" s="183">
        <f t="shared" ref="BA323:BA386" si="175">$L323*AV323</f>
        <v>0</v>
      </c>
      <c r="BB323" s="183">
        <f t="shared" ref="BB323:BB386" si="176">$L323*AW323</f>
        <v>0</v>
      </c>
      <c r="BC323" s="184">
        <f t="shared" ref="BC323:BC386" si="177">AX323+BA323</f>
        <v>1189</v>
      </c>
      <c r="BD323" s="184">
        <f t="shared" ref="BD323:BD386" si="178">SUM(BC323,BE323,BF323)-P323</f>
        <v>0</v>
      </c>
      <c r="BE323" s="184">
        <f t="shared" ref="BE323:BE386" si="179">AY323</f>
        <v>3811</v>
      </c>
      <c r="BF323" s="184">
        <f t="shared" ref="BF323:BF386" si="180">AZ323+BB323</f>
        <v>0</v>
      </c>
      <c r="BG323" s="102">
        <f t="shared" ref="BG323:BG386" si="181">K323*IF(AND(AS323&gt;0, AT323=0, AU323=0), 1, 0)+L323*IF(AND(AV323&gt;0, AW323=0), 1, 0)</f>
        <v>0</v>
      </c>
      <c r="BH323" s="102">
        <f t="shared" ref="BH323:BH386" si="182">K323*IF(AND(AS323=0, AT323&gt;0, AU323=0), 1, 0)</f>
        <v>0</v>
      </c>
      <c r="BI323" s="102">
        <f t="shared" ref="BI323:BI386" si="183">K323*IF(AND(AS323=0, AT323=0, AU323&gt;0), 1, 0)+L323*IF(AND(AV323=0, AW323&gt;0), 1, 0)</f>
        <v>0</v>
      </c>
      <c r="BJ323" s="102">
        <f t="shared" ref="BJ323:BJ386" si="184">K323*IF(AND(AS323&gt;0, AT323&gt;0, AU323=0), 1, 0)</f>
        <v>1</v>
      </c>
      <c r="BK323" s="102">
        <f t="shared" ref="BK323:BK386" si="185">K323*IF(AND(AS323&gt;0, AT323=0, AU323&gt;0), 1, 0)+L323*IF(AND(AV323&gt;0, AW323&gt;0), 1, 0)</f>
        <v>0</v>
      </c>
      <c r="BL323" s="102">
        <f t="shared" ref="BL323:BL386" si="186">K323*IF(AND(AS323=0, AT323&gt;0, AU323&gt;0), 1, 0)+L323*IF(AND(AV323=0, AW323&gt;0), 1, 0)</f>
        <v>0</v>
      </c>
      <c r="BN323" s="102"/>
    </row>
    <row r="324" spans="1:66" x14ac:dyDescent="0.25">
      <c r="A324" s="102" t="s">
        <v>18</v>
      </c>
      <c r="B324" s="102" t="s">
        <v>8</v>
      </c>
      <c r="C324" s="102" t="s">
        <v>8</v>
      </c>
      <c r="D324" s="102" t="s">
        <v>27</v>
      </c>
      <c r="E324" s="102" t="s">
        <v>710</v>
      </c>
      <c r="F324" s="102" t="s">
        <v>711</v>
      </c>
      <c r="G324" s="102">
        <v>1.0429999999999999</v>
      </c>
      <c r="H324" s="102">
        <v>1</v>
      </c>
      <c r="I324" s="102">
        <v>1</v>
      </c>
      <c r="J324" s="167">
        <f>IFERROR(H324*VLOOKUP(A324, 'Advanced Parameters'!$B$7:$G$20, 6, FALSE)*VLOOKUP(A324, 'Growth Parameters'!$B$6:$H$19, 6, FALSE), 0)</f>
        <v>1</v>
      </c>
      <c r="K324" s="167">
        <f>IFERROR(IF('Advanced Parameters'!$C$5="n",'Raw Data'!I324*VLOOKUP(A324,'Advanced Parameters'!$B$7:$G$20,6,FALSE),J324*VLOOKUP(A324,'Advanced Parameters'!$B$7:$G$20,2,FALSE))*VLOOKUP(A324, 'Growth Parameters'!$B$6:$H$19, 6, FALSE), 0)</f>
        <v>1</v>
      </c>
      <c r="L324" s="167">
        <f t="shared" si="156"/>
        <v>0</v>
      </c>
      <c r="M324" s="168">
        <f>IFERROR(IF(G324="NA","NA",IF(G324&gt;'APC Parameters'!$K$6+VLOOKUP('Raw Data'!A324, 'APC Parameters'!$H$7:$L$20, 4, FALSE), 'APC Parameters'!$L$6+VLOOKUP('Raw Data'!A324, 'APC Parameters'!$H$7:$L$20, 5, FALSE), G324*('APC Parameters'!$J$6+VLOOKUP('Raw Data'!A324, 'APC Parameters'!$H$7:$L$20, 3, FALSE))+'APC Parameters'!$I$6+VLOOKUP('Raw Data'!A324, 'APC Parameters'!$H$7:$L$20, 2, FALSE))), 0)</f>
        <v>1887.5842</v>
      </c>
      <c r="N324" s="168">
        <f t="shared" si="157"/>
        <v>1887.5842</v>
      </c>
      <c r="O324" s="168">
        <f>IFERROR(IF(M324="NA",VLOOKUP(D324,'Internal Calculations'!$B$10:$C$11,2,FALSE), M324)*VLOOKUP(A324, 'Growth Parameters'!$B$6:$H$19, 7, FALSE), 0)</f>
        <v>1887.5842</v>
      </c>
      <c r="P324" s="177">
        <f t="shared" si="158"/>
        <v>1887.5842</v>
      </c>
      <c r="Q324" s="178">
        <f>IF('Funding Allocation Parameters'!$C$5="Basic Library Subsidy", MIN(O324*('Funding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MIN($O324*(VLOOKUP(CONCATENATE($A324, 'Funding Allocation Parameters'!$I$5), 'Library Subsidy Complex'!$C$2:$J$55, 2, FALSE)), VLOOKUP(CONCATENATE($A324, 'Funding Allocation Parameters'!$I$5), 'Library Subsidy Complex'!$C$2:$J$55, 4, FALSE)), 0)))))</f>
        <v>1189</v>
      </c>
      <c r="R324" s="178">
        <f>IF('Funding Allocation Parameters'!$C$5="Basic Library Subsidy", 0, IF('Funding Allocation Parameters'!$C$5="Grant funding",MIN(O324*('Funding Allocation Parameters'!$E$5), 'Funding Allocation Parameters'!$G$5), IF('Funding Allocation Parameters'!$C$5="Other author funding", 0, IF('Funding Allocation Parameters'!$C$5="Any discretionary funds (grants if available, other if no grants)", MIN(O324*('Funding Allocation Parameters'!$E$5), 'Funding Allocation Parameters'!$G$5), IF('Funding Allocation Parameters'!$C$5="Complex Library Subsidy", 0, 0)))))</f>
        <v>0</v>
      </c>
      <c r="S324" s="178">
        <f>IF('Funding Allocation Parameters'!$C$5="Basic Library Subsidy", 0, IF('Funding Allocation Parameters'!$C$5="Grant funding", 0, IF('Funding Allocation Parameters'!$C$5="Other author funding",  MIN(O324*('Funding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4" s="178">
        <f>IF('Funding Allocation Parameters'!$C$5="Basic Library Subsidy", MIN(O324*('Funding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MIN($O324*(VLOOKUP(CONCATENATE($A324, 'Funding Allocation Parameters'!$I$5), 'Library Subsidy Complex'!$C$2:$J$55, 6, FALSE)), VLOOKUP(CONCATENATE($A324, 'Funding Allocation Parameters'!$I$5), 'Library Subsidy Complex'!$C$2:$J$55, 8, FALSE)), 0)))))</f>
        <v>1189</v>
      </c>
      <c r="U324" s="178">
        <f>IF('Funding Allocation Parameters'!$C$5="Basic Library Subsidy", 0, IF('Funding Allocation Parameters'!$C$5="Grant funding", 0, IF('Funding Allocation Parameters'!$C$5="Other author funding",  MIN(O324*('Funding Allocation Parameters'!$E$5), 'Funding Allocation Parameters'!$G$5), IF('Funding Allocation Parameters'!$C$5="Any discretionary funds (grants if available, other if no grants)", MIN(O324*('Funding Allocation Parameters'!$E$5), 'Funding Allocation Parameters'!$G$5), IF('Funding Allocation Parameters'!$C$5="Complex Library Subsidy", 0, 0)))))</f>
        <v>0</v>
      </c>
      <c r="V324" s="177">
        <f t="shared" si="159"/>
        <v>698.58420000000001</v>
      </c>
      <c r="W324" s="177">
        <f t="shared" si="160"/>
        <v>698.58420000000001</v>
      </c>
      <c r="X324" s="179">
        <f>IF('Funding Allocation Parameters'!$C$6="Basic Library Subsidy", MIN(V324*'Funding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MIN(V324*VLOOKUP(CONCATENATE($A324, 'Funding Allocation Parameters'!$I$6), 'Library Subsidy Complex'!$C$2:$J$55, 2, FALSE), VLOOKUP(CONCATENATE($A324, 'Funding Allocation Parameters'!$I$6), 'Library Subsidy Complex'!$C$2:$J$55, 4, FALSE)), 0)))))</f>
        <v>0</v>
      </c>
      <c r="Y324" s="179">
        <f>IF('Funding Allocation Parameters'!$C$6="Basic Library Subsidy", 0, IF('Funding Allocation Parameters'!$C$6="Grant funding",MIN(V324*'Funding Allocation Parameters'!$E$6, 'Funding Allocation Parameters'!$G$6), IF('Funding Allocation Parameters'!$C$6="Other author funding", 0, IF('Funding Allocation Parameters'!$C$6="Any discretionary funds (grants if available, other if no grants)", MIN(V324*'Funding Allocation Parameters'!$E$6, 'Funding Allocation Parameters'!$G$6), IF('Funding Allocation Parameters'!$C$6="Complex Library Subsidy", 0, 0)))))</f>
        <v>698.58420000000001</v>
      </c>
      <c r="Z324" s="179">
        <f>IF('Funding Allocation Parameters'!$C$6="Basic Library Subsidy", 0, IF('Funding Allocation Parameters'!$C$6="Grant funding", 0, IF('Funding Allocation Parameters'!$C$6="Other author funding",  MIN(V324*'Funding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4" s="179">
        <f>IF('Funding Allocation Parameters'!$C$6="Basic Library Subsidy", MIN(W324*'Funding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MIN(W324*VLOOKUP(CONCATENATE($A324, 'Funding Allocation Parameters'!$I$6), 'Library Subsidy Complex'!$C$2:$J$55, 6, FALSE), VLOOKUP(CONCATENATE($A324, 'Funding Allocation Parameters'!$I$6), 'Library Subsidy Complex'!$C$2:$J$55, 8, FALSE)), 0)))))</f>
        <v>0</v>
      </c>
      <c r="AB324" s="179">
        <f>IF('Funding Allocation Parameters'!$C$6="Basic Library Subsidy", 0, IF('Funding Allocation Parameters'!$C$6="Grant funding", 0, IF('Funding Allocation Parameters'!$C$6="Other author funding",  MIN(W324*'Funding Allocation Parameters'!$E$6, 'Funding Allocation Parameters'!$G$6), IF('Funding Allocation Parameters'!$C$6="Any discretionary funds (grants if available, other if no grants)", MIN(W324*'Funding Allocation Parameters'!$E$6, 'Funding Allocation Parameters'!$G$6), IF('Funding Allocation Parameters'!$C$6="Complex Library Subsidy", 0, 0)))))</f>
        <v>698.58420000000001</v>
      </c>
      <c r="AC324" s="177">
        <f t="shared" si="161"/>
        <v>0</v>
      </c>
      <c r="AD324" s="177">
        <f t="shared" si="162"/>
        <v>0</v>
      </c>
      <c r="AE324" s="180">
        <f>IF('Funding Allocation Parameters'!$C$7="Basic Library Subsidy", MIN(AC324*'Funding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MIN(AC324*VLOOKUP(CONCATENATE($A324, 'Funding Allocation Parameters'!$I$7), 'Library Subsidy Complex'!$C$2:$J$55, 2, FALSE), VLOOKUP(CONCATENATE($A324, 'Funding Allocation Parameters'!$I$7), 'Library Subsidy Complex'!$C$2:$J$55, 4, FALSE)), 0)))))</f>
        <v>0</v>
      </c>
      <c r="AF324" s="180">
        <f>IF('Funding Allocation Parameters'!$C$7="Basic Library Subsidy", 0, IF('Funding Allocation Parameters'!$C$7="Grant funding",MIN(AC324*'Funding Allocation Parameters'!$E$7, 'Funding Allocation Parameters'!$G$7), IF('Funding Allocation Parameters'!$C$7="Other author funding", 0, IF('Funding Allocation Parameters'!$C$7="Any discretionary funds (grants if available, other if no grants)", MIN(AC324*'Funding Allocation Parameters'!$E$7, 'Funding Allocation Parameters'!$G$7), IF('Funding Allocation Parameters'!$C$7="Complex Library Subsidy", 0, 0)))))</f>
        <v>0</v>
      </c>
      <c r="AG324" s="180">
        <f>IF('Funding Allocation Parameters'!$C$7="Basic Library Subsidy", 0, IF('Funding Allocation Parameters'!$C$7="Grant funding", 0, IF('Funding Allocation Parameters'!$C$7="Other author funding",  MIN(AC324*'Funding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4" s="180">
        <f>IF('Funding Allocation Parameters'!$C$7="Basic Library Subsidy", MIN(AD324*'Funding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MIN(AD324*VLOOKUP(CONCATENATE($A324, 'Funding Allocation Parameters'!$I$7), 'Library Subsidy Complex'!$C$2:$J$55, 6, FALSE), VLOOKUP(CONCATENATE($A324, 'Funding Allocation Parameters'!$I$7), 'Library Subsidy Complex'!$C$2:$J$55, 8, FALSE)), 0)))))</f>
        <v>0</v>
      </c>
      <c r="AI324" s="180">
        <f>IF('Funding Allocation Parameters'!$C$7="Basic Library Subsidy", 0, IF('Funding Allocation Parameters'!$C$7="Grant funding", 0, IF('Funding Allocation Parameters'!$C$7="Other author funding",  MIN(AD324*'Funding Allocation Parameters'!$E$7, 'Funding Allocation Parameters'!$G$7), IF('Funding Allocation Parameters'!$C$7="Any discretionary funds (grants if available, other if no grants)", MIN(AD324*'Funding Allocation Parameters'!$E$7, 'Funding Allocation Parameters'!$G$7), IF('Funding Allocation Parameters'!$C$7="Complex Library Subsidy", 0, 0)))))</f>
        <v>0</v>
      </c>
      <c r="AJ324" s="177">
        <f t="shared" si="163"/>
        <v>0</v>
      </c>
      <c r="AK324" s="177">
        <f t="shared" si="164"/>
        <v>0</v>
      </c>
      <c r="AL324" s="181">
        <f>IF('Funding Allocation Parameters'!$C$8="Basic Library Subsidy", MIN(AJ324*'Funding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MIN(AJ324*VLOOKUP(CONCATENATE($A324, 'Funding Allocation Parameters'!$I$8), 'Library Subsidy Complex'!$C$2:$J$55, 2, FALSE), VLOOKUP(CONCATENATE($A324, 'Funding Allocation Parameters'!$I$8), 'Library Subsidy Complex'!$C$2:$J$55, 4, FALSE)), 0)))))</f>
        <v>0</v>
      </c>
      <c r="AM324" s="181">
        <f>IF('Funding Allocation Parameters'!$C$8="Basic Library Subsidy", 0, IF('Funding Allocation Parameters'!$C$8="Grant funding",MIN(AJ324*'Funding Allocation Parameters'!$E$8, 'Funding Allocation Parameters'!$G$8), IF('Funding Allocation Parameters'!$C$8="Other author funding", 0, IF('Funding Allocation Parameters'!$C$8="Any discretionary funds (grants if available, other if no grants)", MIN(AJ324*'Funding Allocation Parameters'!$E$8, 'Funding Allocation Parameters'!$G$8), IF('Funding Allocation Parameters'!$C$8="Complex Library Subsidy", 0, 0)))))</f>
        <v>0</v>
      </c>
      <c r="AN324" s="181">
        <f>IF('Funding Allocation Parameters'!$C$8="Basic Library Subsidy", 0, IF('Funding Allocation Parameters'!$C$8="Grant funding", 0, IF('Funding Allocation Parameters'!$C$8="Other author funding",  MIN(AJ324*'Funding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4" s="181">
        <f>IF('Funding Allocation Parameters'!$C$8="Basic Library Subsidy", MIN(AK324*'Funding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MIN(AK324*VLOOKUP(CONCATENATE($A324, 'Funding Allocation Parameters'!$I$8), 'Library Subsidy Complex'!$C$2:$J$55, 6, FALSE), VLOOKUP(CONCATENATE($A324, 'Funding Allocation Parameters'!$I$8), 'Library Subsidy Complex'!$C$2:$J$55, 8, FALSE)), 0)))))</f>
        <v>0</v>
      </c>
      <c r="AP324" s="181">
        <f>IF('Funding Allocation Parameters'!$C$8="Basic Library Subsidy", 0, IF('Funding Allocation Parameters'!$C$8="Grant funding", 0, IF('Funding Allocation Parameters'!$C$8="Other author funding",  MIN(AK324*'Funding Allocation Parameters'!$E$8, 'Funding Allocation Parameters'!$G$8), IF('Funding Allocation Parameters'!$C$8="Any discretionary funds (grants if available, other if no grants)", MIN(AK324*'Funding Allocation Parameters'!$E$8, 'Funding Allocation Parameters'!$G$8), IF('Funding Allocation Parameters'!$C$8="Complex Library Subsidy", 0, 0)))))</f>
        <v>0</v>
      </c>
      <c r="AQ324" s="177">
        <f t="shared" si="165"/>
        <v>0</v>
      </c>
      <c r="AR324" s="177">
        <f t="shared" si="166"/>
        <v>0</v>
      </c>
      <c r="AS324" s="182">
        <f t="shared" si="167"/>
        <v>1189</v>
      </c>
      <c r="AT324" s="182">
        <f t="shared" si="168"/>
        <v>698.58420000000001</v>
      </c>
      <c r="AU324" s="182">
        <f t="shared" si="169"/>
        <v>0</v>
      </c>
      <c r="AV324" s="182">
        <f t="shared" si="170"/>
        <v>1189</v>
      </c>
      <c r="AW324" s="182">
        <f t="shared" si="171"/>
        <v>698.58420000000001</v>
      </c>
      <c r="AX324" s="183">
        <f t="shared" si="172"/>
        <v>1189</v>
      </c>
      <c r="AY324" s="183">
        <f t="shared" si="173"/>
        <v>698.58420000000001</v>
      </c>
      <c r="AZ324" s="183">
        <f t="shared" si="174"/>
        <v>0</v>
      </c>
      <c r="BA324" s="183">
        <f t="shared" si="175"/>
        <v>0</v>
      </c>
      <c r="BB324" s="183">
        <f t="shared" si="176"/>
        <v>0</v>
      </c>
      <c r="BC324" s="184">
        <f t="shared" si="177"/>
        <v>1189</v>
      </c>
      <c r="BD324" s="184">
        <f t="shared" si="178"/>
        <v>0</v>
      </c>
      <c r="BE324" s="184">
        <f t="shared" si="179"/>
        <v>698.58420000000001</v>
      </c>
      <c r="BF324" s="184">
        <f t="shared" si="180"/>
        <v>0</v>
      </c>
      <c r="BG324" s="102">
        <f t="shared" si="181"/>
        <v>0</v>
      </c>
      <c r="BH324" s="102">
        <f t="shared" si="182"/>
        <v>0</v>
      </c>
      <c r="BI324" s="102">
        <f t="shared" si="183"/>
        <v>0</v>
      </c>
      <c r="BJ324" s="102">
        <f t="shared" si="184"/>
        <v>1</v>
      </c>
      <c r="BK324" s="102">
        <f t="shared" si="185"/>
        <v>0</v>
      </c>
      <c r="BL324" s="102">
        <f t="shared" si="186"/>
        <v>0</v>
      </c>
      <c r="BN324" s="102"/>
    </row>
    <row r="325" spans="1:66" x14ac:dyDescent="0.25">
      <c r="A325" s="102" t="s">
        <v>13</v>
      </c>
      <c r="B325" s="102" t="s">
        <v>8</v>
      </c>
      <c r="C325" s="102" t="s">
        <v>8</v>
      </c>
      <c r="D325" s="102" t="s">
        <v>27</v>
      </c>
      <c r="E325" s="102" t="s">
        <v>712</v>
      </c>
      <c r="F325" s="102" t="s">
        <v>713</v>
      </c>
      <c r="G325" s="102">
        <v>3.2629999999999999</v>
      </c>
      <c r="H325" s="102">
        <v>1</v>
      </c>
      <c r="I325" s="102">
        <v>1</v>
      </c>
      <c r="J325" s="167">
        <f>IFERROR(H325*VLOOKUP(A325, 'Advanced Parameters'!$B$7:$G$20, 6, FALSE)*VLOOKUP(A325, 'Growth Parameters'!$B$6:$H$19, 6, FALSE), 0)</f>
        <v>1</v>
      </c>
      <c r="K325" s="167">
        <f>IFERROR(IF('Advanced Parameters'!$C$5="n",'Raw Data'!I325*VLOOKUP(A325,'Advanced Parameters'!$B$7:$G$20,6,FALSE),J325*VLOOKUP(A325,'Advanced Parameters'!$B$7:$G$20,2,FALSE))*VLOOKUP(A325, 'Growth Parameters'!$B$6:$H$19, 6, FALSE), 0)</f>
        <v>1</v>
      </c>
      <c r="L325" s="167">
        <f t="shared" si="156"/>
        <v>0</v>
      </c>
      <c r="M325" s="168">
        <f>IFERROR(IF(G325="NA","NA",IF(G325&gt;'APC Parameters'!$K$6+VLOOKUP('Raw Data'!A325, 'APC Parameters'!$H$7:$L$20, 4, FALSE), 'APC Parameters'!$L$6+VLOOKUP('Raw Data'!A325, 'APC Parameters'!$H$7:$L$20, 5, FALSE), G325*('APC Parameters'!$J$6+VLOOKUP('Raw Data'!A325, 'APC Parameters'!$H$7:$L$20, 3, FALSE))+'APC Parameters'!$I$6+VLOOKUP('Raw Data'!A325, 'APC Parameters'!$H$7:$L$20, 2, FALSE))), 0)</f>
        <v>5000</v>
      </c>
      <c r="N325" s="168">
        <f t="shared" si="157"/>
        <v>5000</v>
      </c>
      <c r="O325" s="168">
        <f>IFERROR(IF(M325="NA",VLOOKUP(D325,'Internal Calculations'!$B$10:$C$11,2,FALSE), M325)*VLOOKUP(A325, 'Growth Parameters'!$B$6:$H$19, 7, FALSE), 0)</f>
        <v>5000</v>
      </c>
      <c r="P325" s="177">
        <f t="shared" si="158"/>
        <v>5000</v>
      </c>
      <c r="Q325" s="178">
        <f>IF('Funding Allocation Parameters'!$C$5="Basic Library Subsidy", MIN(O325*('Funding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MIN($O325*(VLOOKUP(CONCATENATE($A325, 'Funding Allocation Parameters'!$I$5), 'Library Subsidy Complex'!$C$2:$J$55, 2, FALSE)), VLOOKUP(CONCATENATE($A325, 'Funding Allocation Parameters'!$I$5), 'Library Subsidy Complex'!$C$2:$J$55, 4, FALSE)), 0)))))</f>
        <v>1189</v>
      </c>
      <c r="R325" s="178">
        <f>IF('Funding Allocation Parameters'!$C$5="Basic Library Subsidy", 0, IF('Funding Allocation Parameters'!$C$5="Grant funding",MIN(O325*('Funding Allocation Parameters'!$E$5), 'Funding Allocation Parameters'!$G$5), IF('Funding Allocation Parameters'!$C$5="Other author funding", 0, IF('Funding Allocation Parameters'!$C$5="Any discretionary funds (grants if available, other if no grants)", MIN(O325*('Funding Allocation Parameters'!$E$5), 'Funding Allocation Parameters'!$G$5), IF('Funding Allocation Parameters'!$C$5="Complex Library Subsidy", 0, 0)))))</f>
        <v>0</v>
      </c>
      <c r="S325" s="178">
        <f>IF('Funding Allocation Parameters'!$C$5="Basic Library Subsidy", 0, IF('Funding Allocation Parameters'!$C$5="Grant funding", 0, IF('Funding Allocation Parameters'!$C$5="Other author funding",  MIN(O325*('Funding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5" s="178">
        <f>IF('Funding Allocation Parameters'!$C$5="Basic Library Subsidy", MIN(O325*('Funding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MIN($O325*(VLOOKUP(CONCATENATE($A325, 'Funding Allocation Parameters'!$I$5), 'Library Subsidy Complex'!$C$2:$J$55, 6, FALSE)), VLOOKUP(CONCATENATE($A325, 'Funding Allocation Parameters'!$I$5), 'Library Subsidy Complex'!$C$2:$J$55, 8, FALSE)), 0)))))</f>
        <v>1189</v>
      </c>
      <c r="U325" s="178">
        <f>IF('Funding Allocation Parameters'!$C$5="Basic Library Subsidy", 0, IF('Funding Allocation Parameters'!$C$5="Grant funding", 0, IF('Funding Allocation Parameters'!$C$5="Other author funding",  MIN(O325*('Funding Allocation Parameters'!$E$5), 'Funding Allocation Parameters'!$G$5), IF('Funding Allocation Parameters'!$C$5="Any discretionary funds (grants if available, other if no grants)", MIN(O325*('Funding Allocation Parameters'!$E$5), 'Funding Allocation Parameters'!$G$5), IF('Funding Allocation Parameters'!$C$5="Complex Library Subsidy", 0, 0)))))</f>
        <v>0</v>
      </c>
      <c r="V325" s="177">
        <f t="shared" si="159"/>
        <v>3811</v>
      </c>
      <c r="W325" s="177">
        <f t="shared" si="160"/>
        <v>3811</v>
      </c>
      <c r="X325" s="179">
        <f>IF('Funding Allocation Parameters'!$C$6="Basic Library Subsidy", MIN(V325*'Funding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MIN(V325*VLOOKUP(CONCATENATE($A325, 'Funding Allocation Parameters'!$I$6), 'Library Subsidy Complex'!$C$2:$J$55, 2, FALSE), VLOOKUP(CONCATENATE($A325, 'Funding Allocation Parameters'!$I$6), 'Library Subsidy Complex'!$C$2:$J$55, 4, FALSE)), 0)))))</f>
        <v>0</v>
      </c>
      <c r="Y325" s="179">
        <f>IF('Funding Allocation Parameters'!$C$6="Basic Library Subsidy", 0, IF('Funding Allocation Parameters'!$C$6="Grant funding",MIN(V325*'Funding Allocation Parameters'!$E$6, 'Funding Allocation Parameters'!$G$6), IF('Funding Allocation Parameters'!$C$6="Other author funding", 0, IF('Funding Allocation Parameters'!$C$6="Any discretionary funds (grants if available, other if no grants)", MIN(V325*'Funding Allocation Parameters'!$E$6, 'Funding Allocation Parameters'!$G$6), IF('Funding Allocation Parameters'!$C$6="Complex Library Subsidy", 0, 0)))))</f>
        <v>3811</v>
      </c>
      <c r="Z325" s="179">
        <f>IF('Funding Allocation Parameters'!$C$6="Basic Library Subsidy", 0, IF('Funding Allocation Parameters'!$C$6="Grant funding", 0, IF('Funding Allocation Parameters'!$C$6="Other author funding",  MIN(V325*'Funding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5" s="179">
        <f>IF('Funding Allocation Parameters'!$C$6="Basic Library Subsidy", MIN(W325*'Funding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MIN(W325*VLOOKUP(CONCATENATE($A325, 'Funding Allocation Parameters'!$I$6), 'Library Subsidy Complex'!$C$2:$J$55, 6, FALSE), VLOOKUP(CONCATENATE($A325, 'Funding Allocation Parameters'!$I$6), 'Library Subsidy Complex'!$C$2:$J$55, 8, FALSE)), 0)))))</f>
        <v>0</v>
      </c>
      <c r="AB325" s="179">
        <f>IF('Funding Allocation Parameters'!$C$6="Basic Library Subsidy", 0, IF('Funding Allocation Parameters'!$C$6="Grant funding", 0, IF('Funding Allocation Parameters'!$C$6="Other author funding",  MIN(W325*'Funding Allocation Parameters'!$E$6, 'Funding Allocation Parameters'!$G$6), IF('Funding Allocation Parameters'!$C$6="Any discretionary funds (grants if available, other if no grants)", MIN(W325*'Funding Allocation Parameters'!$E$6, 'Funding Allocation Parameters'!$G$6), IF('Funding Allocation Parameters'!$C$6="Complex Library Subsidy", 0, 0)))))</f>
        <v>3811</v>
      </c>
      <c r="AC325" s="177">
        <f t="shared" si="161"/>
        <v>0</v>
      </c>
      <c r="AD325" s="177">
        <f t="shared" si="162"/>
        <v>0</v>
      </c>
      <c r="AE325" s="180">
        <f>IF('Funding Allocation Parameters'!$C$7="Basic Library Subsidy", MIN(AC325*'Funding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MIN(AC325*VLOOKUP(CONCATENATE($A325, 'Funding Allocation Parameters'!$I$7), 'Library Subsidy Complex'!$C$2:$J$55, 2, FALSE), VLOOKUP(CONCATENATE($A325, 'Funding Allocation Parameters'!$I$7), 'Library Subsidy Complex'!$C$2:$J$55, 4, FALSE)), 0)))))</f>
        <v>0</v>
      </c>
      <c r="AF325" s="180">
        <f>IF('Funding Allocation Parameters'!$C$7="Basic Library Subsidy", 0, IF('Funding Allocation Parameters'!$C$7="Grant funding",MIN(AC325*'Funding Allocation Parameters'!$E$7, 'Funding Allocation Parameters'!$G$7), IF('Funding Allocation Parameters'!$C$7="Other author funding", 0, IF('Funding Allocation Parameters'!$C$7="Any discretionary funds (grants if available, other if no grants)", MIN(AC325*'Funding Allocation Parameters'!$E$7, 'Funding Allocation Parameters'!$G$7), IF('Funding Allocation Parameters'!$C$7="Complex Library Subsidy", 0, 0)))))</f>
        <v>0</v>
      </c>
      <c r="AG325" s="180">
        <f>IF('Funding Allocation Parameters'!$C$7="Basic Library Subsidy", 0, IF('Funding Allocation Parameters'!$C$7="Grant funding", 0, IF('Funding Allocation Parameters'!$C$7="Other author funding",  MIN(AC325*'Funding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5" s="180">
        <f>IF('Funding Allocation Parameters'!$C$7="Basic Library Subsidy", MIN(AD325*'Funding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MIN(AD325*VLOOKUP(CONCATENATE($A325, 'Funding Allocation Parameters'!$I$7), 'Library Subsidy Complex'!$C$2:$J$55, 6, FALSE), VLOOKUP(CONCATENATE($A325, 'Funding Allocation Parameters'!$I$7), 'Library Subsidy Complex'!$C$2:$J$55, 8, FALSE)), 0)))))</f>
        <v>0</v>
      </c>
      <c r="AI325" s="180">
        <f>IF('Funding Allocation Parameters'!$C$7="Basic Library Subsidy", 0, IF('Funding Allocation Parameters'!$C$7="Grant funding", 0, IF('Funding Allocation Parameters'!$C$7="Other author funding",  MIN(AD325*'Funding Allocation Parameters'!$E$7, 'Funding Allocation Parameters'!$G$7), IF('Funding Allocation Parameters'!$C$7="Any discretionary funds (grants if available, other if no grants)", MIN(AD325*'Funding Allocation Parameters'!$E$7, 'Funding Allocation Parameters'!$G$7), IF('Funding Allocation Parameters'!$C$7="Complex Library Subsidy", 0, 0)))))</f>
        <v>0</v>
      </c>
      <c r="AJ325" s="177">
        <f t="shared" si="163"/>
        <v>0</v>
      </c>
      <c r="AK325" s="177">
        <f t="shared" si="164"/>
        <v>0</v>
      </c>
      <c r="AL325" s="181">
        <f>IF('Funding Allocation Parameters'!$C$8="Basic Library Subsidy", MIN(AJ325*'Funding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MIN(AJ325*VLOOKUP(CONCATENATE($A325, 'Funding Allocation Parameters'!$I$8), 'Library Subsidy Complex'!$C$2:$J$55, 2, FALSE), VLOOKUP(CONCATENATE($A325, 'Funding Allocation Parameters'!$I$8), 'Library Subsidy Complex'!$C$2:$J$55, 4, FALSE)), 0)))))</f>
        <v>0</v>
      </c>
      <c r="AM325" s="181">
        <f>IF('Funding Allocation Parameters'!$C$8="Basic Library Subsidy", 0, IF('Funding Allocation Parameters'!$C$8="Grant funding",MIN(AJ325*'Funding Allocation Parameters'!$E$8, 'Funding Allocation Parameters'!$G$8), IF('Funding Allocation Parameters'!$C$8="Other author funding", 0, IF('Funding Allocation Parameters'!$C$8="Any discretionary funds (grants if available, other if no grants)", MIN(AJ325*'Funding Allocation Parameters'!$E$8, 'Funding Allocation Parameters'!$G$8), IF('Funding Allocation Parameters'!$C$8="Complex Library Subsidy", 0, 0)))))</f>
        <v>0</v>
      </c>
      <c r="AN325" s="181">
        <f>IF('Funding Allocation Parameters'!$C$8="Basic Library Subsidy", 0, IF('Funding Allocation Parameters'!$C$8="Grant funding", 0, IF('Funding Allocation Parameters'!$C$8="Other author funding",  MIN(AJ325*'Funding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5" s="181">
        <f>IF('Funding Allocation Parameters'!$C$8="Basic Library Subsidy", MIN(AK325*'Funding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MIN(AK325*VLOOKUP(CONCATENATE($A325, 'Funding Allocation Parameters'!$I$8), 'Library Subsidy Complex'!$C$2:$J$55, 6, FALSE), VLOOKUP(CONCATENATE($A325, 'Funding Allocation Parameters'!$I$8), 'Library Subsidy Complex'!$C$2:$J$55, 8, FALSE)), 0)))))</f>
        <v>0</v>
      </c>
      <c r="AP325" s="181">
        <f>IF('Funding Allocation Parameters'!$C$8="Basic Library Subsidy", 0, IF('Funding Allocation Parameters'!$C$8="Grant funding", 0, IF('Funding Allocation Parameters'!$C$8="Other author funding",  MIN(AK325*'Funding Allocation Parameters'!$E$8, 'Funding Allocation Parameters'!$G$8), IF('Funding Allocation Parameters'!$C$8="Any discretionary funds (grants if available, other if no grants)", MIN(AK325*'Funding Allocation Parameters'!$E$8, 'Funding Allocation Parameters'!$G$8), IF('Funding Allocation Parameters'!$C$8="Complex Library Subsidy", 0, 0)))))</f>
        <v>0</v>
      </c>
      <c r="AQ325" s="177">
        <f t="shared" si="165"/>
        <v>0</v>
      </c>
      <c r="AR325" s="177">
        <f t="shared" si="166"/>
        <v>0</v>
      </c>
      <c r="AS325" s="182">
        <f t="shared" si="167"/>
        <v>1189</v>
      </c>
      <c r="AT325" s="182">
        <f t="shared" si="168"/>
        <v>3811</v>
      </c>
      <c r="AU325" s="182">
        <f t="shared" si="169"/>
        <v>0</v>
      </c>
      <c r="AV325" s="182">
        <f t="shared" si="170"/>
        <v>1189</v>
      </c>
      <c r="AW325" s="182">
        <f t="shared" si="171"/>
        <v>3811</v>
      </c>
      <c r="AX325" s="183">
        <f t="shared" si="172"/>
        <v>1189</v>
      </c>
      <c r="AY325" s="183">
        <f t="shared" si="173"/>
        <v>3811</v>
      </c>
      <c r="AZ325" s="183">
        <f t="shared" si="174"/>
        <v>0</v>
      </c>
      <c r="BA325" s="183">
        <f t="shared" si="175"/>
        <v>0</v>
      </c>
      <c r="BB325" s="183">
        <f t="shared" si="176"/>
        <v>0</v>
      </c>
      <c r="BC325" s="184">
        <f t="shared" si="177"/>
        <v>1189</v>
      </c>
      <c r="BD325" s="184">
        <f t="shared" si="178"/>
        <v>0</v>
      </c>
      <c r="BE325" s="184">
        <f t="shared" si="179"/>
        <v>3811</v>
      </c>
      <c r="BF325" s="184">
        <f t="shared" si="180"/>
        <v>0</v>
      </c>
      <c r="BG325" s="102">
        <f t="shared" si="181"/>
        <v>0</v>
      </c>
      <c r="BH325" s="102">
        <f t="shared" si="182"/>
        <v>0</v>
      </c>
      <c r="BI325" s="102">
        <f t="shared" si="183"/>
        <v>0</v>
      </c>
      <c r="BJ325" s="102">
        <f t="shared" si="184"/>
        <v>1</v>
      </c>
      <c r="BK325" s="102">
        <f t="shared" si="185"/>
        <v>0</v>
      </c>
      <c r="BL325" s="102">
        <f t="shared" si="186"/>
        <v>0</v>
      </c>
      <c r="BN325" s="102"/>
    </row>
    <row r="326" spans="1:66" x14ac:dyDescent="0.25">
      <c r="A326" s="102" t="s">
        <v>20</v>
      </c>
      <c r="B326" s="102" t="s">
        <v>8</v>
      </c>
      <c r="C326" s="102" t="s">
        <v>8</v>
      </c>
      <c r="D326" s="102" t="s">
        <v>27</v>
      </c>
      <c r="E326" s="102" t="s">
        <v>574</v>
      </c>
      <c r="F326" s="102" t="s">
        <v>714</v>
      </c>
      <c r="G326" s="102">
        <v>1.0049999999999999</v>
      </c>
      <c r="H326" s="102">
        <v>1</v>
      </c>
      <c r="I326" s="102">
        <v>1</v>
      </c>
      <c r="J326" s="167">
        <f>IFERROR(H326*VLOOKUP(A326, 'Advanced Parameters'!$B$7:$G$20, 6, FALSE)*VLOOKUP(A326, 'Growth Parameters'!$B$6:$H$19, 6, FALSE), 0)</f>
        <v>1</v>
      </c>
      <c r="K326" s="167">
        <f>IFERROR(IF('Advanced Parameters'!$C$5="n",'Raw Data'!I326*VLOOKUP(A326,'Advanced Parameters'!$B$7:$G$20,6,FALSE),J326*VLOOKUP(A326,'Advanced Parameters'!$B$7:$G$20,2,FALSE))*VLOOKUP(A326, 'Growth Parameters'!$B$6:$H$19, 6, FALSE), 0)</f>
        <v>1</v>
      </c>
      <c r="L326" s="167">
        <f t="shared" si="156"/>
        <v>0</v>
      </c>
      <c r="M326" s="168">
        <f>IFERROR(IF(G326="NA","NA",IF(G326&gt;'APC Parameters'!$K$6+VLOOKUP('Raw Data'!A326, 'APC Parameters'!$H$7:$L$20, 4, FALSE), 'APC Parameters'!$L$6+VLOOKUP('Raw Data'!A326, 'APC Parameters'!$H$7:$L$20, 5, FALSE), G326*('APC Parameters'!$J$6+VLOOKUP('Raw Data'!A326, 'APC Parameters'!$H$7:$L$20, 3, FALSE))+'APC Parameters'!$I$6+VLOOKUP('Raw Data'!A326, 'APC Parameters'!$H$7:$L$20, 2, FALSE))), 0)</f>
        <v>1860.627</v>
      </c>
      <c r="N326" s="168">
        <f t="shared" si="157"/>
        <v>1860.627</v>
      </c>
      <c r="O326" s="168">
        <f>IFERROR(IF(M326="NA",VLOOKUP(D326,'Internal Calculations'!$B$10:$C$11,2,FALSE), M326)*VLOOKUP(A326, 'Growth Parameters'!$B$6:$H$19, 7, FALSE), 0)</f>
        <v>1860.627</v>
      </c>
      <c r="P326" s="177">
        <f t="shared" si="158"/>
        <v>1860.627</v>
      </c>
      <c r="Q326" s="178">
        <f>IF('Funding Allocation Parameters'!$C$5="Basic Library Subsidy", MIN(O326*('Funding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MIN($O326*(VLOOKUP(CONCATENATE($A326, 'Funding Allocation Parameters'!$I$5), 'Library Subsidy Complex'!$C$2:$J$55, 2, FALSE)), VLOOKUP(CONCATENATE($A326, 'Funding Allocation Parameters'!$I$5), 'Library Subsidy Complex'!$C$2:$J$55, 4, FALSE)), 0)))))</f>
        <v>1189</v>
      </c>
      <c r="R326" s="178">
        <f>IF('Funding Allocation Parameters'!$C$5="Basic Library Subsidy", 0, IF('Funding Allocation Parameters'!$C$5="Grant funding",MIN(O326*('Funding Allocation Parameters'!$E$5), 'Funding Allocation Parameters'!$G$5), IF('Funding Allocation Parameters'!$C$5="Other author funding", 0, IF('Funding Allocation Parameters'!$C$5="Any discretionary funds (grants if available, other if no grants)", MIN(O326*('Funding Allocation Parameters'!$E$5), 'Funding Allocation Parameters'!$G$5), IF('Funding Allocation Parameters'!$C$5="Complex Library Subsidy", 0, 0)))))</f>
        <v>0</v>
      </c>
      <c r="S326" s="178">
        <f>IF('Funding Allocation Parameters'!$C$5="Basic Library Subsidy", 0, IF('Funding Allocation Parameters'!$C$5="Grant funding", 0, IF('Funding Allocation Parameters'!$C$5="Other author funding",  MIN(O326*('Funding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6" s="178">
        <f>IF('Funding Allocation Parameters'!$C$5="Basic Library Subsidy", MIN(O326*('Funding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MIN($O326*(VLOOKUP(CONCATENATE($A326, 'Funding Allocation Parameters'!$I$5), 'Library Subsidy Complex'!$C$2:$J$55, 6, FALSE)), VLOOKUP(CONCATENATE($A326, 'Funding Allocation Parameters'!$I$5), 'Library Subsidy Complex'!$C$2:$J$55, 8, FALSE)), 0)))))</f>
        <v>1189</v>
      </c>
      <c r="U326" s="178">
        <f>IF('Funding Allocation Parameters'!$C$5="Basic Library Subsidy", 0, IF('Funding Allocation Parameters'!$C$5="Grant funding", 0, IF('Funding Allocation Parameters'!$C$5="Other author funding",  MIN(O326*('Funding Allocation Parameters'!$E$5), 'Funding Allocation Parameters'!$G$5), IF('Funding Allocation Parameters'!$C$5="Any discretionary funds (grants if available, other if no grants)", MIN(O326*('Funding Allocation Parameters'!$E$5), 'Funding Allocation Parameters'!$G$5), IF('Funding Allocation Parameters'!$C$5="Complex Library Subsidy", 0, 0)))))</f>
        <v>0</v>
      </c>
      <c r="V326" s="177">
        <f t="shared" si="159"/>
        <v>671.62699999999995</v>
      </c>
      <c r="W326" s="177">
        <f t="shared" si="160"/>
        <v>671.62699999999995</v>
      </c>
      <c r="X326" s="179">
        <f>IF('Funding Allocation Parameters'!$C$6="Basic Library Subsidy", MIN(V326*'Funding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MIN(V326*VLOOKUP(CONCATENATE($A326, 'Funding Allocation Parameters'!$I$6), 'Library Subsidy Complex'!$C$2:$J$55, 2, FALSE), VLOOKUP(CONCATENATE($A326, 'Funding Allocation Parameters'!$I$6), 'Library Subsidy Complex'!$C$2:$J$55, 4, FALSE)), 0)))))</f>
        <v>0</v>
      </c>
      <c r="Y326" s="179">
        <f>IF('Funding Allocation Parameters'!$C$6="Basic Library Subsidy", 0, IF('Funding Allocation Parameters'!$C$6="Grant funding",MIN(V326*'Funding Allocation Parameters'!$E$6, 'Funding Allocation Parameters'!$G$6), IF('Funding Allocation Parameters'!$C$6="Other author funding", 0, IF('Funding Allocation Parameters'!$C$6="Any discretionary funds (grants if available, other if no grants)", MIN(V326*'Funding Allocation Parameters'!$E$6, 'Funding Allocation Parameters'!$G$6), IF('Funding Allocation Parameters'!$C$6="Complex Library Subsidy", 0, 0)))))</f>
        <v>671.62699999999995</v>
      </c>
      <c r="Z326" s="179">
        <f>IF('Funding Allocation Parameters'!$C$6="Basic Library Subsidy", 0, IF('Funding Allocation Parameters'!$C$6="Grant funding", 0, IF('Funding Allocation Parameters'!$C$6="Other author funding",  MIN(V326*'Funding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6" s="179">
        <f>IF('Funding Allocation Parameters'!$C$6="Basic Library Subsidy", MIN(W326*'Funding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MIN(W326*VLOOKUP(CONCATENATE($A326, 'Funding Allocation Parameters'!$I$6), 'Library Subsidy Complex'!$C$2:$J$55, 6, FALSE), VLOOKUP(CONCATENATE($A326, 'Funding Allocation Parameters'!$I$6), 'Library Subsidy Complex'!$C$2:$J$55, 8, FALSE)), 0)))))</f>
        <v>0</v>
      </c>
      <c r="AB326" s="179">
        <f>IF('Funding Allocation Parameters'!$C$6="Basic Library Subsidy", 0, IF('Funding Allocation Parameters'!$C$6="Grant funding", 0, IF('Funding Allocation Parameters'!$C$6="Other author funding",  MIN(W326*'Funding Allocation Parameters'!$E$6, 'Funding Allocation Parameters'!$G$6), IF('Funding Allocation Parameters'!$C$6="Any discretionary funds (grants if available, other if no grants)", MIN(W326*'Funding Allocation Parameters'!$E$6, 'Funding Allocation Parameters'!$G$6), IF('Funding Allocation Parameters'!$C$6="Complex Library Subsidy", 0, 0)))))</f>
        <v>671.62699999999995</v>
      </c>
      <c r="AC326" s="177">
        <f t="shared" si="161"/>
        <v>0</v>
      </c>
      <c r="AD326" s="177">
        <f t="shared" si="162"/>
        <v>0</v>
      </c>
      <c r="AE326" s="180">
        <f>IF('Funding Allocation Parameters'!$C$7="Basic Library Subsidy", MIN(AC326*'Funding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MIN(AC326*VLOOKUP(CONCATENATE($A326, 'Funding Allocation Parameters'!$I$7), 'Library Subsidy Complex'!$C$2:$J$55, 2, FALSE), VLOOKUP(CONCATENATE($A326, 'Funding Allocation Parameters'!$I$7), 'Library Subsidy Complex'!$C$2:$J$55, 4, FALSE)), 0)))))</f>
        <v>0</v>
      </c>
      <c r="AF326" s="180">
        <f>IF('Funding Allocation Parameters'!$C$7="Basic Library Subsidy", 0, IF('Funding Allocation Parameters'!$C$7="Grant funding",MIN(AC326*'Funding Allocation Parameters'!$E$7, 'Funding Allocation Parameters'!$G$7), IF('Funding Allocation Parameters'!$C$7="Other author funding", 0, IF('Funding Allocation Parameters'!$C$7="Any discretionary funds (grants if available, other if no grants)", MIN(AC326*'Funding Allocation Parameters'!$E$7, 'Funding Allocation Parameters'!$G$7), IF('Funding Allocation Parameters'!$C$7="Complex Library Subsidy", 0, 0)))))</f>
        <v>0</v>
      </c>
      <c r="AG326" s="180">
        <f>IF('Funding Allocation Parameters'!$C$7="Basic Library Subsidy", 0, IF('Funding Allocation Parameters'!$C$7="Grant funding", 0, IF('Funding Allocation Parameters'!$C$7="Other author funding",  MIN(AC326*'Funding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6" s="180">
        <f>IF('Funding Allocation Parameters'!$C$7="Basic Library Subsidy", MIN(AD326*'Funding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MIN(AD326*VLOOKUP(CONCATENATE($A326, 'Funding Allocation Parameters'!$I$7), 'Library Subsidy Complex'!$C$2:$J$55, 6, FALSE), VLOOKUP(CONCATENATE($A326, 'Funding Allocation Parameters'!$I$7), 'Library Subsidy Complex'!$C$2:$J$55, 8, FALSE)), 0)))))</f>
        <v>0</v>
      </c>
      <c r="AI326" s="180">
        <f>IF('Funding Allocation Parameters'!$C$7="Basic Library Subsidy", 0, IF('Funding Allocation Parameters'!$C$7="Grant funding", 0, IF('Funding Allocation Parameters'!$C$7="Other author funding",  MIN(AD326*'Funding Allocation Parameters'!$E$7, 'Funding Allocation Parameters'!$G$7), IF('Funding Allocation Parameters'!$C$7="Any discretionary funds (grants if available, other if no grants)", MIN(AD326*'Funding Allocation Parameters'!$E$7, 'Funding Allocation Parameters'!$G$7), IF('Funding Allocation Parameters'!$C$7="Complex Library Subsidy", 0, 0)))))</f>
        <v>0</v>
      </c>
      <c r="AJ326" s="177">
        <f t="shared" si="163"/>
        <v>0</v>
      </c>
      <c r="AK326" s="177">
        <f t="shared" si="164"/>
        <v>0</v>
      </c>
      <c r="AL326" s="181">
        <f>IF('Funding Allocation Parameters'!$C$8="Basic Library Subsidy", MIN(AJ326*'Funding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MIN(AJ326*VLOOKUP(CONCATENATE($A326, 'Funding Allocation Parameters'!$I$8), 'Library Subsidy Complex'!$C$2:$J$55, 2, FALSE), VLOOKUP(CONCATENATE($A326, 'Funding Allocation Parameters'!$I$8), 'Library Subsidy Complex'!$C$2:$J$55, 4, FALSE)), 0)))))</f>
        <v>0</v>
      </c>
      <c r="AM326" s="181">
        <f>IF('Funding Allocation Parameters'!$C$8="Basic Library Subsidy", 0, IF('Funding Allocation Parameters'!$C$8="Grant funding",MIN(AJ326*'Funding Allocation Parameters'!$E$8, 'Funding Allocation Parameters'!$G$8), IF('Funding Allocation Parameters'!$C$8="Other author funding", 0, IF('Funding Allocation Parameters'!$C$8="Any discretionary funds (grants if available, other if no grants)", MIN(AJ326*'Funding Allocation Parameters'!$E$8, 'Funding Allocation Parameters'!$G$8), IF('Funding Allocation Parameters'!$C$8="Complex Library Subsidy", 0, 0)))))</f>
        <v>0</v>
      </c>
      <c r="AN326" s="181">
        <f>IF('Funding Allocation Parameters'!$C$8="Basic Library Subsidy", 0, IF('Funding Allocation Parameters'!$C$8="Grant funding", 0, IF('Funding Allocation Parameters'!$C$8="Other author funding",  MIN(AJ326*'Funding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6" s="181">
        <f>IF('Funding Allocation Parameters'!$C$8="Basic Library Subsidy", MIN(AK326*'Funding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MIN(AK326*VLOOKUP(CONCATENATE($A326, 'Funding Allocation Parameters'!$I$8), 'Library Subsidy Complex'!$C$2:$J$55, 6, FALSE), VLOOKUP(CONCATENATE($A326, 'Funding Allocation Parameters'!$I$8), 'Library Subsidy Complex'!$C$2:$J$55, 8, FALSE)), 0)))))</f>
        <v>0</v>
      </c>
      <c r="AP326" s="181">
        <f>IF('Funding Allocation Parameters'!$C$8="Basic Library Subsidy", 0, IF('Funding Allocation Parameters'!$C$8="Grant funding", 0, IF('Funding Allocation Parameters'!$C$8="Other author funding",  MIN(AK326*'Funding Allocation Parameters'!$E$8, 'Funding Allocation Parameters'!$G$8), IF('Funding Allocation Parameters'!$C$8="Any discretionary funds (grants if available, other if no grants)", MIN(AK326*'Funding Allocation Parameters'!$E$8, 'Funding Allocation Parameters'!$G$8), IF('Funding Allocation Parameters'!$C$8="Complex Library Subsidy", 0, 0)))))</f>
        <v>0</v>
      </c>
      <c r="AQ326" s="177">
        <f t="shared" si="165"/>
        <v>0</v>
      </c>
      <c r="AR326" s="177">
        <f t="shared" si="166"/>
        <v>0</v>
      </c>
      <c r="AS326" s="182">
        <f t="shared" si="167"/>
        <v>1189</v>
      </c>
      <c r="AT326" s="182">
        <f t="shared" si="168"/>
        <v>671.62699999999995</v>
      </c>
      <c r="AU326" s="182">
        <f t="shared" si="169"/>
        <v>0</v>
      </c>
      <c r="AV326" s="182">
        <f t="shared" si="170"/>
        <v>1189</v>
      </c>
      <c r="AW326" s="182">
        <f t="shared" si="171"/>
        <v>671.62699999999995</v>
      </c>
      <c r="AX326" s="183">
        <f t="shared" si="172"/>
        <v>1189</v>
      </c>
      <c r="AY326" s="183">
        <f t="shared" si="173"/>
        <v>671.62699999999995</v>
      </c>
      <c r="AZ326" s="183">
        <f t="shared" si="174"/>
        <v>0</v>
      </c>
      <c r="BA326" s="183">
        <f t="shared" si="175"/>
        <v>0</v>
      </c>
      <c r="BB326" s="183">
        <f t="shared" si="176"/>
        <v>0</v>
      </c>
      <c r="BC326" s="184">
        <f t="shared" si="177"/>
        <v>1189</v>
      </c>
      <c r="BD326" s="184">
        <f t="shared" si="178"/>
        <v>0</v>
      </c>
      <c r="BE326" s="184">
        <f t="shared" si="179"/>
        <v>671.62699999999995</v>
      </c>
      <c r="BF326" s="184">
        <f t="shared" si="180"/>
        <v>0</v>
      </c>
      <c r="BG326" s="102">
        <f t="shared" si="181"/>
        <v>0</v>
      </c>
      <c r="BH326" s="102">
        <f t="shared" si="182"/>
        <v>0</v>
      </c>
      <c r="BI326" s="102">
        <f t="shared" si="183"/>
        <v>0</v>
      </c>
      <c r="BJ326" s="102">
        <f t="shared" si="184"/>
        <v>1</v>
      </c>
      <c r="BK326" s="102">
        <f t="shared" si="185"/>
        <v>0</v>
      </c>
      <c r="BL326" s="102">
        <f t="shared" si="186"/>
        <v>0</v>
      </c>
      <c r="BN326" s="102"/>
    </row>
    <row r="327" spans="1:66" x14ac:dyDescent="0.25">
      <c r="A327" s="102" t="s">
        <v>19</v>
      </c>
      <c r="B327" s="102" t="s">
        <v>8</v>
      </c>
      <c r="C327" s="102" t="s">
        <v>8</v>
      </c>
      <c r="D327" s="102" t="s">
        <v>27</v>
      </c>
      <c r="E327" s="102" t="s">
        <v>715</v>
      </c>
      <c r="F327" s="102" t="s">
        <v>716</v>
      </c>
      <c r="G327" s="102">
        <v>2.0470000000000002</v>
      </c>
      <c r="H327" s="102">
        <v>1</v>
      </c>
      <c r="I327" s="102">
        <v>1</v>
      </c>
      <c r="J327" s="167">
        <f>IFERROR(H327*VLOOKUP(A327, 'Advanced Parameters'!$B$7:$G$20, 6, FALSE)*VLOOKUP(A327, 'Growth Parameters'!$B$6:$H$19, 6, FALSE), 0)</f>
        <v>1</v>
      </c>
      <c r="K327" s="167">
        <f>IFERROR(IF('Advanced Parameters'!$C$5="n",'Raw Data'!I327*VLOOKUP(A327,'Advanced Parameters'!$B$7:$G$20,6,FALSE),J327*VLOOKUP(A327,'Advanced Parameters'!$B$7:$G$20,2,FALSE))*VLOOKUP(A327, 'Growth Parameters'!$B$6:$H$19, 6, FALSE), 0)</f>
        <v>1</v>
      </c>
      <c r="L327" s="167">
        <f t="shared" si="156"/>
        <v>0</v>
      </c>
      <c r="M327" s="168">
        <f>IFERROR(IF(G327="NA","NA",IF(G327&gt;'APC Parameters'!$K$6+VLOOKUP('Raw Data'!A327, 'APC Parameters'!$H$7:$L$20, 4, FALSE), 'APC Parameters'!$L$6+VLOOKUP('Raw Data'!A327, 'APC Parameters'!$H$7:$L$20, 5, FALSE), G327*('APC Parameters'!$J$6+VLOOKUP('Raw Data'!A327, 'APC Parameters'!$H$7:$L$20, 3, FALSE))+'APC Parameters'!$I$6+VLOOKUP('Raw Data'!A327, 'APC Parameters'!$H$7:$L$20, 2, FALSE))), 0)</f>
        <v>2599.8218000000002</v>
      </c>
      <c r="N327" s="168">
        <f t="shared" si="157"/>
        <v>2599.8218000000002</v>
      </c>
      <c r="O327" s="168">
        <f>IFERROR(IF(M327="NA",VLOOKUP(D327,'Internal Calculations'!$B$10:$C$11,2,FALSE), M327)*VLOOKUP(A327, 'Growth Parameters'!$B$6:$H$19, 7, FALSE), 0)</f>
        <v>2599.8218000000002</v>
      </c>
      <c r="P327" s="177">
        <f t="shared" si="158"/>
        <v>2599.8218000000002</v>
      </c>
      <c r="Q327" s="178">
        <f>IF('Funding Allocation Parameters'!$C$5="Basic Library Subsidy", MIN(O327*('Funding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MIN($O327*(VLOOKUP(CONCATENATE($A327, 'Funding Allocation Parameters'!$I$5), 'Library Subsidy Complex'!$C$2:$J$55, 2, FALSE)), VLOOKUP(CONCATENATE($A327, 'Funding Allocation Parameters'!$I$5), 'Library Subsidy Complex'!$C$2:$J$55, 4, FALSE)), 0)))))</f>
        <v>1189</v>
      </c>
      <c r="R327" s="178">
        <f>IF('Funding Allocation Parameters'!$C$5="Basic Library Subsidy", 0, IF('Funding Allocation Parameters'!$C$5="Grant funding",MIN(O327*('Funding Allocation Parameters'!$E$5), 'Funding Allocation Parameters'!$G$5), IF('Funding Allocation Parameters'!$C$5="Other author funding", 0, IF('Funding Allocation Parameters'!$C$5="Any discretionary funds (grants if available, other if no grants)", MIN(O327*('Funding Allocation Parameters'!$E$5), 'Funding Allocation Parameters'!$G$5), IF('Funding Allocation Parameters'!$C$5="Complex Library Subsidy", 0, 0)))))</f>
        <v>0</v>
      </c>
      <c r="S327" s="178">
        <f>IF('Funding Allocation Parameters'!$C$5="Basic Library Subsidy", 0, IF('Funding Allocation Parameters'!$C$5="Grant funding", 0, IF('Funding Allocation Parameters'!$C$5="Other author funding",  MIN(O327*('Funding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7" s="178">
        <f>IF('Funding Allocation Parameters'!$C$5="Basic Library Subsidy", MIN(O327*('Funding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MIN($O327*(VLOOKUP(CONCATENATE($A327, 'Funding Allocation Parameters'!$I$5), 'Library Subsidy Complex'!$C$2:$J$55, 6, FALSE)), VLOOKUP(CONCATENATE($A327, 'Funding Allocation Parameters'!$I$5), 'Library Subsidy Complex'!$C$2:$J$55, 8, FALSE)), 0)))))</f>
        <v>1189</v>
      </c>
      <c r="U327" s="178">
        <f>IF('Funding Allocation Parameters'!$C$5="Basic Library Subsidy", 0, IF('Funding Allocation Parameters'!$C$5="Grant funding", 0, IF('Funding Allocation Parameters'!$C$5="Other author funding",  MIN(O327*('Funding Allocation Parameters'!$E$5), 'Funding Allocation Parameters'!$G$5), IF('Funding Allocation Parameters'!$C$5="Any discretionary funds (grants if available, other if no grants)", MIN(O327*('Funding Allocation Parameters'!$E$5), 'Funding Allocation Parameters'!$G$5), IF('Funding Allocation Parameters'!$C$5="Complex Library Subsidy", 0, 0)))))</f>
        <v>0</v>
      </c>
      <c r="V327" s="177">
        <f t="shared" si="159"/>
        <v>1410.8218000000002</v>
      </c>
      <c r="W327" s="177">
        <f t="shared" si="160"/>
        <v>1410.8218000000002</v>
      </c>
      <c r="X327" s="179">
        <f>IF('Funding Allocation Parameters'!$C$6="Basic Library Subsidy", MIN(V327*'Funding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MIN(V327*VLOOKUP(CONCATENATE($A327, 'Funding Allocation Parameters'!$I$6), 'Library Subsidy Complex'!$C$2:$J$55, 2, FALSE), VLOOKUP(CONCATENATE($A327, 'Funding Allocation Parameters'!$I$6), 'Library Subsidy Complex'!$C$2:$J$55, 4, FALSE)), 0)))))</f>
        <v>0</v>
      </c>
      <c r="Y327" s="179">
        <f>IF('Funding Allocation Parameters'!$C$6="Basic Library Subsidy", 0, IF('Funding Allocation Parameters'!$C$6="Grant funding",MIN(V327*'Funding Allocation Parameters'!$E$6, 'Funding Allocation Parameters'!$G$6), IF('Funding Allocation Parameters'!$C$6="Other author funding", 0, IF('Funding Allocation Parameters'!$C$6="Any discretionary funds (grants if available, other if no grants)", MIN(V327*'Funding Allocation Parameters'!$E$6, 'Funding Allocation Parameters'!$G$6), IF('Funding Allocation Parameters'!$C$6="Complex Library Subsidy", 0, 0)))))</f>
        <v>1410.8218000000002</v>
      </c>
      <c r="Z327" s="179">
        <f>IF('Funding Allocation Parameters'!$C$6="Basic Library Subsidy", 0, IF('Funding Allocation Parameters'!$C$6="Grant funding", 0, IF('Funding Allocation Parameters'!$C$6="Other author funding",  MIN(V327*'Funding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7" s="179">
        <f>IF('Funding Allocation Parameters'!$C$6="Basic Library Subsidy", MIN(W327*'Funding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MIN(W327*VLOOKUP(CONCATENATE($A327, 'Funding Allocation Parameters'!$I$6), 'Library Subsidy Complex'!$C$2:$J$55, 6, FALSE), VLOOKUP(CONCATENATE($A327, 'Funding Allocation Parameters'!$I$6), 'Library Subsidy Complex'!$C$2:$J$55, 8, FALSE)), 0)))))</f>
        <v>0</v>
      </c>
      <c r="AB327" s="179">
        <f>IF('Funding Allocation Parameters'!$C$6="Basic Library Subsidy", 0, IF('Funding Allocation Parameters'!$C$6="Grant funding", 0, IF('Funding Allocation Parameters'!$C$6="Other author funding",  MIN(W327*'Funding Allocation Parameters'!$E$6, 'Funding Allocation Parameters'!$G$6), IF('Funding Allocation Parameters'!$C$6="Any discretionary funds (grants if available, other if no grants)", MIN(W327*'Funding Allocation Parameters'!$E$6, 'Funding Allocation Parameters'!$G$6), IF('Funding Allocation Parameters'!$C$6="Complex Library Subsidy", 0, 0)))))</f>
        <v>1410.8218000000002</v>
      </c>
      <c r="AC327" s="177">
        <f t="shared" si="161"/>
        <v>0</v>
      </c>
      <c r="AD327" s="177">
        <f t="shared" si="162"/>
        <v>0</v>
      </c>
      <c r="AE327" s="180">
        <f>IF('Funding Allocation Parameters'!$C$7="Basic Library Subsidy", MIN(AC327*'Funding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MIN(AC327*VLOOKUP(CONCATENATE($A327, 'Funding Allocation Parameters'!$I$7), 'Library Subsidy Complex'!$C$2:$J$55, 2, FALSE), VLOOKUP(CONCATENATE($A327, 'Funding Allocation Parameters'!$I$7), 'Library Subsidy Complex'!$C$2:$J$55, 4, FALSE)), 0)))))</f>
        <v>0</v>
      </c>
      <c r="AF327" s="180">
        <f>IF('Funding Allocation Parameters'!$C$7="Basic Library Subsidy", 0, IF('Funding Allocation Parameters'!$C$7="Grant funding",MIN(AC327*'Funding Allocation Parameters'!$E$7, 'Funding Allocation Parameters'!$G$7), IF('Funding Allocation Parameters'!$C$7="Other author funding", 0, IF('Funding Allocation Parameters'!$C$7="Any discretionary funds (grants if available, other if no grants)", MIN(AC327*'Funding Allocation Parameters'!$E$7, 'Funding Allocation Parameters'!$G$7), IF('Funding Allocation Parameters'!$C$7="Complex Library Subsidy", 0, 0)))))</f>
        <v>0</v>
      </c>
      <c r="AG327" s="180">
        <f>IF('Funding Allocation Parameters'!$C$7="Basic Library Subsidy", 0, IF('Funding Allocation Parameters'!$C$7="Grant funding", 0, IF('Funding Allocation Parameters'!$C$7="Other author funding",  MIN(AC327*'Funding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7" s="180">
        <f>IF('Funding Allocation Parameters'!$C$7="Basic Library Subsidy", MIN(AD327*'Funding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MIN(AD327*VLOOKUP(CONCATENATE($A327, 'Funding Allocation Parameters'!$I$7), 'Library Subsidy Complex'!$C$2:$J$55, 6, FALSE), VLOOKUP(CONCATENATE($A327, 'Funding Allocation Parameters'!$I$7), 'Library Subsidy Complex'!$C$2:$J$55, 8, FALSE)), 0)))))</f>
        <v>0</v>
      </c>
      <c r="AI327" s="180">
        <f>IF('Funding Allocation Parameters'!$C$7="Basic Library Subsidy", 0, IF('Funding Allocation Parameters'!$C$7="Grant funding", 0, IF('Funding Allocation Parameters'!$C$7="Other author funding",  MIN(AD327*'Funding Allocation Parameters'!$E$7, 'Funding Allocation Parameters'!$G$7), IF('Funding Allocation Parameters'!$C$7="Any discretionary funds (grants if available, other if no grants)", MIN(AD327*'Funding Allocation Parameters'!$E$7, 'Funding Allocation Parameters'!$G$7), IF('Funding Allocation Parameters'!$C$7="Complex Library Subsidy", 0, 0)))))</f>
        <v>0</v>
      </c>
      <c r="AJ327" s="177">
        <f t="shared" si="163"/>
        <v>0</v>
      </c>
      <c r="AK327" s="177">
        <f t="shared" si="164"/>
        <v>0</v>
      </c>
      <c r="AL327" s="181">
        <f>IF('Funding Allocation Parameters'!$C$8="Basic Library Subsidy", MIN(AJ327*'Funding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MIN(AJ327*VLOOKUP(CONCATENATE($A327, 'Funding Allocation Parameters'!$I$8), 'Library Subsidy Complex'!$C$2:$J$55, 2, FALSE), VLOOKUP(CONCATENATE($A327, 'Funding Allocation Parameters'!$I$8), 'Library Subsidy Complex'!$C$2:$J$55, 4, FALSE)), 0)))))</f>
        <v>0</v>
      </c>
      <c r="AM327" s="181">
        <f>IF('Funding Allocation Parameters'!$C$8="Basic Library Subsidy", 0, IF('Funding Allocation Parameters'!$C$8="Grant funding",MIN(AJ327*'Funding Allocation Parameters'!$E$8, 'Funding Allocation Parameters'!$G$8), IF('Funding Allocation Parameters'!$C$8="Other author funding", 0, IF('Funding Allocation Parameters'!$C$8="Any discretionary funds (grants if available, other if no grants)", MIN(AJ327*'Funding Allocation Parameters'!$E$8, 'Funding Allocation Parameters'!$G$8), IF('Funding Allocation Parameters'!$C$8="Complex Library Subsidy", 0, 0)))))</f>
        <v>0</v>
      </c>
      <c r="AN327" s="181">
        <f>IF('Funding Allocation Parameters'!$C$8="Basic Library Subsidy", 0, IF('Funding Allocation Parameters'!$C$8="Grant funding", 0, IF('Funding Allocation Parameters'!$C$8="Other author funding",  MIN(AJ327*'Funding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7" s="181">
        <f>IF('Funding Allocation Parameters'!$C$8="Basic Library Subsidy", MIN(AK327*'Funding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MIN(AK327*VLOOKUP(CONCATENATE($A327, 'Funding Allocation Parameters'!$I$8), 'Library Subsidy Complex'!$C$2:$J$55, 6, FALSE), VLOOKUP(CONCATENATE($A327, 'Funding Allocation Parameters'!$I$8), 'Library Subsidy Complex'!$C$2:$J$55, 8, FALSE)), 0)))))</f>
        <v>0</v>
      </c>
      <c r="AP327" s="181">
        <f>IF('Funding Allocation Parameters'!$C$8="Basic Library Subsidy", 0, IF('Funding Allocation Parameters'!$C$8="Grant funding", 0, IF('Funding Allocation Parameters'!$C$8="Other author funding",  MIN(AK327*'Funding Allocation Parameters'!$E$8, 'Funding Allocation Parameters'!$G$8), IF('Funding Allocation Parameters'!$C$8="Any discretionary funds (grants if available, other if no grants)", MIN(AK327*'Funding Allocation Parameters'!$E$8, 'Funding Allocation Parameters'!$G$8), IF('Funding Allocation Parameters'!$C$8="Complex Library Subsidy", 0, 0)))))</f>
        <v>0</v>
      </c>
      <c r="AQ327" s="177">
        <f t="shared" si="165"/>
        <v>0</v>
      </c>
      <c r="AR327" s="177">
        <f t="shared" si="166"/>
        <v>0</v>
      </c>
      <c r="AS327" s="182">
        <f t="shared" si="167"/>
        <v>1189</v>
      </c>
      <c r="AT327" s="182">
        <f t="shared" si="168"/>
        <v>1410.8218000000002</v>
      </c>
      <c r="AU327" s="182">
        <f t="shared" si="169"/>
        <v>0</v>
      </c>
      <c r="AV327" s="182">
        <f t="shared" si="170"/>
        <v>1189</v>
      </c>
      <c r="AW327" s="182">
        <f t="shared" si="171"/>
        <v>1410.8218000000002</v>
      </c>
      <c r="AX327" s="183">
        <f t="shared" si="172"/>
        <v>1189</v>
      </c>
      <c r="AY327" s="183">
        <f t="shared" si="173"/>
        <v>1410.8218000000002</v>
      </c>
      <c r="AZ327" s="183">
        <f t="shared" si="174"/>
        <v>0</v>
      </c>
      <c r="BA327" s="183">
        <f t="shared" si="175"/>
        <v>0</v>
      </c>
      <c r="BB327" s="183">
        <f t="shared" si="176"/>
        <v>0</v>
      </c>
      <c r="BC327" s="184">
        <f t="shared" si="177"/>
        <v>1189</v>
      </c>
      <c r="BD327" s="184">
        <f t="shared" si="178"/>
        <v>0</v>
      </c>
      <c r="BE327" s="184">
        <f t="shared" si="179"/>
        <v>1410.8218000000002</v>
      </c>
      <c r="BF327" s="184">
        <f t="shared" si="180"/>
        <v>0</v>
      </c>
      <c r="BG327" s="102">
        <f t="shared" si="181"/>
        <v>0</v>
      </c>
      <c r="BH327" s="102">
        <f t="shared" si="182"/>
        <v>0</v>
      </c>
      <c r="BI327" s="102">
        <f t="shared" si="183"/>
        <v>0</v>
      </c>
      <c r="BJ327" s="102">
        <f t="shared" si="184"/>
        <v>1</v>
      </c>
      <c r="BK327" s="102">
        <f t="shared" si="185"/>
        <v>0</v>
      </c>
      <c r="BL327" s="102">
        <f t="shared" si="186"/>
        <v>0</v>
      </c>
      <c r="BN327" s="102"/>
    </row>
    <row r="328" spans="1:66" x14ac:dyDescent="0.25">
      <c r="A328" s="102" t="s">
        <v>17</v>
      </c>
      <c r="B328" s="102" t="s">
        <v>8</v>
      </c>
      <c r="C328" s="102" t="s">
        <v>8</v>
      </c>
      <c r="D328" s="102" t="s">
        <v>27</v>
      </c>
      <c r="E328" s="102" t="s">
        <v>28</v>
      </c>
      <c r="F328" s="102" t="s">
        <v>717</v>
      </c>
      <c r="G328" s="102">
        <v>1.034</v>
      </c>
      <c r="H328" s="102">
        <v>1</v>
      </c>
      <c r="I328" s="102">
        <v>1</v>
      </c>
      <c r="J328" s="167">
        <f>IFERROR(H328*VLOOKUP(A328, 'Advanced Parameters'!$B$7:$G$20, 6, FALSE)*VLOOKUP(A328, 'Growth Parameters'!$B$6:$H$19, 6, FALSE), 0)</f>
        <v>1</v>
      </c>
      <c r="K328" s="167">
        <f>IFERROR(IF('Advanced Parameters'!$C$5="n",'Raw Data'!I328*VLOOKUP(A328,'Advanced Parameters'!$B$7:$G$20,6,FALSE),J328*VLOOKUP(A328,'Advanced Parameters'!$B$7:$G$20,2,FALSE))*VLOOKUP(A328, 'Growth Parameters'!$B$6:$H$19, 6, FALSE), 0)</f>
        <v>1</v>
      </c>
      <c r="L328" s="167">
        <f t="shared" si="156"/>
        <v>0</v>
      </c>
      <c r="M328" s="168">
        <f>IFERROR(IF(G328="NA","NA",IF(G328&gt;'APC Parameters'!$K$6+VLOOKUP('Raw Data'!A328, 'APC Parameters'!$H$7:$L$20, 4, FALSE), 'APC Parameters'!$L$6+VLOOKUP('Raw Data'!A328, 'APC Parameters'!$H$7:$L$20, 5, FALSE), G328*('APC Parameters'!$J$6+VLOOKUP('Raw Data'!A328, 'APC Parameters'!$H$7:$L$20, 3, FALSE))+'APC Parameters'!$I$6+VLOOKUP('Raw Data'!A328, 'APC Parameters'!$H$7:$L$20, 2, FALSE))), 0)</f>
        <v>1881.1995999999999</v>
      </c>
      <c r="N328" s="168">
        <f t="shared" si="157"/>
        <v>1881.1995999999999</v>
      </c>
      <c r="O328" s="168">
        <f>IFERROR(IF(M328="NA",VLOOKUP(D328,'Internal Calculations'!$B$10:$C$11,2,FALSE), M328)*VLOOKUP(A328, 'Growth Parameters'!$B$6:$H$19, 7, FALSE), 0)</f>
        <v>1881.1995999999999</v>
      </c>
      <c r="P328" s="177">
        <f t="shared" si="158"/>
        <v>1881.1995999999999</v>
      </c>
      <c r="Q328" s="178">
        <f>IF('Funding Allocation Parameters'!$C$5="Basic Library Subsidy", MIN(O328*('Funding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MIN($O328*(VLOOKUP(CONCATENATE($A328, 'Funding Allocation Parameters'!$I$5), 'Library Subsidy Complex'!$C$2:$J$55, 2, FALSE)), VLOOKUP(CONCATENATE($A328, 'Funding Allocation Parameters'!$I$5), 'Library Subsidy Complex'!$C$2:$J$55, 4, FALSE)), 0)))))</f>
        <v>1189</v>
      </c>
      <c r="R328" s="178">
        <f>IF('Funding Allocation Parameters'!$C$5="Basic Library Subsidy", 0, IF('Funding Allocation Parameters'!$C$5="Grant funding",MIN(O328*('Funding Allocation Parameters'!$E$5), 'Funding Allocation Parameters'!$G$5), IF('Funding Allocation Parameters'!$C$5="Other author funding", 0, IF('Funding Allocation Parameters'!$C$5="Any discretionary funds (grants if available, other if no grants)", MIN(O328*('Funding Allocation Parameters'!$E$5), 'Funding Allocation Parameters'!$G$5), IF('Funding Allocation Parameters'!$C$5="Complex Library Subsidy", 0, 0)))))</f>
        <v>0</v>
      </c>
      <c r="S328" s="178">
        <f>IF('Funding Allocation Parameters'!$C$5="Basic Library Subsidy", 0, IF('Funding Allocation Parameters'!$C$5="Grant funding", 0, IF('Funding Allocation Parameters'!$C$5="Other author funding",  MIN(O328*('Funding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8" s="178">
        <f>IF('Funding Allocation Parameters'!$C$5="Basic Library Subsidy", MIN(O328*('Funding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MIN($O328*(VLOOKUP(CONCATENATE($A328, 'Funding Allocation Parameters'!$I$5), 'Library Subsidy Complex'!$C$2:$J$55, 6, FALSE)), VLOOKUP(CONCATENATE($A328, 'Funding Allocation Parameters'!$I$5), 'Library Subsidy Complex'!$C$2:$J$55, 8, FALSE)), 0)))))</f>
        <v>1189</v>
      </c>
      <c r="U328" s="178">
        <f>IF('Funding Allocation Parameters'!$C$5="Basic Library Subsidy", 0, IF('Funding Allocation Parameters'!$C$5="Grant funding", 0, IF('Funding Allocation Parameters'!$C$5="Other author funding",  MIN(O328*('Funding Allocation Parameters'!$E$5), 'Funding Allocation Parameters'!$G$5), IF('Funding Allocation Parameters'!$C$5="Any discretionary funds (grants if available, other if no grants)", MIN(O328*('Funding Allocation Parameters'!$E$5), 'Funding Allocation Parameters'!$G$5), IF('Funding Allocation Parameters'!$C$5="Complex Library Subsidy", 0, 0)))))</f>
        <v>0</v>
      </c>
      <c r="V328" s="177">
        <f t="shared" si="159"/>
        <v>692.19959999999992</v>
      </c>
      <c r="W328" s="177">
        <f t="shared" si="160"/>
        <v>692.19959999999992</v>
      </c>
      <c r="X328" s="179">
        <f>IF('Funding Allocation Parameters'!$C$6="Basic Library Subsidy", MIN(V328*'Funding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MIN(V328*VLOOKUP(CONCATENATE($A328, 'Funding Allocation Parameters'!$I$6), 'Library Subsidy Complex'!$C$2:$J$55, 2, FALSE), VLOOKUP(CONCATENATE($A328, 'Funding Allocation Parameters'!$I$6), 'Library Subsidy Complex'!$C$2:$J$55, 4, FALSE)), 0)))))</f>
        <v>0</v>
      </c>
      <c r="Y328" s="179">
        <f>IF('Funding Allocation Parameters'!$C$6="Basic Library Subsidy", 0, IF('Funding Allocation Parameters'!$C$6="Grant funding",MIN(V328*'Funding Allocation Parameters'!$E$6, 'Funding Allocation Parameters'!$G$6), IF('Funding Allocation Parameters'!$C$6="Other author funding", 0, IF('Funding Allocation Parameters'!$C$6="Any discretionary funds (grants if available, other if no grants)", MIN(V328*'Funding Allocation Parameters'!$E$6, 'Funding Allocation Parameters'!$G$6), IF('Funding Allocation Parameters'!$C$6="Complex Library Subsidy", 0, 0)))))</f>
        <v>692.19959999999992</v>
      </c>
      <c r="Z328" s="179">
        <f>IF('Funding Allocation Parameters'!$C$6="Basic Library Subsidy", 0, IF('Funding Allocation Parameters'!$C$6="Grant funding", 0, IF('Funding Allocation Parameters'!$C$6="Other author funding",  MIN(V328*'Funding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8" s="179">
        <f>IF('Funding Allocation Parameters'!$C$6="Basic Library Subsidy", MIN(W328*'Funding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MIN(W328*VLOOKUP(CONCATENATE($A328, 'Funding Allocation Parameters'!$I$6), 'Library Subsidy Complex'!$C$2:$J$55, 6, FALSE), VLOOKUP(CONCATENATE($A328, 'Funding Allocation Parameters'!$I$6), 'Library Subsidy Complex'!$C$2:$J$55, 8, FALSE)), 0)))))</f>
        <v>0</v>
      </c>
      <c r="AB328" s="179">
        <f>IF('Funding Allocation Parameters'!$C$6="Basic Library Subsidy", 0, IF('Funding Allocation Parameters'!$C$6="Grant funding", 0, IF('Funding Allocation Parameters'!$C$6="Other author funding",  MIN(W328*'Funding Allocation Parameters'!$E$6, 'Funding Allocation Parameters'!$G$6), IF('Funding Allocation Parameters'!$C$6="Any discretionary funds (grants if available, other if no grants)", MIN(W328*'Funding Allocation Parameters'!$E$6, 'Funding Allocation Parameters'!$G$6), IF('Funding Allocation Parameters'!$C$6="Complex Library Subsidy", 0, 0)))))</f>
        <v>692.19959999999992</v>
      </c>
      <c r="AC328" s="177">
        <f t="shared" si="161"/>
        <v>0</v>
      </c>
      <c r="AD328" s="177">
        <f t="shared" si="162"/>
        <v>0</v>
      </c>
      <c r="AE328" s="180">
        <f>IF('Funding Allocation Parameters'!$C$7="Basic Library Subsidy", MIN(AC328*'Funding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MIN(AC328*VLOOKUP(CONCATENATE($A328, 'Funding Allocation Parameters'!$I$7), 'Library Subsidy Complex'!$C$2:$J$55, 2, FALSE), VLOOKUP(CONCATENATE($A328, 'Funding Allocation Parameters'!$I$7), 'Library Subsidy Complex'!$C$2:$J$55, 4, FALSE)), 0)))))</f>
        <v>0</v>
      </c>
      <c r="AF328" s="180">
        <f>IF('Funding Allocation Parameters'!$C$7="Basic Library Subsidy", 0, IF('Funding Allocation Parameters'!$C$7="Grant funding",MIN(AC328*'Funding Allocation Parameters'!$E$7, 'Funding Allocation Parameters'!$G$7), IF('Funding Allocation Parameters'!$C$7="Other author funding", 0, IF('Funding Allocation Parameters'!$C$7="Any discretionary funds (grants if available, other if no grants)", MIN(AC328*'Funding Allocation Parameters'!$E$7, 'Funding Allocation Parameters'!$G$7), IF('Funding Allocation Parameters'!$C$7="Complex Library Subsidy", 0, 0)))))</f>
        <v>0</v>
      </c>
      <c r="AG328" s="180">
        <f>IF('Funding Allocation Parameters'!$C$7="Basic Library Subsidy", 0, IF('Funding Allocation Parameters'!$C$7="Grant funding", 0, IF('Funding Allocation Parameters'!$C$7="Other author funding",  MIN(AC328*'Funding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8" s="180">
        <f>IF('Funding Allocation Parameters'!$C$7="Basic Library Subsidy", MIN(AD328*'Funding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MIN(AD328*VLOOKUP(CONCATENATE($A328, 'Funding Allocation Parameters'!$I$7), 'Library Subsidy Complex'!$C$2:$J$55, 6, FALSE), VLOOKUP(CONCATENATE($A328, 'Funding Allocation Parameters'!$I$7), 'Library Subsidy Complex'!$C$2:$J$55, 8, FALSE)), 0)))))</f>
        <v>0</v>
      </c>
      <c r="AI328" s="180">
        <f>IF('Funding Allocation Parameters'!$C$7="Basic Library Subsidy", 0, IF('Funding Allocation Parameters'!$C$7="Grant funding", 0, IF('Funding Allocation Parameters'!$C$7="Other author funding",  MIN(AD328*'Funding Allocation Parameters'!$E$7, 'Funding Allocation Parameters'!$G$7), IF('Funding Allocation Parameters'!$C$7="Any discretionary funds (grants if available, other if no grants)", MIN(AD328*'Funding Allocation Parameters'!$E$7, 'Funding Allocation Parameters'!$G$7), IF('Funding Allocation Parameters'!$C$7="Complex Library Subsidy", 0, 0)))))</f>
        <v>0</v>
      </c>
      <c r="AJ328" s="177">
        <f t="shared" si="163"/>
        <v>0</v>
      </c>
      <c r="AK328" s="177">
        <f t="shared" si="164"/>
        <v>0</v>
      </c>
      <c r="AL328" s="181">
        <f>IF('Funding Allocation Parameters'!$C$8="Basic Library Subsidy", MIN(AJ328*'Funding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MIN(AJ328*VLOOKUP(CONCATENATE($A328, 'Funding Allocation Parameters'!$I$8), 'Library Subsidy Complex'!$C$2:$J$55, 2, FALSE), VLOOKUP(CONCATENATE($A328, 'Funding Allocation Parameters'!$I$8), 'Library Subsidy Complex'!$C$2:$J$55, 4, FALSE)), 0)))))</f>
        <v>0</v>
      </c>
      <c r="AM328" s="181">
        <f>IF('Funding Allocation Parameters'!$C$8="Basic Library Subsidy", 0, IF('Funding Allocation Parameters'!$C$8="Grant funding",MIN(AJ328*'Funding Allocation Parameters'!$E$8, 'Funding Allocation Parameters'!$G$8), IF('Funding Allocation Parameters'!$C$8="Other author funding", 0, IF('Funding Allocation Parameters'!$C$8="Any discretionary funds (grants if available, other if no grants)", MIN(AJ328*'Funding Allocation Parameters'!$E$8, 'Funding Allocation Parameters'!$G$8), IF('Funding Allocation Parameters'!$C$8="Complex Library Subsidy", 0, 0)))))</f>
        <v>0</v>
      </c>
      <c r="AN328" s="181">
        <f>IF('Funding Allocation Parameters'!$C$8="Basic Library Subsidy", 0, IF('Funding Allocation Parameters'!$C$8="Grant funding", 0, IF('Funding Allocation Parameters'!$C$8="Other author funding",  MIN(AJ328*'Funding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8" s="181">
        <f>IF('Funding Allocation Parameters'!$C$8="Basic Library Subsidy", MIN(AK328*'Funding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MIN(AK328*VLOOKUP(CONCATENATE($A328, 'Funding Allocation Parameters'!$I$8), 'Library Subsidy Complex'!$C$2:$J$55, 6, FALSE), VLOOKUP(CONCATENATE($A328, 'Funding Allocation Parameters'!$I$8), 'Library Subsidy Complex'!$C$2:$J$55, 8, FALSE)), 0)))))</f>
        <v>0</v>
      </c>
      <c r="AP328" s="181">
        <f>IF('Funding Allocation Parameters'!$C$8="Basic Library Subsidy", 0, IF('Funding Allocation Parameters'!$C$8="Grant funding", 0, IF('Funding Allocation Parameters'!$C$8="Other author funding",  MIN(AK328*'Funding Allocation Parameters'!$E$8, 'Funding Allocation Parameters'!$G$8), IF('Funding Allocation Parameters'!$C$8="Any discretionary funds (grants if available, other if no grants)", MIN(AK328*'Funding Allocation Parameters'!$E$8, 'Funding Allocation Parameters'!$G$8), IF('Funding Allocation Parameters'!$C$8="Complex Library Subsidy", 0, 0)))))</f>
        <v>0</v>
      </c>
      <c r="AQ328" s="177">
        <f t="shared" si="165"/>
        <v>0</v>
      </c>
      <c r="AR328" s="177">
        <f t="shared" si="166"/>
        <v>0</v>
      </c>
      <c r="AS328" s="182">
        <f t="shared" si="167"/>
        <v>1189</v>
      </c>
      <c r="AT328" s="182">
        <f t="shared" si="168"/>
        <v>692.19959999999992</v>
      </c>
      <c r="AU328" s="182">
        <f t="shared" si="169"/>
        <v>0</v>
      </c>
      <c r="AV328" s="182">
        <f t="shared" si="170"/>
        <v>1189</v>
      </c>
      <c r="AW328" s="182">
        <f t="shared" si="171"/>
        <v>692.19959999999992</v>
      </c>
      <c r="AX328" s="183">
        <f t="shared" si="172"/>
        <v>1189</v>
      </c>
      <c r="AY328" s="183">
        <f t="shared" si="173"/>
        <v>692.19959999999992</v>
      </c>
      <c r="AZ328" s="183">
        <f t="shared" si="174"/>
        <v>0</v>
      </c>
      <c r="BA328" s="183">
        <f t="shared" si="175"/>
        <v>0</v>
      </c>
      <c r="BB328" s="183">
        <f t="shared" si="176"/>
        <v>0</v>
      </c>
      <c r="BC328" s="184">
        <f t="shared" si="177"/>
        <v>1189</v>
      </c>
      <c r="BD328" s="184">
        <f t="shared" si="178"/>
        <v>0</v>
      </c>
      <c r="BE328" s="184">
        <f t="shared" si="179"/>
        <v>692.19959999999992</v>
      </c>
      <c r="BF328" s="184">
        <f t="shared" si="180"/>
        <v>0</v>
      </c>
      <c r="BG328" s="102">
        <f t="shared" si="181"/>
        <v>0</v>
      </c>
      <c r="BH328" s="102">
        <f t="shared" si="182"/>
        <v>0</v>
      </c>
      <c r="BI328" s="102">
        <f t="shared" si="183"/>
        <v>0</v>
      </c>
      <c r="BJ328" s="102">
        <f t="shared" si="184"/>
        <v>1</v>
      </c>
      <c r="BK328" s="102">
        <f t="shared" si="185"/>
        <v>0</v>
      </c>
      <c r="BL328" s="102">
        <f t="shared" si="186"/>
        <v>0</v>
      </c>
      <c r="BN328" s="102"/>
    </row>
    <row r="329" spans="1:66" x14ac:dyDescent="0.25">
      <c r="A329" s="102" t="s">
        <v>13</v>
      </c>
      <c r="B329" s="102" t="s">
        <v>8</v>
      </c>
      <c r="C329" s="102" t="s">
        <v>8</v>
      </c>
      <c r="D329" s="102" t="s">
        <v>27</v>
      </c>
      <c r="E329" s="102" t="s">
        <v>718</v>
      </c>
      <c r="F329" s="102" t="s">
        <v>719</v>
      </c>
      <c r="G329" s="102">
        <v>1.464</v>
      </c>
      <c r="H329" s="102">
        <v>1</v>
      </c>
      <c r="I329" s="102">
        <v>1</v>
      </c>
      <c r="J329" s="167">
        <f>IFERROR(H329*VLOOKUP(A329, 'Advanced Parameters'!$B$7:$G$20, 6, FALSE)*VLOOKUP(A329, 'Growth Parameters'!$B$6:$H$19, 6, FALSE), 0)</f>
        <v>1</v>
      </c>
      <c r="K329" s="167">
        <f>IFERROR(IF('Advanced Parameters'!$C$5="n",'Raw Data'!I329*VLOOKUP(A329,'Advanced Parameters'!$B$7:$G$20,6,FALSE),J329*VLOOKUP(A329,'Advanced Parameters'!$B$7:$G$20,2,FALSE))*VLOOKUP(A329, 'Growth Parameters'!$B$6:$H$19, 6, FALSE), 0)</f>
        <v>1</v>
      </c>
      <c r="L329" s="167">
        <f t="shared" si="156"/>
        <v>0</v>
      </c>
      <c r="M329" s="168">
        <f>IFERROR(IF(G329="NA","NA",IF(G329&gt;'APC Parameters'!$K$6+VLOOKUP('Raw Data'!A329, 'APC Parameters'!$H$7:$L$20, 4, FALSE), 'APC Parameters'!$L$6+VLOOKUP('Raw Data'!A329, 'APC Parameters'!$H$7:$L$20, 5, FALSE), G329*('APC Parameters'!$J$6+VLOOKUP('Raw Data'!A329, 'APC Parameters'!$H$7:$L$20, 3, FALSE))+'APC Parameters'!$I$6+VLOOKUP('Raw Data'!A329, 'APC Parameters'!$H$7:$L$20, 2, FALSE))), 0)</f>
        <v>2186.2416000000003</v>
      </c>
      <c r="N329" s="168">
        <f t="shared" si="157"/>
        <v>2186.2416000000003</v>
      </c>
      <c r="O329" s="168">
        <f>IFERROR(IF(M329="NA",VLOOKUP(D329,'Internal Calculations'!$B$10:$C$11,2,FALSE), M329)*VLOOKUP(A329, 'Growth Parameters'!$B$6:$H$19, 7, FALSE), 0)</f>
        <v>2186.2416000000003</v>
      </c>
      <c r="P329" s="177">
        <f t="shared" si="158"/>
        <v>2186.2416000000003</v>
      </c>
      <c r="Q329" s="178">
        <f>IF('Funding Allocation Parameters'!$C$5="Basic Library Subsidy", MIN(O329*('Funding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MIN($O329*(VLOOKUP(CONCATENATE($A329, 'Funding Allocation Parameters'!$I$5), 'Library Subsidy Complex'!$C$2:$J$55, 2, FALSE)), VLOOKUP(CONCATENATE($A329, 'Funding Allocation Parameters'!$I$5), 'Library Subsidy Complex'!$C$2:$J$55, 4, FALSE)), 0)))))</f>
        <v>1189</v>
      </c>
      <c r="R329" s="178">
        <f>IF('Funding Allocation Parameters'!$C$5="Basic Library Subsidy", 0, IF('Funding Allocation Parameters'!$C$5="Grant funding",MIN(O329*('Funding Allocation Parameters'!$E$5), 'Funding Allocation Parameters'!$G$5), IF('Funding Allocation Parameters'!$C$5="Other author funding", 0, IF('Funding Allocation Parameters'!$C$5="Any discretionary funds (grants if available, other if no grants)", MIN(O329*('Funding Allocation Parameters'!$E$5), 'Funding Allocation Parameters'!$G$5), IF('Funding Allocation Parameters'!$C$5="Complex Library Subsidy", 0, 0)))))</f>
        <v>0</v>
      </c>
      <c r="S329" s="178">
        <f>IF('Funding Allocation Parameters'!$C$5="Basic Library Subsidy", 0, IF('Funding Allocation Parameters'!$C$5="Grant funding", 0, IF('Funding Allocation Parameters'!$C$5="Other author funding",  MIN(O329*('Funding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29" s="178">
        <f>IF('Funding Allocation Parameters'!$C$5="Basic Library Subsidy", MIN(O329*('Funding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MIN($O329*(VLOOKUP(CONCATENATE($A329, 'Funding Allocation Parameters'!$I$5), 'Library Subsidy Complex'!$C$2:$J$55, 6, FALSE)), VLOOKUP(CONCATENATE($A329, 'Funding Allocation Parameters'!$I$5), 'Library Subsidy Complex'!$C$2:$J$55, 8, FALSE)), 0)))))</f>
        <v>1189</v>
      </c>
      <c r="U329" s="178">
        <f>IF('Funding Allocation Parameters'!$C$5="Basic Library Subsidy", 0, IF('Funding Allocation Parameters'!$C$5="Grant funding", 0, IF('Funding Allocation Parameters'!$C$5="Other author funding",  MIN(O329*('Funding Allocation Parameters'!$E$5), 'Funding Allocation Parameters'!$G$5), IF('Funding Allocation Parameters'!$C$5="Any discretionary funds (grants if available, other if no grants)", MIN(O329*('Funding Allocation Parameters'!$E$5), 'Funding Allocation Parameters'!$G$5), IF('Funding Allocation Parameters'!$C$5="Complex Library Subsidy", 0, 0)))))</f>
        <v>0</v>
      </c>
      <c r="V329" s="177">
        <f t="shared" si="159"/>
        <v>997.24160000000029</v>
      </c>
      <c r="W329" s="177">
        <f t="shared" si="160"/>
        <v>997.24160000000029</v>
      </c>
      <c r="X329" s="179">
        <f>IF('Funding Allocation Parameters'!$C$6="Basic Library Subsidy", MIN(V329*'Funding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MIN(V329*VLOOKUP(CONCATENATE($A329, 'Funding Allocation Parameters'!$I$6), 'Library Subsidy Complex'!$C$2:$J$55, 2, FALSE), VLOOKUP(CONCATENATE($A329, 'Funding Allocation Parameters'!$I$6), 'Library Subsidy Complex'!$C$2:$J$55, 4, FALSE)), 0)))))</f>
        <v>0</v>
      </c>
      <c r="Y329" s="179">
        <f>IF('Funding Allocation Parameters'!$C$6="Basic Library Subsidy", 0, IF('Funding Allocation Parameters'!$C$6="Grant funding",MIN(V329*'Funding Allocation Parameters'!$E$6, 'Funding Allocation Parameters'!$G$6), IF('Funding Allocation Parameters'!$C$6="Other author funding", 0, IF('Funding Allocation Parameters'!$C$6="Any discretionary funds (grants if available, other if no grants)", MIN(V329*'Funding Allocation Parameters'!$E$6, 'Funding Allocation Parameters'!$G$6), IF('Funding Allocation Parameters'!$C$6="Complex Library Subsidy", 0, 0)))))</f>
        <v>997.24160000000029</v>
      </c>
      <c r="Z329" s="179">
        <f>IF('Funding Allocation Parameters'!$C$6="Basic Library Subsidy", 0, IF('Funding Allocation Parameters'!$C$6="Grant funding", 0, IF('Funding Allocation Parameters'!$C$6="Other author funding",  MIN(V329*'Funding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29" s="179">
        <f>IF('Funding Allocation Parameters'!$C$6="Basic Library Subsidy", MIN(W329*'Funding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MIN(W329*VLOOKUP(CONCATENATE($A329, 'Funding Allocation Parameters'!$I$6), 'Library Subsidy Complex'!$C$2:$J$55, 6, FALSE), VLOOKUP(CONCATENATE($A329, 'Funding Allocation Parameters'!$I$6), 'Library Subsidy Complex'!$C$2:$J$55, 8, FALSE)), 0)))))</f>
        <v>0</v>
      </c>
      <c r="AB329" s="179">
        <f>IF('Funding Allocation Parameters'!$C$6="Basic Library Subsidy", 0, IF('Funding Allocation Parameters'!$C$6="Grant funding", 0, IF('Funding Allocation Parameters'!$C$6="Other author funding",  MIN(W329*'Funding Allocation Parameters'!$E$6, 'Funding Allocation Parameters'!$G$6), IF('Funding Allocation Parameters'!$C$6="Any discretionary funds (grants if available, other if no grants)", MIN(W329*'Funding Allocation Parameters'!$E$6, 'Funding Allocation Parameters'!$G$6), IF('Funding Allocation Parameters'!$C$6="Complex Library Subsidy", 0, 0)))))</f>
        <v>997.24160000000029</v>
      </c>
      <c r="AC329" s="177">
        <f t="shared" si="161"/>
        <v>0</v>
      </c>
      <c r="AD329" s="177">
        <f t="shared" si="162"/>
        <v>0</v>
      </c>
      <c r="AE329" s="180">
        <f>IF('Funding Allocation Parameters'!$C$7="Basic Library Subsidy", MIN(AC329*'Funding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MIN(AC329*VLOOKUP(CONCATENATE($A329, 'Funding Allocation Parameters'!$I$7), 'Library Subsidy Complex'!$C$2:$J$55, 2, FALSE), VLOOKUP(CONCATENATE($A329, 'Funding Allocation Parameters'!$I$7), 'Library Subsidy Complex'!$C$2:$J$55, 4, FALSE)), 0)))))</f>
        <v>0</v>
      </c>
      <c r="AF329" s="180">
        <f>IF('Funding Allocation Parameters'!$C$7="Basic Library Subsidy", 0, IF('Funding Allocation Parameters'!$C$7="Grant funding",MIN(AC329*'Funding Allocation Parameters'!$E$7, 'Funding Allocation Parameters'!$G$7), IF('Funding Allocation Parameters'!$C$7="Other author funding", 0, IF('Funding Allocation Parameters'!$C$7="Any discretionary funds (grants if available, other if no grants)", MIN(AC329*'Funding Allocation Parameters'!$E$7, 'Funding Allocation Parameters'!$G$7), IF('Funding Allocation Parameters'!$C$7="Complex Library Subsidy", 0, 0)))))</f>
        <v>0</v>
      </c>
      <c r="AG329" s="180">
        <f>IF('Funding Allocation Parameters'!$C$7="Basic Library Subsidy", 0, IF('Funding Allocation Parameters'!$C$7="Grant funding", 0, IF('Funding Allocation Parameters'!$C$7="Other author funding",  MIN(AC329*'Funding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29" s="180">
        <f>IF('Funding Allocation Parameters'!$C$7="Basic Library Subsidy", MIN(AD329*'Funding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MIN(AD329*VLOOKUP(CONCATENATE($A329, 'Funding Allocation Parameters'!$I$7), 'Library Subsidy Complex'!$C$2:$J$55, 6, FALSE), VLOOKUP(CONCATENATE($A329, 'Funding Allocation Parameters'!$I$7), 'Library Subsidy Complex'!$C$2:$J$55, 8, FALSE)), 0)))))</f>
        <v>0</v>
      </c>
      <c r="AI329" s="180">
        <f>IF('Funding Allocation Parameters'!$C$7="Basic Library Subsidy", 0, IF('Funding Allocation Parameters'!$C$7="Grant funding", 0, IF('Funding Allocation Parameters'!$C$7="Other author funding",  MIN(AD329*'Funding Allocation Parameters'!$E$7, 'Funding Allocation Parameters'!$G$7), IF('Funding Allocation Parameters'!$C$7="Any discretionary funds (grants if available, other if no grants)", MIN(AD329*'Funding Allocation Parameters'!$E$7, 'Funding Allocation Parameters'!$G$7), IF('Funding Allocation Parameters'!$C$7="Complex Library Subsidy", 0, 0)))))</f>
        <v>0</v>
      </c>
      <c r="AJ329" s="177">
        <f t="shared" si="163"/>
        <v>0</v>
      </c>
      <c r="AK329" s="177">
        <f t="shared" si="164"/>
        <v>0</v>
      </c>
      <c r="AL329" s="181">
        <f>IF('Funding Allocation Parameters'!$C$8="Basic Library Subsidy", MIN(AJ329*'Funding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MIN(AJ329*VLOOKUP(CONCATENATE($A329, 'Funding Allocation Parameters'!$I$8), 'Library Subsidy Complex'!$C$2:$J$55, 2, FALSE), VLOOKUP(CONCATENATE($A329, 'Funding Allocation Parameters'!$I$8), 'Library Subsidy Complex'!$C$2:$J$55, 4, FALSE)), 0)))))</f>
        <v>0</v>
      </c>
      <c r="AM329" s="181">
        <f>IF('Funding Allocation Parameters'!$C$8="Basic Library Subsidy", 0, IF('Funding Allocation Parameters'!$C$8="Grant funding",MIN(AJ329*'Funding Allocation Parameters'!$E$8, 'Funding Allocation Parameters'!$G$8), IF('Funding Allocation Parameters'!$C$8="Other author funding", 0, IF('Funding Allocation Parameters'!$C$8="Any discretionary funds (grants if available, other if no grants)", MIN(AJ329*'Funding Allocation Parameters'!$E$8, 'Funding Allocation Parameters'!$G$8), IF('Funding Allocation Parameters'!$C$8="Complex Library Subsidy", 0, 0)))))</f>
        <v>0</v>
      </c>
      <c r="AN329" s="181">
        <f>IF('Funding Allocation Parameters'!$C$8="Basic Library Subsidy", 0, IF('Funding Allocation Parameters'!$C$8="Grant funding", 0, IF('Funding Allocation Parameters'!$C$8="Other author funding",  MIN(AJ329*'Funding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29" s="181">
        <f>IF('Funding Allocation Parameters'!$C$8="Basic Library Subsidy", MIN(AK329*'Funding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MIN(AK329*VLOOKUP(CONCATENATE($A329, 'Funding Allocation Parameters'!$I$8), 'Library Subsidy Complex'!$C$2:$J$55, 6, FALSE), VLOOKUP(CONCATENATE($A329, 'Funding Allocation Parameters'!$I$8), 'Library Subsidy Complex'!$C$2:$J$55, 8, FALSE)), 0)))))</f>
        <v>0</v>
      </c>
      <c r="AP329" s="181">
        <f>IF('Funding Allocation Parameters'!$C$8="Basic Library Subsidy", 0, IF('Funding Allocation Parameters'!$C$8="Grant funding", 0, IF('Funding Allocation Parameters'!$C$8="Other author funding",  MIN(AK329*'Funding Allocation Parameters'!$E$8, 'Funding Allocation Parameters'!$G$8), IF('Funding Allocation Parameters'!$C$8="Any discretionary funds (grants if available, other if no grants)", MIN(AK329*'Funding Allocation Parameters'!$E$8, 'Funding Allocation Parameters'!$G$8), IF('Funding Allocation Parameters'!$C$8="Complex Library Subsidy", 0, 0)))))</f>
        <v>0</v>
      </c>
      <c r="AQ329" s="177">
        <f t="shared" si="165"/>
        <v>0</v>
      </c>
      <c r="AR329" s="177">
        <f t="shared" si="166"/>
        <v>0</v>
      </c>
      <c r="AS329" s="182">
        <f t="shared" si="167"/>
        <v>1189</v>
      </c>
      <c r="AT329" s="182">
        <f t="shared" si="168"/>
        <v>997.24160000000029</v>
      </c>
      <c r="AU329" s="182">
        <f t="shared" si="169"/>
        <v>0</v>
      </c>
      <c r="AV329" s="182">
        <f t="shared" si="170"/>
        <v>1189</v>
      </c>
      <c r="AW329" s="182">
        <f t="shared" si="171"/>
        <v>997.24160000000029</v>
      </c>
      <c r="AX329" s="183">
        <f t="shared" si="172"/>
        <v>1189</v>
      </c>
      <c r="AY329" s="183">
        <f t="shared" si="173"/>
        <v>997.24160000000029</v>
      </c>
      <c r="AZ329" s="183">
        <f t="shared" si="174"/>
        <v>0</v>
      </c>
      <c r="BA329" s="183">
        <f t="shared" si="175"/>
        <v>0</v>
      </c>
      <c r="BB329" s="183">
        <f t="shared" si="176"/>
        <v>0</v>
      </c>
      <c r="BC329" s="184">
        <f t="shared" si="177"/>
        <v>1189</v>
      </c>
      <c r="BD329" s="184">
        <f t="shared" si="178"/>
        <v>0</v>
      </c>
      <c r="BE329" s="184">
        <f t="shared" si="179"/>
        <v>997.24160000000029</v>
      </c>
      <c r="BF329" s="184">
        <f t="shared" si="180"/>
        <v>0</v>
      </c>
      <c r="BG329" s="102">
        <f t="shared" si="181"/>
        <v>0</v>
      </c>
      <c r="BH329" s="102">
        <f t="shared" si="182"/>
        <v>0</v>
      </c>
      <c r="BI329" s="102">
        <f t="shared" si="183"/>
        <v>0</v>
      </c>
      <c r="BJ329" s="102">
        <f t="shared" si="184"/>
        <v>1</v>
      </c>
      <c r="BK329" s="102">
        <f t="shared" si="185"/>
        <v>0</v>
      </c>
      <c r="BL329" s="102">
        <f t="shared" si="186"/>
        <v>0</v>
      </c>
      <c r="BN329" s="102"/>
    </row>
    <row r="330" spans="1:66" x14ac:dyDescent="0.25">
      <c r="A330" s="102" t="s">
        <v>20</v>
      </c>
      <c r="B330" s="102" t="s">
        <v>8</v>
      </c>
      <c r="C330" s="102" t="s">
        <v>8</v>
      </c>
      <c r="D330" s="102" t="s">
        <v>27</v>
      </c>
      <c r="E330" s="102" t="s">
        <v>720</v>
      </c>
      <c r="F330" s="102" t="s">
        <v>721</v>
      </c>
      <c r="G330" s="102">
        <v>0.74099999999999999</v>
      </c>
      <c r="H330" s="102">
        <v>1</v>
      </c>
      <c r="I330" s="102">
        <v>0</v>
      </c>
      <c r="J330" s="167">
        <f>IFERROR(H330*VLOOKUP(A330, 'Advanced Parameters'!$B$7:$G$20, 6, FALSE)*VLOOKUP(A330, 'Growth Parameters'!$B$6:$H$19, 6, FALSE), 0)</f>
        <v>1</v>
      </c>
      <c r="K330" s="167">
        <f>IFERROR(IF('Advanced Parameters'!$C$5="n",'Raw Data'!I330*VLOOKUP(A330,'Advanced Parameters'!$B$7:$G$20,6,FALSE),J330*VLOOKUP(A330,'Advanced Parameters'!$B$7:$G$20,2,FALSE))*VLOOKUP(A330, 'Growth Parameters'!$B$6:$H$19, 6, FALSE), 0)</f>
        <v>0</v>
      </c>
      <c r="L330" s="167">
        <f t="shared" si="156"/>
        <v>1</v>
      </c>
      <c r="M330" s="168">
        <f>IFERROR(IF(G330="NA","NA",IF(G330&gt;'APC Parameters'!$K$6+VLOOKUP('Raw Data'!A330, 'APC Parameters'!$H$7:$L$20, 4, FALSE), 'APC Parameters'!$L$6+VLOOKUP('Raw Data'!A330, 'APC Parameters'!$H$7:$L$20, 5, FALSE), G330*('APC Parameters'!$J$6+VLOOKUP('Raw Data'!A330, 'APC Parameters'!$H$7:$L$20, 3, FALSE))+'APC Parameters'!$I$6+VLOOKUP('Raw Data'!A330, 'APC Parameters'!$H$7:$L$20, 2, FALSE))), 0)</f>
        <v>1673.3454000000002</v>
      </c>
      <c r="N330" s="168">
        <f t="shared" si="157"/>
        <v>1673.3454000000002</v>
      </c>
      <c r="O330" s="168">
        <f>IFERROR(IF(M330="NA",VLOOKUP(D330,'Internal Calculations'!$B$10:$C$11,2,FALSE), M330)*VLOOKUP(A330, 'Growth Parameters'!$B$6:$H$19, 7, FALSE), 0)</f>
        <v>1673.3454000000002</v>
      </c>
      <c r="P330" s="177">
        <f t="shared" si="158"/>
        <v>1673.3454000000002</v>
      </c>
      <c r="Q330" s="178">
        <f>IF('Funding Allocation Parameters'!$C$5="Basic Library Subsidy", MIN(O330*('Funding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MIN($O330*(VLOOKUP(CONCATENATE($A330, 'Funding Allocation Parameters'!$I$5), 'Library Subsidy Complex'!$C$2:$J$55, 2, FALSE)), VLOOKUP(CONCATENATE($A330, 'Funding Allocation Parameters'!$I$5), 'Library Subsidy Complex'!$C$2:$J$55, 4, FALSE)), 0)))))</f>
        <v>1189</v>
      </c>
      <c r="R330" s="178">
        <f>IF('Funding Allocation Parameters'!$C$5="Basic Library Subsidy", 0, IF('Funding Allocation Parameters'!$C$5="Grant funding",MIN(O330*('Funding Allocation Parameters'!$E$5), 'Funding Allocation Parameters'!$G$5), IF('Funding Allocation Parameters'!$C$5="Other author funding", 0, IF('Funding Allocation Parameters'!$C$5="Any discretionary funds (grants if available, other if no grants)", MIN(O330*('Funding Allocation Parameters'!$E$5), 'Funding Allocation Parameters'!$G$5), IF('Funding Allocation Parameters'!$C$5="Complex Library Subsidy", 0, 0)))))</f>
        <v>0</v>
      </c>
      <c r="S330" s="178">
        <f>IF('Funding Allocation Parameters'!$C$5="Basic Library Subsidy", 0, IF('Funding Allocation Parameters'!$C$5="Grant funding", 0, IF('Funding Allocation Parameters'!$C$5="Other author funding",  MIN(O330*('Funding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0" s="178">
        <f>IF('Funding Allocation Parameters'!$C$5="Basic Library Subsidy", MIN(O330*('Funding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MIN($O330*(VLOOKUP(CONCATENATE($A330, 'Funding Allocation Parameters'!$I$5), 'Library Subsidy Complex'!$C$2:$J$55, 6, FALSE)), VLOOKUP(CONCATENATE($A330, 'Funding Allocation Parameters'!$I$5), 'Library Subsidy Complex'!$C$2:$J$55, 8, FALSE)), 0)))))</f>
        <v>1189</v>
      </c>
      <c r="U330" s="178">
        <f>IF('Funding Allocation Parameters'!$C$5="Basic Library Subsidy", 0, IF('Funding Allocation Parameters'!$C$5="Grant funding", 0, IF('Funding Allocation Parameters'!$C$5="Other author funding",  MIN(O330*('Funding Allocation Parameters'!$E$5), 'Funding Allocation Parameters'!$G$5), IF('Funding Allocation Parameters'!$C$5="Any discretionary funds (grants if available, other if no grants)", MIN(O330*('Funding Allocation Parameters'!$E$5), 'Funding Allocation Parameters'!$G$5), IF('Funding Allocation Parameters'!$C$5="Complex Library Subsidy", 0, 0)))))</f>
        <v>0</v>
      </c>
      <c r="V330" s="177">
        <f t="shared" si="159"/>
        <v>484.34540000000015</v>
      </c>
      <c r="W330" s="177">
        <f t="shared" si="160"/>
        <v>484.34540000000015</v>
      </c>
      <c r="X330" s="179">
        <f>IF('Funding Allocation Parameters'!$C$6="Basic Library Subsidy", MIN(V330*'Funding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MIN(V330*VLOOKUP(CONCATENATE($A330, 'Funding Allocation Parameters'!$I$6), 'Library Subsidy Complex'!$C$2:$J$55, 2, FALSE), VLOOKUP(CONCATENATE($A330, 'Funding Allocation Parameters'!$I$6), 'Library Subsidy Complex'!$C$2:$J$55, 4, FALSE)), 0)))))</f>
        <v>0</v>
      </c>
      <c r="Y330" s="179">
        <f>IF('Funding Allocation Parameters'!$C$6="Basic Library Subsidy", 0, IF('Funding Allocation Parameters'!$C$6="Grant funding",MIN(V330*'Funding Allocation Parameters'!$E$6, 'Funding Allocation Parameters'!$G$6), IF('Funding Allocation Parameters'!$C$6="Other author funding", 0, IF('Funding Allocation Parameters'!$C$6="Any discretionary funds (grants if available, other if no grants)", MIN(V330*'Funding Allocation Parameters'!$E$6, 'Funding Allocation Parameters'!$G$6), IF('Funding Allocation Parameters'!$C$6="Complex Library Subsidy", 0, 0)))))</f>
        <v>484.34540000000015</v>
      </c>
      <c r="Z330" s="179">
        <f>IF('Funding Allocation Parameters'!$C$6="Basic Library Subsidy", 0, IF('Funding Allocation Parameters'!$C$6="Grant funding", 0, IF('Funding Allocation Parameters'!$C$6="Other author funding",  MIN(V330*'Funding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0" s="179">
        <f>IF('Funding Allocation Parameters'!$C$6="Basic Library Subsidy", MIN(W330*'Funding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MIN(W330*VLOOKUP(CONCATENATE($A330, 'Funding Allocation Parameters'!$I$6), 'Library Subsidy Complex'!$C$2:$J$55, 6, FALSE), VLOOKUP(CONCATENATE($A330, 'Funding Allocation Parameters'!$I$6), 'Library Subsidy Complex'!$C$2:$J$55, 8, FALSE)), 0)))))</f>
        <v>0</v>
      </c>
      <c r="AB330" s="179">
        <f>IF('Funding Allocation Parameters'!$C$6="Basic Library Subsidy", 0, IF('Funding Allocation Parameters'!$C$6="Grant funding", 0, IF('Funding Allocation Parameters'!$C$6="Other author funding",  MIN(W330*'Funding Allocation Parameters'!$E$6, 'Funding Allocation Parameters'!$G$6), IF('Funding Allocation Parameters'!$C$6="Any discretionary funds (grants if available, other if no grants)", MIN(W330*'Funding Allocation Parameters'!$E$6, 'Funding Allocation Parameters'!$G$6), IF('Funding Allocation Parameters'!$C$6="Complex Library Subsidy", 0, 0)))))</f>
        <v>484.34540000000015</v>
      </c>
      <c r="AC330" s="177">
        <f t="shared" si="161"/>
        <v>0</v>
      </c>
      <c r="AD330" s="177">
        <f t="shared" si="162"/>
        <v>0</v>
      </c>
      <c r="AE330" s="180">
        <f>IF('Funding Allocation Parameters'!$C$7="Basic Library Subsidy", MIN(AC330*'Funding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MIN(AC330*VLOOKUP(CONCATENATE($A330, 'Funding Allocation Parameters'!$I$7), 'Library Subsidy Complex'!$C$2:$J$55, 2, FALSE), VLOOKUP(CONCATENATE($A330, 'Funding Allocation Parameters'!$I$7), 'Library Subsidy Complex'!$C$2:$J$55, 4, FALSE)), 0)))))</f>
        <v>0</v>
      </c>
      <c r="AF330" s="180">
        <f>IF('Funding Allocation Parameters'!$C$7="Basic Library Subsidy", 0, IF('Funding Allocation Parameters'!$C$7="Grant funding",MIN(AC330*'Funding Allocation Parameters'!$E$7, 'Funding Allocation Parameters'!$G$7), IF('Funding Allocation Parameters'!$C$7="Other author funding", 0, IF('Funding Allocation Parameters'!$C$7="Any discretionary funds (grants if available, other if no grants)", MIN(AC330*'Funding Allocation Parameters'!$E$7, 'Funding Allocation Parameters'!$G$7), IF('Funding Allocation Parameters'!$C$7="Complex Library Subsidy", 0, 0)))))</f>
        <v>0</v>
      </c>
      <c r="AG330" s="180">
        <f>IF('Funding Allocation Parameters'!$C$7="Basic Library Subsidy", 0, IF('Funding Allocation Parameters'!$C$7="Grant funding", 0, IF('Funding Allocation Parameters'!$C$7="Other author funding",  MIN(AC330*'Funding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0" s="180">
        <f>IF('Funding Allocation Parameters'!$C$7="Basic Library Subsidy", MIN(AD330*'Funding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MIN(AD330*VLOOKUP(CONCATENATE($A330, 'Funding Allocation Parameters'!$I$7), 'Library Subsidy Complex'!$C$2:$J$55, 6, FALSE), VLOOKUP(CONCATENATE($A330, 'Funding Allocation Parameters'!$I$7), 'Library Subsidy Complex'!$C$2:$J$55, 8, FALSE)), 0)))))</f>
        <v>0</v>
      </c>
      <c r="AI330" s="180">
        <f>IF('Funding Allocation Parameters'!$C$7="Basic Library Subsidy", 0, IF('Funding Allocation Parameters'!$C$7="Grant funding", 0, IF('Funding Allocation Parameters'!$C$7="Other author funding",  MIN(AD330*'Funding Allocation Parameters'!$E$7, 'Funding Allocation Parameters'!$G$7), IF('Funding Allocation Parameters'!$C$7="Any discretionary funds (grants if available, other if no grants)", MIN(AD330*'Funding Allocation Parameters'!$E$7, 'Funding Allocation Parameters'!$G$7), IF('Funding Allocation Parameters'!$C$7="Complex Library Subsidy", 0, 0)))))</f>
        <v>0</v>
      </c>
      <c r="AJ330" s="177">
        <f t="shared" si="163"/>
        <v>0</v>
      </c>
      <c r="AK330" s="177">
        <f t="shared" si="164"/>
        <v>0</v>
      </c>
      <c r="AL330" s="181">
        <f>IF('Funding Allocation Parameters'!$C$8="Basic Library Subsidy", MIN(AJ330*'Funding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MIN(AJ330*VLOOKUP(CONCATENATE($A330, 'Funding Allocation Parameters'!$I$8), 'Library Subsidy Complex'!$C$2:$J$55, 2, FALSE), VLOOKUP(CONCATENATE($A330, 'Funding Allocation Parameters'!$I$8), 'Library Subsidy Complex'!$C$2:$J$55, 4, FALSE)), 0)))))</f>
        <v>0</v>
      </c>
      <c r="AM330" s="181">
        <f>IF('Funding Allocation Parameters'!$C$8="Basic Library Subsidy", 0, IF('Funding Allocation Parameters'!$C$8="Grant funding",MIN(AJ330*'Funding Allocation Parameters'!$E$8, 'Funding Allocation Parameters'!$G$8), IF('Funding Allocation Parameters'!$C$8="Other author funding", 0, IF('Funding Allocation Parameters'!$C$8="Any discretionary funds (grants if available, other if no grants)", MIN(AJ330*'Funding Allocation Parameters'!$E$8, 'Funding Allocation Parameters'!$G$8), IF('Funding Allocation Parameters'!$C$8="Complex Library Subsidy", 0, 0)))))</f>
        <v>0</v>
      </c>
      <c r="AN330" s="181">
        <f>IF('Funding Allocation Parameters'!$C$8="Basic Library Subsidy", 0, IF('Funding Allocation Parameters'!$C$8="Grant funding", 0, IF('Funding Allocation Parameters'!$C$8="Other author funding",  MIN(AJ330*'Funding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0" s="181">
        <f>IF('Funding Allocation Parameters'!$C$8="Basic Library Subsidy", MIN(AK330*'Funding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MIN(AK330*VLOOKUP(CONCATENATE($A330, 'Funding Allocation Parameters'!$I$8), 'Library Subsidy Complex'!$C$2:$J$55, 6, FALSE), VLOOKUP(CONCATENATE($A330, 'Funding Allocation Parameters'!$I$8), 'Library Subsidy Complex'!$C$2:$J$55, 8, FALSE)), 0)))))</f>
        <v>0</v>
      </c>
      <c r="AP330" s="181">
        <f>IF('Funding Allocation Parameters'!$C$8="Basic Library Subsidy", 0, IF('Funding Allocation Parameters'!$C$8="Grant funding", 0, IF('Funding Allocation Parameters'!$C$8="Other author funding",  MIN(AK330*'Funding Allocation Parameters'!$E$8, 'Funding Allocation Parameters'!$G$8), IF('Funding Allocation Parameters'!$C$8="Any discretionary funds (grants if available, other if no grants)", MIN(AK330*'Funding Allocation Parameters'!$E$8, 'Funding Allocation Parameters'!$G$8), IF('Funding Allocation Parameters'!$C$8="Complex Library Subsidy", 0, 0)))))</f>
        <v>0</v>
      </c>
      <c r="AQ330" s="177">
        <f t="shared" si="165"/>
        <v>0</v>
      </c>
      <c r="AR330" s="177">
        <f t="shared" si="166"/>
        <v>0</v>
      </c>
      <c r="AS330" s="182">
        <f t="shared" si="167"/>
        <v>1189</v>
      </c>
      <c r="AT330" s="182">
        <f t="shared" si="168"/>
        <v>484.34540000000015</v>
      </c>
      <c r="AU330" s="182">
        <f t="shared" si="169"/>
        <v>0</v>
      </c>
      <c r="AV330" s="182">
        <f t="shared" si="170"/>
        <v>1189</v>
      </c>
      <c r="AW330" s="182">
        <f t="shared" si="171"/>
        <v>484.34540000000015</v>
      </c>
      <c r="AX330" s="183">
        <f t="shared" si="172"/>
        <v>0</v>
      </c>
      <c r="AY330" s="183">
        <f t="shared" si="173"/>
        <v>0</v>
      </c>
      <c r="AZ330" s="183">
        <f t="shared" si="174"/>
        <v>0</v>
      </c>
      <c r="BA330" s="183">
        <f t="shared" si="175"/>
        <v>1189</v>
      </c>
      <c r="BB330" s="183">
        <f t="shared" si="176"/>
        <v>484.34540000000015</v>
      </c>
      <c r="BC330" s="184">
        <f t="shared" si="177"/>
        <v>1189</v>
      </c>
      <c r="BD330" s="184">
        <f t="shared" si="178"/>
        <v>0</v>
      </c>
      <c r="BE330" s="184">
        <f t="shared" si="179"/>
        <v>0</v>
      </c>
      <c r="BF330" s="184">
        <f t="shared" si="180"/>
        <v>484.34540000000015</v>
      </c>
      <c r="BG330" s="102">
        <f t="shared" si="181"/>
        <v>0</v>
      </c>
      <c r="BH330" s="102">
        <f t="shared" si="182"/>
        <v>0</v>
      </c>
      <c r="BI330" s="102">
        <f t="shared" si="183"/>
        <v>0</v>
      </c>
      <c r="BJ330" s="102">
        <f t="shared" si="184"/>
        <v>0</v>
      </c>
      <c r="BK330" s="102">
        <f t="shared" si="185"/>
        <v>1</v>
      </c>
      <c r="BL330" s="102">
        <f t="shared" si="186"/>
        <v>0</v>
      </c>
      <c r="BN330" s="102"/>
    </row>
    <row r="331" spans="1:66" x14ac:dyDescent="0.25">
      <c r="A331" s="102" t="s">
        <v>20</v>
      </c>
      <c r="B331" s="102" t="s">
        <v>8</v>
      </c>
      <c r="C331" s="102" t="s">
        <v>8</v>
      </c>
      <c r="D331" s="102" t="s">
        <v>27</v>
      </c>
      <c r="E331" s="102" t="s">
        <v>722</v>
      </c>
      <c r="F331" s="102" t="s">
        <v>723</v>
      </c>
      <c r="G331" s="102">
        <v>0.94</v>
      </c>
      <c r="H331" s="102">
        <v>1</v>
      </c>
      <c r="I331" s="102">
        <v>1</v>
      </c>
      <c r="J331" s="167">
        <f>IFERROR(H331*VLOOKUP(A331, 'Advanced Parameters'!$B$7:$G$20, 6, FALSE)*VLOOKUP(A331, 'Growth Parameters'!$B$6:$H$19, 6, FALSE), 0)</f>
        <v>1</v>
      </c>
      <c r="K331" s="167">
        <f>IFERROR(IF('Advanced Parameters'!$C$5="n",'Raw Data'!I331*VLOOKUP(A331,'Advanced Parameters'!$B$7:$G$20,6,FALSE),J331*VLOOKUP(A331,'Advanced Parameters'!$B$7:$G$20,2,FALSE))*VLOOKUP(A331, 'Growth Parameters'!$B$6:$H$19, 6, FALSE), 0)</f>
        <v>1</v>
      </c>
      <c r="L331" s="167">
        <f t="shared" si="156"/>
        <v>0</v>
      </c>
      <c r="M331" s="168">
        <f>IFERROR(IF(G331="NA","NA",IF(G331&gt;'APC Parameters'!$K$6+VLOOKUP('Raw Data'!A331, 'APC Parameters'!$H$7:$L$20, 4, FALSE), 'APC Parameters'!$L$6+VLOOKUP('Raw Data'!A331, 'APC Parameters'!$H$7:$L$20, 5, FALSE), G331*('APC Parameters'!$J$6+VLOOKUP('Raw Data'!A331, 'APC Parameters'!$H$7:$L$20, 3, FALSE))+'APC Parameters'!$I$6+VLOOKUP('Raw Data'!A331, 'APC Parameters'!$H$7:$L$20, 2, FALSE))), 0)</f>
        <v>1814.5160000000001</v>
      </c>
      <c r="N331" s="168">
        <f t="shared" si="157"/>
        <v>1814.5160000000001</v>
      </c>
      <c r="O331" s="168">
        <f>IFERROR(IF(M331="NA",VLOOKUP(D331,'Internal Calculations'!$B$10:$C$11,2,FALSE), M331)*VLOOKUP(A331, 'Growth Parameters'!$B$6:$H$19, 7, FALSE), 0)</f>
        <v>1814.5160000000001</v>
      </c>
      <c r="P331" s="177">
        <f t="shared" si="158"/>
        <v>1814.5160000000001</v>
      </c>
      <c r="Q331" s="178">
        <f>IF('Funding Allocation Parameters'!$C$5="Basic Library Subsidy", MIN(O331*('Funding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MIN($O331*(VLOOKUP(CONCATENATE($A331, 'Funding Allocation Parameters'!$I$5), 'Library Subsidy Complex'!$C$2:$J$55, 2, FALSE)), VLOOKUP(CONCATENATE($A331, 'Funding Allocation Parameters'!$I$5), 'Library Subsidy Complex'!$C$2:$J$55, 4, FALSE)), 0)))))</f>
        <v>1189</v>
      </c>
      <c r="R331" s="178">
        <f>IF('Funding Allocation Parameters'!$C$5="Basic Library Subsidy", 0, IF('Funding Allocation Parameters'!$C$5="Grant funding",MIN(O331*('Funding Allocation Parameters'!$E$5), 'Funding Allocation Parameters'!$G$5), IF('Funding Allocation Parameters'!$C$5="Other author funding", 0, IF('Funding Allocation Parameters'!$C$5="Any discretionary funds (grants if available, other if no grants)", MIN(O331*('Funding Allocation Parameters'!$E$5), 'Funding Allocation Parameters'!$G$5), IF('Funding Allocation Parameters'!$C$5="Complex Library Subsidy", 0, 0)))))</f>
        <v>0</v>
      </c>
      <c r="S331" s="178">
        <f>IF('Funding Allocation Parameters'!$C$5="Basic Library Subsidy", 0, IF('Funding Allocation Parameters'!$C$5="Grant funding", 0, IF('Funding Allocation Parameters'!$C$5="Other author funding",  MIN(O331*('Funding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1" s="178">
        <f>IF('Funding Allocation Parameters'!$C$5="Basic Library Subsidy", MIN(O331*('Funding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MIN($O331*(VLOOKUP(CONCATENATE($A331, 'Funding Allocation Parameters'!$I$5), 'Library Subsidy Complex'!$C$2:$J$55, 6, FALSE)), VLOOKUP(CONCATENATE($A331, 'Funding Allocation Parameters'!$I$5), 'Library Subsidy Complex'!$C$2:$J$55, 8, FALSE)), 0)))))</f>
        <v>1189</v>
      </c>
      <c r="U331" s="178">
        <f>IF('Funding Allocation Parameters'!$C$5="Basic Library Subsidy", 0, IF('Funding Allocation Parameters'!$C$5="Grant funding", 0, IF('Funding Allocation Parameters'!$C$5="Other author funding",  MIN(O331*('Funding Allocation Parameters'!$E$5), 'Funding Allocation Parameters'!$G$5), IF('Funding Allocation Parameters'!$C$5="Any discretionary funds (grants if available, other if no grants)", MIN(O331*('Funding Allocation Parameters'!$E$5), 'Funding Allocation Parameters'!$G$5), IF('Funding Allocation Parameters'!$C$5="Complex Library Subsidy", 0, 0)))))</f>
        <v>0</v>
      </c>
      <c r="V331" s="177">
        <f t="shared" si="159"/>
        <v>625.51600000000008</v>
      </c>
      <c r="W331" s="177">
        <f t="shared" si="160"/>
        <v>625.51600000000008</v>
      </c>
      <c r="X331" s="179">
        <f>IF('Funding Allocation Parameters'!$C$6="Basic Library Subsidy", MIN(V331*'Funding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MIN(V331*VLOOKUP(CONCATENATE($A331, 'Funding Allocation Parameters'!$I$6), 'Library Subsidy Complex'!$C$2:$J$55, 2, FALSE), VLOOKUP(CONCATENATE($A331, 'Funding Allocation Parameters'!$I$6), 'Library Subsidy Complex'!$C$2:$J$55, 4, FALSE)), 0)))))</f>
        <v>0</v>
      </c>
      <c r="Y331" s="179">
        <f>IF('Funding Allocation Parameters'!$C$6="Basic Library Subsidy", 0, IF('Funding Allocation Parameters'!$C$6="Grant funding",MIN(V331*'Funding Allocation Parameters'!$E$6, 'Funding Allocation Parameters'!$G$6), IF('Funding Allocation Parameters'!$C$6="Other author funding", 0, IF('Funding Allocation Parameters'!$C$6="Any discretionary funds (grants if available, other if no grants)", MIN(V331*'Funding Allocation Parameters'!$E$6, 'Funding Allocation Parameters'!$G$6), IF('Funding Allocation Parameters'!$C$6="Complex Library Subsidy", 0, 0)))))</f>
        <v>625.51600000000008</v>
      </c>
      <c r="Z331" s="179">
        <f>IF('Funding Allocation Parameters'!$C$6="Basic Library Subsidy", 0, IF('Funding Allocation Parameters'!$C$6="Grant funding", 0, IF('Funding Allocation Parameters'!$C$6="Other author funding",  MIN(V331*'Funding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1" s="179">
        <f>IF('Funding Allocation Parameters'!$C$6="Basic Library Subsidy", MIN(W331*'Funding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MIN(W331*VLOOKUP(CONCATENATE($A331, 'Funding Allocation Parameters'!$I$6), 'Library Subsidy Complex'!$C$2:$J$55, 6, FALSE), VLOOKUP(CONCATENATE($A331, 'Funding Allocation Parameters'!$I$6), 'Library Subsidy Complex'!$C$2:$J$55, 8, FALSE)), 0)))))</f>
        <v>0</v>
      </c>
      <c r="AB331" s="179">
        <f>IF('Funding Allocation Parameters'!$C$6="Basic Library Subsidy", 0, IF('Funding Allocation Parameters'!$C$6="Grant funding", 0, IF('Funding Allocation Parameters'!$C$6="Other author funding",  MIN(W331*'Funding Allocation Parameters'!$E$6, 'Funding Allocation Parameters'!$G$6), IF('Funding Allocation Parameters'!$C$6="Any discretionary funds (grants if available, other if no grants)", MIN(W331*'Funding Allocation Parameters'!$E$6, 'Funding Allocation Parameters'!$G$6), IF('Funding Allocation Parameters'!$C$6="Complex Library Subsidy", 0, 0)))))</f>
        <v>625.51600000000008</v>
      </c>
      <c r="AC331" s="177">
        <f t="shared" si="161"/>
        <v>0</v>
      </c>
      <c r="AD331" s="177">
        <f t="shared" si="162"/>
        <v>0</v>
      </c>
      <c r="AE331" s="180">
        <f>IF('Funding Allocation Parameters'!$C$7="Basic Library Subsidy", MIN(AC331*'Funding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MIN(AC331*VLOOKUP(CONCATENATE($A331, 'Funding Allocation Parameters'!$I$7), 'Library Subsidy Complex'!$C$2:$J$55, 2, FALSE), VLOOKUP(CONCATENATE($A331, 'Funding Allocation Parameters'!$I$7), 'Library Subsidy Complex'!$C$2:$J$55, 4, FALSE)), 0)))))</f>
        <v>0</v>
      </c>
      <c r="AF331" s="180">
        <f>IF('Funding Allocation Parameters'!$C$7="Basic Library Subsidy", 0, IF('Funding Allocation Parameters'!$C$7="Grant funding",MIN(AC331*'Funding Allocation Parameters'!$E$7, 'Funding Allocation Parameters'!$G$7), IF('Funding Allocation Parameters'!$C$7="Other author funding", 0, IF('Funding Allocation Parameters'!$C$7="Any discretionary funds (grants if available, other if no grants)", MIN(AC331*'Funding Allocation Parameters'!$E$7, 'Funding Allocation Parameters'!$G$7), IF('Funding Allocation Parameters'!$C$7="Complex Library Subsidy", 0, 0)))))</f>
        <v>0</v>
      </c>
      <c r="AG331" s="180">
        <f>IF('Funding Allocation Parameters'!$C$7="Basic Library Subsidy", 0, IF('Funding Allocation Parameters'!$C$7="Grant funding", 0, IF('Funding Allocation Parameters'!$C$7="Other author funding",  MIN(AC331*'Funding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1" s="180">
        <f>IF('Funding Allocation Parameters'!$C$7="Basic Library Subsidy", MIN(AD331*'Funding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MIN(AD331*VLOOKUP(CONCATENATE($A331, 'Funding Allocation Parameters'!$I$7), 'Library Subsidy Complex'!$C$2:$J$55, 6, FALSE), VLOOKUP(CONCATENATE($A331, 'Funding Allocation Parameters'!$I$7), 'Library Subsidy Complex'!$C$2:$J$55, 8, FALSE)), 0)))))</f>
        <v>0</v>
      </c>
      <c r="AI331" s="180">
        <f>IF('Funding Allocation Parameters'!$C$7="Basic Library Subsidy", 0, IF('Funding Allocation Parameters'!$C$7="Grant funding", 0, IF('Funding Allocation Parameters'!$C$7="Other author funding",  MIN(AD331*'Funding Allocation Parameters'!$E$7, 'Funding Allocation Parameters'!$G$7), IF('Funding Allocation Parameters'!$C$7="Any discretionary funds (grants if available, other if no grants)", MIN(AD331*'Funding Allocation Parameters'!$E$7, 'Funding Allocation Parameters'!$G$7), IF('Funding Allocation Parameters'!$C$7="Complex Library Subsidy", 0, 0)))))</f>
        <v>0</v>
      </c>
      <c r="AJ331" s="177">
        <f t="shared" si="163"/>
        <v>0</v>
      </c>
      <c r="AK331" s="177">
        <f t="shared" si="164"/>
        <v>0</v>
      </c>
      <c r="AL331" s="181">
        <f>IF('Funding Allocation Parameters'!$C$8="Basic Library Subsidy", MIN(AJ331*'Funding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MIN(AJ331*VLOOKUP(CONCATENATE($A331, 'Funding Allocation Parameters'!$I$8), 'Library Subsidy Complex'!$C$2:$J$55, 2, FALSE), VLOOKUP(CONCATENATE($A331, 'Funding Allocation Parameters'!$I$8), 'Library Subsidy Complex'!$C$2:$J$55, 4, FALSE)), 0)))))</f>
        <v>0</v>
      </c>
      <c r="AM331" s="181">
        <f>IF('Funding Allocation Parameters'!$C$8="Basic Library Subsidy", 0, IF('Funding Allocation Parameters'!$C$8="Grant funding",MIN(AJ331*'Funding Allocation Parameters'!$E$8, 'Funding Allocation Parameters'!$G$8), IF('Funding Allocation Parameters'!$C$8="Other author funding", 0, IF('Funding Allocation Parameters'!$C$8="Any discretionary funds (grants if available, other if no grants)", MIN(AJ331*'Funding Allocation Parameters'!$E$8, 'Funding Allocation Parameters'!$G$8), IF('Funding Allocation Parameters'!$C$8="Complex Library Subsidy", 0, 0)))))</f>
        <v>0</v>
      </c>
      <c r="AN331" s="181">
        <f>IF('Funding Allocation Parameters'!$C$8="Basic Library Subsidy", 0, IF('Funding Allocation Parameters'!$C$8="Grant funding", 0, IF('Funding Allocation Parameters'!$C$8="Other author funding",  MIN(AJ331*'Funding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1" s="181">
        <f>IF('Funding Allocation Parameters'!$C$8="Basic Library Subsidy", MIN(AK331*'Funding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MIN(AK331*VLOOKUP(CONCATENATE($A331, 'Funding Allocation Parameters'!$I$8), 'Library Subsidy Complex'!$C$2:$J$55, 6, FALSE), VLOOKUP(CONCATENATE($A331, 'Funding Allocation Parameters'!$I$8), 'Library Subsidy Complex'!$C$2:$J$55, 8, FALSE)), 0)))))</f>
        <v>0</v>
      </c>
      <c r="AP331" s="181">
        <f>IF('Funding Allocation Parameters'!$C$8="Basic Library Subsidy", 0, IF('Funding Allocation Parameters'!$C$8="Grant funding", 0, IF('Funding Allocation Parameters'!$C$8="Other author funding",  MIN(AK331*'Funding Allocation Parameters'!$E$8, 'Funding Allocation Parameters'!$G$8), IF('Funding Allocation Parameters'!$C$8="Any discretionary funds (grants if available, other if no grants)", MIN(AK331*'Funding Allocation Parameters'!$E$8, 'Funding Allocation Parameters'!$G$8), IF('Funding Allocation Parameters'!$C$8="Complex Library Subsidy", 0, 0)))))</f>
        <v>0</v>
      </c>
      <c r="AQ331" s="177">
        <f t="shared" si="165"/>
        <v>0</v>
      </c>
      <c r="AR331" s="177">
        <f t="shared" si="166"/>
        <v>0</v>
      </c>
      <c r="AS331" s="182">
        <f t="shared" si="167"/>
        <v>1189</v>
      </c>
      <c r="AT331" s="182">
        <f t="shared" si="168"/>
        <v>625.51600000000008</v>
      </c>
      <c r="AU331" s="182">
        <f t="shared" si="169"/>
        <v>0</v>
      </c>
      <c r="AV331" s="182">
        <f t="shared" si="170"/>
        <v>1189</v>
      </c>
      <c r="AW331" s="182">
        <f t="shared" si="171"/>
        <v>625.51600000000008</v>
      </c>
      <c r="AX331" s="183">
        <f t="shared" si="172"/>
        <v>1189</v>
      </c>
      <c r="AY331" s="183">
        <f t="shared" si="173"/>
        <v>625.51600000000008</v>
      </c>
      <c r="AZ331" s="183">
        <f t="shared" si="174"/>
        <v>0</v>
      </c>
      <c r="BA331" s="183">
        <f t="shared" si="175"/>
        <v>0</v>
      </c>
      <c r="BB331" s="183">
        <f t="shared" si="176"/>
        <v>0</v>
      </c>
      <c r="BC331" s="184">
        <f t="shared" si="177"/>
        <v>1189</v>
      </c>
      <c r="BD331" s="184">
        <f t="shared" si="178"/>
        <v>0</v>
      </c>
      <c r="BE331" s="184">
        <f t="shared" si="179"/>
        <v>625.51600000000008</v>
      </c>
      <c r="BF331" s="184">
        <f t="shared" si="180"/>
        <v>0</v>
      </c>
      <c r="BG331" s="102">
        <f t="shared" si="181"/>
        <v>0</v>
      </c>
      <c r="BH331" s="102">
        <f t="shared" si="182"/>
        <v>0</v>
      </c>
      <c r="BI331" s="102">
        <f t="shared" si="183"/>
        <v>0</v>
      </c>
      <c r="BJ331" s="102">
        <f t="shared" si="184"/>
        <v>1</v>
      </c>
      <c r="BK331" s="102">
        <f t="shared" si="185"/>
        <v>0</v>
      </c>
      <c r="BL331" s="102">
        <f t="shared" si="186"/>
        <v>0</v>
      </c>
      <c r="BN331" s="102"/>
    </row>
    <row r="332" spans="1:66" x14ac:dyDescent="0.25">
      <c r="A332" s="102" t="s">
        <v>17</v>
      </c>
      <c r="B332" s="102" t="s">
        <v>8</v>
      </c>
      <c r="C332" s="102" t="s">
        <v>8</v>
      </c>
      <c r="D332" s="102" t="s">
        <v>27</v>
      </c>
      <c r="E332" s="102" t="s">
        <v>724</v>
      </c>
      <c r="F332" s="102" t="s">
        <v>725</v>
      </c>
      <c r="G332" s="102">
        <v>0.82299999999999995</v>
      </c>
      <c r="H332" s="102">
        <v>1</v>
      </c>
      <c r="I332" s="102">
        <v>1</v>
      </c>
      <c r="J332" s="167">
        <f>IFERROR(H332*VLOOKUP(A332, 'Advanced Parameters'!$B$7:$G$20, 6, FALSE)*VLOOKUP(A332, 'Growth Parameters'!$B$6:$H$19, 6, FALSE), 0)</f>
        <v>1</v>
      </c>
      <c r="K332" s="167">
        <f>IFERROR(IF('Advanced Parameters'!$C$5="n",'Raw Data'!I332*VLOOKUP(A332,'Advanced Parameters'!$B$7:$G$20,6,FALSE),J332*VLOOKUP(A332,'Advanced Parameters'!$B$7:$G$20,2,FALSE))*VLOOKUP(A332, 'Growth Parameters'!$B$6:$H$19, 6, FALSE), 0)</f>
        <v>1</v>
      </c>
      <c r="L332" s="167">
        <f t="shared" si="156"/>
        <v>0</v>
      </c>
      <c r="M332" s="168">
        <f>IFERROR(IF(G332="NA","NA",IF(G332&gt;'APC Parameters'!$K$6+VLOOKUP('Raw Data'!A332, 'APC Parameters'!$H$7:$L$20, 4, FALSE), 'APC Parameters'!$L$6+VLOOKUP('Raw Data'!A332, 'APC Parameters'!$H$7:$L$20, 5, FALSE), G332*('APC Parameters'!$J$6+VLOOKUP('Raw Data'!A332, 'APC Parameters'!$H$7:$L$20, 3, FALSE))+'APC Parameters'!$I$6+VLOOKUP('Raw Data'!A332, 'APC Parameters'!$H$7:$L$20, 2, FALSE))), 0)</f>
        <v>1731.5162</v>
      </c>
      <c r="N332" s="168">
        <f t="shared" si="157"/>
        <v>1731.5162</v>
      </c>
      <c r="O332" s="168">
        <f>IFERROR(IF(M332="NA",VLOOKUP(D332,'Internal Calculations'!$B$10:$C$11,2,FALSE), M332)*VLOOKUP(A332, 'Growth Parameters'!$B$6:$H$19, 7, FALSE), 0)</f>
        <v>1731.5162</v>
      </c>
      <c r="P332" s="177">
        <f t="shared" si="158"/>
        <v>1731.5162</v>
      </c>
      <c r="Q332" s="178">
        <f>IF('Funding Allocation Parameters'!$C$5="Basic Library Subsidy", MIN(O332*('Funding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MIN($O332*(VLOOKUP(CONCATENATE($A332, 'Funding Allocation Parameters'!$I$5), 'Library Subsidy Complex'!$C$2:$J$55, 2, FALSE)), VLOOKUP(CONCATENATE($A332, 'Funding Allocation Parameters'!$I$5), 'Library Subsidy Complex'!$C$2:$J$55, 4, FALSE)), 0)))))</f>
        <v>1189</v>
      </c>
      <c r="R332" s="178">
        <f>IF('Funding Allocation Parameters'!$C$5="Basic Library Subsidy", 0, IF('Funding Allocation Parameters'!$C$5="Grant funding",MIN(O332*('Funding Allocation Parameters'!$E$5), 'Funding Allocation Parameters'!$G$5), IF('Funding Allocation Parameters'!$C$5="Other author funding", 0, IF('Funding Allocation Parameters'!$C$5="Any discretionary funds (grants if available, other if no grants)", MIN(O332*('Funding Allocation Parameters'!$E$5), 'Funding Allocation Parameters'!$G$5), IF('Funding Allocation Parameters'!$C$5="Complex Library Subsidy", 0, 0)))))</f>
        <v>0</v>
      </c>
      <c r="S332" s="178">
        <f>IF('Funding Allocation Parameters'!$C$5="Basic Library Subsidy", 0, IF('Funding Allocation Parameters'!$C$5="Grant funding", 0, IF('Funding Allocation Parameters'!$C$5="Other author funding",  MIN(O332*('Funding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2" s="178">
        <f>IF('Funding Allocation Parameters'!$C$5="Basic Library Subsidy", MIN(O332*('Funding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MIN($O332*(VLOOKUP(CONCATENATE($A332, 'Funding Allocation Parameters'!$I$5), 'Library Subsidy Complex'!$C$2:$J$55, 6, FALSE)), VLOOKUP(CONCATENATE($A332, 'Funding Allocation Parameters'!$I$5), 'Library Subsidy Complex'!$C$2:$J$55, 8, FALSE)), 0)))))</f>
        <v>1189</v>
      </c>
      <c r="U332" s="178">
        <f>IF('Funding Allocation Parameters'!$C$5="Basic Library Subsidy", 0, IF('Funding Allocation Parameters'!$C$5="Grant funding", 0, IF('Funding Allocation Parameters'!$C$5="Other author funding",  MIN(O332*('Funding Allocation Parameters'!$E$5), 'Funding Allocation Parameters'!$G$5), IF('Funding Allocation Parameters'!$C$5="Any discretionary funds (grants if available, other if no grants)", MIN(O332*('Funding Allocation Parameters'!$E$5), 'Funding Allocation Parameters'!$G$5), IF('Funding Allocation Parameters'!$C$5="Complex Library Subsidy", 0, 0)))))</f>
        <v>0</v>
      </c>
      <c r="V332" s="177">
        <f t="shared" si="159"/>
        <v>542.51620000000003</v>
      </c>
      <c r="W332" s="177">
        <f t="shared" si="160"/>
        <v>542.51620000000003</v>
      </c>
      <c r="X332" s="179">
        <f>IF('Funding Allocation Parameters'!$C$6="Basic Library Subsidy", MIN(V332*'Funding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MIN(V332*VLOOKUP(CONCATENATE($A332, 'Funding Allocation Parameters'!$I$6), 'Library Subsidy Complex'!$C$2:$J$55, 2, FALSE), VLOOKUP(CONCATENATE($A332, 'Funding Allocation Parameters'!$I$6), 'Library Subsidy Complex'!$C$2:$J$55, 4, FALSE)), 0)))))</f>
        <v>0</v>
      </c>
      <c r="Y332" s="179">
        <f>IF('Funding Allocation Parameters'!$C$6="Basic Library Subsidy", 0, IF('Funding Allocation Parameters'!$C$6="Grant funding",MIN(V332*'Funding Allocation Parameters'!$E$6, 'Funding Allocation Parameters'!$G$6), IF('Funding Allocation Parameters'!$C$6="Other author funding", 0, IF('Funding Allocation Parameters'!$C$6="Any discretionary funds (grants if available, other if no grants)", MIN(V332*'Funding Allocation Parameters'!$E$6, 'Funding Allocation Parameters'!$G$6), IF('Funding Allocation Parameters'!$C$6="Complex Library Subsidy", 0, 0)))))</f>
        <v>542.51620000000003</v>
      </c>
      <c r="Z332" s="179">
        <f>IF('Funding Allocation Parameters'!$C$6="Basic Library Subsidy", 0, IF('Funding Allocation Parameters'!$C$6="Grant funding", 0, IF('Funding Allocation Parameters'!$C$6="Other author funding",  MIN(V332*'Funding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2" s="179">
        <f>IF('Funding Allocation Parameters'!$C$6="Basic Library Subsidy", MIN(W332*'Funding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MIN(W332*VLOOKUP(CONCATENATE($A332, 'Funding Allocation Parameters'!$I$6), 'Library Subsidy Complex'!$C$2:$J$55, 6, FALSE), VLOOKUP(CONCATENATE($A332, 'Funding Allocation Parameters'!$I$6), 'Library Subsidy Complex'!$C$2:$J$55, 8, FALSE)), 0)))))</f>
        <v>0</v>
      </c>
      <c r="AB332" s="179">
        <f>IF('Funding Allocation Parameters'!$C$6="Basic Library Subsidy", 0, IF('Funding Allocation Parameters'!$C$6="Grant funding", 0, IF('Funding Allocation Parameters'!$C$6="Other author funding",  MIN(W332*'Funding Allocation Parameters'!$E$6, 'Funding Allocation Parameters'!$G$6), IF('Funding Allocation Parameters'!$C$6="Any discretionary funds (grants if available, other if no grants)", MIN(W332*'Funding Allocation Parameters'!$E$6, 'Funding Allocation Parameters'!$G$6), IF('Funding Allocation Parameters'!$C$6="Complex Library Subsidy", 0, 0)))))</f>
        <v>542.51620000000003</v>
      </c>
      <c r="AC332" s="177">
        <f t="shared" si="161"/>
        <v>0</v>
      </c>
      <c r="AD332" s="177">
        <f t="shared" si="162"/>
        <v>0</v>
      </c>
      <c r="AE332" s="180">
        <f>IF('Funding Allocation Parameters'!$C$7="Basic Library Subsidy", MIN(AC332*'Funding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MIN(AC332*VLOOKUP(CONCATENATE($A332, 'Funding Allocation Parameters'!$I$7), 'Library Subsidy Complex'!$C$2:$J$55, 2, FALSE), VLOOKUP(CONCATENATE($A332, 'Funding Allocation Parameters'!$I$7), 'Library Subsidy Complex'!$C$2:$J$55, 4, FALSE)), 0)))))</f>
        <v>0</v>
      </c>
      <c r="AF332" s="180">
        <f>IF('Funding Allocation Parameters'!$C$7="Basic Library Subsidy", 0, IF('Funding Allocation Parameters'!$C$7="Grant funding",MIN(AC332*'Funding Allocation Parameters'!$E$7, 'Funding Allocation Parameters'!$G$7), IF('Funding Allocation Parameters'!$C$7="Other author funding", 0, IF('Funding Allocation Parameters'!$C$7="Any discretionary funds (grants if available, other if no grants)", MIN(AC332*'Funding Allocation Parameters'!$E$7, 'Funding Allocation Parameters'!$G$7), IF('Funding Allocation Parameters'!$C$7="Complex Library Subsidy", 0, 0)))))</f>
        <v>0</v>
      </c>
      <c r="AG332" s="180">
        <f>IF('Funding Allocation Parameters'!$C$7="Basic Library Subsidy", 0, IF('Funding Allocation Parameters'!$C$7="Grant funding", 0, IF('Funding Allocation Parameters'!$C$7="Other author funding",  MIN(AC332*'Funding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2" s="180">
        <f>IF('Funding Allocation Parameters'!$C$7="Basic Library Subsidy", MIN(AD332*'Funding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MIN(AD332*VLOOKUP(CONCATENATE($A332, 'Funding Allocation Parameters'!$I$7), 'Library Subsidy Complex'!$C$2:$J$55, 6, FALSE), VLOOKUP(CONCATENATE($A332, 'Funding Allocation Parameters'!$I$7), 'Library Subsidy Complex'!$C$2:$J$55, 8, FALSE)), 0)))))</f>
        <v>0</v>
      </c>
      <c r="AI332" s="180">
        <f>IF('Funding Allocation Parameters'!$C$7="Basic Library Subsidy", 0, IF('Funding Allocation Parameters'!$C$7="Grant funding", 0, IF('Funding Allocation Parameters'!$C$7="Other author funding",  MIN(AD332*'Funding Allocation Parameters'!$E$7, 'Funding Allocation Parameters'!$G$7), IF('Funding Allocation Parameters'!$C$7="Any discretionary funds (grants if available, other if no grants)", MIN(AD332*'Funding Allocation Parameters'!$E$7, 'Funding Allocation Parameters'!$G$7), IF('Funding Allocation Parameters'!$C$7="Complex Library Subsidy", 0, 0)))))</f>
        <v>0</v>
      </c>
      <c r="AJ332" s="177">
        <f t="shared" si="163"/>
        <v>0</v>
      </c>
      <c r="AK332" s="177">
        <f t="shared" si="164"/>
        <v>0</v>
      </c>
      <c r="AL332" s="181">
        <f>IF('Funding Allocation Parameters'!$C$8="Basic Library Subsidy", MIN(AJ332*'Funding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MIN(AJ332*VLOOKUP(CONCATENATE($A332, 'Funding Allocation Parameters'!$I$8), 'Library Subsidy Complex'!$C$2:$J$55, 2, FALSE), VLOOKUP(CONCATENATE($A332, 'Funding Allocation Parameters'!$I$8), 'Library Subsidy Complex'!$C$2:$J$55, 4, FALSE)), 0)))))</f>
        <v>0</v>
      </c>
      <c r="AM332" s="181">
        <f>IF('Funding Allocation Parameters'!$C$8="Basic Library Subsidy", 0, IF('Funding Allocation Parameters'!$C$8="Grant funding",MIN(AJ332*'Funding Allocation Parameters'!$E$8, 'Funding Allocation Parameters'!$G$8), IF('Funding Allocation Parameters'!$C$8="Other author funding", 0, IF('Funding Allocation Parameters'!$C$8="Any discretionary funds (grants if available, other if no grants)", MIN(AJ332*'Funding Allocation Parameters'!$E$8, 'Funding Allocation Parameters'!$G$8), IF('Funding Allocation Parameters'!$C$8="Complex Library Subsidy", 0, 0)))))</f>
        <v>0</v>
      </c>
      <c r="AN332" s="181">
        <f>IF('Funding Allocation Parameters'!$C$8="Basic Library Subsidy", 0, IF('Funding Allocation Parameters'!$C$8="Grant funding", 0, IF('Funding Allocation Parameters'!$C$8="Other author funding",  MIN(AJ332*'Funding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2" s="181">
        <f>IF('Funding Allocation Parameters'!$C$8="Basic Library Subsidy", MIN(AK332*'Funding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MIN(AK332*VLOOKUP(CONCATENATE($A332, 'Funding Allocation Parameters'!$I$8), 'Library Subsidy Complex'!$C$2:$J$55, 6, FALSE), VLOOKUP(CONCATENATE($A332, 'Funding Allocation Parameters'!$I$8), 'Library Subsidy Complex'!$C$2:$J$55, 8, FALSE)), 0)))))</f>
        <v>0</v>
      </c>
      <c r="AP332" s="181">
        <f>IF('Funding Allocation Parameters'!$C$8="Basic Library Subsidy", 0, IF('Funding Allocation Parameters'!$C$8="Grant funding", 0, IF('Funding Allocation Parameters'!$C$8="Other author funding",  MIN(AK332*'Funding Allocation Parameters'!$E$8, 'Funding Allocation Parameters'!$G$8), IF('Funding Allocation Parameters'!$C$8="Any discretionary funds (grants if available, other if no grants)", MIN(AK332*'Funding Allocation Parameters'!$E$8, 'Funding Allocation Parameters'!$G$8), IF('Funding Allocation Parameters'!$C$8="Complex Library Subsidy", 0, 0)))))</f>
        <v>0</v>
      </c>
      <c r="AQ332" s="177">
        <f t="shared" si="165"/>
        <v>0</v>
      </c>
      <c r="AR332" s="177">
        <f t="shared" si="166"/>
        <v>0</v>
      </c>
      <c r="AS332" s="182">
        <f t="shared" si="167"/>
        <v>1189</v>
      </c>
      <c r="AT332" s="182">
        <f t="shared" si="168"/>
        <v>542.51620000000003</v>
      </c>
      <c r="AU332" s="182">
        <f t="shared" si="169"/>
        <v>0</v>
      </c>
      <c r="AV332" s="182">
        <f t="shared" si="170"/>
        <v>1189</v>
      </c>
      <c r="AW332" s="182">
        <f t="shared" si="171"/>
        <v>542.51620000000003</v>
      </c>
      <c r="AX332" s="183">
        <f t="shared" si="172"/>
        <v>1189</v>
      </c>
      <c r="AY332" s="183">
        <f t="shared" si="173"/>
        <v>542.51620000000003</v>
      </c>
      <c r="AZ332" s="183">
        <f t="shared" si="174"/>
        <v>0</v>
      </c>
      <c r="BA332" s="183">
        <f t="shared" si="175"/>
        <v>0</v>
      </c>
      <c r="BB332" s="183">
        <f t="shared" si="176"/>
        <v>0</v>
      </c>
      <c r="BC332" s="184">
        <f t="shared" si="177"/>
        <v>1189</v>
      </c>
      <c r="BD332" s="184">
        <f t="shared" si="178"/>
        <v>0</v>
      </c>
      <c r="BE332" s="184">
        <f t="shared" si="179"/>
        <v>542.51620000000003</v>
      </c>
      <c r="BF332" s="184">
        <f t="shared" si="180"/>
        <v>0</v>
      </c>
      <c r="BG332" s="102">
        <f t="shared" si="181"/>
        <v>0</v>
      </c>
      <c r="BH332" s="102">
        <f t="shared" si="182"/>
        <v>0</v>
      </c>
      <c r="BI332" s="102">
        <f t="shared" si="183"/>
        <v>0</v>
      </c>
      <c r="BJ332" s="102">
        <f t="shared" si="184"/>
        <v>1</v>
      </c>
      <c r="BK332" s="102">
        <f t="shared" si="185"/>
        <v>0</v>
      </c>
      <c r="BL332" s="102">
        <f t="shared" si="186"/>
        <v>0</v>
      </c>
      <c r="BN332" s="102"/>
    </row>
    <row r="333" spans="1:66" x14ac:dyDescent="0.25">
      <c r="A333" s="102" t="s">
        <v>20</v>
      </c>
      <c r="B333" s="102" t="s">
        <v>8</v>
      </c>
      <c r="C333" s="102" t="s">
        <v>8</v>
      </c>
      <c r="D333" s="102" t="s">
        <v>27</v>
      </c>
      <c r="E333" s="102" t="s">
        <v>675</v>
      </c>
      <c r="F333" s="102" t="s">
        <v>726</v>
      </c>
      <c r="G333" s="102">
        <v>0.91400000000000003</v>
      </c>
      <c r="H333" s="102">
        <v>1</v>
      </c>
      <c r="I333" s="102">
        <v>0</v>
      </c>
      <c r="J333" s="167">
        <f>IFERROR(H333*VLOOKUP(A333, 'Advanced Parameters'!$B$7:$G$20, 6, FALSE)*VLOOKUP(A333, 'Growth Parameters'!$B$6:$H$19, 6, FALSE), 0)</f>
        <v>1</v>
      </c>
      <c r="K333" s="167">
        <f>IFERROR(IF('Advanced Parameters'!$C$5="n",'Raw Data'!I333*VLOOKUP(A333,'Advanced Parameters'!$B$7:$G$20,6,FALSE),J333*VLOOKUP(A333,'Advanced Parameters'!$B$7:$G$20,2,FALSE))*VLOOKUP(A333, 'Growth Parameters'!$B$6:$H$19, 6, FALSE), 0)</f>
        <v>0</v>
      </c>
      <c r="L333" s="167">
        <f t="shared" si="156"/>
        <v>1</v>
      </c>
      <c r="M333" s="168">
        <f>IFERROR(IF(G333="NA","NA",IF(G333&gt;'APC Parameters'!$K$6+VLOOKUP('Raw Data'!A333, 'APC Parameters'!$H$7:$L$20, 4, FALSE), 'APC Parameters'!$L$6+VLOOKUP('Raw Data'!A333, 'APC Parameters'!$H$7:$L$20, 5, FALSE), G333*('APC Parameters'!$J$6+VLOOKUP('Raw Data'!A333, 'APC Parameters'!$H$7:$L$20, 3, FALSE))+'APC Parameters'!$I$6+VLOOKUP('Raw Data'!A333, 'APC Parameters'!$H$7:$L$20, 2, FALSE))), 0)</f>
        <v>1796.0716000000002</v>
      </c>
      <c r="N333" s="168">
        <f t="shared" si="157"/>
        <v>1796.0716000000002</v>
      </c>
      <c r="O333" s="168">
        <f>IFERROR(IF(M333="NA",VLOOKUP(D333,'Internal Calculations'!$B$10:$C$11,2,FALSE), M333)*VLOOKUP(A333, 'Growth Parameters'!$B$6:$H$19, 7, FALSE), 0)</f>
        <v>1796.0716000000002</v>
      </c>
      <c r="P333" s="177">
        <f t="shared" si="158"/>
        <v>1796.0716000000002</v>
      </c>
      <c r="Q333" s="178">
        <f>IF('Funding Allocation Parameters'!$C$5="Basic Library Subsidy", MIN(O333*('Funding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MIN($O333*(VLOOKUP(CONCATENATE($A333, 'Funding Allocation Parameters'!$I$5), 'Library Subsidy Complex'!$C$2:$J$55, 2, FALSE)), VLOOKUP(CONCATENATE($A333, 'Funding Allocation Parameters'!$I$5), 'Library Subsidy Complex'!$C$2:$J$55, 4, FALSE)), 0)))))</f>
        <v>1189</v>
      </c>
      <c r="R333" s="178">
        <f>IF('Funding Allocation Parameters'!$C$5="Basic Library Subsidy", 0, IF('Funding Allocation Parameters'!$C$5="Grant funding",MIN(O333*('Funding Allocation Parameters'!$E$5), 'Funding Allocation Parameters'!$G$5), IF('Funding Allocation Parameters'!$C$5="Other author funding", 0, IF('Funding Allocation Parameters'!$C$5="Any discretionary funds (grants if available, other if no grants)", MIN(O333*('Funding Allocation Parameters'!$E$5), 'Funding Allocation Parameters'!$G$5), IF('Funding Allocation Parameters'!$C$5="Complex Library Subsidy", 0, 0)))))</f>
        <v>0</v>
      </c>
      <c r="S333" s="178">
        <f>IF('Funding Allocation Parameters'!$C$5="Basic Library Subsidy", 0, IF('Funding Allocation Parameters'!$C$5="Grant funding", 0, IF('Funding Allocation Parameters'!$C$5="Other author funding",  MIN(O333*('Funding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3" s="178">
        <f>IF('Funding Allocation Parameters'!$C$5="Basic Library Subsidy", MIN(O333*('Funding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MIN($O333*(VLOOKUP(CONCATENATE($A333, 'Funding Allocation Parameters'!$I$5), 'Library Subsidy Complex'!$C$2:$J$55, 6, FALSE)), VLOOKUP(CONCATENATE($A333, 'Funding Allocation Parameters'!$I$5), 'Library Subsidy Complex'!$C$2:$J$55, 8, FALSE)), 0)))))</f>
        <v>1189</v>
      </c>
      <c r="U333" s="178">
        <f>IF('Funding Allocation Parameters'!$C$5="Basic Library Subsidy", 0, IF('Funding Allocation Parameters'!$C$5="Grant funding", 0, IF('Funding Allocation Parameters'!$C$5="Other author funding",  MIN(O333*('Funding Allocation Parameters'!$E$5), 'Funding Allocation Parameters'!$G$5), IF('Funding Allocation Parameters'!$C$5="Any discretionary funds (grants if available, other if no grants)", MIN(O333*('Funding Allocation Parameters'!$E$5), 'Funding Allocation Parameters'!$G$5), IF('Funding Allocation Parameters'!$C$5="Complex Library Subsidy", 0, 0)))))</f>
        <v>0</v>
      </c>
      <c r="V333" s="177">
        <f t="shared" si="159"/>
        <v>607.07160000000022</v>
      </c>
      <c r="W333" s="177">
        <f t="shared" si="160"/>
        <v>607.07160000000022</v>
      </c>
      <c r="X333" s="179">
        <f>IF('Funding Allocation Parameters'!$C$6="Basic Library Subsidy", MIN(V333*'Funding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MIN(V333*VLOOKUP(CONCATENATE($A333, 'Funding Allocation Parameters'!$I$6), 'Library Subsidy Complex'!$C$2:$J$55, 2, FALSE), VLOOKUP(CONCATENATE($A333, 'Funding Allocation Parameters'!$I$6), 'Library Subsidy Complex'!$C$2:$J$55, 4, FALSE)), 0)))))</f>
        <v>0</v>
      </c>
      <c r="Y333" s="179">
        <f>IF('Funding Allocation Parameters'!$C$6="Basic Library Subsidy", 0, IF('Funding Allocation Parameters'!$C$6="Grant funding",MIN(V333*'Funding Allocation Parameters'!$E$6, 'Funding Allocation Parameters'!$G$6), IF('Funding Allocation Parameters'!$C$6="Other author funding", 0, IF('Funding Allocation Parameters'!$C$6="Any discretionary funds (grants if available, other if no grants)", MIN(V333*'Funding Allocation Parameters'!$E$6, 'Funding Allocation Parameters'!$G$6), IF('Funding Allocation Parameters'!$C$6="Complex Library Subsidy", 0, 0)))))</f>
        <v>607.07160000000022</v>
      </c>
      <c r="Z333" s="179">
        <f>IF('Funding Allocation Parameters'!$C$6="Basic Library Subsidy", 0, IF('Funding Allocation Parameters'!$C$6="Grant funding", 0, IF('Funding Allocation Parameters'!$C$6="Other author funding",  MIN(V333*'Funding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3" s="179">
        <f>IF('Funding Allocation Parameters'!$C$6="Basic Library Subsidy", MIN(W333*'Funding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MIN(W333*VLOOKUP(CONCATENATE($A333, 'Funding Allocation Parameters'!$I$6), 'Library Subsidy Complex'!$C$2:$J$55, 6, FALSE), VLOOKUP(CONCATENATE($A333, 'Funding Allocation Parameters'!$I$6), 'Library Subsidy Complex'!$C$2:$J$55, 8, FALSE)), 0)))))</f>
        <v>0</v>
      </c>
      <c r="AB333" s="179">
        <f>IF('Funding Allocation Parameters'!$C$6="Basic Library Subsidy", 0, IF('Funding Allocation Parameters'!$C$6="Grant funding", 0, IF('Funding Allocation Parameters'!$C$6="Other author funding",  MIN(W333*'Funding Allocation Parameters'!$E$6, 'Funding Allocation Parameters'!$G$6), IF('Funding Allocation Parameters'!$C$6="Any discretionary funds (grants if available, other if no grants)", MIN(W333*'Funding Allocation Parameters'!$E$6, 'Funding Allocation Parameters'!$G$6), IF('Funding Allocation Parameters'!$C$6="Complex Library Subsidy", 0, 0)))))</f>
        <v>607.07160000000022</v>
      </c>
      <c r="AC333" s="177">
        <f t="shared" si="161"/>
        <v>0</v>
      </c>
      <c r="AD333" s="177">
        <f t="shared" si="162"/>
        <v>0</v>
      </c>
      <c r="AE333" s="180">
        <f>IF('Funding Allocation Parameters'!$C$7="Basic Library Subsidy", MIN(AC333*'Funding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MIN(AC333*VLOOKUP(CONCATENATE($A333, 'Funding Allocation Parameters'!$I$7), 'Library Subsidy Complex'!$C$2:$J$55, 2, FALSE), VLOOKUP(CONCATENATE($A333, 'Funding Allocation Parameters'!$I$7), 'Library Subsidy Complex'!$C$2:$J$55, 4, FALSE)), 0)))))</f>
        <v>0</v>
      </c>
      <c r="AF333" s="180">
        <f>IF('Funding Allocation Parameters'!$C$7="Basic Library Subsidy", 0, IF('Funding Allocation Parameters'!$C$7="Grant funding",MIN(AC333*'Funding Allocation Parameters'!$E$7, 'Funding Allocation Parameters'!$G$7), IF('Funding Allocation Parameters'!$C$7="Other author funding", 0, IF('Funding Allocation Parameters'!$C$7="Any discretionary funds (grants if available, other if no grants)", MIN(AC333*'Funding Allocation Parameters'!$E$7, 'Funding Allocation Parameters'!$G$7), IF('Funding Allocation Parameters'!$C$7="Complex Library Subsidy", 0, 0)))))</f>
        <v>0</v>
      </c>
      <c r="AG333" s="180">
        <f>IF('Funding Allocation Parameters'!$C$7="Basic Library Subsidy", 0, IF('Funding Allocation Parameters'!$C$7="Grant funding", 0, IF('Funding Allocation Parameters'!$C$7="Other author funding",  MIN(AC333*'Funding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3" s="180">
        <f>IF('Funding Allocation Parameters'!$C$7="Basic Library Subsidy", MIN(AD333*'Funding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MIN(AD333*VLOOKUP(CONCATENATE($A333, 'Funding Allocation Parameters'!$I$7), 'Library Subsidy Complex'!$C$2:$J$55, 6, FALSE), VLOOKUP(CONCATENATE($A333, 'Funding Allocation Parameters'!$I$7), 'Library Subsidy Complex'!$C$2:$J$55, 8, FALSE)), 0)))))</f>
        <v>0</v>
      </c>
      <c r="AI333" s="180">
        <f>IF('Funding Allocation Parameters'!$C$7="Basic Library Subsidy", 0, IF('Funding Allocation Parameters'!$C$7="Grant funding", 0, IF('Funding Allocation Parameters'!$C$7="Other author funding",  MIN(AD333*'Funding Allocation Parameters'!$E$7, 'Funding Allocation Parameters'!$G$7), IF('Funding Allocation Parameters'!$C$7="Any discretionary funds (grants if available, other if no grants)", MIN(AD333*'Funding Allocation Parameters'!$E$7, 'Funding Allocation Parameters'!$G$7), IF('Funding Allocation Parameters'!$C$7="Complex Library Subsidy", 0, 0)))))</f>
        <v>0</v>
      </c>
      <c r="AJ333" s="177">
        <f t="shared" si="163"/>
        <v>0</v>
      </c>
      <c r="AK333" s="177">
        <f t="shared" si="164"/>
        <v>0</v>
      </c>
      <c r="AL333" s="181">
        <f>IF('Funding Allocation Parameters'!$C$8="Basic Library Subsidy", MIN(AJ333*'Funding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MIN(AJ333*VLOOKUP(CONCATENATE($A333, 'Funding Allocation Parameters'!$I$8), 'Library Subsidy Complex'!$C$2:$J$55, 2, FALSE), VLOOKUP(CONCATENATE($A333, 'Funding Allocation Parameters'!$I$8), 'Library Subsidy Complex'!$C$2:$J$55, 4, FALSE)), 0)))))</f>
        <v>0</v>
      </c>
      <c r="AM333" s="181">
        <f>IF('Funding Allocation Parameters'!$C$8="Basic Library Subsidy", 0, IF('Funding Allocation Parameters'!$C$8="Grant funding",MIN(AJ333*'Funding Allocation Parameters'!$E$8, 'Funding Allocation Parameters'!$G$8), IF('Funding Allocation Parameters'!$C$8="Other author funding", 0, IF('Funding Allocation Parameters'!$C$8="Any discretionary funds (grants if available, other if no grants)", MIN(AJ333*'Funding Allocation Parameters'!$E$8, 'Funding Allocation Parameters'!$G$8), IF('Funding Allocation Parameters'!$C$8="Complex Library Subsidy", 0, 0)))))</f>
        <v>0</v>
      </c>
      <c r="AN333" s="181">
        <f>IF('Funding Allocation Parameters'!$C$8="Basic Library Subsidy", 0, IF('Funding Allocation Parameters'!$C$8="Grant funding", 0, IF('Funding Allocation Parameters'!$C$8="Other author funding",  MIN(AJ333*'Funding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3" s="181">
        <f>IF('Funding Allocation Parameters'!$C$8="Basic Library Subsidy", MIN(AK333*'Funding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MIN(AK333*VLOOKUP(CONCATENATE($A333, 'Funding Allocation Parameters'!$I$8), 'Library Subsidy Complex'!$C$2:$J$55, 6, FALSE), VLOOKUP(CONCATENATE($A333, 'Funding Allocation Parameters'!$I$8), 'Library Subsidy Complex'!$C$2:$J$55, 8, FALSE)), 0)))))</f>
        <v>0</v>
      </c>
      <c r="AP333" s="181">
        <f>IF('Funding Allocation Parameters'!$C$8="Basic Library Subsidy", 0, IF('Funding Allocation Parameters'!$C$8="Grant funding", 0, IF('Funding Allocation Parameters'!$C$8="Other author funding",  MIN(AK333*'Funding Allocation Parameters'!$E$8, 'Funding Allocation Parameters'!$G$8), IF('Funding Allocation Parameters'!$C$8="Any discretionary funds (grants if available, other if no grants)", MIN(AK333*'Funding Allocation Parameters'!$E$8, 'Funding Allocation Parameters'!$G$8), IF('Funding Allocation Parameters'!$C$8="Complex Library Subsidy", 0, 0)))))</f>
        <v>0</v>
      </c>
      <c r="AQ333" s="177">
        <f t="shared" si="165"/>
        <v>0</v>
      </c>
      <c r="AR333" s="177">
        <f t="shared" si="166"/>
        <v>0</v>
      </c>
      <c r="AS333" s="182">
        <f t="shared" si="167"/>
        <v>1189</v>
      </c>
      <c r="AT333" s="182">
        <f t="shared" si="168"/>
        <v>607.07160000000022</v>
      </c>
      <c r="AU333" s="182">
        <f t="shared" si="169"/>
        <v>0</v>
      </c>
      <c r="AV333" s="182">
        <f t="shared" si="170"/>
        <v>1189</v>
      </c>
      <c r="AW333" s="182">
        <f t="shared" si="171"/>
        <v>607.07160000000022</v>
      </c>
      <c r="AX333" s="183">
        <f t="shared" si="172"/>
        <v>0</v>
      </c>
      <c r="AY333" s="183">
        <f t="shared" si="173"/>
        <v>0</v>
      </c>
      <c r="AZ333" s="183">
        <f t="shared" si="174"/>
        <v>0</v>
      </c>
      <c r="BA333" s="183">
        <f t="shared" si="175"/>
        <v>1189</v>
      </c>
      <c r="BB333" s="183">
        <f t="shared" si="176"/>
        <v>607.07160000000022</v>
      </c>
      <c r="BC333" s="184">
        <f t="shared" si="177"/>
        <v>1189</v>
      </c>
      <c r="BD333" s="184">
        <f t="shared" si="178"/>
        <v>0</v>
      </c>
      <c r="BE333" s="184">
        <f t="shared" si="179"/>
        <v>0</v>
      </c>
      <c r="BF333" s="184">
        <f t="shared" si="180"/>
        <v>607.07160000000022</v>
      </c>
      <c r="BG333" s="102">
        <f t="shared" si="181"/>
        <v>0</v>
      </c>
      <c r="BH333" s="102">
        <f t="shared" si="182"/>
        <v>0</v>
      </c>
      <c r="BI333" s="102">
        <f t="shared" si="183"/>
        <v>0</v>
      </c>
      <c r="BJ333" s="102">
        <f t="shared" si="184"/>
        <v>0</v>
      </c>
      <c r="BK333" s="102">
        <f t="shared" si="185"/>
        <v>1</v>
      </c>
      <c r="BL333" s="102">
        <f t="shared" si="186"/>
        <v>0</v>
      </c>
      <c r="BN333" s="102"/>
    </row>
    <row r="334" spans="1:66" x14ac:dyDescent="0.25">
      <c r="A334" s="102" t="s">
        <v>20</v>
      </c>
      <c r="B334" s="102" t="s">
        <v>8</v>
      </c>
      <c r="C334" s="102" t="s">
        <v>8</v>
      </c>
      <c r="D334" s="102" t="s">
        <v>27</v>
      </c>
      <c r="E334" s="102" t="s">
        <v>728</v>
      </c>
      <c r="F334" s="102" t="s">
        <v>729</v>
      </c>
      <c r="G334" s="102">
        <v>0.94799999999999995</v>
      </c>
      <c r="H334" s="102">
        <v>1</v>
      </c>
      <c r="I334" s="102">
        <v>0</v>
      </c>
      <c r="J334" s="167">
        <f>IFERROR(H334*VLOOKUP(A334, 'Advanced Parameters'!$B$7:$G$20, 6, FALSE)*VLOOKUP(A334, 'Growth Parameters'!$B$6:$H$19, 6, FALSE), 0)</f>
        <v>1</v>
      </c>
      <c r="K334" s="167">
        <f>IFERROR(IF('Advanced Parameters'!$C$5="n",'Raw Data'!I334*VLOOKUP(A334,'Advanced Parameters'!$B$7:$G$20,6,FALSE),J334*VLOOKUP(A334,'Advanced Parameters'!$B$7:$G$20,2,FALSE))*VLOOKUP(A334, 'Growth Parameters'!$B$6:$H$19, 6, FALSE), 0)</f>
        <v>0</v>
      </c>
      <c r="L334" s="167">
        <f t="shared" si="156"/>
        <v>1</v>
      </c>
      <c r="M334" s="168">
        <f>IFERROR(IF(G334="NA","NA",IF(G334&gt;'APC Parameters'!$K$6+VLOOKUP('Raw Data'!A334, 'APC Parameters'!$H$7:$L$20, 4, FALSE), 'APC Parameters'!$L$6+VLOOKUP('Raw Data'!A334, 'APC Parameters'!$H$7:$L$20, 5, FALSE), G334*('APC Parameters'!$J$6+VLOOKUP('Raw Data'!A334, 'APC Parameters'!$H$7:$L$20, 3, FALSE))+'APC Parameters'!$I$6+VLOOKUP('Raw Data'!A334, 'APC Parameters'!$H$7:$L$20, 2, FALSE))), 0)</f>
        <v>1820.1912</v>
      </c>
      <c r="N334" s="168">
        <f t="shared" si="157"/>
        <v>1820.1912</v>
      </c>
      <c r="O334" s="168">
        <f>IFERROR(IF(M334="NA",VLOOKUP(D334,'Internal Calculations'!$B$10:$C$11,2,FALSE), M334)*VLOOKUP(A334, 'Growth Parameters'!$B$6:$H$19, 7, FALSE), 0)</f>
        <v>1820.1912</v>
      </c>
      <c r="P334" s="177">
        <f t="shared" si="158"/>
        <v>1820.1912</v>
      </c>
      <c r="Q334" s="178">
        <f>IF('Funding Allocation Parameters'!$C$5="Basic Library Subsidy", MIN(O334*('Funding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MIN($O334*(VLOOKUP(CONCATENATE($A334, 'Funding Allocation Parameters'!$I$5), 'Library Subsidy Complex'!$C$2:$J$55, 2, FALSE)), VLOOKUP(CONCATENATE($A334, 'Funding Allocation Parameters'!$I$5), 'Library Subsidy Complex'!$C$2:$J$55, 4, FALSE)), 0)))))</f>
        <v>1189</v>
      </c>
      <c r="R334" s="178">
        <f>IF('Funding Allocation Parameters'!$C$5="Basic Library Subsidy", 0, IF('Funding Allocation Parameters'!$C$5="Grant funding",MIN(O334*('Funding Allocation Parameters'!$E$5), 'Funding Allocation Parameters'!$G$5), IF('Funding Allocation Parameters'!$C$5="Other author funding", 0, IF('Funding Allocation Parameters'!$C$5="Any discretionary funds (grants if available, other if no grants)", MIN(O334*('Funding Allocation Parameters'!$E$5), 'Funding Allocation Parameters'!$G$5), IF('Funding Allocation Parameters'!$C$5="Complex Library Subsidy", 0, 0)))))</f>
        <v>0</v>
      </c>
      <c r="S334" s="178">
        <f>IF('Funding Allocation Parameters'!$C$5="Basic Library Subsidy", 0, IF('Funding Allocation Parameters'!$C$5="Grant funding", 0, IF('Funding Allocation Parameters'!$C$5="Other author funding",  MIN(O334*('Funding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4" s="178">
        <f>IF('Funding Allocation Parameters'!$C$5="Basic Library Subsidy", MIN(O334*('Funding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MIN($O334*(VLOOKUP(CONCATENATE($A334, 'Funding Allocation Parameters'!$I$5), 'Library Subsidy Complex'!$C$2:$J$55, 6, FALSE)), VLOOKUP(CONCATENATE($A334, 'Funding Allocation Parameters'!$I$5), 'Library Subsidy Complex'!$C$2:$J$55, 8, FALSE)), 0)))))</f>
        <v>1189</v>
      </c>
      <c r="U334" s="178">
        <f>IF('Funding Allocation Parameters'!$C$5="Basic Library Subsidy", 0, IF('Funding Allocation Parameters'!$C$5="Grant funding", 0, IF('Funding Allocation Parameters'!$C$5="Other author funding",  MIN(O334*('Funding Allocation Parameters'!$E$5), 'Funding Allocation Parameters'!$G$5), IF('Funding Allocation Parameters'!$C$5="Any discretionary funds (grants if available, other if no grants)", MIN(O334*('Funding Allocation Parameters'!$E$5), 'Funding Allocation Parameters'!$G$5), IF('Funding Allocation Parameters'!$C$5="Complex Library Subsidy", 0, 0)))))</f>
        <v>0</v>
      </c>
      <c r="V334" s="177">
        <f t="shared" si="159"/>
        <v>631.19119999999998</v>
      </c>
      <c r="W334" s="177">
        <f t="shared" si="160"/>
        <v>631.19119999999998</v>
      </c>
      <c r="X334" s="179">
        <f>IF('Funding Allocation Parameters'!$C$6="Basic Library Subsidy", MIN(V334*'Funding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MIN(V334*VLOOKUP(CONCATENATE($A334, 'Funding Allocation Parameters'!$I$6), 'Library Subsidy Complex'!$C$2:$J$55, 2, FALSE), VLOOKUP(CONCATENATE($A334, 'Funding Allocation Parameters'!$I$6), 'Library Subsidy Complex'!$C$2:$J$55, 4, FALSE)), 0)))))</f>
        <v>0</v>
      </c>
      <c r="Y334" s="179">
        <f>IF('Funding Allocation Parameters'!$C$6="Basic Library Subsidy", 0, IF('Funding Allocation Parameters'!$C$6="Grant funding",MIN(V334*'Funding Allocation Parameters'!$E$6, 'Funding Allocation Parameters'!$G$6), IF('Funding Allocation Parameters'!$C$6="Other author funding", 0, IF('Funding Allocation Parameters'!$C$6="Any discretionary funds (grants if available, other if no grants)", MIN(V334*'Funding Allocation Parameters'!$E$6, 'Funding Allocation Parameters'!$G$6), IF('Funding Allocation Parameters'!$C$6="Complex Library Subsidy", 0, 0)))))</f>
        <v>631.19119999999998</v>
      </c>
      <c r="Z334" s="179">
        <f>IF('Funding Allocation Parameters'!$C$6="Basic Library Subsidy", 0, IF('Funding Allocation Parameters'!$C$6="Grant funding", 0, IF('Funding Allocation Parameters'!$C$6="Other author funding",  MIN(V334*'Funding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4" s="179">
        <f>IF('Funding Allocation Parameters'!$C$6="Basic Library Subsidy", MIN(W334*'Funding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MIN(W334*VLOOKUP(CONCATENATE($A334, 'Funding Allocation Parameters'!$I$6), 'Library Subsidy Complex'!$C$2:$J$55, 6, FALSE), VLOOKUP(CONCATENATE($A334, 'Funding Allocation Parameters'!$I$6), 'Library Subsidy Complex'!$C$2:$J$55, 8, FALSE)), 0)))))</f>
        <v>0</v>
      </c>
      <c r="AB334" s="179">
        <f>IF('Funding Allocation Parameters'!$C$6="Basic Library Subsidy", 0, IF('Funding Allocation Parameters'!$C$6="Grant funding", 0, IF('Funding Allocation Parameters'!$C$6="Other author funding",  MIN(W334*'Funding Allocation Parameters'!$E$6, 'Funding Allocation Parameters'!$G$6), IF('Funding Allocation Parameters'!$C$6="Any discretionary funds (grants if available, other if no grants)", MIN(W334*'Funding Allocation Parameters'!$E$6, 'Funding Allocation Parameters'!$G$6), IF('Funding Allocation Parameters'!$C$6="Complex Library Subsidy", 0, 0)))))</f>
        <v>631.19119999999998</v>
      </c>
      <c r="AC334" s="177">
        <f t="shared" si="161"/>
        <v>0</v>
      </c>
      <c r="AD334" s="177">
        <f t="shared" si="162"/>
        <v>0</v>
      </c>
      <c r="AE334" s="180">
        <f>IF('Funding Allocation Parameters'!$C$7="Basic Library Subsidy", MIN(AC334*'Funding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MIN(AC334*VLOOKUP(CONCATENATE($A334, 'Funding Allocation Parameters'!$I$7), 'Library Subsidy Complex'!$C$2:$J$55, 2, FALSE), VLOOKUP(CONCATENATE($A334, 'Funding Allocation Parameters'!$I$7), 'Library Subsidy Complex'!$C$2:$J$55, 4, FALSE)), 0)))))</f>
        <v>0</v>
      </c>
      <c r="AF334" s="180">
        <f>IF('Funding Allocation Parameters'!$C$7="Basic Library Subsidy", 0, IF('Funding Allocation Parameters'!$C$7="Grant funding",MIN(AC334*'Funding Allocation Parameters'!$E$7, 'Funding Allocation Parameters'!$G$7), IF('Funding Allocation Parameters'!$C$7="Other author funding", 0, IF('Funding Allocation Parameters'!$C$7="Any discretionary funds (grants if available, other if no grants)", MIN(AC334*'Funding Allocation Parameters'!$E$7, 'Funding Allocation Parameters'!$G$7), IF('Funding Allocation Parameters'!$C$7="Complex Library Subsidy", 0, 0)))))</f>
        <v>0</v>
      </c>
      <c r="AG334" s="180">
        <f>IF('Funding Allocation Parameters'!$C$7="Basic Library Subsidy", 0, IF('Funding Allocation Parameters'!$C$7="Grant funding", 0, IF('Funding Allocation Parameters'!$C$7="Other author funding",  MIN(AC334*'Funding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4" s="180">
        <f>IF('Funding Allocation Parameters'!$C$7="Basic Library Subsidy", MIN(AD334*'Funding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MIN(AD334*VLOOKUP(CONCATENATE($A334, 'Funding Allocation Parameters'!$I$7), 'Library Subsidy Complex'!$C$2:$J$55, 6, FALSE), VLOOKUP(CONCATENATE($A334, 'Funding Allocation Parameters'!$I$7), 'Library Subsidy Complex'!$C$2:$J$55, 8, FALSE)), 0)))))</f>
        <v>0</v>
      </c>
      <c r="AI334" s="180">
        <f>IF('Funding Allocation Parameters'!$C$7="Basic Library Subsidy", 0, IF('Funding Allocation Parameters'!$C$7="Grant funding", 0, IF('Funding Allocation Parameters'!$C$7="Other author funding",  MIN(AD334*'Funding Allocation Parameters'!$E$7, 'Funding Allocation Parameters'!$G$7), IF('Funding Allocation Parameters'!$C$7="Any discretionary funds (grants if available, other if no grants)", MIN(AD334*'Funding Allocation Parameters'!$E$7, 'Funding Allocation Parameters'!$G$7), IF('Funding Allocation Parameters'!$C$7="Complex Library Subsidy", 0, 0)))))</f>
        <v>0</v>
      </c>
      <c r="AJ334" s="177">
        <f t="shared" si="163"/>
        <v>0</v>
      </c>
      <c r="AK334" s="177">
        <f t="shared" si="164"/>
        <v>0</v>
      </c>
      <c r="AL334" s="181">
        <f>IF('Funding Allocation Parameters'!$C$8="Basic Library Subsidy", MIN(AJ334*'Funding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MIN(AJ334*VLOOKUP(CONCATENATE($A334, 'Funding Allocation Parameters'!$I$8), 'Library Subsidy Complex'!$C$2:$J$55, 2, FALSE), VLOOKUP(CONCATENATE($A334, 'Funding Allocation Parameters'!$I$8), 'Library Subsidy Complex'!$C$2:$J$55, 4, FALSE)), 0)))))</f>
        <v>0</v>
      </c>
      <c r="AM334" s="181">
        <f>IF('Funding Allocation Parameters'!$C$8="Basic Library Subsidy", 0, IF('Funding Allocation Parameters'!$C$8="Grant funding",MIN(AJ334*'Funding Allocation Parameters'!$E$8, 'Funding Allocation Parameters'!$G$8), IF('Funding Allocation Parameters'!$C$8="Other author funding", 0, IF('Funding Allocation Parameters'!$C$8="Any discretionary funds (grants if available, other if no grants)", MIN(AJ334*'Funding Allocation Parameters'!$E$8, 'Funding Allocation Parameters'!$G$8), IF('Funding Allocation Parameters'!$C$8="Complex Library Subsidy", 0, 0)))))</f>
        <v>0</v>
      </c>
      <c r="AN334" s="181">
        <f>IF('Funding Allocation Parameters'!$C$8="Basic Library Subsidy", 0, IF('Funding Allocation Parameters'!$C$8="Grant funding", 0, IF('Funding Allocation Parameters'!$C$8="Other author funding",  MIN(AJ334*'Funding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4" s="181">
        <f>IF('Funding Allocation Parameters'!$C$8="Basic Library Subsidy", MIN(AK334*'Funding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MIN(AK334*VLOOKUP(CONCATENATE($A334, 'Funding Allocation Parameters'!$I$8), 'Library Subsidy Complex'!$C$2:$J$55, 6, FALSE), VLOOKUP(CONCATENATE($A334, 'Funding Allocation Parameters'!$I$8), 'Library Subsidy Complex'!$C$2:$J$55, 8, FALSE)), 0)))))</f>
        <v>0</v>
      </c>
      <c r="AP334" s="181">
        <f>IF('Funding Allocation Parameters'!$C$8="Basic Library Subsidy", 0, IF('Funding Allocation Parameters'!$C$8="Grant funding", 0, IF('Funding Allocation Parameters'!$C$8="Other author funding",  MIN(AK334*'Funding Allocation Parameters'!$E$8, 'Funding Allocation Parameters'!$G$8), IF('Funding Allocation Parameters'!$C$8="Any discretionary funds (grants if available, other if no grants)", MIN(AK334*'Funding Allocation Parameters'!$E$8, 'Funding Allocation Parameters'!$G$8), IF('Funding Allocation Parameters'!$C$8="Complex Library Subsidy", 0, 0)))))</f>
        <v>0</v>
      </c>
      <c r="AQ334" s="177">
        <f t="shared" si="165"/>
        <v>0</v>
      </c>
      <c r="AR334" s="177">
        <f t="shared" si="166"/>
        <v>0</v>
      </c>
      <c r="AS334" s="182">
        <f t="shared" si="167"/>
        <v>1189</v>
      </c>
      <c r="AT334" s="182">
        <f t="shared" si="168"/>
        <v>631.19119999999998</v>
      </c>
      <c r="AU334" s="182">
        <f t="shared" si="169"/>
        <v>0</v>
      </c>
      <c r="AV334" s="182">
        <f t="shared" si="170"/>
        <v>1189</v>
      </c>
      <c r="AW334" s="182">
        <f t="shared" si="171"/>
        <v>631.19119999999998</v>
      </c>
      <c r="AX334" s="183">
        <f t="shared" si="172"/>
        <v>0</v>
      </c>
      <c r="AY334" s="183">
        <f t="shared" si="173"/>
        <v>0</v>
      </c>
      <c r="AZ334" s="183">
        <f t="shared" si="174"/>
        <v>0</v>
      </c>
      <c r="BA334" s="183">
        <f t="shared" si="175"/>
        <v>1189</v>
      </c>
      <c r="BB334" s="183">
        <f t="shared" si="176"/>
        <v>631.19119999999998</v>
      </c>
      <c r="BC334" s="184">
        <f t="shared" si="177"/>
        <v>1189</v>
      </c>
      <c r="BD334" s="184">
        <f t="shared" si="178"/>
        <v>0</v>
      </c>
      <c r="BE334" s="184">
        <f t="shared" si="179"/>
        <v>0</v>
      </c>
      <c r="BF334" s="184">
        <f t="shared" si="180"/>
        <v>631.19119999999998</v>
      </c>
      <c r="BG334" s="102">
        <f t="shared" si="181"/>
        <v>0</v>
      </c>
      <c r="BH334" s="102">
        <f t="shared" si="182"/>
        <v>0</v>
      </c>
      <c r="BI334" s="102">
        <f t="shared" si="183"/>
        <v>0</v>
      </c>
      <c r="BJ334" s="102">
        <f t="shared" si="184"/>
        <v>0</v>
      </c>
      <c r="BK334" s="102">
        <f t="shared" si="185"/>
        <v>1</v>
      </c>
      <c r="BL334" s="102">
        <f t="shared" si="186"/>
        <v>0</v>
      </c>
      <c r="BN334" s="102"/>
    </row>
    <row r="335" spans="1:66" x14ac:dyDescent="0.25">
      <c r="A335" s="102" t="s">
        <v>19</v>
      </c>
      <c r="B335" s="102" t="s">
        <v>8</v>
      </c>
      <c r="C335" s="102" t="s">
        <v>8</v>
      </c>
      <c r="D335" s="102" t="s">
        <v>27</v>
      </c>
      <c r="E335" s="102" t="s">
        <v>313</v>
      </c>
      <c r="F335" s="102" t="s">
        <v>730</v>
      </c>
      <c r="G335" s="102">
        <v>2.5720000000000001</v>
      </c>
      <c r="H335" s="102">
        <v>1</v>
      </c>
      <c r="I335" s="102">
        <v>1</v>
      </c>
      <c r="J335" s="167">
        <f>IFERROR(H335*VLOOKUP(A335, 'Advanced Parameters'!$B$7:$G$20, 6, FALSE)*VLOOKUP(A335, 'Growth Parameters'!$B$6:$H$19, 6, FALSE), 0)</f>
        <v>1</v>
      </c>
      <c r="K335" s="167">
        <f>IFERROR(IF('Advanced Parameters'!$C$5="n",'Raw Data'!I335*VLOOKUP(A335,'Advanced Parameters'!$B$7:$G$20,6,FALSE),J335*VLOOKUP(A335,'Advanced Parameters'!$B$7:$G$20,2,FALSE))*VLOOKUP(A335, 'Growth Parameters'!$B$6:$H$19, 6, FALSE), 0)</f>
        <v>1</v>
      </c>
      <c r="L335" s="167">
        <f t="shared" si="156"/>
        <v>0</v>
      </c>
      <c r="M335" s="168">
        <f>IFERROR(IF(G335="NA","NA",IF(G335&gt;'APC Parameters'!$K$6+VLOOKUP('Raw Data'!A335, 'APC Parameters'!$H$7:$L$20, 4, FALSE), 'APC Parameters'!$L$6+VLOOKUP('Raw Data'!A335, 'APC Parameters'!$H$7:$L$20, 5, FALSE), G335*('APC Parameters'!$J$6+VLOOKUP('Raw Data'!A335, 'APC Parameters'!$H$7:$L$20, 3, FALSE))+'APC Parameters'!$I$6+VLOOKUP('Raw Data'!A335, 'APC Parameters'!$H$7:$L$20, 2, FALSE))), 0)</f>
        <v>2972.2568000000001</v>
      </c>
      <c r="N335" s="168">
        <f t="shared" si="157"/>
        <v>2972.2568000000001</v>
      </c>
      <c r="O335" s="168">
        <f>IFERROR(IF(M335="NA",VLOOKUP(D335,'Internal Calculations'!$B$10:$C$11,2,FALSE), M335)*VLOOKUP(A335, 'Growth Parameters'!$B$6:$H$19, 7, FALSE), 0)</f>
        <v>2972.2568000000001</v>
      </c>
      <c r="P335" s="177">
        <f t="shared" si="158"/>
        <v>2972.2568000000001</v>
      </c>
      <c r="Q335" s="178">
        <f>IF('Funding Allocation Parameters'!$C$5="Basic Library Subsidy", MIN(O335*('Funding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MIN($O335*(VLOOKUP(CONCATENATE($A335, 'Funding Allocation Parameters'!$I$5), 'Library Subsidy Complex'!$C$2:$J$55, 2, FALSE)), VLOOKUP(CONCATENATE($A335, 'Funding Allocation Parameters'!$I$5), 'Library Subsidy Complex'!$C$2:$J$55, 4, FALSE)), 0)))))</f>
        <v>1189</v>
      </c>
      <c r="R335" s="178">
        <f>IF('Funding Allocation Parameters'!$C$5="Basic Library Subsidy", 0, IF('Funding Allocation Parameters'!$C$5="Grant funding",MIN(O335*('Funding Allocation Parameters'!$E$5), 'Funding Allocation Parameters'!$G$5), IF('Funding Allocation Parameters'!$C$5="Other author funding", 0, IF('Funding Allocation Parameters'!$C$5="Any discretionary funds (grants if available, other if no grants)", MIN(O335*('Funding Allocation Parameters'!$E$5), 'Funding Allocation Parameters'!$G$5), IF('Funding Allocation Parameters'!$C$5="Complex Library Subsidy", 0, 0)))))</f>
        <v>0</v>
      </c>
      <c r="S335" s="178">
        <f>IF('Funding Allocation Parameters'!$C$5="Basic Library Subsidy", 0, IF('Funding Allocation Parameters'!$C$5="Grant funding", 0, IF('Funding Allocation Parameters'!$C$5="Other author funding",  MIN(O335*('Funding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5" s="178">
        <f>IF('Funding Allocation Parameters'!$C$5="Basic Library Subsidy", MIN(O335*('Funding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MIN($O335*(VLOOKUP(CONCATENATE($A335, 'Funding Allocation Parameters'!$I$5), 'Library Subsidy Complex'!$C$2:$J$55, 6, FALSE)), VLOOKUP(CONCATENATE($A335, 'Funding Allocation Parameters'!$I$5), 'Library Subsidy Complex'!$C$2:$J$55, 8, FALSE)), 0)))))</f>
        <v>1189</v>
      </c>
      <c r="U335" s="178">
        <f>IF('Funding Allocation Parameters'!$C$5="Basic Library Subsidy", 0, IF('Funding Allocation Parameters'!$C$5="Grant funding", 0, IF('Funding Allocation Parameters'!$C$5="Other author funding",  MIN(O335*('Funding Allocation Parameters'!$E$5), 'Funding Allocation Parameters'!$G$5), IF('Funding Allocation Parameters'!$C$5="Any discretionary funds (grants if available, other if no grants)", MIN(O335*('Funding Allocation Parameters'!$E$5), 'Funding Allocation Parameters'!$G$5), IF('Funding Allocation Parameters'!$C$5="Complex Library Subsidy", 0, 0)))))</f>
        <v>0</v>
      </c>
      <c r="V335" s="177">
        <f t="shared" si="159"/>
        <v>1783.2568000000001</v>
      </c>
      <c r="W335" s="177">
        <f t="shared" si="160"/>
        <v>1783.2568000000001</v>
      </c>
      <c r="X335" s="179">
        <f>IF('Funding Allocation Parameters'!$C$6="Basic Library Subsidy", MIN(V335*'Funding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MIN(V335*VLOOKUP(CONCATENATE($A335, 'Funding Allocation Parameters'!$I$6), 'Library Subsidy Complex'!$C$2:$J$55, 2, FALSE), VLOOKUP(CONCATENATE($A335, 'Funding Allocation Parameters'!$I$6), 'Library Subsidy Complex'!$C$2:$J$55, 4, FALSE)), 0)))))</f>
        <v>0</v>
      </c>
      <c r="Y335" s="179">
        <f>IF('Funding Allocation Parameters'!$C$6="Basic Library Subsidy", 0, IF('Funding Allocation Parameters'!$C$6="Grant funding",MIN(V335*'Funding Allocation Parameters'!$E$6, 'Funding Allocation Parameters'!$G$6), IF('Funding Allocation Parameters'!$C$6="Other author funding", 0, IF('Funding Allocation Parameters'!$C$6="Any discretionary funds (grants if available, other if no grants)", MIN(V335*'Funding Allocation Parameters'!$E$6, 'Funding Allocation Parameters'!$G$6), IF('Funding Allocation Parameters'!$C$6="Complex Library Subsidy", 0, 0)))))</f>
        <v>1783.2568000000001</v>
      </c>
      <c r="Z335" s="179">
        <f>IF('Funding Allocation Parameters'!$C$6="Basic Library Subsidy", 0, IF('Funding Allocation Parameters'!$C$6="Grant funding", 0, IF('Funding Allocation Parameters'!$C$6="Other author funding",  MIN(V335*'Funding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5" s="179">
        <f>IF('Funding Allocation Parameters'!$C$6="Basic Library Subsidy", MIN(W335*'Funding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MIN(W335*VLOOKUP(CONCATENATE($A335, 'Funding Allocation Parameters'!$I$6), 'Library Subsidy Complex'!$C$2:$J$55, 6, FALSE), VLOOKUP(CONCATENATE($A335, 'Funding Allocation Parameters'!$I$6), 'Library Subsidy Complex'!$C$2:$J$55, 8, FALSE)), 0)))))</f>
        <v>0</v>
      </c>
      <c r="AB335" s="179">
        <f>IF('Funding Allocation Parameters'!$C$6="Basic Library Subsidy", 0, IF('Funding Allocation Parameters'!$C$6="Grant funding", 0, IF('Funding Allocation Parameters'!$C$6="Other author funding",  MIN(W335*'Funding Allocation Parameters'!$E$6, 'Funding Allocation Parameters'!$G$6), IF('Funding Allocation Parameters'!$C$6="Any discretionary funds (grants if available, other if no grants)", MIN(W335*'Funding Allocation Parameters'!$E$6, 'Funding Allocation Parameters'!$G$6), IF('Funding Allocation Parameters'!$C$6="Complex Library Subsidy", 0, 0)))))</f>
        <v>1783.2568000000001</v>
      </c>
      <c r="AC335" s="177">
        <f t="shared" si="161"/>
        <v>0</v>
      </c>
      <c r="AD335" s="177">
        <f t="shared" si="162"/>
        <v>0</v>
      </c>
      <c r="AE335" s="180">
        <f>IF('Funding Allocation Parameters'!$C$7="Basic Library Subsidy", MIN(AC335*'Funding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MIN(AC335*VLOOKUP(CONCATENATE($A335, 'Funding Allocation Parameters'!$I$7), 'Library Subsidy Complex'!$C$2:$J$55, 2, FALSE), VLOOKUP(CONCATENATE($A335, 'Funding Allocation Parameters'!$I$7), 'Library Subsidy Complex'!$C$2:$J$55, 4, FALSE)), 0)))))</f>
        <v>0</v>
      </c>
      <c r="AF335" s="180">
        <f>IF('Funding Allocation Parameters'!$C$7="Basic Library Subsidy", 0, IF('Funding Allocation Parameters'!$C$7="Grant funding",MIN(AC335*'Funding Allocation Parameters'!$E$7, 'Funding Allocation Parameters'!$G$7), IF('Funding Allocation Parameters'!$C$7="Other author funding", 0, IF('Funding Allocation Parameters'!$C$7="Any discretionary funds (grants if available, other if no grants)", MIN(AC335*'Funding Allocation Parameters'!$E$7, 'Funding Allocation Parameters'!$G$7), IF('Funding Allocation Parameters'!$C$7="Complex Library Subsidy", 0, 0)))))</f>
        <v>0</v>
      </c>
      <c r="AG335" s="180">
        <f>IF('Funding Allocation Parameters'!$C$7="Basic Library Subsidy", 0, IF('Funding Allocation Parameters'!$C$7="Grant funding", 0, IF('Funding Allocation Parameters'!$C$7="Other author funding",  MIN(AC335*'Funding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5" s="180">
        <f>IF('Funding Allocation Parameters'!$C$7="Basic Library Subsidy", MIN(AD335*'Funding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MIN(AD335*VLOOKUP(CONCATENATE($A335, 'Funding Allocation Parameters'!$I$7), 'Library Subsidy Complex'!$C$2:$J$55, 6, FALSE), VLOOKUP(CONCATENATE($A335, 'Funding Allocation Parameters'!$I$7), 'Library Subsidy Complex'!$C$2:$J$55, 8, FALSE)), 0)))))</f>
        <v>0</v>
      </c>
      <c r="AI335" s="180">
        <f>IF('Funding Allocation Parameters'!$C$7="Basic Library Subsidy", 0, IF('Funding Allocation Parameters'!$C$7="Grant funding", 0, IF('Funding Allocation Parameters'!$C$7="Other author funding",  MIN(AD335*'Funding Allocation Parameters'!$E$7, 'Funding Allocation Parameters'!$G$7), IF('Funding Allocation Parameters'!$C$7="Any discretionary funds (grants if available, other if no grants)", MIN(AD335*'Funding Allocation Parameters'!$E$7, 'Funding Allocation Parameters'!$G$7), IF('Funding Allocation Parameters'!$C$7="Complex Library Subsidy", 0, 0)))))</f>
        <v>0</v>
      </c>
      <c r="AJ335" s="177">
        <f t="shared" si="163"/>
        <v>0</v>
      </c>
      <c r="AK335" s="177">
        <f t="shared" si="164"/>
        <v>0</v>
      </c>
      <c r="AL335" s="181">
        <f>IF('Funding Allocation Parameters'!$C$8="Basic Library Subsidy", MIN(AJ335*'Funding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MIN(AJ335*VLOOKUP(CONCATENATE($A335, 'Funding Allocation Parameters'!$I$8), 'Library Subsidy Complex'!$C$2:$J$55, 2, FALSE), VLOOKUP(CONCATENATE($A335, 'Funding Allocation Parameters'!$I$8), 'Library Subsidy Complex'!$C$2:$J$55, 4, FALSE)), 0)))))</f>
        <v>0</v>
      </c>
      <c r="AM335" s="181">
        <f>IF('Funding Allocation Parameters'!$C$8="Basic Library Subsidy", 0, IF('Funding Allocation Parameters'!$C$8="Grant funding",MIN(AJ335*'Funding Allocation Parameters'!$E$8, 'Funding Allocation Parameters'!$G$8), IF('Funding Allocation Parameters'!$C$8="Other author funding", 0, IF('Funding Allocation Parameters'!$C$8="Any discretionary funds (grants if available, other if no grants)", MIN(AJ335*'Funding Allocation Parameters'!$E$8, 'Funding Allocation Parameters'!$G$8), IF('Funding Allocation Parameters'!$C$8="Complex Library Subsidy", 0, 0)))))</f>
        <v>0</v>
      </c>
      <c r="AN335" s="181">
        <f>IF('Funding Allocation Parameters'!$C$8="Basic Library Subsidy", 0, IF('Funding Allocation Parameters'!$C$8="Grant funding", 0, IF('Funding Allocation Parameters'!$C$8="Other author funding",  MIN(AJ335*'Funding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5" s="181">
        <f>IF('Funding Allocation Parameters'!$C$8="Basic Library Subsidy", MIN(AK335*'Funding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MIN(AK335*VLOOKUP(CONCATENATE($A335, 'Funding Allocation Parameters'!$I$8), 'Library Subsidy Complex'!$C$2:$J$55, 6, FALSE), VLOOKUP(CONCATENATE($A335, 'Funding Allocation Parameters'!$I$8), 'Library Subsidy Complex'!$C$2:$J$55, 8, FALSE)), 0)))))</f>
        <v>0</v>
      </c>
      <c r="AP335" s="181">
        <f>IF('Funding Allocation Parameters'!$C$8="Basic Library Subsidy", 0, IF('Funding Allocation Parameters'!$C$8="Grant funding", 0, IF('Funding Allocation Parameters'!$C$8="Other author funding",  MIN(AK335*'Funding Allocation Parameters'!$E$8, 'Funding Allocation Parameters'!$G$8), IF('Funding Allocation Parameters'!$C$8="Any discretionary funds (grants if available, other if no grants)", MIN(AK335*'Funding Allocation Parameters'!$E$8, 'Funding Allocation Parameters'!$G$8), IF('Funding Allocation Parameters'!$C$8="Complex Library Subsidy", 0, 0)))))</f>
        <v>0</v>
      </c>
      <c r="AQ335" s="177">
        <f t="shared" si="165"/>
        <v>0</v>
      </c>
      <c r="AR335" s="177">
        <f t="shared" si="166"/>
        <v>0</v>
      </c>
      <c r="AS335" s="182">
        <f t="shared" si="167"/>
        <v>1189</v>
      </c>
      <c r="AT335" s="182">
        <f t="shared" si="168"/>
        <v>1783.2568000000001</v>
      </c>
      <c r="AU335" s="182">
        <f t="shared" si="169"/>
        <v>0</v>
      </c>
      <c r="AV335" s="182">
        <f t="shared" si="170"/>
        <v>1189</v>
      </c>
      <c r="AW335" s="182">
        <f t="shared" si="171"/>
        <v>1783.2568000000001</v>
      </c>
      <c r="AX335" s="183">
        <f t="shared" si="172"/>
        <v>1189</v>
      </c>
      <c r="AY335" s="183">
        <f t="shared" si="173"/>
        <v>1783.2568000000001</v>
      </c>
      <c r="AZ335" s="183">
        <f t="shared" si="174"/>
        <v>0</v>
      </c>
      <c r="BA335" s="183">
        <f t="shared" si="175"/>
        <v>0</v>
      </c>
      <c r="BB335" s="183">
        <f t="shared" si="176"/>
        <v>0</v>
      </c>
      <c r="BC335" s="184">
        <f t="shared" si="177"/>
        <v>1189</v>
      </c>
      <c r="BD335" s="184">
        <f t="shared" si="178"/>
        <v>0</v>
      </c>
      <c r="BE335" s="184">
        <f t="shared" si="179"/>
        <v>1783.2568000000001</v>
      </c>
      <c r="BF335" s="184">
        <f t="shared" si="180"/>
        <v>0</v>
      </c>
      <c r="BG335" s="102">
        <f t="shared" si="181"/>
        <v>0</v>
      </c>
      <c r="BH335" s="102">
        <f t="shared" si="182"/>
        <v>0</v>
      </c>
      <c r="BI335" s="102">
        <f t="shared" si="183"/>
        <v>0</v>
      </c>
      <c r="BJ335" s="102">
        <f t="shared" si="184"/>
        <v>1</v>
      </c>
      <c r="BK335" s="102">
        <f t="shared" si="185"/>
        <v>0</v>
      </c>
      <c r="BL335" s="102">
        <f t="shared" si="186"/>
        <v>0</v>
      </c>
      <c r="BN335" s="102"/>
    </row>
    <row r="336" spans="1:66" x14ac:dyDescent="0.25">
      <c r="A336" s="102" t="s">
        <v>13</v>
      </c>
      <c r="B336" s="102" t="s">
        <v>8</v>
      </c>
      <c r="C336" s="102" t="s">
        <v>8</v>
      </c>
      <c r="D336" s="102" t="s">
        <v>27</v>
      </c>
      <c r="E336" s="102" t="s">
        <v>731</v>
      </c>
      <c r="F336" s="102" t="s">
        <v>732</v>
      </c>
      <c r="G336" s="102">
        <v>0.88800000000000001</v>
      </c>
      <c r="H336" s="102">
        <v>1</v>
      </c>
      <c r="I336" s="102">
        <v>1</v>
      </c>
      <c r="J336" s="167">
        <f>IFERROR(H336*VLOOKUP(A336, 'Advanced Parameters'!$B$7:$G$20, 6, FALSE)*VLOOKUP(A336, 'Growth Parameters'!$B$6:$H$19, 6, FALSE), 0)</f>
        <v>1</v>
      </c>
      <c r="K336" s="167">
        <f>IFERROR(IF('Advanced Parameters'!$C$5="n",'Raw Data'!I336*VLOOKUP(A336,'Advanced Parameters'!$B$7:$G$20,6,FALSE),J336*VLOOKUP(A336,'Advanced Parameters'!$B$7:$G$20,2,FALSE))*VLOOKUP(A336, 'Growth Parameters'!$B$6:$H$19, 6, FALSE), 0)</f>
        <v>1</v>
      </c>
      <c r="L336" s="167">
        <f t="shared" si="156"/>
        <v>0</v>
      </c>
      <c r="M336" s="168">
        <f>IFERROR(IF(G336="NA","NA",IF(G336&gt;'APC Parameters'!$K$6+VLOOKUP('Raw Data'!A336, 'APC Parameters'!$H$7:$L$20, 4, FALSE), 'APC Parameters'!$L$6+VLOOKUP('Raw Data'!A336, 'APC Parameters'!$H$7:$L$20, 5, FALSE), G336*('APC Parameters'!$J$6+VLOOKUP('Raw Data'!A336, 'APC Parameters'!$H$7:$L$20, 3, FALSE))+'APC Parameters'!$I$6+VLOOKUP('Raw Data'!A336, 'APC Parameters'!$H$7:$L$20, 2, FALSE))), 0)</f>
        <v>1777.6271999999999</v>
      </c>
      <c r="N336" s="168">
        <f t="shared" si="157"/>
        <v>1777.6271999999999</v>
      </c>
      <c r="O336" s="168">
        <f>IFERROR(IF(M336="NA",VLOOKUP(D336,'Internal Calculations'!$B$10:$C$11,2,FALSE), M336)*VLOOKUP(A336, 'Growth Parameters'!$B$6:$H$19, 7, FALSE), 0)</f>
        <v>1777.6271999999999</v>
      </c>
      <c r="P336" s="177">
        <f t="shared" si="158"/>
        <v>1777.6271999999999</v>
      </c>
      <c r="Q336" s="178">
        <f>IF('Funding Allocation Parameters'!$C$5="Basic Library Subsidy", MIN(O336*('Funding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MIN($O336*(VLOOKUP(CONCATENATE($A336, 'Funding Allocation Parameters'!$I$5), 'Library Subsidy Complex'!$C$2:$J$55, 2, FALSE)), VLOOKUP(CONCATENATE($A336, 'Funding Allocation Parameters'!$I$5), 'Library Subsidy Complex'!$C$2:$J$55, 4, FALSE)), 0)))))</f>
        <v>1189</v>
      </c>
      <c r="R336" s="178">
        <f>IF('Funding Allocation Parameters'!$C$5="Basic Library Subsidy", 0, IF('Funding Allocation Parameters'!$C$5="Grant funding",MIN(O336*('Funding Allocation Parameters'!$E$5), 'Funding Allocation Parameters'!$G$5), IF('Funding Allocation Parameters'!$C$5="Other author funding", 0, IF('Funding Allocation Parameters'!$C$5="Any discretionary funds (grants if available, other if no grants)", MIN(O336*('Funding Allocation Parameters'!$E$5), 'Funding Allocation Parameters'!$G$5), IF('Funding Allocation Parameters'!$C$5="Complex Library Subsidy", 0, 0)))))</f>
        <v>0</v>
      </c>
      <c r="S336" s="178">
        <f>IF('Funding Allocation Parameters'!$C$5="Basic Library Subsidy", 0, IF('Funding Allocation Parameters'!$C$5="Grant funding", 0, IF('Funding Allocation Parameters'!$C$5="Other author funding",  MIN(O336*('Funding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6" s="178">
        <f>IF('Funding Allocation Parameters'!$C$5="Basic Library Subsidy", MIN(O336*('Funding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MIN($O336*(VLOOKUP(CONCATENATE($A336, 'Funding Allocation Parameters'!$I$5), 'Library Subsidy Complex'!$C$2:$J$55, 6, FALSE)), VLOOKUP(CONCATENATE($A336, 'Funding Allocation Parameters'!$I$5), 'Library Subsidy Complex'!$C$2:$J$55, 8, FALSE)), 0)))))</f>
        <v>1189</v>
      </c>
      <c r="U336" s="178">
        <f>IF('Funding Allocation Parameters'!$C$5="Basic Library Subsidy", 0, IF('Funding Allocation Parameters'!$C$5="Grant funding", 0, IF('Funding Allocation Parameters'!$C$5="Other author funding",  MIN(O336*('Funding Allocation Parameters'!$E$5), 'Funding Allocation Parameters'!$G$5), IF('Funding Allocation Parameters'!$C$5="Any discretionary funds (grants if available, other if no grants)", MIN(O336*('Funding Allocation Parameters'!$E$5), 'Funding Allocation Parameters'!$G$5), IF('Funding Allocation Parameters'!$C$5="Complex Library Subsidy", 0, 0)))))</f>
        <v>0</v>
      </c>
      <c r="V336" s="177">
        <f t="shared" si="159"/>
        <v>588.6271999999999</v>
      </c>
      <c r="W336" s="177">
        <f t="shared" si="160"/>
        <v>588.6271999999999</v>
      </c>
      <c r="X336" s="179">
        <f>IF('Funding Allocation Parameters'!$C$6="Basic Library Subsidy", MIN(V336*'Funding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MIN(V336*VLOOKUP(CONCATENATE($A336, 'Funding Allocation Parameters'!$I$6), 'Library Subsidy Complex'!$C$2:$J$55, 2, FALSE), VLOOKUP(CONCATENATE($A336, 'Funding Allocation Parameters'!$I$6), 'Library Subsidy Complex'!$C$2:$J$55, 4, FALSE)), 0)))))</f>
        <v>0</v>
      </c>
      <c r="Y336" s="179">
        <f>IF('Funding Allocation Parameters'!$C$6="Basic Library Subsidy", 0, IF('Funding Allocation Parameters'!$C$6="Grant funding",MIN(V336*'Funding Allocation Parameters'!$E$6, 'Funding Allocation Parameters'!$G$6), IF('Funding Allocation Parameters'!$C$6="Other author funding", 0, IF('Funding Allocation Parameters'!$C$6="Any discretionary funds (grants if available, other if no grants)", MIN(V336*'Funding Allocation Parameters'!$E$6, 'Funding Allocation Parameters'!$G$6), IF('Funding Allocation Parameters'!$C$6="Complex Library Subsidy", 0, 0)))))</f>
        <v>588.6271999999999</v>
      </c>
      <c r="Z336" s="179">
        <f>IF('Funding Allocation Parameters'!$C$6="Basic Library Subsidy", 0, IF('Funding Allocation Parameters'!$C$6="Grant funding", 0, IF('Funding Allocation Parameters'!$C$6="Other author funding",  MIN(V336*'Funding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6" s="179">
        <f>IF('Funding Allocation Parameters'!$C$6="Basic Library Subsidy", MIN(W336*'Funding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MIN(W336*VLOOKUP(CONCATENATE($A336, 'Funding Allocation Parameters'!$I$6), 'Library Subsidy Complex'!$C$2:$J$55, 6, FALSE), VLOOKUP(CONCATENATE($A336, 'Funding Allocation Parameters'!$I$6), 'Library Subsidy Complex'!$C$2:$J$55, 8, FALSE)), 0)))))</f>
        <v>0</v>
      </c>
      <c r="AB336" s="179">
        <f>IF('Funding Allocation Parameters'!$C$6="Basic Library Subsidy", 0, IF('Funding Allocation Parameters'!$C$6="Grant funding", 0, IF('Funding Allocation Parameters'!$C$6="Other author funding",  MIN(W336*'Funding Allocation Parameters'!$E$6, 'Funding Allocation Parameters'!$G$6), IF('Funding Allocation Parameters'!$C$6="Any discretionary funds (grants if available, other if no grants)", MIN(W336*'Funding Allocation Parameters'!$E$6, 'Funding Allocation Parameters'!$G$6), IF('Funding Allocation Parameters'!$C$6="Complex Library Subsidy", 0, 0)))))</f>
        <v>588.6271999999999</v>
      </c>
      <c r="AC336" s="177">
        <f t="shared" si="161"/>
        <v>0</v>
      </c>
      <c r="AD336" s="177">
        <f t="shared" si="162"/>
        <v>0</v>
      </c>
      <c r="AE336" s="180">
        <f>IF('Funding Allocation Parameters'!$C$7="Basic Library Subsidy", MIN(AC336*'Funding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MIN(AC336*VLOOKUP(CONCATENATE($A336, 'Funding Allocation Parameters'!$I$7), 'Library Subsidy Complex'!$C$2:$J$55, 2, FALSE), VLOOKUP(CONCATENATE($A336, 'Funding Allocation Parameters'!$I$7), 'Library Subsidy Complex'!$C$2:$J$55, 4, FALSE)), 0)))))</f>
        <v>0</v>
      </c>
      <c r="AF336" s="180">
        <f>IF('Funding Allocation Parameters'!$C$7="Basic Library Subsidy", 0, IF('Funding Allocation Parameters'!$C$7="Grant funding",MIN(AC336*'Funding Allocation Parameters'!$E$7, 'Funding Allocation Parameters'!$G$7), IF('Funding Allocation Parameters'!$C$7="Other author funding", 0, IF('Funding Allocation Parameters'!$C$7="Any discretionary funds (grants if available, other if no grants)", MIN(AC336*'Funding Allocation Parameters'!$E$7, 'Funding Allocation Parameters'!$G$7), IF('Funding Allocation Parameters'!$C$7="Complex Library Subsidy", 0, 0)))))</f>
        <v>0</v>
      </c>
      <c r="AG336" s="180">
        <f>IF('Funding Allocation Parameters'!$C$7="Basic Library Subsidy", 0, IF('Funding Allocation Parameters'!$C$7="Grant funding", 0, IF('Funding Allocation Parameters'!$C$7="Other author funding",  MIN(AC336*'Funding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6" s="180">
        <f>IF('Funding Allocation Parameters'!$C$7="Basic Library Subsidy", MIN(AD336*'Funding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MIN(AD336*VLOOKUP(CONCATENATE($A336, 'Funding Allocation Parameters'!$I$7), 'Library Subsidy Complex'!$C$2:$J$55, 6, FALSE), VLOOKUP(CONCATENATE($A336, 'Funding Allocation Parameters'!$I$7), 'Library Subsidy Complex'!$C$2:$J$55, 8, FALSE)), 0)))))</f>
        <v>0</v>
      </c>
      <c r="AI336" s="180">
        <f>IF('Funding Allocation Parameters'!$C$7="Basic Library Subsidy", 0, IF('Funding Allocation Parameters'!$C$7="Grant funding", 0, IF('Funding Allocation Parameters'!$C$7="Other author funding",  MIN(AD336*'Funding Allocation Parameters'!$E$7, 'Funding Allocation Parameters'!$G$7), IF('Funding Allocation Parameters'!$C$7="Any discretionary funds (grants if available, other if no grants)", MIN(AD336*'Funding Allocation Parameters'!$E$7, 'Funding Allocation Parameters'!$G$7), IF('Funding Allocation Parameters'!$C$7="Complex Library Subsidy", 0, 0)))))</f>
        <v>0</v>
      </c>
      <c r="AJ336" s="177">
        <f t="shared" si="163"/>
        <v>0</v>
      </c>
      <c r="AK336" s="177">
        <f t="shared" si="164"/>
        <v>0</v>
      </c>
      <c r="AL336" s="181">
        <f>IF('Funding Allocation Parameters'!$C$8="Basic Library Subsidy", MIN(AJ336*'Funding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MIN(AJ336*VLOOKUP(CONCATENATE($A336, 'Funding Allocation Parameters'!$I$8), 'Library Subsidy Complex'!$C$2:$J$55, 2, FALSE), VLOOKUP(CONCATENATE($A336, 'Funding Allocation Parameters'!$I$8), 'Library Subsidy Complex'!$C$2:$J$55, 4, FALSE)), 0)))))</f>
        <v>0</v>
      </c>
      <c r="AM336" s="181">
        <f>IF('Funding Allocation Parameters'!$C$8="Basic Library Subsidy", 0, IF('Funding Allocation Parameters'!$C$8="Grant funding",MIN(AJ336*'Funding Allocation Parameters'!$E$8, 'Funding Allocation Parameters'!$G$8), IF('Funding Allocation Parameters'!$C$8="Other author funding", 0, IF('Funding Allocation Parameters'!$C$8="Any discretionary funds (grants if available, other if no grants)", MIN(AJ336*'Funding Allocation Parameters'!$E$8, 'Funding Allocation Parameters'!$G$8), IF('Funding Allocation Parameters'!$C$8="Complex Library Subsidy", 0, 0)))))</f>
        <v>0</v>
      </c>
      <c r="AN336" s="181">
        <f>IF('Funding Allocation Parameters'!$C$8="Basic Library Subsidy", 0, IF('Funding Allocation Parameters'!$C$8="Grant funding", 0, IF('Funding Allocation Parameters'!$C$8="Other author funding",  MIN(AJ336*'Funding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6" s="181">
        <f>IF('Funding Allocation Parameters'!$C$8="Basic Library Subsidy", MIN(AK336*'Funding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MIN(AK336*VLOOKUP(CONCATENATE($A336, 'Funding Allocation Parameters'!$I$8), 'Library Subsidy Complex'!$C$2:$J$55, 6, FALSE), VLOOKUP(CONCATENATE($A336, 'Funding Allocation Parameters'!$I$8), 'Library Subsidy Complex'!$C$2:$J$55, 8, FALSE)), 0)))))</f>
        <v>0</v>
      </c>
      <c r="AP336" s="181">
        <f>IF('Funding Allocation Parameters'!$C$8="Basic Library Subsidy", 0, IF('Funding Allocation Parameters'!$C$8="Grant funding", 0, IF('Funding Allocation Parameters'!$C$8="Other author funding",  MIN(AK336*'Funding Allocation Parameters'!$E$8, 'Funding Allocation Parameters'!$G$8), IF('Funding Allocation Parameters'!$C$8="Any discretionary funds (grants if available, other if no grants)", MIN(AK336*'Funding Allocation Parameters'!$E$8, 'Funding Allocation Parameters'!$G$8), IF('Funding Allocation Parameters'!$C$8="Complex Library Subsidy", 0, 0)))))</f>
        <v>0</v>
      </c>
      <c r="AQ336" s="177">
        <f t="shared" si="165"/>
        <v>0</v>
      </c>
      <c r="AR336" s="177">
        <f t="shared" si="166"/>
        <v>0</v>
      </c>
      <c r="AS336" s="182">
        <f t="shared" si="167"/>
        <v>1189</v>
      </c>
      <c r="AT336" s="182">
        <f t="shared" si="168"/>
        <v>588.6271999999999</v>
      </c>
      <c r="AU336" s="182">
        <f t="shared" si="169"/>
        <v>0</v>
      </c>
      <c r="AV336" s="182">
        <f t="shared" si="170"/>
        <v>1189</v>
      </c>
      <c r="AW336" s="182">
        <f t="shared" si="171"/>
        <v>588.6271999999999</v>
      </c>
      <c r="AX336" s="183">
        <f t="shared" si="172"/>
        <v>1189</v>
      </c>
      <c r="AY336" s="183">
        <f t="shared" si="173"/>
        <v>588.6271999999999</v>
      </c>
      <c r="AZ336" s="183">
        <f t="shared" si="174"/>
        <v>0</v>
      </c>
      <c r="BA336" s="183">
        <f t="shared" si="175"/>
        <v>0</v>
      </c>
      <c r="BB336" s="183">
        <f t="shared" si="176"/>
        <v>0</v>
      </c>
      <c r="BC336" s="184">
        <f t="shared" si="177"/>
        <v>1189</v>
      </c>
      <c r="BD336" s="184">
        <f t="shared" si="178"/>
        <v>0</v>
      </c>
      <c r="BE336" s="184">
        <f t="shared" si="179"/>
        <v>588.6271999999999</v>
      </c>
      <c r="BF336" s="184">
        <f t="shared" si="180"/>
        <v>0</v>
      </c>
      <c r="BG336" s="102">
        <f t="shared" si="181"/>
        <v>0</v>
      </c>
      <c r="BH336" s="102">
        <f t="shared" si="182"/>
        <v>0</v>
      </c>
      <c r="BI336" s="102">
        <f t="shared" si="183"/>
        <v>0</v>
      </c>
      <c r="BJ336" s="102">
        <f t="shared" si="184"/>
        <v>1</v>
      </c>
      <c r="BK336" s="102">
        <f t="shared" si="185"/>
        <v>0</v>
      </c>
      <c r="BL336" s="102">
        <f t="shared" si="186"/>
        <v>0</v>
      </c>
      <c r="BN336" s="102"/>
    </row>
    <row r="337" spans="1:66" x14ac:dyDescent="0.25">
      <c r="A337" s="102" t="s">
        <v>13</v>
      </c>
      <c r="B337" s="102" t="s">
        <v>8</v>
      </c>
      <c r="C337" s="102" t="s">
        <v>8</v>
      </c>
      <c r="D337" s="102" t="s">
        <v>27</v>
      </c>
      <c r="E337" s="102" t="s">
        <v>57</v>
      </c>
      <c r="F337" s="102" t="s">
        <v>733</v>
      </c>
      <c r="G337" s="102">
        <v>0.89700000000000002</v>
      </c>
      <c r="H337" s="102">
        <v>1</v>
      </c>
      <c r="I337" s="102">
        <v>1</v>
      </c>
      <c r="J337" s="167">
        <f>IFERROR(H337*VLOOKUP(A337, 'Advanced Parameters'!$B$7:$G$20, 6, FALSE)*VLOOKUP(A337, 'Growth Parameters'!$B$6:$H$19, 6, FALSE), 0)</f>
        <v>1</v>
      </c>
      <c r="K337" s="167">
        <f>IFERROR(IF('Advanced Parameters'!$C$5="n",'Raw Data'!I337*VLOOKUP(A337,'Advanced Parameters'!$B$7:$G$20,6,FALSE),J337*VLOOKUP(A337,'Advanced Parameters'!$B$7:$G$20,2,FALSE))*VLOOKUP(A337, 'Growth Parameters'!$B$6:$H$19, 6, FALSE), 0)</f>
        <v>1</v>
      </c>
      <c r="L337" s="167">
        <f t="shared" si="156"/>
        <v>0</v>
      </c>
      <c r="M337" s="168">
        <f>IFERROR(IF(G337="NA","NA",IF(G337&gt;'APC Parameters'!$K$6+VLOOKUP('Raw Data'!A337, 'APC Parameters'!$H$7:$L$20, 4, FALSE), 'APC Parameters'!$L$6+VLOOKUP('Raw Data'!A337, 'APC Parameters'!$H$7:$L$20, 5, FALSE), G337*('APC Parameters'!$J$6+VLOOKUP('Raw Data'!A337, 'APC Parameters'!$H$7:$L$20, 3, FALSE))+'APC Parameters'!$I$6+VLOOKUP('Raw Data'!A337, 'APC Parameters'!$H$7:$L$20, 2, FALSE))), 0)</f>
        <v>1784.0118000000002</v>
      </c>
      <c r="N337" s="168">
        <f t="shared" si="157"/>
        <v>1784.0118000000002</v>
      </c>
      <c r="O337" s="168">
        <f>IFERROR(IF(M337="NA",VLOOKUP(D337,'Internal Calculations'!$B$10:$C$11,2,FALSE), M337)*VLOOKUP(A337, 'Growth Parameters'!$B$6:$H$19, 7, FALSE), 0)</f>
        <v>1784.0118000000002</v>
      </c>
      <c r="P337" s="177">
        <f t="shared" si="158"/>
        <v>1784.0118000000002</v>
      </c>
      <c r="Q337" s="178">
        <f>IF('Funding Allocation Parameters'!$C$5="Basic Library Subsidy", MIN(O337*('Funding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MIN($O337*(VLOOKUP(CONCATENATE($A337, 'Funding Allocation Parameters'!$I$5), 'Library Subsidy Complex'!$C$2:$J$55, 2, FALSE)), VLOOKUP(CONCATENATE($A337, 'Funding Allocation Parameters'!$I$5), 'Library Subsidy Complex'!$C$2:$J$55, 4, FALSE)), 0)))))</f>
        <v>1189</v>
      </c>
      <c r="R337" s="178">
        <f>IF('Funding Allocation Parameters'!$C$5="Basic Library Subsidy", 0, IF('Funding Allocation Parameters'!$C$5="Grant funding",MIN(O337*('Funding Allocation Parameters'!$E$5), 'Funding Allocation Parameters'!$G$5), IF('Funding Allocation Parameters'!$C$5="Other author funding", 0, IF('Funding Allocation Parameters'!$C$5="Any discretionary funds (grants if available, other if no grants)", MIN(O337*('Funding Allocation Parameters'!$E$5), 'Funding Allocation Parameters'!$G$5), IF('Funding Allocation Parameters'!$C$5="Complex Library Subsidy", 0, 0)))))</f>
        <v>0</v>
      </c>
      <c r="S337" s="178">
        <f>IF('Funding Allocation Parameters'!$C$5="Basic Library Subsidy", 0, IF('Funding Allocation Parameters'!$C$5="Grant funding", 0, IF('Funding Allocation Parameters'!$C$5="Other author funding",  MIN(O337*('Funding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7" s="178">
        <f>IF('Funding Allocation Parameters'!$C$5="Basic Library Subsidy", MIN(O337*('Funding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MIN($O337*(VLOOKUP(CONCATENATE($A337, 'Funding Allocation Parameters'!$I$5), 'Library Subsidy Complex'!$C$2:$J$55, 6, FALSE)), VLOOKUP(CONCATENATE($A337, 'Funding Allocation Parameters'!$I$5), 'Library Subsidy Complex'!$C$2:$J$55, 8, FALSE)), 0)))))</f>
        <v>1189</v>
      </c>
      <c r="U337" s="178">
        <f>IF('Funding Allocation Parameters'!$C$5="Basic Library Subsidy", 0, IF('Funding Allocation Parameters'!$C$5="Grant funding", 0, IF('Funding Allocation Parameters'!$C$5="Other author funding",  MIN(O337*('Funding Allocation Parameters'!$E$5), 'Funding Allocation Parameters'!$G$5), IF('Funding Allocation Parameters'!$C$5="Any discretionary funds (grants if available, other if no grants)", MIN(O337*('Funding Allocation Parameters'!$E$5), 'Funding Allocation Parameters'!$G$5), IF('Funding Allocation Parameters'!$C$5="Complex Library Subsidy", 0, 0)))))</f>
        <v>0</v>
      </c>
      <c r="V337" s="177">
        <f t="shared" si="159"/>
        <v>595.01180000000022</v>
      </c>
      <c r="W337" s="177">
        <f t="shared" si="160"/>
        <v>595.01180000000022</v>
      </c>
      <c r="X337" s="179">
        <f>IF('Funding Allocation Parameters'!$C$6="Basic Library Subsidy", MIN(V337*'Funding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MIN(V337*VLOOKUP(CONCATENATE($A337, 'Funding Allocation Parameters'!$I$6), 'Library Subsidy Complex'!$C$2:$J$55, 2, FALSE), VLOOKUP(CONCATENATE($A337, 'Funding Allocation Parameters'!$I$6), 'Library Subsidy Complex'!$C$2:$J$55, 4, FALSE)), 0)))))</f>
        <v>0</v>
      </c>
      <c r="Y337" s="179">
        <f>IF('Funding Allocation Parameters'!$C$6="Basic Library Subsidy", 0, IF('Funding Allocation Parameters'!$C$6="Grant funding",MIN(V337*'Funding Allocation Parameters'!$E$6, 'Funding Allocation Parameters'!$G$6), IF('Funding Allocation Parameters'!$C$6="Other author funding", 0, IF('Funding Allocation Parameters'!$C$6="Any discretionary funds (grants if available, other if no grants)", MIN(V337*'Funding Allocation Parameters'!$E$6, 'Funding Allocation Parameters'!$G$6), IF('Funding Allocation Parameters'!$C$6="Complex Library Subsidy", 0, 0)))))</f>
        <v>595.01180000000022</v>
      </c>
      <c r="Z337" s="179">
        <f>IF('Funding Allocation Parameters'!$C$6="Basic Library Subsidy", 0, IF('Funding Allocation Parameters'!$C$6="Grant funding", 0, IF('Funding Allocation Parameters'!$C$6="Other author funding",  MIN(V337*'Funding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7" s="179">
        <f>IF('Funding Allocation Parameters'!$C$6="Basic Library Subsidy", MIN(W337*'Funding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MIN(W337*VLOOKUP(CONCATENATE($A337, 'Funding Allocation Parameters'!$I$6), 'Library Subsidy Complex'!$C$2:$J$55, 6, FALSE), VLOOKUP(CONCATENATE($A337, 'Funding Allocation Parameters'!$I$6), 'Library Subsidy Complex'!$C$2:$J$55, 8, FALSE)), 0)))))</f>
        <v>0</v>
      </c>
      <c r="AB337" s="179">
        <f>IF('Funding Allocation Parameters'!$C$6="Basic Library Subsidy", 0, IF('Funding Allocation Parameters'!$C$6="Grant funding", 0, IF('Funding Allocation Parameters'!$C$6="Other author funding",  MIN(W337*'Funding Allocation Parameters'!$E$6, 'Funding Allocation Parameters'!$G$6), IF('Funding Allocation Parameters'!$C$6="Any discretionary funds (grants if available, other if no grants)", MIN(W337*'Funding Allocation Parameters'!$E$6, 'Funding Allocation Parameters'!$G$6), IF('Funding Allocation Parameters'!$C$6="Complex Library Subsidy", 0, 0)))))</f>
        <v>595.01180000000022</v>
      </c>
      <c r="AC337" s="177">
        <f t="shared" si="161"/>
        <v>0</v>
      </c>
      <c r="AD337" s="177">
        <f t="shared" si="162"/>
        <v>0</v>
      </c>
      <c r="AE337" s="180">
        <f>IF('Funding Allocation Parameters'!$C$7="Basic Library Subsidy", MIN(AC337*'Funding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MIN(AC337*VLOOKUP(CONCATENATE($A337, 'Funding Allocation Parameters'!$I$7), 'Library Subsidy Complex'!$C$2:$J$55, 2, FALSE), VLOOKUP(CONCATENATE($A337, 'Funding Allocation Parameters'!$I$7), 'Library Subsidy Complex'!$C$2:$J$55, 4, FALSE)), 0)))))</f>
        <v>0</v>
      </c>
      <c r="AF337" s="180">
        <f>IF('Funding Allocation Parameters'!$C$7="Basic Library Subsidy", 0, IF('Funding Allocation Parameters'!$C$7="Grant funding",MIN(AC337*'Funding Allocation Parameters'!$E$7, 'Funding Allocation Parameters'!$G$7), IF('Funding Allocation Parameters'!$C$7="Other author funding", 0, IF('Funding Allocation Parameters'!$C$7="Any discretionary funds (grants if available, other if no grants)", MIN(AC337*'Funding Allocation Parameters'!$E$7, 'Funding Allocation Parameters'!$G$7), IF('Funding Allocation Parameters'!$C$7="Complex Library Subsidy", 0, 0)))))</f>
        <v>0</v>
      </c>
      <c r="AG337" s="180">
        <f>IF('Funding Allocation Parameters'!$C$7="Basic Library Subsidy", 0, IF('Funding Allocation Parameters'!$C$7="Grant funding", 0, IF('Funding Allocation Parameters'!$C$7="Other author funding",  MIN(AC337*'Funding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7" s="180">
        <f>IF('Funding Allocation Parameters'!$C$7="Basic Library Subsidy", MIN(AD337*'Funding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MIN(AD337*VLOOKUP(CONCATENATE($A337, 'Funding Allocation Parameters'!$I$7), 'Library Subsidy Complex'!$C$2:$J$55, 6, FALSE), VLOOKUP(CONCATENATE($A337, 'Funding Allocation Parameters'!$I$7), 'Library Subsidy Complex'!$C$2:$J$55, 8, FALSE)), 0)))))</f>
        <v>0</v>
      </c>
      <c r="AI337" s="180">
        <f>IF('Funding Allocation Parameters'!$C$7="Basic Library Subsidy", 0, IF('Funding Allocation Parameters'!$C$7="Grant funding", 0, IF('Funding Allocation Parameters'!$C$7="Other author funding",  MIN(AD337*'Funding Allocation Parameters'!$E$7, 'Funding Allocation Parameters'!$G$7), IF('Funding Allocation Parameters'!$C$7="Any discretionary funds (grants if available, other if no grants)", MIN(AD337*'Funding Allocation Parameters'!$E$7, 'Funding Allocation Parameters'!$G$7), IF('Funding Allocation Parameters'!$C$7="Complex Library Subsidy", 0, 0)))))</f>
        <v>0</v>
      </c>
      <c r="AJ337" s="177">
        <f t="shared" si="163"/>
        <v>0</v>
      </c>
      <c r="AK337" s="177">
        <f t="shared" si="164"/>
        <v>0</v>
      </c>
      <c r="AL337" s="181">
        <f>IF('Funding Allocation Parameters'!$C$8="Basic Library Subsidy", MIN(AJ337*'Funding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MIN(AJ337*VLOOKUP(CONCATENATE($A337, 'Funding Allocation Parameters'!$I$8), 'Library Subsidy Complex'!$C$2:$J$55, 2, FALSE), VLOOKUP(CONCATENATE($A337, 'Funding Allocation Parameters'!$I$8), 'Library Subsidy Complex'!$C$2:$J$55, 4, FALSE)), 0)))))</f>
        <v>0</v>
      </c>
      <c r="AM337" s="181">
        <f>IF('Funding Allocation Parameters'!$C$8="Basic Library Subsidy", 0, IF('Funding Allocation Parameters'!$C$8="Grant funding",MIN(AJ337*'Funding Allocation Parameters'!$E$8, 'Funding Allocation Parameters'!$G$8), IF('Funding Allocation Parameters'!$C$8="Other author funding", 0, IF('Funding Allocation Parameters'!$C$8="Any discretionary funds (grants if available, other if no grants)", MIN(AJ337*'Funding Allocation Parameters'!$E$8, 'Funding Allocation Parameters'!$G$8), IF('Funding Allocation Parameters'!$C$8="Complex Library Subsidy", 0, 0)))))</f>
        <v>0</v>
      </c>
      <c r="AN337" s="181">
        <f>IF('Funding Allocation Parameters'!$C$8="Basic Library Subsidy", 0, IF('Funding Allocation Parameters'!$C$8="Grant funding", 0, IF('Funding Allocation Parameters'!$C$8="Other author funding",  MIN(AJ337*'Funding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7" s="181">
        <f>IF('Funding Allocation Parameters'!$C$8="Basic Library Subsidy", MIN(AK337*'Funding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MIN(AK337*VLOOKUP(CONCATENATE($A337, 'Funding Allocation Parameters'!$I$8), 'Library Subsidy Complex'!$C$2:$J$55, 6, FALSE), VLOOKUP(CONCATENATE($A337, 'Funding Allocation Parameters'!$I$8), 'Library Subsidy Complex'!$C$2:$J$55, 8, FALSE)), 0)))))</f>
        <v>0</v>
      </c>
      <c r="AP337" s="181">
        <f>IF('Funding Allocation Parameters'!$C$8="Basic Library Subsidy", 0, IF('Funding Allocation Parameters'!$C$8="Grant funding", 0, IF('Funding Allocation Parameters'!$C$8="Other author funding",  MIN(AK337*'Funding Allocation Parameters'!$E$8, 'Funding Allocation Parameters'!$G$8), IF('Funding Allocation Parameters'!$C$8="Any discretionary funds (grants if available, other if no grants)", MIN(AK337*'Funding Allocation Parameters'!$E$8, 'Funding Allocation Parameters'!$G$8), IF('Funding Allocation Parameters'!$C$8="Complex Library Subsidy", 0, 0)))))</f>
        <v>0</v>
      </c>
      <c r="AQ337" s="177">
        <f t="shared" si="165"/>
        <v>0</v>
      </c>
      <c r="AR337" s="177">
        <f t="shared" si="166"/>
        <v>0</v>
      </c>
      <c r="AS337" s="182">
        <f t="shared" si="167"/>
        <v>1189</v>
      </c>
      <c r="AT337" s="182">
        <f t="shared" si="168"/>
        <v>595.01180000000022</v>
      </c>
      <c r="AU337" s="182">
        <f t="shared" si="169"/>
        <v>0</v>
      </c>
      <c r="AV337" s="182">
        <f t="shared" si="170"/>
        <v>1189</v>
      </c>
      <c r="AW337" s="182">
        <f t="shared" si="171"/>
        <v>595.01180000000022</v>
      </c>
      <c r="AX337" s="183">
        <f t="shared" si="172"/>
        <v>1189</v>
      </c>
      <c r="AY337" s="183">
        <f t="shared" si="173"/>
        <v>595.01180000000022</v>
      </c>
      <c r="AZ337" s="183">
        <f t="shared" si="174"/>
        <v>0</v>
      </c>
      <c r="BA337" s="183">
        <f t="shared" si="175"/>
        <v>0</v>
      </c>
      <c r="BB337" s="183">
        <f t="shared" si="176"/>
        <v>0</v>
      </c>
      <c r="BC337" s="184">
        <f t="shared" si="177"/>
        <v>1189</v>
      </c>
      <c r="BD337" s="184">
        <f t="shared" si="178"/>
        <v>0</v>
      </c>
      <c r="BE337" s="184">
        <f t="shared" si="179"/>
        <v>595.01180000000022</v>
      </c>
      <c r="BF337" s="184">
        <f t="shared" si="180"/>
        <v>0</v>
      </c>
      <c r="BG337" s="102">
        <f t="shared" si="181"/>
        <v>0</v>
      </c>
      <c r="BH337" s="102">
        <f t="shared" si="182"/>
        <v>0</v>
      </c>
      <c r="BI337" s="102">
        <f t="shared" si="183"/>
        <v>0</v>
      </c>
      <c r="BJ337" s="102">
        <f t="shared" si="184"/>
        <v>1</v>
      </c>
      <c r="BK337" s="102">
        <f t="shared" si="185"/>
        <v>0</v>
      </c>
      <c r="BL337" s="102">
        <f t="shared" si="186"/>
        <v>0</v>
      </c>
      <c r="BN337" s="102"/>
    </row>
    <row r="338" spans="1:66" x14ac:dyDescent="0.25">
      <c r="A338" s="102" t="s">
        <v>16</v>
      </c>
      <c r="B338" s="102" t="s">
        <v>8</v>
      </c>
      <c r="C338" s="102" t="s">
        <v>8</v>
      </c>
      <c r="D338" s="102" t="s">
        <v>27</v>
      </c>
      <c r="E338" s="102" t="s">
        <v>734</v>
      </c>
      <c r="F338" s="102" t="s">
        <v>735</v>
      </c>
      <c r="G338" s="102">
        <v>0.95</v>
      </c>
      <c r="H338" s="102">
        <v>1</v>
      </c>
      <c r="I338" s="102">
        <v>1</v>
      </c>
      <c r="J338" s="167">
        <f>IFERROR(H338*VLOOKUP(A338, 'Advanced Parameters'!$B$7:$G$20, 6, FALSE)*VLOOKUP(A338, 'Growth Parameters'!$B$6:$H$19, 6, FALSE), 0)</f>
        <v>1</v>
      </c>
      <c r="K338" s="167">
        <f>IFERROR(IF('Advanced Parameters'!$C$5="n",'Raw Data'!I338*VLOOKUP(A338,'Advanced Parameters'!$B$7:$G$20,6,FALSE),J338*VLOOKUP(A338,'Advanced Parameters'!$B$7:$G$20,2,FALSE))*VLOOKUP(A338, 'Growth Parameters'!$B$6:$H$19, 6, FALSE), 0)</f>
        <v>1</v>
      </c>
      <c r="L338" s="167">
        <f t="shared" si="156"/>
        <v>0</v>
      </c>
      <c r="M338" s="168">
        <f>IFERROR(IF(G338="NA","NA",IF(G338&gt;'APC Parameters'!$K$6+VLOOKUP('Raw Data'!A338, 'APC Parameters'!$H$7:$L$20, 4, FALSE), 'APC Parameters'!$L$6+VLOOKUP('Raw Data'!A338, 'APC Parameters'!$H$7:$L$20, 5, FALSE), G338*('APC Parameters'!$J$6+VLOOKUP('Raw Data'!A338, 'APC Parameters'!$H$7:$L$20, 3, FALSE))+'APC Parameters'!$I$6+VLOOKUP('Raw Data'!A338, 'APC Parameters'!$H$7:$L$20, 2, FALSE))), 0)</f>
        <v>1821.6100000000001</v>
      </c>
      <c r="N338" s="168">
        <f t="shared" si="157"/>
        <v>1821.6100000000001</v>
      </c>
      <c r="O338" s="168">
        <f>IFERROR(IF(M338="NA",VLOOKUP(D338,'Internal Calculations'!$B$10:$C$11,2,FALSE), M338)*VLOOKUP(A338, 'Growth Parameters'!$B$6:$H$19, 7, FALSE), 0)</f>
        <v>1821.6100000000001</v>
      </c>
      <c r="P338" s="177">
        <f t="shared" si="158"/>
        <v>1821.6100000000001</v>
      </c>
      <c r="Q338" s="178">
        <f>IF('Funding Allocation Parameters'!$C$5="Basic Library Subsidy", MIN(O338*('Funding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MIN($O338*(VLOOKUP(CONCATENATE($A338, 'Funding Allocation Parameters'!$I$5), 'Library Subsidy Complex'!$C$2:$J$55, 2, FALSE)), VLOOKUP(CONCATENATE($A338, 'Funding Allocation Parameters'!$I$5), 'Library Subsidy Complex'!$C$2:$J$55, 4, FALSE)), 0)))))</f>
        <v>1189</v>
      </c>
      <c r="R338" s="178">
        <f>IF('Funding Allocation Parameters'!$C$5="Basic Library Subsidy", 0, IF('Funding Allocation Parameters'!$C$5="Grant funding",MIN(O338*('Funding Allocation Parameters'!$E$5), 'Funding Allocation Parameters'!$G$5), IF('Funding Allocation Parameters'!$C$5="Other author funding", 0, IF('Funding Allocation Parameters'!$C$5="Any discretionary funds (grants if available, other if no grants)", MIN(O338*('Funding Allocation Parameters'!$E$5), 'Funding Allocation Parameters'!$G$5), IF('Funding Allocation Parameters'!$C$5="Complex Library Subsidy", 0, 0)))))</f>
        <v>0</v>
      </c>
      <c r="S338" s="178">
        <f>IF('Funding Allocation Parameters'!$C$5="Basic Library Subsidy", 0, IF('Funding Allocation Parameters'!$C$5="Grant funding", 0, IF('Funding Allocation Parameters'!$C$5="Other author funding",  MIN(O338*('Funding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8" s="178">
        <f>IF('Funding Allocation Parameters'!$C$5="Basic Library Subsidy", MIN(O338*('Funding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MIN($O338*(VLOOKUP(CONCATENATE($A338, 'Funding Allocation Parameters'!$I$5), 'Library Subsidy Complex'!$C$2:$J$55, 6, FALSE)), VLOOKUP(CONCATENATE($A338, 'Funding Allocation Parameters'!$I$5), 'Library Subsidy Complex'!$C$2:$J$55, 8, FALSE)), 0)))))</f>
        <v>1189</v>
      </c>
      <c r="U338" s="178">
        <f>IF('Funding Allocation Parameters'!$C$5="Basic Library Subsidy", 0, IF('Funding Allocation Parameters'!$C$5="Grant funding", 0, IF('Funding Allocation Parameters'!$C$5="Other author funding",  MIN(O338*('Funding Allocation Parameters'!$E$5), 'Funding Allocation Parameters'!$G$5), IF('Funding Allocation Parameters'!$C$5="Any discretionary funds (grants if available, other if no grants)", MIN(O338*('Funding Allocation Parameters'!$E$5), 'Funding Allocation Parameters'!$G$5), IF('Funding Allocation Parameters'!$C$5="Complex Library Subsidy", 0, 0)))))</f>
        <v>0</v>
      </c>
      <c r="V338" s="177">
        <f t="shared" si="159"/>
        <v>632.61000000000013</v>
      </c>
      <c r="W338" s="177">
        <f t="shared" si="160"/>
        <v>632.61000000000013</v>
      </c>
      <c r="X338" s="179">
        <f>IF('Funding Allocation Parameters'!$C$6="Basic Library Subsidy", MIN(V338*'Funding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MIN(V338*VLOOKUP(CONCATENATE($A338, 'Funding Allocation Parameters'!$I$6), 'Library Subsidy Complex'!$C$2:$J$55, 2, FALSE), VLOOKUP(CONCATENATE($A338, 'Funding Allocation Parameters'!$I$6), 'Library Subsidy Complex'!$C$2:$J$55, 4, FALSE)), 0)))))</f>
        <v>0</v>
      </c>
      <c r="Y338" s="179">
        <f>IF('Funding Allocation Parameters'!$C$6="Basic Library Subsidy", 0, IF('Funding Allocation Parameters'!$C$6="Grant funding",MIN(V338*'Funding Allocation Parameters'!$E$6, 'Funding Allocation Parameters'!$G$6), IF('Funding Allocation Parameters'!$C$6="Other author funding", 0, IF('Funding Allocation Parameters'!$C$6="Any discretionary funds (grants if available, other if no grants)", MIN(V338*'Funding Allocation Parameters'!$E$6, 'Funding Allocation Parameters'!$G$6), IF('Funding Allocation Parameters'!$C$6="Complex Library Subsidy", 0, 0)))))</f>
        <v>632.61000000000013</v>
      </c>
      <c r="Z338" s="179">
        <f>IF('Funding Allocation Parameters'!$C$6="Basic Library Subsidy", 0, IF('Funding Allocation Parameters'!$C$6="Grant funding", 0, IF('Funding Allocation Parameters'!$C$6="Other author funding",  MIN(V338*'Funding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8" s="179">
        <f>IF('Funding Allocation Parameters'!$C$6="Basic Library Subsidy", MIN(W338*'Funding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MIN(W338*VLOOKUP(CONCATENATE($A338, 'Funding Allocation Parameters'!$I$6), 'Library Subsidy Complex'!$C$2:$J$55, 6, FALSE), VLOOKUP(CONCATENATE($A338, 'Funding Allocation Parameters'!$I$6), 'Library Subsidy Complex'!$C$2:$J$55, 8, FALSE)), 0)))))</f>
        <v>0</v>
      </c>
      <c r="AB338" s="179">
        <f>IF('Funding Allocation Parameters'!$C$6="Basic Library Subsidy", 0, IF('Funding Allocation Parameters'!$C$6="Grant funding", 0, IF('Funding Allocation Parameters'!$C$6="Other author funding",  MIN(W338*'Funding Allocation Parameters'!$E$6, 'Funding Allocation Parameters'!$G$6), IF('Funding Allocation Parameters'!$C$6="Any discretionary funds (grants if available, other if no grants)", MIN(W338*'Funding Allocation Parameters'!$E$6, 'Funding Allocation Parameters'!$G$6), IF('Funding Allocation Parameters'!$C$6="Complex Library Subsidy", 0, 0)))))</f>
        <v>632.61000000000013</v>
      </c>
      <c r="AC338" s="177">
        <f t="shared" si="161"/>
        <v>0</v>
      </c>
      <c r="AD338" s="177">
        <f t="shared" si="162"/>
        <v>0</v>
      </c>
      <c r="AE338" s="180">
        <f>IF('Funding Allocation Parameters'!$C$7="Basic Library Subsidy", MIN(AC338*'Funding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MIN(AC338*VLOOKUP(CONCATENATE($A338, 'Funding Allocation Parameters'!$I$7), 'Library Subsidy Complex'!$C$2:$J$55, 2, FALSE), VLOOKUP(CONCATENATE($A338, 'Funding Allocation Parameters'!$I$7), 'Library Subsidy Complex'!$C$2:$J$55, 4, FALSE)), 0)))))</f>
        <v>0</v>
      </c>
      <c r="AF338" s="180">
        <f>IF('Funding Allocation Parameters'!$C$7="Basic Library Subsidy", 0, IF('Funding Allocation Parameters'!$C$7="Grant funding",MIN(AC338*'Funding Allocation Parameters'!$E$7, 'Funding Allocation Parameters'!$G$7), IF('Funding Allocation Parameters'!$C$7="Other author funding", 0, IF('Funding Allocation Parameters'!$C$7="Any discretionary funds (grants if available, other if no grants)", MIN(AC338*'Funding Allocation Parameters'!$E$7, 'Funding Allocation Parameters'!$G$7), IF('Funding Allocation Parameters'!$C$7="Complex Library Subsidy", 0, 0)))))</f>
        <v>0</v>
      </c>
      <c r="AG338" s="180">
        <f>IF('Funding Allocation Parameters'!$C$7="Basic Library Subsidy", 0, IF('Funding Allocation Parameters'!$C$7="Grant funding", 0, IF('Funding Allocation Parameters'!$C$7="Other author funding",  MIN(AC338*'Funding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8" s="180">
        <f>IF('Funding Allocation Parameters'!$C$7="Basic Library Subsidy", MIN(AD338*'Funding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MIN(AD338*VLOOKUP(CONCATENATE($A338, 'Funding Allocation Parameters'!$I$7), 'Library Subsidy Complex'!$C$2:$J$55, 6, FALSE), VLOOKUP(CONCATENATE($A338, 'Funding Allocation Parameters'!$I$7), 'Library Subsidy Complex'!$C$2:$J$55, 8, FALSE)), 0)))))</f>
        <v>0</v>
      </c>
      <c r="AI338" s="180">
        <f>IF('Funding Allocation Parameters'!$C$7="Basic Library Subsidy", 0, IF('Funding Allocation Parameters'!$C$7="Grant funding", 0, IF('Funding Allocation Parameters'!$C$7="Other author funding",  MIN(AD338*'Funding Allocation Parameters'!$E$7, 'Funding Allocation Parameters'!$G$7), IF('Funding Allocation Parameters'!$C$7="Any discretionary funds (grants if available, other if no grants)", MIN(AD338*'Funding Allocation Parameters'!$E$7, 'Funding Allocation Parameters'!$G$7), IF('Funding Allocation Parameters'!$C$7="Complex Library Subsidy", 0, 0)))))</f>
        <v>0</v>
      </c>
      <c r="AJ338" s="177">
        <f t="shared" si="163"/>
        <v>0</v>
      </c>
      <c r="AK338" s="177">
        <f t="shared" si="164"/>
        <v>0</v>
      </c>
      <c r="AL338" s="181">
        <f>IF('Funding Allocation Parameters'!$C$8="Basic Library Subsidy", MIN(AJ338*'Funding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MIN(AJ338*VLOOKUP(CONCATENATE($A338, 'Funding Allocation Parameters'!$I$8), 'Library Subsidy Complex'!$C$2:$J$55, 2, FALSE), VLOOKUP(CONCATENATE($A338, 'Funding Allocation Parameters'!$I$8), 'Library Subsidy Complex'!$C$2:$J$55, 4, FALSE)), 0)))))</f>
        <v>0</v>
      </c>
      <c r="AM338" s="181">
        <f>IF('Funding Allocation Parameters'!$C$8="Basic Library Subsidy", 0, IF('Funding Allocation Parameters'!$C$8="Grant funding",MIN(AJ338*'Funding Allocation Parameters'!$E$8, 'Funding Allocation Parameters'!$G$8), IF('Funding Allocation Parameters'!$C$8="Other author funding", 0, IF('Funding Allocation Parameters'!$C$8="Any discretionary funds (grants if available, other if no grants)", MIN(AJ338*'Funding Allocation Parameters'!$E$8, 'Funding Allocation Parameters'!$G$8), IF('Funding Allocation Parameters'!$C$8="Complex Library Subsidy", 0, 0)))))</f>
        <v>0</v>
      </c>
      <c r="AN338" s="181">
        <f>IF('Funding Allocation Parameters'!$C$8="Basic Library Subsidy", 0, IF('Funding Allocation Parameters'!$C$8="Grant funding", 0, IF('Funding Allocation Parameters'!$C$8="Other author funding",  MIN(AJ338*'Funding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8" s="181">
        <f>IF('Funding Allocation Parameters'!$C$8="Basic Library Subsidy", MIN(AK338*'Funding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MIN(AK338*VLOOKUP(CONCATENATE($A338, 'Funding Allocation Parameters'!$I$8), 'Library Subsidy Complex'!$C$2:$J$55, 6, FALSE), VLOOKUP(CONCATENATE($A338, 'Funding Allocation Parameters'!$I$8), 'Library Subsidy Complex'!$C$2:$J$55, 8, FALSE)), 0)))))</f>
        <v>0</v>
      </c>
      <c r="AP338" s="181">
        <f>IF('Funding Allocation Parameters'!$C$8="Basic Library Subsidy", 0, IF('Funding Allocation Parameters'!$C$8="Grant funding", 0, IF('Funding Allocation Parameters'!$C$8="Other author funding",  MIN(AK338*'Funding Allocation Parameters'!$E$8, 'Funding Allocation Parameters'!$G$8), IF('Funding Allocation Parameters'!$C$8="Any discretionary funds (grants if available, other if no grants)", MIN(AK338*'Funding Allocation Parameters'!$E$8, 'Funding Allocation Parameters'!$G$8), IF('Funding Allocation Parameters'!$C$8="Complex Library Subsidy", 0, 0)))))</f>
        <v>0</v>
      </c>
      <c r="AQ338" s="177">
        <f t="shared" si="165"/>
        <v>0</v>
      </c>
      <c r="AR338" s="177">
        <f t="shared" si="166"/>
        <v>0</v>
      </c>
      <c r="AS338" s="182">
        <f t="shared" si="167"/>
        <v>1189</v>
      </c>
      <c r="AT338" s="182">
        <f t="shared" si="168"/>
        <v>632.61000000000013</v>
      </c>
      <c r="AU338" s="182">
        <f t="shared" si="169"/>
        <v>0</v>
      </c>
      <c r="AV338" s="182">
        <f t="shared" si="170"/>
        <v>1189</v>
      </c>
      <c r="AW338" s="182">
        <f t="shared" si="171"/>
        <v>632.61000000000013</v>
      </c>
      <c r="AX338" s="183">
        <f t="shared" si="172"/>
        <v>1189</v>
      </c>
      <c r="AY338" s="183">
        <f t="shared" si="173"/>
        <v>632.61000000000013</v>
      </c>
      <c r="AZ338" s="183">
        <f t="shared" si="174"/>
        <v>0</v>
      </c>
      <c r="BA338" s="183">
        <f t="shared" si="175"/>
        <v>0</v>
      </c>
      <c r="BB338" s="183">
        <f t="shared" si="176"/>
        <v>0</v>
      </c>
      <c r="BC338" s="184">
        <f t="shared" si="177"/>
        <v>1189</v>
      </c>
      <c r="BD338" s="184">
        <f t="shared" si="178"/>
        <v>0</v>
      </c>
      <c r="BE338" s="184">
        <f t="shared" si="179"/>
        <v>632.61000000000013</v>
      </c>
      <c r="BF338" s="184">
        <f t="shared" si="180"/>
        <v>0</v>
      </c>
      <c r="BG338" s="102">
        <f t="shared" si="181"/>
        <v>0</v>
      </c>
      <c r="BH338" s="102">
        <f t="shared" si="182"/>
        <v>0</v>
      </c>
      <c r="BI338" s="102">
        <f t="shared" si="183"/>
        <v>0</v>
      </c>
      <c r="BJ338" s="102">
        <f t="shared" si="184"/>
        <v>1</v>
      </c>
      <c r="BK338" s="102">
        <f t="shared" si="185"/>
        <v>0</v>
      </c>
      <c r="BL338" s="102">
        <f t="shared" si="186"/>
        <v>0</v>
      </c>
      <c r="BN338" s="102"/>
    </row>
    <row r="339" spans="1:66" x14ac:dyDescent="0.25">
      <c r="A339" s="102" t="s">
        <v>13</v>
      </c>
      <c r="B339" s="102" t="s">
        <v>12</v>
      </c>
      <c r="C339" s="102" t="s">
        <v>8</v>
      </c>
      <c r="D339" s="102" t="s">
        <v>27</v>
      </c>
      <c r="E339" s="102" t="s">
        <v>738</v>
      </c>
      <c r="F339" s="102" t="s">
        <v>739</v>
      </c>
      <c r="G339" s="102" t="s">
        <v>9</v>
      </c>
      <c r="H339" s="102">
        <v>1</v>
      </c>
      <c r="I339" s="102">
        <v>1</v>
      </c>
      <c r="J339" s="167">
        <f>IFERROR(H339*VLOOKUP(A339, 'Advanced Parameters'!$B$7:$G$20, 6, FALSE)*VLOOKUP(A339, 'Growth Parameters'!$B$6:$H$19, 6, FALSE), 0)</f>
        <v>1</v>
      </c>
      <c r="K339" s="167">
        <f>IFERROR(IF('Advanced Parameters'!$C$5="n",'Raw Data'!I339*VLOOKUP(A339,'Advanced Parameters'!$B$7:$G$20,6,FALSE),J339*VLOOKUP(A339,'Advanced Parameters'!$B$7:$G$20,2,FALSE))*VLOOKUP(A339, 'Growth Parameters'!$B$6:$H$19, 6, FALSE), 0)</f>
        <v>1</v>
      </c>
      <c r="L339" s="167">
        <f t="shared" si="156"/>
        <v>0</v>
      </c>
      <c r="M339" s="168" t="str">
        <f>IFERROR(IF(G339="NA","NA",IF(G339&gt;'APC Parameters'!$K$6+VLOOKUP('Raw Data'!A339, 'APC Parameters'!$H$7:$L$20, 4, FALSE), 'APC Parameters'!$L$6+VLOOKUP('Raw Data'!A339, 'APC Parameters'!$H$7:$L$20, 5, FALSE), G339*('APC Parameters'!$J$6+VLOOKUP('Raw Data'!A339, 'APC Parameters'!$H$7:$L$20, 3, FALSE))+'APC Parameters'!$I$6+VLOOKUP('Raw Data'!A339, 'APC Parameters'!$H$7:$L$20, 2, FALSE))), 0)</f>
        <v>NA</v>
      </c>
      <c r="N339" s="168" t="str">
        <f t="shared" si="157"/>
        <v>NA</v>
      </c>
      <c r="O339" s="168">
        <f>IFERROR(IF(M339="NA",VLOOKUP(D339,'Internal Calculations'!$B$10:$C$11,2,FALSE), M339)*VLOOKUP(A339, 'Growth Parameters'!$B$6:$H$19, 7, FALSE), 0)</f>
        <v>2278.6764150234731</v>
      </c>
      <c r="P339" s="177">
        <f t="shared" si="158"/>
        <v>2278.6764150234731</v>
      </c>
      <c r="Q339" s="178">
        <f>IF('Funding Allocation Parameters'!$C$5="Basic Library Subsidy", MIN(O339*('Funding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MIN($O339*(VLOOKUP(CONCATENATE($A339, 'Funding Allocation Parameters'!$I$5), 'Library Subsidy Complex'!$C$2:$J$55, 2, FALSE)), VLOOKUP(CONCATENATE($A339, 'Funding Allocation Parameters'!$I$5), 'Library Subsidy Complex'!$C$2:$J$55, 4, FALSE)), 0)))))</f>
        <v>1189</v>
      </c>
      <c r="R339" s="178">
        <f>IF('Funding Allocation Parameters'!$C$5="Basic Library Subsidy", 0, IF('Funding Allocation Parameters'!$C$5="Grant funding",MIN(O339*('Funding Allocation Parameters'!$E$5), 'Funding Allocation Parameters'!$G$5), IF('Funding Allocation Parameters'!$C$5="Other author funding", 0, IF('Funding Allocation Parameters'!$C$5="Any discretionary funds (grants if available, other if no grants)", MIN(O339*('Funding Allocation Parameters'!$E$5), 'Funding Allocation Parameters'!$G$5), IF('Funding Allocation Parameters'!$C$5="Complex Library Subsidy", 0, 0)))))</f>
        <v>0</v>
      </c>
      <c r="S339" s="178">
        <f>IF('Funding Allocation Parameters'!$C$5="Basic Library Subsidy", 0, IF('Funding Allocation Parameters'!$C$5="Grant funding", 0, IF('Funding Allocation Parameters'!$C$5="Other author funding",  MIN(O339*('Funding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39" s="178">
        <f>IF('Funding Allocation Parameters'!$C$5="Basic Library Subsidy", MIN(O339*('Funding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MIN($O339*(VLOOKUP(CONCATENATE($A339, 'Funding Allocation Parameters'!$I$5), 'Library Subsidy Complex'!$C$2:$J$55, 6, FALSE)), VLOOKUP(CONCATENATE($A339, 'Funding Allocation Parameters'!$I$5), 'Library Subsidy Complex'!$C$2:$J$55, 8, FALSE)), 0)))))</f>
        <v>1189</v>
      </c>
      <c r="U339" s="178">
        <f>IF('Funding Allocation Parameters'!$C$5="Basic Library Subsidy", 0, IF('Funding Allocation Parameters'!$C$5="Grant funding", 0, IF('Funding Allocation Parameters'!$C$5="Other author funding",  MIN(O339*('Funding Allocation Parameters'!$E$5), 'Funding Allocation Parameters'!$G$5), IF('Funding Allocation Parameters'!$C$5="Any discretionary funds (grants if available, other if no grants)", MIN(O339*('Funding Allocation Parameters'!$E$5), 'Funding Allocation Parameters'!$G$5), IF('Funding Allocation Parameters'!$C$5="Complex Library Subsidy", 0, 0)))))</f>
        <v>0</v>
      </c>
      <c r="V339" s="177">
        <f t="shared" si="159"/>
        <v>1089.6764150234731</v>
      </c>
      <c r="W339" s="177">
        <f t="shared" si="160"/>
        <v>1089.6764150234731</v>
      </c>
      <c r="X339" s="179">
        <f>IF('Funding Allocation Parameters'!$C$6="Basic Library Subsidy", MIN(V339*'Funding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MIN(V339*VLOOKUP(CONCATENATE($A339, 'Funding Allocation Parameters'!$I$6), 'Library Subsidy Complex'!$C$2:$J$55, 2, FALSE), VLOOKUP(CONCATENATE($A339, 'Funding Allocation Parameters'!$I$6), 'Library Subsidy Complex'!$C$2:$J$55, 4, FALSE)), 0)))))</f>
        <v>0</v>
      </c>
      <c r="Y339" s="179">
        <f>IF('Funding Allocation Parameters'!$C$6="Basic Library Subsidy", 0, IF('Funding Allocation Parameters'!$C$6="Grant funding",MIN(V339*'Funding Allocation Parameters'!$E$6, 'Funding Allocation Parameters'!$G$6), IF('Funding Allocation Parameters'!$C$6="Other author funding", 0, IF('Funding Allocation Parameters'!$C$6="Any discretionary funds (grants if available, other if no grants)", MIN(V339*'Funding Allocation Parameters'!$E$6, 'Funding Allocation Parameters'!$G$6), IF('Funding Allocation Parameters'!$C$6="Complex Library Subsidy", 0, 0)))))</f>
        <v>1089.6764150234731</v>
      </c>
      <c r="Z339" s="179">
        <f>IF('Funding Allocation Parameters'!$C$6="Basic Library Subsidy", 0, IF('Funding Allocation Parameters'!$C$6="Grant funding", 0, IF('Funding Allocation Parameters'!$C$6="Other author funding",  MIN(V339*'Funding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39" s="179">
        <f>IF('Funding Allocation Parameters'!$C$6="Basic Library Subsidy", MIN(W339*'Funding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MIN(W339*VLOOKUP(CONCATENATE($A339, 'Funding Allocation Parameters'!$I$6), 'Library Subsidy Complex'!$C$2:$J$55, 6, FALSE), VLOOKUP(CONCATENATE($A339, 'Funding Allocation Parameters'!$I$6), 'Library Subsidy Complex'!$C$2:$J$55, 8, FALSE)), 0)))))</f>
        <v>0</v>
      </c>
      <c r="AB339" s="179">
        <f>IF('Funding Allocation Parameters'!$C$6="Basic Library Subsidy", 0, IF('Funding Allocation Parameters'!$C$6="Grant funding", 0, IF('Funding Allocation Parameters'!$C$6="Other author funding",  MIN(W339*'Funding Allocation Parameters'!$E$6, 'Funding Allocation Parameters'!$G$6), IF('Funding Allocation Parameters'!$C$6="Any discretionary funds (grants if available, other if no grants)", MIN(W339*'Funding Allocation Parameters'!$E$6, 'Funding Allocation Parameters'!$G$6), IF('Funding Allocation Parameters'!$C$6="Complex Library Subsidy", 0, 0)))))</f>
        <v>1089.6764150234731</v>
      </c>
      <c r="AC339" s="177">
        <f t="shared" si="161"/>
        <v>0</v>
      </c>
      <c r="AD339" s="177">
        <f t="shared" si="162"/>
        <v>0</v>
      </c>
      <c r="AE339" s="180">
        <f>IF('Funding Allocation Parameters'!$C$7="Basic Library Subsidy", MIN(AC339*'Funding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MIN(AC339*VLOOKUP(CONCATENATE($A339, 'Funding Allocation Parameters'!$I$7), 'Library Subsidy Complex'!$C$2:$J$55, 2, FALSE), VLOOKUP(CONCATENATE($A339, 'Funding Allocation Parameters'!$I$7), 'Library Subsidy Complex'!$C$2:$J$55, 4, FALSE)), 0)))))</f>
        <v>0</v>
      </c>
      <c r="AF339" s="180">
        <f>IF('Funding Allocation Parameters'!$C$7="Basic Library Subsidy", 0, IF('Funding Allocation Parameters'!$C$7="Grant funding",MIN(AC339*'Funding Allocation Parameters'!$E$7, 'Funding Allocation Parameters'!$G$7), IF('Funding Allocation Parameters'!$C$7="Other author funding", 0, IF('Funding Allocation Parameters'!$C$7="Any discretionary funds (grants if available, other if no grants)", MIN(AC339*'Funding Allocation Parameters'!$E$7, 'Funding Allocation Parameters'!$G$7), IF('Funding Allocation Parameters'!$C$7="Complex Library Subsidy", 0, 0)))))</f>
        <v>0</v>
      </c>
      <c r="AG339" s="180">
        <f>IF('Funding Allocation Parameters'!$C$7="Basic Library Subsidy", 0, IF('Funding Allocation Parameters'!$C$7="Grant funding", 0, IF('Funding Allocation Parameters'!$C$7="Other author funding",  MIN(AC339*'Funding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39" s="180">
        <f>IF('Funding Allocation Parameters'!$C$7="Basic Library Subsidy", MIN(AD339*'Funding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MIN(AD339*VLOOKUP(CONCATENATE($A339, 'Funding Allocation Parameters'!$I$7), 'Library Subsidy Complex'!$C$2:$J$55, 6, FALSE), VLOOKUP(CONCATENATE($A339, 'Funding Allocation Parameters'!$I$7), 'Library Subsidy Complex'!$C$2:$J$55, 8, FALSE)), 0)))))</f>
        <v>0</v>
      </c>
      <c r="AI339" s="180">
        <f>IF('Funding Allocation Parameters'!$C$7="Basic Library Subsidy", 0, IF('Funding Allocation Parameters'!$C$7="Grant funding", 0, IF('Funding Allocation Parameters'!$C$7="Other author funding",  MIN(AD339*'Funding Allocation Parameters'!$E$7, 'Funding Allocation Parameters'!$G$7), IF('Funding Allocation Parameters'!$C$7="Any discretionary funds (grants if available, other if no grants)", MIN(AD339*'Funding Allocation Parameters'!$E$7, 'Funding Allocation Parameters'!$G$7), IF('Funding Allocation Parameters'!$C$7="Complex Library Subsidy", 0, 0)))))</f>
        <v>0</v>
      </c>
      <c r="AJ339" s="177">
        <f t="shared" si="163"/>
        <v>0</v>
      </c>
      <c r="AK339" s="177">
        <f t="shared" si="164"/>
        <v>0</v>
      </c>
      <c r="AL339" s="181">
        <f>IF('Funding Allocation Parameters'!$C$8="Basic Library Subsidy", MIN(AJ339*'Funding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MIN(AJ339*VLOOKUP(CONCATENATE($A339, 'Funding Allocation Parameters'!$I$8), 'Library Subsidy Complex'!$C$2:$J$55, 2, FALSE), VLOOKUP(CONCATENATE($A339, 'Funding Allocation Parameters'!$I$8), 'Library Subsidy Complex'!$C$2:$J$55, 4, FALSE)), 0)))))</f>
        <v>0</v>
      </c>
      <c r="AM339" s="181">
        <f>IF('Funding Allocation Parameters'!$C$8="Basic Library Subsidy", 0, IF('Funding Allocation Parameters'!$C$8="Grant funding",MIN(AJ339*'Funding Allocation Parameters'!$E$8, 'Funding Allocation Parameters'!$G$8), IF('Funding Allocation Parameters'!$C$8="Other author funding", 0, IF('Funding Allocation Parameters'!$C$8="Any discretionary funds (grants if available, other if no grants)", MIN(AJ339*'Funding Allocation Parameters'!$E$8, 'Funding Allocation Parameters'!$G$8), IF('Funding Allocation Parameters'!$C$8="Complex Library Subsidy", 0, 0)))))</f>
        <v>0</v>
      </c>
      <c r="AN339" s="181">
        <f>IF('Funding Allocation Parameters'!$C$8="Basic Library Subsidy", 0, IF('Funding Allocation Parameters'!$C$8="Grant funding", 0, IF('Funding Allocation Parameters'!$C$8="Other author funding",  MIN(AJ339*'Funding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39" s="181">
        <f>IF('Funding Allocation Parameters'!$C$8="Basic Library Subsidy", MIN(AK339*'Funding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MIN(AK339*VLOOKUP(CONCATENATE($A339, 'Funding Allocation Parameters'!$I$8), 'Library Subsidy Complex'!$C$2:$J$55, 6, FALSE), VLOOKUP(CONCATENATE($A339, 'Funding Allocation Parameters'!$I$8), 'Library Subsidy Complex'!$C$2:$J$55, 8, FALSE)), 0)))))</f>
        <v>0</v>
      </c>
      <c r="AP339" s="181">
        <f>IF('Funding Allocation Parameters'!$C$8="Basic Library Subsidy", 0, IF('Funding Allocation Parameters'!$C$8="Grant funding", 0, IF('Funding Allocation Parameters'!$C$8="Other author funding",  MIN(AK339*'Funding Allocation Parameters'!$E$8, 'Funding Allocation Parameters'!$G$8), IF('Funding Allocation Parameters'!$C$8="Any discretionary funds (grants if available, other if no grants)", MIN(AK339*'Funding Allocation Parameters'!$E$8, 'Funding Allocation Parameters'!$G$8), IF('Funding Allocation Parameters'!$C$8="Complex Library Subsidy", 0, 0)))))</f>
        <v>0</v>
      </c>
      <c r="AQ339" s="177">
        <f t="shared" si="165"/>
        <v>0</v>
      </c>
      <c r="AR339" s="177">
        <f t="shared" si="166"/>
        <v>0</v>
      </c>
      <c r="AS339" s="182">
        <f t="shared" si="167"/>
        <v>1189</v>
      </c>
      <c r="AT339" s="182">
        <f t="shared" si="168"/>
        <v>1089.6764150234731</v>
      </c>
      <c r="AU339" s="182">
        <f t="shared" si="169"/>
        <v>0</v>
      </c>
      <c r="AV339" s="182">
        <f t="shared" si="170"/>
        <v>1189</v>
      </c>
      <c r="AW339" s="182">
        <f t="shared" si="171"/>
        <v>1089.6764150234731</v>
      </c>
      <c r="AX339" s="183">
        <f t="shared" si="172"/>
        <v>1189</v>
      </c>
      <c r="AY339" s="183">
        <f t="shared" si="173"/>
        <v>1089.6764150234731</v>
      </c>
      <c r="AZ339" s="183">
        <f t="shared" si="174"/>
        <v>0</v>
      </c>
      <c r="BA339" s="183">
        <f t="shared" si="175"/>
        <v>0</v>
      </c>
      <c r="BB339" s="183">
        <f t="shared" si="176"/>
        <v>0</v>
      </c>
      <c r="BC339" s="184">
        <f t="shared" si="177"/>
        <v>1189</v>
      </c>
      <c r="BD339" s="184">
        <f t="shared" si="178"/>
        <v>0</v>
      </c>
      <c r="BE339" s="184">
        <f t="shared" si="179"/>
        <v>1089.6764150234731</v>
      </c>
      <c r="BF339" s="184">
        <f t="shared" si="180"/>
        <v>0</v>
      </c>
      <c r="BG339" s="102">
        <f t="shared" si="181"/>
        <v>0</v>
      </c>
      <c r="BH339" s="102">
        <f t="shared" si="182"/>
        <v>0</v>
      </c>
      <c r="BI339" s="102">
        <f t="shared" si="183"/>
        <v>0</v>
      </c>
      <c r="BJ339" s="102">
        <f t="shared" si="184"/>
        <v>1</v>
      </c>
      <c r="BK339" s="102">
        <f t="shared" si="185"/>
        <v>0</v>
      </c>
      <c r="BL339" s="102">
        <f t="shared" si="186"/>
        <v>0</v>
      </c>
      <c r="BN339" s="102"/>
    </row>
    <row r="340" spans="1:66" x14ac:dyDescent="0.25">
      <c r="A340" s="102" t="s">
        <v>16</v>
      </c>
      <c r="B340" s="102" t="s">
        <v>8</v>
      </c>
      <c r="C340" s="102" t="s">
        <v>8</v>
      </c>
      <c r="D340" s="102" t="s">
        <v>27</v>
      </c>
      <c r="E340" s="102" t="s">
        <v>43</v>
      </c>
      <c r="F340" s="102" t="s">
        <v>740</v>
      </c>
      <c r="G340" s="102">
        <v>1.1970000000000001</v>
      </c>
      <c r="H340" s="102">
        <v>1</v>
      </c>
      <c r="I340" s="102">
        <v>1</v>
      </c>
      <c r="J340" s="167">
        <f>IFERROR(H340*VLOOKUP(A340, 'Advanced Parameters'!$B$7:$G$20, 6, FALSE)*VLOOKUP(A340, 'Growth Parameters'!$B$6:$H$19, 6, FALSE), 0)</f>
        <v>1</v>
      </c>
      <c r="K340" s="167">
        <f>IFERROR(IF('Advanced Parameters'!$C$5="n",'Raw Data'!I340*VLOOKUP(A340,'Advanced Parameters'!$B$7:$G$20,6,FALSE),J340*VLOOKUP(A340,'Advanced Parameters'!$B$7:$G$20,2,FALSE))*VLOOKUP(A340, 'Growth Parameters'!$B$6:$H$19, 6, FALSE), 0)</f>
        <v>1</v>
      </c>
      <c r="L340" s="167">
        <f t="shared" ref="L340:L403" si="187">J340-K340</f>
        <v>0</v>
      </c>
      <c r="M340" s="168">
        <f>IFERROR(IF(G340="NA","NA",IF(G340&gt;'APC Parameters'!$K$6+VLOOKUP('Raw Data'!A340, 'APC Parameters'!$H$7:$L$20, 4, FALSE), 'APC Parameters'!$L$6+VLOOKUP('Raw Data'!A340, 'APC Parameters'!$H$7:$L$20, 5, FALSE), G340*('APC Parameters'!$J$6+VLOOKUP('Raw Data'!A340, 'APC Parameters'!$H$7:$L$20, 3, FALSE))+'APC Parameters'!$I$6+VLOOKUP('Raw Data'!A340, 'APC Parameters'!$H$7:$L$20, 2, FALSE))), 0)</f>
        <v>1996.8317999999999</v>
      </c>
      <c r="N340" s="168">
        <f t="shared" si="157"/>
        <v>1996.8317999999999</v>
      </c>
      <c r="O340" s="168">
        <f>IFERROR(IF(M340="NA",VLOOKUP(D340,'Internal Calculations'!$B$10:$C$11,2,FALSE), M340)*VLOOKUP(A340, 'Growth Parameters'!$B$6:$H$19, 7, FALSE), 0)</f>
        <v>1996.8317999999999</v>
      </c>
      <c r="P340" s="177">
        <f t="shared" si="158"/>
        <v>1996.8317999999999</v>
      </c>
      <c r="Q340" s="178">
        <f>IF('Funding Allocation Parameters'!$C$5="Basic Library Subsidy", MIN(O340*('Funding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MIN($O340*(VLOOKUP(CONCATENATE($A340, 'Funding Allocation Parameters'!$I$5), 'Library Subsidy Complex'!$C$2:$J$55, 2, FALSE)), VLOOKUP(CONCATENATE($A340, 'Funding Allocation Parameters'!$I$5), 'Library Subsidy Complex'!$C$2:$J$55, 4, FALSE)), 0)))))</f>
        <v>1189</v>
      </c>
      <c r="R340" s="178">
        <f>IF('Funding Allocation Parameters'!$C$5="Basic Library Subsidy", 0, IF('Funding Allocation Parameters'!$C$5="Grant funding",MIN(O340*('Funding Allocation Parameters'!$E$5), 'Funding Allocation Parameters'!$G$5), IF('Funding Allocation Parameters'!$C$5="Other author funding", 0, IF('Funding Allocation Parameters'!$C$5="Any discretionary funds (grants if available, other if no grants)", MIN(O340*('Funding Allocation Parameters'!$E$5), 'Funding Allocation Parameters'!$G$5), IF('Funding Allocation Parameters'!$C$5="Complex Library Subsidy", 0, 0)))))</f>
        <v>0</v>
      </c>
      <c r="S340" s="178">
        <f>IF('Funding Allocation Parameters'!$C$5="Basic Library Subsidy", 0, IF('Funding Allocation Parameters'!$C$5="Grant funding", 0, IF('Funding Allocation Parameters'!$C$5="Other author funding",  MIN(O340*('Funding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0" s="178">
        <f>IF('Funding Allocation Parameters'!$C$5="Basic Library Subsidy", MIN(O340*('Funding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MIN($O340*(VLOOKUP(CONCATENATE($A340, 'Funding Allocation Parameters'!$I$5), 'Library Subsidy Complex'!$C$2:$J$55, 6, FALSE)), VLOOKUP(CONCATENATE($A340, 'Funding Allocation Parameters'!$I$5), 'Library Subsidy Complex'!$C$2:$J$55, 8, FALSE)), 0)))))</f>
        <v>1189</v>
      </c>
      <c r="U340" s="178">
        <f>IF('Funding Allocation Parameters'!$C$5="Basic Library Subsidy", 0, IF('Funding Allocation Parameters'!$C$5="Grant funding", 0, IF('Funding Allocation Parameters'!$C$5="Other author funding",  MIN(O340*('Funding Allocation Parameters'!$E$5), 'Funding Allocation Parameters'!$G$5), IF('Funding Allocation Parameters'!$C$5="Any discretionary funds (grants if available, other if no grants)", MIN(O340*('Funding Allocation Parameters'!$E$5), 'Funding Allocation Parameters'!$G$5), IF('Funding Allocation Parameters'!$C$5="Complex Library Subsidy", 0, 0)))))</f>
        <v>0</v>
      </c>
      <c r="V340" s="177">
        <f t="shared" si="159"/>
        <v>807.83179999999993</v>
      </c>
      <c r="W340" s="177">
        <f t="shared" si="160"/>
        <v>807.83179999999993</v>
      </c>
      <c r="X340" s="179">
        <f>IF('Funding Allocation Parameters'!$C$6="Basic Library Subsidy", MIN(V340*'Funding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MIN(V340*VLOOKUP(CONCATENATE($A340, 'Funding Allocation Parameters'!$I$6), 'Library Subsidy Complex'!$C$2:$J$55, 2, FALSE), VLOOKUP(CONCATENATE($A340, 'Funding Allocation Parameters'!$I$6), 'Library Subsidy Complex'!$C$2:$J$55, 4, FALSE)), 0)))))</f>
        <v>0</v>
      </c>
      <c r="Y340" s="179">
        <f>IF('Funding Allocation Parameters'!$C$6="Basic Library Subsidy", 0, IF('Funding Allocation Parameters'!$C$6="Grant funding",MIN(V340*'Funding Allocation Parameters'!$E$6, 'Funding Allocation Parameters'!$G$6), IF('Funding Allocation Parameters'!$C$6="Other author funding", 0, IF('Funding Allocation Parameters'!$C$6="Any discretionary funds (grants if available, other if no grants)", MIN(V340*'Funding Allocation Parameters'!$E$6, 'Funding Allocation Parameters'!$G$6), IF('Funding Allocation Parameters'!$C$6="Complex Library Subsidy", 0, 0)))))</f>
        <v>807.83179999999993</v>
      </c>
      <c r="Z340" s="179">
        <f>IF('Funding Allocation Parameters'!$C$6="Basic Library Subsidy", 0, IF('Funding Allocation Parameters'!$C$6="Grant funding", 0, IF('Funding Allocation Parameters'!$C$6="Other author funding",  MIN(V340*'Funding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0" s="179">
        <f>IF('Funding Allocation Parameters'!$C$6="Basic Library Subsidy", MIN(W340*'Funding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MIN(W340*VLOOKUP(CONCATENATE($A340, 'Funding Allocation Parameters'!$I$6), 'Library Subsidy Complex'!$C$2:$J$55, 6, FALSE), VLOOKUP(CONCATENATE($A340, 'Funding Allocation Parameters'!$I$6), 'Library Subsidy Complex'!$C$2:$J$55, 8, FALSE)), 0)))))</f>
        <v>0</v>
      </c>
      <c r="AB340" s="179">
        <f>IF('Funding Allocation Parameters'!$C$6="Basic Library Subsidy", 0, IF('Funding Allocation Parameters'!$C$6="Grant funding", 0, IF('Funding Allocation Parameters'!$C$6="Other author funding",  MIN(W340*'Funding Allocation Parameters'!$E$6, 'Funding Allocation Parameters'!$G$6), IF('Funding Allocation Parameters'!$C$6="Any discretionary funds (grants if available, other if no grants)", MIN(W340*'Funding Allocation Parameters'!$E$6, 'Funding Allocation Parameters'!$G$6), IF('Funding Allocation Parameters'!$C$6="Complex Library Subsidy", 0, 0)))))</f>
        <v>807.83179999999993</v>
      </c>
      <c r="AC340" s="177">
        <f t="shared" si="161"/>
        <v>0</v>
      </c>
      <c r="AD340" s="177">
        <f t="shared" si="162"/>
        <v>0</v>
      </c>
      <c r="AE340" s="180">
        <f>IF('Funding Allocation Parameters'!$C$7="Basic Library Subsidy", MIN(AC340*'Funding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MIN(AC340*VLOOKUP(CONCATENATE($A340, 'Funding Allocation Parameters'!$I$7), 'Library Subsidy Complex'!$C$2:$J$55, 2, FALSE), VLOOKUP(CONCATENATE($A340, 'Funding Allocation Parameters'!$I$7), 'Library Subsidy Complex'!$C$2:$J$55, 4, FALSE)), 0)))))</f>
        <v>0</v>
      </c>
      <c r="AF340" s="180">
        <f>IF('Funding Allocation Parameters'!$C$7="Basic Library Subsidy", 0, IF('Funding Allocation Parameters'!$C$7="Grant funding",MIN(AC340*'Funding Allocation Parameters'!$E$7, 'Funding Allocation Parameters'!$G$7), IF('Funding Allocation Parameters'!$C$7="Other author funding", 0, IF('Funding Allocation Parameters'!$C$7="Any discretionary funds (grants if available, other if no grants)", MIN(AC340*'Funding Allocation Parameters'!$E$7, 'Funding Allocation Parameters'!$G$7), IF('Funding Allocation Parameters'!$C$7="Complex Library Subsidy", 0, 0)))))</f>
        <v>0</v>
      </c>
      <c r="AG340" s="180">
        <f>IF('Funding Allocation Parameters'!$C$7="Basic Library Subsidy", 0, IF('Funding Allocation Parameters'!$C$7="Grant funding", 0, IF('Funding Allocation Parameters'!$C$7="Other author funding",  MIN(AC340*'Funding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0" s="180">
        <f>IF('Funding Allocation Parameters'!$C$7="Basic Library Subsidy", MIN(AD340*'Funding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MIN(AD340*VLOOKUP(CONCATENATE($A340, 'Funding Allocation Parameters'!$I$7), 'Library Subsidy Complex'!$C$2:$J$55, 6, FALSE), VLOOKUP(CONCATENATE($A340, 'Funding Allocation Parameters'!$I$7), 'Library Subsidy Complex'!$C$2:$J$55, 8, FALSE)), 0)))))</f>
        <v>0</v>
      </c>
      <c r="AI340" s="180">
        <f>IF('Funding Allocation Parameters'!$C$7="Basic Library Subsidy", 0, IF('Funding Allocation Parameters'!$C$7="Grant funding", 0, IF('Funding Allocation Parameters'!$C$7="Other author funding",  MIN(AD340*'Funding Allocation Parameters'!$E$7, 'Funding Allocation Parameters'!$G$7), IF('Funding Allocation Parameters'!$C$7="Any discretionary funds (grants if available, other if no grants)", MIN(AD340*'Funding Allocation Parameters'!$E$7, 'Funding Allocation Parameters'!$G$7), IF('Funding Allocation Parameters'!$C$7="Complex Library Subsidy", 0, 0)))))</f>
        <v>0</v>
      </c>
      <c r="AJ340" s="177">
        <f t="shared" si="163"/>
        <v>0</v>
      </c>
      <c r="AK340" s="177">
        <f t="shared" si="164"/>
        <v>0</v>
      </c>
      <c r="AL340" s="181">
        <f>IF('Funding Allocation Parameters'!$C$8="Basic Library Subsidy", MIN(AJ340*'Funding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MIN(AJ340*VLOOKUP(CONCATENATE($A340, 'Funding Allocation Parameters'!$I$8), 'Library Subsidy Complex'!$C$2:$J$55, 2, FALSE), VLOOKUP(CONCATENATE($A340, 'Funding Allocation Parameters'!$I$8), 'Library Subsidy Complex'!$C$2:$J$55, 4, FALSE)), 0)))))</f>
        <v>0</v>
      </c>
      <c r="AM340" s="181">
        <f>IF('Funding Allocation Parameters'!$C$8="Basic Library Subsidy", 0, IF('Funding Allocation Parameters'!$C$8="Grant funding",MIN(AJ340*'Funding Allocation Parameters'!$E$8, 'Funding Allocation Parameters'!$G$8), IF('Funding Allocation Parameters'!$C$8="Other author funding", 0, IF('Funding Allocation Parameters'!$C$8="Any discretionary funds (grants if available, other if no grants)", MIN(AJ340*'Funding Allocation Parameters'!$E$8, 'Funding Allocation Parameters'!$G$8), IF('Funding Allocation Parameters'!$C$8="Complex Library Subsidy", 0, 0)))))</f>
        <v>0</v>
      </c>
      <c r="AN340" s="181">
        <f>IF('Funding Allocation Parameters'!$C$8="Basic Library Subsidy", 0, IF('Funding Allocation Parameters'!$C$8="Grant funding", 0, IF('Funding Allocation Parameters'!$C$8="Other author funding",  MIN(AJ340*'Funding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0" s="181">
        <f>IF('Funding Allocation Parameters'!$C$8="Basic Library Subsidy", MIN(AK340*'Funding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MIN(AK340*VLOOKUP(CONCATENATE($A340, 'Funding Allocation Parameters'!$I$8), 'Library Subsidy Complex'!$C$2:$J$55, 6, FALSE), VLOOKUP(CONCATENATE($A340, 'Funding Allocation Parameters'!$I$8), 'Library Subsidy Complex'!$C$2:$J$55, 8, FALSE)), 0)))))</f>
        <v>0</v>
      </c>
      <c r="AP340" s="181">
        <f>IF('Funding Allocation Parameters'!$C$8="Basic Library Subsidy", 0, IF('Funding Allocation Parameters'!$C$8="Grant funding", 0, IF('Funding Allocation Parameters'!$C$8="Other author funding",  MIN(AK340*'Funding Allocation Parameters'!$E$8, 'Funding Allocation Parameters'!$G$8), IF('Funding Allocation Parameters'!$C$8="Any discretionary funds (grants if available, other if no grants)", MIN(AK340*'Funding Allocation Parameters'!$E$8, 'Funding Allocation Parameters'!$G$8), IF('Funding Allocation Parameters'!$C$8="Complex Library Subsidy", 0, 0)))))</f>
        <v>0</v>
      </c>
      <c r="AQ340" s="177">
        <f t="shared" si="165"/>
        <v>0</v>
      </c>
      <c r="AR340" s="177">
        <f t="shared" si="166"/>
        <v>0</v>
      </c>
      <c r="AS340" s="182">
        <f t="shared" si="167"/>
        <v>1189</v>
      </c>
      <c r="AT340" s="182">
        <f t="shared" si="168"/>
        <v>807.83179999999993</v>
      </c>
      <c r="AU340" s="182">
        <f t="shared" si="169"/>
        <v>0</v>
      </c>
      <c r="AV340" s="182">
        <f t="shared" si="170"/>
        <v>1189</v>
      </c>
      <c r="AW340" s="182">
        <f t="shared" si="171"/>
        <v>807.83179999999993</v>
      </c>
      <c r="AX340" s="183">
        <f t="shared" si="172"/>
        <v>1189</v>
      </c>
      <c r="AY340" s="183">
        <f t="shared" si="173"/>
        <v>807.83179999999993</v>
      </c>
      <c r="AZ340" s="183">
        <f t="shared" si="174"/>
        <v>0</v>
      </c>
      <c r="BA340" s="183">
        <f t="shared" si="175"/>
        <v>0</v>
      </c>
      <c r="BB340" s="183">
        <f t="shared" si="176"/>
        <v>0</v>
      </c>
      <c r="BC340" s="184">
        <f t="shared" si="177"/>
        <v>1189</v>
      </c>
      <c r="BD340" s="184">
        <f t="shared" si="178"/>
        <v>0</v>
      </c>
      <c r="BE340" s="184">
        <f t="shared" si="179"/>
        <v>807.83179999999993</v>
      </c>
      <c r="BF340" s="184">
        <f t="shared" si="180"/>
        <v>0</v>
      </c>
      <c r="BG340" s="102">
        <f t="shared" si="181"/>
        <v>0</v>
      </c>
      <c r="BH340" s="102">
        <f t="shared" si="182"/>
        <v>0</v>
      </c>
      <c r="BI340" s="102">
        <f t="shared" si="183"/>
        <v>0</v>
      </c>
      <c r="BJ340" s="102">
        <f t="shared" si="184"/>
        <v>1</v>
      </c>
      <c r="BK340" s="102">
        <f t="shared" si="185"/>
        <v>0</v>
      </c>
      <c r="BL340" s="102">
        <f t="shared" si="186"/>
        <v>0</v>
      </c>
      <c r="BN340" s="102"/>
    </row>
    <row r="341" spans="1:66" x14ac:dyDescent="0.25">
      <c r="A341" s="102" t="s">
        <v>20</v>
      </c>
      <c r="B341" s="102" t="s">
        <v>8</v>
      </c>
      <c r="C341" s="102" t="s">
        <v>8</v>
      </c>
      <c r="D341" s="102" t="s">
        <v>27</v>
      </c>
      <c r="E341" s="102" t="s">
        <v>28</v>
      </c>
      <c r="F341" s="102" t="s">
        <v>742</v>
      </c>
      <c r="G341" s="102">
        <v>1.034</v>
      </c>
      <c r="H341" s="102">
        <v>1</v>
      </c>
      <c r="I341" s="102">
        <v>1</v>
      </c>
      <c r="J341" s="167">
        <f>IFERROR(H341*VLOOKUP(A341, 'Advanced Parameters'!$B$7:$G$20, 6, FALSE)*VLOOKUP(A341, 'Growth Parameters'!$B$6:$H$19, 6, FALSE), 0)</f>
        <v>1</v>
      </c>
      <c r="K341" s="167">
        <f>IFERROR(IF('Advanced Parameters'!$C$5="n",'Raw Data'!I341*VLOOKUP(A341,'Advanced Parameters'!$B$7:$G$20,6,FALSE),J341*VLOOKUP(A341,'Advanced Parameters'!$B$7:$G$20,2,FALSE))*VLOOKUP(A341, 'Growth Parameters'!$B$6:$H$19, 6, FALSE), 0)</f>
        <v>1</v>
      </c>
      <c r="L341" s="167">
        <f t="shared" si="187"/>
        <v>0</v>
      </c>
      <c r="M341" s="168">
        <f>IFERROR(IF(G341="NA","NA",IF(G341&gt;'APC Parameters'!$K$6+VLOOKUP('Raw Data'!A341, 'APC Parameters'!$H$7:$L$20, 4, FALSE), 'APC Parameters'!$L$6+VLOOKUP('Raw Data'!A341, 'APC Parameters'!$H$7:$L$20, 5, FALSE), G341*('APC Parameters'!$J$6+VLOOKUP('Raw Data'!A341, 'APC Parameters'!$H$7:$L$20, 3, FALSE))+'APC Parameters'!$I$6+VLOOKUP('Raw Data'!A341, 'APC Parameters'!$H$7:$L$20, 2, FALSE))), 0)</f>
        <v>1881.1995999999999</v>
      </c>
      <c r="N341" s="168">
        <f t="shared" si="157"/>
        <v>1881.1995999999999</v>
      </c>
      <c r="O341" s="168">
        <f>IFERROR(IF(M341="NA",VLOOKUP(D341,'Internal Calculations'!$B$10:$C$11,2,FALSE), M341)*VLOOKUP(A341, 'Growth Parameters'!$B$6:$H$19, 7, FALSE), 0)</f>
        <v>1881.1995999999999</v>
      </c>
      <c r="P341" s="177">
        <f t="shared" si="158"/>
        <v>1881.1995999999999</v>
      </c>
      <c r="Q341" s="178">
        <f>IF('Funding Allocation Parameters'!$C$5="Basic Library Subsidy", MIN(O341*('Funding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MIN($O341*(VLOOKUP(CONCATENATE($A341, 'Funding Allocation Parameters'!$I$5), 'Library Subsidy Complex'!$C$2:$J$55, 2, FALSE)), VLOOKUP(CONCATENATE($A341, 'Funding Allocation Parameters'!$I$5), 'Library Subsidy Complex'!$C$2:$J$55, 4, FALSE)), 0)))))</f>
        <v>1189</v>
      </c>
      <c r="R341" s="178">
        <f>IF('Funding Allocation Parameters'!$C$5="Basic Library Subsidy", 0, IF('Funding Allocation Parameters'!$C$5="Grant funding",MIN(O341*('Funding Allocation Parameters'!$E$5), 'Funding Allocation Parameters'!$G$5), IF('Funding Allocation Parameters'!$C$5="Other author funding", 0, IF('Funding Allocation Parameters'!$C$5="Any discretionary funds (grants if available, other if no grants)", MIN(O341*('Funding Allocation Parameters'!$E$5), 'Funding Allocation Parameters'!$G$5), IF('Funding Allocation Parameters'!$C$5="Complex Library Subsidy", 0, 0)))))</f>
        <v>0</v>
      </c>
      <c r="S341" s="178">
        <f>IF('Funding Allocation Parameters'!$C$5="Basic Library Subsidy", 0, IF('Funding Allocation Parameters'!$C$5="Grant funding", 0, IF('Funding Allocation Parameters'!$C$5="Other author funding",  MIN(O341*('Funding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1" s="178">
        <f>IF('Funding Allocation Parameters'!$C$5="Basic Library Subsidy", MIN(O341*('Funding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MIN($O341*(VLOOKUP(CONCATENATE($A341, 'Funding Allocation Parameters'!$I$5), 'Library Subsidy Complex'!$C$2:$J$55, 6, FALSE)), VLOOKUP(CONCATENATE($A341, 'Funding Allocation Parameters'!$I$5), 'Library Subsidy Complex'!$C$2:$J$55, 8, FALSE)), 0)))))</f>
        <v>1189</v>
      </c>
      <c r="U341" s="178">
        <f>IF('Funding Allocation Parameters'!$C$5="Basic Library Subsidy", 0, IF('Funding Allocation Parameters'!$C$5="Grant funding", 0, IF('Funding Allocation Parameters'!$C$5="Other author funding",  MIN(O341*('Funding Allocation Parameters'!$E$5), 'Funding Allocation Parameters'!$G$5), IF('Funding Allocation Parameters'!$C$5="Any discretionary funds (grants if available, other if no grants)", MIN(O341*('Funding Allocation Parameters'!$E$5), 'Funding Allocation Parameters'!$G$5), IF('Funding Allocation Parameters'!$C$5="Complex Library Subsidy", 0, 0)))))</f>
        <v>0</v>
      </c>
      <c r="V341" s="177">
        <f t="shared" si="159"/>
        <v>692.19959999999992</v>
      </c>
      <c r="W341" s="177">
        <f t="shared" si="160"/>
        <v>692.19959999999992</v>
      </c>
      <c r="X341" s="179">
        <f>IF('Funding Allocation Parameters'!$C$6="Basic Library Subsidy", MIN(V341*'Funding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MIN(V341*VLOOKUP(CONCATENATE($A341, 'Funding Allocation Parameters'!$I$6), 'Library Subsidy Complex'!$C$2:$J$55, 2, FALSE), VLOOKUP(CONCATENATE($A341, 'Funding Allocation Parameters'!$I$6), 'Library Subsidy Complex'!$C$2:$J$55, 4, FALSE)), 0)))))</f>
        <v>0</v>
      </c>
      <c r="Y341" s="179">
        <f>IF('Funding Allocation Parameters'!$C$6="Basic Library Subsidy", 0, IF('Funding Allocation Parameters'!$C$6="Grant funding",MIN(V341*'Funding Allocation Parameters'!$E$6, 'Funding Allocation Parameters'!$G$6), IF('Funding Allocation Parameters'!$C$6="Other author funding", 0, IF('Funding Allocation Parameters'!$C$6="Any discretionary funds (grants if available, other if no grants)", MIN(V341*'Funding Allocation Parameters'!$E$6, 'Funding Allocation Parameters'!$G$6), IF('Funding Allocation Parameters'!$C$6="Complex Library Subsidy", 0, 0)))))</f>
        <v>692.19959999999992</v>
      </c>
      <c r="Z341" s="179">
        <f>IF('Funding Allocation Parameters'!$C$6="Basic Library Subsidy", 0, IF('Funding Allocation Parameters'!$C$6="Grant funding", 0, IF('Funding Allocation Parameters'!$C$6="Other author funding",  MIN(V341*'Funding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1" s="179">
        <f>IF('Funding Allocation Parameters'!$C$6="Basic Library Subsidy", MIN(W341*'Funding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MIN(W341*VLOOKUP(CONCATENATE($A341, 'Funding Allocation Parameters'!$I$6), 'Library Subsidy Complex'!$C$2:$J$55, 6, FALSE), VLOOKUP(CONCATENATE($A341, 'Funding Allocation Parameters'!$I$6), 'Library Subsidy Complex'!$C$2:$J$55, 8, FALSE)), 0)))))</f>
        <v>0</v>
      </c>
      <c r="AB341" s="179">
        <f>IF('Funding Allocation Parameters'!$C$6="Basic Library Subsidy", 0, IF('Funding Allocation Parameters'!$C$6="Grant funding", 0, IF('Funding Allocation Parameters'!$C$6="Other author funding",  MIN(W341*'Funding Allocation Parameters'!$E$6, 'Funding Allocation Parameters'!$G$6), IF('Funding Allocation Parameters'!$C$6="Any discretionary funds (grants if available, other if no grants)", MIN(W341*'Funding Allocation Parameters'!$E$6, 'Funding Allocation Parameters'!$G$6), IF('Funding Allocation Parameters'!$C$6="Complex Library Subsidy", 0, 0)))))</f>
        <v>692.19959999999992</v>
      </c>
      <c r="AC341" s="177">
        <f t="shared" si="161"/>
        <v>0</v>
      </c>
      <c r="AD341" s="177">
        <f t="shared" si="162"/>
        <v>0</v>
      </c>
      <c r="AE341" s="180">
        <f>IF('Funding Allocation Parameters'!$C$7="Basic Library Subsidy", MIN(AC341*'Funding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MIN(AC341*VLOOKUP(CONCATENATE($A341, 'Funding Allocation Parameters'!$I$7), 'Library Subsidy Complex'!$C$2:$J$55, 2, FALSE), VLOOKUP(CONCATENATE($A341, 'Funding Allocation Parameters'!$I$7), 'Library Subsidy Complex'!$C$2:$J$55, 4, FALSE)), 0)))))</f>
        <v>0</v>
      </c>
      <c r="AF341" s="180">
        <f>IF('Funding Allocation Parameters'!$C$7="Basic Library Subsidy", 0, IF('Funding Allocation Parameters'!$C$7="Grant funding",MIN(AC341*'Funding Allocation Parameters'!$E$7, 'Funding Allocation Parameters'!$G$7), IF('Funding Allocation Parameters'!$C$7="Other author funding", 0, IF('Funding Allocation Parameters'!$C$7="Any discretionary funds (grants if available, other if no grants)", MIN(AC341*'Funding Allocation Parameters'!$E$7, 'Funding Allocation Parameters'!$G$7), IF('Funding Allocation Parameters'!$C$7="Complex Library Subsidy", 0, 0)))))</f>
        <v>0</v>
      </c>
      <c r="AG341" s="180">
        <f>IF('Funding Allocation Parameters'!$C$7="Basic Library Subsidy", 0, IF('Funding Allocation Parameters'!$C$7="Grant funding", 0, IF('Funding Allocation Parameters'!$C$7="Other author funding",  MIN(AC341*'Funding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1" s="180">
        <f>IF('Funding Allocation Parameters'!$C$7="Basic Library Subsidy", MIN(AD341*'Funding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MIN(AD341*VLOOKUP(CONCATENATE($A341, 'Funding Allocation Parameters'!$I$7), 'Library Subsidy Complex'!$C$2:$J$55, 6, FALSE), VLOOKUP(CONCATENATE($A341, 'Funding Allocation Parameters'!$I$7), 'Library Subsidy Complex'!$C$2:$J$55, 8, FALSE)), 0)))))</f>
        <v>0</v>
      </c>
      <c r="AI341" s="180">
        <f>IF('Funding Allocation Parameters'!$C$7="Basic Library Subsidy", 0, IF('Funding Allocation Parameters'!$C$7="Grant funding", 0, IF('Funding Allocation Parameters'!$C$7="Other author funding",  MIN(AD341*'Funding Allocation Parameters'!$E$7, 'Funding Allocation Parameters'!$G$7), IF('Funding Allocation Parameters'!$C$7="Any discretionary funds (grants if available, other if no grants)", MIN(AD341*'Funding Allocation Parameters'!$E$7, 'Funding Allocation Parameters'!$G$7), IF('Funding Allocation Parameters'!$C$7="Complex Library Subsidy", 0, 0)))))</f>
        <v>0</v>
      </c>
      <c r="AJ341" s="177">
        <f t="shared" si="163"/>
        <v>0</v>
      </c>
      <c r="AK341" s="177">
        <f t="shared" si="164"/>
        <v>0</v>
      </c>
      <c r="AL341" s="181">
        <f>IF('Funding Allocation Parameters'!$C$8="Basic Library Subsidy", MIN(AJ341*'Funding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MIN(AJ341*VLOOKUP(CONCATENATE($A341, 'Funding Allocation Parameters'!$I$8), 'Library Subsidy Complex'!$C$2:$J$55, 2, FALSE), VLOOKUP(CONCATENATE($A341, 'Funding Allocation Parameters'!$I$8), 'Library Subsidy Complex'!$C$2:$J$55, 4, FALSE)), 0)))))</f>
        <v>0</v>
      </c>
      <c r="AM341" s="181">
        <f>IF('Funding Allocation Parameters'!$C$8="Basic Library Subsidy", 0, IF('Funding Allocation Parameters'!$C$8="Grant funding",MIN(AJ341*'Funding Allocation Parameters'!$E$8, 'Funding Allocation Parameters'!$G$8), IF('Funding Allocation Parameters'!$C$8="Other author funding", 0, IF('Funding Allocation Parameters'!$C$8="Any discretionary funds (grants if available, other if no grants)", MIN(AJ341*'Funding Allocation Parameters'!$E$8, 'Funding Allocation Parameters'!$G$8), IF('Funding Allocation Parameters'!$C$8="Complex Library Subsidy", 0, 0)))))</f>
        <v>0</v>
      </c>
      <c r="AN341" s="181">
        <f>IF('Funding Allocation Parameters'!$C$8="Basic Library Subsidy", 0, IF('Funding Allocation Parameters'!$C$8="Grant funding", 0, IF('Funding Allocation Parameters'!$C$8="Other author funding",  MIN(AJ341*'Funding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1" s="181">
        <f>IF('Funding Allocation Parameters'!$C$8="Basic Library Subsidy", MIN(AK341*'Funding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MIN(AK341*VLOOKUP(CONCATENATE($A341, 'Funding Allocation Parameters'!$I$8), 'Library Subsidy Complex'!$C$2:$J$55, 6, FALSE), VLOOKUP(CONCATENATE($A341, 'Funding Allocation Parameters'!$I$8), 'Library Subsidy Complex'!$C$2:$J$55, 8, FALSE)), 0)))))</f>
        <v>0</v>
      </c>
      <c r="AP341" s="181">
        <f>IF('Funding Allocation Parameters'!$C$8="Basic Library Subsidy", 0, IF('Funding Allocation Parameters'!$C$8="Grant funding", 0, IF('Funding Allocation Parameters'!$C$8="Other author funding",  MIN(AK341*'Funding Allocation Parameters'!$E$8, 'Funding Allocation Parameters'!$G$8), IF('Funding Allocation Parameters'!$C$8="Any discretionary funds (grants if available, other if no grants)", MIN(AK341*'Funding Allocation Parameters'!$E$8, 'Funding Allocation Parameters'!$G$8), IF('Funding Allocation Parameters'!$C$8="Complex Library Subsidy", 0, 0)))))</f>
        <v>0</v>
      </c>
      <c r="AQ341" s="177">
        <f t="shared" si="165"/>
        <v>0</v>
      </c>
      <c r="AR341" s="177">
        <f t="shared" si="166"/>
        <v>0</v>
      </c>
      <c r="AS341" s="182">
        <f t="shared" si="167"/>
        <v>1189</v>
      </c>
      <c r="AT341" s="182">
        <f t="shared" si="168"/>
        <v>692.19959999999992</v>
      </c>
      <c r="AU341" s="182">
        <f t="shared" si="169"/>
        <v>0</v>
      </c>
      <c r="AV341" s="182">
        <f t="shared" si="170"/>
        <v>1189</v>
      </c>
      <c r="AW341" s="182">
        <f t="shared" si="171"/>
        <v>692.19959999999992</v>
      </c>
      <c r="AX341" s="183">
        <f t="shared" si="172"/>
        <v>1189</v>
      </c>
      <c r="AY341" s="183">
        <f t="shared" si="173"/>
        <v>692.19959999999992</v>
      </c>
      <c r="AZ341" s="183">
        <f t="shared" si="174"/>
        <v>0</v>
      </c>
      <c r="BA341" s="183">
        <f t="shared" si="175"/>
        <v>0</v>
      </c>
      <c r="BB341" s="183">
        <f t="shared" si="176"/>
        <v>0</v>
      </c>
      <c r="BC341" s="184">
        <f t="shared" si="177"/>
        <v>1189</v>
      </c>
      <c r="BD341" s="184">
        <f t="shared" si="178"/>
        <v>0</v>
      </c>
      <c r="BE341" s="184">
        <f t="shared" si="179"/>
        <v>692.19959999999992</v>
      </c>
      <c r="BF341" s="184">
        <f t="shared" si="180"/>
        <v>0</v>
      </c>
      <c r="BG341" s="102">
        <f t="shared" si="181"/>
        <v>0</v>
      </c>
      <c r="BH341" s="102">
        <f t="shared" si="182"/>
        <v>0</v>
      </c>
      <c r="BI341" s="102">
        <f t="shared" si="183"/>
        <v>0</v>
      </c>
      <c r="BJ341" s="102">
        <f t="shared" si="184"/>
        <v>1</v>
      </c>
      <c r="BK341" s="102">
        <f t="shared" si="185"/>
        <v>0</v>
      </c>
      <c r="BL341" s="102">
        <f t="shared" si="186"/>
        <v>0</v>
      </c>
      <c r="BN341" s="102"/>
    </row>
    <row r="342" spans="1:66" x14ac:dyDescent="0.25">
      <c r="A342" s="102" t="s">
        <v>14</v>
      </c>
      <c r="B342" s="102" t="s">
        <v>8</v>
      </c>
      <c r="C342" s="102" t="s">
        <v>8</v>
      </c>
      <c r="D342" s="102" t="s">
        <v>27</v>
      </c>
      <c r="E342" s="102" t="s">
        <v>743</v>
      </c>
      <c r="F342" s="102" t="s">
        <v>744</v>
      </c>
      <c r="G342" s="102">
        <v>4.2</v>
      </c>
      <c r="H342" s="102">
        <v>1</v>
      </c>
      <c r="I342" s="102">
        <v>0.35299999999999998</v>
      </c>
      <c r="J342" s="167">
        <f>IFERROR(H342*VLOOKUP(A342, 'Advanced Parameters'!$B$7:$G$20, 6, FALSE)*VLOOKUP(A342, 'Growth Parameters'!$B$6:$H$19, 6, FALSE), 0)</f>
        <v>1</v>
      </c>
      <c r="K342" s="167">
        <f>IFERROR(IF('Advanced Parameters'!$C$5="n",'Raw Data'!I342*VLOOKUP(A342,'Advanced Parameters'!$B$7:$G$20,6,FALSE),J342*VLOOKUP(A342,'Advanced Parameters'!$B$7:$G$20,2,FALSE))*VLOOKUP(A342, 'Growth Parameters'!$B$6:$H$19, 6, FALSE), 0)</f>
        <v>0.35299999999999998</v>
      </c>
      <c r="L342" s="167">
        <f t="shared" si="187"/>
        <v>0.64700000000000002</v>
      </c>
      <c r="M342" s="168">
        <f>IFERROR(IF(G342="NA","NA",IF(G342&gt;'APC Parameters'!$K$6+VLOOKUP('Raw Data'!A342, 'APC Parameters'!$H$7:$L$20, 4, FALSE), 'APC Parameters'!$L$6+VLOOKUP('Raw Data'!A342, 'APC Parameters'!$H$7:$L$20, 5, FALSE), G342*('APC Parameters'!$J$6+VLOOKUP('Raw Data'!A342, 'APC Parameters'!$H$7:$L$20, 3, FALSE))+'APC Parameters'!$I$6+VLOOKUP('Raw Data'!A342, 'APC Parameters'!$H$7:$L$20, 2, FALSE))), 0)</f>
        <v>5000</v>
      </c>
      <c r="N342" s="168">
        <f t="shared" si="157"/>
        <v>5000</v>
      </c>
      <c r="O342" s="168">
        <f>IFERROR(IF(M342="NA",VLOOKUP(D342,'Internal Calculations'!$B$10:$C$11,2,FALSE), M342)*VLOOKUP(A342, 'Growth Parameters'!$B$6:$H$19, 7, FALSE), 0)</f>
        <v>5000</v>
      </c>
      <c r="P342" s="177">
        <f t="shared" si="158"/>
        <v>5000</v>
      </c>
      <c r="Q342" s="178">
        <f>IF('Funding Allocation Parameters'!$C$5="Basic Library Subsidy", MIN(O342*('Funding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MIN($O342*(VLOOKUP(CONCATENATE($A342, 'Funding Allocation Parameters'!$I$5), 'Library Subsidy Complex'!$C$2:$J$55, 2, FALSE)), VLOOKUP(CONCATENATE($A342, 'Funding Allocation Parameters'!$I$5), 'Library Subsidy Complex'!$C$2:$J$55, 4, FALSE)), 0)))))</f>
        <v>1189</v>
      </c>
      <c r="R342" s="178">
        <f>IF('Funding Allocation Parameters'!$C$5="Basic Library Subsidy", 0, IF('Funding Allocation Parameters'!$C$5="Grant funding",MIN(O342*('Funding Allocation Parameters'!$E$5), 'Funding Allocation Parameters'!$G$5), IF('Funding Allocation Parameters'!$C$5="Other author funding", 0, IF('Funding Allocation Parameters'!$C$5="Any discretionary funds (grants if available, other if no grants)", MIN(O342*('Funding Allocation Parameters'!$E$5), 'Funding Allocation Parameters'!$G$5), IF('Funding Allocation Parameters'!$C$5="Complex Library Subsidy", 0, 0)))))</f>
        <v>0</v>
      </c>
      <c r="S342" s="178">
        <f>IF('Funding Allocation Parameters'!$C$5="Basic Library Subsidy", 0, IF('Funding Allocation Parameters'!$C$5="Grant funding", 0, IF('Funding Allocation Parameters'!$C$5="Other author funding",  MIN(O342*('Funding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2" s="178">
        <f>IF('Funding Allocation Parameters'!$C$5="Basic Library Subsidy", MIN(O342*('Funding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MIN($O342*(VLOOKUP(CONCATENATE($A342, 'Funding Allocation Parameters'!$I$5), 'Library Subsidy Complex'!$C$2:$J$55, 6, FALSE)), VLOOKUP(CONCATENATE($A342, 'Funding Allocation Parameters'!$I$5), 'Library Subsidy Complex'!$C$2:$J$55, 8, FALSE)), 0)))))</f>
        <v>1189</v>
      </c>
      <c r="U342" s="178">
        <f>IF('Funding Allocation Parameters'!$C$5="Basic Library Subsidy", 0, IF('Funding Allocation Parameters'!$C$5="Grant funding", 0, IF('Funding Allocation Parameters'!$C$5="Other author funding",  MIN(O342*('Funding Allocation Parameters'!$E$5), 'Funding Allocation Parameters'!$G$5), IF('Funding Allocation Parameters'!$C$5="Any discretionary funds (grants if available, other if no grants)", MIN(O342*('Funding Allocation Parameters'!$E$5), 'Funding Allocation Parameters'!$G$5), IF('Funding Allocation Parameters'!$C$5="Complex Library Subsidy", 0, 0)))))</f>
        <v>0</v>
      </c>
      <c r="V342" s="177">
        <f t="shared" si="159"/>
        <v>3811</v>
      </c>
      <c r="W342" s="177">
        <f t="shared" si="160"/>
        <v>3811</v>
      </c>
      <c r="X342" s="179">
        <f>IF('Funding Allocation Parameters'!$C$6="Basic Library Subsidy", MIN(V342*'Funding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MIN(V342*VLOOKUP(CONCATENATE($A342, 'Funding Allocation Parameters'!$I$6), 'Library Subsidy Complex'!$C$2:$J$55, 2, FALSE), VLOOKUP(CONCATENATE($A342, 'Funding Allocation Parameters'!$I$6), 'Library Subsidy Complex'!$C$2:$J$55, 4, FALSE)), 0)))))</f>
        <v>0</v>
      </c>
      <c r="Y342" s="179">
        <f>IF('Funding Allocation Parameters'!$C$6="Basic Library Subsidy", 0, IF('Funding Allocation Parameters'!$C$6="Grant funding",MIN(V342*'Funding Allocation Parameters'!$E$6, 'Funding Allocation Parameters'!$G$6), IF('Funding Allocation Parameters'!$C$6="Other author funding", 0, IF('Funding Allocation Parameters'!$C$6="Any discretionary funds (grants if available, other if no grants)", MIN(V342*'Funding Allocation Parameters'!$E$6, 'Funding Allocation Parameters'!$G$6), IF('Funding Allocation Parameters'!$C$6="Complex Library Subsidy", 0, 0)))))</f>
        <v>3811</v>
      </c>
      <c r="Z342" s="179">
        <f>IF('Funding Allocation Parameters'!$C$6="Basic Library Subsidy", 0, IF('Funding Allocation Parameters'!$C$6="Grant funding", 0, IF('Funding Allocation Parameters'!$C$6="Other author funding",  MIN(V342*'Funding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2" s="179">
        <f>IF('Funding Allocation Parameters'!$C$6="Basic Library Subsidy", MIN(W342*'Funding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MIN(W342*VLOOKUP(CONCATENATE($A342, 'Funding Allocation Parameters'!$I$6), 'Library Subsidy Complex'!$C$2:$J$55, 6, FALSE), VLOOKUP(CONCATENATE($A342, 'Funding Allocation Parameters'!$I$6), 'Library Subsidy Complex'!$C$2:$J$55, 8, FALSE)), 0)))))</f>
        <v>0</v>
      </c>
      <c r="AB342" s="179">
        <f>IF('Funding Allocation Parameters'!$C$6="Basic Library Subsidy", 0, IF('Funding Allocation Parameters'!$C$6="Grant funding", 0, IF('Funding Allocation Parameters'!$C$6="Other author funding",  MIN(W342*'Funding Allocation Parameters'!$E$6, 'Funding Allocation Parameters'!$G$6), IF('Funding Allocation Parameters'!$C$6="Any discretionary funds (grants if available, other if no grants)", MIN(W342*'Funding Allocation Parameters'!$E$6, 'Funding Allocation Parameters'!$G$6), IF('Funding Allocation Parameters'!$C$6="Complex Library Subsidy", 0, 0)))))</f>
        <v>3811</v>
      </c>
      <c r="AC342" s="177">
        <f t="shared" si="161"/>
        <v>0</v>
      </c>
      <c r="AD342" s="177">
        <f t="shared" si="162"/>
        <v>0</v>
      </c>
      <c r="AE342" s="180">
        <f>IF('Funding Allocation Parameters'!$C$7="Basic Library Subsidy", MIN(AC342*'Funding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MIN(AC342*VLOOKUP(CONCATENATE($A342, 'Funding Allocation Parameters'!$I$7), 'Library Subsidy Complex'!$C$2:$J$55, 2, FALSE), VLOOKUP(CONCATENATE($A342, 'Funding Allocation Parameters'!$I$7), 'Library Subsidy Complex'!$C$2:$J$55, 4, FALSE)), 0)))))</f>
        <v>0</v>
      </c>
      <c r="AF342" s="180">
        <f>IF('Funding Allocation Parameters'!$C$7="Basic Library Subsidy", 0, IF('Funding Allocation Parameters'!$C$7="Grant funding",MIN(AC342*'Funding Allocation Parameters'!$E$7, 'Funding Allocation Parameters'!$G$7), IF('Funding Allocation Parameters'!$C$7="Other author funding", 0, IF('Funding Allocation Parameters'!$C$7="Any discretionary funds (grants if available, other if no grants)", MIN(AC342*'Funding Allocation Parameters'!$E$7, 'Funding Allocation Parameters'!$G$7), IF('Funding Allocation Parameters'!$C$7="Complex Library Subsidy", 0, 0)))))</f>
        <v>0</v>
      </c>
      <c r="AG342" s="180">
        <f>IF('Funding Allocation Parameters'!$C$7="Basic Library Subsidy", 0, IF('Funding Allocation Parameters'!$C$7="Grant funding", 0, IF('Funding Allocation Parameters'!$C$7="Other author funding",  MIN(AC342*'Funding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2" s="180">
        <f>IF('Funding Allocation Parameters'!$C$7="Basic Library Subsidy", MIN(AD342*'Funding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MIN(AD342*VLOOKUP(CONCATENATE($A342, 'Funding Allocation Parameters'!$I$7), 'Library Subsidy Complex'!$C$2:$J$55, 6, FALSE), VLOOKUP(CONCATENATE($A342, 'Funding Allocation Parameters'!$I$7), 'Library Subsidy Complex'!$C$2:$J$55, 8, FALSE)), 0)))))</f>
        <v>0</v>
      </c>
      <c r="AI342" s="180">
        <f>IF('Funding Allocation Parameters'!$C$7="Basic Library Subsidy", 0, IF('Funding Allocation Parameters'!$C$7="Grant funding", 0, IF('Funding Allocation Parameters'!$C$7="Other author funding",  MIN(AD342*'Funding Allocation Parameters'!$E$7, 'Funding Allocation Parameters'!$G$7), IF('Funding Allocation Parameters'!$C$7="Any discretionary funds (grants if available, other if no grants)", MIN(AD342*'Funding Allocation Parameters'!$E$7, 'Funding Allocation Parameters'!$G$7), IF('Funding Allocation Parameters'!$C$7="Complex Library Subsidy", 0, 0)))))</f>
        <v>0</v>
      </c>
      <c r="AJ342" s="177">
        <f t="shared" si="163"/>
        <v>0</v>
      </c>
      <c r="AK342" s="177">
        <f t="shared" si="164"/>
        <v>0</v>
      </c>
      <c r="AL342" s="181">
        <f>IF('Funding Allocation Parameters'!$C$8="Basic Library Subsidy", MIN(AJ342*'Funding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MIN(AJ342*VLOOKUP(CONCATENATE($A342, 'Funding Allocation Parameters'!$I$8), 'Library Subsidy Complex'!$C$2:$J$55, 2, FALSE), VLOOKUP(CONCATENATE($A342, 'Funding Allocation Parameters'!$I$8), 'Library Subsidy Complex'!$C$2:$J$55, 4, FALSE)), 0)))))</f>
        <v>0</v>
      </c>
      <c r="AM342" s="181">
        <f>IF('Funding Allocation Parameters'!$C$8="Basic Library Subsidy", 0, IF('Funding Allocation Parameters'!$C$8="Grant funding",MIN(AJ342*'Funding Allocation Parameters'!$E$8, 'Funding Allocation Parameters'!$G$8), IF('Funding Allocation Parameters'!$C$8="Other author funding", 0, IF('Funding Allocation Parameters'!$C$8="Any discretionary funds (grants if available, other if no grants)", MIN(AJ342*'Funding Allocation Parameters'!$E$8, 'Funding Allocation Parameters'!$G$8), IF('Funding Allocation Parameters'!$C$8="Complex Library Subsidy", 0, 0)))))</f>
        <v>0</v>
      </c>
      <c r="AN342" s="181">
        <f>IF('Funding Allocation Parameters'!$C$8="Basic Library Subsidy", 0, IF('Funding Allocation Parameters'!$C$8="Grant funding", 0, IF('Funding Allocation Parameters'!$C$8="Other author funding",  MIN(AJ342*'Funding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2" s="181">
        <f>IF('Funding Allocation Parameters'!$C$8="Basic Library Subsidy", MIN(AK342*'Funding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MIN(AK342*VLOOKUP(CONCATENATE($A342, 'Funding Allocation Parameters'!$I$8), 'Library Subsidy Complex'!$C$2:$J$55, 6, FALSE), VLOOKUP(CONCATENATE($A342, 'Funding Allocation Parameters'!$I$8), 'Library Subsidy Complex'!$C$2:$J$55, 8, FALSE)), 0)))))</f>
        <v>0</v>
      </c>
      <c r="AP342" s="181">
        <f>IF('Funding Allocation Parameters'!$C$8="Basic Library Subsidy", 0, IF('Funding Allocation Parameters'!$C$8="Grant funding", 0, IF('Funding Allocation Parameters'!$C$8="Other author funding",  MIN(AK342*'Funding Allocation Parameters'!$E$8, 'Funding Allocation Parameters'!$G$8), IF('Funding Allocation Parameters'!$C$8="Any discretionary funds (grants if available, other if no grants)", MIN(AK342*'Funding Allocation Parameters'!$E$8, 'Funding Allocation Parameters'!$G$8), IF('Funding Allocation Parameters'!$C$8="Complex Library Subsidy", 0, 0)))))</f>
        <v>0</v>
      </c>
      <c r="AQ342" s="177">
        <f t="shared" si="165"/>
        <v>0</v>
      </c>
      <c r="AR342" s="177">
        <f t="shared" si="166"/>
        <v>0</v>
      </c>
      <c r="AS342" s="182">
        <f t="shared" si="167"/>
        <v>1189</v>
      </c>
      <c r="AT342" s="182">
        <f t="shared" si="168"/>
        <v>3811</v>
      </c>
      <c r="AU342" s="182">
        <f t="shared" si="169"/>
        <v>0</v>
      </c>
      <c r="AV342" s="182">
        <f t="shared" si="170"/>
        <v>1189</v>
      </c>
      <c r="AW342" s="182">
        <f t="shared" si="171"/>
        <v>3811</v>
      </c>
      <c r="AX342" s="183">
        <f t="shared" si="172"/>
        <v>419.71699999999998</v>
      </c>
      <c r="AY342" s="183">
        <f t="shared" si="173"/>
        <v>1345.2829999999999</v>
      </c>
      <c r="AZ342" s="183">
        <f t="shared" si="174"/>
        <v>0</v>
      </c>
      <c r="BA342" s="183">
        <f t="shared" si="175"/>
        <v>769.28300000000002</v>
      </c>
      <c r="BB342" s="183">
        <f t="shared" si="176"/>
        <v>2465.7170000000001</v>
      </c>
      <c r="BC342" s="184">
        <f t="shared" si="177"/>
        <v>1189</v>
      </c>
      <c r="BD342" s="184">
        <f t="shared" si="178"/>
        <v>0</v>
      </c>
      <c r="BE342" s="184">
        <f t="shared" si="179"/>
        <v>1345.2829999999999</v>
      </c>
      <c r="BF342" s="184">
        <f t="shared" si="180"/>
        <v>2465.7170000000001</v>
      </c>
      <c r="BG342" s="102">
        <f t="shared" si="181"/>
        <v>0</v>
      </c>
      <c r="BH342" s="102">
        <f t="shared" si="182"/>
        <v>0</v>
      </c>
      <c r="BI342" s="102">
        <f t="shared" si="183"/>
        <v>0</v>
      </c>
      <c r="BJ342" s="102">
        <f t="shared" si="184"/>
        <v>0.35299999999999998</v>
      </c>
      <c r="BK342" s="102">
        <f t="shared" si="185"/>
        <v>0.64700000000000002</v>
      </c>
      <c r="BL342" s="102">
        <f t="shared" si="186"/>
        <v>0</v>
      </c>
      <c r="BN342" s="102"/>
    </row>
    <row r="343" spans="1:66" x14ac:dyDescent="0.25">
      <c r="A343" s="102" t="s">
        <v>18</v>
      </c>
      <c r="B343" s="102" t="s">
        <v>8</v>
      </c>
      <c r="C343" s="102" t="s">
        <v>8</v>
      </c>
      <c r="D343" s="102" t="s">
        <v>27</v>
      </c>
      <c r="E343" s="102" t="s">
        <v>28</v>
      </c>
      <c r="F343" s="102" t="s">
        <v>745</v>
      </c>
      <c r="G343" s="102">
        <v>1.034</v>
      </c>
      <c r="H343" s="102">
        <v>1</v>
      </c>
      <c r="I343" s="102">
        <v>1</v>
      </c>
      <c r="J343" s="167">
        <f>IFERROR(H343*VLOOKUP(A343, 'Advanced Parameters'!$B$7:$G$20, 6, FALSE)*VLOOKUP(A343, 'Growth Parameters'!$B$6:$H$19, 6, FALSE), 0)</f>
        <v>1</v>
      </c>
      <c r="K343" s="167">
        <f>IFERROR(IF('Advanced Parameters'!$C$5="n",'Raw Data'!I343*VLOOKUP(A343,'Advanced Parameters'!$B$7:$G$20,6,FALSE),J343*VLOOKUP(A343,'Advanced Parameters'!$B$7:$G$20,2,FALSE))*VLOOKUP(A343, 'Growth Parameters'!$B$6:$H$19, 6, FALSE), 0)</f>
        <v>1</v>
      </c>
      <c r="L343" s="167">
        <f t="shared" si="187"/>
        <v>0</v>
      </c>
      <c r="M343" s="168">
        <f>IFERROR(IF(G343="NA","NA",IF(G343&gt;'APC Parameters'!$K$6+VLOOKUP('Raw Data'!A343, 'APC Parameters'!$H$7:$L$20, 4, FALSE), 'APC Parameters'!$L$6+VLOOKUP('Raw Data'!A343, 'APC Parameters'!$H$7:$L$20, 5, FALSE), G343*('APC Parameters'!$J$6+VLOOKUP('Raw Data'!A343, 'APC Parameters'!$H$7:$L$20, 3, FALSE))+'APC Parameters'!$I$6+VLOOKUP('Raw Data'!A343, 'APC Parameters'!$H$7:$L$20, 2, FALSE))), 0)</f>
        <v>1881.1995999999999</v>
      </c>
      <c r="N343" s="168">
        <f t="shared" si="157"/>
        <v>1881.1995999999999</v>
      </c>
      <c r="O343" s="168">
        <f>IFERROR(IF(M343="NA",VLOOKUP(D343,'Internal Calculations'!$B$10:$C$11,2,FALSE), M343)*VLOOKUP(A343, 'Growth Parameters'!$B$6:$H$19, 7, FALSE), 0)</f>
        <v>1881.1995999999999</v>
      </c>
      <c r="P343" s="177">
        <f t="shared" si="158"/>
        <v>1881.1995999999999</v>
      </c>
      <c r="Q343" s="178">
        <f>IF('Funding Allocation Parameters'!$C$5="Basic Library Subsidy", MIN(O343*('Funding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MIN($O343*(VLOOKUP(CONCATENATE($A343, 'Funding Allocation Parameters'!$I$5), 'Library Subsidy Complex'!$C$2:$J$55, 2, FALSE)), VLOOKUP(CONCATENATE($A343, 'Funding Allocation Parameters'!$I$5), 'Library Subsidy Complex'!$C$2:$J$55, 4, FALSE)), 0)))))</f>
        <v>1189</v>
      </c>
      <c r="R343" s="178">
        <f>IF('Funding Allocation Parameters'!$C$5="Basic Library Subsidy", 0, IF('Funding Allocation Parameters'!$C$5="Grant funding",MIN(O343*('Funding Allocation Parameters'!$E$5), 'Funding Allocation Parameters'!$G$5), IF('Funding Allocation Parameters'!$C$5="Other author funding", 0, IF('Funding Allocation Parameters'!$C$5="Any discretionary funds (grants if available, other if no grants)", MIN(O343*('Funding Allocation Parameters'!$E$5), 'Funding Allocation Parameters'!$G$5), IF('Funding Allocation Parameters'!$C$5="Complex Library Subsidy", 0, 0)))))</f>
        <v>0</v>
      </c>
      <c r="S343" s="178">
        <f>IF('Funding Allocation Parameters'!$C$5="Basic Library Subsidy", 0, IF('Funding Allocation Parameters'!$C$5="Grant funding", 0, IF('Funding Allocation Parameters'!$C$5="Other author funding",  MIN(O343*('Funding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3" s="178">
        <f>IF('Funding Allocation Parameters'!$C$5="Basic Library Subsidy", MIN(O343*('Funding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MIN($O343*(VLOOKUP(CONCATENATE($A343, 'Funding Allocation Parameters'!$I$5), 'Library Subsidy Complex'!$C$2:$J$55, 6, FALSE)), VLOOKUP(CONCATENATE($A343, 'Funding Allocation Parameters'!$I$5), 'Library Subsidy Complex'!$C$2:$J$55, 8, FALSE)), 0)))))</f>
        <v>1189</v>
      </c>
      <c r="U343" s="178">
        <f>IF('Funding Allocation Parameters'!$C$5="Basic Library Subsidy", 0, IF('Funding Allocation Parameters'!$C$5="Grant funding", 0, IF('Funding Allocation Parameters'!$C$5="Other author funding",  MIN(O343*('Funding Allocation Parameters'!$E$5), 'Funding Allocation Parameters'!$G$5), IF('Funding Allocation Parameters'!$C$5="Any discretionary funds (grants if available, other if no grants)", MIN(O343*('Funding Allocation Parameters'!$E$5), 'Funding Allocation Parameters'!$G$5), IF('Funding Allocation Parameters'!$C$5="Complex Library Subsidy", 0, 0)))))</f>
        <v>0</v>
      </c>
      <c r="V343" s="177">
        <f t="shared" si="159"/>
        <v>692.19959999999992</v>
      </c>
      <c r="W343" s="177">
        <f t="shared" si="160"/>
        <v>692.19959999999992</v>
      </c>
      <c r="X343" s="179">
        <f>IF('Funding Allocation Parameters'!$C$6="Basic Library Subsidy", MIN(V343*'Funding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MIN(V343*VLOOKUP(CONCATENATE($A343, 'Funding Allocation Parameters'!$I$6), 'Library Subsidy Complex'!$C$2:$J$55, 2, FALSE), VLOOKUP(CONCATENATE($A343, 'Funding Allocation Parameters'!$I$6), 'Library Subsidy Complex'!$C$2:$J$55, 4, FALSE)), 0)))))</f>
        <v>0</v>
      </c>
      <c r="Y343" s="179">
        <f>IF('Funding Allocation Parameters'!$C$6="Basic Library Subsidy", 0, IF('Funding Allocation Parameters'!$C$6="Grant funding",MIN(V343*'Funding Allocation Parameters'!$E$6, 'Funding Allocation Parameters'!$G$6), IF('Funding Allocation Parameters'!$C$6="Other author funding", 0, IF('Funding Allocation Parameters'!$C$6="Any discretionary funds (grants if available, other if no grants)", MIN(V343*'Funding Allocation Parameters'!$E$6, 'Funding Allocation Parameters'!$G$6), IF('Funding Allocation Parameters'!$C$6="Complex Library Subsidy", 0, 0)))))</f>
        <v>692.19959999999992</v>
      </c>
      <c r="Z343" s="179">
        <f>IF('Funding Allocation Parameters'!$C$6="Basic Library Subsidy", 0, IF('Funding Allocation Parameters'!$C$6="Grant funding", 0, IF('Funding Allocation Parameters'!$C$6="Other author funding",  MIN(V343*'Funding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3" s="179">
        <f>IF('Funding Allocation Parameters'!$C$6="Basic Library Subsidy", MIN(W343*'Funding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MIN(W343*VLOOKUP(CONCATENATE($A343, 'Funding Allocation Parameters'!$I$6), 'Library Subsidy Complex'!$C$2:$J$55, 6, FALSE), VLOOKUP(CONCATENATE($A343, 'Funding Allocation Parameters'!$I$6), 'Library Subsidy Complex'!$C$2:$J$55, 8, FALSE)), 0)))))</f>
        <v>0</v>
      </c>
      <c r="AB343" s="179">
        <f>IF('Funding Allocation Parameters'!$C$6="Basic Library Subsidy", 0, IF('Funding Allocation Parameters'!$C$6="Grant funding", 0, IF('Funding Allocation Parameters'!$C$6="Other author funding",  MIN(W343*'Funding Allocation Parameters'!$E$6, 'Funding Allocation Parameters'!$G$6), IF('Funding Allocation Parameters'!$C$6="Any discretionary funds (grants if available, other if no grants)", MIN(W343*'Funding Allocation Parameters'!$E$6, 'Funding Allocation Parameters'!$G$6), IF('Funding Allocation Parameters'!$C$6="Complex Library Subsidy", 0, 0)))))</f>
        <v>692.19959999999992</v>
      </c>
      <c r="AC343" s="177">
        <f t="shared" si="161"/>
        <v>0</v>
      </c>
      <c r="AD343" s="177">
        <f t="shared" si="162"/>
        <v>0</v>
      </c>
      <c r="AE343" s="180">
        <f>IF('Funding Allocation Parameters'!$C$7="Basic Library Subsidy", MIN(AC343*'Funding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MIN(AC343*VLOOKUP(CONCATENATE($A343, 'Funding Allocation Parameters'!$I$7), 'Library Subsidy Complex'!$C$2:$J$55, 2, FALSE), VLOOKUP(CONCATENATE($A343, 'Funding Allocation Parameters'!$I$7), 'Library Subsidy Complex'!$C$2:$J$55, 4, FALSE)), 0)))))</f>
        <v>0</v>
      </c>
      <c r="AF343" s="180">
        <f>IF('Funding Allocation Parameters'!$C$7="Basic Library Subsidy", 0, IF('Funding Allocation Parameters'!$C$7="Grant funding",MIN(AC343*'Funding Allocation Parameters'!$E$7, 'Funding Allocation Parameters'!$G$7), IF('Funding Allocation Parameters'!$C$7="Other author funding", 0, IF('Funding Allocation Parameters'!$C$7="Any discretionary funds (grants if available, other if no grants)", MIN(AC343*'Funding Allocation Parameters'!$E$7, 'Funding Allocation Parameters'!$G$7), IF('Funding Allocation Parameters'!$C$7="Complex Library Subsidy", 0, 0)))))</f>
        <v>0</v>
      </c>
      <c r="AG343" s="180">
        <f>IF('Funding Allocation Parameters'!$C$7="Basic Library Subsidy", 0, IF('Funding Allocation Parameters'!$C$7="Grant funding", 0, IF('Funding Allocation Parameters'!$C$7="Other author funding",  MIN(AC343*'Funding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3" s="180">
        <f>IF('Funding Allocation Parameters'!$C$7="Basic Library Subsidy", MIN(AD343*'Funding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MIN(AD343*VLOOKUP(CONCATENATE($A343, 'Funding Allocation Parameters'!$I$7), 'Library Subsidy Complex'!$C$2:$J$55, 6, FALSE), VLOOKUP(CONCATENATE($A343, 'Funding Allocation Parameters'!$I$7), 'Library Subsidy Complex'!$C$2:$J$55, 8, FALSE)), 0)))))</f>
        <v>0</v>
      </c>
      <c r="AI343" s="180">
        <f>IF('Funding Allocation Parameters'!$C$7="Basic Library Subsidy", 0, IF('Funding Allocation Parameters'!$C$7="Grant funding", 0, IF('Funding Allocation Parameters'!$C$7="Other author funding",  MIN(AD343*'Funding Allocation Parameters'!$E$7, 'Funding Allocation Parameters'!$G$7), IF('Funding Allocation Parameters'!$C$7="Any discretionary funds (grants if available, other if no grants)", MIN(AD343*'Funding Allocation Parameters'!$E$7, 'Funding Allocation Parameters'!$G$7), IF('Funding Allocation Parameters'!$C$7="Complex Library Subsidy", 0, 0)))))</f>
        <v>0</v>
      </c>
      <c r="AJ343" s="177">
        <f t="shared" si="163"/>
        <v>0</v>
      </c>
      <c r="AK343" s="177">
        <f t="shared" si="164"/>
        <v>0</v>
      </c>
      <c r="AL343" s="181">
        <f>IF('Funding Allocation Parameters'!$C$8="Basic Library Subsidy", MIN(AJ343*'Funding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MIN(AJ343*VLOOKUP(CONCATENATE($A343, 'Funding Allocation Parameters'!$I$8), 'Library Subsidy Complex'!$C$2:$J$55, 2, FALSE), VLOOKUP(CONCATENATE($A343, 'Funding Allocation Parameters'!$I$8), 'Library Subsidy Complex'!$C$2:$J$55, 4, FALSE)), 0)))))</f>
        <v>0</v>
      </c>
      <c r="AM343" s="181">
        <f>IF('Funding Allocation Parameters'!$C$8="Basic Library Subsidy", 0, IF('Funding Allocation Parameters'!$C$8="Grant funding",MIN(AJ343*'Funding Allocation Parameters'!$E$8, 'Funding Allocation Parameters'!$G$8), IF('Funding Allocation Parameters'!$C$8="Other author funding", 0, IF('Funding Allocation Parameters'!$C$8="Any discretionary funds (grants if available, other if no grants)", MIN(AJ343*'Funding Allocation Parameters'!$E$8, 'Funding Allocation Parameters'!$G$8), IF('Funding Allocation Parameters'!$C$8="Complex Library Subsidy", 0, 0)))))</f>
        <v>0</v>
      </c>
      <c r="AN343" s="181">
        <f>IF('Funding Allocation Parameters'!$C$8="Basic Library Subsidy", 0, IF('Funding Allocation Parameters'!$C$8="Grant funding", 0, IF('Funding Allocation Parameters'!$C$8="Other author funding",  MIN(AJ343*'Funding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3" s="181">
        <f>IF('Funding Allocation Parameters'!$C$8="Basic Library Subsidy", MIN(AK343*'Funding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MIN(AK343*VLOOKUP(CONCATENATE($A343, 'Funding Allocation Parameters'!$I$8), 'Library Subsidy Complex'!$C$2:$J$55, 6, FALSE), VLOOKUP(CONCATENATE($A343, 'Funding Allocation Parameters'!$I$8), 'Library Subsidy Complex'!$C$2:$J$55, 8, FALSE)), 0)))))</f>
        <v>0</v>
      </c>
      <c r="AP343" s="181">
        <f>IF('Funding Allocation Parameters'!$C$8="Basic Library Subsidy", 0, IF('Funding Allocation Parameters'!$C$8="Grant funding", 0, IF('Funding Allocation Parameters'!$C$8="Other author funding",  MIN(AK343*'Funding Allocation Parameters'!$E$8, 'Funding Allocation Parameters'!$G$8), IF('Funding Allocation Parameters'!$C$8="Any discretionary funds (grants if available, other if no grants)", MIN(AK343*'Funding Allocation Parameters'!$E$8, 'Funding Allocation Parameters'!$G$8), IF('Funding Allocation Parameters'!$C$8="Complex Library Subsidy", 0, 0)))))</f>
        <v>0</v>
      </c>
      <c r="AQ343" s="177">
        <f t="shared" si="165"/>
        <v>0</v>
      </c>
      <c r="AR343" s="177">
        <f t="shared" si="166"/>
        <v>0</v>
      </c>
      <c r="AS343" s="182">
        <f t="shared" si="167"/>
        <v>1189</v>
      </c>
      <c r="AT343" s="182">
        <f t="shared" si="168"/>
        <v>692.19959999999992</v>
      </c>
      <c r="AU343" s="182">
        <f t="shared" si="169"/>
        <v>0</v>
      </c>
      <c r="AV343" s="182">
        <f t="shared" si="170"/>
        <v>1189</v>
      </c>
      <c r="AW343" s="182">
        <f t="shared" si="171"/>
        <v>692.19959999999992</v>
      </c>
      <c r="AX343" s="183">
        <f t="shared" si="172"/>
        <v>1189</v>
      </c>
      <c r="AY343" s="183">
        <f t="shared" si="173"/>
        <v>692.19959999999992</v>
      </c>
      <c r="AZ343" s="183">
        <f t="shared" si="174"/>
        <v>0</v>
      </c>
      <c r="BA343" s="183">
        <f t="shared" si="175"/>
        <v>0</v>
      </c>
      <c r="BB343" s="183">
        <f t="shared" si="176"/>
        <v>0</v>
      </c>
      <c r="BC343" s="184">
        <f t="shared" si="177"/>
        <v>1189</v>
      </c>
      <c r="BD343" s="184">
        <f t="shared" si="178"/>
        <v>0</v>
      </c>
      <c r="BE343" s="184">
        <f t="shared" si="179"/>
        <v>692.19959999999992</v>
      </c>
      <c r="BF343" s="184">
        <f t="shared" si="180"/>
        <v>0</v>
      </c>
      <c r="BG343" s="102">
        <f t="shared" si="181"/>
        <v>0</v>
      </c>
      <c r="BH343" s="102">
        <f t="shared" si="182"/>
        <v>0</v>
      </c>
      <c r="BI343" s="102">
        <f t="shared" si="183"/>
        <v>0</v>
      </c>
      <c r="BJ343" s="102">
        <f t="shared" si="184"/>
        <v>1</v>
      </c>
      <c r="BK343" s="102">
        <f t="shared" si="185"/>
        <v>0</v>
      </c>
      <c r="BL343" s="102">
        <f t="shared" si="186"/>
        <v>0</v>
      </c>
      <c r="BN343" s="102"/>
    </row>
    <row r="344" spans="1:66" x14ac:dyDescent="0.25">
      <c r="A344" s="102" t="s">
        <v>17</v>
      </c>
      <c r="B344" s="102" t="s">
        <v>8</v>
      </c>
      <c r="C344" s="102" t="s">
        <v>8</v>
      </c>
      <c r="D344" s="102" t="s">
        <v>27</v>
      </c>
      <c r="E344" s="102" t="s">
        <v>746</v>
      </c>
      <c r="F344" s="102" t="s">
        <v>747</v>
      </c>
      <c r="G344" s="102">
        <v>2.1110000000000002</v>
      </c>
      <c r="H344" s="102">
        <v>1</v>
      </c>
      <c r="I344" s="102">
        <v>1</v>
      </c>
      <c r="J344" s="167">
        <f>IFERROR(H344*VLOOKUP(A344, 'Advanced Parameters'!$B$7:$G$20, 6, FALSE)*VLOOKUP(A344, 'Growth Parameters'!$B$6:$H$19, 6, FALSE), 0)</f>
        <v>1</v>
      </c>
      <c r="K344" s="167">
        <f>IFERROR(IF('Advanced Parameters'!$C$5="n",'Raw Data'!I344*VLOOKUP(A344,'Advanced Parameters'!$B$7:$G$20,6,FALSE),J344*VLOOKUP(A344,'Advanced Parameters'!$B$7:$G$20,2,FALSE))*VLOOKUP(A344, 'Growth Parameters'!$B$6:$H$19, 6, FALSE), 0)</f>
        <v>1</v>
      </c>
      <c r="L344" s="167">
        <f t="shared" si="187"/>
        <v>0</v>
      </c>
      <c r="M344" s="168">
        <f>IFERROR(IF(G344="NA","NA",IF(G344&gt;'APC Parameters'!$K$6+VLOOKUP('Raw Data'!A344, 'APC Parameters'!$H$7:$L$20, 4, FALSE), 'APC Parameters'!$L$6+VLOOKUP('Raw Data'!A344, 'APC Parameters'!$H$7:$L$20, 5, FALSE), G344*('APC Parameters'!$J$6+VLOOKUP('Raw Data'!A344, 'APC Parameters'!$H$7:$L$20, 3, FALSE))+'APC Parameters'!$I$6+VLOOKUP('Raw Data'!A344, 'APC Parameters'!$H$7:$L$20, 2, FALSE))), 0)</f>
        <v>2645.2233999999999</v>
      </c>
      <c r="N344" s="168">
        <f t="shared" si="157"/>
        <v>2645.2233999999999</v>
      </c>
      <c r="O344" s="168">
        <f>IFERROR(IF(M344="NA",VLOOKUP(D344,'Internal Calculations'!$B$10:$C$11,2,FALSE), M344)*VLOOKUP(A344, 'Growth Parameters'!$B$6:$H$19, 7, FALSE), 0)</f>
        <v>2645.2233999999999</v>
      </c>
      <c r="P344" s="177">
        <f t="shared" si="158"/>
        <v>2645.2233999999999</v>
      </c>
      <c r="Q344" s="178">
        <f>IF('Funding Allocation Parameters'!$C$5="Basic Library Subsidy", MIN(O344*('Funding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MIN($O344*(VLOOKUP(CONCATENATE($A344, 'Funding Allocation Parameters'!$I$5), 'Library Subsidy Complex'!$C$2:$J$55, 2, FALSE)), VLOOKUP(CONCATENATE($A344, 'Funding Allocation Parameters'!$I$5), 'Library Subsidy Complex'!$C$2:$J$55, 4, FALSE)), 0)))))</f>
        <v>1189</v>
      </c>
      <c r="R344" s="178">
        <f>IF('Funding Allocation Parameters'!$C$5="Basic Library Subsidy", 0, IF('Funding Allocation Parameters'!$C$5="Grant funding",MIN(O344*('Funding Allocation Parameters'!$E$5), 'Funding Allocation Parameters'!$G$5), IF('Funding Allocation Parameters'!$C$5="Other author funding", 0, IF('Funding Allocation Parameters'!$C$5="Any discretionary funds (grants if available, other if no grants)", MIN(O344*('Funding Allocation Parameters'!$E$5), 'Funding Allocation Parameters'!$G$5), IF('Funding Allocation Parameters'!$C$5="Complex Library Subsidy", 0, 0)))))</f>
        <v>0</v>
      </c>
      <c r="S344" s="178">
        <f>IF('Funding Allocation Parameters'!$C$5="Basic Library Subsidy", 0, IF('Funding Allocation Parameters'!$C$5="Grant funding", 0, IF('Funding Allocation Parameters'!$C$5="Other author funding",  MIN(O344*('Funding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4" s="178">
        <f>IF('Funding Allocation Parameters'!$C$5="Basic Library Subsidy", MIN(O344*('Funding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MIN($O344*(VLOOKUP(CONCATENATE($A344, 'Funding Allocation Parameters'!$I$5), 'Library Subsidy Complex'!$C$2:$J$55, 6, FALSE)), VLOOKUP(CONCATENATE($A344, 'Funding Allocation Parameters'!$I$5), 'Library Subsidy Complex'!$C$2:$J$55, 8, FALSE)), 0)))))</f>
        <v>1189</v>
      </c>
      <c r="U344" s="178">
        <f>IF('Funding Allocation Parameters'!$C$5="Basic Library Subsidy", 0, IF('Funding Allocation Parameters'!$C$5="Grant funding", 0, IF('Funding Allocation Parameters'!$C$5="Other author funding",  MIN(O344*('Funding Allocation Parameters'!$E$5), 'Funding Allocation Parameters'!$G$5), IF('Funding Allocation Parameters'!$C$5="Any discretionary funds (grants if available, other if no grants)", MIN(O344*('Funding Allocation Parameters'!$E$5), 'Funding Allocation Parameters'!$G$5), IF('Funding Allocation Parameters'!$C$5="Complex Library Subsidy", 0, 0)))))</f>
        <v>0</v>
      </c>
      <c r="V344" s="177">
        <f t="shared" si="159"/>
        <v>1456.2233999999999</v>
      </c>
      <c r="W344" s="177">
        <f t="shared" si="160"/>
        <v>1456.2233999999999</v>
      </c>
      <c r="X344" s="179">
        <f>IF('Funding Allocation Parameters'!$C$6="Basic Library Subsidy", MIN(V344*'Funding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MIN(V344*VLOOKUP(CONCATENATE($A344, 'Funding Allocation Parameters'!$I$6), 'Library Subsidy Complex'!$C$2:$J$55, 2, FALSE), VLOOKUP(CONCATENATE($A344, 'Funding Allocation Parameters'!$I$6), 'Library Subsidy Complex'!$C$2:$J$55, 4, FALSE)), 0)))))</f>
        <v>0</v>
      </c>
      <c r="Y344" s="179">
        <f>IF('Funding Allocation Parameters'!$C$6="Basic Library Subsidy", 0, IF('Funding Allocation Parameters'!$C$6="Grant funding",MIN(V344*'Funding Allocation Parameters'!$E$6, 'Funding Allocation Parameters'!$G$6), IF('Funding Allocation Parameters'!$C$6="Other author funding", 0, IF('Funding Allocation Parameters'!$C$6="Any discretionary funds (grants if available, other if no grants)", MIN(V344*'Funding Allocation Parameters'!$E$6, 'Funding Allocation Parameters'!$G$6), IF('Funding Allocation Parameters'!$C$6="Complex Library Subsidy", 0, 0)))))</f>
        <v>1456.2233999999999</v>
      </c>
      <c r="Z344" s="179">
        <f>IF('Funding Allocation Parameters'!$C$6="Basic Library Subsidy", 0, IF('Funding Allocation Parameters'!$C$6="Grant funding", 0, IF('Funding Allocation Parameters'!$C$6="Other author funding",  MIN(V344*'Funding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4" s="179">
        <f>IF('Funding Allocation Parameters'!$C$6="Basic Library Subsidy", MIN(W344*'Funding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MIN(W344*VLOOKUP(CONCATENATE($A344, 'Funding Allocation Parameters'!$I$6), 'Library Subsidy Complex'!$C$2:$J$55, 6, FALSE), VLOOKUP(CONCATENATE($A344, 'Funding Allocation Parameters'!$I$6), 'Library Subsidy Complex'!$C$2:$J$55, 8, FALSE)), 0)))))</f>
        <v>0</v>
      </c>
      <c r="AB344" s="179">
        <f>IF('Funding Allocation Parameters'!$C$6="Basic Library Subsidy", 0, IF('Funding Allocation Parameters'!$C$6="Grant funding", 0, IF('Funding Allocation Parameters'!$C$6="Other author funding",  MIN(W344*'Funding Allocation Parameters'!$E$6, 'Funding Allocation Parameters'!$G$6), IF('Funding Allocation Parameters'!$C$6="Any discretionary funds (grants if available, other if no grants)", MIN(W344*'Funding Allocation Parameters'!$E$6, 'Funding Allocation Parameters'!$G$6), IF('Funding Allocation Parameters'!$C$6="Complex Library Subsidy", 0, 0)))))</f>
        <v>1456.2233999999999</v>
      </c>
      <c r="AC344" s="177">
        <f t="shared" si="161"/>
        <v>0</v>
      </c>
      <c r="AD344" s="177">
        <f t="shared" si="162"/>
        <v>0</v>
      </c>
      <c r="AE344" s="180">
        <f>IF('Funding Allocation Parameters'!$C$7="Basic Library Subsidy", MIN(AC344*'Funding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MIN(AC344*VLOOKUP(CONCATENATE($A344, 'Funding Allocation Parameters'!$I$7), 'Library Subsidy Complex'!$C$2:$J$55, 2, FALSE), VLOOKUP(CONCATENATE($A344, 'Funding Allocation Parameters'!$I$7), 'Library Subsidy Complex'!$C$2:$J$55, 4, FALSE)), 0)))))</f>
        <v>0</v>
      </c>
      <c r="AF344" s="180">
        <f>IF('Funding Allocation Parameters'!$C$7="Basic Library Subsidy", 0, IF('Funding Allocation Parameters'!$C$7="Grant funding",MIN(AC344*'Funding Allocation Parameters'!$E$7, 'Funding Allocation Parameters'!$G$7), IF('Funding Allocation Parameters'!$C$7="Other author funding", 0, IF('Funding Allocation Parameters'!$C$7="Any discretionary funds (grants if available, other if no grants)", MIN(AC344*'Funding Allocation Parameters'!$E$7, 'Funding Allocation Parameters'!$G$7), IF('Funding Allocation Parameters'!$C$7="Complex Library Subsidy", 0, 0)))))</f>
        <v>0</v>
      </c>
      <c r="AG344" s="180">
        <f>IF('Funding Allocation Parameters'!$C$7="Basic Library Subsidy", 0, IF('Funding Allocation Parameters'!$C$7="Grant funding", 0, IF('Funding Allocation Parameters'!$C$7="Other author funding",  MIN(AC344*'Funding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4" s="180">
        <f>IF('Funding Allocation Parameters'!$C$7="Basic Library Subsidy", MIN(AD344*'Funding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MIN(AD344*VLOOKUP(CONCATENATE($A344, 'Funding Allocation Parameters'!$I$7), 'Library Subsidy Complex'!$C$2:$J$55, 6, FALSE), VLOOKUP(CONCATENATE($A344, 'Funding Allocation Parameters'!$I$7), 'Library Subsidy Complex'!$C$2:$J$55, 8, FALSE)), 0)))))</f>
        <v>0</v>
      </c>
      <c r="AI344" s="180">
        <f>IF('Funding Allocation Parameters'!$C$7="Basic Library Subsidy", 0, IF('Funding Allocation Parameters'!$C$7="Grant funding", 0, IF('Funding Allocation Parameters'!$C$7="Other author funding",  MIN(AD344*'Funding Allocation Parameters'!$E$7, 'Funding Allocation Parameters'!$G$7), IF('Funding Allocation Parameters'!$C$7="Any discretionary funds (grants if available, other if no grants)", MIN(AD344*'Funding Allocation Parameters'!$E$7, 'Funding Allocation Parameters'!$G$7), IF('Funding Allocation Parameters'!$C$7="Complex Library Subsidy", 0, 0)))))</f>
        <v>0</v>
      </c>
      <c r="AJ344" s="177">
        <f t="shared" si="163"/>
        <v>0</v>
      </c>
      <c r="AK344" s="177">
        <f t="shared" si="164"/>
        <v>0</v>
      </c>
      <c r="AL344" s="181">
        <f>IF('Funding Allocation Parameters'!$C$8="Basic Library Subsidy", MIN(AJ344*'Funding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MIN(AJ344*VLOOKUP(CONCATENATE($A344, 'Funding Allocation Parameters'!$I$8), 'Library Subsidy Complex'!$C$2:$J$55, 2, FALSE), VLOOKUP(CONCATENATE($A344, 'Funding Allocation Parameters'!$I$8), 'Library Subsidy Complex'!$C$2:$J$55, 4, FALSE)), 0)))))</f>
        <v>0</v>
      </c>
      <c r="AM344" s="181">
        <f>IF('Funding Allocation Parameters'!$C$8="Basic Library Subsidy", 0, IF('Funding Allocation Parameters'!$C$8="Grant funding",MIN(AJ344*'Funding Allocation Parameters'!$E$8, 'Funding Allocation Parameters'!$G$8), IF('Funding Allocation Parameters'!$C$8="Other author funding", 0, IF('Funding Allocation Parameters'!$C$8="Any discretionary funds (grants if available, other if no grants)", MIN(AJ344*'Funding Allocation Parameters'!$E$8, 'Funding Allocation Parameters'!$G$8), IF('Funding Allocation Parameters'!$C$8="Complex Library Subsidy", 0, 0)))))</f>
        <v>0</v>
      </c>
      <c r="AN344" s="181">
        <f>IF('Funding Allocation Parameters'!$C$8="Basic Library Subsidy", 0, IF('Funding Allocation Parameters'!$C$8="Grant funding", 0, IF('Funding Allocation Parameters'!$C$8="Other author funding",  MIN(AJ344*'Funding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4" s="181">
        <f>IF('Funding Allocation Parameters'!$C$8="Basic Library Subsidy", MIN(AK344*'Funding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MIN(AK344*VLOOKUP(CONCATENATE($A344, 'Funding Allocation Parameters'!$I$8), 'Library Subsidy Complex'!$C$2:$J$55, 6, FALSE), VLOOKUP(CONCATENATE($A344, 'Funding Allocation Parameters'!$I$8), 'Library Subsidy Complex'!$C$2:$J$55, 8, FALSE)), 0)))))</f>
        <v>0</v>
      </c>
      <c r="AP344" s="181">
        <f>IF('Funding Allocation Parameters'!$C$8="Basic Library Subsidy", 0, IF('Funding Allocation Parameters'!$C$8="Grant funding", 0, IF('Funding Allocation Parameters'!$C$8="Other author funding",  MIN(AK344*'Funding Allocation Parameters'!$E$8, 'Funding Allocation Parameters'!$G$8), IF('Funding Allocation Parameters'!$C$8="Any discretionary funds (grants if available, other if no grants)", MIN(AK344*'Funding Allocation Parameters'!$E$8, 'Funding Allocation Parameters'!$G$8), IF('Funding Allocation Parameters'!$C$8="Complex Library Subsidy", 0, 0)))))</f>
        <v>0</v>
      </c>
      <c r="AQ344" s="177">
        <f t="shared" si="165"/>
        <v>0</v>
      </c>
      <c r="AR344" s="177">
        <f t="shared" si="166"/>
        <v>0</v>
      </c>
      <c r="AS344" s="182">
        <f t="shared" si="167"/>
        <v>1189</v>
      </c>
      <c r="AT344" s="182">
        <f t="shared" si="168"/>
        <v>1456.2233999999999</v>
      </c>
      <c r="AU344" s="182">
        <f t="shared" si="169"/>
        <v>0</v>
      </c>
      <c r="AV344" s="182">
        <f t="shared" si="170"/>
        <v>1189</v>
      </c>
      <c r="AW344" s="182">
        <f t="shared" si="171"/>
        <v>1456.2233999999999</v>
      </c>
      <c r="AX344" s="183">
        <f t="shared" si="172"/>
        <v>1189</v>
      </c>
      <c r="AY344" s="183">
        <f t="shared" si="173"/>
        <v>1456.2233999999999</v>
      </c>
      <c r="AZ344" s="183">
        <f t="shared" si="174"/>
        <v>0</v>
      </c>
      <c r="BA344" s="183">
        <f t="shared" si="175"/>
        <v>0</v>
      </c>
      <c r="BB344" s="183">
        <f t="shared" si="176"/>
        <v>0</v>
      </c>
      <c r="BC344" s="184">
        <f t="shared" si="177"/>
        <v>1189</v>
      </c>
      <c r="BD344" s="184">
        <f t="shared" si="178"/>
        <v>0</v>
      </c>
      <c r="BE344" s="184">
        <f t="shared" si="179"/>
        <v>1456.2233999999999</v>
      </c>
      <c r="BF344" s="184">
        <f t="shared" si="180"/>
        <v>0</v>
      </c>
      <c r="BG344" s="102">
        <f t="shared" si="181"/>
        <v>0</v>
      </c>
      <c r="BH344" s="102">
        <f t="shared" si="182"/>
        <v>0</v>
      </c>
      <c r="BI344" s="102">
        <f t="shared" si="183"/>
        <v>0</v>
      </c>
      <c r="BJ344" s="102">
        <f t="shared" si="184"/>
        <v>1</v>
      </c>
      <c r="BK344" s="102">
        <f t="shared" si="185"/>
        <v>0</v>
      </c>
      <c r="BL344" s="102">
        <f t="shared" si="186"/>
        <v>0</v>
      </c>
      <c r="BN344" s="102"/>
    </row>
    <row r="345" spans="1:66" x14ac:dyDescent="0.25">
      <c r="A345" s="102" t="s">
        <v>20</v>
      </c>
      <c r="B345" s="102" t="s">
        <v>8</v>
      </c>
      <c r="C345" s="102" t="s">
        <v>8</v>
      </c>
      <c r="D345" s="102" t="s">
        <v>27</v>
      </c>
      <c r="E345" s="102" t="s">
        <v>521</v>
      </c>
      <c r="F345" s="102" t="s">
        <v>748</v>
      </c>
      <c r="G345" s="102">
        <v>1.004</v>
      </c>
      <c r="H345" s="102">
        <v>1</v>
      </c>
      <c r="I345" s="102">
        <v>1</v>
      </c>
      <c r="J345" s="167">
        <f>IFERROR(H345*VLOOKUP(A345, 'Advanced Parameters'!$B$7:$G$20, 6, FALSE)*VLOOKUP(A345, 'Growth Parameters'!$B$6:$H$19, 6, FALSE), 0)</f>
        <v>1</v>
      </c>
      <c r="K345" s="167">
        <f>IFERROR(IF('Advanced Parameters'!$C$5="n",'Raw Data'!I345*VLOOKUP(A345,'Advanced Parameters'!$B$7:$G$20,6,FALSE),J345*VLOOKUP(A345,'Advanced Parameters'!$B$7:$G$20,2,FALSE))*VLOOKUP(A345, 'Growth Parameters'!$B$6:$H$19, 6, FALSE), 0)</f>
        <v>1</v>
      </c>
      <c r="L345" s="167">
        <f t="shared" si="187"/>
        <v>0</v>
      </c>
      <c r="M345" s="168">
        <f>IFERROR(IF(G345="NA","NA",IF(G345&gt;'APC Parameters'!$K$6+VLOOKUP('Raw Data'!A345, 'APC Parameters'!$H$7:$L$20, 4, FALSE), 'APC Parameters'!$L$6+VLOOKUP('Raw Data'!A345, 'APC Parameters'!$H$7:$L$20, 5, FALSE), G345*('APC Parameters'!$J$6+VLOOKUP('Raw Data'!A345, 'APC Parameters'!$H$7:$L$20, 3, FALSE))+'APC Parameters'!$I$6+VLOOKUP('Raw Data'!A345, 'APC Parameters'!$H$7:$L$20, 2, FALSE))), 0)</f>
        <v>1859.9176</v>
      </c>
      <c r="N345" s="168">
        <f t="shared" si="157"/>
        <v>1859.9176</v>
      </c>
      <c r="O345" s="168">
        <f>IFERROR(IF(M345="NA",VLOOKUP(D345,'Internal Calculations'!$B$10:$C$11,2,FALSE), M345)*VLOOKUP(A345, 'Growth Parameters'!$B$6:$H$19, 7, FALSE), 0)</f>
        <v>1859.9176</v>
      </c>
      <c r="P345" s="177">
        <f t="shared" si="158"/>
        <v>1859.9176</v>
      </c>
      <c r="Q345" s="178">
        <f>IF('Funding Allocation Parameters'!$C$5="Basic Library Subsidy", MIN(O345*('Funding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MIN($O345*(VLOOKUP(CONCATENATE($A345, 'Funding Allocation Parameters'!$I$5), 'Library Subsidy Complex'!$C$2:$J$55, 2, FALSE)), VLOOKUP(CONCATENATE($A345, 'Funding Allocation Parameters'!$I$5), 'Library Subsidy Complex'!$C$2:$J$55, 4, FALSE)), 0)))))</f>
        <v>1189</v>
      </c>
      <c r="R345" s="178">
        <f>IF('Funding Allocation Parameters'!$C$5="Basic Library Subsidy", 0, IF('Funding Allocation Parameters'!$C$5="Grant funding",MIN(O345*('Funding Allocation Parameters'!$E$5), 'Funding Allocation Parameters'!$G$5), IF('Funding Allocation Parameters'!$C$5="Other author funding", 0, IF('Funding Allocation Parameters'!$C$5="Any discretionary funds (grants if available, other if no grants)", MIN(O345*('Funding Allocation Parameters'!$E$5), 'Funding Allocation Parameters'!$G$5), IF('Funding Allocation Parameters'!$C$5="Complex Library Subsidy", 0, 0)))))</f>
        <v>0</v>
      </c>
      <c r="S345" s="178">
        <f>IF('Funding Allocation Parameters'!$C$5="Basic Library Subsidy", 0, IF('Funding Allocation Parameters'!$C$5="Grant funding", 0, IF('Funding Allocation Parameters'!$C$5="Other author funding",  MIN(O345*('Funding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5" s="178">
        <f>IF('Funding Allocation Parameters'!$C$5="Basic Library Subsidy", MIN(O345*('Funding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MIN($O345*(VLOOKUP(CONCATENATE($A345, 'Funding Allocation Parameters'!$I$5), 'Library Subsidy Complex'!$C$2:$J$55, 6, FALSE)), VLOOKUP(CONCATENATE($A345, 'Funding Allocation Parameters'!$I$5), 'Library Subsidy Complex'!$C$2:$J$55, 8, FALSE)), 0)))))</f>
        <v>1189</v>
      </c>
      <c r="U345" s="178">
        <f>IF('Funding Allocation Parameters'!$C$5="Basic Library Subsidy", 0, IF('Funding Allocation Parameters'!$C$5="Grant funding", 0, IF('Funding Allocation Parameters'!$C$5="Other author funding",  MIN(O345*('Funding Allocation Parameters'!$E$5), 'Funding Allocation Parameters'!$G$5), IF('Funding Allocation Parameters'!$C$5="Any discretionary funds (grants if available, other if no grants)", MIN(O345*('Funding Allocation Parameters'!$E$5), 'Funding Allocation Parameters'!$G$5), IF('Funding Allocation Parameters'!$C$5="Complex Library Subsidy", 0, 0)))))</f>
        <v>0</v>
      </c>
      <c r="V345" s="177">
        <f t="shared" si="159"/>
        <v>670.91759999999999</v>
      </c>
      <c r="W345" s="177">
        <f t="shared" si="160"/>
        <v>670.91759999999999</v>
      </c>
      <c r="X345" s="179">
        <f>IF('Funding Allocation Parameters'!$C$6="Basic Library Subsidy", MIN(V345*'Funding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MIN(V345*VLOOKUP(CONCATENATE($A345, 'Funding Allocation Parameters'!$I$6), 'Library Subsidy Complex'!$C$2:$J$55, 2, FALSE), VLOOKUP(CONCATENATE($A345, 'Funding Allocation Parameters'!$I$6), 'Library Subsidy Complex'!$C$2:$J$55, 4, FALSE)), 0)))))</f>
        <v>0</v>
      </c>
      <c r="Y345" s="179">
        <f>IF('Funding Allocation Parameters'!$C$6="Basic Library Subsidy", 0, IF('Funding Allocation Parameters'!$C$6="Grant funding",MIN(V345*'Funding Allocation Parameters'!$E$6, 'Funding Allocation Parameters'!$G$6), IF('Funding Allocation Parameters'!$C$6="Other author funding", 0, IF('Funding Allocation Parameters'!$C$6="Any discretionary funds (grants if available, other if no grants)", MIN(V345*'Funding Allocation Parameters'!$E$6, 'Funding Allocation Parameters'!$G$6), IF('Funding Allocation Parameters'!$C$6="Complex Library Subsidy", 0, 0)))))</f>
        <v>670.91759999999999</v>
      </c>
      <c r="Z345" s="179">
        <f>IF('Funding Allocation Parameters'!$C$6="Basic Library Subsidy", 0, IF('Funding Allocation Parameters'!$C$6="Grant funding", 0, IF('Funding Allocation Parameters'!$C$6="Other author funding",  MIN(V345*'Funding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5" s="179">
        <f>IF('Funding Allocation Parameters'!$C$6="Basic Library Subsidy", MIN(W345*'Funding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MIN(W345*VLOOKUP(CONCATENATE($A345, 'Funding Allocation Parameters'!$I$6), 'Library Subsidy Complex'!$C$2:$J$55, 6, FALSE), VLOOKUP(CONCATENATE($A345, 'Funding Allocation Parameters'!$I$6), 'Library Subsidy Complex'!$C$2:$J$55, 8, FALSE)), 0)))))</f>
        <v>0</v>
      </c>
      <c r="AB345" s="179">
        <f>IF('Funding Allocation Parameters'!$C$6="Basic Library Subsidy", 0, IF('Funding Allocation Parameters'!$C$6="Grant funding", 0, IF('Funding Allocation Parameters'!$C$6="Other author funding",  MIN(W345*'Funding Allocation Parameters'!$E$6, 'Funding Allocation Parameters'!$G$6), IF('Funding Allocation Parameters'!$C$6="Any discretionary funds (grants if available, other if no grants)", MIN(W345*'Funding Allocation Parameters'!$E$6, 'Funding Allocation Parameters'!$G$6), IF('Funding Allocation Parameters'!$C$6="Complex Library Subsidy", 0, 0)))))</f>
        <v>670.91759999999999</v>
      </c>
      <c r="AC345" s="177">
        <f t="shared" si="161"/>
        <v>0</v>
      </c>
      <c r="AD345" s="177">
        <f t="shared" si="162"/>
        <v>0</v>
      </c>
      <c r="AE345" s="180">
        <f>IF('Funding Allocation Parameters'!$C$7="Basic Library Subsidy", MIN(AC345*'Funding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MIN(AC345*VLOOKUP(CONCATENATE($A345, 'Funding Allocation Parameters'!$I$7), 'Library Subsidy Complex'!$C$2:$J$55, 2, FALSE), VLOOKUP(CONCATENATE($A345, 'Funding Allocation Parameters'!$I$7), 'Library Subsidy Complex'!$C$2:$J$55, 4, FALSE)), 0)))))</f>
        <v>0</v>
      </c>
      <c r="AF345" s="180">
        <f>IF('Funding Allocation Parameters'!$C$7="Basic Library Subsidy", 0, IF('Funding Allocation Parameters'!$C$7="Grant funding",MIN(AC345*'Funding Allocation Parameters'!$E$7, 'Funding Allocation Parameters'!$G$7), IF('Funding Allocation Parameters'!$C$7="Other author funding", 0, IF('Funding Allocation Parameters'!$C$7="Any discretionary funds (grants if available, other if no grants)", MIN(AC345*'Funding Allocation Parameters'!$E$7, 'Funding Allocation Parameters'!$G$7), IF('Funding Allocation Parameters'!$C$7="Complex Library Subsidy", 0, 0)))))</f>
        <v>0</v>
      </c>
      <c r="AG345" s="180">
        <f>IF('Funding Allocation Parameters'!$C$7="Basic Library Subsidy", 0, IF('Funding Allocation Parameters'!$C$7="Grant funding", 0, IF('Funding Allocation Parameters'!$C$7="Other author funding",  MIN(AC345*'Funding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5" s="180">
        <f>IF('Funding Allocation Parameters'!$C$7="Basic Library Subsidy", MIN(AD345*'Funding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MIN(AD345*VLOOKUP(CONCATENATE($A345, 'Funding Allocation Parameters'!$I$7), 'Library Subsidy Complex'!$C$2:$J$55, 6, FALSE), VLOOKUP(CONCATENATE($A345, 'Funding Allocation Parameters'!$I$7), 'Library Subsidy Complex'!$C$2:$J$55, 8, FALSE)), 0)))))</f>
        <v>0</v>
      </c>
      <c r="AI345" s="180">
        <f>IF('Funding Allocation Parameters'!$C$7="Basic Library Subsidy", 0, IF('Funding Allocation Parameters'!$C$7="Grant funding", 0, IF('Funding Allocation Parameters'!$C$7="Other author funding",  MIN(AD345*'Funding Allocation Parameters'!$E$7, 'Funding Allocation Parameters'!$G$7), IF('Funding Allocation Parameters'!$C$7="Any discretionary funds (grants if available, other if no grants)", MIN(AD345*'Funding Allocation Parameters'!$E$7, 'Funding Allocation Parameters'!$G$7), IF('Funding Allocation Parameters'!$C$7="Complex Library Subsidy", 0, 0)))))</f>
        <v>0</v>
      </c>
      <c r="AJ345" s="177">
        <f t="shared" si="163"/>
        <v>0</v>
      </c>
      <c r="AK345" s="177">
        <f t="shared" si="164"/>
        <v>0</v>
      </c>
      <c r="AL345" s="181">
        <f>IF('Funding Allocation Parameters'!$C$8="Basic Library Subsidy", MIN(AJ345*'Funding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MIN(AJ345*VLOOKUP(CONCATENATE($A345, 'Funding Allocation Parameters'!$I$8), 'Library Subsidy Complex'!$C$2:$J$55, 2, FALSE), VLOOKUP(CONCATENATE($A345, 'Funding Allocation Parameters'!$I$8), 'Library Subsidy Complex'!$C$2:$J$55, 4, FALSE)), 0)))))</f>
        <v>0</v>
      </c>
      <c r="AM345" s="181">
        <f>IF('Funding Allocation Parameters'!$C$8="Basic Library Subsidy", 0, IF('Funding Allocation Parameters'!$C$8="Grant funding",MIN(AJ345*'Funding Allocation Parameters'!$E$8, 'Funding Allocation Parameters'!$G$8), IF('Funding Allocation Parameters'!$C$8="Other author funding", 0, IF('Funding Allocation Parameters'!$C$8="Any discretionary funds (grants if available, other if no grants)", MIN(AJ345*'Funding Allocation Parameters'!$E$8, 'Funding Allocation Parameters'!$G$8), IF('Funding Allocation Parameters'!$C$8="Complex Library Subsidy", 0, 0)))))</f>
        <v>0</v>
      </c>
      <c r="AN345" s="181">
        <f>IF('Funding Allocation Parameters'!$C$8="Basic Library Subsidy", 0, IF('Funding Allocation Parameters'!$C$8="Grant funding", 0, IF('Funding Allocation Parameters'!$C$8="Other author funding",  MIN(AJ345*'Funding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5" s="181">
        <f>IF('Funding Allocation Parameters'!$C$8="Basic Library Subsidy", MIN(AK345*'Funding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MIN(AK345*VLOOKUP(CONCATENATE($A345, 'Funding Allocation Parameters'!$I$8), 'Library Subsidy Complex'!$C$2:$J$55, 6, FALSE), VLOOKUP(CONCATENATE($A345, 'Funding Allocation Parameters'!$I$8), 'Library Subsidy Complex'!$C$2:$J$55, 8, FALSE)), 0)))))</f>
        <v>0</v>
      </c>
      <c r="AP345" s="181">
        <f>IF('Funding Allocation Parameters'!$C$8="Basic Library Subsidy", 0, IF('Funding Allocation Parameters'!$C$8="Grant funding", 0, IF('Funding Allocation Parameters'!$C$8="Other author funding",  MIN(AK345*'Funding Allocation Parameters'!$E$8, 'Funding Allocation Parameters'!$G$8), IF('Funding Allocation Parameters'!$C$8="Any discretionary funds (grants if available, other if no grants)", MIN(AK345*'Funding Allocation Parameters'!$E$8, 'Funding Allocation Parameters'!$G$8), IF('Funding Allocation Parameters'!$C$8="Complex Library Subsidy", 0, 0)))))</f>
        <v>0</v>
      </c>
      <c r="AQ345" s="177">
        <f t="shared" si="165"/>
        <v>0</v>
      </c>
      <c r="AR345" s="177">
        <f t="shared" si="166"/>
        <v>0</v>
      </c>
      <c r="AS345" s="182">
        <f t="shared" si="167"/>
        <v>1189</v>
      </c>
      <c r="AT345" s="182">
        <f t="shared" si="168"/>
        <v>670.91759999999999</v>
      </c>
      <c r="AU345" s="182">
        <f t="shared" si="169"/>
        <v>0</v>
      </c>
      <c r="AV345" s="182">
        <f t="shared" si="170"/>
        <v>1189</v>
      </c>
      <c r="AW345" s="182">
        <f t="shared" si="171"/>
        <v>670.91759999999999</v>
      </c>
      <c r="AX345" s="183">
        <f t="shared" si="172"/>
        <v>1189</v>
      </c>
      <c r="AY345" s="183">
        <f t="shared" si="173"/>
        <v>670.91759999999999</v>
      </c>
      <c r="AZ345" s="183">
        <f t="shared" si="174"/>
        <v>0</v>
      </c>
      <c r="BA345" s="183">
        <f t="shared" si="175"/>
        <v>0</v>
      </c>
      <c r="BB345" s="183">
        <f t="shared" si="176"/>
        <v>0</v>
      </c>
      <c r="BC345" s="184">
        <f t="shared" si="177"/>
        <v>1189</v>
      </c>
      <c r="BD345" s="184">
        <f t="shared" si="178"/>
        <v>0</v>
      </c>
      <c r="BE345" s="184">
        <f t="shared" si="179"/>
        <v>670.91759999999999</v>
      </c>
      <c r="BF345" s="184">
        <f t="shared" si="180"/>
        <v>0</v>
      </c>
      <c r="BG345" s="102">
        <f t="shared" si="181"/>
        <v>0</v>
      </c>
      <c r="BH345" s="102">
        <f t="shared" si="182"/>
        <v>0</v>
      </c>
      <c r="BI345" s="102">
        <f t="shared" si="183"/>
        <v>0</v>
      </c>
      <c r="BJ345" s="102">
        <f t="shared" si="184"/>
        <v>1</v>
      </c>
      <c r="BK345" s="102">
        <f t="shared" si="185"/>
        <v>0</v>
      </c>
      <c r="BL345" s="102">
        <f t="shared" si="186"/>
        <v>0</v>
      </c>
      <c r="BN345" s="102"/>
    </row>
    <row r="346" spans="1:66" x14ac:dyDescent="0.25">
      <c r="A346" s="102" t="s">
        <v>17</v>
      </c>
      <c r="B346" s="102" t="s">
        <v>8</v>
      </c>
      <c r="C346" s="102" t="s">
        <v>8</v>
      </c>
      <c r="D346" s="102" t="s">
        <v>27</v>
      </c>
      <c r="E346" s="102" t="s">
        <v>749</v>
      </c>
      <c r="F346" s="102" t="s">
        <v>750</v>
      </c>
      <c r="G346" s="102">
        <v>1.772</v>
      </c>
      <c r="H346" s="102">
        <v>1</v>
      </c>
      <c r="I346" s="102">
        <v>1</v>
      </c>
      <c r="J346" s="167">
        <f>IFERROR(H346*VLOOKUP(A346, 'Advanced Parameters'!$B$7:$G$20, 6, FALSE)*VLOOKUP(A346, 'Growth Parameters'!$B$6:$H$19, 6, FALSE), 0)</f>
        <v>1</v>
      </c>
      <c r="K346" s="167">
        <f>IFERROR(IF('Advanced Parameters'!$C$5="n",'Raw Data'!I346*VLOOKUP(A346,'Advanced Parameters'!$B$7:$G$20,6,FALSE),J346*VLOOKUP(A346,'Advanced Parameters'!$B$7:$G$20,2,FALSE))*VLOOKUP(A346, 'Growth Parameters'!$B$6:$H$19, 6, FALSE), 0)</f>
        <v>1</v>
      </c>
      <c r="L346" s="167">
        <f t="shared" si="187"/>
        <v>0</v>
      </c>
      <c r="M346" s="168">
        <f>IFERROR(IF(G346="NA","NA",IF(G346&gt;'APC Parameters'!$K$6+VLOOKUP('Raw Data'!A346, 'APC Parameters'!$H$7:$L$20, 4, FALSE), 'APC Parameters'!$L$6+VLOOKUP('Raw Data'!A346, 'APC Parameters'!$H$7:$L$20, 5, FALSE), G346*('APC Parameters'!$J$6+VLOOKUP('Raw Data'!A346, 'APC Parameters'!$H$7:$L$20, 3, FALSE))+'APC Parameters'!$I$6+VLOOKUP('Raw Data'!A346, 'APC Parameters'!$H$7:$L$20, 2, FALSE))), 0)</f>
        <v>2404.7368000000001</v>
      </c>
      <c r="N346" s="168">
        <f t="shared" si="157"/>
        <v>2404.7368000000001</v>
      </c>
      <c r="O346" s="168">
        <f>IFERROR(IF(M346="NA",VLOOKUP(D346,'Internal Calculations'!$B$10:$C$11,2,FALSE), M346)*VLOOKUP(A346, 'Growth Parameters'!$B$6:$H$19, 7, FALSE), 0)</f>
        <v>2404.7368000000001</v>
      </c>
      <c r="P346" s="177">
        <f t="shared" si="158"/>
        <v>2404.7368000000001</v>
      </c>
      <c r="Q346" s="178">
        <f>IF('Funding Allocation Parameters'!$C$5="Basic Library Subsidy", MIN(O346*('Funding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MIN($O346*(VLOOKUP(CONCATENATE($A346, 'Funding Allocation Parameters'!$I$5), 'Library Subsidy Complex'!$C$2:$J$55, 2, FALSE)), VLOOKUP(CONCATENATE($A346, 'Funding Allocation Parameters'!$I$5), 'Library Subsidy Complex'!$C$2:$J$55, 4, FALSE)), 0)))))</f>
        <v>1189</v>
      </c>
      <c r="R346" s="178">
        <f>IF('Funding Allocation Parameters'!$C$5="Basic Library Subsidy", 0, IF('Funding Allocation Parameters'!$C$5="Grant funding",MIN(O346*('Funding Allocation Parameters'!$E$5), 'Funding Allocation Parameters'!$G$5), IF('Funding Allocation Parameters'!$C$5="Other author funding", 0, IF('Funding Allocation Parameters'!$C$5="Any discretionary funds (grants if available, other if no grants)", MIN(O346*('Funding Allocation Parameters'!$E$5), 'Funding Allocation Parameters'!$G$5), IF('Funding Allocation Parameters'!$C$5="Complex Library Subsidy", 0, 0)))))</f>
        <v>0</v>
      </c>
      <c r="S346" s="178">
        <f>IF('Funding Allocation Parameters'!$C$5="Basic Library Subsidy", 0, IF('Funding Allocation Parameters'!$C$5="Grant funding", 0, IF('Funding Allocation Parameters'!$C$5="Other author funding",  MIN(O346*('Funding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6" s="178">
        <f>IF('Funding Allocation Parameters'!$C$5="Basic Library Subsidy", MIN(O346*('Funding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MIN($O346*(VLOOKUP(CONCATENATE($A346, 'Funding Allocation Parameters'!$I$5), 'Library Subsidy Complex'!$C$2:$J$55, 6, FALSE)), VLOOKUP(CONCATENATE($A346, 'Funding Allocation Parameters'!$I$5), 'Library Subsidy Complex'!$C$2:$J$55, 8, FALSE)), 0)))))</f>
        <v>1189</v>
      </c>
      <c r="U346" s="178">
        <f>IF('Funding Allocation Parameters'!$C$5="Basic Library Subsidy", 0, IF('Funding Allocation Parameters'!$C$5="Grant funding", 0, IF('Funding Allocation Parameters'!$C$5="Other author funding",  MIN(O346*('Funding Allocation Parameters'!$E$5), 'Funding Allocation Parameters'!$G$5), IF('Funding Allocation Parameters'!$C$5="Any discretionary funds (grants if available, other if no grants)", MIN(O346*('Funding Allocation Parameters'!$E$5), 'Funding Allocation Parameters'!$G$5), IF('Funding Allocation Parameters'!$C$5="Complex Library Subsidy", 0, 0)))))</f>
        <v>0</v>
      </c>
      <c r="V346" s="177">
        <f t="shared" si="159"/>
        <v>1215.7368000000001</v>
      </c>
      <c r="W346" s="177">
        <f t="shared" si="160"/>
        <v>1215.7368000000001</v>
      </c>
      <c r="X346" s="179">
        <f>IF('Funding Allocation Parameters'!$C$6="Basic Library Subsidy", MIN(V346*'Funding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MIN(V346*VLOOKUP(CONCATENATE($A346, 'Funding Allocation Parameters'!$I$6), 'Library Subsidy Complex'!$C$2:$J$55, 2, FALSE), VLOOKUP(CONCATENATE($A346, 'Funding Allocation Parameters'!$I$6), 'Library Subsidy Complex'!$C$2:$J$55, 4, FALSE)), 0)))))</f>
        <v>0</v>
      </c>
      <c r="Y346" s="179">
        <f>IF('Funding Allocation Parameters'!$C$6="Basic Library Subsidy", 0, IF('Funding Allocation Parameters'!$C$6="Grant funding",MIN(V346*'Funding Allocation Parameters'!$E$6, 'Funding Allocation Parameters'!$G$6), IF('Funding Allocation Parameters'!$C$6="Other author funding", 0, IF('Funding Allocation Parameters'!$C$6="Any discretionary funds (grants if available, other if no grants)", MIN(V346*'Funding Allocation Parameters'!$E$6, 'Funding Allocation Parameters'!$G$6), IF('Funding Allocation Parameters'!$C$6="Complex Library Subsidy", 0, 0)))))</f>
        <v>1215.7368000000001</v>
      </c>
      <c r="Z346" s="179">
        <f>IF('Funding Allocation Parameters'!$C$6="Basic Library Subsidy", 0, IF('Funding Allocation Parameters'!$C$6="Grant funding", 0, IF('Funding Allocation Parameters'!$C$6="Other author funding",  MIN(V346*'Funding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6" s="179">
        <f>IF('Funding Allocation Parameters'!$C$6="Basic Library Subsidy", MIN(W346*'Funding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MIN(W346*VLOOKUP(CONCATENATE($A346, 'Funding Allocation Parameters'!$I$6), 'Library Subsidy Complex'!$C$2:$J$55, 6, FALSE), VLOOKUP(CONCATENATE($A346, 'Funding Allocation Parameters'!$I$6), 'Library Subsidy Complex'!$C$2:$J$55, 8, FALSE)), 0)))))</f>
        <v>0</v>
      </c>
      <c r="AB346" s="179">
        <f>IF('Funding Allocation Parameters'!$C$6="Basic Library Subsidy", 0, IF('Funding Allocation Parameters'!$C$6="Grant funding", 0, IF('Funding Allocation Parameters'!$C$6="Other author funding",  MIN(W346*'Funding Allocation Parameters'!$E$6, 'Funding Allocation Parameters'!$G$6), IF('Funding Allocation Parameters'!$C$6="Any discretionary funds (grants if available, other if no grants)", MIN(W346*'Funding Allocation Parameters'!$E$6, 'Funding Allocation Parameters'!$G$6), IF('Funding Allocation Parameters'!$C$6="Complex Library Subsidy", 0, 0)))))</f>
        <v>1215.7368000000001</v>
      </c>
      <c r="AC346" s="177">
        <f t="shared" si="161"/>
        <v>0</v>
      </c>
      <c r="AD346" s="177">
        <f t="shared" si="162"/>
        <v>0</v>
      </c>
      <c r="AE346" s="180">
        <f>IF('Funding Allocation Parameters'!$C$7="Basic Library Subsidy", MIN(AC346*'Funding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MIN(AC346*VLOOKUP(CONCATENATE($A346, 'Funding Allocation Parameters'!$I$7), 'Library Subsidy Complex'!$C$2:$J$55, 2, FALSE), VLOOKUP(CONCATENATE($A346, 'Funding Allocation Parameters'!$I$7), 'Library Subsidy Complex'!$C$2:$J$55, 4, FALSE)), 0)))))</f>
        <v>0</v>
      </c>
      <c r="AF346" s="180">
        <f>IF('Funding Allocation Parameters'!$C$7="Basic Library Subsidy", 0, IF('Funding Allocation Parameters'!$C$7="Grant funding",MIN(AC346*'Funding Allocation Parameters'!$E$7, 'Funding Allocation Parameters'!$G$7), IF('Funding Allocation Parameters'!$C$7="Other author funding", 0, IF('Funding Allocation Parameters'!$C$7="Any discretionary funds (grants if available, other if no grants)", MIN(AC346*'Funding Allocation Parameters'!$E$7, 'Funding Allocation Parameters'!$G$7), IF('Funding Allocation Parameters'!$C$7="Complex Library Subsidy", 0, 0)))))</f>
        <v>0</v>
      </c>
      <c r="AG346" s="180">
        <f>IF('Funding Allocation Parameters'!$C$7="Basic Library Subsidy", 0, IF('Funding Allocation Parameters'!$C$7="Grant funding", 0, IF('Funding Allocation Parameters'!$C$7="Other author funding",  MIN(AC346*'Funding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6" s="180">
        <f>IF('Funding Allocation Parameters'!$C$7="Basic Library Subsidy", MIN(AD346*'Funding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MIN(AD346*VLOOKUP(CONCATENATE($A346, 'Funding Allocation Parameters'!$I$7), 'Library Subsidy Complex'!$C$2:$J$55, 6, FALSE), VLOOKUP(CONCATENATE($A346, 'Funding Allocation Parameters'!$I$7), 'Library Subsidy Complex'!$C$2:$J$55, 8, FALSE)), 0)))))</f>
        <v>0</v>
      </c>
      <c r="AI346" s="180">
        <f>IF('Funding Allocation Parameters'!$C$7="Basic Library Subsidy", 0, IF('Funding Allocation Parameters'!$C$7="Grant funding", 0, IF('Funding Allocation Parameters'!$C$7="Other author funding",  MIN(AD346*'Funding Allocation Parameters'!$E$7, 'Funding Allocation Parameters'!$G$7), IF('Funding Allocation Parameters'!$C$7="Any discretionary funds (grants if available, other if no grants)", MIN(AD346*'Funding Allocation Parameters'!$E$7, 'Funding Allocation Parameters'!$G$7), IF('Funding Allocation Parameters'!$C$7="Complex Library Subsidy", 0, 0)))))</f>
        <v>0</v>
      </c>
      <c r="AJ346" s="177">
        <f t="shared" si="163"/>
        <v>0</v>
      </c>
      <c r="AK346" s="177">
        <f t="shared" si="164"/>
        <v>0</v>
      </c>
      <c r="AL346" s="181">
        <f>IF('Funding Allocation Parameters'!$C$8="Basic Library Subsidy", MIN(AJ346*'Funding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MIN(AJ346*VLOOKUP(CONCATENATE($A346, 'Funding Allocation Parameters'!$I$8), 'Library Subsidy Complex'!$C$2:$J$55, 2, FALSE), VLOOKUP(CONCATENATE($A346, 'Funding Allocation Parameters'!$I$8), 'Library Subsidy Complex'!$C$2:$J$55, 4, FALSE)), 0)))))</f>
        <v>0</v>
      </c>
      <c r="AM346" s="181">
        <f>IF('Funding Allocation Parameters'!$C$8="Basic Library Subsidy", 0, IF('Funding Allocation Parameters'!$C$8="Grant funding",MIN(AJ346*'Funding Allocation Parameters'!$E$8, 'Funding Allocation Parameters'!$G$8), IF('Funding Allocation Parameters'!$C$8="Other author funding", 0, IF('Funding Allocation Parameters'!$C$8="Any discretionary funds (grants if available, other if no grants)", MIN(AJ346*'Funding Allocation Parameters'!$E$8, 'Funding Allocation Parameters'!$G$8), IF('Funding Allocation Parameters'!$C$8="Complex Library Subsidy", 0, 0)))))</f>
        <v>0</v>
      </c>
      <c r="AN346" s="181">
        <f>IF('Funding Allocation Parameters'!$C$8="Basic Library Subsidy", 0, IF('Funding Allocation Parameters'!$C$8="Grant funding", 0, IF('Funding Allocation Parameters'!$C$8="Other author funding",  MIN(AJ346*'Funding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6" s="181">
        <f>IF('Funding Allocation Parameters'!$C$8="Basic Library Subsidy", MIN(AK346*'Funding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MIN(AK346*VLOOKUP(CONCATENATE($A346, 'Funding Allocation Parameters'!$I$8), 'Library Subsidy Complex'!$C$2:$J$55, 6, FALSE), VLOOKUP(CONCATENATE($A346, 'Funding Allocation Parameters'!$I$8), 'Library Subsidy Complex'!$C$2:$J$55, 8, FALSE)), 0)))))</f>
        <v>0</v>
      </c>
      <c r="AP346" s="181">
        <f>IF('Funding Allocation Parameters'!$C$8="Basic Library Subsidy", 0, IF('Funding Allocation Parameters'!$C$8="Grant funding", 0, IF('Funding Allocation Parameters'!$C$8="Other author funding",  MIN(AK346*'Funding Allocation Parameters'!$E$8, 'Funding Allocation Parameters'!$G$8), IF('Funding Allocation Parameters'!$C$8="Any discretionary funds (grants if available, other if no grants)", MIN(AK346*'Funding Allocation Parameters'!$E$8, 'Funding Allocation Parameters'!$G$8), IF('Funding Allocation Parameters'!$C$8="Complex Library Subsidy", 0, 0)))))</f>
        <v>0</v>
      </c>
      <c r="AQ346" s="177">
        <f t="shared" si="165"/>
        <v>0</v>
      </c>
      <c r="AR346" s="177">
        <f t="shared" si="166"/>
        <v>0</v>
      </c>
      <c r="AS346" s="182">
        <f t="shared" si="167"/>
        <v>1189</v>
      </c>
      <c r="AT346" s="182">
        <f t="shared" si="168"/>
        <v>1215.7368000000001</v>
      </c>
      <c r="AU346" s="182">
        <f t="shared" si="169"/>
        <v>0</v>
      </c>
      <c r="AV346" s="182">
        <f t="shared" si="170"/>
        <v>1189</v>
      </c>
      <c r="AW346" s="182">
        <f t="shared" si="171"/>
        <v>1215.7368000000001</v>
      </c>
      <c r="AX346" s="183">
        <f t="shared" si="172"/>
        <v>1189</v>
      </c>
      <c r="AY346" s="183">
        <f t="shared" si="173"/>
        <v>1215.7368000000001</v>
      </c>
      <c r="AZ346" s="183">
        <f t="shared" si="174"/>
        <v>0</v>
      </c>
      <c r="BA346" s="183">
        <f t="shared" si="175"/>
        <v>0</v>
      </c>
      <c r="BB346" s="183">
        <f t="shared" si="176"/>
        <v>0</v>
      </c>
      <c r="BC346" s="184">
        <f t="shared" si="177"/>
        <v>1189</v>
      </c>
      <c r="BD346" s="184">
        <f t="shared" si="178"/>
        <v>0</v>
      </c>
      <c r="BE346" s="184">
        <f t="shared" si="179"/>
        <v>1215.7368000000001</v>
      </c>
      <c r="BF346" s="184">
        <f t="shared" si="180"/>
        <v>0</v>
      </c>
      <c r="BG346" s="102">
        <f t="shared" si="181"/>
        <v>0</v>
      </c>
      <c r="BH346" s="102">
        <f t="shared" si="182"/>
        <v>0</v>
      </c>
      <c r="BI346" s="102">
        <f t="shared" si="183"/>
        <v>0</v>
      </c>
      <c r="BJ346" s="102">
        <f t="shared" si="184"/>
        <v>1</v>
      </c>
      <c r="BK346" s="102">
        <f t="shared" si="185"/>
        <v>0</v>
      </c>
      <c r="BL346" s="102">
        <f t="shared" si="186"/>
        <v>0</v>
      </c>
      <c r="BN346" s="102"/>
    </row>
    <row r="347" spans="1:66" x14ac:dyDescent="0.25">
      <c r="A347" s="102" t="s">
        <v>26</v>
      </c>
      <c r="B347" s="102" t="s">
        <v>8</v>
      </c>
      <c r="C347" s="102" t="s">
        <v>8</v>
      </c>
      <c r="D347" s="102" t="s">
        <v>27</v>
      </c>
      <c r="E347" s="102" t="s">
        <v>751</v>
      </c>
      <c r="F347" s="102" t="s">
        <v>752</v>
      </c>
      <c r="G347" s="102">
        <v>0.75600000000000001</v>
      </c>
      <c r="H347" s="102">
        <v>1</v>
      </c>
      <c r="I347" s="102">
        <v>0.41699999999999998</v>
      </c>
      <c r="J347" s="167">
        <f>IFERROR(H347*VLOOKUP(A347, 'Advanced Parameters'!$B$7:$G$20, 6, FALSE)*VLOOKUP(A347, 'Growth Parameters'!$B$6:$H$19, 6, FALSE), 0)</f>
        <v>1</v>
      </c>
      <c r="K347" s="167">
        <f>IFERROR(IF('Advanced Parameters'!$C$5="n",'Raw Data'!I347*VLOOKUP(A347,'Advanced Parameters'!$B$7:$G$20,6,FALSE),J347*VLOOKUP(A347,'Advanced Parameters'!$B$7:$G$20,2,FALSE))*VLOOKUP(A347, 'Growth Parameters'!$B$6:$H$19, 6, FALSE), 0)</f>
        <v>0.41699999999999998</v>
      </c>
      <c r="L347" s="167">
        <f t="shared" si="187"/>
        <v>0.58299999999999996</v>
      </c>
      <c r="M347" s="168">
        <f>IFERROR(IF(G347="NA","NA",IF(G347&gt;'APC Parameters'!$K$6+VLOOKUP('Raw Data'!A347, 'APC Parameters'!$H$7:$L$20, 4, FALSE), 'APC Parameters'!$L$6+VLOOKUP('Raw Data'!A347, 'APC Parameters'!$H$7:$L$20, 5, FALSE), G347*('APC Parameters'!$J$6+VLOOKUP('Raw Data'!A347, 'APC Parameters'!$H$7:$L$20, 3, FALSE))+'APC Parameters'!$I$6+VLOOKUP('Raw Data'!A347, 'APC Parameters'!$H$7:$L$20, 2, FALSE))), 0)</f>
        <v>1683.9864</v>
      </c>
      <c r="N347" s="168">
        <f t="shared" si="157"/>
        <v>1683.9864</v>
      </c>
      <c r="O347" s="168">
        <f>IFERROR(IF(M347="NA",VLOOKUP(D347,'Internal Calculations'!$B$10:$C$11,2,FALSE), M347)*VLOOKUP(A347, 'Growth Parameters'!$B$6:$H$19, 7, FALSE), 0)</f>
        <v>1683.9864</v>
      </c>
      <c r="P347" s="177">
        <f t="shared" si="158"/>
        <v>1683.9864</v>
      </c>
      <c r="Q347" s="178">
        <f>IF('Funding Allocation Parameters'!$C$5="Basic Library Subsidy", MIN(O347*('Funding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MIN($O347*(VLOOKUP(CONCATENATE($A347, 'Funding Allocation Parameters'!$I$5), 'Library Subsidy Complex'!$C$2:$J$55, 2, FALSE)), VLOOKUP(CONCATENATE($A347, 'Funding Allocation Parameters'!$I$5), 'Library Subsidy Complex'!$C$2:$J$55, 4, FALSE)), 0)))))</f>
        <v>1189</v>
      </c>
      <c r="R347" s="178">
        <f>IF('Funding Allocation Parameters'!$C$5="Basic Library Subsidy", 0, IF('Funding Allocation Parameters'!$C$5="Grant funding",MIN(O347*('Funding Allocation Parameters'!$E$5), 'Funding Allocation Parameters'!$G$5), IF('Funding Allocation Parameters'!$C$5="Other author funding", 0, IF('Funding Allocation Parameters'!$C$5="Any discretionary funds (grants if available, other if no grants)", MIN(O347*('Funding Allocation Parameters'!$E$5), 'Funding Allocation Parameters'!$G$5), IF('Funding Allocation Parameters'!$C$5="Complex Library Subsidy", 0, 0)))))</f>
        <v>0</v>
      </c>
      <c r="S347" s="178">
        <f>IF('Funding Allocation Parameters'!$C$5="Basic Library Subsidy", 0, IF('Funding Allocation Parameters'!$C$5="Grant funding", 0, IF('Funding Allocation Parameters'!$C$5="Other author funding",  MIN(O347*('Funding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7" s="178">
        <f>IF('Funding Allocation Parameters'!$C$5="Basic Library Subsidy", MIN(O347*('Funding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MIN($O347*(VLOOKUP(CONCATENATE($A347, 'Funding Allocation Parameters'!$I$5), 'Library Subsidy Complex'!$C$2:$J$55, 6, FALSE)), VLOOKUP(CONCATENATE($A347, 'Funding Allocation Parameters'!$I$5), 'Library Subsidy Complex'!$C$2:$J$55, 8, FALSE)), 0)))))</f>
        <v>1189</v>
      </c>
      <c r="U347" s="178">
        <f>IF('Funding Allocation Parameters'!$C$5="Basic Library Subsidy", 0, IF('Funding Allocation Parameters'!$C$5="Grant funding", 0, IF('Funding Allocation Parameters'!$C$5="Other author funding",  MIN(O347*('Funding Allocation Parameters'!$E$5), 'Funding Allocation Parameters'!$G$5), IF('Funding Allocation Parameters'!$C$5="Any discretionary funds (grants if available, other if no grants)", MIN(O347*('Funding Allocation Parameters'!$E$5), 'Funding Allocation Parameters'!$G$5), IF('Funding Allocation Parameters'!$C$5="Complex Library Subsidy", 0, 0)))))</f>
        <v>0</v>
      </c>
      <c r="V347" s="177">
        <f t="shared" si="159"/>
        <v>494.9864</v>
      </c>
      <c r="W347" s="177">
        <f t="shared" si="160"/>
        <v>494.9864</v>
      </c>
      <c r="X347" s="179">
        <f>IF('Funding Allocation Parameters'!$C$6="Basic Library Subsidy", MIN(V347*'Funding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MIN(V347*VLOOKUP(CONCATENATE($A347, 'Funding Allocation Parameters'!$I$6), 'Library Subsidy Complex'!$C$2:$J$55, 2, FALSE), VLOOKUP(CONCATENATE($A347, 'Funding Allocation Parameters'!$I$6), 'Library Subsidy Complex'!$C$2:$J$55, 4, FALSE)), 0)))))</f>
        <v>0</v>
      </c>
      <c r="Y347" s="179">
        <f>IF('Funding Allocation Parameters'!$C$6="Basic Library Subsidy", 0, IF('Funding Allocation Parameters'!$C$6="Grant funding",MIN(V347*'Funding Allocation Parameters'!$E$6, 'Funding Allocation Parameters'!$G$6), IF('Funding Allocation Parameters'!$C$6="Other author funding", 0, IF('Funding Allocation Parameters'!$C$6="Any discretionary funds (grants if available, other if no grants)", MIN(V347*'Funding Allocation Parameters'!$E$6, 'Funding Allocation Parameters'!$G$6), IF('Funding Allocation Parameters'!$C$6="Complex Library Subsidy", 0, 0)))))</f>
        <v>494.9864</v>
      </c>
      <c r="Z347" s="179">
        <f>IF('Funding Allocation Parameters'!$C$6="Basic Library Subsidy", 0, IF('Funding Allocation Parameters'!$C$6="Grant funding", 0, IF('Funding Allocation Parameters'!$C$6="Other author funding",  MIN(V347*'Funding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7" s="179">
        <f>IF('Funding Allocation Parameters'!$C$6="Basic Library Subsidy", MIN(W347*'Funding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MIN(W347*VLOOKUP(CONCATENATE($A347, 'Funding Allocation Parameters'!$I$6), 'Library Subsidy Complex'!$C$2:$J$55, 6, FALSE), VLOOKUP(CONCATENATE($A347, 'Funding Allocation Parameters'!$I$6), 'Library Subsidy Complex'!$C$2:$J$55, 8, FALSE)), 0)))))</f>
        <v>0</v>
      </c>
      <c r="AB347" s="179">
        <f>IF('Funding Allocation Parameters'!$C$6="Basic Library Subsidy", 0, IF('Funding Allocation Parameters'!$C$6="Grant funding", 0, IF('Funding Allocation Parameters'!$C$6="Other author funding",  MIN(W347*'Funding Allocation Parameters'!$E$6, 'Funding Allocation Parameters'!$G$6), IF('Funding Allocation Parameters'!$C$6="Any discretionary funds (grants if available, other if no grants)", MIN(W347*'Funding Allocation Parameters'!$E$6, 'Funding Allocation Parameters'!$G$6), IF('Funding Allocation Parameters'!$C$6="Complex Library Subsidy", 0, 0)))))</f>
        <v>494.9864</v>
      </c>
      <c r="AC347" s="177">
        <f t="shared" si="161"/>
        <v>0</v>
      </c>
      <c r="AD347" s="177">
        <f t="shared" si="162"/>
        <v>0</v>
      </c>
      <c r="AE347" s="180">
        <f>IF('Funding Allocation Parameters'!$C$7="Basic Library Subsidy", MIN(AC347*'Funding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MIN(AC347*VLOOKUP(CONCATENATE($A347, 'Funding Allocation Parameters'!$I$7), 'Library Subsidy Complex'!$C$2:$J$55, 2, FALSE), VLOOKUP(CONCATENATE($A347, 'Funding Allocation Parameters'!$I$7), 'Library Subsidy Complex'!$C$2:$J$55, 4, FALSE)), 0)))))</f>
        <v>0</v>
      </c>
      <c r="AF347" s="180">
        <f>IF('Funding Allocation Parameters'!$C$7="Basic Library Subsidy", 0, IF('Funding Allocation Parameters'!$C$7="Grant funding",MIN(AC347*'Funding Allocation Parameters'!$E$7, 'Funding Allocation Parameters'!$G$7), IF('Funding Allocation Parameters'!$C$7="Other author funding", 0, IF('Funding Allocation Parameters'!$C$7="Any discretionary funds (grants if available, other if no grants)", MIN(AC347*'Funding Allocation Parameters'!$E$7, 'Funding Allocation Parameters'!$G$7), IF('Funding Allocation Parameters'!$C$7="Complex Library Subsidy", 0, 0)))))</f>
        <v>0</v>
      </c>
      <c r="AG347" s="180">
        <f>IF('Funding Allocation Parameters'!$C$7="Basic Library Subsidy", 0, IF('Funding Allocation Parameters'!$C$7="Grant funding", 0, IF('Funding Allocation Parameters'!$C$7="Other author funding",  MIN(AC347*'Funding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7" s="180">
        <f>IF('Funding Allocation Parameters'!$C$7="Basic Library Subsidy", MIN(AD347*'Funding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MIN(AD347*VLOOKUP(CONCATENATE($A347, 'Funding Allocation Parameters'!$I$7), 'Library Subsidy Complex'!$C$2:$J$55, 6, FALSE), VLOOKUP(CONCATENATE($A347, 'Funding Allocation Parameters'!$I$7), 'Library Subsidy Complex'!$C$2:$J$55, 8, FALSE)), 0)))))</f>
        <v>0</v>
      </c>
      <c r="AI347" s="180">
        <f>IF('Funding Allocation Parameters'!$C$7="Basic Library Subsidy", 0, IF('Funding Allocation Parameters'!$C$7="Grant funding", 0, IF('Funding Allocation Parameters'!$C$7="Other author funding",  MIN(AD347*'Funding Allocation Parameters'!$E$7, 'Funding Allocation Parameters'!$G$7), IF('Funding Allocation Parameters'!$C$7="Any discretionary funds (grants if available, other if no grants)", MIN(AD347*'Funding Allocation Parameters'!$E$7, 'Funding Allocation Parameters'!$G$7), IF('Funding Allocation Parameters'!$C$7="Complex Library Subsidy", 0, 0)))))</f>
        <v>0</v>
      </c>
      <c r="AJ347" s="177">
        <f t="shared" si="163"/>
        <v>0</v>
      </c>
      <c r="AK347" s="177">
        <f t="shared" si="164"/>
        <v>0</v>
      </c>
      <c r="AL347" s="181">
        <f>IF('Funding Allocation Parameters'!$C$8="Basic Library Subsidy", MIN(AJ347*'Funding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MIN(AJ347*VLOOKUP(CONCATENATE($A347, 'Funding Allocation Parameters'!$I$8), 'Library Subsidy Complex'!$C$2:$J$55, 2, FALSE), VLOOKUP(CONCATENATE($A347, 'Funding Allocation Parameters'!$I$8), 'Library Subsidy Complex'!$C$2:$J$55, 4, FALSE)), 0)))))</f>
        <v>0</v>
      </c>
      <c r="AM347" s="181">
        <f>IF('Funding Allocation Parameters'!$C$8="Basic Library Subsidy", 0, IF('Funding Allocation Parameters'!$C$8="Grant funding",MIN(AJ347*'Funding Allocation Parameters'!$E$8, 'Funding Allocation Parameters'!$G$8), IF('Funding Allocation Parameters'!$C$8="Other author funding", 0, IF('Funding Allocation Parameters'!$C$8="Any discretionary funds (grants if available, other if no grants)", MIN(AJ347*'Funding Allocation Parameters'!$E$8, 'Funding Allocation Parameters'!$G$8), IF('Funding Allocation Parameters'!$C$8="Complex Library Subsidy", 0, 0)))))</f>
        <v>0</v>
      </c>
      <c r="AN347" s="181">
        <f>IF('Funding Allocation Parameters'!$C$8="Basic Library Subsidy", 0, IF('Funding Allocation Parameters'!$C$8="Grant funding", 0, IF('Funding Allocation Parameters'!$C$8="Other author funding",  MIN(AJ347*'Funding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7" s="181">
        <f>IF('Funding Allocation Parameters'!$C$8="Basic Library Subsidy", MIN(AK347*'Funding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MIN(AK347*VLOOKUP(CONCATENATE($A347, 'Funding Allocation Parameters'!$I$8), 'Library Subsidy Complex'!$C$2:$J$55, 6, FALSE), VLOOKUP(CONCATENATE($A347, 'Funding Allocation Parameters'!$I$8), 'Library Subsidy Complex'!$C$2:$J$55, 8, FALSE)), 0)))))</f>
        <v>0</v>
      </c>
      <c r="AP347" s="181">
        <f>IF('Funding Allocation Parameters'!$C$8="Basic Library Subsidy", 0, IF('Funding Allocation Parameters'!$C$8="Grant funding", 0, IF('Funding Allocation Parameters'!$C$8="Other author funding",  MIN(AK347*'Funding Allocation Parameters'!$E$8, 'Funding Allocation Parameters'!$G$8), IF('Funding Allocation Parameters'!$C$8="Any discretionary funds (grants if available, other if no grants)", MIN(AK347*'Funding Allocation Parameters'!$E$8, 'Funding Allocation Parameters'!$G$8), IF('Funding Allocation Parameters'!$C$8="Complex Library Subsidy", 0, 0)))))</f>
        <v>0</v>
      </c>
      <c r="AQ347" s="177">
        <f t="shared" si="165"/>
        <v>0</v>
      </c>
      <c r="AR347" s="177">
        <f t="shared" si="166"/>
        <v>0</v>
      </c>
      <c r="AS347" s="182">
        <f t="shared" si="167"/>
        <v>1189</v>
      </c>
      <c r="AT347" s="182">
        <f t="shared" si="168"/>
        <v>494.9864</v>
      </c>
      <c r="AU347" s="182">
        <f t="shared" si="169"/>
        <v>0</v>
      </c>
      <c r="AV347" s="182">
        <f t="shared" si="170"/>
        <v>1189</v>
      </c>
      <c r="AW347" s="182">
        <f t="shared" si="171"/>
        <v>494.9864</v>
      </c>
      <c r="AX347" s="183">
        <f t="shared" si="172"/>
        <v>495.81299999999999</v>
      </c>
      <c r="AY347" s="183">
        <f t="shared" si="173"/>
        <v>206.4093288</v>
      </c>
      <c r="AZ347" s="183">
        <f t="shared" si="174"/>
        <v>0</v>
      </c>
      <c r="BA347" s="183">
        <f t="shared" si="175"/>
        <v>693.18700000000001</v>
      </c>
      <c r="BB347" s="183">
        <f t="shared" si="176"/>
        <v>288.57707119999998</v>
      </c>
      <c r="BC347" s="184">
        <f t="shared" si="177"/>
        <v>1189</v>
      </c>
      <c r="BD347" s="184">
        <f t="shared" si="178"/>
        <v>0</v>
      </c>
      <c r="BE347" s="184">
        <f t="shared" si="179"/>
        <v>206.4093288</v>
      </c>
      <c r="BF347" s="184">
        <f t="shared" si="180"/>
        <v>288.57707119999998</v>
      </c>
      <c r="BG347" s="102">
        <f t="shared" si="181"/>
        <v>0</v>
      </c>
      <c r="BH347" s="102">
        <f t="shared" si="182"/>
        <v>0</v>
      </c>
      <c r="BI347" s="102">
        <f t="shared" si="183"/>
        <v>0</v>
      </c>
      <c r="BJ347" s="102">
        <f t="shared" si="184"/>
        <v>0.41699999999999998</v>
      </c>
      <c r="BK347" s="102">
        <f t="shared" si="185"/>
        <v>0.58299999999999996</v>
      </c>
      <c r="BL347" s="102">
        <f t="shared" si="186"/>
        <v>0</v>
      </c>
      <c r="BN347" s="102"/>
    </row>
    <row r="348" spans="1:66" x14ac:dyDescent="0.25">
      <c r="A348" s="102" t="s">
        <v>19</v>
      </c>
      <c r="B348" s="102" t="s">
        <v>8</v>
      </c>
      <c r="C348" s="102" t="s">
        <v>8</v>
      </c>
      <c r="D348" s="102" t="s">
        <v>27</v>
      </c>
      <c r="E348" s="102" t="s">
        <v>754</v>
      </c>
      <c r="F348" s="102" t="s">
        <v>755</v>
      </c>
      <c r="G348" s="102">
        <v>2.633</v>
      </c>
      <c r="H348" s="102">
        <v>1</v>
      </c>
      <c r="I348" s="102">
        <v>1</v>
      </c>
      <c r="J348" s="167">
        <f>IFERROR(H348*VLOOKUP(A348, 'Advanced Parameters'!$B$7:$G$20, 6, FALSE)*VLOOKUP(A348, 'Growth Parameters'!$B$6:$H$19, 6, FALSE), 0)</f>
        <v>1</v>
      </c>
      <c r="K348" s="167">
        <f>IFERROR(IF('Advanced Parameters'!$C$5="n",'Raw Data'!I348*VLOOKUP(A348,'Advanced Parameters'!$B$7:$G$20,6,FALSE),J348*VLOOKUP(A348,'Advanced Parameters'!$B$7:$G$20,2,FALSE))*VLOOKUP(A348, 'Growth Parameters'!$B$6:$H$19, 6, FALSE), 0)</f>
        <v>1</v>
      </c>
      <c r="L348" s="167">
        <f t="shared" si="187"/>
        <v>0</v>
      </c>
      <c r="M348" s="168">
        <f>IFERROR(IF(G348="NA","NA",IF(G348&gt;'APC Parameters'!$K$6+VLOOKUP('Raw Data'!A348, 'APC Parameters'!$H$7:$L$20, 4, FALSE), 'APC Parameters'!$L$6+VLOOKUP('Raw Data'!A348, 'APC Parameters'!$H$7:$L$20, 5, FALSE), G348*('APC Parameters'!$J$6+VLOOKUP('Raw Data'!A348, 'APC Parameters'!$H$7:$L$20, 3, FALSE))+'APC Parameters'!$I$6+VLOOKUP('Raw Data'!A348, 'APC Parameters'!$H$7:$L$20, 2, FALSE))), 0)</f>
        <v>3015.5302000000001</v>
      </c>
      <c r="N348" s="168">
        <f t="shared" si="157"/>
        <v>3015.5302000000001</v>
      </c>
      <c r="O348" s="168">
        <f>IFERROR(IF(M348="NA",VLOOKUP(D348,'Internal Calculations'!$B$10:$C$11,2,FALSE), M348)*VLOOKUP(A348, 'Growth Parameters'!$B$6:$H$19, 7, FALSE), 0)</f>
        <v>3015.5302000000001</v>
      </c>
      <c r="P348" s="177">
        <f t="shared" si="158"/>
        <v>3015.5302000000001</v>
      </c>
      <c r="Q348" s="178">
        <f>IF('Funding Allocation Parameters'!$C$5="Basic Library Subsidy", MIN(O348*('Funding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MIN($O348*(VLOOKUP(CONCATENATE($A348, 'Funding Allocation Parameters'!$I$5), 'Library Subsidy Complex'!$C$2:$J$55, 2, FALSE)), VLOOKUP(CONCATENATE($A348, 'Funding Allocation Parameters'!$I$5), 'Library Subsidy Complex'!$C$2:$J$55, 4, FALSE)), 0)))))</f>
        <v>1189</v>
      </c>
      <c r="R348" s="178">
        <f>IF('Funding Allocation Parameters'!$C$5="Basic Library Subsidy", 0, IF('Funding Allocation Parameters'!$C$5="Grant funding",MIN(O348*('Funding Allocation Parameters'!$E$5), 'Funding Allocation Parameters'!$G$5), IF('Funding Allocation Parameters'!$C$5="Other author funding", 0, IF('Funding Allocation Parameters'!$C$5="Any discretionary funds (grants if available, other if no grants)", MIN(O348*('Funding Allocation Parameters'!$E$5), 'Funding Allocation Parameters'!$G$5), IF('Funding Allocation Parameters'!$C$5="Complex Library Subsidy", 0, 0)))))</f>
        <v>0</v>
      </c>
      <c r="S348" s="178">
        <f>IF('Funding Allocation Parameters'!$C$5="Basic Library Subsidy", 0, IF('Funding Allocation Parameters'!$C$5="Grant funding", 0, IF('Funding Allocation Parameters'!$C$5="Other author funding",  MIN(O348*('Funding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8" s="178">
        <f>IF('Funding Allocation Parameters'!$C$5="Basic Library Subsidy", MIN(O348*('Funding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MIN($O348*(VLOOKUP(CONCATENATE($A348, 'Funding Allocation Parameters'!$I$5), 'Library Subsidy Complex'!$C$2:$J$55, 6, FALSE)), VLOOKUP(CONCATENATE($A348, 'Funding Allocation Parameters'!$I$5), 'Library Subsidy Complex'!$C$2:$J$55, 8, FALSE)), 0)))))</f>
        <v>1189</v>
      </c>
      <c r="U348" s="178">
        <f>IF('Funding Allocation Parameters'!$C$5="Basic Library Subsidy", 0, IF('Funding Allocation Parameters'!$C$5="Grant funding", 0, IF('Funding Allocation Parameters'!$C$5="Other author funding",  MIN(O348*('Funding Allocation Parameters'!$E$5), 'Funding Allocation Parameters'!$G$5), IF('Funding Allocation Parameters'!$C$5="Any discretionary funds (grants if available, other if no grants)", MIN(O348*('Funding Allocation Parameters'!$E$5), 'Funding Allocation Parameters'!$G$5), IF('Funding Allocation Parameters'!$C$5="Complex Library Subsidy", 0, 0)))))</f>
        <v>0</v>
      </c>
      <c r="V348" s="177">
        <f t="shared" si="159"/>
        <v>1826.5302000000001</v>
      </c>
      <c r="W348" s="177">
        <f t="shared" si="160"/>
        <v>1826.5302000000001</v>
      </c>
      <c r="X348" s="179">
        <f>IF('Funding Allocation Parameters'!$C$6="Basic Library Subsidy", MIN(V348*'Funding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MIN(V348*VLOOKUP(CONCATENATE($A348, 'Funding Allocation Parameters'!$I$6), 'Library Subsidy Complex'!$C$2:$J$55, 2, FALSE), VLOOKUP(CONCATENATE($A348, 'Funding Allocation Parameters'!$I$6), 'Library Subsidy Complex'!$C$2:$J$55, 4, FALSE)), 0)))))</f>
        <v>0</v>
      </c>
      <c r="Y348" s="179">
        <f>IF('Funding Allocation Parameters'!$C$6="Basic Library Subsidy", 0, IF('Funding Allocation Parameters'!$C$6="Grant funding",MIN(V348*'Funding Allocation Parameters'!$E$6, 'Funding Allocation Parameters'!$G$6), IF('Funding Allocation Parameters'!$C$6="Other author funding", 0, IF('Funding Allocation Parameters'!$C$6="Any discretionary funds (grants if available, other if no grants)", MIN(V348*'Funding Allocation Parameters'!$E$6, 'Funding Allocation Parameters'!$G$6), IF('Funding Allocation Parameters'!$C$6="Complex Library Subsidy", 0, 0)))))</f>
        <v>1826.5302000000001</v>
      </c>
      <c r="Z348" s="179">
        <f>IF('Funding Allocation Parameters'!$C$6="Basic Library Subsidy", 0, IF('Funding Allocation Parameters'!$C$6="Grant funding", 0, IF('Funding Allocation Parameters'!$C$6="Other author funding",  MIN(V348*'Funding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8" s="179">
        <f>IF('Funding Allocation Parameters'!$C$6="Basic Library Subsidy", MIN(W348*'Funding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MIN(W348*VLOOKUP(CONCATENATE($A348, 'Funding Allocation Parameters'!$I$6), 'Library Subsidy Complex'!$C$2:$J$55, 6, FALSE), VLOOKUP(CONCATENATE($A348, 'Funding Allocation Parameters'!$I$6), 'Library Subsidy Complex'!$C$2:$J$55, 8, FALSE)), 0)))))</f>
        <v>0</v>
      </c>
      <c r="AB348" s="179">
        <f>IF('Funding Allocation Parameters'!$C$6="Basic Library Subsidy", 0, IF('Funding Allocation Parameters'!$C$6="Grant funding", 0, IF('Funding Allocation Parameters'!$C$6="Other author funding",  MIN(W348*'Funding Allocation Parameters'!$E$6, 'Funding Allocation Parameters'!$G$6), IF('Funding Allocation Parameters'!$C$6="Any discretionary funds (grants if available, other if no grants)", MIN(W348*'Funding Allocation Parameters'!$E$6, 'Funding Allocation Parameters'!$G$6), IF('Funding Allocation Parameters'!$C$6="Complex Library Subsidy", 0, 0)))))</f>
        <v>1826.5302000000001</v>
      </c>
      <c r="AC348" s="177">
        <f t="shared" si="161"/>
        <v>0</v>
      </c>
      <c r="AD348" s="177">
        <f t="shared" si="162"/>
        <v>0</v>
      </c>
      <c r="AE348" s="180">
        <f>IF('Funding Allocation Parameters'!$C$7="Basic Library Subsidy", MIN(AC348*'Funding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MIN(AC348*VLOOKUP(CONCATENATE($A348, 'Funding Allocation Parameters'!$I$7), 'Library Subsidy Complex'!$C$2:$J$55, 2, FALSE), VLOOKUP(CONCATENATE($A348, 'Funding Allocation Parameters'!$I$7), 'Library Subsidy Complex'!$C$2:$J$55, 4, FALSE)), 0)))))</f>
        <v>0</v>
      </c>
      <c r="AF348" s="180">
        <f>IF('Funding Allocation Parameters'!$C$7="Basic Library Subsidy", 0, IF('Funding Allocation Parameters'!$C$7="Grant funding",MIN(AC348*'Funding Allocation Parameters'!$E$7, 'Funding Allocation Parameters'!$G$7), IF('Funding Allocation Parameters'!$C$7="Other author funding", 0, IF('Funding Allocation Parameters'!$C$7="Any discretionary funds (grants if available, other if no grants)", MIN(AC348*'Funding Allocation Parameters'!$E$7, 'Funding Allocation Parameters'!$G$7), IF('Funding Allocation Parameters'!$C$7="Complex Library Subsidy", 0, 0)))))</f>
        <v>0</v>
      </c>
      <c r="AG348" s="180">
        <f>IF('Funding Allocation Parameters'!$C$7="Basic Library Subsidy", 0, IF('Funding Allocation Parameters'!$C$7="Grant funding", 0, IF('Funding Allocation Parameters'!$C$7="Other author funding",  MIN(AC348*'Funding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8" s="180">
        <f>IF('Funding Allocation Parameters'!$C$7="Basic Library Subsidy", MIN(AD348*'Funding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MIN(AD348*VLOOKUP(CONCATENATE($A348, 'Funding Allocation Parameters'!$I$7), 'Library Subsidy Complex'!$C$2:$J$55, 6, FALSE), VLOOKUP(CONCATENATE($A348, 'Funding Allocation Parameters'!$I$7), 'Library Subsidy Complex'!$C$2:$J$55, 8, FALSE)), 0)))))</f>
        <v>0</v>
      </c>
      <c r="AI348" s="180">
        <f>IF('Funding Allocation Parameters'!$C$7="Basic Library Subsidy", 0, IF('Funding Allocation Parameters'!$C$7="Grant funding", 0, IF('Funding Allocation Parameters'!$C$7="Other author funding",  MIN(AD348*'Funding Allocation Parameters'!$E$7, 'Funding Allocation Parameters'!$G$7), IF('Funding Allocation Parameters'!$C$7="Any discretionary funds (grants if available, other if no grants)", MIN(AD348*'Funding Allocation Parameters'!$E$7, 'Funding Allocation Parameters'!$G$7), IF('Funding Allocation Parameters'!$C$7="Complex Library Subsidy", 0, 0)))))</f>
        <v>0</v>
      </c>
      <c r="AJ348" s="177">
        <f t="shared" si="163"/>
        <v>0</v>
      </c>
      <c r="AK348" s="177">
        <f t="shared" si="164"/>
        <v>0</v>
      </c>
      <c r="AL348" s="181">
        <f>IF('Funding Allocation Parameters'!$C$8="Basic Library Subsidy", MIN(AJ348*'Funding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MIN(AJ348*VLOOKUP(CONCATENATE($A348, 'Funding Allocation Parameters'!$I$8), 'Library Subsidy Complex'!$C$2:$J$55, 2, FALSE), VLOOKUP(CONCATENATE($A348, 'Funding Allocation Parameters'!$I$8), 'Library Subsidy Complex'!$C$2:$J$55, 4, FALSE)), 0)))))</f>
        <v>0</v>
      </c>
      <c r="AM348" s="181">
        <f>IF('Funding Allocation Parameters'!$C$8="Basic Library Subsidy", 0, IF('Funding Allocation Parameters'!$C$8="Grant funding",MIN(AJ348*'Funding Allocation Parameters'!$E$8, 'Funding Allocation Parameters'!$G$8), IF('Funding Allocation Parameters'!$C$8="Other author funding", 0, IF('Funding Allocation Parameters'!$C$8="Any discretionary funds (grants if available, other if no grants)", MIN(AJ348*'Funding Allocation Parameters'!$E$8, 'Funding Allocation Parameters'!$G$8), IF('Funding Allocation Parameters'!$C$8="Complex Library Subsidy", 0, 0)))))</f>
        <v>0</v>
      </c>
      <c r="AN348" s="181">
        <f>IF('Funding Allocation Parameters'!$C$8="Basic Library Subsidy", 0, IF('Funding Allocation Parameters'!$C$8="Grant funding", 0, IF('Funding Allocation Parameters'!$C$8="Other author funding",  MIN(AJ348*'Funding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8" s="181">
        <f>IF('Funding Allocation Parameters'!$C$8="Basic Library Subsidy", MIN(AK348*'Funding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MIN(AK348*VLOOKUP(CONCATENATE($A348, 'Funding Allocation Parameters'!$I$8), 'Library Subsidy Complex'!$C$2:$J$55, 6, FALSE), VLOOKUP(CONCATENATE($A348, 'Funding Allocation Parameters'!$I$8), 'Library Subsidy Complex'!$C$2:$J$55, 8, FALSE)), 0)))))</f>
        <v>0</v>
      </c>
      <c r="AP348" s="181">
        <f>IF('Funding Allocation Parameters'!$C$8="Basic Library Subsidy", 0, IF('Funding Allocation Parameters'!$C$8="Grant funding", 0, IF('Funding Allocation Parameters'!$C$8="Other author funding",  MIN(AK348*'Funding Allocation Parameters'!$E$8, 'Funding Allocation Parameters'!$G$8), IF('Funding Allocation Parameters'!$C$8="Any discretionary funds (grants if available, other if no grants)", MIN(AK348*'Funding Allocation Parameters'!$E$8, 'Funding Allocation Parameters'!$G$8), IF('Funding Allocation Parameters'!$C$8="Complex Library Subsidy", 0, 0)))))</f>
        <v>0</v>
      </c>
      <c r="AQ348" s="177">
        <f t="shared" si="165"/>
        <v>0</v>
      </c>
      <c r="AR348" s="177">
        <f t="shared" si="166"/>
        <v>0</v>
      </c>
      <c r="AS348" s="182">
        <f t="shared" si="167"/>
        <v>1189</v>
      </c>
      <c r="AT348" s="182">
        <f t="shared" si="168"/>
        <v>1826.5302000000001</v>
      </c>
      <c r="AU348" s="182">
        <f t="shared" si="169"/>
        <v>0</v>
      </c>
      <c r="AV348" s="182">
        <f t="shared" si="170"/>
        <v>1189</v>
      </c>
      <c r="AW348" s="182">
        <f t="shared" si="171"/>
        <v>1826.5302000000001</v>
      </c>
      <c r="AX348" s="183">
        <f t="shared" si="172"/>
        <v>1189</v>
      </c>
      <c r="AY348" s="183">
        <f t="shared" si="173"/>
        <v>1826.5302000000001</v>
      </c>
      <c r="AZ348" s="183">
        <f t="shared" si="174"/>
        <v>0</v>
      </c>
      <c r="BA348" s="183">
        <f t="shared" si="175"/>
        <v>0</v>
      </c>
      <c r="BB348" s="183">
        <f t="shared" si="176"/>
        <v>0</v>
      </c>
      <c r="BC348" s="184">
        <f t="shared" si="177"/>
        <v>1189</v>
      </c>
      <c r="BD348" s="184">
        <f t="shared" si="178"/>
        <v>0</v>
      </c>
      <c r="BE348" s="184">
        <f t="shared" si="179"/>
        <v>1826.5302000000001</v>
      </c>
      <c r="BF348" s="184">
        <f t="shared" si="180"/>
        <v>0</v>
      </c>
      <c r="BG348" s="102">
        <f t="shared" si="181"/>
        <v>0</v>
      </c>
      <c r="BH348" s="102">
        <f t="shared" si="182"/>
        <v>0</v>
      </c>
      <c r="BI348" s="102">
        <f t="shared" si="183"/>
        <v>0</v>
      </c>
      <c r="BJ348" s="102">
        <f t="shared" si="184"/>
        <v>1</v>
      </c>
      <c r="BK348" s="102">
        <f t="shared" si="185"/>
        <v>0</v>
      </c>
      <c r="BL348" s="102">
        <f t="shared" si="186"/>
        <v>0</v>
      </c>
      <c r="BN348" s="102"/>
    </row>
    <row r="349" spans="1:66" x14ac:dyDescent="0.25">
      <c r="A349" s="102" t="s">
        <v>26</v>
      </c>
      <c r="B349" s="102" t="s">
        <v>8</v>
      </c>
      <c r="C349" s="102" t="s">
        <v>8</v>
      </c>
      <c r="D349" s="102" t="s">
        <v>27</v>
      </c>
      <c r="E349" s="102" t="s">
        <v>756</v>
      </c>
      <c r="F349" s="102" t="s">
        <v>757</v>
      </c>
      <c r="G349" s="102">
        <v>2.665</v>
      </c>
      <c r="H349" s="102">
        <v>1</v>
      </c>
      <c r="I349" s="102">
        <v>0.41699999999999998</v>
      </c>
      <c r="J349" s="167">
        <f>IFERROR(H349*VLOOKUP(A349, 'Advanced Parameters'!$B$7:$G$20, 6, FALSE)*VLOOKUP(A349, 'Growth Parameters'!$B$6:$H$19, 6, FALSE), 0)</f>
        <v>1</v>
      </c>
      <c r="K349" s="167">
        <f>IFERROR(IF('Advanced Parameters'!$C$5="n",'Raw Data'!I349*VLOOKUP(A349,'Advanced Parameters'!$B$7:$G$20,6,FALSE),J349*VLOOKUP(A349,'Advanced Parameters'!$B$7:$G$20,2,FALSE))*VLOOKUP(A349, 'Growth Parameters'!$B$6:$H$19, 6, FALSE), 0)</f>
        <v>0.41699999999999998</v>
      </c>
      <c r="L349" s="167">
        <f t="shared" si="187"/>
        <v>0.58299999999999996</v>
      </c>
      <c r="M349" s="168">
        <f>IFERROR(IF(G349="NA","NA",IF(G349&gt;'APC Parameters'!$K$6+VLOOKUP('Raw Data'!A349, 'APC Parameters'!$H$7:$L$20, 4, FALSE), 'APC Parameters'!$L$6+VLOOKUP('Raw Data'!A349, 'APC Parameters'!$H$7:$L$20, 5, FALSE), G349*('APC Parameters'!$J$6+VLOOKUP('Raw Data'!A349, 'APC Parameters'!$H$7:$L$20, 3, FALSE))+'APC Parameters'!$I$6+VLOOKUP('Raw Data'!A349, 'APC Parameters'!$H$7:$L$20, 2, FALSE))), 0)</f>
        <v>3038.2309999999998</v>
      </c>
      <c r="N349" s="168">
        <f t="shared" si="157"/>
        <v>3038.2309999999998</v>
      </c>
      <c r="O349" s="168">
        <f>IFERROR(IF(M349="NA",VLOOKUP(D349,'Internal Calculations'!$B$10:$C$11,2,FALSE), M349)*VLOOKUP(A349, 'Growth Parameters'!$B$6:$H$19, 7, FALSE), 0)</f>
        <v>3038.2309999999998</v>
      </c>
      <c r="P349" s="177">
        <f t="shared" si="158"/>
        <v>3038.2309999999998</v>
      </c>
      <c r="Q349" s="178">
        <f>IF('Funding Allocation Parameters'!$C$5="Basic Library Subsidy", MIN(O349*('Funding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MIN($O349*(VLOOKUP(CONCATENATE($A349, 'Funding Allocation Parameters'!$I$5), 'Library Subsidy Complex'!$C$2:$J$55, 2, FALSE)), VLOOKUP(CONCATENATE($A349, 'Funding Allocation Parameters'!$I$5), 'Library Subsidy Complex'!$C$2:$J$55, 4, FALSE)), 0)))))</f>
        <v>1189</v>
      </c>
      <c r="R349" s="178">
        <f>IF('Funding Allocation Parameters'!$C$5="Basic Library Subsidy", 0, IF('Funding Allocation Parameters'!$C$5="Grant funding",MIN(O349*('Funding Allocation Parameters'!$E$5), 'Funding Allocation Parameters'!$G$5), IF('Funding Allocation Parameters'!$C$5="Other author funding", 0, IF('Funding Allocation Parameters'!$C$5="Any discretionary funds (grants if available, other if no grants)", MIN(O349*('Funding Allocation Parameters'!$E$5), 'Funding Allocation Parameters'!$G$5), IF('Funding Allocation Parameters'!$C$5="Complex Library Subsidy", 0, 0)))))</f>
        <v>0</v>
      </c>
      <c r="S349" s="178">
        <f>IF('Funding Allocation Parameters'!$C$5="Basic Library Subsidy", 0, IF('Funding Allocation Parameters'!$C$5="Grant funding", 0, IF('Funding Allocation Parameters'!$C$5="Other author funding",  MIN(O349*('Funding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49" s="178">
        <f>IF('Funding Allocation Parameters'!$C$5="Basic Library Subsidy", MIN(O349*('Funding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MIN($O349*(VLOOKUP(CONCATENATE($A349, 'Funding Allocation Parameters'!$I$5), 'Library Subsidy Complex'!$C$2:$J$55, 6, FALSE)), VLOOKUP(CONCATENATE($A349, 'Funding Allocation Parameters'!$I$5), 'Library Subsidy Complex'!$C$2:$J$55, 8, FALSE)), 0)))))</f>
        <v>1189</v>
      </c>
      <c r="U349" s="178">
        <f>IF('Funding Allocation Parameters'!$C$5="Basic Library Subsidy", 0, IF('Funding Allocation Parameters'!$C$5="Grant funding", 0, IF('Funding Allocation Parameters'!$C$5="Other author funding",  MIN(O349*('Funding Allocation Parameters'!$E$5), 'Funding Allocation Parameters'!$G$5), IF('Funding Allocation Parameters'!$C$5="Any discretionary funds (grants if available, other if no grants)", MIN(O349*('Funding Allocation Parameters'!$E$5), 'Funding Allocation Parameters'!$G$5), IF('Funding Allocation Parameters'!$C$5="Complex Library Subsidy", 0, 0)))))</f>
        <v>0</v>
      </c>
      <c r="V349" s="177">
        <f t="shared" si="159"/>
        <v>1849.2309999999998</v>
      </c>
      <c r="W349" s="177">
        <f t="shared" si="160"/>
        <v>1849.2309999999998</v>
      </c>
      <c r="X349" s="179">
        <f>IF('Funding Allocation Parameters'!$C$6="Basic Library Subsidy", MIN(V349*'Funding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MIN(V349*VLOOKUP(CONCATENATE($A349, 'Funding Allocation Parameters'!$I$6), 'Library Subsidy Complex'!$C$2:$J$55, 2, FALSE), VLOOKUP(CONCATENATE($A349, 'Funding Allocation Parameters'!$I$6), 'Library Subsidy Complex'!$C$2:$J$55, 4, FALSE)), 0)))))</f>
        <v>0</v>
      </c>
      <c r="Y349" s="179">
        <f>IF('Funding Allocation Parameters'!$C$6="Basic Library Subsidy", 0, IF('Funding Allocation Parameters'!$C$6="Grant funding",MIN(V349*'Funding Allocation Parameters'!$E$6, 'Funding Allocation Parameters'!$G$6), IF('Funding Allocation Parameters'!$C$6="Other author funding", 0, IF('Funding Allocation Parameters'!$C$6="Any discretionary funds (grants if available, other if no grants)", MIN(V349*'Funding Allocation Parameters'!$E$6, 'Funding Allocation Parameters'!$G$6), IF('Funding Allocation Parameters'!$C$6="Complex Library Subsidy", 0, 0)))))</f>
        <v>1849.2309999999998</v>
      </c>
      <c r="Z349" s="179">
        <f>IF('Funding Allocation Parameters'!$C$6="Basic Library Subsidy", 0, IF('Funding Allocation Parameters'!$C$6="Grant funding", 0, IF('Funding Allocation Parameters'!$C$6="Other author funding",  MIN(V349*'Funding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49" s="179">
        <f>IF('Funding Allocation Parameters'!$C$6="Basic Library Subsidy", MIN(W349*'Funding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MIN(W349*VLOOKUP(CONCATENATE($A349, 'Funding Allocation Parameters'!$I$6), 'Library Subsidy Complex'!$C$2:$J$55, 6, FALSE), VLOOKUP(CONCATENATE($A349, 'Funding Allocation Parameters'!$I$6), 'Library Subsidy Complex'!$C$2:$J$55, 8, FALSE)), 0)))))</f>
        <v>0</v>
      </c>
      <c r="AB349" s="179">
        <f>IF('Funding Allocation Parameters'!$C$6="Basic Library Subsidy", 0, IF('Funding Allocation Parameters'!$C$6="Grant funding", 0, IF('Funding Allocation Parameters'!$C$6="Other author funding",  MIN(W349*'Funding Allocation Parameters'!$E$6, 'Funding Allocation Parameters'!$G$6), IF('Funding Allocation Parameters'!$C$6="Any discretionary funds (grants if available, other if no grants)", MIN(W349*'Funding Allocation Parameters'!$E$6, 'Funding Allocation Parameters'!$G$6), IF('Funding Allocation Parameters'!$C$6="Complex Library Subsidy", 0, 0)))))</f>
        <v>1849.2309999999998</v>
      </c>
      <c r="AC349" s="177">
        <f t="shared" si="161"/>
        <v>0</v>
      </c>
      <c r="AD349" s="177">
        <f t="shared" si="162"/>
        <v>0</v>
      </c>
      <c r="AE349" s="180">
        <f>IF('Funding Allocation Parameters'!$C$7="Basic Library Subsidy", MIN(AC349*'Funding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MIN(AC349*VLOOKUP(CONCATENATE($A349, 'Funding Allocation Parameters'!$I$7), 'Library Subsidy Complex'!$C$2:$J$55, 2, FALSE), VLOOKUP(CONCATENATE($A349, 'Funding Allocation Parameters'!$I$7), 'Library Subsidy Complex'!$C$2:$J$55, 4, FALSE)), 0)))))</f>
        <v>0</v>
      </c>
      <c r="AF349" s="180">
        <f>IF('Funding Allocation Parameters'!$C$7="Basic Library Subsidy", 0, IF('Funding Allocation Parameters'!$C$7="Grant funding",MIN(AC349*'Funding Allocation Parameters'!$E$7, 'Funding Allocation Parameters'!$G$7), IF('Funding Allocation Parameters'!$C$7="Other author funding", 0, IF('Funding Allocation Parameters'!$C$7="Any discretionary funds (grants if available, other if no grants)", MIN(AC349*'Funding Allocation Parameters'!$E$7, 'Funding Allocation Parameters'!$G$7), IF('Funding Allocation Parameters'!$C$7="Complex Library Subsidy", 0, 0)))))</f>
        <v>0</v>
      </c>
      <c r="AG349" s="180">
        <f>IF('Funding Allocation Parameters'!$C$7="Basic Library Subsidy", 0, IF('Funding Allocation Parameters'!$C$7="Grant funding", 0, IF('Funding Allocation Parameters'!$C$7="Other author funding",  MIN(AC349*'Funding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49" s="180">
        <f>IF('Funding Allocation Parameters'!$C$7="Basic Library Subsidy", MIN(AD349*'Funding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MIN(AD349*VLOOKUP(CONCATENATE($A349, 'Funding Allocation Parameters'!$I$7), 'Library Subsidy Complex'!$C$2:$J$55, 6, FALSE), VLOOKUP(CONCATENATE($A349, 'Funding Allocation Parameters'!$I$7), 'Library Subsidy Complex'!$C$2:$J$55, 8, FALSE)), 0)))))</f>
        <v>0</v>
      </c>
      <c r="AI349" s="180">
        <f>IF('Funding Allocation Parameters'!$C$7="Basic Library Subsidy", 0, IF('Funding Allocation Parameters'!$C$7="Grant funding", 0, IF('Funding Allocation Parameters'!$C$7="Other author funding",  MIN(AD349*'Funding Allocation Parameters'!$E$7, 'Funding Allocation Parameters'!$G$7), IF('Funding Allocation Parameters'!$C$7="Any discretionary funds (grants if available, other if no grants)", MIN(AD349*'Funding Allocation Parameters'!$E$7, 'Funding Allocation Parameters'!$G$7), IF('Funding Allocation Parameters'!$C$7="Complex Library Subsidy", 0, 0)))))</f>
        <v>0</v>
      </c>
      <c r="AJ349" s="177">
        <f t="shared" si="163"/>
        <v>0</v>
      </c>
      <c r="AK349" s="177">
        <f t="shared" si="164"/>
        <v>0</v>
      </c>
      <c r="AL349" s="181">
        <f>IF('Funding Allocation Parameters'!$C$8="Basic Library Subsidy", MIN(AJ349*'Funding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MIN(AJ349*VLOOKUP(CONCATENATE($A349, 'Funding Allocation Parameters'!$I$8), 'Library Subsidy Complex'!$C$2:$J$55, 2, FALSE), VLOOKUP(CONCATENATE($A349, 'Funding Allocation Parameters'!$I$8), 'Library Subsidy Complex'!$C$2:$J$55, 4, FALSE)), 0)))))</f>
        <v>0</v>
      </c>
      <c r="AM349" s="181">
        <f>IF('Funding Allocation Parameters'!$C$8="Basic Library Subsidy", 0, IF('Funding Allocation Parameters'!$C$8="Grant funding",MIN(AJ349*'Funding Allocation Parameters'!$E$8, 'Funding Allocation Parameters'!$G$8), IF('Funding Allocation Parameters'!$C$8="Other author funding", 0, IF('Funding Allocation Parameters'!$C$8="Any discretionary funds (grants if available, other if no grants)", MIN(AJ349*'Funding Allocation Parameters'!$E$8, 'Funding Allocation Parameters'!$G$8), IF('Funding Allocation Parameters'!$C$8="Complex Library Subsidy", 0, 0)))))</f>
        <v>0</v>
      </c>
      <c r="AN349" s="181">
        <f>IF('Funding Allocation Parameters'!$C$8="Basic Library Subsidy", 0, IF('Funding Allocation Parameters'!$C$8="Grant funding", 0, IF('Funding Allocation Parameters'!$C$8="Other author funding",  MIN(AJ349*'Funding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49" s="181">
        <f>IF('Funding Allocation Parameters'!$C$8="Basic Library Subsidy", MIN(AK349*'Funding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MIN(AK349*VLOOKUP(CONCATENATE($A349, 'Funding Allocation Parameters'!$I$8), 'Library Subsidy Complex'!$C$2:$J$55, 6, FALSE), VLOOKUP(CONCATENATE($A349, 'Funding Allocation Parameters'!$I$8), 'Library Subsidy Complex'!$C$2:$J$55, 8, FALSE)), 0)))))</f>
        <v>0</v>
      </c>
      <c r="AP349" s="181">
        <f>IF('Funding Allocation Parameters'!$C$8="Basic Library Subsidy", 0, IF('Funding Allocation Parameters'!$C$8="Grant funding", 0, IF('Funding Allocation Parameters'!$C$8="Other author funding",  MIN(AK349*'Funding Allocation Parameters'!$E$8, 'Funding Allocation Parameters'!$G$8), IF('Funding Allocation Parameters'!$C$8="Any discretionary funds (grants if available, other if no grants)", MIN(AK349*'Funding Allocation Parameters'!$E$8, 'Funding Allocation Parameters'!$G$8), IF('Funding Allocation Parameters'!$C$8="Complex Library Subsidy", 0, 0)))))</f>
        <v>0</v>
      </c>
      <c r="AQ349" s="177">
        <f t="shared" si="165"/>
        <v>0</v>
      </c>
      <c r="AR349" s="177">
        <f t="shared" si="166"/>
        <v>0</v>
      </c>
      <c r="AS349" s="182">
        <f t="shared" si="167"/>
        <v>1189</v>
      </c>
      <c r="AT349" s="182">
        <f t="shared" si="168"/>
        <v>1849.2309999999998</v>
      </c>
      <c r="AU349" s="182">
        <f t="shared" si="169"/>
        <v>0</v>
      </c>
      <c r="AV349" s="182">
        <f t="shared" si="170"/>
        <v>1189</v>
      </c>
      <c r="AW349" s="182">
        <f t="shared" si="171"/>
        <v>1849.2309999999998</v>
      </c>
      <c r="AX349" s="183">
        <f t="shared" si="172"/>
        <v>495.81299999999999</v>
      </c>
      <c r="AY349" s="183">
        <f t="shared" si="173"/>
        <v>771.12932699999988</v>
      </c>
      <c r="AZ349" s="183">
        <f t="shared" si="174"/>
        <v>0</v>
      </c>
      <c r="BA349" s="183">
        <f t="shared" si="175"/>
        <v>693.18700000000001</v>
      </c>
      <c r="BB349" s="183">
        <f t="shared" si="176"/>
        <v>1078.1016729999999</v>
      </c>
      <c r="BC349" s="184">
        <f t="shared" si="177"/>
        <v>1189</v>
      </c>
      <c r="BD349" s="184">
        <f t="shared" si="178"/>
        <v>0</v>
      </c>
      <c r="BE349" s="184">
        <f t="shared" si="179"/>
        <v>771.12932699999988</v>
      </c>
      <c r="BF349" s="184">
        <f t="shared" si="180"/>
        <v>1078.1016729999999</v>
      </c>
      <c r="BG349" s="102">
        <f t="shared" si="181"/>
        <v>0</v>
      </c>
      <c r="BH349" s="102">
        <f t="shared" si="182"/>
        <v>0</v>
      </c>
      <c r="BI349" s="102">
        <f t="shared" si="183"/>
        <v>0</v>
      </c>
      <c r="BJ349" s="102">
        <f t="shared" si="184"/>
        <v>0.41699999999999998</v>
      </c>
      <c r="BK349" s="102">
        <f t="shared" si="185"/>
        <v>0.58299999999999996</v>
      </c>
      <c r="BL349" s="102">
        <f t="shared" si="186"/>
        <v>0</v>
      </c>
      <c r="BN349" s="102"/>
    </row>
    <row r="350" spans="1:66" x14ac:dyDescent="0.25">
      <c r="A350" s="102" t="s">
        <v>17</v>
      </c>
      <c r="B350" s="102" t="s">
        <v>8</v>
      </c>
      <c r="C350" s="102" t="s">
        <v>8</v>
      </c>
      <c r="D350" s="102" t="s">
        <v>27</v>
      </c>
      <c r="E350" s="102" t="s">
        <v>758</v>
      </c>
      <c r="F350" s="102" t="s">
        <v>759</v>
      </c>
      <c r="G350" s="102">
        <v>1.335</v>
      </c>
      <c r="H350" s="102">
        <v>1</v>
      </c>
      <c r="I350" s="102">
        <v>1</v>
      </c>
      <c r="J350" s="167">
        <f>IFERROR(H350*VLOOKUP(A350, 'Advanced Parameters'!$B$7:$G$20, 6, FALSE)*VLOOKUP(A350, 'Growth Parameters'!$B$6:$H$19, 6, FALSE), 0)</f>
        <v>1</v>
      </c>
      <c r="K350" s="167">
        <f>IFERROR(IF('Advanced Parameters'!$C$5="n",'Raw Data'!I350*VLOOKUP(A350,'Advanced Parameters'!$B$7:$G$20,6,FALSE),J350*VLOOKUP(A350,'Advanced Parameters'!$B$7:$G$20,2,FALSE))*VLOOKUP(A350, 'Growth Parameters'!$B$6:$H$19, 6, FALSE), 0)</f>
        <v>1</v>
      </c>
      <c r="L350" s="167">
        <f t="shared" si="187"/>
        <v>0</v>
      </c>
      <c r="M350" s="168">
        <f>IFERROR(IF(G350="NA","NA",IF(G350&gt;'APC Parameters'!$K$6+VLOOKUP('Raw Data'!A350, 'APC Parameters'!$H$7:$L$20, 4, FALSE), 'APC Parameters'!$L$6+VLOOKUP('Raw Data'!A350, 'APC Parameters'!$H$7:$L$20, 5, FALSE), G350*('APC Parameters'!$J$6+VLOOKUP('Raw Data'!A350, 'APC Parameters'!$H$7:$L$20, 3, FALSE))+'APC Parameters'!$I$6+VLOOKUP('Raw Data'!A350, 'APC Parameters'!$H$7:$L$20, 2, FALSE))), 0)</f>
        <v>2094.7290000000003</v>
      </c>
      <c r="N350" s="168">
        <f t="shared" si="157"/>
        <v>2094.7290000000003</v>
      </c>
      <c r="O350" s="168">
        <f>IFERROR(IF(M350="NA",VLOOKUP(D350,'Internal Calculations'!$B$10:$C$11,2,FALSE), M350)*VLOOKUP(A350, 'Growth Parameters'!$B$6:$H$19, 7, FALSE), 0)</f>
        <v>2094.7290000000003</v>
      </c>
      <c r="P350" s="177">
        <f t="shared" si="158"/>
        <v>2094.7290000000003</v>
      </c>
      <c r="Q350" s="178">
        <f>IF('Funding Allocation Parameters'!$C$5="Basic Library Subsidy", MIN(O350*('Funding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MIN($O350*(VLOOKUP(CONCATENATE($A350, 'Funding Allocation Parameters'!$I$5), 'Library Subsidy Complex'!$C$2:$J$55, 2, FALSE)), VLOOKUP(CONCATENATE($A350, 'Funding Allocation Parameters'!$I$5), 'Library Subsidy Complex'!$C$2:$J$55, 4, FALSE)), 0)))))</f>
        <v>1189</v>
      </c>
      <c r="R350" s="178">
        <f>IF('Funding Allocation Parameters'!$C$5="Basic Library Subsidy", 0, IF('Funding Allocation Parameters'!$C$5="Grant funding",MIN(O350*('Funding Allocation Parameters'!$E$5), 'Funding Allocation Parameters'!$G$5), IF('Funding Allocation Parameters'!$C$5="Other author funding", 0, IF('Funding Allocation Parameters'!$C$5="Any discretionary funds (grants if available, other if no grants)", MIN(O350*('Funding Allocation Parameters'!$E$5), 'Funding Allocation Parameters'!$G$5), IF('Funding Allocation Parameters'!$C$5="Complex Library Subsidy", 0, 0)))))</f>
        <v>0</v>
      </c>
      <c r="S350" s="178">
        <f>IF('Funding Allocation Parameters'!$C$5="Basic Library Subsidy", 0, IF('Funding Allocation Parameters'!$C$5="Grant funding", 0, IF('Funding Allocation Parameters'!$C$5="Other author funding",  MIN(O350*('Funding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0" s="178">
        <f>IF('Funding Allocation Parameters'!$C$5="Basic Library Subsidy", MIN(O350*('Funding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MIN($O350*(VLOOKUP(CONCATENATE($A350, 'Funding Allocation Parameters'!$I$5), 'Library Subsidy Complex'!$C$2:$J$55, 6, FALSE)), VLOOKUP(CONCATENATE($A350, 'Funding Allocation Parameters'!$I$5), 'Library Subsidy Complex'!$C$2:$J$55, 8, FALSE)), 0)))))</f>
        <v>1189</v>
      </c>
      <c r="U350" s="178">
        <f>IF('Funding Allocation Parameters'!$C$5="Basic Library Subsidy", 0, IF('Funding Allocation Parameters'!$C$5="Grant funding", 0, IF('Funding Allocation Parameters'!$C$5="Other author funding",  MIN(O350*('Funding Allocation Parameters'!$E$5), 'Funding Allocation Parameters'!$G$5), IF('Funding Allocation Parameters'!$C$5="Any discretionary funds (grants if available, other if no grants)", MIN(O350*('Funding Allocation Parameters'!$E$5), 'Funding Allocation Parameters'!$G$5), IF('Funding Allocation Parameters'!$C$5="Complex Library Subsidy", 0, 0)))))</f>
        <v>0</v>
      </c>
      <c r="V350" s="177">
        <f t="shared" si="159"/>
        <v>905.72900000000027</v>
      </c>
      <c r="W350" s="177">
        <f t="shared" si="160"/>
        <v>905.72900000000027</v>
      </c>
      <c r="X350" s="179">
        <f>IF('Funding Allocation Parameters'!$C$6="Basic Library Subsidy", MIN(V350*'Funding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MIN(V350*VLOOKUP(CONCATENATE($A350, 'Funding Allocation Parameters'!$I$6), 'Library Subsidy Complex'!$C$2:$J$55, 2, FALSE), VLOOKUP(CONCATENATE($A350, 'Funding Allocation Parameters'!$I$6), 'Library Subsidy Complex'!$C$2:$J$55, 4, FALSE)), 0)))))</f>
        <v>0</v>
      </c>
      <c r="Y350" s="179">
        <f>IF('Funding Allocation Parameters'!$C$6="Basic Library Subsidy", 0, IF('Funding Allocation Parameters'!$C$6="Grant funding",MIN(V350*'Funding Allocation Parameters'!$E$6, 'Funding Allocation Parameters'!$G$6), IF('Funding Allocation Parameters'!$C$6="Other author funding", 0, IF('Funding Allocation Parameters'!$C$6="Any discretionary funds (grants if available, other if no grants)", MIN(V350*'Funding Allocation Parameters'!$E$6, 'Funding Allocation Parameters'!$G$6), IF('Funding Allocation Parameters'!$C$6="Complex Library Subsidy", 0, 0)))))</f>
        <v>905.72900000000027</v>
      </c>
      <c r="Z350" s="179">
        <f>IF('Funding Allocation Parameters'!$C$6="Basic Library Subsidy", 0, IF('Funding Allocation Parameters'!$C$6="Grant funding", 0, IF('Funding Allocation Parameters'!$C$6="Other author funding",  MIN(V350*'Funding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0" s="179">
        <f>IF('Funding Allocation Parameters'!$C$6="Basic Library Subsidy", MIN(W350*'Funding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MIN(W350*VLOOKUP(CONCATENATE($A350, 'Funding Allocation Parameters'!$I$6), 'Library Subsidy Complex'!$C$2:$J$55, 6, FALSE), VLOOKUP(CONCATENATE($A350, 'Funding Allocation Parameters'!$I$6), 'Library Subsidy Complex'!$C$2:$J$55, 8, FALSE)), 0)))))</f>
        <v>0</v>
      </c>
      <c r="AB350" s="179">
        <f>IF('Funding Allocation Parameters'!$C$6="Basic Library Subsidy", 0, IF('Funding Allocation Parameters'!$C$6="Grant funding", 0, IF('Funding Allocation Parameters'!$C$6="Other author funding",  MIN(W350*'Funding Allocation Parameters'!$E$6, 'Funding Allocation Parameters'!$G$6), IF('Funding Allocation Parameters'!$C$6="Any discretionary funds (grants if available, other if no grants)", MIN(W350*'Funding Allocation Parameters'!$E$6, 'Funding Allocation Parameters'!$G$6), IF('Funding Allocation Parameters'!$C$6="Complex Library Subsidy", 0, 0)))))</f>
        <v>905.72900000000027</v>
      </c>
      <c r="AC350" s="177">
        <f t="shared" si="161"/>
        <v>0</v>
      </c>
      <c r="AD350" s="177">
        <f t="shared" si="162"/>
        <v>0</v>
      </c>
      <c r="AE350" s="180">
        <f>IF('Funding Allocation Parameters'!$C$7="Basic Library Subsidy", MIN(AC350*'Funding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MIN(AC350*VLOOKUP(CONCATENATE($A350, 'Funding Allocation Parameters'!$I$7), 'Library Subsidy Complex'!$C$2:$J$55, 2, FALSE), VLOOKUP(CONCATENATE($A350, 'Funding Allocation Parameters'!$I$7), 'Library Subsidy Complex'!$C$2:$J$55, 4, FALSE)), 0)))))</f>
        <v>0</v>
      </c>
      <c r="AF350" s="180">
        <f>IF('Funding Allocation Parameters'!$C$7="Basic Library Subsidy", 0, IF('Funding Allocation Parameters'!$C$7="Grant funding",MIN(AC350*'Funding Allocation Parameters'!$E$7, 'Funding Allocation Parameters'!$G$7), IF('Funding Allocation Parameters'!$C$7="Other author funding", 0, IF('Funding Allocation Parameters'!$C$7="Any discretionary funds (grants if available, other if no grants)", MIN(AC350*'Funding Allocation Parameters'!$E$7, 'Funding Allocation Parameters'!$G$7), IF('Funding Allocation Parameters'!$C$7="Complex Library Subsidy", 0, 0)))))</f>
        <v>0</v>
      </c>
      <c r="AG350" s="180">
        <f>IF('Funding Allocation Parameters'!$C$7="Basic Library Subsidy", 0, IF('Funding Allocation Parameters'!$C$7="Grant funding", 0, IF('Funding Allocation Parameters'!$C$7="Other author funding",  MIN(AC350*'Funding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0" s="180">
        <f>IF('Funding Allocation Parameters'!$C$7="Basic Library Subsidy", MIN(AD350*'Funding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MIN(AD350*VLOOKUP(CONCATENATE($A350, 'Funding Allocation Parameters'!$I$7), 'Library Subsidy Complex'!$C$2:$J$55, 6, FALSE), VLOOKUP(CONCATENATE($A350, 'Funding Allocation Parameters'!$I$7), 'Library Subsidy Complex'!$C$2:$J$55, 8, FALSE)), 0)))))</f>
        <v>0</v>
      </c>
      <c r="AI350" s="180">
        <f>IF('Funding Allocation Parameters'!$C$7="Basic Library Subsidy", 0, IF('Funding Allocation Parameters'!$C$7="Grant funding", 0, IF('Funding Allocation Parameters'!$C$7="Other author funding",  MIN(AD350*'Funding Allocation Parameters'!$E$7, 'Funding Allocation Parameters'!$G$7), IF('Funding Allocation Parameters'!$C$7="Any discretionary funds (grants if available, other if no grants)", MIN(AD350*'Funding Allocation Parameters'!$E$7, 'Funding Allocation Parameters'!$G$7), IF('Funding Allocation Parameters'!$C$7="Complex Library Subsidy", 0, 0)))))</f>
        <v>0</v>
      </c>
      <c r="AJ350" s="177">
        <f t="shared" si="163"/>
        <v>0</v>
      </c>
      <c r="AK350" s="177">
        <f t="shared" si="164"/>
        <v>0</v>
      </c>
      <c r="AL350" s="181">
        <f>IF('Funding Allocation Parameters'!$C$8="Basic Library Subsidy", MIN(AJ350*'Funding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MIN(AJ350*VLOOKUP(CONCATENATE($A350, 'Funding Allocation Parameters'!$I$8), 'Library Subsidy Complex'!$C$2:$J$55, 2, FALSE), VLOOKUP(CONCATENATE($A350, 'Funding Allocation Parameters'!$I$8), 'Library Subsidy Complex'!$C$2:$J$55, 4, FALSE)), 0)))))</f>
        <v>0</v>
      </c>
      <c r="AM350" s="181">
        <f>IF('Funding Allocation Parameters'!$C$8="Basic Library Subsidy", 0, IF('Funding Allocation Parameters'!$C$8="Grant funding",MIN(AJ350*'Funding Allocation Parameters'!$E$8, 'Funding Allocation Parameters'!$G$8), IF('Funding Allocation Parameters'!$C$8="Other author funding", 0, IF('Funding Allocation Parameters'!$C$8="Any discretionary funds (grants if available, other if no grants)", MIN(AJ350*'Funding Allocation Parameters'!$E$8, 'Funding Allocation Parameters'!$G$8), IF('Funding Allocation Parameters'!$C$8="Complex Library Subsidy", 0, 0)))))</f>
        <v>0</v>
      </c>
      <c r="AN350" s="181">
        <f>IF('Funding Allocation Parameters'!$C$8="Basic Library Subsidy", 0, IF('Funding Allocation Parameters'!$C$8="Grant funding", 0, IF('Funding Allocation Parameters'!$C$8="Other author funding",  MIN(AJ350*'Funding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0" s="181">
        <f>IF('Funding Allocation Parameters'!$C$8="Basic Library Subsidy", MIN(AK350*'Funding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MIN(AK350*VLOOKUP(CONCATENATE($A350, 'Funding Allocation Parameters'!$I$8), 'Library Subsidy Complex'!$C$2:$J$55, 6, FALSE), VLOOKUP(CONCATENATE($A350, 'Funding Allocation Parameters'!$I$8), 'Library Subsidy Complex'!$C$2:$J$55, 8, FALSE)), 0)))))</f>
        <v>0</v>
      </c>
      <c r="AP350" s="181">
        <f>IF('Funding Allocation Parameters'!$C$8="Basic Library Subsidy", 0, IF('Funding Allocation Parameters'!$C$8="Grant funding", 0, IF('Funding Allocation Parameters'!$C$8="Other author funding",  MIN(AK350*'Funding Allocation Parameters'!$E$8, 'Funding Allocation Parameters'!$G$8), IF('Funding Allocation Parameters'!$C$8="Any discretionary funds (grants if available, other if no grants)", MIN(AK350*'Funding Allocation Parameters'!$E$8, 'Funding Allocation Parameters'!$G$8), IF('Funding Allocation Parameters'!$C$8="Complex Library Subsidy", 0, 0)))))</f>
        <v>0</v>
      </c>
      <c r="AQ350" s="177">
        <f t="shared" si="165"/>
        <v>0</v>
      </c>
      <c r="AR350" s="177">
        <f t="shared" si="166"/>
        <v>0</v>
      </c>
      <c r="AS350" s="182">
        <f t="shared" si="167"/>
        <v>1189</v>
      </c>
      <c r="AT350" s="182">
        <f t="shared" si="168"/>
        <v>905.72900000000027</v>
      </c>
      <c r="AU350" s="182">
        <f t="shared" si="169"/>
        <v>0</v>
      </c>
      <c r="AV350" s="182">
        <f t="shared" si="170"/>
        <v>1189</v>
      </c>
      <c r="AW350" s="182">
        <f t="shared" si="171"/>
        <v>905.72900000000027</v>
      </c>
      <c r="AX350" s="183">
        <f t="shared" si="172"/>
        <v>1189</v>
      </c>
      <c r="AY350" s="183">
        <f t="shared" si="173"/>
        <v>905.72900000000027</v>
      </c>
      <c r="AZ350" s="183">
        <f t="shared" si="174"/>
        <v>0</v>
      </c>
      <c r="BA350" s="183">
        <f t="shared" si="175"/>
        <v>0</v>
      </c>
      <c r="BB350" s="183">
        <f t="shared" si="176"/>
        <v>0</v>
      </c>
      <c r="BC350" s="184">
        <f t="shared" si="177"/>
        <v>1189</v>
      </c>
      <c r="BD350" s="184">
        <f t="shared" si="178"/>
        <v>0</v>
      </c>
      <c r="BE350" s="184">
        <f t="shared" si="179"/>
        <v>905.72900000000027</v>
      </c>
      <c r="BF350" s="184">
        <f t="shared" si="180"/>
        <v>0</v>
      </c>
      <c r="BG350" s="102">
        <f t="shared" si="181"/>
        <v>0</v>
      </c>
      <c r="BH350" s="102">
        <f t="shared" si="182"/>
        <v>0</v>
      </c>
      <c r="BI350" s="102">
        <f t="shared" si="183"/>
        <v>0</v>
      </c>
      <c r="BJ350" s="102">
        <f t="shared" si="184"/>
        <v>1</v>
      </c>
      <c r="BK350" s="102">
        <f t="shared" si="185"/>
        <v>0</v>
      </c>
      <c r="BL350" s="102">
        <f t="shared" si="186"/>
        <v>0</v>
      </c>
      <c r="BN350" s="102"/>
    </row>
    <row r="351" spans="1:66" x14ac:dyDescent="0.25">
      <c r="A351" s="102" t="s">
        <v>17</v>
      </c>
      <c r="B351" s="102" t="s">
        <v>8</v>
      </c>
      <c r="C351" s="102" t="s">
        <v>8</v>
      </c>
      <c r="D351" s="102" t="s">
        <v>27</v>
      </c>
      <c r="E351" s="102" t="s">
        <v>47</v>
      </c>
      <c r="F351" s="102" t="s">
        <v>760</v>
      </c>
      <c r="G351" s="102">
        <v>0.94699999999999995</v>
      </c>
      <c r="H351" s="102">
        <v>1</v>
      </c>
      <c r="I351" s="102">
        <v>0</v>
      </c>
      <c r="J351" s="167">
        <f>IFERROR(H351*VLOOKUP(A351, 'Advanced Parameters'!$B$7:$G$20, 6, FALSE)*VLOOKUP(A351, 'Growth Parameters'!$B$6:$H$19, 6, FALSE), 0)</f>
        <v>1</v>
      </c>
      <c r="K351" s="167">
        <f>IFERROR(IF('Advanced Parameters'!$C$5="n",'Raw Data'!I351*VLOOKUP(A351,'Advanced Parameters'!$B$7:$G$20,6,FALSE),J351*VLOOKUP(A351,'Advanced Parameters'!$B$7:$G$20,2,FALSE))*VLOOKUP(A351, 'Growth Parameters'!$B$6:$H$19, 6, FALSE), 0)</f>
        <v>0</v>
      </c>
      <c r="L351" s="167">
        <f t="shared" si="187"/>
        <v>1</v>
      </c>
      <c r="M351" s="168">
        <f>IFERROR(IF(G351="NA","NA",IF(G351&gt;'APC Parameters'!$K$6+VLOOKUP('Raw Data'!A351, 'APC Parameters'!$H$7:$L$20, 4, FALSE), 'APC Parameters'!$L$6+VLOOKUP('Raw Data'!A351, 'APC Parameters'!$H$7:$L$20, 5, FALSE), G351*('APC Parameters'!$J$6+VLOOKUP('Raw Data'!A351, 'APC Parameters'!$H$7:$L$20, 3, FALSE))+'APC Parameters'!$I$6+VLOOKUP('Raw Data'!A351, 'APC Parameters'!$H$7:$L$20, 2, FALSE))), 0)</f>
        <v>1819.4818</v>
      </c>
      <c r="N351" s="168">
        <f t="shared" si="157"/>
        <v>1819.4818</v>
      </c>
      <c r="O351" s="168">
        <f>IFERROR(IF(M351="NA",VLOOKUP(D351,'Internal Calculations'!$B$10:$C$11,2,FALSE), M351)*VLOOKUP(A351, 'Growth Parameters'!$B$6:$H$19, 7, FALSE), 0)</f>
        <v>1819.4818</v>
      </c>
      <c r="P351" s="177">
        <f t="shared" si="158"/>
        <v>1819.4818</v>
      </c>
      <c r="Q351" s="178">
        <f>IF('Funding Allocation Parameters'!$C$5="Basic Library Subsidy", MIN(O351*('Funding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MIN($O351*(VLOOKUP(CONCATENATE($A351, 'Funding Allocation Parameters'!$I$5), 'Library Subsidy Complex'!$C$2:$J$55, 2, FALSE)), VLOOKUP(CONCATENATE($A351, 'Funding Allocation Parameters'!$I$5), 'Library Subsidy Complex'!$C$2:$J$55, 4, FALSE)), 0)))))</f>
        <v>1189</v>
      </c>
      <c r="R351" s="178">
        <f>IF('Funding Allocation Parameters'!$C$5="Basic Library Subsidy", 0, IF('Funding Allocation Parameters'!$C$5="Grant funding",MIN(O351*('Funding Allocation Parameters'!$E$5), 'Funding Allocation Parameters'!$G$5), IF('Funding Allocation Parameters'!$C$5="Other author funding", 0, IF('Funding Allocation Parameters'!$C$5="Any discretionary funds (grants if available, other if no grants)", MIN(O351*('Funding Allocation Parameters'!$E$5), 'Funding Allocation Parameters'!$G$5), IF('Funding Allocation Parameters'!$C$5="Complex Library Subsidy", 0, 0)))))</f>
        <v>0</v>
      </c>
      <c r="S351" s="178">
        <f>IF('Funding Allocation Parameters'!$C$5="Basic Library Subsidy", 0, IF('Funding Allocation Parameters'!$C$5="Grant funding", 0, IF('Funding Allocation Parameters'!$C$5="Other author funding",  MIN(O351*('Funding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1" s="178">
        <f>IF('Funding Allocation Parameters'!$C$5="Basic Library Subsidy", MIN(O351*('Funding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MIN($O351*(VLOOKUP(CONCATENATE($A351, 'Funding Allocation Parameters'!$I$5), 'Library Subsidy Complex'!$C$2:$J$55, 6, FALSE)), VLOOKUP(CONCATENATE($A351, 'Funding Allocation Parameters'!$I$5), 'Library Subsidy Complex'!$C$2:$J$55, 8, FALSE)), 0)))))</f>
        <v>1189</v>
      </c>
      <c r="U351" s="178">
        <f>IF('Funding Allocation Parameters'!$C$5="Basic Library Subsidy", 0, IF('Funding Allocation Parameters'!$C$5="Grant funding", 0, IF('Funding Allocation Parameters'!$C$5="Other author funding",  MIN(O351*('Funding Allocation Parameters'!$E$5), 'Funding Allocation Parameters'!$G$5), IF('Funding Allocation Parameters'!$C$5="Any discretionary funds (grants if available, other if no grants)", MIN(O351*('Funding Allocation Parameters'!$E$5), 'Funding Allocation Parameters'!$G$5), IF('Funding Allocation Parameters'!$C$5="Complex Library Subsidy", 0, 0)))))</f>
        <v>0</v>
      </c>
      <c r="V351" s="177">
        <f t="shared" si="159"/>
        <v>630.48180000000002</v>
      </c>
      <c r="W351" s="177">
        <f t="shared" si="160"/>
        <v>630.48180000000002</v>
      </c>
      <c r="X351" s="179">
        <f>IF('Funding Allocation Parameters'!$C$6="Basic Library Subsidy", MIN(V351*'Funding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MIN(V351*VLOOKUP(CONCATENATE($A351, 'Funding Allocation Parameters'!$I$6), 'Library Subsidy Complex'!$C$2:$J$55, 2, FALSE), VLOOKUP(CONCATENATE($A351, 'Funding Allocation Parameters'!$I$6), 'Library Subsidy Complex'!$C$2:$J$55, 4, FALSE)), 0)))))</f>
        <v>0</v>
      </c>
      <c r="Y351" s="179">
        <f>IF('Funding Allocation Parameters'!$C$6="Basic Library Subsidy", 0, IF('Funding Allocation Parameters'!$C$6="Grant funding",MIN(V351*'Funding Allocation Parameters'!$E$6, 'Funding Allocation Parameters'!$G$6), IF('Funding Allocation Parameters'!$C$6="Other author funding", 0, IF('Funding Allocation Parameters'!$C$6="Any discretionary funds (grants if available, other if no grants)", MIN(V351*'Funding Allocation Parameters'!$E$6, 'Funding Allocation Parameters'!$G$6), IF('Funding Allocation Parameters'!$C$6="Complex Library Subsidy", 0, 0)))))</f>
        <v>630.48180000000002</v>
      </c>
      <c r="Z351" s="179">
        <f>IF('Funding Allocation Parameters'!$C$6="Basic Library Subsidy", 0, IF('Funding Allocation Parameters'!$C$6="Grant funding", 0, IF('Funding Allocation Parameters'!$C$6="Other author funding",  MIN(V351*'Funding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1" s="179">
        <f>IF('Funding Allocation Parameters'!$C$6="Basic Library Subsidy", MIN(W351*'Funding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MIN(W351*VLOOKUP(CONCATENATE($A351, 'Funding Allocation Parameters'!$I$6), 'Library Subsidy Complex'!$C$2:$J$55, 6, FALSE), VLOOKUP(CONCATENATE($A351, 'Funding Allocation Parameters'!$I$6), 'Library Subsidy Complex'!$C$2:$J$55, 8, FALSE)), 0)))))</f>
        <v>0</v>
      </c>
      <c r="AB351" s="179">
        <f>IF('Funding Allocation Parameters'!$C$6="Basic Library Subsidy", 0, IF('Funding Allocation Parameters'!$C$6="Grant funding", 0, IF('Funding Allocation Parameters'!$C$6="Other author funding",  MIN(W351*'Funding Allocation Parameters'!$E$6, 'Funding Allocation Parameters'!$G$6), IF('Funding Allocation Parameters'!$C$6="Any discretionary funds (grants if available, other if no grants)", MIN(W351*'Funding Allocation Parameters'!$E$6, 'Funding Allocation Parameters'!$G$6), IF('Funding Allocation Parameters'!$C$6="Complex Library Subsidy", 0, 0)))))</f>
        <v>630.48180000000002</v>
      </c>
      <c r="AC351" s="177">
        <f t="shared" si="161"/>
        <v>0</v>
      </c>
      <c r="AD351" s="177">
        <f t="shared" si="162"/>
        <v>0</v>
      </c>
      <c r="AE351" s="180">
        <f>IF('Funding Allocation Parameters'!$C$7="Basic Library Subsidy", MIN(AC351*'Funding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MIN(AC351*VLOOKUP(CONCATENATE($A351, 'Funding Allocation Parameters'!$I$7), 'Library Subsidy Complex'!$C$2:$J$55, 2, FALSE), VLOOKUP(CONCATENATE($A351, 'Funding Allocation Parameters'!$I$7), 'Library Subsidy Complex'!$C$2:$J$55, 4, FALSE)), 0)))))</f>
        <v>0</v>
      </c>
      <c r="AF351" s="180">
        <f>IF('Funding Allocation Parameters'!$C$7="Basic Library Subsidy", 0, IF('Funding Allocation Parameters'!$C$7="Grant funding",MIN(AC351*'Funding Allocation Parameters'!$E$7, 'Funding Allocation Parameters'!$G$7), IF('Funding Allocation Parameters'!$C$7="Other author funding", 0, IF('Funding Allocation Parameters'!$C$7="Any discretionary funds (grants if available, other if no grants)", MIN(AC351*'Funding Allocation Parameters'!$E$7, 'Funding Allocation Parameters'!$G$7), IF('Funding Allocation Parameters'!$C$7="Complex Library Subsidy", 0, 0)))))</f>
        <v>0</v>
      </c>
      <c r="AG351" s="180">
        <f>IF('Funding Allocation Parameters'!$C$7="Basic Library Subsidy", 0, IF('Funding Allocation Parameters'!$C$7="Grant funding", 0, IF('Funding Allocation Parameters'!$C$7="Other author funding",  MIN(AC351*'Funding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1" s="180">
        <f>IF('Funding Allocation Parameters'!$C$7="Basic Library Subsidy", MIN(AD351*'Funding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MIN(AD351*VLOOKUP(CONCATENATE($A351, 'Funding Allocation Parameters'!$I$7), 'Library Subsidy Complex'!$C$2:$J$55, 6, FALSE), VLOOKUP(CONCATENATE($A351, 'Funding Allocation Parameters'!$I$7), 'Library Subsidy Complex'!$C$2:$J$55, 8, FALSE)), 0)))))</f>
        <v>0</v>
      </c>
      <c r="AI351" s="180">
        <f>IF('Funding Allocation Parameters'!$C$7="Basic Library Subsidy", 0, IF('Funding Allocation Parameters'!$C$7="Grant funding", 0, IF('Funding Allocation Parameters'!$C$7="Other author funding",  MIN(AD351*'Funding Allocation Parameters'!$E$7, 'Funding Allocation Parameters'!$G$7), IF('Funding Allocation Parameters'!$C$7="Any discretionary funds (grants if available, other if no grants)", MIN(AD351*'Funding Allocation Parameters'!$E$7, 'Funding Allocation Parameters'!$G$7), IF('Funding Allocation Parameters'!$C$7="Complex Library Subsidy", 0, 0)))))</f>
        <v>0</v>
      </c>
      <c r="AJ351" s="177">
        <f t="shared" si="163"/>
        <v>0</v>
      </c>
      <c r="AK351" s="177">
        <f t="shared" si="164"/>
        <v>0</v>
      </c>
      <c r="AL351" s="181">
        <f>IF('Funding Allocation Parameters'!$C$8="Basic Library Subsidy", MIN(AJ351*'Funding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MIN(AJ351*VLOOKUP(CONCATENATE($A351, 'Funding Allocation Parameters'!$I$8), 'Library Subsidy Complex'!$C$2:$J$55, 2, FALSE), VLOOKUP(CONCATENATE($A351, 'Funding Allocation Parameters'!$I$8), 'Library Subsidy Complex'!$C$2:$J$55, 4, FALSE)), 0)))))</f>
        <v>0</v>
      </c>
      <c r="AM351" s="181">
        <f>IF('Funding Allocation Parameters'!$C$8="Basic Library Subsidy", 0, IF('Funding Allocation Parameters'!$C$8="Grant funding",MIN(AJ351*'Funding Allocation Parameters'!$E$8, 'Funding Allocation Parameters'!$G$8), IF('Funding Allocation Parameters'!$C$8="Other author funding", 0, IF('Funding Allocation Parameters'!$C$8="Any discretionary funds (grants if available, other if no grants)", MIN(AJ351*'Funding Allocation Parameters'!$E$8, 'Funding Allocation Parameters'!$G$8), IF('Funding Allocation Parameters'!$C$8="Complex Library Subsidy", 0, 0)))))</f>
        <v>0</v>
      </c>
      <c r="AN351" s="181">
        <f>IF('Funding Allocation Parameters'!$C$8="Basic Library Subsidy", 0, IF('Funding Allocation Parameters'!$C$8="Grant funding", 0, IF('Funding Allocation Parameters'!$C$8="Other author funding",  MIN(AJ351*'Funding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1" s="181">
        <f>IF('Funding Allocation Parameters'!$C$8="Basic Library Subsidy", MIN(AK351*'Funding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MIN(AK351*VLOOKUP(CONCATENATE($A351, 'Funding Allocation Parameters'!$I$8), 'Library Subsidy Complex'!$C$2:$J$55, 6, FALSE), VLOOKUP(CONCATENATE($A351, 'Funding Allocation Parameters'!$I$8), 'Library Subsidy Complex'!$C$2:$J$55, 8, FALSE)), 0)))))</f>
        <v>0</v>
      </c>
      <c r="AP351" s="181">
        <f>IF('Funding Allocation Parameters'!$C$8="Basic Library Subsidy", 0, IF('Funding Allocation Parameters'!$C$8="Grant funding", 0, IF('Funding Allocation Parameters'!$C$8="Other author funding",  MIN(AK351*'Funding Allocation Parameters'!$E$8, 'Funding Allocation Parameters'!$G$8), IF('Funding Allocation Parameters'!$C$8="Any discretionary funds (grants if available, other if no grants)", MIN(AK351*'Funding Allocation Parameters'!$E$8, 'Funding Allocation Parameters'!$G$8), IF('Funding Allocation Parameters'!$C$8="Complex Library Subsidy", 0, 0)))))</f>
        <v>0</v>
      </c>
      <c r="AQ351" s="177">
        <f t="shared" si="165"/>
        <v>0</v>
      </c>
      <c r="AR351" s="177">
        <f t="shared" si="166"/>
        <v>0</v>
      </c>
      <c r="AS351" s="182">
        <f t="shared" si="167"/>
        <v>1189</v>
      </c>
      <c r="AT351" s="182">
        <f t="shared" si="168"/>
        <v>630.48180000000002</v>
      </c>
      <c r="AU351" s="182">
        <f t="shared" si="169"/>
        <v>0</v>
      </c>
      <c r="AV351" s="182">
        <f t="shared" si="170"/>
        <v>1189</v>
      </c>
      <c r="AW351" s="182">
        <f t="shared" si="171"/>
        <v>630.48180000000002</v>
      </c>
      <c r="AX351" s="183">
        <f t="shared" si="172"/>
        <v>0</v>
      </c>
      <c r="AY351" s="183">
        <f t="shared" si="173"/>
        <v>0</v>
      </c>
      <c r="AZ351" s="183">
        <f t="shared" si="174"/>
        <v>0</v>
      </c>
      <c r="BA351" s="183">
        <f t="shared" si="175"/>
        <v>1189</v>
      </c>
      <c r="BB351" s="183">
        <f t="shared" si="176"/>
        <v>630.48180000000002</v>
      </c>
      <c r="BC351" s="184">
        <f t="shared" si="177"/>
        <v>1189</v>
      </c>
      <c r="BD351" s="184">
        <f t="shared" si="178"/>
        <v>0</v>
      </c>
      <c r="BE351" s="184">
        <f t="shared" si="179"/>
        <v>0</v>
      </c>
      <c r="BF351" s="184">
        <f t="shared" si="180"/>
        <v>630.48180000000002</v>
      </c>
      <c r="BG351" s="102">
        <f t="shared" si="181"/>
        <v>0</v>
      </c>
      <c r="BH351" s="102">
        <f t="shared" si="182"/>
        <v>0</v>
      </c>
      <c r="BI351" s="102">
        <f t="shared" si="183"/>
        <v>0</v>
      </c>
      <c r="BJ351" s="102">
        <f t="shared" si="184"/>
        <v>0</v>
      </c>
      <c r="BK351" s="102">
        <f t="shared" si="185"/>
        <v>1</v>
      </c>
      <c r="BL351" s="102">
        <f t="shared" si="186"/>
        <v>0</v>
      </c>
      <c r="BN351" s="102"/>
    </row>
    <row r="352" spans="1:66" x14ac:dyDescent="0.25">
      <c r="A352" s="102" t="s">
        <v>13</v>
      </c>
      <c r="B352" s="102" t="s">
        <v>8</v>
      </c>
      <c r="C352" s="102" t="s">
        <v>8</v>
      </c>
      <c r="D352" s="102" t="s">
        <v>27</v>
      </c>
      <c r="E352" s="102" t="s">
        <v>762</v>
      </c>
      <c r="F352" s="102" t="s">
        <v>763</v>
      </c>
      <c r="G352" s="102">
        <v>1.054</v>
      </c>
      <c r="H352" s="102">
        <v>1</v>
      </c>
      <c r="I352" s="102">
        <v>1</v>
      </c>
      <c r="J352" s="167">
        <f>IFERROR(H352*VLOOKUP(A352, 'Advanced Parameters'!$B$7:$G$20, 6, FALSE)*VLOOKUP(A352, 'Growth Parameters'!$B$6:$H$19, 6, FALSE), 0)</f>
        <v>1</v>
      </c>
      <c r="K352" s="167">
        <f>IFERROR(IF('Advanced Parameters'!$C$5="n",'Raw Data'!I352*VLOOKUP(A352,'Advanced Parameters'!$B$7:$G$20,6,FALSE),J352*VLOOKUP(A352,'Advanced Parameters'!$B$7:$G$20,2,FALSE))*VLOOKUP(A352, 'Growth Parameters'!$B$6:$H$19, 6, FALSE), 0)</f>
        <v>1</v>
      </c>
      <c r="L352" s="167">
        <f t="shared" si="187"/>
        <v>0</v>
      </c>
      <c r="M352" s="168">
        <f>IFERROR(IF(G352="NA","NA",IF(G352&gt;'APC Parameters'!$K$6+VLOOKUP('Raw Data'!A352, 'APC Parameters'!$H$7:$L$20, 4, FALSE), 'APC Parameters'!$L$6+VLOOKUP('Raw Data'!A352, 'APC Parameters'!$H$7:$L$20, 5, FALSE), G352*('APC Parameters'!$J$6+VLOOKUP('Raw Data'!A352, 'APC Parameters'!$H$7:$L$20, 3, FALSE))+'APC Parameters'!$I$6+VLOOKUP('Raw Data'!A352, 'APC Parameters'!$H$7:$L$20, 2, FALSE))), 0)</f>
        <v>1895.3876</v>
      </c>
      <c r="N352" s="168">
        <f t="shared" si="157"/>
        <v>1895.3876</v>
      </c>
      <c r="O352" s="168">
        <f>IFERROR(IF(M352="NA",VLOOKUP(D352,'Internal Calculations'!$B$10:$C$11,2,FALSE), M352)*VLOOKUP(A352, 'Growth Parameters'!$B$6:$H$19, 7, FALSE), 0)</f>
        <v>1895.3876</v>
      </c>
      <c r="P352" s="177">
        <f t="shared" si="158"/>
        <v>1895.3876</v>
      </c>
      <c r="Q352" s="178">
        <f>IF('Funding Allocation Parameters'!$C$5="Basic Library Subsidy", MIN(O352*('Funding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MIN($O352*(VLOOKUP(CONCATENATE($A352, 'Funding Allocation Parameters'!$I$5), 'Library Subsidy Complex'!$C$2:$J$55, 2, FALSE)), VLOOKUP(CONCATENATE($A352, 'Funding Allocation Parameters'!$I$5), 'Library Subsidy Complex'!$C$2:$J$55, 4, FALSE)), 0)))))</f>
        <v>1189</v>
      </c>
      <c r="R352" s="178">
        <f>IF('Funding Allocation Parameters'!$C$5="Basic Library Subsidy", 0, IF('Funding Allocation Parameters'!$C$5="Grant funding",MIN(O352*('Funding Allocation Parameters'!$E$5), 'Funding Allocation Parameters'!$G$5), IF('Funding Allocation Parameters'!$C$5="Other author funding", 0, IF('Funding Allocation Parameters'!$C$5="Any discretionary funds (grants if available, other if no grants)", MIN(O352*('Funding Allocation Parameters'!$E$5), 'Funding Allocation Parameters'!$G$5), IF('Funding Allocation Parameters'!$C$5="Complex Library Subsidy", 0, 0)))))</f>
        <v>0</v>
      </c>
      <c r="S352" s="178">
        <f>IF('Funding Allocation Parameters'!$C$5="Basic Library Subsidy", 0, IF('Funding Allocation Parameters'!$C$5="Grant funding", 0, IF('Funding Allocation Parameters'!$C$5="Other author funding",  MIN(O352*('Funding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2" s="178">
        <f>IF('Funding Allocation Parameters'!$C$5="Basic Library Subsidy", MIN(O352*('Funding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MIN($O352*(VLOOKUP(CONCATENATE($A352, 'Funding Allocation Parameters'!$I$5), 'Library Subsidy Complex'!$C$2:$J$55, 6, FALSE)), VLOOKUP(CONCATENATE($A352, 'Funding Allocation Parameters'!$I$5), 'Library Subsidy Complex'!$C$2:$J$55, 8, FALSE)), 0)))))</f>
        <v>1189</v>
      </c>
      <c r="U352" s="178">
        <f>IF('Funding Allocation Parameters'!$C$5="Basic Library Subsidy", 0, IF('Funding Allocation Parameters'!$C$5="Grant funding", 0, IF('Funding Allocation Parameters'!$C$5="Other author funding",  MIN(O352*('Funding Allocation Parameters'!$E$5), 'Funding Allocation Parameters'!$G$5), IF('Funding Allocation Parameters'!$C$5="Any discretionary funds (grants if available, other if no grants)", MIN(O352*('Funding Allocation Parameters'!$E$5), 'Funding Allocation Parameters'!$G$5), IF('Funding Allocation Parameters'!$C$5="Complex Library Subsidy", 0, 0)))))</f>
        <v>0</v>
      </c>
      <c r="V352" s="177">
        <f t="shared" si="159"/>
        <v>706.38760000000002</v>
      </c>
      <c r="W352" s="177">
        <f t="shared" si="160"/>
        <v>706.38760000000002</v>
      </c>
      <c r="X352" s="179">
        <f>IF('Funding Allocation Parameters'!$C$6="Basic Library Subsidy", MIN(V352*'Funding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MIN(V352*VLOOKUP(CONCATENATE($A352, 'Funding Allocation Parameters'!$I$6), 'Library Subsidy Complex'!$C$2:$J$55, 2, FALSE), VLOOKUP(CONCATENATE($A352, 'Funding Allocation Parameters'!$I$6), 'Library Subsidy Complex'!$C$2:$J$55, 4, FALSE)), 0)))))</f>
        <v>0</v>
      </c>
      <c r="Y352" s="179">
        <f>IF('Funding Allocation Parameters'!$C$6="Basic Library Subsidy", 0, IF('Funding Allocation Parameters'!$C$6="Grant funding",MIN(V352*'Funding Allocation Parameters'!$E$6, 'Funding Allocation Parameters'!$G$6), IF('Funding Allocation Parameters'!$C$6="Other author funding", 0, IF('Funding Allocation Parameters'!$C$6="Any discretionary funds (grants if available, other if no grants)", MIN(V352*'Funding Allocation Parameters'!$E$6, 'Funding Allocation Parameters'!$G$6), IF('Funding Allocation Parameters'!$C$6="Complex Library Subsidy", 0, 0)))))</f>
        <v>706.38760000000002</v>
      </c>
      <c r="Z352" s="179">
        <f>IF('Funding Allocation Parameters'!$C$6="Basic Library Subsidy", 0, IF('Funding Allocation Parameters'!$C$6="Grant funding", 0, IF('Funding Allocation Parameters'!$C$6="Other author funding",  MIN(V352*'Funding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2" s="179">
        <f>IF('Funding Allocation Parameters'!$C$6="Basic Library Subsidy", MIN(W352*'Funding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MIN(W352*VLOOKUP(CONCATENATE($A352, 'Funding Allocation Parameters'!$I$6), 'Library Subsidy Complex'!$C$2:$J$55, 6, FALSE), VLOOKUP(CONCATENATE($A352, 'Funding Allocation Parameters'!$I$6), 'Library Subsidy Complex'!$C$2:$J$55, 8, FALSE)), 0)))))</f>
        <v>0</v>
      </c>
      <c r="AB352" s="179">
        <f>IF('Funding Allocation Parameters'!$C$6="Basic Library Subsidy", 0, IF('Funding Allocation Parameters'!$C$6="Grant funding", 0, IF('Funding Allocation Parameters'!$C$6="Other author funding",  MIN(W352*'Funding Allocation Parameters'!$E$6, 'Funding Allocation Parameters'!$G$6), IF('Funding Allocation Parameters'!$C$6="Any discretionary funds (grants if available, other if no grants)", MIN(W352*'Funding Allocation Parameters'!$E$6, 'Funding Allocation Parameters'!$G$6), IF('Funding Allocation Parameters'!$C$6="Complex Library Subsidy", 0, 0)))))</f>
        <v>706.38760000000002</v>
      </c>
      <c r="AC352" s="177">
        <f t="shared" si="161"/>
        <v>0</v>
      </c>
      <c r="AD352" s="177">
        <f t="shared" si="162"/>
        <v>0</v>
      </c>
      <c r="AE352" s="180">
        <f>IF('Funding Allocation Parameters'!$C$7="Basic Library Subsidy", MIN(AC352*'Funding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MIN(AC352*VLOOKUP(CONCATENATE($A352, 'Funding Allocation Parameters'!$I$7), 'Library Subsidy Complex'!$C$2:$J$55, 2, FALSE), VLOOKUP(CONCATENATE($A352, 'Funding Allocation Parameters'!$I$7), 'Library Subsidy Complex'!$C$2:$J$55, 4, FALSE)), 0)))))</f>
        <v>0</v>
      </c>
      <c r="AF352" s="180">
        <f>IF('Funding Allocation Parameters'!$C$7="Basic Library Subsidy", 0, IF('Funding Allocation Parameters'!$C$7="Grant funding",MIN(AC352*'Funding Allocation Parameters'!$E$7, 'Funding Allocation Parameters'!$G$7), IF('Funding Allocation Parameters'!$C$7="Other author funding", 0, IF('Funding Allocation Parameters'!$C$7="Any discretionary funds (grants if available, other if no grants)", MIN(AC352*'Funding Allocation Parameters'!$E$7, 'Funding Allocation Parameters'!$G$7), IF('Funding Allocation Parameters'!$C$7="Complex Library Subsidy", 0, 0)))))</f>
        <v>0</v>
      </c>
      <c r="AG352" s="180">
        <f>IF('Funding Allocation Parameters'!$C$7="Basic Library Subsidy", 0, IF('Funding Allocation Parameters'!$C$7="Grant funding", 0, IF('Funding Allocation Parameters'!$C$7="Other author funding",  MIN(AC352*'Funding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2" s="180">
        <f>IF('Funding Allocation Parameters'!$C$7="Basic Library Subsidy", MIN(AD352*'Funding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MIN(AD352*VLOOKUP(CONCATENATE($A352, 'Funding Allocation Parameters'!$I$7), 'Library Subsidy Complex'!$C$2:$J$55, 6, FALSE), VLOOKUP(CONCATENATE($A352, 'Funding Allocation Parameters'!$I$7), 'Library Subsidy Complex'!$C$2:$J$55, 8, FALSE)), 0)))))</f>
        <v>0</v>
      </c>
      <c r="AI352" s="180">
        <f>IF('Funding Allocation Parameters'!$C$7="Basic Library Subsidy", 0, IF('Funding Allocation Parameters'!$C$7="Grant funding", 0, IF('Funding Allocation Parameters'!$C$7="Other author funding",  MIN(AD352*'Funding Allocation Parameters'!$E$7, 'Funding Allocation Parameters'!$G$7), IF('Funding Allocation Parameters'!$C$7="Any discretionary funds (grants if available, other if no grants)", MIN(AD352*'Funding Allocation Parameters'!$E$7, 'Funding Allocation Parameters'!$G$7), IF('Funding Allocation Parameters'!$C$7="Complex Library Subsidy", 0, 0)))))</f>
        <v>0</v>
      </c>
      <c r="AJ352" s="177">
        <f t="shared" si="163"/>
        <v>0</v>
      </c>
      <c r="AK352" s="177">
        <f t="shared" si="164"/>
        <v>0</v>
      </c>
      <c r="AL352" s="181">
        <f>IF('Funding Allocation Parameters'!$C$8="Basic Library Subsidy", MIN(AJ352*'Funding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MIN(AJ352*VLOOKUP(CONCATENATE($A352, 'Funding Allocation Parameters'!$I$8), 'Library Subsidy Complex'!$C$2:$J$55, 2, FALSE), VLOOKUP(CONCATENATE($A352, 'Funding Allocation Parameters'!$I$8), 'Library Subsidy Complex'!$C$2:$J$55, 4, FALSE)), 0)))))</f>
        <v>0</v>
      </c>
      <c r="AM352" s="181">
        <f>IF('Funding Allocation Parameters'!$C$8="Basic Library Subsidy", 0, IF('Funding Allocation Parameters'!$C$8="Grant funding",MIN(AJ352*'Funding Allocation Parameters'!$E$8, 'Funding Allocation Parameters'!$G$8), IF('Funding Allocation Parameters'!$C$8="Other author funding", 0, IF('Funding Allocation Parameters'!$C$8="Any discretionary funds (grants if available, other if no grants)", MIN(AJ352*'Funding Allocation Parameters'!$E$8, 'Funding Allocation Parameters'!$G$8), IF('Funding Allocation Parameters'!$C$8="Complex Library Subsidy", 0, 0)))))</f>
        <v>0</v>
      </c>
      <c r="AN352" s="181">
        <f>IF('Funding Allocation Parameters'!$C$8="Basic Library Subsidy", 0, IF('Funding Allocation Parameters'!$C$8="Grant funding", 0, IF('Funding Allocation Parameters'!$C$8="Other author funding",  MIN(AJ352*'Funding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2" s="181">
        <f>IF('Funding Allocation Parameters'!$C$8="Basic Library Subsidy", MIN(AK352*'Funding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MIN(AK352*VLOOKUP(CONCATENATE($A352, 'Funding Allocation Parameters'!$I$8), 'Library Subsidy Complex'!$C$2:$J$55, 6, FALSE), VLOOKUP(CONCATENATE($A352, 'Funding Allocation Parameters'!$I$8), 'Library Subsidy Complex'!$C$2:$J$55, 8, FALSE)), 0)))))</f>
        <v>0</v>
      </c>
      <c r="AP352" s="181">
        <f>IF('Funding Allocation Parameters'!$C$8="Basic Library Subsidy", 0, IF('Funding Allocation Parameters'!$C$8="Grant funding", 0, IF('Funding Allocation Parameters'!$C$8="Other author funding",  MIN(AK352*'Funding Allocation Parameters'!$E$8, 'Funding Allocation Parameters'!$G$8), IF('Funding Allocation Parameters'!$C$8="Any discretionary funds (grants if available, other if no grants)", MIN(AK352*'Funding Allocation Parameters'!$E$8, 'Funding Allocation Parameters'!$G$8), IF('Funding Allocation Parameters'!$C$8="Complex Library Subsidy", 0, 0)))))</f>
        <v>0</v>
      </c>
      <c r="AQ352" s="177">
        <f t="shared" si="165"/>
        <v>0</v>
      </c>
      <c r="AR352" s="177">
        <f t="shared" si="166"/>
        <v>0</v>
      </c>
      <c r="AS352" s="182">
        <f t="shared" si="167"/>
        <v>1189</v>
      </c>
      <c r="AT352" s="182">
        <f t="shared" si="168"/>
        <v>706.38760000000002</v>
      </c>
      <c r="AU352" s="182">
        <f t="shared" si="169"/>
        <v>0</v>
      </c>
      <c r="AV352" s="182">
        <f t="shared" si="170"/>
        <v>1189</v>
      </c>
      <c r="AW352" s="182">
        <f t="shared" si="171"/>
        <v>706.38760000000002</v>
      </c>
      <c r="AX352" s="183">
        <f t="shared" si="172"/>
        <v>1189</v>
      </c>
      <c r="AY352" s="183">
        <f t="shared" si="173"/>
        <v>706.38760000000002</v>
      </c>
      <c r="AZ352" s="183">
        <f t="shared" si="174"/>
        <v>0</v>
      </c>
      <c r="BA352" s="183">
        <f t="shared" si="175"/>
        <v>0</v>
      </c>
      <c r="BB352" s="183">
        <f t="shared" si="176"/>
        <v>0</v>
      </c>
      <c r="BC352" s="184">
        <f t="shared" si="177"/>
        <v>1189</v>
      </c>
      <c r="BD352" s="184">
        <f t="shared" si="178"/>
        <v>0</v>
      </c>
      <c r="BE352" s="184">
        <f t="shared" si="179"/>
        <v>706.38760000000002</v>
      </c>
      <c r="BF352" s="184">
        <f t="shared" si="180"/>
        <v>0</v>
      </c>
      <c r="BG352" s="102">
        <f t="shared" si="181"/>
        <v>0</v>
      </c>
      <c r="BH352" s="102">
        <f t="shared" si="182"/>
        <v>0</v>
      </c>
      <c r="BI352" s="102">
        <f t="shared" si="183"/>
        <v>0</v>
      </c>
      <c r="BJ352" s="102">
        <f t="shared" si="184"/>
        <v>1</v>
      </c>
      <c r="BK352" s="102">
        <f t="shared" si="185"/>
        <v>0</v>
      </c>
      <c r="BL352" s="102">
        <f t="shared" si="186"/>
        <v>0</v>
      </c>
      <c r="BN352" s="102"/>
    </row>
    <row r="353" spans="1:66" x14ac:dyDescent="0.25">
      <c r="A353" s="102" t="s">
        <v>13</v>
      </c>
      <c r="B353" s="102" t="s">
        <v>12</v>
      </c>
      <c r="C353" s="102" t="s">
        <v>8</v>
      </c>
      <c r="D353" s="102" t="s">
        <v>27</v>
      </c>
      <c r="E353" s="102" t="s">
        <v>764</v>
      </c>
      <c r="F353" s="102" t="s">
        <v>765</v>
      </c>
      <c r="G353" s="102">
        <v>2.165</v>
      </c>
      <c r="H353" s="102">
        <v>1</v>
      </c>
      <c r="I353" s="102">
        <v>1</v>
      </c>
      <c r="J353" s="167">
        <f>IFERROR(H353*VLOOKUP(A353, 'Advanced Parameters'!$B$7:$G$20, 6, FALSE)*VLOOKUP(A353, 'Growth Parameters'!$B$6:$H$19, 6, FALSE), 0)</f>
        <v>1</v>
      </c>
      <c r="K353" s="167">
        <f>IFERROR(IF('Advanced Parameters'!$C$5="n",'Raw Data'!I353*VLOOKUP(A353,'Advanced Parameters'!$B$7:$G$20,6,FALSE),J353*VLOOKUP(A353,'Advanced Parameters'!$B$7:$G$20,2,FALSE))*VLOOKUP(A353, 'Growth Parameters'!$B$6:$H$19, 6, FALSE), 0)</f>
        <v>1</v>
      </c>
      <c r="L353" s="167">
        <f t="shared" si="187"/>
        <v>0</v>
      </c>
      <c r="M353" s="168">
        <f>IFERROR(IF(G353="NA","NA",IF(G353&gt;'APC Parameters'!$K$6+VLOOKUP('Raw Data'!A353, 'APC Parameters'!$H$7:$L$20, 4, FALSE), 'APC Parameters'!$L$6+VLOOKUP('Raw Data'!A353, 'APC Parameters'!$H$7:$L$20, 5, FALSE), G353*('APC Parameters'!$J$6+VLOOKUP('Raw Data'!A353, 'APC Parameters'!$H$7:$L$20, 3, FALSE))+'APC Parameters'!$I$6+VLOOKUP('Raw Data'!A353, 'APC Parameters'!$H$7:$L$20, 2, FALSE))), 0)</f>
        <v>2683.5309999999999</v>
      </c>
      <c r="N353" s="168">
        <f t="shared" si="157"/>
        <v>2683.5309999999999</v>
      </c>
      <c r="O353" s="168">
        <f>IFERROR(IF(M353="NA",VLOOKUP(D353,'Internal Calculations'!$B$10:$C$11,2,FALSE), M353)*VLOOKUP(A353, 'Growth Parameters'!$B$6:$H$19, 7, FALSE), 0)</f>
        <v>2683.5309999999999</v>
      </c>
      <c r="P353" s="177">
        <f t="shared" si="158"/>
        <v>2683.5309999999999</v>
      </c>
      <c r="Q353" s="178">
        <f>IF('Funding Allocation Parameters'!$C$5="Basic Library Subsidy", MIN(O353*('Funding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MIN($O353*(VLOOKUP(CONCATENATE($A353, 'Funding Allocation Parameters'!$I$5), 'Library Subsidy Complex'!$C$2:$J$55, 2, FALSE)), VLOOKUP(CONCATENATE($A353, 'Funding Allocation Parameters'!$I$5), 'Library Subsidy Complex'!$C$2:$J$55, 4, FALSE)), 0)))))</f>
        <v>1189</v>
      </c>
      <c r="R353" s="178">
        <f>IF('Funding Allocation Parameters'!$C$5="Basic Library Subsidy", 0, IF('Funding Allocation Parameters'!$C$5="Grant funding",MIN(O353*('Funding Allocation Parameters'!$E$5), 'Funding Allocation Parameters'!$G$5), IF('Funding Allocation Parameters'!$C$5="Other author funding", 0, IF('Funding Allocation Parameters'!$C$5="Any discretionary funds (grants if available, other if no grants)", MIN(O353*('Funding Allocation Parameters'!$E$5), 'Funding Allocation Parameters'!$G$5), IF('Funding Allocation Parameters'!$C$5="Complex Library Subsidy", 0, 0)))))</f>
        <v>0</v>
      </c>
      <c r="S353" s="178">
        <f>IF('Funding Allocation Parameters'!$C$5="Basic Library Subsidy", 0, IF('Funding Allocation Parameters'!$C$5="Grant funding", 0, IF('Funding Allocation Parameters'!$C$5="Other author funding",  MIN(O353*('Funding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3" s="178">
        <f>IF('Funding Allocation Parameters'!$C$5="Basic Library Subsidy", MIN(O353*('Funding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MIN($O353*(VLOOKUP(CONCATENATE($A353, 'Funding Allocation Parameters'!$I$5), 'Library Subsidy Complex'!$C$2:$J$55, 6, FALSE)), VLOOKUP(CONCATENATE($A353, 'Funding Allocation Parameters'!$I$5), 'Library Subsidy Complex'!$C$2:$J$55, 8, FALSE)), 0)))))</f>
        <v>1189</v>
      </c>
      <c r="U353" s="178">
        <f>IF('Funding Allocation Parameters'!$C$5="Basic Library Subsidy", 0, IF('Funding Allocation Parameters'!$C$5="Grant funding", 0, IF('Funding Allocation Parameters'!$C$5="Other author funding",  MIN(O353*('Funding Allocation Parameters'!$E$5), 'Funding Allocation Parameters'!$G$5), IF('Funding Allocation Parameters'!$C$5="Any discretionary funds (grants if available, other if no grants)", MIN(O353*('Funding Allocation Parameters'!$E$5), 'Funding Allocation Parameters'!$G$5), IF('Funding Allocation Parameters'!$C$5="Complex Library Subsidy", 0, 0)))))</f>
        <v>0</v>
      </c>
      <c r="V353" s="177">
        <f t="shared" si="159"/>
        <v>1494.5309999999999</v>
      </c>
      <c r="W353" s="177">
        <f t="shared" si="160"/>
        <v>1494.5309999999999</v>
      </c>
      <c r="X353" s="179">
        <f>IF('Funding Allocation Parameters'!$C$6="Basic Library Subsidy", MIN(V353*'Funding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MIN(V353*VLOOKUP(CONCATENATE($A353, 'Funding Allocation Parameters'!$I$6), 'Library Subsidy Complex'!$C$2:$J$55, 2, FALSE), VLOOKUP(CONCATENATE($A353, 'Funding Allocation Parameters'!$I$6), 'Library Subsidy Complex'!$C$2:$J$55, 4, FALSE)), 0)))))</f>
        <v>0</v>
      </c>
      <c r="Y353" s="179">
        <f>IF('Funding Allocation Parameters'!$C$6="Basic Library Subsidy", 0, IF('Funding Allocation Parameters'!$C$6="Grant funding",MIN(V353*'Funding Allocation Parameters'!$E$6, 'Funding Allocation Parameters'!$G$6), IF('Funding Allocation Parameters'!$C$6="Other author funding", 0, IF('Funding Allocation Parameters'!$C$6="Any discretionary funds (grants if available, other if no grants)", MIN(V353*'Funding Allocation Parameters'!$E$6, 'Funding Allocation Parameters'!$G$6), IF('Funding Allocation Parameters'!$C$6="Complex Library Subsidy", 0, 0)))))</f>
        <v>1494.5309999999999</v>
      </c>
      <c r="Z353" s="179">
        <f>IF('Funding Allocation Parameters'!$C$6="Basic Library Subsidy", 0, IF('Funding Allocation Parameters'!$C$6="Grant funding", 0, IF('Funding Allocation Parameters'!$C$6="Other author funding",  MIN(V353*'Funding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3" s="179">
        <f>IF('Funding Allocation Parameters'!$C$6="Basic Library Subsidy", MIN(W353*'Funding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MIN(W353*VLOOKUP(CONCATENATE($A353, 'Funding Allocation Parameters'!$I$6), 'Library Subsidy Complex'!$C$2:$J$55, 6, FALSE), VLOOKUP(CONCATENATE($A353, 'Funding Allocation Parameters'!$I$6), 'Library Subsidy Complex'!$C$2:$J$55, 8, FALSE)), 0)))))</f>
        <v>0</v>
      </c>
      <c r="AB353" s="179">
        <f>IF('Funding Allocation Parameters'!$C$6="Basic Library Subsidy", 0, IF('Funding Allocation Parameters'!$C$6="Grant funding", 0, IF('Funding Allocation Parameters'!$C$6="Other author funding",  MIN(W353*'Funding Allocation Parameters'!$E$6, 'Funding Allocation Parameters'!$G$6), IF('Funding Allocation Parameters'!$C$6="Any discretionary funds (grants if available, other if no grants)", MIN(W353*'Funding Allocation Parameters'!$E$6, 'Funding Allocation Parameters'!$G$6), IF('Funding Allocation Parameters'!$C$6="Complex Library Subsidy", 0, 0)))))</f>
        <v>1494.5309999999999</v>
      </c>
      <c r="AC353" s="177">
        <f t="shared" si="161"/>
        <v>0</v>
      </c>
      <c r="AD353" s="177">
        <f t="shared" si="162"/>
        <v>0</v>
      </c>
      <c r="AE353" s="180">
        <f>IF('Funding Allocation Parameters'!$C$7="Basic Library Subsidy", MIN(AC353*'Funding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MIN(AC353*VLOOKUP(CONCATENATE($A353, 'Funding Allocation Parameters'!$I$7), 'Library Subsidy Complex'!$C$2:$J$55, 2, FALSE), VLOOKUP(CONCATENATE($A353, 'Funding Allocation Parameters'!$I$7), 'Library Subsidy Complex'!$C$2:$J$55, 4, FALSE)), 0)))))</f>
        <v>0</v>
      </c>
      <c r="AF353" s="180">
        <f>IF('Funding Allocation Parameters'!$C$7="Basic Library Subsidy", 0, IF('Funding Allocation Parameters'!$C$7="Grant funding",MIN(AC353*'Funding Allocation Parameters'!$E$7, 'Funding Allocation Parameters'!$G$7), IF('Funding Allocation Parameters'!$C$7="Other author funding", 0, IF('Funding Allocation Parameters'!$C$7="Any discretionary funds (grants if available, other if no grants)", MIN(AC353*'Funding Allocation Parameters'!$E$7, 'Funding Allocation Parameters'!$G$7), IF('Funding Allocation Parameters'!$C$7="Complex Library Subsidy", 0, 0)))))</f>
        <v>0</v>
      </c>
      <c r="AG353" s="180">
        <f>IF('Funding Allocation Parameters'!$C$7="Basic Library Subsidy", 0, IF('Funding Allocation Parameters'!$C$7="Grant funding", 0, IF('Funding Allocation Parameters'!$C$7="Other author funding",  MIN(AC353*'Funding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3" s="180">
        <f>IF('Funding Allocation Parameters'!$C$7="Basic Library Subsidy", MIN(AD353*'Funding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MIN(AD353*VLOOKUP(CONCATENATE($A353, 'Funding Allocation Parameters'!$I$7), 'Library Subsidy Complex'!$C$2:$J$55, 6, FALSE), VLOOKUP(CONCATENATE($A353, 'Funding Allocation Parameters'!$I$7), 'Library Subsidy Complex'!$C$2:$J$55, 8, FALSE)), 0)))))</f>
        <v>0</v>
      </c>
      <c r="AI353" s="180">
        <f>IF('Funding Allocation Parameters'!$C$7="Basic Library Subsidy", 0, IF('Funding Allocation Parameters'!$C$7="Grant funding", 0, IF('Funding Allocation Parameters'!$C$7="Other author funding",  MIN(AD353*'Funding Allocation Parameters'!$E$7, 'Funding Allocation Parameters'!$G$7), IF('Funding Allocation Parameters'!$C$7="Any discretionary funds (grants if available, other if no grants)", MIN(AD353*'Funding Allocation Parameters'!$E$7, 'Funding Allocation Parameters'!$G$7), IF('Funding Allocation Parameters'!$C$7="Complex Library Subsidy", 0, 0)))))</f>
        <v>0</v>
      </c>
      <c r="AJ353" s="177">
        <f t="shared" si="163"/>
        <v>0</v>
      </c>
      <c r="AK353" s="177">
        <f t="shared" si="164"/>
        <v>0</v>
      </c>
      <c r="AL353" s="181">
        <f>IF('Funding Allocation Parameters'!$C$8="Basic Library Subsidy", MIN(AJ353*'Funding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MIN(AJ353*VLOOKUP(CONCATENATE($A353, 'Funding Allocation Parameters'!$I$8), 'Library Subsidy Complex'!$C$2:$J$55, 2, FALSE), VLOOKUP(CONCATENATE($A353, 'Funding Allocation Parameters'!$I$8), 'Library Subsidy Complex'!$C$2:$J$55, 4, FALSE)), 0)))))</f>
        <v>0</v>
      </c>
      <c r="AM353" s="181">
        <f>IF('Funding Allocation Parameters'!$C$8="Basic Library Subsidy", 0, IF('Funding Allocation Parameters'!$C$8="Grant funding",MIN(AJ353*'Funding Allocation Parameters'!$E$8, 'Funding Allocation Parameters'!$G$8), IF('Funding Allocation Parameters'!$C$8="Other author funding", 0, IF('Funding Allocation Parameters'!$C$8="Any discretionary funds (grants if available, other if no grants)", MIN(AJ353*'Funding Allocation Parameters'!$E$8, 'Funding Allocation Parameters'!$G$8), IF('Funding Allocation Parameters'!$C$8="Complex Library Subsidy", 0, 0)))))</f>
        <v>0</v>
      </c>
      <c r="AN353" s="181">
        <f>IF('Funding Allocation Parameters'!$C$8="Basic Library Subsidy", 0, IF('Funding Allocation Parameters'!$C$8="Grant funding", 0, IF('Funding Allocation Parameters'!$C$8="Other author funding",  MIN(AJ353*'Funding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3" s="181">
        <f>IF('Funding Allocation Parameters'!$C$8="Basic Library Subsidy", MIN(AK353*'Funding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MIN(AK353*VLOOKUP(CONCATENATE($A353, 'Funding Allocation Parameters'!$I$8), 'Library Subsidy Complex'!$C$2:$J$55, 6, FALSE), VLOOKUP(CONCATENATE($A353, 'Funding Allocation Parameters'!$I$8), 'Library Subsidy Complex'!$C$2:$J$55, 8, FALSE)), 0)))))</f>
        <v>0</v>
      </c>
      <c r="AP353" s="181">
        <f>IF('Funding Allocation Parameters'!$C$8="Basic Library Subsidy", 0, IF('Funding Allocation Parameters'!$C$8="Grant funding", 0, IF('Funding Allocation Parameters'!$C$8="Other author funding",  MIN(AK353*'Funding Allocation Parameters'!$E$8, 'Funding Allocation Parameters'!$G$8), IF('Funding Allocation Parameters'!$C$8="Any discretionary funds (grants if available, other if no grants)", MIN(AK353*'Funding Allocation Parameters'!$E$8, 'Funding Allocation Parameters'!$G$8), IF('Funding Allocation Parameters'!$C$8="Complex Library Subsidy", 0, 0)))))</f>
        <v>0</v>
      </c>
      <c r="AQ353" s="177">
        <f t="shared" si="165"/>
        <v>0</v>
      </c>
      <c r="AR353" s="177">
        <f t="shared" si="166"/>
        <v>0</v>
      </c>
      <c r="AS353" s="182">
        <f t="shared" si="167"/>
        <v>1189</v>
      </c>
      <c r="AT353" s="182">
        <f t="shared" si="168"/>
        <v>1494.5309999999999</v>
      </c>
      <c r="AU353" s="182">
        <f t="shared" si="169"/>
        <v>0</v>
      </c>
      <c r="AV353" s="182">
        <f t="shared" si="170"/>
        <v>1189</v>
      </c>
      <c r="AW353" s="182">
        <f t="shared" si="171"/>
        <v>1494.5309999999999</v>
      </c>
      <c r="AX353" s="183">
        <f t="shared" si="172"/>
        <v>1189</v>
      </c>
      <c r="AY353" s="183">
        <f t="shared" si="173"/>
        <v>1494.5309999999999</v>
      </c>
      <c r="AZ353" s="183">
        <f t="shared" si="174"/>
        <v>0</v>
      </c>
      <c r="BA353" s="183">
        <f t="shared" si="175"/>
        <v>0</v>
      </c>
      <c r="BB353" s="183">
        <f t="shared" si="176"/>
        <v>0</v>
      </c>
      <c r="BC353" s="184">
        <f t="shared" si="177"/>
        <v>1189</v>
      </c>
      <c r="BD353" s="184">
        <f t="shared" si="178"/>
        <v>0</v>
      </c>
      <c r="BE353" s="184">
        <f t="shared" si="179"/>
        <v>1494.5309999999999</v>
      </c>
      <c r="BF353" s="184">
        <f t="shared" si="180"/>
        <v>0</v>
      </c>
      <c r="BG353" s="102">
        <f t="shared" si="181"/>
        <v>0</v>
      </c>
      <c r="BH353" s="102">
        <f t="shared" si="182"/>
        <v>0</v>
      </c>
      <c r="BI353" s="102">
        <f t="shared" si="183"/>
        <v>0</v>
      </c>
      <c r="BJ353" s="102">
        <f t="shared" si="184"/>
        <v>1</v>
      </c>
      <c r="BK353" s="102">
        <f t="shared" si="185"/>
        <v>0</v>
      </c>
      <c r="BL353" s="102">
        <f t="shared" si="186"/>
        <v>0</v>
      </c>
      <c r="BN353" s="102"/>
    </row>
    <row r="354" spans="1:66" x14ac:dyDescent="0.25">
      <c r="A354" s="102" t="s">
        <v>13</v>
      </c>
      <c r="B354" s="102" t="s">
        <v>8</v>
      </c>
      <c r="C354" s="102" t="s">
        <v>8</v>
      </c>
      <c r="D354" s="102" t="s">
        <v>27</v>
      </c>
      <c r="E354" s="102" t="s">
        <v>768</v>
      </c>
      <c r="F354" s="102" t="s">
        <v>769</v>
      </c>
      <c r="G354" s="102">
        <v>0.81799999999999995</v>
      </c>
      <c r="H354" s="102">
        <v>1</v>
      </c>
      <c r="I354" s="102">
        <v>1</v>
      </c>
      <c r="J354" s="167">
        <f>IFERROR(H354*VLOOKUP(A354, 'Advanced Parameters'!$B$7:$G$20, 6, FALSE)*VLOOKUP(A354, 'Growth Parameters'!$B$6:$H$19, 6, FALSE), 0)</f>
        <v>1</v>
      </c>
      <c r="K354" s="167">
        <f>IFERROR(IF('Advanced Parameters'!$C$5="n",'Raw Data'!I354*VLOOKUP(A354,'Advanced Parameters'!$B$7:$G$20,6,FALSE),J354*VLOOKUP(A354,'Advanced Parameters'!$B$7:$G$20,2,FALSE))*VLOOKUP(A354, 'Growth Parameters'!$B$6:$H$19, 6, FALSE), 0)</f>
        <v>1</v>
      </c>
      <c r="L354" s="167">
        <f t="shared" si="187"/>
        <v>0</v>
      </c>
      <c r="M354" s="168">
        <f>IFERROR(IF(G354="NA","NA",IF(G354&gt;'APC Parameters'!$K$6+VLOOKUP('Raw Data'!A354, 'APC Parameters'!$H$7:$L$20, 4, FALSE), 'APC Parameters'!$L$6+VLOOKUP('Raw Data'!A354, 'APC Parameters'!$H$7:$L$20, 5, FALSE), G354*('APC Parameters'!$J$6+VLOOKUP('Raw Data'!A354, 'APC Parameters'!$H$7:$L$20, 3, FALSE))+'APC Parameters'!$I$6+VLOOKUP('Raw Data'!A354, 'APC Parameters'!$H$7:$L$20, 2, FALSE))), 0)</f>
        <v>1727.9692</v>
      </c>
      <c r="N354" s="168">
        <f t="shared" si="157"/>
        <v>1727.9692</v>
      </c>
      <c r="O354" s="168">
        <f>IFERROR(IF(M354="NA",VLOOKUP(D354,'Internal Calculations'!$B$10:$C$11,2,FALSE), M354)*VLOOKUP(A354, 'Growth Parameters'!$B$6:$H$19, 7, FALSE), 0)</f>
        <v>1727.9692</v>
      </c>
      <c r="P354" s="177">
        <f t="shared" si="158"/>
        <v>1727.9692</v>
      </c>
      <c r="Q354" s="178">
        <f>IF('Funding Allocation Parameters'!$C$5="Basic Library Subsidy", MIN(O354*('Funding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MIN($O354*(VLOOKUP(CONCATENATE($A354, 'Funding Allocation Parameters'!$I$5), 'Library Subsidy Complex'!$C$2:$J$55, 2, FALSE)), VLOOKUP(CONCATENATE($A354, 'Funding Allocation Parameters'!$I$5), 'Library Subsidy Complex'!$C$2:$J$55, 4, FALSE)), 0)))))</f>
        <v>1189</v>
      </c>
      <c r="R354" s="178">
        <f>IF('Funding Allocation Parameters'!$C$5="Basic Library Subsidy", 0, IF('Funding Allocation Parameters'!$C$5="Grant funding",MIN(O354*('Funding Allocation Parameters'!$E$5), 'Funding Allocation Parameters'!$G$5), IF('Funding Allocation Parameters'!$C$5="Other author funding", 0, IF('Funding Allocation Parameters'!$C$5="Any discretionary funds (grants if available, other if no grants)", MIN(O354*('Funding Allocation Parameters'!$E$5), 'Funding Allocation Parameters'!$G$5), IF('Funding Allocation Parameters'!$C$5="Complex Library Subsidy", 0, 0)))))</f>
        <v>0</v>
      </c>
      <c r="S354" s="178">
        <f>IF('Funding Allocation Parameters'!$C$5="Basic Library Subsidy", 0, IF('Funding Allocation Parameters'!$C$5="Grant funding", 0, IF('Funding Allocation Parameters'!$C$5="Other author funding",  MIN(O354*('Funding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4" s="178">
        <f>IF('Funding Allocation Parameters'!$C$5="Basic Library Subsidy", MIN(O354*('Funding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MIN($O354*(VLOOKUP(CONCATENATE($A354, 'Funding Allocation Parameters'!$I$5), 'Library Subsidy Complex'!$C$2:$J$55, 6, FALSE)), VLOOKUP(CONCATENATE($A354, 'Funding Allocation Parameters'!$I$5), 'Library Subsidy Complex'!$C$2:$J$55, 8, FALSE)), 0)))))</f>
        <v>1189</v>
      </c>
      <c r="U354" s="178">
        <f>IF('Funding Allocation Parameters'!$C$5="Basic Library Subsidy", 0, IF('Funding Allocation Parameters'!$C$5="Grant funding", 0, IF('Funding Allocation Parameters'!$C$5="Other author funding",  MIN(O354*('Funding Allocation Parameters'!$E$5), 'Funding Allocation Parameters'!$G$5), IF('Funding Allocation Parameters'!$C$5="Any discretionary funds (grants if available, other if no grants)", MIN(O354*('Funding Allocation Parameters'!$E$5), 'Funding Allocation Parameters'!$G$5), IF('Funding Allocation Parameters'!$C$5="Complex Library Subsidy", 0, 0)))))</f>
        <v>0</v>
      </c>
      <c r="V354" s="177">
        <f t="shared" si="159"/>
        <v>538.9692</v>
      </c>
      <c r="W354" s="177">
        <f t="shared" si="160"/>
        <v>538.9692</v>
      </c>
      <c r="X354" s="179">
        <f>IF('Funding Allocation Parameters'!$C$6="Basic Library Subsidy", MIN(V354*'Funding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MIN(V354*VLOOKUP(CONCATENATE($A354, 'Funding Allocation Parameters'!$I$6), 'Library Subsidy Complex'!$C$2:$J$55, 2, FALSE), VLOOKUP(CONCATENATE($A354, 'Funding Allocation Parameters'!$I$6), 'Library Subsidy Complex'!$C$2:$J$55, 4, FALSE)), 0)))))</f>
        <v>0</v>
      </c>
      <c r="Y354" s="179">
        <f>IF('Funding Allocation Parameters'!$C$6="Basic Library Subsidy", 0, IF('Funding Allocation Parameters'!$C$6="Grant funding",MIN(V354*'Funding Allocation Parameters'!$E$6, 'Funding Allocation Parameters'!$G$6), IF('Funding Allocation Parameters'!$C$6="Other author funding", 0, IF('Funding Allocation Parameters'!$C$6="Any discretionary funds (grants if available, other if no grants)", MIN(V354*'Funding Allocation Parameters'!$E$6, 'Funding Allocation Parameters'!$G$6), IF('Funding Allocation Parameters'!$C$6="Complex Library Subsidy", 0, 0)))))</f>
        <v>538.9692</v>
      </c>
      <c r="Z354" s="179">
        <f>IF('Funding Allocation Parameters'!$C$6="Basic Library Subsidy", 0, IF('Funding Allocation Parameters'!$C$6="Grant funding", 0, IF('Funding Allocation Parameters'!$C$6="Other author funding",  MIN(V354*'Funding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4" s="179">
        <f>IF('Funding Allocation Parameters'!$C$6="Basic Library Subsidy", MIN(W354*'Funding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MIN(W354*VLOOKUP(CONCATENATE($A354, 'Funding Allocation Parameters'!$I$6), 'Library Subsidy Complex'!$C$2:$J$55, 6, FALSE), VLOOKUP(CONCATENATE($A354, 'Funding Allocation Parameters'!$I$6), 'Library Subsidy Complex'!$C$2:$J$55, 8, FALSE)), 0)))))</f>
        <v>0</v>
      </c>
      <c r="AB354" s="179">
        <f>IF('Funding Allocation Parameters'!$C$6="Basic Library Subsidy", 0, IF('Funding Allocation Parameters'!$C$6="Grant funding", 0, IF('Funding Allocation Parameters'!$C$6="Other author funding",  MIN(W354*'Funding Allocation Parameters'!$E$6, 'Funding Allocation Parameters'!$G$6), IF('Funding Allocation Parameters'!$C$6="Any discretionary funds (grants if available, other if no grants)", MIN(W354*'Funding Allocation Parameters'!$E$6, 'Funding Allocation Parameters'!$G$6), IF('Funding Allocation Parameters'!$C$6="Complex Library Subsidy", 0, 0)))))</f>
        <v>538.9692</v>
      </c>
      <c r="AC354" s="177">
        <f t="shared" si="161"/>
        <v>0</v>
      </c>
      <c r="AD354" s="177">
        <f t="shared" si="162"/>
        <v>0</v>
      </c>
      <c r="AE354" s="180">
        <f>IF('Funding Allocation Parameters'!$C$7="Basic Library Subsidy", MIN(AC354*'Funding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MIN(AC354*VLOOKUP(CONCATENATE($A354, 'Funding Allocation Parameters'!$I$7), 'Library Subsidy Complex'!$C$2:$J$55, 2, FALSE), VLOOKUP(CONCATENATE($A354, 'Funding Allocation Parameters'!$I$7), 'Library Subsidy Complex'!$C$2:$J$55, 4, FALSE)), 0)))))</f>
        <v>0</v>
      </c>
      <c r="AF354" s="180">
        <f>IF('Funding Allocation Parameters'!$C$7="Basic Library Subsidy", 0, IF('Funding Allocation Parameters'!$C$7="Grant funding",MIN(AC354*'Funding Allocation Parameters'!$E$7, 'Funding Allocation Parameters'!$G$7), IF('Funding Allocation Parameters'!$C$7="Other author funding", 0, IF('Funding Allocation Parameters'!$C$7="Any discretionary funds (grants if available, other if no grants)", MIN(AC354*'Funding Allocation Parameters'!$E$7, 'Funding Allocation Parameters'!$G$7), IF('Funding Allocation Parameters'!$C$7="Complex Library Subsidy", 0, 0)))))</f>
        <v>0</v>
      </c>
      <c r="AG354" s="180">
        <f>IF('Funding Allocation Parameters'!$C$7="Basic Library Subsidy", 0, IF('Funding Allocation Parameters'!$C$7="Grant funding", 0, IF('Funding Allocation Parameters'!$C$7="Other author funding",  MIN(AC354*'Funding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4" s="180">
        <f>IF('Funding Allocation Parameters'!$C$7="Basic Library Subsidy", MIN(AD354*'Funding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MIN(AD354*VLOOKUP(CONCATENATE($A354, 'Funding Allocation Parameters'!$I$7), 'Library Subsidy Complex'!$C$2:$J$55, 6, FALSE), VLOOKUP(CONCATENATE($A354, 'Funding Allocation Parameters'!$I$7), 'Library Subsidy Complex'!$C$2:$J$55, 8, FALSE)), 0)))))</f>
        <v>0</v>
      </c>
      <c r="AI354" s="180">
        <f>IF('Funding Allocation Parameters'!$C$7="Basic Library Subsidy", 0, IF('Funding Allocation Parameters'!$C$7="Grant funding", 0, IF('Funding Allocation Parameters'!$C$7="Other author funding",  MIN(AD354*'Funding Allocation Parameters'!$E$7, 'Funding Allocation Parameters'!$G$7), IF('Funding Allocation Parameters'!$C$7="Any discretionary funds (grants if available, other if no grants)", MIN(AD354*'Funding Allocation Parameters'!$E$7, 'Funding Allocation Parameters'!$G$7), IF('Funding Allocation Parameters'!$C$7="Complex Library Subsidy", 0, 0)))))</f>
        <v>0</v>
      </c>
      <c r="AJ354" s="177">
        <f t="shared" si="163"/>
        <v>0</v>
      </c>
      <c r="AK354" s="177">
        <f t="shared" si="164"/>
        <v>0</v>
      </c>
      <c r="AL354" s="181">
        <f>IF('Funding Allocation Parameters'!$C$8="Basic Library Subsidy", MIN(AJ354*'Funding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MIN(AJ354*VLOOKUP(CONCATENATE($A354, 'Funding Allocation Parameters'!$I$8), 'Library Subsidy Complex'!$C$2:$J$55, 2, FALSE), VLOOKUP(CONCATENATE($A354, 'Funding Allocation Parameters'!$I$8), 'Library Subsidy Complex'!$C$2:$J$55, 4, FALSE)), 0)))))</f>
        <v>0</v>
      </c>
      <c r="AM354" s="181">
        <f>IF('Funding Allocation Parameters'!$C$8="Basic Library Subsidy", 0, IF('Funding Allocation Parameters'!$C$8="Grant funding",MIN(AJ354*'Funding Allocation Parameters'!$E$8, 'Funding Allocation Parameters'!$G$8), IF('Funding Allocation Parameters'!$C$8="Other author funding", 0, IF('Funding Allocation Parameters'!$C$8="Any discretionary funds (grants if available, other if no grants)", MIN(AJ354*'Funding Allocation Parameters'!$E$8, 'Funding Allocation Parameters'!$G$8), IF('Funding Allocation Parameters'!$C$8="Complex Library Subsidy", 0, 0)))))</f>
        <v>0</v>
      </c>
      <c r="AN354" s="181">
        <f>IF('Funding Allocation Parameters'!$C$8="Basic Library Subsidy", 0, IF('Funding Allocation Parameters'!$C$8="Grant funding", 0, IF('Funding Allocation Parameters'!$C$8="Other author funding",  MIN(AJ354*'Funding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4" s="181">
        <f>IF('Funding Allocation Parameters'!$C$8="Basic Library Subsidy", MIN(AK354*'Funding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MIN(AK354*VLOOKUP(CONCATENATE($A354, 'Funding Allocation Parameters'!$I$8), 'Library Subsidy Complex'!$C$2:$J$55, 6, FALSE), VLOOKUP(CONCATENATE($A354, 'Funding Allocation Parameters'!$I$8), 'Library Subsidy Complex'!$C$2:$J$55, 8, FALSE)), 0)))))</f>
        <v>0</v>
      </c>
      <c r="AP354" s="181">
        <f>IF('Funding Allocation Parameters'!$C$8="Basic Library Subsidy", 0, IF('Funding Allocation Parameters'!$C$8="Grant funding", 0, IF('Funding Allocation Parameters'!$C$8="Other author funding",  MIN(AK354*'Funding Allocation Parameters'!$E$8, 'Funding Allocation Parameters'!$G$8), IF('Funding Allocation Parameters'!$C$8="Any discretionary funds (grants if available, other if no grants)", MIN(AK354*'Funding Allocation Parameters'!$E$8, 'Funding Allocation Parameters'!$G$8), IF('Funding Allocation Parameters'!$C$8="Complex Library Subsidy", 0, 0)))))</f>
        <v>0</v>
      </c>
      <c r="AQ354" s="177">
        <f t="shared" si="165"/>
        <v>0</v>
      </c>
      <c r="AR354" s="177">
        <f t="shared" si="166"/>
        <v>0</v>
      </c>
      <c r="AS354" s="182">
        <f t="shared" si="167"/>
        <v>1189</v>
      </c>
      <c r="AT354" s="182">
        <f t="shared" si="168"/>
        <v>538.9692</v>
      </c>
      <c r="AU354" s="182">
        <f t="shared" si="169"/>
        <v>0</v>
      </c>
      <c r="AV354" s="182">
        <f t="shared" si="170"/>
        <v>1189</v>
      </c>
      <c r="AW354" s="182">
        <f t="shared" si="171"/>
        <v>538.9692</v>
      </c>
      <c r="AX354" s="183">
        <f t="shared" si="172"/>
        <v>1189</v>
      </c>
      <c r="AY354" s="183">
        <f t="shared" si="173"/>
        <v>538.9692</v>
      </c>
      <c r="AZ354" s="183">
        <f t="shared" si="174"/>
        <v>0</v>
      </c>
      <c r="BA354" s="183">
        <f t="shared" si="175"/>
        <v>0</v>
      </c>
      <c r="BB354" s="183">
        <f t="shared" si="176"/>
        <v>0</v>
      </c>
      <c r="BC354" s="184">
        <f t="shared" si="177"/>
        <v>1189</v>
      </c>
      <c r="BD354" s="184">
        <f t="shared" si="178"/>
        <v>0</v>
      </c>
      <c r="BE354" s="184">
        <f t="shared" si="179"/>
        <v>538.9692</v>
      </c>
      <c r="BF354" s="184">
        <f t="shared" si="180"/>
        <v>0</v>
      </c>
      <c r="BG354" s="102">
        <f t="shared" si="181"/>
        <v>0</v>
      </c>
      <c r="BH354" s="102">
        <f t="shared" si="182"/>
        <v>0</v>
      </c>
      <c r="BI354" s="102">
        <f t="shared" si="183"/>
        <v>0</v>
      </c>
      <c r="BJ354" s="102">
        <f t="shared" si="184"/>
        <v>1</v>
      </c>
      <c r="BK354" s="102">
        <f t="shared" si="185"/>
        <v>0</v>
      </c>
      <c r="BL354" s="102">
        <f t="shared" si="186"/>
        <v>0</v>
      </c>
      <c r="BN354" s="102"/>
    </row>
    <row r="355" spans="1:66" x14ac:dyDescent="0.25">
      <c r="A355" s="102" t="s">
        <v>19</v>
      </c>
      <c r="B355" s="102" t="s">
        <v>8</v>
      </c>
      <c r="C355" s="102" t="s">
        <v>8</v>
      </c>
      <c r="D355" s="102" t="s">
        <v>27</v>
      </c>
      <c r="E355" s="102" t="s">
        <v>770</v>
      </c>
      <c r="F355" s="102" t="s">
        <v>771</v>
      </c>
      <c r="G355" s="102">
        <v>2.4590000000000001</v>
      </c>
      <c r="H355" s="102">
        <v>1</v>
      </c>
      <c r="I355" s="102">
        <v>1</v>
      </c>
      <c r="J355" s="167">
        <f>IFERROR(H355*VLOOKUP(A355, 'Advanced Parameters'!$B$7:$G$20, 6, FALSE)*VLOOKUP(A355, 'Growth Parameters'!$B$6:$H$19, 6, FALSE), 0)</f>
        <v>1</v>
      </c>
      <c r="K355" s="167">
        <f>IFERROR(IF('Advanced Parameters'!$C$5="n",'Raw Data'!I355*VLOOKUP(A355,'Advanced Parameters'!$B$7:$G$20,6,FALSE),J355*VLOOKUP(A355,'Advanced Parameters'!$B$7:$G$20,2,FALSE))*VLOOKUP(A355, 'Growth Parameters'!$B$6:$H$19, 6, FALSE), 0)</f>
        <v>1</v>
      </c>
      <c r="L355" s="167">
        <f t="shared" si="187"/>
        <v>0</v>
      </c>
      <c r="M355" s="168">
        <f>IFERROR(IF(G355="NA","NA",IF(G355&gt;'APC Parameters'!$K$6+VLOOKUP('Raw Data'!A355, 'APC Parameters'!$H$7:$L$20, 4, FALSE), 'APC Parameters'!$L$6+VLOOKUP('Raw Data'!A355, 'APC Parameters'!$H$7:$L$20, 5, FALSE), G355*('APC Parameters'!$J$6+VLOOKUP('Raw Data'!A355, 'APC Parameters'!$H$7:$L$20, 3, FALSE))+'APC Parameters'!$I$6+VLOOKUP('Raw Data'!A355, 'APC Parameters'!$H$7:$L$20, 2, FALSE))), 0)</f>
        <v>2892.0946000000004</v>
      </c>
      <c r="N355" s="168">
        <f t="shared" si="157"/>
        <v>2892.0946000000004</v>
      </c>
      <c r="O355" s="168">
        <f>IFERROR(IF(M355="NA",VLOOKUP(D355,'Internal Calculations'!$B$10:$C$11,2,FALSE), M355)*VLOOKUP(A355, 'Growth Parameters'!$B$6:$H$19, 7, FALSE), 0)</f>
        <v>2892.0946000000004</v>
      </c>
      <c r="P355" s="177">
        <f t="shared" si="158"/>
        <v>2892.0946000000004</v>
      </c>
      <c r="Q355" s="178">
        <f>IF('Funding Allocation Parameters'!$C$5="Basic Library Subsidy", MIN(O355*('Funding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MIN($O355*(VLOOKUP(CONCATENATE($A355, 'Funding Allocation Parameters'!$I$5), 'Library Subsidy Complex'!$C$2:$J$55, 2, FALSE)), VLOOKUP(CONCATENATE($A355, 'Funding Allocation Parameters'!$I$5), 'Library Subsidy Complex'!$C$2:$J$55, 4, FALSE)), 0)))))</f>
        <v>1189</v>
      </c>
      <c r="R355" s="178">
        <f>IF('Funding Allocation Parameters'!$C$5="Basic Library Subsidy", 0, IF('Funding Allocation Parameters'!$C$5="Grant funding",MIN(O355*('Funding Allocation Parameters'!$E$5), 'Funding Allocation Parameters'!$G$5), IF('Funding Allocation Parameters'!$C$5="Other author funding", 0, IF('Funding Allocation Parameters'!$C$5="Any discretionary funds (grants if available, other if no grants)", MIN(O355*('Funding Allocation Parameters'!$E$5), 'Funding Allocation Parameters'!$G$5), IF('Funding Allocation Parameters'!$C$5="Complex Library Subsidy", 0, 0)))))</f>
        <v>0</v>
      </c>
      <c r="S355" s="178">
        <f>IF('Funding Allocation Parameters'!$C$5="Basic Library Subsidy", 0, IF('Funding Allocation Parameters'!$C$5="Grant funding", 0, IF('Funding Allocation Parameters'!$C$5="Other author funding",  MIN(O355*('Funding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5" s="178">
        <f>IF('Funding Allocation Parameters'!$C$5="Basic Library Subsidy", MIN(O355*('Funding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MIN($O355*(VLOOKUP(CONCATENATE($A355, 'Funding Allocation Parameters'!$I$5), 'Library Subsidy Complex'!$C$2:$J$55, 6, FALSE)), VLOOKUP(CONCATENATE($A355, 'Funding Allocation Parameters'!$I$5), 'Library Subsidy Complex'!$C$2:$J$55, 8, FALSE)), 0)))))</f>
        <v>1189</v>
      </c>
      <c r="U355" s="178">
        <f>IF('Funding Allocation Parameters'!$C$5="Basic Library Subsidy", 0, IF('Funding Allocation Parameters'!$C$5="Grant funding", 0, IF('Funding Allocation Parameters'!$C$5="Other author funding",  MIN(O355*('Funding Allocation Parameters'!$E$5), 'Funding Allocation Parameters'!$G$5), IF('Funding Allocation Parameters'!$C$5="Any discretionary funds (grants if available, other if no grants)", MIN(O355*('Funding Allocation Parameters'!$E$5), 'Funding Allocation Parameters'!$G$5), IF('Funding Allocation Parameters'!$C$5="Complex Library Subsidy", 0, 0)))))</f>
        <v>0</v>
      </c>
      <c r="V355" s="177">
        <f t="shared" si="159"/>
        <v>1703.0946000000004</v>
      </c>
      <c r="W355" s="177">
        <f t="shared" si="160"/>
        <v>1703.0946000000004</v>
      </c>
      <c r="X355" s="179">
        <f>IF('Funding Allocation Parameters'!$C$6="Basic Library Subsidy", MIN(V355*'Funding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MIN(V355*VLOOKUP(CONCATENATE($A355, 'Funding Allocation Parameters'!$I$6), 'Library Subsidy Complex'!$C$2:$J$55, 2, FALSE), VLOOKUP(CONCATENATE($A355, 'Funding Allocation Parameters'!$I$6), 'Library Subsidy Complex'!$C$2:$J$55, 4, FALSE)), 0)))))</f>
        <v>0</v>
      </c>
      <c r="Y355" s="179">
        <f>IF('Funding Allocation Parameters'!$C$6="Basic Library Subsidy", 0, IF('Funding Allocation Parameters'!$C$6="Grant funding",MIN(V355*'Funding Allocation Parameters'!$E$6, 'Funding Allocation Parameters'!$G$6), IF('Funding Allocation Parameters'!$C$6="Other author funding", 0, IF('Funding Allocation Parameters'!$C$6="Any discretionary funds (grants if available, other if no grants)", MIN(V355*'Funding Allocation Parameters'!$E$6, 'Funding Allocation Parameters'!$G$6), IF('Funding Allocation Parameters'!$C$6="Complex Library Subsidy", 0, 0)))))</f>
        <v>1703.0946000000004</v>
      </c>
      <c r="Z355" s="179">
        <f>IF('Funding Allocation Parameters'!$C$6="Basic Library Subsidy", 0, IF('Funding Allocation Parameters'!$C$6="Grant funding", 0, IF('Funding Allocation Parameters'!$C$6="Other author funding",  MIN(V355*'Funding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5" s="179">
        <f>IF('Funding Allocation Parameters'!$C$6="Basic Library Subsidy", MIN(W355*'Funding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MIN(W355*VLOOKUP(CONCATENATE($A355, 'Funding Allocation Parameters'!$I$6), 'Library Subsidy Complex'!$C$2:$J$55, 6, FALSE), VLOOKUP(CONCATENATE($A355, 'Funding Allocation Parameters'!$I$6), 'Library Subsidy Complex'!$C$2:$J$55, 8, FALSE)), 0)))))</f>
        <v>0</v>
      </c>
      <c r="AB355" s="179">
        <f>IF('Funding Allocation Parameters'!$C$6="Basic Library Subsidy", 0, IF('Funding Allocation Parameters'!$C$6="Grant funding", 0, IF('Funding Allocation Parameters'!$C$6="Other author funding",  MIN(W355*'Funding Allocation Parameters'!$E$6, 'Funding Allocation Parameters'!$G$6), IF('Funding Allocation Parameters'!$C$6="Any discretionary funds (grants if available, other if no grants)", MIN(W355*'Funding Allocation Parameters'!$E$6, 'Funding Allocation Parameters'!$G$6), IF('Funding Allocation Parameters'!$C$6="Complex Library Subsidy", 0, 0)))))</f>
        <v>1703.0946000000004</v>
      </c>
      <c r="AC355" s="177">
        <f t="shared" si="161"/>
        <v>0</v>
      </c>
      <c r="AD355" s="177">
        <f t="shared" si="162"/>
        <v>0</v>
      </c>
      <c r="AE355" s="180">
        <f>IF('Funding Allocation Parameters'!$C$7="Basic Library Subsidy", MIN(AC355*'Funding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MIN(AC355*VLOOKUP(CONCATENATE($A355, 'Funding Allocation Parameters'!$I$7), 'Library Subsidy Complex'!$C$2:$J$55, 2, FALSE), VLOOKUP(CONCATENATE($A355, 'Funding Allocation Parameters'!$I$7), 'Library Subsidy Complex'!$C$2:$J$55, 4, FALSE)), 0)))))</f>
        <v>0</v>
      </c>
      <c r="AF355" s="180">
        <f>IF('Funding Allocation Parameters'!$C$7="Basic Library Subsidy", 0, IF('Funding Allocation Parameters'!$C$7="Grant funding",MIN(AC355*'Funding Allocation Parameters'!$E$7, 'Funding Allocation Parameters'!$G$7), IF('Funding Allocation Parameters'!$C$7="Other author funding", 0, IF('Funding Allocation Parameters'!$C$7="Any discretionary funds (grants if available, other if no grants)", MIN(AC355*'Funding Allocation Parameters'!$E$7, 'Funding Allocation Parameters'!$G$7), IF('Funding Allocation Parameters'!$C$7="Complex Library Subsidy", 0, 0)))))</f>
        <v>0</v>
      </c>
      <c r="AG355" s="180">
        <f>IF('Funding Allocation Parameters'!$C$7="Basic Library Subsidy", 0, IF('Funding Allocation Parameters'!$C$7="Grant funding", 0, IF('Funding Allocation Parameters'!$C$7="Other author funding",  MIN(AC355*'Funding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5" s="180">
        <f>IF('Funding Allocation Parameters'!$C$7="Basic Library Subsidy", MIN(AD355*'Funding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MIN(AD355*VLOOKUP(CONCATENATE($A355, 'Funding Allocation Parameters'!$I$7), 'Library Subsidy Complex'!$C$2:$J$55, 6, FALSE), VLOOKUP(CONCATENATE($A355, 'Funding Allocation Parameters'!$I$7), 'Library Subsidy Complex'!$C$2:$J$55, 8, FALSE)), 0)))))</f>
        <v>0</v>
      </c>
      <c r="AI355" s="180">
        <f>IF('Funding Allocation Parameters'!$C$7="Basic Library Subsidy", 0, IF('Funding Allocation Parameters'!$C$7="Grant funding", 0, IF('Funding Allocation Parameters'!$C$7="Other author funding",  MIN(AD355*'Funding Allocation Parameters'!$E$7, 'Funding Allocation Parameters'!$G$7), IF('Funding Allocation Parameters'!$C$7="Any discretionary funds (grants if available, other if no grants)", MIN(AD355*'Funding Allocation Parameters'!$E$7, 'Funding Allocation Parameters'!$G$7), IF('Funding Allocation Parameters'!$C$7="Complex Library Subsidy", 0, 0)))))</f>
        <v>0</v>
      </c>
      <c r="AJ355" s="177">
        <f t="shared" si="163"/>
        <v>0</v>
      </c>
      <c r="AK355" s="177">
        <f t="shared" si="164"/>
        <v>0</v>
      </c>
      <c r="AL355" s="181">
        <f>IF('Funding Allocation Parameters'!$C$8="Basic Library Subsidy", MIN(AJ355*'Funding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MIN(AJ355*VLOOKUP(CONCATENATE($A355, 'Funding Allocation Parameters'!$I$8), 'Library Subsidy Complex'!$C$2:$J$55, 2, FALSE), VLOOKUP(CONCATENATE($A355, 'Funding Allocation Parameters'!$I$8), 'Library Subsidy Complex'!$C$2:$J$55, 4, FALSE)), 0)))))</f>
        <v>0</v>
      </c>
      <c r="AM355" s="181">
        <f>IF('Funding Allocation Parameters'!$C$8="Basic Library Subsidy", 0, IF('Funding Allocation Parameters'!$C$8="Grant funding",MIN(AJ355*'Funding Allocation Parameters'!$E$8, 'Funding Allocation Parameters'!$G$8), IF('Funding Allocation Parameters'!$C$8="Other author funding", 0, IF('Funding Allocation Parameters'!$C$8="Any discretionary funds (grants if available, other if no grants)", MIN(AJ355*'Funding Allocation Parameters'!$E$8, 'Funding Allocation Parameters'!$G$8), IF('Funding Allocation Parameters'!$C$8="Complex Library Subsidy", 0, 0)))))</f>
        <v>0</v>
      </c>
      <c r="AN355" s="181">
        <f>IF('Funding Allocation Parameters'!$C$8="Basic Library Subsidy", 0, IF('Funding Allocation Parameters'!$C$8="Grant funding", 0, IF('Funding Allocation Parameters'!$C$8="Other author funding",  MIN(AJ355*'Funding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5" s="181">
        <f>IF('Funding Allocation Parameters'!$C$8="Basic Library Subsidy", MIN(AK355*'Funding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MIN(AK355*VLOOKUP(CONCATENATE($A355, 'Funding Allocation Parameters'!$I$8), 'Library Subsidy Complex'!$C$2:$J$55, 6, FALSE), VLOOKUP(CONCATENATE($A355, 'Funding Allocation Parameters'!$I$8), 'Library Subsidy Complex'!$C$2:$J$55, 8, FALSE)), 0)))))</f>
        <v>0</v>
      </c>
      <c r="AP355" s="181">
        <f>IF('Funding Allocation Parameters'!$C$8="Basic Library Subsidy", 0, IF('Funding Allocation Parameters'!$C$8="Grant funding", 0, IF('Funding Allocation Parameters'!$C$8="Other author funding",  MIN(AK355*'Funding Allocation Parameters'!$E$8, 'Funding Allocation Parameters'!$G$8), IF('Funding Allocation Parameters'!$C$8="Any discretionary funds (grants if available, other if no grants)", MIN(AK355*'Funding Allocation Parameters'!$E$8, 'Funding Allocation Parameters'!$G$8), IF('Funding Allocation Parameters'!$C$8="Complex Library Subsidy", 0, 0)))))</f>
        <v>0</v>
      </c>
      <c r="AQ355" s="177">
        <f t="shared" si="165"/>
        <v>0</v>
      </c>
      <c r="AR355" s="177">
        <f t="shared" si="166"/>
        <v>0</v>
      </c>
      <c r="AS355" s="182">
        <f t="shared" si="167"/>
        <v>1189</v>
      </c>
      <c r="AT355" s="182">
        <f t="shared" si="168"/>
        <v>1703.0946000000004</v>
      </c>
      <c r="AU355" s="182">
        <f t="shared" si="169"/>
        <v>0</v>
      </c>
      <c r="AV355" s="182">
        <f t="shared" si="170"/>
        <v>1189</v>
      </c>
      <c r="AW355" s="182">
        <f t="shared" si="171"/>
        <v>1703.0946000000004</v>
      </c>
      <c r="AX355" s="183">
        <f t="shared" si="172"/>
        <v>1189</v>
      </c>
      <c r="AY355" s="183">
        <f t="shared" si="173"/>
        <v>1703.0946000000004</v>
      </c>
      <c r="AZ355" s="183">
        <f t="shared" si="174"/>
        <v>0</v>
      </c>
      <c r="BA355" s="183">
        <f t="shared" si="175"/>
        <v>0</v>
      </c>
      <c r="BB355" s="183">
        <f t="shared" si="176"/>
        <v>0</v>
      </c>
      <c r="BC355" s="184">
        <f t="shared" si="177"/>
        <v>1189</v>
      </c>
      <c r="BD355" s="184">
        <f t="shared" si="178"/>
        <v>0</v>
      </c>
      <c r="BE355" s="184">
        <f t="shared" si="179"/>
        <v>1703.0946000000004</v>
      </c>
      <c r="BF355" s="184">
        <f t="shared" si="180"/>
        <v>0</v>
      </c>
      <c r="BG355" s="102">
        <f t="shared" si="181"/>
        <v>0</v>
      </c>
      <c r="BH355" s="102">
        <f t="shared" si="182"/>
        <v>0</v>
      </c>
      <c r="BI355" s="102">
        <f t="shared" si="183"/>
        <v>0</v>
      </c>
      <c r="BJ355" s="102">
        <f t="shared" si="184"/>
        <v>1</v>
      </c>
      <c r="BK355" s="102">
        <f t="shared" si="185"/>
        <v>0</v>
      </c>
      <c r="BL355" s="102">
        <f t="shared" si="186"/>
        <v>0</v>
      </c>
      <c r="BN355" s="102"/>
    </row>
    <row r="356" spans="1:66" x14ac:dyDescent="0.25">
      <c r="A356" s="102" t="s">
        <v>24</v>
      </c>
      <c r="B356" s="102" t="s">
        <v>8</v>
      </c>
      <c r="C356" s="102" t="s">
        <v>8</v>
      </c>
      <c r="D356" s="102" t="s">
        <v>27</v>
      </c>
      <c r="E356" s="102" t="s">
        <v>772</v>
      </c>
      <c r="F356" s="102" t="s">
        <v>773</v>
      </c>
      <c r="G356" s="102">
        <v>0.94</v>
      </c>
      <c r="H356" s="102">
        <v>1</v>
      </c>
      <c r="I356" s="102">
        <v>0</v>
      </c>
      <c r="J356" s="167">
        <f>IFERROR(H356*VLOOKUP(A356, 'Advanced Parameters'!$B$7:$G$20, 6, FALSE)*VLOOKUP(A356, 'Growth Parameters'!$B$6:$H$19, 6, FALSE), 0)</f>
        <v>1</v>
      </c>
      <c r="K356" s="167">
        <f>IFERROR(IF('Advanced Parameters'!$C$5="n",'Raw Data'!I356*VLOOKUP(A356,'Advanced Parameters'!$B$7:$G$20,6,FALSE),J356*VLOOKUP(A356,'Advanced Parameters'!$B$7:$G$20,2,FALSE))*VLOOKUP(A356, 'Growth Parameters'!$B$6:$H$19, 6, FALSE), 0)</f>
        <v>0</v>
      </c>
      <c r="L356" s="167">
        <f t="shared" si="187"/>
        <v>1</v>
      </c>
      <c r="M356" s="168">
        <f>IFERROR(IF(G356="NA","NA",IF(G356&gt;'APC Parameters'!$K$6+VLOOKUP('Raw Data'!A356, 'APC Parameters'!$H$7:$L$20, 4, FALSE), 'APC Parameters'!$L$6+VLOOKUP('Raw Data'!A356, 'APC Parameters'!$H$7:$L$20, 5, FALSE), G356*('APC Parameters'!$J$6+VLOOKUP('Raw Data'!A356, 'APC Parameters'!$H$7:$L$20, 3, FALSE))+'APC Parameters'!$I$6+VLOOKUP('Raw Data'!A356, 'APC Parameters'!$H$7:$L$20, 2, FALSE))), 0)</f>
        <v>1814.5160000000001</v>
      </c>
      <c r="N356" s="168">
        <f t="shared" si="157"/>
        <v>1814.5160000000001</v>
      </c>
      <c r="O356" s="168">
        <f>IFERROR(IF(M356="NA",VLOOKUP(D356,'Internal Calculations'!$B$10:$C$11,2,FALSE), M356)*VLOOKUP(A356, 'Growth Parameters'!$B$6:$H$19, 7, FALSE), 0)</f>
        <v>1814.5160000000001</v>
      </c>
      <c r="P356" s="177">
        <f t="shared" si="158"/>
        <v>1814.5160000000001</v>
      </c>
      <c r="Q356" s="178">
        <f>IF('Funding Allocation Parameters'!$C$5="Basic Library Subsidy", MIN(O356*('Funding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MIN($O356*(VLOOKUP(CONCATENATE($A356, 'Funding Allocation Parameters'!$I$5), 'Library Subsidy Complex'!$C$2:$J$55, 2, FALSE)), VLOOKUP(CONCATENATE($A356, 'Funding Allocation Parameters'!$I$5), 'Library Subsidy Complex'!$C$2:$J$55, 4, FALSE)), 0)))))</f>
        <v>1189</v>
      </c>
      <c r="R356" s="178">
        <f>IF('Funding Allocation Parameters'!$C$5="Basic Library Subsidy", 0, IF('Funding Allocation Parameters'!$C$5="Grant funding",MIN(O356*('Funding Allocation Parameters'!$E$5), 'Funding Allocation Parameters'!$G$5), IF('Funding Allocation Parameters'!$C$5="Other author funding", 0, IF('Funding Allocation Parameters'!$C$5="Any discretionary funds (grants if available, other if no grants)", MIN(O356*('Funding Allocation Parameters'!$E$5), 'Funding Allocation Parameters'!$G$5), IF('Funding Allocation Parameters'!$C$5="Complex Library Subsidy", 0, 0)))))</f>
        <v>0</v>
      </c>
      <c r="S356" s="178">
        <f>IF('Funding Allocation Parameters'!$C$5="Basic Library Subsidy", 0, IF('Funding Allocation Parameters'!$C$5="Grant funding", 0, IF('Funding Allocation Parameters'!$C$5="Other author funding",  MIN(O356*('Funding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6" s="178">
        <f>IF('Funding Allocation Parameters'!$C$5="Basic Library Subsidy", MIN(O356*('Funding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MIN($O356*(VLOOKUP(CONCATENATE($A356, 'Funding Allocation Parameters'!$I$5), 'Library Subsidy Complex'!$C$2:$J$55, 6, FALSE)), VLOOKUP(CONCATENATE($A356, 'Funding Allocation Parameters'!$I$5), 'Library Subsidy Complex'!$C$2:$J$55, 8, FALSE)), 0)))))</f>
        <v>1189</v>
      </c>
      <c r="U356" s="178">
        <f>IF('Funding Allocation Parameters'!$C$5="Basic Library Subsidy", 0, IF('Funding Allocation Parameters'!$C$5="Grant funding", 0, IF('Funding Allocation Parameters'!$C$5="Other author funding",  MIN(O356*('Funding Allocation Parameters'!$E$5), 'Funding Allocation Parameters'!$G$5), IF('Funding Allocation Parameters'!$C$5="Any discretionary funds (grants if available, other if no grants)", MIN(O356*('Funding Allocation Parameters'!$E$5), 'Funding Allocation Parameters'!$G$5), IF('Funding Allocation Parameters'!$C$5="Complex Library Subsidy", 0, 0)))))</f>
        <v>0</v>
      </c>
      <c r="V356" s="177">
        <f t="shared" si="159"/>
        <v>625.51600000000008</v>
      </c>
      <c r="W356" s="177">
        <f t="shared" si="160"/>
        <v>625.51600000000008</v>
      </c>
      <c r="X356" s="179">
        <f>IF('Funding Allocation Parameters'!$C$6="Basic Library Subsidy", MIN(V356*'Funding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MIN(V356*VLOOKUP(CONCATENATE($A356, 'Funding Allocation Parameters'!$I$6), 'Library Subsidy Complex'!$C$2:$J$55, 2, FALSE), VLOOKUP(CONCATENATE($A356, 'Funding Allocation Parameters'!$I$6), 'Library Subsidy Complex'!$C$2:$J$55, 4, FALSE)), 0)))))</f>
        <v>0</v>
      </c>
      <c r="Y356" s="179">
        <f>IF('Funding Allocation Parameters'!$C$6="Basic Library Subsidy", 0, IF('Funding Allocation Parameters'!$C$6="Grant funding",MIN(V356*'Funding Allocation Parameters'!$E$6, 'Funding Allocation Parameters'!$G$6), IF('Funding Allocation Parameters'!$C$6="Other author funding", 0, IF('Funding Allocation Parameters'!$C$6="Any discretionary funds (grants if available, other if no grants)", MIN(V356*'Funding Allocation Parameters'!$E$6, 'Funding Allocation Parameters'!$G$6), IF('Funding Allocation Parameters'!$C$6="Complex Library Subsidy", 0, 0)))))</f>
        <v>625.51600000000008</v>
      </c>
      <c r="Z356" s="179">
        <f>IF('Funding Allocation Parameters'!$C$6="Basic Library Subsidy", 0, IF('Funding Allocation Parameters'!$C$6="Grant funding", 0, IF('Funding Allocation Parameters'!$C$6="Other author funding",  MIN(V356*'Funding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6" s="179">
        <f>IF('Funding Allocation Parameters'!$C$6="Basic Library Subsidy", MIN(W356*'Funding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MIN(W356*VLOOKUP(CONCATENATE($A356, 'Funding Allocation Parameters'!$I$6), 'Library Subsidy Complex'!$C$2:$J$55, 6, FALSE), VLOOKUP(CONCATENATE($A356, 'Funding Allocation Parameters'!$I$6), 'Library Subsidy Complex'!$C$2:$J$55, 8, FALSE)), 0)))))</f>
        <v>0</v>
      </c>
      <c r="AB356" s="179">
        <f>IF('Funding Allocation Parameters'!$C$6="Basic Library Subsidy", 0, IF('Funding Allocation Parameters'!$C$6="Grant funding", 0, IF('Funding Allocation Parameters'!$C$6="Other author funding",  MIN(W356*'Funding Allocation Parameters'!$E$6, 'Funding Allocation Parameters'!$G$6), IF('Funding Allocation Parameters'!$C$6="Any discretionary funds (grants if available, other if no grants)", MIN(W356*'Funding Allocation Parameters'!$E$6, 'Funding Allocation Parameters'!$G$6), IF('Funding Allocation Parameters'!$C$6="Complex Library Subsidy", 0, 0)))))</f>
        <v>625.51600000000008</v>
      </c>
      <c r="AC356" s="177">
        <f t="shared" si="161"/>
        <v>0</v>
      </c>
      <c r="AD356" s="177">
        <f t="shared" si="162"/>
        <v>0</v>
      </c>
      <c r="AE356" s="180">
        <f>IF('Funding Allocation Parameters'!$C$7="Basic Library Subsidy", MIN(AC356*'Funding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MIN(AC356*VLOOKUP(CONCATENATE($A356, 'Funding Allocation Parameters'!$I$7), 'Library Subsidy Complex'!$C$2:$J$55, 2, FALSE), VLOOKUP(CONCATENATE($A356, 'Funding Allocation Parameters'!$I$7), 'Library Subsidy Complex'!$C$2:$J$55, 4, FALSE)), 0)))))</f>
        <v>0</v>
      </c>
      <c r="AF356" s="180">
        <f>IF('Funding Allocation Parameters'!$C$7="Basic Library Subsidy", 0, IF('Funding Allocation Parameters'!$C$7="Grant funding",MIN(AC356*'Funding Allocation Parameters'!$E$7, 'Funding Allocation Parameters'!$G$7), IF('Funding Allocation Parameters'!$C$7="Other author funding", 0, IF('Funding Allocation Parameters'!$C$7="Any discretionary funds (grants if available, other if no grants)", MIN(AC356*'Funding Allocation Parameters'!$E$7, 'Funding Allocation Parameters'!$G$7), IF('Funding Allocation Parameters'!$C$7="Complex Library Subsidy", 0, 0)))))</f>
        <v>0</v>
      </c>
      <c r="AG356" s="180">
        <f>IF('Funding Allocation Parameters'!$C$7="Basic Library Subsidy", 0, IF('Funding Allocation Parameters'!$C$7="Grant funding", 0, IF('Funding Allocation Parameters'!$C$7="Other author funding",  MIN(AC356*'Funding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6" s="180">
        <f>IF('Funding Allocation Parameters'!$C$7="Basic Library Subsidy", MIN(AD356*'Funding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MIN(AD356*VLOOKUP(CONCATENATE($A356, 'Funding Allocation Parameters'!$I$7), 'Library Subsidy Complex'!$C$2:$J$55, 6, FALSE), VLOOKUP(CONCATENATE($A356, 'Funding Allocation Parameters'!$I$7), 'Library Subsidy Complex'!$C$2:$J$55, 8, FALSE)), 0)))))</f>
        <v>0</v>
      </c>
      <c r="AI356" s="180">
        <f>IF('Funding Allocation Parameters'!$C$7="Basic Library Subsidy", 0, IF('Funding Allocation Parameters'!$C$7="Grant funding", 0, IF('Funding Allocation Parameters'!$C$7="Other author funding",  MIN(AD356*'Funding Allocation Parameters'!$E$7, 'Funding Allocation Parameters'!$G$7), IF('Funding Allocation Parameters'!$C$7="Any discretionary funds (grants if available, other if no grants)", MIN(AD356*'Funding Allocation Parameters'!$E$7, 'Funding Allocation Parameters'!$G$7), IF('Funding Allocation Parameters'!$C$7="Complex Library Subsidy", 0, 0)))))</f>
        <v>0</v>
      </c>
      <c r="AJ356" s="177">
        <f t="shared" si="163"/>
        <v>0</v>
      </c>
      <c r="AK356" s="177">
        <f t="shared" si="164"/>
        <v>0</v>
      </c>
      <c r="AL356" s="181">
        <f>IF('Funding Allocation Parameters'!$C$8="Basic Library Subsidy", MIN(AJ356*'Funding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MIN(AJ356*VLOOKUP(CONCATENATE($A356, 'Funding Allocation Parameters'!$I$8), 'Library Subsidy Complex'!$C$2:$J$55, 2, FALSE), VLOOKUP(CONCATENATE($A356, 'Funding Allocation Parameters'!$I$8), 'Library Subsidy Complex'!$C$2:$J$55, 4, FALSE)), 0)))))</f>
        <v>0</v>
      </c>
      <c r="AM356" s="181">
        <f>IF('Funding Allocation Parameters'!$C$8="Basic Library Subsidy", 0, IF('Funding Allocation Parameters'!$C$8="Grant funding",MIN(AJ356*'Funding Allocation Parameters'!$E$8, 'Funding Allocation Parameters'!$G$8), IF('Funding Allocation Parameters'!$C$8="Other author funding", 0, IF('Funding Allocation Parameters'!$C$8="Any discretionary funds (grants if available, other if no grants)", MIN(AJ356*'Funding Allocation Parameters'!$E$8, 'Funding Allocation Parameters'!$G$8), IF('Funding Allocation Parameters'!$C$8="Complex Library Subsidy", 0, 0)))))</f>
        <v>0</v>
      </c>
      <c r="AN356" s="181">
        <f>IF('Funding Allocation Parameters'!$C$8="Basic Library Subsidy", 0, IF('Funding Allocation Parameters'!$C$8="Grant funding", 0, IF('Funding Allocation Parameters'!$C$8="Other author funding",  MIN(AJ356*'Funding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6" s="181">
        <f>IF('Funding Allocation Parameters'!$C$8="Basic Library Subsidy", MIN(AK356*'Funding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MIN(AK356*VLOOKUP(CONCATENATE($A356, 'Funding Allocation Parameters'!$I$8), 'Library Subsidy Complex'!$C$2:$J$55, 6, FALSE), VLOOKUP(CONCATENATE($A356, 'Funding Allocation Parameters'!$I$8), 'Library Subsidy Complex'!$C$2:$J$55, 8, FALSE)), 0)))))</f>
        <v>0</v>
      </c>
      <c r="AP356" s="181">
        <f>IF('Funding Allocation Parameters'!$C$8="Basic Library Subsidy", 0, IF('Funding Allocation Parameters'!$C$8="Grant funding", 0, IF('Funding Allocation Parameters'!$C$8="Other author funding",  MIN(AK356*'Funding Allocation Parameters'!$E$8, 'Funding Allocation Parameters'!$G$8), IF('Funding Allocation Parameters'!$C$8="Any discretionary funds (grants if available, other if no grants)", MIN(AK356*'Funding Allocation Parameters'!$E$8, 'Funding Allocation Parameters'!$G$8), IF('Funding Allocation Parameters'!$C$8="Complex Library Subsidy", 0, 0)))))</f>
        <v>0</v>
      </c>
      <c r="AQ356" s="177">
        <f t="shared" si="165"/>
        <v>0</v>
      </c>
      <c r="AR356" s="177">
        <f t="shared" si="166"/>
        <v>0</v>
      </c>
      <c r="AS356" s="182">
        <f t="shared" si="167"/>
        <v>1189</v>
      </c>
      <c r="AT356" s="182">
        <f t="shared" si="168"/>
        <v>625.51600000000008</v>
      </c>
      <c r="AU356" s="182">
        <f t="shared" si="169"/>
        <v>0</v>
      </c>
      <c r="AV356" s="182">
        <f t="shared" si="170"/>
        <v>1189</v>
      </c>
      <c r="AW356" s="182">
        <f t="shared" si="171"/>
        <v>625.51600000000008</v>
      </c>
      <c r="AX356" s="183">
        <f t="shared" si="172"/>
        <v>0</v>
      </c>
      <c r="AY356" s="183">
        <f t="shared" si="173"/>
        <v>0</v>
      </c>
      <c r="AZ356" s="183">
        <f t="shared" si="174"/>
        <v>0</v>
      </c>
      <c r="BA356" s="183">
        <f t="shared" si="175"/>
        <v>1189</v>
      </c>
      <c r="BB356" s="183">
        <f t="shared" si="176"/>
        <v>625.51600000000008</v>
      </c>
      <c r="BC356" s="184">
        <f t="shared" si="177"/>
        <v>1189</v>
      </c>
      <c r="BD356" s="184">
        <f t="shared" si="178"/>
        <v>0</v>
      </c>
      <c r="BE356" s="184">
        <f t="shared" si="179"/>
        <v>0</v>
      </c>
      <c r="BF356" s="184">
        <f t="shared" si="180"/>
        <v>625.51600000000008</v>
      </c>
      <c r="BG356" s="102">
        <f t="shared" si="181"/>
        <v>0</v>
      </c>
      <c r="BH356" s="102">
        <f t="shared" si="182"/>
        <v>0</v>
      </c>
      <c r="BI356" s="102">
        <f t="shared" si="183"/>
        <v>0</v>
      </c>
      <c r="BJ356" s="102">
        <f t="shared" si="184"/>
        <v>0</v>
      </c>
      <c r="BK356" s="102">
        <f t="shared" si="185"/>
        <v>1</v>
      </c>
      <c r="BL356" s="102">
        <f t="shared" si="186"/>
        <v>0</v>
      </c>
      <c r="BN356" s="102"/>
    </row>
    <row r="357" spans="1:66" x14ac:dyDescent="0.25">
      <c r="A357" s="102" t="s">
        <v>17</v>
      </c>
      <c r="B357" s="102" t="s">
        <v>8</v>
      </c>
      <c r="C357" s="102" t="s">
        <v>8</v>
      </c>
      <c r="D357" s="102" t="s">
        <v>27</v>
      </c>
      <c r="E357" s="102" t="s">
        <v>774</v>
      </c>
      <c r="F357" s="102" t="s">
        <v>775</v>
      </c>
      <c r="G357" s="102">
        <v>1.093</v>
      </c>
      <c r="H357" s="102">
        <v>1</v>
      </c>
      <c r="I357" s="102">
        <v>0</v>
      </c>
      <c r="J357" s="167">
        <f>IFERROR(H357*VLOOKUP(A357, 'Advanced Parameters'!$B$7:$G$20, 6, FALSE)*VLOOKUP(A357, 'Growth Parameters'!$B$6:$H$19, 6, FALSE), 0)</f>
        <v>1</v>
      </c>
      <c r="K357" s="167">
        <f>IFERROR(IF('Advanced Parameters'!$C$5="n",'Raw Data'!I357*VLOOKUP(A357,'Advanced Parameters'!$B$7:$G$20,6,FALSE),J357*VLOOKUP(A357,'Advanced Parameters'!$B$7:$G$20,2,FALSE))*VLOOKUP(A357, 'Growth Parameters'!$B$6:$H$19, 6, FALSE), 0)</f>
        <v>0</v>
      </c>
      <c r="L357" s="167">
        <f t="shared" si="187"/>
        <v>1</v>
      </c>
      <c r="M357" s="168">
        <f>IFERROR(IF(G357="NA","NA",IF(G357&gt;'APC Parameters'!$K$6+VLOOKUP('Raw Data'!A357, 'APC Parameters'!$H$7:$L$20, 4, FALSE), 'APC Parameters'!$L$6+VLOOKUP('Raw Data'!A357, 'APC Parameters'!$H$7:$L$20, 5, FALSE), G357*('APC Parameters'!$J$6+VLOOKUP('Raw Data'!A357, 'APC Parameters'!$H$7:$L$20, 3, FALSE))+'APC Parameters'!$I$6+VLOOKUP('Raw Data'!A357, 'APC Parameters'!$H$7:$L$20, 2, FALSE))), 0)</f>
        <v>1923.0542</v>
      </c>
      <c r="N357" s="168">
        <f t="shared" si="157"/>
        <v>1923.0542</v>
      </c>
      <c r="O357" s="168">
        <f>IFERROR(IF(M357="NA",VLOOKUP(D357,'Internal Calculations'!$B$10:$C$11,2,FALSE), M357)*VLOOKUP(A357, 'Growth Parameters'!$B$6:$H$19, 7, FALSE), 0)</f>
        <v>1923.0542</v>
      </c>
      <c r="P357" s="177">
        <f t="shared" si="158"/>
        <v>1923.0542</v>
      </c>
      <c r="Q357" s="178">
        <f>IF('Funding Allocation Parameters'!$C$5="Basic Library Subsidy", MIN(O357*('Funding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MIN($O357*(VLOOKUP(CONCATENATE($A357, 'Funding Allocation Parameters'!$I$5), 'Library Subsidy Complex'!$C$2:$J$55, 2, FALSE)), VLOOKUP(CONCATENATE($A357, 'Funding Allocation Parameters'!$I$5), 'Library Subsidy Complex'!$C$2:$J$55, 4, FALSE)), 0)))))</f>
        <v>1189</v>
      </c>
      <c r="R357" s="178">
        <f>IF('Funding Allocation Parameters'!$C$5="Basic Library Subsidy", 0, IF('Funding Allocation Parameters'!$C$5="Grant funding",MIN(O357*('Funding Allocation Parameters'!$E$5), 'Funding Allocation Parameters'!$G$5), IF('Funding Allocation Parameters'!$C$5="Other author funding", 0, IF('Funding Allocation Parameters'!$C$5="Any discretionary funds (grants if available, other if no grants)", MIN(O357*('Funding Allocation Parameters'!$E$5), 'Funding Allocation Parameters'!$G$5), IF('Funding Allocation Parameters'!$C$5="Complex Library Subsidy", 0, 0)))))</f>
        <v>0</v>
      </c>
      <c r="S357" s="178">
        <f>IF('Funding Allocation Parameters'!$C$5="Basic Library Subsidy", 0, IF('Funding Allocation Parameters'!$C$5="Grant funding", 0, IF('Funding Allocation Parameters'!$C$5="Other author funding",  MIN(O357*('Funding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7" s="178">
        <f>IF('Funding Allocation Parameters'!$C$5="Basic Library Subsidy", MIN(O357*('Funding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MIN($O357*(VLOOKUP(CONCATENATE($A357, 'Funding Allocation Parameters'!$I$5), 'Library Subsidy Complex'!$C$2:$J$55, 6, FALSE)), VLOOKUP(CONCATENATE($A357, 'Funding Allocation Parameters'!$I$5), 'Library Subsidy Complex'!$C$2:$J$55, 8, FALSE)), 0)))))</f>
        <v>1189</v>
      </c>
      <c r="U357" s="178">
        <f>IF('Funding Allocation Parameters'!$C$5="Basic Library Subsidy", 0, IF('Funding Allocation Parameters'!$C$5="Grant funding", 0, IF('Funding Allocation Parameters'!$C$5="Other author funding",  MIN(O357*('Funding Allocation Parameters'!$E$5), 'Funding Allocation Parameters'!$G$5), IF('Funding Allocation Parameters'!$C$5="Any discretionary funds (grants if available, other if no grants)", MIN(O357*('Funding Allocation Parameters'!$E$5), 'Funding Allocation Parameters'!$G$5), IF('Funding Allocation Parameters'!$C$5="Complex Library Subsidy", 0, 0)))))</f>
        <v>0</v>
      </c>
      <c r="V357" s="177">
        <f t="shared" si="159"/>
        <v>734.05420000000004</v>
      </c>
      <c r="W357" s="177">
        <f t="shared" si="160"/>
        <v>734.05420000000004</v>
      </c>
      <c r="X357" s="179">
        <f>IF('Funding Allocation Parameters'!$C$6="Basic Library Subsidy", MIN(V357*'Funding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MIN(V357*VLOOKUP(CONCATENATE($A357, 'Funding Allocation Parameters'!$I$6), 'Library Subsidy Complex'!$C$2:$J$55, 2, FALSE), VLOOKUP(CONCATENATE($A357, 'Funding Allocation Parameters'!$I$6), 'Library Subsidy Complex'!$C$2:$J$55, 4, FALSE)), 0)))))</f>
        <v>0</v>
      </c>
      <c r="Y357" s="179">
        <f>IF('Funding Allocation Parameters'!$C$6="Basic Library Subsidy", 0, IF('Funding Allocation Parameters'!$C$6="Grant funding",MIN(V357*'Funding Allocation Parameters'!$E$6, 'Funding Allocation Parameters'!$G$6), IF('Funding Allocation Parameters'!$C$6="Other author funding", 0, IF('Funding Allocation Parameters'!$C$6="Any discretionary funds (grants if available, other if no grants)", MIN(V357*'Funding Allocation Parameters'!$E$6, 'Funding Allocation Parameters'!$G$6), IF('Funding Allocation Parameters'!$C$6="Complex Library Subsidy", 0, 0)))))</f>
        <v>734.05420000000004</v>
      </c>
      <c r="Z357" s="179">
        <f>IF('Funding Allocation Parameters'!$C$6="Basic Library Subsidy", 0, IF('Funding Allocation Parameters'!$C$6="Grant funding", 0, IF('Funding Allocation Parameters'!$C$6="Other author funding",  MIN(V357*'Funding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7" s="179">
        <f>IF('Funding Allocation Parameters'!$C$6="Basic Library Subsidy", MIN(W357*'Funding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MIN(W357*VLOOKUP(CONCATENATE($A357, 'Funding Allocation Parameters'!$I$6), 'Library Subsidy Complex'!$C$2:$J$55, 6, FALSE), VLOOKUP(CONCATENATE($A357, 'Funding Allocation Parameters'!$I$6), 'Library Subsidy Complex'!$C$2:$J$55, 8, FALSE)), 0)))))</f>
        <v>0</v>
      </c>
      <c r="AB357" s="179">
        <f>IF('Funding Allocation Parameters'!$C$6="Basic Library Subsidy", 0, IF('Funding Allocation Parameters'!$C$6="Grant funding", 0, IF('Funding Allocation Parameters'!$C$6="Other author funding",  MIN(W357*'Funding Allocation Parameters'!$E$6, 'Funding Allocation Parameters'!$G$6), IF('Funding Allocation Parameters'!$C$6="Any discretionary funds (grants if available, other if no grants)", MIN(W357*'Funding Allocation Parameters'!$E$6, 'Funding Allocation Parameters'!$G$6), IF('Funding Allocation Parameters'!$C$6="Complex Library Subsidy", 0, 0)))))</f>
        <v>734.05420000000004</v>
      </c>
      <c r="AC357" s="177">
        <f t="shared" si="161"/>
        <v>0</v>
      </c>
      <c r="AD357" s="177">
        <f t="shared" si="162"/>
        <v>0</v>
      </c>
      <c r="AE357" s="180">
        <f>IF('Funding Allocation Parameters'!$C$7="Basic Library Subsidy", MIN(AC357*'Funding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MIN(AC357*VLOOKUP(CONCATENATE($A357, 'Funding Allocation Parameters'!$I$7), 'Library Subsidy Complex'!$C$2:$J$55, 2, FALSE), VLOOKUP(CONCATENATE($A357, 'Funding Allocation Parameters'!$I$7), 'Library Subsidy Complex'!$C$2:$J$55, 4, FALSE)), 0)))))</f>
        <v>0</v>
      </c>
      <c r="AF357" s="180">
        <f>IF('Funding Allocation Parameters'!$C$7="Basic Library Subsidy", 0, IF('Funding Allocation Parameters'!$C$7="Grant funding",MIN(AC357*'Funding Allocation Parameters'!$E$7, 'Funding Allocation Parameters'!$G$7), IF('Funding Allocation Parameters'!$C$7="Other author funding", 0, IF('Funding Allocation Parameters'!$C$7="Any discretionary funds (grants if available, other if no grants)", MIN(AC357*'Funding Allocation Parameters'!$E$7, 'Funding Allocation Parameters'!$G$7), IF('Funding Allocation Parameters'!$C$7="Complex Library Subsidy", 0, 0)))))</f>
        <v>0</v>
      </c>
      <c r="AG357" s="180">
        <f>IF('Funding Allocation Parameters'!$C$7="Basic Library Subsidy", 0, IF('Funding Allocation Parameters'!$C$7="Grant funding", 0, IF('Funding Allocation Parameters'!$C$7="Other author funding",  MIN(AC357*'Funding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7" s="180">
        <f>IF('Funding Allocation Parameters'!$C$7="Basic Library Subsidy", MIN(AD357*'Funding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MIN(AD357*VLOOKUP(CONCATENATE($A357, 'Funding Allocation Parameters'!$I$7), 'Library Subsidy Complex'!$C$2:$J$55, 6, FALSE), VLOOKUP(CONCATENATE($A357, 'Funding Allocation Parameters'!$I$7), 'Library Subsidy Complex'!$C$2:$J$55, 8, FALSE)), 0)))))</f>
        <v>0</v>
      </c>
      <c r="AI357" s="180">
        <f>IF('Funding Allocation Parameters'!$C$7="Basic Library Subsidy", 0, IF('Funding Allocation Parameters'!$C$7="Grant funding", 0, IF('Funding Allocation Parameters'!$C$7="Other author funding",  MIN(AD357*'Funding Allocation Parameters'!$E$7, 'Funding Allocation Parameters'!$G$7), IF('Funding Allocation Parameters'!$C$7="Any discretionary funds (grants if available, other if no grants)", MIN(AD357*'Funding Allocation Parameters'!$E$7, 'Funding Allocation Parameters'!$G$7), IF('Funding Allocation Parameters'!$C$7="Complex Library Subsidy", 0, 0)))))</f>
        <v>0</v>
      </c>
      <c r="AJ357" s="177">
        <f t="shared" si="163"/>
        <v>0</v>
      </c>
      <c r="AK357" s="177">
        <f t="shared" si="164"/>
        <v>0</v>
      </c>
      <c r="AL357" s="181">
        <f>IF('Funding Allocation Parameters'!$C$8="Basic Library Subsidy", MIN(AJ357*'Funding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MIN(AJ357*VLOOKUP(CONCATENATE($A357, 'Funding Allocation Parameters'!$I$8), 'Library Subsidy Complex'!$C$2:$J$55, 2, FALSE), VLOOKUP(CONCATENATE($A357, 'Funding Allocation Parameters'!$I$8), 'Library Subsidy Complex'!$C$2:$J$55, 4, FALSE)), 0)))))</f>
        <v>0</v>
      </c>
      <c r="AM357" s="181">
        <f>IF('Funding Allocation Parameters'!$C$8="Basic Library Subsidy", 0, IF('Funding Allocation Parameters'!$C$8="Grant funding",MIN(AJ357*'Funding Allocation Parameters'!$E$8, 'Funding Allocation Parameters'!$G$8), IF('Funding Allocation Parameters'!$C$8="Other author funding", 0, IF('Funding Allocation Parameters'!$C$8="Any discretionary funds (grants if available, other if no grants)", MIN(AJ357*'Funding Allocation Parameters'!$E$8, 'Funding Allocation Parameters'!$G$8), IF('Funding Allocation Parameters'!$C$8="Complex Library Subsidy", 0, 0)))))</f>
        <v>0</v>
      </c>
      <c r="AN357" s="181">
        <f>IF('Funding Allocation Parameters'!$C$8="Basic Library Subsidy", 0, IF('Funding Allocation Parameters'!$C$8="Grant funding", 0, IF('Funding Allocation Parameters'!$C$8="Other author funding",  MIN(AJ357*'Funding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7" s="181">
        <f>IF('Funding Allocation Parameters'!$C$8="Basic Library Subsidy", MIN(AK357*'Funding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MIN(AK357*VLOOKUP(CONCATENATE($A357, 'Funding Allocation Parameters'!$I$8), 'Library Subsidy Complex'!$C$2:$J$55, 6, FALSE), VLOOKUP(CONCATENATE($A357, 'Funding Allocation Parameters'!$I$8), 'Library Subsidy Complex'!$C$2:$J$55, 8, FALSE)), 0)))))</f>
        <v>0</v>
      </c>
      <c r="AP357" s="181">
        <f>IF('Funding Allocation Parameters'!$C$8="Basic Library Subsidy", 0, IF('Funding Allocation Parameters'!$C$8="Grant funding", 0, IF('Funding Allocation Parameters'!$C$8="Other author funding",  MIN(AK357*'Funding Allocation Parameters'!$E$8, 'Funding Allocation Parameters'!$G$8), IF('Funding Allocation Parameters'!$C$8="Any discretionary funds (grants if available, other if no grants)", MIN(AK357*'Funding Allocation Parameters'!$E$8, 'Funding Allocation Parameters'!$G$8), IF('Funding Allocation Parameters'!$C$8="Complex Library Subsidy", 0, 0)))))</f>
        <v>0</v>
      </c>
      <c r="AQ357" s="177">
        <f t="shared" si="165"/>
        <v>0</v>
      </c>
      <c r="AR357" s="177">
        <f t="shared" si="166"/>
        <v>0</v>
      </c>
      <c r="AS357" s="182">
        <f t="shared" si="167"/>
        <v>1189</v>
      </c>
      <c r="AT357" s="182">
        <f t="shared" si="168"/>
        <v>734.05420000000004</v>
      </c>
      <c r="AU357" s="182">
        <f t="shared" si="169"/>
        <v>0</v>
      </c>
      <c r="AV357" s="182">
        <f t="shared" si="170"/>
        <v>1189</v>
      </c>
      <c r="AW357" s="182">
        <f t="shared" si="171"/>
        <v>734.05420000000004</v>
      </c>
      <c r="AX357" s="183">
        <f t="shared" si="172"/>
        <v>0</v>
      </c>
      <c r="AY357" s="183">
        <f t="shared" si="173"/>
        <v>0</v>
      </c>
      <c r="AZ357" s="183">
        <f t="shared" si="174"/>
        <v>0</v>
      </c>
      <c r="BA357" s="183">
        <f t="shared" si="175"/>
        <v>1189</v>
      </c>
      <c r="BB357" s="183">
        <f t="shared" si="176"/>
        <v>734.05420000000004</v>
      </c>
      <c r="BC357" s="184">
        <f t="shared" si="177"/>
        <v>1189</v>
      </c>
      <c r="BD357" s="184">
        <f t="shared" si="178"/>
        <v>0</v>
      </c>
      <c r="BE357" s="184">
        <f t="shared" si="179"/>
        <v>0</v>
      </c>
      <c r="BF357" s="184">
        <f t="shared" si="180"/>
        <v>734.05420000000004</v>
      </c>
      <c r="BG357" s="102">
        <f t="shared" si="181"/>
        <v>0</v>
      </c>
      <c r="BH357" s="102">
        <f t="shared" si="182"/>
        <v>0</v>
      </c>
      <c r="BI357" s="102">
        <f t="shared" si="183"/>
        <v>0</v>
      </c>
      <c r="BJ357" s="102">
        <f t="shared" si="184"/>
        <v>0</v>
      </c>
      <c r="BK357" s="102">
        <f t="shared" si="185"/>
        <v>1</v>
      </c>
      <c r="BL357" s="102">
        <f t="shared" si="186"/>
        <v>0</v>
      </c>
      <c r="BN357" s="102"/>
    </row>
    <row r="358" spans="1:66" x14ac:dyDescent="0.25">
      <c r="A358" s="102" t="s">
        <v>22</v>
      </c>
      <c r="B358" s="102" t="s">
        <v>8</v>
      </c>
      <c r="C358" s="102" t="s">
        <v>8</v>
      </c>
      <c r="D358" s="102" t="s">
        <v>27</v>
      </c>
      <c r="E358" s="102" t="s">
        <v>334</v>
      </c>
      <c r="F358" s="102" t="s">
        <v>776</v>
      </c>
      <c r="G358" s="102">
        <v>7.93</v>
      </c>
      <c r="H358" s="102">
        <v>1</v>
      </c>
      <c r="I358" s="102">
        <v>1</v>
      </c>
      <c r="J358" s="167">
        <f>IFERROR(H358*VLOOKUP(A358, 'Advanced Parameters'!$B$7:$G$20, 6, FALSE)*VLOOKUP(A358, 'Growth Parameters'!$B$6:$H$19, 6, FALSE), 0)</f>
        <v>1</v>
      </c>
      <c r="K358" s="167">
        <f>IFERROR(IF('Advanced Parameters'!$C$5="n",'Raw Data'!I358*VLOOKUP(A358,'Advanced Parameters'!$B$7:$G$20,6,FALSE),J358*VLOOKUP(A358,'Advanced Parameters'!$B$7:$G$20,2,FALSE))*VLOOKUP(A358, 'Growth Parameters'!$B$6:$H$19, 6, FALSE), 0)</f>
        <v>1</v>
      </c>
      <c r="L358" s="167">
        <f t="shared" si="187"/>
        <v>0</v>
      </c>
      <c r="M358" s="168">
        <f>IFERROR(IF(G358="NA","NA",IF(G358&gt;'APC Parameters'!$K$6+VLOOKUP('Raw Data'!A358, 'APC Parameters'!$H$7:$L$20, 4, FALSE), 'APC Parameters'!$L$6+VLOOKUP('Raw Data'!A358, 'APC Parameters'!$H$7:$L$20, 5, FALSE), G358*('APC Parameters'!$J$6+VLOOKUP('Raw Data'!A358, 'APC Parameters'!$H$7:$L$20, 3, FALSE))+'APC Parameters'!$I$6+VLOOKUP('Raw Data'!A358, 'APC Parameters'!$H$7:$L$20, 2, FALSE))), 0)</f>
        <v>5000</v>
      </c>
      <c r="N358" s="168">
        <f t="shared" si="157"/>
        <v>5000</v>
      </c>
      <c r="O358" s="168">
        <f>IFERROR(IF(M358="NA",VLOOKUP(D358,'Internal Calculations'!$B$10:$C$11,2,FALSE), M358)*VLOOKUP(A358, 'Growth Parameters'!$B$6:$H$19, 7, FALSE), 0)</f>
        <v>5000</v>
      </c>
      <c r="P358" s="177">
        <f t="shared" si="158"/>
        <v>5000</v>
      </c>
      <c r="Q358" s="178">
        <f>IF('Funding Allocation Parameters'!$C$5="Basic Library Subsidy", MIN(O358*('Funding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MIN($O358*(VLOOKUP(CONCATENATE($A358, 'Funding Allocation Parameters'!$I$5), 'Library Subsidy Complex'!$C$2:$J$55, 2, FALSE)), VLOOKUP(CONCATENATE($A358, 'Funding Allocation Parameters'!$I$5), 'Library Subsidy Complex'!$C$2:$J$55, 4, FALSE)), 0)))))</f>
        <v>1189</v>
      </c>
      <c r="R358" s="178">
        <f>IF('Funding Allocation Parameters'!$C$5="Basic Library Subsidy", 0, IF('Funding Allocation Parameters'!$C$5="Grant funding",MIN(O358*('Funding Allocation Parameters'!$E$5), 'Funding Allocation Parameters'!$G$5), IF('Funding Allocation Parameters'!$C$5="Other author funding", 0, IF('Funding Allocation Parameters'!$C$5="Any discretionary funds (grants if available, other if no grants)", MIN(O358*('Funding Allocation Parameters'!$E$5), 'Funding Allocation Parameters'!$G$5), IF('Funding Allocation Parameters'!$C$5="Complex Library Subsidy", 0, 0)))))</f>
        <v>0</v>
      </c>
      <c r="S358" s="178">
        <f>IF('Funding Allocation Parameters'!$C$5="Basic Library Subsidy", 0, IF('Funding Allocation Parameters'!$C$5="Grant funding", 0, IF('Funding Allocation Parameters'!$C$5="Other author funding",  MIN(O358*('Funding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8" s="178">
        <f>IF('Funding Allocation Parameters'!$C$5="Basic Library Subsidy", MIN(O358*('Funding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MIN($O358*(VLOOKUP(CONCATENATE($A358, 'Funding Allocation Parameters'!$I$5), 'Library Subsidy Complex'!$C$2:$J$55, 6, FALSE)), VLOOKUP(CONCATENATE($A358, 'Funding Allocation Parameters'!$I$5), 'Library Subsidy Complex'!$C$2:$J$55, 8, FALSE)), 0)))))</f>
        <v>1189</v>
      </c>
      <c r="U358" s="178">
        <f>IF('Funding Allocation Parameters'!$C$5="Basic Library Subsidy", 0, IF('Funding Allocation Parameters'!$C$5="Grant funding", 0, IF('Funding Allocation Parameters'!$C$5="Other author funding",  MIN(O358*('Funding Allocation Parameters'!$E$5), 'Funding Allocation Parameters'!$G$5), IF('Funding Allocation Parameters'!$C$5="Any discretionary funds (grants if available, other if no grants)", MIN(O358*('Funding Allocation Parameters'!$E$5), 'Funding Allocation Parameters'!$G$5), IF('Funding Allocation Parameters'!$C$5="Complex Library Subsidy", 0, 0)))))</f>
        <v>0</v>
      </c>
      <c r="V358" s="177">
        <f t="shared" si="159"/>
        <v>3811</v>
      </c>
      <c r="W358" s="177">
        <f t="shared" si="160"/>
        <v>3811</v>
      </c>
      <c r="X358" s="179">
        <f>IF('Funding Allocation Parameters'!$C$6="Basic Library Subsidy", MIN(V358*'Funding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MIN(V358*VLOOKUP(CONCATENATE($A358, 'Funding Allocation Parameters'!$I$6), 'Library Subsidy Complex'!$C$2:$J$55, 2, FALSE), VLOOKUP(CONCATENATE($A358, 'Funding Allocation Parameters'!$I$6), 'Library Subsidy Complex'!$C$2:$J$55, 4, FALSE)), 0)))))</f>
        <v>0</v>
      </c>
      <c r="Y358" s="179">
        <f>IF('Funding Allocation Parameters'!$C$6="Basic Library Subsidy", 0, IF('Funding Allocation Parameters'!$C$6="Grant funding",MIN(V358*'Funding Allocation Parameters'!$E$6, 'Funding Allocation Parameters'!$G$6), IF('Funding Allocation Parameters'!$C$6="Other author funding", 0, IF('Funding Allocation Parameters'!$C$6="Any discretionary funds (grants if available, other if no grants)", MIN(V358*'Funding Allocation Parameters'!$E$6, 'Funding Allocation Parameters'!$G$6), IF('Funding Allocation Parameters'!$C$6="Complex Library Subsidy", 0, 0)))))</f>
        <v>3811</v>
      </c>
      <c r="Z358" s="179">
        <f>IF('Funding Allocation Parameters'!$C$6="Basic Library Subsidy", 0, IF('Funding Allocation Parameters'!$C$6="Grant funding", 0, IF('Funding Allocation Parameters'!$C$6="Other author funding",  MIN(V358*'Funding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8" s="179">
        <f>IF('Funding Allocation Parameters'!$C$6="Basic Library Subsidy", MIN(W358*'Funding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MIN(W358*VLOOKUP(CONCATENATE($A358, 'Funding Allocation Parameters'!$I$6), 'Library Subsidy Complex'!$C$2:$J$55, 6, FALSE), VLOOKUP(CONCATENATE($A358, 'Funding Allocation Parameters'!$I$6), 'Library Subsidy Complex'!$C$2:$J$55, 8, FALSE)), 0)))))</f>
        <v>0</v>
      </c>
      <c r="AB358" s="179">
        <f>IF('Funding Allocation Parameters'!$C$6="Basic Library Subsidy", 0, IF('Funding Allocation Parameters'!$C$6="Grant funding", 0, IF('Funding Allocation Parameters'!$C$6="Other author funding",  MIN(W358*'Funding Allocation Parameters'!$E$6, 'Funding Allocation Parameters'!$G$6), IF('Funding Allocation Parameters'!$C$6="Any discretionary funds (grants if available, other if no grants)", MIN(W358*'Funding Allocation Parameters'!$E$6, 'Funding Allocation Parameters'!$G$6), IF('Funding Allocation Parameters'!$C$6="Complex Library Subsidy", 0, 0)))))</f>
        <v>3811</v>
      </c>
      <c r="AC358" s="177">
        <f t="shared" si="161"/>
        <v>0</v>
      </c>
      <c r="AD358" s="177">
        <f t="shared" si="162"/>
        <v>0</v>
      </c>
      <c r="AE358" s="180">
        <f>IF('Funding Allocation Parameters'!$C$7="Basic Library Subsidy", MIN(AC358*'Funding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MIN(AC358*VLOOKUP(CONCATENATE($A358, 'Funding Allocation Parameters'!$I$7), 'Library Subsidy Complex'!$C$2:$J$55, 2, FALSE), VLOOKUP(CONCATENATE($A358, 'Funding Allocation Parameters'!$I$7), 'Library Subsidy Complex'!$C$2:$J$55, 4, FALSE)), 0)))))</f>
        <v>0</v>
      </c>
      <c r="AF358" s="180">
        <f>IF('Funding Allocation Parameters'!$C$7="Basic Library Subsidy", 0, IF('Funding Allocation Parameters'!$C$7="Grant funding",MIN(AC358*'Funding Allocation Parameters'!$E$7, 'Funding Allocation Parameters'!$G$7), IF('Funding Allocation Parameters'!$C$7="Other author funding", 0, IF('Funding Allocation Parameters'!$C$7="Any discretionary funds (grants if available, other if no grants)", MIN(AC358*'Funding Allocation Parameters'!$E$7, 'Funding Allocation Parameters'!$G$7), IF('Funding Allocation Parameters'!$C$7="Complex Library Subsidy", 0, 0)))))</f>
        <v>0</v>
      </c>
      <c r="AG358" s="180">
        <f>IF('Funding Allocation Parameters'!$C$7="Basic Library Subsidy", 0, IF('Funding Allocation Parameters'!$C$7="Grant funding", 0, IF('Funding Allocation Parameters'!$C$7="Other author funding",  MIN(AC358*'Funding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8" s="180">
        <f>IF('Funding Allocation Parameters'!$C$7="Basic Library Subsidy", MIN(AD358*'Funding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MIN(AD358*VLOOKUP(CONCATENATE($A358, 'Funding Allocation Parameters'!$I$7), 'Library Subsidy Complex'!$C$2:$J$55, 6, FALSE), VLOOKUP(CONCATENATE($A358, 'Funding Allocation Parameters'!$I$7), 'Library Subsidy Complex'!$C$2:$J$55, 8, FALSE)), 0)))))</f>
        <v>0</v>
      </c>
      <c r="AI358" s="180">
        <f>IF('Funding Allocation Parameters'!$C$7="Basic Library Subsidy", 0, IF('Funding Allocation Parameters'!$C$7="Grant funding", 0, IF('Funding Allocation Parameters'!$C$7="Other author funding",  MIN(AD358*'Funding Allocation Parameters'!$E$7, 'Funding Allocation Parameters'!$G$7), IF('Funding Allocation Parameters'!$C$7="Any discretionary funds (grants if available, other if no grants)", MIN(AD358*'Funding Allocation Parameters'!$E$7, 'Funding Allocation Parameters'!$G$7), IF('Funding Allocation Parameters'!$C$7="Complex Library Subsidy", 0, 0)))))</f>
        <v>0</v>
      </c>
      <c r="AJ358" s="177">
        <f t="shared" si="163"/>
        <v>0</v>
      </c>
      <c r="AK358" s="177">
        <f t="shared" si="164"/>
        <v>0</v>
      </c>
      <c r="AL358" s="181">
        <f>IF('Funding Allocation Parameters'!$C$8="Basic Library Subsidy", MIN(AJ358*'Funding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MIN(AJ358*VLOOKUP(CONCATENATE($A358, 'Funding Allocation Parameters'!$I$8), 'Library Subsidy Complex'!$C$2:$J$55, 2, FALSE), VLOOKUP(CONCATENATE($A358, 'Funding Allocation Parameters'!$I$8), 'Library Subsidy Complex'!$C$2:$J$55, 4, FALSE)), 0)))))</f>
        <v>0</v>
      </c>
      <c r="AM358" s="181">
        <f>IF('Funding Allocation Parameters'!$C$8="Basic Library Subsidy", 0, IF('Funding Allocation Parameters'!$C$8="Grant funding",MIN(AJ358*'Funding Allocation Parameters'!$E$8, 'Funding Allocation Parameters'!$G$8), IF('Funding Allocation Parameters'!$C$8="Other author funding", 0, IF('Funding Allocation Parameters'!$C$8="Any discretionary funds (grants if available, other if no grants)", MIN(AJ358*'Funding Allocation Parameters'!$E$8, 'Funding Allocation Parameters'!$G$8), IF('Funding Allocation Parameters'!$C$8="Complex Library Subsidy", 0, 0)))))</f>
        <v>0</v>
      </c>
      <c r="AN358" s="181">
        <f>IF('Funding Allocation Parameters'!$C$8="Basic Library Subsidy", 0, IF('Funding Allocation Parameters'!$C$8="Grant funding", 0, IF('Funding Allocation Parameters'!$C$8="Other author funding",  MIN(AJ358*'Funding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8" s="181">
        <f>IF('Funding Allocation Parameters'!$C$8="Basic Library Subsidy", MIN(AK358*'Funding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MIN(AK358*VLOOKUP(CONCATENATE($A358, 'Funding Allocation Parameters'!$I$8), 'Library Subsidy Complex'!$C$2:$J$55, 6, FALSE), VLOOKUP(CONCATENATE($A358, 'Funding Allocation Parameters'!$I$8), 'Library Subsidy Complex'!$C$2:$J$55, 8, FALSE)), 0)))))</f>
        <v>0</v>
      </c>
      <c r="AP358" s="181">
        <f>IF('Funding Allocation Parameters'!$C$8="Basic Library Subsidy", 0, IF('Funding Allocation Parameters'!$C$8="Grant funding", 0, IF('Funding Allocation Parameters'!$C$8="Other author funding",  MIN(AK358*'Funding Allocation Parameters'!$E$8, 'Funding Allocation Parameters'!$G$8), IF('Funding Allocation Parameters'!$C$8="Any discretionary funds (grants if available, other if no grants)", MIN(AK358*'Funding Allocation Parameters'!$E$8, 'Funding Allocation Parameters'!$G$8), IF('Funding Allocation Parameters'!$C$8="Complex Library Subsidy", 0, 0)))))</f>
        <v>0</v>
      </c>
      <c r="AQ358" s="177">
        <f t="shared" si="165"/>
        <v>0</v>
      </c>
      <c r="AR358" s="177">
        <f t="shared" si="166"/>
        <v>0</v>
      </c>
      <c r="AS358" s="182">
        <f t="shared" si="167"/>
        <v>1189</v>
      </c>
      <c r="AT358" s="182">
        <f t="shared" si="168"/>
        <v>3811</v>
      </c>
      <c r="AU358" s="182">
        <f t="shared" si="169"/>
        <v>0</v>
      </c>
      <c r="AV358" s="182">
        <f t="shared" si="170"/>
        <v>1189</v>
      </c>
      <c r="AW358" s="182">
        <f t="shared" si="171"/>
        <v>3811</v>
      </c>
      <c r="AX358" s="183">
        <f t="shared" si="172"/>
        <v>1189</v>
      </c>
      <c r="AY358" s="183">
        <f t="shared" si="173"/>
        <v>3811</v>
      </c>
      <c r="AZ358" s="183">
        <f t="shared" si="174"/>
        <v>0</v>
      </c>
      <c r="BA358" s="183">
        <f t="shared" si="175"/>
        <v>0</v>
      </c>
      <c r="BB358" s="183">
        <f t="shared" si="176"/>
        <v>0</v>
      </c>
      <c r="BC358" s="184">
        <f t="shared" si="177"/>
        <v>1189</v>
      </c>
      <c r="BD358" s="184">
        <f t="shared" si="178"/>
        <v>0</v>
      </c>
      <c r="BE358" s="184">
        <f t="shared" si="179"/>
        <v>3811</v>
      </c>
      <c r="BF358" s="184">
        <f t="shared" si="180"/>
        <v>0</v>
      </c>
      <c r="BG358" s="102">
        <f t="shared" si="181"/>
        <v>0</v>
      </c>
      <c r="BH358" s="102">
        <f t="shared" si="182"/>
        <v>0</v>
      </c>
      <c r="BI358" s="102">
        <f t="shared" si="183"/>
        <v>0</v>
      </c>
      <c r="BJ358" s="102">
        <f t="shared" si="184"/>
        <v>1</v>
      </c>
      <c r="BK358" s="102">
        <f t="shared" si="185"/>
        <v>0</v>
      </c>
      <c r="BL358" s="102">
        <f t="shared" si="186"/>
        <v>0</v>
      </c>
      <c r="BN358" s="102"/>
    </row>
    <row r="359" spans="1:66" x14ac:dyDescent="0.25">
      <c r="A359" s="102" t="s">
        <v>13</v>
      </c>
      <c r="B359" s="102" t="s">
        <v>8</v>
      </c>
      <c r="C359" s="102" t="s">
        <v>8</v>
      </c>
      <c r="D359" s="102" t="s">
        <v>27</v>
      </c>
      <c r="E359" s="102" t="s">
        <v>55</v>
      </c>
      <c r="F359" s="102" t="s">
        <v>777</v>
      </c>
      <c r="G359" s="102">
        <v>0.85099999999999998</v>
      </c>
      <c r="H359" s="102">
        <v>1</v>
      </c>
      <c r="I359" s="102">
        <v>1</v>
      </c>
      <c r="J359" s="167">
        <f>IFERROR(H359*VLOOKUP(A359, 'Advanced Parameters'!$B$7:$G$20, 6, FALSE)*VLOOKUP(A359, 'Growth Parameters'!$B$6:$H$19, 6, FALSE), 0)</f>
        <v>1</v>
      </c>
      <c r="K359" s="167">
        <f>IFERROR(IF('Advanced Parameters'!$C$5="n",'Raw Data'!I359*VLOOKUP(A359,'Advanced Parameters'!$B$7:$G$20,6,FALSE),J359*VLOOKUP(A359,'Advanced Parameters'!$B$7:$G$20,2,FALSE))*VLOOKUP(A359, 'Growth Parameters'!$B$6:$H$19, 6, FALSE), 0)</f>
        <v>1</v>
      </c>
      <c r="L359" s="167">
        <f t="shared" si="187"/>
        <v>0</v>
      </c>
      <c r="M359" s="168">
        <f>IFERROR(IF(G359="NA","NA",IF(G359&gt;'APC Parameters'!$K$6+VLOOKUP('Raw Data'!A359, 'APC Parameters'!$H$7:$L$20, 4, FALSE), 'APC Parameters'!$L$6+VLOOKUP('Raw Data'!A359, 'APC Parameters'!$H$7:$L$20, 5, FALSE), G359*('APC Parameters'!$J$6+VLOOKUP('Raw Data'!A359, 'APC Parameters'!$H$7:$L$20, 3, FALSE))+'APC Parameters'!$I$6+VLOOKUP('Raw Data'!A359, 'APC Parameters'!$H$7:$L$20, 2, FALSE))), 0)</f>
        <v>1751.3794</v>
      </c>
      <c r="N359" s="168">
        <f t="shared" si="157"/>
        <v>1751.3794</v>
      </c>
      <c r="O359" s="168">
        <f>IFERROR(IF(M359="NA",VLOOKUP(D359,'Internal Calculations'!$B$10:$C$11,2,FALSE), M359)*VLOOKUP(A359, 'Growth Parameters'!$B$6:$H$19, 7, FALSE), 0)</f>
        <v>1751.3794</v>
      </c>
      <c r="P359" s="177">
        <f t="shared" si="158"/>
        <v>1751.3794</v>
      </c>
      <c r="Q359" s="178">
        <f>IF('Funding Allocation Parameters'!$C$5="Basic Library Subsidy", MIN(O359*('Funding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MIN($O359*(VLOOKUP(CONCATENATE($A359, 'Funding Allocation Parameters'!$I$5), 'Library Subsidy Complex'!$C$2:$J$55, 2, FALSE)), VLOOKUP(CONCATENATE($A359, 'Funding Allocation Parameters'!$I$5), 'Library Subsidy Complex'!$C$2:$J$55, 4, FALSE)), 0)))))</f>
        <v>1189</v>
      </c>
      <c r="R359" s="178">
        <f>IF('Funding Allocation Parameters'!$C$5="Basic Library Subsidy", 0, IF('Funding Allocation Parameters'!$C$5="Grant funding",MIN(O359*('Funding Allocation Parameters'!$E$5), 'Funding Allocation Parameters'!$G$5), IF('Funding Allocation Parameters'!$C$5="Other author funding", 0, IF('Funding Allocation Parameters'!$C$5="Any discretionary funds (grants if available, other if no grants)", MIN(O359*('Funding Allocation Parameters'!$E$5), 'Funding Allocation Parameters'!$G$5), IF('Funding Allocation Parameters'!$C$5="Complex Library Subsidy", 0, 0)))))</f>
        <v>0</v>
      </c>
      <c r="S359" s="178">
        <f>IF('Funding Allocation Parameters'!$C$5="Basic Library Subsidy", 0, IF('Funding Allocation Parameters'!$C$5="Grant funding", 0, IF('Funding Allocation Parameters'!$C$5="Other author funding",  MIN(O359*('Funding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59" s="178">
        <f>IF('Funding Allocation Parameters'!$C$5="Basic Library Subsidy", MIN(O359*('Funding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MIN($O359*(VLOOKUP(CONCATENATE($A359, 'Funding Allocation Parameters'!$I$5), 'Library Subsidy Complex'!$C$2:$J$55, 6, FALSE)), VLOOKUP(CONCATENATE($A359, 'Funding Allocation Parameters'!$I$5), 'Library Subsidy Complex'!$C$2:$J$55, 8, FALSE)), 0)))))</f>
        <v>1189</v>
      </c>
      <c r="U359" s="178">
        <f>IF('Funding Allocation Parameters'!$C$5="Basic Library Subsidy", 0, IF('Funding Allocation Parameters'!$C$5="Grant funding", 0, IF('Funding Allocation Parameters'!$C$5="Other author funding",  MIN(O359*('Funding Allocation Parameters'!$E$5), 'Funding Allocation Parameters'!$G$5), IF('Funding Allocation Parameters'!$C$5="Any discretionary funds (grants if available, other if no grants)", MIN(O359*('Funding Allocation Parameters'!$E$5), 'Funding Allocation Parameters'!$G$5), IF('Funding Allocation Parameters'!$C$5="Complex Library Subsidy", 0, 0)))))</f>
        <v>0</v>
      </c>
      <c r="V359" s="177">
        <f t="shared" si="159"/>
        <v>562.37940000000003</v>
      </c>
      <c r="W359" s="177">
        <f t="shared" si="160"/>
        <v>562.37940000000003</v>
      </c>
      <c r="X359" s="179">
        <f>IF('Funding Allocation Parameters'!$C$6="Basic Library Subsidy", MIN(V359*'Funding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MIN(V359*VLOOKUP(CONCATENATE($A359, 'Funding Allocation Parameters'!$I$6), 'Library Subsidy Complex'!$C$2:$J$55, 2, FALSE), VLOOKUP(CONCATENATE($A359, 'Funding Allocation Parameters'!$I$6), 'Library Subsidy Complex'!$C$2:$J$55, 4, FALSE)), 0)))))</f>
        <v>0</v>
      </c>
      <c r="Y359" s="179">
        <f>IF('Funding Allocation Parameters'!$C$6="Basic Library Subsidy", 0, IF('Funding Allocation Parameters'!$C$6="Grant funding",MIN(V359*'Funding Allocation Parameters'!$E$6, 'Funding Allocation Parameters'!$G$6), IF('Funding Allocation Parameters'!$C$6="Other author funding", 0, IF('Funding Allocation Parameters'!$C$6="Any discretionary funds (grants if available, other if no grants)", MIN(V359*'Funding Allocation Parameters'!$E$6, 'Funding Allocation Parameters'!$G$6), IF('Funding Allocation Parameters'!$C$6="Complex Library Subsidy", 0, 0)))))</f>
        <v>562.37940000000003</v>
      </c>
      <c r="Z359" s="179">
        <f>IF('Funding Allocation Parameters'!$C$6="Basic Library Subsidy", 0, IF('Funding Allocation Parameters'!$C$6="Grant funding", 0, IF('Funding Allocation Parameters'!$C$6="Other author funding",  MIN(V359*'Funding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59" s="179">
        <f>IF('Funding Allocation Parameters'!$C$6="Basic Library Subsidy", MIN(W359*'Funding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MIN(W359*VLOOKUP(CONCATENATE($A359, 'Funding Allocation Parameters'!$I$6), 'Library Subsidy Complex'!$C$2:$J$55, 6, FALSE), VLOOKUP(CONCATENATE($A359, 'Funding Allocation Parameters'!$I$6), 'Library Subsidy Complex'!$C$2:$J$55, 8, FALSE)), 0)))))</f>
        <v>0</v>
      </c>
      <c r="AB359" s="179">
        <f>IF('Funding Allocation Parameters'!$C$6="Basic Library Subsidy", 0, IF('Funding Allocation Parameters'!$C$6="Grant funding", 0, IF('Funding Allocation Parameters'!$C$6="Other author funding",  MIN(W359*'Funding Allocation Parameters'!$E$6, 'Funding Allocation Parameters'!$G$6), IF('Funding Allocation Parameters'!$C$6="Any discretionary funds (grants if available, other if no grants)", MIN(W359*'Funding Allocation Parameters'!$E$6, 'Funding Allocation Parameters'!$G$6), IF('Funding Allocation Parameters'!$C$6="Complex Library Subsidy", 0, 0)))))</f>
        <v>562.37940000000003</v>
      </c>
      <c r="AC359" s="177">
        <f t="shared" si="161"/>
        <v>0</v>
      </c>
      <c r="AD359" s="177">
        <f t="shared" si="162"/>
        <v>0</v>
      </c>
      <c r="AE359" s="180">
        <f>IF('Funding Allocation Parameters'!$C$7="Basic Library Subsidy", MIN(AC359*'Funding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MIN(AC359*VLOOKUP(CONCATENATE($A359, 'Funding Allocation Parameters'!$I$7), 'Library Subsidy Complex'!$C$2:$J$55, 2, FALSE), VLOOKUP(CONCATENATE($A359, 'Funding Allocation Parameters'!$I$7), 'Library Subsidy Complex'!$C$2:$J$55, 4, FALSE)), 0)))))</f>
        <v>0</v>
      </c>
      <c r="AF359" s="180">
        <f>IF('Funding Allocation Parameters'!$C$7="Basic Library Subsidy", 0, IF('Funding Allocation Parameters'!$C$7="Grant funding",MIN(AC359*'Funding Allocation Parameters'!$E$7, 'Funding Allocation Parameters'!$G$7), IF('Funding Allocation Parameters'!$C$7="Other author funding", 0, IF('Funding Allocation Parameters'!$C$7="Any discretionary funds (grants if available, other if no grants)", MIN(AC359*'Funding Allocation Parameters'!$E$7, 'Funding Allocation Parameters'!$G$7), IF('Funding Allocation Parameters'!$C$7="Complex Library Subsidy", 0, 0)))))</f>
        <v>0</v>
      </c>
      <c r="AG359" s="180">
        <f>IF('Funding Allocation Parameters'!$C$7="Basic Library Subsidy", 0, IF('Funding Allocation Parameters'!$C$7="Grant funding", 0, IF('Funding Allocation Parameters'!$C$7="Other author funding",  MIN(AC359*'Funding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59" s="180">
        <f>IF('Funding Allocation Parameters'!$C$7="Basic Library Subsidy", MIN(AD359*'Funding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MIN(AD359*VLOOKUP(CONCATENATE($A359, 'Funding Allocation Parameters'!$I$7), 'Library Subsidy Complex'!$C$2:$J$55, 6, FALSE), VLOOKUP(CONCATENATE($A359, 'Funding Allocation Parameters'!$I$7), 'Library Subsidy Complex'!$C$2:$J$55, 8, FALSE)), 0)))))</f>
        <v>0</v>
      </c>
      <c r="AI359" s="180">
        <f>IF('Funding Allocation Parameters'!$C$7="Basic Library Subsidy", 0, IF('Funding Allocation Parameters'!$C$7="Grant funding", 0, IF('Funding Allocation Parameters'!$C$7="Other author funding",  MIN(AD359*'Funding Allocation Parameters'!$E$7, 'Funding Allocation Parameters'!$G$7), IF('Funding Allocation Parameters'!$C$7="Any discretionary funds (grants if available, other if no grants)", MIN(AD359*'Funding Allocation Parameters'!$E$7, 'Funding Allocation Parameters'!$G$7), IF('Funding Allocation Parameters'!$C$7="Complex Library Subsidy", 0, 0)))))</f>
        <v>0</v>
      </c>
      <c r="AJ359" s="177">
        <f t="shared" si="163"/>
        <v>0</v>
      </c>
      <c r="AK359" s="177">
        <f t="shared" si="164"/>
        <v>0</v>
      </c>
      <c r="AL359" s="181">
        <f>IF('Funding Allocation Parameters'!$C$8="Basic Library Subsidy", MIN(AJ359*'Funding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MIN(AJ359*VLOOKUP(CONCATENATE($A359, 'Funding Allocation Parameters'!$I$8), 'Library Subsidy Complex'!$C$2:$J$55, 2, FALSE), VLOOKUP(CONCATENATE($A359, 'Funding Allocation Parameters'!$I$8), 'Library Subsidy Complex'!$C$2:$J$55, 4, FALSE)), 0)))))</f>
        <v>0</v>
      </c>
      <c r="AM359" s="181">
        <f>IF('Funding Allocation Parameters'!$C$8="Basic Library Subsidy", 0, IF('Funding Allocation Parameters'!$C$8="Grant funding",MIN(AJ359*'Funding Allocation Parameters'!$E$8, 'Funding Allocation Parameters'!$G$8), IF('Funding Allocation Parameters'!$C$8="Other author funding", 0, IF('Funding Allocation Parameters'!$C$8="Any discretionary funds (grants if available, other if no grants)", MIN(AJ359*'Funding Allocation Parameters'!$E$8, 'Funding Allocation Parameters'!$G$8), IF('Funding Allocation Parameters'!$C$8="Complex Library Subsidy", 0, 0)))))</f>
        <v>0</v>
      </c>
      <c r="AN359" s="181">
        <f>IF('Funding Allocation Parameters'!$C$8="Basic Library Subsidy", 0, IF('Funding Allocation Parameters'!$C$8="Grant funding", 0, IF('Funding Allocation Parameters'!$C$8="Other author funding",  MIN(AJ359*'Funding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59" s="181">
        <f>IF('Funding Allocation Parameters'!$C$8="Basic Library Subsidy", MIN(AK359*'Funding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MIN(AK359*VLOOKUP(CONCATENATE($A359, 'Funding Allocation Parameters'!$I$8), 'Library Subsidy Complex'!$C$2:$J$55, 6, FALSE), VLOOKUP(CONCATENATE($A359, 'Funding Allocation Parameters'!$I$8), 'Library Subsidy Complex'!$C$2:$J$55, 8, FALSE)), 0)))))</f>
        <v>0</v>
      </c>
      <c r="AP359" s="181">
        <f>IF('Funding Allocation Parameters'!$C$8="Basic Library Subsidy", 0, IF('Funding Allocation Parameters'!$C$8="Grant funding", 0, IF('Funding Allocation Parameters'!$C$8="Other author funding",  MIN(AK359*'Funding Allocation Parameters'!$E$8, 'Funding Allocation Parameters'!$G$8), IF('Funding Allocation Parameters'!$C$8="Any discretionary funds (grants if available, other if no grants)", MIN(AK359*'Funding Allocation Parameters'!$E$8, 'Funding Allocation Parameters'!$G$8), IF('Funding Allocation Parameters'!$C$8="Complex Library Subsidy", 0, 0)))))</f>
        <v>0</v>
      </c>
      <c r="AQ359" s="177">
        <f t="shared" si="165"/>
        <v>0</v>
      </c>
      <c r="AR359" s="177">
        <f t="shared" si="166"/>
        <v>0</v>
      </c>
      <c r="AS359" s="182">
        <f t="shared" si="167"/>
        <v>1189</v>
      </c>
      <c r="AT359" s="182">
        <f t="shared" si="168"/>
        <v>562.37940000000003</v>
      </c>
      <c r="AU359" s="182">
        <f t="shared" si="169"/>
        <v>0</v>
      </c>
      <c r="AV359" s="182">
        <f t="shared" si="170"/>
        <v>1189</v>
      </c>
      <c r="AW359" s="182">
        <f t="shared" si="171"/>
        <v>562.37940000000003</v>
      </c>
      <c r="AX359" s="183">
        <f t="shared" si="172"/>
        <v>1189</v>
      </c>
      <c r="AY359" s="183">
        <f t="shared" si="173"/>
        <v>562.37940000000003</v>
      </c>
      <c r="AZ359" s="183">
        <f t="shared" si="174"/>
        <v>0</v>
      </c>
      <c r="BA359" s="183">
        <f t="shared" si="175"/>
        <v>0</v>
      </c>
      <c r="BB359" s="183">
        <f t="shared" si="176"/>
        <v>0</v>
      </c>
      <c r="BC359" s="184">
        <f t="shared" si="177"/>
        <v>1189</v>
      </c>
      <c r="BD359" s="184">
        <f t="shared" si="178"/>
        <v>0</v>
      </c>
      <c r="BE359" s="184">
        <f t="shared" si="179"/>
        <v>562.37940000000003</v>
      </c>
      <c r="BF359" s="184">
        <f t="shared" si="180"/>
        <v>0</v>
      </c>
      <c r="BG359" s="102">
        <f t="shared" si="181"/>
        <v>0</v>
      </c>
      <c r="BH359" s="102">
        <f t="shared" si="182"/>
        <v>0</v>
      </c>
      <c r="BI359" s="102">
        <f t="shared" si="183"/>
        <v>0</v>
      </c>
      <c r="BJ359" s="102">
        <f t="shared" si="184"/>
        <v>1</v>
      </c>
      <c r="BK359" s="102">
        <f t="shared" si="185"/>
        <v>0</v>
      </c>
      <c r="BL359" s="102">
        <f t="shared" si="186"/>
        <v>0</v>
      </c>
      <c r="BN359" s="102"/>
    </row>
    <row r="360" spans="1:66" x14ac:dyDescent="0.25">
      <c r="A360" s="102" t="s">
        <v>20</v>
      </c>
      <c r="B360" s="102" t="s">
        <v>8</v>
      </c>
      <c r="C360" s="102" t="s">
        <v>8</v>
      </c>
      <c r="D360" s="102" t="s">
        <v>27</v>
      </c>
      <c r="E360" s="102" t="s">
        <v>778</v>
      </c>
      <c r="F360" s="102" t="s">
        <v>779</v>
      </c>
      <c r="G360" s="102">
        <v>0.57499999999999996</v>
      </c>
      <c r="H360" s="102">
        <v>1</v>
      </c>
      <c r="I360" s="102">
        <v>1</v>
      </c>
      <c r="J360" s="167">
        <f>IFERROR(H360*VLOOKUP(A360, 'Advanced Parameters'!$B$7:$G$20, 6, FALSE)*VLOOKUP(A360, 'Growth Parameters'!$B$6:$H$19, 6, FALSE), 0)</f>
        <v>1</v>
      </c>
      <c r="K360" s="167">
        <f>IFERROR(IF('Advanced Parameters'!$C$5="n",'Raw Data'!I360*VLOOKUP(A360,'Advanced Parameters'!$B$7:$G$20,6,FALSE),J360*VLOOKUP(A360,'Advanced Parameters'!$B$7:$G$20,2,FALSE))*VLOOKUP(A360, 'Growth Parameters'!$B$6:$H$19, 6, FALSE), 0)</f>
        <v>1</v>
      </c>
      <c r="L360" s="167">
        <f t="shared" si="187"/>
        <v>0</v>
      </c>
      <c r="M360" s="168">
        <f>IFERROR(IF(G360="NA","NA",IF(G360&gt;'APC Parameters'!$K$6+VLOOKUP('Raw Data'!A360, 'APC Parameters'!$H$7:$L$20, 4, FALSE), 'APC Parameters'!$L$6+VLOOKUP('Raw Data'!A360, 'APC Parameters'!$H$7:$L$20, 5, FALSE), G360*('APC Parameters'!$J$6+VLOOKUP('Raw Data'!A360, 'APC Parameters'!$H$7:$L$20, 3, FALSE))+'APC Parameters'!$I$6+VLOOKUP('Raw Data'!A360, 'APC Parameters'!$H$7:$L$20, 2, FALSE))), 0)</f>
        <v>1555.585</v>
      </c>
      <c r="N360" s="168">
        <f t="shared" si="157"/>
        <v>1555.585</v>
      </c>
      <c r="O360" s="168">
        <f>IFERROR(IF(M360="NA",VLOOKUP(D360,'Internal Calculations'!$B$10:$C$11,2,FALSE), M360)*VLOOKUP(A360, 'Growth Parameters'!$B$6:$H$19, 7, FALSE), 0)</f>
        <v>1555.585</v>
      </c>
      <c r="P360" s="177">
        <f t="shared" si="158"/>
        <v>1555.585</v>
      </c>
      <c r="Q360" s="178">
        <f>IF('Funding Allocation Parameters'!$C$5="Basic Library Subsidy", MIN(O360*('Funding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MIN($O360*(VLOOKUP(CONCATENATE($A360, 'Funding Allocation Parameters'!$I$5), 'Library Subsidy Complex'!$C$2:$J$55, 2, FALSE)), VLOOKUP(CONCATENATE($A360, 'Funding Allocation Parameters'!$I$5), 'Library Subsidy Complex'!$C$2:$J$55, 4, FALSE)), 0)))))</f>
        <v>1189</v>
      </c>
      <c r="R360" s="178">
        <f>IF('Funding Allocation Parameters'!$C$5="Basic Library Subsidy", 0, IF('Funding Allocation Parameters'!$C$5="Grant funding",MIN(O360*('Funding Allocation Parameters'!$E$5), 'Funding Allocation Parameters'!$G$5), IF('Funding Allocation Parameters'!$C$5="Other author funding", 0, IF('Funding Allocation Parameters'!$C$5="Any discretionary funds (grants if available, other if no grants)", MIN(O360*('Funding Allocation Parameters'!$E$5), 'Funding Allocation Parameters'!$G$5), IF('Funding Allocation Parameters'!$C$5="Complex Library Subsidy", 0, 0)))))</f>
        <v>0</v>
      </c>
      <c r="S360" s="178">
        <f>IF('Funding Allocation Parameters'!$C$5="Basic Library Subsidy", 0, IF('Funding Allocation Parameters'!$C$5="Grant funding", 0, IF('Funding Allocation Parameters'!$C$5="Other author funding",  MIN(O360*('Funding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0" s="178">
        <f>IF('Funding Allocation Parameters'!$C$5="Basic Library Subsidy", MIN(O360*('Funding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MIN($O360*(VLOOKUP(CONCATENATE($A360, 'Funding Allocation Parameters'!$I$5), 'Library Subsidy Complex'!$C$2:$J$55, 6, FALSE)), VLOOKUP(CONCATENATE($A360, 'Funding Allocation Parameters'!$I$5), 'Library Subsidy Complex'!$C$2:$J$55, 8, FALSE)), 0)))))</f>
        <v>1189</v>
      </c>
      <c r="U360" s="178">
        <f>IF('Funding Allocation Parameters'!$C$5="Basic Library Subsidy", 0, IF('Funding Allocation Parameters'!$C$5="Grant funding", 0, IF('Funding Allocation Parameters'!$C$5="Other author funding",  MIN(O360*('Funding Allocation Parameters'!$E$5), 'Funding Allocation Parameters'!$G$5), IF('Funding Allocation Parameters'!$C$5="Any discretionary funds (grants if available, other if no grants)", MIN(O360*('Funding Allocation Parameters'!$E$5), 'Funding Allocation Parameters'!$G$5), IF('Funding Allocation Parameters'!$C$5="Complex Library Subsidy", 0, 0)))))</f>
        <v>0</v>
      </c>
      <c r="V360" s="177">
        <f t="shared" si="159"/>
        <v>366.58500000000004</v>
      </c>
      <c r="W360" s="177">
        <f t="shared" si="160"/>
        <v>366.58500000000004</v>
      </c>
      <c r="X360" s="179">
        <f>IF('Funding Allocation Parameters'!$C$6="Basic Library Subsidy", MIN(V360*'Funding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MIN(V360*VLOOKUP(CONCATENATE($A360, 'Funding Allocation Parameters'!$I$6), 'Library Subsidy Complex'!$C$2:$J$55, 2, FALSE), VLOOKUP(CONCATENATE($A360, 'Funding Allocation Parameters'!$I$6), 'Library Subsidy Complex'!$C$2:$J$55, 4, FALSE)), 0)))))</f>
        <v>0</v>
      </c>
      <c r="Y360" s="179">
        <f>IF('Funding Allocation Parameters'!$C$6="Basic Library Subsidy", 0, IF('Funding Allocation Parameters'!$C$6="Grant funding",MIN(V360*'Funding Allocation Parameters'!$E$6, 'Funding Allocation Parameters'!$G$6), IF('Funding Allocation Parameters'!$C$6="Other author funding", 0, IF('Funding Allocation Parameters'!$C$6="Any discretionary funds (grants if available, other if no grants)", MIN(V360*'Funding Allocation Parameters'!$E$6, 'Funding Allocation Parameters'!$G$6), IF('Funding Allocation Parameters'!$C$6="Complex Library Subsidy", 0, 0)))))</f>
        <v>366.58500000000004</v>
      </c>
      <c r="Z360" s="179">
        <f>IF('Funding Allocation Parameters'!$C$6="Basic Library Subsidy", 0, IF('Funding Allocation Parameters'!$C$6="Grant funding", 0, IF('Funding Allocation Parameters'!$C$6="Other author funding",  MIN(V360*'Funding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0" s="179">
        <f>IF('Funding Allocation Parameters'!$C$6="Basic Library Subsidy", MIN(W360*'Funding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MIN(W360*VLOOKUP(CONCATENATE($A360, 'Funding Allocation Parameters'!$I$6), 'Library Subsidy Complex'!$C$2:$J$55, 6, FALSE), VLOOKUP(CONCATENATE($A360, 'Funding Allocation Parameters'!$I$6), 'Library Subsidy Complex'!$C$2:$J$55, 8, FALSE)), 0)))))</f>
        <v>0</v>
      </c>
      <c r="AB360" s="179">
        <f>IF('Funding Allocation Parameters'!$C$6="Basic Library Subsidy", 0, IF('Funding Allocation Parameters'!$C$6="Grant funding", 0, IF('Funding Allocation Parameters'!$C$6="Other author funding",  MIN(W360*'Funding Allocation Parameters'!$E$6, 'Funding Allocation Parameters'!$G$6), IF('Funding Allocation Parameters'!$C$6="Any discretionary funds (grants if available, other if no grants)", MIN(W360*'Funding Allocation Parameters'!$E$6, 'Funding Allocation Parameters'!$G$6), IF('Funding Allocation Parameters'!$C$6="Complex Library Subsidy", 0, 0)))))</f>
        <v>366.58500000000004</v>
      </c>
      <c r="AC360" s="177">
        <f t="shared" si="161"/>
        <v>0</v>
      </c>
      <c r="AD360" s="177">
        <f t="shared" si="162"/>
        <v>0</v>
      </c>
      <c r="AE360" s="180">
        <f>IF('Funding Allocation Parameters'!$C$7="Basic Library Subsidy", MIN(AC360*'Funding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MIN(AC360*VLOOKUP(CONCATENATE($A360, 'Funding Allocation Parameters'!$I$7), 'Library Subsidy Complex'!$C$2:$J$55, 2, FALSE), VLOOKUP(CONCATENATE($A360, 'Funding Allocation Parameters'!$I$7), 'Library Subsidy Complex'!$C$2:$J$55, 4, FALSE)), 0)))))</f>
        <v>0</v>
      </c>
      <c r="AF360" s="180">
        <f>IF('Funding Allocation Parameters'!$C$7="Basic Library Subsidy", 0, IF('Funding Allocation Parameters'!$C$7="Grant funding",MIN(AC360*'Funding Allocation Parameters'!$E$7, 'Funding Allocation Parameters'!$G$7), IF('Funding Allocation Parameters'!$C$7="Other author funding", 0, IF('Funding Allocation Parameters'!$C$7="Any discretionary funds (grants if available, other if no grants)", MIN(AC360*'Funding Allocation Parameters'!$E$7, 'Funding Allocation Parameters'!$G$7), IF('Funding Allocation Parameters'!$C$7="Complex Library Subsidy", 0, 0)))))</f>
        <v>0</v>
      </c>
      <c r="AG360" s="180">
        <f>IF('Funding Allocation Parameters'!$C$7="Basic Library Subsidy", 0, IF('Funding Allocation Parameters'!$C$7="Grant funding", 0, IF('Funding Allocation Parameters'!$C$7="Other author funding",  MIN(AC360*'Funding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0" s="180">
        <f>IF('Funding Allocation Parameters'!$C$7="Basic Library Subsidy", MIN(AD360*'Funding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MIN(AD360*VLOOKUP(CONCATENATE($A360, 'Funding Allocation Parameters'!$I$7), 'Library Subsidy Complex'!$C$2:$J$55, 6, FALSE), VLOOKUP(CONCATENATE($A360, 'Funding Allocation Parameters'!$I$7), 'Library Subsidy Complex'!$C$2:$J$55, 8, FALSE)), 0)))))</f>
        <v>0</v>
      </c>
      <c r="AI360" s="180">
        <f>IF('Funding Allocation Parameters'!$C$7="Basic Library Subsidy", 0, IF('Funding Allocation Parameters'!$C$7="Grant funding", 0, IF('Funding Allocation Parameters'!$C$7="Other author funding",  MIN(AD360*'Funding Allocation Parameters'!$E$7, 'Funding Allocation Parameters'!$G$7), IF('Funding Allocation Parameters'!$C$7="Any discretionary funds (grants if available, other if no grants)", MIN(AD360*'Funding Allocation Parameters'!$E$7, 'Funding Allocation Parameters'!$G$7), IF('Funding Allocation Parameters'!$C$7="Complex Library Subsidy", 0, 0)))))</f>
        <v>0</v>
      </c>
      <c r="AJ360" s="177">
        <f t="shared" si="163"/>
        <v>0</v>
      </c>
      <c r="AK360" s="177">
        <f t="shared" si="164"/>
        <v>0</v>
      </c>
      <c r="AL360" s="181">
        <f>IF('Funding Allocation Parameters'!$C$8="Basic Library Subsidy", MIN(AJ360*'Funding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MIN(AJ360*VLOOKUP(CONCATENATE($A360, 'Funding Allocation Parameters'!$I$8), 'Library Subsidy Complex'!$C$2:$J$55, 2, FALSE), VLOOKUP(CONCATENATE($A360, 'Funding Allocation Parameters'!$I$8), 'Library Subsidy Complex'!$C$2:$J$55, 4, FALSE)), 0)))))</f>
        <v>0</v>
      </c>
      <c r="AM360" s="181">
        <f>IF('Funding Allocation Parameters'!$C$8="Basic Library Subsidy", 0, IF('Funding Allocation Parameters'!$C$8="Grant funding",MIN(AJ360*'Funding Allocation Parameters'!$E$8, 'Funding Allocation Parameters'!$G$8), IF('Funding Allocation Parameters'!$C$8="Other author funding", 0, IF('Funding Allocation Parameters'!$C$8="Any discretionary funds (grants if available, other if no grants)", MIN(AJ360*'Funding Allocation Parameters'!$E$8, 'Funding Allocation Parameters'!$G$8), IF('Funding Allocation Parameters'!$C$8="Complex Library Subsidy", 0, 0)))))</f>
        <v>0</v>
      </c>
      <c r="AN360" s="181">
        <f>IF('Funding Allocation Parameters'!$C$8="Basic Library Subsidy", 0, IF('Funding Allocation Parameters'!$C$8="Grant funding", 0, IF('Funding Allocation Parameters'!$C$8="Other author funding",  MIN(AJ360*'Funding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0" s="181">
        <f>IF('Funding Allocation Parameters'!$C$8="Basic Library Subsidy", MIN(AK360*'Funding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MIN(AK360*VLOOKUP(CONCATENATE($A360, 'Funding Allocation Parameters'!$I$8), 'Library Subsidy Complex'!$C$2:$J$55, 6, FALSE), VLOOKUP(CONCATENATE($A360, 'Funding Allocation Parameters'!$I$8), 'Library Subsidy Complex'!$C$2:$J$55, 8, FALSE)), 0)))))</f>
        <v>0</v>
      </c>
      <c r="AP360" s="181">
        <f>IF('Funding Allocation Parameters'!$C$8="Basic Library Subsidy", 0, IF('Funding Allocation Parameters'!$C$8="Grant funding", 0, IF('Funding Allocation Parameters'!$C$8="Other author funding",  MIN(AK360*'Funding Allocation Parameters'!$E$8, 'Funding Allocation Parameters'!$G$8), IF('Funding Allocation Parameters'!$C$8="Any discretionary funds (grants if available, other if no grants)", MIN(AK360*'Funding Allocation Parameters'!$E$8, 'Funding Allocation Parameters'!$G$8), IF('Funding Allocation Parameters'!$C$8="Complex Library Subsidy", 0, 0)))))</f>
        <v>0</v>
      </c>
      <c r="AQ360" s="177">
        <f t="shared" si="165"/>
        <v>0</v>
      </c>
      <c r="AR360" s="177">
        <f t="shared" si="166"/>
        <v>0</v>
      </c>
      <c r="AS360" s="182">
        <f t="shared" si="167"/>
        <v>1189</v>
      </c>
      <c r="AT360" s="182">
        <f t="shared" si="168"/>
        <v>366.58500000000004</v>
      </c>
      <c r="AU360" s="182">
        <f t="shared" si="169"/>
        <v>0</v>
      </c>
      <c r="AV360" s="182">
        <f t="shared" si="170"/>
        <v>1189</v>
      </c>
      <c r="AW360" s="182">
        <f t="shared" si="171"/>
        <v>366.58500000000004</v>
      </c>
      <c r="AX360" s="183">
        <f t="shared" si="172"/>
        <v>1189</v>
      </c>
      <c r="AY360" s="183">
        <f t="shared" si="173"/>
        <v>366.58500000000004</v>
      </c>
      <c r="AZ360" s="183">
        <f t="shared" si="174"/>
        <v>0</v>
      </c>
      <c r="BA360" s="183">
        <f t="shared" si="175"/>
        <v>0</v>
      </c>
      <c r="BB360" s="183">
        <f t="shared" si="176"/>
        <v>0</v>
      </c>
      <c r="BC360" s="184">
        <f t="shared" si="177"/>
        <v>1189</v>
      </c>
      <c r="BD360" s="184">
        <f t="shared" si="178"/>
        <v>0</v>
      </c>
      <c r="BE360" s="184">
        <f t="shared" si="179"/>
        <v>366.58500000000004</v>
      </c>
      <c r="BF360" s="184">
        <f t="shared" si="180"/>
        <v>0</v>
      </c>
      <c r="BG360" s="102">
        <f t="shared" si="181"/>
        <v>0</v>
      </c>
      <c r="BH360" s="102">
        <f t="shared" si="182"/>
        <v>0</v>
      </c>
      <c r="BI360" s="102">
        <f t="shared" si="183"/>
        <v>0</v>
      </c>
      <c r="BJ360" s="102">
        <f t="shared" si="184"/>
        <v>1</v>
      </c>
      <c r="BK360" s="102">
        <f t="shared" si="185"/>
        <v>0</v>
      </c>
      <c r="BL360" s="102">
        <f t="shared" si="186"/>
        <v>0</v>
      </c>
      <c r="BN360" s="102"/>
    </row>
    <row r="361" spans="1:66" x14ac:dyDescent="0.25">
      <c r="A361" s="102" t="s">
        <v>13</v>
      </c>
      <c r="B361" s="102" t="s">
        <v>8</v>
      </c>
      <c r="C361" s="102" t="s">
        <v>8</v>
      </c>
      <c r="D361" s="102" t="s">
        <v>27</v>
      </c>
      <c r="E361" s="102" t="s">
        <v>780</v>
      </c>
      <c r="F361" s="102" t="s">
        <v>781</v>
      </c>
      <c r="G361" s="102">
        <v>0.58699999999999997</v>
      </c>
      <c r="H361" s="102">
        <v>1</v>
      </c>
      <c r="I361" s="102">
        <v>1</v>
      </c>
      <c r="J361" s="167">
        <f>IFERROR(H361*VLOOKUP(A361, 'Advanced Parameters'!$B$7:$G$20, 6, FALSE)*VLOOKUP(A361, 'Growth Parameters'!$B$6:$H$19, 6, FALSE), 0)</f>
        <v>1</v>
      </c>
      <c r="K361" s="167">
        <f>IFERROR(IF('Advanced Parameters'!$C$5="n",'Raw Data'!I361*VLOOKUP(A361,'Advanced Parameters'!$B$7:$G$20,6,FALSE),J361*VLOOKUP(A361,'Advanced Parameters'!$B$7:$G$20,2,FALSE))*VLOOKUP(A361, 'Growth Parameters'!$B$6:$H$19, 6, FALSE), 0)</f>
        <v>1</v>
      </c>
      <c r="L361" s="167">
        <f t="shared" si="187"/>
        <v>0</v>
      </c>
      <c r="M361" s="168">
        <f>IFERROR(IF(G361="NA","NA",IF(G361&gt;'APC Parameters'!$K$6+VLOOKUP('Raw Data'!A361, 'APC Parameters'!$H$7:$L$20, 4, FALSE), 'APC Parameters'!$L$6+VLOOKUP('Raw Data'!A361, 'APC Parameters'!$H$7:$L$20, 5, FALSE), G361*('APC Parameters'!$J$6+VLOOKUP('Raw Data'!A361, 'APC Parameters'!$H$7:$L$20, 3, FALSE))+'APC Parameters'!$I$6+VLOOKUP('Raw Data'!A361, 'APC Parameters'!$H$7:$L$20, 2, FALSE))), 0)</f>
        <v>1564.0978</v>
      </c>
      <c r="N361" s="168">
        <f t="shared" si="157"/>
        <v>1564.0978</v>
      </c>
      <c r="O361" s="168">
        <f>IFERROR(IF(M361="NA",VLOOKUP(D361,'Internal Calculations'!$B$10:$C$11,2,FALSE), M361)*VLOOKUP(A361, 'Growth Parameters'!$B$6:$H$19, 7, FALSE), 0)</f>
        <v>1564.0978</v>
      </c>
      <c r="P361" s="177">
        <f t="shared" si="158"/>
        <v>1564.0978</v>
      </c>
      <c r="Q361" s="178">
        <f>IF('Funding Allocation Parameters'!$C$5="Basic Library Subsidy", MIN(O361*('Funding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MIN($O361*(VLOOKUP(CONCATENATE($A361, 'Funding Allocation Parameters'!$I$5), 'Library Subsidy Complex'!$C$2:$J$55, 2, FALSE)), VLOOKUP(CONCATENATE($A361, 'Funding Allocation Parameters'!$I$5), 'Library Subsidy Complex'!$C$2:$J$55, 4, FALSE)), 0)))))</f>
        <v>1189</v>
      </c>
      <c r="R361" s="178">
        <f>IF('Funding Allocation Parameters'!$C$5="Basic Library Subsidy", 0, IF('Funding Allocation Parameters'!$C$5="Grant funding",MIN(O361*('Funding Allocation Parameters'!$E$5), 'Funding Allocation Parameters'!$G$5), IF('Funding Allocation Parameters'!$C$5="Other author funding", 0, IF('Funding Allocation Parameters'!$C$5="Any discretionary funds (grants if available, other if no grants)", MIN(O361*('Funding Allocation Parameters'!$E$5), 'Funding Allocation Parameters'!$G$5), IF('Funding Allocation Parameters'!$C$5="Complex Library Subsidy", 0, 0)))))</f>
        <v>0</v>
      </c>
      <c r="S361" s="178">
        <f>IF('Funding Allocation Parameters'!$C$5="Basic Library Subsidy", 0, IF('Funding Allocation Parameters'!$C$5="Grant funding", 0, IF('Funding Allocation Parameters'!$C$5="Other author funding",  MIN(O361*('Funding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1" s="178">
        <f>IF('Funding Allocation Parameters'!$C$5="Basic Library Subsidy", MIN(O361*('Funding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MIN($O361*(VLOOKUP(CONCATENATE($A361, 'Funding Allocation Parameters'!$I$5), 'Library Subsidy Complex'!$C$2:$J$55, 6, FALSE)), VLOOKUP(CONCATENATE($A361, 'Funding Allocation Parameters'!$I$5), 'Library Subsidy Complex'!$C$2:$J$55, 8, FALSE)), 0)))))</f>
        <v>1189</v>
      </c>
      <c r="U361" s="178">
        <f>IF('Funding Allocation Parameters'!$C$5="Basic Library Subsidy", 0, IF('Funding Allocation Parameters'!$C$5="Grant funding", 0, IF('Funding Allocation Parameters'!$C$5="Other author funding",  MIN(O361*('Funding Allocation Parameters'!$E$5), 'Funding Allocation Parameters'!$G$5), IF('Funding Allocation Parameters'!$C$5="Any discretionary funds (grants if available, other if no grants)", MIN(O361*('Funding Allocation Parameters'!$E$5), 'Funding Allocation Parameters'!$G$5), IF('Funding Allocation Parameters'!$C$5="Complex Library Subsidy", 0, 0)))))</f>
        <v>0</v>
      </c>
      <c r="V361" s="177">
        <f t="shared" si="159"/>
        <v>375.09780000000001</v>
      </c>
      <c r="W361" s="177">
        <f t="shared" si="160"/>
        <v>375.09780000000001</v>
      </c>
      <c r="X361" s="179">
        <f>IF('Funding Allocation Parameters'!$C$6="Basic Library Subsidy", MIN(V361*'Funding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MIN(V361*VLOOKUP(CONCATENATE($A361, 'Funding Allocation Parameters'!$I$6), 'Library Subsidy Complex'!$C$2:$J$55, 2, FALSE), VLOOKUP(CONCATENATE($A361, 'Funding Allocation Parameters'!$I$6), 'Library Subsidy Complex'!$C$2:$J$55, 4, FALSE)), 0)))))</f>
        <v>0</v>
      </c>
      <c r="Y361" s="179">
        <f>IF('Funding Allocation Parameters'!$C$6="Basic Library Subsidy", 0, IF('Funding Allocation Parameters'!$C$6="Grant funding",MIN(V361*'Funding Allocation Parameters'!$E$6, 'Funding Allocation Parameters'!$G$6), IF('Funding Allocation Parameters'!$C$6="Other author funding", 0, IF('Funding Allocation Parameters'!$C$6="Any discretionary funds (grants if available, other if no grants)", MIN(V361*'Funding Allocation Parameters'!$E$6, 'Funding Allocation Parameters'!$G$6), IF('Funding Allocation Parameters'!$C$6="Complex Library Subsidy", 0, 0)))))</f>
        <v>375.09780000000001</v>
      </c>
      <c r="Z361" s="179">
        <f>IF('Funding Allocation Parameters'!$C$6="Basic Library Subsidy", 0, IF('Funding Allocation Parameters'!$C$6="Grant funding", 0, IF('Funding Allocation Parameters'!$C$6="Other author funding",  MIN(V361*'Funding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1" s="179">
        <f>IF('Funding Allocation Parameters'!$C$6="Basic Library Subsidy", MIN(W361*'Funding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MIN(W361*VLOOKUP(CONCATENATE($A361, 'Funding Allocation Parameters'!$I$6), 'Library Subsidy Complex'!$C$2:$J$55, 6, FALSE), VLOOKUP(CONCATENATE($A361, 'Funding Allocation Parameters'!$I$6), 'Library Subsidy Complex'!$C$2:$J$55, 8, FALSE)), 0)))))</f>
        <v>0</v>
      </c>
      <c r="AB361" s="179">
        <f>IF('Funding Allocation Parameters'!$C$6="Basic Library Subsidy", 0, IF('Funding Allocation Parameters'!$C$6="Grant funding", 0, IF('Funding Allocation Parameters'!$C$6="Other author funding",  MIN(W361*'Funding Allocation Parameters'!$E$6, 'Funding Allocation Parameters'!$G$6), IF('Funding Allocation Parameters'!$C$6="Any discretionary funds (grants if available, other if no grants)", MIN(W361*'Funding Allocation Parameters'!$E$6, 'Funding Allocation Parameters'!$G$6), IF('Funding Allocation Parameters'!$C$6="Complex Library Subsidy", 0, 0)))))</f>
        <v>375.09780000000001</v>
      </c>
      <c r="AC361" s="177">
        <f t="shared" si="161"/>
        <v>0</v>
      </c>
      <c r="AD361" s="177">
        <f t="shared" si="162"/>
        <v>0</v>
      </c>
      <c r="AE361" s="180">
        <f>IF('Funding Allocation Parameters'!$C$7="Basic Library Subsidy", MIN(AC361*'Funding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MIN(AC361*VLOOKUP(CONCATENATE($A361, 'Funding Allocation Parameters'!$I$7), 'Library Subsidy Complex'!$C$2:$J$55, 2, FALSE), VLOOKUP(CONCATENATE($A361, 'Funding Allocation Parameters'!$I$7), 'Library Subsidy Complex'!$C$2:$J$55, 4, FALSE)), 0)))))</f>
        <v>0</v>
      </c>
      <c r="AF361" s="180">
        <f>IF('Funding Allocation Parameters'!$C$7="Basic Library Subsidy", 0, IF('Funding Allocation Parameters'!$C$7="Grant funding",MIN(AC361*'Funding Allocation Parameters'!$E$7, 'Funding Allocation Parameters'!$G$7), IF('Funding Allocation Parameters'!$C$7="Other author funding", 0, IF('Funding Allocation Parameters'!$C$7="Any discretionary funds (grants if available, other if no grants)", MIN(AC361*'Funding Allocation Parameters'!$E$7, 'Funding Allocation Parameters'!$G$7), IF('Funding Allocation Parameters'!$C$7="Complex Library Subsidy", 0, 0)))))</f>
        <v>0</v>
      </c>
      <c r="AG361" s="180">
        <f>IF('Funding Allocation Parameters'!$C$7="Basic Library Subsidy", 0, IF('Funding Allocation Parameters'!$C$7="Grant funding", 0, IF('Funding Allocation Parameters'!$C$7="Other author funding",  MIN(AC361*'Funding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1" s="180">
        <f>IF('Funding Allocation Parameters'!$C$7="Basic Library Subsidy", MIN(AD361*'Funding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MIN(AD361*VLOOKUP(CONCATENATE($A361, 'Funding Allocation Parameters'!$I$7), 'Library Subsidy Complex'!$C$2:$J$55, 6, FALSE), VLOOKUP(CONCATENATE($A361, 'Funding Allocation Parameters'!$I$7), 'Library Subsidy Complex'!$C$2:$J$55, 8, FALSE)), 0)))))</f>
        <v>0</v>
      </c>
      <c r="AI361" s="180">
        <f>IF('Funding Allocation Parameters'!$C$7="Basic Library Subsidy", 0, IF('Funding Allocation Parameters'!$C$7="Grant funding", 0, IF('Funding Allocation Parameters'!$C$7="Other author funding",  MIN(AD361*'Funding Allocation Parameters'!$E$7, 'Funding Allocation Parameters'!$G$7), IF('Funding Allocation Parameters'!$C$7="Any discretionary funds (grants if available, other if no grants)", MIN(AD361*'Funding Allocation Parameters'!$E$7, 'Funding Allocation Parameters'!$G$7), IF('Funding Allocation Parameters'!$C$7="Complex Library Subsidy", 0, 0)))))</f>
        <v>0</v>
      </c>
      <c r="AJ361" s="177">
        <f t="shared" si="163"/>
        <v>0</v>
      </c>
      <c r="AK361" s="177">
        <f t="shared" si="164"/>
        <v>0</v>
      </c>
      <c r="AL361" s="181">
        <f>IF('Funding Allocation Parameters'!$C$8="Basic Library Subsidy", MIN(AJ361*'Funding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MIN(AJ361*VLOOKUP(CONCATENATE($A361, 'Funding Allocation Parameters'!$I$8), 'Library Subsidy Complex'!$C$2:$J$55, 2, FALSE), VLOOKUP(CONCATENATE($A361, 'Funding Allocation Parameters'!$I$8), 'Library Subsidy Complex'!$C$2:$J$55, 4, FALSE)), 0)))))</f>
        <v>0</v>
      </c>
      <c r="AM361" s="181">
        <f>IF('Funding Allocation Parameters'!$C$8="Basic Library Subsidy", 0, IF('Funding Allocation Parameters'!$C$8="Grant funding",MIN(AJ361*'Funding Allocation Parameters'!$E$8, 'Funding Allocation Parameters'!$G$8), IF('Funding Allocation Parameters'!$C$8="Other author funding", 0, IF('Funding Allocation Parameters'!$C$8="Any discretionary funds (grants if available, other if no grants)", MIN(AJ361*'Funding Allocation Parameters'!$E$8, 'Funding Allocation Parameters'!$G$8), IF('Funding Allocation Parameters'!$C$8="Complex Library Subsidy", 0, 0)))))</f>
        <v>0</v>
      </c>
      <c r="AN361" s="181">
        <f>IF('Funding Allocation Parameters'!$C$8="Basic Library Subsidy", 0, IF('Funding Allocation Parameters'!$C$8="Grant funding", 0, IF('Funding Allocation Parameters'!$C$8="Other author funding",  MIN(AJ361*'Funding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1" s="181">
        <f>IF('Funding Allocation Parameters'!$C$8="Basic Library Subsidy", MIN(AK361*'Funding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MIN(AK361*VLOOKUP(CONCATENATE($A361, 'Funding Allocation Parameters'!$I$8), 'Library Subsidy Complex'!$C$2:$J$55, 6, FALSE), VLOOKUP(CONCATENATE($A361, 'Funding Allocation Parameters'!$I$8), 'Library Subsidy Complex'!$C$2:$J$55, 8, FALSE)), 0)))))</f>
        <v>0</v>
      </c>
      <c r="AP361" s="181">
        <f>IF('Funding Allocation Parameters'!$C$8="Basic Library Subsidy", 0, IF('Funding Allocation Parameters'!$C$8="Grant funding", 0, IF('Funding Allocation Parameters'!$C$8="Other author funding",  MIN(AK361*'Funding Allocation Parameters'!$E$8, 'Funding Allocation Parameters'!$G$8), IF('Funding Allocation Parameters'!$C$8="Any discretionary funds (grants if available, other if no grants)", MIN(AK361*'Funding Allocation Parameters'!$E$8, 'Funding Allocation Parameters'!$G$8), IF('Funding Allocation Parameters'!$C$8="Complex Library Subsidy", 0, 0)))))</f>
        <v>0</v>
      </c>
      <c r="AQ361" s="177">
        <f t="shared" si="165"/>
        <v>0</v>
      </c>
      <c r="AR361" s="177">
        <f t="shared" si="166"/>
        <v>0</v>
      </c>
      <c r="AS361" s="182">
        <f t="shared" si="167"/>
        <v>1189</v>
      </c>
      <c r="AT361" s="182">
        <f t="shared" si="168"/>
        <v>375.09780000000001</v>
      </c>
      <c r="AU361" s="182">
        <f t="shared" si="169"/>
        <v>0</v>
      </c>
      <c r="AV361" s="182">
        <f t="shared" si="170"/>
        <v>1189</v>
      </c>
      <c r="AW361" s="182">
        <f t="shared" si="171"/>
        <v>375.09780000000001</v>
      </c>
      <c r="AX361" s="183">
        <f t="shared" si="172"/>
        <v>1189</v>
      </c>
      <c r="AY361" s="183">
        <f t="shared" si="173"/>
        <v>375.09780000000001</v>
      </c>
      <c r="AZ361" s="183">
        <f t="shared" si="174"/>
        <v>0</v>
      </c>
      <c r="BA361" s="183">
        <f t="shared" si="175"/>
        <v>0</v>
      </c>
      <c r="BB361" s="183">
        <f t="shared" si="176"/>
        <v>0</v>
      </c>
      <c r="BC361" s="184">
        <f t="shared" si="177"/>
        <v>1189</v>
      </c>
      <c r="BD361" s="184">
        <f t="shared" si="178"/>
        <v>0</v>
      </c>
      <c r="BE361" s="184">
        <f t="shared" si="179"/>
        <v>375.09780000000001</v>
      </c>
      <c r="BF361" s="184">
        <f t="shared" si="180"/>
        <v>0</v>
      </c>
      <c r="BG361" s="102">
        <f t="shared" si="181"/>
        <v>0</v>
      </c>
      <c r="BH361" s="102">
        <f t="shared" si="182"/>
        <v>0</v>
      </c>
      <c r="BI361" s="102">
        <f t="shared" si="183"/>
        <v>0</v>
      </c>
      <c r="BJ361" s="102">
        <f t="shared" si="184"/>
        <v>1</v>
      </c>
      <c r="BK361" s="102">
        <f t="shared" si="185"/>
        <v>0</v>
      </c>
      <c r="BL361" s="102">
        <f t="shared" si="186"/>
        <v>0</v>
      </c>
      <c r="BN361" s="102"/>
    </row>
    <row r="362" spans="1:66" x14ac:dyDescent="0.25">
      <c r="A362" s="102" t="s">
        <v>18</v>
      </c>
      <c r="B362" s="102" t="s">
        <v>8</v>
      </c>
      <c r="C362" s="102" t="s">
        <v>8</v>
      </c>
      <c r="D362" s="102" t="s">
        <v>27</v>
      </c>
      <c r="E362" s="102" t="s">
        <v>782</v>
      </c>
      <c r="F362" s="102" t="s">
        <v>783</v>
      </c>
      <c r="G362" s="102">
        <v>1.643</v>
      </c>
      <c r="H362" s="102">
        <v>1</v>
      </c>
      <c r="I362" s="102">
        <v>1</v>
      </c>
      <c r="J362" s="167">
        <f>IFERROR(H362*VLOOKUP(A362, 'Advanced Parameters'!$B$7:$G$20, 6, FALSE)*VLOOKUP(A362, 'Growth Parameters'!$B$6:$H$19, 6, FALSE), 0)</f>
        <v>1</v>
      </c>
      <c r="K362" s="167">
        <f>IFERROR(IF('Advanced Parameters'!$C$5="n",'Raw Data'!I362*VLOOKUP(A362,'Advanced Parameters'!$B$7:$G$20,6,FALSE),J362*VLOOKUP(A362,'Advanced Parameters'!$B$7:$G$20,2,FALSE))*VLOOKUP(A362, 'Growth Parameters'!$B$6:$H$19, 6, FALSE), 0)</f>
        <v>1</v>
      </c>
      <c r="L362" s="167">
        <f t="shared" si="187"/>
        <v>0</v>
      </c>
      <c r="M362" s="168">
        <f>IFERROR(IF(G362="NA","NA",IF(G362&gt;'APC Parameters'!$K$6+VLOOKUP('Raw Data'!A362, 'APC Parameters'!$H$7:$L$20, 4, FALSE), 'APC Parameters'!$L$6+VLOOKUP('Raw Data'!A362, 'APC Parameters'!$H$7:$L$20, 5, FALSE), G362*('APC Parameters'!$J$6+VLOOKUP('Raw Data'!A362, 'APC Parameters'!$H$7:$L$20, 3, FALSE))+'APC Parameters'!$I$6+VLOOKUP('Raw Data'!A362, 'APC Parameters'!$H$7:$L$20, 2, FALSE))), 0)</f>
        <v>2313.2242000000001</v>
      </c>
      <c r="N362" s="168">
        <f t="shared" si="157"/>
        <v>2313.2242000000001</v>
      </c>
      <c r="O362" s="168">
        <f>IFERROR(IF(M362="NA",VLOOKUP(D362,'Internal Calculations'!$B$10:$C$11,2,FALSE), M362)*VLOOKUP(A362, 'Growth Parameters'!$B$6:$H$19, 7, FALSE), 0)</f>
        <v>2313.2242000000001</v>
      </c>
      <c r="P362" s="177">
        <f t="shared" si="158"/>
        <v>2313.2242000000001</v>
      </c>
      <c r="Q362" s="178">
        <f>IF('Funding Allocation Parameters'!$C$5="Basic Library Subsidy", MIN(O362*('Funding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MIN($O362*(VLOOKUP(CONCATENATE($A362, 'Funding Allocation Parameters'!$I$5), 'Library Subsidy Complex'!$C$2:$J$55, 2, FALSE)), VLOOKUP(CONCATENATE($A362, 'Funding Allocation Parameters'!$I$5), 'Library Subsidy Complex'!$C$2:$J$55, 4, FALSE)), 0)))))</f>
        <v>1189</v>
      </c>
      <c r="R362" s="178">
        <f>IF('Funding Allocation Parameters'!$C$5="Basic Library Subsidy", 0, IF('Funding Allocation Parameters'!$C$5="Grant funding",MIN(O362*('Funding Allocation Parameters'!$E$5), 'Funding Allocation Parameters'!$G$5), IF('Funding Allocation Parameters'!$C$5="Other author funding", 0, IF('Funding Allocation Parameters'!$C$5="Any discretionary funds (grants if available, other if no grants)", MIN(O362*('Funding Allocation Parameters'!$E$5), 'Funding Allocation Parameters'!$G$5), IF('Funding Allocation Parameters'!$C$5="Complex Library Subsidy", 0, 0)))))</f>
        <v>0</v>
      </c>
      <c r="S362" s="178">
        <f>IF('Funding Allocation Parameters'!$C$5="Basic Library Subsidy", 0, IF('Funding Allocation Parameters'!$C$5="Grant funding", 0, IF('Funding Allocation Parameters'!$C$5="Other author funding",  MIN(O362*('Funding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2" s="178">
        <f>IF('Funding Allocation Parameters'!$C$5="Basic Library Subsidy", MIN(O362*('Funding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MIN($O362*(VLOOKUP(CONCATENATE($A362, 'Funding Allocation Parameters'!$I$5), 'Library Subsidy Complex'!$C$2:$J$55, 6, FALSE)), VLOOKUP(CONCATENATE($A362, 'Funding Allocation Parameters'!$I$5), 'Library Subsidy Complex'!$C$2:$J$55, 8, FALSE)), 0)))))</f>
        <v>1189</v>
      </c>
      <c r="U362" s="178">
        <f>IF('Funding Allocation Parameters'!$C$5="Basic Library Subsidy", 0, IF('Funding Allocation Parameters'!$C$5="Grant funding", 0, IF('Funding Allocation Parameters'!$C$5="Other author funding",  MIN(O362*('Funding Allocation Parameters'!$E$5), 'Funding Allocation Parameters'!$G$5), IF('Funding Allocation Parameters'!$C$5="Any discretionary funds (grants if available, other if no grants)", MIN(O362*('Funding Allocation Parameters'!$E$5), 'Funding Allocation Parameters'!$G$5), IF('Funding Allocation Parameters'!$C$5="Complex Library Subsidy", 0, 0)))))</f>
        <v>0</v>
      </c>
      <c r="V362" s="177">
        <f t="shared" si="159"/>
        <v>1124.2242000000001</v>
      </c>
      <c r="W362" s="177">
        <f t="shared" si="160"/>
        <v>1124.2242000000001</v>
      </c>
      <c r="X362" s="179">
        <f>IF('Funding Allocation Parameters'!$C$6="Basic Library Subsidy", MIN(V362*'Funding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MIN(V362*VLOOKUP(CONCATENATE($A362, 'Funding Allocation Parameters'!$I$6), 'Library Subsidy Complex'!$C$2:$J$55, 2, FALSE), VLOOKUP(CONCATENATE($A362, 'Funding Allocation Parameters'!$I$6), 'Library Subsidy Complex'!$C$2:$J$55, 4, FALSE)), 0)))))</f>
        <v>0</v>
      </c>
      <c r="Y362" s="179">
        <f>IF('Funding Allocation Parameters'!$C$6="Basic Library Subsidy", 0, IF('Funding Allocation Parameters'!$C$6="Grant funding",MIN(V362*'Funding Allocation Parameters'!$E$6, 'Funding Allocation Parameters'!$G$6), IF('Funding Allocation Parameters'!$C$6="Other author funding", 0, IF('Funding Allocation Parameters'!$C$6="Any discretionary funds (grants if available, other if no grants)", MIN(V362*'Funding Allocation Parameters'!$E$6, 'Funding Allocation Parameters'!$G$6), IF('Funding Allocation Parameters'!$C$6="Complex Library Subsidy", 0, 0)))))</f>
        <v>1124.2242000000001</v>
      </c>
      <c r="Z362" s="179">
        <f>IF('Funding Allocation Parameters'!$C$6="Basic Library Subsidy", 0, IF('Funding Allocation Parameters'!$C$6="Grant funding", 0, IF('Funding Allocation Parameters'!$C$6="Other author funding",  MIN(V362*'Funding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2" s="179">
        <f>IF('Funding Allocation Parameters'!$C$6="Basic Library Subsidy", MIN(W362*'Funding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MIN(W362*VLOOKUP(CONCATENATE($A362, 'Funding Allocation Parameters'!$I$6), 'Library Subsidy Complex'!$C$2:$J$55, 6, FALSE), VLOOKUP(CONCATENATE($A362, 'Funding Allocation Parameters'!$I$6), 'Library Subsidy Complex'!$C$2:$J$55, 8, FALSE)), 0)))))</f>
        <v>0</v>
      </c>
      <c r="AB362" s="179">
        <f>IF('Funding Allocation Parameters'!$C$6="Basic Library Subsidy", 0, IF('Funding Allocation Parameters'!$C$6="Grant funding", 0, IF('Funding Allocation Parameters'!$C$6="Other author funding",  MIN(W362*'Funding Allocation Parameters'!$E$6, 'Funding Allocation Parameters'!$G$6), IF('Funding Allocation Parameters'!$C$6="Any discretionary funds (grants if available, other if no grants)", MIN(W362*'Funding Allocation Parameters'!$E$6, 'Funding Allocation Parameters'!$G$6), IF('Funding Allocation Parameters'!$C$6="Complex Library Subsidy", 0, 0)))))</f>
        <v>1124.2242000000001</v>
      </c>
      <c r="AC362" s="177">
        <f t="shared" si="161"/>
        <v>0</v>
      </c>
      <c r="AD362" s="177">
        <f t="shared" si="162"/>
        <v>0</v>
      </c>
      <c r="AE362" s="180">
        <f>IF('Funding Allocation Parameters'!$C$7="Basic Library Subsidy", MIN(AC362*'Funding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MIN(AC362*VLOOKUP(CONCATENATE($A362, 'Funding Allocation Parameters'!$I$7), 'Library Subsidy Complex'!$C$2:$J$55, 2, FALSE), VLOOKUP(CONCATENATE($A362, 'Funding Allocation Parameters'!$I$7), 'Library Subsidy Complex'!$C$2:$J$55, 4, FALSE)), 0)))))</f>
        <v>0</v>
      </c>
      <c r="AF362" s="180">
        <f>IF('Funding Allocation Parameters'!$C$7="Basic Library Subsidy", 0, IF('Funding Allocation Parameters'!$C$7="Grant funding",MIN(AC362*'Funding Allocation Parameters'!$E$7, 'Funding Allocation Parameters'!$G$7), IF('Funding Allocation Parameters'!$C$7="Other author funding", 0, IF('Funding Allocation Parameters'!$C$7="Any discretionary funds (grants if available, other if no grants)", MIN(AC362*'Funding Allocation Parameters'!$E$7, 'Funding Allocation Parameters'!$G$7), IF('Funding Allocation Parameters'!$C$7="Complex Library Subsidy", 0, 0)))))</f>
        <v>0</v>
      </c>
      <c r="AG362" s="180">
        <f>IF('Funding Allocation Parameters'!$C$7="Basic Library Subsidy", 0, IF('Funding Allocation Parameters'!$C$7="Grant funding", 0, IF('Funding Allocation Parameters'!$C$7="Other author funding",  MIN(AC362*'Funding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2" s="180">
        <f>IF('Funding Allocation Parameters'!$C$7="Basic Library Subsidy", MIN(AD362*'Funding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MIN(AD362*VLOOKUP(CONCATENATE($A362, 'Funding Allocation Parameters'!$I$7), 'Library Subsidy Complex'!$C$2:$J$55, 6, FALSE), VLOOKUP(CONCATENATE($A362, 'Funding Allocation Parameters'!$I$7), 'Library Subsidy Complex'!$C$2:$J$55, 8, FALSE)), 0)))))</f>
        <v>0</v>
      </c>
      <c r="AI362" s="180">
        <f>IF('Funding Allocation Parameters'!$C$7="Basic Library Subsidy", 0, IF('Funding Allocation Parameters'!$C$7="Grant funding", 0, IF('Funding Allocation Parameters'!$C$7="Other author funding",  MIN(AD362*'Funding Allocation Parameters'!$E$7, 'Funding Allocation Parameters'!$G$7), IF('Funding Allocation Parameters'!$C$7="Any discretionary funds (grants if available, other if no grants)", MIN(AD362*'Funding Allocation Parameters'!$E$7, 'Funding Allocation Parameters'!$G$7), IF('Funding Allocation Parameters'!$C$7="Complex Library Subsidy", 0, 0)))))</f>
        <v>0</v>
      </c>
      <c r="AJ362" s="177">
        <f t="shared" si="163"/>
        <v>0</v>
      </c>
      <c r="AK362" s="177">
        <f t="shared" si="164"/>
        <v>0</v>
      </c>
      <c r="AL362" s="181">
        <f>IF('Funding Allocation Parameters'!$C$8="Basic Library Subsidy", MIN(AJ362*'Funding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MIN(AJ362*VLOOKUP(CONCATENATE($A362, 'Funding Allocation Parameters'!$I$8), 'Library Subsidy Complex'!$C$2:$J$55, 2, FALSE), VLOOKUP(CONCATENATE($A362, 'Funding Allocation Parameters'!$I$8), 'Library Subsidy Complex'!$C$2:$J$55, 4, FALSE)), 0)))))</f>
        <v>0</v>
      </c>
      <c r="AM362" s="181">
        <f>IF('Funding Allocation Parameters'!$C$8="Basic Library Subsidy", 0, IF('Funding Allocation Parameters'!$C$8="Grant funding",MIN(AJ362*'Funding Allocation Parameters'!$E$8, 'Funding Allocation Parameters'!$G$8), IF('Funding Allocation Parameters'!$C$8="Other author funding", 0, IF('Funding Allocation Parameters'!$C$8="Any discretionary funds (grants if available, other if no grants)", MIN(AJ362*'Funding Allocation Parameters'!$E$8, 'Funding Allocation Parameters'!$G$8), IF('Funding Allocation Parameters'!$C$8="Complex Library Subsidy", 0, 0)))))</f>
        <v>0</v>
      </c>
      <c r="AN362" s="181">
        <f>IF('Funding Allocation Parameters'!$C$8="Basic Library Subsidy", 0, IF('Funding Allocation Parameters'!$C$8="Grant funding", 0, IF('Funding Allocation Parameters'!$C$8="Other author funding",  MIN(AJ362*'Funding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2" s="181">
        <f>IF('Funding Allocation Parameters'!$C$8="Basic Library Subsidy", MIN(AK362*'Funding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MIN(AK362*VLOOKUP(CONCATENATE($A362, 'Funding Allocation Parameters'!$I$8), 'Library Subsidy Complex'!$C$2:$J$55, 6, FALSE), VLOOKUP(CONCATENATE($A362, 'Funding Allocation Parameters'!$I$8), 'Library Subsidy Complex'!$C$2:$J$55, 8, FALSE)), 0)))))</f>
        <v>0</v>
      </c>
      <c r="AP362" s="181">
        <f>IF('Funding Allocation Parameters'!$C$8="Basic Library Subsidy", 0, IF('Funding Allocation Parameters'!$C$8="Grant funding", 0, IF('Funding Allocation Parameters'!$C$8="Other author funding",  MIN(AK362*'Funding Allocation Parameters'!$E$8, 'Funding Allocation Parameters'!$G$8), IF('Funding Allocation Parameters'!$C$8="Any discretionary funds (grants if available, other if no grants)", MIN(AK362*'Funding Allocation Parameters'!$E$8, 'Funding Allocation Parameters'!$G$8), IF('Funding Allocation Parameters'!$C$8="Complex Library Subsidy", 0, 0)))))</f>
        <v>0</v>
      </c>
      <c r="AQ362" s="177">
        <f t="shared" si="165"/>
        <v>0</v>
      </c>
      <c r="AR362" s="177">
        <f t="shared" si="166"/>
        <v>0</v>
      </c>
      <c r="AS362" s="182">
        <f t="shared" si="167"/>
        <v>1189</v>
      </c>
      <c r="AT362" s="182">
        <f t="shared" si="168"/>
        <v>1124.2242000000001</v>
      </c>
      <c r="AU362" s="182">
        <f t="shared" si="169"/>
        <v>0</v>
      </c>
      <c r="AV362" s="182">
        <f t="shared" si="170"/>
        <v>1189</v>
      </c>
      <c r="AW362" s="182">
        <f t="shared" si="171"/>
        <v>1124.2242000000001</v>
      </c>
      <c r="AX362" s="183">
        <f t="shared" si="172"/>
        <v>1189</v>
      </c>
      <c r="AY362" s="183">
        <f t="shared" si="173"/>
        <v>1124.2242000000001</v>
      </c>
      <c r="AZ362" s="183">
        <f t="shared" si="174"/>
        <v>0</v>
      </c>
      <c r="BA362" s="183">
        <f t="shared" si="175"/>
        <v>0</v>
      </c>
      <c r="BB362" s="183">
        <f t="shared" si="176"/>
        <v>0</v>
      </c>
      <c r="BC362" s="184">
        <f t="shared" si="177"/>
        <v>1189</v>
      </c>
      <c r="BD362" s="184">
        <f t="shared" si="178"/>
        <v>0</v>
      </c>
      <c r="BE362" s="184">
        <f t="shared" si="179"/>
        <v>1124.2242000000001</v>
      </c>
      <c r="BF362" s="184">
        <f t="shared" si="180"/>
        <v>0</v>
      </c>
      <c r="BG362" s="102">
        <f t="shared" si="181"/>
        <v>0</v>
      </c>
      <c r="BH362" s="102">
        <f t="shared" si="182"/>
        <v>0</v>
      </c>
      <c r="BI362" s="102">
        <f t="shared" si="183"/>
        <v>0</v>
      </c>
      <c r="BJ362" s="102">
        <f t="shared" si="184"/>
        <v>1</v>
      </c>
      <c r="BK362" s="102">
        <f t="shared" si="185"/>
        <v>0</v>
      </c>
      <c r="BL362" s="102">
        <f t="shared" si="186"/>
        <v>0</v>
      </c>
      <c r="BN362" s="102"/>
    </row>
    <row r="363" spans="1:66" x14ac:dyDescent="0.25">
      <c r="A363" s="102" t="s">
        <v>19</v>
      </c>
      <c r="B363" s="102" t="s">
        <v>8</v>
      </c>
      <c r="C363" s="102" t="s">
        <v>8</v>
      </c>
      <c r="D363" s="102" t="s">
        <v>27</v>
      </c>
      <c r="E363" s="102" t="s">
        <v>52</v>
      </c>
      <c r="F363" s="102" t="s">
        <v>784</v>
      </c>
      <c r="G363" s="102">
        <v>2.605</v>
      </c>
      <c r="H363" s="102">
        <v>1</v>
      </c>
      <c r="I363" s="102">
        <v>1</v>
      </c>
      <c r="J363" s="167">
        <f>IFERROR(H363*VLOOKUP(A363, 'Advanced Parameters'!$B$7:$G$20, 6, FALSE)*VLOOKUP(A363, 'Growth Parameters'!$B$6:$H$19, 6, FALSE), 0)</f>
        <v>1</v>
      </c>
      <c r="K363" s="167">
        <f>IFERROR(IF('Advanced Parameters'!$C$5="n",'Raw Data'!I363*VLOOKUP(A363,'Advanced Parameters'!$B$7:$G$20,6,FALSE),J363*VLOOKUP(A363,'Advanced Parameters'!$B$7:$G$20,2,FALSE))*VLOOKUP(A363, 'Growth Parameters'!$B$6:$H$19, 6, FALSE), 0)</f>
        <v>1</v>
      </c>
      <c r="L363" s="167">
        <f t="shared" si="187"/>
        <v>0</v>
      </c>
      <c r="M363" s="168">
        <f>IFERROR(IF(G363="NA","NA",IF(G363&gt;'APC Parameters'!$K$6+VLOOKUP('Raw Data'!A363, 'APC Parameters'!$H$7:$L$20, 4, FALSE), 'APC Parameters'!$L$6+VLOOKUP('Raw Data'!A363, 'APC Parameters'!$H$7:$L$20, 5, FALSE), G363*('APC Parameters'!$J$6+VLOOKUP('Raw Data'!A363, 'APC Parameters'!$H$7:$L$20, 3, FALSE))+'APC Parameters'!$I$6+VLOOKUP('Raw Data'!A363, 'APC Parameters'!$H$7:$L$20, 2, FALSE))), 0)</f>
        <v>2995.6669999999999</v>
      </c>
      <c r="N363" s="168">
        <f t="shared" si="157"/>
        <v>2995.6669999999999</v>
      </c>
      <c r="O363" s="168">
        <f>IFERROR(IF(M363="NA",VLOOKUP(D363,'Internal Calculations'!$B$10:$C$11,2,FALSE), M363)*VLOOKUP(A363, 'Growth Parameters'!$B$6:$H$19, 7, FALSE), 0)</f>
        <v>2995.6669999999999</v>
      </c>
      <c r="P363" s="177">
        <f t="shared" si="158"/>
        <v>2995.6669999999999</v>
      </c>
      <c r="Q363" s="178">
        <f>IF('Funding Allocation Parameters'!$C$5="Basic Library Subsidy", MIN(O363*('Funding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MIN($O363*(VLOOKUP(CONCATENATE($A363, 'Funding Allocation Parameters'!$I$5), 'Library Subsidy Complex'!$C$2:$J$55, 2, FALSE)), VLOOKUP(CONCATENATE($A363, 'Funding Allocation Parameters'!$I$5), 'Library Subsidy Complex'!$C$2:$J$55, 4, FALSE)), 0)))))</f>
        <v>1189</v>
      </c>
      <c r="R363" s="178">
        <f>IF('Funding Allocation Parameters'!$C$5="Basic Library Subsidy", 0, IF('Funding Allocation Parameters'!$C$5="Grant funding",MIN(O363*('Funding Allocation Parameters'!$E$5), 'Funding Allocation Parameters'!$G$5), IF('Funding Allocation Parameters'!$C$5="Other author funding", 0, IF('Funding Allocation Parameters'!$C$5="Any discretionary funds (grants if available, other if no grants)", MIN(O363*('Funding Allocation Parameters'!$E$5), 'Funding Allocation Parameters'!$G$5), IF('Funding Allocation Parameters'!$C$5="Complex Library Subsidy", 0, 0)))))</f>
        <v>0</v>
      </c>
      <c r="S363" s="178">
        <f>IF('Funding Allocation Parameters'!$C$5="Basic Library Subsidy", 0, IF('Funding Allocation Parameters'!$C$5="Grant funding", 0, IF('Funding Allocation Parameters'!$C$5="Other author funding",  MIN(O363*('Funding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3" s="178">
        <f>IF('Funding Allocation Parameters'!$C$5="Basic Library Subsidy", MIN(O363*('Funding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MIN($O363*(VLOOKUP(CONCATENATE($A363, 'Funding Allocation Parameters'!$I$5), 'Library Subsidy Complex'!$C$2:$J$55, 6, FALSE)), VLOOKUP(CONCATENATE($A363, 'Funding Allocation Parameters'!$I$5), 'Library Subsidy Complex'!$C$2:$J$55, 8, FALSE)), 0)))))</f>
        <v>1189</v>
      </c>
      <c r="U363" s="178">
        <f>IF('Funding Allocation Parameters'!$C$5="Basic Library Subsidy", 0, IF('Funding Allocation Parameters'!$C$5="Grant funding", 0, IF('Funding Allocation Parameters'!$C$5="Other author funding",  MIN(O363*('Funding Allocation Parameters'!$E$5), 'Funding Allocation Parameters'!$G$5), IF('Funding Allocation Parameters'!$C$5="Any discretionary funds (grants if available, other if no grants)", MIN(O363*('Funding Allocation Parameters'!$E$5), 'Funding Allocation Parameters'!$G$5), IF('Funding Allocation Parameters'!$C$5="Complex Library Subsidy", 0, 0)))))</f>
        <v>0</v>
      </c>
      <c r="V363" s="177">
        <f t="shared" si="159"/>
        <v>1806.6669999999999</v>
      </c>
      <c r="W363" s="177">
        <f t="shared" si="160"/>
        <v>1806.6669999999999</v>
      </c>
      <c r="X363" s="179">
        <f>IF('Funding Allocation Parameters'!$C$6="Basic Library Subsidy", MIN(V363*'Funding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MIN(V363*VLOOKUP(CONCATENATE($A363, 'Funding Allocation Parameters'!$I$6), 'Library Subsidy Complex'!$C$2:$J$55, 2, FALSE), VLOOKUP(CONCATENATE($A363, 'Funding Allocation Parameters'!$I$6), 'Library Subsidy Complex'!$C$2:$J$55, 4, FALSE)), 0)))))</f>
        <v>0</v>
      </c>
      <c r="Y363" s="179">
        <f>IF('Funding Allocation Parameters'!$C$6="Basic Library Subsidy", 0, IF('Funding Allocation Parameters'!$C$6="Grant funding",MIN(V363*'Funding Allocation Parameters'!$E$6, 'Funding Allocation Parameters'!$G$6), IF('Funding Allocation Parameters'!$C$6="Other author funding", 0, IF('Funding Allocation Parameters'!$C$6="Any discretionary funds (grants if available, other if no grants)", MIN(V363*'Funding Allocation Parameters'!$E$6, 'Funding Allocation Parameters'!$G$6), IF('Funding Allocation Parameters'!$C$6="Complex Library Subsidy", 0, 0)))))</f>
        <v>1806.6669999999999</v>
      </c>
      <c r="Z363" s="179">
        <f>IF('Funding Allocation Parameters'!$C$6="Basic Library Subsidy", 0, IF('Funding Allocation Parameters'!$C$6="Grant funding", 0, IF('Funding Allocation Parameters'!$C$6="Other author funding",  MIN(V363*'Funding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3" s="179">
        <f>IF('Funding Allocation Parameters'!$C$6="Basic Library Subsidy", MIN(W363*'Funding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MIN(W363*VLOOKUP(CONCATENATE($A363, 'Funding Allocation Parameters'!$I$6), 'Library Subsidy Complex'!$C$2:$J$55, 6, FALSE), VLOOKUP(CONCATENATE($A363, 'Funding Allocation Parameters'!$I$6), 'Library Subsidy Complex'!$C$2:$J$55, 8, FALSE)), 0)))))</f>
        <v>0</v>
      </c>
      <c r="AB363" s="179">
        <f>IF('Funding Allocation Parameters'!$C$6="Basic Library Subsidy", 0, IF('Funding Allocation Parameters'!$C$6="Grant funding", 0, IF('Funding Allocation Parameters'!$C$6="Other author funding",  MIN(W363*'Funding Allocation Parameters'!$E$6, 'Funding Allocation Parameters'!$G$6), IF('Funding Allocation Parameters'!$C$6="Any discretionary funds (grants if available, other if no grants)", MIN(W363*'Funding Allocation Parameters'!$E$6, 'Funding Allocation Parameters'!$G$6), IF('Funding Allocation Parameters'!$C$6="Complex Library Subsidy", 0, 0)))))</f>
        <v>1806.6669999999999</v>
      </c>
      <c r="AC363" s="177">
        <f t="shared" si="161"/>
        <v>0</v>
      </c>
      <c r="AD363" s="177">
        <f t="shared" si="162"/>
        <v>0</v>
      </c>
      <c r="AE363" s="180">
        <f>IF('Funding Allocation Parameters'!$C$7="Basic Library Subsidy", MIN(AC363*'Funding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MIN(AC363*VLOOKUP(CONCATENATE($A363, 'Funding Allocation Parameters'!$I$7), 'Library Subsidy Complex'!$C$2:$J$55, 2, FALSE), VLOOKUP(CONCATENATE($A363, 'Funding Allocation Parameters'!$I$7), 'Library Subsidy Complex'!$C$2:$J$55, 4, FALSE)), 0)))))</f>
        <v>0</v>
      </c>
      <c r="AF363" s="180">
        <f>IF('Funding Allocation Parameters'!$C$7="Basic Library Subsidy", 0, IF('Funding Allocation Parameters'!$C$7="Grant funding",MIN(AC363*'Funding Allocation Parameters'!$E$7, 'Funding Allocation Parameters'!$G$7), IF('Funding Allocation Parameters'!$C$7="Other author funding", 0, IF('Funding Allocation Parameters'!$C$7="Any discretionary funds (grants if available, other if no grants)", MIN(AC363*'Funding Allocation Parameters'!$E$7, 'Funding Allocation Parameters'!$G$7), IF('Funding Allocation Parameters'!$C$7="Complex Library Subsidy", 0, 0)))))</f>
        <v>0</v>
      </c>
      <c r="AG363" s="180">
        <f>IF('Funding Allocation Parameters'!$C$7="Basic Library Subsidy", 0, IF('Funding Allocation Parameters'!$C$7="Grant funding", 0, IF('Funding Allocation Parameters'!$C$7="Other author funding",  MIN(AC363*'Funding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3" s="180">
        <f>IF('Funding Allocation Parameters'!$C$7="Basic Library Subsidy", MIN(AD363*'Funding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MIN(AD363*VLOOKUP(CONCATENATE($A363, 'Funding Allocation Parameters'!$I$7), 'Library Subsidy Complex'!$C$2:$J$55, 6, FALSE), VLOOKUP(CONCATENATE($A363, 'Funding Allocation Parameters'!$I$7), 'Library Subsidy Complex'!$C$2:$J$55, 8, FALSE)), 0)))))</f>
        <v>0</v>
      </c>
      <c r="AI363" s="180">
        <f>IF('Funding Allocation Parameters'!$C$7="Basic Library Subsidy", 0, IF('Funding Allocation Parameters'!$C$7="Grant funding", 0, IF('Funding Allocation Parameters'!$C$7="Other author funding",  MIN(AD363*'Funding Allocation Parameters'!$E$7, 'Funding Allocation Parameters'!$G$7), IF('Funding Allocation Parameters'!$C$7="Any discretionary funds (grants if available, other if no grants)", MIN(AD363*'Funding Allocation Parameters'!$E$7, 'Funding Allocation Parameters'!$G$7), IF('Funding Allocation Parameters'!$C$7="Complex Library Subsidy", 0, 0)))))</f>
        <v>0</v>
      </c>
      <c r="AJ363" s="177">
        <f t="shared" si="163"/>
        <v>0</v>
      </c>
      <c r="AK363" s="177">
        <f t="shared" si="164"/>
        <v>0</v>
      </c>
      <c r="AL363" s="181">
        <f>IF('Funding Allocation Parameters'!$C$8="Basic Library Subsidy", MIN(AJ363*'Funding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MIN(AJ363*VLOOKUP(CONCATENATE($A363, 'Funding Allocation Parameters'!$I$8), 'Library Subsidy Complex'!$C$2:$J$55, 2, FALSE), VLOOKUP(CONCATENATE($A363, 'Funding Allocation Parameters'!$I$8), 'Library Subsidy Complex'!$C$2:$J$55, 4, FALSE)), 0)))))</f>
        <v>0</v>
      </c>
      <c r="AM363" s="181">
        <f>IF('Funding Allocation Parameters'!$C$8="Basic Library Subsidy", 0, IF('Funding Allocation Parameters'!$C$8="Grant funding",MIN(AJ363*'Funding Allocation Parameters'!$E$8, 'Funding Allocation Parameters'!$G$8), IF('Funding Allocation Parameters'!$C$8="Other author funding", 0, IF('Funding Allocation Parameters'!$C$8="Any discretionary funds (grants if available, other if no grants)", MIN(AJ363*'Funding Allocation Parameters'!$E$8, 'Funding Allocation Parameters'!$G$8), IF('Funding Allocation Parameters'!$C$8="Complex Library Subsidy", 0, 0)))))</f>
        <v>0</v>
      </c>
      <c r="AN363" s="181">
        <f>IF('Funding Allocation Parameters'!$C$8="Basic Library Subsidy", 0, IF('Funding Allocation Parameters'!$C$8="Grant funding", 0, IF('Funding Allocation Parameters'!$C$8="Other author funding",  MIN(AJ363*'Funding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3" s="181">
        <f>IF('Funding Allocation Parameters'!$C$8="Basic Library Subsidy", MIN(AK363*'Funding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MIN(AK363*VLOOKUP(CONCATENATE($A363, 'Funding Allocation Parameters'!$I$8), 'Library Subsidy Complex'!$C$2:$J$55, 6, FALSE), VLOOKUP(CONCATENATE($A363, 'Funding Allocation Parameters'!$I$8), 'Library Subsidy Complex'!$C$2:$J$55, 8, FALSE)), 0)))))</f>
        <v>0</v>
      </c>
      <c r="AP363" s="181">
        <f>IF('Funding Allocation Parameters'!$C$8="Basic Library Subsidy", 0, IF('Funding Allocation Parameters'!$C$8="Grant funding", 0, IF('Funding Allocation Parameters'!$C$8="Other author funding",  MIN(AK363*'Funding Allocation Parameters'!$E$8, 'Funding Allocation Parameters'!$G$8), IF('Funding Allocation Parameters'!$C$8="Any discretionary funds (grants if available, other if no grants)", MIN(AK363*'Funding Allocation Parameters'!$E$8, 'Funding Allocation Parameters'!$G$8), IF('Funding Allocation Parameters'!$C$8="Complex Library Subsidy", 0, 0)))))</f>
        <v>0</v>
      </c>
      <c r="AQ363" s="177">
        <f t="shared" si="165"/>
        <v>0</v>
      </c>
      <c r="AR363" s="177">
        <f t="shared" si="166"/>
        <v>0</v>
      </c>
      <c r="AS363" s="182">
        <f t="shared" si="167"/>
        <v>1189</v>
      </c>
      <c r="AT363" s="182">
        <f t="shared" si="168"/>
        <v>1806.6669999999999</v>
      </c>
      <c r="AU363" s="182">
        <f t="shared" si="169"/>
        <v>0</v>
      </c>
      <c r="AV363" s="182">
        <f t="shared" si="170"/>
        <v>1189</v>
      </c>
      <c r="AW363" s="182">
        <f t="shared" si="171"/>
        <v>1806.6669999999999</v>
      </c>
      <c r="AX363" s="183">
        <f t="shared" si="172"/>
        <v>1189</v>
      </c>
      <c r="AY363" s="183">
        <f t="shared" si="173"/>
        <v>1806.6669999999999</v>
      </c>
      <c r="AZ363" s="183">
        <f t="shared" si="174"/>
        <v>0</v>
      </c>
      <c r="BA363" s="183">
        <f t="shared" si="175"/>
        <v>0</v>
      </c>
      <c r="BB363" s="183">
        <f t="shared" si="176"/>
        <v>0</v>
      </c>
      <c r="BC363" s="184">
        <f t="shared" si="177"/>
        <v>1189</v>
      </c>
      <c r="BD363" s="184">
        <f t="shared" si="178"/>
        <v>0</v>
      </c>
      <c r="BE363" s="184">
        <f t="shared" si="179"/>
        <v>1806.6669999999999</v>
      </c>
      <c r="BF363" s="184">
        <f t="shared" si="180"/>
        <v>0</v>
      </c>
      <c r="BG363" s="102">
        <f t="shared" si="181"/>
        <v>0</v>
      </c>
      <c r="BH363" s="102">
        <f t="shared" si="182"/>
        <v>0</v>
      </c>
      <c r="BI363" s="102">
        <f t="shared" si="183"/>
        <v>0</v>
      </c>
      <c r="BJ363" s="102">
        <f t="shared" si="184"/>
        <v>1</v>
      </c>
      <c r="BK363" s="102">
        <f t="shared" si="185"/>
        <v>0</v>
      </c>
      <c r="BL363" s="102">
        <f t="shared" si="186"/>
        <v>0</v>
      </c>
      <c r="BN363" s="102"/>
    </row>
    <row r="364" spans="1:66" x14ac:dyDescent="0.25">
      <c r="A364" s="102" t="s">
        <v>13</v>
      </c>
      <c r="B364" s="102" t="s">
        <v>12</v>
      </c>
      <c r="C364" s="102" t="s">
        <v>8</v>
      </c>
      <c r="D364" s="102" t="s">
        <v>27</v>
      </c>
      <c r="E364" s="102" t="s">
        <v>785</v>
      </c>
      <c r="F364" s="102" t="s">
        <v>786</v>
      </c>
      <c r="G364" s="102">
        <v>0.70699999999999996</v>
      </c>
      <c r="H364" s="102">
        <v>1</v>
      </c>
      <c r="I364" s="102">
        <v>1</v>
      </c>
      <c r="J364" s="167">
        <f>IFERROR(H364*VLOOKUP(A364, 'Advanced Parameters'!$B$7:$G$20, 6, FALSE)*VLOOKUP(A364, 'Growth Parameters'!$B$6:$H$19, 6, FALSE), 0)</f>
        <v>1</v>
      </c>
      <c r="K364" s="167">
        <f>IFERROR(IF('Advanced Parameters'!$C$5="n",'Raw Data'!I364*VLOOKUP(A364,'Advanced Parameters'!$B$7:$G$20,6,FALSE),J364*VLOOKUP(A364,'Advanced Parameters'!$B$7:$G$20,2,FALSE))*VLOOKUP(A364, 'Growth Parameters'!$B$6:$H$19, 6, FALSE), 0)</f>
        <v>1</v>
      </c>
      <c r="L364" s="167">
        <f t="shared" si="187"/>
        <v>0</v>
      </c>
      <c r="M364" s="168">
        <f>IFERROR(IF(G364="NA","NA",IF(G364&gt;'APC Parameters'!$K$6+VLOOKUP('Raw Data'!A364, 'APC Parameters'!$H$7:$L$20, 4, FALSE), 'APC Parameters'!$L$6+VLOOKUP('Raw Data'!A364, 'APC Parameters'!$H$7:$L$20, 5, FALSE), G364*('APC Parameters'!$J$6+VLOOKUP('Raw Data'!A364, 'APC Parameters'!$H$7:$L$20, 3, FALSE))+'APC Parameters'!$I$6+VLOOKUP('Raw Data'!A364, 'APC Parameters'!$H$7:$L$20, 2, FALSE))), 0)</f>
        <v>1649.2257999999999</v>
      </c>
      <c r="N364" s="168">
        <f t="shared" si="157"/>
        <v>1649.2257999999999</v>
      </c>
      <c r="O364" s="168">
        <f>IFERROR(IF(M364="NA",VLOOKUP(D364,'Internal Calculations'!$B$10:$C$11,2,FALSE), M364)*VLOOKUP(A364, 'Growth Parameters'!$B$6:$H$19, 7, FALSE), 0)</f>
        <v>1649.2257999999999</v>
      </c>
      <c r="P364" s="177">
        <f t="shared" si="158"/>
        <v>1649.2257999999999</v>
      </c>
      <c r="Q364" s="178">
        <f>IF('Funding Allocation Parameters'!$C$5="Basic Library Subsidy", MIN(O364*('Funding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MIN($O364*(VLOOKUP(CONCATENATE($A364, 'Funding Allocation Parameters'!$I$5), 'Library Subsidy Complex'!$C$2:$J$55, 2, FALSE)), VLOOKUP(CONCATENATE($A364, 'Funding Allocation Parameters'!$I$5), 'Library Subsidy Complex'!$C$2:$J$55, 4, FALSE)), 0)))))</f>
        <v>1189</v>
      </c>
      <c r="R364" s="178">
        <f>IF('Funding Allocation Parameters'!$C$5="Basic Library Subsidy", 0, IF('Funding Allocation Parameters'!$C$5="Grant funding",MIN(O364*('Funding Allocation Parameters'!$E$5), 'Funding Allocation Parameters'!$G$5), IF('Funding Allocation Parameters'!$C$5="Other author funding", 0, IF('Funding Allocation Parameters'!$C$5="Any discretionary funds (grants if available, other if no grants)", MIN(O364*('Funding Allocation Parameters'!$E$5), 'Funding Allocation Parameters'!$G$5), IF('Funding Allocation Parameters'!$C$5="Complex Library Subsidy", 0, 0)))))</f>
        <v>0</v>
      </c>
      <c r="S364" s="178">
        <f>IF('Funding Allocation Parameters'!$C$5="Basic Library Subsidy", 0, IF('Funding Allocation Parameters'!$C$5="Grant funding", 0, IF('Funding Allocation Parameters'!$C$5="Other author funding",  MIN(O364*('Funding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4" s="178">
        <f>IF('Funding Allocation Parameters'!$C$5="Basic Library Subsidy", MIN(O364*('Funding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MIN($O364*(VLOOKUP(CONCATENATE($A364, 'Funding Allocation Parameters'!$I$5), 'Library Subsidy Complex'!$C$2:$J$55, 6, FALSE)), VLOOKUP(CONCATENATE($A364, 'Funding Allocation Parameters'!$I$5), 'Library Subsidy Complex'!$C$2:$J$55, 8, FALSE)), 0)))))</f>
        <v>1189</v>
      </c>
      <c r="U364" s="178">
        <f>IF('Funding Allocation Parameters'!$C$5="Basic Library Subsidy", 0, IF('Funding Allocation Parameters'!$C$5="Grant funding", 0, IF('Funding Allocation Parameters'!$C$5="Other author funding",  MIN(O364*('Funding Allocation Parameters'!$E$5), 'Funding Allocation Parameters'!$G$5), IF('Funding Allocation Parameters'!$C$5="Any discretionary funds (grants if available, other if no grants)", MIN(O364*('Funding Allocation Parameters'!$E$5), 'Funding Allocation Parameters'!$G$5), IF('Funding Allocation Parameters'!$C$5="Complex Library Subsidy", 0, 0)))))</f>
        <v>0</v>
      </c>
      <c r="V364" s="177">
        <f t="shared" si="159"/>
        <v>460.22579999999994</v>
      </c>
      <c r="W364" s="177">
        <f t="shared" si="160"/>
        <v>460.22579999999994</v>
      </c>
      <c r="X364" s="179">
        <f>IF('Funding Allocation Parameters'!$C$6="Basic Library Subsidy", MIN(V364*'Funding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MIN(V364*VLOOKUP(CONCATENATE($A364, 'Funding Allocation Parameters'!$I$6), 'Library Subsidy Complex'!$C$2:$J$55, 2, FALSE), VLOOKUP(CONCATENATE($A364, 'Funding Allocation Parameters'!$I$6), 'Library Subsidy Complex'!$C$2:$J$55, 4, FALSE)), 0)))))</f>
        <v>0</v>
      </c>
      <c r="Y364" s="179">
        <f>IF('Funding Allocation Parameters'!$C$6="Basic Library Subsidy", 0, IF('Funding Allocation Parameters'!$C$6="Grant funding",MIN(V364*'Funding Allocation Parameters'!$E$6, 'Funding Allocation Parameters'!$G$6), IF('Funding Allocation Parameters'!$C$6="Other author funding", 0, IF('Funding Allocation Parameters'!$C$6="Any discretionary funds (grants if available, other if no grants)", MIN(V364*'Funding Allocation Parameters'!$E$6, 'Funding Allocation Parameters'!$G$6), IF('Funding Allocation Parameters'!$C$6="Complex Library Subsidy", 0, 0)))))</f>
        <v>460.22579999999994</v>
      </c>
      <c r="Z364" s="179">
        <f>IF('Funding Allocation Parameters'!$C$6="Basic Library Subsidy", 0, IF('Funding Allocation Parameters'!$C$6="Grant funding", 0, IF('Funding Allocation Parameters'!$C$6="Other author funding",  MIN(V364*'Funding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4" s="179">
        <f>IF('Funding Allocation Parameters'!$C$6="Basic Library Subsidy", MIN(W364*'Funding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MIN(W364*VLOOKUP(CONCATENATE($A364, 'Funding Allocation Parameters'!$I$6), 'Library Subsidy Complex'!$C$2:$J$55, 6, FALSE), VLOOKUP(CONCATENATE($A364, 'Funding Allocation Parameters'!$I$6), 'Library Subsidy Complex'!$C$2:$J$55, 8, FALSE)), 0)))))</f>
        <v>0</v>
      </c>
      <c r="AB364" s="179">
        <f>IF('Funding Allocation Parameters'!$C$6="Basic Library Subsidy", 0, IF('Funding Allocation Parameters'!$C$6="Grant funding", 0, IF('Funding Allocation Parameters'!$C$6="Other author funding",  MIN(W364*'Funding Allocation Parameters'!$E$6, 'Funding Allocation Parameters'!$G$6), IF('Funding Allocation Parameters'!$C$6="Any discretionary funds (grants if available, other if no grants)", MIN(W364*'Funding Allocation Parameters'!$E$6, 'Funding Allocation Parameters'!$G$6), IF('Funding Allocation Parameters'!$C$6="Complex Library Subsidy", 0, 0)))))</f>
        <v>460.22579999999994</v>
      </c>
      <c r="AC364" s="177">
        <f t="shared" si="161"/>
        <v>0</v>
      </c>
      <c r="AD364" s="177">
        <f t="shared" si="162"/>
        <v>0</v>
      </c>
      <c r="AE364" s="180">
        <f>IF('Funding Allocation Parameters'!$C$7="Basic Library Subsidy", MIN(AC364*'Funding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MIN(AC364*VLOOKUP(CONCATENATE($A364, 'Funding Allocation Parameters'!$I$7), 'Library Subsidy Complex'!$C$2:$J$55, 2, FALSE), VLOOKUP(CONCATENATE($A364, 'Funding Allocation Parameters'!$I$7), 'Library Subsidy Complex'!$C$2:$J$55, 4, FALSE)), 0)))))</f>
        <v>0</v>
      </c>
      <c r="AF364" s="180">
        <f>IF('Funding Allocation Parameters'!$C$7="Basic Library Subsidy", 0, IF('Funding Allocation Parameters'!$C$7="Grant funding",MIN(AC364*'Funding Allocation Parameters'!$E$7, 'Funding Allocation Parameters'!$G$7), IF('Funding Allocation Parameters'!$C$7="Other author funding", 0, IF('Funding Allocation Parameters'!$C$7="Any discretionary funds (grants if available, other if no grants)", MIN(AC364*'Funding Allocation Parameters'!$E$7, 'Funding Allocation Parameters'!$G$7), IF('Funding Allocation Parameters'!$C$7="Complex Library Subsidy", 0, 0)))))</f>
        <v>0</v>
      </c>
      <c r="AG364" s="180">
        <f>IF('Funding Allocation Parameters'!$C$7="Basic Library Subsidy", 0, IF('Funding Allocation Parameters'!$C$7="Grant funding", 0, IF('Funding Allocation Parameters'!$C$7="Other author funding",  MIN(AC364*'Funding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4" s="180">
        <f>IF('Funding Allocation Parameters'!$C$7="Basic Library Subsidy", MIN(AD364*'Funding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MIN(AD364*VLOOKUP(CONCATENATE($A364, 'Funding Allocation Parameters'!$I$7), 'Library Subsidy Complex'!$C$2:$J$55, 6, FALSE), VLOOKUP(CONCATENATE($A364, 'Funding Allocation Parameters'!$I$7), 'Library Subsidy Complex'!$C$2:$J$55, 8, FALSE)), 0)))))</f>
        <v>0</v>
      </c>
      <c r="AI364" s="180">
        <f>IF('Funding Allocation Parameters'!$C$7="Basic Library Subsidy", 0, IF('Funding Allocation Parameters'!$C$7="Grant funding", 0, IF('Funding Allocation Parameters'!$C$7="Other author funding",  MIN(AD364*'Funding Allocation Parameters'!$E$7, 'Funding Allocation Parameters'!$G$7), IF('Funding Allocation Parameters'!$C$7="Any discretionary funds (grants if available, other if no grants)", MIN(AD364*'Funding Allocation Parameters'!$E$7, 'Funding Allocation Parameters'!$G$7), IF('Funding Allocation Parameters'!$C$7="Complex Library Subsidy", 0, 0)))))</f>
        <v>0</v>
      </c>
      <c r="AJ364" s="177">
        <f t="shared" si="163"/>
        <v>0</v>
      </c>
      <c r="AK364" s="177">
        <f t="shared" si="164"/>
        <v>0</v>
      </c>
      <c r="AL364" s="181">
        <f>IF('Funding Allocation Parameters'!$C$8="Basic Library Subsidy", MIN(AJ364*'Funding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MIN(AJ364*VLOOKUP(CONCATENATE($A364, 'Funding Allocation Parameters'!$I$8), 'Library Subsidy Complex'!$C$2:$J$55, 2, FALSE), VLOOKUP(CONCATENATE($A364, 'Funding Allocation Parameters'!$I$8), 'Library Subsidy Complex'!$C$2:$J$55, 4, FALSE)), 0)))))</f>
        <v>0</v>
      </c>
      <c r="AM364" s="181">
        <f>IF('Funding Allocation Parameters'!$C$8="Basic Library Subsidy", 0, IF('Funding Allocation Parameters'!$C$8="Grant funding",MIN(AJ364*'Funding Allocation Parameters'!$E$8, 'Funding Allocation Parameters'!$G$8), IF('Funding Allocation Parameters'!$C$8="Other author funding", 0, IF('Funding Allocation Parameters'!$C$8="Any discretionary funds (grants if available, other if no grants)", MIN(AJ364*'Funding Allocation Parameters'!$E$8, 'Funding Allocation Parameters'!$G$8), IF('Funding Allocation Parameters'!$C$8="Complex Library Subsidy", 0, 0)))))</f>
        <v>0</v>
      </c>
      <c r="AN364" s="181">
        <f>IF('Funding Allocation Parameters'!$C$8="Basic Library Subsidy", 0, IF('Funding Allocation Parameters'!$C$8="Grant funding", 0, IF('Funding Allocation Parameters'!$C$8="Other author funding",  MIN(AJ364*'Funding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4" s="181">
        <f>IF('Funding Allocation Parameters'!$C$8="Basic Library Subsidy", MIN(AK364*'Funding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MIN(AK364*VLOOKUP(CONCATENATE($A364, 'Funding Allocation Parameters'!$I$8), 'Library Subsidy Complex'!$C$2:$J$55, 6, FALSE), VLOOKUP(CONCATENATE($A364, 'Funding Allocation Parameters'!$I$8), 'Library Subsidy Complex'!$C$2:$J$55, 8, FALSE)), 0)))))</f>
        <v>0</v>
      </c>
      <c r="AP364" s="181">
        <f>IF('Funding Allocation Parameters'!$C$8="Basic Library Subsidy", 0, IF('Funding Allocation Parameters'!$C$8="Grant funding", 0, IF('Funding Allocation Parameters'!$C$8="Other author funding",  MIN(AK364*'Funding Allocation Parameters'!$E$8, 'Funding Allocation Parameters'!$G$8), IF('Funding Allocation Parameters'!$C$8="Any discretionary funds (grants if available, other if no grants)", MIN(AK364*'Funding Allocation Parameters'!$E$8, 'Funding Allocation Parameters'!$G$8), IF('Funding Allocation Parameters'!$C$8="Complex Library Subsidy", 0, 0)))))</f>
        <v>0</v>
      </c>
      <c r="AQ364" s="177">
        <f t="shared" si="165"/>
        <v>0</v>
      </c>
      <c r="AR364" s="177">
        <f t="shared" si="166"/>
        <v>0</v>
      </c>
      <c r="AS364" s="182">
        <f t="shared" si="167"/>
        <v>1189</v>
      </c>
      <c r="AT364" s="182">
        <f t="shared" si="168"/>
        <v>460.22579999999994</v>
      </c>
      <c r="AU364" s="182">
        <f t="shared" si="169"/>
        <v>0</v>
      </c>
      <c r="AV364" s="182">
        <f t="shared" si="170"/>
        <v>1189</v>
      </c>
      <c r="AW364" s="182">
        <f t="shared" si="171"/>
        <v>460.22579999999994</v>
      </c>
      <c r="AX364" s="183">
        <f t="shared" si="172"/>
        <v>1189</v>
      </c>
      <c r="AY364" s="183">
        <f t="shared" si="173"/>
        <v>460.22579999999994</v>
      </c>
      <c r="AZ364" s="183">
        <f t="shared" si="174"/>
        <v>0</v>
      </c>
      <c r="BA364" s="183">
        <f t="shared" si="175"/>
        <v>0</v>
      </c>
      <c r="BB364" s="183">
        <f t="shared" si="176"/>
        <v>0</v>
      </c>
      <c r="BC364" s="184">
        <f t="shared" si="177"/>
        <v>1189</v>
      </c>
      <c r="BD364" s="184">
        <f t="shared" si="178"/>
        <v>0</v>
      </c>
      <c r="BE364" s="184">
        <f t="shared" si="179"/>
        <v>460.22579999999994</v>
      </c>
      <c r="BF364" s="184">
        <f t="shared" si="180"/>
        <v>0</v>
      </c>
      <c r="BG364" s="102">
        <f t="shared" si="181"/>
        <v>0</v>
      </c>
      <c r="BH364" s="102">
        <f t="shared" si="182"/>
        <v>0</v>
      </c>
      <c r="BI364" s="102">
        <f t="shared" si="183"/>
        <v>0</v>
      </c>
      <c r="BJ364" s="102">
        <f t="shared" si="184"/>
        <v>1</v>
      </c>
      <c r="BK364" s="102">
        <f t="shared" si="185"/>
        <v>0</v>
      </c>
      <c r="BL364" s="102">
        <f t="shared" si="186"/>
        <v>0</v>
      </c>
      <c r="BN364" s="102"/>
    </row>
    <row r="365" spans="1:66" x14ac:dyDescent="0.25">
      <c r="A365" s="102" t="s">
        <v>20</v>
      </c>
      <c r="B365" s="102" t="s">
        <v>8</v>
      </c>
      <c r="C365" s="102" t="s">
        <v>8</v>
      </c>
      <c r="D365" s="102" t="s">
        <v>27</v>
      </c>
      <c r="E365" s="102" t="s">
        <v>689</v>
      </c>
      <c r="F365" s="102" t="s">
        <v>787</v>
      </c>
      <c r="G365" s="102">
        <v>1.0449999999999999</v>
      </c>
      <c r="H365" s="102">
        <v>1</v>
      </c>
      <c r="I365" s="102">
        <v>1</v>
      </c>
      <c r="J365" s="167">
        <f>IFERROR(H365*VLOOKUP(A365, 'Advanced Parameters'!$B$7:$G$20, 6, FALSE)*VLOOKUP(A365, 'Growth Parameters'!$B$6:$H$19, 6, FALSE), 0)</f>
        <v>1</v>
      </c>
      <c r="K365" s="167">
        <f>IFERROR(IF('Advanced Parameters'!$C$5="n",'Raw Data'!I365*VLOOKUP(A365,'Advanced Parameters'!$B$7:$G$20,6,FALSE),J365*VLOOKUP(A365,'Advanced Parameters'!$B$7:$G$20,2,FALSE))*VLOOKUP(A365, 'Growth Parameters'!$B$6:$H$19, 6, FALSE), 0)</f>
        <v>1</v>
      </c>
      <c r="L365" s="167">
        <f t="shared" si="187"/>
        <v>0</v>
      </c>
      <c r="M365" s="168">
        <f>IFERROR(IF(G365="NA","NA",IF(G365&gt;'APC Parameters'!$K$6+VLOOKUP('Raw Data'!A365, 'APC Parameters'!$H$7:$L$20, 4, FALSE), 'APC Parameters'!$L$6+VLOOKUP('Raw Data'!A365, 'APC Parameters'!$H$7:$L$20, 5, FALSE), G365*('APC Parameters'!$J$6+VLOOKUP('Raw Data'!A365, 'APC Parameters'!$H$7:$L$20, 3, FALSE))+'APC Parameters'!$I$6+VLOOKUP('Raw Data'!A365, 'APC Parameters'!$H$7:$L$20, 2, FALSE))), 0)</f>
        <v>1889.0030000000002</v>
      </c>
      <c r="N365" s="168">
        <f t="shared" si="157"/>
        <v>1889.0030000000002</v>
      </c>
      <c r="O365" s="168">
        <f>IFERROR(IF(M365="NA",VLOOKUP(D365,'Internal Calculations'!$B$10:$C$11,2,FALSE), M365)*VLOOKUP(A365, 'Growth Parameters'!$B$6:$H$19, 7, FALSE), 0)</f>
        <v>1889.0030000000002</v>
      </c>
      <c r="P365" s="177">
        <f t="shared" si="158"/>
        <v>1889.0030000000002</v>
      </c>
      <c r="Q365" s="178">
        <f>IF('Funding Allocation Parameters'!$C$5="Basic Library Subsidy", MIN(O365*('Funding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MIN($O365*(VLOOKUP(CONCATENATE($A365, 'Funding Allocation Parameters'!$I$5), 'Library Subsidy Complex'!$C$2:$J$55, 2, FALSE)), VLOOKUP(CONCATENATE($A365, 'Funding Allocation Parameters'!$I$5), 'Library Subsidy Complex'!$C$2:$J$55, 4, FALSE)), 0)))))</f>
        <v>1189</v>
      </c>
      <c r="R365" s="178">
        <f>IF('Funding Allocation Parameters'!$C$5="Basic Library Subsidy", 0, IF('Funding Allocation Parameters'!$C$5="Grant funding",MIN(O365*('Funding Allocation Parameters'!$E$5), 'Funding Allocation Parameters'!$G$5), IF('Funding Allocation Parameters'!$C$5="Other author funding", 0, IF('Funding Allocation Parameters'!$C$5="Any discretionary funds (grants if available, other if no grants)", MIN(O365*('Funding Allocation Parameters'!$E$5), 'Funding Allocation Parameters'!$G$5), IF('Funding Allocation Parameters'!$C$5="Complex Library Subsidy", 0, 0)))))</f>
        <v>0</v>
      </c>
      <c r="S365" s="178">
        <f>IF('Funding Allocation Parameters'!$C$5="Basic Library Subsidy", 0, IF('Funding Allocation Parameters'!$C$5="Grant funding", 0, IF('Funding Allocation Parameters'!$C$5="Other author funding",  MIN(O365*('Funding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5" s="178">
        <f>IF('Funding Allocation Parameters'!$C$5="Basic Library Subsidy", MIN(O365*('Funding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MIN($O365*(VLOOKUP(CONCATENATE($A365, 'Funding Allocation Parameters'!$I$5), 'Library Subsidy Complex'!$C$2:$J$55, 6, FALSE)), VLOOKUP(CONCATENATE($A365, 'Funding Allocation Parameters'!$I$5), 'Library Subsidy Complex'!$C$2:$J$55, 8, FALSE)), 0)))))</f>
        <v>1189</v>
      </c>
      <c r="U365" s="178">
        <f>IF('Funding Allocation Parameters'!$C$5="Basic Library Subsidy", 0, IF('Funding Allocation Parameters'!$C$5="Grant funding", 0, IF('Funding Allocation Parameters'!$C$5="Other author funding",  MIN(O365*('Funding Allocation Parameters'!$E$5), 'Funding Allocation Parameters'!$G$5), IF('Funding Allocation Parameters'!$C$5="Any discretionary funds (grants if available, other if no grants)", MIN(O365*('Funding Allocation Parameters'!$E$5), 'Funding Allocation Parameters'!$G$5), IF('Funding Allocation Parameters'!$C$5="Complex Library Subsidy", 0, 0)))))</f>
        <v>0</v>
      </c>
      <c r="V365" s="177">
        <f t="shared" si="159"/>
        <v>700.00300000000016</v>
      </c>
      <c r="W365" s="177">
        <f t="shared" si="160"/>
        <v>700.00300000000016</v>
      </c>
      <c r="X365" s="179">
        <f>IF('Funding Allocation Parameters'!$C$6="Basic Library Subsidy", MIN(V365*'Funding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MIN(V365*VLOOKUP(CONCATENATE($A365, 'Funding Allocation Parameters'!$I$6), 'Library Subsidy Complex'!$C$2:$J$55, 2, FALSE), VLOOKUP(CONCATENATE($A365, 'Funding Allocation Parameters'!$I$6), 'Library Subsidy Complex'!$C$2:$J$55, 4, FALSE)), 0)))))</f>
        <v>0</v>
      </c>
      <c r="Y365" s="179">
        <f>IF('Funding Allocation Parameters'!$C$6="Basic Library Subsidy", 0, IF('Funding Allocation Parameters'!$C$6="Grant funding",MIN(V365*'Funding Allocation Parameters'!$E$6, 'Funding Allocation Parameters'!$G$6), IF('Funding Allocation Parameters'!$C$6="Other author funding", 0, IF('Funding Allocation Parameters'!$C$6="Any discretionary funds (grants if available, other if no grants)", MIN(V365*'Funding Allocation Parameters'!$E$6, 'Funding Allocation Parameters'!$G$6), IF('Funding Allocation Parameters'!$C$6="Complex Library Subsidy", 0, 0)))))</f>
        <v>700.00300000000016</v>
      </c>
      <c r="Z365" s="179">
        <f>IF('Funding Allocation Parameters'!$C$6="Basic Library Subsidy", 0, IF('Funding Allocation Parameters'!$C$6="Grant funding", 0, IF('Funding Allocation Parameters'!$C$6="Other author funding",  MIN(V365*'Funding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5" s="179">
        <f>IF('Funding Allocation Parameters'!$C$6="Basic Library Subsidy", MIN(W365*'Funding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MIN(W365*VLOOKUP(CONCATENATE($A365, 'Funding Allocation Parameters'!$I$6), 'Library Subsidy Complex'!$C$2:$J$55, 6, FALSE), VLOOKUP(CONCATENATE($A365, 'Funding Allocation Parameters'!$I$6), 'Library Subsidy Complex'!$C$2:$J$55, 8, FALSE)), 0)))))</f>
        <v>0</v>
      </c>
      <c r="AB365" s="179">
        <f>IF('Funding Allocation Parameters'!$C$6="Basic Library Subsidy", 0, IF('Funding Allocation Parameters'!$C$6="Grant funding", 0, IF('Funding Allocation Parameters'!$C$6="Other author funding",  MIN(W365*'Funding Allocation Parameters'!$E$6, 'Funding Allocation Parameters'!$G$6), IF('Funding Allocation Parameters'!$C$6="Any discretionary funds (grants if available, other if no grants)", MIN(W365*'Funding Allocation Parameters'!$E$6, 'Funding Allocation Parameters'!$G$6), IF('Funding Allocation Parameters'!$C$6="Complex Library Subsidy", 0, 0)))))</f>
        <v>700.00300000000016</v>
      </c>
      <c r="AC365" s="177">
        <f t="shared" si="161"/>
        <v>0</v>
      </c>
      <c r="AD365" s="177">
        <f t="shared" si="162"/>
        <v>0</v>
      </c>
      <c r="AE365" s="180">
        <f>IF('Funding Allocation Parameters'!$C$7="Basic Library Subsidy", MIN(AC365*'Funding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MIN(AC365*VLOOKUP(CONCATENATE($A365, 'Funding Allocation Parameters'!$I$7), 'Library Subsidy Complex'!$C$2:$J$55, 2, FALSE), VLOOKUP(CONCATENATE($A365, 'Funding Allocation Parameters'!$I$7), 'Library Subsidy Complex'!$C$2:$J$55, 4, FALSE)), 0)))))</f>
        <v>0</v>
      </c>
      <c r="AF365" s="180">
        <f>IF('Funding Allocation Parameters'!$C$7="Basic Library Subsidy", 0, IF('Funding Allocation Parameters'!$C$7="Grant funding",MIN(AC365*'Funding Allocation Parameters'!$E$7, 'Funding Allocation Parameters'!$G$7), IF('Funding Allocation Parameters'!$C$7="Other author funding", 0, IF('Funding Allocation Parameters'!$C$7="Any discretionary funds (grants if available, other if no grants)", MIN(AC365*'Funding Allocation Parameters'!$E$7, 'Funding Allocation Parameters'!$G$7), IF('Funding Allocation Parameters'!$C$7="Complex Library Subsidy", 0, 0)))))</f>
        <v>0</v>
      </c>
      <c r="AG365" s="180">
        <f>IF('Funding Allocation Parameters'!$C$7="Basic Library Subsidy", 0, IF('Funding Allocation Parameters'!$C$7="Grant funding", 0, IF('Funding Allocation Parameters'!$C$7="Other author funding",  MIN(AC365*'Funding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5" s="180">
        <f>IF('Funding Allocation Parameters'!$C$7="Basic Library Subsidy", MIN(AD365*'Funding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MIN(AD365*VLOOKUP(CONCATENATE($A365, 'Funding Allocation Parameters'!$I$7), 'Library Subsidy Complex'!$C$2:$J$55, 6, FALSE), VLOOKUP(CONCATENATE($A365, 'Funding Allocation Parameters'!$I$7), 'Library Subsidy Complex'!$C$2:$J$55, 8, FALSE)), 0)))))</f>
        <v>0</v>
      </c>
      <c r="AI365" s="180">
        <f>IF('Funding Allocation Parameters'!$C$7="Basic Library Subsidy", 0, IF('Funding Allocation Parameters'!$C$7="Grant funding", 0, IF('Funding Allocation Parameters'!$C$7="Other author funding",  MIN(AD365*'Funding Allocation Parameters'!$E$7, 'Funding Allocation Parameters'!$G$7), IF('Funding Allocation Parameters'!$C$7="Any discretionary funds (grants if available, other if no grants)", MIN(AD365*'Funding Allocation Parameters'!$E$7, 'Funding Allocation Parameters'!$G$7), IF('Funding Allocation Parameters'!$C$7="Complex Library Subsidy", 0, 0)))))</f>
        <v>0</v>
      </c>
      <c r="AJ365" s="177">
        <f t="shared" si="163"/>
        <v>0</v>
      </c>
      <c r="AK365" s="177">
        <f t="shared" si="164"/>
        <v>0</v>
      </c>
      <c r="AL365" s="181">
        <f>IF('Funding Allocation Parameters'!$C$8="Basic Library Subsidy", MIN(AJ365*'Funding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MIN(AJ365*VLOOKUP(CONCATENATE($A365, 'Funding Allocation Parameters'!$I$8), 'Library Subsidy Complex'!$C$2:$J$55, 2, FALSE), VLOOKUP(CONCATENATE($A365, 'Funding Allocation Parameters'!$I$8), 'Library Subsidy Complex'!$C$2:$J$55, 4, FALSE)), 0)))))</f>
        <v>0</v>
      </c>
      <c r="AM365" s="181">
        <f>IF('Funding Allocation Parameters'!$C$8="Basic Library Subsidy", 0, IF('Funding Allocation Parameters'!$C$8="Grant funding",MIN(AJ365*'Funding Allocation Parameters'!$E$8, 'Funding Allocation Parameters'!$G$8), IF('Funding Allocation Parameters'!$C$8="Other author funding", 0, IF('Funding Allocation Parameters'!$C$8="Any discretionary funds (grants if available, other if no grants)", MIN(AJ365*'Funding Allocation Parameters'!$E$8, 'Funding Allocation Parameters'!$G$8), IF('Funding Allocation Parameters'!$C$8="Complex Library Subsidy", 0, 0)))))</f>
        <v>0</v>
      </c>
      <c r="AN365" s="181">
        <f>IF('Funding Allocation Parameters'!$C$8="Basic Library Subsidy", 0, IF('Funding Allocation Parameters'!$C$8="Grant funding", 0, IF('Funding Allocation Parameters'!$C$8="Other author funding",  MIN(AJ365*'Funding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5" s="181">
        <f>IF('Funding Allocation Parameters'!$C$8="Basic Library Subsidy", MIN(AK365*'Funding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MIN(AK365*VLOOKUP(CONCATENATE($A365, 'Funding Allocation Parameters'!$I$8), 'Library Subsidy Complex'!$C$2:$J$55, 6, FALSE), VLOOKUP(CONCATENATE($A365, 'Funding Allocation Parameters'!$I$8), 'Library Subsidy Complex'!$C$2:$J$55, 8, FALSE)), 0)))))</f>
        <v>0</v>
      </c>
      <c r="AP365" s="181">
        <f>IF('Funding Allocation Parameters'!$C$8="Basic Library Subsidy", 0, IF('Funding Allocation Parameters'!$C$8="Grant funding", 0, IF('Funding Allocation Parameters'!$C$8="Other author funding",  MIN(AK365*'Funding Allocation Parameters'!$E$8, 'Funding Allocation Parameters'!$G$8), IF('Funding Allocation Parameters'!$C$8="Any discretionary funds (grants if available, other if no grants)", MIN(AK365*'Funding Allocation Parameters'!$E$8, 'Funding Allocation Parameters'!$G$8), IF('Funding Allocation Parameters'!$C$8="Complex Library Subsidy", 0, 0)))))</f>
        <v>0</v>
      </c>
      <c r="AQ365" s="177">
        <f t="shared" si="165"/>
        <v>0</v>
      </c>
      <c r="AR365" s="177">
        <f t="shared" si="166"/>
        <v>0</v>
      </c>
      <c r="AS365" s="182">
        <f t="shared" si="167"/>
        <v>1189</v>
      </c>
      <c r="AT365" s="182">
        <f t="shared" si="168"/>
        <v>700.00300000000016</v>
      </c>
      <c r="AU365" s="182">
        <f t="shared" si="169"/>
        <v>0</v>
      </c>
      <c r="AV365" s="182">
        <f t="shared" si="170"/>
        <v>1189</v>
      </c>
      <c r="AW365" s="182">
        <f t="shared" si="171"/>
        <v>700.00300000000016</v>
      </c>
      <c r="AX365" s="183">
        <f t="shared" si="172"/>
        <v>1189</v>
      </c>
      <c r="AY365" s="183">
        <f t="shared" si="173"/>
        <v>700.00300000000016</v>
      </c>
      <c r="AZ365" s="183">
        <f t="shared" si="174"/>
        <v>0</v>
      </c>
      <c r="BA365" s="183">
        <f t="shared" si="175"/>
        <v>0</v>
      </c>
      <c r="BB365" s="183">
        <f t="shared" si="176"/>
        <v>0</v>
      </c>
      <c r="BC365" s="184">
        <f t="shared" si="177"/>
        <v>1189</v>
      </c>
      <c r="BD365" s="184">
        <f t="shared" si="178"/>
        <v>0</v>
      </c>
      <c r="BE365" s="184">
        <f t="shared" si="179"/>
        <v>700.00300000000016</v>
      </c>
      <c r="BF365" s="184">
        <f t="shared" si="180"/>
        <v>0</v>
      </c>
      <c r="BG365" s="102">
        <f t="shared" si="181"/>
        <v>0</v>
      </c>
      <c r="BH365" s="102">
        <f t="shared" si="182"/>
        <v>0</v>
      </c>
      <c r="BI365" s="102">
        <f t="shared" si="183"/>
        <v>0</v>
      </c>
      <c r="BJ365" s="102">
        <f t="shared" si="184"/>
        <v>1</v>
      </c>
      <c r="BK365" s="102">
        <f t="shared" si="185"/>
        <v>0</v>
      </c>
      <c r="BL365" s="102">
        <f t="shared" si="186"/>
        <v>0</v>
      </c>
      <c r="BN365" s="102"/>
    </row>
    <row r="366" spans="1:66" x14ac:dyDescent="0.25">
      <c r="A366" s="102" t="s">
        <v>13</v>
      </c>
      <c r="B366" s="102" t="s">
        <v>8</v>
      </c>
      <c r="C366" s="102" t="s">
        <v>8</v>
      </c>
      <c r="D366" s="102" t="s">
        <v>27</v>
      </c>
      <c r="E366" s="102" t="s">
        <v>28</v>
      </c>
      <c r="F366" s="102" t="s">
        <v>788</v>
      </c>
      <c r="G366" s="102">
        <v>1.034</v>
      </c>
      <c r="H366" s="102">
        <v>1</v>
      </c>
      <c r="I366" s="102">
        <v>1</v>
      </c>
      <c r="J366" s="167">
        <f>IFERROR(H366*VLOOKUP(A366, 'Advanced Parameters'!$B$7:$G$20, 6, FALSE)*VLOOKUP(A366, 'Growth Parameters'!$B$6:$H$19, 6, FALSE), 0)</f>
        <v>1</v>
      </c>
      <c r="K366" s="167">
        <f>IFERROR(IF('Advanced Parameters'!$C$5="n",'Raw Data'!I366*VLOOKUP(A366,'Advanced Parameters'!$B$7:$G$20,6,FALSE),J366*VLOOKUP(A366,'Advanced Parameters'!$B$7:$G$20,2,FALSE))*VLOOKUP(A366, 'Growth Parameters'!$B$6:$H$19, 6, FALSE), 0)</f>
        <v>1</v>
      </c>
      <c r="L366" s="167">
        <f t="shared" si="187"/>
        <v>0</v>
      </c>
      <c r="M366" s="168">
        <f>IFERROR(IF(G366="NA","NA",IF(G366&gt;'APC Parameters'!$K$6+VLOOKUP('Raw Data'!A366, 'APC Parameters'!$H$7:$L$20, 4, FALSE), 'APC Parameters'!$L$6+VLOOKUP('Raw Data'!A366, 'APC Parameters'!$H$7:$L$20, 5, FALSE), G366*('APC Parameters'!$J$6+VLOOKUP('Raw Data'!A366, 'APC Parameters'!$H$7:$L$20, 3, FALSE))+'APC Parameters'!$I$6+VLOOKUP('Raw Data'!A366, 'APC Parameters'!$H$7:$L$20, 2, FALSE))), 0)</f>
        <v>1881.1995999999999</v>
      </c>
      <c r="N366" s="168">
        <f t="shared" si="157"/>
        <v>1881.1995999999999</v>
      </c>
      <c r="O366" s="168">
        <f>IFERROR(IF(M366="NA",VLOOKUP(D366,'Internal Calculations'!$B$10:$C$11,2,FALSE), M366)*VLOOKUP(A366, 'Growth Parameters'!$B$6:$H$19, 7, FALSE), 0)</f>
        <v>1881.1995999999999</v>
      </c>
      <c r="P366" s="177">
        <f t="shared" si="158"/>
        <v>1881.1995999999999</v>
      </c>
      <c r="Q366" s="178">
        <f>IF('Funding Allocation Parameters'!$C$5="Basic Library Subsidy", MIN(O366*('Funding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MIN($O366*(VLOOKUP(CONCATENATE($A366, 'Funding Allocation Parameters'!$I$5), 'Library Subsidy Complex'!$C$2:$J$55, 2, FALSE)), VLOOKUP(CONCATENATE($A366, 'Funding Allocation Parameters'!$I$5), 'Library Subsidy Complex'!$C$2:$J$55, 4, FALSE)), 0)))))</f>
        <v>1189</v>
      </c>
      <c r="R366" s="178">
        <f>IF('Funding Allocation Parameters'!$C$5="Basic Library Subsidy", 0, IF('Funding Allocation Parameters'!$C$5="Grant funding",MIN(O366*('Funding Allocation Parameters'!$E$5), 'Funding Allocation Parameters'!$G$5), IF('Funding Allocation Parameters'!$C$5="Other author funding", 0, IF('Funding Allocation Parameters'!$C$5="Any discretionary funds (grants if available, other if no grants)", MIN(O366*('Funding Allocation Parameters'!$E$5), 'Funding Allocation Parameters'!$G$5), IF('Funding Allocation Parameters'!$C$5="Complex Library Subsidy", 0, 0)))))</f>
        <v>0</v>
      </c>
      <c r="S366" s="178">
        <f>IF('Funding Allocation Parameters'!$C$5="Basic Library Subsidy", 0, IF('Funding Allocation Parameters'!$C$5="Grant funding", 0, IF('Funding Allocation Parameters'!$C$5="Other author funding",  MIN(O366*('Funding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6" s="178">
        <f>IF('Funding Allocation Parameters'!$C$5="Basic Library Subsidy", MIN(O366*('Funding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MIN($O366*(VLOOKUP(CONCATENATE($A366, 'Funding Allocation Parameters'!$I$5), 'Library Subsidy Complex'!$C$2:$J$55, 6, FALSE)), VLOOKUP(CONCATENATE($A366, 'Funding Allocation Parameters'!$I$5), 'Library Subsidy Complex'!$C$2:$J$55, 8, FALSE)), 0)))))</f>
        <v>1189</v>
      </c>
      <c r="U366" s="178">
        <f>IF('Funding Allocation Parameters'!$C$5="Basic Library Subsidy", 0, IF('Funding Allocation Parameters'!$C$5="Grant funding", 0, IF('Funding Allocation Parameters'!$C$5="Other author funding",  MIN(O366*('Funding Allocation Parameters'!$E$5), 'Funding Allocation Parameters'!$G$5), IF('Funding Allocation Parameters'!$C$5="Any discretionary funds (grants if available, other if no grants)", MIN(O366*('Funding Allocation Parameters'!$E$5), 'Funding Allocation Parameters'!$G$5), IF('Funding Allocation Parameters'!$C$5="Complex Library Subsidy", 0, 0)))))</f>
        <v>0</v>
      </c>
      <c r="V366" s="177">
        <f t="shared" si="159"/>
        <v>692.19959999999992</v>
      </c>
      <c r="W366" s="177">
        <f t="shared" si="160"/>
        <v>692.19959999999992</v>
      </c>
      <c r="X366" s="179">
        <f>IF('Funding Allocation Parameters'!$C$6="Basic Library Subsidy", MIN(V366*'Funding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MIN(V366*VLOOKUP(CONCATENATE($A366, 'Funding Allocation Parameters'!$I$6), 'Library Subsidy Complex'!$C$2:$J$55, 2, FALSE), VLOOKUP(CONCATENATE($A366, 'Funding Allocation Parameters'!$I$6), 'Library Subsidy Complex'!$C$2:$J$55, 4, FALSE)), 0)))))</f>
        <v>0</v>
      </c>
      <c r="Y366" s="179">
        <f>IF('Funding Allocation Parameters'!$C$6="Basic Library Subsidy", 0, IF('Funding Allocation Parameters'!$C$6="Grant funding",MIN(V366*'Funding Allocation Parameters'!$E$6, 'Funding Allocation Parameters'!$G$6), IF('Funding Allocation Parameters'!$C$6="Other author funding", 0, IF('Funding Allocation Parameters'!$C$6="Any discretionary funds (grants if available, other if no grants)", MIN(V366*'Funding Allocation Parameters'!$E$6, 'Funding Allocation Parameters'!$G$6), IF('Funding Allocation Parameters'!$C$6="Complex Library Subsidy", 0, 0)))))</f>
        <v>692.19959999999992</v>
      </c>
      <c r="Z366" s="179">
        <f>IF('Funding Allocation Parameters'!$C$6="Basic Library Subsidy", 0, IF('Funding Allocation Parameters'!$C$6="Grant funding", 0, IF('Funding Allocation Parameters'!$C$6="Other author funding",  MIN(V366*'Funding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6" s="179">
        <f>IF('Funding Allocation Parameters'!$C$6="Basic Library Subsidy", MIN(W366*'Funding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MIN(W366*VLOOKUP(CONCATENATE($A366, 'Funding Allocation Parameters'!$I$6), 'Library Subsidy Complex'!$C$2:$J$55, 6, FALSE), VLOOKUP(CONCATENATE($A366, 'Funding Allocation Parameters'!$I$6), 'Library Subsidy Complex'!$C$2:$J$55, 8, FALSE)), 0)))))</f>
        <v>0</v>
      </c>
      <c r="AB366" s="179">
        <f>IF('Funding Allocation Parameters'!$C$6="Basic Library Subsidy", 0, IF('Funding Allocation Parameters'!$C$6="Grant funding", 0, IF('Funding Allocation Parameters'!$C$6="Other author funding",  MIN(W366*'Funding Allocation Parameters'!$E$6, 'Funding Allocation Parameters'!$G$6), IF('Funding Allocation Parameters'!$C$6="Any discretionary funds (grants if available, other if no grants)", MIN(W366*'Funding Allocation Parameters'!$E$6, 'Funding Allocation Parameters'!$G$6), IF('Funding Allocation Parameters'!$C$6="Complex Library Subsidy", 0, 0)))))</f>
        <v>692.19959999999992</v>
      </c>
      <c r="AC366" s="177">
        <f t="shared" si="161"/>
        <v>0</v>
      </c>
      <c r="AD366" s="177">
        <f t="shared" si="162"/>
        <v>0</v>
      </c>
      <c r="AE366" s="180">
        <f>IF('Funding Allocation Parameters'!$C$7="Basic Library Subsidy", MIN(AC366*'Funding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MIN(AC366*VLOOKUP(CONCATENATE($A366, 'Funding Allocation Parameters'!$I$7), 'Library Subsidy Complex'!$C$2:$J$55, 2, FALSE), VLOOKUP(CONCATENATE($A366, 'Funding Allocation Parameters'!$I$7), 'Library Subsidy Complex'!$C$2:$J$55, 4, FALSE)), 0)))))</f>
        <v>0</v>
      </c>
      <c r="AF366" s="180">
        <f>IF('Funding Allocation Parameters'!$C$7="Basic Library Subsidy", 0, IF('Funding Allocation Parameters'!$C$7="Grant funding",MIN(AC366*'Funding Allocation Parameters'!$E$7, 'Funding Allocation Parameters'!$G$7), IF('Funding Allocation Parameters'!$C$7="Other author funding", 0, IF('Funding Allocation Parameters'!$C$7="Any discretionary funds (grants if available, other if no grants)", MIN(AC366*'Funding Allocation Parameters'!$E$7, 'Funding Allocation Parameters'!$G$7), IF('Funding Allocation Parameters'!$C$7="Complex Library Subsidy", 0, 0)))))</f>
        <v>0</v>
      </c>
      <c r="AG366" s="180">
        <f>IF('Funding Allocation Parameters'!$C$7="Basic Library Subsidy", 0, IF('Funding Allocation Parameters'!$C$7="Grant funding", 0, IF('Funding Allocation Parameters'!$C$7="Other author funding",  MIN(AC366*'Funding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6" s="180">
        <f>IF('Funding Allocation Parameters'!$C$7="Basic Library Subsidy", MIN(AD366*'Funding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MIN(AD366*VLOOKUP(CONCATENATE($A366, 'Funding Allocation Parameters'!$I$7), 'Library Subsidy Complex'!$C$2:$J$55, 6, FALSE), VLOOKUP(CONCATENATE($A366, 'Funding Allocation Parameters'!$I$7), 'Library Subsidy Complex'!$C$2:$J$55, 8, FALSE)), 0)))))</f>
        <v>0</v>
      </c>
      <c r="AI366" s="180">
        <f>IF('Funding Allocation Parameters'!$C$7="Basic Library Subsidy", 0, IF('Funding Allocation Parameters'!$C$7="Grant funding", 0, IF('Funding Allocation Parameters'!$C$7="Other author funding",  MIN(AD366*'Funding Allocation Parameters'!$E$7, 'Funding Allocation Parameters'!$G$7), IF('Funding Allocation Parameters'!$C$7="Any discretionary funds (grants if available, other if no grants)", MIN(AD366*'Funding Allocation Parameters'!$E$7, 'Funding Allocation Parameters'!$G$7), IF('Funding Allocation Parameters'!$C$7="Complex Library Subsidy", 0, 0)))))</f>
        <v>0</v>
      </c>
      <c r="AJ366" s="177">
        <f t="shared" si="163"/>
        <v>0</v>
      </c>
      <c r="AK366" s="177">
        <f t="shared" si="164"/>
        <v>0</v>
      </c>
      <c r="AL366" s="181">
        <f>IF('Funding Allocation Parameters'!$C$8="Basic Library Subsidy", MIN(AJ366*'Funding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MIN(AJ366*VLOOKUP(CONCATENATE($A366, 'Funding Allocation Parameters'!$I$8), 'Library Subsidy Complex'!$C$2:$J$55, 2, FALSE), VLOOKUP(CONCATENATE($A366, 'Funding Allocation Parameters'!$I$8), 'Library Subsidy Complex'!$C$2:$J$55, 4, FALSE)), 0)))))</f>
        <v>0</v>
      </c>
      <c r="AM366" s="181">
        <f>IF('Funding Allocation Parameters'!$C$8="Basic Library Subsidy", 0, IF('Funding Allocation Parameters'!$C$8="Grant funding",MIN(AJ366*'Funding Allocation Parameters'!$E$8, 'Funding Allocation Parameters'!$G$8), IF('Funding Allocation Parameters'!$C$8="Other author funding", 0, IF('Funding Allocation Parameters'!$C$8="Any discretionary funds (grants if available, other if no grants)", MIN(AJ366*'Funding Allocation Parameters'!$E$8, 'Funding Allocation Parameters'!$G$8), IF('Funding Allocation Parameters'!$C$8="Complex Library Subsidy", 0, 0)))))</f>
        <v>0</v>
      </c>
      <c r="AN366" s="181">
        <f>IF('Funding Allocation Parameters'!$C$8="Basic Library Subsidy", 0, IF('Funding Allocation Parameters'!$C$8="Grant funding", 0, IF('Funding Allocation Parameters'!$C$8="Other author funding",  MIN(AJ366*'Funding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6" s="181">
        <f>IF('Funding Allocation Parameters'!$C$8="Basic Library Subsidy", MIN(AK366*'Funding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MIN(AK366*VLOOKUP(CONCATENATE($A366, 'Funding Allocation Parameters'!$I$8), 'Library Subsidy Complex'!$C$2:$J$55, 6, FALSE), VLOOKUP(CONCATENATE($A366, 'Funding Allocation Parameters'!$I$8), 'Library Subsidy Complex'!$C$2:$J$55, 8, FALSE)), 0)))))</f>
        <v>0</v>
      </c>
      <c r="AP366" s="181">
        <f>IF('Funding Allocation Parameters'!$C$8="Basic Library Subsidy", 0, IF('Funding Allocation Parameters'!$C$8="Grant funding", 0, IF('Funding Allocation Parameters'!$C$8="Other author funding",  MIN(AK366*'Funding Allocation Parameters'!$E$8, 'Funding Allocation Parameters'!$G$8), IF('Funding Allocation Parameters'!$C$8="Any discretionary funds (grants if available, other if no grants)", MIN(AK366*'Funding Allocation Parameters'!$E$8, 'Funding Allocation Parameters'!$G$8), IF('Funding Allocation Parameters'!$C$8="Complex Library Subsidy", 0, 0)))))</f>
        <v>0</v>
      </c>
      <c r="AQ366" s="177">
        <f t="shared" si="165"/>
        <v>0</v>
      </c>
      <c r="AR366" s="177">
        <f t="shared" si="166"/>
        <v>0</v>
      </c>
      <c r="AS366" s="182">
        <f t="shared" si="167"/>
        <v>1189</v>
      </c>
      <c r="AT366" s="182">
        <f t="shared" si="168"/>
        <v>692.19959999999992</v>
      </c>
      <c r="AU366" s="182">
        <f t="shared" si="169"/>
        <v>0</v>
      </c>
      <c r="AV366" s="182">
        <f t="shared" si="170"/>
        <v>1189</v>
      </c>
      <c r="AW366" s="182">
        <f t="shared" si="171"/>
        <v>692.19959999999992</v>
      </c>
      <c r="AX366" s="183">
        <f t="shared" si="172"/>
        <v>1189</v>
      </c>
      <c r="AY366" s="183">
        <f t="shared" si="173"/>
        <v>692.19959999999992</v>
      </c>
      <c r="AZ366" s="183">
        <f t="shared" si="174"/>
        <v>0</v>
      </c>
      <c r="BA366" s="183">
        <f t="shared" si="175"/>
        <v>0</v>
      </c>
      <c r="BB366" s="183">
        <f t="shared" si="176"/>
        <v>0</v>
      </c>
      <c r="BC366" s="184">
        <f t="shared" si="177"/>
        <v>1189</v>
      </c>
      <c r="BD366" s="184">
        <f t="shared" si="178"/>
        <v>0</v>
      </c>
      <c r="BE366" s="184">
        <f t="shared" si="179"/>
        <v>692.19959999999992</v>
      </c>
      <c r="BF366" s="184">
        <f t="shared" si="180"/>
        <v>0</v>
      </c>
      <c r="BG366" s="102">
        <f t="shared" si="181"/>
        <v>0</v>
      </c>
      <c r="BH366" s="102">
        <f t="shared" si="182"/>
        <v>0</v>
      </c>
      <c r="BI366" s="102">
        <f t="shared" si="183"/>
        <v>0</v>
      </c>
      <c r="BJ366" s="102">
        <f t="shared" si="184"/>
        <v>1</v>
      </c>
      <c r="BK366" s="102">
        <f t="shared" si="185"/>
        <v>0</v>
      </c>
      <c r="BL366" s="102">
        <f t="shared" si="186"/>
        <v>0</v>
      </c>
      <c r="BN366" s="102"/>
    </row>
    <row r="367" spans="1:66" x14ac:dyDescent="0.25">
      <c r="A367" s="102" t="s">
        <v>13</v>
      </c>
      <c r="B367" s="102" t="s">
        <v>8</v>
      </c>
      <c r="C367" s="102" t="s">
        <v>8</v>
      </c>
      <c r="D367" s="102" t="s">
        <v>27</v>
      </c>
      <c r="E367" s="102" t="s">
        <v>346</v>
      </c>
      <c r="F367" s="102" t="s">
        <v>789</v>
      </c>
      <c r="G367" s="102">
        <v>2.1579999999999999</v>
      </c>
      <c r="H367" s="102">
        <v>1</v>
      </c>
      <c r="I367" s="102">
        <v>1</v>
      </c>
      <c r="J367" s="167">
        <f>IFERROR(H367*VLOOKUP(A367, 'Advanced Parameters'!$B$7:$G$20, 6, FALSE)*VLOOKUP(A367, 'Growth Parameters'!$B$6:$H$19, 6, FALSE), 0)</f>
        <v>1</v>
      </c>
      <c r="K367" s="167">
        <f>IFERROR(IF('Advanced Parameters'!$C$5="n",'Raw Data'!I367*VLOOKUP(A367,'Advanced Parameters'!$B$7:$G$20,6,FALSE),J367*VLOOKUP(A367,'Advanced Parameters'!$B$7:$G$20,2,FALSE))*VLOOKUP(A367, 'Growth Parameters'!$B$6:$H$19, 6, FALSE), 0)</f>
        <v>1</v>
      </c>
      <c r="L367" s="167">
        <f t="shared" si="187"/>
        <v>0</v>
      </c>
      <c r="M367" s="168">
        <f>IFERROR(IF(G367="NA","NA",IF(G367&gt;'APC Parameters'!$K$6+VLOOKUP('Raw Data'!A367, 'APC Parameters'!$H$7:$L$20, 4, FALSE), 'APC Parameters'!$L$6+VLOOKUP('Raw Data'!A367, 'APC Parameters'!$H$7:$L$20, 5, FALSE), G367*('APC Parameters'!$J$6+VLOOKUP('Raw Data'!A367, 'APC Parameters'!$H$7:$L$20, 3, FALSE))+'APC Parameters'!$I$6+VLOOKUP('Raw Data'!A367, 'APC Parameters'!$H$7:$L$20, 2, FALSE))), 0)</f>
        <v>2678.5652</v>
      </c>
      <c r="N367" s="168">
        <f t="shared" si="157"/>
        <v>2678.5652</v>
      </c>
      <c r="O367" s="168">
        <f>IFERROR(IF(M367="NA",VLOOKUP(D367,'Internal Calculations'!$B$10:$C$11,2,FALSE), M367)*VLOOKUP(A367, 'Growth Parameters'!$B$6:$H$19, 7, FALSE), 0)</f>
        <v>2678.5652</v>
      </c>
      <c r="P367" s="177">
        <f t="shared" si="158"/>
        <v>2678.5652</v>
      </c>
      <c r="Q367" s="178">
        <f>IF('Funding Allocation Parameters'!$C$5="Basic Library Subsidy", MIN(O367*('Funding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MIN($O367*(VLOOKUP(CONCATENATE($A367, 'Funding Allocation Parameters'!$I$5), 'Library Subsidy Complex'!$C$2:$J$55, 2, FALSE)), VLOOKUP(CONCATENATE($A367, 'Funding Allocation Parameters'!$I$5), 'Library Subsidy Complex'!$C$2:$J$55, 4, FALSE)), 0)))))</f>
        <v>1189</v>
      </c>
      <c r="R367" s="178">
        <f>IF('Funding Allocation Parameters'!$C$5="Basic Library Subsidy", 0, IF('Funding Allocation Parameters'!$C$5="Grant funding",MIN(O367*('Funding Allocation Parameters'!$E$5), 'Funding Allocation Parameters'!$G$5), IF('Funding Allocation Parameters'!$C$5="Other author funding", 0, IF('Funding Allocation Parameters'!$C$5="Any discretionary funds (grants if available, other if no grants)", MIN(O367*('Funding Allocation Parameters'!$E$5), 'Funding Allocation Parameters'!$G$5), IF('Funding Allocation Parameters'!$C$5="Complex Library Subsidy", 0, 0)))))</f>
        <v>0</v>
      </c>
      <c r="S367" s="178">
        <f>IF('Funding Allocation Parameters'!$C$5="Basic Library Subsidy", 0, IF('Funding Allocation Parameters'!$C$5="Grant funding", 0, IF('Funding Allocation Parameters'!$C$5="Other author funding",  MIN(O367*('Funding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7" s="178">
        <f>IF('Funding Allocation Parameters'!$C$5="Basic Library Subsidy", MIN(O367*('Funding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MIN($O367*(VLOOKUP(CONCATENATE($A367, 'Funding Allocation Parameters'!$I$5), 'Library Subsidy Complex'!$C$2:$J$55, 6, FALSE)), VLOOKUP(CONCATENATE($A367, 'Funding Allocation Parameters'!$I$5), 'Library Subsidy Complex'!$C$2:$J$55, 8, FALSE)), 0)))))</f>
        <v>1189</v>
      </c>
      <c r="U367" s="178">
        <f>IF('Funding Allocation Parameters'!$C$5="Basic Library Subsidy", 0, IF('Funding Allocation Parameters'!$C$5="Grant funding", 0, IF('Funding Allocation Parameters'!$C$5="Other author funding",  MIN(O367*('Funding Allocation Parameters'!$E$5), 'Funding Allocation Parameters'!$G$5), IF('Funding Allocation Parameters'!$C$5="Any discretionary funds (grants if available, other if no grants)", MIN(O367*('Funding Allocation Parameters'!$E$5), 'Funding Allocation Parameters'!$G$5), IF('Funding Allocation Parameters'!$C$5="Complex Library Subsidy", 0, 0)))))</f>
        <v>0</v>
      </c>
      <c r="V367" s="177">
        <f t="shared" si="159"/>
        <v>1489.5652</v>
      </c>
      <c r="W367" s="177">
        <f t="shared" si="160"/>
        <v>1489.5652</v>
      </c>
      <c r="X367" s="179">
        <f>IF('Funding Allocation Parameters'!$C$6="Basic Library Subsidy", MIN(V367*'Funding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MIN(V367*VLOOKUP(CONCATENATE($A367, 'Funding Allocation Parameters'!$I$6), 'Library Subsidy Complex'!$C$2:$J$55, 2, FALSE), VLOOKUP(CONCATENATE($A367, 'Funding Allocation Parameters'!$I$6), 'Library Subsidy Complex'!$C$2:$J$55, 4, FALSE)), 0)))))</f>
        <v>0</v>
      </c>
      <c r="Y367" s="179">
        <f>IF('Funding Allocation Parameters'!$C$6="Basic Library Subsidy", 0, IF('Funding Allocation Parameters'!$C$6="Grant funding",MIN(V367*'Funding Allocation Parameters'!$E$6, 'Funding Allocation Parameters'!$G$6), IF('Funding Allocation Parameters'!$C$6="Other author funding", 0, IF('Funding Allocation Parameters'!$C$6="Any discretionary funds (grants if available, other if no grants)", MIN(V367*'Funding Allocation Parameters'!$E$6, 'Funding Allocation Parameters'!$G$6), IF('Funding Allocation Parameters'!$C$6="Complex Library Subsidy", 0, 0)))))</f>
        <v>1489.5652</v>
      </c>
      <c r="Z367" s="179">
        <f>IF('Funding Allocation Parameters'!$C$6="Basic Library Subsidy", 0, IF('Funding Allocation Parameters'!$C$6="Grant funding", 0, IF('Funding Allocation Parameters'!$C$6="Other author funding",  MIN(V367*'Funding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7" s="179">
        <f>IF('Funding Allocation Parameters'!$C$6="Basic Library Subsidy", MIN(W367*'Funding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MIN(W367*VLOOKUP(CONCATENATE($A367, 'Funding Allocation Parameters'!$I$6), 'Library Subsidy Complex'!$C$2:$J$55, 6, FALSE), VLOOKUP(CONCATENATE($A367, 'Funding Allocation Parameters'!$I$6), 'Library Subsidy Complex'!$C$2:$J$55, 8, FALSE)), 0)))))</f>
        <v>0</v>
      </c>
      <c r="AB367" s="179">
        <f>IF('Funding Allocation Parameters'!$C$6="Basic Library Subsidy", 0, IF('Funding Allocation Parameters'!$C$6="Grant funding", 0, IF('Funding Allocation Parameters'!$C$6="Other author funding",  MIN(W367*'Funding Allocation Parameters'!$E$6, 'Funding Allocation Parameters'!$G$6), IF('Funding Allocation Parameters'!$C$6="Any discretionary funds (grants if available, other if no grants)", MIN(W367*'Funding Allocation Parameters'!$E$6, 'Funding Allocation Parameters'!$G$6), IF('Funding Allocation Parameters'!$C$6="Complex Library Subsidy", 0, 0)))))</f>
        <v>1489.5652</v>
      </c>
      <c r="AC367" s="177">
        <f t="shared" si="161"/>
        <v>0</v>
      </c>
      <c r="AD367" s="177">
        <f t="shared" si="162"/>
        <v>0</v>
      </c>
      <c r="AE367" s="180">
        <f>IF('Funding Allocation Parameters'!$C$7="Basic Library Subsidy", MIN(AC367*'Funding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MIN(AC367*VLOOKUP(CONCATENATE($A367, 'Funding Allocation Parameters'!$I$7), 'Library Subsidy Complex'!$C$2:$J$55, 2, FALSE), VLOOKUP(CONCATENATE($A367, 'Funding Allocation Parameters'!$I$7), 'Library Subsidy Complex'!$C$2:$J$55, 4, FALSE)), 0)))))</f>
        <v>0</v>
      </c>
      <c r="AF367" s="180">
        <f>IF('Funding Allocation Parameters'!$C$7="Basic Library Subsidy", 0, IF('Funding Allocation Parameters'!$C$7="Grant funding",MIN(AC367*'Funding Allocation Parameters'!$E$7, 'Funding Allocation Parameters'!$G$7), IF('Funding Allocation Parameters'!$C$7="Other author funding", 0, IF('Funding Allocation Parameters'!$C$7="Any discretionary funds (grants if available, other if no grants)", MIN(AC367*'Funding Allocation Parameters'!$E$7, 'Funding Allocation Parameters'!$G$7), IF('Funding Allocation Parameters'!$C$7="Complex Library Subsidy", 0, 0)))))</f>
        <v>0</v>
      </c>
      <c r="AG367" s="180">
        <f>IF('Funding Allocation Parameters'!$C$7="Basic Library Subsidy", 0, IF('Funding Allocation Parameters'!$C$7="Grant funding", 0, IF('Funding Allocation Parameters'!$C$7="Other author funding",  MIN(AC367*'Funding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7" s="180">
        <f>IF('Funding Allocation Parameters'!$C$7="Basic Library Subsidy", MIN(AD367*'Funding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MIN(AD367*VLOOKUP(CONCATENATE($A367, 'Funding Allocation Parameters'!$I$7), 'Library Subsidy Complex'!$C$2:$J$55, 6, FALSE), VLOOKUP(CONCATENATE($A367, 'Funding Allocation Parameters'!$I$7), 'Library Subsidy Complex'!$C$2:$J$55, 8, FALSE)), 0)))))</f>
        <v>0</v>
      </c>
      <c r="AI367" s="180">
        <f>IF('Funding Allocation Parameters'!$C$7="Basic Library Subsidy", 0, IF('Funding Allocation Parameters'!$C$7="Grant funding", 0, IF('Funding Allocation Parameters'!$C$7="Other author funding",  MIN(AD367*'Funding Allocation Parameters'!$E$7, 'Funding Allocation Parameters'!$G$7), IF('Funding Allocation Parameters'!$C$7="Any discretionary funds (grants if available, other if no grants)", MIN(AD367*'Funding Allocation Parameters'!$E$7, 'Funding Allocation Parameters'!$G$7), IF('Funding Allocation Parameters'!$C$7="Complex Library Subsidy", 0, 0)))))</f>
        <v>0</v>
      </c>
      <c r="AJ367" s="177">
        <f t="shared" si="163"/>
        <v>0</v>
      </c>
      <c r="AK367" s="177">
        <f t="shared" si="164"/>
        <v>0</v>
      </c>
      <c r="AL367" s="181">
        <f>IF('Funding Allocation Parameters'!$C$8="Basic Library Subsidy", MIN(AJ367*'Funding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MIN(AJ367*VLOOKUP(CONCATENATE($A367, 'Funding Allocation Parameters'!$I$8), 'Library Subsidy Complex'!$C$2:$J$55, 2, FALSE), VLOOKUP(CONCATENATE($A367, 'Funding Allocation Parameters'!$I$8), 'Library Subsidy Complex'!$C$2:$J$55, 4, FALSE)), 0)))))</f>
        <v>0</v>
      </c>
      <c r="AM367" s="181">
        <f>IF('Funding Allocation Parameters'!$C$8="Basic Library Subsidy", 0, IF('Funding Allocation Parameters'!$C$8="Grant funding",MIN(AJ367*'Funding Allocation Parameters'!$E$8, 'Funding Allocation Parameters'!$G$8), IF('Funding Allocation Parameters'!$C$8="Other author funding", 0, IF('Funding Allocation Parameters'!$C$8="Any discretionary funds (grants if available, other if no grants)", MIN(AJ367*'Funding Allocation Parameters'!$E$8, 'Funding Allocation Parameters'!$G$8), IF('Funding Allocation Parameters'!$C$8="Complex Library Subsidy", 0, 0)))))</f>
        <v>0</v>
      </c>
      <c r="AN367" s="181">
        <f>IF('Funding Allocation Parameters'!$C$8="Basic Library Subsidy", 0, IF('Funding Allocation Parameters'!$C$8="Grant funding", 0, IF('Funding Allocation Parameters'!$C$8="Other author funding",  MIN(AJ367*'Funding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7" s="181">
        <f>IF('Funding Allocation Parameters'!$C$8="Basic Library Subsidy", MIN(AK367*'Funding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MIN(AK367*VLOOKUP(CONCATENATE($A367, 'Funding Allocation Parameters'!$I$8), 'Library Subsidy Complex'!$C$2:$J$55, 6, FALSE), VLOOKUP(CONCATENATE($A367, 'Funding Allocation Parameters'!$I$8), 'Library Subsidy Complex'!$C$2:$J$55, 8, FALSE)), 0)))))</f>
        <v>0</v>
      </c>
      <c r="AP367" s="181">
        <f>IF('Funding Allocation Parameters'!$C$8="Basic Library Subsidy", 0, IF('Funding Allocation Parameters'!$C$8="Grant funding", 0, IF('Funding Allocation Parameters'!$C$8="Other author funding",  MIN(AK367*'Funding Allocation Parameters'!$E$8, 'Funding Allocation Parameters'!$G$8), IF('Funding Allocation Parameters'!$C$8="Any discretionary funds (grants if available, other if no grants)", MIN(AK367*'Funding Allocation Parameters'!$E$8, 'Funding Allocation Parameters'!$G$8), IF('Funding Allocation Parameters'!$C$8="Complex Library Subsidy", 0, 0)))))</f>
        <v>0</v>
      </c>
      <c r="AQ367" s="177">
        <f t="shared" si="165"/>
        <v>0</v>
      </c>
      <c r="AR367" s="177">
        <f t="shared" si="166"/>
        <v>0</v>
      </c>
      <c r="AS367" s="182">
        <f t="shared" si="167"/>
        <v>1189</v>
      </c>
      <c r="AT367" s="182">
        <f t="shared" si="168"/>
        <v>1489.5652</v>
      </c>
      <c r="AU367" s="182">
        <f t="shared" si="169"/>
        <v>0</v>
      </c>
      <c r="AV367" s="182">
        <f t="shared" si="170"/>
        <v>1189</v>
      </c>
      <c r="AW367" s="182">
        <f t="shared" si="171"/>
        <v>1489.5652</v>
      </c>
      <c r="AX367" s="183">
        <f t="shared" si="172"/>
        <v>1189</v>
      </c>
      <c r="AY367" s="183">
        <f t="shared" si="173"/>
        <v>1489.5652</v>
      </c>
      <c r="AZ367" s="183">
        <f t="shared" si="174"/>
        <v>0</v>
      </c>
      <c r="BA367" s="183">
        <f t="shared" si="175"/>
        <v>0</v>
      </c>
      <c r="BB367" s="183">
        <f t="shared" si="176"/>
        <v>0</v>
      </c>
      <c r="BC367" s="184">
        <f t="shared" si="177"/>
        <v>1189</v>
      </c>
      <c r="BD367" s="184">
        <f t="shared" si="178"/>
        <v>0</v>
      </c>
      <c r="BE367" s="184">
        <f t="shared" si="179"/>
        <v>1489.5652</v>
      </c>
      <c r="BF367" s="184">
        <f t="shared" si="180"/>
        <v>0</v>
      </c>
      <c r="BG367" s="102">
        <f t="shared" si="181"/>
        <v>0</v>
      </c>
      <c r="BH367" s="102">
        <f t="shared" si="182"/>
        <v>0</v>
      </c>
      <c r="BI367" s="102">
        <f t="shared" si="183"/>
        <v>0</v>
      </c>
      <c r="BJ367" s="102">
        <f t="shared" si="184"/>
        <v>1</v>
      </c>
      <c r="BK367" s="102">
        <f t="shared" si="185"/>
        <v>0</v>
      </c>
      <c r="BL367" s="102">
        <f t="shared" si="186"/>
        <v>0</v>
      </c>
      <c r="BN367" s="102"/>
    </row>
    <row r="368" spans="1:66" x14ac:dyDescent="0.25">
      <c r="A368" s="102" t="s">
        <v>14</v>
      </c>
      <c r="B368" s="102" t="s">
        <v>8</v>
      </c>
      <c r="C368" s="102" t="s">
        <v>8</v>
      </c>
      <c r="D368" s="102" t="s">
        <v>27</v>
      </c>
      <c r="E368" s="102" t="s">
        <v>790</v>
      </c>
      <c r="F368" s="102" t="s">
        <v>791</v>
      </c>
      <c r="G368" s="102">
        <v>1.3460000000000001</v>
      </c>
      <c r="H368" s="102">
        <v>1</v>
      </c>
      <c r="I368" s="102">
        <v>0.35299999999999998</v>
      </c>
      <c r="J368" s="167">
        <f>IFERROR(H368*VLOOKUP(A368, 'Advanced Parameters'!$B$7:$G$20, 6, FALSE)*VLOOKUP(A368, 'Growth Parameters'!$B$6:$H$19, 6, FALSE), 0)</f>
        <v>1</v>
      </c>
      <c r="K368" s="167">
        <f>IFERROR(IF('Advanced Parameters'!$C$5="n",'Raw Data'!I368*VLOOKUP(A368,'Advanced Parameters'!$B$7:$G$20,6,FALSE),J368*VLOOKUP(A368,'Advanced Parameters'!$B$7:$G$20,2,FALSE))*VLOOKUP(A368, 'Growth Parameters'!$B$6:$H$19, 6, FALSE), 0)</f>
        <v>0.35299999999999998</v>
      </c>
      <c r="L368" s="167">
        <f t="shared" si="187"/>
        <v>0.64700000000000002</v>
      </c>
      <c r="M368" s="168">
        <f>IFERROR(IF(G368="NA","NA",IF(G368&gt;'APC Parameters'!$K$6+VLOOKUP('Raw Data'!A368, 'APC Parameters'!$H$7:$L$20, 4, FALSE), 'APC Parameters'!$L$6+VLOOKUP('Raw Data'!A368, 'APC Parameters'!$H$7:$L$20, 5, FALSE), G368*('APC Parameters'!$J$6+VLOOKUP('Raw Data'!A368, 'APC Parameters'!$H$7:$L$20, 3, FALSE))+'APC Parameters'!$I$6+VLOOKUP('Raw Data'!A368, 'APC Parameters'!$H$7:$L$20, 2, FALSE))), 0)</f>
        <v>2102.5324000000001</v>
      </c>
      <c r="N368" s="168">
        <f t="shared" si="157"/>
        <v>2102.5324000000001</v>
      </c>
      <c r="O368" s="168">
        <f>IFERROR(IF(M368="NA",VLOOKUP(D368,'Internal Calculations'!$B$10:$C$11,2,FALSE), M368)*VLOOKUP(A368, 'Growth Parameters'!$B$6:$H$19, 7, FALSE), 0)</f>
        <v>2102.5324000000001</v>
      </c>
      <c r="P368" s="177">
        <f t="shared" si="158"/>
        <v>2102.5324000000001</v>
      </c>
      <c r="Q368" s="178">
        <f>IF('Funding Allocation Parameters'!$C$5="Basic Library Subsidy", MIN(O368*('Funding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MIN($O368*(VLOOKUP(CONCATENATE($A368, 'Funding Allocation Parameters'!$I$5), 'Library Subsidy Complex'!$C$2:$J$55, 2, FALSE)), VLOOKUP(CONCATENATE($A368, 'Funding Allocation Parameters'!$I$5), 'Library Subsidy Complex'!$C$2:$J$55, 4, FALSE)), 0)))))</f>
        <v>1189</v>
      </c>
      <c r="R368" s="178">
        <f>IF('Funding Allocation Parameters'!$C$5="Basic Library Subsidy", 0, IF('Funding Allocation Parameters'!$C$5="Grant funding",MIN(O368*('Funding Allocation Parameters'!$E$5), 'Funding Allocation Parameters'!$G$5), IF('Funding Allocation Parameters'!$C$5="Other author funding", 0, IF('Funding Allocation Parameters'!$C$5="Any discretionary funds (grants if available, other if no grants)", MIN(O368*('Funding Allocation Parameters'!$E$5), 'Funding Allocation Parameters'!$G$5), IF('Funding Allocation Parameters'!$C$5="Complex Library Subsidy", 0, 0)))))</f>
        <v>0</v>
      </c>
      <c r="S368" s="178">
        <f>IF('Funding Allocation Parameters'!$C$5="Basic Library Subsidy", 0, IF('Funding Allocation Parameters'!$C$5="Grant funding", 0, IF('Funding Allocation Parameters'!$C$5="Other author funding",  MIN(O368*('Funding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8" s="178">
        <f>IF('Funding Allocation Parameters'!$C$5="Basic Library Subsidy", MIN(O368*('Funding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MIN($O368*(VLOOKUP(CONCATENATE($A368, 'Funding Allocation Parameters'!$I$5), 'Library Subsidy Complex'!$C$2:$J$55, 6, FALSE)), VLOOKUP(CONCATENATE($A368, 'Funding Allocation Parameters'!$I$5), 'Library Subsidy Complex'!$C$2:$J$55, 8, FALSE)), 0)))))</f>
        <v>1189</v>
      </c>
      <c r="U368" s="178">
        <f>IF('Funding Allocation Parameters'!$C$5="Basic Library Subsidy", 0, IF('Funding Allocation Parameters'!$C$5="Grant funding", 0, IF('Funding Allocation Parameters'!$C$5="Other author funding",  MIN(O368*('Funding Allocation Parameters'!$E$5), 'Funding Allocation Parameters'!$G$5), IF('Funding Allocation Parameters'!$C$5="Any discretionary funds (grants if available, other if no grants)", MIN(O368*('Funding Allocation Parameters'!$E$5), 'Funding Allocation Parameters'!$G$5), IF('Funding Allocation Parameters'!$C$5="Complex Library Subsidy", 0, 0)))))</f>
        <v>0</v>
      </c>
      <c r="V368" s="177">
        <f t="shared" si="159"/>
        <v>913.53240000000005</v>
      </c>
      <c r="W368" s="177">
        <f t="shared" si="160"/>
        <v>913.53240000000005</v>
      </c>
      <c r="X368" s="179">
        <f>IF('Funding Allocation Parameters'!$C$6="Basic Library Subsidy", MIN(V368*'Funding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MIN(V368*VLOOKUP(CONCATENATE($A368, 'Funding Allocation Parameters'!$I$6), 'Library Subsidy Complex'!$C$2:$J$55, 2, FALSE), VLOOKUP(CONCATENATE($A368, 'Funding Allocation Parameters'!$I$6), 'Library Subsidy Complex'!$C$2:$J$55, 4, FALSE)), 0)))))</f>
        <v>0</v>
      </c>
      <c r="Y368" s="179">
        <f>IF('Funding Allocation Parameters'!$C$6="Basic Library Subsidy", 0, IF('Funding Allocation Parameters'!$C$6="Grant funding",MIN(V368*'Funding Allocation Parameters'!$E$6, 'Funding Allocation Parameters'!$G$6), IF('Funding Allocation Parameters'!$C$6="Other author funding", 0, IF('Funding Allocation Parameters'!$C$6="Any discretionary funds (grants if available, other if no grants)", MIN(V368*'Funding Allocation Parameters'!$E$6, 'Funding Allocation Parameters'!$G$6), IF('Funding Allocation Parameters'!$C$6="Complex Library Subsidy", 0, 0)))))</f>
        <v>913.53240000000005</v>
      </c>
      <c r="Z368" s="179">
        <f>IF('Funding Allocation Parameters'!$C$6="Basic Library Subsidy", 0, IF('Funding Allocation Parameters'!$C$6="Grant funding", 0, IF('Funding Allocation Parameters'!$C$6="Other author funding",  MIN(V368*'Funding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8" s="179">
        <f>IF('Funding Allocation Parameters'!$C$6="Basic Library Subsidy", MIN(W368*'Funding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MIN(W368*VLOOKUP(CONCATENATE($A368, 'Funding Allocation Parameters'!$I$6), 'Library Subsidy Complex'!$C$2:$J$55, 6, FALSE), VLOOKUP(CONCATENATE($A368, 'Funding Allocation Parameters'!$I$6), 'Library Subsidy Complex'!$C$2:$J$55, 8, FALSE)), 0)))))</f>
        <v>0</v>
      </c>
      <c r="AB368" s="179">
        <f>IF('Funding Allocation Parameters'!$C$6="Basic Library Subsidy", 0, IF('Funding Allocation Parameters'!$C$6="Grant funding", 0, IF('Funding Allocation Parameters'!$C$6="Other author funding",  MIN(W368*'Funding Allocation Parameters'!$E$6, 'Funding Allocation Parameters'!$G$6), IF('Funding Allocation Parameters'!$C$6="Any discretionary funds (grants if available, other if no grants)", MIN(W368*'Funding Allocation Parameters'!$E$6, 'Funding Allocation Parameters'!$G$6), IF('Funding Allocation Parameters'!$C$6="Complex Library Subsidy", 0, 0)))))</f>
        <v>913.53240000000005</v>
      </c>
      <c r="AC368" s="177">
        <f t="shared" si="161"/>
        <v>0</v>
      </c>
      <c r="AD368" s="177">
        <f t="shared" si="162"/>
        <v>0</v>
      </c>
      <c r="AE368" s="180">
        <f>IF('Funding Allocation Parameters'!$C$7="Basic Library Subsidy", MIN(AC368*'Funding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MIN(AC368*VLOOKUP(CONCATENATE($A368, 'Funding Allocation Parameters'!$I$7), 'Library Subsidy Complex'!$C$2:$J$55, 2, FALSE), VLOOKUP(CONCATENATE($A368, 'Funding Allocation Parameters'!$I$7), 'Library Subsidy Complex'!$C$2:$J$55, 4, FALSE)), 0)))))</f>
        <v>0</v>
      </c>
      <c r="AF368" s="180">
        <f>IF('Funding Allocation Parameters'!$C$7="Basic Library Subsidy", 0, IF('Funding Allocation Parameters'!$C$7="Grant funding",MIN(AC368*'Funding Allocation Parameters'!$E$7, 'Funding Allocation Parameters'!$G$7), IF('Funding Allocation Parameters'!$C$7="Other author funding", 0, IF('Funding Allocation Parameters'!$C$7="Any discretionary funds (grants if available, other if no grants)", MIN(AC368*'Funding Allocation Parameters'!$E$7, 'Funding Allocation Parameters'!$G$7), IF('Funding Allocation Parameters'!$C$7="Complex Library Subsidy", 0, 0)))))</f>
        <v>0</v>
      </c>
      <c r="AG368" s="180">
        <f>IF('Funding Allocation Parameters'!$C$7="Basic Library Subsidy", 0, IF('Funding Allocation Parameters'!$C$7="Grant funding", 0, IF('Funding Allocation Parameters'!$C$7="Other author funding",  MIN(AC368*'Funding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8" s="180">
        <f>IF('Funding Allocation Parameters'!$C$7="Basic Library Subsidy", MIN(AD368*'Funding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MIN(AD368*VLOOKUP(CONCATENATE($A368, 'Funding Allocation Parameters'!$I$7), 'Library Subsidy Complex'!$C$2:$J$55, 6, FALSE), VLOOKUP(CONCATENATE($A368, 'Funding Allocation Parameters'!$I$7), 'Library Subsidy Complex'!$C$2:$J$55, 8, FALSE)), 0)))))</f>
        <v>0</v>
      </c>
      <c r="AI368" s="180">
        <f>IF('Funding Allocation Parameters'!$C$7="Basic Library Subsidy", 0, IF('Funding Allocation Parameters'!$C$7="Grant funding", 0, IF('Funding Allocation Parameters'!$C$7="Other author funding",  MIN(AD368*'Funding Allocation Parameters'!$E$7, 'Funding Allocation Parameters'!$G$7), IF('Funding Allocation Parameters'!$C$7="Any discretionary funds (grants if available, other if no grants)", MIN(AD368*'Funding Allocation Parameters'!$E$7, 'Funding Allocation Parameters'!$G$7), IF('Funding Allocation Parameters'!$C$7="Complex Library Subsidy", 0, 0)))))</f>
        <v>0</v>
      </c>
      <c r="AJ368" s="177">
        <f t="shared" si="163"/>
        <v>0</v>
      </c>
      <c r="AK368" s="177">
        <f t="shared" si="164"/>
        <v>0</v>
      </c>
      <c r="AL368" s="181">
        <f>IF('Funding Allocation Parameters'!$C$8="Basic Library Subsidy", MIN(AJ368*'Funding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MIN(AJ368*VLOOKUP(CONCATENATE($A368, 'Funding Allocation Parameters'!$I$8), 'Library Subsidy Complex'!$C$2:$J$55, 2, FALSE), VLOOKUP(CONCATENATE($A368, 'Funding Allocation Parameters'!$I$8), 'Library Subsidy Complex'!$C$2:$J$55, 4, FALSE)), 0)))))</f>
        <v>0</v>
      </c>
      <c r="AM368" s="181">
        <f>IF('Funding Allocation Parameters'!$C$8="Basic Library Subsidy", 0, IF('Funding Allocation Parameters'!$C$8="Grant funding",MIN(AJ368*'Funding Allocation Parameters'!$E$8, 'Funding Allocation Parameters'!$G$8), IF('Funding Allocation Parameters'!$C$8="Other author funding", 0, IF('Funding Allocation Parameters'!$C$8="Any discretionary funds (grants if available, other if no grants)", MIN(AJ368*'Funding Allocation Parameters'!$E$8, 'Funding Allocation Parameters'!$G$8), IF('Funding Allocation Parameters'!$C$8="Complex Library Subsidy", 0, 0)))))</f>
        <v>0</v>
      </c>
      <c r="AN368" s="181">
        <f>IF('Funding Allocation Parameters'!$C$8="Basic Library Subsidy", 0, IF('Funding Allocation Parameters'!$C$8="Grant funding", 0, IF('Funding Allocation Parameters'!$C$8="Other author funding",  MIN(AJ368*'Funding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8" s="181">
        <f>IF('Funding Allocation Parameters'!$C$8="Basic Library Subsidy", MIN(AK368*'Funding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MIN(AK368*VLOOKUP(CONCATENATE($A368, 'Funding Allocation Parameters'!$I$8), 'Library Subsidy Complex'!$C$2:$J$55, 6, FALSE), VLOOKUP(CONCATENATE($A368, 'Funding Allocation Parameters'!$I$8), 'Library Subsidy Complex'!$C$2:$J$55, 8, FALSE)), 0)))))</f>
        <v>0</v>
      </c>
      <c r="AP368" s="181">
        <f>IF('Funding Allocation Parameters'!$C$8="Basic Library Subsidy", 0, IF('Funding Allocation Parameters'!$C$8="Grant funding", 0, IF('Funding Allocation Parameters'!$C$8="Other author funding",  MIN(AK368*'Funding Allocation Parameters'!$E$8, 'Funding Allocation Parameters'!$G$8), IF('Funding Allocation Parameters'!$C$8="Any discretionary funds (grants if available, other if no grants)", MIN(AK368*'Funding Allocation Parameters'!$E$8, 'Funding Allocation Parameters'!$G$8), IF('Funding Allocation Parameters'!$C$8="Complex Library Subsidy", 0, 0)))))</f>
        <v>0</v>
      </c>
      <c r="AQ368" s="177">
        <f t="shared" si="165"/>
        <v>0</v>
      </c>
      <c r="AR368" s="177">
        <f t="shared" si="166"/>
        <v>0</v>
      </c>
      <c r="AS368" s="182">
        <f t="shared" si="167"/>
        <v>1189</v>
      </c>
      <c r="AT368" s="182">
        <f t="shared" si="168"/>
        <v>913.53240000000005</v>
      </c>
      <c r="AU368" s="182">
        <f t="shared" si="169"/>
        <v>0</v>
      </c>
      <c r="AV368" s="182">
        <f t="shared" si="170"/>
        <v>1189</v>
      </c>
      <c r="AW368" s="182">
        <f t="shared" si="171"/>
        <v>913.53240000000005</v>
      </c>
      <c r="AX368" s="183">
        <f t="shared" si="172"/>
        <v>419.71699999999998</v>
      </c>
      <c r="AY368" s="183">
        <f t="shared" si="173"/>
        <v>322.47693720000001</v>
      </c>
      <c r="AZ368" s="183">
        <f t="shared" si="174"/>
        <v>0</v>
      </c>
      <c r="BA368" s="183">
        <f t="shared" si="175"/>
        <v>769.28300000000002</v>
      </c>
      <c r="BB368" s="183">
        <f t="shared" si="176"/>
        <v>591.0554628000001</v>
      </c>
      <c r="BC368" s="184">
        <f t="shared" si="177"/>
        <v>1189</v>
      </c>
      <c r="BD368" s="184">
        <f t="shared" si="178"/>
        <v>0</v>
      </c>
      <c r="BE368" s="184">
        <f t="shared" si="179"/>
        <v>322.47693720000001</v>
      </c>
      <c r="BF368" s="184">
        <f t="shared" si="180"/>
        <v>591.0554628000001</v>
      </c>
      <c r="BG368" s="102">
        <f t="shared" si="181"/>
        <v>0</v>
      </c>
      <c r="BH368" s="102">
        <f t="shared" si="182"/>
        <v>0</v>
      </c>
      <c r="BI368" s="102">
        <f t="shared" si="183"/>
        <v>0</v>
      </c>
      <c r="BJ368" s="102">
        <f t="shared" si="184"/>
        <v>0.35299999999999998</v>
      </c>
      <c r="BK368" s="102">
        <f t="shared" si="185"/>
        <v>0.64700000000000002</v>
      </c>
      <c r="BL368" s="102">
        <f t="shared" si="186"/>
        <v>0</v>
      </c>
      <c r="BN368" s="102"/>
    </row>
    <row r="369" spans="1:66" x14ac:dyDescent="0.25">
      <c r="A369" s="102" t="s">
        <v>17</v>
      </c>
      <c r="B369" s="102" t="s">
        <v>12</v>
      </c>
      <c r="C369" s="102" t="s">
        <v>8</v>
      </c>
      <c r="D369" s="102" t="s">
        <v>27</v>
      </c>
      <c r="E369" s="102" t="s">
        <v>792</v>
      </c>
      <c r="F369" s="102" t="s">
        <v>793</v>
      </c>
      <c r="G369" s="102">
        <v>0.88300000000000001</v>
      </c>
      <c r="H369" s="102">
        <v>1</v>
      </c>
      <c r="I369" s="102">
        <v>0</v>
      </c>
      <c r="J369" s="167">
        <f>IFERROR(H369*VLOOKUP(A369, 'Advanced Parameters'!$B$7:$G$20, 6, FALSE)*VLOOKUP(A369, 'Growth Parameters'!$B$6:$H$19, 6, FALSE), 0)</f>
        <v>1</v>
      </c>
      <c r="K369" s="167">
        <f>IFERROR(IF('Advanced Parameters'!$C$5="n",'Raw Data'!I369*VLOOKUP(A369,'Advanced Parameters'!$B$7:$G$20,6,FALSE),J369*VLOOKUP(A369,'Advanced Parameters'!$B$7:$G$20,2,FALSE))*VLOOKUP(A369, 'Growth Parameters'!$B$6:$H$19, 6, FALSE), 0)</f>
        <v>0</v>
      </c>
      <c r="L369" s="167">
        <f t="shared" si="187"/>
        <v>1</v>
      </c>
      <c r="M369" s="168">
        <f>IFERROR(IF(G369="NA","NA",IF(G369&gt;'APC Parameters'!$K$6+VLOOKUP('Raw Data'!A369, 'APC Parameters'!$H$7:$L$20, 4, FALSE), 'APC Parameters'!$L$6+VLOOKUP('Raw Data'!A369, 'APC Parameters'!$H$7:$L$20, 5, FALSE), G369*('APC Parameters'!$J$6+VLOOKUP('Raw Data'!A369, 'APC Parameters'!$H$7:$L$20, 3, FALSE))+'APC Parameters'!$I$6+VLOOKUP('Raw Data'!A369, 'APC Parameters'!$H$7:$L$20, 2, FALSE))), 0)</f>
        <v>1774.0802000000001</v>
      </c>
      <c r="N369" s="168">
        <f t="shared" si="157"/>
        <v>1774.0802000000001</v>
      </c>
      <c r="O369" s="168">
        <f>IFERROR(IF(M369="NA",VLOOKUP(D369,'Internal Calculations'!$B$10:$C$11,2,FALSE), M369)*VLOOKUP(A369, 'Growth Parameters'!$B$6:$H$19, 7, FALSE), 0)</f>
        <v>1774.0802000000001</v>
      </c>
      <c r="P369" s="177">
        <f t="shared" si="158"/>
        <v>1774.0802000000001</v>
      </c>
      <c r="Q369" s="178">
        <f>IF('Funding Allocation Parameters'!$C$5="Basic Library Subsidy", MIN(O369*('Funding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MIN($O369*(VLOOKUP(CONCATENATE($A369, 'Funding Allocation Parameters'!$I$5), 'Library Subsidy Complex'!$C$2:$J$55, 2, FALSE)), VLOOKUP(CONCATENATE($A369, 'Funding Allocation Parameters'!$I$5), 'Library Subsidy Complex'!$C$2:$J$55, 4, FALSE)), 0)))))</f>
        <v>1189</v>
      </c>
      <c r="R369" s="178">
        <f>IF('Funding Allocation Parameters'!$C$5="Basic Library Subsidy", 0, IF('Funding Allocation Parameters'!$C$5="Grant funding",MIN(O369*('Funding Allocation Parameters'!$E$5), 'Funding Allocation Parameters'!$G$5), IF('Funding Allocation Parameters'!$C$5="Other author funding", 0, IF('Funding Allocation Parameters'!$C$5="Any discretionary funds (grants if available, other if no grants)", MIN(O369*('Funding Allocation Parameters'!$E$5), 'Funding Allocation Parameters'!$G$5), IF('Funding Allocation Parameters'!$C$5="Complex Library Subsidy", 0, 0)))))</f>
        <v>0</v>
      </c>
      <c r="S369" s="178">
        <f>IF('Funding Allocation Parameters'!$C$5="Basic Library Subsidy", 0, IF('Funding Allocation Parameters'!$C$5="Grant funding", 0, IF('Funding Allocation Parameters'!$C$5="Other author funding",  MIN(O369*('Funding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69" s="178">
        <f>IF('Funding Allocation Parameters'!$C$5="Basic Library Subsidy", MIN(O369*('Funding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MIN($O369*(VLOOKUP(CONCATENATE($A369, 'Funding Allocation Parameters'!$I$5), 'Library Subsidy Complex'!$C$2:$J$55, 6, FALSE)), VLOOKUP(CONCATENATE($A369, 'Funding Allocation Parameters'!$I$5), 'Library Subsidy Complex'!$C$2:$J$55, 8, FALSE)), 0)))))</f>
        <v>1189</v>
      </c>
      <c r="U369" s="178">
        <f>IF('Funding Allocation Parameters'!$C$5="Basic Library Subsidy", 0, IF('Funding Allocation Parameters'!$C$5="Grant funding", 0, IF('Funding Allocation Parameters'!$C$5="Other author funding",  MIN(O369*('Funding Allocation Parameters'!$E$5), 'Funding Allocation Parameters'!$G$5), IF('Funding Allocation Parameters'!$C$5="Any discretionary funds (grants if available, other if no grants)", MIN(O369*('Funding Allocation Parameters'!$E$5), 'Funding Allocation Parameters'!$G$5), IF('Funding Allocation Parameters'!$C$5="Complex Library Subsidy", 0, 0)))))</f>
        <v>0</v>
      </c>
      <c r="V369" s="177">
        <f t="shared" si="159"/>
        <v>585.0802000000001</v>
      </c>
      <c r="W369" s="177">
        <f t="shared" si="160"/>
        <v>585.0802000000001</v>
      </c>
      <c r="X369" s="179">
        <f>IF('Funding Allocation Parameters'!$C$6="Basic Library Subsidy", MIN(V369*'Funding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MIN(V369*VLOOKUP(CONCATENATE($A369, 'Funding Allocation Parameters'!$I$6), 'Library Subsidy Complex'!$C$2:$J$55, 2, FALSE), VLOOKUP(CONCATENATE($A369, 'Funding Allocation Parameters'!$I$6), 'Library Subsidy Complex'!$C$2:$J$55, 4, FALSE)), 0)))))</f>
        <v>0</v>
      </c>
      <c r="Y369" s="179">
        <f>IF('Funding Allocation Parameters'!$C$6="Basic Library Subsidy", 0, IF('Funding Allocation Parameters'!$C$6="Grant funding",MIN(V369*'Funding Allocation Parameters'!$E$6, 'Funding Allocation Parameters'!$G$6), IF('Funding Allocation Parameters'!$C$6="Other author funding", 0, IF('Funding Allocation Parameters'!$C$6="Any discretionary funds (grants if available, other if no grants)", MIN(V369*'Funding Allocation Parameters'!$E$6, 'Funding Allocation Parameters'!$G$6), IF('Funding Allocation Parameters'!$C$6="Complex Library Subsidy", 0, 0)))))</f>
        <v>585.0802000000001</v>
      </c>
      <c r="Z369" s="179">
        <f>IF('Funding Allocation Parameters'!$C$6="Basic Library Subsidy", 0, IF('Funding Allocation Parameters'!$C$6="Grant funding", 0, IF('Funding Allocation Parameters'!$C$6="Other author funding",  MIN(V369*'Funding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69" s="179">
        <f>IF('Funding Allocation Parameters'!$C$6="Basic Library Subsidy", MIN(W369*'Funding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MIN(W369*VLOOKUP(CONCATENATE($A369, 'Funding Allocation Parameters'!$I$6), 'Library Subsidy Complex'!$C$2:$J$55, 6, FALSE), VLOOKUP(CONCATENATE($A369, 'Funding Allocation Parameters'!$I$6), 'Library Subsidy Complex'!$C$2:$J$55, 8, FALSE)), 0)))))</f>
        <v>0</v>
      </c>
      <c r="AB369" s="179">
        <f>IF('Funding Allocation Parameters'!$C$6="Basic Library Subsidy", 0, IF('Funding Allocation Parameters'!$C$6="Grant funding", 0, IF('Funding Allocation Parameters'!$C$6="Other author funding",  MIN(W369*'Funding Allocation Parameters'!$E$6, 'Funding Allocation Parameters'!$G$6), IF('Funding Allocation Parameters'!$C$6="Any discretionary funds (grants if available, other if no grants)", MIN(W369*'Funding Allocation Parameters'!$E$6, 'Funding Allocation Parameters'!$G$6), IF('Funding Allocation Parameters'!$C$6="Complex Library Subsidy", 0, 0)))))</f>
        <v>585.0802000000001</v>
      </c>
      <c r="AC369" s="177">
        <f t="shared" si="161"/>
        <v>0</v>
      </c>
      <c r="AD369" s="177">
        <f t="shared" si="162"/>
        <v>0</v>
      </c>
      <c r="AE369" s="180">
        <f>IF('Funding Allocation Parameters'!$C$7="Basic Library Subsidy", MIN(AC369*'Funding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MIN(AC369*VLOOKUP(CONCATENATE($A369, 'Funding Allocation Parameters'!$I$7), 'Library Subsidy Complex'!$C$2:$J$55, 2, FALSE), VLOOKUP(CONCATENATE($A369, 'Funding Allocation Parameters'!$I$7), 'Library Subsidy Complex'!$C$2:$J$55, 4, FALSE)), 0)))))</f>
        <v>0</v>
      </c>
      <c r="AF369" s="180">
        <f>IF('Funding Allocation Parameters'!$C$7="Basic Library Subsidy", 0, IF('Funding Allocation Parameters'!$C$7="Grant funding",MIN(AC369*'Funding Allocation Parameters'!$E$7, 'Funding Allocation Parameters'!$G$7), IF('Funding Allocation Parameters'!$C$7="Other author funding", 0, IF('Funding Allocation Parameters'!$C$7="Any discretionary funds (grants if available, other if no grants)", MIN(AC369*'Funding Allocation Parameters'!$E$7, 'Funding Allocation Parameters'!$G$7), IF('Funding Allocation Parameters'!$C$7="Complex Library Subsidy", 0, 0)))))</f>
        <v>0</v>
      </c>
      <c r="AG369" s="180">
        <f>IF('Funding Allocation Parameters'!$C$7="Basic Library Subsidy", 0, IF('Funding Allocation Parameters'!$C$7="Grant funding", 0, IF('Funding Allocation Parameters'!$C$7="Other author funding",  MIN(AC369*'Funding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69" s="180">
        <f>IF('Funding Allocation Parameters'!$C$7="Basic Library Subsidy", MIN(AD369*'Funding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MIN(AD369*VLOOKUP(CONCATENATE($A369, 'Funding Allocation Parameters'!$I$7), 'Library Subsidy Complex'!$C$2:$J$55, 6, FALSE), VLOOKUP(CONCATENATE($A369, 'Funding Allocation Parameters'!$I$7), 'Library Subsidy Complex'!$C$2:$J$55, 8, FALSE)), 0)))))</f>
        <v>0</v>
      </c>
      <c r="AI369" s="180">
        <f>IF('Funding Allocation Parameters'!$C$7="Basic Library Subsidy", 0, IF('Funding Allocation Parameters'!$C$7="Grant funding", 0, IF('Funding Allocation Parameters'!$C$7="Other author funding",  MIN(AD369*'Funding Allocation Parameters'!$E$7, 'Funding Allocation Parameters'!$G$7), IF('Funding Allocation Parameters'!$C$7="Any discretionary funds (grants if available, other if no grants)", MIN(AD369*'Funding Allocation Parameters'!$E$7, 'Funding Allocation Parameters'!$G$7), IF('Funding Allocation Parameters'!$C$7="Complex Library Subsidy", 0, 0)))))</f>
        <v>0</v>
      </c>
      <c r="AJ369" s="177">
        <f t="shared" si="163"/>
        <v>0</v>
      </c>
      <c r="AK369" s="177">
        <f t="shared" si="164"/>
        <v>0</v>
      </c>
      <c r="AL369" s="181">
        <f>IF('Funding Allocation Parameters'!$C$8="Basic Library Subsidy", MIN(AJ369*'Funding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MIN(AJ369*VLOOKUP(CONCATENATE($A369, 'Funding Allocation Parameters'!$I$8), 'Library Subsidy Complex'!$C$2:$J$55, 2, FALSE), VLOOKUP(CONCATENATE($A369, 'Funding Allocation Parameters'!$I$8), 'Library Subsidy Complex'!$C$2:$J$55, 4, FALSE)), 0)))))</f>
        <v>0</v>
      </c>
      <c r="AM369" s="181">
        <f>IF('Funding Allocation Parameters'!$C$8="Basic Library Subsidy", 0, IF('Funding Allocation Parameters'!$C$8="Grant funding",MIN(AJ369*'Funding Allocation Parameters'!$E$8, 'Funding Allocation Parameters'!$G$8), IF('Funding Allocation Parameters'!$C$8="Other author funding", 0, IF('Funding Allocation Parameters'!$C$8="Any discretionary funds (grants if available, other if no grants)", MIN(AJ369*'Funding Allocation Parameters'!$E$8, 'Funding Allocation Parameters'!$G$8), IF('Funding Allocation Parameters'!$C$8="Complex Library Subsidy", 0, 0)))))</f>
        <v>0</v>
      </c>
      <c r="AN369" s="181">
        <f>IF('Funding Allocation Parameters'!$C$8="Basic Library Subsidy", 0, IF('Funding Allocation Parameters'!$C$8="Grant funding", 0, IF('Funding Allocation Parameters'!$C$8="Other author funding",  MIN(AJ369*'Funding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69" s="181">
        <f>IF('Funding Allocation Parameters'!$C$8="Basic Library Subsidy", MIN(AK369*'Funding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MIN(AK369*VLOOKUP(CONCATENATE($A369, 'Funding Allocation Parameters'!$I$8), 'Library Subsidy Complex'!$C$2:$J$55, 6, FALSE), VLOOKUP(CONCATENATE($A369, 'Funding Allocation Parameters'!$I$8), 'Library Subsidy Complex'!$C$2:$J$55, 8, FALSE)), 0)))))</f>
        <v>0</v>
      </c>
      <c r="AP369" s="181">
        <f>IF('Funding Allocation Parameters'!$C$8="Basic Library Subsidy", 0, IF('Funding Allocation Parameters'!$C$8="Grant funding", 0, IF('Funding Allocation Parameters'!$C$8="Other author funding",  MIN(AK369*'Funding Allocation Parameters'!$E$8, 'Funding Allocation Parameters'!$G$8), IF('Funding Allocation Parameters'!$C$8="Any discretionary funds (grants if available, other if no grants)", MIN(AK369*'Funding Allocation Parameters'!$E$8, 'Funding Allocation Parameters'!$G$8), IF('Funding Allocation Parameters'!$C$8="Complex Library Subsidy", 0, 0)))))</f>
        <v>0</v>
      </c>
      <c r="AQ369" s="177">
        <f t="shared" si="165"/>
        <v>0</v>
      </c>
      <c r="AR369" s="177">
        <f t="shared" si="166"/>
        <v>0</v>
      </c>
      <c r="AS369" s="182">
        <f t="shared" si="167"/>
        <v>1189</v>
      </c>
      <c r="AT369" s="182">
        <f t="shared" si="168"/>
        <v>585.0802000000001</v>
      </c>
      <c r="AU369" s="182">
        <f t="shared" si="169"/>
        <v>0</v>
      </c>
      <c r="AV369" s="182">
        <f t="shared" si="170"/>
        <v>1189</v>
      </c>
      <c r="AW369" s="182">
        <f t="shared" si="171"/>
        <v>585.0802000000001</v>
      </c>
      <c r="AX369" s="183">
        <f t="shared" si="172"/>
        <v>0</v>
      </c>
      <c r="AY369" s="183">
        <f t="shared" si="173"/>
        <v>0</v>
      </c>
      <c r="AZ369" s="183">
        <f t="shared" si="174"/>
        <v>0</v>
      </c>
      <c r="BA369" s="183">
        <f t="shared" si="175"/>
        <v>1189</v>
      </c>
      <c r="BB369" s="183">
        <f t="shared" si="176"/>
        <v>585.0802000000001</v>
      </c>
      <c r="BC369" s="184">
        <f t="shared" si="177"/>
        <v>1189</v>
      </c>
      <c r="BD369" s="184">
        <f t="shared" si="178"/>
        <v>0</v>
      </c>
      <c r="BE369" s="184">
        <f t="shared" si="179"/>
        <v>0</v>
      </c>
      <c r="BF369" s="184">
        <f t="shared" si="180"/>
        <v>585.0802000000001</v>
      </c>
      <c r="BG369" s="102">
        <f t="shared" si="181"/>
        <v>0</v>
      </c>
      <c r="BH369" s="102">
        <f t="shared" si="182"/>
        <v>0</v>
      </c>
      <c r="BI369" s="102">
        <f t="shared" si="183"/>
        <v>0</v>
      </c>
      <c r="BJ369" s="102">
        <f t="shared" si="184"/>
        <v>0</v>
      </c>
      <c r="BK369" s="102">
        <f t="shared" si="185"/>
        <v>1</v>
      </c>
      <c r="BL369" s="102">
        <f t="shared" si="186"/>
        <v>0</v>
      </c>
      <c r="BN369" s="102"/>
    </row>
    <row r="370" spans="1:66" x14ac:dyDescent="0.25">
      <c r="A370" s="102" t="s">
        <v>26</v>
      </c>
      <c r="B370" s="102" t="s">
        <v>8</v>
      </c>
      <c r="C370" s="102" t="s">
        <v>8</v>
      </c>
      <c r="D370" s="102" t="s">
        <v>27</v>
      </c>
      <c r="E370" s="102" t="s">
        <v>794</v>
      </c>
      <c r="F370" s="102" t="s">
        <v>795</v>
      </c>
      <c r="G370" s="102">
        <v>1.714</v>
      </c>
      <c r="H370" s="102">
        <v>1</v>
      </c>
      <c r="I370" s="102">
        <v>0.41699999999999998</v>
      </c>
      <c r="J370" s="167">
        <f>IFERROR(H370*VLOOKUP(A370, 'Advanced Parameters'!$B$7:$G$20, 6, FALSE)*VLOOKUP(A370, 'Growth Parameters'!$B$6:$H$19, 6, FALSE), 0)</f>
        <v>1</v>
      </c>
      <c r="K370" s="167">
        <f>IFERROR(IF('Advanced Parameters'!$C$5="n",'Raw Data'!I370*VLOOKUP(A370,'Advanced Parameters'!$B$7:$G$20,6,FALSE),J370*VLOOKUP(A370,'Advanced Parameters'!$B$7:$G$20,2,FALSE))*VLOOKUP(A370, 'Growth Parameters'!$B$6:$H$19, 6, FALSE), 0)</f>
        <v>0.41699999999999998</v>
      </c>
      <c r="L370" s="167">
        <f t="shared" si="187"/>
        <v>0.58299999999999996</v>
      </c>
      <c r="M370" s="168">
        <f>IFERROR(IF(G370="NA","NA",IF(G370&gt;'APC Parameters'!$K$6+VLOOKUP('Raw Data'!A370, 'APC Parameters'!$H$7:$L$20, 4, FALSE), 'APC Parameters'!$L$6+VLOOKUP('Raw Data'!A370, 'APC Parameters'!$H$7:$L$20, 5, FALSE), G370*('APC Parameters'!$J$6+VLOOKUP('Raw Data'!A370, 'APC Parameters'!$H$7:$L$20, 3, FALSE))+'APC Parameters'!$I$6+VLOOKUP('Raw Data'!A370, 'APC Parameters'!$H$7:$L$20, 2, FALSE))), 0)</f>
        <v>2363.5915999999997</v>
      </c>
      <c r="N370" s="168">
        <f t="shared" si="157"/>
        <v>2363.5915999999997</v>
      </c>
      <c r="O370" s="168">
        <f>IFERROR(IF(M370="NA",VLOOKUP(D370,'Internal Calculations'!$B$10:$C$11,2,FALSE), M370)*VLOOKUP(A370, 'Growth Parameters'!$B$6:$H$19, 7, FALSE), 0)</f>
        <v>2363.5915999999997</v>
      </c>
      <c r="P370" s="177">
        <f t="shared" si="158"/>
        <v>2363.5915999999997</v>
      </c>
      <c r="Q370" s="178">
        <f>IF('Funding Allocation Parameters'!$C$5="Basic Library Subsidy", MIN(O370*('Funding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MIN($O370*(VLOOKUP(CONCATENATE($A370, 'Funding Allocation Parameters'!$I$5), 'Library Subsidy Complex'!$C$2:$J$55, 2, FALSE)), VLOOKUP(CONCATENATE($A370, 'Funding Allocation Parameters'!$I$5), 'Library Subsidy Complex'!$C$2:$J$55, 4, FALSE)), 0)))))</f>
        <v>1189</v>
      </c>
      <c r="R370" s="178">
        <f>IF('Funding Allocation Parameters'!$C$5="Basic Library Subsidy", 0, IF('Funding Allocation Parameters'!$C$5="Grant funding",MIN(O370*('Funding Allocation Parameters'!$E$5), 'Funding Allocation Parameters'!$G$5), IF('Funding Allocation Parameters'!$C$5="Other author funding", 0, IF('Funding Allocation Parameters'!$C$5="Any discretionary funds (grants if available, other if no grants)", MIN(O370*('Funding Allocation Parameters'!$E$5), 'Funding Allocation Parameters'!$G$5), IF('Funding Allocation Parameters'!$C$5="Complex Library Subsidy", 0, 0)))))</f>
        <v>0</v>
      </c>
      <c r="S370" s="178">
        <f>IF('Funding Allocation Parameters'!$C$5="Basic Library Subsidy", 0, IF('Funding Allocation Parameters'!$C$5="Grant funding", 0, IF('Funding Allocation Parameters'!$C$5="Other author funding",  MIN(O370*('Funding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0" s="178">
        <f>IF('Funding Allocation Parameters'!$C$5="Basic Library Subsidy", MIN(O370*('Funding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MIN($O370*(VLOOKUP(CONCATENATE($A370, 'Funding Allocation Parameters'!$I$5), 'Library Subsidy Complex'!$C$2:$J$55, 6, FALSE)), VLOOKUP(CONCATENATE($A370, 'Funding Allocation Parameters'!$I$5), 'Library Subsidy Complex'!$C$2:$J$55, 8, FALSE)), 0)))))</f>
        <v>1189</v>
      </c>
      <c r="U370" s="178">
        <f>IF('Funding Allocation Parameters'!$C$5="Basic Library Subsidy", 0, IF('Funding Allocation Parameters'!$C$5="Grant funding", 0, IF('Funding Allocation Parameters'!$C$5="Other author funding",  MIN(O370*('Funding Allocation Parameters'!$E$5), 'Funding Allocation Parameters'!$G$5), IF('Funding Allocation Parameters'!$C$5="Any discretionary funds (grants if available, other if no grants)", MIN(O370*('Funding Allocation Parameters'!$E$5), 'Funding Allocation Parameters'!$G$5), IF('Funding Allocation Parameters'!$C$5="Complex Library Subsidy", 0, 0)))))</f>
        <v>0</v>
      </c>
      <c r="V370" s="177">
        <f t="shared" si="159"/>
        <v>1174.5915999999997</v>
      </c>
      <c r="W370" s="177">
        <f t="shared" si="160"/>
        <v>1174.5915999999997</v>
      </c>
      <c r="X370" s="179">
        <f>IF('Funding Allocation Parameters'!$C$6="Basic Library Subsidy", MIN(V370*'Funding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MIN(V370*VLOOKUP(CONCATENATE($A370, 'Funding Allocation Parameters'!$I$6), 'Library Subsidy Complex'!$C$2:$J$55, 2, FALSE), VLOOKUP(CONCATENATE($A370, 'Funding Allocation Parameters'!$I$6), 'Library Subsidy Complex'!$C$2:$J$55, 4, FALSE)), 0)))))</f>
        <v>0</v>
      </c>
      <c r="Y370" s="179">
        <f>IF('Funding Allocation Parameters'!$C$6="Basic Library Subsidy", 0, IF('Funding Allocation Parameters'!$C$6="Grant funding",MIN(V370*'Funding Allocation Parameters'!$E$6, 'Funding Allocation Parameters'!$G$6), IF('Funding Allocation Parameters'!$C$6="Other author funding", 0, IF('Funding Allocation Parameters'!$C$6="Any discretionary funds (grants if available, other if no grants)", MIN(V370*'Funding Allocation Parameters'!$E$6, 'Funding Allocation Parameters'!$G$6), IF('Funding Allocation Parameters'!$C$6="Complex Library Subsidy", 0, 0)))))</f>
        <v>1174.5915999999997</v>
      </c>
      <c r="Z370" s="179">
        <f>IF('Funding Allocation Parameters'!$C$6="Basic Library Subsidy", 0, IF('Funding Allocation Parameters'!$C$6="Grant funding", 0, IF('Funding Allocation Parameters'!$C$6="Other author funding",  MIN(V370*'Funding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0" s="179">
        <f>IF('Funding Allocation Parameters'!$C$6="Basic Library Subsidy", MIN(W370*'Funding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MIN(W370*VLOOKUP(CONCATENATE($A370, 'Funding Allocation Parameters'!$I$6), 'Library Subsidy Complex'!$C$2:$J$55, 6, FALSE), VLOOKUP(CONCATENATE($A370, 'Funding Allocation Parameters'!$I$6), 'Library Subsidy Complex'!$C$2:$J$55, 8, FALSE)), 0)))))</f>
        <v>0</v>
      </c>
      <c r="AB370" s="179">
        <f>IF('Funding Allocation Parameters'!$C$6="Basic Library Subsidy", 0, IF('Funding Allocation Parameters'!$C$6="Grant funding", 0, IF('Funding Allocation Parameters'!$C$6="Other author funding",  MIN(W370*'Funding Allocation Parameters'!$E$6, 'Funding Allocation Parameters'!$G$6), IF('Funding Allocation Parameters'!$C$6="Any discretionary funds (grants if available, other if no grants)", MIN(W370*'Funding Allocation Parameters'!$E$6, 'Funding Allocation Parameters'!$G$6), IF('Funding Allocation Parameters'!$C$6="Complex Library Subsidy", 0, 0)))))</f>
        <v>1174.5915999999997</v>
      </c>
      <c r="AC370" s="177">
        <f t="shared" si="161"/>
        <v>0</v>
      </c>
      <c r="AD370" s="177">
        <f t="shared" si="162"/>
        <v>0</v>
      </c>
      <c r="AE370" s="180">
        <f>IF('Funding Allocation Parameters'!$C$7="Basic Library Subsidy", MIN(AC370*'Funding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MIN(AC370*VLOOKUP(CONCATENATE($A370, 'Funding Allocation Parameters'!$I$7), 'Library Subsidy Complex'!$C$2:$J$55, 2, FALSE), VLOOKUP(CONCATENATE($A370, 'Funding Allocation Parameters'!$I$7), 'Library Subsidy Complex'!$C$2:$J$55, 4, FALSE)), 0)))))</f>
        <v>0</v>
      </c>
      <c r="AF370" s="180">
        <f>IF('Funding Allocation Parameters'!$C$7="Basic Library Subsidy", 0, IF('Funding Allocation Parameters'!$C$7="Grant funding",MIN(AC370*'Funding Allocation Parameters'!$E$7, 'Funding Allocation Parameters'!$G$7), IF('Funding Allocation Parameters'!$C$7="Other author funding", 0, IF('Funding Allocation Parameters'!$C$7="Any discretionary funds (grants if available, other if no grants)", MIN(AC370*'Funding Allocation Parameters'!$E$7, 'Funding Allocation Parameters'!$G$7), IF('Funding Allocation Parameters'!$C$7="Complex Library Subsidy", 0, 0)))))</f>
        <v>0</v>
      </c>
      <c r="AG370" s="180">
        <f>IF('Funding Allocation Parameters'!$C$7="Basic Library Subsidy", 0, IF('Funding Allocation Parameters'!$C$7="Grant funding", 0, IF('Funding Allocation Parameters'!$C$7="Other author funding",  MIN(AC370*'Funding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0" s="180">
        <f>IF('Funding Allocation Parameters'!$C$7="Basic Library Subsidy", MIN(AD370*'Funding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MIN(AD370*VLOOKUP(CONCATENATE($A370, 'Funding Allocation Parameters'!$I$7), 'Library Subsidy Complex'!$C$2:$J$55, 6, FALSE), VLOOKUP(CONCATENATE($A370, 'Funding Allocation Parameters'!$I$7), 'Library Subsidy Complex'!$C$2:$J$55, 8, FALSE)), 0)))))</f>
        <v>0</v>
      </c>
      <c r="AI370" s="180">
        <f>IF('Funding Allocation Parameters'!$C$7="Basic Library Subsidy", 0, IF('Funding Allocation Parameters'!$C$7="Grant funding", 0, IF('Funding Allocation Parameters'!$C$7="Other author funding",  MIN(AD370*'Funding Allocation Parameters'!$E$7, 'Funding Allocation Parameters'!$G$7), IF('Funding Allocation Parameters'!$C$7="Any discretionary funds (grants if available, other if no grants)", MIN(AD370*'Funding Allocation Parameters'!$E$7, 'Funding Allocation Parameters'!$G$7), IF('Funding Allocation Parameters'!$C$7="Complex Library Subsidy", 0, 0)))))</f>
        <v>0</v>
      </c>
      <c r="AJ370" s="177">
        <f t="shared" si="163"/>
        <v>0</v>
      </c>
      <c r="AK370" s="177">
        <f t="shared" si="164"/>
        <v>0</v>
      </c>
      <c r="AL370" s="181">
        <f>IF('Funding Allocation Parameters'!$C$8="Basic Library Subsidy", MIN(AJ370*'Funding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MIN(AJ370*VLOOKUP(CONCATENATE($A370, 'Funding Allocation Parameters'!$I$8), 'Library Subsidy Complex'!$C$2:$J$55, 2, FALSE), VLOOKUP(CONCATENATE($A370, 'Funding Allocation Parameters'!$I$8), 'Library Subsidy Complex'!$C$2:$J$55, 4, FALSE)), 0)))))</f>
        <v>0</v>
      </c>
      <c r="AM370" s="181">
        <f>IF('Funding Allocation Parameters'!$C$8="Basic Library Subsidy", 0, IF('Funding Allocation Parameters'!$C$8="Grant funding",MIN(AJ370*'Funding Allocation Parameters'!$E$8, 'Funding Allocation Parameters'!$G$8), IF('Funding Allocation Parameters'!$C$8="Other author funding", 0, IF('Funding Allocation Parameters'!$C$8="Any discretionary funds (grants if available, other if no grants)", MIN(AJ370*'Funding Allocation Parameters'!$E$8, 'Funding Allocation Parameters'!$G$8), IF('Funding Allocation Parameters'!$C$8="Complex Library Subsidy", 0, 0)))))</f>
        <v>0</v>
      </c>
      <c r="AN370" s="181">
        <f>IF('Funding Allocation Parameters'!$C$8="Basic Library Subsidy", 0, IF('Funding Allocation Parameters'!$C$8="Grant funding", 0, IF('Funding Allocation Parameters'!$C$8="Other author funding",  MIN(AJ370*'Funding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0" s="181">
        <f>IF('Funding Allocation Parameters'!$C$8="Basic Library Subsidy", MIN(AK370*'Funding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MIN(AK370*VLOOKUP(CONCATENATE($A370, 'Funding Allocation Parameters'!$I$8), 'Library Subsidy Complex'!$C$2:$J$55, 6, FALSE), VLOOKUP(CONCATENATE($A370, 'Funding Allocation Parameters'!$I$8), 'Library Subsidy Complex'!$C$2:$J$55, 8, FALSE)), 0)))))</f>
        <v>0</v>
      </c>
      <c r="AP370" s="181">
        <f>IF('Funding Allocation Parameters'!$C$8="Basic Library Subsidy", 0, IF('Funding Allocation Parameters'!$C$8="Grant funding", 0, IF('Funding Allocation Parameters'!$C$8="Other author funding",  MIN(AK370*'Funding Allocation Parameters'!$E$8, 'Funding Allocation Parameters'!$G$8), IF('Funding Allocation Parameters'!$C$8="Any discretionary funds (grants if available, other if no grants)", MIN(AK370*'Funding Allocation Parameters'!$E$8, 'Funding Allocation Parameters'!$G$8), IF('Funding Allocation Parameters'!$C$8="Complex Library Subsidy", 0, 0)))))</f>
        <v>0</v>
      </c>
      <c r="AQ370" s="177">
        <f t="shared" si="165"/>
        <v>0</v>
      </c>
      <c r="AR370" s="177">
        <f t="shared" si="166"/>
        <v>0</v>
      </c>
      <c r="AS370" s="182">
        <f t="shared" si="167"/>
        <v>1189</v>
      </c>
      <c r="AT370" s="182">
        <f t="shared" si="168"/>
        <v>1174.5915999999997</v>
      </c>
      <c r="AU370" s="182">
        <f t="shared" si="169"/>
        <v>0</v>
      </c>
      <c r="AV370" s="182">
        <f t="shared" si="170"/>
        <v>1189</v>
      </c>
      <c r="AW370" s="182">
        <f t="shared" si="171"/>
        <v>1174.5915999999997</v>
      </c>
      <c r="AX370" s="183">
        <f t="shared" si="172"/>
        <v>495.81299999999999</v>
      </c>
      <c r="AY370" s="183">
        <f t="shared" si="173"/>
        <v>489.80469719999985</v>
      </c>
      <c r="AZ370" s="183">
        <f t="shared" si="174"/>
        <v>0</v>
      </c>
      <c r="BA370" s="183">
        <f t="shared" si="175"/>
        <v>693.18700000000001</v>
      </c>
      <c r="BB370" s="183">
        <f t="shared" si="176"/>
        <v>684.78690279999978</v>
      </c>
      <c r="BC370" s="184">
        <f t="shared" si="177"/>
        <v>1189</v>
      </c>
      <c r="BD370" s="184">
        <f t="shared" si="178"/>
        <v>0</v>
      </c>
      <c r="BE370" s="184">
        <f t="shared" si="179"/>
        <v>489.80469719999985</v>
      </c>
      <c r="BF370" s="184">
        <f t="shared" si="180"/>
        <v>684.78690279999978</v>
      </c>
      <c r="BG370" s="102">
        <f t="shared" si="181"/>
        <v>0</v>
      </c>
      <c r="BH370" s="102">
        <f t="shared" si="182"/>
        <v>0</v>
      </c>
      <c r="BI370" s="102">
        <f t="shared" si="183"/>
        <v>0</v>
      </c>
      <c r="BJ370" s="102">
        <f t="shared" si="184"/>
        <v>0.41699999999999998</v>
      </c>
      <c r="BK370" s="102">
        <f t="shared" si="185"/>
        <v>0.58299999999999996</v>
      </c>
      <c r="BL370" s="102">
        <f t="shared" si="186"/>
        <v>0</v>
      </c>
      <c r="BN370" s="102"/>
    </row>
    <row r="371" spans="1:66" x14ac:dyDescent="0.25">
      <c r="A371" s="102" t="s">
        <v>23</v>
      </c>
      <c r="B371" s="102" t="s">
        <v>15</v>
      </c>
      <c r="C371" s="102" t="s">
        <v>8</v>
      </c>
      <c r="D371" s="102" t="s">
        <v>27</v>
      </c>
      <c r="E371" s="102" t="s">
        <v>392</v>
      </c>
      <c r="F371" s="102" t="s">
        <v>797</v>
      </c>
      <c r="G371" s="102" t="s">
        <v>9</v>
      </c>
      <c r="H371" s="102">
        <v>1</v>
      </c>
      <c r="I371" s="102">
        <v>0</v>
      </c>
      <c r="J371" s="167">
        <f>IFERROR(H371*VLOOKUP(A371, 'Advanced Parameters'!$B$7:$G$20, 6, FALSE)*VLOOKUP(A371, 'Growth Parameters'!$B$6:$H$19, 6, FALSE), 0)</f>
        <v>1</v>
      </c>
      <c r="K371" s="167">
        <f>IFERROR(IF('Advanced Parameters'!$C$5="n",'Raw Data'!I371*VLOOKUP(A371,'Advanced Parameters'!$B$7:$G$20,6,FALSE),J371*VLOOKUP(A371,'Advanced Parameters'!$B$7:$G$20,2,FALSE))*VLOOKUP(A371, 'Growth Parameters'!$B$6:$H$19, 6, FALSE), 0)</f>
        <v>0</v>
      </c>
      <c r="L371" s="167">
        <f t="shared" si="187"/>
        <v>1</v>
      </c>
      <c r="M371" s="168" t="str">
        <f>IFERROR(IF(G371="NA","NA",IF(G371&gt;'APC Parameters'!$K$6+VLOOKUP('Raw Data'!A371, 'APC Parameters'!$H$7:$L$20, 4, FALSE), 'APC Parameters'!$L$6+VLOOKUP('Raw Data'!A371, 'APC Parameters'!$H$7:$L$20, 5, FALSE), G371*('APC Parameters'!$J$6+VLOOKUP('Raw Data'!A371, 'APC Parameters'!$H$7:$L$20, 3, FALSE))+'APC Parameters'!$I$6+VLOOKUP('Raw Data'!A371, 'APC Parameters'!$H$7:$L$20, 2, FALSE))), 0)</f>
        <v>NA</v>
      </c>
      <c r="N371" s="168" t="str">
        <f t="shared" si="157"/>
        <v>NA</v>
      </c>
      <c r="O371" s="168">
        <f>IFERROR(IF(M371="NA",VLOOKUP(D371,'Internal Calculations'!$B$10:$C$11,2,FALSE), M371)*VLOOKUP(A371, 'Growth Parameters'!$B$6:$H$19, 7, FALSE), 0)</f>
        <v>2278.6764150234731</v>
      </c>
      <c r="P371" s="177">
        <f t="shared" si="158"/>
        <v>2278.6764150234731</v>
      </c>
      <c r="Q371" s="178">
        <f>IF('Funding Allocation Parameters'!$C$5="Basic Library Subsidy", MIN(O371*('Funding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MIN($O371*(VLOOKUP(CONCATENATE($A371, 'Funding Allocation Parameters'!$I$5), 'Library Subsidy Complex'!$C$2:$J$55, 2, FALSE)), VLOOKUP(CONCATENATE($A371, 'Funding Allocation Parameters'!$I$5), 'Library Subsidy Complex'!$C$2:$J$55, 4, FALSE)), 0)))))</f>
        <v>1189</v>
      </c>
      <c r="R371" s="178">
        <f>IF('Funding Allocation Parameters'!$C$5="Basic Library Subsidy", 0, IF('Funding Allocation Parameters'!$C$5="Grant funding",MIN(O371*('Funding Allocation Parameters'!$E$5), 'Funding Allocation Parameters'!$G$5), IF('Funding Allocation Parameters'!$C$5="Other author funding", 0, IF('Funding Allocation Parameters'!$C$5="Any discretionary funds (grants if available, other if no grants)", MIN(O371*('Funding Allocation Parameters'!$E$5), 'Funding Allocation Parameters'!$G$5), IF('Funding Allocation Parameters'!$C$5="Complex Library Subsidy", 0, 0)))))</f>
        <v>0</v>
      </c>
      <c r="S371" s="178">
        <f>IF('Funding Allocation Parameters'!$C$5="Basic Library Subsidy", 0, IF('Funding Allocation Parameters'!$C$5="Grant funding", 0, IF('Funding Allocation Parameters'!$C$5="Other author funding",  MIN(O371*('Funding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1" s="178">
        <f>IF('Funding Allocation Parameters'!$C$5="Basic Library Subsidy", MIN(O371*('Funding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MIN($O371*(VLOOKUP(CONCATENATE($A371, 'Funding Allocation Parameters'!$I$5), 'Library Subsidy Complex'!$C$2:$J$55, 6, FALSE)), VLOOKUP(CONCATENATE($A371, 'Funding Allocation Parameters'!$I$5), 'Library Subsidy Complex'!$C$2:$J$55, 8, FALSE)), 0)))))</f>
        <v>1189</v>
      </c>
      <c r="U371" s="178">
        <f>IF('Funding Allocation Parameters'!$C$5="Basic Library Subsidy", 0, IF('Funding Allocation Parameters'!$C$5="Grant funding", 0, IF('Funding Allocation Parameters'!$C$5="Other author funding",  MIN(O371*('Funding Allocation Parameters'!$E$5), 'Funding Allocation Parameters'!$G$5), IF('Funding Allocation Parameters'!$C$5="Any discretionary funds (grants if available, other if no grants)", MIN(O371*('Funding Allocation Parameters'!$E$5), 'Funding Allocation Parameters'!$G$5), IF('Funding Allocation Parameters'!$C$5="Complex Library Subsidy", 0, 0)))))</f>
        <v>0</v>
      </c>
      <c r="V371" s="177">
        <f t="shared" si="159"/>
        <v>1089.6764150234731</v>
      </c>
      <c r="W371" s="177">
        <f t="shared" si="160"/>
        <v>1089.6764150234731</v>
      </c>
      <c r="X371" s="179">
        <f>IF('Funding Allocation Parameters'!$C$6="Basic Library Subsidy", MIN(V371*'Funding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MIN(V371*VLOOKUP(CONCATENATE($A371, 'Funding Allocation Parameters'!$I$6), 'Library Subsidy Complex'!$C$2:$J$55, 2, FALSE), VLOOKUP(CONCATENATE($A371, 'Funding Allocation Parameters'!$I$6), 'Library Subsidy Complex'!$C$2:$J$55, 4, FALSE)), 0)))))</f>
        <v>0</v>
      </c>
      <c r="Y371" s="179">
        <f>IF('Funding Allocation Parameters'!$C$6="Basic Library Subsidy", 0, IF('Funding Allocation Parameters'!$C$6="Grant funding",MIN(V371*'Funding Allocation Parameters'!$E$6, 'Funding Allocation Parameters'!$G$6), IF('Funding Allocation Parameters'!$C$6="Other author funding", 0, IF('Funding Allocation Parameters'!$C$6="Any discretionary funds (grants if available, other if no grants)", MIN(V371*'Funding Allocation Parameters'!$E$6, 'Funding Allocation Parameters'!$G$6), IF('Funding Allocation Parameters'!$C$6="Complex Library Subsidy", 0, 0)))))</f>
        <v>1089.6764150234731</v>
      </c>
      <c r="Z371" s="179">
        <f>IF('Funding Allocation Parameters'!$C$6="Basic Library Subsidy", 0, IF('Funding Allocation Parameters'!$C$6="Grant funding", 0, IF('Funding Allocation Parameters'!$C$6="Other author funding",  MIN(V371*'Funding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1" s="179">
        <f>IF('Funding Allocation Parameters'!$C$6="Basic Library Subsidy", MIN(W371*'Funding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MIN(W371*VLOOKUP(CONCATENATE($A371, 'Funding Allocation Parameters'!$I$6), 'Library Subsidy Complex'!$C$2:$J$55, 6, FALSE), VLOOKUP(CONCATENATE($A371, 'Funding Allocation Parameters'!$I$6), 'Library Subsidy Complex'!$C$2:$J$55, 8, FALSE)), 0)))))</f>
        <v>0</v>
      </c>
      <c r="AB371" s="179">
        <f>IF('Funding Allocation Parameters'!$C$6="Basic Library Subsidy", 0, IF('Funding Allocation Parameters'!$C$6="Grant funding", 0, IF('Funding Allocation Parameters'!$C$6="Other author funding",  MIN(W371*'Funding Allocation Parameters'!$E$6, 'Funding Allocation Parameters'!$G$6), IF('Funding Allocation Parameters'!$C$6="Any discretionary funds (grants if available, other if no grants)", MIN(W371*'Funding Allocation Parameters'!$E$6, 'Funding Allocation Parameters'!$G$6), IF('Funding Allocation Parameters'!$C$6="Complex Library Subsidy", 0, 0)))))</f>
        <v>1089.6764150234731</v>
      </c>
      <c r="AC371" s="177">
        <f t="shared" si="161"/>
        <v>0</v>
      </c>
      <c r="AD371" s="177">
        <f t="shared" si="162"/>
        <v>0</v>
      </c>
      <c r="AE371" s="180">
        <f>IF('Funding Allocation Parameters'!$C$7="Basic Library Subsidy", MIN(AC371*'Funding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MIN(AC371*VLOOKUP(CONCATENATE($A371, 'Funding Allocation Parameters'!$I$7), 'Library Subsidy Complex'!$C$2:$J$55, 2, FALSE), VLOOKUP(CONCATENATE($A371, 'Funding Allocation Parameters'!$I$7), 'Library Subsidy Complex'!$C$2:$J$55, 4, FALSE)), 0)))))</f>
        <v>0</v>
      </c>
      <c r="AF371" s="180">
        <f>IF('Funding Allocation Parameters'!$C$7="Basic Library Subsidy", 0, IF('Funding Allocation Parameters'!$C$7="Grant funding",MIN(AC371*'Funding Allocation Parameters'!$E$7, 'Funding Allocation Parameters'!$G$7), IF('Funding Allocation Parameters'!$C$7="Other author funding", 0, IF('Funding Allocation Parameters'!$C$7="Any discretionary funds (grants if available, other if no grants)", MIN(AC371*'Funding Allocation Parameters'!$E$7, 'Funding Allocation Parameters'!$G$7), IF('Funding Allocation Parameters'!$C$7="Complex Library Subsidy", 0, 0)))))</f>
        <v>0</v>
      </c>
      <c r="AG371" s="180">
        <f>IF('Funding Allocation Parameters'!$C$7="Basic Library Subsidy", 0, IF('Funding Allocation Parameters'!$C$7="Grant funding", 0, IF('Funding Allocation Parameters'!$C$7="Other author funding",  MIN(AC371*'Funding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1" s="180">
        <f>IF('Funding Allocation Parameters'!$C$7="Basic Library Subsidy", MIN(AD371*'Funding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MIN(AD371*VLOOKUP(CONCATENATE($A371, 'Funding Allocation Parameters'!$I$7), 'Library Subsidy Complex'!$C$2:$J$55, 6, FALSE), VLOOKUP(CONCATENATE($A371, 'Funding Allocation Parameters'!$I$7), 'Library Subsidy Complex'!$C$2:$J$55, 8, FALSE)), 0)))))</f>
        <v>0</v>
      </c>
      <c r="AI371" s="180">
        <f>IF('Funding Allocation Parameters'!$C$7="Basic Library Subsidy", 0, IF('Funding Allocation Parameters'!$C$7="Grant funding", 0, IF('Funding Allocation Parameters'!$C$7="Other author funding",  MIN(AD371*'Funding Allocation Parameters'!$E$7, 'Funding Allocation Parameters'!$G$7), IF('Funding Allocation Parameters'!$C$7="Any discretionary funds (grants if available, other if no grants)", MIN(AD371*'Funding Allocation Parameters'!$E$7, 'Funding Allocation Parameters'!$G$7), IF('Funding Allocation Parameters'!$C$7="Complex Library Subsidy", 0, 0)))))</f>
        <v>0</v>
      </c>
      <c r="AJ371" s="177">
        <f t="shared" si="163"/>
        <v>0</v>
      </c>
      <c r="AK371" s="177">
        <f t="shared" si="164"/>
        <v>0</v>
      </c>
      <c r="AL371" s="181">
        <f>IF('Funding Allocation Parameters'!$C$8="Basic Library Subsidy", MIN(AJ371*'Funding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MIN(AJ371*VLOOKUP(CONCATENATE($A371, 'Funding Allocation Parameters'!$I$8), 'Library Subsidy Complex'!$C$2:$J$55, 2, FALSE), VLOOKUP(CONCATENATE($A371, 'Funding Allocation Parameters'!$I$8), 'Library Subsidy Complex'!$C$2:$J$55, 4, FALSE)), 0)))))</f>
        <v>0</v>
      </c>
      <c r="AM371" s="181">
        <f>IF('Funding Allocation Parameters'!$C$8="Basic Library Subsidy", 0, IF('Funding Allocation Parameters'!$C$8="Grant funding",MIN(AJ371*'Funding Allocation Parameters'!$E$8, 'Funding Allocation Parameters'!$G$8), IF('Funding Allocation Parameters'!$C$8="Other author funding", 0, IF('Funding Allocation Parameters'!$C$8="Any discretionary funds (grants if available, other if no grants)", MIN(AJ371*'Funding Allocation Parameters'!$E$8, 'Funding Allocation Parameters'!$G$8), IF('Funding Allocation Parameters'!$C$8="Complex Library Subsidy", 0, 0)))))</f>
        <v>0</v>
      </c>
      <c r="AN371" s="181">
        <f>IF('Funding Allocation Parameters'!$C$8="Basic Library Subsidy", 0, IF('Funding Allocation Parameters'!$C$8="Grant funding", 0, IF('Funding Allocation Parameters'!$C$8="Other author funding",  MIN(AJ371*'Funding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1" s="181">
        <f>IF('Funding Allocation Parameters'!$C$8="Basic Library Subsidy", MIN(AK371*'Funding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MIN(AK371*VLOOKUP(CONCATENATE($A371, 'Funding Allocation Parameters'!$I$8), 'Library Subsidy Complex'!$C$2:$J$55, 6, FALSE), VLOOKUP(CONCATENATE($A371, 'Funding Allocation Parameters'!$I$8), 'Library Subsidy Complex'!$C$2:$J$55, 8, FALSE)), 0)))))</f>
        <v>0</v>
      </c>
      <c r="AP371" s="181">
        <f>IF('Funding Allocation Parameters'!$C$8="Basic Library Subsidy", 0, IF('Funding Allocation Parameters'!$C$8="Grant funding", 0, IF('Funding Allocation Parameters'!$C$8="Other author funding",  MIN(AK371*'Funding Allocation Parameters'!$E$8, 'Funding Allocation Parameters'!$G$8), IF('Funding Allocation Parameters'!$C$8="Any discretionary funds (grants if available, other if no grants)", MIN(AK371*'Funding Allocation Parameters'!$E$8, 'Funding Allocation Parameters'!$G$8), IF('Funding Allocation Parameters'!$C$8="Complex Library Subsidy", 0, 0)))))</f>
        <v>0</v>
      </c>
      <c r="AQ371" s="177">
        <f t="shared" si="165"/>
        <v>0</v>
      </c>
      <c r="AR371" s="177">
        <f t="shared" si="166"/>
        <v>0</v>
      </c>
      <c r="AS371" s="182">
        <f t="shared" si="167"/>
        <v>1189</v>
      </c>
      <c r="AT371" s="182">
        <f t="shared" si="168"/>
        <v>1089.6764150234731</v>
      </c>
      <c r="AU371" s="182">
        <f t="shared" si="169"/>
        <v>0</v>
      </c>
      <c r="AV371" s="182">
        <f t="shared" si="170"/>
        <v>1189</v>
      </c>
      <c r="AW371" s="182">
        <f t="shared" si="171"/>
        <v>1089.6764150234731</v>
      </c>
      <c r="AX371" s="183">
        <f t="shared" si="172"/>
        <v>0</v>
      </c>
      <c r="AY371" s="183">
        <f t="shared" si="173"/>
        <v>0</v>
      </c>
      <c r="AZ371" s="183">
        <f t="shared" si="174"/>
        <v>0</v>
      </c>
      <c r="BA371" s="183">
        <f t="shared" si="175"/>
        <v>1189</v>
      </c>
      <c r="BB371" s="183">
        <f t="shared" si="176"/>
        <v>1089.6764150234731</v>
      </c>
      <c r="BC371" s="184">
        <f t="shared" si="177"/>
        <v>1189</v>
      </c>
      <c r="BD371" s="184">
        <f t="shared" si="178"/>
        <v>0</v>
      </c>
      <c r="BE371" s="184">
        <f t="shared" si="179"/>
        <v>0</v>
      </c>
      <c r="BF371" s="184">
        <f t="shared" si="180"/>
        <v>1089.6764150234731</v>
      </c>
      <c r="BG371" s="102">
        <f t="shared" si="181"/>
        <v>0</v>
      </c>
      <c r="BH371" s="102">
        <f t="shared" si="182"/>
        <v>0</v>
      </c>
      <c r="BI371" s="102">
        <f t="shared" si="183"/>
        <v>0</v>
      </c>
      <c r="BJ371" s="102">
        <f t="shared" si="184"/>
        <v>0</v>
      </c>
      <c r="BK371" s="102">
        <f t="shared" si="185"/>
        <v>1</v>
      </c>
      <c r="BL371" s="102">
        <f t="shared" si="186"/>
        <v>0</v>
      </c>
      <c r="BN371" s="102"/>
    </row>
    <row r="372" spans="1:66" x14ac:dyDescent="0.25">
      <c r="A372" s="102" t="s">
        <v>25</v>
      </c>
      <c r="B372" s="102" t="s">
        <v>8</v>
      </c>
      <c r="C372" s="102" t="s">
        <v>8</v>
      </c>
      <c r="D372" s="102" t="s">
        <v>27</v>
      </c>
      <c r="E372" s="102" t="s">
        <v>798</v>
      </c>
      <c r="F372" s="102" t="s">
        <v>799</v>
      </c>
      <c r="G372" s="102">
        <v>1.37</v>
      </c>
      <c r="H372" s="102">
        <v>1</v>
      </c>
      <c r="I372" s="102">
        <v>0.498</v>
      </c>
      <c r="J372" s="167">
        <f>IFERROR(H372*VLOOKUP(A372, 'Advanced Parameters'!$B$7:$G$20, 6, FALSE)*VLOOKUP(A372, 'Growth Parameters'!$B$6:$H$19, 6, FALSE), 0)</f>
        <v>1</v>
      </c>
      <c r="K372" s="167">
        <f>IFERROR(IF('Advanced Parameters'!$C$5="n",'Raw Data'!I372*VLOOKUP(A372,'Advanced Parameters'!$B$7:$G$20,6,FALSE),J372*VLOOKUP(A372,'Advanced Parameters'!$B$7:$G$20,2,FALSE))*VLOOKUP(A372, 'Growth Parameters'!$B$6:$H$19, 6, FALSE), 0)</f>
        <v>0.498</v>
      </c>
      <c r="L372" s="167">
        <f t="shared" si="187"/>
        <v>0.502</v>
      </c>
      <c r="M372" s="168">
        <f>IFERROR(IF(G372="NA","NA",IF(G372&gt;'APC Parameters'!$K$6+VLOOKUP('Raw Data'!A372, 'APC Parameters'!$H$7:$L$20, 4, FALSE), 'APC Parameters'!$L$6+VLOOKUP('Raw Data'!A372, 'APC Parameters'!$H$7:$L$20, 5, FALSE), G372*('APC Parameters'!$J$6+VLOOKUP('Raw Data'!A372, 'APC Parameters'!$H$7:$L$20, 3, FALSE))+'APC Parameters'!$I$6+VLOOKUP('Raw Data'!A372, 'APC Parameters'!$H$7:$L$20, 2, FALSE))), 0)</f>
        <v>2119.558</v>
      </c>
      <c r="N372" s="168">
        <f t="shared" si="157"/>
        <v>2119.558</v>
      </c>
      <c r="O372" s="168">
        <f>IFERROR(IF(M372="NA",VLOOKUP(D372,'Internal Calculations'!$B$10:$C$11,2,FALSE), M372)*VLOOKUP(A372, 'Growth Parameters'!$B$6:$H$19, 7, FALSE), 0)</f>
        <v>2119.558</v>
      </c>
      <c r="P372" s="177">
        <f t="shared" si="158"/>
        <v>2119.558</v>
      </c>
      <c r="Q372" s="178">
        <f>IF('Funding Allocation Parameters'!$C$5="Basic Library Subsidy", MIN(O372*('Funding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MIN($O372*(VLOOKUP(CONCATENATE($A372, 'Funding Allocation Parameters'!$I$5), 'Library Subsidy Complex'!$C$2:$J$55, 2, FALSE)), VLOOKUP(CONCATENATE($A372, 'Funding Allocation Parameters'!$I$5), 'Library Subsidy Complex'!$C$2:$J$55, 4, FALSE)), 0)))))</f>
        <v>1189</v>
      </c>
      <c r="R372" s="178">
        <f>IF('Funding Allocation Parameters'!$C$5="Basic Library Subsidy", 0, IF('Funding Allocation Parameters'!$C$5="Grant funding",MIN(O372*('Funding Allocation Parameters'!$E$5), 'Funding Allocation Parameters'!$G$5), IF('Funding Allocation Parameters'!$C$5="Other author funding", 0, IF('Funding Allocation Parameters'!$C$5="Any discretionary funds (grants if available, other if no grants)", MIN(O372*('Funding Allocation Parameters'!$E$5), 'Funding Allocation Parameters'!$G$5), IF('Funding Allocation Parameters'!$C$5="Complex Library Subsidy", 0, 0)))))</f>
        <v>0</v>
      </c>
      <c r="S372" s="178">
        <f>IF('Funding Allocation Parameters'!$C$5="Basic Library Subsidy", 0, IF('Funding Allocation Parameters'!$C$5="Grant funding", 0, IF('Funding Allocation Parameters'!$C$5="Other author funding",  MIN(O372*('Funding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2" s="178">
        <f>IF('Funding Allocation Parameters'!$C$5="Basic Library Subsidy", MIN(O372*('Funding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MIN($O372*(VLOOKUP(CONCATENATE($A372, 'Funding Allocation Parameters'!$I$5), 'Library Subsidy Complex'!$C$2:$J$55, 6, FALSE)), VLOOKUP(CONCATENATE($A372, 'Funding Allocation Parameters'!$I$5), 'Library Subsidy Complex'!$C$2:$J$55, 8, FALSE)), 0)))))</f>
        <v>1189</v>
      </c>
      <c r="U372" s="178">
        <f>IF('Funding Allocation Parameters'!$C$5="Basic Library Subsidy", 0, IF('Funding Allocation Parameters'!$C$5="Grant funding", 0, IF('Funding Allocation Parameters'!$C$5="Other author funding",  MIN(O372*('Funding Allocation Parameters'!$E$5), 'Funding Allocation Parameters'!$G$5), IF('Funding Allocation Parameters'!$C$5="Any discretionary funds (grants if available, other if no grants)", MIN(O372*('Funding Allocation Parameters'!$E$5), 'Funding Allocation Parameters'!$G$5), IF('Funding Allocation Parameters'!$C$5="Complex Library Subsidy", 0, 0)))))</f>
        <v>0</v>
      </c>
      <c r="V372" s="177">
        <f t="shared" si="159"/>
        <v>930.55799999999999</v>
      </c>
      <c r="W372" s="177">
        <f t="shared" si="160"/>
        <v>930.55799999999999</v>
      </c>
      <c r="X372" s="179">
        <f>IF('Funding Allocation Parameters'!$C$6="Basic Library Subsidy", MIN(V372*'Funding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MIN(V372*VLOOKUP(CONCATENATE($A372, 'Funding Allocation Parameters'!$I$6), 'Library Subsidy Complex'!$C$2:$J$55, 2, FALSE), VLOOKUP(CONCATENATE($A372, 'Funding Allocation Parameters'!$I$6), 'Library Subsidy Complex'!$C$2:$J$55, 4, FALSE)), 0)))))</f>
        <v>0</v>
      </c>
      <c r="Y372" s="179">
        <f>IF('Funding Allocation Parameters'!$C$6="Basic Library Subsidy", 0, IF('Funding Allocation Parameters'!$C$6="Grant funding",MIN(V372*'Funding Allocation Parameters'!$E$6, 'Funding Allocation Parameters'!$G$6), IF('Funding Allocation Parameters'!$C$6="Other author funding", 0, IF('Funding Allocation Parameters'!$C$6="Any discretionary funds (grants if available, other if no grants)", MIN(V372*'Funding Allocation Parameters'!$E$6, 'Funding Allocation Parameters'!$G$6), IF('Funding Allocation Parameters'!$C$6="Complex Library Subsidy", 0, 0)))))</f>
        <v>930.55799999999999</v>
      </c>
      <c r="Z372" s="179">
        <f>IF('Funding Allocation Parameters'!$C$6="Basic Library Subsidy", 0, IF('Funding Allocation Parameters'!$C$6="Grant funding", 0, IF('Funding Allocation Parameters'!$C$6="Other author funding",  MIN(V372*'Funding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2" s="179">
        <f>IF('Funding Allocation Parameters'!$C$6="Basic Library Subsidy", MIN(W372*'Funding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MIN(W372*VLOOKUP(CONCATENATE($A372, 'Funding Allocation Parameters'!$I$6), 'Library Subsidy Complex'!$C$2:$J$55, 6, FALSE), VLOOKUP(CONCATENATE($A372, 'Funding Allocation Parameters'!$I$6), 'Library Subsidy Complex'!$C$2:$J$55, 8, FALSE)), 0)))))</f>
        <v>0</v>
      </c>
      <c r="AB372" s="179">
        <f>IF('Funding Allocation Parameters'!$C$6="Basic Library Subsidy", 0, IF('Funding Allocation Parameters'!$C$6="Grant funding", 0, IF('Funding Allocation Parameters'!$C$6="Other author funding",  MIN(W372*'Funding Allocation Parameters'!$E$6, 'Funding Allocation Parameters'!$G$6), IF('Funding Allocation Parameters'!$C$6="Any discretionary funds (grants if available, other if no grants)", MIN(W372*'Funding Allocation Parameters'!$E$6, 'Funding Allocation Parameters'!$G$6), IF('Funding Allocation Parameters'!$C$6="Complex Library Subsidy", 0, 0)))))</f>
        <v>930.55799999999999</v>
      </c>
      <c r="AC372" s="177">
        <f t="shared" si="161"/>
        <v>0</v>
      </c>
      <c r="AD372" s="177">
        <f t="shared" si="162"/>
        <v>0</v>
      </c>
      <c r="AE372" s="180">
        <f>IF('Funding Allocation Parameters'!$C$7="Basic Library Subsidy", MIN(AC372*'Funding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MIN(AC372*VLOOKUP(CONCATENATE($A372, 'Funding Allocation Parameters'!$I$7), 'Library Subsidy Complex'!$C$2:$J$55, 2, FALSE), VLOOKUP(CONCATENATE($A372, 'Funding Allocation Parameters'!$I$7), 'Library Subsidy Complex'!$C$2:$J$55, 4, FALSE)), 0)))))</f>
        <v>0</v>
      </c>
      <c r="AF372" s="180">
        <f>IF('Funding Allocation Parameters'!$C$7="Basic Library Subsidy", 0, IF('Funding Allocation Parameters'!$C$7="Grant funding",MIN(AC372*'Funding Allocation Parameters'!$E$7, 'Funding Allocation Parameters'!$G$7), IF('Funding Allocation Parameters'!$C$7="Other author funding", 0, IF('Funding Allocation Parameters'!$C$7="Any discretionary funds (grants if available, other if no grants)", MIN(AC372*'Funding Allocation Parameters'!$E$7, 'Funding Allocation Parameters'!$G$7), IF('Funding Allocation Parameters'!$C$7="Complex Library Subsidy", 0, 0)))))</f>
        <v>0</v>
      </c>
      <c r="AG372" s="180">
        <f>IF('Funding Allocation Parameters'!$C$7="Basic Library Subsidy", 0, IF('Funding Allocation Parameters'!$C$7="Grant funding", 0, IF('Funding Allocation Parameters'!$C$7="Other author funding",  MIN(AC372*'Funding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2" s="180">
        <f>IF('Funding Allocation Parameters'!$C$7="Basic Library Subsidy", MIN(AD372*'Funding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MIN(AD372*VLOOKUP(CONCATENATE($A372, 'Funding Allocation Parameters'!$I$7), 'Library Subsidy Complex'!$C$2:$J$55, 6, FALSE), VLOOKUP(CONCATENATE($A372, 'Funding Allocation Parameters'!$I$7), 'Library Subsidy Complex'!$C$2:$J$55, 8, FALSE)), 0)))))</f>
        <v>0</v>
      </c>
      <c r="AI372" s="180">
        <f>IF('Funding Allocation Parameters'!$C$7="Basic Library Subsidy", 0, IF('Funding Allocation Parameters'!$C$7="Grant funding", 0, IF('Funding Allocation Parameters'!$C$7="Other author funding",  MIN(AD372*'Funding Allocation Parameters'!$E$7, 'Funding Allocation Parameters'!$G$7), IF('Funding Allocation Parameters'!$C$7="Any discretionary funds (grants if available, other if no grants)", MIN(AD372*'Funding Allocation Parameters'!$E$7, 'Funding Allocation Parameters'!$G$7), IF('Funding Allocation Parameters'!$C$7="Complex Library Subsidy", 0, 0)))))</f>
        <v>0</v>
      </c>
      <c r="AJ372" s="177">
        <f t="shared" si="163"/>
        <v>0</v>
      </c>
      <c r="AK372" s="177">
        <f t="shared" si="164"/>
        <v>0</v>
      </c>
      <c r="AL372" s="181">
        <f>IF('Funding Allocation Parameters'!$C$8="Basic Library Subsidy", MIN(AJ372*'Funding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MIN(AJ372*VLOOKUP(CONCATENATE($A372, 'Funding Allocation Parameters'!$I$8), 'Library Subsidy Complex'!$C$2:$J$55, 2, FALSE), VLOOKUP(CONCATENATE($A372, 'Funding Allocation Parameters'!$I$8), 'Library Subsidy Complex'!$C$2:$J$55, 4, FALSE)), 0)))))</f>
        <v>0</v>
      </c>
      <c r="AM372" s="181">
        <f>IF('Funding Allocation Parameters'!$C$8="Basic Library Subsidy", 0, IF('Funding Allocation Parameters'!$C$8="Grant funding",MIN(AJ372*'Funding Allocation Parameters'!$E$8, 'Funding Allocation Parameters'!$G$8), IF('Funding Allocation Parameters'!$C$8="Other author funding", 0, IF('Funding Allocation Parameters'!$C$8="Any discretionary funds (grants if available, other if no grants)", MIN(AJ372*'Funding Allocation Parameters'!$E$8, 'Funding Allocation Parameters'!$G$8), IF('Funding Allocation Parameters'!$C$8="Complex Library Subsidy", 0, 0)))))</f>
        <v>0</v>
      </c>
      <c r="AN372" s="181">
        <f>IF('Funding Allocation Parameters'!$C$8="Basic Library Subsidy", 0, IF('Funding Allocation Parameters'!$C$8="Grant funding", 0, IF('Funding Allocation Parameters'!$C$8="Other author funding",  MIN(AJ372*'Funding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2" s="181">
        <f>IF('Funding Allocation Parameters'!$C$8="Basic Library Subsidy", MIN(AK372*'Funding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MIN(AK372*VLOOKUP(CONCATENATE($A372, 'Funding Allocation Parameters'!$I$8), 'Library Subsidy Complex'!$C$2:$J$55, 6, FALSE), VLOOKUP(CONCATENATE($A372, 'Funding Allocation Parameters'!$I$8), 'Library Subsidy Complex'!$C$2:$J$55, 8, FALSE)), 0)))))</f>
        <v>0</v>
      </c>
      <c r="AP372" s="181">
        <f>IF('Funding Allocation Parameters'!$C$8="Basic Library Subsidy", 0, IF('Funding Allocation Parameters'!$C$8="Grant funding", 0, IF('Funding Allocation Parameters'!$C$8="Other author funding",  MIN(AK372*'Funding Allocation Parameters'!$E$8, 'Funding Allocation Parameters'!$G$8), IF('Funding Allocation Parameters'!$C$8="Any discretionary funds (grants if available, other if no grants)", MIN(AK372*'Funding Allocation Parameters'!$E$8, 'Funding Allocation Parameters'!$G$8), IF('Funding Allocation Parameters'!$C$8="Complex Library Subsidy", 0, 0)))))</f>
        <v>0</v>
      </c>
      <c r="AQ372" s="177">
        <f t="shared" si="165"/>
        <v>0</v>
      </c>
      <c r="AR372" s="177">
        <f t="shared" si="166"/>
        <v>0</v>
      </c>
      <c r="AS372" s="182">
        <f t="shared" si="167"/>
        <v>1189</v>
      </c>
      <c r="AT372" s="182">
        <f t="shared" si="168"/>
        <v>930.55799999999999</v>
      </c>
      <c r="AU372" s="182">
        <f t="shared" si="169"/>
        <v>0</v>
      </c>
      <c r="AV372" s="182">
        <f t="shared" si="170"/>
        <v>1189</v>
      </c>
      <c r="AW372" s="182">
        <f t="shared" si="171"/>
        <v>930.55799999999999</v>
      </c>
      <c r="AX372" s="183">
        <f t="shared" si="172"/>
        <v>592.12199999999996</v>
      </c>
      <c r="AY372" s="183">
        <f t="shared" si="173"/>
        <v>463.41788400000002</v>
      </c>
      <c r="AZ372" s="183">
        <f t="shared" si="174"/>
        <v>0</v>
      </c>
      <c r="BA372" s="183">
        <f t="shared" si="175"/>
        <v>596.87800000000004</v>
      </c>
      <c r="BB372" s="183">
        <f t="shared" si="176"/>
        <v>467.14011599999998</v>
      </c>
      <c r="BC372" s="184">
        <f t="shared" si="177"/>
        <v>1189</v>
      </c>
      <c r="BD372" s="184">
        <f t="shared" si="178"/>
        <v>0</v>
      </c>
      <c r="BE372" s="184">
        <f t="shared" si="179"/>
        <v>463.41788400000002</v>
      </c>
      <c r="BF372" s="184">
        <f t="shared" si="180"/>
        <v>467.14011599999998</v>
      </c>
      <c r="BG372" s="102">
        <f t="shared" si="181"/>
        <v>0</v>
      </c>
      <c r="BH372" s="102">
        <f t="shared" si="182"/>
        <v>0</v>
      </c>
      <c r="BI372" s="102">
        <f t="shared" si="183"/>
        <v>0</v>
      </c>
      <c r="BJ372" s="102">
        <f t="shared" si="184"/>
        <v>0.498</v>
      </c>
      <c r="BK372" s="102">
        <f t="shared" si="185"/>
        <v>0.502</v>
      </c>
      <c r="BL372" s="102">
        <f t="shared" si="186"/>
        <v>0</v>
      </c>
      <c r="BN372" s="102"/>
    </row>
    <row r="373" spans="1:66" x14ac:dyDescent="0.25">
      <c r="A373" s="102" t="s">
        <v>24</v>
      </c>
      <c r="B373" s="102" t="s">
        <v>8</v>
      </c>
      <c r="C373" s="102" t="s">
        <v>8</v>
      </c>
      <c r="D373" s="102" t="s">
        <v>27</v>
      </c>
      <c r="E373" s="102" t="s">
        <v>800</v>
      </c>
      <c r="F373" s="102" t="s">
        <v>801</v>
      </c>
      <c r="G373" s="102">
        <v>0.90100000000000002</v>
      </c>
      <c r="H373" s="102">
        <v>1</v>
      </c>
      <c r="I373" s="102">
        <v>1</v>
      </c>
      <c r="J373" s="167">
        <f>IFERROR(H373*VLOOKUP(A373, 'Advanced Parameters'!$B$7:$G$20, 6, FALSE)*VLOOKUP(A373, 'Growth Parameters'!$B$6:$H$19, 6, FALSE), 0)</f>
        <v>1</v>
      </c>
      <c r="K373" s="167">
        <f>IFERROR(IF('Advanced Parameters'!$C$5="n",'Raw Data'!I373*VLOOKUP(A373,'Advanced Parameters'!$B$7:$G$20,6,FALSE),J373*VLOOKUP(A373,'Advanced Parameters'!$B$7:$G$20,2,FALSE))*VLOOKUP(A373, 'Growth Parameters'!$B$6:$H$19, 6, FALSE), 0)</f>
        <v>1</v>
      </c>
      <c r="L373" s="167">
        <f t="shared" si="187"/>
        <v>0</v>
      </c>
      <c r="M373" s="168">
        <f>IFERROR(IF(G373="NA","NA",IF(G373&gt;'APC Parameters'!$K$6+VLOOKUP('Raw Data'!A373, 'APC Parameters'!$H$7:$L$20, 4, FALSE), 'APC Parameters'!$L$6+VLOOKUP('Raw Data'!A373, 'APC Parameters'!$H$7:$L$20, 5, FALSE), G373*('APC Parameters'!$J$6+VLOOKUP('Raw Data'!A373, 'APC Parameters'!$H$7:$L$20, 3, FALSE))+'APC Parameters'!$I$6+VLOOKUP('Raw Data'!A373, 'APC Parameters'!$H$7:$L$20, 2, FALSE))), 0)</f>
        <v>1786.8494000000001</v>
      </c>
      <c r="N373" s="168">
        <f t="shared" si="157"/>
        <v>1786.8494000000001</v>
      </c>
      <c r="O373" s="168">
        <f>IFERROR(IF(M373="NA",VLOOKUP(D373,'Internal Calculations'!$B$10:$C$11,2,FALSE), M373)*VLOOKUP(A373, 'Growth Parameters'!$B$6:$H$19, 7, FALSE), 0)</f>
        <v>1786.8494000000001</v>
      </c>
      <c r="P373" s="177">
        <f t="shared" si="158"/>
        <v>1786.8494000000001</v>
      </c>
      <c r="Q373" s="178">
        <f>IF('Funding Allocation Parameters'!$C$5="Basic Library Subsidy", MIN(O373*('Funding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MIN($O373*(VLOOKUP(CONCATENATE($A373, 'Funding Allocation Parameters'!$I$5), 'Library Subsidy Complex'!$C$2:$J$55, 2, FALSE)), VLOOKUP(CONCATENATE($A373, 'Funding Allocation Parameters'!$I$5), 'Library Subsidy Complex'!$C$2:$J$55, 4, FALSE)), 0)))))</f>
        <v>1189</v>
      </c>
      <c r="R373" s="178">
        <f>IF('Funding Allocation Parameters'!$C$5="Basic Library Subsidy", 0, IF('Funding Allocation Parameters'!$C$5="Grant funding",MIN(O373*('Funding Allocation Parameters'!$E$5), 'Funding Allocation Parameters'!$G$5), IF('Funding Allocation Parameters'!$C$5="Other author funding", 0, IF('Funding Allocation Parameters'!$C$5="Any discretionary funds (grants if available, other if no grants)", MIN(O373*('Funding Allocation Parameters'!$E$5), 'Funding Allocation Parameters'!$G$5), IF('Funding Allocation Parameters'!$C$5="Complex Library Subsidy", 0, 0)))))</f>
        <v>0</v>
      </c>
      <c r="S373" s="178">
        <f>IF('Funding Allocation Parameters'!$C$5="Basic Library Subsidy", 0, IF('Funding Allocation Parameters'!$C$5="Grant funding", 0, IF('Funding Allocation Parameters'!$C$5="Other author funding",  MIN(O373*('Funding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3" s="178">
        <f>IF('Funding Allocation Parameters'!$C$5="Basic Library Subsidy", MIN(O373*('Funding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MIN($O373*(VLOOKUP(CONCATENATE($A373, 'Funding Allocation Parameters'!$I$5), 'Library Subsidy Complex'!$C$2:$J$55, 6, FALSE)), VLOOKUP(CONCATENATE($A373, 'Funding Allocation Parameters'!$I$5), 'Library Subsidy Complex'!$C$2:$J$55, 8, FALSE)), 0)))))</f>
        <v>1189</v>
      </c>
      <c r="U373" s="178">
        <f>IF('Funding Allocation Parameters'!$C$5="Basic Library Subsidy", 0, IF('Funding Allocation Parameters'!$C$5="Grant funding", 0, IF('Funding Allocation Parameters'!$C$5="Other author funding",  MIN(O373*('Funding Allocation Parameters'!$E$5), 'Funding Allocation Parameters'!$G$5), IF('Funding Allocation Parameters'!$C$5="Any discretionary funds (grants if available, other if no grants)", MIN(O373*('Funding Allocation Parameters'!$E$5), 'Funding Allocation Parameters'!$G$5), IF('Funding Allocation Parameters'!$C$5="Complex Library Subsidy", 0, 0)))))</f>
        <v>0</v>
      </c>
      <c r="V373" s="177">
        <f t="shared" si="159"/>
        <v>597.84940000000006</v>
      </c>
      <c r="W373" s="177">
        <f t="shared" si="160"/>
        <v>597.84940000000006</v>
      </c>
      <c r="X373" s="179">
        <f>IF('Funding Allocation Parameters'!$C$6="Basic Library Subsidy", MIN(V373*'Funding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MIN(V373*VLOOKUP(CONCATENATE($A373, 'Funding Allocation Parameters'!$I$6), 'Library Subsidy Complex'!$C$2:$J$55, 2, FALSE), VLOOKUP(CONCATENATE($A373, 'Funding Allocation Parameters'!$I$6), 'Library Subsidy Complex'!$C$2:$J$55, 4, FALSE)), 0)))))</f>
        <v>0</v>
      </c>
      <c r="Y373" s="179">
        <f>IF('Funding Allocation Parameters'!$C$6="Basic Library Subsidy", 0, IF('Funding Allocation Parameters'!$C$6="Grant funding",MIN(V373*'Funding Allocation Parameters'!$E$6, 'Funding Allocation Parameters'!$G$6), IF('Funding Allocation Parameters'!$C$6="Other author funding", 0, IF('Funding Allocation Parameters'!$C$6="Any discretionary funds (grants if available, other if no grants)", MIN(V373*'Funding Allocation Parameters'!$E$6, 'Funding Allocation Parameters'!$G$6), IF('Funding Allocation Parameters'!$C$6="Complex Library Subsidy", 0, 0)))))</f>
        <v>597.84940000000006</v>
      </c>
      <c r="Z373" s="179">
        <f>IF('Funding Allocation Parameters'!$C$6="Basic Library Subsidy", 0, IF('Funding Allocation Parameters'!$C$6="Grant funding", 0, IF('Funding Allocation Parameters'!$C$6="Other author funding",  MIN(V373*'Funding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3" s="179">
        <f>IF('Funding Allocation Parameters'!$C$6="Basic Library Subsidy", MIN(W373*'Funding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MIN(W373*VLOOKUP(CONCATENATE($A373, 'Funding Allocation Parameters'!$I$6), 'Library Subsidy Complex'!$C$2:$J$55, 6, FALSE), VLOOKUP(CONCATENATE($A373, 'Funding Allocation Parameters'!$I$6), 'Library Subsidy Complex'!$C$2:$J$55, 8, FALSE)), 0)))))</f>
        <v>0</v>
      </c>
      <c r="AB373" s="179">
        <f>IF('Funding Allocation Parameters'!$C$6="Basic Library Subsidy", 0, IF('Funding Allocation Parameters'!$C$6="Grant funding", 0, IF('Funding Allocation Parameters'!$C$6="Other author funding",  MIN(W373*'Funding Allocation Parameters'!$E$6, 'Funding Allocation Parameters'!$G$6), IF('Funding Allocation Parameters'!$C$6="Any discretionary funds (grants if available, other if no grants)", MIN(W373*'Funding Allocation Parameters'!$E$6, 'Funding Allocation Parameters'!$G$6), IF('Funding Allocation Parameters'!$C$6="Complex Library Subsidy", 0, 0)))))</f>
        <v>597.84940000000006</v>
      </c>
      <c r="AC373" s="177">
        <f t="shared" si="161"/>
        <v>0</v>
      </c>
      <c r="AD373" s="177">
        <f t="shared" si="162"/>
        <v>0</v>
      </c>
      <c r="AE373" s="180">
        <f>IF('Funding Allocation Parameters'!$C$7="Basic Library Subsidy", MIN(AC373*'Funding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MIN(AC373*VLOOKUP(CONCATENATE($A373, 'Funding Allocation Parameters'!$I$7), 'Library Subsidy Complex'!$C$2:$J$55, 2, FALSE), VLOOKUP(CONCATENATE($A373, 'Funding Allocation Parameters'!$I$7), 'Library Subsidy Complex'!$C$2:$J$55, 4, FALSE)), 0)))))</f>
        <v>0</v>
      </c>
      <c r="AF373" s="180">
        <f>IF('Funding Allocation Parameters'!$C$7="Basic Library Subsidy", 0, IF('Funding Allocation Parameters'!$C$7="Grant funding",MIN(AC373*'Funding Allocation Parameters'!$E$7, 'Funding Allocation Parameters'!$G$7), IF('Funding Allocation Parameters'!$C$7="Other author funding", 0, IF('Funding Allocation Parameters'!$C$7="Any discretionary funds (grants if available, other if no grants)", MIN(AC373*'Funding Allocation Parameters'!$E$7, 'Funding Allocation Parameters'!$G$7), IF('Funding Allocation Parameters'!$C$7="Complex Library Subsidy", 0, 0)))))</f>
        <v>0</v>
      </c>
      <c r="AG373" s="180">
        <f>IF('Funding Allocation Parameters'!$C$7="Basic Library Subsidy", 0, IF('Funding Allocation Parameters'!$C$7="Grant funding", 0, IF('Funding Allocation Parameters'!$C$7="Other author funding",  MIN(AC373*'Funding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3" s="180">
        <f>IF('Funding Allocation Parameters'!$C$7="Basic Library Subsidy", MIN(AD373*'Funding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MIN(AD373*VLOOKUP(CONCATENATE($A373, 'Funding Allocation Parameters'!$I$7), 'Library Subsidy Complex'!$C$2:$J$55, 6, FALSE), VLOOKUP(CONCATENATE($A373, 'Funding Allocation Parameters'!$I$7), 'Library Subsidy Complex'!$C$2:$J$55, 8, FALSE)), 0)))))</f>
        <v>0</v>
      </c>
      <c r="AI373" s="180">
        <f>IF('Funding Allocation Parameters'!$C$7="Basic Library Subsidy", 0, IF('Funding Allocation Parameters'!$C$7="Grant funding", 0, IF('Funding Allocation Parameters'!$C$7="Other author funding",  MIN(AD373*'Funding Allocation Parameters'!$E$7, 'Funding Allocation Parameters'!$G$7), IF('Funding Allocation Parameters'!$C$7="Any discretionary funds (grants if available, other if no grants)", MIN(AD373*'Funding Allocation Parameters'!$E$7, 'Funding Allocation Parameters'!$G$7), IF('Funding Allocation Parameters'!$C$7="Complex Library Subsidy", 0, 0)))))</f>
        <v>0</v>
      </c>
      <c r="AJ373" s="177">
        <f t="shared" si="163"/>
        <v>0</v>
      </c>
      <c r="AK373" s="177">
        <f t="shared" si="164"/>
        <v>0</v>
      </c>
      <c r="AL373" s="181">
        <f>IF('Funding Allocation Parameters'!$C$8="Basic Library Subsidy", MIN(AJ373*'Funding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MIN(AJ373*VLOOKUP(CONCATENATE($A373, 'Funding Allocation Parameters'!$I$8), 'Library Subsidy Complex'!$C$2:$J$55, 2, FALSE), VLOOKUP(CONCATENATE($A373, 'Funding Allocation Parameters'!$I$8), 'Library Subsidy Complex'!$C$2:$J$55, 4, FALSE)), 0)))))</f>
        <v>0</v>
      </c>
      <c r="AM373" s="181">
        <f>IF('Funding Allocation Parameters'!$C$8="Basic Library Subsidy", 0, IF('Funding Allocation Parameters'!$C$8="Grant funding",MIN(AJ373*'Funding Allocation Parameters'!$E$8, 'Funding Allocation Parameters'!$G$8), IF('Funding Allocation Parameters'!$C$8="Other author funding", 0, IF('Funding Allocation Parameters'!$C$8="Any discretionary funds (grants if available, other if no grants)", MIN(AJ373*'Funding Allocation Parameters'!$E$8, 'Funding Allocation Parameters'!$G$8), IF('Funding Allocation Parameters'!$C$8="Complex Library Subsidy", 0, 0)))))</f>
        <v>0</v>
      </c>
      <c r="AN373" s="181">
        <f>IF('Funding Allocation Parameters'!$C$8="Basic Library Subsidy", 0, IF('Funding Allocation Parameters'!$C$8="Grant funding", 0, IF('Funding Allocation Parameters'!$C$8="Other author funding",  MIN(AJ373*'Funding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3" s="181">
        <f>IF('Funding Allocation Parameters'!$C$8="Basic Library Subsidy", MIN(AK373*'Funding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MIN(AK373*VLOOKUP(CONCATENATE($A373, 'Funding Allocation Parameters'!$I$8), 'Library Subsidy Complex'!$C$2:$J$55, 6, FALSE), VLOOKUP(CONCATENATE($A373, 'Funding Allocation Parameters'!$I$8), 'Library Subsidy Complex'!$C$2:$J$55, 8, FALSE)), 0)))))</f>
        <v>0</v>
      </c>
      <c r="AP373" s="181">
        <f>IF('Funding Allocation Parameters'!$C$8="Basic Library Subsidy", 0, IF('Funding Allocation Parameters'!$C$8="Grant funding", 0, IF('Funding Allocation Parameters'!$C$8="Other author funding",  MIN(AK373*'Funding Allocation Parameters'!$E$8, 'Funding Allocation Parameters'!$G$8), IF('Funding Allocation Parameters'!$C$8="Any discretionary funds (grants if available, other if no grants)", MIN(AK373*'Funding Allocation Parameters'!$E$8, 'Funding Allocation Parameters'!$G$8), IF('Funding Allocation Parameters'!$C$8="Complex Library Subsidy", 0, 0)))))</f>
        <v>0</v>
      </c>
      <c r="AQ373" s="177">
        <f t="shared" si="165"/>
        <v>0</v>
      </c>
      <c r="AR373" s="177">
        <f t="shared" si="166"/>
        <v>0</v>
      </c>
      <c r="AS373" s="182">
        <f t="shared" si="167"/>
        <v>1189</v>
      </c>
      <c r="AT373" s="182">
        <f t="shared" si="168"/>
        <v>597.84940000000006</v>
      </c>
      <c r="AU373" s="182">
        <f t="shared" si="169"/>
        <v>0</v>
      </c>
      <c r="AV373" s="182">
        <f t="shared" si="170"/>
        <v>1189</v>
      </c>
      <c r="AW373" s="182">
        <f t="shared" si="171"/>
        <v>597.84940000000006</v>
      </c>
      <c r="AX373" s="183">
        <f t="shared" si="172"/>
        <v>1189</v>
      </c>
      <c r="AY373" s="183">
        <f t="shared" si="173"/>
        <v>597.84940000000006</v>
      </c>
      <c r="AZ373" s="183">
        <f t="shared" si="174"/>
        <v>0</v>
      </c>
      <c r="BA373" s="183">
        <f t="shared" si="175"/>
        <v>0</v>
      </c>
      <c r="BB373" s="183">
        <f t="shared" si="176"/>
        <v>0</v>
      </c>
      <c r="BC373" s="184">
        <f t="shared" si="177"/>
        <v>1189</v>
      </c>
      <c r="BD373" s="184">
        <f t="shared" si="178"/>
        <v>0</v>
      </c>
      <c r="BE373" s="184">
        <f t="shared" si="179"/>
        <v>597.84940000000006</v>
      </c>
      <c r="BF373" s="184">
        <f t="shared" si="180"/>
        <v>0</v>
      </c>
      <c r="BG373" s="102">
        <f t="shared" si="181"/>
        <v>0</v>
      </c>
      <c r="BH373" s="102">
        <f t="shared" si="182"/>
        <v>0</v>
      </c>
      <c r="BI373" s="102">
        <f t="shared" si="183"/>
        <v>0</v>
      </c>
      <c r="BJ373" s="102">
        <f t="shared" si="184"/>
        <v>1</v>
      </c>
      <c r="BK373" s="102">
        <f t="shared" si="185"/>
        <v>0</v>
      </c>
      <c r="BL373" s="102">
        <f t="shared" si="186"/>
        <v>0</v>
      </c>
      <c r="BN373" s="102"/>
    </row>
    <row r="374" spans="1:66" x14ac:dyDescent="0.25">
      <c r="A374" s="102" t="s">
        <v>17</v>
      </c>
      <c r="B374" s="102" t="s">
        <v>8</v>
      </c>
      <c r="C374" s="102" t="s">
        <v>8</v>
      </c>
      <c r="D374" s="102" t="s">
        <v>27</v>
      </c>
      <c r="E374" s="102" t="s">
        <v>28</v>
      </c>
      <c r="F374" s="102" t="s">
        <v>802</v>
      </c>
      <c r="G374" s="102">
        <v>1.034</v>
      </c>
      <c r="H374" s="102">
        <v>1</v>
      </c>
      <c r="I374" s="102">
        <v>1</v>
      </c>
      <c r="J374" s="167">
        <f>IFERROR(H374*VLOOKUP(A374, 'Advanced Parameters'!$B$7:$G$20, 6, FALSE)*VLOOKUP(A374, 'Growth Parameters'!$B$6:$H$19, 6, FALSE), 0)</f>
        <v>1</v>
      </c>
      <c r="K374" s="167">
        <f>IFERROR(IF('Advanced Parameters'!$C$5="n",'Raw Data'!I374*VLOOKUP(A374,'Advanced Parameters'!$B$7:$G$20,6,FALSE),J374*VLOOKUP(A374,'Advanced Parameters'!$B$7:$G$20,2,FALSE))*VLOOKUP(A374, 'Growth Parameters'!$B$6:$H$19, 6, FALSE), 0)</f>
        <v>1</v>
      </c>
      <c r="L374" s="167">
        <f t="shared" si="187"/>
        <v>0</v>
      </c>
      <c r="M374" s="168">
        <f>IFERROR(IF(G374="NA","NA",IF(G374&gt;'APC Parameters'!$K$6+VLOOKUP('Raw Data'!A374, 'APC Parameters'!$H$7:$L$20, 4, FALSE), 'APC Parameters'!$L$6+VLOOKUP('Raw Data'!A374, 'APC Parameters'!$H$7:$L$20, 5, FALSE), G374*('APC Parameters'!$J$6+VLOOKUP('Raw Data'!A374, 'APC Parameters'!$H$7:$L$20, 3, FALSE))+'APC Parameters'!$I$6+VLOOKUP('Raw Data'!A374, 'APC Parameters'!$H$7:$L$20, 2, FALSE))), 0)</f>
        <v>1881.1995999999999</v>
      </c>
      <c r="N374" s="168">
        <f t="shared" si="157"/>
        <v>1881.1995999999999</v>
      </c>
      <c r="O374" s="168">
        <f>IFERROR(IF(M374="NA",VLOOKUP(D374,'Internal Calculations'!$B$10:$C$11,2,FALSE), M374)*VLOOKUP(A374, 'Growth Parameters'!$B$6:$H$19, 7, FALSE), 0)</f>
        <v>1881.1995999999999</v>
      </c>
      <c r="P374" s="177">
        <f t="shared" si="158"/>
        <v>1881.1995999999999</v>
      </c>
      <c r="Q374" s="178">
        <f>IF('Funding Allocation Parameters'!$C$5="Basic Library Subsidy", MIN(O374*('Funding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MIN($O374*(VLOOKUP(CONCATENATE($A374, 'Funding Allocation Parameters'!$I$5), 'Library Subsidy Complex'!$C$2:$J$55, 2, FALSE)), VLOOKUP(CONCATENATE($A374, 'Funding Allocation Parameters'!$I$5), 'Library Subsidy Complex'!$C$2:$J$55, 4, FALSE)), 0)))))</f>
        <v>1189</v>
      </c>
      <c r="R374" s="178">
        <f>IF('Funding Allocation Parameters'!$C$5="Basic Library Subsidy", 0, IF('Funding Allocation Parameters'!$C$5="Grant funding",MIN(O374*('Funding Allocation Parameters'!$E$5), 'Funding Allocation Parameters'!$G$5), IF('Funding Allocation Parameters'!$C$5="Other author funding", 0, IF('Funding Allocation Parameters'!$C$5="Any discretionary funds (grants if available, other if no grants)", MIN(O374*('Funding Allocation Parameters'!$E$5), 'Funding Allocation Parameters'!$G$5), IF('Funding Allocation Parameters'!$C$5="Complex Library Subsidy", 0, 0)))))</f>
        <v>0</v>
      </c>
      <c r="S374" s="178">
        <f>IF('Funding Allocation Parameters'!$C$5="Basic Library Subsidy", 0, IF('Funding Allocation Parameters'!$C$5="Grant funding", 0, IF('Funding Allocation Parameters'!$C$5="Other author funding",  MIN(O374*('Funding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4" s="178">
        <f>IF('Funding Allocation Parameters'!$C$5="Basic Library Subsidy", MIN(O374*('Funding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MIN($O374*(VLOOKUP(CONCATENATE($A374, 'Funding Allocation Parameters'!$I$5), 'Library Subsidy Complex'!$C$2:$J$55, 6, FALSE)), VLOOKUP(CONCATENATE($A374, 'Funding Allocation Parameters'!$I$5), 'Library Subsidy Complex'!$C$2:$J$55, 8, FALSE)), 0)))))</f>
        <v>1189</v>
      </c>
      <c r="U374" s="178">
        <f>IF('Funding Allocation Parameters'!$C$5="Basic Library Subsidy", 0, IF('Funding Allocation Parameters'!$C$5="Grant funding", 0, IF('Funding Allocation Parameters'!$C$5="Other author funding",  MIN(O374*('Funding Allocation Parameters'!$E$5), 'Funding Allocation Parameters'!$G$5), IF('Funding Allocation Parameters'!$C$5="Any discretionary funds (grants if available, other if no grants)", MIN(O374*('Funding Allocation Parameters'!$E$5), 'Funding Allocation Parameters'!$G$5), IF('Funding Allocation Parameters'!$C$5="Complex Library Subsidy", 0, 0)))))</f>
        <v>0</v>
      </c>
      <c r="V374" s="177">
        <f t="shared" si="159"/>
        <v>692.19959999999992</v>
      </c>
      <c r="W374" s="177">
        <f t="shared" si="160"/>
        <v>692.19959999999992</v>
      </c>
      <c r="X374" s="179">
        <f>IF('Funding Allocation Parameters'!$C$6="Basic Library Subsidy", MIN(V374*'Funding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MIN(V374*VLOOKUP(CONCATENATE($A374, 'Funding Allocation Parameters'!$I$6), 'Library Subsidy Complex'!$C$2:$J$55, 2, FALSE), VLOOKUP(CONCATENATE($A374, 'Funding Allocation Parameters'!$I$6), 'Library Subsidy Complex'!$C$2:$J$55, 4, FALSE)), 0)))))</f>
        <v>0</v>
      </c>
      <c r="Y374" s="179">
        <f>IF('Funding Allocation Parameters'!$C$6="Basic Library Subsidy", 0, IF('Funding Allocation Parameters'!$C$6="Grant funding",MIN(V374*'Funding Allocation Parameters'!$E$6, 'Funding Allocation Parameters'!$G$6), IF('Funding Allocation Parameters'!$C$6="Other author funding", 0, IF('Funding Allocation Parameters'!$C$6="Any discretionary funds (grants if available, other if no grants)", MIN(V374*'Funding Allocation Parameters'!$E$6, 'Funding Allocation Parameters'!$G$6), IF('Funding Allocation Parameters'!$C$6="Complex Library Subsidy", 0, 0)))))</f>
        <v>692.19959999999992</v>
      </c>
      <c r="Z374" s="179">
        <f>IF('Funding Allocation Parameters'!$C$6="Basic Library Subsidy", 0, IF('Funding Allocation Parameters'!$C$6="Grant funding", 0, IF('Funding Allocation Parameters'!$C$6="Other author funding",  MIN(V374*'Funding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4" s="179">
        <f>IF('Funding Allocation Parameters'!$C$6="Basic Library Subsidy", MIN(W374*'Funding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MIN(W374*VLOOKUP(CONCATENATE($A374, 'Funding Allocation Parameters'!$I$6), 'Library Subsidy Complex'!$C$2:$J$55, 6, FALSE), VLOOKUP(CONCATENATE($A374, 'Funding Allocation Parameters'!$I$6), 'Library Subsidy Complex'!$C$2:$J$55, 8, FALSE)), 0)))))</f>
        <v>0</v>
      </c>
      <c r="AB374" s="179">
        <f>IF('Funding Allocation Parameters'!$C$6="Basic Library Subsidy", 0, IF('Funding Allocation Parameters'!$C$6="Grant funding", 0, IF('Funding Allocation Parameters'!$C$6="Other author funding",  MIN(W374*'Funding Allocation Parameters'!$E$6, 'Funding Allocation Parameters'!$G$6), IF('Funding Allocation Parameters'!$C$6="Any discretionary funds (grants if available, other if no grants)", MIN(W374*'Funding Allocation Parameters'!$E$6, 'Funding Allocation Parameters'!$G$6), IF('Funding Allocation Parameters'!$C$6="Complex Library Subsidy", 0, 0)))))</f>
        <v>692.19959999999992</v>
      </c>
      <c r="AC374" s="177">
        <f t="shared" si="161"/>
        <v>0</v>
      </c>
      <c r="AD374" s="177">
        <f t="shared" si="162"/>
        <v>0</v>
      </c>
      <c r="AE374" s="180">
        <f>IF('Funding Allocation Parameters'!$C$7="Basic Library Subsidy", MIN(AC374*'Funding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MIN(AC374*VLOOKUP(CONCATENATE($A374, 'Funding Allocation Parameters'!$I$7), 'Library Subsidy Complex'!$C$2:$J$55, 2, FALSE), VLOOKUP(CONCATENATE($A374, 'Funding Allocation Parameters'!$I$7), 'Library Subsidy Complex'!$C$2:$J$55, 4, FALSE)), 0)))))</f>
        <v>0</v>
      </c>
      <c r="AF374" s="180">
        <f>IF('Funding Allocation Parameters'!$C$7="Basic Library Subsidy", 0, IF('Funding Allocation Parameters'!$C$7="Grant funding",MIN(AC374*'Funding Allocation Parameters'!$E$7, 'Funding Allocation Parameters'!$G$7), IF('Funding Allocation Parameters'!$C$7="Other author funding", 0, IF('Funding Allocation Parameters'!$C$7="Any discretionary funds (grants if available, other if no grants)", MIN(AC374*'Funding Allocation Parameters'!$E$7, 'Funding Allocation Parameters'!$G$7), IF('Funding Allocation Parameters'!$C$7="Complex Library Subsidy", 0, 0)))))</f>
        <v>0</v>
      </c>
      <c r="AG374" s="180">
        <f>IF('Funding Allocation Parameters'!$C$7="Basic Library Subsidy", 0, IF('Funding Allocation Parameters'!$C$7="Grant funding", 0, IF('Funding Allocation Parameters'!$C$7="Other author funding",  MIN(AC374*'Funding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4" s="180">
        <f>IF('Funding Allocation Parameters'!$C$7="Basic Library Subsidy", MIN(AD374*'Funding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MIN(AD374*VLOOKUP(CONCATENATE($A374, 'Funding Allocation Parameters'!$I$7), 'Library Subsidy Complex'!$C$2:$J$55, 6, FALSE), VLOOKUP(CONCATENATE($A374, 'Funding Allocation Parameters'!$I$7), 'Library Subsidy Complex'!$C$2:$J$55, 8, FALSE)), 0)))))</f>
        <v>0</v>
      </c>
      <c r="AI374" s="180">
        <f>IF('Funding Allocation Parameters'!$C$7="Basic Library Subsidy", 0, IF('Funding Allocation Parameters'!$C$7="Grant funding", 0, IF('Funding Allocation Parameters'!$C$7="Other author funding",  MIN(AD374*'Funding Allocation Parameters'!$E$7, 'Funding Allocation Parameters'!$G$7), IF('Funding Allocation Parameters'!$C$7="Any discretionary funds (grants if available, other if no grants)", MIN(AD374*'Funding Allocation Parameters'!$E$7, 'Funding Allocation Parameters'!$G$7), IF('Funding Allocation Parameters'!$C$7="Complex Library Subsidy", 0, 0)))))</f>
        <v>0</v>
      </c>
      <c r="AJ374" s="177">
        <f t="shared" si="163"/>
        <v>0</v>
      </c>
      <c r="AK374" s="177">
        <f t="shared" si="164"/>
        <v>0</v>
      </c>
      <c r="AL374" s="181">
        <f>IF('Funding Allocation Parameters'!$C$8="Basic Library Subsidy", MIN(AJ374*'Funding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MIN(AJ374*VLOOKUP(CONCATENATE($A374, 'Funding Allocation Parameters'!$I$8), 'Library Subsidy Complex'!$C$2:$J$55, 2, FALSE), VLOOKUP(CONCATENATE($A374, 'Funding Allocation Parameters'!$I$8), 'Library Subsidy Complex'!$C$2:$J$55, 4, FALSE)), 0)))))</f>
        <v>0</v>
      </c>
      <c r="AM374" s="181">
        <f>IF('Funding Allocation Parameters'!$C$8="Basic Library Subsidy", 0, IF('Funding Allocation Parameters'!$C$8="Grant funding",MIN(AJ374*'Funding Allocation Parameters'!$E$8, 'Funding Allocation Parameters'!$G$8), IF('Funding Allocation Parameters'!$C$8="Other author funding", 0, IF('Funding Allocation Parameters'!$C$8="Any discretionary funds (grants if available, other if no grants)", MIN(AJ374*'Funding Allocation Parameters'!$E$8, 'Funding Allocation Parameters'!$G$8), IF('Funding Allocation Parameters'!$C$8="Complex Library Subsidy", 0, 0)))))</f>
        <v>0</v>
      </c>
      <c r="AN374" s="181">
        <f>IF('Funding Allocation Parameters'!$C$8="Basic Library Subsidy", 0, IF('Funding Allocation Parameters'!$C$8="Grant funding", 0, IF('Funding Allocation Parameters'!$C$8="Other author funding",  MIN(AJ374*'Funding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4" s="181">
        <f>IF('Funding Allocation Parameters'!$C$8="Basic Library Subsidy", MIN(AK374*'Funding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MIN(AK374*VLOOKUP(CONCATENATE($A374, 'Funding Allocation Parameters'!$I$8), 'Library Subsidy Complex'!$C$2:$J$55, 6, FALSE), VLOOKUP(CONCATENATE($A374, 'Funding Allocation Parameters'!$I$8), 'Library Subsidy Complex'!$C$2:$J$55, 8, FALSE)), 0)))))</f>
        <v>0</v>
      </c>
      <c r="AP374" s="181">
        <f>IF('Funding Allocation Parameters'!$C$8="Basic Library Subsidy", 0, IF('Funding Allocation Parameters'!$C$8="Grant funding", 0, IF('Funding Allocation Parameters'!$C$8="Other author funding",  MIN(AK374*'Funding Allocation Parameters'!$E$8, 'Funding Allocation Parameters'!$G$8), IF('Funding Allocation Parameters'!$C$8="Any discretionary funds (grants if available, other if no grants)", MIN(AK374*'Funding Allocation Parameters'!$E$8, 'Funding Allocation Parameters'!$G$8), IF('Funding Allocation Parameters'!$C$8="Complex Library Subsidy", 0, 0)))))</f>
        <v>0</v>
      </c>
      <c r="AQ374" s="177">
        <f t="shared" si="165"/>
        <v>0</v>
      </c>
      <c r="AR374" s="177">
        <f t="shared" si="166"/>
        <v>0</v>
      </c>
      <c r="AS374" s="182">
        <f t="shared" si="167"/>
        <v>1189</v>
      </c>
      <c r="AT374" s="182">
        <f t="shared" si="168"/>
        <v>692.19959999999992</v>
      </c>
      <c r="AU374" s="182">
        <f t="shared" si="169"/>
        <v>0</v>
      </c>
      <c r="AV374" s="182">
        <f t="shared" si="170"/>
        <v>1189</v>
      </c>
      <c r="AW374" s="182">
        <f t="shared" si="171"/>
        <v>692.19959999999992</v>
      </c>
      <c r="AX374" s="183">
        <f t="shared" si="172"/>
        <v>1189</v>
      </c>
      <c r="AY374" s="183">
        <f t="shared" si="173"/>
        <v>692.19959999999992</v>
      </c>
      <c r="AZ374" s="183">
        <f t="shared" si="174"/>
        <v>0</v>
      </c>
      <c r="BA374" s="183">
        <f t="shared" si="175"/>
        <v>0</v>
      </c>
      <c r="BB374" s="183">
        <f t="shared" si="176"/>
        <v>0</v>
      </c>
      <c r="BC374" s="184">
        <f t="shared" si="177"/>
        <v>1189</v>
      </c>
      <c r="BD374" s="184">
        <f t="shared" si="178"/>
        <v>0</v>
      </c>
      <c r="BE374" s="184">
        <f t="shared" si="179"/>
        <v>692.19959999999992</v>
      </c>
      <c r="BF374" s="184">
        <f t="shared" si="180"/>
        <v>0</v>
      </c>
      <c r="BG374" s="102">
        <f t="shared" si="181"/>
        <v>0</v>
      </c>
      <c r="BH374" s="102">
        <f t="shared" si="182"/>
        <v>0</v>
      </c>
      <c r="BI374" s="102">
        <f t="shared" si="183"/>
        <v>0</v>
      </c>
      <c r="BJ374" s="102">
        <f t="shared" si="184"/>
        <v>1</v>
      </c>
      <c r="BK374" s="102">
        <f t="shared" si="185"/>
        <v>0</v>
      </c>
      <c r="BL374" s="102">
        <f t="shared" si="186"/>
        <v>0</v>
      </c>
      <c r="BN374" s="102"/>
    </row>
    <row r="375" spans="1:66" x14ac:dyDescent="0.25">
      <c r="A375" s="102" t="s">
        <v>18</v>
      </c>
      <c r="B375" s="102" t="s">
        <v>8</v>
      </c>
      <c r="C375" s="102" t="s">
        <v>8</v>
      </c>
      <c r="D375" s="102" t="s">
        <v>27</v>
      </c>
      <c r="E375" s="102" t="s">
        <v>804</v>
      </c>
      <c r="F375" s="102" t="s">
        <v>805</v>
      </c>
      <c r="G375" s="102">
        <v>1.2629999999999999</v>
      </c>
      <c r="H375" s="102">
        <v>1</v>
      </c>
      <c r="I375" s="102">
        <v>1</v>
      </c>
      <c r="J375" s="167">
        <f>IFERROR(H375*VLOOKUP(A375, 'Advanced Parameters'!$B$7:$G$20, 6, FALSE)*VLOOKUP(A375, 'Growth Parameters'!$B$6:$H$19, 6, FALSE), 0)</f>
        <v>1</v>
      </c>
      <c r="K375" s="167">
        <f>IFERROR(IF('Advanced Parameters'!$C$5="n",'Raw Data'!I375*VLOOKUP(A375,'Advanced Parameters'!$B$7:$G$20,6,FALSE),J375*VLOOKUP(A375,'Advanced Parameters'!$B$7:$G$20,2,FALSE))*VLOOKUP(A375, 'Growth Parameters'!$B$6:$H$19, 6, FALSE), 0)</f>
        <v>1</v>
      </c>
      <c r="L375" s="167">
        <f t="shared" si="187"/>
        <v>0</v>
      </c>
      <c r="M375" s="168">
        <f>IFERROR(IF(G375="NA","NA",IF(G375&gt;'APC Parameters'!$K$6+VLOOKUP('Raw Data'!A375, 'APC Parameters'!$H$7:$L$20, 4, FALSE), 'APC Parameters'!$L$6+VLOOKUP('Raw Data'!A375, 'APC Parameters'!$H$7:$L$20, 5, FALSE), G375*('APC Parameters'!$J$6+VLOOKUP('Raw Data'!A375, 'APC Parameters'!$H$7:$L$20, 3, FALSE))+'APC Parameters'!$I$6+VLOOKUP('Raw Data'!A375, 'APC Parameters'!$H$7:$L$20, 2, FALSE))), 0)</f>
        <v>2043.6522</v>
      </c>
      <c r="N375" s="168">
        <f t="shared" si="157"/>
        <v>2043.6522</v>
      </c>
      <c r="O375" s="168">
        <f>IFERROR(IF(M375="NA",VLOOKUP(D375,'Internal Calculations'!$B$10:$C$11,2,FALSE), M375)*VLOOKUP(A375, 'Growth Parameters'!$B$6:$H$19, 7, FALSE), 0)</f>
        <v>2043.6522</v>
      </c>
      <c r="P375" s="177">
        <f t="shared" si="158"/>
        <v>2043.6522</v>
      </c>
      <c r="Q375" s="178">
        <f>IF('Funding Allocation Parameters'!$C$5="Basic Library Subsidy", MIN(O375*('Funding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MIN($O375*(VLOOKUP(CONCATENATE($A375, 'Funding Allocation Parameters'!$I$5), 'Library Subsidy Complex'!$C$2:$J$55, 2, FALSE)), VLOOKUP(CONCATENATE($A375, 'Funding Allocation Parameters'!$I$5), 'Library Subsidy Complex'!$C$2:$J$55, 4, FALSE)), 0)))))</f>
        <v>1189</v>
      </c>
      <c r="R375" s="178">
        <f>IF('Funding Allocation Parameters'!$C$5="Basic Library Subsidy", 0, IF('Funding Allocation Parameters'!$C$5="Grant funding",MIN(O375*('Funding Allocation Parameters'!$E$5), 'Funding Allocation Parameters'!$G$5), IF('Funding Allocation Parameters'!$C$5="Other author funding", 0, IF('Funding Allocation Parameters'!$C$5="Any discretionary funds (grants if available, other if no grants)", MIN(O375*('Funding Allocation Parameters'!$E$5), 'Funding Allocation Parameters'!$G$5), IF('Funding Allocation Parameters'!$C$5="Complex Library Subsidy", 0, 0)))))</f>
        <v>0</v>
      </c>
      <c r="S375" s="178">
        <f>IF('Funding Allocation Parameters'!$C$5="Basic Library Subsidy", 0, IF('Funding Allocation Parameters'!$C$5="Grant funding", 0, IF('Funding Allocation Parameters'!$C$5="Other author funding",  MIN(O375*('Funding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5" s="178">
        <f>IF('Funding Allocation Parameters'!$C$5="Basic Library Subsidy", MIN(O375*('Funding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MIN($O375*(VLOOKUP(CONCATENATE($A375, 'Funding Allocation Parameters'!$I$5), 'Library Subsidy Complex'!$C$2:$J$55, 6, FALSE)), VLOOKUP(CONCATENATE($A375, 'Funding Allocation Parameters'!$I$5), 'Library Subsidy Complex'!$C$2:$J$55, 8, FALSE)), 0)))))</f>
        <v>1189</v>
      </c>
      <c r="U375" s="178">
        <f>IF('Funding Allocation Parameters'!$C$5="Basic Library Subsidy", 0, IF('Funding Allocation Parameters'!$C$5="Grant funding", 0, IF('Funding Allocation Parameters'!$C$5="Other author funding",  MIN(O375*('Funding Allocation Parameters'!$E$5), 'Funding Allocation Parameters'!$G$5), IF('Funding Allocation Parameters'!$C$5="Any discretionary funds (grants if available, other if no grants)", MIN(O375*('Funding Allocation Parameters'!$E$5), 'Funding Allocation Parameters'!$G$5), IF('Funding Allocation Parameters'!$C$5="Complex Library Subsidy", 0, 0)))))</f>
        <v>0</v>
      </c>
      <c r="V375" s="177">
        <f t="shared" si="159"/>
        <v>854.65219999999999</v>
      </c>
      <c r="W375" s="177">
        <f t="shared" si="160"/>
        <v>854.65219999999999</v>
      </c>
      <c r="X375" s="179">
        <f>IF('Funding Allocation Parameters'!$C$6="Basic Library Subsidy", MIN(V375*'Funding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MIN(V375*VLOOKUP(CONCATENATE($A375, 'Funding Allocation Parameters'!$I$6), 'Library Subsidy Complex'!$C$2:$J$55, 2, FALSE), VLOOKUP(CONCATENATE($A375, 'Funding Allocation Parameters'!$I$6), 'Library Subsidy Complex'!$C$2:$J$55, 4, FALSE)), 0)))))</f>
        <v>0</v>
      </c>
      <c r="Y375" s="179">
        <f>IF('Funding Allocation Parameters'!$C$6="Basic Library Subsidy", 0, IF('Funding Allocation Parameters'!$C$6="Grant funding",MIN(V375*'Funding Allocation Parameters'!$E$6, 'Funding Allocation Parameters'!$G$6), IF('Funding Allocation Parameters'!$C$6="Other author funding", 0, IF('Funding Allocation Parameters'!$C$6="Any discretionary funds (grants if available, other if no grants)", MIN(V375*'Funding Allocation Parameters'!$E$6, 'Funding Allocation Parameters'!$G$6), IF('Funding Allocation Parameters'!$C$6="Complex Library Subsidy", 0, 0)))))</f>
        <v>854.65219999999999</v>
      </c>
      <c r="Z375" s="179">
        <f>IF('Funding Allocation Parameters'!$C$6="Basic Library Subsidy", 0, IF('Funding Allocation Parameters'!$C$6="Grant funding", 0, IF('Funding Allocation Parameters'!$C$6="Other author funding",  MIN(V375*'Funding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5" s="179">
        <f>IF('Funding Allocation Parameters'!$C$6="Basic Library Subsidy", MIN(W375*'Funding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MIN(W375*VLOOKUP(CONCATENATE($A375, 'Funding Allocation Parameters'!$I$6), 'Library Subsidy Complex'!$C$2:$J$55, 6, FALSE), VLOOKUP(CONCATENATE($A375, 'Funding Allocation Parameters'!$I$6), 'Library Subsidy Complex'!$C$2:$J$55, 8, FALSE)), 0)))))</f>
        <v>0</v>
      </c>
      <c r="AB375" s="179">
        <f>IF('Funding Allocation Parameters'!$C$6="Basic Library Subsidy", 0, IF('Funding Allocation Parameters'!$C$6="Grant funding", 0, IF('Funding Allocation Parameters'!$C$6="Other author funding",  MIN(W375*'Funding Allocation Parameters'!$E$6, 'Funding Allocation Parameters'!$G$6), IF('Funding Allocation Parameters'!$C$6="Any discretionary funds (grants if available, other if no grants)", MIN(W375*'Funding Allocation Parameters'!$E$6, 'Funding Allocation Parameters'!$G$6), IF('Funding Allocation Parameters'!$C$6="Complex Library Subsidy", 0, 0)))))</f>
        <v>854.65219999999999</v>
      </c>
      <c r="AC375" s="177">
        <f t="shared" si="161"/>
        <v>0</v>
      </c>
      <c r="AD375" s="177">
        <f t="shared" si="162"/>
        <v>0</v>
      </c>
      <c r="AE375" s="180">
        <f>IF('Funding Allocation Parameters'!$C$7="Basic Library Subsidy", MIN(AC375*'Funding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MIN(AC375*VLOOKUP(CONCATENATE($A375, 'Funding Allocation Parameters'!$I$7), 'Library Subsidy Complex'!$C$2:$J$55, 2, FALSE), VLOOKUP(CONCATENATE($A375, 'Funding Allocation Parameters'!$I$7), 'Library Subsidy Complex'!$C$2:$J$55, 4, FALSE)), 0)))))</f>
        <v>0</v>
      </c>
      <c r="AF375" s="180">
        <f>IF('Funding Allocation Parameters'!$C$7="Basic Library Subsidy", 0, IF('Funding Allocation Parameters'!$C$7="Grant funding",MIN(AC375*'Funding Allocation Parameters'!$E$7, 'Funding Allocation Parameters'!$G$7), IF('Funding Allocation Parameters'!$C$7="Other author funding", 0, IF('Funding Allocation Parameters'!$C$7="Any discretionary funds (grants if available, other if no grants)", MIN(AC375*'Funding Allocation Parameters'!$E$7, 'Funding Allocation Parameters'!$G$7), IF('Funding Allocation Parameters'!$C$7="Complex Library Subsidy", 0, 0)))))</f>
        <v>0</v>
      </c>
      <c r="AG375" s="180">
        <f>IF('Funding Allocation Parameters'!$C$7="Basic Library Subsidy", 0, IF('Funding Allocation Parameters'!$C$7="Grant funding", 0, IF('Funding Allocation Parameters'!$C$7="Other author funding",  MIN(AC375*'Funding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5" s="180">
        <f>IF('Funding Allocation Parameters'!$C$7="Basic Library Subsidy", MIN(AD375*'Funding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MIN(AD375*VLOOKUP(CONCATENATE($A375, 'Funding Allocation Parameters'!$I$7), 'Library Subsidy Complex'!$C$2:$J$55, 6, FALSE), VLOOKUP(CONCATENATE($A375, 'Funding Allocation Parameters'!$I$7), 'Library Subsidy Complex'!$C$2:$J$55, 8, FALSE)), 0)))))</f>
        <v>0</v>
      </c>
      <c r="AI375" s="180">
        <f>IF('Funding Allocation Parameters'!$C$7="Basic Library Subsidy", 0, IF('Funding Allocation Parameters'!$C$7="Grant funding", 0, IF('Funding Allocation Parameters'!$C$7="Other author funding",  MIN(AD375*'Funding Allocation Parameters'!$E$7, 'Funding Allocation Parameters'!$G$7), IF('Funding Allocation Parameters'!$C$7="Any discretionary funds (grants if available, other if no grants)", MIN(AD375*'Funding Allocation Parameters'!$E$7, 'Funding Allocation Parameters'!$G$7), IF('Funding Allocation Parameters'!$C$7="Complex Library Subsidy", 0, 0)))))</f>
        <v>0</v>
      </c>
      <c r="AJ375" s="177">
        <f t="shared" si="163"/>
        <v>0</v>
      </c>
      <c r="AK375" s="177">
        <f t="shared" si="164"/>
        <v>0</v>
      </c>
      <c r="AL375" s="181">
        <f>IF('Funding Allocation Parameters'!$C$8="Basic Library Subsidy", MIN(AJ375*'Funding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MIN(AJ375*VLOOKUP(CONCATENATE($A375, 'Funding Allocation Parameters'!$I$8), 'Library Subsidy Complex'!$C$2:$J$55, 2, FALSE), VLOOKUP(CONCATENATE($A375, 'Funding Allocation Parameters'!$I$8), 'Library Subsidy Complex'!$C$2:$J$55, 4, FALSE)), 0)))))</f>
        <v>0</v>
      </c>
      <c r="AM375" s="181">
        <f>IF('Funding Allocation Parameters'!$C$8="Basic Library Subsidy", 0, IF('Funding Allocation Parameters'!$C$8="Grant funding",MIN(AJ375*'Funding Allocation Parameters'!$E$8, 'Funding Allocation Parameters'!$G$8), IF('Funding Allocation Parameters'!$C$8="Other author funding", 0, IF('Funding Allocation Parameters'!$C$8="Any discretionary funds (grants if available, other if no grants)", MIN(AJ375*'Funding Allocation Parameters'!$E$8, 'Funding Allocation Parameters'!$G$8), IF('Funding Allocation Parameters'!$C$8="Complex Library Subsidy", 0, 0)))))</f>
        <v>0</v>
      </c>
      <c r="AN375" s="181">
        <f>IF('Funding Allocation Parameters'!$C$8="Basic Library Subsidy", 0, IF('Funding Allocation Parameters'!$C$8="Grant funding", 0, IF('Funding Allocation Parameters'!$C$8="Other author funding",  MIN(AJ375*'Funding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5" s="181">
        <f>IF('Funding Allocation Parameters'!$C$8="Basic Library Subsidy", MIN(AK375*'Funding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MIN(AK375*VLOOKUP(CONCATENATE($A375, 'Funding Allocation Parameters'!$I$8), 'Library Subsidy Complex'!$C$2:$J$55, 6, FALSE), VLOOKUP(CONCATENATE($A375, 'Funding Allocation Parameters'!$I$8), 'Library Subsidy Complex'!$C$2:$J$55, 8, FALSE)), 0)))))</f>
        <v>0</v>
      </c>
      <c r="AP375" s="181">
        <f>IF('Funding Allocation Parameters'!$C$8="Basic Library Subsidy", 0, IF('Funding Allocation Parameters'!$C$8="Grant funding", 0, IF('Funding Allocation Parameters'!$C$8="Other author funding",  MIN(AK375*'Funding Allocation Parameters'!$E$8, 'Funding Allocation Parameters'!$G$8), IF('Funding Allocation Parameters'!$C$8="Any discretionary funds (grants if available, other if no grants)", MIN(AK375*'Funding Allocation Parameters'!$E$8, 'Funding Allocation Parameters'!$G$8), IF('Funding Allocation Parameters'!$C$8="Complex Library Subsidy", 0, 0)))))</f>
        <v>0</v>
      </c>
      <c r="AQ375" s="177">
        <f t="shared" si="165"/>
        <v>0</v>
      </c>
      <c r="AR375" s="177">
        <f t="shared" si="166"/>
        <v>0</v>
      </c>
      <c r="AS375" s="182">
        <f t="shared" si="167"/>
        <v>1189</v>
      </c>
      <c r="AT375" s="182">
        <f t="shared" si="168"/>
        <v>854.65219999999999</v>
      </c>
      <c r="AU375" s="182">
        <f t="shared" si="169"/>
        <v>0</v>
      </c>
      <c r="AV375" s="182">
        <f t="shared" si="170"/>
        <v>1189</v>
      </c>
      <c r="AW375" s="182">
        <f t="shared" si="171"/>
        <v>854.65219999999999</v>
      </c>
      <c r="AX375" s="183">
        <f t="shared" si="172"/>
        <v>1189</v>
      </c>
      <c r="AY375" s="183">
        <f t="shared" si="173"/>
        <v>854.65219999999999</v>
      </c>
      <c r="AZ375" s="183">
        <f t="shared" si="174"/>
        <v>0</v>
      </c>
      <c r="BA375" s="183">
        <f t="shared" si="175"/>
        <v>0</v>
      </c>
      <c r="BB375" s="183">
        <f t="shared" si="176"/>
        <v>0</v>
      </c>
      <c r="BC375" s="184">
        <f t="shared" si="177"/>
        <v>1189</v>
      </c>
      <c r="BD375" s="184">
        <f t="shared" si="178"/>
        <v>0</v>
      </c>
      <c r="BE375" s="184">
        <f t="shared" si="179"/>
        <v>854.65219999999999</v>
      </c>
      <c r="BF375" s="184">
        <f t="shared" si="180"/>
        <v>0</v>
      </c>
      <c r="BG375" s="102">
        <f t="shared" si="181"/>
        <v>0</v>
      </c>
      <c r="BH375" s="102">
        <f t="shared" si="182"/>
        <v>0</v>
      </c>
      <c r="BI375" s="102">
        <f t="shared" si="183"/>
        <v>0</v>
      </c>
      <c r="BJ375" s="102">
        <f t="shared" si="184"/>
        <v>1</v>
      </c>
      <c r="BK375" s="102">
        <f t="shared" si="185"/>
        <v>0</v>
      </c>
      <c r="BL375" s="102">
        <f t="shared" si="186"/>
        <v>0</v>
      </c>
      <c r="BN375" s="102"/>
    </row>
    <row r="376" spans="1:66" x14ac:dyDescent="0.25">
      <c r="A376" s="102" t="s">
        <v>20</v>
      </c>
      <c r="B376" s="102" t="s">
        <v>8</v>
      </c>
      <c r="C376" s="102" t="s">
        <v>8</v>
      </c>
      <c r="D376" s="102" t="s">
        <v>27</v>
      </c>
      <c r="E376" s="102" t="s">
        <v>806</v>
      </c>
      <c r="F376" s="102" t="s">
        <v>807</v>
      </c>
      <c r="G376" s="102">
        <v>1.216</v>
      </c>
      <c r="H376" s="102">
        <v>1</v>
      </c>
      <c r="I376" s="102">
        <v>1</v>
      </c>
      <c r="J376" s="167">
        <f>IFERROR(H376*VLOOKUP(A376, 'Advanced Parameters'!$B$7:$G$20, 6, FALSE)*VLOOKUP(A376, 'Growth Parameters'!$B$6:$H$19, 6, FALSE), 0)</f>
        <v>1</v>
      </c>
      <c r="K376" s="167">
        <f>IFERROR(IF('Advanced Parameters'!$C$5="n",'Raw Data'!I376*VLOOKUP(A376,'Advanced Parameters'!$B$7:$G$20,6,FALSE),J376*VLOOKUP(A376,'Advanced Parameters'!$B$7:$G$20,2,FALSE))*VLOOKUP(A376, 'Growth Parameters'!$B$6:$H$19, 6, FALSE), 0)</f>
        <v>1</v>
      </c>
      <c r="L376" s="167">
        <f t="shared" si="187"/>
        <v>0</v>
      </c>
      <c r="M376" s="168">
        <f>IFERROR(IF(G376="NA","NA",IF(G376&gt;'APC Parameters'!$K$6+VLOOKUP('Raw Data'!A376, 'APC Parameters'!$H$7:$L$20, 4, FALSE), 'APC Parameters'!$L$6+VLOOKUP('Raw Data'!A376, 'APC Parameters'!$H$7:$L$20, 5, FALSE), G376*('APC Parameters'!$J$6+VLOOKUP('Raw Data'!A376, 'APC Parameters'!$H$7:$L$20, 3, FALSE))+'APC Parameters'!$I$6+VLOOKUP('Raw Data'!A376, 'APC Parameters'!$H$7:$L$20, 2, FALSE))), 0)</f>
        <v>2010.3103999999998</v>
      </c>
      <c r="N376" s="168">
        <f t="shared" si="157"/>
        <v>2010.3103999999998</v>
      </c>
      <c r="O376" s="168">
        <f>IFERROR(IF(M376="NA",VLOOKUP(D376,'Internal Calculations'!$B$10:$C$11,2,FALSE), M376)*VLOOKUP(A376, 'Growth Parameters'!$B$6:$H$19, 7, FALSE), 0)</f>
        <v>2010.3103999999998</v>
      </c>
      <c r="P376" s="177">
        <f t="shared" si="158"/>
        <v>2010.3103999999998</v>
      </c>
      <c r="Q376" s="178">
        <f>IF('Funding Allocation Parameters'!$C$5="Basic Library Subsidy", MIN(O376*('Funding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MIN($O376*(VLOOKUP(CONCATENATE($A376, 'Funding Allocation Parameters'!$I$5), 'Library Subsidy Complex'!$C$2:$J$55, 2, FALSE)), VLOOKUP(CONCATENATE($A376, 'Funding Allocation Parameters'!$I$5), 'Library Subsidy Complex'!$C$2:$J$55, 4, FALSE)), 0)))))</f>
        <v>1189</v>
      </c>
      <c r="R376" s="178">
        <f>IF('Funding Allocation Parameters'!$C$5="Basic Library Subsidy", 0, IF('Funding Allocation Parameters'!$C$5="Grant funding",MIN(O376*('Funding Allocation Parameters'!$E$5), 'Funding Allocation Parameters'!$G$5), IF('Funding Allocation Parameters'!$C$5="Other author funding", 0, IF('Funding Allocation Parameters'!$C$5="Any discretionary funds (grants if available, other if no grants)", MIN(O376*('Funding Allocation Parameters'!$E$5), 'Funding Allocation Parameters'!$G$5), IF('Funding Allocation Parameters'!$C$5="Complex Library Subsidy", 0, 0)))))</f>
        <v>0</v>
      </c>
      <c r="S376" s="178">
        <f>IF('Funding Allocation Parameters'!$C$5="Basic Library Subsidy", 0, IF('Funding Allocation Parameters'!$C$5="Grant funding", 0, IF('Funding Allocation Parameters'!$C$5="Other author funding",  MIN(O376*('Funding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6" s="178">
        <f>IF('Funding Allocation Parameters'!$C$5="Basic Library Subsidy", MIN(O376*('Funding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MIN($O376*(VLOOKUP(CONCATENATE($A376, 'Funding Allocation Parameters'!$I$5), 'Library Subsidy Complex'!$C$2:$J$55, 6, FALSE)), VLOOKUP(CONCATENATE($A376, 'Funding Allocation Parameters'!$I$5), 'Library Subsidy Complex'!$C$2:$J$55, 8, FALSE)), 0)))))</f>
        <v>1189</v>
      </c>
      <c r="U376" s="178">
        <f>IF('Funding Allocation Parameters'!$C$5="Basic Library Subsidy", 0, IF('Funding Allocation Parameters'!$C$5="Grant funding", 0, IF('Funding Allocation Parameters'!$C$5="Other author funding",  MIN(O376*('Funding Allocation Parameters'!$E$5), 'Funding Allocation Parameters'!$G$5), IF('Funding Allocation Parameters'!$C$5="Any discretionary funds (grants if available, other if no grants)", MIN(O376*('Funding Allocation Parameters'!$E$5), 'Funding Allocation Parameters'!$G$5), IF('Funding Allocation Parameters'!$C$5="Complex Library Subsidy", 0, 0)))))</f>
        <v>0</v>
      </c>
      <c r="V376" s="177">
        <f t="shared" si="159"/>
        <v>821.31039999999985</v>
      </c>
      <c r="W376" s="177">
        <f t="shared" si="160"/>
        <v>821.31039999999985</v>
      </c>
      <c r="X376" s="179">
        <f>IF('Funding Allocation Parameters'!$C$6="Basic Library Subsidy", MIN(V376*'Funding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MIN(V376*VLOOKUP(CONCATENATE($A376, 'Funding Allocation Parameters'!$I$6), 'Library Subsidy Complex'!$C$2:$J$55, 2, FALSE), VLOOKUP(CONCATENATE($A376, 'Funding Allocation Parameters'!$I$6), 'Library Subsidy Complex'!$C$2:$J$55, 4, FALSE)), 0)))))</f>
        <v>0</v>
      </c>
      <c r="Y376" s="179">
        <f>IF('Funding Allocation Parameters'!$C$6="Basic Library Subsidy", 0, IF('Funding Allocation Parameters'!$C$6="Grant funding",MIN(V376*'Funding Allocation Parameters'!$E$6, 'Funding Allocation Parameters'!$G$6), IF('Funding Allocation Parameters'!$C$6="Other author funding", 0, IF('Funding Allocation Parameters'!$C$6="Any discretionary funds (grants if available, other if no grants)", MIN(V376*'Funding Allocation Parameters'!$E$6, 'Funding Allocation Parameters'!$G$6), IF('Funding Allocation Parameters'!$C$6="Complex Library Subsidy", 0, 0)))))</f>
        <v>821.31039999999985</v>
      </c>
      <c r="Z376" s="179">
        <f>IF('Funding Allocation Parameters'!$C$6="Basic Library Subsidy", 0, IF('Funding Allocation Parameters'!$C$6="Grant funding", 0, IF('Funding Allocation Parameters'!$C$6="Other author funding",  MIN(V376*'Funding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6" s="179">
        <f>IF('Funding Allocation Parameters'!$C$6="Basic Library Subsidy", MIN(W376*'Funding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MIN(W376*VLOOKUP(CONCATENATE($A376, 'Funding Allocation Parameters'!$I$6), 'Library Subsidy Complex'!$C$2:$J$55, 6, FALSE), VLOOKUP(CONCATENATE($A376, 'Funding Allocation Parameters'!$I$6), 'Library Subsidy Complex'!$C$2:$J$55, 8, FALSE)), 0)))))</f>
        <v>0</v>
      </c>
      <c r="AB376" s="179">
        <f>IF('Funding Allocation Parameters'!$C$6="Basic Library Subsidy", 0, IF('Funding Allocation Parameters'!$C$6="Grant funding", 0, IF('Funding Allocation Parameters'!$C$6="Other author funding",  MIN(W376*'Funding Allocation Parameters'!$E$6, 'Funding Allocation Parameters'!$G$6), IF('Funding Allocation Parameters'!$C$6="Any discretionary funds (grants if available, other if no grants)", MIN(W376*'Funding Allocation Parameters'!$E$6, 'Funding Allocation Parameters'!$G$6), IF('Funding Allocation Parameters'!$C$6="Complex Library Subsidy", 0, 0)))))</f>
        <v>821.31039999999985</v>
      </c>
      <c r="AC376" s="177">
        <f t="shared" si="161"/>
        <v>0</v>
      </c>
      <c r="AD376" s="177">
        <f t="shared" si="162"/>
        <v>0</v>
      </c>
      <c r="AE376" s="180">
        <f>IF('Funding Allocation Parameters'!$C$7="Basic Library Subsidy", MIN(AC376*'Funding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MIN(AC376*VLOOKUP(CONCATENATE($A376, 'Funding Allocation Parameters'!$I$7), 'Library Subsidy Complex'!$C$2:$J$55, 2, FALSE), VLOOKUP(CONCATENATE($A376, 'Funding Allocation Parameters'!$I$7), 'Library Subsidy Complex'!$C$2:$J$55, 4, FALSE)), 0)))))</f>
        <v>0</v>
      </c>
      <c r="AF376" s="180">
        <f>IF('Funding Allocation Parameters'!$C$7="Basic Library Subsidy", 0, IF('Funding Allocation Parameters'!$C$7="Grant funding",MIN(AC376*'Funding Allocation Parameters'!$E$7, 'Funding Allocation Parameters'!$G$7), IF('Funding Allocation Parameters'!$C$7="Other author funding", 0, IF('Funding Allocation Parameters'!$C$7="Any discretionary funds (grants if available, other if no grants)", MIN(AC376*'Funding Allocation Parameters'!$E$7, 'Funding Allocation Parameters'!$G$7), IF('Funding Allocation Parameters'!$C$7="Complex Library Subsidy", 0, 0)))))</f>
        <v>0</v>
      </c>
      <c r="AG376" s="180">
        <f>IF('Funding Allocation Parameters'!$C$7="Basic Library Subsidy", 0, IF('Funding Allocation Parameters'!$C$7="Grant funding", 0, IF('Funding Allocation Parameters'!$C$7="Other author funding",  MIN(AC376*'Funding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6" s="180">
        <f>IF('Funding Allocation Parameters'!$C$7="Basic Library Subsidy", MIN(AD376*'Funding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MIN(AD376*VLOOKUP(CONCATENATE($A376, 'Funding Allocation Parameters'!$I$7), 'Library Subsidy Complex'!$C$2:$J$55, 6, FALSE), VLOOKUP(CONCATENATE($A376, 'Funding Allocation Parameters'!$I$7), 'Library Subsidy Complex'!$C$2:$J$55, 8, FALSE)), 0)))))</f>
        <v>0</v>
      </c>
      <c r="AI376" s="180">
        <f>IF('Funding Allocation Parameters'!$C$7="Basic Library Subsidy", 0, IF('Funding Allocation Parameters'!$C$7="Grant funding", 0, IF('Funding Allocation Parameters'!$C$7="Other author funding",  MIN(AD376*'Funding Allocation Parameters'!$E$7, 'Funding Allocation Parameters'!$G$7), IF('Funding Allocation Parameters'!$C$7="Any discretionary funds (grants if available, other if no grants)", MIN(AD376*'Funding Allocation Parameters'!$E$7, 'Funding Allocation Parameters'!$G$7), IF('Funding Allocation Parameters'!$C$7="Complex Library Subsidy", 0, 0)))))</f>
        <v>0</v>
      </c>
      <c r="AJ376" s="177">
        <f t="shared" si="163"/>
        <v>0</v>
      </c>
      <c r="AK376" s="177">
        <f t="shared" si="164"/>
        <v>0</v>
      </c>
      <c r="AL376" s="181">
        <f>IF('Funding Allocation Parameters'!$C$8="Basic Library Subsidy", MIN(AJ376*'Funding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MIN(AJ376*VLOOKUP(CONCATENATE($A376, 'Funding Allocation Parameters'!$I$8), 'Library Subsidy Complex'!$C$2:$J$55, 2, FALSE), VLOOKUP(CONCATENATE($A376, 'Funding Allocation Parameters'!$I$8), 'Library Subsidy Complex'!$C$2:$J$55, 4, FALSE)), 0)))))</f>
        <v>0</v>
      </c>
      <c r="AM376" s="181">
        <f>IF('Funding Allocation Parameters'!$C$8="Basic Library Subsidy", 0, IF('Funding Allocation Parameters'!$C$8="Grant funding",MIN(AJ376*'Funding Allocation Parameters'!$E$8, 'Funding Allocation Parameters'!$G$8), IF('Funding Allocation Parameters'!$C$8="Other author funding", 0, IF('Funding Allocation Parameters'!$C$8="Any discretionary funds (grants if available, other if no grants)", MIN(AJ376*'Funding Allocation Parameters'!$E$8, 'Funding Allocation Parameters'!$G$8), IF('Funding Allocation Parameters'!$C$8="Complex Library Subsidy", 0, 0)))))</f>
        <v>0</v>
      </c>
      <c r="AN376" s="181">
        <f>IF('Funding Allocation Parameters'!$C$8="Basic Library Subsidy", 0, IF('Funding Allocation Parameters'!$C$8="Grant funding", 0, IF('Funding Allocation Parameters'!$C$8="Other author funding",  MIN(AJ376*'Funding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6" s="181">
        <f>IF('Funding Allocation Parameters'!$C$8="Basic Library Subsidy", MIN(AK376*'Funding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MIN(AK376*VLOOKUP(CONCATENATE($A376, 'Funding Allocation Parameters'!$I$8), 'Library Subsidy Complex'!$C$2:$J$55, 6, FALSE), VLOOKUP(CONCATENATE($A376, 'Funding Allocation Parameters'!$I$8), 'Library Subsidy Complex'!$C$2:$J$55, 8, FALSE)), 0)))))</f>
        <v>0</v>
      </c>
      <c r="AP376" s="181">
        <f>IF('Funding Allocation Parameters'!$C$8="Basic Library Subsidy", 0, IF('Funding Allocation Parameters'!$C$8="Grant funding", 0, IF('Funding Allocation Parameters'!$C$8="Other author funding",  MIN(AK376*'Funding Allocation Parameters'!$E$8, 'Funding Allocation Parameters'!$G$8), IF('Funding Allocation Parameters'!$C$8="Any discretionary funds (grants if available, other if no grants)", MIN(AK376*'Funding Allocation Parameters'!$E$8, 'Funding Allocation Parameters'!$G$8), IF('Funding Allocation Parameters'!$C$8="Complex Library Subsidy", 0, 0)))))</f>
        <v>0</v>
      </c>
      <c r="AQ376" s="177">
        <f t="shared" si="165"/>
        <v>0</v>
      </c>
      <c r="AR376" s="177">
        <f t="shared" si="166"/>
        <v>0</v>
      </c>
      <c r="AS376" s="182">
        <f t="shared" si="167"/>
        <v>1189</v>
      </c>
      <c r="AT376" s="182">
        <f t="shared" si="168"/>
        <v>821.31039999999985</v>
      </c>
      <c r="AU376" s="182">
        <f t="shared" si="169"/>
        <v>0</v>
      </c>
      <c r="AV376" s="182">
        <f t="shared" si="170"/>
        <v>1189</v>
      </c>
      <c r="AW376" s="182">
        <f t="shared" si="171"/>
        <v>821.31039999999985</v>
      </c>
      <c r="AX376" s="183">
        <f t="shared" si="172"/>
        <v>1189</v>
      </c>
      <c r="AY376" s="183">
        <f t="shared" si="173"/>
        <v>821.31039999999985</v>
      </c>
      <c r="AZ376" s="183">
        <f t="shared" si="174"/>
        <v>0</v>
      </c>
      <c r="BA376" s="183">
        <f t="shared" si="175"/>
        <v>0</v>
      </c>
      <c r="BB376" s="183">
        <f t="shared" si="176"/>
        <v>0</v>
      </c>
      <c r="BC376" s="184">
        <f t="shared" si="177"/>
        <v>1189</v>
      </c>
      <c r="BD376" s="184">
        <f t="shared" si="178"/>
        <v>0</v>
      </c>
      <c r="BE376" s="184">
        <f t="shared" si="179"/>
        <v>821.31039999999985</v>
      </c>
      <c r="BF376" s="184">
        <f t="shared" si="180"/>
        <v>0</v>
      </c>
      <c r="BG376" s="102">
        <f t="shared" si="181"/>
        <v>0</v>
      </c>
      <c r="BH376" s="102">
        <f t="shared" si="182"/>
        <v>0</v>
      </c>
      <c r="BI376" s="102">
        <f t="shared" si="183"/>
        <v>0</v>
      </c>
      <c r="BJ376" s="102">
        <f t="shared" si="184"/>
        <v>1</v>
      </c>
      <c r="BK376" s="102">
        <f t="shared" si="185"/>
        <v>0</v>
      </c>
      <c r="BL376" s="102">
        <f t="shared" si="186"/>
        <v>0</v>
      </c>
      <c r="BN376" s="102"/>
    </row>
    <row r="377" spans="1:66" x14ac:dyDescent="0.25">
      <c r="A377" s="102" t="s">
        <v>17</v>
      </c>
      <c r="B377" s="102" t="s">
        <v>8</v>
      </c>
      <c r="C377" s="102" t="s">
        <v>8</v>
      </c>
      <c r="D377" s="102" t="s">
        <v>27</v>
      </c>
      <c r="E377" s="102" t="s">
        <v>808</v>
      </c>
      <c r="F377" s="102" t="s">
        <v>809</v>
      </c>
      <c r="G377" s="102">
        <v>1.0429999999999999</v>
      </c>
      <c r="H377" s="102">
        <v>1</v>
      </c>
      <c r="I377" s="102">
        <v>1</v>
      </c>
      <c r="J377" s="167">
        <f>IFERROR(H377*VLOOKUP(A377, 'Advanced Parameters'!$B$7:$G$20, 6, FALSE)*VLOOKUP(A377, 'Growth Parameters'!$B$6:$H$19, 6, FALSE), 0)</f>
        <v>1</v>
      </c>
      <c r="K377" s="167">
        <f>IFERROR(IF('Advanced Parameters'!$C$5="n",'Raw Data'!I377*VLOOKUP(A377,'Advanced Parameters'!$B$7:$G$20,6,FALSE),J377*VLOOKUP(A377,'Advanced Parameters'!$B$7:$G$20,2,FALSE))*VLOOKUP(A377, 'Growth Parameters'!$B$6:$H$19, 6, FALSE), 0)</f>
        <v>1</v>
      </c>
      <c r="L377" s="167">
        <f t="shared" si="187"/>
        <v>0</v>
      </c>
      <c r="M377" s="168">
        <f>IFERROR(IF(G377="NA","NA",IF(G377&gt;'APC Parameters'!$K$6+VLOOKUP('Raw Data'!A377, 'APC Parameters'!$H$7:$L$20, 4, FALSE), 'APC Parameters'!$L$6+VLOOKUP('Raw Data'!A377, 'APC Parameters'!$H$7:$L$20, 5, FALSE), G377*('APC Parameters'!$J$6+VLOOKUP('Raw Data'!A377, 'APC Parameters'!$H$7:$L$20, 3, FALSE))+'APC Parameters'!$I$6+VLOOKUP('Raw Data'!A377, 'APC Parameters'!$H$7:$L$20, 2, FALSE))), 0)</f>
        <v>1887.5842</v>
      </c>
      <c r="N377" s="168">
        <f t="shared" si="157"/>
        <v>1887.5842</v>
      </c>
      <c r="O377" s="168">
        <f>IFERROR(IF(M377="NA",VLOOKUP(D377,'Internal Calculations'!$B$10:$C$11,2,FALSE), M377)*VLOOKUP(A377, 'Growth Parameters'!$B$6:$H$19, 7, FALSE), 0)</f>
        <v>1887.5842</v>
      </c>
      <c r="P377" s="177">
        <f t="shared" si="158"/>
        <v>1887.5842</v>
      </c>
      <c r="Q377" s="178">
        <f>IF('Funding Allocation Parameters'!$C$5="Basic Library Subsidy", MIN(O377*('Funding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MIN($O377*(VLOOKUP(CONCATENATE($A377, 'Funding Allocation Parameters'!$I$5), 'Library Subsidy Complex'!$C$2:$J$55, 2, FALSE)), VLOOKUP(CONCATENATE($A377, 'Funding Allocation Parameters'!$I$5), 'Library Subsidy Complex'!$C$2:$J$55, 4, FALSE)), 0)))))</f>
        <v>1189</v>
      </c>
      <c r="R377" s="178">
        <f>IF('Funding Allocation Parameters'!$C$5="Basic Library Subsidy", 0, IF('Funding Allocation Parameters'!$C$5="Grant funding",MIN(O377*('Funding Allocation Parameters'!$E$5), 'Funding Allocation Parameters'!$G$5), IF('Funding Allocation Parameters'!$C$5="Other author funding", 0, IF('Funding Allocation Parameters'!$C$5="Any discretionary funds (grants if available, other if no grants)", MIN(O377*('Funding Allocation Parameters'!$E$5), 'Funding Allocation Parameters'!$G$5), IF('Funding Allocation Parameters'!$C$5="Complex Library Subsidy", 0, 0)))))</f>
        <v>0</v>
      </c>
      <c r="S377" s="178">
        <f>IF('Funding Allocation Parameters'!$C$5="Basic Library Subsidy", 0, IF('Funding Allocation Parameters'!$C$5="Grant funding", 0, IF('Funding Allocation Parameters'!$C$5="Other author funding",  MIN(O377*('Funding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7" s="178">
        <f>IF('Funding Allocation Parameters'!$C$5="Basic Library Subsidy", MIN(O377*('Funding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MIN($O377*(VLOOKUP(CONCATENATE($A377, 'Funding Allocation Parameters'!$I$5), 'Library Subsidy Complex'!$C$2:$J$55, 6, FALSE)), VLOOKUP(CONCATENATE($A377, 'Funding Allocation Parameters'!$I$5), 'Library Subsidy Complex'!$C$2:$J$55, 8, FALSE)), 0)))))</f>
        <v>1189</v>
      </c>
      <c r="U377" s="178">
        <f>IF('Funding Allocation Parameters'!$C$5="Basic Library Subsidy", 0, IF('Funding Allocation Parameters'!$C$5="Grant funding", 0, IF('Funding Allocation Parameters'!$C$5="Other author funding",  MIN(O377*('Funding Allocation Parameters'!$E$5), 'Funding Allocation Parameters'!$G$5), IF('Funding Allocation Parameters'!$C$5="Any discretionary funds (grants if available, other if no grants)", MIN(O377*('Funding Allocation Parameters'!$E$5), 'Funding Allocation Parameters'!$G$5), IF('Funding Allocation Parameters'!$C$5="Complex Library Subsidy", 0, 0)))))</f>
        <v>0</v>
      </c>
      <c r="V377" s="177">
        <f t="shared" si="159"/>
        <v>698.58420000000001</v>
      </c>
      <c r="W377" s="177">
        <f t="shared" si="160"/>
        <v>698.58420000000001</v>
      </c>
      <c r="X377" s="179">
        <f>IF('Funding Allocation Parameters'!$C$6="Basic Library Subsidy", MIN(V377*'Funding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MIN(V377*VLOOKUP(CONCATENATE($A377, 'Funding Allocation Parameters'!$I$6), 'Library Subsidy Complex'!$C$2:$J$55, 2, FALSE), VLOOKUP(CONCATENATE($A377, 'Funding Allocation Parameters'!$I$6), 'Library Subsidy Complex'!$C$2:$J$55, 4, FALSE)), 0)))))</f>
        <v>0</v>
      </c>
      <c r="Y377" s="179">
        <f>IF('Funding Allocation Parameters'!$C$6="Basic Library Subsidy", 0, IF('Funding Allocation Parameters'!$C$6="Grant funding",MIN(V377*'Funding Allocation Parameters'!$E$6, 'Funding Allocation Parameters'!$G$6), IF('Funding Allocation Parameters'!$C$6="Other author funding", 0, IF('Funding Allocation Parameters'!$C$6="Any discretionary funds (grants if available, other if no grants)", MIN(V377*'Funding Allocation Parameters'!$E$6, 'Funding Allocation Parameters'!$G$6), IF('Funding Allocation Parameters'!$C$6="Complex Library Subsidy", 0, 0)))))</f>
        <v>698.58420000000001</v>
      </c>
      <c r="Z377" s="179">
        <f>IF('Funding Allocation Parameters'!$C$6="Basic Library Subsidy", 0, IF('Funding Allocation Parameters'!$C$6="Grant funding", 0, IF('Funding Allocation Parameters'!$C$6="Other author funding",  MIN(V377*'Funding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7" s="179">
        <f>IF('Funding Allocation Parameters'!$C$6="Basic Library Subsidy", MIN(W377*'Funding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MIN(W377*VLOOKUP(CONCATENATE($A377, 'Funding Allocation Parameters'!$I$6), 'Library Subsidy Complex'!$C$2:$J$55, 6, FALSE), VLOOKUP(CONCATENATE($A377, 'Funding Allocation Parameters'!$I$6), 'Library Subsidy Complex'!$C$2:$J$55, 8, FALSE)), 0)))))</f>
        <v>0</v>
      </c>
      <c r="AB377" s="179">
        <f>IF('Funding Allocation Parameters'!$C$6="Basic Library Subsidy", 0, IF('Funding Allocation Parameters'!$C$6="Grant funding", 0, IF('Funding Allocation Parameters'!$C$6="Other author funding",  MIN(W377*'Funding Allocation Parameters'!$E$6, 'Funding Allocation Parameters'!$G$6), IF('Funding Allocation Parameters'!$C$6="Any discretionary funds (grants if available, other if no grants)", MIN(W377*'Funding Allocation Parameters'!$E$6, 'Funding Allocation Parameters'!$G$6), IF('Funding Allocation Parameters'!$C$6="Complex Library Subsidy", 0, 0)))))</f>
        <v>698.58420000000001</v>
      </c>
      <c r="AC377" s="177">
        <f t="shared" si="161"/>
        <v>0</v>
      </c>
      <c r="AD377" s="177">
        <f t="shared" si="162"/>
        <v>0</v>
      </c>
      <c r="AE377" s="180">
        <f>IF('Funding Allocation Parameters'!$C$7="Basic Library Subsidy", MIN(AC377*'Funding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MIN(AC377*VLOOKUP(CONCATENATE($A377, 'Funding Allocation Parameters'!$I$7), 'Library Subsidy Complex'!$C$2:$J$55, 2, FALSE), VLOOKUP(CONCATENATE($A377, 'Funding Allocation Parameters'!$I$7), 'Library Subsidy Complex'!$C$2:$J$55, 4, FALSE)), 0)))))</f>
        <v>0</v>
      </c>
      <c r="AF377" s="180">
        <f>IF('Funding Allocation Parameters'!$C$7="Basic Library Subsidy", 0, IF('Funding Allocation Parameters'!$C$7="Grant funding",MIN(AC377*'Funding Allocation Parameters'!$E$7, 'Funding Allocation Parameters'!$G$7), IF('Funding Allocation Parameters'!$C$7="Other author funding", 0, IF('Funding Allocation Parameters'!$C$7="Any discretionary funds (grants if available, other if no grants)", MIN(AC377*'Funding Allocation Parameters'!$E$7, 'Funding Allocation Parameters'!$G$7), IF('Funding Allocation Parameters'!$C$7="Complex Library Subsidy", 0, 0)))))</f>
        <v>0</v>
      </c>
      <c r="AG377" s="180">
        <f>IF('Funding Allocation Parameters'!$C$7="Basic Library Subsidy", 0, IF('Funding Allocation Parameters'!$C$7="Grant funding", 0, IF('Funding Allocation Parameters'!$C$7="Other author funding",  MIN(AC377*'Funding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7" s="180">
        <f>IF('Funding Allocation Parameters'!$C$7="Basic Library Subsidy", MIN(AD377*'Funding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MIN(AD377*VLOOKUP(CONCATENATE($A377, 'Funding Allocation Parameters'!$I$7), 'Library Subsidy Complex'!$C$2:$J$55, 6, FALSE), VLOOKUP(CONCATENATE($A377, 'Funding Allocation Parameters'!$I$7), 'Library Subsidy Complex'!$C$2:$J$55, 8, FALSE)), 0)))))</f>
        <v>0</v>
      </c>
      <c r="AI377" s="180">
        <f>IF('Funding Allocation Parameters'!$C$7="Basic Library Subsidy", 0, IF('Funding Allocation Parameters'!$C$7="Grant funding", 0, IF('Funding Allocation Parameters'!$C$7="Other author funding",  MIN(AD377*'Funding Allocation Parameters'!$E$7, 'Funding Allocation Parameters'!$G$7), IF('Funding Allocation Parameters'!$C$7="Any discretionary funds (grants if available, other if no grants)", MIN(AD377*'Funding Allocation Parameters'!$E$7, 'Funding Allocation Parameters'!$G$7), IF('Funding Allocation Parameters'!$C$7="Complex Library Subsidy", 0, 0)))))</f>
        <v>0</v>
      </c>
      <c r="AJ377" s="177">
        <f t="shared" si="163"/>
        <v>0</v>
      </c>
      <c r="AK377" s="177">
        <f t="shared" si="164"/>
        <v>0</v>
      </c>
      <c r="AL377" s="181">
        <f>IF('Funding Allocation Parameters'!$C$8="Basic Library Subsidy", MIN(AJ377*'Funding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MIN(AJ377*VLOOKUP(CONCATENATE($A377, 'Funding Allocation Parameters'!$I$8), 'Library Subsidy Complex'!$C$2:$J$55, 2, FALSE), VLOOKUP(CONCATENATE($A377, 'Funding Allocation Parameters'!$I$8), 'Library Subsidy Complex'!$C$2:$J$55, 4, FALSE)), 0)))))</f>
        <v>0</v>
      </c>
      <c r="AM377" s="181">
        <f>IF('Funding Allocation Parameters'!$C$8="Basic Library Subsidy", 0, IF('Funding Allocation Parameters'!$C$8="Grant funding",MIN(AJ377*'Funding Allocation Parameters'!$E$8, 'Funding Allocation Parameters'!$G$8), IF('Funding Allocation Parameters'!$C$8="Other author funding", 0, IF('Funding Allocation Parameters'!$C$8="Any discretionary funds (grants if available, other if no grants)", MIN(AJ377*'Funding Allocation Parameters'!$E$8, 'Funding Allocation Parameters'!$G$8), IF('Funding Allocation Parameters'!$C$8="Complex Library Subsidy", 0, 0)))))</f>
        <v>0</v>
      </c>
      <c r="AN377" s="181">
        <f>IF('Funding Allocation Parameters'!$C$8="Basic Library Subsidy", 0, IF('Funding Allocation Parameters'!$C$8="Grant funding", 0, IF('Funding Allocation Parameters'!$C$8="Other author funding",  MIN(AJ377*'Funding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7" s="181">
        <f>IF('Funding Allocation Parameters'!$C$8="Basic Library Subsidy", MIN(AK377*'Funding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MIN(AK377*VLOOKUP(CONCATENATE($A377, 'Funding Allocation Parameters'!$I$8), 'Library Subsidy Complex'!$C$2:$J$55, 6, FALSE), VLOOKUP(CONCATENATE($A377, 'Funding Allocation Parameters'!$I$8), 'Library Subsidy Complex'!$C$2:$J$55, 8, FALSE)), 0)))))</f>
        <v>0</v>
      </c>
      <c r="AP377" s="181">
        <f>IF('Funding Allocation Parameters'!$C$8="Basic Library Subsidy", 0, IF('Funding Allocation Parameters'!$C$8="Grant funding", 0, IF('Funding Allocation Parameters'!$C$8="Other author funding",  MIN(AK377*'Funding Allocation Parameters'!$E$8, 'Funding Allocation Parameters'!$G$8), IF('Funding Allocation Parameters'!$C$8="Any discretionary funds (grants if available, other if no grants)", MIN(AK377*'Funding Allocation Parameters'!$E$8, 'Funding Allocation Parameters'!$G$8), IF('Funding Allocation Parameters'!$C$8="Complex Library Subsidy", 0, 0)))))</f>
        <v>0</v>
      </c>
      <c r="AQ377" s="177">
        <f t="shared" si="165"/>
        <v>0</v>
      </c>
      <c r="AR377" s="177">
        <f t="shared" si="166"/>
        <v>0</v>
      </c>
      <c r="AS377" s="182">
        <f t="shared" si="167"/>
        <v>1189</v>
      </c>
      <c r="AT377" s="182">
        <f t="shared" si="168"/>
        <v>698.58420000000001</v>
      </c>
      <c r="AU377" s="182">
        <f t="shared" si="169"/>
        <v>0</v>
      </c>
      <c r="AV377" s="182">
        <f t="shared" si="170"/>
        <v>1189</v>
      </c>
      <c r="AW377" s="182">
        <f t="shared" si="171"/>
        <v>698.58420000000001</v>
      </c>
      <c r="AX377" s="183">
        <f t="shared" si="172"/>
        <v>1189</v>
      </c>
      <c r="AY377" s="183">
        <f t="shared" si="173"/>
        <v>698.58420000000001</v>
      </c>
      <c r="AZ377" s="183">
        <f t="shared" si="174"/>
        <v>0</v>
      </c>
      <c r="BA377" s="183">
        <f t="shared" si="175"/>
        <v>0</v>
      </c>
      <c r="BB377" s="183">
        <f t="shared" si="176"/>
        <v>0</v>
      </c>
      <c r="BC377" s="184">
        <f t="shared" si="177"/>
        <v>1189</v>
      </c>
      <c r="BD377" s="184">
        <f t="shared" si="178"/>
        <v>0</v>
      </c>
      <c r="BE377" s="184">
        <f t="shared" si="179"/>
        <v>698.58420000000001</v>
      </c>
      <c r="BF377" s="184">
        <f t="shared" si="180"/>
        <v>0</v>
      </c>
      <c r="BG377" s="102">
        <f t="shared" si="181"/>
        <v>0</v>
      </c>
      <c r="BH377" s="102">
        <f t="shared" si="182"/>
        <v>0</v>
      </c>
      <c r="BI377" s="102">
        <f t="shared" si="183"/>
        <v>0</v>
      </c>
      <c r="BJ377" s="102">
        <f t="shared" si="184"/>
        <v>1</v>
      </c>
      <c r="BK377" s="102">
        <f t="shared" si="185"/>
        <v>0</v>
      </c>
      <c r="BL377" s="102">
        <f t="shared" si="186"/>
        <v>0</v>
      </c>
      <c r="BN377" s="102"/>
    </row>
    <row r="378" spans="1:66" x14ac:dyDescent="0.25">
      <c r="A378" s="102" t="s">
        <v>23</v>
      </c>
      <c r="B378" s="102" t="s">
        <v>15</v>
      </c>
      <c r="C378" s="102" t="s">
        <v>8</v>
      </c>
      <c r="D378" s="102" t="s">
        <v>27</v>
      </c>
      <c r="E378" s="102" t="s">
        <v>810</v>
      </c>
      <c r="F378" s="102" t="s">
        <v>811</v>
      </c>
      <c r="G378" s="102">
        <v>0.25700000000000001</v>
      </c>
      <c r="H378" s="102">
        <v>1</v>
      </c>
      <c r="I378" s="102">
        <v>0</v>
      </c>
      <c r="J378" s="167">
        <f>IFERROR(H378*VLOOKUP(A378, 'Advanced Parameters'!$B$7:$G$20, 6, FALSE)*VLOOKUP(A378, 'Growth Parameters'!$B$6:$H$19, 6, FALSE), 0)</f>
        <v>1</v>
      </c>
      <c r="K378" s="167">
        <f>IFERROR(IF('Advanced Parameters'!$C$5="n",'Raw Data'!I378*VLOOKUP(A378,'Advanced Parameters'!$B$7:$G$20,6,FALSE),J378*VLOOKUP(A378,'Advanced Parameters'!$B$7:$G$20,2,FALSE))*VLOOKUP(A378, 'Growth Parameters'!$B$6:$H$19, 6, FALSE), 0)</f>
        <v>0</v>
      </c>
      <c r="L378" s="167">
        <f t="shared" si="187"/>
        <v>1</v>
      </c>
      <c r="M378" s="168">
        <f>IFERROR(IF(G378="NA","NA",IF(G378&gt;'APC Parameters'!$K$6+VLOOKUP('Raw Data'!A378, 'APC Parameters'!$H$7:$L$20, 4, FALSE), 'APC Parameters'!$L$6+VLOOKUP('Raw Data'!A378, 'APC Parameters'!$H$7:$L$20, 5, FALSE), G378*('APC Parameters'!$J$6+VLOOKUP('Raw Data'!A378, 'APC Parameters'!$H$7:$L$20, 3, FALSE))+'APC Parameters'!$I$6+VLOOKUP('Raw Data'!A378, 'APC Parameters'!$H$7:$L$20, 2, FALSE))), 0)</f>
        <v>1329.9958000000001</v>
      </c>
      <c r="N378" s="168">
        <f t="shared" si="157"/>
        <v>1329.9958000000001</v>
      </c>
      <c r="O378" s="168">
        <f>IFERROR(IF(M378="NA",VLOOKUP(D378,'Internal Calculations'!$B$10:$C$11,2,FALSE), M378)*VLOOKUP(A378, 'Growth Parameters'!$B$6:$H$19, 7, FALSE), 0)</f>
        <v>1329.9958000000001</v>
      </c>
      <c r="P378" s="177">
        <f t="shared" si="158"/>
        <v>1329.9958000000001</v>
      </c>
      <c r="Q378" s="178">
        <f>IF('Funding Allocation Parameters'!$C$5="Basic Library Subsidy", MIN(O378*('Funding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MIN($O378*(VLOOKUP(CONCATENATE($A378, 'Funding Allocation Parameters'!$I$5), 'Library Subsidy Complex'!$C$2:$J$55, 2, FALSE)), VLOOKUP(CONCATENATE($A378, 'Funding Allocation Parameters'!$I$5), 'Library Subsidy Complex'!$C$2:$J$55, 4, FALSE)), 0)))))</f>
        <v>1189</v>
      </c>
      <c r="R378" s="178">
        <f>IF('Funding Allocation Parameters'!$C$5="Basic Library Subsidy", 0, IF('Funding Allocation Parameters'!$C$5="Grant funding",MIN(O378*('Funding Allocation Parameters'!$E$5), 'Funding Allocation Parameters'!$G$5), IF('Funding Allocation Parameters'!$C$5="Other author funding", 0, IF('Funding Allocation Parameters'!$C$5="Any discretionary funds (grants if available, other if no grants)", MIN(O378*('Funding Allocation Parameters'!$E$5), 'Funding Allocation Parameters'!$G$5), IF('Funding Allocation Parameters'!$C$5="Complex Library Subsidy", 0, 0)))))</f>
        <v>0</v>
      </c>
      <c r="S378" s="178">
        <f>IF('Funding Allocation Parameters'!$C$5="Basic Library Subsidy", 0, IF('Funding Allocation Parameters'!$C$5="Grant funding", 0, IF('Funding Allocation Parameters'!$C$5="Other author funding",  MIN(O378*('Funding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8" s="178">
        <f>IF('Funding Allocation Parameters'!$C$5="Basic Library Subsidy", MIN(O378*('Funding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MIN($O378*(VLOOKUP(CONCATENATE($A378, 'Funding Allocation Parameters'!$I$5), 'Library Subsidy Complex'!$C$2:$J$55, 6, FALSE)), VLOOKUP(CONCATENATE($A378, 'Funding Allocation Parameters'!$I$5), 'Library Subsidy Complex'!$C$2:$J$55, 8, FALSE)), 0)))))</f>
        <v>1189</v>
      </c>
      <c r="U378" s="178">
        <f>IF('Funding Allocation Parameters'!$C$5="Basic Library Subsidy", 0, IF('Funding Allocation Parameters'!$C$5="Grant funding", 0, IF('Funding Allocation Parameters'!$C$5="Other author funding",  MIN(O378*('Funding Allocation Parameters'!$E$5), 'Funding Allocation Parameters'!$G$5), IF('Funding Allocation Parameters'!$C$5="Any discretionary funds (grants if available, other if no grants)", MIN(O378*('Funding Allocation Parameters'!$E$5), 'Funding Allocation Parameters'!$G$5), IF('Funding Allocation Parameters'!$C$5="Complex Library Subsidy", 0, 0)))))</f>
        <v>0</v>
      </c>
      <c r="V378" s="177">
        <f t="shared" si="159"/>
        <v>140.99580000000014</v>
      </c>
      <c r="W378" s="177">
        <f t="shared" si="160"/>
        <v>140.99580000000014</v>
      </c>
      <c r="X378" s="179">
        <f>IF('Funding Allocation Parameters'!$C$6="Basic Library Subsidy", MIN(V378*'Funding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MIN(V378*VLOOKUP(CONCATENATE($A378, 'Funding Allocation Parameters'!$I$6), 'Library Subsidy Complex'!$C$2:$J$55, 2, FALSE), VLOOKUP(CONCATENATE($A378, 'Funding Allocation Parameters'!$I$6), 'Library Subsidy Complex'!$C$2:$J$55, 4, FALSE)), 0)))))</f>
        <v>0</v>
      </c>
      <c r="Y378" s="179">
        <f>IF('Funding Allocation Parameters'!$C$6="Basic Library Subsidy", 0, IF('Funding Allocation Parameters'!$C$6="Grant funding",MIN(V378*'Funding Allocation Parameters'!$E$6, 'Funding Allocation Parameters'!$G$6), IF('Funding Allocation Parameters'!$C$6="Other author funding", 0, IF('Funding Allocation Parameters'!$C$6="Any discretionary funds (grants if available, other if no grants)", MIN(V378*'Funding Allocation Parameters'!$E$6, 'Funding Allocation Parameters'!$G$6), IF('Funding Allocation Parameters'!$C$6="Complex Library Subsidy", 0, 0)))))</f>
        <v>140.99580000000014</v>
      </c>
      <c r="Z378" s="179">
        <f>IF('Funding Allocation Parameters'!$C$6="Basic Library Subsidy", 0, IF('Funding Allocation Parameters'!$C$6="Grant funding", 0, IF('Funding Allocation Parameters'!$C$6="Other author funding",  MIN(V378*'Funding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8" s="179">
        <f>IF('Funding Allocation Parameters'!$C$6="Basic Library Subsidy", MIN(W378*'Funding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MIN(W378*VLOOKUP(CONCATENATE($A378, 'Funding Allocation Parameters'!$I$6), 'Library Subsidy Complex'!$C$2:$J$55, 6, FALSE), VLOOKUP(CONCATENATE($A378, 'Funding Allocation Parameters'!$I$6), 'Library Subsidy Complex'!$C$2:$J$55, 8, FALSE)), 0)))))</f>
        <v>0</v>
      </c>
      <c r="AB378" s="179">
        <f>IF('Funding Allocation Parameters'!$C$6="Basic Library Subsidy", 0, IF('Funding Allocation Parameters'!$C$6="Grant funding", 0, IF('Funding Allocation Parameters'!$C$6="Other author funding",  MIN(W378*'Funding Allocation Parameters'!$E$6, 'Funding Allocation Parameters'!$G$6), IF('Funding Allocation Parameters'!$C$6="Any discretionary funds (grants if available, other if no grants)", MIN(W378*'Funding Allocation Parameters'!$E$6, 'Funding Allocation Parameters'!$G$6), IF('Funding Allocation Parameters'!$C$6="Complex Library Subsidy", 0, 0)))))</f>
        <v>140.99580000000014</v>
      </c>
      <c r="AC378" s="177">
        <f t="shared" si="161"/>
        <v>0</v>
      </c>
      <c r="AD378" s="177">
        <f t="shared" si="162"/>
        <v>0</v>
      </c>
      <c r="AE378" s="180">
        <f>IF('Funding Allocation Parameters'!$C$7="Basic Library Subsidy", MIN(AC378*'Funding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MIN(AC378*VLOOKUP(CONCATENATE($A378, 'Funding Allocation Parameters'!$I$7), 'Library Subsidy Complex'!$C$2:$J$55, 2, FALSE), VLOOKUP(CONCATENATE($A378, 'Funding Allocation Parameters'!$I$7), 'Library Subsidy Complex'!$C$2:$J$55, 4, FALSE)), 0)))))</f>
        <v>0</v>
      </c>
      <c r="AF378" s="180">
        <f>IF('Funding Allocation Parameters'!$C$7="Basic Library Subsidy", 0, IF('Funding Allocation Parameters'!$C$7="Grant funding",MIN(AC378*'Funding Allocation Parameters'!$E$7, 'Funding Allocation Parameters'!$G$7), IF('Funding Allocation Parameters'!$C$7="Other author funding", 0, IF('Funding Allocation Parameters'!$C$7="Any discretionary funds (grants if available, other if no grants)", MIN(AC378*'Funding Allocation Parameters'!$E$7, 'Funding Allocation Parameters'!$G$7), IF('Funding Allocation Parameters'!$C$7="Complex Library Subsidy", 0, 0)))))</f>
        <v>0</v>
      </c>
      <c r="AG378" s="180">
        <f>IF('Funding Allocation Parameters'!$C$7="Basic Library Subsidy", 0, IF('Funding Allocation Parameters'!$C$7="Grant funding", 0, IF('Funding Allocation Parameters'!$C$7="Other author funding",  MIN(AC378*'Funding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8" s="180">
        <f>IF('Funding Allocation Parameters'!$C$7="Basic Library Subsidy", MIN(AD378*'Funding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MIN(AD378*VLOOKUP(CONCATENATE($A378, 'Funding Allocation Parameters'!$I$7), 'Library Subsidy Complex'!$C$2:$J$55, 6, FALSE), VLOOKUP(CONCATENATE($A378, 'Funding Allocation Parameters'!$I$7), 'Library Subsidy Complex'!$C$2:$J$55, 8, FALSE)), 0)))))</f>
        <v>0</v>
      </c>
      <c r="AI378" s="180">
        <f>IF('Funding Allocation Parameters'!$C$7="Basic Library Subsidy", 0, IF('Funding Allocation Parameters'!$C$7="Grant funding", 0, IF('Funding Allocation Parameters'!$C$7="Other author funding",  MIN(AD378*'Funding Allocation Parameters'!$E$7, 'Funding Allocation Parameters'!$G$7), IF('Funding Allocation Parameters'!$C$7="Any discretionary funds (grants if available, other if no grants)", MIN(AD378*'Funding Allocation Parameters'!$E$7, 'Funding Allocation Parameters'!$G$7), IF('Funding Allocation Parameters'!$C$7="Complex Library Subsidy", 0, 0)))))</f>
        <v>0</v>
      </c>
      <c r="AJ378" s="177">
        <f t="shared" si="163"/>
        <v>0</v>
      </c>
      <c r="AK378" s="177">
        <f t="shared" si="164"/>
        <v>0</v>
      </c>
      <c r="AL378" s="181">
        <f>IF('Funding Allocation Parameters'!$C$8="Basic Library Subsidy", MIN(AJ378*'Funding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MIN(AJ378*VLOOKUP(CONCATENATE($A378, 'Funding Allocation Parameters'!$I$8), 'Library Subsidy Complex'!$C$2:$J$55, 2, FALSE), VLOOKUP(CONCATENATE($A378, 'Funding Allocation Parameters'!$I$8), 'Library Subsidy Complex'!$C$2:$J$55, 4, FALSE)), 0)))))</f>
        <v>0</v>
      </c>
      <c r="AM378" s="181">
        <f>IF('Funding Allocation Parameters'!$C$8="Basic Library Subsidy", 0, IF('Funding Allocation Parameters'!$C$8="Grant funding",MIN(AJ378*'Funding Allocation Parameters'!$E$8, 'Funding Allocation Parameters'!$G$8), IF('Funding Allocation Parameters'!$C$8="Other author funding", 0, IF('Funding Allocation Parameters'!$C$8="Any discretionary funds (grants if available, other if no grants)", MIN(AJ378*'Funding Allocation Parameters'!$E$8, 'Funding Allocation Parameters'!$G$8), IF('Funding Allocation Parameters'!$C$8="Complex Library Subsidy", 0, 0)))))</f>
        <v>0</v>
      </c>
      <c r="AN378" s="181">
        <f>IF('Funding Allocation Parameters'!$C$8="Basic Library Subsidy", 0, IF('Funding Allocation Parameters'!$C$8="Grant funding", 0, IF('Funding Allocation Parameters'!$C$8="Other author funding",  MIN(AJ378*'Funding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8" s="181">
        <f>IF('Funding Allocation Parameters'!$C$8="Basic Library Subsidy", MIN(AK378*'Funding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MIN(AK378*VLOOKUP(CONCATENATE($A378, 'Funding Allocation Parameters'!$I$8), 'Library Subsidy Complex'!$C$2:$J$55, 6, FALSE), VLOOKUP(CONCATENATE($A378, 'Funding Allocation Parameters'!$I$8), 'Library Subsidy Complex'!$C$2:$J$55, 8, FALSE)), 0)))))</f>
        <v>0</v>
      </c>
      <c r="AP378" s="181">
        <f>IF('Funding Allocation Parameters'!$C$8="Basic Library Subsidy", 0, IF('Funding Allocation Parameters'!$C$8="Grant funding", 0, IF('Funding Allocation Parameters'!$C$8="Other author funding",  MIN(AK378*'Funding Allocation Parameters'!$E$8, 'Funding Allocation Parameters'!$G$8), IF('Funding Allocation Parameters'!$C$8="Any discretionary funds (grants if available, other if no grants)", MIN(AK378*'Funding Allocation Parameters'!$E$8, 'Funding Allocation Parameters'!$G$8), IF('Funding Allocation Parameters'!$C$8="Complex Library Subsidy", 0, 0)))))</f>
        <v>0</v>
      </c>
      <c r="AQ378" s="177">
        <f t="shared" si="165"/>
        <v>0</v>
      </c>
      <c r="AR378" s="177">
        <f t="shared" si="166"/>
        <v>0</v>
      </c>
      <c r="AS378" s="182">
        <f t="shared" si="167"/>
        <v>1189</v>
      </c>
      <c r="AT378" s="182">
        <f t="shared" si="168"/>
        <v>140.99580000000014</v>
      </c>
      <c r="AU378" s="182">
        <f t="shared" si="169"/>
        <v>0</v>
      </c>
      <c r="AV378" s="182">
        <f t="shared" si="170"/>
        <v>1189</v>
      </c>
      <c r="AW378" s="182">
        <f t="shared" si="171"/>
        <v>140.99580000000014</v>
      </c>
      <c r="AX378" s="183">
        <f t="shared" si="172"/>
        <v>0</v>
      </c>
      <c r="AY378" s="183">
        <f t="shared" si="173"/>
        <v>0</v>
      </c>
      <c r="AZ378" s="183">
        <f t="shared" si="174"/>
        <v>0</v>
      </c>
      <c r="BA378" s="183">
        <f t="shared" si="175"/>
        <v>1189</v>
      </c>
      <c r="BB378" s="183">
        <f t="shared" si="176"/>
        <v>140.99580000000014</v>
      </c>
      <c r="BC378" s="184">
        <f t="shared" si="177"/>
        <v>1189</v>
      </c>
      <c r="BD378" s="184">
        <f t="shared" si="178"/>
        <v>0</v>
      </c>
      <c r="BE378" s="184">
        <f t="shared" si="179"/>
        <v>0</v>
      </c>
      <c r="BF378" s="184">
        <f t="shared" si="180"/>
        <v>140.99580000000014</v>
      </c>
      <c r="BG378" s="102">
        <f t="shared" si="181"/>
        <v>0</v>
      </c>
      <c r="BH378" s="102">
        <f t="shared" si="182"/>
        <v>0</v>
      </c>
      <c r="BI378" s="102">
        <f t="shared" si="183"/>
        <v>0</v>
      </c>
      <c r="BJ378" s="102">
        <f t="shared" si="184"/>
        <v>0</v>
      </c>
      <c r="BK378" s="102">
        <f t="shared" si="185"/>
        <v>1</v>
      </c>
      <c r="BL378" s="102">
        <f t="shared" si="186"/>
        <v>0</v>
      </c>
      <c r="BN378" s="102"/>
    </row>
    <row r="379" spans="1:66" x14ac:dyDescent="0.25">
      <c r="A379" s="102" t="s">
        <v>17</v>
      </c>
      <c r="B379" s="102" t="s">
        <v>8</v>
      </c>
      <c r="C379" s="102" t="s">
        <v>8</v>
      </c>
      <c r="D379" s="102" t="s">
        <v>27</v>
      </c>
      <c r="E379" s="102" t="s">
        <v>812</v>
      </c>
      <c r="F379" s="102" t="s">
        <v>813</v>
      </c>
      <c r="G379" s="102">
        <v>0.98</v>
      </c>
      <c r="H379" s="102">
        <v>1</v>
      </c>
      <c r="I379" s="102">
        <v>0</v>
      </c>
      <c r="J379" s="167">
        <f>IFERROR(H379*VLOOKUP(A379, 'Advanced Parameters'!$B$7:$G$20, 6, FALSE)*VLOOKUP(A379, 'Growth Parameters'!$B$6:$H$19, 6, FALSE), 0)</f>
        <v>1</v>
      </c>
      <c r="K379" s="167">
        <f>IFERROR(IF('Advanced Parameters'!$C$5="n",'Raw Data'!I379*VLOOKUP(A379,'Advanced Parameters'!$B$7:$G$20,6,FALSE),J379*VLOOKUP(A379,'Advanced Parameters'!$B$7:$G$20,2,FALSE))*VLOOKUP(A379, 'Growth Parameters'!$B$6:$H$19, 6, FALSE), 0)</f>
        <v>0</v>
      </c>
      <c r="L379" s="167">
        <f t="shared" si="187"/>
        <v>1</v>
      </c>
      <c r="M379" s="168">
        <f>IFERROR(IF(G379="NA","NA",IF(G379&gt;'APC Parameters'!$K$6+VLOOKUP('Raw Data'!A379, 'APC Parameters'!$H$7:$L$20, 4, FALSE), 'APC Parameters'!$L$6+VLOOKUP('Raw Data'!A379, 'APC Parameters'!$H$7:$L$20, 5, FALSE), G379*('APC Parameters'!$J$6+VLOOKUP('Raw Data'!A379, 'APC Parameters'!$H$7:$L$20, 3, FALSE))+'APC Parameters'!$I$6+VLOOKUP('Raw Data'!A379, 'APC Parameters'!$H$7:$L$20, 2, FALSE))), 0)</f>
        <v>1842.8920000000001</v>
      </c>
      <c r="N379" s="168">
        <f t="shared" si="157"/>
        <v>1842.8920000000001</v>
      </c>
      <c r="O379" s="168">
        <f>IFERROR(IF(M379="NA",VLOOKUP(D379,'Internal Calculations'!$B$10:$C$11,2,FALSE), M379)*VLOOKUP(A379, 'Growth Parameters'!$B$6:$H$19, 7, FALSE), 0)</f>
        <v>1842.8920000000001</v>
      </c>
      <c r="P379" s="177">
        <f t="shared" si="158"/>
        <v>1842.8920000000001</v>
      </c>
      <c r="Q379" s="178">
        <f>IF('Funding Allocation Parameters'!$C$5="Basic Library Subsidy", MIN(O379*('Funding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MIN($O379*(VLOOKUP(CONCATENATE($A379, 'Funding Allocation Parameters'!$I$5), 'Library Subsidy Complex'!$C$2:$J$55, 2, FALSE)), VLOOKUP(CONCATENATE($A379, 'Funding Allocation Parameters'!$I$5), 'Library Subsidy Complex'!$C$2:$J$55, 4, FALSE)), 0)))))</f>
        <v>1189</v>
      </c>
      <c r="R379" s="178">
        <f>IF('Funding Allocation Parameters'!$C$5="Basic Library Subsidy", 0, IF('Funding Allocation Parameters'!$C$5="Grant funding",MIN(O379*('Funding Allocation Parameters'!$E$5), 'Funding Allocation Parameters'!$G$5), IF('Funding Allocation Parameters'!$C$5="Other author funding", 0, IF('Funding Allocation Parameters'!$C$5="Any discretionary funds (grants if available, other if no grants)", MIN(O379*('Funding Allocation Parameters'!$E$5), 'Funding Allocation Parameters'!$G$5), IF('Funding Allocation Parameters'!$C$5="Complex Library Subsidy", 0, 0)))))</f>
        <v>0</v>
      </c>
      <c r="S379" s="178">
        <f>IF('Funding Allocation Parameters'!$C$5="Basic Library Subsidy", 0, IF('Funding Allocation Parameters'!$C$5="Grant funding", 0, IF('Funding Allocation Parameters'!$C$5="Other author funding",  MIN(O379*('Funding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79" s="178">
        <f>IF('Funding Allocation Parameters'!$C$5="Basic Library Subsidy", MIN(O379*('Funding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MIN($O379*(VLOOKUP(CONCATENATE($A379, 'Funding Allocation Parameters'!$I$5), 'Library Subsidy Complex'!$C$2:$J$55, 6, FALSE)), VLOOKUP(CONCATENATE($A379, 'Funding Allocation Parameters'!$I$5), 'Library Subsidy Complex'!$C$2:$J$55, 8, FALSE)), 0)))))</f>
        <v>1189</v>
      </c>
      <c r="U379" s="178">
        <f>IF('Funding Allocation Parameters'!$C$5="Basic Library Subsidy", 0, IF('Funding Allocation Parameters'!$C$5="Grant funding", 0, IF('Funding Allocation Parameters'!$C$5="Other author funding",  MIN(O379*('Funding Allocation Parameters'!$E$5), 'Funding Allocation Parameters'!$G$5), IF('Funding Allocation Parameters'!$C$5="Any discretionary funds (grants if available, other if no grants)", MIN(O379*('Funding Allocation Parameters'!$E$5), 'Funding Allocation Parameters'!$G$5), IF('Funding Allocation Parameters'!$C$5="Complex Library Subsidy", 0, 0)))))</f>
        <v>0</v>
      </c>
      <c r="V379" s="177">
        <f t="shared" si="159"/>
        <v>653.89200000000005</v>
      </c>
      <c r="W379" s="177">
        <f t="shared" si="160"/>
        <v>653.89200000000005</v>
      </c>
      <c r="X379" s="179">
        <f>IF('Funding Allocation Parameters'!$C$6="Basic Library Subsidy", MIN(V379*'Funding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MIN(V379*VLOOKUP(CONCATENATE($A379, 'Funding Allocation Parameters'!$I$6), 'Library Subsidy Complex'!$C$2:$J$55, 2, FALSE), VLOOKUP(CONCATENATE($A379, 'Funding Allocation Parameters'!$I$6), 'Library Subsidy Complex'!$C$2:$J$55, 4, FALSE)), 0)))))</f>
        <v>0</v>
      </c>
      <c r="Y379" s="179">
        <f>IF('Funding Allocation Parameters'!$C$6="Basic Library Subsidy", 0, IF('Funding Allocation Parameters'!$C$6="Grant funding",MIN(V379*'Funding Allocation Parameters'!$E$6, 'Funding Allocation Parameters'!$G$6), IF('Funding Allocation Parameters'!$C$6="Other author funding", 0, IF('Funding Allocation Parameters'!$C$6="Any discretionary funds (grants if available, other if no grants)", MIN(V379*'Funding Allocation Parameters'!$E$6, 'Funding Allocation Parameters'!$G$6), IF('Funding Allocation Parameters'!$C$6="Complex Library Subsidy", 0, 0)))))</f>
        <v>653.89200000000005</v>
      </c>
      <c r="Z379" s="179">
        <f>IF('Funding Allocation Parameters'!$C$6="Basic Library Subsidy", 0, IF('Funding Allocation Parameters'!$C$6="Grant funding", 0, IF('Funding Allocation Parameters'!$C$6="Other author funding",  MIN(V379*'Funding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79" s="179">
        <f>IF('Funding Allocation Parameters'!$C$6="Basic Library Subsidy", MIN(W379*'Funding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MIN(W379*VLOOKUP(CONCATENATE($A379, 'Funding Allocation Parameters'!$I$6), 'Library Subsidy Complex'!$C$2:$J$55, 6, FALSE), VLOOKUP(CONCATENATE($A379, 'Funding Allocation Parameters'!$I$6), 'Library Subsidy Complex'!$C$2:$J$55, 8, FALSE)), 0)))))</f>
        <v>0</v>
      </c>
      <c r="AB379" s="179">
        <f>IF('Funding Allocation Parameters'!$C$6="Basic Library Subsidy", 0, IF('Funding Allocation Parameters'!$C$6="Grant funding", 0, IF('Funding Allocation Parameters'!$C$6="Other author funding",  MIN(W379*'Funding Allocation Parameters'!$E$6, 'Funding Allocation Parameters'!$G$6), IF('Funding Allocation Parameters'!$C$6="Any discretionary funds (grants if available, other if no grants)", MIN(W379*'Funding Allocation Parameters'!$E$6, 'Funding Allocation Parameters'!$G$6), IF('Funding Allocation Parameters'!$C$6="Complex Library Subsidy", 0, 0)))))</f>
        <v>653.89200000000005</v>
      </c>
      <c r="AC379" s="177">
        <f t="shared" si="161"/>
        <v>0</v>
      </c>
      <c r="AD379" s="177">
        <f t="shared" si="162"/>
        <v>0</v>
      </c>
      <c r="AE379" s="180">
        <f>IF('Funding Allocation Parameters'!$C$7="Basic Library Subsidy", MIN(AC379*'Funding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MIN(AC379*VLOOKUP(CONCATENATE($A379, 'Funding Allocation Parameters'!$I$7), 'Library Subsidy Complex'!$C$2:$J$55, 2, FALSE), VLOOKUP(CONCATENATE($A379, 'Funding Allocation Parameters'!$I$7), 'Library Subsidy Complex'!$C$2:$J$55, 4, FALSE)), 0)))))</f>
        <v>0</v>
      </c>
      <c r="AF379" s="180">
        <f>IF('Funding Allocation Parameters'!$C$7="Basic Library Subsidy", 0, IF('Funding Allocation Parameters'!$C$7="Grant funding",MIN(AC379*'Funding Allocation Parameters'!$E$7, 'Funding Allocation Parameters'!$G$7), IF('Funding Allocation Parameters'!$C$7="Other author funding", 0, IF('Funding Allocation Parameters'!$C$7="Any discretionary funds (grants if available, other if no grants)", MIN(AC379*'Funding Allocation Parameters'!$E$7, 'Funding Allocation Parameters'!$G$7), IF('Funding Allocation Parameters'!$C$7="Complex Library Subsidy", 0, 0)))))</f>
        <v>0</v>
      </c>
      <c r="AG379" s="180">
        <f>IF('Funding Allocation Parameters'!$C$7="Basic Library Subsidy", 0, IF('Funding Allocation Parameters'!$C$7="Grant funding", 0, IF('Funding Allocation Parameters'!$C$7="Other author funding",  MIN(AC379*'Funding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79" s="180">
        <f>IF('Funding Allocation Parameters'!$C$7="Basic Library Subsidy", MIN(AD379*'Funding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MIN(AD379*VLOOKUP(CONCATENATE($A379, 'Funding Allocation Parameters'!$I$7), 'Library Subsidy Complex'!$C$2:$J$55, 6, FALSE), VLOOKUP(CONCATENATE($A379, 'Funding Allocation Parameters'!$I$7), 'Library Subsidy Complex'!$C$2:$J$55, 8, FALSE)), 0)))))</f>
        <v>0</v>
      </c>
      <c r="AI379" s="180">
        <f>IF('Funding Allocation Parameters'!$C$7="Basic Library Subsidy", 0, IF('Funding Allocation Parameters'!$C$7="Grant funding", 0, IF('Funding Allocation Parameters'!$C$7="Other author funding",  MIN(AD379*'Funding Allocation Parameters'!$E$7, 'Funding Allocation Parameters'!$G$7), IF('Funding Allocation Parameters'!$C$7="Any discretionary funds (grants if available, other if no grants)", MIN(AD379*'Funding Allocation Parameters'!$E$7, 'Funding Allocation Parameters'!$G$7), IF('Funding Allocation Parameters'!$C$7="Complex Library Subsidy", 0, 0)))))</f>
        <v>0</v>
      </c>
      <c r="AJ379" s="177">
        <f t="shared" si="163"/>
        <v>0</v>
      </c>
      <c r="AK379" s="177">
        <f t="shared" si="164"/>
        <v>0</v>
      </c>
      <c r="AL379" s="181">
        <f>IF('Funding Allocation Parameters'!$C$8="Basic Library Subsidy", MIN(AJ379*'Funding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MIN(AJ379*VLOOKUP(CONCATENATE($A379, 'Funding Allocation Parameters'!$I$8), 'Library Subsidy Complex'!$C$2:$J$55, 2, FALSE), VLOOKUP(CONCATENATE($A379, 'Funding Allocation Parameters'!$I$8), 'Library Subsidy Complex'!$C$2:$J$55, 4, FALSE)), 0)))))</f>
        <v>0</v>
      </c>
      <c r="AM379" s="181">
        <f>IF('Funding Allocation Parameters'!$C$8="Basic Library Subsidy", 0, IF('Funding Allocation Parameters'!$C$8="Grant funding",MIN(AJ379*'Funding Allocation Parameters'!$E$8, 'Funding Allocation Parameters'!$G$8), IF('Funding Allocation Parameters'!$C$8="Other author funding", 0, IF('Funding Allocation Parameters'!$C$8="Any discretionary funds (grants if available, other if no grants)", MIN(AJ379*'Funding Allocation Parameters'!$E$8, 'Funding Allocation Parameters'!$G$8), IF('Funding Allocation Parameters'!$C$8="Complex Library Subsidy", 0, 0)))))</f>
        <v>0</v>
      </c>
      <c r="AN379" s="181">
        <f>IF('Funding Allocation Parameters'!$C$8="Basic Library Subsidy", 0, IF('Funding Allocation Parameters'!$C$8="Grant funding", 0, IF('Funding Allocation Parameters'!$C$8="Other author funding",  MIN(AJ379*'Funding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79" s="181">
        <f>IF('Funding Allocation Parameters'!$C$8="Basic Library Subsidy", MIN(AK379*'Funding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MIN(AK379*VLOOKUP(CONCATENATE($A379, 'Funding Allocation Parameters'!$I$8), 'Library Subsidy Complex'!$C$2:$J$55, 6, FALSE), VLOOKUP(CONCATENATE($A379, 'Funding Allocation Parameters'!$I$8), 'Library Subsidy Complex'!$C$2:$J$55, 8, FALSE)), 0)))))</f>
        <v>0</v>
      </c>
      <c r="AP379" s="181">
        <f>IF('Funding Allocation Parameters'!$C$8="Basic Library Subsidy", 0, IF('Funding Allocation Parameters'!$C$8="Grant funding", 0, IF('Funding Allocation Parameters'!$C$8="Other author funding",  MIN(AK379*'Funding Allocation Parameters'!$E$8, 'Funding Allocation Parameters'!$G$8), IF('Funding Allocation Parameters'!$C$8="Any discretionary funds (grants if available, other if no grants)", MIN(AK379*'Funding Allocation Parameters'!$E$8, 'Funding Allocation Parameters'!$G$8), IF('Funding Allocation Parameters'!$C$8="Complex Library Subsidy", 0, 0)))))</f>
        <v>0</v>
      </c>
      <c r="AQ379" s="177">
        <f t="shared" si="165"/>
        <v>0</v>
      </c>
      <c r="AR379" s="177">
        <f t="shared" si="166"/>
        <v>0</v>
      </c>
      <c r="AS379" s="182">
        <f t="shared" si="167"/>
        <v>1189</v>
      </c>
      <c r="AT379" s="182">
        <f t="shared" si="168"/>
        <v>653.89200000000005</v>
      </c>
      <c r="AU379" s="182">
        <f t="shared" si="169"/>
        <v>0</v>
      </c>
      <c r="AV379" s="182">
        <f t="shared" si="170"/>
        <v>1189</v>
      </c>
      <c r="AW379" s="182">
        <f t="shared" si="171"/>
        <v>653.89200000000005</v>
      </c>
      <c r="AX379" s="183">
        <f t="shared" si="172"/>
        <v>0</v>
      </c>
      <c r="AY379" s="183">
        <f t="shared" si="173"/>
        <v>0</v>
      </c>
      <c r="AZ379" s="183">
        <f t="shared" si="174"/>
        <v>0</v>
      </c>
      <c r="BA379" s="183">
        <f t="shared" si="175"/>
        <v>1189</v>
      </c>
      <c r="BB379" s="183">
        <f t="shared" si="176"/>
        <v>653.89200000000005</v>
      </c>
      <c r="BC379" s="184">
        <f t="shared" si="177"/>
        <v>1189</v>
      </c>
      <c r="BD379" s="184">
        <f t="shared" si="178"/>
        <v>0</v>
      </c>
      <c r="BE379" s="184">
        <f t="shared" si="179"/>
        <v>0</v>
      </c>
      <c r="BF379" s="184">
        <f t="shared" si="180"/>
        <v>653.89200000000005</v>
      </c>
      <c r="BG379" s="102">
        <f t="shared" si="181"/>
        <v>0</v>
      </c>
      <c r="BH379" s="102">
        <f t="shared" si="182"/>
        <v>0</v>
      </c>
      <c r="BI379" s="102">
        <f t="shared" si="183"/>
        <v>0</v>
      </c>
      <c r="BJ379" s="102">
        <f t="shared" si="184"/>
        <v>0</v>
      </c>
      <c r="BK379" s="102">
        <f t="shared" si="185"/>
        <v>1</v>
      </c>
      <c r="BL379" s="102">
        <f t="shared" si="186"/>
        <v>0</v>
      </c>
      <c r="BN379" s="102"/>
    </row>
    <row r="380" spans="1:66" x14ac:dyDescent="0.25">
      <c r="A380" s="102" t="s">
        <v>26</v>
      </c>
      <c r="B380" s="102" t="s">
        <v>8</v>
      </c>
      <c r="C380" s="102" t="s">
        <v>8</v>
      </c>
      <c r="D380" s="102" t="s">
        <v>27</v>
      </c>
      <c r="E380" s="102" t="s">
        <v>814</v>
      </c>
      <c r="F380" s="102" t="s">
        <v>815</v>
      </c>
      <c r="G380" s="102">
        <v>2.2130000000000001</v>
      </c>
      <c r="H380" s="102">
        <v>1</v>
      </c>
      <c r="I380" s="102">
        <v>0.41699999999999998</v>
      </c>
      <c r="J380" s="167">
        <f>IFERROR(H380*VLOOKUP(A380, 'Advanced Parameters'!$B$7:$G$20, 6, FALSE)*VLOOKUP(A380, 'Growth Parameters'!$B$6:$H$19, 6, FALSE), 0)</f>
        <v>1</v>
      </c>
      <c r="K380" s="167">
        <f>IFERROR(IF('Advanced Parameters'!$C$5="n",'Raw Data'!I380*VLOOKUP(A380,'Advanced Parameters'!$B$7:$G$20,6,FALSE),J380*VLOOKUP(A380,'Advanced Parameters'!$B$7:$G$20,2,FALSE))*VLOOKUP(A380, 'Growth Parameters'!$B$6:$H$19, 6, FALSE), 0)</f>
        <v>0.41699999999999998</v>
      </c>
      <c r="L380" s="167">
        <f t="shared" si="187"/>
        <v>0.58299999999999996</v>
      </c>
      <c r="M380" s="168">
        <f>IFERROR(IF(G380="NA","NA",IF(G380&gt;'APC Parameters'!$K$6+VLOOKUP('Raw Data'!A380, 'APC Parameters'!$H$7:$L$20, 4, FALSE), 'APC Parameters'!$L$6+VLOOKUP('Raw Data'!A380, 'APC Parameters'!$H$7:$L$20, 5, FALSE), G380*('APC Parameters'!$J$6+VLOOKUP('Raw Data'!A380, 'APC Parameters'!$H$7:$L$20, 3, FALSE))+'APC Parameters'!$I$6+VLOOKUP('Raw Data'!A380, 'APC Parameters'!$H$7:$L$20, 2, FALSE))), 0)</f>
        <v>2717.5821999999998</v>
      </c>
      <c r="N380" s="168">
        <f t="shared" si="157"/>
        <v>2717.5821999999998</v>
      </c>
      <c r="O380" s="168">
        <f>IFERROR(IF(M380="NA",VLOOKUP(D380,'Internal Calculations'!$B$10:$C$11,2,FALSE), M380)*VLOOKUP(A380, 'Growth Parameters'!$B$6:$H$19, 7, FALSE), 0)</f>
        <v>2717.5821999999998</v>
      </c>
      <c r="P380" s="177">
        <f t="shared" si="158"/>
        <v>2717.5821999999998</v>
      </c>
      <c r="Q380" s="178">
        <f>IF('Funding Allocation Parameters'!$C$5="Basic Library Subsidy", MIN(O380*('Funding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MIN($O380*(VLOOKUP(CONCATENATE($A380, 'Funding Allocation Parameters'!$I$5), 'Library Subsidy Complex'!$C$2:$J$55, 2, FALSE)), VLOOKUP(CONCATENATE($A380, 'Funding Allocation Parameters'!$I$5), 'Library Subsidy Complex'!$C$2:$J$55, 4, FALSE)), 0)))))</f>
        <v>1189</v>
      </c>
      <c r="R380" s="178">
        <f>IF('Funding Allocation Parameters'!$C$5="Basic Library Subsidy", 0, IF('Funding Allocation Parameters'!$C$5="Grant funding",MIN(O380*('Funding Allocation Parameters'!$E$5), 'Funding Allocation Parameters'!$G$5), IF('Funding Allocation Parameters'!$C$5="Other author funding", 0, IF('Funding Allocation Parameters'!$C$5="Any discretionary funds (grants if available, other if no grants)", MIN(O380*('Funding Allocation Parameters'!$E$5), 'Funding Allocation Parameters'!$G$5), IF('Funding Allocation Parameters'!$C$5="Complex Library Subsidy", 0, 0)))))</f>
        <v>0</v>
      </c>
      <c r="S380" s="178">
        <f>IF('Funding Allocation Parameters'!$C$5="Basic Library Subsidy", 0, IF('Funding Allocation Parameters'!$C$5="Grant funding", 0, IF('Funding Allocation Parameters'!$C$5="Other author funding",  MIN(O380*('Funding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0" s="178">
        <f>IF('Funding Allocation Parameters'!$C$5="Basic Library Subsidy", MIN(O380*('Funding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MIN($O380*(VLOOKUP(CONCATENATE($A380, 'Funding Allocation Parameters'!$I$5), 'Library Subsidy Complex'!$C$2:$J$55, 6, FALSE)), VLOOKUP(CONCATENATE($A380, 'Funding Allocation Parameters'!$I$5), 'Library Subsidy Complex'!$C$2:$J$55, 8, FALSE)), 0)))))</f>
        <v>1189</v>
      </c>
      <c r="U380" s="178">
        <f>IF('Funding Allocation Parameters'!$C$5="Basic Library Subsidy", 0, IF('Funding Allocation Parameters'!$C$5="Grant funding", 0, IF('Funding Allocation Parameters'!$C$5="Other author funding",  MIN(O380*('Funding Allocation Parameters'!$E$5), 'Funding Allocation Parameters'!$G$5), IF('Funding Allocation Parameters'!$C$5="Any discretionary funds (grants if available, other if no grants)", MIN(O380*('Funding Allocation Parameters'!$E$5), 'Funding Allocation Parameters'!$G$5), IF('Funding Allocation Parameters'!$C$5="Complex Library Subsidy", 0, 0)))))</f>
        <v>0</v>
      </c>
      <c r="V380" s="177">
        <f t="shared" si="159"/>
        <v>1528.5821999999998</v>
      </c>
      <c r="W380" s="177">
        <f t="shared" si="160"/>
        <v>1528.5821999999998</v>
      </c>
      <c r="X380" s="179">
        <f>IF('Funding Allocation Parameters'!$C$6="Basic Library Subsidy", MIN(V380*'Funding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MIN(V380*VLOOKUP(CONCATENATE($A380, 'Funding Allocation Parameters'!$I$6), 'Library Subsidy Complex'!$C$2:$J$55, 2, FALSE), VLOOKUP(CONCATENATE($A380, 'Funding Allocation Parameters'!$I$6), 'Library Subsidy Complex'!$C$2:$J$55, 4, FALSE)), 0)))))</f>
        <v>0</v>
      </c>
      <c r="Y380" s="179">
        <f>IF('Funding Allocation Parameters'!$C$6="Basic Library Subsidy", 0, IF('Funding Allocation Parameters'!$C$6="Grant funding",MIN(V380*'Funding Allocation Parameters'!$E$6, 'Funding Allocation Parameters'!$G$6), IF('Funding Allocation Parameters'!$C$6="Other author funding", 0, IF('Funding Allocation Parameters'!$C$6="Any discretionary funds (grants if available, other if no grants)", MIN(V380*'Funding Allocation Parameters'!$E$6, 'Funding Allocation Parameters'!$G$6), IF('Funding Allocation Parameters'!$C$6="Complex Library Subsidy", 0, 0)))))</f>
        <v>1528.5821999999998</v>
      </c>
      <c r="Z380" s="179">
        <f>IF('Funding Allocation Parameters'!$C$6="Basic Library Subsidy", 0, IF('Funding Allocation Parameters'!$C$6="Grant funding", 0, IF('Funding Allocation Parameters'!$C$6="Other author funding",  MIN(V380*'Funding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0" s="179">
        <f>IF('Funding Allocation Parameters'!$C$6="Basic Library Subsidy", MIN(W380*'Funding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MIN(W380*VLOOKUP(CONCATENATE($A380, 'Funding Allocation Parameters'!$I$6), 'Library Subsidy Complex'!$C$2:$J$55, 6, FALSE), VLOOKUP(CONCATENATE($A380, 'Funding Allocation Parameters'!$I$6), 'Library Subsidy Complex'!$C$2:$J$55, 8, FALSE)), 0)))))</f>
        <v>0</v>
      </c>
      <c r="AB380" s="179">
        <f>IF('Funding Allocation Parameters'!$C$6="Basic Library Subsidy", 0, IF('Funding Allocation Parameters'!$C$6="Grant funding", 0, IF('Funding Allocation Parameters'!$C$6="Other author funding",  MIN(W380*'Funding Allocation Parameters'!$E$6, 'Funding Allocation Parameters'!$G$6), IF('Funding Allocation Parameters'!$C$6="Any discretionary funds (grants if available, other if no grants)", MIN(W380*'Funding Allocation Parameters'!$E$6, 'Funding Allocation Parameters'!$G$6), IF('Funding Allocation Parameters'!$C$6="Complex Library Subsidy", 0, 0)))))</f>
        <v>1528.5821999999998</v>
      </c>
      <c r="AC380" s="177">
        <f t="shared" si="161"/>
        <v>0</v>
      </c>
      <c r="AD380" s="177">
        <f t="shared" si="162"/>
        <v>0</v>
      </c>
      <c r="AE380" s="180">
        <f>IF('Funding Allocation Parameters'!$C$7="Basic Library Subsidy", MIN(AC380*'Funding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MIN(AC380*VLOOKUP(CONCATENATE($A380, 'Funding Allocation Parameters'!$I$7), 'Library Subsidy Complex'!$C$2:$J$55, 2, FALSE), VLOOKUP(CONCATENATE($A380, 'Funding Allocation Parameters'!$I$7), 'Library Subsidy Complex'!$C$2:$J$55, 4, FALSE)), 0)))))</f>
        <v>0</v>
      </c>
      <c r="AF380" s="180">
        <f>IF('Funding Allocation Parameters'!$C$7="Basic Library Subsidy", 0, IF('Funding Allocation Parameters'!$C$7="Grant funding",MIN(AC380*'Funding Allocation Parameters'!$E$7, 'Funding Allocation Parameters'!$G$7), IF('Funding Allocation Parameters'!$C$7="Other author funding", 0, IF('Funding Allocation Parameters'!$C$7="Any discretionary funds (grants if available, other if no grants)", MIN(AC380*'Funding Allocation Parameters'!$E$7, 'Funding Allocation Parameters'!$G$7), IF('Funding Allocation Parameters'!$C$7="Complex Library Subsidy", 0, 0)))))</f>
        <v>0</v>
      </c>
      <c r="AG380" s="180">
        <f>IF('Funding Allocation Parameters'!$C$7="Basic Library Subsidy", 0, IF('Funding Allocation Parameters'!$C$7="Grant funding", 0, IF('Funding Allocation Parameters'!$C$7="Other author funding",  MIN(AC380*'Funding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0" s="180">
        <f>IF('Funding Allocation Parameters'!$C$7="Basic Library Subsidy", MIN(AD380*'Funding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MIN(AD380*VLOOKUP(CONCATENATE($A380, 'Funding Allocation Parameters'!$I$7), 'Library Subsidy Complex'!$C$2:$J$55, 6, FALSE), VLOOKUP(CONCATENATE($A380, 'Funding Allocation Parameters'!$I$7), 'Library Subsidy Complex'!$C$2:$J$55, 8, FALSE)), 0)))))</f>
        <v>0</v>
      </c>
      <c r="AI380" s="180">
        <f>IF('Funding Allocation Parameters'!$C$7="Basic Library Subsidy", 0, IF('Funding Allocation Parameters'!$C$7="Grant funding", 0, IF('Funding Allocation Parameters'!$C$7="Other author funding",  MIN(AD380*'Funding Allocation Parameters'!$E$7, 'Funding Allocation Parameters'!$G$7), IF('Funding Allocation Parameters'!$C$7="Any discretionary funds (grants if available, other if no grants)", MIN(AD380*'Funding Allocation Parameters'!$E$7, 'Funding Allocation Parameters'!$G$7), IF('Funding Allocation Parameters'!$C$7="Complex Library Subsidy", 0, 0)))))</f>
        <v>0</v>
      </c>
      <c r="AJ380" s="177">
        <f t="shared" si="163"/>
        <v>0</v>
      </c>
      <c r="AK380" s="177">
        <f t="shared" si="164"/>
        <v>0</v>
      </c>
      <c r="AL380" s="181">
        <f>IF('Funding Allocation Parameters'!$C$8="Basic Library Subsidy", MIN(AJ380*'Funding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MIN(AJ380*VLOOKUP(CONCATENATE($A380, 'Funding Allocation Parameters'!$I$8), 'Library Subsidy Complex'!$C$2:$J$55, 2, FALSE), VLOOKUP(CONCATENATE($A380, 'Funding Allocation Parameters'!$I$8), 'Library Subsidy Complex'!$C$2:$J$55, 4, FALSE)), 0)))))</f>
        <v>0</v>
      </c>
      <c r="AM380" s="181">
        <f>IF('Funding Allocation Parameters'!$C$8="Basic Library Subsidy", 0, IF('Funding Allocation Parameters'!$C$8="Grant funding",MIN(AJ380*'Funding Allocation Parameters'!$E$8, 'Funding Allocation Parameters'!$G$8), IF('Funding Allocation Parameters'!$C$8="Other author funding", 0, IF('Funding Allocation Parameters'!$C$8="Any discretionary funds (grants if available, other if no grants)", MIN(AJ380*'Funding Allocation Parameters'!$E$8, 'Funding Allocation Parameters'!$G$8), IF('Funding Allocation Parameters'!$C$8="Complex Library Subsidy", 0, 0)))))</f>
        <v>0</v>
      </c>
      <c r="AN380" s="181">
        <f>IF('Funding Allocation Parameters'!$C$8="Basic Library Subsidy", 0, IF('Funding Allocation Parameters'!$C$8="Grant funding", 0, IF('Funding Allocation Parameters'!$C$8="Other author funding",  MIN(AJ380*'Funding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0" s="181">
        <f>IF('Funding Allocation Parameters'!$C$8="Basic Library Subsidy", MIN(AK380*'Funding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MIN(AK380*VLOOKUP(CONCATENATE($A380, 'Funding Allocation Parameters'!$I$8), 'Library Subsidy Complex'!$C$2:$J$55, 6, FALSE), VLOOKUP(CONCATENATE($A380, 'Funding Allocation Parameters'!$I$8), 'Library Subsidy Complex'!$C$2:$J$55, 8, FALSE)), 0)))))</f>
        <v>0</v>
      </c>
      <c r="AP380" s="181">
        <f>IF('Funding Allocation Parameters'!$C$8="Basic Library Subsidy", 0, IF('Funding Allocation Parameters'!$C$8="Grant funding", 0, IF('Funding Allocation Parameters'!$C$8="Other author funding",  MIN(AK380*'Funding Allocation Parameters'!$E$8, 'Funding Allocation Parameters'!$G$8), IF('Funding Allocation Parameters'!$C$8="Any discretionary funds (grants if available, other if no grants)", MIN(AK380*'Funding Allocation Parameters'!$E$8, 'Funding Allocation Parameters'!$G$8), IF('Funding Allocation Parameters'!$C$8="Complex Library Subsidy", 0, 0)))))</f>
        <v>0</v>
      </c>
      <c r="AQ380" s="177">
        <f t="shared" si="165"/>
        <v>0</v>
      </c>
      <c r="AR380" s="177">
        <f t="shared" si="166"/>
        <v>0</v>
      </c>
      <c r="AS380" s="182">
        <f t="shared" si="167"/>
        <v>1189</v>
      </c>
      <c r="AT380" s="182">
        <f t="shared" si="168"/>
        <v>1528.5821999999998</v>
      </c>
      <c r="AU380" s="182">
        <f t="shared" si="169"/>
        <v>0</v>
      </c>
      <c r="AV380" s="182">
        <f t="shared" si="170"/>
        <v>1189</v>
      </c>
      <c r="AW380" s="182">
        <f t="shared" si="171"/>
        <v>1528.5821999999998</v>
      </c>
      <c r="AX380" s="183">
        <f t="shared" si="172"/>
        <v>495.81299999999999</v>
      </c>
      <c r="AY380" s="183">
        <f t="shared" si="173"/>
        <v>637.41877739999995</v>
      </c>
      <c r="AZ380" s="183">
        <f t="shared" si="174"/>
        <v>0</v>
      </c>
      <c r="BA380" s="183">
        <f t="shared" si="175"/>
        <v>693.18700000000001</v>
      </c>
      <c r="BB380" s="183">
        <f t="shared" si="176"/>
        <v>891.16342259999988</v>
      </c>
      <c r="BC380" s="184">
        <f t="shared" si="177"/>
        <v>1189</v>
      </c>
      <c r="BD380" s="184">
        <f t="shared" si="178"/>
        <v>0</v>
      </c>
      <c r="BE380" s="184">
        <f t="shared" si="179"/>
        <v>637.41877739999995</v>
      </c>
      <c r="BF380" s="184">
        <f t="shared" si="180"/>
        <v>891.16342259999988</v>
      </c>
      <c r="BG380" s="102">
        <f t="shared" si="181"/>
        <v>0</v>
      </c>
      <c r="BH380" s="102">
        <f t="shared" si="182"/>
        <v>0</v>
      </c>
      <c r="BI380" s="102">
        <f t="shared" si="183"/>
        <v>0</v>
      </c>
      <c r="BJ380" s="102">
        <f t="shared" si="184"/>
        <v>0.41699999999999998</v>
      </c>
      <c r="BK380" s="102">
        <f t="shared" si="185"/>
        <v>0.58299999999999996</v>
      </c>
      <c r="BL380" s="102">
        <f t="shared" si="186"/>
        <v>0</v>
      </c>
      <c r="BN380" s="102"/>
    </row>
    <row r="381" spans="1:66" x14ac:dyDescent="0.25">
      <c r="A381" s="102" t="s">
        <v>14</v>
      </c>
      <c r="B381" s="102" t="s">
        <v>8</v>
      </c>
      <c r="C381" s="102" t="s">
        <v>8</v>
      </c>
      <c r="D381" s="102" t="s">
        <v>27</v>
      </c>
      <c r="E381" s="102" t="s">
        <v>817</v>
      </c>
      <c r="F381" s="102" t="s">
        <v>818</v>
      </c>
      <c r="G381" s="102">
        <v>0.80100000000000005</v>
      </c>
      <c r="H381" s="102">
        <v>1</v>
      </c>
      <c r="I381" s="102">
        <v>0.35299999999999998</v>
      </c>
      <c r="J381" s="167">
        <f>IFERROR(H381*VLOOKUP(A381, 'Advanced Parameters'!$B$7:$G$20, 6, FALSE)*VLOOKUP(A381, 'Growth Parameters'!$B$6:$H$19, 6, FALSE), 0)</f>
        <v>1</v>
      </c>
      <c r="K381" s="167">
        <f>IFERROR(IF('Advanced Parameters'!$C$5="n",'Raw Data'!I381*VLOOKUP(A381,'Advanced Parameters'!$B$7:$G$20,6,FALSE),J381*VLOOKUP(A381,'Advanced Parameters'!$B$7:$G$20,2,FALSE))*VLOOKUP(A381, 'Growth Parameters'!$B$6:$H$19, 6, FALSE), 0)</f>
        <v>0.35299999999999998</v>
      </c>
      <c r="L381" s="167">
        <f t="shared" si="187"/>
        <v>0.64700000000000002</v>
      </c>
      <c r="M381" s="168">
        <f>IFERROR(IF(G381="NA","NA",IF(G381&gt;'APC Parameters'!$K$6+VLOOKUP('Raw Data'!A381, 'APC Parameters'!$H$7:$L$20, 4, FALSE), 'APC Parameters'!$L$6+VLOOKUP('Raw Data'!A381, 'APC Parameters'!$H$7:$L$20, 5, FALSE), G381*('APC Parameters'!$J$6+VLOOKUP('Raw Data'!A381, 'APC Parameters'!$H$7:$L$20, 3, FALSE))+'APC Parameters'!$I$6+VLOOKUP('Raw Data'!A381, 'APC Parameters'!$H$7:$L$20, 2, FALSE))), 0)</f>
        <v>1715.9094</v>
      </c>
      <c r="N381" s="168">
        <f t="shared" si="157"/>
        <v>1715.9094</v>
      </c>
      <c r="O381" s="168">
        <f>IFERROR(IF(M381="NA",VLOOKUP(D381,'Internal Calculations'!$B$10:$C$11,2,FALSE), M381)*VLOOKUP(A381, 'Growth Parameters'!$B$6:$H$19, 7, FALSE), 0)</f>
        <v>1715.9094</v>
      </c>
      <c r="P381" s="177">
        <f t="shared" si="158"/>
        <v>1715.9094</v>
      </c>
      <c r="Q381" s="178">
        <f>IF('Funding Allocation Parameters'!$C$5="Basic Library Subsidy", MIN(O381*('Funding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MIN($O381*(VLOOKUP(CONCATENATE($A381, 'Funding Allocation Parameters'!$I$5), 'Library Subsidy Complex'!$C$2:$J$55, 2, FALSE)), VLOOKUP(CONCATENATE($A381, 'Funding Allocation Parameters'!$I$5), 'Library Subsidy Complex'!$C$2:$J$55, 4, FALSE)), 0)))))</f>
        <v>1189</v>
      </c>
      <c r="R381" s="178">
        <f>IF('Funding Allocation Parameters'!$C$5="Basic Library Subsidy", 0, IF('Funding Allocation Parameters'!$C$5="Grant funding",MIN(O381*('Funding Allocation Parameters'!$E$5), 'Funding Allocation Parameters'!$G$5), IF('Funding Allocation Parameters'!$C$5="Other author funding", 0, IF('Funding Allocation Parameters'!$C$5="Any discretionary funds (grants if available, other if no grants)", MIN(O381*('Funding Allocation Parameters'!$E$5), 'Funding Allocation Parameters'!$G$5), IF('Funding Allocation Parameters'!$C$5="Complex Library Subsidy", 0, 0)))))</f>
        <v>0</v>
      </c>
      <c r="S381" s="178">
        <f>IF('Funding Allocation Parameters'!$C$5="Basic Library Subsidy", 0, IF('Funding Allocation Parameters'!$C$5="Grant funding", 0, IF('Funding Allocation Parameters'!$C$5="Other author funding",  MIN(O381*('Funding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1" s="178">
        <f>IF('Funding Allocation Parameters'!$C$5="Basic Library Subsidy", MIN(O381*('Funding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MIN($O381*(VLOOKUP(CONCATENATE($A381, 'Funding Allocation Parameters'!$I$5), 'Library Subsidy Complex'!$C$2:$J$55, 6, FALSE)), VLOOKUP(CONCATENATE($A381, 'Funding Allocation Parameters'!$I$5), 'Library Subsidy Complex'!$C$2:$J$55, 8, FALSE)), 0)))))</f>
        <v>1189</v>
      </c>
      <c r="U381" s="178">
        <f>IF('Funding Allocation Parameters'!$C$5="Basic Library Subsidy", 0, IF('Funding Allocation Parameters'!$C$5="Grant funding", 0, IF('Funding Allocation Parameters'!$C$5="Other author funding",  MIN(O381*('Funding Allocation Parameters'!$E$5), 'Funding Allocation Parameters'!$G$5), IF('Funding Allocation Parameters'!$C$5="Any discretionary funds (grants if available, other if no grants)", MIN(O381*('Funding Allocation Parameters'!$E$5), 'Funding Allocation Parameters'!$G$5), IF('Funding Allocation Parameters'!$C$5="Complex Library Subsidy", 0, 0)))))</f>
        <v>0</v>
      </c>
      <c r="V381" s="177">
        <f t="shared" si="159"/>
        <v>526.90940000000001</v>
      </c>
      <c r="W381" s="177">
        <f t="shared" si="160"/>
        <v>526.90940000000001</v>
      </c>
      <c r="X381" s="179">
        <f>IF('Funding Allocation Parameters'!$C$6="Basic Library Subsidy", MIN(V381*'Funding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MIN(V381*VLOOKUP(CONCATENATE($A381, 'Funding Allocation Parameters'!$I$6), 'Library Subsidy Complex'!$C$2:$J$55, 2, FALSE), VLOOKUP(CONCATENATE($A381, 'Funding Allocation Parameters'!$I$6), 'Library Subsidy Complex'!$C$2:$J$55, 4, FALSE)), 0)))))</f>
        <v>0</v>
      </c>
      <c r="Y381" s="179">
        <f>IF('Funding Allocation Parameters'!$C$6="Basic Library Subsidy", 0, IF('Funding Allocation Parameters'!$C$6="Grant funding",MIN(V381*'Funding Allocation Parameters'!$E$6, 'Funding Allocation Parameters'!$G$6), IF('Funding Allocation Parameters'!$C$6="Other author funding", 0, IF('Funding Allocation Parameters'!$C$6="Any discretionary funds (grants if available, other if no grants)", MIN(V381*'Funding Allocation Parameters'!$E$6, 'Funding Allocation Parameters'!$G$6), IF('Funding Allocation Parameters'!$C$6="Complex Library Subsidy", 0, 0)))))</f>
        <v>526.90940000000001</v>
      </c>
      <c r="Z381" s="179">
        <f>IF('Funding Allocation Parameters'!$C$6="Basic Library Subsidy", 0, IF('Funding Allocation Parameters'!$C$6="Grant funding", 0, IF('Funding Allocation Parameters'!$C$6="Other author funding",  MIN(V381*'Funding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1" s="179">
        <f>IF('Funding Allocation Parameters'!$C$6="Basic Library Subsidy", MIN(W381*'Funding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MIN(W381*VLOOKUP(CONCATENATE($A381, 'Funding Allocation Parameters'!$I$6), 'Library Subsidy Complex'!$C$2:$J$55, 6, FALSE), VLOOKUP(CONCATENATE($A381, 'Funding Allocation Parameters'!$I$6), 'Library Subsidy Complex'!$C$2:$J$55, 8, FALSE)), 0)))))</f>
        <v>0</v>
      </c>
      <c r="AB381" s="179">
        <f>IF('Funding Allocation Parameters'!$C$6="Basic Library Subsidy", 0, IF('Funding Allocation Parameters'!$C$6="Grant funding", 0, IF('Funding Allocation Parameters'!$C$6="Other author funding",  MIN(W381*'Funding Allocation Parameters'!$E$6, 'Funding Allocation Parameters'!$G$6), IF('Funding Allocation Parameters'!$C$6="Any discretionary funds (grants if available, other if no grants)", MIN(W381*'Funding Allocation Parameters'!$E$6, 'Funding Allocation Parameters'!$G$6), IF('Funding Allocation Parameters'!$C$6="Complex Library Subsidy", 0, 0)))))</f>
        <v>526.90940000000001</v>
      </c>
      <c r="AC381" s="177">
        <f t="shared" si="161"/>
        <v>0</v>
      </c>
      <c r="AD381" s="177">
        <f t="shared" si="162"/>
        <v>0</v>
      </c>
      <c r="AE381" s="180">
        <f>IF('Funding Allocation Parameters'!$C$7="Basic Library Subsidy", MIN(AC381*'Funding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MIN(AC381*VLOOKUP(CONCATENATE($A381, 'Funding Allocation Parameters'!$I$7), 'Library Subsidy Complex'!$C$2:$J$55, 2, FALSE), VLOOKUP(CONCATENATE($A381, 'Funding Allocation Parameters'!$I$7), 'Library Subsidy Complex'!$C$2:$J$55, 4, FALSE)), 0)))))</f>
        <v>0</v>
      </c>
      <c r="AF381" s="180">
        <f>IF('Funding Allocation Parameters'!$C$7="Basic Library Subsidy", 0, IF('Funding Allocation Parameters'!$C$7="Grant funding",MIN(AC381*'Funding Allocation Parameters'!$E$7, 'Funding Allocation Parameters'!$G$7), IF('Funding Allocation Parameters'!$C$7="Other author funding", 0, IF('Funding Allocation Parameters'!$C$7="Any discretionary funds (grants if available, other if no grants)", MIN(AC381*'Funding Allocation Parameters'!$E$7, 'Funding Allocation Parameters'!$G$7), IF('Funding Allocation Parameters'!$C$7="Complex Library Subsidy", 0, 0)))))</f>
        <v>0</v>
      </c>
      <c r="AG381" s="180">
        <f>IF('Funding Allocation Parameters'!$C$7="Basic Library Subsidy", 0, IF('Funding Allocation Parameters'!$C$7="Grant funding", 0, IF('Funding Allocation Parameters'!$C$7="Other author funding",  MIN(AC381*'Funding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1" s="180">
        <f>IF('Funding Allocation Parameters'!$C$7="Basic Library Subsidy", MIN(AD381*'Funding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MIN(AD381*VLOOKUP(CONCATENATE($A381, 'Funding Allocation Parameters'!$I$7), 'Library Subsidy Complex'!$C$2:$J$55, 6, FALSE), VLOOKUP(CONCATENATE($A381, 'Funding Allocation Parameters'!$I$7), 'Library Subsidy Complex'!$C$2:$J$55, 8, FALSE)), 0)))))</f>
        <v>0</v>
      </c>
      <c r="AI381" s="180">
        <f>IF('Funding Allocation Parameters'!$C$7="Basic Library Subsidy", 0, IF('Funding Allocation Parameters'!$C$7="Grant funding", 0, IF('Funding Allocation Parameters'!$C$7="Other author funding",  MIN(AD381*'Funding Allocation Parameters'!$E$7, 'Funding Allocation Parameters'!$G$7), IF('Funding Allocation Parameters'!$C$7="Any discretionary funds (grants if available, other if no grants)", MIN(AD381*'Funding Allocation Parameters'!$E$7, 'Funding Allocation Parameters'!$G$7), IF('Funding Allocation Parameters'!$C$7="Complex Library Subsidy", 0, 0)))))</f>
        <v>0</v>
      </c>
      <c r="AJ381" s="177">
        <f t="shared" si="163"/>
        <v>0</v>
      </c>
      <c r="AK381" s="177">
        <f t="shared" si="164"/>
        <v>0</v>
      </c>
      <c r="AL381" s="181">
        <f>IF('Funding Allocation Parameters'!$C$8="Basic Library Subsidy", MIN(AJ381*'Funding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MIN(AJ381*VLOOKUP(CONCATENATE($A381, 'Funding Allocation Parameters'!$I$8), 'Library Subsidy Complex'!$C$2:$J$55, 2, FALSE), VLOOKUP(CONCATENATE($A381, 'Funding Allocation Parameters'!$I$8), 'Library Subsidy Complex'!$C$2:$J$55, 4, FALSE)), 0)))))</f>
        <v>0</v>
      </c>
      <c r="AM381" s="181">
        <f>IF('Funding Allocation Parameters'!$C$8="Basic Library Subsidy", 0, IF('Funding Allocation Parameters'!$C$8="Grant funding",MIN(AJ381*'Funding Allocation Parameters'!$E$8, 'Funding Allocation Parameters'!$G$8), IF('Funding Allocation Parameters'!$C$8="Other author funding", 0, IF('Funding Allocation Parameters'!$C$8="Any discretionary funds (grants if available, other if no grants)", MIN(AJ381*'Funding Allocation Parameters'!$E$8, 'Funding Allocation Parameters'!$G$8), IF('Funding Allocation Parameters'!$C$8="Complex Library Subsidy", 0, 0)))))</f>
        <v>0</v>
      </c>
      <c r="AN381" s="181">
        <f>IF('Funding Allocation Parameters'!$C$8="Basic Library Subsidy", 0, IF('Funding Allocation Parameters'!$C$8="Grant funding", 0, IF('Funding Allocation Parameters'!$C$8="Other author funding",  MIN(AJ381*'Funding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1" s="181">
        <f>IF('Funding Allocation Parameters'!$C$8="Basic Library Subsidy", MIN(AK381*'Funding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MIN(AK381*VLOOKUP(CONCATENATE($A381, 'Funding Allocation Parameters'!$I$8), 'Library Subsidy Complex'!$C$2:$J$55, 6, FALSE), VLOOKUP(CONCATENATE($A381, 'Funding Allocation Parameters'!$I$8), 'Library Subsidy Complex'!$C$2:$J$55, 8, FALSE)), 0)))))</f>
        <v>0</v>
      </c>
      <c r="AP381" s="181">
        <f>IF('Funding Allocation Parameters'!$C$8="Basic Library Subsidy", 0, IF('Funding Allocation Parameters'!$C$8="Grant funding", 0, IF('Funding Allocation Parameters'!$C$8="Other author funding",  MIN(AK381*'Funding Allocation Parameters'!$E$8, 'Funding Allocation Parameters'!$G$8), IF('Funding Allocation Parameters'!$C$8="Any discretionary funds (grants if available, other if no grants)", MIN(AK381*'Funding Allocation Parameters'!$E$8, 'Funding Allocation Parameters'!$G$8), IF('Funding Allocation Parameters'!$C$8="Complex Library Subsidy", 0, 0)))))</f>
        <v>0</v>
      </c>
      <c r="AQ381" s="177">
        <f t="shared" si="165"/>
        <v>0</v>
      </c>
      <c r="AR381" s="177">
        <f t="shared" si="166"/>
        <v>0</v>
      </c>
      <c r="AS381" s="182">
        <f t="shared" si="167"/>
        <v>1189</v>
      </c>
      <c r="AT381" s="182">
        <f t="shared" si="168"/>
        <v>526.90940000000001</v>
      </c>
      <c r="AU381" s="182">
        <f t="shared" si="169"/>
        <v>0</v>
      </c>
      <c r="AV381" s="182">
        <f t="shared" si="170"/>
        <v>1189</v>
      </c>
      <c r="AW381" s="182">
        <f t="shared" si="171"/>
        <v>526.90940000000001</v>
      </c>
      <c r="AX381" s="183">
        <f t="shared" si="172"/>
        <v>419.71699999999998</v>
      </c>
      <c r="AY381" s="183">
        <f t="shared" si="173"/>
        <v>185.99901819999999</v>
      </c>
      <c r="AZ381" s="183">
        <f t="shared" si="174"/>
        <v>0</v>
      </c>
      <c r="BA381" s="183">
        <f t="shared" si="175"/>
        <v>769.28300000000002</v>
      </c>
      <c r="BB381" s="183">
        <f t="shared" si="176"/>
        <v>340.91038180000004</v>
      </c>
      <c r="BC381" s="184">
        <f t="shared" si="177"/>
        <v>1189</v>
      </c>
      <c r="BD381" s="184">
        <f t="shared" si="178"/>
        <v>0</v>
      </c>
      <c r="BE381" s="184">
        <f t="shared" si="179"/>
        <v>185.99901819999999</v>
      </c>
      <c r="BF381" s="184">
        <f t="shared" si="180"/>
        <v>340.91038180000004</v>
      </c>
      <c r="BG381" s="102">
        <f t="shared" si="181"/>
        <v>0</v>
      </c>
      <c r="BH381" s="102">
        <f t="shared" si="182"/>
        <v>0</v>
      </c>
      <c r="BI381" s="102">
        <f t="shared" si="183"/>
        <v>0</v>
      </c>
      <c r="BJ381" s="102">
        <f t="shared" si="184"/>
        <v>0.35299999999999998</v>
      </c>
      <c r="BK381" s="102">
        <f t="shared" si="185"/>
        <v>0.64700000000000002</v>
      </c>
      <c r="BL381" s="102">
        <f t="shared" si="186"/>
        <v>0</v>
      </c>
      <c r="BN381" s="102"/>
    </row>
    <row r="382" spans="1:66" x14ac:dyDescent="0.25">
      <c r="A382" s="102" t="s">
        <v>25</v>
      </c>
      <c r="B382" s="102" t="s">
        <v>8</v>
      </c>
      <c r="C382" s="102" t="s">
        <v>8</v>
      </c>
      <c r="D382" s="102" t="s">
        <v>27</v>
      </c>
      <c r="E382" s="102" t="s">
        <v>819</v>
      </c>
      <c r="F382" s="102" t="s">
        <v>820</v>
      </c>
      <c r="G382" s="102">
        <v>1.129</v>
      </c>
      <c r="H382" s="102">
        <v>1</v>
      </c>
      <c r="I382" s="102">
        <v>0.498</v>
      </c>
      <c r="J382" s="167">
        <f>IFERROR(H382*VLOOKUP(A382, 'Advanced Parameters'!$B$7:$G$20, 6, FALSE)*VLOOKUP(A382, 'Growth Parameters'!$B$6:$H$19, 6, FALSE), 0)</f>
        <v>1</v>
      </c>
      <c r="K382" s="167">
        <f>IFERROR(IF('Advanced Parameters'!$C$5="n",'Raw Data'!I382*VLOOKUP(A382,'Advanced Parameters'!$B$7:$G$20,6,FALSE),J382*VLOOKUP(A382,'Advanced Parameters'!$B$7:$G$20,2,FALSE))*VLOOKUP(A382, 'Growth Parameters'!$B$6:$H$19, 6, FALSE), 0)</f>
        <v>0.498</v>
      </c>
      <c r="L382" s="167">
        <f t="shared" si="187"/>
        <v>0.502</v>
      </c>
      <c r="M382" s="168">
        <f>IFERROR(IF(G382="NA","NA",IF(G382&gt;'APC Parameters'!$K$6+VLOOKUP('Raw Data'!A382, 'APC Parameters'!$H$7:$L$20, 4, FALSE), 'APC Parameters'!$L$6+VLOOKUP('Raw Data'!A382, 'APC Parameters'!$H$7:$L$20, 5, FALSE), G382*('APC Parameters'!$J$6+VLOOKUP('Raw Data'!A382, 'APC Parameters'!$H$7:$L$20, 3, FALSE))+'APC Parameters'!$I$6+VLOOKUP('Raw Data'!A382, 'APC Parameters'!$H$7:$L$20, 2, FALSE))), 0)</f>
        <v>1948.5925999999999</v>
      </c>
      <c r="N382" s="168">
        <f t="shared" si="157"/>
        <v>1948.5925999999999</v>
      </c>
      <c r="O382" s="168">
        <f>IFERROR(IF(M382="NA",VLOOKUP(D382,'Internal Calculations'!$B$10:$C$11,2,FALSE), M382)*VLOOKUP(A382, 'Growth Parameters'!$B$6:$H$19, 7, FALSE), 0)</f>
        <v>1948.5925999999999</v>
      </c>
      <c r="P382" s="177">
        <f t="shared" si="158"/>
        <v>1948.5925999999999</v>
      </c>
      <c r="Q382" s="178">
        <f>IF('Funding Allocation Parameters'!$C$5="Basic Library Subsidy", MIN(O382*('Funding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MIN($O382*(VLOOKUP(CONCATENATE($A382, 'Funding Allocation Parameters'!$I$5), 'Library Subsidy Complex'!$C$2:$J$55, 2, FALSE)), VLOOKUP(CONCATENATE($A382, 'Funding Allocation Parameters'!$I$5), 'Library Subsidy Complex'!$C$2:$J$55, 4, FALSE)), 0)))))</f>
        <v>1189</v>
      </c>
      <c r="R382" s="178">
        <f>IF('Funding Allocation Parameters'!$C$5="Basic Library Subsidy", 0, IF('Funding Allocation Parameters'!$C$5="Grant funding",MIN(O382*('Funding Allocation Parameters'!$E$5), 'Funding Allocation Parameters'!$G$5), IF('Funding Allocation Parameters'!$C$5="Other author funding", 0, IF('Funding Allocation Parameters'!$C$5="Any discretionary funds (grants if available, other if no grants)", MIN(O382*('Funding Allocation Parameters'!$E$5), 'Funding Allocation Parameters'!$G$5), IF('Funding Allocation Parameters'!$C$5="Complex Library Subsidy", 0, 0)))))</f>
        <v>0</v>
      </c>
      <c r="S382" s="178">
        <f>IF('Funding Allocation Parameters'!$C$5="Basic Library Subsidy", 0, IF('Funding Allocation Parameters'!$C$5="Grant funding", 0, IF('Funding Allocation Parameters'!$C$5="Other author funding",  MIN(O382*('Funding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2" s="178">
        <f>IF('Funding Allocation Parameters'!$C$5="Basic Library Subsidy", MIN(O382*('Funding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MIN($O382*(VLOOKUP(CONCATENATE($A382, 'Funding Allocation Parameters'!$I$5), 'Library Subsidy Complex'!$C$2:$J$55, 6, FALSE)), VLOOKUP(CONCATENATE($A382, 'Funding Allocation Parameters'!$I$5), 'Library Subsidy Complex'!$C$2:$J$55, 8, FALSE)), 0)))))</f>
        <v>1189</v>
      </c>
      <c r="U382" s="178">
        <f>IF('Funding Allocation Parameters'!$C$5="Basic Library Subsidy", 0, IF('Funding Allocation Parameters'!$C$5="Grant funding", 0, IF('Funding Allocation Parameters'!$C$5="Other author funding",  MIN(O382*('Funding Allocation Parameters'!$E$5), 'Funding Allocation Parameters'!$G$5), IF('Funding Allocation Parameters'!$C$5="Any discretionary funds (grants if available, other if no grants)", MIN(O382*('Funding Allocation Parameters'!$E$5), 'Funding Allocation Parameters'!$G$5), IF('Funding Allocation Parameters'!$C$5="Complex Library Subsidy", 0, 0)))))</f>
        <v>0</v>
      </c>
      <c r="V382" s="177">
        <f t="shared" si="159"/>
        <v>759.59259999999995</v>
      </c>
      <c r="W382" s="177">
        <f t="shared" si="160"/>
        <v>759.59259999999995</v>
      </c>
      <c r="X382" s="179">
        <f>IF('Funding Allocation Parameters'!$C$6="Basic Library Subsidy", MIN(V382*'Funding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MIN(V382*VLOOKUP(CONCATENATE($A382, 'Funding Allocation Parameters'!$I$6), 'Library Subsidy Complex'!$C$2:$J$55, 2, FALSE), VLOOKUP(CONCATENATE($A382, 'Funding Allocation Parameters'!$I$6), 'Library Subsidy Complex'!$C$2:$J$55, 4, FALSE)), 0)))))</f>
        <v>0</v>
      </c>
      <c r="Y382" s="179">
        <f>IF('Funding Allocation Parameters'!$C$6="Basic Library Subsidy", 0, IF('Funding Allocation Parameters'!$C$6="Grant funding",MIN(V382*'Funding Allocation Parameters'!$E$6, 'Funding Allocation Parameters'!$G$6), IF('Funding Allocation Parameters'!$C$6="Other author funding", 0, IF('Funding Allocation Parameters'!$C$6="Any discretionary funds (grants if available, other if no grants)", MIN(V382*'Funding Allocation Parameters'!$E$6, 'Funding Allocation Parameters'!$G$6), IF('Funding Allocation Parameters'!$C$6="Complex Library Subsidy", 0, 0)))))</f>
        <v>759.59259999999995</v>
      </c>
      <c r="Z382" s="179">
        <f>IF('Funding Allocation Parameters'!$C$6="Basic Library Subsidy", 0, IF('Funding Allocation Parameters'!$C$6="Grant funding", 0, IF('Funding Allocation Parameters'!$C$6="Other author funding",  MIN(V382*'Funding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2" s="179">
        <f>IF('Funding Allocation Parameters'!$C$6="Basic Library Subsidy", MIN(W382*'Funding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MIN(W382*VLOOKUP(CONCATENATE($A382, 'Funding Allocation Parameters'!$I$6), 'Library Subsidy Complex'!$C$2:$J$55, 6, FALSE), VLOOKUP(CONCATENATE($A382, 'Funding Allocation Parameters'!$I$6), 'Library Subsidy Complex'!$C$2:$J$55, 8, FALSE)), 0)))))</f>
        <v>0</v>
      </c>
      <c r="AB382" s="179">
        <f>IF('Funding Allocation Parameters'!$C$6="Basic Library Subsidy", 0, IF('Funding Allocation Parameters'!$C$6="Grant funding", 0, IF('Funding Allocation Parameters'!$C$6="Other author funding",  MIN(W382*'Funding Allocation Parameters'!$E$6, 'Funding Allocation Parameters'!$G$6), IF('Funding Allocation Parameters'!$C$6="Any discretionary funds (grants if available, other if no grants)", MIN(W382*'Funding Allocation Parameters'!$E$6, 'Funding Allocation Parameters'!$G$6), IF('Funding Allocation Parameters'!$C$6="Complex Library Subsidy", 0, 0)))))</f>
        <v>759.59259999999995</v>
      </c>
      <c r="AC382" s="177">
        <f t="shared" si="161"/>
        <v>0</v>
      </c>
      <c r="AD382" s="177">
        <f t="shared" si="162"/>
        <v>0</v>
      </c>
      <c r="AE382" s="180">
        <f>IF('Funding Allocation Parameters'!$C$7="Basic Library Subsidy", MIN(AC382*'Funding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MIN(AC382*VLOOKUP(CONCATENATE($A382, 'Funding Allocation Parameters'!$I$7), 'Library Subsidy Complex'!$C$2:$J$55, 2, FALSE), VLOOKUP(CONCATENATE($A382, 'Funding Allocation Parameters'!$I$7), 'Library Subsidy Complex'!$C$2:$J$55, 4, FALSE)), 0)))))</f>
        <v>0</v>
      </c>
      <c r="AF382" s="180">
        <f>IF('Funding Allocation Parameters'!$C$7="Basic Library Subsidy", 0, IF('Funding Allocation Parameters'!$C$7="Grant funding",MIN(AC382*'Funding Allocation Parameters'!$E$7, 'Funding Allocation Parameters'!$G$7), IF('Funding Allocation Parameters'!$C$7="Other author funding", 0, IF('Funding Allocation Parameters'!$C$7="Any discretionary funds (grants if available, other if no grants)", MIN(AC382*'Funding Allocation Parameters'!$E$7, 'Funding Allocation Parameters'!$G$7), IF('Funding Allocation Parameters'!$C$7="Complex Library Subsidy", 0, 0)))))</f>
        <v>0</v>
      </c>
      <c r="AG382" s="180">
        <f>IF('Funding Allocation Parameters'!$C$7="Basic Library Subsidy", 0, IF('Funding Allocation Parameters'!$C$7="Grant funding", 0, IF('Funding Allocation Parameters'!$C$7="Other author funding",  MIN(AC382*'Funding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2" s="180">
        <f>IF('Funding Allocation Parameters'!$C$7="Basic Library Subsidy", MIN(AD382*'Funding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MIN(AD382*VLOOKUP(CONCATENATE($A382, 'Funding Allocation Parameters'!$I$7), 'Library Subsidy Complex'!$C$2:$J$55, 6, FALSE), VLOOKUP(CONCATENATE($A382, 'Funding Allocation Parameters'!$I$7), 'Library Subsidy Complex'!$C$2:$J$55, 8, FALSE)), 0)))))</f>
        <v>0</v>
      </c>
      <c r="AI382" s="180">
        <f>IF('Funding Allocation Parameters'!$C$7="Basic Library Subsidy", 0, IF('Funding Allocation Parameters'!$C$7="Grant funding", 0, IF('Funding Allocation Parameters'!$C$7="Other author funding",  MIN(AD382*'Funding Allocation Parameters'!$E$7, 'Funding Allocation Parameters'!$G$7), IF('Funding Allocation Parameters'!$C$7="Any discretionary funds (grants if available, other if no grants)", MIN(AD382*'Funding Allocation Parameters'!$E$7, 'Funding Allocation Parameters'!$G$7), IF('Funding Allocation Parameters'!$C$7="Complex Library Subsidy", 0, 0)))))</f>
        <v>0</v>
      </c>
      <c r="AJ382" s="177">
        <f t="shared" si="163"/>
        <v>0</v>
      </c>
      <c r="AK382" s="177">
        <f t="shared" si="164"/>
        <v>0</v>
      </c>
      <c r="AL382" s="181">
        <f>IF('Funding Allocation Parameters'!$C$8="Basic Library Subsidy", MIN(AJ382*'Funding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MIN(AJ382*VLOOKUP(CONCATENATE($A382, 'Funding Allocation Parameters'!$I$8), 'Library Subsidy Complex'!$C$2:$J$55, 2, FALSE), VLOOKUP(CONCATENATE($A382, 'Funding Allocation Parameters'!$I$8), 'Library Subsidy Complex'!$C$2:$J$55, 4, FALSE)), 0)))))</f>
        <v>0</v>
      </c>
      <c r="AM382" s="181">
        <f>IF('Funding Allocation Parameters'!$C$8="Basic Library Subsidy", 0, IF('Funding Allocation Parameters'!$C$8="Grant funding",MIN(AJ382*'Funding Allocation Parameters'!$E$8, 'Funding Allocation Parameters'!$G$8), IF('Funding Allocation Parameters'!$C$8="Other author funding", 0, IF('Funding Allocation Parameters'!$C$8="Any discretionary funds (grants if available, other if no grants)", MIN(AJ382*'Funding Allocation Parameters'!$E$8, 'Funding Allocation Parameters'!$G$8), IF('Funding Allocation Parameters'!$C$8="Complex Library Subsidy", 0, 0)))))</f>
        <v>0</v>
      </c>
      <c r="AN382" s="181">
        <f>IF('Funding Allocation Parameters'!$C$8="Basic Library Subsidy", 0, IF('Funding Allocation Parameters'!$C$8="Grant funding", 0, IF('Funding Allocation Parameters'!$C$8="Other author funding",  MIN(AJ382*'Funding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2" s="181">
        <f>IF('Funding Allocation Parameters'!$C$8="Basic Library Subsidy", MIN(AK382*'Funding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MIN(AK382*VLOOKUP(CONCATENATE($A382, 'Funding Allocation Parameters'!$I$8), 'Library Subsidy Complex'!$C$2:$J$55, 6, FALSE), VLOOKUP(CONCATENATE($A382, 'Funding Allocation Parameters'!$I$8), 'Library Subsidy Complex'!$C$2:$J$55, 8, FALSE)), 0)))))</f>
        <v>0</v>
      </c>
      <c r="AP382" s="181">
        <f>IF('Funding Allocation Parameters'!$C$8="Basic Library Subsidy", 0, IF('Funding Allocation Parameters'!$C$8="Grant funding", 0, IF('Funding Allocation Parameters'!$C$8="Other author funding",  MIN(AK382*'Funding Allocation Parameters'!$E$8, 'Funding Allocation Parameters'!$G$8), IF('Funding Allocation Parameters'!$C$8="Any discretionary funds (grants if available, other if no grants)", MIN(AK382*'Funding Allocation Parameters'!$E$8, 'Funding Allocation Parameters'!$G$8), IF('Funding Allocation Parameters'!$C$8="Complex Library Subsidy", 0, 0)))))</f>
        <v>0</v>
      </c>
      <c r="AQ382" s="177">
        <f t="shared" si="165"/>
        <v>0</v>
      </c>
      <c r="AR382" s="177">
        <f t="shared" si="166"/>
        <v>0</v>
      </c>
      <c r="AS382" s="182">
        <f t="shared" si="167"/>
        <v>1189</v>
      </c>
      <c r="AT382" s="182">
        <f t="shared" si="168"/>
        <v>759.59259999999995</v>
      </c>
      <c r="AU382" s="182">
        <f t="shared" si="169"/>
        <v>0</v>
      </c>
      <c r="AV382" s="182">
        <f t="shared" si="170"/>
        <v>1189</v>
      </c>
      <c r="AW382" s="182">
        <f t="shared" si="171"/>
        <v>759.59259999999995</v>
      </c>
      <c r="AX382" s="183">
        <f t="shared" si="172"/>
        <v>592.12199999999996</v>
      </c>
      <c r="AY382" s="183">
        <f t="shared" si="173"/>
        <v>378.27711479999999</v>
      </c>
      <c r="AZ382" s="183">
        <f t="shared" si="174"/>
        <v>0</v>
      </c>
      <c r="BA382" s="183">
        <f t="shared" si="175"/>
        <v>596.87800000000004</v>
      </c>
      <c r="BB382" s="183">
        <f t="shared" si="176"/>
        <v>381.31548519999996</v>
      </c>
      <c r="BC382" s="184">
        <f t="shared" si="177"/>
        <v>1189</v>
      </c>
      <c r="BD382" s="184">
        <f t="shared" si="178"/>
        <v>0</v>
      </c>
      <c r="BE382" s="184">
        <f t="shared" si="179"/>
        <v>378.27711479999999</v>
      </c>
      <c r="BF382" s="184">
        <f t="shared" si="180"/>
        <v>381.31548519999996</v>
      </c>
      <c r="BG382" s="102">
        <f t="shared" si="181"/>
        <v>0</v>
      </c>
      <c r="BH382" s="102">
        <f t="shared" si="182"/>
        <v>0</v>
      </c>
      <c r="BI382" s="102">
        <f t="shared" si="183"/>
        <v>0</v>
      </c>
      <c r="BJ382" s="102">
        <f t="shared" si="184"/>
        <v>0.498</v>
      </c>
      <c r="BK382" s="102">
        <f t="shared" si="185"/>
        <v>0.502</v>
      </c>
      <c r="BL382" s="102">
        <f t="shared" si="186"/>
        <v>0</v>
      </c>
      <c r="BN382" s="102"/>
    </row>
    <row r="383" spans="1:66" x14ac:dyDescent="0.25">
      <c r="A383" s="102" t="s">
        <v>25</v>
      </c>
      <c r="B383" s="102" t="s">
        <v>8</v>
      </c>
      <c r="C383" s="102" t="s">
        <v>8</v>
      </c>
      <c r="D383" s="102" t="s">
        <v>27</v>
      </c>
      <c r="E383" s="102" t="s">
        <v>821</v>
      </c>
      <c r="F383" s="102" t="s">
        <v>822</v>
      </c>
      <c r="G383" s="102">
        <v>3.7650000000000001</v>
      </c>
      <c r="H383" s="102">
        <v>1</v>
      </c>
      <c r="I383" s="102">
        <v>0.498</v>
      </c>
      <c r="J383" s="167">
        <f>IFERROR(H383*VLOOKUP(A383, 'Advanced Parameters'!$B$7:$G$20, 6, FALSE)*VLOOKUP(A383, 'Growth Parameters'!$B$6:$H$19, 6, FALSE), 0)</f>
        <v>1</v>
      </c>
      <c r="K383" s="167">
        <f>IFERROR(IF('Advanced Parameters'!$C$5="n",'Raw Data'!I383*VLOOKUP(A383,'Advanced Parameters'!$B$7:$G$20,6,FALSE),J383*VLOOKUP(A383,'Advanced Parameters'!$B$7:$G$20,2,FALSE))*VLOOKUP(A383, 'Growth Parameters'!$B$6:$H$19, 6, FALSE), 0)</f>
        <v>0.498</v>
      </c>
      <c r="L383" s="167">
        <f t="shared" si="187"/>
        <v>0.502</v>
      </c>
      <c r="M383" s="168">
        <f>IFERROR(IF(G383="NA","NA",IF(G383&gt;'APC Parameters'!$K$6+VLOOKUP('Raw Data'!A383, 'APC Parameters'!$H$7:$L$20, 4, FALSE), 'APC Parameters'!$L$6+VLOOKUP('Raw Data'!A383, 'APC Parameters'!$H$7:$L$20, 5, FALSE), G383*('APC Parameters'!$J$6+VLOOKUP('Raw Data'!A383, 'APC Parameters'!$H$7:$L$20, 3, FALSE))+'APC Parameters'!$I$6+VLOOKUP('Raw Data'!A383, 'APC Parameters'!$H$7:$L$20, 2, FALSE))), 0)</f>
        <v>5000</v>
      </c>
      <c r="N383" s="168">
        <f t="shared" si="157"/>
        <v>5000</v>
      </c>
      <c r="O383" s="168">
        <f>IFERROR(IF(M383="NA",VLOOKUP(D383,'Internal Calculations'!$B$10:$C$11,2,FALSE), M383)*VLOOKUP(A383, 'Growth Parameters'!$B$6:$H$19, 7, FALSE), 0)</f>
        <v>5000</v>
      </c>
      <c r="P383" s="177">
        <f t="shared" si="158"/>
        <v>5000</v>
      </c>
      <c r="Q383" s="178">
        <f>IF('Funding Allocation Parameters'!$C$5="Basic Library Subsidy", MIN(O383*('Funding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MIN($O383*(VLOOKUP(CONCATENATE($A383, 'Funding Allocation Parameters'!$I$5), 'Library Subsidy Complex'!$C$2:$J$55, 2, FALSE)), VLOOKUP(CONCATENATE($A383, 'Funding Allocation Parameters'!$I$5), 'Library Subsidy Complex'!$C$2:$J$55, 4, FALSE)), 0)))))</f>
        <v>1189</v>
      </c>
      <c r="R383" s="178">
        <f>IF('Funding Allocation Parameters'!$C$5="Basic Library Subsidy", 0, IF('Funding Allocation Parameters'!$C$5="Grant funding",MIN(O383*('Funding Allocation Parameters'!$E$5), 'Funding Allocation Parameters'!$G$5), IF('Funding Allocation Parameters'!$C$5="Other author funding", 0, IF('Funding Allocation Parameters'!$C$5="Any discretionary funds (grants if available, other if no grants)", MIN(O383*('Funding Allocation Parameters'!$E$5), 'Funding Allocation Parameters'!$G$5), IF('Funding Allocation Parameters'!$C$5="Complex Library Subsidy", 0, 0)))))</f>
        <v>0</v>
      </c>
      <c r="S383" s="178">
        <f>IF('Funding Allocation Parameters'!$C$5="Basic Library Subsidy", 0, IF('Funding Allocation Parameters'!$C$5="Grant funding", 0, IF('Funding Allocation Parameters'!$C$5="Other author funding",  MIN(O383*('Funding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3" s="178">
        <f>IF('Funding Allocation Parameters'!$C$5="Basic Library Subsidy", MIN(O383*('Funding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MIN($O383*(VLOOKUP(CONCATENATE($A383, 'Funding Allocation Parameters'!$I$5), 'Library Subsidy Complex'!$C$2:$J$55, 6, FALSE)), VLOOKUP(CONCATENATE($A383, 'Funding Allocation Parameters'!$I$5), 'Library Subsidy Complex'!$C$2:$J$55, 8, FALSE)), 0)))))</f>
        <v>1189</v>
      </c>
      <c r="U383" s="178">
        <f>IF('Funding Allocation Parameters'!$C$5="Basic Library Subsidy", 0, IF('Funding Allocation Parameters'!$C$5="Grant funding", 0, IF('Funding Allocation Parameters'!$C$5="Other author funding",  MIN(O383*('Funding Allocation Parameters'!$E$5), 'Funding Allocation Parameters'!$G$5), IF('Funding Allocation Parameters'!$C$5="Any discretionary funds (grants if available, other if no grants)", MIN(O383*('Funding Allocation Parameters'!$E$5), 'Funding Allocation Parameters'!$G$5), IF('Funding Allocation Parameters'!$C$5="Complex Library Subsidy", 0, 0)))))</f>
        <v>0</v>
      </c>
      <c r="V383" s="177">
        <f t="shared" si="159"/>
        <v>3811</v>
      </c>
      <c r="W383" s="177">
        <f t="shared" si="160"/>
        <v>3811</v>
      </c>
      <c r="X383" s="179">
        <f>IF('Funding Allocation Parameters'!$C$6="Basic Library Subsidy", MIN(V383*'Funding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MIN(V383*VLOOKUP(CONCATENATE($A383, 'Funding Allocation Parameters'!$I$6), 'Library Subsidy Complex'!$C$2:$J$55, 2, FALSE), VLOOKUP(CONCATENATE($A383, 'Funding Allocation Parameters'!$I$6), 'Library Subsidy Complex'!$C$2:$J$55, 4, FALSE)), 0)))))</f>
        <v>0</v>
      </c>
      <c r="Y383" s="179">
        <f>IF('Funding Allocation Parameters'!$C$6="Basic Library Subsidy", 0, IF('Funding Allocation Parameters'!$C$6="Grant funding",MIN(V383*'Funding Allocation Parameters'!$E$6, 'Funding Allocation Parameters'!$G$6), IF('Funding Allocation Parameters'!$C$6="Other author funding", 0, IF('Funding Allocation Parameters'!$C$6="Any discretionary funds (grants if available, other if no grants)", MIN(V383*'Funding Allocation Parameters'!$E$6, 'Funding Allocation Parameters'!$G$6), IF('Funding Allocation Parameters'!$C$6="Complex Library Subsidy", 0, 0)))))</f>
        <v>3811</v>
      </c>
      <c r="Z383" s="179">
        <f>IF('Funding Allocation Parameters'!$C$6="Basic Library Subsidy", 0, IF('Funding Allocation Parameters'!$C$6="Grant funding", 0, IF('Funding Allocation Parameters'!$C$6="Other author funding",  MIN(V383*'Funding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3" s="179">
        <f>IF('Funding Allocation Parameters'!$C$6="Basic Library Subsidy", MIN(W383*'Funding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MIN(W383*VLOOKUP(CONCATENATE($A383, 'Funding Allocation Parameters'!$I$6), 'Library Subsidy Complex'!$C$2:$J$55, 6, FALSE), VLOOKUP(CONCATENATE($A383, 'Funding Allocation Parameters'!$I$6), 'Library Subsidy Complex'!$C$2:$J$55, 8, FALSE)), 0)))))</f>
        <v>0</v>
      </c>
      <c r="AB383" s="179">
        <f>IF('Funding Allocation Parameters'!$C$6="Basic Library Subsidy", 0, IF('Funding Allocation Parameters'!$C$6="Grant funding", 0, IF('Funding Allocation Parameters'!$C$6="Other author funding",  MIN(W383*'Funding Allocation Parameters'!$E$6, 'Funding Allocation Parameters'!$G$6), IF('Funding Allocation Parameters'!$C$6="Any discretionary funds (grants if available, other if no grants)", MIN(W383*'Funding Allocation Parameters'!$E$6, 'Funding Allocation Parameters'!$G$6), IF('Funding Allocation Parameters'!$C$6="Complex Library Subsidy", 0, 0)))))</f>
        <v>3811</v>
      </c>
      <c r="AC383" s="177">
        <f t="shared" si="161"/>
        <v>0</v>
      </c>
      <c r="AD383" s="177">
        <f t="shared" si="162"/>
        <v>0</v>
      </c>
      <c r="AE383" s="180">
        <f>IF('Funding Allocation Parameters'!$C$7="Basic Library Subsidy", MIN(AC383*'Funding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MIN(AC383*VLOOKUP(CONCATENATE($A383, 'Funding Allocation Parameters'!$I$7), 'Library Subsidy Complex'!$C$2:$J$55, 2, FALSE), VLOOKUP(CONCATENATE($A383, 'Funding Allocation Parameters'!$I$7), 'Library Subsidy Complex'!$C$2:$J$55, 4, FALSE)), 0)))))</f>
        <v>0</v>
      </c>
      <c r="AF383" s="180">
        <f>IF('Funding Allocation Parameters'!$C$7="Basic Library Subsidy", 0, IF('Funding Allocation Parameters'!$C$7="Grant funding",MIN(AC383*'Funding Allocation Parameters'!$E$7, 'Funding Allocation Parameters'!$G$7), IF('Funding Allocation Parameters'!$C$7="Other author funding", 0, IF('Funding Allocation Parameters'!$C$7="Any discretionary funds (grants if available, other if no grants)", MIN(AC383*'Funding Allocation Parameters'!$E$7, 'Funding Allocation Parameters'!$G$7), IF('Funding Allocation Parameters'!$C$7="Complex Library Subsidy", 0, 0)))))</f>
        <v>0</v>
      </c>
      <c r="AG383" s="180">
        <f>IF('Funding Allocation Parameters'!$C$7="Basic Library Subsidy", 0, IF('Funding Allocation Parameters'!$C$7="Grant funding", 0, IF('Funding Allocation Parameters'!$C$7="Other author funding",  MIN(AC383*'Funding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3" s="180">
        <f>IF('Funding Allocation Parameters'!$C$7="Basic Library Subsidy", MIN(AD383*'Funding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MIN(AD383*VLOOKUP(CONCATENATE($A383, 'Funding Allocation Parameters'!$I$7), 'Library Subsidy Complex'!$C$2:$J$55, 6, FALSE), VLOOKUP(CONCATENATE($A383, 'Funding Allocation Parameters'!$I$7), 'Library Subsidy Complex'!$C$2:$J$55, 8, FALSE)), 0)))))</f>
        <v>0</v>
      </c>
      <c r="AI383" s="180">
        <f>IF('Funding Allocation Parameters'!$C$7="Basic Library Subsidy", 0, IF('Funding Allocation Parameters'!$C$7="Grant funding", 0, IF('Funding Allocation Parameters'!$C$7="Other author funding",  MIN(AD383*'Funding Allocation Parameters'!$E$7, 'Funding Allocation Parameters'!$G$7), IF('Funding Allocation Parameters'!$C$7="Any discretionary funds (grants if available, other if no grants)", MIN(AD383*'Funding Allocation Parameters'!$E$7, 'Funding Allocation Parameters'!$G$7), IF('Funding Allocation Parameters'!$C$7="Complex Library Subsidy", 0, 0)))))</f>
        <v>0</v>
      </c>
      <c r="AJ383" s="177">
        <f t="shared" si="163"/>
        <v>0</v>
      </c>
      <c r="AK383" s="177">
        <f t="shared" si="164"/>
        <v>0</v>
      </c>
      <c r="AL383" s="181">
        <f>IF('Funding Allocation Parameters'!$C$8="Basic Library Subsidy", MIN(AJ383*'Funding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MIN(AJ383*VLOOKUP(CONCATENATE($A383, 'Funding Allocation Parameters'!$I$8), 'Library Subsidy Complex'!$C$2:$J$55, 2, FALSE), VLOOKUP(CONCATENATE($A383, 'Funding Allocation Parameters'!$I$8), 'Library Subsidy Complex'!$C$2:$J$55, 4, FALSE)), 0)))))</f>
        <v>0</v>
      </c>
      <c r="AM383" s="181">
        <f>IF('Funding Allocation Parameters'!$C$8="Basic Library Subsidy", 0, IF('Funding Allocation Parameters'!$C$8="Grant funding",MIN(AJ383*'Funding Allocation Parameters'!$E$8, 'Funding Allocation Parameters'!$G$8), IF('Funding Allocation Parameters'!$C$8="Other author funding", 0, IF('Funding Allocation Parameters'!$C$8="Any discretionary funds (grants if available, other if no grants)", MIN(AJ383*'Funding Allocation Parameters'!$E$8, 'Funding Allocation Parameters'!$G$8), IF('Funding Allocation Parameters'!$C$8="Complex Library Subsidy", 0, 0)))))</f>
        <v>0</v>
      </c>
      <c r="AN383" s="181">
        <f>IF('Funding Allocation Parameters'!$C$8="Basic Library Subsidy", 0, IF('Funding Allocation Parameters'!$C$8="Grant funding", 0, IF('Funding Allocation Parameters'!$C$8="Other author funding",  MIN(AJ383*'Funding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3" s="181">
        <f>IF('Funding Allocation Parameters'!$C$8="Basic Library Subsidy", MIN(AK383*'Funding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MIN(AK383*VLOOKUP(CONCATENATE($A383, 'Funding Allocation Parameters'!$I$8), 'Library Subsidy Complex'!$C$2:$J$55, 6, FALSE), VLOOKUP(CONCATENATE($A383, 'Funding Allocation Parameters'!$I$8), 'Library Subsidy Complex'!$C$2:$J$55, 8, FALSE)), 0)))))</f>
        <v>0</v>
      </c>
      <c r="AP383" s="181">
        <f>IF('Funding Allocation Parameters'!$C$8="Basic Library Subsidy", 0, IF('Funding Allocation Parameters'!$C$8="Grant funding", 0, IF('Funding Allocation Parameters'!$C$8="Other author funding",  MIN(AK383*'Funding Allocation Parameters'!$E$8, 'Funding Allocation Parameters'!$G$8), IF('Funding Allocation Parameters'!$C$8="Any discretionary funds (grants if available, other if no grants)", MIN(AK383*'Funding Allocation Parameters'!$E$8, 'Funding Allocation Parameters'!$G$8), IF('Funding Allocation Parameters'!$C$8="Complex Library Subsidy", 0, 0)))))</f>
        <v>0</v>
      </c>
      <c r="AQ383" s="177">
        <f t="shared" si="165"/>
        <v>0</v>
      </c>
      <c r="AR383" s="177">
        <f t="shared" si="166"/>
        <v>0</v>
      </c>
      <c r="AS383" s="182">
        <f t="shared" si="167"/>
        <v>1189</v>
      </c>
      <c r="AT383" s="182">
        <f t="shared" si="168"/>
        <v>3811</v>
      </c>
      <c r="AU383" s="182">
        <f t="shared" si="169"/>
        <v>0</v>
      </c>
      <c r="AV383" s="182">
        <f t="shared" si="170"/>
        <v>1189</v>
      </c>
      <c r="AW383" s="182">
        <f t="shared" si="171"/>
        <v>3811</v>
      </c>
      <c r="AX383" s="183">
        <f t="shared" si="172"/>
        <v>592.12199999999996</v>
      </c>
      <c r="AY383" s="183">
        <f t="shared" si="173"/>
        <v>1897.8779999999999</v>
      </c>
      <c r="AZ383" s="183">
        <f t="shared" si="174"/>
        <v>0</v>
      </c>
      <c r="BA383" s="183">
        <f t="shared" si="175"/>
        <v>596.87800000000004</v>
      </c>
      <c r="BB383" s="183">
        <f t="shared" si="176"/>
        <v>1913.1220000000001</v>
      </c>
      <c r="BC383" s="184">
        <f t="shared" si="177"/>
        <v>1189</v>
      </c>
      <c r="BD383" s="184">
        <f t="shared" si="178"/>
        <v>0</v>
      </c>
      <c r="BE383" s="184">
        <f t="shared" si="179"/>
        <v>1897.8779999999999</v>
      </c>
      <c r="BF383" s="184">
        <f t="shared" si="180"/>
        <v>1913.1220000000001</v>
      </c>
      <c r="BG383" s="102">
        <f t="shared" si="181"/>
        <v>0</v>
      </c>
      <c r="BH383" s="102">
        <f t="shared" si="182"/>
        <v>0</v>
      </c>
      <c r="BI383" s="102">
        <f t="shared" si="183"/>
        <v>0</v>
      </c>
      <c r="BJ383" s="102">
        <f t="shared" si="184"/>
        <v>0.498</v>
      </c>
      <c r="BK383" s="102">
        <f t="shared" si="185"/>
        <v>0.502</v>
      </c>
      <c r="BL383" s="102">
        <f t="shared" si="186"/>
        <v>0</v>
      </c>
      <c r="BN383" s="102"/>
    </row>
    <row r="384" spans="1:66" x14ac:dyDescent="0.25">
      <c r="A384" s="102" t="s">
        <v>13</v>
      </c>
      <c r="B384" s="102" t="s">
        <v>8</v>
      </c>
      <c r="C384" s="102" t="s">
        <v>8</v>
      </c>
      <c r="D384" s="102" t="s">
        <v>27</v>
      </c>
      <c r="E384" s="102" t="s">
        <v>571</v>
      </c>
      <c r="F384" s="102" t="s">
        <v>823</v>
      </c>
      <c r="G384" s="102">
        <v>1.6359999999999999</v>
      </c>
      <c r="H384" s="102">
        <v>1</v>
      </c>
      <c r="I384" s="102">
        <v>1</v>
      </c>
      <c r="J384" s="167">
        <f>IFERROR(H384*VLOOKUP(A384, 'Advanced Parameters'!$B$7:$G$20, 6, FALSE)*VLOOKUP(A384, 'Growth Parameters'!$B$6:$H$19, 6, FALSE), 0)</f>
        <v>1</v>
      </c>
      <c r="K384" s="167">
        <f>IFERROR(IF('Advanced Parameters'!$C$5="n",'Raw Data'!I384*VLOOKUP(A384,'Advanced Parameters'!$B$7:$G$20,6,FALSE),J384*VLOOKUP(A384,'Advanced Parameters'!$B$7:$G$20,2,FALSE))*VLOOKUP(A384, 'Growth Parameters'!$B$6:$H$19, 6, FALSE), 0)</f>
        <v>1</v>
      </c>
      <c r="L384" s="167">
        <f t="shared" si="187"/>
        <v>0</v>
      </c>
      <c r="M384" s="168">
        <f>IFERROR(IF(G384="NA","NA",IF(G384&gt;'APC Parameters'!$K$6+VLOOKUP('Raw Data'!A384, 'APC Parameters'!$H$7:$L$20, 4, FALSE), 'APC Parameters'!$L$6+VLOOKUP('Raw Data'!A384, 'APC Parameters'!$H$7:$L$20, 5, FALSE), G384*('APC Parameters'!$J$6+VLOOKUP('Raw Data'!A384, 'APC Parameters'!$H$7:$L$20, 3, FALSE))+'APC Parameters'!$I$6+VLOOKUP('Raw Data'!A384, 'APC Parameters'!$H$7:$L$20, 2, FALSE))), 0)</f>
        <v>2308.2583999999997</v>
      </c>
      <c r="N384" s="168">
        <f t="shared" si="157"/>
        <v>2308.2583999999997</v>
      </c>
      <c r="O384" s="168">
        <f>IFERROR(IF(M384="NA",VLOOKUP(D384,'Internal Calculations'!$B$10:$C$11,2,FALSE), M384)*VLOOKUP(A384, 'Growth Parameters'!$B$6:$H$19, 7, FALSE), 0)</f>
        <v>2308.2583999999997</v>
      </c>
      <c r="P384" s="177">
        <f t="shared" si="158"/>
        <v>2308.2583999999997</v>
      </c>
      <c r="Q384" s="178">
        <f>IF('Funding Allocation Parameters'!$C$5="Basic Library Subsidy", MIN(O384*('Funding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MIN($O384*(VLOOKUP(CONCATENATE($A384, 'Funding Allocation Parameters'!$I$5), 'Library Subsidy Complex'!$C$2:$J$55, 2, FALSE)), VLOOKUP(CONCATENATE($A384, 'Funding Allocation Parameters'!$I$5), 'Library Subsidy Complex'!$C$2:$J$55, 4, FALSE)), 0)))))</f>
        <v>1189</v>
      </c>
      <c r="R384" s="178">
        <f>IF('Funding Allocation Parameters'!$C$5="Basic Library Subsidy", 0, IF('Funding Allocation Parameters'!$C$5="Grant funding",MIN(O384*('Funding Allocation Parameters'!$E$5), 'Funding Allocation Parameters'!$G$5), IF('Funding Allocation Parameters'!$C$5="Other author funding", 0, IF('Funding Allocation Parameters'!$C$5="Any discretionary funds (grants if available, other if no grants)", MIN(O384*('Funding Allocation Parameters'!$E$5), 'Funding Allocation Parameters'!$G$5), IF('Funding Allocation Parameters'!$C$5="Complex Library Subsidy", 0, 0)))))</f>
        <v>0</v>
      </c>
      <c r="S384" s="178">
        <f>IF('Funding Allocation Parameters'!$C$5="Basic Library Subsidy", 0, IF('Funding Allocation Parameters'!$C$5="Grant funding", 0, IF('Funding Allocation Parameters'!$C$5="Other author funding",  MIN(O384*('Funding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4" s="178">
        <f>IF('Funding Allocation Parameters'!$C$5="Basic Library Subsidy", MIN(O384*('Funding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MIN($O384*(VLOOKUP(CONCATENATE($A384, 'Funding Allocation Parameters'!$I$5), 'Library Subsidy Complex'!$C$2:$J$55, 6, FALSE)), VLOOKUP(CONCATENATE($A384, 'Funding Allocation Parameters'!$I$5), 'Library Subsidy Complex'!$C$2:$J$55, 8, FALSE)), 0)))))</f>
        <v>1189</v>
      </c>
      <c r="U384" s="178">
        <f>IF('Funding Allocation Parameters'!$C$5="Basic Library Subsidy", 0, IF('Funding Allocation Parameters'!$C$5="Grant funding", 0, IF('Funding Allocation Parameters'!$C$5="Other author funding",  MIN(O384*('Funding Allocation Parameters'!$E$5), 'Funding Allocation Parameters'!$G$5), IF('Funding Allocation Parameters'!$C$5="Any discretionary funds (grants if available, other if no grants)", MIN(O384*('Funding Allocation Parameters'!$E$5), 'Funding Allocation Parameters'!$G$5), IF('Funding Allocation Parameters'!$C$5="Complex Library Subsidy", 0, 0)))))</f>
        <v>0</v>
      </c>
      <c r="V384" s="177">
        <f t="shared" si="159"/>
        <v>1119.2583999999997</v>
      </c>
      <c r="W384" s="177">
        <f t="shared" si="160"/>
        <v>1119.2583999999997</v>
      </c>
      <c r="X384" s="179">
        <f>IF('Funding Allocation Parameters'!$C$6="Basic Library Subsidy", MIN(V384*'Funding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MIN(V384*VLOOKUP(CONCATENATE($A384, 'Funding Allocation Parameters'!$I$6), 'Library Subsidy Complex'!$C$2:$J$55, 2, FALSE), VLOOKUP(CONCATENATE($A384, 'Funding Allocation Parameters'!$I$6), 'Library Subsidy Complex'!$C$2:$J$55, 4, FALSE)), 0)))))</f>
        <v>0</v>
      </c>
      <c r="Y384" s="179">
        <f>IF('Funding Allocation Parameters'!$C$6="Basic Library Subsidy", 0, IF('Funding Allocation Parameters'!$C$6="Grant funding",MIN(V384*'Funding Allocation Parameters'!$E$6, 'Funding Allocation Parameters'!$G$6), IF('Funding Allocation Parameters'!$C$6="Other author funding", 0, IF('Funding Allocation Parameters'!$C$6="Any discretionary funds (grants if available, other if no grants)", MIN(V384*'Funding Allocation Parameters'!$E$6, 'Funding Allocation Parameters'!$G$6), IF('Funding Allocation Parameters'!$C$6="Complex Library Subsidy", 0, 0)))))</f>
        <v>1119.2583999999997</v>
      </c>
      <c r="Z384" s="179">
        <f>IF('Funding Allocation Parameters'!$C$6="Basic Library Subsidy", 0, IF('Funding Allocation Parameters'!$C$6="Grant funding", 0, IF('Funding Allocation Parameters'!$C$6="Other author funding",  MIN(V384*'Funding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4" s="179">
        <f>IF('Funding Allocation Parameters'!$C$6="Basic Library Subsidy", MIN(W384*'Funding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MIN(W384*VLOOKUP(CONCATENATE($A384, 'Funding Allocation Parameters'!$I$6), 'Library Subsidy Complex'!$C$2:$J$55, 6, FALSE), VLOOKUP(CONCATENATE($A384, 'Funding Allocation Parameters'!$I$6), 'Library Subsidy Complex'!$C$2:$J$55, 8, FALSE)), 0)))))</f>
        <v>0</v>
      </c>
      <c r="AB384" s="179">
        <f>IF('Funding Allocation Parameters'!$C$6="Basic Library Subsidy", 0, IF('Funding Allocation Parameters'!$C$6="Grant funding", 0, IF('Funding Allocation Parameters'!$C$6="Other author funding",  MIN(W384*'Funding Allocation Parameters'!$E$6, 'Funding Allocation Parameters'!$G$6), IF('Funding Allocation Parameters'!$C$6="Any discretionary funds (grants if available, other if no grants)", MIN(W384*'Funding Allocation Parameters'!$E$6, 'Funding Allocation Parameters'!$G$6), IF('Funding Allocation Parameters'!$C$6="Complex Library Subsidy", 0, 0)))))</f>
        <v>1119.2583999999997</v>
      </c>
      <c r="AC384" s="177">
        <f t="shared" si="161"/>
        <v>0</v>
      </c>
      <c r="AD384" s="177">
        <f t="shared" si="162"/>
        <v>0</v>
      </c>
      <c r="AE384" s="180">
        <f>IF('Funding Allocation Parameters'!$C$7="Basic Library Subsidy", MIN(AC384*'Funding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MIN(AC384*VLOOKUP(CONCATENATE($A384, 'Funding Allocation Parameters'!$I$7), 'Library Subsidy Complex'!$C$2:$J$55, 2, FALSE), VLOOKUP(CONCATENATE($A384, 'Funding Allocation Parameters'!$I$7), 'Library Subsidy Complex'!$C$2:$J$55, 4, FALSE)), 0)))))</f>
        <v>0</v>
      </c>
      <c r="AF384" s="180">
        <f>IF('Funding Allocation Parameters'!$C$7="Basic Library Subsidy", 0, IF('Funding Allocation Parameters'!$C$7="Grant funding",MIN(AC384*'Funding Allocation Parameters'!$E$7, 'Funding Allocation Parameters'!$G$7), IF('Funding Allocation Parameters'!$C$7="Other author funding", 0, IF('Funding Allocation Parameters'!$C$7="Any discretionary funds (grants if available, other if no grants)", MIN(AC384*'Funding Allocation Parameters'!$E$7, 'Funding Allocation Parameters'!$G$7), IF('Funding Allocation Parameters'!$C$7="Complex Library Subsidy", 0, 0)))))</f>
        <v>0</v>
      </c>
      <c r="AG384" s="180">
        <f>IF('Funding Allocation Parameters'!$C$7="Basic Library Subsidy", 0, IF('Funding Allocation Parameters'!$C$7="Grant funding", 0, IF('Funding Allocation Parameters'!$C$7="Other author funding",  MIN(AC384*'Funding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4" s="180">
        <f>IF('Funding Allocation Parameters'!$C$7="Basic Library Subsidy", MIN(AD384*'Funding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MIN(AD384*VLOOKUP(CONCATENATE($A384, 'Funding Allocation Parameters'!$I$7), 'Library Subsidy Complex'!$C$2:$J$55, 6, FALSE), VLOOKUP(CONCATENATE($A384, 'Funding Allocation Parameters'!$I$7), 'Library Subsidy Complex'!$C$2:$J$55, 8, FALSE)), 0)))))</f>
        <v>0</v>
      </c>
      <c r="AI384" s="180">
        <f>IF('Funding Allocation Parameters'!$C$7="Basic Library Subsidy", 0, IF('Funding Allocation Parameters'!$C$7="Grant funding", 0, IF('Funding Allocation Parameters'!$C$7="Other author funding",  MIN(AD384*'Funding Allocation Parameters'!$E$7, 'Funding Allocation Parameters'!$G$7), IF('Funding Allocation Parameters'!$C$7="Any discretionary funds (grants if available, other if no grants)", MIN(AD384*'Funding Allocation Parameters'!$E$7, 'Funding Allocation Parameters'!$G$7), IF('Funding Allocation Parameters'!$C$7="Complex Library Subsidy", 0, 0)))))</f>
        <v>0</v>
      </c>
      <c r="AJ384" s="177">
        <f t="shared" si="163"/>
        <v>0</v>
      </c>
      <c r="AK384" s="177">
        <f t="shared" si="164"/>
        <v>0</v>
      </c>
      <c r="AL384" s="181">
        <f>IF('Funding Allocation Parameters'!$C$8="Basic Library Subsidy", MIN(AJ384*'Funding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MIN(AJ384*VLOOKUP(CONCATENATE($A384, 'Funding Allocation Parameters'!$I$8), 'Library Subsidy Complex'!$C$2:$J$55, 2, FALSE), VLOOKUP(CONCATENATE($A384, 'Funding Allocation Parameters'!$I$8), 'Library Subsidy Complex'!$C$2:$J$55, 4, FALSE)), 0)))))</f>
        <v>0</v>
      </c>
      <c r="AM384" s="181">
        <f>IF('Funding Allocation Parameters'!$C$8="Basic Library Subsidy", 0, IF('Funding Allocation Parameters'!$C$8="Grant funding",MIN(AJ384*'Funding Allocation Parameters'!$E$8, 'Funding Allocation Parameters'!$G$8), IF('Funding Allocation Parameters'!$C$8="Other author funding", 0, IF('Funding Allocation Parameters'!$C$8="Any discretionary funds (grants if available, other if no grants)", MIN(AJ384*'Funding Allocation Parameters'!$E$8, 'Funding Allocation Parameters'!$G$8), IF('Funding Allocation Parameters'!$C$8="Complex Library Subsidy", 0, 0)))))</f>
        <v>0</v>
      </c>
      <c r="AN384" s="181">
        <f>IF('Funding Allocation Parameters'!$C$8="Basic Library Subsidy", 0, IF('Funding Allocation Parameters'!$C$8="Grant funding", 0, IF('Funding Allocation Parameters'!$C$8="Other author funding",  MIN(AJ384*'Funding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4" s="181">
        <f>IF('Funding Allocation Parameters'!$C$8="Basic Library Subsidy", MIN(AK384*'Funding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MIN(AK384*VLOOKUP(CONCATENATE($A384, 'Funding Allocation Parameters'!$I$8), 'Library Subsidy Complex'!$C$2:$J$55, 6, FALSE), VLOOKUP(CONCATENATE($A384, 'Funding Allocation Parameters'!$I$8), 'Library Subsidy Complex'!$C$2:$J$55, 8, FALSE)), 0)))))</f>
        <v>0</v>
      </c>
      <c r="AP384" s="181">
        <f>IF('Funding Allocation Parameters'!$C$8="Basic Library Subsidy", 0, IF('Funding Allocation Parameters'!$C$8="Grant funding", 0, IF('Funding Allocation Parameters'!$C$8="Other author funding",  MIN(AK384*'Funding Allocation Parameters'!$E$8, 'Funding Allocation Parameters'!$G$8), IF('Funding Allocation Parameters'!$C$8="Any discretionary funds (grants if available, other if no grants)", MIN(AK384*'Funding Allocation Parameters'!$E$8, 'Funding Allocation Parameters'!$G$8), IF('Funding Allocation Parameters'!$C$8="Complex Library Subsidy", 0, 0)))))</f>
        <v>0</v>
      </c>
      <c r="AQ384" s="177">
        <f t="shared" si="165"/>
        <v>0</v>
      </c>
      <c r="AR384" s="177">
        <f t="shared" si="166"/>
        <v>0</v>
      </c>
      <c r="AS384" s="182">
        <f t="shared" si="167"/>
        <v>1189</v>
      </c>
      <c r="AT384" s="182">
        <f t="shared" si="168"/>
        <v>1119.2583999999997</v>
      </c>
      <c r="AU384" s="182">
        <f t="shared" si="169"/>
        <v>0</v>
      </c>
      <c r="AV384" s="182">
        <f t="shared" si="170"/>
        <v>1189</v>
      </c>
      <c r="AW384" s="182">
        <f t="shared" si="171"/>
        <v>1119.2583999999997</v>
      </c>
      <c r="AX384" s="183">
        <f t="shared" si="172"/>
        <v>1189</v>
      </c>
      <c r="AY384" s="183">
        <f t="shared" si="173"/>
        <v>1119.2583999999997</v>
      </c>
      <c r="AZ384" s="183">
        <f t="shared" si="174"/>
        <v>0</v>
      </c>
      <c r="BA384" s="183">
        <f t="shared" si="175"/>
        <v>0</v>
      </c>
      <c r="BB384" s="183">
        <f t="shared" si="176"/>
        <v>0</v>
      </c>
      <c r="BC384" s="184">
        <f t="shared" si="177"/>
        <v>1189</v>
      </c>
      <c r="BD384" s="184">
        <f t="shared" si="178"/>
        <v>0</v>
      </c>
      <c r="BE384" s="184">
        <f t="shared" si="179"/>
        <v>1119.2583999999997</v>
      </c>
      <c r="BF384" s="184">
        <f t="shared" si="180"/>
        <v>0</v>
      </c>
      <c r="BG384" s="102">
        <f t="shared" si="181"/>
        <v>0</v>
      </c>
      <c r="BH384" s="102">
        <f t="shared" si="182"/>
        <v>0</v>
      </c>
      <c r="BI384" s="102">
        <f t="shared" si="183"/>
        <v>0</v>
      </c>
      <c r="BJ384" s="102">
        <f t="shared" si="184"/>
        <v>1</v>
      </c>
      <c r="BK384" s="102">
        <f t="shared" si="185"/>
        <v>0</v>
      </c>
      <c r="BL384" s="102">
        <f t="shared" si="186"/>
        <v>0</v>
      </c>
      <c r="BN384" s="102"/>
    </row>
    <row r="385" spans="1:66" x14ac:dyDescent="0.25">
      <c r="A385" s="102" t="s">
        <v>20</v>
      </c>
      <c r="B385" s="102" t="s">
        <v>8</v>
      </c>
      <c r="C385" s="102" t="s">
        <v>8</v>
      </c>
      <c r="D385" s="102" t="s">
        <v>27</v>
      </c>
      <c r="E385" s="102" t="s">
        <v>824</v>
      </c>
      <c r="F385" s="102" t="s">
        <v>825</v>
      </c>
      <c r="G385" s="102">
        <v>1.1259999999999999</v>
      </c>
      <c r="H385" s="102">
        <v>1</v>
      </c>
      <c r="I385" s="102">
        <v>1</v>
      </c>
      <c r="J385" s="167">
        <f>IFERROR(H385*VLOOKUP(A385, 'Advanced Parameters'!$B$7:$G$20, 6, FALSE)*VLOOKUP(A385, 'Growth Parameters'!$B$6:$H$19, 6, FALSE), 0)</f>
        <v>1</v>
      </c>
      <c r="K385" s="167">
        <f>IFERROR(IF('Advanced Parameters'!$C$5="n",'Raw Data'!I385*VLOOKUP(A385,'Advanced Parameters'!$B$7:$G$20,6,FALSE),J385*VLOOKUP(A385,'Advanced Parameters'!$B$7:$G$20,2,FALSE))*VLOOKUP(A385, 'Growth Parameters'!$B$6:$H$19, 6, FALSE), 0)</f>
        <v>1</v>
      </c>
      <c r="L385" s="167">
        <f t="shared" si="187"/>
        <v>0</v>
      </c>
      <c r="M385" s="168">
        <f>IFERROR(IF(G385="NA","NA",IF(G385&gt;'APC Parameters'!$K$6+VLOOKUP('Raw Data'!A385, 'APC Parameters'!$H$7:$L$20, 4, FALSE), 'APC Parameters'!$L$6+VLOOKUP('Raw Data'!A385, 'APC Parameters'!$H$7:$L$20, 5, FALSE), G385*('APC Parameters'!$J$6+VLOOKUP('Raw Data'!A385, 'APC Parameters'!$H$7:$L$20, 3, FALSE))+'APC Parameters'!$I$6+VLOOKUP('Raw Data'!A385, 'APC Parameters'!$H$7:$L$20, 2, FALSE))), 0)</f>
        <v>1946.4643999999998</v>
      </c>
      <c r="N385" s="168">
        <f t="shared" si="157"/>
        <v>1946.4643999999998</v>
      </c>
      <c r="O385" s="168">
        <f>IFERROR(IF(M385="NA",VLOOKUP(D385,'Internal Calculations'!$B$10:$C$11,2,FALSE), M385)*VLOOKUP(A385, 'Growth Parameters'!$B$6:$H$19, 7, FALSE), 0)</f>
        <v>1946.4643999999998</v>
      </c>
      <c r="P385" s="177">
        <f t="shared" si="158"/>
        <v>1946.4643999999998</v>
      </c>
      <c r="Q385" s="178">
        <f>IF('Funding Allocation Parameters'!$C$5="Basic Library Subsidy", MIN(O385*('Funding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MIN($O385*(VLOOKUP(CONCATENATE($A385, 'Funding Allocation Parameters'!$I$5), 'Library Subsidy Complex'!$C$2:$J$55, 2, FALSE)), VLOOKUP(CONCATENATE($A385, 'Funding Allocation Parameters'!$I$5), 'Library Subsidy Complex'!$C$2:$J$55, 4, FALSE)), 0)))))</f>
        <v>1189</v>
      </c>
      <c r="R385" s="178">
        <f>IF('Funding Allocation Parameters'!$C$5="Basic Library Subsidy", 0, IF('Funding Allocation Parameters'!$C$5="Grant funding",MIN(O385*('Funding Allocation Parameters'!$E$5), 'Funding Allocation Parameters'!$G$5), IF('Funding Allocation Parameters'!$C$5="Other author funding", 0, IF('Funding Allocation Parameters'!$C$5="Any discretionary funds (grants if available, other if no grants)", MIN(O385*('Funding Allocation Parameters'!$E$5), 'Funding Allocation Parameters'!$G$5), IF('Funding Allocation Parameters'!$C$5="Complex Library Subsidy", 0, 0)))))</f>
        <v>0</v>
      </c>
      <c r="S385" s="178">
        <f>IF('Funding Allocation Parameters'!$C$5="Basic Library Subsidy", 0, IF('Funding Allocation Parameters'!$C$5="Grant funding", 0, IF('Funding Allocation Parameters'!$C$5="Other author funding",  MIN(O385*('Funding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5" s="178">
        <f>IF('Funding Allocation Parameters'!$C$5="Basic Library Subsidy", MIN(O385*('Funding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MIN($O385*(VLOOKUP(CONCATENATE($A385, 'Funding Allocation Parameters'!$I$5), 'Library Subsidy Complex'!$C$2:$J$55, 6, FALSE)), VLOOKUP(CONCATENATE($A385, 'Funding Allocation Parameters'!$I$5), 'Library Subsidy Complex'!$C$2:$J$55, 8, FALSE)), 0)))))</f>
        <v>1189</v>
      </c>
      <c r="U385" s="178">
        <f>IF('Funding Allocation Parameters'!$C$5="Basic Library Subsidy", 0, IF('Funding Allocation Parameters'!$C$5="Grant funding", 0, IF('Funding Allocation Parameters'!$C$5="Other author funding",  MIN(O385*('Funding Allocation Parameters'!$E$5), 'Funding Allocation Parameters'!$G$5), IF('Funding Allocation Parameters'!$C$5="Any discretionary funds (grants if available, other if no grants)", MIN(O385*('Funding Allocation Parameters'!$E$5), 'Funding Allocation Parameters'!$G$5), IF('Funding Allocation Parameters'!$C$5="Complex Library Subsidy", 0, 0)))))</f>
        <v>0</v>
      </c>
      <c r="V385" s="177">
        <f t="shared" si="159"/>
        <v>757.46439999999984</v>
      </c>
      <c r="W385" s="177">
        <f t="shared" si="160"/>
        <v>757.46439999999984</v>
      </c>
      <c r="X385" s="179">
        <f>IF('Funding Allocation Parameters'!$C$6="Basic Library Subsidy", MIN(V385*'Funding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MIN(V385*VLOOKUP(CONCATENATE($A385, 'Funding Allocation Parameters'!$I$6), 'Library Subsidy Complex'!$C$2:$J$55, 2, FALSE), VLOOKUP(CONCATENATE($A385, 'Funding Allocation Parameters'!$I$6), 'Library Subsidy Complex'!$C$2:$J$55, 4, FALSE)), 0)))))</f>
        <v>0</v>
      </c>
      <c r="Y385" s="179">
        <f>IF('Funding Allocation Parameters'!$C$6="Basic Library Subsidy", 0, IF('Funding Allocation Parameters'!$C$6="Grant funding",MIN(V385*'Funding Allocation Parameters'!$E$6, 'Funding Allocation Parameters'!$G$6), IF('Funding Allocation Parameters'!$C$6="Other author funding", 0, IF('Funding Allocation Parameters'!$C$6="Any discretionary funds (grants if available, other if no grants)", MIN(V385*'Funding Allocation Parameters'!$E$6, 'Funding Allocation Parameters'!$G$6), IF('Funding Allocation Parameters'!$C$6="Complex Library Subsidy", 0, 0)))))</f>
        <v>757.46439999999984</v>
      </c>
      <c r="Z385" s="179">
        <f>IF('Funding Allocation Parameters'!$C$6="Basic Library Subsidy", 0, IF('Funding Allocation Parameters'!$C$6="Grant funding", 0, IF('Funding Allocation Parameters'!$C$6="Other author funding",  MIN(V385*'Funding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5" s="179">
        <f>IF('Funding Allocation Parameters'!$C$6="Basic Library Subsidy", MIN(W385*'Funding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MIN(W385*VLOOKUP(CONCATENATE($A385, 'Funding Allocation Parameters'!$I$6), 'Library Subsidy Complex'!$C$2:$J$55, 6, FALSE), VLOOKUP(CONCATENATE($A385, 'Funding Allocation Parameters'!$I$6), 'Library Subsidy Complex'!$C$2:$J$55, 8, FALSE)), 0)))))</f>
        <v>0</v>
      </c>
      <c r="AB385" s="179">
        <f>IF('Funding Allocation Parameters'!$C$6="Basic Library Subsidy", 0, IF('Funding Allocation Parameters'!$C$6="Grant funding", 0, IF('Funding Allocation Parameters'!$C$6="Other author funding",  MIN(W385*'Funding Allocation Parameters'!$E$6, 'Funding Allocation Parameters'!$G$6), IF('Funding Allocation Parameters'!$C$6="Any discretionary funds (grants if available, other if no grants)", MIN(W385*'Funding Allocation Parameters'!$E$6, 'Funding Allocation Parameters'!$G$6), IF('Funding Allocation Parameters'!$C$6="Complex Library Subsidy", 0, 0)))))</f>
        <v>757.46439999999984</v>
      </c>
      <c r="AC385" s="177">
        <f t="shared" si="161"/>
        <v>0</v>
      </c>
      <c r="AD385" s="177">
        <f t="shared" si="162"/>
        <v>0</v>
      </c>
      <c r="AE385" s="180">
        <f>IF('Funding Allocation Parameters'!$C$7="Basic Library Subsidy", MIN(AC385*'Funding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MIN(AC385*VLOOKUP(CONCATENATE($A385, 'Funding Allocation Parameters'!$I$7), 'Library Subsidy Complex'!$C$2:$J$55, 2, FALSE), VLOOKUP(CONCATENATE($A385, 'Funding Allocation Parameters'!$I$7), 'Library Subsidy Complex'!$C$2:$J$55, 4, FALSE)), 0)))))</f>
        <v>0</v>
      </c>
      <c r="AF385" s="180">
        <f>IF('Funding Allocation Parameters'!$C$7="Basic Library Subsidy", 0, IF('Funding Allocation Parameters'!$C$7="Grant funding",MIN(AC385*'Funding Allocation Parameters'!$E$7, 'Funding Allocation Parameters'!$G$7), IF('Funding Allocation Parameters'!$C$7="Other author funding", 0, IF('Funding Allocation Parameters'!$C$7="Any discretionary funds (grants if available, other if no grants)", MIN(AC385*'Funding Allocation Parameters'!$E$7, 'Funding Allocation Parameters'!$G$7), IF('Funding Allocation Parameters'!$C$7="Complex Library Subsidy", 0, 0)))))</f>
        <v>0</v>
      </c>
      <c r="AG385" s="180">
        <f>IF('Funding Allocation Parameters'!$C$7="Basic Library Subsidy", 0, IF('Funding Allocation Parameters'!$C$7="Grant funding", 0, IF('Funding Allocation Parameters'!$C$7="Other author funding",  MIN(AC385*'Funding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5" s="180">
        <f>IF('Funding Allocation Parameters'!$C$7="Basic Library Subsidy", MIN(AD385*'Funding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MIN(AD385*VLOOKUP(CONCATENATE($A385, 'Funding Allocation Parameters'!$I$7), 'Library Subsidy Complex'!$C$2:$J$55, 6, FALSE), VLOOKUP(CONCATENATE($A385, 'Funding Allocation Parameters'!$I$7), 'Library Subsidy Complex'!$C$2:$J$55, 8, FALSE)), 0)))))</f>
        <v>0</v>
      </c>
      <c r="AI385" s="180">
        <f>IF('Funding Allocation Parameters'!$C$7="Basic Library Subsidy", 0, IF('Funding Allocation Parameters'!$C$7="Grant funding", 0, IF('Funding Allocation Parameters'!$C$7="Other author funding",  MIN(AD385*'Funding Allocation Parameters'!$E$7, 'Funding Allocation Parameters'!$G$7), IF('Funding Allocation Parameters'!$C$7="Any discretionary funds (grants if available, other if no grants)", MIN(AD385*'Funding Allocation Parameters'!$E$7, 'Funding Allocation Parameters'!$G$7), IF('Funding Allocation Parameters'!$C$7="Complex Library Subsidy", 0, 0)))))</f>
        <v>0</v>
      </c>
      <c r="AJ385" s="177">
        <f t="shared" si="163"/>
        <v>0</v>
      </c>
      <c r="AK385" s="177">
        <f t="shared" si="164"/>
        <v>0</v>
      </c>
      <c r="AL385" s="181">
        <f>IF('Funding Allocation Parameters'!$C$8="Basic Library Subsidy", MIN(AJ385*'Funding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MIN(AJ385*VLOOKUP(CONCATENATE($A385, 'Funding Allocation Parameters'!$I$8), 'Library Subsidy Complex'!$C$2:$J$55, 2, FALSE), VLOOKUP(CONCATENATE($A385, 'Funding Allocation Parameters'!$I$8), 'Library Subsidy Complex'!$C$2:$J$55, 4, FALSE)), 0)))))</f>
        <v>0</v>
      </c>
      <c r="AM385" s="181">
        <f>IF('Funding Allocation Parameters'!$C$8="Basic Library Subsidy", 0, IF('Funding Allocation Parameters'!$C$8="Grant funding",MIN(AJ385*'Funding Allocation Parameters'!$E$8, 'Funding Allocation Parameters'!$G$8), IF('Funding Allocation Parameters'!$C$8="Other author funding", 0, IF('Funding Allocation Parameters'!$C$8="Any discretionary funds (grants if available, other if no grants)", MIN(AJ385*'Funding Allocation Parameters'!$E$8, 'Funding Allocation Parameters'!$G$8), IF('Funding Allocation Parameters'!$C$8="Complex Library Subsidy", 0, 0)))))</f>
        <v>0</v>
      </c>
      <c r="AN385" s="181">
        <f>IF('Funding Allocation Parameters'!$C$8="Basic Library Subsidy", 0, IF('Funding Allocation Parameters'!$C$8="Grant funding", 0, IF('Funding Allocation Parameters'!$C$8="Other author funding",  MIN(AJ385*'Funding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5" s="181">
        <f>IF('Funding Allocation Parameters'!$C$8="Basic Library Subsidy", MIN(AK385*'Funding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MIN(AK385*VLOOKUP(CONCATENATE($A385, 'Funding Allocation Parameters'!$I$8), 'Library Subsidy Complex'!$C$2:$J$55, 6, FALSE), VLOOKUP(CONCATENATE($A385, 'Funding Allocation Parameters'!$I$8), 'Library Subsidy Complex'!$C$2:$J$55, 8, FALSE)), 0)))))</f>
        <v>0</v>
      </c>
      <c r="AP385" s="181">
        <f>IF('Funding Allocation Parameters'!$C$8="Basic Library Subsidy", 0, IF('Funding Allocation Parameters'!$C$8="Grant funding", 0, IF('Funding Allocation Parameters'!$C$8="Other author funding",  MIN(AK385*'Funding Allocation Parameters'!$E$8, 'Funding Allocation Parameters'!$G$8), IF('Funding Allocation Parameters'!$C$8="Any discretionary funds (grants if available, other if no grants)", MIN(AK385*'Funding Allocation Parameters'!$E$8, 'Funding Allocation Parameters'!$G$8), IF('Funding Allocation Parameters'!$C$8="Complex Library Subsidy", 0, 0)))))</f>
        <v>0</v>
      </c>
      <c r="AQ385" s="177">
        <f t="shared" si="165"/>
        <v>0</v>
      </c>
      <c r="AR385" s="177">
        <f t="shared" si="166"/>
        <v>0</v>
      </c>
      <c r="AS385" s="182">
        <f t="shared" si="167"/>
        <v>1189</v>
      </c>
      <c r="AT385" s="182">
        <f t="shared" si="168"/>
        <v>757.46439999999984</v>
      </c>
      <c r="AU385" s="182">
        <f t="shared" si="169"/>
        <v>0</v>
      </c>
      <c r="AV385" s="182">
        <f t="shared" si="170"/>
        <v>1189</v>
      </c>
      <c r="AW385" s="182">
        <f t="shared" si="171"/>
        <v>757.46439999999984</v>
      </c>
      <c r="AX385" s="183">
        <f t="shared" si="172"/>
        <v>1189</v>
      </c>
      <c r="AY385" s="183">
        <f t="shared" si="173"/>
        <v>757.46439999999984</v>
      </c>
      <c r="AZ385" s="183">
        <f t="shared" si="174"/>
        <v>0</v>
      </c>
      <c r="BA385" s="183">
        <f t="shared" si="175"/>
        <v>0</v>
      </c>
      <c r="BB385" s="183">
        <f t="shared" si="176"/>
        <v>0</v>
      </c>
      <c r="BC385" s="184">
        <f t="shared" si="177"/>
        <v>1189</v>
      </c>
      <c r="BD385" s="184">
        <f t="shared" si="178"/>
        <v>0</v>
      </c>
      <c r="BE385" s="184">
        <f t="shared" si="179"/>
        <v>757.46439999999984</v>
      </c>
      <c r="BF385" s="184">
        <f t="shared" si="180"/>
        <v>0</v>
      </c>
      <c r="BG385" s="102">
        <f t="shared" si="181"/>
        <v>0</v>
      </c>
      <c r="BH385" s="102">
        <f t="shared" si="182"/>
        <v>0</v>
      </c>
      <c r="BI385" s="102">
        <f t="shared" si="183"/>
        <v>0</v>
      </c>
      <c r="BJ385" s="102">
        <f t="shared" si="184"/>
        <v>1</v>
      </c>
      <c r="BK385" s="102">
        <f t="shared" si="185"/>
        <v>0</v>
      </c>
      <c r="BL385" s="102">
        <f t="shared" si="186"/>
        <v>0</v>
      </c>
      <c r="BN385" s="102"/>
    </row>
    <row r="386" spans="1:66" x14ac:dyDescent="0.25">
      <c r="A386" s="102" t="s">
        <v>24</v>
      </c>
      <c r="B386" s="102" t="s">
        <v>8</v>
      </c>
      <c r="C386" s="102" t="s">
        <v>8</v>
      </c>
      <c r="D386" s="102" t="s">
        <v>27</v>
      </c>
      <c r="E386" s="102" t="s">
        <v>390</v>
      </c>
      <c r="F386" s="102" t="s">
        <v>826</v>
      </c>
      <c r="G386" s="102">
        <v>1.325</v>
      </c>
      <c r="H386" s="102">
        <v>1</v>
      </c>
      <c r="I386" s="102">
        <v>1</v>
      </c>
      <c r="J386" s="167">
        <f>IFERROR(H386*VLOOKUP(A386, 'Advanced Parameters'!$B$7:$G$20, 6, FALSE)*VLOOKUP(A386, 'Growth Parameters'!$B$6:$H$19, 6, FALSE), 0)</f>
        <v>1</v>
      </c>
      <c r="K386" s="167">
        <f>IFERROR(IF('Advanced Parameters'!$C$5="n",'Raw Data'!I386*VLOOKUP(A386,'Advanced Parameters'!$B$7:$G$20,6,FALSE),J386*VLOOKUP(A386,'Advanced Parameters'!$B$7:$G$20,2,FALSE))*VLOOKUP(A386, 'Growth Parameters'!$B$6:$H$19, 6, FALSE), 0)</f>
        <v>1</v>
      </c>
      <c r="L386" s="167">
        <f t="shared" si="187"/>
        <v>0</v>
      </c>
      <c r="M386" s="168">
        <f>IFERROR(IF(G386="NA","NA",IF(G386&gt;'APC Parameters'!$K$6+VLOOKUP('Raw Data'!A386, 'APC Parameters'!$H$7:$L$20, 4, FALSE), 'APC Parameters'!$L$6+VLOOKUP('Raw Data'!A386, 'APC Parameters'!$H$7:$L$20, 5, FALSE), G386*('APC Parameters'!$J$6+VLOOKUP('Raw Data'!A386, 'APC Parameters'!$H$7:$L$20, 3, FALSE))+'APC Parameters'!$I$6+VLOOKUP('Raw Data'!A386, 'APC Parameters'!$H$7:$L$20, 2, FALSE))), 0)</f>
        <v>2087.6350000000002</v>
      </c>
      <c r="N386" s="168">
        <f t="shared" si="157"/>
        <v>2087.6350000000002</v>
      </c>
      <c r="O386" s="168">
        <f>IFERROR(IF(M386="NA",VLOOKUP(D386,'Internal Calculations'!$B$10:$C$11,2,FALSE), M386)*VLOOKUP(A386, 'Growth Parameters'!$B$6:$H$19, 7, FALSE), 0)</f>
        <v>2087.6350000000002</v>
      </c>
      <c r="P386" s="177">
        <f t="shared" si="158"/>
        <v>2087.6350000000002</v>
      </c>
      <c r="Q386" s="178">
        <f>IF('Funding Allocation Parameters'!$C$5="Basic Library Subsidy", MIN(O386*('Funding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MIN($O386*(VLOOKUP(CONCATENATE($A386, 'Funding Allocation Parameters'!$I$5), 'Library Subsidy Complex'!$C$2:$J$55, 2, FALSE)), VLOOKUP(CONCATENATE($A386, 'Funding Allocation Parameters'!$I$5), 'Library Subsidy Complex'!$C$2:$J$55, 4, FALSE)), 0)))))</f>
        <v>1189</v>
      </c>
      <c r="R386" s="178">
        <f>IF('Funding Allocation Parameters'!$C$5="Basic Library Subsidy", 0, IF('Funding Allocation Parameters'!$C$5="Grant funding",MIN(O386*('Funding Allocation Parameters'!$E$5), 'Funding Allocation Parameters'!$G$5), IF('Funding Allocation Parameters'!$C$5="Other author funding", 0, IF('Funding Allocation Parameters'!$C$5="Any discretionary funds (grants if available, other if no grants)", MIN(O386*('Funding Allocation Parameters'!$E$5), 'Funding Allocation Parameters'!$G$5), IF('Funding Allocation Parameters'!$C$5="Complex Library Subsidy", 0, 0)))))</f>
        <v>0</v>
      </c>
      <c r="S386" s="178">
        <f>IF('Funding Allocation Parameters'!$C$5="Basic Library Subsidy", 0, IF('Funding Allocation Parameters'!$C$5="Grant funding", 0, IF('Funding Allocation Parameters'!$C$5="Other author funding",  MIN(O386*('Funding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6" s="178">
        <f>IF('Funding Allocation Parameters'!$C$5="Basic Library Subsidy", MIN(O386*('Funding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MIN($O386*(VLOOKUP(CONCATENATE($A386, 'Funding Allocation Parameters'!$I$5), 'Library Subsidy Complex'!$C$2:$J$55, 6, FALSE)), VLOOKUP(CONCATENATE($A386, 'Funding Allocation Parameters'!$I$5), 'Library Subsidy Complex'!$C$2:$J$55, 8, FALSE)), 0)))))</f>
        <v>1189</v>
      </c>
      <c r="U386" s="178">
        <f>IF('Funding Allocation Parameters'!$C$5="Basic Library Subsidy", 0, IF('Funding Allocation Parameters'!$C$5="Grant funding", 0, IF('Funding Allocation Parameters'!$C$5="Other author funding",  MIN(O386*('Funding Allocation Parameters'!$E$5), 'Funding Allocation Parameters'!$G$5), IF('Funding Allocation Parameters'!$C$5="Any discretionary funds (grants if available, other if no grants)", MIN(O386*('Funding Allocation Parameters'!$E$5), 'Funding Allocation Parameters'!$G$5), IF('Funding Allocation Parameters'!$C$5="Complex Library Subsidy", 0, 0)))))</f>
        <v>0</v>
      </c>
      <c r="V386" s="177">
        <f t="shared" si="159"/>
        <v>898.63500000000022</v>
      </c>
      <c r="W386" s="177">
        <f t="shared" si="160"/>
        <v>898.63500000000022</v>
      </c>
      <c r="X386" s="179">
        <f>IF('Funding Allocation Parameters'!$C$6="Basic Library Subsidy", MIN(V386*'Funding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MIN(V386*VLOOKUP(CONCATENATE($A386, 'Funding Allocation Parameters'!$I$6), 'Library Subsidy Complex'!$C$2:$J$55, 2, FALSE), VLOOKUP(CONCATENATE($A386, 'Funding Allocation Parameters'!$I$6), 'Library Subsidy Complex'!$C$2:$J$55, 4, FALSE)), 0)))))</f>
        <v>0</v>
      </c>
      <c r="Y386" s="179">
        <f>IF('Funding Allocation Parameters'!$C$6="Basic Library Subsidy", 0, IF('Funding Allocation Parameters'!$C$6="Grant funding",MIN(V386*'Funding Allocation Parameters'!$E$6, 'Funding Allocation Parameters'!$G$6), IF('Funding Allocation Parameters'!$C$6="Other author funding", 0, IF('Funding Allocation Parameters'!$C$6="Any discretionary funds (grants if available, other if no grants)", MIN(V386*'Funding Allocation Parameters'!$E$6, 'Funding Allocation Parameters'!$G$6), IF('Funding Allocation Parameters'!$C$6="Complex Library Subsidy", 0, 0)))))</f>
        <v>898.63500000000022</v>
      </c>
      <c r="Z386" s="179">
        <f>IF('Funding Allocation Parameters'!$C$6="Basic Library Subsidy", 0, IF('Funding Allocation Parameters'!$C$6="Grant funding", 0, IF('Funding Allocation Parameters'!$C$6="Other author funding",  MIN(V386*'Funding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6" s="179">
        <f>IF('Funding Allocation Parameters'!$C$6="Basic Library Subsidy", MIN(W386*'Funding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MIN(W386*VLOOKUP(CONCATENATE($A386, 'Funding Allocation Parameters'!$I$6), 'Library Subsidy Complex'!$C$2:$J$55, 6, FALSE), VLOOKUP(CONCATENATE($A386, 'Funding Allocation Parameters'!$I$6), 'Library Subsidy Complex'!$C$2:$J$55, 8, FALSE)), 0)))))</f>
        <v>0</v>
      </c>
      <c r="AB386" s="179">
        <f>IF('Funding Allocation Parameters'!$C$6="Basic Library Subsidy", 0, IF('Funding Allocation Parameters'!$C$6="Grant funding", 0, IF('Funding Allocation Parameters'!$C$6="Other author funding",  MIN(W386*'Funding Allocation Parameters'!$E$6, 'Funding Allocation Parameters'!$G$6), IF('Funding Allocation Parameters'!$C$6="Any discretionary funds (grants if available, other if no grants)", MIN(W386*'Funding Allocation Parameters'!$E$6, 'Funding Allocation Parameters'!$G$6), IF('Funding Allocation Parameters'!$C$6="Complex Library Subsidy", 0, 0)))))</f>
        <v>898.63500000000022</v>
      </c>
      <c r="AC386" s="177">
        <f t="shared" si="161"/>
        <v>0</v>
      </c>
      <c r="AD386" s="177">
        <f t="shared" si="162"/>
        <v>0</v>
      </c>
      <c r="AE386" s="180">
        <f>IF('Funding Allocation Parameters'!$C$7="Basic Library Subsidy", MIN(AC386*'Funding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MIN(AC386*VLOOKUP(CONCATENATE($A386, 'Funding Allocation Parameters'!$I$7), 'Library Subsidy Complex'!$C$2:$J$55, 2, FALSE), VLOOKUP(CONCATENATE($A386, 'Funding Allocation Parameters'!$I$7), 'Library Subsidy Complex'!$C$2:$J$55, 4, FALSE)), 0)))))</f>
        <v>0</v>
      </c>
      <c r="AF386" s="180">
        <f>IF('Funding Allocation Parameters'!$C$7="Basic Library Subsidy", 0, IF('Funding Allocation Parameters'!$C$7="Grant funding",MIN(AC386*'Funding Allocation Parameters'!$E$7, 'Funding Allocation Parameters'!$G$7), IF('Funding Allocation Parameters'!$C$7="Other author funding", 0, IF('Funding Allocation Parameters'!$C$7="Any discretionary funds (grants if available, other if no grants)", MIN(AC386*'Funding Allocation Parameters'!$E$7, 'Funding Allocation Parameters'!$G$7), IF('Funding Allocation Parameters'!$C$7="Complex Library Subsidy", 0, 0)))))</f>
        <v>0</v>
      </c>
      <c r="AG386" s="180">
        <f>IF('Funding Allocation Parameters'!$C$7="Basic Library Subsidy", 0, IF('Funding Allocation Parameters'!$C$7="Grant funding", 0, IF('Funding Allocation Parameters'!$C$7="Other author funding",  MIN(AC386*'Funding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6" s="180">
        <f>IF('Funding Allocation Parameters'!$C$7="Basic Library Subsidy", MIN(AD386*'Funding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MIN(AD386*VLOOKUP(CONCATENATE($A386, 'Funding Allocation Parameters'!$I$7), 'Library Subsidy Complex'!$C$2:$J$55, 6, FALSE), VLOOKUP(CONCATENATE($A386, 'Funding Allocation Parameters'!$I$7), 'Library Subsidy Complex'!$C$2:$J$55, 8, FALSE)), 0)))))</f>
        <v>0</v>
      </c>
      <c r="AI386" s="180">
        <f>IF('Funding Allocation Parameters'!$C$7="Basic Library Subsidy", 0, IF('Funding Allocation Parameters'!$C$7="Grant funding", 0, IF('Funding Allocation Parameters'!$C$7="Other author funding",  MIN(AD386*'Funding Allocation Parameters'!$E$7, 'Funding Allocation Parameters'!$G$7), IF('Funding Allocation Parameters'!$C$7="Any discretionary funds (grants if available, other if no grants)", MIN(AD386*'Funding Allocation Parameters'!$E$7, 'Funding Allocation Parameters'!$G$7), IF('Funding Allocation Parameters'!$C$7="Complex Library Subsidy", 0, 0)))))</f>
        <v>0</v>
      </c>
      <c r="AJ386" s="177">
        <f t="shared" si="163"/>
        <v>0</v>
      </c>
      <c r="AK386" s="177">
        <f t="shared" si="164"/>
        <v>0</v>
      </c>
      <c r="AL386" s="181">
        <f>IF('Funding Allocation Parameters'!$C$8="Basic Library Subsidy", MIN(AJ386*'Funding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MIN(AJ386*VLOOKUP(CONCATENATE($A386, 'Funding Allocation Parameters'!$I$8), 'Library Subsidy Complex'!$C$2:$J$55, 2, FALSE), VLOOKUP(CONCATENATE($A386, 'Funding Allocation Parameters'!$I$8), 'Library Subsidy Complex'!$C$2:$J$55, 4, FALSE)), 0)))))</f>
        <v>0</v>
      </c>
      <c r="AM386" s="181">
        <f>IF('Funding Allocation Parameters'!$C$8="Basic Library Subsidy", 0, IF('Funding Allocation Parameters'!$C$8="Grant funding",MIN(AJ386*'Funding Allocation Parameters'!$E$8, 'Funding Allocation Parameters'!$G$8), IF('Funding Allocation Parameters'!$C$8="Other author funding", 0, IF('Funding Allocation Parameters'!$C$8="Any discretionary funds (grants if available, other if no grants)", MIN(AJ386*'Funding Allocation Parameters'!$E$8, 'Funding Allocation Parameters'!$G$8), IF('Funding Allocation Parameters'!$C$8="Complex Library Subsidy", 0, 0)))))</f>
        <v>0</v>
      </c>
      <c r="AN386" s="181">
        <f>IF('Funding Allocation Parameters'!$C$8="Basic Library Subsidy", 0, IF('Funding Allocation Parameters'!$C$8="Grant funding", 0, IF('Funding Allocation Parameters'!$C$8="Other author funding",  MIN(AJ386*'Funding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6" s="181">
        <f>IF('Funding Allocation Parameters'!$C$8="Basic Library Subsidy", MIN(AK386*'Funding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MIN(AK386*VLOOKUP(CONCATENATE($A386, 'Funding Allocation Parameters'!$I$8), 'Library Subsidy Complex'!$C$2:$J$55, 6, FALSE), VLOOKUP(CONCATENATE($A386, 'Funding Allocation Parameters'!$I$8), 'Library Subsidy Complex'!$C$2:$J$55, 8, FALSE)), 0)))))</f>
        <v>0</v>
      </c>
      <c r="AP386" s="181">
        <f>IF('Funding Allocation Parameters'!$C$8="Basic Library Subsidy", 0, IF('Funding Allocation Parameters'!$C$8="Grant funding", 0, IF('Funding Allocation Parameters'!$C$8="Other author funding",  MIN(AK386*'Funding Allocation Parameters'!$E$8, 'Funding Allocation Parameters'!$G$8), IF('Funding Allocation Parameters'!$C$8="Any discretionary funds (grants if available, other if no grants)", MIN(AK386*'Funding Allocation Parameters'!$E$8, 'Funding Allocation Parameters'!$G$8), IF('Funding Allocation Parameters'!$C$8="Complex Library Subsidy", 0, 0)))))</f>
        <v>0</v>
      </c>
      <c r="AQ386" s="177">
        <f t="shared" si="165"/>
        <v>0</v>
      </c>
      <c r="AR386" s="177">
        <f t="shared" si="166"/>
        <v>0</v>
      </c>
      <c r="AS386" s="182">
        <f t="shared" si="167"/>
        <v>1189</v>
      </c>
      <c r="AT386" s="182">
        <f t="shared" si="168"/>
        <v>898.63500000000022</v>
      </c>
      <c r="AU386" s="182">
        <f t="shared" si="169"/>
        <v>0</v>
      </c>
      <c r="AV386" s="182">
        <f t="shared" si="170"/>
        <v>1189</v>
      </c>
      <c r="AW386" s="182">
        <f t="shared" si="171"/>
        <v>898.63500000000022</v>
      </c>
      <c r="AX386" s="183">
        <f t="shared" si="172"/>
        <v>1189</v>
      </c>
      <c r="AY386" s="183">
        <f t="shared" si="173"/>
        <v>898.63500000000022</v>
      </c>
      <c r="AZ386" s="183">
        <f t="shared" si="174"/>
        <v>0</v>
      </c>
      <c r="BA386" s="183">
        <f t="shared" si="175"/>
        <v>0</v>
      </c>
      <c r="BB386" s="183">
        <f t="shared" si="176"/>
        <v>0</v>
      </c>
      <c r="BC386" s="184">
        <f t="shared" si="177"/>
        <v>1189</v>
      </c>
      <c r="BD386" s="184">
        <f t="shared" si="178"/>
        <v>0</v>
      </c>
      <c r="BE386" s="184">
        <f t="shared" si="179"/>
        <v>898.63500000000022</v>
      </c>
      <c r="BF386" s="184">
        <f t="shared" si="180"/>
        <v>0</v>
      </c>
      <c r="BG386" s="102">
        <f t="shared" si="181"/>
        <v>0</v>
      </c>
      <c r="BH386" s="102">
        <f t="shared" si="182"/>
        <v>0</v>
      </c>
      <c r="BI386" s="102">
        <f t="shared" si="183"/>
        <v>0</v>
      </c>
      <c r="BJ386" s="102">
        <f t="shared" si="184"/>
        <v>1</v>
      </c>
      <c r="BK386" s="102">
        <f t="shared" si="185"/>
        <v>0</v>
      </c>
      <c r="BL386" s="102">
        <f t="shared" si="186"/>
        <v>0</v>
      </c>
      <c r="BN386" s="102"/>
    </row>
    <row r="387" spans="1:66" x14ac:dyDescent="0.25">
      <c r="A387" s="102" t="s">
        <v>19</v>
      </c>
      <c r="B387" s="102" t="s">
        <v>8</v>
      </c>
      <c r="C387" s="102" t="s">
        <v>8</v>
      </c>
      <c r="D387" s="102" t="s">
        <v>27</v>
      </c>
      <c r="E387" s="102" t="s">
        <v>766</v>
      </c>
      <c r="F387" s="102" t="s">
        <v>828</v>
      </c>
      <c r="G387" s="102">
        <v>2.6419999999999999</v>
      </c>
      <c r="H387" s="102">
        <v>1</v>
      </c>
      <c r="I387" s="102">
        <v>1</v>
      </c>
      <c r="J387" s="167">
        <f>IFERROR(H387*VLOOKUP(A387, 'Advanced Parameters'!$B$7:$G$20, 6, FALSE)*VLOOKUP(A387, 'Growth Parameters'!$B$6:$H$19, 6, FALSE), 0)</f>
        <v>1</v>
      </c>
      <c r="K387" s="167">
        <f>IFERROR(IF('Advanced Parameters'!$C$5="n",'Raw Data'!I387*VLOOKUP(A387,'Advanced Parameters'!$B$7:$G$20,6,FALSE),J387*VLOOKUP(A387,'Advanced Parameters'!$B$7:$G$20,2,FALSE))*VLOOKUP(A387, 'Growth Parameters'!$B$6:$H$19, 6, FALSE), 0)</f>
        <v>1</v>
      </c>
      <c r="L387" s="167">
        <f t="shared" si="187"/>
        <v>0</v>
      </c>
      <c r="M387" s="168">
        <f>IFERROR(IF(G387="NA","NA",IF(G387&gt;'APC Parameters'!$K$6+VLOOKUP('Raw Data'!A387, 'APC Parameters'!$H$7:$L$20, 4, FALSE), 'APC Parameters'!$L$6+VLOOKUP('Raw Data'!A387, 'APC Parameters'!$H$7:$L$20, 5, FALSE), G387*('APC Parameters'!$J$6+VLOOKUP('Raw Data'!A387, 'APC Parameters'!$H$7:$L$20, 3, FALSE))+'APC Parameters'!$I$6+VLOOKUP('Raw Data'!A387, 'APC Parameters'!$H$7:$L$20, 2, FALSE))), 0)</f>
        <v>3021.9148</v>
      </c>
      <c r="N387" s="168">
        <f t="shared" ref="N387:N450" si="188">IFERROR(M387*J387, "NA")</f>
        <v>3021.9148</v>
      </c>
      <c r="O387" s="168">
        <f>IFERROR(IF(M387="NA",VLOOKUP(D387,'Internal Calculations'!$B$10:$C$11,2,FALSE), M387)*VLOOKUP(A387, 'Growth Parameters'!$B$6:$H$19, 7, FALSE), 0)</f>
        <v>3021.9148</v>
      </c>
      <c r="P387" s="177">
        <f t="shared" ref="P387:P450" si="189">O387*J387</f>
        <v>3021.9148</v>
      </c>
      <c r="Q387" s="178">
        <f>IF('Funding Allocation Parameters'!$C$5="Basic Library Subsidy", MIN(O387*('Funding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MIN($O387*(VLOOKUP(CONCATENATE($A387, 'Funding Allocation Parameters'!$I$5), 'Library Subsidy Complex'!$C$2:$J$55, 2, FALSE)), VLOOKUP(CONCATENATE($A387, 'Funding Allocation Parameters'!$I$5), 'Library Subsidy Complex'!$C$2:$J$55, 4, FALSE)), 0)))))</f>
        <v>1189</v>
      </c>
      <c r="R387" s="178">
        <f>IF('Funding Allocation Parameters'!$C$5="Basic Library Subsidy", 0, IF('Funding Allocation Parameters'!$C$5="Grant funding",MIN(O387*('Funding Allocation Parameters'!$E$5), 'Funding Allocation Parameters'!$G$5), IF('Funding Allocation Parameters'!$C$5="Other author funding", 0, IF('Funding Allocation Parameters'!$C$5="Any discretionary funds (grants if available, other if no grants)", MIN(O387*('Funding Allocation Parameters'!$E$5), 'Funding Allocation Parameters'!$G$5), IF('Funding Allocation Parameters'!$C$5="Complex Library Subsidy", 0, 0)))))</f>
        <v>0</v>
      </c>
      <c r="S387" s="178">
        <f>IF('Funding Allocation Parameters'!$C$5="Basic Library Subsidy", 0, IF('Funding Allocation Parameters'!$C$5="Grant funding", 0, IF('Funding Allocation Parameters'!$C$5="Other author funding",  MIN(O387*('Funding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7" s="178">
        <f>IF('Funding Allocation Parameters'!$C$5="Basic Library Subsidy", MIN(O387*('Funding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MIN($O387*(VLOOKUP(CONCATENATE($A387, 'Funding Allocation Parameters'!$I$5), 'Library Subsidy Complex'!$C$2:$J$55, 6, FALSE)), VLOOKUP(CONCATENATE($A387, 'Funding Allocation Parameters'!$I$5), 'Library Subsidy Complex'!$C$2:$J$55, 8, FALSE)), 0)))))</f>
        <v>1189</v>
      </c>
      <c r="U387" s="178">
        <f>IF('Funding Allocation Parameters'!$C$5="Basic Library Subsidy", 0, IF('Funding Allocation Parameters'!$C$5="Grant funding", 0, IF('Funding Allocation Parameters'!$C$5="Other author funding",  MIN(O387*('Funding Allocation Parameters'!$E$5), 'Funding Allocation Parameters'!$G$5), IF('Funding Allocation Parameters'!$C$5="Any discretionary funds (grants if available, other if no grants)", MIN(O387*('Funding Allocation Parameters'!$E$5), 'Funding Allocation Parameters'!$G$5), IF('Funding Allocation Parameters'!$C$5="Complex Library Subsidy", 0, 0)))))</f>
        <v>0</v>
      </c>
      <c r="V387" s="177">
        <f t="shared" ref="V387:V450" si="190">MAX(O387-Q387-R387-S387, 0)</f>
        <v>1832.9148</v>
      </c>
      <c r="W387" s="177">
        <f t="shared" ref="W387:W450" si="191">MAX(O387-T387-U387, 0)</f>
        <v>1832.9148</v>
      </c>
      <c r="X387" s="179">
        <f>IF('Funding Allocation Parameters'!$C$6="Basic Library Subsidy", MIN(V387*'Funding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MIN(V387*VLOOKUP(CONCATENATE($A387, 'Funding Allocation Parameters'!$I$6), 'Library Subsidy Complex'!$C$2:$J$55, 2, FALSE), VLOOKUP(CONCATENATE($A387, 'Funding Allocation Parameters'!$I$6), 'Library Subsidy Complex'!$C$2:$J$55, 4, FALSE)), 0)))))</f>
        <v>0</v>
      </c>
      <c r="Y387" s="179">
        <f>IF('Funding Allocation Parameters'!$C$6="Basic Library Subsidy", 0, IF('Funding Allocation Parameters'!$C$6="Grant funding",MIN(V387*'Funding Allocation Parameters'!$E$6, 'Funding Allocation Parameters'!$G$6), IF('Funding Allocation Parameters'!$C$6="Other author funding", 0, IF('Funding Allocation Parameters'!$C$6="Any discretionary funds (grants if available, other if no grants)", MIN(V387*'Funding Allocation Parameters'!$E$6, 'Funding Allocation Parameters'!$G$6), IF('Funding Allocation Parameters'!$C$6="Complex Library Subsidy", 0, 0)))))</f>
        <v>1832.9148</v>
      </c>
      <c r="Z387" s="179">
        <f>IF('Funding Allocation Parameters'!$C$6="Basic Library Subsidy", 0, IF('Funding Allocation Parameters'!$C$6="Grant funding", 0, IF('Funding Allocation Parameters'!$C$6="Other author funding",  MIN(V387*'Funding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7" s="179">
        <f>IF('Funding Allocation Parameters'!$C$6="Basic Library Subsidy", MIN(W387*'Funding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MIN(W387*VLOOKUP(CONCATENATE($A387, 'Funding Allocation Parameters'!$I$6), 'Library Subsidy Complex'!$C$2:$J$55, 6, FALSE), VLOOKUP(CONCATENATE($A387, 'Funding Allocation Parameters'!$I$6), 'Library Subsidy Complex'!$C$2:$J$55, 8, FALSE)), 0)))))</f>
        <v>0</v>
      </c>
      <c r="AB387" s="179">
        <f>IF('Funding Allocation Parameters'!$C$6="Basic Library Subsidy", 0, IF('Funding Allocation Parameters'!$C$6="Grant funding", 0, IF('Funding Allocation Parameters'!$C$6="Other author funding",  MIN(W387*'Funding Allocation Parameters'!$E$6, 'Funding Allocation Parameters'!$G$6), IF('Funding Allocation Parameters'!$C$6="Any discretionary funds (grants if available, other if no grants)", MIN(W387*'Funding Allocation Parameters'!$E$6, 'Funding Allocation Parameters'!$G$6), IF('Funding Allocation Parameters'!$C$6="Complex Library Subsidy", 0, 0)))))</f>
        <v>1832.9148</v>
      </c>
      <c r="AC387" s="177">
        <f t="shared" ref="AC387:AC450" si="192">MAX(V387-X387-Y387-Z387, 0)</f>
        <v>0</v>
      </c>
      <c r="AD387" s="177">
        <f t="shared" ref="AD387:AD450" si="193">MAX(W387-AA387-AB387, 0)</f>
        <v>0</v>
      </c>
      <c r="AE387" s="180">
        <f>IF('Funding Allocation Parameters'!$C$7="Basic Library Subsidy", MIN(AC387*'Funding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MIN(AC387*VLOOKUP(CONCATENATE($A387, 'Funding Allocation Parameters'!$I$7), 'Library Subsidy Complex'!$C$2:$J$55, 2, FALSE), VLOOKUP(CONCATENATE($A387, 'Funding Allocation Parameters'!$I$7), 'Library Subsidy Complex'!$C$2:$J$55, 4, FALSE)), 0)))))</f>
        <v>0</v>
      </c>
      <c r="AF387" s="180">
        <f>IF('Funding Allocation Parameters'!$C$7="Basic Library Subsidy", 0, IF('Funding Allocation Parameters'!$C$7="Grant funding",MIN(AC387*'Funding Allocation Parameters'!$E$7, 'Funding Allocation Parameters'!$G$7), IF('Funding Allocation Parameters'!$C$7="Other author funding", 0, IF('Funding Allocation Parameters'!$C$7="Any discretionary funds (grants if available, other if no grants)", MIN(AC387*'Funding Allocation Parameters'!$E$7, 'Funding Allocation Parameters'!$G$7), IF('Funding Allocation Parameters'!$C$7="Complex Library Subsidy", 0, 0)))))</f>
        <v>0</v>
      </c>
      <c r="AG387" s="180">
        <f>IF('Funding Allocation Parameters'!$C$7="Basic Library Subsidy", 0, IF('Funding Allocation Parameters'!$C$7="Grant funding", 0, IF('Funding Allocation Parameters'!$C$7="Other author funding",  MIN(AC387*'Funding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7" s="180">
        <f>IF('Funding Allocation Parameters'!$C$7="Basic Library Subsidy", MIN(AD387*'Funding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MIN(AD387*VLOOKUP(CONCATENATE($A387, 'Funding Allocation Parameters'!$I$7), 'Library Subsidy Complex'!$C$2:$J$55, 6, FALSE), VLOOKUP(CONCATENATE($A387, 'Funding Allocation Parameters'!$I$7), 'Library Subsidy Complex'!$C$2:$J$55, 8, FALSE)), 0)))))</f>
        <v>0</v>
      </c>
      <c r="AI387" s="180">
        <f>IF('Funding Allocation Parameters'!$C$7="Basic Library Subsidy", 0, IF('Funding Allocation Parameters'!$C$7="Grant funding", 0, IF('Funding Allocation Parameters'!$C$7="Other author funding",  MIN(AD387*'Funding Allocation Parameters'!$E$7, 'Funding Allocation Parameters'!$G$7), IF('Funding Allocation Parameters'!$C$7="Any discretionary funds (grants if available, other if no grants)", MIN(AD387*'Funding Allocation Parameters'!$E$7, 'Funding Allocation Parameters'!$G$7), IF('Funding Allocation Parameters'!$C$7="Complex Library Subsidy", 0, 0)))))</f>
        <v>0</v>
      </c>
      <c r="AJ387" s="177">
        <f t="shared" ref="AJ387:AJ450" si="194">MAX(AC387-AE387-AF387-AG387, 0)</f>
        <v>0</v>
      </c>
      <c r="AK387" s="177">
        <f t="shared" ref="AK387:AK450" si="195">MAX(AD387-AH387-AI387, 0)</f>
        <v>0</v>
      </c>
      <c r="AL387" s="181">
        <f>IF('Funding Allocation Parameters'!$C$8="Basic Library Subsidy", MIN(AJ387*'Funding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MIN(AJ387*VLOOKUP(CONCATENATE($A387, 'Funding Allocation Parameters'!$I$8), 'Library Subsidy Complex'!$C$2:$J$55, 2, FALSE), VLOOKUP(CONCATENATE($A387, 'Funding Allocation Parameters'!$I$8), 'Library Subsidy Complex'!$C$2:$J$55, 4, FALSE)), 0)))))</f>
        <v>0</v>
      </c>
      <c r="AM387" s="181">
        <f>IF('Funding Allocation Parameters'!$C$8="Basic Library Subsidy", 0, IF('Funding Allocation Parameters'!$C$8="Grant funding",MIN(AJ387*'Funding Allocation Parameters'!$E$8, 'Funding Allocation Parameters'!$G$8), IF('Funding Allocation Parameters'!$C$8="Other author funding", 0, IF('Funding Allocation Parameters'!$C$8="Any discretionary funds (grants if available, other if no grants)", MIN(AJ387*'Funding Allocation Parameters'!$E$8, 'Funding Allocation Parameters'!$G$8), IF('Funding Allocation Parameters'!$C$8="Complex Library Subsidy", 0, 0)))))</f>
        <v>0</v>
      </c>
      <c r="AN387" s="181">
        <f>IF('Funding Allocation Parameters'!$C$8="Basic Library Subsidy", 0, IF('Funding Allocation Parameters'!$C$8="Grant funding", 0, IF('Funding Allocation Parameters'!$C$8="Other author funding",  MIN(AJ387*'Funding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7" s="181">
        <f>IF('Funding Allocation Parameters'!$C$8="Basic Library Subsidy", MIN(AK387*'Funding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MIN(AK387*VLOOKUP(CONCATENATE($A387, 'Funding Allocation Parameters'!$I$8), 'Library Subsidy Complex'!$C$2:$J$55, 6, FALSE), VLOOKUP(CONCATENATE($A387, 'Funding Allocation Parameters'!$I$8), 'Library Subsidy Complex'!$C$2:$J$55, 8, FALSE)), 0)))))</f>
        <v>0</v>
      </c>
      <c r="AP387" s="181">
        <f>IF('Funding Allocation Parameters'!$C$8="Basic Library Subsidy", 0, IF('Funding Allocation Parameters'!$C$8="Grant funding", 0, IF('Funding Allocation Parameters'!$C$8="Other author funding",  MIN(AK387*'Funding Allocation Parameters'!$E$8, 'Funding Allocation Parameters'!$G$8), IF('Funding Allocation Parameters'!$C$8="Any discretionary funds (grants if available, other if no grants)", MIN(AK387*'Funding Allocation Parameters'!$E$8, 'Funding Allocation Parameters'!$G$8), IF('Funding Allocation Parameters'!$C$8="Complex Library Subsidy", 0, 0)))))</f>
        <v>0</v>
      </c>
      <c r="AQ387" s="177">
        <f t="shared" ref="AQ387:AQ450" si="196">MAX(AJ387-AL387-AM387-AN387, 0)</f>
        <v>0</v>
      </c>
      <c r="AR387" s="177">
        <f t="shared" ref="AR387:AR450" si="197">MAX(AK387-AO387-AP387, 0)</f>
        <v>0</v>
      </c>
      <c r="AS387" s="182">
        <f t="shared" ref="AS387:AS450" si="198">SUM(Q387,X387,AE387,AL387)</f>
        <v>1189</v>
      </c>
      <c r="AT387" s="182">
        <f t="shared" ref="AT387:AT450" si="199">SUM(R387,Y387,AF387,AM387)</f>
        <v>1832.9148</v>
      </c>
      <c r="AU387" s="182">
        <f t="shared" ref="AU387:AU450" si="200">SUM(S387,Z387,AG387,AN387)</f>
        <v>0</v>
      </c>
      <c r="AV387" s="182">
        <f t="shared" ref="AV387:AV450" si="201">SUM(T387,AA387,AH387,AO387)</f>
        <v>1189</v>
      </c>
      <c r="AW387" s="182">
        <f t="shared" ref="AW387:AW450" si="202">SUM(U387,AB387,AI387,AP387)</f>
        <v>1832.9148</v>
      </c>
      <c r="AX387" s="183">
        <f t="shared" ref="AX387:AX450" si="203">$K387*AS387</f>
        <v>1189</v>
      </c>
      <c r="AY387" s="183">
        <f t="shared" ref="AY387:AY450" si="204">$K387*AT387</f>
        <v>1832.9148</v>
      </c>
      <c r="AZ387" s="183">
        <f t="shared" ref="AZ387:AZ450" si="205">$K387*AU387</f>
        <v>0</v>
      </c>
      <c r="BA387" s="183">
        <f t="shared" ref="BA387:BA450" si="206">$L387*AV387</f>
        <v>0</v>
      </c>
      <c r="BB387" s="183">
        <f t="shared" ref="BB387:BB450" si="207">$L387*AW387</f>
        <v>0</v>
      </c>
      <c r="BC387" s="184">
        <f t="shared" ref="BC387:BC450" si="208">AX387+BA387</f>
        <v>1189</v>
      </c>
      <c r="BD387" s="184">
        <f t="shared" ref="BD387:BD450" si="209">SUM(BC387,BE387,BF387)-P387</f>
        <v>0</v>
      </c>
      <c r="BE387" s="184">
        <f t="shared" ref="BE387:BE450" si="210">AY387</f>
        <v>1832.9148</v>
      </c>
      <c r="BF387" s="184">
        <f t="shared" ref="BF387:BF450" si="211">AZ387+BB387</f>
        <v>0</v>
      </c>
      <c r="BG387" s="102">
        <f t="shared" ref="BG387:BG450" si="212">K387*IF(AND(AS387&gt;0, AT387=0, AU387=0), 1, 0)+L387*IF(AND(AV387&gt;0, AW387=0), 1, 0)</f>
        <v>0</v>
      </c>
      <c r="BH387" s="102">
        <f t="shared" ref="BH387:BH450" si="213">K387*IF(AND(AS387=0, AT387&gt;0, AU387=0), 1, 0)</f>
        <v>0</v>
      </c>
      <c r="BI387" s="102">
        <f t="shared" ref="BI387:BI450" si="214">K387*IF(AND(AS387=0, AT387=0, AU387&gt;0), 1, 0)+L387*IF(AND(AV387=0, AW387&gt;0), 1, 0)</f>
        <v>0</v>
      </c>
      <c r="BJ387" s="102">
        <f t="shared" ref="BJ387:BJ450" si="215">K387*IF(AND(AS387&gt;0, AT387&gt;0, AU387=0), 1, 0)</f>
        <v>1</v>
      </c>
      <c r="BK387" s="102">
        <f t="shared" ref="BK387:BK450" si="216">K387*IF(AND(AS387&gt;0, AT387=0, AU387&gt;0), 1, 0)+L387*IF(AND(AV387&gt;0, AW387&gt;0), 1, 0)</f>
        <v>0</v>
      </c>
      <c r="BL387" s="102">
        <f t="shared" ref="BL387:BL450" si="217">K387*IF(AND(AS387=0, AT387&gt;0, AU387&gt;0), 1, 0)+L387*IF(AND(AV387=0, AW387&gt;0), 1, 0)</f>
        <v>0</v>
      </c>
      <c r="BN387" s="102"/>
    </row>
    <row r="388" spans="1:66" x14ac:dyDescent="0.25">
      <c r="A388" s="102" t="s">
        <v>16</v>
      </c>
      <c r="B388" s="102" t="s">
        <v>8</v>
      </c>
      <c r="C388" s="102" t="s">
        <v>8</v>
      </c>
      <c r="D388" s="102" t="s">
        <v>27</v>
      </c>
      <c r="E388" s="102" t="s">
        <v>61</v>
      </c>
      <c r="F388" s="102" t="s">
        <v>829</v>
      </c>
      <c r="G388" s="102">
        <v>2.6469999999999998</v>
      </c>
      <c r="H388" s="102">
        <v>1</v>
      </c>
      <c r="I388" s="102">
        <v>1</v>
      </c>
      <c r="J388" s="167">
        <f>IFERROR(H388*VLOOKUP(A388, 'Advanced Parameters'!$B$7:$G$20, 6, FALSE)*VLOOKUP(A388, 'Growth Parameters'!$B$6:$H$19, 6, FALSE), 0)</f>
        <v>1</v>
      </c>
      <c r="K388" s="167">
        <f>IFERROR(IF('Advanced Parameters'!$C$5="n",'Raw Data'!I388*VLOOKUP(A388,'Advanced Parameters'!$B$7:$G$20,6,FALSE),J388*VLOOKUP(A388,'Advanced Parameters'!$B$7:$G$20,2,FALSE))*VLOOKUP(A388, 'Growth Parameters'!$B$6:$H$19, 6, FALSE), 0)</f>
        <v>1</v>
      </c>
      <c r="L388" s="167">
        <f t="shared" si="187"/>
        <v>0</v>
      </c>
      <c r="M388" s="168">
        <f>IFERROR(IF(G388="NA","NA",IF(G388&gt;'APC Parameters'!$K$6+VLOOKUP('Raw Data'!A388, 'APC Parameters'!$H$7:$L$20, 4, FALSE), 'APC Parameters'!$L$6+VLOOKUP('Raw Data'!A388, 'APC Parameters'!$H$7:$L$20, 5, FALSE), G388*('APC Parameters'!$J$6+VLOOKUP('Raw Data'!A388, 'APC Parameters'!$H$7:$L$20, 3, FALSE))+'APC Parameters'!$I$6+VLOOKUP('Raw Data'!A388, 'APC Parameters'!$H$7:$L$20, 2, FALSE))), 0)</f>
        <v>3025.4618</v>
      </c>
      <c r="N388" s="168">
        <f t="shared" si="188"/>
        <v>3025.4618</v>
      </c>
      <c r="O388" s="168">
        <f>IFERROR(IF(M388="NA",VLOOKUP(D388,'Internal Calculations'!$B$10:$C$11,2,FALSE), M388)*VLOOKUP(A388, 'Growth Parameters'!$B$6:$H$19, 7, FALSE), 0)</f>
        <v>3025.4618</v>
      </c>
      <c r="P388" s="177">
        <f t="shared" si="189"/>
        <v>3025.4618</v>
      </c>
      <c r="Q388" s="178">
        <f>IF('Funding Allocation Parameters'!$C$5="Basic Library Subsidy", MIN(O388*('Funding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MIN($O388*(VLOOKUP(CONCATENATE($A388, 'Funding Allocation Parameters'!$I$5), 'Library Subsidy Complex'!$C$2:$J$55, 2, FALSE)), VLOOKUP(CONCATENATE($A388, 'Funding Allocation Parameters'!$I$5), 'Library Subsidy Complex'!$C$2:$J$55, 4, FALSE)), 0)))))</f>
        <v>1189</v>
      </c>
      <c r="R388" s="178">
        <f>IF('Funding Allocation Parameters'!$C$5="Basic Library Subsidy", 0, IF('Funding Allocation Parameters'!$C$5="Grant funding",MIN(O388*('Funding Allocation Parameters'!$E$5), 'Funding Allocation Parameters'!$G$5), IF('Funding Allocation Parameters'!$C$5="Other author funding", 0, IF('Funding Allocation Parameters'!$C$5="Any discretionary funds (grants if available, other if no grants)", MIN(O388*('Funding Allocation Parameters'!$E$5), 'Funding Allocation Parameters'!$G$5), IF('Funding Allocation Parameters'!$C$5="Complex Library Subsidy", 0, 0)))))</f>
        <v>0</v>
      </c>
      <c r="S388" s="178">
        <f>IF('Funding Allocation Parameters'!$C$5="Basic Library Subsidy", 0, IF('Funding Allocation Parameters'!$C$5="Grant funding", 0, IF('Funding Allocation Parameters'!$C$5="Other author funding",  MIN(O388*('Funding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8" s="178">
        <f>IF('Funding Allocation Parameters'!$C$5="Basic Library Subsidy", MIN(O388*('Funding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MIN($O388*(VLOOKUP(CONCATENATE($A388, 'Funding Allocation Parameters'!$I$5), 'Library Subsidy Complex'!$C$2:$J$55, 6, FALSE)), VLOOKUP(CONCATENATE($A388, 'Funding Allocation Parameters'!$I$5), 'Library Subsidy Complex'!$C$2:$J$55, 8, FALSE)), 0)))))</f>
        <v>1189</v>
      </c>
      <c r="U388" s="178">
        <f>IF('Funding Allocation Parameters'!$C$5="Basic Library Subsidy", 0, IF('Funding Allocation Parameters'!$C$5="Grant funding", 0, IF('Funding Allocation Parameters'!$C$5="Other author funding",  MIN(O388*('Funding Allocation Parameters'!$E$5), 'Funding Allocation Parameters'!$G$5), IF('Funding Allocation Parameters'!$C$5="Any discretionary funds (grants if available, other if no grants)", MIN(O388*('Funding Allocation Parameters'!$E$5), 'Funding Allocation Parameters'!$G$5), IF('Funding Allocation Parameters'!$C$5="Complex Library Subsidy", 0, 0)))))</f>
        <v>0</v>
      </c>
      <c r="V388" s="177">
        <f t="shared" si="190"/>
        <v>1836.4618</v>
      </c>
      <c r="W388" s="177">
        <f t="shared" si="191"/>
        <v>1836.4618</v>
      </c>
      <c r="X388" s="179">
        <f>IF('Funding Allocation Parameters'!$C$6="Basic Library Subsidy", MIN(V388*'Funding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MIN(V388*VLOOKUP(CONCATENATE($A388, 'Funding Allocation Parameters'!$I$6), 'Library Subsidy Complex'!$C$2:$J$55, 2, FALSE), VLOOKUP(CONCATENATE($A388, 'Funding Allocation Parameters'!$I$6), 'Library Subsidy Complex'!$C$2:$J$55, 4, FALSE)), 0)))))</f>
        <v>0</v>
      </c>
      <c r="Y388" s="179">
        <f>IF('Funding Allocation Parameters'!$C$6="Basic Library Subsidy", 0, IF('Funding Allocation Parameters'!$C$6="Grant funding",MIN(V388*'Funding Allocation Parameters'!$E$6, 'Funding Allocation Parameters'!$G$6), IF('Funding Allocation Parameters'!$C$6="Other author funding", 0, IF('Funding Allocation Parameters'!$C$6="Any discretionary funds (grants if available, other if no grants)", MIN(V388*'Funding Allocation Parameters'!$E$6, 'Funding Allocation Parameters'!$G$6), IF('Funding Allocation Parameters'!$C$6="Complex Library Subsidy", 0, 0)))))</f>
        <v>1836.4618</v>
      </c>
      <c r="Z388" s="179">
        <f>IF('Funding Allocation Parameters'!$C$6="Basic Library Subsidy", 0, IF('Funding Allocation Parameters'!$C$6="Grant funding", 0, IF('Funding Allocation Parameters'!$C$6="Other author funding",  MIN(V388*'Funding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8" s="179">
        <f>IF('Funding Allocation Parameters'!$C$6="Basic Library Subsidy", MIN(W388*'Funding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MIN(W388*VLOOKUP(CONCATENATE($A388, 'Funding Allocation Parameters'!$I$6), 'Library Subsidy Complex'!$C$2:$J$55, 6, FALSE), VLOOKUP(CONCATENATE($A388, 'Funding Allocation Parameters'!$I$6), 'Library Subsidy Complex'!$C$2:$J$55, 8, FALSE)), 0)))))</f>
        <v>0</v>
      </c>
      <c r="AB388" s="179">
        <f>IF('Funding Allocation Parameters'!$C$6="Basic Library Subsidy", 0, IF('Funding Allocation Parameters'!$C$6="Grant funding", 0, IF('Funding Allocation Parameters'!$C$6="Other author funding",  MIN(W388*'Funding Allocation Parameters'!$E$6, 'Funding Allocation Parameters'!$G$6), IF('Funding Allocation Parameters'!$C$6="Any discretionary funds (grants if available, other if no grants)", MIN(W388*'Funding Allocation Parameters'!$E$6, 'Funding Allocation Parameters'!$G$6), IF('Funding Allocation Parameters'!$C$6="Complex Library Subsidy", 0, 0)))))</f>
        <v>1836.4618</v>
      </c>
      <c r="AC388" s="177">
        <f t="shared" si="192"/>
        <v>0</v>
      </c>
      <c r="AD388" s="177">
        <f t="shared" si="193"/>
        <v>0</v>
      </c>
      <c r="AE388" s="180">
        <f>IF('Funding Allocation Parameters'!$C$7="Basic Library Subsidy", MIN(AC388*'Funding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MIN(AC388*VLOOKUP(CONCATENATE($A388, 'Funding Allocation Parameters'!$I$7), 'Library Subsidy Complex'!$C$2:$J$55, 2, FALSE), VLOOKUP(CONCATENATE($A388, 'Funding Allocation Parameters'!$I$7), 'Library Subsidy Complex'!$C$2:$J$55, 4, FALSE)), 0)))))</f>
        <v>0</v>
      </c>
      <c r="AF388" s="180">
        <f>IF('Funding Allocation Parameters'!$C$7="Basic Library Subsidy", 0, IF('Funding Allocation Parameters'!$C$7="Grant funding",MIN(AC388*'Funding Allocation Parameters'!$E$7, 'Funding Allocation Parameters'!$G$7), IF('Funding Allocation Parameters'!$C$7="Other author funding", 0, IF('Funding Allocation Parameters'!$C$7="Any discretionary funds (grants if available, other if no grants)", MIN(AC388*'Funding Allocation Parameters'!$E$7, 'Funding Allocation Parameters'!$G$7), IF('Funding Allocation Parameters'!$C$7="Complex Library Subsidy", 0, 0)))))</f>
        <v>0</v>
      </c>
      <c r="AG388" s="180">
        <f>IF('Funding Allocation Parameters'!$C$7="Basic Library Subsidy", 0, IF('Funding Allocation Parameters'!$C$7="Grant funding", 0, IF('Funding Allocation Parameters'!$C$7="Other author funding",  MIN(AC388*'Funding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8" s="180">
        <f>IF('Funding Allocation Parameters'!$C$7="Basic Library Subsidy", MIN(AD388*'Funding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MIN(AD388*VLOOKUP(CONCATENATE($A388, 'Funding Allocation Parameters'!$I$7), 'Library Subsidy Complex'!$C$2:$J$55, 6, FALSE), VLOOKUP(CONCATENATE($A388, 'Funding Allocation Parameters'!$I$7), 'Library Subsidy Complex'!$C$2:$J$55, 8, FALSE)), 0)))))</f>
        <v>0</v>
      </c>
      <c r="AI388" s="180">
        <f>IF('Funding Allocation Parameters'!$C$7="Basic Library Subsidy", 0, IF('Funding Allocation Parameters'!$C$7="Grant funding", 0, IF('Funding Allocation Parameters'!$C$7="Other author funding",  MIN(AD388*'Funding Allocation Parameters'!$E$7, 'Funding Allocation Parameters'!$G$7), IF('Funding Allocation Parameters'!$C$7="Any discretionary funds (grants if available, other if no grants)", MIN(AD388*'Funding Allocation Parameters'!$E$7, 'Funding Allocation Parameters'!$G$7), IF('Funding Allocation Parameters'!$C$7="Complex Library Subsidy", 0, 0)))))</f>
        <v>0</v>
      </c>
      <c r="AJ388" s="177">
        <f t="shared" si="194"/>
        <v>0</v>
      </c>
      <c r="AK388" s="177">
        <f t="shared" si="195"/>
        <v>0</v>
      </c>
      <c r="AL388" s="181">
        <f>IF('Funding Allocation Parameters'!$C$8="Basic Library Subsidy", MIN(AJ388*'Funding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MIN(AJ388*VLOOKUP(CONCATENATE($A388, 'Funding Allocation Parameters'!$I$8), 'Library Subsidy Complex'!$C$2:$J$55, 2, FALSE), VLOOKUP(CONCATENATE($A388, 'Funding Allocation Parameters'!$I$8), 'Library Subsidy Complex'!$C$2:$J$55, 4, FALSE)), 0)))))</f>
        <v>0</v>
      </c>
      <c r="AM388" s="181">
        <f>IF('Funding Allocation Parameters'!$C$8="Basic Library Subsidy", 0, IF('Funding Allocation Parameters'!$C$8="Grant funding",MIN(AJ388*'Funding Allocation Parameters'!$E$8, 'Funding Allocation Parameters'!$G$8), IF('Funding Allocation Parameters'!$C$8="Other author funding", 0, IF('Funding Allocation Parameters'!$C$8="Any discretionary funds (grants if available, other if no grants)", MIN(AJ388*'Funding Allocation Parameters'!$E$8, 'Funding Allocation Parameters'!$G$8), IF('Funding Allocation Parameters'!$C$8="Complex Library Subsidy", 0, 0)))))</f>
        <v>0</v>
      </c>
      <c r="AN388" s="181">
        <f>IF('Funding Allocation Parameters'!$C$8="Basic Library Subsidy", 0, IF('Funding Allocation Parameters'!$C$8="Grant funding", 0, IF('Funding Allocation Parameters'!$C$8="Other author funding",  MIN(AJ388*'Funding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8" s="181">
        <f>IF('Funding Allocation Parameters'!$C$8="Basic Library Subsidy", MIN(AK388*'Funding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MIN(AK388*VLOOKUP(CONCATENATE($A388, 'Funding Allocation Parameters'!$I$8), 'Library Subsidy Complex'!$C$2:$J$55, 6, FALSE), VLOOKUP(CONCATENATE($A388, 'Funding Allocation Parameters'!$I$8), 'Library Subsidy Complex'!$C$2:$J$55, 8, FALSE)), 0)))))</f>
        <v>0</v>
      </c>
      <c r="AP388" s="181">
        <f>IF('Funding Allocation Parameters'!$C$8="Basic Library Subsidy", 0, IF('Funding Allocation Parameters'!$C$8="Grant funding", 0, IF('Funding Allocation Parameters'!$C$8="Other author funding",  MIN(AK388*'Funding Allocation Parameters'!$E$8, 'Funding Allocation Parameters'!$G$8), IF('Funding Allocation Parameters'!$C$8="Any discretionary funds (grants if available, other if no grants)", MIN(AK388*'Funding Allocation Parameters'!$E$8, 'Funding Allocation Parameters'!$G$8), IF('Funding Allocation Parameters'!$C$8="Complex Library Subsidy", 0, 0)))))</f>
        <v>0</v>
      </c>
      <c r="AQ388" s="177">
        <f t="shared" si="196"/>
        <v>0</v>
      </c>
      <c r="AR388" s="177">
        <f t="shared" si="197"/>
        <v>0</v>
      </c>
      <c r="AS388" s="182">
        <f t="shared" si="198"/>
        <v>1189</v>
      </c>
      <c r="AT388" s="182">
        <f t="shared" si="199"/>
        <v>1836.4618</v>
      </c>
      <c r="AU388" s="182">
        <f t="shared" si="200"/>
        <v>0</v>
      </c>
      <c r="AV388" s="182">
        <f t="shared" si="201"/>
        <v>1189</v>
      </c>
      <c r="AW388" s="182">
        <f t="shared" si="202"/>
        <v>1836.4618</v>
      </c>
      <c r="AX388" s="183">
        <f t="shared" si="203"/>
        <v>1189</v>
      </c>
      <c r="AY388" s="183">
        <f t="shared" si="204"/>
        <v>1836.4618</v>
      </c>
      <c r="AZ388" s="183">
        <f t="shared" si="205"/>
        <v>0</v>
      </c>
      <c r="BA388" s="183">
        <f t="shared" si="206"/>
        <v>0</v>
      </c>
      <c r="BB388" s="183">
        <f t="shared" si="207"/>
        <v>0</v>
      </c>
      <c r="BC388" s="184">
        <f t="shared" si="208"/>
        <v>1189</v>
      </c>
      <c r="BD388" s="184">
        <f t="shared" si="209"/>
        <v>0</v>
      </c>
      <c r="BE388" s="184">
        <f t="shared" si="210"/>
        <v>1836.4618</v>
      </c>
      <c r="BF388" s="184">
        <f t="shared" si="211"/>
        <v>0</v>
      </c>
      <c r="BG388" s="102">
        <f t="shared" si="212"/>
        <v>0</v>
      </c>
      <c r="BH388" s="102">
        <f t="shared" si="213"/>
        <v>0</v>
      </c>
      <c r="BI388" s="102">
        <f t="shared" si="214"/>
        <v>0</v>
      </c>
      <c r="BJ388" s="102">
        <f t="shared" si="215"/>
        <v>1</v>
      </c>
      <c r="BK388" s="102">
        <f t="shared" si="216"/>
        <v>0</v>
      </c>
      <c r="BL388" s="102">
        <f t="shared" si="217"/>
        <v>0</v>
      </c>
      <c r="BN388" s="102"/>
    </row>
    <row r="389" spans="1:66" x14ac:dyDescent="0.25">
      <c r="A389" s="102" t="s">
        <v>25</v>
      </c>
      <c r="B389" s="102" t="s">
        <v>8</v>
      </c>
      <c r="C389" s="102" t="s">
        <v>8</v>
      </c>
      <c r="D389" s="102" t="s">
        <v>27</v>
      </c>
      <c r="E389" s="102" t="s">
        <v>272</v>
      </c>
      <c r="F389" s="102" t="s">
        <v>830</v>
      </c>
      <c r="G389" s="102">
        <v>2.452</v>
      </c>
      <c r="H389" s="102">
        <v>1</v>
      </c>
      <c r="I389" s="102">
        <v>0.498</v>
      </c>
      <c r="J389" s="167">
        <f>IFERROR(H389*VLOOKUP(A389, 'Advanced Parameters'!$B$7:$G$20, 6, FALSE)*VLOOKUP(A389, 'Growth Parameters'!$B$6:$H$19, 6, FALSE), 0)</f>
        <v>1</v>
      </c>
      <c r="K389" s="167">
        <f>IFERROR(IF('Advanced Parameters'!$C$5="n",'Raw Data'!I389*VLOOKUP(A389,'Advanced Parameters'!$B$7:$G$20,6,FALSE),J389*VLOOKUP(A389,'Advanced Parameters'!$B$7:$G$20,2,FALSE))*VLOOKUP(A389, 'Growth Parameters'!$B$6:$H$19, 6, FALSE), 0)</f>
        <v>0.498</v>
      </c>
      <c r="L389" s="167">
        <f t="shared" si="187"/>
        <v>0.502</v>
      </c>
      <c r="M389" s="168">
        <f>IFERROR(IF(G389="NA","NA",IF(G389&gt;'APC Parameters'!$K$6+VLOOKUP('Raw Data'!A389, 'APC Parameters'!$H$7:$L$20, 4, FALSE), 'APC Parameters'!$L$6+VLOOKUP('Raw Data'!A389, 'APC Parameters'!$H$7:$L$20, 5, FALSE), G389*('APC Parameters'!$J$6+VLOOKUP('Raw Data'!A389, 'APC Parameters'!$H$7:$L$20, 3, FALSE))+'APC Parameters'!$I$6+VLOOKUP('Raw Data'!A389, 'APC Parameters'!$H$7:$L$20, 2, FALSE))), 0)</f>
        <v>2887.1288</v>
      </c>
      <c r="N389" s="168">
        <f t="shared" si="188"/>
        <v>2887.1288</v>
      </c>
      <c r="O389" s="168">
        <f>IFERROR(IF(M389="NA",VLOOKUP(D389,'Internal Calculations'!$B$10:$C$11,2,FALSE), M389)*VLOOKUP(A389, 'Growth Parameters'!$B$6:$H$19, 7, FALSE), 0)</f>
        <v>2887.1288</v>
      </c>
      <c r="P389" s="177">
        <f t="shared" si="189"/>
        <v>2887.1288</v>
      </c>
      <c r="Q389" s="178">
        <f>IF('Funding Allocation Parameters'!$C$5="Basic Library Subsidy", MIN(O389*('Funding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MIN($O389*(VLOOKUP(CONCATENATE($A389, 'Funding Allocation Parameters'!$I$5), 'Library Subsidy Complex'!$C$2:$J$55, 2, FALSE)), VLOOKUP(CONCATENATE($A389, 'Funding Allocation Parameters'!$I$5), 'Library Subsidy Complex'!$C$2:$J$55, 4, FALSE)), 0)))))</f>
        <v>1189</v>
      </c>
      <c r="R389" s="178">
        <f>IF('Funding Allocation Parameters'!$C$5="Basic Library Subsidy", 0, IF('Funding Allocation Parameters'!$C$5="Grant funding",MIN(O389*('Funding Allocation Parameters'!$E$5), 'Funding Allocation Parameters'!$G$5), IF('Funding Allocation Parameters'!$C$5="Other author funding", 0, IF('Funding Allocation Parameters'!$C$5="Any discretionary funds (grants if available, other if no grants)", MIN(O389*('Funding Allocation Parameters'!$E$5), 'Funding Allocation Parameters'!$G$5), IF('Funding Allocation Parameters'!$C$5="Complex Library Subsidy", 0, 0)))))</f>
        <v>0</v>
      </c>
      <c r="S389" s="178">
        <f>IF('Funding Allocation Parameters'!$C$5="Basic Library Subsidy", 0, IF('Funding Allocation Parameters'!$C$5="Grant funding", 0, IF('Funding Allocation Parameters'!$C$5="Other author funding",  MIN(O389*('Funding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89" s="178">
        <f>IF('Funding Allocation Parameters'!$C$5="Basic Library Subsidy", MIN(O389*('Funding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MIN($O389*(VLOOKUP(CONCATENATE($A389, 'Funding Allocation Parameters'!$I$5), 'Library Subsidy Complex'!$C$2:$J$55, 6, FALSE)), VLOOKUP(CONCATENATE($A389, 'Funding Allocation Parameters'!$I$5), 'Library Subsidy Complex'!$C$2:$J$55, 8, FALSE)), 0)))))</f>
        <v>1189</v>
      </c>
      <c r="U389" s="178">
        <f>IF('Funding Allocation Parameters'!$C$5="Basic Library Subsidy", 0, IF('Funding Allocation Parameters'!$C$5="Grant funding", 0, IF('Funding Allocation Parameters'!$C$5="Other author funding",  MIN(O389*('Funding Allocation Parameters'!$E$5), 'Funding Allocation Parameters'!$G$5), IF('Funding Allocation Parameters'!$C$5="Any discretionary funds (grants if available, other if no grants)", MIN(O389*('Funding Allocation Parameters'!$E$5), 'Funding Allocation Parameters'!$G$5), IF('Funding Allocation Parameters'!$C$5="Complex Library Subsidy", 0, 0)))))</f>
        <v>0</v>
      </c>
      <c r="V389" s="177">
        <f t="shared" si="190"/>
        <v>1698.1288</v>
      </c>
      <c r="W389" s="177">
        <f t="shared" si="191"/>
        <v>1698.1288</v>
      </c>
      <c r="X389" s="179">
        <f>IF('Funding Allocation Parameters'!$C$6="Basic Library Subsidy", MIN(V389*'Funding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MIN(V389*VLOOKUP(CONCATENATE($A389, 'Funding Allocation Parameters'!$I$6), 'Library Subsidy Complex'!$C$2:$J$55, 2, FALSE), VLOOKUP(CONCATENATE($A389, 'Funding Allocation Parameters'!$I$6), 'Library Subsidy Complex'!$C$2:$J$55, 4, FALSE)), 0)))))</f>
        <v>0</v>
      </c>
      <c r="Y389" s="179">
        <f>IF('Funding Allocation Parameters'!$C$6="Basic Library Subsidy", 0, IF('Funding Allocation Parameters'!$C$6="Grant funding",MIN(V389*'Funding Allocation Parameters'!$E$6, 'Funding Allocation Parameters'!$G$6), IF('Funding Allocation Parameters'!$C$6="Other author funding", 0, IF('Funding Allocation Parameters'!$C$6="Any discretionary funds (grants if available, other if no grants)", MIN(V389*'Funding Allocation Parameters'!$E$6, 'Funding Allocation Parameters'!$G$6), IF('Funding Allocation Parameters'!$C$6="Complex Library Subsidy", 0, 0)))))</f>
        <v>1698.1288</v>
      </c>
      <c r="Z389" s="179">
        <f>IF('Funding Allocation Parameters'!$C$6="Basic Library Subsidy", 0, IF('Funding Allocation Parameters'!$C$6="Grant funding", 0, IF('Funding Allocation Parameters'!$C$6="Other author funding",  MIN(V389*'Funding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89" s="179">
        <f>IF('Funding Allocation Parameters'!$C$6="Basic Library Subsidy", MIN(W389*'Funding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MIN(W389*VLOOKUP(CONCATENATE($A389, 'Funding Allocation Parameters'!$I$6), 'Library Subsidy Complex'!$C$2:$J$55, 6, FALSE), VLOOKUP(CONCATENATE($A389, 'Funding Allocation Parameters'!$I$6), 'Library Subsidy Complex'!$C$2:$J$55, 8, FALSE)), 0)))))</f>
        <v>0</v>
      </c>
      <c r="AB389" s="179">
        <f>IF('Funding Allocation Parameters'!$C$6="Basic Library Subsidy", 0, IF('Funding Allocation Parameters'!$C$6="Grant funding", 0, IF('Funding Allocation Parameters'!$C$6="Other author funding",  MIN(W389*'Funding Allocation Parameters'!$E$6, 'Funding Allocation Parameters'!$G$6), IF('Funding Allocation Parameters'!$C$6="Any discretionary funds (grants if available, other if no grants)", MIN(W389*'Funding Allocation Parameters'!$E$6, 'Funding Allocation Parameters'!$G$6), IF('Funding Allocation Parameters'!$C$6="Complex Library Subsidy", 0, 0)))))</f>
        <v>1698.1288</v>
      </c>
      <c r="AC389" s="177">
        <f t="shared" si="192"/>
        <v>0</v>
      </c>
      <c r="AD389" s="177">
        <f t="shared" si="193"/>
        <v>0</v>
      </c>
      <c r="AE389" s="180">
        <f>IF('Funding Allocation Parameters'!$C$7="Basic Library Subsidy", MIN(AC389*'Funding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MIN(AC389*VLOOKUP(CONCATENATE($A389, 'Funding Allocation Parameters'!$I$7), 'Library Subsidy Complex'!$C$2:$J$55, 2, FALSE), VLOOKUP(CONCATENATE($A389, 'Funding Allocation Parameters'!$I$7), 'Library Subsidy Complex'!$C$2:$J$55, 4, FALSE)), 0)))))</f>
        <v>0</v>
      </c>
      <c r="AF389" s="180">
        <f>IF('Funding Allocation Parameters'!$C$7="Basic Library Subsidy", 0, IF('Funding Allocation Parameters'!$C$7="Grant funding",MIN(AC389*'Funding Allocation Parameters'!$E$7, 'Funding Allocation Parameters'!$G$7), IF('Funding Allocation Parameters'!$C$7="Other author funding", 0, IF('Funding Allocation Parameters'!$C$7="Any discretionary funds (grants if available, other if no grants)", MIN(AC389*'Funding Allocation Parameters'!$E$7, 'Funding Allocation Parameters'!$G$7), IF('Funding Allocation Parameters'!$C$7="Complex Library Subsidy", 0, 0)))))</f>
        <v>0</v>
      </c>
      <c r="AG389" s="180">
        <f>IF('Funding Allocation Parameters'!$C$7="Basic Library Subsidy", 0, IF('Funding Allocation Parameters'!$C$7="Grant funding", 0, IF('Funding Allocation Parameters'!$C$7="Other author funding",  MIN(AC389*'Funding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89" s="180">
        <f>IF('Funding Allocation Parameters'!$C$7="Basic Library Subsidy", MIN(AD389*'Funding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MIN(AD389*VLOOKUP(CONCATENATE($A389, 'Funding Allocation Parameters'!$I$7), 'Library Subsidy Complex'!$C$2:$J$55, 6, FALSE), VLOOKUP(CONCATENATE($A389, 'Funding Allocation Parameters'!$I$7), 'Library Subsidy Complex'!$C$2:$J$55, 8, FALSE)), 0)))))</f>
        <v>0</v>
      </c>
      <c r="AI389" s="180">
        <f>IF('Funding Allocation Parameters'!$C$7="Basic Library Subsidy", 0, IF('Funding Allocation Parameters'!$C$7="Grant funding", 0, IF('Funding Allocation Parameters'!$C$7="Other author funding",  MIN(AD389*'Funding Allocation Parameters'!$E$7, 'Funding Allocation Parameters'!$G$7), IF('Funding Allocation Parameters'!$C$7="Any discretionary funds (grants if available, other if no grants)", MIN(AD389*'Funding Allocation Parameters'!$E$7, 'Funding Allocation Parameters'!$G$7), IF('Funding Allocation Parameters'!$C$7="Complex Library Subsidy", 0, 0)))))</f>
        <v>0</v>
      </c>
      <c r="AJ389" s="177">
        <f t="shared" si="194"/>
        <v>0</v>
      </c>
      <c r="AK389" s="177">
        <f t="shared" si="195"/>
        <v>0</v>
      </c>
      <c r="AL389" s="181">
        <f>IF('Funding Allocation Parameters'!$C$8="Basic Library Subsidy", MIN(AJ389*'Funding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MIN(AJ389*VLOOKUP(CONCATENATE($A389, 'Funding Allocation Parameters'!$I$8), 'Library Subsidy Complex'!$C$2:$J$55, 2, FALSE), VLOOKUP(CONCATENATE($A389, 'Funding Allocation Parameters'!$I$8), 'Library Subsidy Complex'!$C$2:$J$55, 4, FALSE)), 0)))))</f>
        <v>0</v>
      </c>
      <c r="AM389" s="181">
        <f>IF('Funding Allocation Parameters'!$C$8="Basic Library Subsidy", 0, IF('Funding Allocation Parameters'!$C$8="Grant funding",MIN(AJ389*'Funding Allocation Parameters'!$E$8, 'Funding Allocation Parameters'!$G$8), IF('Funding Allocation Parameters'!$C$8="Other author funding", 0, IF('Funding Allocation Parameters'!$C$8="Any discretionary funds (grants if available, other if no grants)", MIN(AJ389*'Funding Allocation Parameters'!$E$8, 'Funding Allocation Parameters'!$G$8), IF('Funding Allocation Parameters'!$C$8="Complex Library Subsidy", 0, 0)))))</f>
        <v>0</v>
      </c>
      <c r="AN389" s="181">
        <f>IF('Funding Allocation Parameters'!$C$8="Basic Library Subsidy", 0, IF('Funding Allocation Parameters'!$C$8="Grant funding", 0, IF('Funding Allocation Parameters'!$C$8="Other author funding",  MIN(AJ389*'Funding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89" s="181">
        <f>IF('Funding Allocation Parameters'!$C$8="Basic Library Subsidy", MIN(AK389*'Funding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MIN(AK389*VLOOKUP(CONCATENATE($A389, 'Funding Allocation Parameters'!$I$8), 'Library Subsidy Complex'!$C$2:$J$55, 6, FALSE), VLOOKUP(CONCATENATE($A389, 'Funding Allocation Parameters'!$I$8), 'Library Subsidy Complex'!$C$2:$J$55, 8, FALSE)), 0)))))</f>
        <v>0</v>
      </c>
      <c r="AP389" s="181">
        <f>IF('Funding Allocation Parameters'!$C$8="Basic Library Subsidy", 0, IF('Funding Allocation Parameters'!$C$8="Grant funding", 0, IF('Funding Allocation Parameters'!$C$8="Other author funding",  MIN(AK389*'Funding Allocation Parameters'!$E$8, 'Funding Allocation Parameters'!$G$8), IF('Funding Allocation Parameters'!$C$8="Any discretionary funds (grants if available, other if no grants)", MIN(AK389*'Funding Allocation Parameters'!$E$8, 'Funding Allocation Parameters'!$G$8), IF('Funding Allocation Parameters'!$C$8="Complex Library Subsidy", 0, 0)))))</f>
        <v>0</v>
      </c>
      <c r="AQ389" s="177">
        <f t="shared" si="196"/>
        <v>0</v>
      </c>
      <c r="AR389" s="177">
        <f t="shared" si="197"/>
        <v>0</v>
      </c>
      <c r="AS389" s="182">
        <f t="shared" si="198"/>
        <v>1189</v>
      </c>
      <c r="AT389" s="182">
        <f t="shared" si="199"/>
        <v>1698.1288</v>
      </c>
      <c r="AU389" s="182">
        <f t="shared" si="200"/>
        <v>0</v>
      </c>
      <c r="AV389" s="182">
        <f t="shared" si="201"/>
        <v>1189</v>
      </c>
      <c r="AW389" s="182">
        <f t="shared" si="202"/>
        <v>1698.1288</v>
      </c>
      <c r="AX389" s="183">
        <f t="shared" si="203"/>
        <v>592.12199999999996</v>
      </c>
      <c r="AY389" s="183">
        <f t="shared" si="204"/>
        <v>845.66814239999997</v>
      </c>
      <c r="AZ389" s="183">
        <f t="shared" si="205"/>
        <v>0</v>
      </c>
      <c r="BA389" s="183">
        <f t="shared" si="206"/>
        <v>596.87800000000004</v>
      </c>
      <c r="BB389" s="183">
        <f t="shared" si="207"/>
        <v>852.46065759999999</v>
      </c>
      <c r="BC389" s="184">
        <f t="shared" si="208"/>
        <v>1189</v>
      </c>
      <c r="BD389" s="184">
        <f t="shared" si="209"/>
        <v>0</v>
      </c>
      <c r="BE389" s="184">
        <f t="shared" si="210"/>
        <v>845.66814239999997</v>
      </c>
      <c r="BF389" s="184">
        <f t="shared" si="211"/>
        <v>852.46065759999999</v>
      </c>
      <c r="BG389" s="102">
        <f t="shared" si="212"/>
        <v>0</v>
      </c>
      <c r="BH389" s="102">
        <f t="shared" si="213"/>
        <v>0</v>
      </c>
      <c r="BI389" s="102">
        <f t="shared" si="214"/>
        <v>0</v>
      </c>
      <c r="BJ389" s="102">
        <f t="shared" si="215"/>
        <v>0.498</v>
      </c>
      <c r="BK389" s="102">
        <f t="shared" si="216"/>
        <v>0.502</v>
      </c>
      <c r="BL389" s="102">
        <f t="shared" si="217"/>
        <v>0</v>
      </c>
      <c r="BN389" s="102"/>
    </row>
    <row r="390" spans="1:66" x14ac:dyDescent="0.25">
      <c r="A390" s="102" t="s">
        <v>13</v>
      </c>
      <c r="B390" s="102" t="s">
        <v>8</v>
      </c>
      <c r="C390" s="102" t="s">
        <v>8</v>
      </c>
      <c r="D390" s="102" t="s">
        <v>27</v>
      </c>
      <c r="E390" s="102" t="s">
        <v>31</v>
      </c>
      <c r="F390" s="102" t="s">
        <v>831</v>
      </c>
      <c r="G390" s="102">
        <v>2.5419999999999998</v>
      </c>
      <c r="H390" s="102">
        <v>1</v>
      </c>
      <c r="I390" s="102">
        <v>1</v>
      </c>
      <c r="J390" s="167">
        <f>IFERROR(H390*VLOOKUP(A390, 'Advanced Parameters'!$B$7:$G$20, 6, FALSE)*VLOOKUP(A390, 'Growth Parameters'!$B$6:$H$19, 6, FALSE), 0)</f>
        <v>1</v>
      </c>
      <c r="K390" s="167">
        <f>IFERROR(IF('Advanced Parameters'!$C$5="n",'Raw Data'!I390*VLOOKUP(A390,'Advanced Parameters'!$B$7:$G$20,6,FALSE),J390*VLOOKUP(A390,'Advanced Parameters'!$B$7:$G$20,2,FALSE))*VLOOKUP(A390, 'Growth Parameters'!$B$6:$H$19, 6, FALSE), 0)</f>
        <v>1</v>
      </c>
      <c r="L390" s="167">
        <f t="shared" si="187"/>
        <v>0</v>
      </c>
      <c r="M390" s="168">
        <f>IFERROR(IF(G390="NA","NA",IF(G390&gt;'APC Parameters'!$K$6+VLOOKUP('Raw Data'!A390, 'APC Parameters'!$H$7:$L$20, 4, FALSE), 'APC Parameters'!$L$6+VLOOKUP('Raw Data'!A390, 'APC Parameters'!$H$7:$L$20, 5, FALSE), G390*('APC Parameters'!$J$6+VLOOKUP('Raw Data'!A390, 'APC Parameters'!$H$7:$L$20, 3, FALSE))+'APC Parameters'!$I$6+VLOOKUP('Raw Data'!A390, 'APC Parameters'!$H$7:$L$20, 2, FALSE))), 0)</f>
        <v>2950.9748</v>
      </c>
      <c r="N390" s="168">
        <f t="shared" si="188"/>
        <v>2950.9748</v>
      </c>
      <c r="O390" s="168">
        <f>IFERROR(IF(M390="NA",VLOOKUP(D390,'Internal Calculations'!$B$10:$C$11,2,FALSE), M390)*VLOOKUP(A390, 'Growth Parameters'!$B$6:$H$19, 7, FALSE), 0)</f>
        <v>2950.9748</v>
      </c>
      <c r="P390" s="177">
        <f t="shared" si="189"/>
        <v>2950.9748</v>
      </c>
      <c r="Q390" s="178">
        <f>IF('Funding Allocation Parameters'!$C$5="Basic Library Subsidy", MIN(O390*('Funding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MIN($O390*(VLOOKUP(CONCATENATE($A390, 'Funding Allocation Parameters'!$I$5), 'Library Subsidy Complex'!$C$2:$J$55, 2, FALSE)), VLOOKUP(CONCATENATE($A390, 'Funding Allocation Parameters'!$I$5), 'Library Subsidy Complex'!$C$2:$J$55, 4, FALSE)), 0)))))</f>
        <v>1189</v>
      </c>
      <c r="R390" s="178">
        <f>IF('Funding Allocation Parameters'!$C$5="Basic Library Subsidy", 0, IF('Funding Allocation Parameters'!$C$5="Grant funding",MIN(O390*('Funding Allocation Parameters'!$E$5), 'Funding Allocation Parameters'!$G$5), IF('Funding Allocation Parameters'!$C$5="Other author funding", 0, IF('Funding Allocation Parameters'!$C$5="Any discretionary funds (grants if available, other if no grants)", MIN(O390*('Funding Allocation Parameters'!$E$5), 'Funding Allocation Parameters'!$G$5), IF('Funding Allocation Parameters'!$C$5="Complex Library Subsidy", 0, 0)))))</f>
        <v>0</v>
      </c>
      <c r="S390" s="178">
        <f>IF('Funding Allocation Parameters'!$C$5="Basic Library Subsidy", 0, IF('Funding Allocation Parameters'!$C$5="Grant funding", 0, IF('Funding Allocation Parameters'!$C$5="Other author funding",  MIN(O390*('Funding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0" s="178">
        <f>IF('Funding Allocation Parameters'!$C$5="Basic Library Subsidy", MIN(O390*('Funding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MIN($O390*(VLOOKUP(CONCATENATE($A390, 'Funding Allocation Parameters'!$I$5), 'Library Subsidy Complex'!$C$2:$J$55, 6, FALSE)), VLOOKUP(CONCATENATE($A390, 'Funding Allocation Parameters'!$I$5), 'Library Subsidy Complex'!$C$2:$J$55, 8, FALSE)), 0)))))</f>
        <v>1189</v>
      </c>
      <c r="U390" s="178">
        <f>IF('Funding Allocation Parameters'!$C$5="Basic Library Subsidy", 0, IF('Funding Allocation Parameters'!$C$5="Grant funding", 0, IF('Funding Allocation Parameters'!$C$5="Other author funding",  MIN(O390*('Funding Allocation Parameters'!$E$5), 'Funding Allocation Parameters'!$G$5), IF('Funding Allocation Parameters'!$C$5="Any discretionary funds (grants if available, other if no grants)", MIN(O390*('Funding Allocation Parameters'!$E$5), 'Funding Allocation Parameters'!$G$5), IF('Funding Allocation Parameters'!$C$5="Complex Library Subsidy", 0, 0)))))</f>
        <v>0</v>
      </c>
      <c r="V390" s="177">
        <f t="shared" si="190"/>
        <v>1761.9748</v>
      </c>
      <c r="W390" s="177">
        <f t="shared" si="191"/>
        <v>1761.9748</v>
      </c>
      <c r="X390" s="179">
        <f>IF('Funding Allocation Parameters'!$C$6="Basic Library Subsidy", MIN(V390*'Funding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MIN(V390*VLOOKUP(CONCATENATE($A390, 'Funding Allocation Parameters'!$I$6), 'Library Subsidy Complex'!$C$2:$J$55, 2, FALSE), VLOOKUP(CONCATENATE($A390, 'Funding Allocation Parameters'!$I$6), 'Library Subsidy Complex'!$C$2:$J$55, 4, FALSE)), 0)))))</f>
        <v>0</v>
      </c>
      <c r="Y390" s="179">
        <f>IF('Funding Allocation Parameters'!$C$6="Basic Library Subsidy", 0, IF('Funding Allocation Parameters'!$C$6="Grant funding",MIN(V390*'Funding Allocation Parameters'!$E$6, 'Funding Allocation Parameters'!$G$6), IF('Funding Allocation Parameters'!$C$6="Other author funding", 0, IF('Funding Allocation Parameters'!$C$6="Any discretionary funds (grants if available, other if no grants)", MIN(V390*'Funding Allocation Parameters'!$E$6, 'Funding Allocation Parameters'!$G$6), IF('Funding Allocation Parameters'!$C$6="Complex Library Subsidy", 0, 0)))))</f>
        <v>1761.9748</v>
      </c>
      <c r="Z390" s="179">
        <f>IF('Funding Allocation Parameters'!$C$6="Basic Library Subsidy", 0, IF('Funding Allocation Parameters'!$C$6="Grant funding", 0, IF('Funding Allocation Parameters'!$C$6="Other author funding",  MIN(V390*'Funding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0" s="179">
        <f>IF('Funding Allocation Parameters'!$C$6="Basic Library Subsidy", MIN(W390*'Funding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MIN(W390*VLOOKUP(CONCATENATE($A390, 'Funding Allocation Parameters'!$I$6), 'Library Subsidy Complex'!$C$2:$J$55, 6, FALSE), VLOOKUP(CONCATENATE($A390, 'Funding Allocation Parameters'!$I$6), 'Library Subsidy Complex'!$C$2:$J$55, 8, FALSE)), 0)))))</f>
        <v>0</v>
      </c>
      <c r="AB390" s="179">
        <f>IF('Funding Allocation Parameters'!$C$6="Basic Library Subsidy", 0, IF('Funding Allocation Parameters'!$C$6="Grant funding", 0, IF('Funding Allocation Parameters'!$C$6="Other author funding",  MIN(W390*'Funding Allocation Parameters'!$E$6, 'Funding Allocation Parameters'!$G$6), IF('Funding Allocation Parameters'!$C$6="Any discretionary funds (grants if available, other if no grants)", MIN(W390*'Funding Allocation Parameters'!$E$6, 'Funding Allocation Parameters'!$G$6), IF('Funding Allocation Parameters'!$C$6="Complex Library Subsidy", 0, 0)))))</f>
        <v>1761.9748</v>
      </c>
      <c r="AC390" s="177">
        <f t="shared" si="192"/>
        <v>0</v>
      </c>
      <c r="AD390" s="177">
        <f t="shared" si="193"/>
        <v>0</v>
      </c>
      <c r="AE390" s="180">
        <f>IF('Funding Allocation Parameters'!$C$7="Basic Library Subsidy", MIN(AC390*'Funding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MIN(AC390*VLOOKUP(CONCATENATE($A390, 'Funding Allocation Parameters'!$I$7), 'Library Subsidy Complex'!$C$2:$J$55, 2, FALSE), VLOOKUP(CONCATENATE($A390, 'Funding Allocation Parameters'!$I$7), 'Library Subsidy Complex'!$C$2:$J$55, 4, FALSE)), 0)))))</f>
        <v>0</v>
      </c>
      <c r="AF390" s="180">
        <f>IF('Funding Allocation Parameters'!$C$7="Basic Library Subsidy", 0, IF('Funding Allocation Parameters'!$C$7="Grant funding",MIN(AC390*'Funding Allocation Parameters'!$E$7, 'Funding Allocation Parameters'!$G$7), IF('Funding Allocation Parameters'!$C$7="Other author funding", 0, IF('Funding Allocation Parameters'!$C$7="Any discretionary funds (grants if available, other if no grants)", MIN(AC390*'Funding Allocation Parameters'!$E$7, 'Funding Allocation Parameters'!$G$7), IF('Funding Allocation Parameters'!$C$7="Complex Library Subsidy", 0, 0)))))</f>
        <v>0</v>
      </c>
      <c r="AG390" s="180">
        <f>IF('Funding Allocation Parameters'!$C$7="Basic Library Subsidy", 0, IF('Funding Allocation Parameters'!$C$7="Grant funding", 0, IF('Funding Allocation Parameters'!$C$7="Other author funding",  MIN(AC390*'Funding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0" s="180">
        <f>IF('Funding Allocation Parameters'!$C$7="Basic Library Subsidy", MIN(AD390*'Funding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MIN(AD390*VLOOKUP(CONCATENATE($A390, 'Funding Allocation Parameters'!$I$7), 'Library Subsidy Complex'!$C$2:$J$55, 6, FALSE), VLOOKUP(CONCATENATE($A390, 'Funding Allocation Parameters'!$I$7), 'Library Subsidy Complex'!$C$2:$J$55, 8, FALSE)), 0)))))</f>
        <v>0</v>
      </c>
      <c r="AI390" s="180">
        <f>IF('Funding Allocation Parameters'!$C$7="Basic Library Subsidy", 0, IF('Funding Allocation Parameters'!$C$7="Grant funding", 0, IF('Funding Allocation Parameters'!$C$7="Other author funding",  MIN(AD390*'Funding Allocation Parameters'!$E$7, 'Funding Allocation Parameters'!$G$7), IF('Funding Allocation Parameters'!$C$7="Any discretionary funds (grants if available, other if no grants)", MIN(AD390*'Funding Allocation Parameters'!$E$7, 'Funding Allocation Parameters'!$G$7), IF('Funding Allocation Parameters'!$C$7="Complex Library Subsidy", 0, 0)))))</f>
        <v>0</v>
      </c>
      <c r="AJ390" s="177">
        <f t="shared" si="194"/>
        <v>0</v>
      </c>
      <c r="AK390" s="177">
        <f t="shared" si="195"/>
        <v>0</v>
      </c>
      <c r="AL390" s="181">
        <f>IF('Funding Allocation Parameters'!$C$8="Basic Library Subsidy", MIN(AJ390*'Funding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MIN(AJ390*VLOOKUP(CONCATENATE($A390, 'Funding Allocation Parameters'!$I$8), 'Library Subsidy Complex'!$C$2:$J$55, 2, FALSE), VLOOKUP(CONCATENATE($A390, 'Funding Allocation Parameters'!$I$8), 'Library Subsidy Complex'!$C$2:$J$55, 4, FALSE)), 0)))))</f>
        <v>0</v>
      </c>
      <c r="AM390" s="181">
        <f>IF('Funding Allocation Parameters'!$C$8="Basic Library Subsidy", 0, IF('Funding Allocation Parameters'!$C$8="Grant funding",MIN(AJ390*'Funding Allocation Parameters'!$E$8, 'Funding Allocation Parameters'!$G$8), IF('Funding Allocation Parameters'!$C$8="Other author funding", 0, IF('Funding Allocation Parameters'!$C$8="Any discretionary funds (grants if available, other if no grants)", MIN(AJ390*'Funding Allocation Parameters'!$E$8, 'Funding Allocation Parameters'!$G$8), IF('Funding Allocation Parameters'!$C$8="Complex Library Subsidy", 0, 0)))))</f>
        <v>0</v>
      </c>
      <c r="AN390" s="181">
        <f>IF('Funding Allocation Parameters'!$C$8="Basic Library Subsidy", 0, IF('Funding Allocation Parameters'!$C$8="Grant funding", 0, IF('Funding Allocation Parameters'!$C$8="Other author funding",  MIN(AJ390*'Funding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0" s="181">
        <f>IF('Funding Allocation Parameters'!$C$8="Basic Library Subsidy", MIN(AK390*'Funding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MIN(AK390*VLOOKUP(CONCATENATE($A390, 'Funding Allocation Parameters'!$I$8), 'Library Subsidy Complex'!$C$2:$J$55, 6, FALSE), VLOOKUP(CONCATENATE($A390, 'Funding Allocation Parameters'!$I$8), 'Library Subsidy Complex'!$C$2:$J$55, 8, FALSE)), 0)))))</f>
        <v>0</v>
      </c>
      <c r="AP390" s="181">
        <f>IF('Funding Allocation Parameters'!$C$8="Basic Library Subsidy", 0, IF('Funding Allocation Parameters'!$C$8="Grant funding", 0, IF('Funding Allocation Parameters'!$C$8="Other author funding",  MIN(AK390*'Funding Allocation Parameters'!$E$8, 'Funding Allocation Parameters'!$G$8), IF('Funding Allocation Parameters'!$C$8="Any discretionary funds (grants if available, other if no grants)", MIN(AK390*'Funding Allocation Parameters'!$E$8, 'Funding Allocation Parameters'!$G$8), IF('Funding Allocation Parameters'!$C$8="Complex Library Subsidy", 0, 0)))))</f>
        <v>0</v>
      </c>
      <c r="AQ390" s="177">
        <f t="shared" si="196"/>
        <v>0</v>
      </c>
      <c r="AR390" s="177">
        <f t="shared" si="197"/>
        <v>0</v>
      </c>
      <c r="AS390" s="182">
        <f t="shared" si="198"/>
        <v>1189</v>
      </c>
      <c r="AT390" s="182">
        <f t="shared" si="199"/>
        <v>1761.9748</v>
      </c>
      <c r="AU390" s="182">
        <f t="shared" si="200"/>
        <v>0</v>
      </c>
      <c r="AV390" s="182">
        <f t="shared" si="201"/>
        <v>1189</v>
      </c>
      <c r="AW390" s="182">
        <f t="shared" si="202"/>
        <v>1761.9748</v>
      </c>
      <c r="AX390" s="183">
        <f t="shared" si="203"/>
        <v>1189</v>
      </c>
      <c r="AY390" s="183">
        <f t="shared" si="204"/>
        <v>1761.9748</v>
      </c>
      <c r="AZ390" s="183">
        <f t="shared" si="205"/>
        <v>0</v>
      </c>
      <c r="BA390" s="183">
        <f t="shared" si="206"/>
        <v>0</v>
      </c>
      <c r="BB390" s="183">
        <f t="shared" si="207"/>
        <v>0</v>
      </c>
      <c r="BC390" s="184">
        <f t="shared" si="208"/>
        <v>1189</v>
      </c>
      <c r="BD390" s="184">
        <f t="shared" si="209"/>
        <v>0</v>
      </c>
      <c r="BE390" s="184">
        <f t="shared" si="210"/>
        <v>1761.9748</v>
      </c>
      <c r="BF390" s="184">
        <f t="shared" si="211"/>
        <v>0</v>
      </c>
      <c r="BG390" s="102">
        <f t="shared" si="212"/>
        <v>0</v>
      </c>
      <c r="BH390" s="102">
        <f t="shared" si="213"/>
        <v>0</v>
      </c>
      <c r="BI390" s="102">
        <f t="shared" si="214"/>
        <v>0</v>
      </c>
      <c r="BJ390" s="102">
        <f t="shared" si="215"/>
        <v>1</v>
      </c>
      <c r="BK390" s="102">
        <f t="shared" si="216"/>
        <v>0</v>
      </c>
      <c r="BL390" s="102">
        <f t="shared" si="217"/>
        <v>0</v>
      </c>
      <c r="BN390" s="102"/>
    </row>
    <row r="391" spans="1:66" x14ac:dyDescent="0.25">
      <c r="A391" s="102" t="s">
        <v>25</v>
      </c>
      <c r="B391" s="102" t="s">
        <v>8</v>
      </c>
      <c r="C391" s="102" t="s">
        <v>8</v>
      </c>
      <c r="D391" s="102" t="s">
        <v>27</v>
      </c>
      <c r="E391" s="102" t="s">
        <v>832</v>
      </c>
      <c r="F391" s="102" t="s">
        <v>833</v>
      </c>
      <c r="G391" s="102">
        <v>3.3849999999999998</v>
      </c>
      <c r="H391" s="102">
        <v>1</v>
      </c>
      <c r="I391" s="102">
        <v>0.498</v>
      </c>
      <c r="J391" s="167">
        <f>IFERROR(H391*VLOOKUP(A391, 'Advanced Parameters'!$B$7:$G$20, 6, FALSE)*VLOOKUP(A391, 'Growth Parameters'!$B$6:$H$19, 6, FALSE), 0)</f>
        <v>1</v>
      </c>
      <c r="K391" s="167">
        <f>IFERROR(IF('Advanced Parameters'!$C$5="n",'Raw Data'!I391*VLOOKUP(A391,'Advanced Parameters'!$B$7:$G$20,6,FALSE),J391*VLOOKUP(A391,'Advanced Parameters'!$B$7:$G$20,2,FALSE))*VLOOKUP(A391, 'Growth Parameters'!$B$6:$H$19, 6, FALSE), 0)</f>
        <v>0.498</v>
      </c>
      <c r="L391" s="167">
        <f t="shared" si="187"/>
        <v>0.502</v>
      </c>
      <c r="M391" s="168">
        <f>IFERROR(IF(G391="NA","NA",IF(G391&gt;'APC Parameters'!$K$6+VLOOKUP('Raw Data'!A391, 'APC Parameters'!$H$7:$L$20, 4, FALSE), 'APC Parameters'!$L$6+VLOOKUP('Raw Data'!A391, 'APC Parameters'!$H$7:$L$20, 5, FALSE), G391*('APC Parameters'!$J$6+VLOOKUP('Raw Data'!A391, 'APC Parameters'!$H$7:$L$20, 3, FALSE))+'APC Parameters'!$I$6+VLOOKUP('Raw Data'!A391, 'APC Parameters'!$H$7:$L$20, 2, FALSE))), 0)</f>
        <v>5000</v>
      </c>
      <c r="N391" s="168">
        <f t="shared" si="188"/>
        <v>5000</v>
      </c>
      <c r="O391" s="168">
        <f>IFERROR(IF(M391="NA",VLOOKUP(D391,'Internal Calculations'!$B$10:$C$11,2,FALSE), M391)*VLOOKUP(A391, 'Growth Parameters'!$B$6:$H$19, 7, FALSE), 0)</f>
        <v>5000</v>
      </c>
      <c r="P391" s="177">
        <f t="shared" si="189"/>
        <v>5000</v>
      </c>
      <c r="Q391" s="178">
        <f>IF('Funding Allocation Parameters'!$C$5="Basic Library Subsidy", MIN(O391*('Funding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MIN($O391*(VLOOKUP(CONCATENATE($A391, 'Funding Allocation Parameters'!$I$5), 'Library Subsidy Complex'!$C$2:$J$55, 2, FALSE)), VLOOKUP(CONCATENATE($A391, 'Funding Allocation Parameters'!$I$5), 'Library Subsidy Complex'!$C$2:$J$55, 4, FALSE)), 0)))))</f>
        <v>1189</v>
      </c>
      <c r="R391" s="178">
        <f>IF('Funding Allocation Parameters'!$C$5="Basic Library Subsidy", 0, IF('Funding Allocation Parameters'!$C$5="Grant funding",MIN(O391*('Funding Allocation Parameters'!$E$5), 'Funding Allocation Parameters'!$G$5), IF('Funding Allocation Parameters'!$C$5="Other author funding", 0, IF('Funding Allocation Parameters'!$C$5="Any discretionary funds (grants if available, other if no grants)", MIN(O391*('Funding Allocation Parameters'!$E$5), 'Funding Allocation Parameters'!$G$5), IF('Funding Allocation Parameters'!$C$5="Complex Library Subsidy", 0, 0)))))</f>
        <v>0</v>
      </c>
      <c r="S391" s="178">
        <f>IF('Funding Allocation Parameters'!$C$5="Basic Library Subsidy", 0, IF('Funding Allocation Parameters'!$C$5="Grant funding", 0, IF('Funding Allocation Parameters'!$C$5="Other author funding",  MIN(O391*('Funding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1" s="178">
        <f>IF('Funding Allocation Parameters'!$C$5="Basic Library Subsidy", MIN(O391*('Funding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MIN($O391*(VLOOKUP(CONCATENATE($A391, 'Funding Allocation Parameters'!$I$5), 'Library Subsidy Complex'!$C$2:$J$55, 6, FALSE)), VLOOKUP(CONCATENATE($A391, 'Funding Allocation Parameters'!$I$5), 'Library Subsidy Complex'!$C$2:$J$55, 8, FALSE)), 0)))))</f>
        <v>1189</v>
      </c>
      <c r="U391" s="178">
        <f>IF('Funding Allocation Parameters'!$C$5="Basic Library Subsidy", 0, IF('Funding Allocation Parameters'!$C$5="Grant funding", 0, IF('Funding Allocation Parameters'!$C$5="Other author funding",  MIN(O391*('Funding Allocation Parameters'!$E$5), 'Funding Allocation Parameters'!$G$5), IF('Funding Allocation Parameters'!$C$5="Any discretionary funds (grants if available, other if no grants)", MIN(O391*('Funding Allocation Parameters'!$E$5), 'Funding Allocation Parameters'!$G$5), IF('Funding Allocation Parameters'!$C$5="Complex Library Subsidy", 0, 0)))))</f>
        <v>0</v>
      </c>
      <c r="V391" s="177">
        <f t="shared" si="190"/>
        <v>3811</v>
      </c>
      <c r="W391" s="177">
        <f t="shared" si="191"/>
        <v>3811</v>
      </c>
      <c r="X391" s="179">
        <f>IF('Funding Allocation Parameters'!$C$6="Basic Library Subsidy", MIN(V391*'Funding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MIN(V391*VLOOKUP(CONCATENATE($A391, 'Funding Allocation Parameters'!$I$6), 'Library Subsidy Complex'!$C$2:$J$55, 2, FALSE), VLOOKUP(CONCATENATE($A391, 'Funding Allocation Parameters'!$I$6), 'Library Subsidy Complex'!$C$2:$J$55, 4, FALSE)), 0)))))</f>
        <v>0</v>
      </c>
      <c r="Y391" s="179">
        <f>IF('Funding Allocation Parameters'!$C$6="Basic Library Subsidy", 0, IF('Funding Allocation Parameters'!$C$6="Grant funding",MIN(V391*'Funding Allocation Parameters'!$E$6, 'Funding Allocation Parameters'!$G$6), IF('Funding Allocation Parameters'!$C$6="Other author funding", 0, IF('Funding Allocation Parameters'!$C$6="Any discretionary funds (grants if available, other if no grants)", MIN(V391*'Funding Allocation Parameters'!$E$6, 'Funding Allocation Parameters'!$G$6), IF('Funding Allocation Parameters'!$C$6="Complex Library Subsidy", 0, 0)))))</f>
        <v>3811</v>
      </c>
      <c r="Z391" s="179">
        <f>IF('Funding Allocation Parameters'!$C$6="Basic Library Subsidy", 0, IF('Funding Allocation Parameters'!$C$6="Grant funding", 0, IF('Funding Allocation Parameters'!$C$6="Other author funding",  MIN(V391*'Funding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1" s="179">
        <f>IF('Funding Allocation Parameters'!$C$6="Basic Library Subsidy", MIN(W391*'Funding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MIN(W391*VLOOKUP(CONCATENATE($A391, 'Funding Allocation Parameters'!$I$6), 'Library Subsidy Complex'!$C$2:$J$55, 6, FALSE), VLOOKUP(CONCATENATE($A391, 'Funding Allocation Parameters'!$I$6), 'Library Subsidy Complex'!$C$2:$J$55, 8, FALSE)), 0)))))</f>
        <v>0</v>
      </c>
      <c r="AB391" s="179">
        <f>IF('Funding Allocation Parameters'!$C$6="Basic Library Subsidy", 0, IF('Funding Allocation Parameters'!$C$6="Grant funding", 0, IF('Funding Allocation Parameters'!$C$6="Other author funding",  MIN(W391*'Funding Allocation Parameters'!$E$6, 'Funding Allocation Parameters'!$G$6), IF('Funding Allocation Parameters'!$C$6="Any discretionary funds (grants if available, other if no grants)", MIN(W391*'Funding Allocation Parameters'!$E$6, 'Funding Allocation Parameters'!$G$6), IF('Funding Allocation Parameters'!$C$6="Complex Library Subsidy", 0, 0)))))</f>
        <v>3811</v>
      </c>
      <c r="AC391" s="177">
        <f t="shared" si="192"/>
        <v>0</v>
      </c>
      <c r="AD391" s="177">
        <f t="shared" si="193"/>
        <v>0</v>
      </c>
      <c r="AE391" s="180">
        <f>IF('Funding Allocation Parameters'!$C$7="Basic Library Subsidy", MIN(AC391*'Funding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MIN(AC391*VLOOKUP(CONCATENATE($A391, 'Funding Allocation Parameters'!$I$7), 'Library Subsidy Complex'!$C$2:$J$55, 2, FALSE), VLOOKUP(CONCATENATE($A391, 'Funding Allocation Parameters'!$I$7), 'Library Subsidy Complex'!$C$2:$J$55, 4, FALSE)), 0)))))</f>
        <v>0</v>
      </c>
      <c r="AF391" s="180">
        <f>IF('Funding Allocation Parameters'!$C$7="Basic Library Subsidy", 0, IF('Funding Allocation Parameters'!$C$7="Grant funding",MIN(AC391*'Funding Allocation Parameters'!$E$7, 'Funding Allocation Parameters'!$G$7), IF('Funding Allocation Parameters'!$C$7="Other author funding", 0, IF('Funding Allocation Parameters'!$C$7="Any discretionary funds (grants if available, other if no grants)", MIN(AC391*'Funding Allocation Parameters'!$E$7, 'Funding Allocation Parameters'!$G$7), IF('Funding Allocation Parameters'!$C$7="Complex Library Subsidy", 0, 0)))))</f>
        <v>0</v>
      </c>
      <c r="AG391" s="180">
        <f>IF('Funding Allocation Parameters'!$C$7="Basic Library Subsidy", 0, IF('Funding Allocation Parameters'!$C$7="Grant funding", 0, IF('Funding Allocation Parameters'!$C$7="Other author funding",  MIN(AC391*'Funding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1" s="180">
        <f>IF('Funding Allocation Parameters'!$C$7="Basic Library Subsidy", MIN(AD391*'Funding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MIN(AD391*VLOOKUP(CONCATENATE($A391, 'Funding Allocation Parameters'!$I$7), 'Library Subsidy Complex'!$C$2:$J$55, 6, FALSE), VLOOKUP(CONCATENATE($A391, 'Funding Allocation Parameters'!$I$7), 'Library Subsidy Complex'!$C$2:$J$55, 8, FALSE)), 0)))))</f>
        <v>0</v>
      </c>
      <c r="AI391" s="180">
        <f>IF('Funding Allocation Parameters'!$C$7="Basic Library Subsidy", 0, IF('Funding Allocation Parameters'!$C$7="Grant funding", 0, IF('Funding Allocation Parameters'!$C$7="Other author funding",  MIN(AD391*'Funding Allocation Parameters'!$E$7, 'Funding Allocation Parameters'!$G$7), IF('Funding Allocation Parameters'!$C$7="Any discretionary funds (grants if available, other if no grants)", MIN(AD391*'Funding Allocation Parameters'!$E$7, 'Funding Allocation Parameters'!$G$7), IF('Funding Allocation Parameters'!$C$7="Complex Library Subsidy", 0, 0)))))</f>
        <v>0</v>
      </c>
      <c r="AJ391" s="177">
        <f t="shared" si="194"/>
        <v>0</v>
      </c>
      <c r="AK391" s="177">
        <f t="shared" si="195"/>
        <v>0</v>
      </c>
      <c r="AL391" s="181">
        <f>IF('Funding Allocation Parameters'!$C$8="Basic Library Subsidy", MIN(AJ391*'Funding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MIN(AJ391*VLOOKUP(CONCATENATE($A391, 'Funding Allocation Parameters'!$I$8), 'Library Subsidy Complex'!$C$2:$J$55, 2, FALSE), VLOOKUP(CONCATENATE($A391, 'Funding Allocation Parameters'!$I$8), 'Library Subsidy Complex'!$C$2:$J$55, 4, FALSE)), 0)))))</f>
        <v>0</v>
      </c>
      <c r="AM391" s="181">
        <f>IF('Funding Allocation Parameters'!$C$8="Basic Library Subsidy", 0, IF('Funding Allocation Parameters'!$C$8="Grant funding",MIN(AJ391*'Funding Allocation Parameters'!$E$8, 'Funding Allocation Parameters'!$G$8), IF('Funding Allocation Parameters'!$C$8="Other author funding", 0, IF('Funding Allocation Parameters'!$C$8="Any discretionary funds (grants if available, other if no grants)", MIN(AJ391*'Funding Allocation Parameters'!$E$8, 'Funding Allocation Parameters'!$G$8), IF('Funding Allocation Parameters'!$C$8="Complex Library Subsidy", 0, 0)))))</f>
        <v>0</v>
      </c>
      <c r="AN391" s="181">
        <f>IF('Funding Allocation Parameters'!$C$8="Basic Library Subsidy", 0, IF('Funding Allocation Parameters'!$C$8="Grant funding", 0, IF('Funding Allocation Parameters'!$C$8="Other author funding",  MIN(AJ391*'Funding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1" s="181">
        <f>IF('Funding Allocation Parameters'!$C$8="Basic Library Subsidy", MIN(AK391*'Funding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MIN(AK391*VLOOKUP(CONCATENATE($A391, 'Funding Allocation Parameters'!$I$8), 'Library Subsidy Complex'!$C$2:$J$55, 6, FALSE), VLOOKUP(CONCATENATE($A391, 'Funding Allocation Parameters'!$I$8), 'Library Subsidy Complex'!$C$2:$J$55, 8, FALSE)), 0)))))</f>
        <v>0</v>
      </c>
      <c r="AP391" s="181">
        <f>IF('Funding Allocation Parameters'!$C$8="Basic Library Subsidy", 0, IF('Funding Allocation Parameters'!$C$8="Grant funding", 0, IF('Funding Allocation Parameters'!$C$8="Other author funding",  MIN(AK391*'Funding Allocation Parameters'!$E$8, 'Funding Allocation Parameters'!$G$8), IF('Funding Allocation Parameters'!$C$8="Any discretionary funds (grants if available, other if no grants)", MIN(AK391*'Funding Allocation Parameters'!$E$8, 'Funding Allocation Parameters'!$G$8), IF('Funding Allocation Parameters'!$C$8="Complex Library Subsidy", 0, 0)))))</f>
        <v>0</v>
      </c>
      <c r="AQ391" s="177">
        <f t="shared" si="196"/>
        <v>0</v>
      </c>
      <c r="AR391" s="177">
        <f t="shared" si="197"/>
        <v>0</v>
      </c>
      <c r="AS391" s="182">
        <f t="shared" si="198"/>
        <v>1189</v>
      </c>
      <c r="AT391" s="182">
        <f t="shared" si="199"/>
        <v>3811</v>
      </c>
      <c r="AU391" s="182">
        <f t="shared" si="200"/>
        <v>0</v>
      </c>
      <c r="AV391" s="182">
        <f t="shared" si="201"/>
        <v>1189</v>
      </c>
      <c r="AW391" s="182">
        <f t="shared" si="202"/>
        <v>3811</v>
      </c>
      <c r="AX391" s="183">
        <f t="shared" si="203"/>
        <v>592.12199999999996</v>
      </c>
      <c r="AY391" s="183">
        <f t="shared" si="204"/>
        <v>1897.8779999999999</v>
      </c>
      <c r="AZ391" s="183">
        <f t="shared" si="205"/>
        <v>0</v>
      </c>
      <c r="BA391" s="183">
        <f t="shared" si="206"/>
        <v>596.87800000000004</v>
      </c>
      <c r="BB391" s="183">
        <f t="shared" si="207"/>
        <v>1913.1220000000001</v>
      </c>
      <c r="BC391" s="184">
        <f t="shared" si="208"/>
        <v>1189</v>
      </c>
      <c r="BD391" s="184">
        <f t="shared" si="209"/>
        <v>0</v>
      </c>
      <c r="BE391" s="184">
        <f t="shared" si="210"/>
        <v>1897.8779999999999</v>
      </c>
      <c r="BF391" s="184">
        <f t="shared" si="211"/>
        <v>1913.1220000000001</v>
      </c>
      <c r="BG391" s="102">
        <f t="shared" si="212"/>
        <v>0</v>
      </c>
      <c r="BH391" s="102">
        <f t="shared" si="213"/>
        <v>0</v>
      </c>
      <c r="BI391" s="102">
        <f t="shared" si="214"/>
        <v>0</v>
      </c>
      <c r="BJ391" s="102">
        <f t="shared" si="215"/>
        <v>0.498</v>
      </c>
      <c r="BK391" s="102">
        <f t="shared" si="216"/>
        <v>0.502</v>
      </c>
      <c r="BL391" s="102">
        <f t="shared" si="217"/>
        <v>0</v>
      </c>
      <c r="BN391" s="102"/>
    </row>
    <row r="392" spans="1:66" x14ac:dyDescent="0.25">
      <c r="A392" s="102" t="s">
        <v>17</v>
      </c>
      <c r="B392" s="102" t="s">
        <v>8</v>
      </c>
      <c r="C392" s="102" t="s">
        <v>8</v>
      </c>
      <c r="D392" s="102" t="s">
        <v>27</v>
      </c>
      <c r="E392" s="102" t="s">
        <v>834</v>
      </c>
      <c r="F392" s="102" t="s">
        <v>835</v>
      </c>
      <c r="G392" s="102">
        <v>1.093</v>
      </c>
      <c r="H392" s="102">
        <v>1</v>
      </c>
      <c r="I392" s="102">
        <v>1</v>
      </c>
      <c r="J392" s="167">
        <f>IFERROR(H392*VLOOKUP(A392, 'Advanced Parameters'!$B$7:$G$20, 6, FALSE)*VLOOKUP(A392, 'Growth Parameters'!$B$6:$H$19, 6, FALSE), 0)</f>
        <v>1</v>
      </c>
      <c r="K392" s="167">
        <f>IFERROR(IF('Advanced Parameters'!$C$5="n",'Raw Data'!I392*VLOOKUP(A392,'Advanced Parameters'!$B$7:$G$20,6,FALSE),J392*VLOOKUP(A392,'Advanced Parameters'!$B$7:$G$20,2,FALSE))*VLOOKUP(A392, 'Growth Parameters'!$B$6:$H$19, 6, FALSE), 0)</f>
        <v>1</v>
      </c>
      <c r="L392" s="167">
        <f t="shared" si="187"/>
        <v>0</v>
      </c>
      <c r="M392" s="168">
        <f>IFERROR(IF(G392="NA","NA",IF(G392&gt;'APC Parameters'!$K$6+VLOOKUP('Raw Data'!A392, 'APC Parameters'!$H$7:$L$20, 4, FALSE), 'APC Parameters'!$L$6+VLOOKUP('Raw Data'!A392, 'APC Parameters'!$H$7:$L$20, 5, FALSE), G392*('APC Parameters'!$J$6+VLOOKUP('Raw Data'!A392, 'APC Parameters'!$H$7:$L$20, 3, FALSE))+'APC Parameters'!$I$6+VLOOKUP('Raw Data'!A392, 'APC Parameters'!$H$7:$L$20, 2, FALSE))), 0)</f>
        <v>1923.0542</v>
      </c>
      <c r="N392" s="168">
        <f t="shared" si="188"/>
        <v>1923.0542</v>
      </c>
      <c r="O392" s="168">
        <f>IFERROR(IF(M392="NA",VLOOKUP(D392,'Internal Calculations'!$B$10:$C$11,2,FALSE), M392)*VLOOKUP(A392, 'Growth Parameters'!$B$6:$H$19, 7, FALSE), 0)</f>
        <v>1923.0542</v>
      </c>
      <c r="P392" s="177">
        <f t="shared" si="189"/>
        <v>1923.0542</v>
      </c>
      <c r="Q392" s="178">
        <f>IF('Funding Allocation Parameters'!$C$5="Basic Library Subsidy", MIN(O392*('Funding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MIN($O392*(VLOOKUP(CONCATENATE($A392, 'Funding Allocation Parameters'!$I$5), 'Library Subsidy Complex'!$C$2:$J$55, 2, FALSE)), VLOOKUP(CONCATENATE($A392, 'Funding Allocation Parameters'!$I$5), 'Library Subsidy Complex'!$C$2:$J$55, 4, FALSE)), 0)))))</f>
        <v>1189</v>
      </c>
      <c r="R392" s="178">
        <f>IF('Funding Allocation Parameters'!$C$5="Basic Library Subsidy", 0, IF('Funding Allocation Parameters'!$C$5="Grant funding",MIN(O392*('Funding Allocation Parameters'!$E$5), 'Funding Allocation Parameters'!$G$5), IF('Funding Allocation Parameters'!$C$5="Other author funding", 0, IF('Funding Allocation Parameters'!$C$5="Any discretionary funds (grants if available, other if no grants)", MIN(O392*('Funding Allocation Parameters'!$E$5), 'Funding Allocation Parameters'!$G$5), IF('Funding Allocation Parameters'!$C$5="Complex Library Subsidy", 0, 0)))))</f>
        <v>0</v>
      </c>
      <c r="S392" s="178">
        <f>IF('Funding Allocation Parameters'!$C$5="Basic Library Subsidy", 0, IF('Funding Allocation Parameters'!$C$5="Grant funding", 0, IF('Funding Allocation Parameters'!$C$5="Other author funding",  MIN(O392*('Funding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2" s="178">
        <f>IF('Funding Allocation Parameters'!$C$5="Basic Library Subsidy", MIN(O392*('Funding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MIN($O392*(VLOOKUP(CONCATENATE($A392, 'Funding Allocation Parameters'!$I$5), 'Library Subsidy Complex'!$C$2:$J$55, 6, FALSE)), VLOOKUP(CONCATENATE($A392, 'Funding Allocation Parameters'!$I$5), 'Library Subsidy Complex'!$C$2:$J$55, 8, FALSE)), 0)))))</f>
        <v>1189</v>
      </c>
      <c r="U392" s="178">
        <f>IF('Funding Allocation Parameters'!$C$5="Basic Library Subsidy", 0, IF('Funding Allocation Parameters'!$C$5="Grant funding", 0, IF('Funding Allocation Parameters'!$C$5="Other author funding",  MIN(O392*('Funding Allocation Parameters'!$E$5), 'Funding Allocation Parameters'!$G$5), IF('Funding Allocation Parameters'!$C$5="Any discretionary funds (grants if available, other if no grants)", MIN(O392*('Funding Allocation Parameters'!$E$5), 'Funding Allocation Parameters'!$G$5), IF('Funding Allocation Parameters'!$C$5="Complex Library Subsidy", 0, 0)))))</f>
        <v>0</v>
      </c>
      <c r="V392" s="177">
        <f t="shared" si="190"/>
        <v>734.05420000000004</v>
      </c>
      <c r="W392" s="177">
        <f t="shared" si="191"/>
        <v>734.05420000000004</v>
      </c>
      <c r="X392" s="179">
        <f>IF('Funding Allocation Parameters'!$C$6="Basic Library Subsidy", MIN(V392*'Funding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MIN(V392*VLOOKUP(CONCATENATE($A392, 'Funding Allocation Parameters'!$I$6), 'Library Subsidy Complex'!$C$2:$J$55, 2, FALSE), VLOOKUP(CONCATENATE($A392, 'Funding Allocation Parameters'!$I$6), 'Library Subsidy Complex'!$C$2:$J$55, 4, FALSE)), 0)))))</f>
        <v>0</v>
      </c>
      <c r="Y392" s="179">
        <f>IF('Funding Allocation Parameters'!$C$6="Basic Library Subsidy", 0, IF('Funding Allocation Parameters'!$C$6="Grant funding",MIN(V392*'Funding Allocation Parameters'!$E$6, 'Funding Allocation Parameters'!$G$6), IF('Funding Allocation Parameters'!$C$6="Other author funding", 0, IF('Funding Allocation Parameters'!$C$6="Any discretionary funds (grants if available, other if no grants)", MIN(V392*'Funding Allocation Parameters'!$E$6, 'Funding Allocation Parameters'!$G$6), IF('Funding Allocation Parameters'!$C$6="Complex Library Subsidy", 0, 0)))))</f>
        <v>734.05420000000004</v>
      </c>
      <c r="Z392" s="179">
        <f>IF('Funding Allocation Parameters'!$C$6="Basic Library Subsidy", 0, IF('Funding Allocation Parameters'!$C$6="Grant funding", 0, IF('Funding Allocation Parameters'!$C$6="Other author funding",  MIN(V392*'Funding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2" s="179">
        <f>IF('Funding Allocation Parameters'!$C$6="Basic Library Subsidy", MIN(W392*'Funding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MIN(W392*VLOOKUP(CONCATENATE($A392, 'Funding Allocation Parameters'!$I$6), 'Library Subsidy Complex'!$C$2:$J$55, 6, FALSE), VLOOKUP(CONCATENATE($A392, 'Funding Allocation Parameters'!$I$6), 'Library Subsidy Complex'!$C$2:$J$55, 8, FALSE)), 0)))))</f>
        <v>0</v>
      </c>
      <c r="AB392" s="179">
        <f>IF('Funding Allocation Parameters'!$C$6="Basic Library Subsidy", 0, IF('Funding Allocation Parameters'!$C$6="Grant funding", 0, IF('Funding Allocation Parameters'!$C$6="Other author funding",  MIN(W392*'Funding Allocation Parameters'!$E$6, 'Funding Allocation Parameters'!$G$6), IF('Funding Allocation Parameters'!$C$6="Any discretionary funds (grants if available, other if no grants)", MIN(W392*'Funding Allocation Parameters'!$E$6, 'Funding Allocation Parameters'!$G$6), IF('Funding Allocation Parameters'!$C$6="Complex Library Subsidy", 0, 0)))))</f>
        <v>734.05420000000004</v>
      </c>
      <c r="AC392" s="177">
        <f t="shared" si="192"/>
        <v>0</v>
      </c>
      <c r="AD392" s="177">
        <f t="shared" si="193"/>
        <v>0</v>
      </c>
      <c r="AE392" s="180">
        <f>IF('Funding Allocation Parameters'!$C$7="Basic Library Subsidy", MIN(AC392*'Funding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MIN(AC392*VLOOKUP(CONCATENATE($A392, 'Funding Allocation Parameters'!$I$7), 'Library Subsidy Complex'!$C$2:$J$55, 2, FALSE), VLOOKUP(CONCATENATE($A392, 'Funding Allocation Parameters'!$I$7), 'Library Subsidy Complex'!$C$2:$J$55, 4, FALSE)), 0)))))</f>
        <v>0</v>
      </c>
      <c r="AF392" s="180">
        <f>IF('Funding Allocation Parameters'!$C$7="Basic Library Subsidy", 0, IF('Funding Allocation Parameters'!$C$7="Grant funding",MIN(AC392*'Funding Allocation Parameters'!$E$7, 'Funding Allocation Parameters'!$G$7), IF('Funding Allocation Parameters'!$C$7="Other author funding", 0, IF('Funding Allocation Parameters'!$C$7="Any discretionary funds (grants if available, other if no grants)", MIN(AC392*'Funding Allocation Parameters'!$E$7, 'Funding Allocation Parameters'!$G$7), IF('Funding Allocation Parameters'!$C$7="Complex Library Subsidy", 0, 0)))))</f>
        <v>0</v>
      </c>
      <c r="AG392" s="180">
        <f>IF('Funding Allocation Parameters'!$C$7="Basic Library Subsidy", 0, IF('Funding Allocation Parameters'!$C$7="Grant funding", 0, IF('Funding Allocation Parameters'!$C$7="Other author funding",  MIN(AC392*'Funding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2" s="180">
        <f>IF('Funding Allocation Parameters'!$C$7="Basic Library Subsidy", MIN(AD392*'Funding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MIN(AD392*VLOOKUP(CONCATENATE($A392, 'Funding Allocation Parameters'!$I$7), 'Library Subsidy Complex'!$C$2:$J$55, 6, FALSE), VLOOKUP(CONCATENATE($A392, 'Funding Allocation Parameters'!$I$7), 'Library Subsidy Complex'!$C$2:$J$55, 8, FALSE)), 0)))))</f>
        <v>0</v>
      </c>
      <c r="AI392" s="180">
        <f>IF('Funding Allocation Parameters'!$C$7="Basic Library Subsidy", 0, IF('Funding Allocation Parameters'!$C$7="Grant funding", 0, IF('Funding Allocation Parameters'!$C$7="Other author funding",  MIN(AD392*'Funding Allocation Parameters'!$E$7, 'Funding Allocation Parameters'!$G$7), IF('Funding Allocation Parameters'!$C$7="Any discretionary funds (grants if available, other if no grants)", MIN(AD392*'Funding Allocation Parameters'!$E$7, 'Funding Allocation Parameters'!$G$7), IF('Funding Allocation Parameters'!$C$7="Complex Library Subsidy", 0, 0)))))</f>
        <v>0</v>
      </c>
      <c r="AJ392" s="177">
        <f t="shared" si="194"/>
        <v>0</v>
      </c>
      <c r="AK392" s="177">
        <f t="shared" si="195"/>
        <v>0</v>
      </c>
      <c r="AL392" s="181">
        <f>IF('Funding Allocation Parameters'!$C$8="Basic Library Subsidy", MIN(AJ392*'Funding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MIN(AJ392*VLOOKUP(CONCATENATE($A392, 'Funding Allocation Parameters'!$I$8), 'Library Subsidy Complex'!$C$2:$J$55, 2, FALSE), VLOOKUP(CONCATENATE($A392, 'Funding Allocation Parameters'!$I$8), 'Library Subsidy Complex'!$C$2:$J$55, 4, FALSE)), 0)))))</f>
        <v>0</v>
      </c>
      <c r="AM392" s="181">
        <f>IF('Funding Allocation Parameters'!$C$8="Basic Library Subsidy", 0, IF('Funding Allocation Parameters'!$C$8="Grant funding",MIN(AJ392*'Funding Allocation Parameters'!$E$8, 'Funding Allocation Parameters'!$G$8), IF('Funding Allocation Parameters'!$C$8="Other author funding", 0, IF('Funding Allocation Parameters'!$C$8="Any discretionary funds (grants if available, other if no grants)", MIN(AJ392*'Funding Allocation Parameters'!$E$8, 'Funding Allocation Parameters'!$G$8), IF('Funding Allocation Parameters'!$C$8="Complex Library Subsidy", 0, 0)))))</f>
        <v>0</v>
      </c>
      <c r="AN392" s="181">
        <f>IF('Funding Allocation Parameters'!$C$8="Basic Library Subsidy", 0, IF('Funding Allocation Parameters'!$C$8="Grant funding", 0, IF('Funding Allocation Parameters'!$C$8="Other author funding",  MIN(AJ392*'Funding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2" s="181">
        <f>IF('Funding Allocation Parameters'!$C$8="Basic Library Subsidy", MIN(AK392*'Funding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MIN(AK392*VLOOKUP(CONCATENATE($A392, 'Funding Allocation Parameters'!$I$8), 'Library Subsidy Complex'!$C$2:$J$55, 6, FALSE), VLOOKUP(CONCATENATE($A392, 'Funding Allocation Parameters'!$I$8), 'Library Subsidy Complex'!$C$2:$J$55, 8, FALSE)), 0)))))</f>
        <v>0</v>
      </c>
      <c r="AP392" s="181">
        <f>IF('Funding Allocation Parameters'!$C$8="Basic Library Subsidy", 0, IF('Funding Allocation Parameters'!$C$8="Grant funding", 0, IF('Funding Allocation Parameters'!$C$8="Other author funding",  MIN(AK392*'Funding Allocation Parameters'!$E$8, 'Funding Allocation Parameters'!$G$8), IF('Funding Allocation Parameters'!$C$8="Any discretionary funds (grants if available, other if no grants)", MIN(AK392*'Funding Allocation Parameters'!$E$8, 'Funding Allocation Parameters'!$G$8), IF('Funding Allocation Parameters'!$C$8="Complex Library Subsidy", 0, 0)))))</f>
        <v>0</v>
      </c>
      <c r="AQ392" s="177">
        <f t="shared" si="196"/>
        <v>0</v>
      </c>
      <c r="AR392" s="177">
        <f t="shared" si="197"/>
        <v>0</v>
      </c>
      <c r="AS392" s="182">
        <f t="shared" si="198"/>
        <v>1189</v>
      </c>
      <c r="AT392" s="182">
        <f t="shared" si="199"/>
        <v>734.05420000000004</v>
      </c>
      <c r="AU392" s="182">
        <f t="shared" si="200"/>
        <v>0</v>
      </c>
      <c r="AV392" s="182">
        <f t="shared" si="201"/>
        <v>1189</v>
      </c>
      <c r="AW392" s="182">
        <f t="shared" si="202"/>
        <v>734.05420000000004</v>
      </c>
      <c r="AX392" s="183">
        <f t="shared" si="203"/>
        <v>1189</v>
      </c>
      <c r="AY392" s="183">
        <f t="shared" si="204"/>
        <v>734.05420000000004</v>
      </c>
      <c r="AZ392" s="183">
        <f t="shared" si="205"/>
        <v>0</v>
      </c>
      <c r="BA392" s="183">
        <f t="shared" si="206"/>
        <v>0</v>
      </c>
      <c r="BB392" s="183">
        <f t="shared" si="207"/>
        <v>0</v>
      </c>
      <c r="BC392" s="184">
        <f t="shared" si="208"/>
        <v>1189</v>
      </c>
      <c r="BD392" s="184">
        <f t="shared" si="209"/>
        <v>0</v>
      </c>
      <c r="BE392" s="184">
        <f t="shared" si="210"/>
        <v>734.05420000000004</v>
      </c>
      <c r="BF392" s="184">
        <f t="shared" si="211"/>
        <v>0</v>
      </c>
      <c r="BG392" s="102">
        <f t="shared" si="212"/>
        <v>0</v>
      </c>
      <c r="BH392" s="102">
        <f t="shared" si="213"/>
        <v>0</v>
      </c>
      <c r="BI392" s="102">
        <f t="shared" si="214"/>
        <v>0</v>
      </c>
      <c r="BJ392" s="102">
        <f t="shared" si="215"/>
        <v>1</v>
      </c>
      <c r="BK392" s="102">
        <f t="shared" si="216"/>
        <v>0</v>
      </c>
      <c r="BL392" s="102">
        <f t="shared" si="217"/>
        <v>0</v>
      </c>
      <c r="BN392" s="102"/>
    </row>
    <row r="393" spans="1:66" x14ac:dyDescent="0.25">
      <c r="A393" s="102" t="s">
        <v>18</v>
      </c>
      <c r="B393" s="102" t="s">
        <v>8</v>
      </c>
      <c r="C393" s="102" t="s">
        <v>8</v>
      </c>
      <c r="D393" s="102" t="s">
        <v>27</v>
      </c>
      <c r="E393" s="102" t="s">
        <v>836</v>
      </c>
      <c r="F393" s="102" t="s">
        <v>837</v>
      </c>
      <c r="G393" s="102">
        <v>1.52</v>
      </c>
      <c r="H393" s="102">
        <v>1</v>
      </c>
      <c r="I393" s="102">
        <v>1</v>
      </c>
      <c r="J393" s="167">
        <f>IFERROR(H393*VLOOKUP(A393, 'Advanced Parameters'!$B$7:$G$20, 6, FALSE)*VLOOKUP(A393, 'Growth Parameters'!$B$6:$H$19, 6, FALSE), 0)</f>
        <v>1</v>
      </c>
      <c r="K393" s="167">
        <f>IFERROR(IF('Advanced Parameters'!$C$5="n",'Raw Data'!I393*VLOOKUP(A393,'Advanced Parameters'!$B$7:$G$20,6,FALSE),J393*VLOOKUP(A393,'Advanced Parameters'!$B$7:$G$20,2,FALSE))*VLOOKUP(A393, 'Growth Parameters'!$B$6:$H$19, 6, FALSE), 0)</f>
        <v>1</v>
      </c>
      <c r="L393" s="167">
        <f t="shared" si="187"/>
        <v>0</v>
      </c>
      <c r="M393" s="168">
        <f>IFERROR(IF(G393="NA","NA",IF(G393&gt;'APC Parameters'!$K$6+VLOOKUP('Raw Data'!A393, 'APC Parameters'!$H$7:$L$20, 4, FALSE), 'APC Parameters'!$L$6+VLOOKUP('Raw Data'!A393, 'APC Parameters'!$H$7:$L$20, 5, FALSE), G393*('APC Parameters'!$J$6+VLOOKUP('Raw Data'!A393, 'APC Parameters'!$H$7:$L$20, 3, FALSE))+'APC Parameters'!$I$6+VLOOKUP('Raw Data'!A393, 'APC Parameters'!$H$7:$L$20, 2, FALSE))), 0)</f>
        <v>2225.9679999999998</v>
      </c>
      <c r="N393" s="168">
        <f t="shared" si="188"/>
        <v>2225.9679999999998</v>
      </c>
      <c r="O393" s="168">
        <f>IFERROR(IF(M393="NA",VLOOKUP(D393,'Internal Calculations'!$B$10:$C$11,2,FALSE), M393)*VLOOKUP(A393, 'Growth Parameters'!$B$6:$H$19, 7, FALSE), 0)</f>
        <v>2225.9679999999998</v>
      </c>
      <c r="P393" s="177">
        <f t="shared" si="189"/>
        <v>2225.9679999999998</v>
      </c>
      <c r="Q393" s="178">
        <f>IF('Funding Allocation Parameters'!$C$5="Basic Library Subsidy", MIN(O393*('Funding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MIN($O393*(VLOOKUP(CONCATENATE($A393, 'Funding Allocation Parameters'!$I$5), 'Library Subsidy Complex'!$C$2:$J$55, 2, FALSE)), VLOOKUP(CONCATENATE($A393, 'Funding Allocation Parameters'!$I$5), 'Library Subsidy Complex'!$C$2:$J$55, 4, FALSE)), 0)))))</f>
        <v>1189</v>
      </c>
      <c r="R393" s="178">
        <f>IF('Funding Allocation Parameters'!$C$5="Basic Library Subsidy", 0, IF('Funding Allocation Parameters'!$C$5="Grant funding",MIN(O393*('Funding Allocation Parameters'!$E$5), 'Funding Allocation Parameters'!$G$5), IF('Funding Allocation Parameters'!$C$5="Other author funding", 0, IF('Funding Allocation Parameters'!$C$5="Any discretionary funds (grants if available, other if no grants)", MIN(O393*('Funding Allocation Parameters'!$E$5), 'Funding Allocation Parameters'!$G$5), IF('Funding Allocation Parameters'!$C$5="Complex Library Subsidy", 0, 0)))))</f>
        <v>0</v>
      </c>
      <c r="S393" s="178">
        <f>IF('Funding Allocation Parameters'!$C$5="Basic Library Subsidy", 0, IF('Funding Allocation Parameters'!$C$5="Grant funding", 0, IF('Funding Allocation Parameters'!$C$5="Other author funding",  MIN(O393*('Funding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3" s="178">
        <f>IF('Funding Allocation Parameters'!$C$5="Basic Library Subsidy", MIN(O393*('Funding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MIN($O393*(VLOOKUP(CONCATENATE($A393, 'Funding Allocation Parameters'!$I$5), 'Library Subsidy Complex'!$C$2:$J$55, 6, FALSE)), VLOOKUP(CONCATENATE($A393, 'Funding Allocation Parameters'!$I$5), 'Library Subsidy Complex'!$C$2:$J$55, 8, FALSE)), 0)))))</f>
        <v>1189</v>
      </c>
      <c r="U393" s="178">
        <f>IF('Funding Allocation Parameters'!$C$5="Basic Library Subsidy", 0, IF('Funding Allocation Parameters'!$C$5="Grant funding", 0, IF('Funding Allocation Parameters'!$C$5="Other author funding",  MIN(O393*('Funding Allocation Parameters'!$E$5), 'Funding Allocation Parameters'!$G$5), IF('Funding Allocation Parameters'!$C$5="Any discretionary funds (grants if available, other if no grants)", MIN(O393*('Funding Allocation Parameters'!$E$5), 'Funding Allocation Parameters'!$G$5), IF('Funding Allocation Parameters'!$C$5="Complex Library Subsidy", 0, 0)))))</f>
        <v>0</v>
      </c>
      <c r="V393" s="177">
        <f t="shared" si="190"/>
        <v>1036.9679999999998</v>
      </c>
      <c r="W393" s="177">
        <f t="shared" si="191"/>
        <v>1036.9679999999998</v>
      </c>
      <c r="X393" s="179">
        <f>IF('Funding Allocation Parameters'!$C$6="Basic Library Subsidy", MIN(V393*'Funding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MIN(V393*VLOOKUP(CONCATENATE($A393, 'Funding Allocation Parameters'!$I$6), 'Library Subsidy Complex'!$C$2:$J$55, 2, FALSE), VLOOKUP(CONCATENATE($A393, 'Funding Allocation Parameters'!$I$6), 'Library Subsidy Complex'!$C$2:$J$55, 4, FALSE)), 0)))))</f>
        <v>0</v>
      </c>
      <c r="Y393" s="179">
        <f>IF('Funding Allocation Parameters'!$C$6="Basic Library Subsidy", 0, IF('Funding Allocation Parameters'!$C$6="Grant funding",MIN(V393*'Funding Allocation Parameters'!$E$6, 'Funding Allocation Parameters'!$G$6), IF('Funding Allocation Parameters'!$C$6="Other author funding", 0, IF('Funding Allocation Parameters'!$C$6="Any discretionary funds (grants if available, other if no grants)", MIN(V393*'Funding Allocation Parameters'!$E$6, 'Funding Allocation Parameters'!$G$6), IF('Funding Allocation Parameters'!$C$6="Complex Library Subsidy", 0, 0)))))</f>
        <v>1036.9679999999998</v>
      </c>
      <c r="Z393" s="179">
        <f>IF('Funding Allocation Parameters'!$C$6="Basic Library Subsidy", 0, IF('Funding Allocation Parameters'!$C$6="Grant funding", 0, IF('Funding Allocation Parameters'!$C$6="Other author funding",  MIN(V393*'Funding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3" s="179">
        <f>IF('Funding Allocation Parameters'!$C$6="Basic Library Subsidy", MIN(W393*'Funding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MIN(W393*VLOOKUP(CONCATENATE($A393, 'Funding Allocation Parameters'!$I$6), 'Library Subsidy Complex'!$C$2:$J$55, 6, FALSE), VLOOKUP(CONCATENATE($A393, 'Funding Allocation Parameters'!$I$6), 'Library Subsidy Complex'!$C$2:$J$55, 8, FALSE)), 0)))))</f>
        <v>0</v>
      </c>
      <c r="AB393" s="179">
        <f>IF('Funding Allocation Parameters'!$C$6="Basic Library Subsidy", 0, IF('Funding Allocation Parameters'!$C$6="Grant funding", 0, IF('Funding Allocation Parameters'!$C$6="Other author funding",  MIN(W393*'Funding Allocation Parameters'!$E$6, 'Funding Allocation Parameters'!$G$6), IF('Funding Allocation Parameters'!$C$6="Any discretionary funds (grants if available, other if no grants)", MIN(W393*'Funding Allocation Parameters'!$E$6, 'Funding Allocation Parameters'!$G$6), IF('Funding Allocation Parameters'!$C$6="Complex Library Subsidy", 0, 0)))))</f>
        <v>1036.9679999999998</v>
      </c>
      <c r="AC393" s="177">
        <f t="shared" si="192"/>
        <v>0</v>
      </c>
      <c r="AD393" s="177">
        <f t="shared" si="193"/>
        <v>0</v>
      </c>
      <c r="AE393" s="180">
        <f>IF('Funding Allocation Parameters'!$C$7="Basic Library Subsidy", MIN(AC393*'Funding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MIN(AC393*VLOOKUP(CONCATENATE($A393, 'Funding Allocation Parameters'!$I$7), 'Library Subsidy Complex'!$C$2:$J$55, 2, FALSE), VLOOKUP(CONCATENATE($A393, 'Funding Allocation Parameters'!$I$7), 'Library Subsidy Complex'!$C$2:$J$55, 4, FALSE)), 0)))))</f>
        <v>0</v>
      </c>
      <c r="AF393" s="180">
        <f>IF('Funding Allocation Parameters'!$C$7="Basic Library Subsidy", 0, IF('Funding Allocation Parameters'!$C$7="Grant funding",MIN(AC393*'Funding Allocation Parameters'!$E$7, 'Funding Allocation Parameters'!$G$7), IF('Funding Allocation Parameters'!$C$7="Other author funding", 0, IF('Funding Allocation Parameters'!$C$7="Any discretionary funds (grants if available, other if no grants)", MIN(AC393*'Funding Allocation Parameters'!$E$7, 'Funding Allocation Parameters'!$G$7), IF('Funding Allocation Parameters'!$C$7="Complex Library Subsidy", 0, 0)))))</f>
        <v>0</v>
      </c>
      <c r="AG393" s="180">
        <f>IF('Funding Allocation Parameters'!$C$7="Basic Library Subsidy", 0, IF('Funding Allocation Parameters'!$C$7="Grant funding", 0, IF('Funding Allocation Parameters'!$C$7="Other author funding",  MIN(AC393*'Funding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3" s="180">
        <f>IF('Funding Allocation Parameters'!$C$7="Basic Library Subsidy", MIN(AD393*'Funding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MIN(AD393*VLOOKUP(CONCATENATE($A393, 'Funding Allocation Parameters'!$I$7), 'Library Subsidy Complex'!$C$2:$J$55, 6, FALSE), VLOOKUP(CONCATENATE($A393, 'Funding Allocation Parameters'!$I$7), 'Library Subsidy Complex'!$C$2:$J$55, 8, FALSE)), 0)))))</f>
        <v>0</v>
      </c>
      <c r="AI393" s="180">
        <f>IF('Funding Allocation Parameters'!$C$7="Basic Library Subsidy", 0, IF('Funding Allocation Parameters'!$C$7="Grant funding", 0, IF('Funding Allocation Parameters'!$C$7="Other author funding",  MIN(AD393*'Funding Allocation Parameters'!$E$7, 'Funding Allocation Parameters'!$G$7), IF('Funding Allocation Parameters'!$C$7="Any discretionary funds (grants if available, other if no grants)", MIN(AD393*'Funding Allocation Parameters'!$E$7, 'Funding Allocation Parameters'!$G$7), IF('Funding Allocation Parameters'!$C$7="Complex Library Subsidy", 0, 0)))))</f>
        <v>0</v>
      </c>
      <c r="AJ393" s="177">
        <f t="shared" si="194"/>
        <v>0</v>
      </c>
      <c r="AK393" s="177">
        <f t="shared" si="195"/>
        <v>0</v>
      </c>
      <c r="AL393" s="181">
        <f>IF('Funding Allocation Parameters'!$C$8="Basic Library Subsidy", MIN(AJ393*'Funding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MIN(AJ393*VLOOKUP(CONCATENATE($A393, 'Funding Allocation Parameters'!$I$8), 'Library Subsidy Complex'!$C$2:$J$55, 2, FALSE), VLOOKUP(CONCATENATE($A393, 'Funding Allocation Parameters'!$I$8), 'Library Subsidy Complex'!$C$2:$J$55, 4, FALSE)), 0)))))</f>
        <v>0</v>
      </c>
      <c r="AM393" s="181">
        <f>IF('Funding Allocation Parameters'!$C$8="Basic Library Subsidy", 0, IF('Funding Allocation Parameters'!$C$8="Grant funding",MIN(AJ393*'Funding Allocation Parameters'!$E$8, 'Funding Allocation Parameters'!$G$8), IF('Funding Allocation Parameters'!$C$8="Other author funding", 0, IF('Funding Allocation Parameters'!$C$8="Any discretionary funds (grants if available, other if no grants)", MIN(AJ393*'Funding Allocation Parameters'!$E$8, 'Funding Allocation Parameters'!$G$8), IF('Funding Allocation Parameters'!$C$8="Complex Library Subsidy", 0, 0)))))</f>
        <v>0</v>
      </c>
      <c r="AN393" s="181">
        <f>IF('Funding Allocation Parameters'!$C$8="Basic Library Subsidy", 0, IF('Funding Allocation Parameters'!$C$8="Grant funding", 0, IF('Funding Allocation Parameters'!$C$8="Other author funding",  MIN(AJ393*'Funding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3" s="181">
        <f>IF('Funding Allocation Parameters'!$C$8="Basic Library Subsidy", MIN(AK393*'Funding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MIN(AK393*VLOOKUP(CONCATENATE($A393, 'Funding Allocation Parameters'!$I$8), 'Library Subsidy Complex'!$C$2:$J$55, 6, FALSE), VLOOKUP(CONCATENATE($A393, 'Funding Allocation Parameters'!$I$8), 'Library Subsidy Complex'!$C$2:$J$55, 8, FALSE)), 0)))))</f>
        <v>0</v>
      </c>
      <c r="AP393" s="181">
        <f>IF('Funding Allocation Parameters'!$C$8="Basic Library Subsidy", 0, IF('Funding Allocation Parameters'!$C$8="Grant funding", 0, IF('Funding Allocation Parameters'!$C$8="Other author funding",  MIN(AK393*'Funding Allocation Parameters'!$E$8, 'Funding Allocation Parameters'!$G$8), IF('Funding Allocation Parameters'!$C$8="Any discretionary funds (grants if available, other if no grants)", MIN(AK393*'Funding Allocation Parameters'!$E$8, 'Funding Allocation Parameters'!$G$8), IF('Funding Allocation Parameters'!$C$8="Complex Library Subsidy", 0, 0)))))</f>
        <v>0</v>
      </c>
      <c r="AQ393" s="177">
        <f t="shared" si="196"/>
        <v>0</v>
      </c>
      <c r="AR393" s="177">
        <f t="shared" si="197"/>
        <v>0</v>
      </c>
      <c r="AS393" s="182">
        <f t="shared" si="198"/>
        <v>1189</v>
      </c>
      <c r="AT393" s="182">
        <f t="shared" si="199"/>
        <v>1036.9679999999998</v>
      </c>
      <c r="AU393" s="182">
        <f t="shared" si="200"/>
        <v>0</v>
      </c>
      <c r="AV393" s="182">
        <f t="shared" si="201"/>
        <v>1189</v>
      </c>
      <c r="AW393" s="182">
        <f t="shared" si="202"/>
        <v>1036.9679999999998</v>
      </c>
      <c r="AX393" s="183">
        <f t="shared" si="203"/>
        <v>1189</v>
      </c>
      <c r="AY393" s="183">
        <f t="shared" si="204"/>
        <v>1036.9679999999998</v>
      </c>
      <c r="AZ393" s="183">
        <f t="shared" si="205"/>
        <v>0</v>
      </c>
      <c r="BA393" s="183">
        <f t="shared" si="206"/>
        <v>0</v>
      </c>
      <c r="BB393" s="183">
        <f t="shared" si="207"/>
        <v>0</v>
      </c>
      <c r="BC393" s="184">
        <f t="shared" si="208"/>
        <v>1189</v>
      </c>
      <c r="BD393" s="184">
        <f t="shared" si="209"/>
        <v>0</v>
      </c>
      <c r="BE393" s="184">
        <f t="shared" si="210"/>
        <v>1036.9679999999998</v>
      </c>
      <c r="BF393" s="184">
        <f t="shared" si="211"/>
        <v>0</v>
      </c>
      <c r="BG393" s="102">
        <f t="shared" si="212"/>
        <v>0</v>
      </c>
      <c r="BH393" s="102">
        <f t="shared" si="213"/>
        <v>0</v>
      </c>
      <c r="BI393" s="102">
        <f t="shared" si="214"/>
        <v>0</v>
      </c>
      <c r="BJ393" s="102">
        <f t="shared" si="215"/>
        <v>1</v>
      </c>
      <c r="BK393" s="102">
        <f t="shared" si="216"/>
        <v>0</v>
      </c>
      <c r="BL393" s="102">
        <f t="shared" si="217"/>
        <v>0</v>
      </c>
      <c r="BN393" s="102"/>
    </row>
    <row r="394" spans="1:66" x14ac:dyDescent="0.25">
      <c r="A394" s="102" t="s">
        <v>17</v>
      </c>
      <c r="B394" s="102" t="s">
        <v>8</v>
      </c>
      <c r="C394" s="102" t="s">
        <v>8</v>
      </c>
      <c r="D394" s="102" t="s">
        <v>27</v>
      </c>
      <c r="E394" s="102" t="s">
        <v>838</v>
      </c>
      <c r="F394" s="102" t="s">
        <v>839</v>
      </c>
      <c r="G394" s="102">
        <v>1.4359999999999999</v>
      </c>
      <c r="H394" s="102">
        <v>1</v>
      </c>
      <c r="I394" s="102">
        <v>1</v>
      </c>
      <c r="J394" s="167">
        <f>IFERROR(H394*VLOOKUP(A394, 'Advanced Parameters'!$B$7:$G$20, 6, FALSE)*VLOOKUP(A394, 'Growth Parameters'!$B$6:$H$19, 6, FALSE), 0)</f>
        <v>1</v>
      </c>
      <c r="K394" s="167">
        <f>IFERROR(IF('Advanced Parameters'!$C$5="n",'Raw Data'!I394*VLOOKUP(A394,'Advanced Parameters'!$B$7:$G$20,6,FALSE),J394*VLOOKUP(A394,'Advanced Parameters'!$B$7:$G$20,2,FALSE))*VLOOKUP(A394, 'Growth Parameters'!$B$6:$H$19, 6, FALSE), 0)</f>
        <v>1</v>
      </c>
      <c r="L394" s="167">
        <f t="shared" si="187"/>
        <v>0</v>
      </c>
      <c r="M394" s="168">
        <f>IFERROR(IF(G394="NA","NA",IF(G394&gt;'APC Parameters'!$K$6+VLOOKUP('Raw Data'!A394, 'APC Parameters'!$H$7:$L$20, 4, FALSE), 'APC Parameters'!$L$6+VLOOKUP('Raw Data'!A394, 'APC Parameters'!$H$7:$L$20, 5, FALSE), G394*('APC Parameters'!$J$6+VLOOKUP('Raw Data'!A394, 'APC Parameters'!$H$7:$L$20, 3, FALSE))+'APC Parameters'!$I$6+VLOOKUP('Raw Data'!A394, 'APC Parameters'!$H$7:$L$20, 2, FALSE))), 0)</f>
        <v>2166.3784000000001</v>
      </c>
      <c r="N394" s="168">
        <f t="shared" si="188"/>
        <v>2166.3784000000001</v>
      </c>
      <c r="O394" s="168">
        <f>IFERROR(IF(M394="NA",VLOOKUP(D394,'Internal Calculations'!$B$10:$C$11,2,FALSE), M394)*VLOOKUP(A394, 'Growth Parameters'!$B$6:$H$19, 7, FALSE), 0)</f>
        <v>2166.3784000000001</v>
      </c>
      <c r="P394" s="177">
        <f t="shared" si="189"/>
        <v>2166.3784000000001</v>
      </c>
      <c r="Q394" s="178">
        <f>IF('Funding Allocation Parameters'!$C$5="Basic Library Subsidy", MIN(O394*('Funding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MIN($O394*(VLOOKUP(CONCATENATE($A394, 'Funding Allocation Parameters'!$I$5), 'Library Subsidy Complex'!$C$2:$J$55, 2, FALSE)), VLOOKUP(CONCATENATE($A394, 'Funding Allocation Parameters'!$I$5), 'Library Subsidy Complex'!$C$2:$J$55, 4, FALSE)), 0)))))</f>
        <v>1189</v>
      </c>
      <c r="R394" s="178">
        <f>IF('Funding Allocation Parameters'!$C$5="Basic Library Subsidy", 0, IF('Funding Allocation Parameters'!$C$5="Grant funding",MIN(O394*('Funding Allocation Parameters'!$E$5), 'Funding Allocation Parameters'!$G$5), IF('Funding Allocation Parameters'!$C$5="Other author funding", 0, IF('Funding Allocation Parameters'!$C$5="Any discretionary funds (grants if available, other if no grants)", MIN(O394*('Funding Allocation Parameters'!$E$5), 'Funding Allocation Parameters'!$G$5), IF('Funding Allocation Parameters'!$C$5="Complex Library Subsidy", 0, 0)))))</f>
        <v>0</v>
      </c>
      <c r="S394" s="178">
        <f>IF('Funding Allocation Parameters'!$C$5="Basic Library Subsidy", 0, IF('Funding Allocation Parameters'!$C$5="Grant funding", 0, IF('Funding Allocation Parameters'!$C$5="Other author funding",  MIN(O394*('Funding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4" s="178">
        <f>IF('Funding Allocation Parameters'!$C$5="Basic Library Subsidy", MIN(O394*('Funding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MIN($O394*(VLOOKUP(CONCATENATE($A394, 'Funding Allocation Parameters'!$I$5), 'Library Subsidy Complex'!$C$2:$J$55, 6, FALSE)), VLOOKUP(CONCATENATE($A394, 'Funding Allocation Parameters'!$I$5), 'Library Subsidy Complex'!$C$2:$J$55, 8, FALSE)), 0)))))</f>
        <v>1189</v>
      </c>
      <c r="U394" s="178">
        <f>IF('Funding Allocation Parameters'!$C$5="Basic Library Subsidy", 0, IF('Funding Allocation Parameters'!$C$5="Grant funding", 0, IF('Funding Allocation Parameters'!$C$5="Other author funding",  MIN(O394*('Funding Allocation Parameters'!$E$5), 'Funding Allocation Parameters'!$G$5), IF('Funding Allocation Parameters'!$C$5="Any discretionary funds (grants if available, other if no grants)", MIN(O394*('Funding Allocation Parameters'!$E$5), 'Funding Allocation Parameters'!$G$5), IF('Funding Allocation Parameters'!$C$5="Complex Library Subsidy", 0, 0)))))</f>
        <v>0</v>
      </c>
      <c r="V394" s="177">
        <f t="shared" si="190"/>
        <v>977.37840000000006</v>
      </c>
      <c r="W394" s="177">
        <f t="shared" si="191"/>
        <v>977.37840000000006</v>
      </c>
      <c r="X394" s="179">
        <f>IF('Funding Allocation Parameters'!$C$6="Basic Library Subsidy", MIN(V394*'Funding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MIN(V394*VLOOKUP(CONCATENATE($A394, 'Funding Allocation Parameters'!$I$6), 'Library Subsidy Complex'!$C$2:$J$55, 2, FALSE), VLOOKUP(CONCATENATE($A394, 'Funding Allocation Parameters'!$I$6), 'Library Subsidy Complex'!$C$2:$J$55, 4, FALSE)), 0)))))</f>
        <v>0</v>
      </c>
      <c r="Y394" s="179">
        <f>IF('Funding Allocation Parameters'!$C$6="Basic Library Subsidy", 0, IF('Funding Allocation Parameters'!$C$6="Grant funding",MIN(V394*'Funding Allocation Parameters'!$E$6, 'Funding Allocation Parameters'!$G$6), IF('Funding Allocation Parameters'!$C$6="Other author funding", 0, IF('Funding Allocation Parameters'!$C$6="Any discretionary funds (grants if available, other if no grants)", MIN(V394*'Funding Allocation Parameters'!$E$6, 'Funding Allocation Parameters'!$G$6), IF('Funding Allocation Parameters'!$C$6="Complex Library Subsidy", 0, 0)))))</f>
        <v>977.37840000000006</v>
      </c>
      <c r="Z394" s="179">
        <f>IF('Funding Allocation Parameters'!$C$6="Basic Library Subsidy", 0, IF('Funding Allocation Parameters'!$C$6="Grant funding", 0, IF('Funding Allocation Parameters'!$C$6="Other author funding",  MIN(V394*'Funding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4" s="179">
        <f>IF('Funding Allocation Parameters'!$C$6="Basic Library Subsidy", MIN(W394*'Funding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MIN(W394*VLOOKUP(CONCATENATE($A394, 'Funding Allocation Parameters'!$I$6), 'Library Subsidy Complex'!$C$2:$J$55, 6, FALSE), VLOOKUP(CONCATENATE($A394, 'Funding Allocation Parameters'!$I$6), 'Library Subsidy Complex'!$C$2:$J$55, 8, FALSE)), 0)))))</f>
        <v>0</v>
      </c>
      <c r="AB394" s="179">
        <f>IF('Funding Allocation Parameters'!$C$6="Basic Library Subsidy", 0, IF('Funding Allocation Parameters'!$C$6="Grant funding", 0, IF('Funding Allocation Parameters'!$C$6="Other author funding",  MIN(W394*'Funding Allocation Parameters'!$E$6, 'Funding Allocation Parameters'!$G$6), IF('Funding Allocation Parameters'!$C$6="Any discretionary funds (grants if available, other if no grants)", MIN(W394*'Funding Allocation Parameters'!$E$6, 'Funding Allocation Parameters'!$G$6), IF('Funding Allocation Parameters'!$C$6="Complex Library Subsidy", 0, 0)))))</f>
        <v>977.37840000000006</v>
      </c>
      <c r="AC394" s="177">
        <f t="shared" si="192"/>
        <v>0</v>
      </c>
      <c r="AD394" s="177">
        <f t="shared" si="193"/>
        <v>0</v>
      </c>
      <c r="AE394" s="180">
        <f>IF('Funding Allocation Parameters'!$C$7="Basic Library Subsidy", MIN(AC394*'Funding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MIN(AC394*VLOOKUP(CONCATENATE($A394, 'Funding Allocation Parameters'!$I$7), 'Library Subsidy Complex'!$C$2:$J$55, 2, FALSE), VLOOKUP(CONCATENATE($A394, 'Funding Allocation Parameters'!$I$7), 'Library Subsidy Complex'!$C$2:$J$55, 4, FALSE)), 0)))))</f>
        <v>0</v>
      </c>
      <c r="AF394" s="180">
        <f>IF('Funding Allocation Parameters'!$C$7="Basic Library Subsidy", 0, IF('Funding Allocation Parameters'!$C$7="Grant funding",MIN(AC394*'Funding Allocation Parameters'!$E$7, 'Funding Allocation Parameters'!$G$7), IF('Funding Allocation Parameters'!$C$7="Other author funding", 0, IF('Funding Allocation Parameters'!$C$7="Any discretionary funds (grants if available, other if no grants)", MIN(AC394*'Funding Allocation Parameters'!$E$7, 'Funding Allocation Parameters'!$G$7), IF('Funding Allocation Parameters'!$C$7="Complex Library Subsidy", 0, 0)))))</f>
        <v>0</v>
      </c>
      <c r="AG394" s="180">
        <f>IF('Funding Allocation Parameters'!$C$7="Basic Library Subsidy", 0, IF('Funding Allocation Parameters'!$C$7="Grant funding", 0, IF('Funding Allocation Parameters'!$C$7="Other author funding",  MIN(AC394*'Funding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4" s="180">
        <f>IF('Funding Allocation Parameters'!$C$7="Basic Library Subsidy", MIN(AD394*'Funding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MIN(AD394*VLOOKUP(CONCATENATE($A394, 'Funding Allocation Parameters'!$I$7), 'Library Subsidy Complex'!$C$2:$J$55, 6, FALSE), VLOOKUP(CONCATENATE($A394, 'Funding Allocation Parameters'!$I$7), 'Library Subsidy Complex'!$C$2:$J$55, 8, FALSE)), 0)))))</f>
        <v>0</v>
      </c>
      <c r="AI394" s="180">
        <f>IF('Funding Allocation Parameters'!$C$7="Basic Library Subsidy", 0, IF('Funding Allocation Parameters'!$C$7="Grant funding", 0, IF('Funding Allocation Parameters'!$C$7="Other author funding",  MIN(AD394*'Funding Allocation Parameters'!$E$7, 'Funding Allocation Parameters'!$G$7), IF('Funding Allocation Parameters'!$C$7="Any discretionary funds (grants if available, other if no grants)", MIN(AD394*'Funding Allocation Parameters'!$E$7, 'Funding Allocation Parameters'!$G$7), IF('Funding Allocation Parameters'!$C$7="Complex Library Subsidy", 0, 0)))))</f>
        <v>0</v>
      </c>
      <c r="AJ394" s="177">
        <f t="shared" si="194"/>
        <v>0</v>
      </c>
      <c r="AK394" s="177">
        <f t="shared" si="195"/>
        <v>0</v>
      </c>
      <c r="AL394" s="181">
        <f>IF('Funding Allocation Parameters'!$C$8="Basic Library Subsidy", MIN(AJ394*'Funding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MIN(AJ394*VLOOKUP(CONCATENATE($A394, 'Funding Allocation Parameters'!$I$8), 'Library Subsidy Complex'!$C$2:$J$55, 2, FALSE), VLOOKUP(CONCATENATE($A394, 'Funding Allocation Parameters'!$I$8), 'Library Subsidy Complex'!$C$2:$J$55, 4, FALSE)), 0)))))</f>
        <v>0</v>
      </c>
      <c r="AM394" s="181">
        <f>IF('Funding Allocation Parameters'!$C$8="Basic Library Subsidy", 0, IF('Funding Allocation Parameters'!$C$8="Grant funding",MIN(AJ394*'Funding Allocation Parameters'!$E$8, 'Funding Allocation Parameters'!$G$8), IF('Funding Allocation Parameters'!$C$8="Other author funding", 0, IF('Funding Allocation Parameters'!$C$8="Any discretionary funds (grants if available, other if no grants)", MIN(AJ394*'Funding Allocation Parameters'!$E$8, 'Funding Allocation Parameters'!$G$8), IF('Funding Allocation Parameters'!$C$8="Complex Library Subsidy", 0, 0)))))</f>
        <v>0</v>
      </c>
      <c r="AN394" s="181">
        <f>IF('Funding Allocation Parameters'!$C$8="Basic Library Subsidy", 0, IF('Funding Allocation Parameters'!$C$8="Grant funding", 0, IF('Funding Allocation Parameters'!$C$8="Other author funding",  MIN(AJ394*'Funding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4" s="181">
        <f>IF('Funding Allocation Parameters'!$C$8="Basic Library Subsidy", MIN(AK394*'Funding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MIN(AK394*VLOOKUP(CONCATENATE($A394, 'Funding Allocation Parameters'!$I$8), 'Library Subsidy Complex'!$C$2:$J$55, 6, FALSE), VLOOKUP(CONCATENATE($A394, 'Funding Allocation Parameters'!$I$8), 'Library Subsidy Complex'!$C$2:$J$55, 8, FALSE)), 0)))))</f>
        <v>0</v>
      </c>
      <c r="AP394" s="181">
        <f>IF('Funding Allocation Parameters'!$C$8="Basic Library Subsidy", 0, IF('Funding Allocation Parameters'!$C$8="Grant funding", 0, IF('Funding Allocation Parameters'!$C$8="Other author funding",  MIN(AK394*'Funding Allocation Parameters'!$E$8, 'Funding Allocation Parameters'!$G$8), IF('Funding Allocation Parameters'!$C$8="Any discretionary funds (grants if available, other if no grants)", MIN(AK394*'Funding Allocation Parameters'!$E$8, 'Funding Allocation Parameters'!$G$8), IF('Funding Allocation Parameters'!$C$8="Complex Library Subsidy", 0, 0)))))</f>
        <v>0</v>
      </c>
      <c r="AQ394" s="177">
        <f t="shared" si="196"/>
        <v>0</v>
      </c>
      <c r="AR394" s="177">
        <f t="shared" si="197"/>
        <v>0</v>
      </c>
      <c r="AS394" s="182">
        <f t="shared" si="198"/>
        <v>1189</v>
      </c>
      <c r="AT394" s="182">
        <f t="shared" si="199"/>
        <v>977.37840000000006</v>
      </c>
      <c r="AU394" s="182">
        <f t="shared" si="200"/>
        <v>0</v>
      </c>
      <c r="AV394" s="182">
        <f t="shared" si="201"/>
        <v>1189</v>
      </c>
      <c r="AW394" s="182">
        <f t="shared" si="202"/>
        <v>977.37840000000006</v>
      </c>
      <c r="AX394" s="183">
        <f t="shared" si="203"/>
        <v>1189</v>
      </c>
      <c r="AY394" s="183">
        <f t="shared" si="204"/>
        <v>977.37840000000006</v>
      </c>
      <c r="AZ394" s="183">
        <f t="shared" si="205"/>
        <v>0</v>
      </c>
      <c r="BA394" s="183">
        <f t="shared" si="206"/>
        <v>0</v>
      </c>
      <c r="BB394" s="183">
        <f t="shared" si="207"/>
        <v>0</v>
      </c>
      <c r="BC394" s="184">
        <f t="shared" si="208"/>
        <v>1189</v>
      </c>
      <c r="BD394" s="184">
        <f t="shared" si="209"/>
        <v>0</v>
      </c>
      <c r="BE394" s="184">
        <f t="shared" si="210"/>
        <v>977.37840000000006</v>
      </c>
      <c r="BF394" s="184">
        <f t="shared" si="211"/>
        <v>0</v>
      </c>
      <c r="BG394" s="102">
        <f t="shared" si="212"/>
        <v>0</v>
      </c>
      <c r="BH394" s="102">
        <f t="shared" si="213"/>
        <v>0</v>
      </c>
      <c r="BI394" s="102">
        <f t="shared" si="214"/>
        <v>0</v>
      </c>
      <c r="BJ394" s="102">
        <f t="shared" si="215"/>
        <v>1</v>
      </c>
      <c r="BK394" s="102">
        <f t="shared" si="216"/>
        <v>0</v>
      </c>
      <c r="BL394" s="102">
        <f t="shared" si="217"/>
        <v>0</v>
      </c>
      <c r="BN394" s="102"/>
    </row>
    <row r="395" spans="1:66" x14ac:dyDescent="0.25">
      <c r="A395" s="102" t="s">
        <v>13</v>
      </c>
      <c r="B395" s="102" t="s">
        <v>8</v>
      </c>
      <c r="C395" s="102" t="s">
        <v>8</v>
      </c>
      <c r="D395" s="102" t="s">
        <v>27</v>
      </c>
      <c r="E395" s="102" t="s">
        <v>840</v>
      </c>
      <c r="F395" s="102" t="s">
        <v>841</v>
      </c>
      <c r="G395" s="102">
        <v>4.0149999999999997</v>
      </c>
      <c r="H395" s="102">
        <v>1</v>
      </c>
      <c r="I395" s="102">
        <v>1</v>
      </c>
      <c r="J395" s="167">
        <f>IFERROR(H395*VLOOKUP(A395, 'Advanced Parameters'!$B$7:$G$20, 6, FALSE)*VLOOKUP(A395, 'Growth Parameters'!$B$6:$H$19, 6, FALSE), 0)</f>
        <v>1</v>
      </c>
      <c r="K395" s="167">
        <f>IFERROR(IF('Advanced Parameters'!$C$5="n",'Raw Data'!I395*VLOOKUP(A395,'Advanced Parameters'!$B$7:$G$20,6,FALSE),J395*VLOOKUP(A395,'Advanced Parameters'!$B$7:$G$20,2,FALSE))*VLOOKUP(A395, 'Growth Parameters'!$B$6:$H$19, 6, FALSE), 0)</f>
        <v>1</v>
      </c>
      <c r="L395" s="167">
        <f t="shared" si="187"/>
        <v>0</v>
      </c>
      <c r="M395" s="168">
        <f>IFERROR(IF(G395="NA","NA",IF(G395&gt;'APC Parameters'!$K$6+VLOOKUP('Raw Data'!A395, 'APC Parameters'!$H$7:$L$20, 4, FALSE), 'APC Parameters'!$L$6+VLOOKUP('Raw Data'!A395, 'APC Parameters'!$H$7:$L$20, 5, FALSE), G395*('APC Parameters'!$J$6+VLOOKUP('Raw Data'!A395, 'APC Parameters'!$H$7:$L$20, 3, FALSE))+'APC Parameters'!$I$6+VLOOKUP('Raw Data'!A395, 'APC Parameters'!$H$7:$L$20, 2, FALSE))), 0)</f>
        <v>5000</v>
      </c>
      <c r="N395" s="168">
        <f t="shared" si="188"/>
        <v>5000</v>
      </c>
      <c r="O395" s="168">
        <f>IFERROR(IF(M395="NA",VLOOKUP(D395,'Internal Calculations'!$B$10:$C$11,2,FALSE), M395)*VLOOKUP(A395, 'Growth Parameters'!$B$6:$H$19, 7, FALSE), 0)</f>
        <v>5000</v>
      </c>
      <c r="P395" s="177">
        <f t="shared" si="189"/>
        <v>5000</v>
      </c>
      <c r="Q395" s="178">
        <f>IF('Funding Allocation Parameters'!$C$5="Basic Library Subsidy", MIN(O395*('Funding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MIN($O395*(VLOOKUP(CONCATENATE($A395, 'Funding Allocation Parameters'!$I$5), 'Library Subsidy Complex'!$C$2:$J$55, 2, FALSE)), VLOOKUP(CONCATENATE($A395, 'Funding Allocation Parameters'!$I$5), 'Library Subsidy Complex'!$C$2:$J$55, 4, FALSE)), 0)))))</f>
        <v>1189</v>
      </c>
      <c r="R395" s="178">
        <f>IF('Funding Allocation Parameters'!$C$5="Basic Library Subsidy", 0, IF('Funding Allocation Parameters'!$C$5="Grant funding",MIN(O395*('Funding Allocation Parameters'!$E$5), 'Funding Allocation Parameters'!$G$5), IF('Funding Allocation Parameters'!$C$5="Other author funding", 0, IF('Funding Allocation Parameters'!$C$5="Any discretionary funds (grants if available, other if no grants)", MIN(O395*('Funding Allocation Parameters'!$E$5), 'Funding Allocation Parameters'!$G$5), IF('Funding Allocation Parameters'!$C$5="Complex Library Subsidy", 0, 0)))))</f>
        <v>0</v>
      </c>
      <c r="S395" s="178">
        <f>IF('Funding Allocation Parameters'!$C$5="Basic Library Subsidy", 0, IF('Funding Allocation Parameters'!$C$5="Grant funding", 0, IF('Funding Allocation Parameters'!$C$5="Other author funding",  MIN(O395*('Funding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5" s="178">
        <f>IF('Funding Allocation Parameters'!$C$5="Basic Library Subsidy", MIN(O395*('Funding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MIN($O395*(VLOOKUP(CONCATENATE($A395, 'Funding Allocation Parameters'!$I$5), 'Library Subsidy Complex'!$C$2:$J$55, 6, FALSE)), VLOOKUP(CONCATENATE($A395, 'Funding Allocation Parameters'!$I$5), 'Library Subsidy Complex'!$C$2:$J$55, 8, FALSE)), 0)))))</f>
        <v>1189</v>
      </c>
      <c r="U395" s="178">
        <f>IF('Funding Allocation Parameters'!$C$5="Basic Library Subsidy", 0, IF('Funding Allocation Parameters'!$C$5="Grant funding", 0, IF('Funding Allocation Parameters'!$C$5="Other author funding",  MIN(O395*('Funding Allocation Parameters'!$E$5), 'Funding Allocation Parameters'!$G$5), IF('Funding Allocation Parameters'!$C$5="Any discretionary funds (grants if available, other if no grants)", MIN(O395*('Funding Allocation Parameters'!$E$5), 'Funding Allocation Parameters'!$G$5), IF('Funding Allocation Parameters'!$C$5="Complex Library Subsidy", 0, 0)))))</f>
        <v>0</v>
      </c>
      <c r="V395" s="177">
        <f t="shared" si="190"/>
        <v>3811</v>
      </c>
      <c r="W395" s="177">
        <f t="shared" si="191"/>
        <v>3811</v>
      </c>
      <c r="X395" s="179">
        <f>IF('Funding Allocation Parameters'!$C$6="Basic Library Subsidy", MIN(V395*'Funding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MIN(V395*VLOOKUP(CONCATENATE($A395, 'Funding Allocation Parameters'!$I$6), 'Library Subsidy Complex'!$C$2:$J$55, 2, FALSE), VLOOKUP(CONCATENATE($A395, 'Funding Allocation Parameters'!$I$6), 'Library Subsidy Complex'!$C$2:$J$55, 4, FALSE)), 0)))))</f>
        <v>0</v>
      </c>
      <c r="Y395" s="179">
        <f>IF('Funding Allocation Parameters'!$C$6="Basic Library Subsidy", 0, IF('Funding Allocation Parameters'!$C$6="Grant funding",MIN(V395*'Funding Allocation Parameters'!$E$6, 'Funding Allocation Parameters'!$G$6), IF('Funding Allocation Parameters'!$C$6="Other author funding", 0, IF('Funding Allocation Parameters'!$C$6="Any discretionary funds (grants if available, other if no grants)", MIN(V395*'Funding Allocation Parameters'!$E$6, 'Funding Allocation Parameters'!$G$6), IF('Funding Allocation Parameters'!$C$6="Complex Library Subsidy", 0, 0)))))</f>
        <v>3811</v>
      </c>
      <c r="Z395" s="179">
        <f>IF('Funding Allocation Parameters'!$C$6="Basic Library Subsidy", 0, IF('Funding Allocation Parameters'!$C$6="Grant funding", 0, IF('Funding Allocation Parameters'!$C$6="Other author funding",  MIN(V395*'Funding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5" s="179">
        <f>IF('Funding Allocation Parameters'!$C$6="Basic Library Subsidy", MIN(W395*'Funding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MIN(W395*VLOOKUP(CONCATENATE($A395, 'Funding Allocation Parameters'!$I$6), 'Library Subsidy Complex'!$C$2:$J$55, 6, FALSE), VLOOKUP(CONCATENATE($A395, 'Funding Allocation Parameters'!$I$6), 'Library Subsidy Complex'!$C$2:$J$55, 8, FALSE)), 0)))))</f>
        <v>0</v>
      </c>
      <c r="AB395" s="179">
        <f>IF('Funding Allocation Parameters'!$C$6="Basic Library Subsidy", 0, IF('Funding Allocation Parameters'!$C$6="Grant funding", 0, IF('Funding Allocation Parameters'!$C$6="Other author funding",  MIN(W395*'Funding Allocation Parameters'!$E$6, 'Funding Allocation Parameters'!$G$6), IF('Funding Allocation Parameters'!$C$6="Any discretionary funds (grants if available, other if no grants)", MIN(W395*'Funding Allocation Parameters'!$E$6, 'Funding Allocation Parameters'!$G$6), IF('Funding Allocation Parameters'!$C$6="Complex Library Subsidy", 0, 0)))))</f>
        <v>3811</v>
      </c>
      <c r="AC395" s="177">
        <f t="shared" si="192"/>
        <v>0</v>
      </c>
      <c r="AD395" s="177">
        <f t="shared" si="193"/>
        <v>0</v>
      </c>
      <c r="AE395" s="180">
        <f>IF('Funding Allocation Parameters'!$C$7="Basic Library Subsidy", MIN(AC395*'Funding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MIN(AC395*VLOOKUP(CONCATENATE($A395, 'Funding Allocation Parameters'!$I$7), 'Library Subsidy Complex'!$C$2:$J$55, 2, FALSE), VLOOKUP(CONCATENATE($A395, 'Funding Allocation Parameters'!$I$7), 'Library Subsidy Complex'!$C$2:$J$55, 4, FALSE)), 0)))))</f>
        <v>0</v>
      </c>
      <c r="AF395" s="180">
        <f>IF('Funding Allocation Parameters'!$C$7="Basic Library Subsidy", 0, IF('Funding Allocation Parameters'!$C$7="Grant funding",MIN(AC395*'Funding Allocation Parameters'!$E$7, 'Funding Allocation Parameters'!$G$7), IF('Funding Allocation Parameters'!$C$7="Other author funding", 0, IF('Funding Allocation Parameters'!$C$7="Any discretionary funds (grants if available, other if no grants)", MIN(AC395*'Funding Allocation Parameters'!$E$7, 'Funding Allocation Parameters'!$G$7), IF('Funding Allocation Parameters'!$C$7="Complex Library Subsidy", 0, 0)))))</f>
        <v>0</v>
      </c>
      <c r="AG395" s="180">
        <f>IF('Funding Allocation Parameters'!$C$7="Basic Library Subsidy", 0, IF('Funding Allocation Parameters'!$C$7="Grant funding", 0, IF('Funding Allocation Parameters'!$C$7="Other author funding",  MIN(AC395*'Funding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5" s="180">
        <f>IF('Funding Allocation Parameters'!$C$7="Basic Library Subsidy", MIN(AD395*'Funding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MIN(AD395*VLOOKUP(CONCATENATE($A395, 'Funding Allocation Parameters'!$I$7), 'Library Subsidy Complex'!$C$2:$J$55, 6, FALSE), VLOOKUP(CONCATENATE($A395, 'Funding Allocation Parameters'!$I$7), 'Library Subsidy Complex'!$C$2:$J$55, 8, FALSE)), 0)))))</f>
        <v>0</v>
      </c>
      <c r="AI395" s="180">
        <f>IF('Funding Allocation Parameters'!$C$7="Basic Library Subsidy", 0, IF('Funding Allocation Parameters'!$C$7="Grant funding", 0, IF('Funding Allocation Parameters'!$C$7="Other author funding",  MIN(AD395*'Funding Allocation Parameters'!$E$7, 'Funding Allocation Parameters'!$G$7), IF('Funding Allocation Parameters'!$C$7="Any discretionary funds (grants if available, other if no grants)", MIN(AD395*'Funding Allocation Parameters'!$E$7, 'Funding Allocation Parameters'!$G$7), IF('Funding Allocation Parameters'!$C$7="Complex Library Subsidy", 0, 0)))))</f>
        <v>0</v>
      </c>
      <c r="AJ395" s="177">
        <f t="shared" si="194"/>
        <v>0</v>
      </c>
      <c r="AK395" s="177">
        <f t="shared" si="195"/>
        <v>0</v>
      </c>
      <c r="AL395" s="181">
        <f>IF('Funding Allocation Parameters'!$C$8="Basic Library Subsidy", MIN(AJ395*'Funding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MIN(AJ395*VLOOKUP(CONCATENATE($A395, 'Funding Allocation Parameters'!$I$8), 'Library Subsidy Complex'!$C$2:$J$55, 2, FALSE), VLOOKUP(CONCATENATE($A395, 'Funding Allocation Parameters'!$I$8), 'Library Subsidy Complex'!$C$2:$J$55, 4, FALSE)), 0)))))</f>
        <v>0</v>
      </c>
      <c r="AM395" s="181">
        <f>IF('Funding Allocation Parameters'!$C$8="Basic Library Subsidy", 0, IF('Funding Allocation Parameters'!$C$8="Grant funding",MIN(AJ395*'Funding Allocation Parameters'!$E$8, 'Funding Allocation Parameters'!$G$8), IF('Funding Allocation Parameters'!$C$8="Other author funding", 0, IF('Funding Allocation Parameters'!$C$8="Any discretionary funds (grants if available, other if no grants)", MIN(AJ395*'Funding Allocation Parameters'!$E$8, 'Funding Allocation Parameters'!$G$8), IF('Funding Allocation Parameters'!$C$8="Complex Library Subsidy", 0, 0)))))</f>
        <v>0</v>
      </c>
      <c r="AN395" s="181">
        <f>IF('Funding Allocation Parameters'!$C$8="Basic Library Subsidy", 0, IF('Funding Allocation Parameters'!$C$8="Grant funding", 0, IF('Funding Allocation Parameters'!$C$8="Other author funding",  MIN(AJ395*'Funding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5" s="181">
        <f>IF('Funding Allocation Parameters'!$C$8="Basic Library Subsidy", MIN(AK395*'Funding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MIN(AK395*VLOOKUP(CONCATENATE($A395, 'Funding Allocation Parameters'!$I$8), 'Library Subsidy Complex'!$C$2:$J$55, 6, FALSE), VLOOKUP(CONCATENATE($A395, 'Funding Allocation Parameters'!$I$8), 'Library Subsidy Complex'!$C$2:$J$55, 8, FALSE)), 0)))))</f>
        <v>0</v>
      </c>
      <c r="AP395" s="181">
        <f>IF('Funding Allocation Parameters'!$C$8="Basic Library Subsidy", 0, IF('Funding Allocation Parameters'!$C$8="Grant funding", 0, IF('Funding Allocation Parameters'!$C$8="Other author funding",  MIN(AK395*'Funding Allocation Parameters'!$E$8, 'Funding Allocation Parameters'!$G$8), IF('Funding Allocation Parameters'!$C$8="Any discretionary funds (grants if available, other if no grants)", MIN(AK395*'Funding Allocation Parameters'!$E$8, 'Funding Allocation Parameters'!$G$8), IF('Funding Allocation Parameters'!$C$8="Complex Library Subsidy", 0, 0)))))</f>
        <v>0</v>
      </c>
      <c r="AQ395" s="177">
        <f t="shared" si="196"/>
        <v>0</v>
      </c>
      <c r="AR395" s="177">
        <f t="shared" si="197"/>
        <v>0</v>
      </c>
      <c r="AS395" s="182">
        <f t="shared" si="198"/>
        <v>1189</v>
      </c>
      <c r="AT395" s="182">
        <f t="shared" si="199"/>
        <v>3811</v>
      </c>
      <c r="AU395" s="182">
        <f t="shared" si="200"/>
        <v>0</v>
      </c>
      <c r="AV395" s="182">
        <f t="shared" si="201"/>
        <v>1189</v>
      </c>
      <c r="AW395" s="182">
        <f t="shared" si="202"/>
        <v>3811</v>
      </c>
      <c r="AX395" s="183">
        <f t="shared" si="203"/>
        <v>1189</v>
      </c>
      <c r="AY395" s="183">
        <f t="shared" si="204"/>
        <v>3811</v>
      </c>
      <c r="AZ395" s="183">
        <f t="shared" si="205"/>
        <v>0</v>
      </c>
      <c r="BA395" s="183">
        <f t="shared" si="206"/>
        <v>0</v>
      </c>
      <c r="BB395" s="183">
        <f t="shared" si="207"/>
        <v>0</v>
      </c>
      <c r="BC395" s="184">
        <f t="shared" si="208"/>
        <v>1189</v>
      </c>
      <c r="BD395" s="184">
        <f t="shared" si="209"/>
        <v>0</v>
      </c>
      <c r="BE395" s="184">
        <f t="shared" si="210"/>
        <v>3811</v>
      </c>
      <c r="BF395" s="184">
        <f t="shared" si="211"/>
        <v>0</v>
      </c>
      <c r="BG395" s="102">
        <f t="shared" si="212"/>
        <v>0</v>
      </c>
      <c r="BH395" s="102">
        <f t="shared" si="213"/>
        <v>0</v>
      </c>
      <c r="BI395" s="102">
        <f t="shared" si="214"/>
        <v>0</v>
      </c>
      <c r="BJ395" s="102">
        <f t="shared" si="215"/>
        <v>1</v>
      </c>
      <c r="BK395" s="102">
        <f t="shared" si="216"/>
        <v>0</v>
      </c>
      <c r="BL395" s="102">
        <f t="shared" si="217"/>
        <v>0</v>
      </c>
      <c r="BN395" s="102"/>
    </row>
    <row r="396" spans="1:66" x14ac:dyDescent="0.25">
      <c r="A396" s="102" t="s">
        <v>7</v>
      </c>
      <c r="B396" s="102" t="s">
        <v>8</v>
      </c>
      <c r="C396" s="102" t="s">
        <v>8</v>
      </c>
      <c r="D396" s="102" t="s">
        <v>27</v>
      </c>
      <c r="E396" s="102" t="s">
        <v>842</v>
      </c>
      <c r="F396" s="102" t="s">
        <v>843</v>
      </c>
      <c r="G396" s="102">
        <v>5.7000000000000002E-2</v>
      </c>
      <c r="H396" s="102">
        <v>1</v>
      </c>
      <c r="I396" s="102">
        <v>0</v>
      </c>
      <c r="J396" s="167">
        <f>IFERROR(H396*VLOOKUP(A396, 'Advanced Parameters'!$B$7:$G$20, 6, FALSE)*VLOOKUP(A396, 'Growth Parameters'!$B$6:$H$19, 6, FALSE), 0)</f>
        <v>1</v>
      </c>
      <c r="K396" s="167">
        <f>IFERROR(IF('Advanced Parameters'!$C$5="n",'Raw Data'!I396*VLOOKUP(A396,'Advanced Parameters'!$B$7:$G$20,6,FALSE),J396*VLOOKUP(A396,'Advanced Parameters'!$B$7:$G$20,2,FALSE))*VLOOKUP(A396, 'Growth Parameters'!$B$6:$H$19, 6, FALSE), 0)</f>
        <v>0</v>
      </c>
      <c r="L396" s="167">
        <f t="shared" si="187"/>
        <v>1</v>
      </c>
      <c r="M396" s="168">
        <f>IFERROR(IF(G396="NA","NA",IF(G396&gt;'APC Parameters'!$K$6+VLOOKUP('Raw Data'!A396, 'APC Parameters'!$H$7:$L$20, 4, FALSE), 'APC Parameters'!$L$6+VLOOKUP('Raw Data'!A396, 'APC Parameters'!$H$7:$L$20, 5, FALSE), G396*('APC Parameters'!$J$6+VLOOKUP('Raw Data'!A396, 'APC Parameters'!$H$7:$L$20, 3, FALSE))+'APC Parameters'!$I$6+VLOOKUP('Raw Data'!A396, 'APC Parameters'!$H$7:$L$20, 2, FALSE))), 0)</f>
        <v>1188.1158</v>
      </c>
      <c r="N396" s="168">
        <f t="shared" si="188"/>
        <v>1188.1158</v>
      </c>
      <c r="O396" s="168">
        <f>IFERROR(IF(M396="NA",VLOOKUP(D396,'Internal Calculations'!$B$10:$C$11,2,FALSE), M396)*VLOOKUP(A396, 'Growth Parameters'!$B$6:$H$19, 7, FALSE), 0)</f>
        <v>1188.1158</v>
      </c>
      <c r="P396" s="177">
        <f t="shared" si="189"/>
        <v>1188.1158</v>
      </c>
      <c r="Q396" s="178">
        <f>IF('Funding Allocation Parameters'!$C$5="Basic Library Subsidy", MIN(O396*('Funding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MIN($O396*(VLOOKUP(CONCATENATE($A396, 'Funding Allocation Parameters'!$I$5), 'Library Subsidy Complex'!$C$2:$J$55, 2, FALSE)), VLOOKUP(CONCATENATE($A396, 'Funding Allocation Parameters'!$I$5), 'Library Subsidy Complex'!$C$2:$J$55, 4, FALSE)), 0)))))</f>
        <v>1188.1158</v>
      </c>
      <c r="R396" s="178">
        <f>IF('Funding Allocation Parameters'!$C$5="Basic Library Subsidy", 0, IF('Funding Allocation Parameters'!$C$5="Grant funding",MIN(O396*('Funding Allocation Parameters'!$E$5), 'Funding Allocation Parameters'!$G$5), IF('Funding Allocation Parameters'!$C$5="Other author funding", 0, IF('Funding Allocation Parameters'!$C$5="Any discretionary funds (grants if available, other if no grants)", MIN(O396*('Funding Allocation Parameters'!$E$5), 'Funding Allocation Parameters'!$G$5), IF('Funding Allocation Parameters'!$C$5="Complex Library Subsidy", 0, 0)))))</f>
        <v>0</v>
      </c>
      <c r="S396" s="178">
        <f>IF('Funding Allocation Parameters'!$C$5="Basic Library Subsidy", 0, IF('Funding Allocation Parameters'!$C$5="Grant funding", 0, IF('Funding Allocation Parameters'!$C$5="Other author funding",  MIN(O396*('Funding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6" s="178">
        <f>IF('Funding Allocation Parameters'!$C$5="Basic Library Subsidy", MIN(O396*('Funding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MIN($O396*(VLOOKUP(CONCATENATE($A396, 'Funding Allocation Parameters'!$I$5), 'Library Subsidy Complex'!$C$2:$J$55, 6, FALSE)), VLOOKUP(CONCATENATE($A396, 'Funding Allocation Parameters'!$I$5), 'Library Subsidy Complex'!$C$2:$J$55, 8, FALSE)), 0)))))</f>
        <v>1188.1158</v>
      </c>
      <c r="U396" s="178">
        <f>IF('Funding Allocation Parameters'!$C$5="Basic Library Subsidy", 0, IF('Funding Allocation Parameters'!$C$5="Grant funding", 0, IF('Funding Allocation Parameters'!$C$5="Other author funding",  MIN(O396*('Funding Allocation Parameters'!$E$5), 'Funding Allocation Parameters'!$G$5), IF('Funding Allocation Parameters'!$C$5="Any discretionary funds (grants if available, other if no grants)", MIN(O396*('Funding Allocation Parameters'!$E$5), 'Funding Allocation Parameters'!$G$5), IF('Funding Allocation Parameters'!$C$5="Complex Library Subsidy", 0, 0)))))</f>
        <v>0</v>
      </c>
      <c r="V396" s="177">
        <f t="shared" si="190"/>
        <v>0</v>
      </c>
      <c r="W396" s="177">
        <f t="shared" si="191"/>
        <v>0</v>
      </c>
      <c r="X396" s="179">
        <f>IF('Funding Allocation Parameters'!$C$6="Basic Library Subsidy", MIN(V396*'Funding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MIN(V396*VLOOKUP(CONCATENATE($A396, 'Funding Allocation Parameters'!$I$6), 'Library Subsidy Complex'!$C$2:$J$55, 2, FALSE), VLOOKUP(CONCATENATE($A396, 'Funding Allocation Parameters'!$I$6), 'Library Subsidy Complex'!$C$2:$J$55, 4, FALSE)), 0)))))</f>
        <v>0</v>
      </c>
      <c r="Y396" s="179">
        <f>IF('Funding Allocation Parameters'!$C$6="Basic Library Subsidy", 0, IF('Funding Allocation Parameters'!$C$6="Grant funding",MIN(V396*'Funding Allocation Parameters'!$E$6, 'Funding Allocation Parameters'!$G$6), IF('Funding Allocation Parameters'!$C$6="Other author funding", 0, IF('Funding Allocation Parameters'!$C$6="Any discretionary funds (grants if available, other if no grants)", MIN(V396*'Funding Allocation Parameters'!$E$6, 'Funding Allocation Parameters'!$G$6), IF('Funding Allocation Parameters'!$C$6="Complex Library Subsidy", 0, 0)))))</f>
        <v>0</v>
      </c>
      <c r="Z396" s="179">
        <f>IF('Funding Allocation Parameters'!$C$6="Basic Library Subsidy", 0, IF('Funding Allocation Parameters'!$C$6="Grant funding", 0, IF('Funding Allocation Parameters'!$C$6="Other author funding",  MIN(V396*'Funding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6" s="179">
        <f>IF('Funding Allocation Parameters'!$C$6="Basic Library Subsidy", MIN(W396*'Funding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MIN(W396*VLOOKUP(CONCATENATE($A396, 'Funding Allocation Parameters'!$I$6), 'Library Subsidy Complex'!$C$2:$J$55, 6, FALSE), VLOOKUP(CONCATENATE($A396, 'Funding Allocation Parameters'!$I$6), 'Library Subsidy Complex'!$C$2:$J$55, 8, FALSE)), 0)))))</f>
        <v>0</v>
      </c>
      <c r="AB396" s="179">
        <f>IF('Funding Allocation Parameters'!$C$6="Basic Library Subsidy", 0, IF('Funding Allocation Parameters'!$C$6="Grant funding", 0, IF('Funding Allocation Parameters'!$C$6="Other author funding",  MIN(W396*'Funding Allocation Parameters'!$E$6, 'Funding Allocation Parameters'!$G$6), IF('Funding Allocation Parameters'!$C$6="Any discretionary funds (grants if available, other if no grants)", MIN(W396*'Funding Allocation Parameters'!$E$6, 'Funding Allocation Parameters'!$G$6), IF('Funding Allocation Parameters'!$C$6="Complex Library Subsidy", 0, 0)))))</f>
        <v>0</v>
      </c>
      <c r="AC396" s="177">
        <f t="shared" si="192"/>
        <v>0</v>
      </c>
      <c r="AD396" s="177">
        <f t="shared" si="193"/>
        <v>0</v>
      </c>
      <c r="AE396" s="180">
        <f>IF('Funding Allocation Parameters'!$C$7="Basic Library Subsidy", MIN(AC396*'Funding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MIN(AC396*VLOOKUP(CONCATENATE($A396, 'Funding Allocation Parameters'!$I$7), 'Library Subsidy Complex'!$C$2:$J$55, 2, FALSE), VLOOKUP(CONCATENATE($A396, 'Funding Allocation Parameters'!$I$7), 'Library Subsidy Complex'!$C$2:$J$55, 4, FALSE)), 0)))))</f>
        <v>0</v>
      </c>
      <c r="AF396" s="180">
        <f>IF('Funding Allocation Parameters'!$C$7="Basic Library Subsidy", 0, IF('Funding Allocation Parameters'!$C$7="Grant funding",MIN(AC396*'Funding Allocation Parameters'!$E$7, 'Funding Allocation Parameters'!$G$7), IF('Funding Allocation Parameters'!$C$7="Other author funding", 0, IF('Funding Allocation Parameters'!$C$7="Any discretionary funds (grants if available, other if no grants)", MIN(AC396*'Funding Allocation Parameters'!$E$7, 'Funding Allocation Parameters'!$G$7), IF('Funding Allocation Parameters'!$C$7="Complex Library Subsidy", 0, 0)))))</f>
        <v>0</v>
      </c>
      <c r="AG396" s="180">
        <f>IF('Funding Allocation Parameters'!$C$7="Basic Library Subsidy", 0, IF('Funding Allocation Parameters'!$C$7="Grant funding", 0, IF('Funding Allocation Parameters'!$C$7="Other author funding",  MIN(AC396*'Funding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6" s="180">
        <f>IF('Funding Allocation Parameters'!$C$7="Basic Library Subsidy", MIN(AD396*'Funding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MIN(AD396*VLOOKUP(CONCATENATE($A396, 'Funding Allocation Parameters'!$I$7), 'Library Subsidy Complex'!$C$2:$J$55, 6, FALSE), VLOOKUP(CONCATENATE($A396, 'Funding Allocation Parameters'!$I$7), 'Library Subsidy Complex'!$C$2:$J$55, 8, FALSE)), 0)))))</f>
        <v>0</v>
      </c>
      <c r="AI396" s="180">
        <f>IF('Funding Allocation Parameters'!$C$7="Basic Library Subsidy", 0, IF('Funding Allocation Parameters'!$C$7="Grant funding", 0, IF('Funding Allocation Parameters'!$C$7="Other author funding",  MIN(AD396*'Funding Allocation Parameters'!$E$7, 'Funding Allocation Parameters'!$G$7), IF('Funding Allocation Parameters'!$C$7="Any discretionary funds (grants if available, other if no grants)", MIN(AD396*'Funding Allocation Parameters'!$E$7, 'Funding Allocation Parameters'!$G$7), IF('Funding Allocation Parameters'!$C$7="Complex Library Subsidy", 0, 0)))))</f>
        <v>0</v>
      </c>
      <c r="AJ396" s="177">
        <f t="shared" si="194"/>
        <v>0</v>
      </c>
      <c r="AK396" s="177">
        <f t="shared" si="195"/>
        <v>0</v>
      </c>
      <c r="AL396" s="181">
        <f>IF('Funding Allocation Parameters'!$C$8="Basic Library Subsidy", MIN(AJ396*'Funding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MIN(AJ396*VLOOKUP(CONCATENATE($A396, 'Funding Allocation Parameters'!$I$8), 'Library Subsidy Complex'!$C$2:$J$55, 2, FALSE), VLOOKUP(CONCATENATE($A396, 'Funding Allocation Parameters'!$I$8), 'Library Subsidy Complex'!$C$2:$J$55, 4, FALSE)), 0)))))</f>
        <v>0</v>
      </c>
      <c r="AM396" s="181">
        <f>IF('Funding Allocation Parameters'!$C$8="Basic Library Subsidy", 0, IF('Funding Allocation Parameters'!$C$8="Grant funding",MIN(AJ396*'Funding Allocation Parameters'!$E$8, 'Funding Allocation Parameters'!$G$8), IF('Funding Allocation Parameters'!$C$8="Other author funding", 0, IF('Funding Allocation Parameters'!$C$8="Any discretionary funds (grants if available, other if no grants)", MIN(AJ396*'Funding Allocation Parameters'!$E$8, 'Funding Allocation Parameters'!$G$8), IF('Funding Allocation Parameters'!$C$8="Complex Library Subsidy", 0, 0)))))</f>
        <v>0</v>
      </c>
      <c r="AN396" s="181">
        <f>IF('Funding Allocation Parameters'!$C$8="Basic Library Subsidy", 0, IF('Funding Allocation Parameters'!$C$8="Grant funding", 0, IF('Funding Allocation Parameters'!$C$8="Other author funding",  MIN(AJ396*'Funding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6" s="181">
        <f>IF('Funding Allocation Parameters'!$C$8="Basic Library Subsidy", MIN(AK396*'Funding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MIN(AK396*VLOOKUP(CONCATENATE($A396, 'Funding Allocation Parameters'!$I$8), 'Library Subsidy Complex'!$C$2:$J$55, 6, FALSE), VLOOKUP(CONCATENATE($A396, 'Funding Allocation Parameters'!$I$8), 'Library Subsidy Complex'!$C$2:$J$55, 8, FALSE)), 0)))))</f>
        <v>0</v>
      </c>
      <c r="AP396" s="181">
        <f>IF('Funding Allocation Parameters'!$C$8="Basic Library Subsidy", 0, IF('Funding Allocation Parameters'!$C$8="Grant funding", 0, IF('Funding Allocation Parameters'!$C$8="Other author funding",  MIN(AK396*'Funding Allocation Parameters'!$E$8, 'Funding Allocation Parameters'!$G$8), IF('Funding Allocation Parameters'!$C$8="Any discretionary funds (grants if available, other if no grants)", MIN(AK396*'Funding Allocation Parameters'!$E$8, 'Funding Allocation Parameters'!$G$8), IF('Funding Allocation Parameters'!$C$8="Complex Library Subsidy", 0, 0)))))</f>
        <v>0</v>
      </c>
      <c r="AQ396" s="177">
        <f t="shared" si="196"/>
        <v>0</v>
      </c>
      <c r="AR396" s="177">
        <f t="shared" si="197"/>
        <v>0</v>
      </c>
      <c r="AS396" s="182">
        <f t="shared" si="198"/>
        <v>1188.1158</v>
      </c>
      <c r="AT396" s="182">
        <f t="shared" si="199"/>
        <v>0</v>
      </c>
      <c r="AU396" s="182">
        <f t="shared" si="200"/>
        <v>0</v>
      </c>
      <c r="AV396" s="182">
        <f t="shared" si="201"/>
        <v>1188.1158</v>
      </c>
      <c r="AW396" s="182">
        <f t="shared" si="202"/>
        <v>0</v>
      </c>
      <c r="AX396" s="183">
        <f t="shared" si="203"/>
        <v>0</v>
      </c>
      <c r="AY396" s="183">
        <f t="shared" si="204"/>
        <v>0</v>
      </c>
      <c r="AZ396" s="183">
        <f t="shared" si="205"/>
        <v>0</v>
      </c>
      <c r="BA396" s="183">
        <f t="shared" si="206"/>
        <v>1188.1158</v>
      </c>
      <c r="BB396" s="183">
        <f t="shared" si="207"/>
        <v>0</v>
      </c>
      <c r="BC396" s="184">
        <f t="shared" si="208"/>
        <v>1188.1158</v>
      </c>
      <c r="BD396" s="184">
        <f t="shared" si="209"/>
        <v>0</v>
      </c>
      <c r="BE396" s="184">
        <f t="shared" si="210"/>
        <v>0</v>
      </c>
      <c r="BF396" s="184">
        <f t="shared" si="211"/>
        <v>0</v>
      </c>
      <c r="BG396" s="102">
        <f t="shared" si="212"/>
        <v>1</v>
      </c>
      <c r="BH396" s="102">
        <f t="shared" si="213"/>
        <v>0</v>
      </c>
      <c r="BI396" s="102">
        <f t="shared" si="214"/>
        <v>0</v>
      </c>
      <c r="BJ396" s="102">
        <f t="shared" si="215"/>
        <v>0</v>
      </c>
      <c r="BK396" s="102">
        <f t="shared" si="216"/>
        <v>0</v>
      </c>
      <c r="BL396" s="102">
        <f t="shared" si="217"/>
        <v>0</v>
      </c>
      <c r="BN396" s="102"/>
    </row>
    <row r="397" spans="1:66" x14ac:dyDescent="0.25">
      <c r="A397" s="102" t="s">
        <v>16</v>
      </c>
      <c r="B397" s="102" t="s">
        <v>8</v>
      </c>
      <c r="C397" s="102" t="s">
        <v>8</v>
      </c>
      <c r="D397" s="102" t="s">
        <v>27</v>
      </c>
      <c r="E397" s="102" t="s">
        <v>844</v>
      </c>
      <c r="F397" s="102" t="s">
        <v>845</v>
      </c>
      <c r="G397" s="102">
        <v>0.98799999999999999</v>
      </c>
      <c r="H397" s="102">
        <v>1</v>
      </c>
      <c r="I397" s="102">
        <v>1</v>
      </c>
      <c r="J397" s="167">
        <f>IFERROR(H397*VLOOKUP(A397, 'Advanced Parameters'!$B$7:$G$20, 6, FALSE)*VLOOKUP(A397, 'Growth Parameters'!$B$6:$H$19, 6, FALSE), 0)</f>
        <v>1</v>
      </c>
      <c r="K397" s="167">
        <f>IFERROR(IF('Advanced Parameters'!$C$5="n",'Raw Data'!I397*VLOOKUP(A397,'Advanced Parameters'!$B$7:$G$20,6,FALSE),J397*VLOOKUP(A397,'Advanced Parameters'!$B$7:$G$20,2,FALSE))*VLOOKUP(A397, 'Growth Parameters'!$B$6:$H$19, 6, FALSE), 0)</f>
        <v>1</v>
      </c>
      <c r="L397" s="167">
        <f t="shared" si="187"/>
        <v>0</v>
      </c>
      <c r="M397" s="168">
        <f>IFERROR(IF(G397="NA","NA",IF(G397&gt;'APC Parameters'!$K$6+VLOOKUP('Raw Data'!A397, 'APC Parameters'!$H$7:$L$20, 4, FALSE), 'APC Parameters'!$L$6+VLOOKUP('Raw Data'!A397, 'APC Parameters'!$H$7:$L$20, 5, FALSE), G397*('APC Parameters'!$J$6+VLOOKUP('Raw Data'!A397, 'APC Parameters'!$H$7:$L$20, 3, FALSE))+'APC Parameters'!$I$6+VLOOKUP('Raw Data'!A397, 'APC Parameters'!$H$7:$L$20, 2, FALSE))), 0)</f>
        <v>1848.5672</v>
      </c>
      <c r="N397" s="168">
        <f t="shared" si="188"/>
        <v>1848.5672</v>
      </c>
      <c r="O397" s="168">
        <f>IFERROR(IF(M397="NA",VLOOKUP(D397,'Internal Calculations'!$B$10:$C$11,2,FALSE), M397)*VLOOKUP(A397, 'Growth Parameters'!$B$6:$H$19, 7, FALSE), 0)</f>
        <v>1848.5672</v>
      </c>
      <c r="P397" s="177">
        <f t="shared" si="189"/>
        <v>1848.5672</v>
      </c>
      <c r="Q397" s="178">
        <f>IF('Funding Allocation Parameters'!$C$5="Basic Library Subsidy", MIN(O397*('Funding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MIN($O397*(VLOOKUP(CONCATENATE($A397, 'Funding Allocation Parameters'!$I$5), 'Library Subsidy Complex'!$C$2:$J$55, 2, FALSE)), VLOOKUP(CONCATENATE($A397, 'Funding Allocation Parameters'!$I$5), 'Library Subsidy Complex'!$C$2:$J$55, 4, FALSE)), 0)))))</f>
        <v>1189</v>
      </c>
      <c r="R397" s="178">
        <f>IF('Funding Allocation Parameters'!$C$5="Basic Library Subsidy", 0, IF('Funding Allocation Parameters'!$C$5="Grant funding",MIN(O397*('Funding Allocation Parameters'!$E$5), 'Funding Allocation Parameters'!$G$5), IF('Funding Allocation Parameters'!$C$5="Other author funding", 0, IF('Funding Allocation Parameters'!$C$5="Any discretionary funds (grants if available, other if no grants)", MIN(O397*('Funding Allocation Parameters'!$E$5), 'Funding Allocation Parameters'!$G$5), IF('Funding Allocation Parameters'!$C$5="Complex Library Subsidy", 0, 0)))))</f>
        <v>0</v>
      </c>
      <c r="S397" s="178">
        <f>IF('Funding Allocation Parameters'!$C$5="Basic Library Subsidy", 0, IF('Funding Allocation Parameters'!$C$5="Grant funding", 0, IF('Funding Allocation Parameters'!$C$5="Other author funding",  MIN(O397*('Funding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7" s="178">
        <f>IF('Funding Allocation Parameters'!$C$5="Basic Library Subsidy", MIN(O397*('Funding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MIN($O397*(VLOOKUP(CONCATENATE($A397, 'Funding Allocation Parameters'!$I$5), 'Library Subsidy Complex'!$C$2:$J$55, 6, FALSE)), VLOOKUP(CONCATENATE($A397, 'Funding Allocation Parameters'!$I$5), 'Library Subsidy Complex'!$C$2:$J$55, 8, FALSE)), 0)))))</f>
        <v>1189</v>
      </c>
      <c r="U397" s="178">
        <f>IF('Funding Allocation Parameters'!$C$5="Basic Library Subsidy", 0, IF('Funding Allocation Parameters'!$C$5="Grant funding", 0, IF('Funding Allocation Parameters'!$C$5="Other author funding",  MIN(O397*('Funding Allocation Parameters'!$E$5), 'Funding Allocation Parameters'!$G$5), IF('Funding Allocation Parameters'!$C$5="Any discretionary funds (grants if available, other if no grants)", MIN(O397*('Funding Allocation Parameters'!$E$5), 'Funding Allocation Parameters'!$G$5), IF('Funding Allocation Parameters'!$C$5="Complex Library Subsidy", 0, 0)))))</f>
        <v>0</v>
      </c>
      <c r="V397" s="177">
        <f t="shared" si="190"/>
        <v>659.56719999999996</v>
      </c>
      <c r="W397" s="177">
        <f t="shared" si="191"/>
        <v>659.56719999999996</v>
      </c>
      <c r="X397" s="179">
        <f>IF('Funding Allocation Parameters'!$C$6="Basic Library Subsidy", MIN(V397*'Funding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MIN(V397*VLOOKUP(CONCATENATE($A397, 'Funding Allocation Parameters'!$I$6), 'Library Subsidy Complex'!$C$2:$J$55, 2, FALSE), VLOOKUP(CONCATENATE($A397, 'Funding Allocation Parameters'!$I$6), 'Library Subsidy Complex'!$C$2:$J$55, 4, FALSE)), 0)))))</f>
        <v>0</v>
      </c>
      <c r="Y397" s="179">
        <f>IF('Funding Allocation Parameters'!$C$6="Basic Library Subsidy", 0, IF('Funding Allocation Parameters'!$C$6="Grant funding",MIN(V397*'Funding Allocation Parameters'!$E$6, 'Funding Allocation Parameters'!$G$6), IF('Funding Allocation Parameters'!$C$6="Other author funding", 0, IF('Funding Allocation Parameters'!$C$6="Any discretionary funds (grants if available, other if no grants)", MIN(V397*'Funding Allocation Parameters'!$E$6, 'Funding Allocation Parameters'!$G$6), IF('Funding Allocation Parameters'!$C$6="Complex Library Subsidy", 0, 0)))))</f>
        <v>659.56719999999996</v>
      </c>
      <c r="Z397" s="179">
        <f>IF('Funding Allocation Parameters'!$C$6="Basic Library Subsidy", 0, IF('Funding Allocation Parameters'!$C$6="Grant funding", 0, IF('Funding Allocation Parameters'!$C$6="Other author funding",  MIN(V397*'Funding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7" s="179">
        <f>IF('Funding Allocation Parameters'!$C$6="Basic Library Subsidy", MIN(W397*'Funding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MIN(W397*VLOOKUP(CONCATENATE($A397, 'Funding Allocation Parameters'!$I$6), 'Library Subsidy Complex'!$C$2:$J$55, 6, FALSE), VLOOKUP(CONCATENATE($A397, 'Funding Allocation Parameters'!$I$6), 'Library Subsidy Complex'!$C$2:$J$55, 8, FALSE)), 0)))))</f>
        <v>0</v>
      </c>
      <c r="AB397" s="179">
        <f>IF('Funding Allocation Parameters'!$C$6="Basic Library Subsidy", 0, IF('Funding Allocation Parameters'!$C$6="Grant funding", 0, IF('Funding Allocation Parameters'!$C$6="Other author funding",  MIN(W397*'Funding Allocation Parameters'!$E$6, 'Funding Allocation Parameters'!$G$6), IF('Funding Allocation Parameters'!$C$6="Any discretionary funds (grants if available, other if no grants)", MIN(W397*'Funding Allocation Parameters'!$E$6, 'Funding Allocation Parameters'!$G$6), IF('Funding Allocation Parameters'!$C$6="Complex Library Subsidy", 0, 0)))))</f>
        <v>659.56719999999996</v>
      </c>
      <c r="AC397" s="177">
        <f t="shared" si="192"/>
        <v>0</v>
      </c>
      <c r="AD397" s="177">
        <f t="shared" si="193"/>
        <v>0</v>
      </c>
      <c r="AE397" s="180">
        <f>IF('Funding Allocation Parameters'!$C$7="Basic Library Subsidy", MIN(AC397*'Funding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MIN(AC397*VLOOKUP(CONCATENATE($A397, 'Funding Allocation Parameters'!$I$7), 'Library Subsidy Complex'!$C$2:$J$55, 2, FALSE), VLOOKUP(CONCATENATE($A397, 'Funding Allocation Parameters'!$I$7), 'Library Subsidy Complex'!$C$2:$J$55, 4, FALSE)), 0)))))</f>
        <v>0</v>
      </c>
      <c r="AF397" s="180">
        <f>IF('Funding Allocation Parameters'!$C$7="Basic Library Subsidy", 0, IF('Funding Allocation Parameters'!$C$7="Grant funding",MIN(AC397*'Funding Allocation Parameters'!$E$7, 'Funding Allocation Parameters'!$G$7), IF('Funding Allocation Parameters'!$C$7="Other author funding", 0, IF('Funding Allocation Parameters'!$C$7="Any discretionary funds (grants if available, other if no grants)", MIN(AC397*'Funding Allocation Parameters'!$E$7, 'Funding Allocation Parameters'!$G$7), IF('Funding Allocation Parameters'!$C$7="Complex Library Subsidy", 0, 0)))))</f>
        <v>0</v>
      </c>
      <c r="AG397" s="180">
        <f>IF('Funding Allocation Parameters'!$C$7="Basic Library Subsidy", 0, IF('Funding Allocation Parameters'!$C$7="Grant funding", 0, IF('Funding Allocation Parameters'!$C$7="Other author funding",  MIN(AC397*'Funding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7" s="180">
        <f>IF('Funding Allocation Parameters'!$C$7="Basic Library Subsidy", MIN(AD397*'Funding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MIN(AD397*VLOOKUP(CONCATENATE($A397, 'Funding Allocation Parameters'!$I$7), 'Library Subsidy Complex'!$C$2:$J$55, 6, FALSE), VLOOKUP(CONCATENATE($A397, 'Funding Allocation Parameters'!$I$7), 'Library Subsidy Complex'!$C$2:$J$55, 8, FALSE)), 0)))))</f>
        <v>0</v>
      </c>
      <c r="AI397" s="180">
        <f>IF('Funding Allocation Parameters'!$C$7="Basic Library Subsidy", 0, IF('Funding Allocation Parameters'!$C$7="Grant funding", 0, IF('Funding Allocation Parameters'!$C$7="Other author funding",  MIN(AD397*'Funding Allocation Parameters'!$E$7, 'Funding Allocation Parameters'!$G$7), IF('Funding Allocation Parameters'!$C$7="Any discretionary funds (grants if available, other if no grants)", MIN(AD397*'Funding Allocation Parameters'!$E$7, 'Funding Allocation Parameters'!$G$7), IF('Funding Allocation Parameters'!$C$7="Complex Library Subsidy", 0, 0)))))</f>
        <v>0</v>
      </c>
      <c r="AJ397" s="177">
        <f t="shared" si="194"/>
        <v>0</v>
      </c>
      <c r="AK397" s="177">
        <f t="shared" si="195"/>
        <v>0</v>
      </c>
      <c r="AL397" s="181">
        <f>IF('Funding Allocation Parameters'!$C$8="Basic Library Subsidy", MIN(AJ397*'Funding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MIN(AJ397*VLOOKUP(CONCATENATE($A397, 'Funding Allocation Parameters'!$I$8), 'Library Subsidy Complex'!$C$2:$J$55, 2, FALSE), VLOOKUP(CONCATENATE($A397, 'Funding Allocation Parameters'!$I$8), 'Library Subsidy Complex'!$C$2:$J$55, 4, FALSE)), 0)))))</f>
        <v>0</v>
      </c>
      <c r="AM397" s="181">
        <f>IF('Funding Allocation Parameters'!$C$8="Basic Library Subsidy", 0, IF('Funding Allocation Parameters'!$C$8="Grant funding",MIN(AJ397*'Funding Allocation Parameters'!$E$8, 'Funding Allocation Parameters'!$G$8), IF('Funding Allocation Parameters'!$C$8="Other author funding", 0, IF('Funding Allocation Parameters'!$C$8="Any discretionary funds (grants if available, other if no grants)", MIN(AJ397*'Funding Allocation Parameters'!$E$8, 'Funding Allocation Parameters'!$G$8), IF('Funding Allocation Parameters'!$C$8="Complex Library Subsidy", 0, 0)))))</f>
        <v>0</v>
      </c>
      <c r="AN397" s="181">
        <f>IF('Funding Allocation Parameters'!$C$8="Basic Library Subsidy", 0, IF('Funding Allocation Parameters'!$C$8="Grant funding", 0, IF('Funding Allocation Parameters'!$C$8="Other author funding",  MIN(AJ397*'Funding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7" s="181">
        <f>IF('Funding Allocation Parameters'!$C$8="Basic Library Subsidy", MIN(AK397*'Funding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MIN(AK397*VLOOKUP(CONCATENATE($A397, 'Funding Allocation Parameters'!$I$8), 'Library Subsidy Complex'!$C$2:$J$55, 6, FALSE), VLOOKUP(CONCATENATE($A397, 'Funding Allocation Parameters'!$I$8), 'Library Subsidy Complex'!$C$2:$J$55, 8, FALSE)), 0)))))</f>
        <v>0</v>
      </c>
      <c r="AP397" s="181">
        <f>IF('Funding Allocation Parameters'!$C$8="Basic Library Subsidy", 0, IF('Funding Allocation Parameters'!$C$8="Grant funding", 0, IF('Funding Allocation Parameters'!$C$8="Other author funding",  MIN(AK397*'Funding Allocation Parameters'!$E$8, 'Funding Allocation Parameters'!$G$8), IF('Funding Allocation Parameters'!$C$8="Any discretionary funds (grants if available, other if no grants)", MIN(AK397*'Funding Allocation Parameters'!$E$8, 'Funding Allocation Parameters'!$G$8), IF('Funding Allocation Parameters'!$C$8="Complex Library Subsidy", 0, 0)))))</f>
        <v>0</v>
      </c>
      <c r="AQ397" s="177">
        <f t="shared" si="196"/>
        <v>0</v>
      </c>
      <c r="AR397" s="177">
        <f t="shared" si="197"/>
        <v>0</v>
      </c>
      <c r="AS397" s="182">
        <f t="shared" si="198"/>
        <v>1189</v>
      </c>
      <c r="AT397" s="182">
        <f t="shared" si="199"/>
        <v>659.56719999999996</v>
      </c>
      <c r="AU397" s="182">
        <f t="shared" si="200"/>
        <v>0</v>
      </c>
      <c r="AV397" s="182">
        <f t="shared" si="201"/>
        <v>1189</v>
      </c>
      <c r="AW397" s="182">
        <f t="shared" si="202"/>
        <v>659.56719999999996</v>
      </c>
      <c r="AX397" s="183">
        <f t="shared" si="203"/>
        <v>1189</v>
      </c>
      <c r="AY397" s="183">
        <f t="shared" si="204"/>
        <v>659.56719999999996</v>
      </c>
      <c r="AZ397" s="183">
        <f t="shared" si="205"/>
        <v>0</v>
      </c>
      <c r="BA397" s="183">
        <f t="shared" si="206"/>
        <v>0</v>
      </c>
      <c r="BB397" s="183">
        <f t="shared" si="207"/>
        <v>0</v>
      </c>
      <c r="BC397" s="184">
        <f t="shared" si="208"/>
        <v>1189</v>
      </c>
      <c r="BD397" s="184">
        <f t="shared" si="209"/>
        <v>0</v>
      </c>
      <c r="BE397" s="184">
        <f t="shared" si="210"/>
        <v>659.56719999999996</v>
      </c>
      <c r="BF397" s="184">
        <f t="shared" si="211"/>
        <v>0</v>
      </c>
      <c r="BG397" s="102">
        <f t="shared" si="212"/>
        <v>0</v>
      </c>
      <c r="BH397" s="102">
        <f t="shared" si="213"/>
        <v>0</v>
      </c>
      <c r="BI397" s="102">
        <f t="shared" si="214"/>
        <v>0</v>
      </c>
      <c r="BJ397" s="102">
        <f t="shared" si="215"/>
        <v>1</v>
      </c>
      <c r="BK397" s="102">
        <f t="shared" si="216"/>
        <v>0</v>
      </c>
      <c r="BL397" s="102">
        <f t="shared" si="217"/>
        <v>0</v>
      </c>
      <c r="BN397" s="102"/>
    </row>
    <row r="398" spans="1:66" x14ac:dyDescent="0.25">
      <c r="A398" s="102" t="s">
        <v>17</v>
      </c>
      <c r="B398" s="102" t="s">
        <v>8</v>
      </c>
      <c r="C398" s="102" t="s">
        <v>8</v>
      </c>
      <c r="D398" s="102" t="s">
        <v>27</v>
      </c>
      <c r="E398" s="102" t="s">
        <v>846</v>
      </c>
      <c r="F398" s="102" t="s">
        <v>847</v>
      </c>
      <c r="G398" s="102">
        <v>1.7370000000000001</v>
      </c>
      <c r="H398" s="102">
        <v>1</v>
      </c>
      <c r="I398" s="102">
        <v>0</v>
      </c>
      <c r="J398" s="167">
        <f>IFERROR(H398*VLOOKUP(A398, 'Advanced Parameters'!$B$7:$G$20, 6, FALSE)*VLOOKUP(A398, 'Growth Parameters'!$B$6:$H$19, 6, FALSE), 0)</f>
        <v>1</v>
      </c>
      <c r="K398" s="167">
        <f>IFERROR(IF('Advanced Parameters'!$C$5="n",'Raw Data'!I398*VLOOKUP(A398,'Advanced Parameters'!$B$7:$G$20,6,FALSE),J398*VLOOKUP(A398,'Advanced Parameters'!$B$7:$G$20,2,FALSE))*VLOOKUP(A398, 'Growth Parameters'!$B$6:$H$19, 6, FALSE), 0)</f>
        <v>0</v>
      </c>
      <c r="L398" s="167">
        <f t="shared" si="187"/>
        <v>1</v>
      </c>
      <c r="M398" s="168">
        <f>IFERROR(IF(G398="NA","NA",IF(G398&gt;'APC Parameters'!$K$6+VLOOKUP('Raw Data'!A398, 'APC Parameters'!$H$7:$L$20, 4, FALSE), 'APC Parameters'!$L$6+VLOOKUP('Raw Data'!A398, 'APC Parameters'!$H$7:$L$20, 5, FALSE), G398*('APC Parameters'!$J$6+VLOOKUP('Raw Data'!A398, 'APC Parameters'!$H$7:$L$20, 3, FALSE))+'APC Parameters'!$I$6+VLOOKUP('Raw Data'!A398, 'APC Parameters'!$H$7:$L$20, 2, FALSE))), 0)</f>
        <v>2379.9078</v>
      </c>
      <c r="N398" s="168">
        <f t="shared" si="188"/>
        <v>2379.9078</v>
      </c>
      <c r="O398" s="168">
        <f>IFERROR(IF(M398="NA",VLOOKUP(D398,'Internal Calculations'!$B$10:$C$11,2,FALSE), M398)*VLOOKUP(A398, 'Growth Parameters'!$B$6:$H$19, 7, FALSE), 0)</f>
        <v>2379.9078</v>
      </c>
      <c r="P398" s="177">
        <f t="shared" si="189"/>
        <v>2379.9078</v>
      </c>
      <c r="Q398" s="178">
        <f>IF('Funding Allocation Parameters'!$C$5="Basic Library Subsidy", MIN(O398*('Funding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MIN($O398*(VLOOKUP(CONCATENATE($A398, 'Funding Allocation Parameters'!$I$5), 'Library Subsidy Complex'!$C$2:$J$55, 2, FALSE)), VLOOKUP(CONCATENATE($A398, 'Funding Allocation Parameters'!$I$5), 'Library Subsidy Complex'!$C$2:$J$55, 4, FALSE)), 0)))))</f>
        <v>1189</v>
      </c>
      <c r="R398" s="178">
        <f>IF('Funding Allocation Parameters'!$C$5="Basic Library Subsidy", 0, IF('Funding Allocation Parameters'!$C$5="Grant funding",MIN(O398*('Funding Allocation Parameters'!$E$5), 'Funding Allocation Parameters'!$G$5), IF('Funding Allocation Parameters'!$C$5="Other author funding", 0, IF('Funding Allocation Parameters'!$C$5="Any discretionary funds (grants if available, other if no grants)", MIN(O398*('Funding Allocation Parameters'!$E$5), 'Funding Allocation Parameters'!$G$5), IF('Funding Allocation Parameters'!$C$5="Complex Library Subsidy", 0, 0)))))</f>
        <v>0</v>
      </c>
      <c r="S398" s="178">
        <f>IF('Funding Allocation Parameters'!$C$5="Basic Library Subsidy", 0, IF('Funding Allocation Parameters'!$C$5="Grant funding", 0, IF('Funding Allocation Parameters'!$C$5="Other author funding",  MIN(O398*('Funding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8" s="178">
        <f>IF('Funding Allocation Parameters'!$C$5="Basic Library Subsidy", MIN(O398*('Funding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MIN($O398*(VLOOKUP(CONCATENATE($A398, 'Funding Allocation Parameters'!$I$5), 'Library Subsidy Complex'!$C$2:$J$55, 6, FALSE)), VLOOKUP(CONCATENATE($A398, 'Funding Allocation Parameters'!$I$5), 'Library Subsidy Complex'!$C$2:$J$55, 8, FALSE)), 0)))))</f>
        <v>1189</v>
      </c>
      <c r="U398" s="178">
        <f>IF('Funding Allocation Parameters'!$C$5="Basic Library Subsidy", 0, IF('Funding Allocation Parameters'!$C$5="Grant funding", 0, IF('Funding Allocation Parameters'!$C$5="Other author funding",  MIN(O398*('Funding Allocation Parameters'!$E$5), 'Funding Allocation Parameters'!$G$5), IF('Funding Allocation Parameters'!$C$5="Any discretionary funds (grants if available, other if no grants)", MIN(O398*('Funding Allocation Parameters'!$E$5), 'Funding Allocation Parameters'!$G$5), IF('Funding Allocation Parameters'!$C$5="Complex Library Subsidy", 0, 0)))))</f>
        <v>0</v>
      </c>
      <c r="V398" s="177">
        <f t="shared" si="190"/>
        <v>1190.9078</v>
      </c>
      <c r="W398" s="177">
        <f t="shared" si="191"/>
        <v>1190.9078</v>
      </c>
      <c r="X398" s="179">
        <f>IF('Funding Allocation Parameters'!$C$6="Basic Library Subsidy", MIN(V398*'Funding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MIN(V398*VLOOKUP(CONCATENATE($A398, 'Funding Allocation Parameters'!$I$6), 'Library Subsidy Complex'!$C$2:$J$55, 2, FALSE), VLOOKUP(CONCATENATE($A398, 'Funding Allocation Parameters'!$I$6), 'Library Subsidy Complex'!$C$2:$J$55, 4, FALSE)), 0)))))</f>
        <v>0</v>
      </c>
      <c r="Y398" s="179">
        <f>IF('Funding Allocation Parameters'!$C$6="Basic Library Subsidy", 0, IF('Funding Allocation Parameters'!$C$6="Grant funding",MIN(V398*'Funding Allocation Parameters'!$E$6, 'Funding Allocation Parameters'!$G$6), IF('Funding Allocation Parameters'!$C$6="Other author funding", 0, IF('Funding Allocation Parameters'!$C$6="Any discretionary funds (grants if available, other if no grants)", MIN(V398*'Funding Allocation Parameters'!$E$6, 'Funding Allocation Parameters'!$G$6), IF('Funding Allocation Parameters'!$C$6="Complex Library Subsidy", 0, 0)))))</f>
        <v>1190.9078</v>
      </c>
      <c r="Z398" s="179">
        <f>IF('Funding Allocation Parameters'!$C$6="Basic Library Subsidy", 0, IF('Funding Allocation Parameters'!$C$6="Grant funding", 0, IF('Funding Allocation Parameters'!$C$6="Other author funding",  MIN(V398*'Funding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8" s="179">
        <f>IF('Funding Allocation Parameters'!$C$6="Basic Library Subsidy", MIN(W398*'Funding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MIN(W398*VLOOKUP(CONCATENATE($A398, 'Funding Allocation Parameters'!$I$6), 'Library Subsidy Complex'!$C$2:$J$55, 6, FALSE), VLOOKUP(CONCATENATE($A398, 'Funding Allocation Parameters'!$I$6), 'Library Subsidy Complex'!$C$2:$J$55, 8, FALSE)), 0)))))</f>
        <v>0</v>
      </c>
      <c r="AB398" s="179">
        <f>IF('Funding Allocation Parameters'!$C$6="Basic Library Subsidy", 0, IF('Funding Allocation Parameters'!$C$6="Grant funding", 0, IF('Funding Allocation Parameters'!$C$6="Other author funding",  MIN(W398*'Funding Allocation Parameters'!$E$6, 'Funding Allocation Parameters'!$G$6), IF('Funding Allocation Parameters'!$C$6="Any discretionary funds (grants if available, other if no grants)", MIN(W398*'Funding Allocation Parameters'!$E$6, 'Funding Allocation Parameters'!$G$6), IF('Funding Allocation Parameters'!$C$6="Complex Library Subsidy", 0, 0)))))</f>
        <v>1190.9078</v>
      </c>
      <c r="AC398" s="177">
        <f t="shared" si="192"/>
        <v>0</v>
      </c>
      <c r="AD398" s="177">
        <f t="shared" si="193"/>
        <v>0</v>
      </c>
      <c r="AE398" s="180">
        <f>IF('Funding Allocation Parameters'!$C$7="Basic Library Subsidy", MIN(AC398*'Funding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MIN(AC398*VLOOKUP(CONCATENATE($A398, 'Funding Allocation Parameters'!$I$7), 'Library Subsidy Complex'!$C$2:$J$55, 2, FALSE), VLOOKUP(CONCATENATE($A398, 'Funding Allocation Parameters'!$I$7), 'Library Subsidy Complex'!$C$2:$J$55, 4, FALSE)), 0)))))</f>
        <v>0</v>
      </c>
      <c r="AF398" s="180">
        <f>IF('Funding Allocation Parameters'!$C$7="Basic Library Subsidy", 0, IF('Funding Allocation Parameters'!$C$7="Grant funding",MIN(AC398*'Funding Allocation Parameters'!$E$7, 'Funding Allocation Parameters'!$G$7), IF('Funding Allocation Parameters'!$C$7="Other author funding", 0, IF('Funding Allocation Parameters'!$C$7="Any discretionary funds (grants if available, other if no grants)", MIN(AC398*'Funding Allocation Parameters'!$E$7, 'Funding Allocation Parameters'!$G$7), IF('Funding Allocation Parameters'!$C$7="Complex Library Subsidy", 0, 0)))))</f>
        <v>0</v>
      </c>
      <c r="AG398" s="180">
        <f>IF('Funding Allocation Parameters'!$C$7="Basic Library Subsidy", 0, IF('Funding Allocation Parameters'!$C$7="Grant funding", 0, IF('Funding Allocation Parameters'!$C$7="Other author funding",  MIN(AC398*'Funding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8" s="180">
        <f>IF('Funding Allocation Parameters'!$C$7="Basic Library Subsidy", MIN(AD398*'Funding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MIN(AD398*VLOOKUP(CONCATENATE($A398, 'Funding Allocation Parameters'!$I$7), 'Library Subsidy Complex'!$C$2:$J$55, 6, FALSE), VLOOKUP(CONCATENATE($A398, 'Funding Allocation Parameters'!$I$7), 'Library Subsidy Complex'!$C$2:$J$55, 8, FALSE)), 0)))))</f>
        <v>0</v>
      </c>
      <c r="AI398" s="180">
        <f>IF('Funding Allocation Parameters'!$C$7="Basic Library Subsidy", 0, IF('Funding Allocation Parameters'!$C$7="Grant funding", 0, IF('Funding Allocation Parameters'!$C$7="Other author funding",  MIN(AD398*'Funding Allocation Parameters'!$E$7, 'Funding Allocation Parameters'!$G$7), IF('Funding Allocation Parameters'!$C$7="Any discretionary funds (grants if available, other if no grants)", MIN(AD398*'Funding Allocation Parameters'!$E$7, 'Funding Allocation Parameters'!$G$7), IF('Funding Allocation Parameters'!$C$7="Complex Library Subsidy", 0, 0)))))</f>
        <v>0</v>
      </c>
      <c r="AJ398" s="177">
        <f t="shared" si="194"/>
        <v>0</v>
      </c>
      <c r="AK398" s="177">
        <f t="shared" si="195"/>
        <v>0</v>
      </c>
      <c r="AL398" s="181">
        <f>IF('Funding Allocation Parameters'!$C$8="Basic Library Subsidy", MIN(AJ398*'Funding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MIN(AJ398*VLOOKUP(CONCATENATE($A398, 'Funding Allocation Parameters'!$I$8), 'Library Subsidy Complex'!$C$2:$J$55, 2, FALSE), VLOOKUP(CONCATENATE($A398, 'Funding Allocation Parameters'!$I$8), 'Library Subsidy Complex'!$C$2:$J$55, 4, FALSE)), 0)))))</f>
        <v>0</v>
      </c>
      <c r="AM398" s="181">
        <f>IF('Funding Allocation Parameters'!$C$8="Basic Library Subsidy", 0, IF('Funding Allocation Parameters'!$C$8="Grant funding",MIN(AJ398*'Funding Allocation Parameters'!$E$8, 'Funding Allocation Parameters'!$G$8), IF('Funding Allocation Parameters'!$C$8="Other author funding", 0, IF('Funding Allocation Parameters'!$C$8="Any discretionary funds (grants if available, other if no grants)", MIN(AJ398*'Funding Allocation Parameters'!$E$8, 'Funding Allocation Parameters'!$G$8), IF('Funding Allocation Parameters'!$C$8="Complex Library Subsidy", 0, 0)))))</f>
        <v>0</v>
      </c>
      <c r="AN398" s="181">
        <f>IF('Funding Allocation Parameters'!$C$8="Basic Library Subsidy", 0, IF('Funding Allocation Parameters'!$C$8="Grant funding", 0, IF('Funding Allocation Parameters'!$C$8="Other author funding",  MIN(AJ398*'Funding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8" s="181">
        <f>IF('Funding Allocation Parameters'!$C$8="Basic Library Subsidy", MIN(AK398*'Funding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MIN(AK398*VLOOKUP(CONCATENATE($A398, 'Funding Allocation Parameters'!$I$8), 'Library Subsidy Complex'!$C$2:$J$55, 6, FALSE), VLOOKUP(CONCATENATE($A398, 'Funding Allocation Parameters'!$I$8), 'Library Subsidy Complex'!$C$2:$J$55, 8, FALSE)), 0)))))</f>
        <v>0</v>
      </c>
      <c r="AP398" s="181">
        <f>IF('Funding Allocation Parameters'!$C$8="Basic Library Subsidy", 0, IF('Funding Allocation Parameters'!$C$8="Grant funding", 0, IF('Funding Allocation Parameters'!$C$8="Other author funding",  MIN(AK398*'Funding Allocation Parameters'!$E$8, 'Funding Allocation Parameters'!$G$8), IF('Funding Allocation Parameters'!$C$8="Any discretionary funds (grants if available, other if no grants)", MIN(AK398*'Funding Allocation Parameters'!$E$8, 'Funding Allocation Parameters'!$G$8), IF('Funding Allocation Parameters'!$C$8="Complex Library Subsidy", 0, 0)))))</f>
        <v>0</v>
      </c>
      <c r="AQ398" s="177">
        <f t="shared" si="196"/>
        <v>0</v>
      </c>
      <c r="AR398" s="177">
        <f t="shared" si="197"/>
        <v>0</v>
      </c>
      <c r="AS398" s="182">
        <f t="shared" si="198"/>
        <v>1189</v>
      </c>
      <c r="AT398" s="182">
        <f t="shared" si="199"/>
        <v>1190.9078</v>
      </c>
      <c r="AU398" s="182">
        <f t="shared" si="200"/>
        <v>0</v>
      </c>
      <c r="AV398" s="182">
        <f t="shared" si="201"/>
        <v>1189</v>
      </c>
      <c r="AW398" s="182">
        <f t="shared" si="202"/>
        <v>1190.9078</v>
      </c>
      <c r="AX398" s="183">
        <f t="shared" si="203"/>
        <v>0</v>
      </c>
      <c r="AY398" s="183">
        <f t="shared" si="204"/>
        <v>0</v>
      </c>
      <c r="AZ398" s="183">
        <f t="shared" si="205"/>
        <v>0</v>
      </c>
      <c r="BA398" s="183">
        <f t="shared" si="206"/>
        <v>1189</v>
      </c>
      <c r="BB398" s="183">
        <f t="shared" si="207"/>
        <v>1190.9078</v>
      </c>
      <c r="BC398" s="184">
        <f t="shared" si="208"/>
        <v>1189</v>
      </c>
      <c r="BD398" s="184">
        <f t="shared" si="209"/>
        <v>0</v>
      </c>
      <c r="BE398" s="184">
        <f t="shared" si="210"/>
        <v>0</v>
      </c>
      <c r="BF398" s="184">
        <f t="shared" si="211"/>
        <v>1190.9078</v>
      </c>
      <c r="BG398" s="102">
        <f t="shared" si="212"/>
        <v>0</v>
      </c>
      <c r="BH398" s="102">
        <f t="shared" si="213"/>
        <v>0</v>
      </c>
      <c r="BI398" s="102">
        <f t="shared" si="214"/>
        <v>0</v>
      </c>
      <c r="BJ398" s="102">
        <f t="shared" si="215"/>
        <v>0</v>
      </c>
      <c r="BK398" s="102">
        <f t="shared" si="216"/>
        <v>1</v>
      </c>
      <c r="BL398" s="102">
        <f t="shared" si="217"/>
        <v>0</v>
      </c>
      <c r="BN398" s="102"/>
    </row>
    <row r="399" spans="1:66" x14ac:dyDescent="0.25">
      <c r="A399" s="102" t="s">
        <v>17</v>
      </c>
      <c r="B399" s="102" t="s">
        <v>12</v>
      </c>
      <c r="C399" s="102" t="s">
        <v>8</v>
      </c>
      <c r="D399" s="102" t="s">
        <v>27</v>
      </c>
      <c r="E399" s="102" t="s">
        <v>848</v>
      </c>
      <c r="F399" s="102" t="s">
        <v>849</v>
      </c>
      <c r="G399" s="102" t="s">
        <v>9</v>
      </c>
      <c r="H399" s="102">
        <v>1</v>
      </c>
      <c r="I399" s="102">
        <v>0</v>
      </c>
      <c r="J399" s="167">
        <f>IFERROR(H399*VLOOKUP(A399, 'Advanced Parameters'!$B$7:$G$20, 6, FALSE)*VLOOKUP(A399, 'Growth Parameters'!$B$6:$H$19, 6, FALSE), 0)</f>
        <v>1</v>
      </c>
      <c r="K399" s="167">
        <f>IFERROR(IF('Advanced Parameters'!$C$5="n",'Raw Data'!I399*VLOOKUP(A399,'Advanced Parameters'!$B$7:$G$20,6,FALSE),J399*VLOOKUP(A399,'Advanced Parameters'!$B$7:$G$20,2,FALSE))*VLOOKUP(A399, 'Growth Parameters'!$B$6:$H$19, 6, FALSE), 0)</f>
        <v>0</v>
      </c>
      <c r="L399" s="167">
        <f t="shared" si="187"/>
        <v>1</v>
      </c>
      <c r="M399" s="168" t="str">
        <f>IFERROR(IF(G399="NA","NA",IF(G399&gt;'APC Parameters'!$K$6+VLOOKUP('Raw Data'!A399, 'APC Parameters'!$H$7:$L$20, 4, FALSE), 'APC Parameters'!$L$6+VLOOKUP('Raw Data'!A399, 'APC Parameters'!$H$7:$L$20, 5, FALSE), G399*('APC Parameters'!$J$6+VLOOKUP('Raw Data'!A399, 'APC Parameters'!$H$7:$L$20, 3, FALSE))+'APC Parameters'!$I$6+VLOOKUP('Raw Data'!A399, 'APC Parameters'!$H$7:$L$20, 2, FALSE))), 0)</f>
        <v>NA</v>
      </c>
      <c r="N399" s="168" t="str">
        <f t="shared" si="188"/>
        <v>NA</v>
      </c>
      <c r="O399" s="168">
        <f>IFERROR(IF(M399="NA",VLOOKUP(D399,'Internal Calculations'!$B$10:$C$11,2,FALSE), M399)*VLOOKUP(A399, 'Growth Parameters'!$B$6:$H$19, 7, FALSE), 0)</f>
        <v>2278.6764150234731</v>
      </c>
      <c r="P399" s="177">
        <f t="shared" si="189"/>
        <v>2278.6764150234731</v>
      </c>
      <c r="Q399" s="178">
        <f>IF('Funding Allocation Parameters'!$C$5="Basic Library Subsidy", MIN(O399*('Funding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MIN($O399*(VLOOKUP(CONCATENATE($A399, 'Funding Allocation Parameters'!$I$5), 'Library Subsidy Complex'!$C$2:$J$55, 2, FALSE)), VLOOKUP(CONCATENATE($A399, 'Funding Allocation Parameters'!$I$5), 'Library Subsidy Complex'!$C$2:$J$55, 4, FALSE)), 0)))))</f>
        <v>1189</v>
      </c>
      <c r="R399" s="178">
        <f>IF('Funding Allocation Parameters'!$C$5="Basic Library Subsidy", 0, IF('Funding Allocation Parameters'!$C$5="Grant funding",MIN(O399*('Funding Allocation Parameters'!$E$5), 'Funding Allocation Parameters'!$G$5), IF('Funding Allocation Parameters'!$C$5="Other author funding", 0, IF('Funding Allocation Parameters'!$C$5="Any discretionary funds (grants if available, other if no grants)", MIN(O399*('Funding Allocation Parameters'!$E$5), 'Funding Allocation Parameters'!$G$5), IF('Funding Allocation Parameters'!$C$5="Complex Library Subsidy", 0, 0)))))</f>
        <v>0</v>
      </c>
      <c r="S399" s="178">
        <f>IF('Funding Allocation Parameters'!$C$5="Basic Library Subsidy", 0, IF('Funding Allocation Parameters'!$C$5="Grant funding", 0, IF('Funding Allocation Parameters'!$C$5="Other author funding",  MIN(O399*('Funding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399" s="178">
        <f>IF('Funding Allocation Parameters'!$C$5="Basic Library Subsidy", MIN(O399*('Funding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MIN($O399*(VLOOKUP(CONCATENATE($A399, 'Funding Allocation Parameters'!$I$5), 'Library Subsidy Complex'!$C$2:$J$55, 6, FALSE)), VLOOKUP(CONCATENATE($A399, 'Funding Allocation Parameters'!$I$5), 'Library Subsidy Complex'!$C$2:$J$55, 8, FALSE)), 0)))))</f>
        <v>1189</v>
      </c>
      <c r="U399" s="178">
        <f>IF('Funding Allocation Parameters'!$C$5="Basic Library Subsidy", 0, IF('Funding Allocation Parameters'!$C$5="Grant funding", 0, IF('Funding Allocation Parameters'!$C$5="Other author funding",  MIN(O399*('Funding Allocation Parameters'!$E$5), 'Funding Allocation Parameters'!$G$5), IF('Funding Allocation Parameters'!$C$5="Any discretionary funds (grants if available, other if no grants)", MIN(O399*('Funding Allocation Parameters'!$E$5), 'Funding Allocation Parameters'!$G$5), IF('Funding Allocation Parameters'!$C$5="Complex Library Subsidy", 0, 0)))))</f>
        <v>0</v>
      </c>
      <c r="V399" s="177">
        <f t="shared" si="190"/>
        <v>1089.6764150234731</v>
      </c>
      <c r="W399" s="177">
        <f t="shared" si="191"/>
        <v>1089.6764150234731</v>
      </c>
      <c r="X399" s="179">
        <f>IF('Funding Allocation Parameters'!$C$6="Basic Library Subsidy", MIN(V399*'Funding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MIN(V399*VLOOKUP(CONCATENATE($A399, 'Funding Allocation Parameters'!$I$6), 'Library Subsidy Complex'!$C$2:$J$55, 2, FALSE), VLOOKUP(CONCATENATE($A399, 'Funding Allocation Parameters'!$I$6), 'Library Subsidy Complex'!$C$2:$J$55, 4, FALSE)), 0)))))</f>
        <v>0</v>
      </c>
      <c r="Y399" s="179">
        <f>IF('Funding Allocation Parameters'!$C$6="Basic Library Subsidy", 0, IF('Funding Allocation Parameters'!$C$6="Grant funding",MIN(V399*'Funding Allocation Parameters'!$E$6, 'Funding Allocation Parameters'!$G$6), IF('Funding Allocation Parameters'!$C$6="Other author funding", 0, IF('Funding Allocation Parameters'!$C$6="Any discretionary funds (grants if available, other if no grants)", MIN(V399*'Funding Allocation Parameters'!$E$6, 'Funding Allocation Parameters'!$G$6), IF('Funding Allocation Parameters'!$C$6="Complex Library Subsidy", 0, 0)))))</f>
        <v>1089.6764150234731</v>
      </c>
      <c r="Z399" s="179">
        <f>IF('Funding Allocation Parameters'!$C$6="Basic Library Subsidy", 0, IF('Funding Allocation Parameters'!$C$6="Grant funding", 0, IF('Funding Allocation Parameters'!$C$6="Other author funding",  MIN(V399*'Funding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399" s="179">
        <f>IF('Funding Allocation Parameters'!$C$6="Basic Library Subsidy", MIN(W399*'Funding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MIN(W399*VLOOKUP(CONCATENATE($A399, 'Funding Allocation Parameters'!$I$6), 'Library Subsidy Complex'!$C$2:$J$55, 6, FALSE), VLOOKUP(CONCATENATE($A399, 'Funding Allocation Parameters'!$I$6), 'Library Subsidy Complex'!$C$2:$J$55, 8, FALSE)), 0)))))</f>
        <v>0</v>
      </c>
      <c r="AB399" s="179">
        <f>IF('Funding Allocation Parameters'!$C$6="Basic Library Subsidy", 0, IF('Funding Allocation Parameters'!$C$6="Grant funding", 0, IF('Funding Allocation Parameters'!$C$6="Other author funding",  MIN(W399*'Funding Allocation Parameters'!$E$6, 'Funding Allocation Parameters'!$G$6), IF('Funding Allocation Parameters'!$C$6="Any discretionary funds (grants if available, other if no grants)", MIN(W399*'Funding Allocation Parameters'!$E$6, 'Funding Allocation Parameters'!$G$6), IF('Funding Allocation Parameters'!$C$6="Complex Library Subsidy", 0, 0)))))</f>
        <v>1089.6764150234731</v>
      </c>
      <c r="AC399" s="177">
        <f t="shared" si="192"/>
        <v>0</v>
      </c>
      <c r="AD399" s="177">
        <f t="shared" si="193"/>
        <v>0</v>
      </c>
      <c r="AE399" s="180">
        <f>IF('Funding Allocation Parameters'!$C$7="Basic Library Subsidy", MIN(AC399*'Funding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MIN(AC399*VLOOKUP(CONCATENATE($A399, 'Funding Allocation Parameters'!$I$7), 'Library Subsidy Complex'!$C$2:$J$55, 2, FALSE), VLOOKUP(CONCATENATE($A399, 'Funding Allocation Parameters'!$I$7), 'Library Subsidy Complex'!$C$2:$J$55, 4, FALSE)), 0)))))</f>
        <v>0</v>
      </c>
      <c r="AF399" s="180">
        <f>IF('Funding Allocation Parameters'!$C$7="Basic Library Subsidy", 0, IF('Funding Allocation Parameters'!$C$7="Grant funding",MIN(AC399*'Funding Allocation Parameters'!$E$7, 'Funding Allocation Parameters'!$G$7), IF('Funding Allocation Parameters'!$C$7="Other author funding", 0, IF('Funding Allocation Parameters'!$C$7="Any discretionary funds (grants if available, other if no grants)", MIN(AC399*'Funding Allocation Parameters'!$E$7, 'Funding Allocation Parameters'!$G$7), IF('Funding Allocation Parameters'!$C$7="Complex Library Subsidy", 0, 0)))))</f>
        <v>0</v>
      </c>
      <c r="AG399" s="180">
        <f>IF('Funding Allocation Parameters'!$C$7="Basic Library Subsidy", 0, IF('Funding Allocation Parameters'!$C$7="Grant funding", 0, IF('Funding Allocation Parameters'!$C$7="Other author funding",  MIN(AC399*'Funding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399" s="180">
        <f>IF('Funding Allocation Parameters'!$C$7="Basic Library Subsidy", MIN(AD399*'Funding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MIN(AD399*VLOOKUP(CONCATENATE($A399, 'Funding Allocation Parameters'!$I$7), 'Library Subsidy Complex'!$C$2:$J$55, 6, FALSE), VLOOKUP(CONCATENATE($A399, 'Funding Allocation Parameters'!$I$7), 'Library Subsidy Complex'!$C$2:$J$55, 8, FALSE)), 0)))))</f>
        <v>0</v>
      </c>
      <c r="AI399" s="180">
        <f>IF('Funding Allocation Parameters'!$C$7="Basic Library Subsidy", 0, IF('Funding Allocation Parameters'!$C$7="Grant funding", 0, IF('Funding Allocation Parameters'!$C$7="Other author funding",  MIN(AD399*'Funding Allocation Parameters'!$E$7, 'Funding Allocation Parameters'!$G$7), IF('Funding Allocation Parameters'!$C$7="Any discretionary funds (grants if available, other if no grants)", MIN(AD399*'Funding Allocation Parameters'!$E$7, 'Funding Allocation Parameters'!$G$7), IF('Funding Allocation Parameters'!$C$7="Complex Library Subsidy", 0, 0)))))</f>
        <v>0</v>
      </c>
      <c r="AJ399" s="177">
        <f t="shared" si="194"/>
        <v>0</v>
      </c>
      <c r="AK399" s="177">
        <f t="shared" si="195"/>
        <v>0</v>
      </c>
      <c r="AL399" s="181">
        <f>IF('Funding Allocation Parameters'!$C$8="Basic Library Subsidy", MIN(AJ399*'Funding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MIN(AJ399*VLOOKUP(CONCATENATE($A399, 'Funding Allocation Parameters'!$I$8), 'Library Subsidy Complex'!$C$2:$J$55, 2, FALSE), VLOOKUP(CONCATENATE($A399, 'Funding Allocation Parameters'!$I$8), 'Library Subsidy Complex'!$C$2:$J$55, 4, FALSE)), 0)))))</f>
        <v>0</v>
      </c>
      <c r="AM399" s="181">
        <f>IF('Funding Allocation Parameters'!$C$8="Basic Library Subsidy", 0, IF('Funding Allocation Parameters'!$C$8="Grant funding",MIN(AJ399*'Funding Allocation Parameters'!$E$8, 'Funding Allocation Parameters'!$G$8), IF('Funding Allocation Parameters'!$C$8="Other author funding", 0, IF('Funding Allocation Parameters'!$C$8="Any discretionary funds (grants if available, other if no grants)", MIN(AJ399*'Funding Allocation Parameters'!$E$8, 'Funding Allocation Parameters'!$G$8), IF('Funding Allocation Parameters'!$C$8="Complex Library Subsidy", 0, 0)))))</f>
        <v>0</v>
      </c>
      <c r="AN399" s="181">
        <f>IF('Funding Allocation Parameters'!$C$8="Basic Library Subsidy", 0, IF('Funding Allocation Parameters'!$C$8="Grant funding", 0, IF('Funding Allocation Parameters'!$C$8="Other author funding",  MIN(AJ399*'Funding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399" s="181">
        <f>IF('Funding Allocation Parameters'!$C$8="Basic Library Subsidy", MIN(AK399*'Funding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MIN(AK399*VLOOKUP(CONCATENATE($A399, 'Funding Allocation Parameters'!$I$8), 'Library Subsidy Complex'!$C$2:$J$55, 6, FALSE), VLOOKUP(CONCATENATE($A399, 'Funding Allocation Parameters'!$I$8), 'Library Subsidy Complex'!$C$2:$J$55, 8, FALSE)), 0)))))</f>
        <v>0</v>
      </c>
      <c r="AP399" s="181">
        <f>IF('Funding Allocation Parameters'!$C$8="Basic Library Subsidy", 0, IF('Funding Allocation Parameters'!$C$8="Grant funding", 0, IF('Funding Allocation Parameters'!$C$8="Other author funding",  MIN(AK399*'Funding Allocation Parameters'!$E$8, 'Funding Allocation Parameters'!$G$8), IF('Funding Allocation Parameters'!$C$8="Any discretionary funds (grants if available, other if no grants)", MIN(AK399*'Funding Allocation Parameters'!$E$8, 'Funding Allocation Parameters'!$G$8), IF('Funding Allocation Parameters'!$C$8="Complex Library Subsidy", 0, 0)))))</f>
        <v>0</v>
      </c>
      <c r="AQ399" s="177">
        <f t="shared" si="196"/>
        <v>0</v>
      </c>
      <c r="AR399" s="177">
        <f t="shared" si="197"/>
        <v>0</v>
      </c>
      <c r="AS399" s="182">
        <f t="shared" si="198"/>
        <v>1189</v>
      </c>
      <c r="AT399" s="182">
        <f t="shared" si="199"/>
        <v>1089.6764150234731</v>
      </c>
      <c r="AU399" s="182">
        <f t="shared" si="200"/>
        <v>0</v>
      </c>
      <c r="AV399" s="182">
        <f t="shared" si="201"/>
        <v>1189</v>
      </c>
      <c r="AW399" s="182">
        <f t="shared" si="202"/>
        <v>1089.6764150234731</v>
      </c>
      <c r="AX399" s="183">
        <f t="shared" si="203"/>
        <v>0</v>
      </c>
      <c r="AY399" s="183">
        <f t="shared" si="204"/>
        <v>0</v>
      </c>
      <c r="AZ399" s="183">
        <f t="shared" si="205"/>
        <v>0</v>
      </c>
      <c r="BA399" s="183">
        <f t="shared" si="206"/>
        <v>1189</v>
      </c>
      <c r="BB399" s="183">
        <f t="shared" si="207"/>
        <v>1089.6764150234731</v>
      </c>
      <c r="BC399" s="184">
        <f t="shared" si="208"/>
        <v>1189</v>
      </c>
      <c r="BD399" s="184">
        <f t="shared" si="209"/>
        <v>0</v>
      </c>
      <c r="BE399" s="184">
        <f t="shared" si="210"/>
        <v>0</v>
      </c>
      <c r="BF399" s="184">
        <f t="shared" si="211"/>
        <v>1089.6764150234731</v>
      </c>
      <c r="BG399" s="102">
        <f t="shared" si="212"/>
        <v>0</v>
      </c>
      <c r="BH399" s="102">
        <f t="shared" si="213"/>
        <v>0</v>
      </c>
      <c r="BI399" s="102">
        <f t="shared" si="214"/>
        <v>0</v>
      </c>
      <c r="BJ399" s="102">
        <f t="shared" si="215"/>
        <v>0</v>
      </c>
      <c r="BK399" s="102">
        <f t="shared" si="216"/>
        <v>1</v>
      </c>
      <c r="BL399" s="102">
        <f t="shared" si="217"/>
        <v>0</v>
      </c>
      <c r="BN399" s="102"/>
    </row>
    <row r="400" spans="1:66" x14ac:dyDescent="0.25">
      <c r="A400" s="102" t="s">
        <v>17</v>
      </c>
      <c r="B400" s="102" t="s">
        <v>8</v>
      </c>
      <c r="C400" s="102" t="s">
        <v>8</v>
      </c>
      <c r="D400" s="102" t="s">
        <v>27</v>
      </c>
      <c r="E400" s="102" t="s">
        <v>28</v>
      </c>
      <c r="F400" s="102" t="s">
        <v>850</v>
      </c>
      <c r="G400" s="102">
        <v>1.034</v>
      </c>
      <c r="H400" s="102">
        <v>1</v>
      </c>
      <c r="I400" s="102">
        <v>0</v>
      </c>
      <c r="J400" s="167">
        <f>IFERROR(H400*VLOOKUP(A400, 'Advanced Parameters'!$B$7:$G$20, 6, FALSE)*VLOOKUP(A400, 'Growth Parameters'!$B$6:$H$19, 6, FALSE), 0)</f>
        <v>1</v>
      </c>
      <c r="K400" s="167">
        <f>IFERROR(IF('Advanced Parameters'!$C$5="n",'Raw Data'!I400*VLOOKUP(A400,'Advanced Parameters'!$B$7:$G$20,6,FALSE),J400*VLOOKUP(A400,'Advanced Parameters'!$B$7:$G$20,2,FALSE))*VLOOKUP(A400, 'Growth Parameters'!$B$6:$H$19, 6, FALSE), 0)</f>
        <v>0</v>
      </c>
      <c r="L400" s="167">
        <f t="shared" si="187"/>
        <v>1</v>
      </c>
      <c r="M400" s="168">
        <f>IFERROR(IF(G400="NA","NA",IF(G400&gt;'APC Parameters'!$K$6+VLOOKUP('Raw Data'!A400, 'APC Parameters'!$H$7:$L$20, 4, FALSE), 'APC Parameters'!$L$6+VLOOKUP('Raw Data'!A400, 'APC Parameters'!$H$7:$L$20, 5, FALSE), G400*('APC Parameters'!$J$6+VLOOKUP('Raw Data'!A400, 'APC Parameters'!$H$7:$L$20, 3, FALSE))+'APC Parameters'!$I$6+VLOOKUP('Raw Data'!A400, 'APC Parameters'!$H$7:$L$20, 2, FALSE))), 0)</f>
        <v>1881.1995999999999</v>
      </c>
      <c r="N400" s="168">
        <f t="shared" si="188"/>
        <v>1881.1995999999999</v>
      </c>
      <c r="O400" s="168">
        <f>IFERROR(IF(M400="NA",VLOOKUP(D400,'Internal Calculations'!$B$10:$C$11,2,FALSE), M400)*VLOOKUP(A400, 'Growth Parameters'!$B$6:$H$19, 7, FALSE), 0)</f>
        <v>1881.1995999999999</v>
      </c>
      <c r="P400" s="177">
        <f t="shared" si="189"/>
        <v>1881.1995999999999</v>
      </c>
      <c r="Q400" s="178">
        <f>IF('Funding Allocation Parameters'!$C$5="Basic Library Subsidy", MIN(O400*('Funding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MIN($O400*(VLOOKUP(CONCATENATE($A400, 'Funding Allocation Parameters'!$I$5), 'Library Subsidy Complex'!$C$2:$J$55, 2, FALSE)), VLOOKUP(CONCATENATE($A400, 'Funding Allocation Parameters'!$I$5), 'Library Subsidy Complex'!$C$2:$J$55, 4, FALSE)), 0)))))</f>
        <v>1189</v>
      </c>
      <c r="R400" s="178">
        <f>IF('Funding Allocation Parameters'!$C$5="Basic Library Subsidy", 0, IF('Funding Allocation Parameters'!$C$5="Grant funding",MIN(O400*('Funding Allocation Parameters'!$E$5), 'Funding Allocation Parameters'!$G$5), IF('Funding Allocation Parameters'!$C$5="Other author funding", 0, IF('Funding Allocation Parameters'!$C$5="Any discretionary funds (grants if available, other if no grants)", MIN(O400*('Funding Allocation Parameters'!$E$5), 'Funding Allocation Parameters'!$G$5), IF('Funding Allocation Parameters'!$C$5="Complex Library Subsidy", 0, 0)))))</f>
        <v>0</v>
      </c>
      <c r="S400" s="178">
        <f>IF('Funding Allocation Parameters'!$C$5="Basic Library Subsidy", 0, IF('Funding Allocation Parameters'!$C$5="Grant funding", 0, IF('Funding Allocation Parameters'!$C$5="Other author funding",  MIN(O400*('Funding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0" s="178">
        <f>IF('Funding Allocation Parameters'!$C$5="Basic Library Subsidy", MIN(O400*('Funding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MIN($O400*(VLOOKUP(CONCATENATE($A400, 'Funding Allocation Parameters'!$I$5), 'Library Subsidy Complex'!$C$2:$J$55, 6, FALSE)), VLOOKUP(CONCATENATE($A400, 'Funding Allocation Parameters'!$I$5), 'Library Subsidy Complex'!$C$2:$J$55, 8, FALSE)), 0)))))</f>
        <v>1189</v>
      </c>
      <c r="U400" s="178">
        <f>IF('Funding Allocation Parameters'!$C$5="Basic Library Subsidy", 0, IF('Funding Allocation Parameters'!$C$5="Grant funding", 0, IF('Funding Allocation Parameters'!$C$5="Other author funding",  MIN(O400*('Funding Allocation Parameters'!$E$5), 'Funding Allocation Parameters'!$G$5), IF('Funding Allocation Parameters'!$C$5="Any discretionary funds (grants if available, other if no grants)", MIN(O400*('Funding Allocation Parameters'!$E$5), 'Funding Allocation Parameters'!$G$5), IF('Funding Allocation Parameters'!$C$5="Complex Library Subsidy", 0, 0)))))</f>
        <v>0</v>
      </c>
      <c r="V400" s="177">
        <f t="shared" si="190"/>
        <v>692.19959999999992</v>
      </c>
      <c r="W400" s="177">
        <f t="shared" si="191"/>
        <v>692.19959999999992</v>
      </c>
      <c r="X400" s="179">
        <f>IF('Funding Allocation Parameters'!$C$6="Basic Library Subsidy", MIN(V400*'Funding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MIN(V400*VLOOKUP(CONCATENATE($A400, 'Funding Allocation Parameters'!$I$6), 'Library Subsidy Complex'!$C$2:$J$55, 2, FALSE), VLOOKUP(CONCATENATE($A400, 'Funding Allocation Parameters'!$I$6), 'Library Subsidy Complex'!$C$2:$J$55, 4, FALSE)), 0)))))</f>
        <v>0</v>
      </c>
      <c r="Y400" s="179">
        <f>IF('Funding Allocation Parameters'!$C$6="Basic Library Subsidy", 0, IF('Funding Allocation Parameters'!$C$6="Grant funding",MIN(V400*'Funding Allocation Parameters'!$E$6, 'Funding Allocation Parameters'!$G$6), IF('Funding Allocation Parameters'!$C$6="Other author funding", 0, IF('Funding Allocation Parameters'!$C$6="Any discretionary funds (grants if available, other if no grants)", MIN(V400*'Funding Allocation Parameters'!$E$6, 'Funding Allocation Parameters'!$G$6), IF('Funding Allocation Parameters'!$C$6="Complex Library Subsidy", 0, 0)))))</f>
        <v>692.19959999999992</v>
      </c>
      <c r="Z400" s="179">
        <f>IF('Funding Allocation Parameters'!$C$6="Basic Library Subsidy", 0, IF('Funding Allocation Parameters'!$C$6="Grant funding", 0, IF('Funding Allocation Parameters'!$C$6="Other author funding",  MIN(V400*'Funding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0" s="179">
        <f>IF('Funding Allocation Parameters'!$C$6="Basic Library Subsidy", MIN(W400*'Funding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MIN(W400*VLOOKUP(CONCATENATE($A400, 'Funding Allocation Parameters'!$I$6), 'Library Subsidy Complex'!$C$2:$J$55, 6, FALSE), VLOOKUP(CONCATENATE($A400, 'Funding Allocation Parameters'!$I$6), 'Library Subsidy Complex'!$C$2:$J$55, 8, FALSE)), 0)))))</f>
        <v>0</v>
      </c>
      <c r="AB400" s="179">
        <f>IF('Funding Allocation Parameters'!$C$6="Basic Library Subsidy", 0, IF('Funding Allocation Parameters'!$C$6="Grant funding", 0, IF('Funding Allocation Parameters'!$C$6="Other author funding",  MIN(W400*'Funding Allocation Parameters'!$E$6, 'Funding Allocation Parameters'!$G$6), IF('Funding Allocation Parameters'!$C$6="Any discretionary funds (grants if available, other if no grants)", MIN(W400*'Funding Allocation Parameters'!$E$6, 'Funding Allocation Parameters'!$G$6), IF('Funding Allocation Parameters'!$C$6="Complex Library Subsidy", 0, 0)))))</f>
        <v>692.19959999999992</v>
      </c>
      <c r="AC400" s="177">
        <f t="shared" si="192"/>
        <v>0</v>
      </c>
      <c r="AD400" s="177">
        <f t="shared" si="193"/>
        <v>0</v>
      </c>
      <c r="AE400" s="180">
        <f>IF('Funding Allocation Parameters'!$C$7="Basic Library Subsidy", MIN(AC400*'Funding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MIN(AC400*VLOOKUP(CONCATENATE($A400, 'Funding Allocation Parameters'!$I$7), 'Library Subsidy Complex'!$C$2:$J$55, 2, FALSE), VLOOKUP(CONCATENATE($A400, 'Funding Allocation Parameters'!$I$7), 'Library Subsidy Complex'!$C$2:$J$55, 4, FALSE)), 0)))))</f>
        <v>0</v>
      </c>
      <c r="AF400" s="180">
        <f>IF('Funding Allocation Parameters'!$C$7="Basic Library Subsidy", 0, IF('Funding Allocation Parameters'!$C$7="Grant funding",MIN(AC400*'Funding Allocation Parameters'!$E$7, 'Funding Allocation Parameters'!$G$7), IF('Funding Allocation Parameters'!$C$7="Other author funding", 0, IF('Funding Allocation Parameters'!$C$7="Any discretionary funds (grants if available, other if no grants)", MIN(AC400*'Funding Allocation Parameters'!$E$7, 'Funding Allocation Parameters'!$G$7), IF('Funding Allocation Parameters'!$C$7="Complex Library Subsidy", 0, 0)))))</f>
        <v>0</v>
      </c>
      <c r="AG400" s="180">
        <f>IF('Funding Allocation Parameters'!$C$7="Basic Library Subsidy", 0, IF('Funding Allocation Parameters'!$C$7="Grant funding", 0, IF('Funding Allocation Parameters'!$C$7="Other author funding",  MIN(AC400*'Funding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0" s="180">
        <f>IF('Funding Allocation Parameters'!$C$7="Basic Library Subsidy", MIN(AD400*'Funding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MIN(AD400*VLOOKUP(CONCATENATE($A400, 'Funding Allocation Parameters'!$I$7), 'Library Subsidy Complex'!$C$2:$J$55, 6, FALSE), VLOOKUP(CONCATENATE($A400, 'Funding Allocation Parameters'!$I$7), 'Library Subsidy Complex'!$C$2:$J$55, 8, FALSE)), 0)))))</f>
        <v>0</v>
      </c>
      <c r="AI400" s="180">
        <f>IF('Funding Allocation Parameters'!$C$7="Basic Library Subsidy", 0, IF('Funding Allocation Parameters'!$C$7="Grant funding", 0, IF('Funding Allocation Parameters'!$C$7="Other author funding",  MIN(AD400*'Funding Allocation Parameters'!$E$7, 'Funding Allocation Parameters'!$G$7), IF('Funding Allocation Parameters'!$C$7="Any discretionary funds (grants if available, other if no grants)", MIN(AD400*'Funding Allocation Parameters'!$E$7, 'Funding Allocation Parameters'!$G$7), IF('Funding Allocation Parameters'!$C$7="Complex Library Subsidy", 0, 0)))))</f>
        <v>0</v>
      </c>
      <c r="AJ400" s="177">
        <f t="shared" si="194"/>
        <v>0</v>
      </c>
      <c r="AK400" s="177">
        <f t="shared" si="195"/>
        <v>0</v>
      </c>
      <c r="AL400" s="181">
        <f>IF('Funding Allocation Parameters'!$C$8="Basic Library Subsidy", MIN(AJ400*'Funding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MIN(AJ400*VLOOKUP(CONCATENATE($A400, 'Funding Allocation Parameters'!$I$8), 'Library Subsidy Complex'!$C$2:$J$55, 2, FALSE), VLOOKUP(CONCATENATE($A400, 'Funding Allocation Parameters'!$I$8), 'Library Subsidy Complex'!$C$2:$J$55, 4, FALSE)), 0)))))</f>
        <v>0</v>
      </c>
      <c r="AM400" s="181">
        <f>IF('Funding Allocation Parameters'!$C$8="Basic Library Subsidy", 0, IF('Funding Allocation Parameters'!$C$8="Grant funding",MIN(AJ400*'Funding Allocation Parameters'!$E$8, 'Funding Allocation Parameters'!$G$8), IF('Funding Allocation Parameters'!$C$8="Other author funding", 0, IF('Funding Allocation Parameters'!$C$8="Any discretionary funds (grants if available, other if no grants)", MIN(AJ400*'Funding Allocation Parameters'!$E$8, 'Funding Allocation Parameters'!$G$8), IF('Funding Allocation Parameters'!$C$8="Complex Library Subsidy", 0, 0)))))</f>
        <v>0</v>
      </c>
      <c r="AN400" s="181">
        <f>IF('Funding Allocation Parameters'!$C$8="Basic Library Subsidy", 0, IF('Funding Allocation Parameters'!$C$8="Grant funding", 0, IF('Funding Allocation Parameters'!$C$8="Other author funding",  MIN(AJ400*'Funding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0" s="181">
        <f>IF('Funding Allocation Parameters'!$C$8="Basic Library Subsidy", MIN(AK400*'Funding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MIN(AK400*VLOOKUP(CONCATENATE($A400, 'Funding Allocation Parameters'!$I$8), 'Library Subsidy Complex'!$C$2:$J$55, 6, FALSE), VLOOKUP(CONCATENATE($A400, 'Funding Allocation Parameters'!$I$8), 'Library Subsidy Complex'!$C$2:$J$55, 8, FALSE)), 0)))))</f>
        <v>0</v>
      </c>
      <c r="AP400" s="181">
        <f>IF('Funding Allocation Parameters'!$C$8="Basic Library Subsidy", 0, IF('Funding Allocation Parameters'!$C$8="Grant funding", 0, IF('Funding Allocation Parameters'!$C$8="Other author funding",  MIN(AK400*'Funding Allocation Parameters'!$E$8, 'Funding Allocation Parameters'!$G$8), IF('Funding Allocation Parameters'!$C$8="Any discretionary funds (grants if available, other if no grants)", MIN(AK400*'Funding Allocation Parameters'!$E$8, 'Funding Allocation Parameters'!$G$8), IF('Funding Allocation Parameters'!$C$8="Complex Library Subsidy", 0, 0)))))</f>
        <v>0</v>
      </c>
      <c r="AQ400" s="177">
        <f t="shared" si="196"/>
        <v>0</v>
      </c>
      <c r="AR400" s="177">
        <f t="shared" si="197"/>
        <v>0</v>
      </c>
      <c r="AS400" s="182">
        <f t="shared" si="198"/>
        <v>1189</v>
      </c>
      <c r="AT400" s="182">
        <f t="shared" si="199"/>
        <v>692.19959999999992</v>
      </c>
      <c r="AU400" s="182">
        <f t="shared" si="200"/>
        <v>0</v>
      </c>
      <c r="AV400" s="182">
        <f t="shared" si="201"/>
        <v>1189</v>
      </c>
      <c r="AW400" s="182">
        <f t="shared" si="202"/>
        <v>692.19959999999992</v>
      </c>
      <c r="AX400" s="183">
        <f t="shared" si="203"/>
        <v>0</v>
      </c>
      <c r="AY400" s="183">
        <f t="shared" si="204"/>
        <v>0</v>
      </c>
      <c r="AZ400" s="183">
        <f t="shared" si="205"/>
        <v>0</v>
      </c>
      <c r="BA400" s="183">
        <f t="shared" si="206"/>
        <v>1189</v>
      </c>
      <c r="BB400" s="183">
        <f t="shared" si="207"/>
        <v>692.19959999999992</v>
      </c>
      <c r="BC400" s="184">
        <f t="shared" si="208"/>
        <v>1189</v>
      </c>
      <c r="BD400" s="184">
        <f t="shared" si="209"/>
        <v>0</v>
      </c>
      <c r="BE400" s="184">
        <f t="shared" si="210"/>
        <v>0</v>
      </c>
      <c r="BF400" s="184">
        <f t="shared" si="211"/>
        <v>692.19959999999992</v>
      </c>
      <c r="BG400" s="102">
        <f t="shared" si="212"/>
        <v>0</v>
      </c>
      <c r="BH400" s="102">
        <f t="shared" si="213"/>
        <v>0</v>
      </c>
      <c r="BI400" s="102">
        <f t="shared" si="214"/>
        <v>0</v>
      </c>
      <c r="BJ400" s="102">
        <f t="shared" si="215"/>
        <v>0</v>
      </c>
      <c r="BK400" s="102">
        <f t="shared" si="216"/>
        <v>1</v>
      </c>
      <c r="BL400" s="102">
        <f t="shared" si="217"/>
        <v>0</v>
      </c>
      <c r="BN400" s="102"/>
    </row>
    <row r="401" spans="1:66" x14ac:dyDescent="0.25">
      <c r="A401" s="102" t="s">
        <v>13</v>
      </c>
      <c r="B401" s="102" t="s">
        <v>8</v>
      </c>
      <c r="C401" s="102" t="s">
        <v>8</v>
      </c>
      <c r="D401" s="102" t="s">
        <v>27</v>
      </c>
      <c r="E401" s="102" t="s">
        <v>796</v>
      </c>
      <c r="F401" s="102" t="s">
        <v>851</v>
      </c>
      <c r="G401" s="102">
        <v>1.0940000000000001</v>
      </c>
      <c r="H401" s="102">
        <v>1</v>
      </c>
      <c r="I401" s="102">
        <v>1</v>
      </c>
      <c r="J401" s="167">
        <f>IFERROR(H401*VLOOKUP(A401, 'Advanced Parameters'!$B$7:$G$20, 6, FALSE)*VLOOKUP(A401, 'Growth Parameters'!$B$6:$H$19, 6, FALSE), 0)</f>
        <v>1</v>
      </c>
      <c r="K401" s="167">
        <f>IFERROR(IF('Advanced Parameters'!$C$5="n",'Raw Data'!I401*VLOOKUP(A401,'Advanced Parameters'!$B$7:$G$20,6,FALSE),J401*VLOOKUP(A401,'Advanced Parameters'!$B$7:$G$20,2,FALSE))*VLOOKUP(A401, 'Growth Parameters'!$B$6:$H$19, 6, FALSE), 0)</f>
        <v>1</v>
      </c>
      <c r="L401" s="167">
        <f t="shared" si="187"/>
        <v>0</v>
      </c>
      <c r="M401" s="168">
        <f>IFERROR(IF(G401="NA","NA",IF(G401&gt;'APC Parameters'!$K$6+VLOOKUP('Raw Data'!A401, 'APC Parameters'!$H$7:$L$20, 4, FALSE), 'APC Parameters'!$L$6+VLOOKUP('Raw Data'!A401, 'APC Parameters'!$H$7:$L$20, 5, FALSE), G401*('APC Parameters'!$J$6+VLOOKUP('Raw Data'!A401, 'APC Parameters'!$H$7:$L$20, 3, FALSE))+'APC Parameters'!$I$6+VLOOKUP('Raw Data'!A401, 'APC Parameters'!$H$7:$L$20, 2, FALSE))), 0)</f>
        <v>1923.7636000000002</v>
      </c>
      <c r="N401" s="168">
        <f t="shared" si="188"/>
        <v>1923.7636000000002</v>
      </c>
      <c r="O401" s="168">
        <f>IFERROR(IF(M401="NA",VLOOKUP(D401,'Internal Calculations'!$B$10:$C$11,2,FALSE), M401)*VLOOKUP(A401, 'Growth Parameters'!$B$6:$H$19, 7, FALSE), 0)</f>
        <v>1923.7636000000002</v>
      </c>
      <c r="P401" s="177">
        <f t="shared" si="189"/>
        <v>1923.7636000000002</v>
      </c>
      <c r="Q401" s="178">
        <f>IF('Funding Allocation Parameters'!$C$5="Basic Library Subsidy", MIN(O401*('Funding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MIN($O401*(VLOOKUP(CONCATENATE($A401, 'Funding Allocation Parameters'!$I$5), 'Library Subsidy Complex'!$C$2:$J$55, 2, FALSE)), VLOOKUP(CONCATENATE($A401, 'Funding Allocation Parameters'!$I$5), 'Library Subsidy Complex'!$C$2:$J$55, 4, FALSE)), 0)))))</f>
        <v>1189</v>
      </c>
      <c r="R401" s="178">
        <f>IF('Funding Allocation Parameters'!$C$5="Basic Library Subsidy", 0, IF('Funding Allocation Parameters'!$C$5="Grant funding",MIN(O401*('Funding Allocation Parameters'!$E$5), 'Funding Allocation Parameters'!$G$5), IF('Funding Allocation Parameters'!$C$5="Other author funding", 0, IF('Funding Allocation Parameters'!$C$5="Any discretionary funds (grants if available, other if no grants)", MIN(O401*('Funding Allocation Parameters'!$E$5), 'Funding Allocation Parameters'!$G$5), IF('Funding Allocation Parameters'!$C$5="Complex Library Subsidy", 0, 0)))))</f>
        <v>0</v>
      </c>
      <c r="S401" s="178">
        <f>IF('Funding Allocation Parameters'!$C$5="Basic Library Subsidy", 0, IF('Funding Allocation Parameters'!$C$5="Grant funding", 0, IF('Funding Allocation Parameters'!$C$5="Other author funding",  MIN(O401*('Funding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1" s="178">
        <f>IF('Funding Allocation Parameters'!$C$5="Basic Library Subsidy", MIN(O401*('Funding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MIN($O401*(VLOOKUP(CONCATENATE($A401, 'Funding Allocation Parameters'!$I$5), 'Library Subsidy Complex'!$C$2:$J$55, 6, FALSE)), VLOOKUP(CONCATENATE($A401, 'Funding Allocation Parameters'!$I$5), 'Library Subsidy Complex'!$C$2:$J$55, 8, FALSE)), 0)))))</f>
        <v>1189</v>
      </c>
      <c r="U401" s="178">
        <f>IF('Funding Allocation Parameters'!$C$5="Basic Library Subsidy", 0, IF('Funding Allocation Parameters'!$C$5="Grant funding", 0, IF('Funding Allocation Parameters'!$C$5="Other author funding",  MIN(O401*('Funding Allocation Parameters'!$E$5), 'Funding Allocation Parameters'!$G$5), IF('Funding Allocation Parameters'!$C$5="Any discretionary funds (grants if available, other if no grants)", MIN(O401*('Funding Allocation Parameters'!$E$5), 'Funding Allocation Parameters'!$G$5), IF('Funding Allocation Parameters'!$C$5="Complex Library Subsidy", 0, 0)))))</f>
        <v>0</v>
      </c>
      <c r="V401" s="177">
        <f t="shared" si="190"/>
        <v>734.76360000000022</v>
      </c>
      <c r="W401" s="177">
        <f t="shared" si="191"/>
        <v>734.76360000000022</v>
      </c>
      <c r="X401" s="179">
        <f>IF('Funding Allocation Parameters'!$C$6="Basic Library Subsidy", MIN(V401*'Funding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MIN(V401*VLOOKUP(CONCATENATE($A401, 'Funding Allocation Parameters'!$I$6), 'Library Subsidy Complex'!$C$2:$J$55, 2, FALSE), VLOOKUP(CONCATENATE($A401, 'Funding Allocation Parameters'!$I$6), 'Library Subsidy Complex'!$C$2:$J$55, 4, FALSE)), 0)))))</f>
        <v>0</v>
      </c>
      <c r="Y401" s="179">
        <f>IF('Funding Allocation Parameters'!$C$6="Basic Library Subsidy", 0, IF('Funding Allocation Parameters'!$C$6="Grant funding",MIN(V401*'Funding Allocation Parameters'!$E$6, 'Funding Allocation Parameters'!$G$6), IF('Funding Allocation Parameters'!$C$6="Other author funding", 0, IF('Funding Allocation Parameters'!$C$6="Any discretionary funds (grants if available, other if no grants)", MIN(V401*'Funding Allocation Parameters'!$E$6, 'Funding Allocation Parameters'!$G$6), IF('Funding Allocation Parameters'!$C$6="Complex Library Subsidy", 0, 0)))))</f>
        <v>734.76360000000022</v>
      </c>
      <c r="Z401" s="179">
        <f>IF('Funding Allocation Parameters'!$C$6="Basic Library Subsidy", 0, IF('Funding Allocation Parameters'!$C$6="Grant funding", 0, IF('Funding Allocation Parameters'!$C$6="Other author funding",  MIN(V401*'Funding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1" s="179">
        <f>IF('Funding Allocation Parameters'!$C$6="Basic Library Subsidy", MIN(W401*'Funding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MIN(W401*VLOOKUP(CONCATENATE($A401, 'Funding Allocation Parameters'!$I$6), 'Library Subsidy Complex'!$C$2:$J$55, 6, FALSE), VLOOKUP(CONCATENATE($A401, 'Funding Allocation Parameters'!$I$6), 'Library Subsidy Complex'!$C$2:$J$55, 8, FALSE)), 0)))))</f>
        <v>0</v>
      </c>
      <c r="AB401" s="179">
        <f>IF('Funding Allocation Parameters'!$C$6="Basic Library Subsidy", 0, IF('Funding Allocation Parameters'!$C$6="Grant funding", 0, IF('Funding Allocation Parameters'!$C$6="Other author funding",  MIN(W401*'Funding Allocation Parameters'!$E$6, 'Funding Allocation Parameters'!$G$6), IF('Funding Allocation Parameters'!$C$6="Any discretionary funds (grants if available, other if no grants)", MIN(W401*'Funding Allocation Parameters'!$E$6, 'Funding Allocation Parameters'!$G$6), IF('Funding Allocation Parameters'!$C$6="Complex Library Subsidy", 0, 0)))))</f>
        <v>734.76360000000022</v>
      </c>
      <c r="AC401" s="177">
        <f t="shared" si="192"/>
        <v>0</v>
      </c>
      <c r="AD401" s="177">
        <f t="shared" si="193"/>
        <v>0</v>
      </c>
      <c r="AE401" s="180">
        <f>IF('Funding Allocation Parameters'!$C$7="Basic Library Subsidy", MIN(AC401*'Funding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MIN(AC401*VLOOKUP(CONCATENATE($A401, 'Funding Allocation Parameters'!$I$7), 'Library Subsidy Complex'!$C$2:$J$55, 2, FALSE), VLOOKUP(CONCATENATE($A401, 'Funding Allocation Parameters'!$I$7), 'Library Subsidy Complex'!$C$2:$J$55, 4, FALSE)), 0)))))</f>
        <v>0</v>
      </c>
      <c r="AF401" s="180">
        <f>IF('Funding Allocation Parameters'!$C$7="Basic Library Subsidy", 0, IF('Funding Allocation Parameters'!$C$7="Grant funding",MIN(AC401*'Funding Allocation Parameters'!$E$7, 'Funding Allocation Parameters'!$G$7), IF('Funding Allocation Parameters'!$C$7="Other author funding", 0, IF('Funding Allocation Parameters'!$C$7="Any discretionary funds (grants if available, other if no grants)", MIN(AC401*'Funding Allocation Parameters'!$E$7, 'Funding Allocation Parameters'!$G$7), IF('Funding Allocation Parameters'!$C$7="Complex Library Subsidy", 0, 0)))))</f>
        <v>0</v>
      </c>
      <c r="AG401" s="180">
        <f>IF('Funding Allocation Parameters'!$C$7="Basic Library Subsidy", 0, IF('Funding Allocation Parameters'!$C$7="Grant funding", 0, IF('Funding Allocation Parameters'!$C$7="Other author funding",  MIN(AC401*'Funding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1" s="180">
        <f>IF('Funding Allocation Parameters'!$C$7="Basic Library Subsidy", MIN(AD401*'Funding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MIN(AD401*VLOOKUP(CONCATENATE($A401, 'Funding Allocation Parameters'!$I$7), 'Library Subsidy Complex'!$C$2:$J$55, 6, FALSE), VLOOKUP(CONCATENATE($A401, 'Funding Allocation Parameters'!$I$7), 'Library Subsidy Complex'!$C$2:$J$55, 8, FALSE)), 0)))))</f>
        <v>0</v>
      </c>
      <c r="AI401" s="180">
        <f>IF('Funding Allocation Parameters'!$C$7="Basic Library Subsidy", 0, IF('Funding Allocation Parameters'!$C$7="Grant funding", 0, IF('Funding Allocation Parameters'!$C$7="Other author funding",  MIN(AD401*'Funding Allocation Parameters'!$E$7, 'Funding Allocation Parameters'!$G$7), IF('Funding Allocation Parameters'!$C$7="Any discretionary funds (grants if available, other if no grants)", MIN(AD401*'Funding Allocation Parameters'!$E$7, 'Funding Allocation Parameters'!$G$7), IF('Funding Allocation Parameters'!$C$7="Complex Library Subsidy", 0, 0)))))</f>
        <v>0</v>
      </c>
      <c r="AJ401" s="177">
        <f t="shared" si="194"/>
        <v>0</v>
      </c>
      <c r="AK401" s="177">
        <f t="shared" si="195"/>
        <v>0</v>
      </c>
      <c r="AL401" s="181">
        <f>IF('Funding Allocation Parameters'!$C$8="Basic Library Subsidy", MIN(AJ401*'Funding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MIN(AJ401*VLOOKUP(CONCATENATE($A401, 'Funding Allocation Parameters'!$I$8), 'Library Subsidy Complex'!$C$2:$J$55, 2, FALSE), VLOOKUP(CONCATENATE($A401, 'Funding Allocation Parameters'!$I$8), 'Library Subsidy Complex'!$C$2:$J$55, 4, FALSE)), 0)))))</f>
        <v>0</v>
      </c>
      <c r="AM401" s="181">
        <f>IF('Funding Allocation Parameters'!$C$8="Basic Library Subsidy", 0, IF('Funding Allocation Parameters'!$C$8="Grant funding",MIN(AJ401*'Funding Allocation Parameters'!$E$8, 'Funding Allocation Parameters'!$G$8), IF('Funding Allocation Parameters'!$C$8="Other author funding", 0, IF('Funding Allocation Parameters'!$C$8="Any discretionary funds (grants if available, other if no grants)", MIN(AJ401*'Funding Allocation Parameters'!$E$8, 'Funding Allocation Parameters'!$G$8), IF('Funding Allocation Parameters'!$C$8="Complex Library Subsidy", 0, 0)))))</f>
        <v>0</v>
      </c>
      <c r="AN401" s="181">
        <f>IF('Funding Allocation Parameters'!$C$8="Basic Library Subsidy", 0, IF('Funding Allocation Parameters'!$C$8="Grant funding", 0, IF('Funding Allocation Parameters'!$C$8="Other author funding",  MIN(AJ401*'Funding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1" s="181">
        <f>IF('Funding Allocation Parameters'!$C$8="Basic Library Subsidy", MIN(AK401*'Funding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MIN(AK401*VLOOKUP(CONCATENATE($A401, 'Funding Allocation Parameters'!$I$8), 'Library Subsidy Complex'!$C$2:$J$55, 6, FALSE), VLOOKUP(CONCATENATE($A401, 'Funding Allocation Parameters'!$I$8), 'Library Subsidy Complex'!$C$2:$J$55, 8, FALSE)), 0)))))</f>
        <v>0</v>
      </c>
      <c r="AP401" s="181">
        <f>IF('Funding Allocation Parameters'!$C$8="Basic Library Subsidy", 0, IF('Funding Allocation Parameters'!$C$8="Grant funding", 0, IF('Funding Allocation Parameters'!$C$8="Other author funding",  MIN(AK401*'Funding Allocation Parameters'!$E$8, 'Funding Allocation Parameters'!$G$8), IF('Funding Allocation Parameters'!$C$8="Any discretionary funds (grants if available, other if no grants)", MIN(AK401*'Funding Allocation Parameters'!$E$8, 'Funding Allocation Parameters'!$G$8), IF('Funding Allocation Parameters'!$C$8="Complex Library Subsidy", 0, 0)))))</f>
        <v>0</v>
      </c>
      <c r="AQ401" s="177">
        <f t="shared" si="196"/>
        <v>0</v>
      </c>
      <c r="AR401" s="177">
        <f t="shared" si="197"/>
        <v>0</v>
      </c>
      <c r="AS401" s="182">
        <f t="shared" si="198"/>
        <v>1189</v>
      </c>
      <c r="AT401" s="182">
        <f t="shared" si="199"/>
        <v>734.76360000000022</v>
      </c>
      <c r="AU401" s="182">
        <f t="shared" si="200"/>
        <v>0</v>
      </c>
      <c r="AV401" s="182">
        <f t="shared" si="201"/>
        <v>1189</v>
      </c>
      <c r="AW401" s="182">
        <f t="shared" si="202"/>
        <v>734.76360000000022</v>
      </c>
      <c r="AX401" s="183">
        <f t="shared" si="203"/>
        <v>1189</v>
      </c>
      <c r="AY401" s="183">
        <f t="shared" si="204"/>
        <v>734.76360000000022</v>
      </c>
      <c r="AZ401" s="183">
        <f t="shared" si="205"/>
        <v>0</v>
      </c>
      <c r="BA401" s="183">
        <f t="shared" si="206"/>
        <v>0</v>
      </c>
      <c r="BB401" s="183">
        <f t="shared" si="207"/>
        <v>0</v>
      </c>
      <c r="BC401" s="184">
        <f t="shared" si="208"/>
        <v>1189</v>
      </c>
      <c r="BD401" s="184">
        <f t="shared" si="209"/>
        <v>0</v>
      </c>
      <c r="BE401" s="184">
        <f t="shared" si="210"/>
        <v>734.76360000000022</v>
      </c>
      <c r="BF401" s="184">
        <f t="shared" si="211"/>
        <v>0</v>
      </c>
      <c r="BG401" s="102">
        <f t="shared" si="212"/>
        <v>0</v>
      </c>
      <c r="BH401" s="102">
        <f t="shared" si="213"/>
        <v>0</v>
      </c>
      <c r="BI401" s="102">
        <f t="shared" si="214"/>
        <v>0</v>
      </c>
      <c r="BJ401" s="102">
        <f t="shared" si="215"/>
        <v>1</v>
      </c>
      <c r="BK401" s="102">
        <f t="shared" si="216"/>
        <v>0</v>
      </c>
      <c r="BL401" s="102">
        <f t="shared" si="217"/>
        <v>0</v>
      </c>
      <c r="BN401" s="102"/>
    </row>
    <row r="402" spans="1:66" x14ac:dyDescent="0.25">
      <c r="A402" s="102" t="s">
        <v>13</v>
      </c>
      <c r="B402" s="102" t="s">
        <v>12</v>
      </c>
      <c r="C402" s="102" t="s">
        <v>8</v>
      </c>
      <c r="D402" s="102" t="s">
        <v>27</v>
      </c>
      <c r="E402" s="102" t="s">
        <v>852</v>
      </c>
      <c r="F402" s="102" t="s">
        <v>853</v>
      </c>
      <c r="G402" s="102">
        <v>7.64</v>
      </c>
      <c r="H402" s="102">
        <v>1</v>
      </c>
      <c r="I402" s="102">
        <v>1</v>
      </c>
      <c r="J402" s="167">
        <f>IFERROR(H402*VLOOKUP(A402, 'Advanced Parameters'!$B$7:$G$20, 6, FALSE)*VLOOKUP(A402, 'Growth Parameters'!$B$6:$H$19, 6, FALSE), 0)</f>
        <v>1</v>
      </c>
      <c r="K402" s="167">
        <f>IFERROR(IF('Advanced Parameters'!$C$5="n",'Raw Data'!I402*VLOOKUP(A402,'Advanced Parameters'!$B$7:$G$20,6,FALSE),J402*VLOOKUP(A402,'Advanced Parameters'!$B$7:$G$20,2,FALSE))*VLOOKUP(A402, 'Growth Parameters'!$B$6:$H$19, 6, FALSE), 0)</f>
        <v>1</v>
      </c>
      <c r="L402" s="167">
        <f t="shared" si="187"/>
        <v>0</v>
      </c>
      <c r="M402" s="168">
        <f>IFERROR(IF(G402="NA","NA",IF(G402&gt;'APC Parameters'!$K$6+VLOOKUP('Raw Data'!A402, 'APC Parameters'!$H$7:$L$20, 4, FALSE), 'APC Parameters'!$L$6+VLOOKUP('Raw Data'!A402, 'APC Parameters'!$H$7:$L$20, 5, FALSE), G402*('APC Parameters'!$J$6+VLOOKUP('Raw Data'!A402, 'APC Parameters'!$H$7:$L$20, 3, FALSE))+'APC Parameters'!$I$6+VLOOKUP('Raw Data'!A402, 'APC Parameters'!$H$7:$L$20, 2, FALSE))), 0)</f>
        <v>5000</v>
      </c>
      <c r="N402" s="168">
        <f t="shared" si="188"/>
        <v>5000</v>
      </c>
      <c r="O402" s="168">
        <f>IFERROR(IF(M402="NA",VLOOKUP(D402,'Internal Calculations'!$B$10:$C$11,2,FALSE), M402)*VLOOKUP(A402, 'Growth Parameters'!$B$6:$H$19, 7, FALSE), 0)</f>
        <v>5000</v>
      </c>
      <c r="P402" s="177">
        <f t="shared" si="189"/>
        <v>5000</v>
      </c>
      <c r="Q402" s="178">
        <f>IF('Funding Allocation Parameters'!$C$5="Basic Library Subsidy", MIN(O402*('Funding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MIN($O402*(VLOOKUP(CONCATENATE($A402, 'Funding Allocation Parameters'!$I$5), 'Library Subsidy Complex'!$C$2:$J$55, 2, FALSE)), VLOOKUP(CONCATENATE($A402, 'Funding Allocation Parameters'!$I$5), 'Library Subsidy Complex'!$C$2:$J$55, 4, FALSE)), 0)))))</f>
        <v>1189</v>
      </c>
      <c r="R402" s="178">
        <f>IF('Funding Allocation Parameters'!$C$5="Basic Library Subsidy", 0, IF('Funding Allocation Parameters'!$C$5="Grant funding",MIN(O402*('Funding Allocation Parameters'!$E$5), 'Funding Allocation Parameters'!$G$5), IF('Funding Allocation Parameters'!$C$5="Other author funding", 0, IF('Funding Allocation Parameters'!$C$5="Any discretionary funds (grants if available, other if no grants)", MIN(O402*('Funding Allocation Parameters'!$E$5), 'Funding Allocation Parameters'!$G$5), IF('Funding Allocation Parameters'!$C$5="Complex Library Subsidy", 0, 0)))))</f>
        <v>0</v>
      </c>
      <c r="S402" s="178">
        <f>IF('Funding Allocation Parameters'!$C$5="Basic Library Subsidy", 0, IF('Funding Allocation Parameters'!$C$5="Grant funding", 0, IF('Funding Allocation Parameters'!$C$5="Other author funding",  MIN(O402*('Funding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2" s="178">
        <f>IF('Funding Allocation Parameters'!$C$5="Basic Library Subsidy", MIN(O402*('Funding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MIN($O402*(VLOOKUP(CONCATENATE($A402, 'Funding Allocation Parameters'!$I$5), 'Library Subsidy Complex'!$C$2:$J$55, 6, FALSE)), VLOOKUP(CONCATENATE($A402, 'Funding Allocation Parameters'!$I$5), 'Library Subsidy Complex'!$C$2:$J$55, 8, FALSE)), 0)))))</f>
        <v>1189</v>
      </c>
      <c r="U402" s="178">
        <f>IF('Funding Allocation Parameters'!$C$5="Basic Library Subsidy", 0, IF('Funding Allocation Parameters'!$C$5="Grant funding", 0, IF('Funding Allocation Parameters'!$C$5="Other author funding",  MIN(O402*('Funding Allocation Parameters'!$E$5), 'Funding Allocation Parameters'!$G$5), IF('Funding Allocation Parameters'!$C$5="Any discretionary funds (grants if available, other if no grants)", MIN(O402*('Funding Allocation Parameters'!$E$5), 'Funding Allocation Parameters'!$G$5), IF('Funding Allocation Parameters'!$C$5="Complex Library Subsidy", 0, 0)))))</f>
        <v>0</v>
      </c>
      <c r="V402" s="177">
        <f t="shared" si="190"/>
        <v>3811</v>
      </c>
      <c r="W402" s="177">
        <f t="shared" si="191"/>
        <v>3811</v>
      </c>
      <c r="X402" s="179">
        <f>IF('Funding Allocation Parameters'!$C$6="Basic Library Subsidy", MIN(V402*'Funding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MIN(V402*VLOOKUP(CONCATENATE($A402, 'Funding Allocation Parameters'!$I$6), 'Library Subsidy Complex'!$C$2:$J$55, 2, FALSE), VLOOKUP(CONCATENATE($A402, 'Funding Allocation Parameters'!$I$6), 'Library Subsidy Complex'!$C$2:$J$55, 4, FALSE)), 0)))))</f>
        <v>0</v>
      </c>
      <c r="Y402" s="179">
        <f>IF('Funding Allocation Parameters'!$C$6="Basic Library Subsidy", 0, IF('Funding Allocation Parameters'!$C$6="Grant funding",MIN(V402*'Funding Allocation Parameters'!$E$6, 'Funding Allocation Parameters'!$G$6), IF('Funding Allocation Parameters'!$C$6="Other author funding", 0, IF('Funding Allocation Parameters'!$C$6="Any discretionary funds (grants if available, other if no grants)", MIN(V402*'Funding Allocation Parameters'!$E$6, 'Funding Allocation Parameters'!$G$6), IF('Funding Allocation Parameters'!$C$6="Complex Library Subsidy", 0, 0)))))</f>
        <v>3811</v>
      </c>
      <c r="Z402" s="179">
        <f>IF('Funding Allocation Parameters'!$C$6="Basic Library Subsidy", 0, IF('Funding Allocation Parameters'!$C$6="Grant funding", 0, IF('Funding Allocation Parameters'!$C$6="Other author funding",  MIN(V402*'Funding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2" s="179">
        <f>IF('Funding Allocation Parameters'!$C$6="Basic Library Subsidy", MIN(W402*'Funding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MIN(W402*VLOOKUP(CONCATENATE($A402, 'Funding Allocation Parameters'!$I$6), 'Library Subsidy Complex'!$C$2:$J$55, 6, FALSE), VLOOKUP(CONCATENATE($A402, 'Funding Allocation Parameters'!$I$6), 'Library Subsidy Complex'!$C$2:$J$55, 8, FALSE)), 0)))))</f>
        <v>0</v>
      </c>
      <c r="AB402" s="179">
        <f>IF('Funding Allocation Parameters'!$C$6="Basic Library Subsidy", 0, IF('Funding Allocation Parameters'!$C$6="Grant funding", 0, IF('Funding Allocation Parameters'!$C$6="Other author funding",  MIN(W402*'Funding Allocation Parameters'!$E$6, 'Funding Allocation Parameters'!$G$6), IF('Funding Allocation Parameters'!$C$6="Any discretionary funds (grants if available, other if no grants)", MIN(W402*'Funding Allocation Parameters'!$E$6, 'Funding Allocation Parameters'!$G$6), IF('Funding Allocation Parameters'!$C$6="Complex Library Subsidy", 0, 0)))))</f>
        <v>3811</v>
      </c>
      <c r="AC402" s="177">
        <f t="shared" si="192"/>
        <v>0</v>
      </c>
      <c r="AD402" s="177">
        <f t="shared" si="193"/>
        <v>0</v>
      </c>
      <c r="AE402" s="180">
        <f>IF('Funding Allocation Parameters'!$C$7="Basic Library Subsidy", MIN(AC402*'Funding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MIN(AC402*VLOOKUP(CONCATENATE($A402, 'Funding Allocation Parameters'!$I$7), 'Library Subsidy Complex'!$C$2:$J$55, 2, FALSE), VLOOKUP(CONCATENATE($A402, 'Funding Allocation Parameters'!$I$7), 'Library Subsidy Complex'!$C$2:$J$55, 4, FALSE)), 0)))))</f>
        <v>0</v>
      </c>
      <c r="AF402" s="180">
        <f>IF('Funding Allocation Parameters'!$C$7="Basic Library Subsidy", 0, IF('Funding Allocation Parameters'!$C$7="Grant funding",MIN(AC402*'Funding Allocation Parameters'!$E$7, 'Funding Allocation Parameters'!$G$7), IF('Funding Allocation Parameters'!$C$7="Other author funding", 0, IF('Funding Allocation Parameters'!$C$7="Any discretionary funds (grants if available, other if no grants)", MIN(AC402*'Funding Allocation Parameters'!$E$7, 'Funding Allocation Parameters'!$G$7), IF('Funding Allocation Parameters'!$C$7="Complex Library Subsidy", 0, 0)))))</f>
        <v>0</v>
      </c>
      <c r="AG402" s="180">
        <f>IF('Funding Allocation Parameters'!$C$7="Basic Library Subsidy", 0, IF('Funding Allocation Parameters'!$C$7="Grant funding", 0, IF('Funding Allocation Parameters'!$C$7="Other author funding",  MIN(AC402*'Funding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2" s="180">
        <f>IF('Funding Allocation Parameters'!$C$7="Basic Library Subsidy", MIN(AD402*'Funding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MIN(AD402*VLOOKUP(CONCATENATE($A402, 'Funding Allocation Parameters'!$I$7), 'Library Subsidy Complex'!$C$2:$J$55, 6, FALSE), VLOOKUP(CONCATENATE($A402, 'Funding Allocation Parameters'!$I$7), 'Library Subsidy Complex'!$C$2:$J$55, 8, FALSE)), 0)))))</f>
        <v>0</v>
      </c>
      <c r="AI402" s="180">
        <f>IF('Funding Allocation Parameters'!$C$7="Basic Library Subsidy", 0, IF('Funding Allocation Parameters'!$C$7="Grant funding", 0, IF('Funding Allocation Parameters'!$C$7="Other author funding",  MIN(AD402*'Funding Allocation Parameters'!$E$7, 'Funding Allocation Parameters'!$G$7), IF('Funding Allocation Parameters'!$C$7="Any discretionary funds (grants if available, other if no grants)", MIN(AD402*'Funding Allocation Parameters'!$E$7, 'Funding Allocation Parameters'!$G$7), IF('Funding Allocation Parameters'!$C$7="Complex Library Subsidy", 0, 0)))))</f>
        <v>0</v>
      </c>
      <c r="AJ402" s="177">
        <f t="shared" si="194"/>
        <v>0</v>
      </c>
      <c r="AK402" s="177">
        <f t="shared" si="195"/>
        <v>0</v>
      </c>
      <c r="AL402" s="181">
        <f>IF('Funding Allocation Parameters'!$C$8="Basic Library Subsidy", MIN(AJ402*'Funding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MIN(AJ402*VLOOKUP(CONCATENATE($A402, 'Funding Allocation Parameters'!$I$8), 'Library Subsidy Complex'!$C$2:$J$55, 2, FALSE), VLOOKUP(CONCATENATE($A402, 'Funding Allocation Parameters'!$I$8), 'Library Subsidy Complex'!$C$2:$J$55, 4, FALSE)), 0)))))</f>
        <v>0</v>
      </c>
      <c r="AM402" s="181">
        <f>IF('Funding Allocation Parameters'!$C$8="Basic Library Subsidy", 0, IF('Funding Allocation Parameters'!$C$8="Grant funding",MIN(AJ402*'Funding Allocation Parameters'!$E$8, 'Funding Allocation Parameters'!$G$8), IF('Funding Allocation Parameters'!$C$8="Other author funding", 0, IF('Funding Allocation Parameters'!$C$8="Any discretionary funds (grants if available, other if no grants)", MIN(AJ402*'Funding Allocation Parameters'!$E$8, 'Funding Allocation Parameters'!$G$8), IF('Funding Allocation Parameters'!$C$8="Complex Library Subsidy", 0, 0)))))</f>
        <v>0</v>
      </c>
      <c r="AN402" s="181">
        <f>IF('Funding Allocation Parameters'!$C$8="Basic Library Subsidy", 0, IF('Funding Allocation Parameters'!$C$8="Grant funding", 0, IF('Funding Allocation Parameters'!$C$8="Other author funding",  MIN(AJ402*'Funding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2" s="181">
        <f>IF('Funding Allocation Parameters'!$C$8="Basic Library Subsidy", MIN(AK402*'Funding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MIN(AK402*VLOOKUP(CONCATENATE($A402, 'Funding Allocation Parameters'!$I$8), 'Library Subsidy Complex'!$C$2:$J$55, 6, FALSE), VLOOKUP(CONCATENATE($A402, 'Funding Allocation Parameters'!$I$8), 'Library Subsidy Complex'!$C$2:$J$55, 8, FALSE)), 0)))))</f>
        <v>0</v>
      </c>
      <c r="AP402" s="181">
        <f>IF('Funding Allocation Parameters'!$C$8="Basic Library Subsidy", 0, IF('Funding Allocation Parameters'!$C$8="Grant funding", 0, IF('Funding Allocation Parameters'!$C$8="Other author funding",  MIN(AK402*'Funding Allocation Parameters'!$E$8, 'Funding Allocation Parameters'!$G$8), IF('Funding Allocation Parameters'!$C$8="Any discretionary funds (grants if available, other if no grants)", MIN(AK402*'Funding Allocation Parameters'!$E$8, 'Funding Allocation Parameters'!$G$8), IF('Funding Allocation Parameters'!$C$8="Complex Library Subsidy", 0, 0)))))</f>
        <v>0</v>
      </c>
      <c r="AQ402" s="177">
        <f t="shared" si="196"/>
        <v>0</v>
      </c>
      <c r="AR402" s="177">
        <f t="shared" si="197"/>
        <v>0</v>
      </c>
      <c r="AS402" s="182">
        <f t="shared" si="198"/>
        <v>1189</v>
      </c>
      <c r="AT402" s="182">
        <f t="shared" si="199"/>
        <v>3811</v>
      </c>
      <c r="AU402" s="182">
        <f t="shared" si="200"/>
        <v>0</v>
      </c>
      <c r="AV402" s="182">
        <f t="shared" si="201"/>
        <v>1189</v>
      </c>
      <c r="AW402" s="182">
        <f t="shared" si="202"/>
        <v>3811</v>
      </c>
      <c r="AX402" s="183">
        <f t="shared" si="203"/>
        <v>1189</v>
      </c>
      <c r="AY402" s="183">
        <f t="shared" si="204"/>
        <v>3811</v>
      </c>
      <c r="AZ402" s="183">
        <f t="shared" si="205"/>
        <v>0</v>
      </c>
      <c r="BA402" s="183">
        <f t="shared" si="206"/>
        <v>0</v>
      </c>
      <c r="BB402" s="183">
        <f t="shared" si="207"/>
        <v>0</v>
      </c>
      <c r="BC402" s="184">
        <f t="shared" si="208"/>
        <v>1189</v>
      </c>
      <c r="BD402" s="184">
        <f t="shared" si="209"/>
        <v>0</v>
      </c>
      <c r="BE402" s="184">
        <f t="shared" si="210"/>
        <v>3811</v>
      </c>
      <c r="BF402" s="184">
        <f t="shared" si="211"/>
        <v>0</v>
      </c>
      <c r="BG402" s="102">
        <f t="shared" si="212"/>
        <v>0</v>
      </c>
      <c r="BH402" s="102">
        <f t="shared" si="213"/>
        <v>0</v>
      </c>
      <c r="BI402" s="102">
        <f t="shared" si="214"/>
        <v>0</v>
      </c>
      <c r="BJ402" s="102">
        <f t="shared" si="215"/>
        <v>1</v>
      </c>
      <c r="BK402" s="102">
        <f t="shared" si="216"/>
        <v>0</v>
      </c>
      <c r="BL402" s="102">
        <f t="shared" si="217"/>
        <v>0</v>
      </c>
      <c r="BN402" s="102"/>
    </row>
    <row r="403" spans="1:66" x14ac:dyDescent="0.25">
      <c r="A403" s="102" t="s">
        <v>17</v>
      </c>
      <c r="B403" s="102" t="s">
        <v>8</v>
      </c>
      <c r="C403" s="102" t="s">
        <v>8</v>
      </c>
      <c r="D403" s="102" t="s">
        <v>27</v>
      </c>
      <c r="E403" s="102" t="s">
        <v>626</v>
      </c>
      <c r="F403" s="102" t="s">
        <v>854</v>
      </c>
      <c r="G403" s="102">
        <v>1.91</v>
      </c>
      <c r="H403" s="102">
        <v>1</v>
      </c>
      <c r="I403" s="102">
        <v>0</v>
      </c>
      <c r="J403" s="167">
        <f>IFERROR(H403*VLOOKUP(A403, 'Advanced Parameters'!$B$7:$G$20, 6, FALSE)*VLOOKUP(A403, 'Growth Parameters'!$B$6:$H$19, 6, FALSE), 0)</f>
        <v>1</v>
      </c>
      <c r="K403" s="167">
        <f>IFERROR(IF('Advanced Parameters'!$C$5="n",'Raw Data'!I403*VLOOKUP(A403,'Advanced Parameters'!$B$7:$G$20,6,FALSE),J403*VLOOKUP(A403,'Advanced Parameters'!$B$7:$G$20,2,FALSE))*VLOOKUP(A403, 'Growth Parameters'!$B$6:$H$19, 6, FALSE), 0)</f>
        <v>0</v>
      </c>
      <c r="L403" s="167">
        <f t="shared" si="187"/>
        <v>1</v>
      </c>
      <c r="M403" s="168">
        <f>IFERROR(IF(G403="NA","NA",IF(G403&gt;'APC Parameters'!$K$6+VLOOKUP('Raw Data'!A403, 'APC Parameters'!$H$7:$L$20, 4, FALSE), 'APC Parameters'!$L$6+VLOOKUP('Raw Data'!A403, 'APC Parameters'!$H$7:$L$20, 5, FALSE), G403*('APC Parameters'!$J$6+VLOOKUP('Raw Data'!A403, 'APC Parameters'!$H$7:$L$20, 3, FALSE))+'APC Parameters'!$I$6+VLOOKUP('Raw Data'!A403, 'APC Parameters'!$H$7:$L$20, 2, FALSE))), 0)</f>
        <v>2502.634</v>
      </c>
      <c r="N403" s="168">
        <f t="shared" si="188"/>
        <v>2502.634</v>
      </c>
      <c r="O403" s="168">
        <f>IFERROR(IF(M403="NA",VLOOKUP(D403,'Internal Calculations'!$B$10:$C$11,2,FALSE), M403)*VLOOKUP(A403, 'Growth Parameters'!$B$6:$H$19, 7, FALSE), 0)</f>
        <v>2502.634</v>
      </c>
      <c r="P403" s="177">
        <f t="shared" si="189"/>
        <v>2502.634</v>
      </c>
      <c r="Q403" s="178">
        <f>IF('Funding Allocation Parameters'!$C$5="Basic Library Subsidy", MIN(O403*('Funding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MIN($O403*(VLOOKUP(CONCATENATE($A403, 'Funding Allocation Parameters'!$I$5), 'Library Subsidy Complex'!$C$2:$J$55, 2, FALSE)), VLOOKUP(CONCATENATE($A403, 'Funding Allocation Parameters'!$I$5), 'Library Subsidy Complex'!$C$2:$J$55, 4, FALSE)), 0)))))</f>
        <v>1189</v>
      </c>
      <c r="R403" s="178">
        <f>IF('Funding Allocation Parameters'!$C$5="Basic Library Subsidy", 0, IF('Funding Allocation Parameters'!$C$5="Grant funding",MIN(O403*('Funding Allocation Parameters'!$E$5), 'Funding Allocation Parameters'!$G$5), IF('Funding Allocation Parameters'!$C$5="Other author funding", 0, IF('Funding Allocation Parameters'!$C$5="Any discretionary funds (grants if available, other if no grants)", MIN(O403*('Funding Allocation Parameters'!$E$5), 'Funding Allocation Parameters'!$G$5), IF('Funding Allocation Parameters'!$C$5="Complex Library Subsidy", 0, 0)))))</f>
        <v>0</v>
      </c>
      <c r="S403" s="178">
        <f>IF('Funding Allocation Parameters'!$C$5="Basic Library Subsidy", 0, IF('Funding Allocation Parameters'!$C$5="Grant funding", 0, IF('Funding Allocation Parameters'!$C$5="Other author funding",  MIN(O403*('Funding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3" s="178">
        <f>IF('Funding Allocation Parameters'!$C$5="Basic Library Subsidy", MIN(O403*('Funding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MIN($O403*(VLOOKUP(CONCATENATE($A403, 'Funding Allocation Parameters'!$I$5), 'Library Subsidy Complex'!$C$2:$J$55, 6, FALSE)), VLOOKUP(CONCATENATE($A403, 'Funding Allocation Parameters'!$I$5), 'Library Subsidy Complex'!$C$2:$J$55, 8, FALSE)), 0)))))</f>
        <v>1189</v>
      </c>
      <c r="U403" s="178">
        <f>IF('Funding Allocation Parameters'!$C$5="Basic Library Subsidy", 0, IF('Funding Allocation Parameters'!$C$5="Grant funding", 0, IF('Funding Allocation Parameters'!$C$5="Other author funding",  MIN(O403*('Funding Allocation Parameters'!$E$5), 'Funding Allocation Parameters'!$G$5), IF('Funding Allocation Parameters'!$C$5="Any discretionary funds (grants if available, other if no grants)", MIN(O403*('Funding Allocation Parameters'!$E$5), 'Funding Allocation Parameters'!$G$5), IF('Funding Allocation Parameters'!$C$5="Complex Library Subsidy", 0, 0)))))</f>
        <v>0</v>
      </c>
      <c r="V403" s="177">
        <f t="shared" si="190"/>
        <v>1313.634</v>
      </c>
      <c r="W403" s="177">
        <f t="shared" si="191"/>
        <v>1313.634</v>
      </c>
      <c r="X403" s="179">
        <f>IF('Funding Allocation Parameters'!$C$6="Basic Library Subsidy", MIN(V403*'Funding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MIN(V403*VLOOKUP(CONCATENATE($A403, 'Funding Allocation Parameters'!$I$6), 'Library Subsidy Complex'!$C$2:$J$55, 2, FALSE), VLOOKUP(CONCATENATE($A403, 'Funding Allocation Parameters'!$I$6), 'Library Subsidy Complex'!$C$2:$J$55, 4, FALSE)), 0)))))</f>
        <v>0</v>
      </c>
      <c r="Y403" s="179">
        <f>IF('Funding Allocation Parameters'!$C$6="Basic Library Subsidy", 0, IF('Funding Allocation Parameters'!$C$6="Grant funding",MIN(V403*'Funding Allocation Parameters'!$E$6, 'Funding Allocation Parameters'!$G$6), IF('Funding Allocation Parameters'!$C$6="Other author funding", 0, IF('Funding Allocation Parameters'!$C$6="Any discretionary funds (grants if available, other if no grants)", MIN(V403*'Funding Allocation Parameters'!$E$6, 'Funding Allocation Parameters'!$G$6), IF('Funding Allocation Parameters'!$C$6="Complex Library Subsidy", 0, 0)))))</f>
        <v>1313.634</v>
      </c>
      <c r="Z403" s="179">
        <f>IF('Funding Allocation Parameters'!$C$6="Basic Library Subsidy", 0, IF('Funding Allocation Parameters'!$C$6="Grant funding", 0, IF('Funding Allocation Parameters'!$C$6="Other author funding",  MIN(V403*'Funding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3" s="179">
        <f>IF('Funding Allocation Parameters'!$C$6="Basic Library Subsidy", MIN(W403*'Funding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MIN(W403*VLOOKUP(CONCATENATE($A403, 'Funding Allocation Parameters'!$I$6), 'Library Subsidy Complex'!$C$2:$J$55, 6, FALSE), VLOOKUP(CONCATENATE($A403, 'Funding Allocation Parameters'!$I$6), 'Library Subsidy Complex'!$C$2:$J$55, 8, FALSE)), 0)))))</f>
        <v>0</v>
      </c>
      <c r="AB403" s="179">
        <f>IF('Funding Allocation Parameters'!$C$6="Basic Library Subsidy", 0, IF('Funding Allocation Parameters'!$C$6="Grant funding", 0, IF('Funding Allocation Parameters'!$C$6="Other author funding",  MIN(W403*'Funding Allocation Parameters'!$E$6, 'Funding Allocation Parameters'!$G$6), IF('Funding Allocation Parameters'!$C$6="Any discretionary funds (grants if available, other if no grants)", MIN(W403*'Funding Allocation Parameters'!$E$6, 'Funding Allocation Parameters'!$G$6), IF('Funding Allocation Parameters'!$C$6="Complex Library Subsidy", 0, 0)))))</f>
        <v>1313.634</v>
      </c>
      <c r="AC403" s="177">
        <f t="shared" si="192"/>
        <v>0</v>
      </c>
      <c r="AD403" s="177">
        <f t="shared" si="193"/>
        <v>0</v>
      </c>
      <c r="AE403" s="180">
        <f>IF('Funding Allocation Parameters'!$C$7="Basic Library Subsidy", MIN(AC403*'Funding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MIN(AC403*VLOOKUP(CONCATENATE($A403, 'Funding Allocation Parameters'!$I$7), 'Library Subsidy Complex'!$C$2:$J$55, 2, FALSE), VLOOKUP(CONCATENATE($A403, 'Funding Allocation Parameters'!$I$7), 'Library Subsidy Complex'!$C$2:$J$55, 4, FALSE)), 0)))))</f>
        <v>0</v>
      </c>
      <c r="AF403" s="180">
        <f>IF('Funding Allocation Parameters'!$C$7="Basic Library Subsidy", 0, IF('Funding Allocation Parameters'!$C$7="Grant funding",MIN(AC403*'Funding Allocation Parameters'!$E$7, 'Funding Allocation Parameters'!$G$7), IF('Funding Allocation Parameters'!$C$7="Other author funding", 0, IF('Funding Allocation Parameters'!$C$7="Any discretionary funds (grants if available, other if no grants)", MIN(AC403*'Funding Allocation Parameters'!$E$7, 'Funding Allocation Parameters'!$G$7), IF('Funding Allocation Parameters'!$C$7="Complex Library Subsidy", 0, 0)))))</f>
        <v>0</v>
      </c>
      <c r="AG403" s="180">
        <f>IF('Funding Allocation Parameters'!$C$7="Basic Library Subsidy", 0, IF('Funding Allocation Parameters'!$C$7="Grant funding", 0, IF('Funding Allocation Parameters'!$C$7="Other author funding",  MIN(AC403*'Funding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3" s="180">
        <f>IF('Funding Allocation Parameters'!$C$7="Basic Library Subsidy", MIN(AD403*'Funding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MIN(AD403*VLOOKUP(CONCATENATE($A403, 'Funding Allocation Parameters'!$I$7), 'Library Subsidy Complex'!$C$2:$J$55, 6, FALSE), VLOOKUP(CONCATENATE($A403, 'Funding Allocation Parameters'!$I$7), 'Library Subsidy Complex'!$C$2:$J$55, 8, FALSE)), 0)))))</f>
        <v>0</v>
      </c>
      <c r="AI403" s="180">
        <f>IF('Funding Allocation Parameters'!$C$7="Basic Library Subsidy", 0, IF('Funding Allocation Parameters'!$C$7="Grant funding", 0, IF('Funding Allocation Parameters'!$C$7="Other author funding",  MIN(AD403*'Funding Allocation Parameters'!$E$7, 'Funding Allocation Parameters'!$G$7), IF('Funding Allocation Parameters'!$C$7="Any discretionary funds (grants if available, other if no grants)", MIN(AD403*'Funding Allocation Parameters'!$E$7, 'Funding Allocation Parameters'!$G$7), IF('Funding Allocation Parameters'!$C$7="Complex Library Subsidy", 0, 0)))))</f>
        <v>0</v>
      </c>
      <c r="AJ403" s="177">
        <f t="shared" si="194"/>
        <v>0</v>
      </c>
      <c r="AK403" s="177">
        <f t="shared" si="195"/>
        <v>0</v>
      </c>
      <c r="AL403" s="181">
        <f>IF('Funding Allocation Parameters'!$C$8="Basic Library Subsidy", MIN(AJ403*'Funding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MIN(AJ403*VLOOKUP(CONCATENATE($A403, 'Funding Allocation Parameters'!$I$8), 'Library Subsidy Complex'!$C$2:$J$55, 2, FALSE), VLOOKUP(CONCATENATE($A403, 'Funding Allocation Parameters'!$I$8), 'Library Subsidy Complex'!$C$2:$J$55, 4, FALSE)), 0)))))</f>
        <v>0</v>
      </c>
      <c r="AM403" s="181">
        <f>IF('Funding Allocation Parameters'!$C$8="Basic Library Subsidy", 0, IF('Funding Allocation Parameters'!$C$8="Grant funding",MIN(AJ403*'Funding Allocation Parameters'!$E$8, 'Funding Allocation Parameters'!$G$8), IF('Funding Allocation Parameters'!$C$8="Other author funding", 0, IF('Funding Allocation Parameters'!$C$8="Any discretionary funds (grants if available, other if no grants)", MIN(AJ403*'Funding Allocation Parameters'!$E$8, 'Funding Allocation Parameters'!$G$8), IF('Funding Allocation Parameters'!$C$8="Complex Library Subsidy", 0, 0)))))</f>
        <v>0</v>
      </c>
      <c r="AN403" s="181">
        <f>IF('Funding Allocation Parameters'!$C$8="Basic Library Subsidy", 0, IF('Funding Allocation Parameters'!$C$8="Grant funding", 0, IF('Funding Allocation Parameters'!$C$8="Other author funding",  MIN(AJ403*'Funding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3" s="181">
        <f>IF('Funding Allocation Parameters'!$C$8="Basic Library Subsidy", MIN(AK403*'Funding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MIN(AK403*VLOOKUP(CONCATENATE($A403, 'Funding Allocation Parameters'!$I$8), 'Library Subsidy Complex'!$C$2:$J$55, 6, FALSE), VLOOKUP(CONCATENATE($A403, 'Funding Allocation Parameters'!$I$8), 'Library Subsidy Complex'!$C$2:$J$55, 8, FALSE)), 0)))))</f>
        <v>0</v>
      </c>
      <c r="AP403" s="181">
        <f>IF('Funding Allocation Parameters'!$C$8="Basic Library Subsidy", 0, IF('Funding Allocation Parameters'!$C$8="Grant funding", 0, IF('Funding Allocation Parameters'!$C$8="Other author funding",  MIN(AK403*'Funding Allocation Parameters'!$E$8, 'Funding Allocation Parameters'!$G$8), IF('Funding Allocation Parameters'!$C$8="Any discretionary funds (grants if available, other if no grants)", MIN(AK403*'Funding Allocation Parameters'!$E$8, 'Funding Allocation Parameters'!$G$8), IF('Funding Allocation Parameters'!$C$8="Complex Library Subsidy", 0, 0)))))</f>
        <v>0</v>
      </c>
      <c r="AQ403" s="177">
        <f t="shared" si="196"/>
        <v>0</v>
      </c>
      <c r="AR403" s="177">
        <f t="shared" si="197"/>
        <v>0</v>
      </c>
      <c r="AS403" s="182">
        <f t="shared" si="198"/>
        <v>1189</v>
      </c>
      <c r="AT403" s="182">
        <f t="shared" si="199"/>
        <v>1313.634</v>
      </c>
      <c r="AU403" s="182">
        <f t="shared" si="200"/>
        <v>0</v>
      </c>
      <c r="AV403" s="182">
        <f t="shared" si="201"/>
        <v>1189</v>
      </c>
      <c r="AW403" s="182">
        <f t="shared" si="202"/>
        <v>1313.634</v>
      </c>
      <c r="AX403" s="183">
        <f t="shared" si="203"/>
        <v>0</v>
      </c>
      <c r="AY403" s="183">
        <f t="shared" si="204"/>
        <v>0</v>
      </c>
      <c r="AZ403" s="183">
        <f t="shared" si="205"/>
        <v>0</v>
      </c>
      <c r="BA403" s="183">
        <f t="shared" si="206"/>
        <v>1189</v>
      </c>
      <c r="BB403" s="183">
        <f t="shared" si="207"/>
        <v>1313.634</v>
      </c>
      <c r="BC403" s="184">
        <f t="shared" si="208"/>
        <v>1189</v>
      </c>
      <c r="BD403" s="184">
        <f t="shared" si="209"/>
        <v>0</v>
      </c>
      <c r="BE403" s="184">
        <f t="shared" si="210"/>
        <v>0</v>
      </c>
      <c r="BF403" s="184">
        <f t="shared" si="211"/>
        <v>1313.634</v>
      </c>
      <c r="BG403" s="102">
        <f t="shared" si="212"/>
        <v>0</v>
      </c>
      <c r="BH403" s="102">
        <f t="shared" si="213"/>
        <v>0</v>
      </c>
      <c r="BI403" s="102">
        <f t="shared" si="214"/>
        <v>0</v>
      </c>
      <c r="BJ403" s="102">
        <f t="shared" si="215"/>
        <v>0</v>
      </c>
      <c r="BK403" s="102">
        <f t="shared" si="216"/>
        <v>1</v>
      </c>
      <c r="BL403" s="102">
        <f t="shared" si="217"/>
        <v>0</v>
      </c>
      <c r="BN403" s="102"/>
    </row>
    <row r="404" spans="1:66" x14ac:dyDescent="0.25">
      <c r="A404" s="102" t="s">
        <v>26</v>
      </c>
      <c r="B404" s="102" t="s">
        <v>8</v>
      </c>
      <c r="C404" s="102" t="s">
        <v>8</v>
      </c>
      <c r="D404" s="102" t="s">
        <v>27</v>
      </c>
      <c r="E404" s="102" t="s">
        <v>855</v>
      </c>
      <c r="F404" s="102" t="s">
        <v>856</v>
      </c>
      <c r="G404" s="102">
        <v>1.5649999999999999</v>
      </c>
      <c r="H404" s="102">
        <v>1</v>
      </c>
      <c r="I404" s="102">
        <v>0.41699999999999998</v>
      </c>
      <c r="J404" s="167">
        <f>IFERROR(H404*VLOOKUP(A404, 'Advanced Parameters'!$B$7:$G$20, 6, FALSE)*VLOOKUP(A404, 'Growth Parameters'!$B$6:$H$19, 6, FALSE), 0)</f>
        <v>1</v>
      </c>
      <c r="K404" s="167">
        <f>IFERROR(IF('Advanced Parameters'!$C$5="n",'Raw Data'!I404*VLOOKUP(A404,'Advanced Parameters'!$B$7:$G$20,6,FALSE),J404*VLOOKUP(A404,'Advanced Parameters'!$B$7:$G$20,2,FALSE))*VLOOKUP(A404, 'Growth Parameters'!$B$6:$H$19, 6, FALSE), 0)</f>
        <v>0.41699999999999998</v>
      </c>
      <c r="L404" s="167">
        <f t="shared" ref="L404:L467" si="218">J404-K404</f>
        <v>0.58299999999999996</v>
      </c>
      <c r="M404" s="168">
        <f>IFERROR(IF(G404="NA","NA",IF(G404&gt;'APC Parameters'!$K$6+VLOOKUP('Raw Data'!A404, 'APC Parameters'!$H$7:$L$20, 4, FALSE), 'APC Parameters'!$L$6+VLOOKUP('Raw Data'!A404, 'APC Parameters'!$H$7:$L$20, 5, FALSE), G404*('APC Parameters'!$J$6+VLOOKUP('Raw Data'!A404, 'APC Parameters'!$H$7:$L$20, 3, FALSE))+'APC Parameters'!$I$6+VLOOKUP('Raw Data'!A404, 'APC Parameters'!$H$7:$L$20, 2, FALSE))), 0)</f>
        <v>2257.8910000000001</v>
      </c>
      <c r="N404" s="168">
        <f t="shared" si="188"/>
        <v>2257.8910000000001</v>
      </c>
      <c r="O404" s="168">
        <f>IFERROR(IF(M404="NA",VLOOKUP(D404,'Internal Calculations'!$B$10:$C$11,2,FALSE), M404)*VLOOKUP(A404, 'Growth Parameters'!$B$6:$H$19, 7, FALSE), 0)</f>
        <v>2257.8910000000001</v>
      </c>
      <c r="P404" s="177">
        <f t="shared" si="189"/>
        <v>2257.8910000000001</v>
      </c>
      <c r="Q404" s="178">
        <f>IF('Funding Allocation Parameters'!$C$5="Basic Library Subsidy", MIN(O404*('Funding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MIN($O404*(VLOOKUP(CONCATENATE($A404, 'Funding Allocation Parameters'!$I$5), 'Library Subsidy Complex'!$C$2:$J$55, 2, FALSE)), VLOOKUP(CONCATENATE($A404, 'Funding Allocation Parameters'!$I$5), 'Library Subsidy Complex'!$C$2:$J$55, 4, FALSE)), 0)))))</f>
        <v>1189</v>
      </c>
      <c r="R404" s="178">
        <f>IF('Funding Allocation Parameters'!$C$5="Basic Library Subsidy", 0, IF('Funding Allocation Parameters'!$C$5="Grant funding",MIN(O404*('Funding Allocation Parameters'!$E$5), 'Funding Allocation Parameters'!$G$5), IF('Funding Allocation Parameters'!$C$5="Other author funding", 0, IF('Funding Allocation Parameters'!$C$5="Any discretionary funds (grants if available, other if no grants)", MIN(O404*('Funding Allocation Parameters'!$E$5), 'Funding Allocation Parameters'!$G$5), IF('Funding Allocation Parameters'!$C$5="Complex Library Subsidy", 0, 0)))))</f>
        <v>0</v>
      </c>
      <c r="S404" s="178">
        <f>IF('Funding Allocation Parameters'!$C$5="Basic Library Subsidy", 0, IF('Funding Allocation Parameters'!$C$5="Grant funding", 0, IF('Funding Allocation Parameters'!$C$5="Other author funding",  MIN(O404*('Funding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4" s="178">
        <f>IF('Funding Allocation Parameters'!$C$5="Basic Library Subsidy", MIN(O404*('Funding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MIN($O404*(VLOOKUP(CONCATENATE($A404, 'Funding Allocation Parameters'!$I$5), 'Library Subsidy Complex'!$C$2:$J$55, 6, FALSE)), VLOOKUP(CONCATENATE($A404, 'Funding Allocation Parameters'!$I$5), 'Library Subsidy Complex'!$C$2:$J$55, 8, FALSE)), 0)))))</f>
        <v>1189</v>
      </c>
      <c r="U404" s="178">
        <f>IF('Funding Allocation Parameters'!$C$5="Basic Library Subsidy", 0, IF('Funding Allocation Parameters'!$C$5="Grant funding", 0, IF('Funding Allocation Parameters'!$C$5="Other author funding",  MIN(O404*('Funding Allocation Parameters'!$E$5), 'Funding Allocation Parameters'!$G$5), IF('Funding Allocation Parameters'!$C$5="Any discretionary funds (grants if available, other if no grants)", MIN(O404*('Funding Allocation Parameters'!$E$5), 'Funding Allocation Parameters'!$G$5), IF('Funding Allocation Parameters'!$C$5="Complex Library Subsidy", 0, 0)))))</f>
        <v>0</v>
      </c>
      <c r="V404" s="177">
        <f t="shared" si="190"/>
        <v>1068.8910000000001</v>
      </c>
      <c r="W404" s="177">
        <f t="shared" si="191"/>
        <v>1068.8910000000001</v>
      </c>
      <c r="X404" s="179">
        <f>IF('Funding Allocation Parameters'!$C$6="Basic Library Subsidy", MIN(V404*'Funding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MIN(V404*VLOOKUP(CONCATENATE($A404, 'Funding Allocation Parameters'!$I$6), 'Library Subsidy Complex'!$C$2:$J$55, 2, FALSE), VLOOKUP(CONCATENATE($A404, 'Funding Allocation Parameters'!$I$6), 'Library Subsidy Complex'!$C$2:$J$55, 4, FALSE)), 0)))))</f>
        <v>0</v>
      </c>
      <c r="Y404" s="179">
        <f>IF('Funding Allocation Parameters'!$C$6="Basic Library Subsidy", 0, IF('Funding Allocation Parameters'!$C$6="Grant funding",MIN(V404*'Funding Allocation Parameters'!$E$6, 'Funding Allocation Parameters'!$G$6), IF('Funding Allocation Parameters'!$C$6="Other author funding", 0, IF('Funding Allocation Parameters'!$C$6="Any discretionary funds (grants if available, other if no grants)", MIN(V404*'Funding Allocation Parameters'!$E$6, 'Funding Allocation Parameters'!$G$6), IF('Funding Allocation Parameters'!$C$6="Complex Library Subsidy", 0, 0)))))</f>
        <v>1068.8910000000001</v>
      </c>
      <c r="Z404" s="179">
        <f>IF('Funding Allocation Parameters'!$C$6="Basic Library Subsidy", 0, IF('Funding Allocation Parameters'!$C$6="Grant funding", 0, IF('Funding Allocation Parameters'!$C$6="Other author funding",  MIN(V404*'Funding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4" s="179">
        <f>IF('Funding Allocation Parameters'!$C$6="Basic Library Subsidy", MIN(W404*'Funding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MIN(W404*VLOOKUP(CONCATENATE($A404, 'Funding Allocation Parameters'!$I$6), 'Library Subsidy Complex'!$C$2:$J$55, 6, FALSE), VLOOKUP(CONCATENATE($A404, 'Funding Allocation Parameters'!$I$6), 'Library Subsidy Complex'!$C$2:$J$55, 8, FALSE)), 0)))))</f>
        <v>0</v>
      </c>
      <c r="AB404" s="179">
        <f>IF('Funding Allocation Parameters'!$C$6="Basic Library Subsidy", 0, IF('Funding Allocation Parameters'!$C$6="Grant funding", 0, IF('Funding Allocation Parameters'!$C$6="Other author funding",  MIN(W404*'Funding Allocation Parameters'!$E$6, 'Funding Allocation Parameters'!$G$6), IF('Funding Allocation Parameters'!$C$6="Any discretionary funds (grants if available, other if no grants)", MIN(W404*'Funding Allocation Parameters'!$E$6, 'Funding Allocation Parameters'!$G$6), IF('Funding Allocation Parameters'!$C$6="Complex Library Subsidy", 0, 0)))))</f>
        <v>1068.8910000000001</v>
      </c>
      <c r="AC404" s="177">
        <f t="shared" si="192"/>
        <v>0</v>
      </c>
      <c r="AD404" s="177">
        <f t="shared" si="193"/>
        <v>0</v>
      </c>
      <c r="AE404" s="180">
        <f>IF('Funding Allocation Parameters'!$C$7="Basic Library Subsidy", MIN(AC404*'Funding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MIN(AC404*VLOOKUP(CONCATENATE($A404, 'Funding Allocation Parameters'!$I$7), 'Library Subsidy Complex'!$C$2:$J$55, 2, FALSE), VLOOKUP(CONCATENATE($A404, 'Funding Allocation Parameters'!$I$7), 'Library Subsidy Complex'!$C$2:$J$55, 4, FALSE)), 0)))))</f>
        <v>0</v>
      </c>
      <c r="AF404" s="180">
        <f>IF('Funding Allocation Parameters'!$C$7="Basic Library Subsidy", 0, IF('Funding Allocation Parameters'!$C$7="Grant funding",MIN(AC404*'Funding Allocation Parameters'!$E$7, 'Funding Allocation Parameters'!$G$7), IF('Funding Allocation Parameters'!$C$7="Other author funding", 0, IF('Funding Allocation Parameters'!$C$7="Any discretionary funds (grants if available, other if no grants)", MIN(AC404*'Funding Allocation Parameters'!$E$7, 'Funding Allocation Parameters'!$G$7), IF('Funding Allocation Parameters'!$C$7="Complex Library Subsidy", 0, 0)))))</f>
        <v>0</v>
      </c>
      <c r="AG404" s="180">
        <f>IF('Funding Allocation Parameters'!$C$7="Basic Library Subsidy", 0, IF('Funding Allocation Parameters'!$C$7="Grant funding", 0, IF('Funding Allocation Parameters'!$C$7="Other author funding",  MIN(AC404*'Funding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4" s="180">
        <f>IF('Funding Allocation Parameters'!$C$7="Basic Library Subsidy", MIN(AD404*'Funding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MIN(AD404*VLOOKUP(CONCATENATE($A404, 'Funding Allocation Parameters'!$I$7), 'Library Subsidy Complex'!$C$2:$J$55, 6, FALSE), VLOOKUP(CONCATENATE($A404, 'Funding Allocation Parameters'!$I$7), 'Library Subsidy Complex'!$C$2:$J$55, 8, FALSE)), 0)))))</f>
        <v>0</v>
      </c>
      <c r="AI404" s="180">
        <f>IF('Funding Allocation Parameters'!$C$7="Basic Library Subsidy", 0, IF('Funding Allocation Parameters'!$C$7="Grant funding", 0, IF('Funding Allocation Parameters'!$C$7="Other author funding",  MIN(AD404*'Funding Allocation Parameters'!$E$7, 'Funding Allocation Parameters'!$G$7), IF('Funding Allocation Parameters'!$C$7="Any discretionary funds (grants if available, other if no grants)", MIN(AD404*'Funding Allocation Parameters'!$E$7, 'Funding Allocation Parameters'!$G$7), IF('Funding Allocation Parameters'!$C$7="Complex Library Subsidy", 0, 0)))))</f>
        <v>0</v>
      </c>
      <c r="AJ404" s="177">
        <f t="shared" si="194"/>
        <v>0</v>
      </c>
      <c r="AK404" s="177">
        <f t="shared" si="195"/>
        <v>0</v>
      </c>
      <c r="AL404" s="181">
        <f>IF('Funding Allocation Parameters'!$C$8="Basic Library Subsidy", MIN(AJ404*'Funding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MIN(AJ404*VLOOKUP(CONCATENATE($A404, 'Funding Allocation Parameters'!$I$8), 'Library Subsidy Complex'!$C$2:$J$55, 2, FALSE), VLOOKUP(CONCATENATE($A404, 'Funding Allocation Parameters'!$I$8), 'Library Subsidy Complex'!$C$2:$J$55, 4, FALSE)), 0)))))</f>
        <v>0</v>
      </c>
      <c r="AM404" s="181">
        <f>IF('Funding Allocation Parameters'!$C$8="Basic Library Subsidy", 0, IF('Funding Allocation Parameters'!$C$8="Grant funding",MIN(AJ404*'Funding Allocation Parameters'!$E$8, 'Funding Allocation Parameters'!$G$8), IF('Funding Allocation Parameters'!$C$8="Other author funding", 0, IF('Funding Allocation Parameters'!$C$8="Any discretionary funds (grants if available, other if no grants)", MIN(AJ404*'Funding Allocation Parameters'!$E$8, 'Funding Allocation Parameters'!$G$8), IF('Funding Allocation Parameters'!$C$8="Complex Library Subsidy", 0, 0)))))</f>
        <v>0</v>
      </c>
      <c r="AN404" s="181">
        <f>IF('Funding Allocation Parameters'!$C$8="Basic Library Subsidy", 0, IF('Funding Allocation Parameters'!$C$8="Grant funding", 0, IF('Funding Allocation Parameters'!$C$8="Other author funding",  MIN(AJ404*'Funding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4" s="181">
        <f>IF('Funding Allocation Parameters'!$C$8="Basic Library Subsidy", MIN(AK404*'Funding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MIN(AK404*VLOOKUP(CONCATENATE($A404, 'Funding Allocation Parameters'!$I$8), 'Library Subsidy Complex'!$C$2:$J$55, 6, FALSE), VLOOKUP(CONCATENATE($A404, 'Funding Allocation Parameters'!$I$8), 'Library Subsidy Complex'!$C$2:$J$55, 8, FALSE)), 0)))))</f>
        <v>0</v>
      </c>
      <c r="AP404" s="181">
        <f>IF('Funding Allocation Parameters'!$C$8="Basic Library Subsidy", 0, IF('Funding Allocation Parameters'!$C$8="Grant funding", 0, IF('Funding Allocation Parameters'!$C$8="Other author funding",  MIN(AK404*'Funding Allocation Parameters'!$E$8, 'Funding Allocation Parameters'!$G$8), IF('Funding Allocation Parameters'!$C$8="Any discretionary funds (grants if available, other if no grants)", MIN(AK404*'Funding Allocation Parameters'!$E$8, 'Funding Allocation Parameters'!$G$8), IF('Funding Allocation Parameters'!$C$8="Complex Library Subsidy", 0, 0)))))</f>
        <v>0</v>
      </c>
      <c r="AQ404" s="177">
        <f t="shared" si="196"/>
        <v>0</v>
      </c>
      <c r="AR404" s="177">
        <f t="shared" si="197"/>
        <v>0</v>
      </c>
      <c r="AS404" s="182">
        <f t="shared" si="198"/>
        <v>1189</v>
      </c>
      <c r="AT404" s="182">
        <f t="shared" si="199"/>
        <v>1068.8910000000001</v>
      </c>
      <c r="AU404" s="182">
        <f t="shared" si="200"/>
        <v>0</v>
      </c>
      <c r="AV404" s="182">
        <f t="shared" si="201"/>
        <v>1189</v>
      </c>
      <c r="AW404" s="182">
        <f t="shared" si="202"/>
        <v>1068.8910000000001</v>
      </c>
      <c r="AX404" s="183">
        <f t="shared" si="203"/>
        <v>495.81299999999999</v>
      </c>
      <c r="AY404" s="183">
        <f t="shared" si="204"/>
        <v>445.72754700000002</v>
      </c>
      <c r="AZ404" s="183">
        <f t="shared" si="205"/>
        <v>0</v>
      </c>
      <c r="BA404" s="183">
        <f t="shared" si="206"/>
        <v>693.18700000000001</v>
      </c>
      <c r="BB404" s="183">
        <f t="shared" si="207"/>
        <v>623.163453</v>
      </c>
      <c r="BC404" s="184">
        <f t="shared" si="208"/>
        <v>1189</v>
      </c>
      <c r="BD404" s="184">
        <f t="shared" si="209"/>
        <v>0</v>
      </c>
      <c r="BE404" s="184">
        <f t="shared" si="210"/>
        <v>445.72754700000002</v>
      </c>
      <c r="BF404" s="184">
        <f t="shared" si="211"/>
        <v>623.163453</v>
      </c>
      <c r="BG404" s="102">
        <f t="shared" si="212"/>
        <v>0</v>
      </c>
      <c r="BH404" s="102">
        <f t="shared" si="213"/>
        <v>0</v>
      </c>
      <c r="BI404" s="102">
        <f t="shared" si="214"/>
        <v>0</v>
      </c>
      <c r="BJ404" s="102">
        <f t="shared" si="215"/>
        <v>0.41699999999999998</v>
      </c>
      <c r="BK404" s="102">
        <f t="shared" si="216"/>
        <v>0.58299999999999996</v>
      </c>
      <c r="BL404" s="102">
        <f t="shared" si="217"/>
        <v>0</v>
      </c>
      <c r="BN404" s="102"/>
    </row>
    <row r="405" spans="1:66" x14ac:dyDescent="0.25">
      <c r="A405" s="102" t="s">
        <v>7</v>
      </c>
      <c r="B405" s="102" t="s">
        <v>8</v>
      </c>
      <c r="C405" s="102" t="s">
        <v>8</v>
      </c>
      <c r="D405" s="102" t="s">
        <v>27</v>
      </c>
      <c r="E405" s="102" t="s">
        <v>857</v>
      </c>
      <c r="F405" s="102" t="s">
        <v>858</v>
      </c>
      <c r="G405" s="102">
        <v>1.022</v>
      </c>
      <c r="H405" s="102">
        <v>1</v>
      </c>
      <c r="I405" s="102">
        <v>0</v>
      </c>
      <c r="J405" s="167">
        <f>IFERROR(H405*VLOOKUP(A405, 'Advanced Parameters'!$B$7:$G$20, 6, FALSE)*VLOOKUP(A405, 'Growth Parameters'!$B$6:$H$19, 6, FALSE), 0)</f>
        <v>1</v>
      </c>
      <c r="K405" s="167">
        <f>IFERROR(IF('Advanced Parameters'!$C$5="n",'Raw Data'!I405*VLOOKUP(A405,'Advanced Parameters'!$B$7:$G$20,6,FALSE),J405*VLOOKUP(A405,'Advanced Parameters'!$B$7:$G$20,2,FALSE))*VLOOKUP(A405, 'Growth Parameters'!$B$6:$H$19, 6, FALSE), 0)</f>
        <v>0</v>
      </c>
      <c r="L405" s="167">
        <f t="shared" si="218"/>
        <v>1</v>
      </c>
      <c r="M405" s="168">
        <f>IFERROR(IF(G405="NA","NA",IF(G405&gt;'APC Parameters'!$K$6+VLOOKUP('Raw Data'!A405, 'APC Parameters'!$H$7:$L$20, 4, FALSE), 'APC Parameters'!$L$6+VLOOKUP('Raw Data'!A405, 'APC Parameters'!$H$7:$L$20, 5, FALSE), G405*('APC Parameters'!$J$6+VLOOKUP('Raw Data'!A405, 'APC Parameters'!$H$7:$L$20, 3, FALSE))+'APC Parameters'!$I$6+VLOOKUP('Raw Data'!A405, 'APC Parameters'!$H$7:$L$20, 2, FALSE))), 0)</f>
        <v>1872.6867999999999</v>
      </c>
      <c r="N405" s="168">
        <f t="shared" si="188"/>
        <v>1872.6867999999999</v>
      </c>
      <c r="O405" s="168">
        <f>IFERROR(IF(M405="NA",VLOOKUP(D405,'Internal Calculations'!$B$10:$C$11,2,FALSE), M405)*VLOOKUP(A405, 'Growth Parameters'!$B$6:$H$19, 7, FALSE), 0)</f>
        <v>1872.6867999999999</v>
      </c>
      <c r="P405" s="177">
        <f t="shared" si="189"/>
        <v>1872.6867999999999</v>
      </c>
      <c r="Q405" s="178">
        <f>IF('Funding Allocation Parameters'!$C$5="Basic Library Subsidy", MIN(O405*('Funding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MIN($O405*(VLOOKUP(CONCATENATE($A405, 'Funding Allocation Parameters'!$I$5), 'Library Subsidy Complex'!$C$2:$J$55, 2, FALSE)), VLOOKUP(CONCATENATE($A405, 'Funding Allocation Parameters'!$I$5), 'Library Subsidy Complex'!$C$2:$J$55, 4, FALSE)), 0)))))</f>
        <v>1189</v>
      </c>
      <c r="R405" s="178">
        <f>IF('Funding Allocation Parameters'!$C$5="Basic Library Subsidy", 0, IF('Funding Allocation Parameters'!$C$5="Grant funding",MIN(O405*('Funding Allocation Parameters'!$E$5), 'Funding Allocation Parameters'!$G$5), IF('Funding Allocation Parameters'!$C$5="Other author funding", 0, IF('Funding Allocation Parameters'!$C$5="Any discretionary funds (grants if available, other if no grants)", MIN(O405*('Funding Allocation Parameters'!$E$5), 'Funding Allocation Parameters'!$G$5), IF('Funding Allocation Parameters'!$C$5="Complex Library Subsidy", 0, 0)))))</f>
        <v>0</v>
      </c>
      <c r="S405" s="178">
        <f>IF('Funding Allocation Parameters'!$C$5="Basic Library Subsidy", 0, IF('Funding Allocation Parameters'!$C$5="Grant funding", 0, IF('Funding Allocation Parameters'!$C$5="Other author funding",  MIN(O405*('Funding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5" s="178">
        <f>IF('Funding Allocation Parameters'!$C$5="Basic Library Subsidy", MIN(O405*('Funding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MIN($O405*(VLOOKUP(CONCATENATE($A405, 'Funding Allocation Parameters'!$I$5), 'Library Subsidy Complex'!$C$2:$J$55, 6, FALSE)), VLOOKUP(CONCATENATE($A405, 'Funding Allocation Parameters'!$I$5), 'Library Subsidy Complex'!$C$2:$J$55, 8, FALSE)), 0)))))</f>
        <v>1189</v>
      </c>
      <c r="U405" s="178">
        <f>IF('Funding Allocation Parameters'!$C$5="Basic Library Subsidy", 0, IF('Funding Allocation Parameters'!$C$5="Grant funding", 0, IF('Funding Allocation Parameters'!$C$5="Other author funding",  MIN(O405*('Funding Allocation Parameters'!$E$5), 'Funding Allocation Parameters'!$G$5), IF('Funding Allocation Parameters'!$C$5="Any discretionary funds (grants if available, other if no grants)", MIN(O405*('Funding Allocation Parameters'!$E$5), 'Funding Allocation Parameters'!$G$5), IF('Funding Allocation Parameters'!$C$5="Complex Library Subsidy", 0, 0)))))</f>
        <v>0</v>
      </c>
      <c r="V405" s="177">
        <f t="shared" si="190"/>
        <v>683.68679999999995</v>
      </c>
      <c r="W405" s="177">
        <f t="shared" si="191"/>
        <v>683.68679999999995</v>
      </c>
      <c r="X405" s="179">
        <f>IF('Funding Allocation Parameters'!$C$6="Basic Library Subsidy", MIN(V405*'Funding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MIN(V405*VLOOKUP(CONCATENATE($A405, 'Funding Allocation Parameters'!$I$6), 'Library Subsidy Complex'!$C$2:$J$55, 2, FALSE), VLOOKUP(CONCATENATE($A405, 'Funding Allocation Parameters'!$I$6), 'Library Subsidy Complex'!$C$2:$J$55, 4, FALSE)), 0)))))</f>
        <v>0</v>
      </c>
      <c r="Y405" s="179">
        <f>IF('Funding Allocation Parameters'!$C$6="Basic Library Subsidy", 0, IF('Funding Allocation Parameters'!$C$6="Grant funding",MIN(V405*'Funding Allocation Parameters'!$E$6, 'Funding Allocation Parameters'!$G$6), IF('Funding Allocation Parameters'!$C$6="Other author funding", 0, IF('Funding Allocation Parameters'!$C$6="Any discretionary funds (grants if available, other if no grants)", MIN(V405*'Funding Allocation Parameters'!$E$6, 'Funding Allocation Parameters'!$G$6), IF('Funding Allocation Parameters'!$C$6="Complex Library Subsidy", 0, 0)))))</f>
        <v>683.68679999999995</v>
      </c>
      <c r="Z405" s="179">
        <f>IF('Funding Allocation Parameters'!$C$6="Basic Library Subsidy", 0, IF('Funding Allocation Parameters'!$C$6="Grant funding", 0, IF('Funding Allocation Parameters'!$C$6="Other author funding",  MIN(V405*'Funding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5" s="179">
        <f>IF('Funding Allocation Parameters'!$C$6="Basic Library Subsidy", MIN(W405*'Funding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MIN(W405*VLOOKUP(CONCATENATE($A405, 'Funding Allocation Parameters'!$I$6), 'Library Subsidy Complex'!$C$2:$J$55, 6, FALSE), VLOOKUP(CONCATENATE($A405, 'Funding Allocation Parameters'!$I$6), 'Library Subsidy Complex'!$C$2:$J$55, 8, FALSE)), 0)))))</f>
        <v>0</v>
      </c>
      <c r="AB405" s="179">
        <f>IF('Funding Allocation Parameters'!$C$6="Basic Library Subsidy", 0, IF('Funding Allocation Parameters'!$C$6="Grant funding", 0, IF('Funding Allocation Parameters'!$C$6="Other author funding",  MIN(W405*'Funding Allocation Parameters'!$E$6, 'Funding Allocation Parameters'!$G$6), IF('Funding Allocation Parameters'!$C$6="Any discretionary funds (grants if available, other if no grants)", MIN(W405*'Funding Allocation Parameters'!$E$6, 'Funding Allocation Parameters'!$G$6), IF('Funding Allocation Parameters'!$C$6="Complex Library Subsidy", 0, 0)))))</f>
        <v>683.68679999999995</v>
      </c>
      <c r="AC405" s="177">
        <f t="shared" si="192"/>
        <v>0</v>
      </c>
      <c r="AD405" s="177">
        <f t="shared" si="193"/>
        <v>0</v>
      </c>
      <c r="AE405" s="180">
        <f>IF('Funding Allocation Parameters'!$C$7="Basic Library Subsidy", MIN(AC405*'Funding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MIN(AC405*VLOOKUP(CONCATENATE($A405, 'Funding Allocation Parameters'!$I$7), 'Library Subsidy Complex'!$C$2:$J$55, 2, FALSE), VLOOKUP(CONCATENATE($A405, 'Funding Allocation Parameters'!$I$7), 'Library Subsidy Complex'!$C$2:$J$55, 4, FALSE)), 0)))))</f>
        <v>0</v>
      </c>
      <c r="AF405" s="180">
        <f>IF('Funding Allocation Parameters'!$C$7="Basic Library Subsidy", 0, IF('Funding Allocation Parameters'!$C$7="Grant funding",MIN(AC405*'Funding Allocation Parameters'!$E$7, 'Funding Allocation Parameters'!$G$7), IF('Funding Allocation Parameters'!$C$7="Other author funding", 0, IF('Funding Allocation Parameters'!$C$7="Any discretionary funds (grants if available, other if no grants)", MIN(AC405*'Funding Allocation Parameters'!$E$7, 'Funding Allocation Parameters'!$G$7), IF('Funding Allocation Parameters'!$C$7="Complex Library Subsidy", 0, 0)))))</f>
        <v>0</v>
      </c>
      <c r="AG405" s="180">
        <f>IF('Funding Allocation Parameters'!$C$7="Basic Library Subsidy", 0, IF('Funding Allocation Parameters'!$C$7="Grant funding", 0, IF('Funding Allocation Parameters'!$C$7="Other author funding",  MIN(AC405*'Funding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5" s="180">
        <f>IF('Funding Allocation Parameters'!$C$7="Basic Library Subsidy", MIN(AD405*'Funding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MIN(AD405*VLOOKUP(CONCATENATE($A405, 'Funding Allocation Parameters'!$I$7), 'Library Subsidy Complex'!$C$2:$J$55, 6, FALSE), VLOOKUP(CONCATENATE($A405, 'Funding Allocation Parameters'!$I$7), 'Library Subsidy Complex'!$C$2:$J$55, 8, FALSE)), 0)))))</f>
        <v>0</v>
      </c>
      <c r="AI405" s="180">
        <f>IF('Funding Allocation Parameters'!$C$7="Basic Library Subsidy", 0, IF('Funding Allocation Parameters'!$C$7="Grant funding", 0, IF('Funding Allocation Parameters'!$C$7="Other author funding",  MIN(AD405*'Funding Allocation Parameters'!$E$7, 'Funding Allocation Parameters'!$G$7), IF('Funding Allocation Parameters'!$C$7="Any discretionary funds (grants if available, other if no grants)", MIN(AD405*'Funding Allocation Parameters'!$E$7, 'Funding Allocation Parameters'!$G$7), IF('Funding Allocation Parameters'!$C$7="Complex Library Subsidy", 0, 0)))))</f>
        <v>0</v>
      </c>
      <c r="AJ405" s="177">
        <f t="shared" si="194"/>
        <v>0</v>
      </c>
      <c r="AK405" s="177">
        <f t="shared" si="195"/>
        <v>0</v>
      </c>
      <c r="AL405" s="181">
        <f>IF('Funding Allocation Parameters'!$C$8="Basic Library Subsidy", MIN(AJ405*'Funding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MIN(AJ405*VLOOKUP(CONCATENATE($A405, 'Funding Allocation Parameters'!$I$8), 'Library Subsidy Complex'!$C$2:$J$55, 2, FALSE), VLOOKUP(CONCATENATE($A405, 'Funding Allocation Parameters'!$I$8), 'Library Subsidy Complex'!$C$2:$J$55, 4, FALSE)), 0)))))</f>
        <v>0</v>
      </c>
      <c r="AM405" s="181">
        <f>IF('Funding Allocation Parameters'!$C$8="Basic Library Subsidy", 0, IF('Funding Allocation Parameters'!$C$8="Grant funding",MIN(AJ405*'Funding Allocation Parameters'!$E$8, 'Funding Allocation Parameters'!$G$8), IF('Funding Allocation Parameters'!$C$8="Other author funding", 0, IF('Funding Allocation Parameters'!$C$8="Any discretionary funds (grants if available, other if no grants)", MIN(AJ405*'Funding Allocation Parameters'!$E$8, 'Funding Allocation Parameters'!$G$8), IF('Funding Allocation Parameters'!$C$8="Complex Library Subsidy", 0, 0)))))</f>
        <v>0</v>
      </c>
      <c r="AN405" s="181">
        <f>IF('Funding Allocation Parameters'!$C$8="Basic Library Subsidy", 0, IF('Funding Allocation Parameters'!$C$8="Grant funding", 0, IF('Funding Allocation Parameters'!$C$8="Other author funding",  MIN(AJ405*'Funding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5" s="181">
        <f>IF('Funding Allocation Parameters'!$C$8="Basic Library Subsidy", MIN(AK405*'Funding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MIN(AK405*VLOOKUP(CONCATENATE($A405, 'Funding Allocation Parameters'!$I$8), 'Library Subsidy Complex'!$C$2:$J$55, 6, FALSE), VLOOKUP(CONCATENATE($A405, 'Funding Allocation Parameters'!$I$8), 'Library Subsidy Complex'!$C$2:$J$55, 8, FALSE)), 0)))))</f>
        <v>0</v>
      </c>
      <c r="AP405" s="181">
        <f>IF('Funding Allocation Parameters'!$C$8="Basic Library Subsidy", 0, IF('Funding Allocation Parameters'!$C$8="Grant funding", 0, IF('Funding Allocation Parameters'!$C$8="Other author funding",  MIN(AK405*'Funding Allocation Parameters'!$E$8, 'Funding Allocation Parameters'!$G$8), IF('Funding Allocation Parameters'!$C$8="Any discretionary funds (grants if available, other if no grants)", MIN(AK405*'Funding Allocation Parameters'!$E$8, 'Funding Allocation Parameters'!$G$8), IF('Funding Allocation Parameters'!$C$8="Complex Library Subsidy", 0, 0)))))</f>
        <v>0</v>
      </c>
      <c r="AQ405" s="177">
        <f t="shared" si="196"/>
        <v>0</v>
      </c>
      <c r="AR405" s="177">
        <f t="shared" si="197"/>
        <v>0</v>
      </c>
      <c r="AS405" s="182">
        <f t="shared" si="198"/>
        <v>1189</v>
      </c>
      <c r="AT405" s="182">
        <f t="shared" si="199"/>
        <v>683.68679999999995</v>
      </c>
      <c r="AU405" s="182">
        <f t="shared" si="200"/>
        <v>0</v>
      </c>
      <c r="AV405" s="182">
        <f t="shared" si="201"/>
        <v>1189</v>
      </c>
      <c r="AW405" s="182">
        <f t="shared" si="202"/>
        <v>683.68679999999995</v>
      </c>
      <c r="AX405" s="183">
        <f t="shared" si="203"/>
        <v>0</v>
      </c>
      <c r="AY405" s="183">
        <f t="shared" si="204"/>
        <v>0</v>
      </c>
      <c r="AZ405" s="183">
        <f t="shared" si="205"/>
        <v>0</v>
      </c>
      <c r="BA405" s="183">
        <f t="shared" si="206"/>
        <v>1189</v>
      </c>
      <c r="BB405" s="183">
        <f t="shared" si="207"/>
        <v>683.68679999999995</v>
      </c>
      <c r="BC405" s="184">
        <f t="shared" si="208"/>
        <v>1189</v>
      </c>
      <c r="BD405" s="184">
        <f t="shared" si="209"/>
        <v>0</v>
      </c>
      <c r="BE405" s="184">
        <f t="shared" si="210"/>
        <v>0</v>
      </c>
      <c r="BF405" s="184">
        <f t="shared" si="211"/>
        <v>683.68679999999995</v>
      </c>
      <c r="BG405" s="102">
        <f t="shared" si="212"/>
        <v>0</v>
      </c>
      <c r="BH405" s="102">
        <f t="shared" si="213"/>
        <v>0</v>
      </c>
      <c r="BI405" s="102">
        <f t="shared" si="214"/>
        <v>0</v>
      </c>
      <c r="BJ405" s="102">
        <f t="shared" si="215"/>
        <v>0</v>
      </c>
      <c r="BK405" s="102">
        <f t="shared" si="216"/>
        <v>1</v>
      </c>
      <c r="BL405" s="102">
        <f t="shared" si="217"/>
        <v>0</v>
      </c>
      <c r="BN405" s="102"/>
    </row>
    <row r="406" spans="1:66" x14ac:dyDescent="0.25">
      <c r="A406" s="102" t="s">
        <v>18</v>
      </c>
      <c r="B406" s="102" t="s">
        <v>8</v>
      </c>
      <c r="C406" s="102" t="s">
        <v>8</v>
      </c>
      <c r="D406" s="102" t="s">
        <v>27</v>
      </c>
      <c r="E406" s="102" t="s">
        <v>859</v>
      </c>
      <c r="F406" s="102" t="s">
        <v>860</v>
      </c>
      <c r="G406" s="102">
        <v>1.413</v>
      </c>
      <c r="H406" s="102">
        <v>1</v>
      </c>
      <c r="I406" s="102">
        <v>1</v>
      </c>
      <c r="J406" s="167">
        <f>IFERROR(H406*VLOOKUP(A406, 'Advanced Parameters'!$B$7:$G$20, 6, FALSE)*VLOOKUP(A406, 'Growth Parameters'!$B$6:$H$19, 6, FALSE), 0)</f>
        <v>1</v>
      </c>
      <c r="K406" s="167">
        <f>IFERROR(IF('Advanced Parameters'!$C$5="n",'Raw Data'!I406*VLOOKUP(A406,'Advanced Parameters'!$B$7:$G$20,6,FALSE),J406*VLOOKUP(A406,'Advanced Parameters'!$B$7:$G$20,2,FALSE))*VLOOKUP(A406, 'Growth Parameters'!$B$6:$H$19, 6, FALSE), 0)</f>
        <v>1</v>
      </c>
      <c r="L406" s="167">
        <f t="shared" si="218"/>
        <v>0</v>
      </c>
      <c r="M406" s="168">
        <f>IFERROR(IF(G406="NA","NA",IF(G406&gt;'APC Parameters'!$K$6+VLOOKUP('Raw Data'!A406, 'APC Parameters'!$H$7:$L$20, 4, FALSE), 'APC Parameters'!$L$6+VLOOKUP('Raw Data'!A406, 'APC Parameters'!$H$7:$L$20, 5, FALSE), G406*('APC Parameters'!$J$6+VLOOKUP('Raw Data'!A406, 'APC Parameters'!$H$7:$L$20, 3, FALSE))+'APC Parameters'!$I$6+VLOOKUP('Raw Data'!A406, 'APC Parameters'!$H$7:$L$20, 2, FALSE))), 0)</f>
        <v>2150.0622000000003</v>
      </c>
      <c r="N406" s="168">
        <f t="shared" si="188"/>
        <v>2150.0622000000003</v>
      </c>
      <c r="O406" s="168">
        <f>IFERROR(IF(M406="NA",VLOOKUP(D406,'Internal Calculations'!$B$10:$C$11,2,FALSE), M406)*VLOOKUP(A406, 'Growth Parameters'!$B$6:$H$19, 7, FALSE), 0)</f>
        <v>2150.0622000000003</v>
      </c>
      <c r="P406" s="177">
        <f t="shared" si="189"/>
        <v>2150.0622000000003</v>
      </c>
      <c r="Q406" s="178">
        <f>IF('Funding Allocation Parameters'!$C$5="Basic Library Subsidy", MIN(O406*('Funding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MIN($O406*(VLOOKUP(CONCATENATE($A406, 'Funding Allocation Parameters'!$I$5), 'Library Subsidy Complex'!$C$2:$J$55, 2, FALSE)), VLOOKUP(CONCATENATE($A406, 'Funding Allocation Parameters'!$I$5), 'Library Subsidy Complex'!$C$2:$J$55, 4, FALSE)), 0)))))</f>
        <v>1189</v>
      </c>
      <c r="R406" s="178">
        <f>IF('Funding Allocation Parameters'!$C$5="Basic Library Subsidy", 0, IF('Funding Allocation Parameters'!$C$5="Grant funding",MIN(O406*('Funding Allocation Parameters'!$E$5), 'Funding Allocation Parameters'!$G$5), IF('Funding Allocation Parameters'!$C$5="Other author funding", 0, IF('Funding Allocation Parameters'!$C$5="Any discretionary funds (grants if available, other if no grants)", MIN(O406*('Funding Allocation Parameters'!$E$5), 'Funding Allocation Parameters'!$G$5), IF('Funding Allocation Parameters'!$C$5="Complex Library Subsidy", 0, 0)))))</f>
        <v>0</v>
      </c>
      <c r="S406" s="178">
        <f>IF('Funding Allocation Parameters'!$C$5="Basic Library Subsidy", 0, IF('Funding Allocation Parameters'!$C$5="Grant funding", 0, IF('Funding Allocation Parameters'!$C$5="Other author funding",  MIN(O406*('Funding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6" s="178">
        <f>IF('Funding Allocation Parameters'!$C$5="Basic Library Subsidy", MIN(O406*('Funding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MIN($O406*(VLOOKUP(CONCATENATE($A406, 'Funding Allocation Parameters'!$I$5), 'Library Subsidy Complex'!$C$2:$J$55, 6, FALSE)), VLOOKUP(CONCATENATE($A406, 'Funding Allocation Parameters'!$I$5), 'Library Subsidy Complex'!$C$2:$J$55, 8, FALSE)), 0)))))</f>
        <v>1189</v>
      </c>
      <c r="U406" s="178">
        <f>IF('Funding Allocation Parameters'!$C$5="Basic Library Subsidy", 0, IF('Funding Allocation Parameters'!$C$5="Grant funding", 0, IF('Funding Allocation Parameters'!$C$5="Other author funding",  MIN(O406*('Funding Allocation Parameters'!$E$5), 'Funding Allocation Parameters'!$G$5), IF('Funding Allocation Parameters'!$C$5="Any discretionary funds (grants if available, other if no grants)", MIN(O406*('Funding Allocation Parameters'!$E$5), 'Funding Allocation Parameters'!$G$5), IF('Funding Allocation Parameters'!$C$5="Complex Library Subsidy", 0, 0)))))</f>
        <v>0</v>
      </c>
      <c r="V406" s="177">
        <f t="shared" si="190"/>
        <v>961.0622000000003</v>
      </c>
      <c r="W406" s="177">
        <f t="shared" si="191"/>
        <v>961.0622000000003</v>
      </c>
      <c r="X406" s="179">
        <f>IF('Funding Allocation Parameters'!$C$6="Basic Library Subsidy", MIN(V406*'Funding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MIN(V406*VLOOKUP(CONCATENATE($A406, 'Funding Allocation Parameters'!$I$6), 'Library Subsidy Complex'!$C$2:$J$55, 2, FALSE), VLOOKUP(CONCATENATE($A406, 'Funding Allocation Parameters'!$I$6), 'Library Subsidy Complex'!$C$2:$J$55, 4, FALSE)), 0)))))</f>
        <v>0</v>
      </c>
      <c r="Y406" s="179">
        <f>IF('Funding Allocation Parameters'!$C$6="Basic Library Subsidy", 0, IF('Funding Allocation Parameters'!$C$6="Grant funding",MIN(V406*'Funding Allocation Parameters'!$E$6, 'Funding Allocation Parameters'!$G$6), IF('Funding Allocation Parameters'!$C$6="Other author funding", 0, IF('Funding Allocation Parameters'!$C$6="Any discretionary funds (grants if available, other if no grants)", MIN(V406*'Funding Allocation Parameters'!$E$6, 'Funding Allocation Parameters'!$G$6), IF('Funding Allocation Parameters'!$C$6="Complex Library Subsidy", 0, 0)))))</f>
        <v>961.0622000000003</v>
      </c>
      <c r="Z406" s="179">
        <f>IF('Funding Allocation Parameters'!$C$6="Basic Library Subsidy", 0, IF('Funding Allocation Parameters'!$C$6="Grant funding", 0, IF('Funding Allocation Parameters'!$C$6="Other author funding",  MIN(V406*'Funding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6" s="179">
        <f>IF('Funding Allocation Parameters'!$C$6="Basic Library Subsidy", MIN(W406*'Funding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MIN(W406*VLOOKUP(CONCATENATE($A406, 'Funding Allocation Parameters'!$I$6), 'Library Subsidy Complex'!$C$2:$J$55, 6, FALSE), VLOOKUP(CONCATENATE($A406, 'Funding Allocation Parameters'!$I$6), 'Library Subsidy Complex'!$C$2:$J$55, 8, FALSE)), 0)))))</f>
        <v>0</v>
      </c>
      <c r="AB406" s="179">
        <f>IF('Funding Allocation Parameters'!$C$6="Basic Library Subsidy", 0, IF('Funding Allocation Parameters'!$C$6="Grant funding", 0, IF('Funding Allocation Parameters'!$C$6="Other author funding",  MIN(W406*'Funding Allocation Parameters'!$E$6, 'Funding Allocation Parameters'!$G$6), IF('Funding Allocation Parameters'!$C$6="Any discretionary funds (grants if available, other if no grants)", MIN(W406*'Funding Allocation Parameters'!$E$6, 'Funding Allocation Parameters'!$G$6), IF('Funding Allocation Parameters'!$C$6="Complex Library Subsidy", 0, 0)))))</f>
        <v>961.0622000000003</v>
      </c>
      <c r="AC406" s="177">
        <f t="shared" si="192"/>
        <v>0</v>
      </c>
      <c r="AD406" s="177">
        <f t="shared" si="193"/>
        <v>0</v>
      </c>
      <c r="AE406" s="180">
        <f>IF('Funding Allocation Parameters'!$C$7="Basic Library Subsidy", MIN(AC406*'Funding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MIN(AC406*VLOOKUP(CONCATENATE($A406, 'Funding Allocation Parameters'!$I$7), 'Library Subsidy Complex'!$C$2:$J$55, 2, FALSE), VLOOKUP(CONCATENATE($A406, 'Funding Allocation Parameters'!$I$7), 'Library Subsidy Complex'!$C$2:$J$55, 4, FALSE)), 0)))))</f>
        <v>0</v>
      </c>
      <c r="AF406" s="180">
        <f>IF('Funding Allocation Parameters'!$C$7="Basic Library Subsidy", 0, IF('Funding Allocation Parameters'!$C$7="Grant funding",MIN(AC406*'Funding Allocation Parameters'!$E$7, 'Funding Allocation Parameters'!$G$7), IF('Funding Allocation Parameters'!$C$7="Other author funding", 0, IF('Funding Allocation Parameters'!$C$7="Any discretionary funds (grants if available, other if no grants)", MIN(AC406*'Funding Allocation Parameters'!$E$7, 'Funding Allocation Parameters'!$G$7), IF('Funding Allocation Parameters'!$C$7="Complex Library Subsidy", 0, 0)))))</f>
        <v>0</v>
      </c>
      <c r="AG406" s="180">
        <f>IF('Funding Allocation Parameters'!$C$7="Basic Library Subsidy", 0, IF('Funding Allocation Parameters'!$C$7="Grant funding", 0, IF('Funding Allocation Parameters'!$C$7="Other author funding",  MIN(AC406*'Funding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6" s="180">
        <f>IF('Funding Allocation Parameters'!$C$7="Basic Library Subsidy", MIN(AD406*'Funding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MIN(AD406*VLOOKUP(CONCATENATE($A406, 'Funding Allocation Parameters'!$I$7), 'Library Subsidy Complex'!$C$2:$J$55, 6, FALSE), VLOOKUP(CONCATENATE($A406, 'Funding Allocation Parameters'!$I$7), 'Library Subsidy Complex'!$C$2:$J$55, 8, FALSE)), 0)))))</f>
        <v>0</v>
      </c>
      <c r="AI406" s="180">
        <f>IF('Funding Allocation Parameters'!$C$7="Basic Library Subsidy", 0, IF('Funding Allocation Parameters'!$C$7="Grant funding", 0, IF('Funding Allocation Parameters'!$C$7="Other author funding",  MIN(AD406*'Funding Allocation Parameters'!$E$7, 'Funding Allocation Parameters'!$G$7), IF('Funding Allocation Parameters'!$C$7="Any discretionary funds (grants if available, other if no grants)", MIN(AD406*'Funding Allocation Parameters'!$E$7, 'Funding Allocation Parameters'!$G$7), IF('Funding Allocation Parameters'!$C$7="Complex Library Subsidy", 0, 0)))))</f>
        <v>0</v>
      </c>
      <c r="AJ406" s="177">
        <f t="shared" si="194"/>
        <v>0</v>
      </c>
      <c r="AK406" s="177">
        <f t="shared" si="195"/>
        <v>0</v>
      </c>
      <c r="AL406" s="181">
        <f>IF('Funding Allocation Parameters'!$C$8="Basic Library Subsidy", MIN(AJ406*'Funding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MIN(AJ406*VLOOKUP(CONCATENATE($A406, 'Funding Allocation Parameters'!$I$8), 'Library Subsidy Complex'!$C$2:$J$55, 2, FALSE), VLOOKUP(CONCATENATE($A406, 'Funding Allocation Parameters'!$I$8), 'Library Subsidy Complex'!$C$2:$J$55, 4, FALSE)), 0)))))</f>
        <v>0</v>
      </c>
      <c r="AM406" s="181">
        <f>IF('Funding Allocation Parameters'!$C$8="Basic Library Subsidy", 0, IF('Funding Allocation Parameters'!$C$8="Grant funding",MIN(AJ406*'Funding Allocation Parameters'!$E$8, 'Funding Allocation Parameters'!$G$8), IF('Funding Allocation Parameters'!$C$8="Other author funding", 0, IF('Funding Allocation Parameters'!$C$8="Any discretionary funds (grants if available, other if no grants)", MIN(AJ406*'Funding Allocation Parameters'!$E$8, 'Funding Allocation Parameters'!$G$8), IF('Funding Allocation Parameters'!$C$8="Complex Library Subsidy", 0, 0)))))</f>
        <v>0</v>
      </c>
      <c r="AN406" s="181">
        <f>IF('Funding Allocation Parameters'!$C$8="Basic Library Subsidy", 0, IF('Funding Allocation Parameters'!$C$8="Grant funding", 0, IF('Funding Allocation Parameters'!$C$8="Other author funding",  MIN(AJ406*'Funding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6" s="181">
        <f>IF('Funding Allocation Parameters'!$C$8="Basic Library Subsidy", MIN(AK406*'Funding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MIN(AK406*VLOOKUP(CONCATENATE($A406, 'Funding Allocation Parameters'!$I$8), 'Library Subsidy Complex'!$C$2:$J$55, 6, FALSE), VLOOKUP(CONCATENATE($A406, 'Funding Allocation Parameters'!$I$8), 'Library Subsidy Complex'!$C$2:$J$55, 8, FALSE)), 0)))))</f>
        <v>0</v>
      </c>
      <c r="AP406" s="181">
        <f>IF('Funding Allocation Parameters'!$C$8="Basic Library Subsidy", 0, IF('Funding Allocation Parameters'!$C$8="Grant funding", 0, IF('Funding Allocation Parameters'!$C$8="Other author funding",  MIN(AK406*'Funding Allocation Parameters'!$E$8, 'Funding Allocation Parameters'!$G$8), IF('Funding Allocation Parameters'!$C$8="Any discretionary funds (grants if available, other if no grants)", MIN(AK406*'Funding Allocation Parameters'!$E$8, 'Funding Allocation Parameters'!$G$8), IF('Funding Allocation Parameters'!$C$8="Complex Library Subsidy", 0, 0)))))</f>
        <v>0</v>
      </c>
      <c r="AQ406" s="177">
        <f t="shared" si="196"/>
        <v>0</v>
      </c>
      <c r="AR406" s="177">
        <f t="shared" si="197"/>
        <v>0</v>
      </c>
      <c r="AS406" s="182">
        <f t="shared" si="198"/>
        <v>1189</v>
      </c>
      <c r="AT406" s="182">
        <f t="shared" si="199"/>
        <v>961.0622000000003</v>
      </c>
      <c r="AU406" s="182">
        <f t="shared" si="200"/>
        <v>0</v>
      </c>
      <c r="AV406" s="182">
        <f t="shared" si="201"/>
        <v>1189</v>
      </c>
      <c r="AW406" s="182">
        <f t="shared" si="202"/>
        <v>961.0622000000003</v>
      </c>
      <c r="AX406" s="183">
        <f t="shared" si="203"/>
        <v>1189</v>
      </c>
      <c r="AY406" s="183">
        <f t="shared" si="204"/>
        <v>961.0622000000003</v>
      </c>
      <c r="AZ406" s="183">
        <f t="shared" si="205"/>
        <v>0</v>
      </c>
      <c r="BA406" s="183">
        <f t="shared" si="206"/>
        <v>0</v>
      </c>
      <c r="BB406" s="183">
        <f t="shared" si="207"/>
        <v>0</v>
      </c>
      <c r="BC406" s="184">
        <f t="shared" si="208"/>
        <v>1189</v>
      </c>
      <c r="BD406" s="184">
        <f t="shared" si="209"/>
        <v>0</v>
      </c>
      <c r="BE406" s="184">
        <f t="shared" si="210"/>
        <v>961.0622000000003</v>
      </c>
      <c r="BF406" s="184">
        <f t="shared" si="211"/>
        <v>0</v>
      </c>
      <c r="BG406" s="102">
        <f t="shared" si="212"/>
        <v>0</v>
      </c>
      <c r="BH406" s="102">
        <f t="shared" si="213"/>
        <v>0</v>
      </c>
      <c r="BI406" s="102">
        <f t="shared" si="214"/>
        <v>0</v>
      </c>
      <c r="BJ406" s="102">
        <f t="shared" si="215"/>
        <v>1</v>
      </c>
      <c r="BK406" s="102">
        <f t="shared" si="216"/>
        <v>0</v>
      </c>
      <c r="BL406" s="102">
        <f t="shared" si="217"/>
        <v>0</v>
      </c>
      <c r="BN406" s="102"/>
    </row>
    <row r="407" spans="1:66" x14ac:dyDescent="0.25">
      <c r="A407" s="102" t="s">
        <v>13</v>
      </c>
      <c r="B407" s="102" t="s">
        <v>8</v>
      </c>
      <c r="C407" s="102" t="s">
        <v>8</v>
      </c>
      <c r="D407" s="102" t="s">
        <v>27</v>
      </c>
      <c r="E407" s="102" t="s">
        <v>431</v>
      </c>
      <c r="F407" s="102" t="s">
        <v>861</v>
      </c>
      <c r="G407" s="102">
        <v>0.94299999999999995</v>
      </c>
      <c r="H407" s="102">
        <v>1</v>
      </c>
      <c r="I407" s="102">
        <v>1</v>
      </c>
      <c r="J407" s="167">
        <f>IFERROR(H407*VLOOKUP(A407, 'Advanced Parameters'!$B$7:$G$20, 6, FALSE)*VLOOKUP(A407, 'Growth Parameters'!$B$6:$H$19, 6, FALSE), 0)</f>
        <v>1</v>
      </c>
      <c r="K407" s="167">
        <f>IFERROR(IF('Advanced Parameters'!$C$5="n",'Raw Data'!I407*VLOOKUP(A407,'Advanced Parameters'!$B$7:$G$20,6,FALSE),J407*VLOOKUP(A407,'Advanced Parameters'!$B$7:$G$20,2,FALSE))*VLOOKUP(A407, 'Growth Parameters'!$B$6:$H$19, 6, FALSE), 0)</f>
        <v>1</v>
      </c>
      <c r="L407" s="167">
        <f t="shared" si="218"/>
        <v>0</v>
      </c>
      <c r="M407" s="168">
        <f>IFERROR(IF(G407="NA","NA",IF(G407&gt;'APC Parameters'!$K$6+VLOOKUP('Raw Data'!A407, 'APC Parameters'!$H$7:$L$20, 4, FALSE), 'APC Parameters'!$L$6+VLOOKUP('Raw Data'!A407, 'APC Parameters'!$H$7:$L$20, 5, FALSE), G407*('APC Parameters'!$J$6+VLOOKUP('Raw Data'!A407, 'APC Parameters'!$H$7:$L$20, 3, FALSE))+'APC Parameters'!$I$6+VLOOKUP('Raw Data'!A407, 'APC Parameters'!$H$7:$L$20, 2, FALSE))), 0)</f>
        <v>1816.6442</v>
      </c>
      <c r="N407" s="168">
        <f t="shared" si="188"/>
        <v>1816.6442</v>
      </c>
      <c r="O407" s="168">
        <f>IFERROR(IF(M407="NA",VLOOKUP(D407,'Internal Calculations'!$B$10:$C$11,2,FALSE), M407)*VLOOKUP(A407, 'Growth Parameters'!$B$6:$H$19, 7, FALSE), 0)</f>
        <v>1816.6442</v>
      </c>
      <c r="P407" s="177">
        <f t="shared" si="189"/>
        <v>1816.6442</v>
      </c>
      <c r="Q407" s="178">
        <f>IF('Funding Allocation Parameters'!$C$5="Basic Library Subsidy", MIN(O407*('Funding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MIN($O407*(VLOOKUP(CONCATENATE($A407, 'Funding Allocation Parameters'!$I$5), 'Library Subsidy Complex'!$C$2:$J$55, 2, FALSE)), VLOOKUP(CONCATENATE($A407, 'Funding Allocation Parameters'!$I$5), 'Library Subsidy Complex'!$C$2:$J$55, 4, FALSE)), 0)))))</f>
        <v>1189</v>
      </c>
      <c r="R407" s="178">
        <f>IF('Funding Allocation Parameters'!$C$5="Basic Library Subsidy", 0, IF('Funding Allocation Parameters'!$C$5="Grant funding",MIN(O407*('Funding Allocation Parameters'!$E$5), 'Funding Allocation Parameters'!$G$5), IF('Funding Allocation Parameters'!$C$5="Other author funding", 0, IF('Funding Allocation Parameters'!$C$5="Any discretionary funds (grants if available, other if no grants)", MIN(O407*('Funding Allocation Parameters'!$E$5), 'Funding Allocation Parameters'!$G$5), IF('Funding Allocation Parameters'!$C$5="Complex Library Subsidy", 0, 0)))))</f>
        <v>0</v>
      </c>
      <c r="S407" s="178">
        <f>IF('Funding Allocation Parameters'!$C$5="Basic Library Subsidy", 0, IF('Funding Allocation Parameters'!$C$5="Grant funding", 0, IF('Funding Allocation Parameters'!$C$5="Other author funding",  MIN(O407*('Funding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7" s="178">
        <f>IF('Funding Allocation Parameters'!$C$5="Basic Library Subsidy", MIN(O407*('Funding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MIN($O407*(VLOOKUP(CONCATENATE($A407, 'Funding Allocation Parameters'!$I$5), 'Library Subsidy Complex'!$C$2:$J$55, 6, FALSE)), VLOOKUP(CONCATENATE($A407, 'Funding Allocation Parameters'!$I$5), 'Library Subsidy Complex'!$C$2:$J$55, 8, FALSE)), 0)))))</f>
        <v>1189</v>
      </c>
      <c r="U407" s="178">
        <f>IF('Funding Allocation Parameters'!$C$5="Basic Library Subsidy", 0, IF('Funding Allocation Parameters'!$C$5="Grant funding", 0, IF('Funding Allocation Parameters'!$C$5="Other author funding",  MIN(O407*('Funding Allocation Parameters'!$E$5), 'Funding Allocation Parameters'!$G$5), IF('Funding Allocation Parameters'!$C$5="Any discretionary funds (grants if available, other if no grants)", MIN(O407*('Funding Allocation Parameters'!$E$5), 'Funding Allocation Parameters'!$G$5), IF('Funding Allocation Parameters'!$C$5="Complex Library Subsidy", 0, 0)))))</f>
        <v>0</v>
      </c>
      <c r="V407" s="177">
        <f t="shared" si="190"/>
        <v>627.64419999999996</v>
      </c>
      <c r="W407" s="177">
        <f t="shared" si="191"/>
        <v>627.64419999999996</v>
      </c>
      <c r="X407" s="179">
        <f>IF('Funding Allocation Parameters'!$C$6="Basic Library Subsidy", MIN(V407*'Funding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MIN(V407*VLOOKUP(CONCATENATE($A407, 'Funding Allocation Parameters'!$I$6), 'Library Subsidy Complex'!$C$2:$J$55, 2, FALSE), VLOOKUP(CONCATENATE($A407, 'Funding Allocation Parameters'!$I$6), 'Library Subsidy Complex'!$C$2:$J$55, 4, FALSE)), 0)))))</f>
        <v>0</v>
      </c>
      <c r="Y407" s="179">
        <f>IF('Funding Allocation Parameters'!$C$6="Basic Library Subsidy", 0, IF('Funding Allocation Parameters'!$C$6="Grant funding",MIN(V407*'Funding Allocation Parameters'!$E$6, 'Funding Allocation Parameters'!$G$6), IF('Funding Allocation Parameters'!$C$6="Other author funding", 0, IF('Funding Allocation Parameters'!$C$6="Any discretionary funds (grants if available, other if no grants)", MIN(V407*'Funding Allocation Parameters'!$E$6, 'Funding Allocation Parameters'!$G$6), IF('Funding Allocation Parameters'!$C$6="Complex Library Subsidy", 0, 0)))))</f>
        <v>627.64419999999996</v>
      </c>
      <c r="Z407" s="179">
        <f>IF('Funding Allocation Parameters'!$C$6="Basic Library Subsidy", 0, IF('Funding Allocation Parameters'!$C$6="Grant funding", 0, IF('Funding Allocation Parameters'!$C$6="Other author funding",  MIN(V407*'Funding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7" s="179">
        <f>IF('Funding Allocation Parameters'!$C$6="Basic Library Subsidy", MIN(W407*'Funding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MIN(W407*VLOOKUP(CONCATENATE($A407, 'Funding Allocation Parameters'!$I$6), 'Library Subsidy Complex'!$C$2:$J$55, 6, FALSE), VLOOKUP(CONCATENATE($A407, 'Funding Allocation Parameters'!$I$6), 'Library Subsidy Complex'!$C$2:$J$55, 8, FALSE)), 0)))))</f>
        <v>0</v>
      </c>
      <c r="AB407" s="179">
        <f>IF('Funding Allocation Parameters'!$C$6="Basic Library Subsidy", 0, IF('Funding Allocation Parameters'!$C$6="Grant funding", 0, IF('Funding Allocation Parameters'!$C$6="Other author funding",  MIN(W407*'Funding Allocation Parameters'!$E$6, 'Funding Allocation Parameters'!$G$6), IF('Funding Allocation Parameters'!$C$6="Any discretionary funds (grants if available, other if no grants)", MIN(W407*'Funding Allocation Parameters'!$E$6, 'Funding Allocation Parameters'!$G$6), IF('Funding Allocation Parameters'!$C$6="Complex Library Subsidy", 0, 0)))))</f>
        <v>627.64419999999996</v>
      </c>
      <c r="AC407" s="177">
        <f t="shared" si="192"/>
        <v>0</v>
      </c>
      <c r="AD407" s="177">
        <f t="shared" si="193"/>
        <v>0</v>
      </c>
      <c r="AE407" s="180">
        <f>IF('Funding Allocation Parameters'!$C$7="Basic Library Subsidy", MIN(AC407*'Funding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MIN(AC407*VLOOKUP(CONCATENATE($A407, 'Funding Allocation Parameters'!$I$7), 'Library Subsidy Complex'!$C$2:$J$55, 2, FALSE), VLOOKUP(CONCATENATE($A407, 'Funding Allocation Parameters'!$I$7), 'Library Subsidy Complex'!$C$2:$J$55, 4, FALSE)), 0)))))</f>
        <v>0</v>
      </c>
      <c r="AF407" s="180">
        <f>IF('Funding Allocation Parameters'!$C$7="Basic Library Subsidy", 0, IF('Funding Allocation Parameters'!$C$7="Grant funding",MIN(AC407*'Funding Allocation Parameters'!$E$7, 'Funding Allocation Parameters'!$G$7), IF('Funding Allocation Parameters'!$C$7="Other author funding", 0, IF('Funding Allocation Parameters'!$C$7="Any discretionary funds (grants if available, other if no grants)", MIN(AC407*'Funding Allocation Parameters'!$E$7, 'Funding Allocation Parameters'!$G$7), IF('Funding Allocation Parameters'!$C$7="Complex Library Subsidy", 0, 0)))))</f>
        <v>0</v>
      </c>
      <c r="AG407" s="180">
        <f>IF('Funding Allocation Parameters'!$C$7="Basic Library Subsidy", 0, IF('Funding Allocation Parameters'!$C$7="Grant funding", 0, IF('Funding Allocation Parameters'!$C$7="Other author funding",  MIN(AC407*'Funding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7" s="180">
        <f>IF('Funding Allocation Parameters'!$C$7="Basic Library Subsidy", MIN(AD407*'Funding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MIN(AD407*VLOOKUP(CONCATENATE($A407, 'Funding Allocation Parameters'!$I$7), 'Library Subsidy Complex'!$C$2:$J$55, 6, FALSE), VLOOKUP(CONCATENATE($A407, 'Funding Allocation Parameters'!$I$7), 'Library Subsidy Complex'!$C$2:$J$55, 8, FALSE)), 0)))))</f>
        <v>0</v>
      </c>
      <c r="AI407" s="180">
        <f>IF('Funding Allocation Parameters'!$C$7="Basic Library Subsidy", 0, IF('Funding Allocation Parameters'!$C$7="Grant funding", 0, IF('Funding Allocation Parameters'!$C$7="Other author funding",  MIN(AD407*'Funding Allocation Parameters'!$E$7, 'Funding Allocation Parameters'!$G$7), IF('Funding Allocation Parameters'!$C$7="Any discretionary funds (grants if available, other if no grants)", MIN(AD407*'Funding Allocation Parameters'!$E$7, 'Funding Allocation Parameters'!$G$7), IF('Funding Allocation Parameters'!$C$7="Complex Library Subsidy", 0, 0)))))</f>
        <v>0</v>
      </c>
      <c r="AJ407" s="177">
        <f t="shared" si="194"/>
        <v>0</v>
      </c>
      <c r="AK407" s="177">
        <f t="shared" si="195"/>
        <v>0</v>
      </c>
      <c r="AL407" s="181">
        <f>IF('Funding Allocation Parameters'!$C$8="Basic Library Subsidy", MIN(AJ407*'Funding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MIN(AJ407*VLOOKUP(CONCATENATE($A407, 'Funding Allocation Parameters'!$I$8), 'Library Subsidy Complex'!$C$2:$J$55, 2, FALSE), VLOOKUP(CONCATENATE($A407, 'Funding Allocation Parameters'!$I$8), 'Library Subsidy Complex'!$C$2:$J$55, 4, FALSE)), 0)))))</f>
        <v>0</v>
      </c>
      <c r="AM407" s="181">
        <f>IF('Funding Allocation Parameters'!$C$8="Basic Library Subsidy", 0, IF('Funding Allocation Parameters'!$C$8="Grant funding",MIN(AJ407*'Funding Allocation Parameters'!$E$8, 'Funding Allocation Parameters'!$G$8), IF('Funding Allocation Parameters'!$C$8="Other author funding", 0, IF('Funding Allocation Parameters'!$C$8="Any discretionary funds (grants if available, other if no grants)", MIN(AJ407*'Funding Allocation Parameters'!$E$8, 'Funding Allocation Parameters'!$G$8), IF('Funding Allocation Parameters'!$C$8="Complex Library Subsidy", 0, 0)))))</f>
        <v>0</v>
      </c>
      <c r="AN407" s="181">
        <f>IF('Funding Allocation Parameters'!$C$8="Basic Library Subsidy", 0, IF('Funding Allocation Parameters'!$C$8="Grant funding", 0, IF('Funding Allocation Parameters'!$C$8="Other author funding",  MIN(AJ407*'Funding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7" s="181">
        <f>IF('Funding Allocation Parameters'!$C$8="Basic Library Subsidy", MIN(AK407*'Funding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MIN(AK407*VLOOKUP(CONCATENATE($A407, 'Funding Allocation Parameters'!$I$8), 'Library Subsidy Complex'!$C$2:$J$55, 6, FALSE), VLOOKUP(CONCATENATE($A407, 'Funding Allocation Parameters'!$I$8), 'Library Subsidy Complex'!$C$2:$J$55, 8, FALSE)), 0)))))</f>
        <v>0</v>
      </c>
      <c r="AP407" s="181">
        <f>IF('Funding Allocation Parameters'!$C$8="Basic Library Subsidy", 0, IF('Funding Allocation Parameters'!$C$8="Grant funding", 0, IF('Funding Allocation Parameters'!$C$8="Other author funding",  MIN(AK407*'Funding Allocation Parameters'!$E$8, 'Funding Allocation Parameters'!$G$8), IF('Funding Allocation Parameters'!$C$8="Any discretionary funds (grants if available, other if no grants)", MIN(AK407*'Funding Allocation Parameters'!$E$8, 'Funding Allocation Parameters'!$G$8), IF('Funding Allocation Parameters'!$C$8="Complex Library Subsidy", 0, 0)))))</f>
        <v>0</v>
      </c>
      <c r="AQ407" s="177">
        <f t="shared" si="196"/>
        <v>0</v>
      </c>
      <c r="AR407" s="177">
        <f t="shared" si="197"/>
        <v>0</v>
      </c>
      <c r="AS407" s="182">
        <f t="shared" si="198"/>
        <v>1189</v>
      </c>
      <c r="AT407" s="182">
        <f t="shared" si="199"/>
        <v>627.64419999999996</v>
      </c>
      <c r="AU407" s="182">
        <f t="shared" si="200"/>
        <v>0</v>
      </c>
      <c r="AV407" s="182">
        <f t="shared" si="201"/>
        <v>1189</v>
      </c>
      <c r="AW407" s="182">
        <f t="shared" si="202"/>
        <v>627.64419999999996</v>
      </c>
      <c r="AX407" s="183">
        <f t="shared" si="203"/>
        <v>1189</v>
      </c>
      <c r="AY407" s="183">
        <f t="shared" si="204"/>
        <v>627.64419999999996</v>
      </c>
      <c r="AZ407" s="183">
        <f t="shared" si="205"/>
        <v>0</v>
      </c>
      <c r="BA407" s="183">
        <f t="shared" si="206"/>
        <v>0</v>
      </c>
      <c r="BB407" s="183">
        <f t="shared" si="207"/>
        <v>0</v>
      </c>
      <c r="BC407" s="184">
        <f t="shared" si="208"/>
        <v>1189</v>
      </c>
      <c r="BD407" s="184">
        <f t="shared" si="209"/>
        <v>0</v>
      </c>
      <c r="BE407" s="184">
        <f t="shared" si="210"/>
        <v>627.64419999999996</v>
      </c>
      <c r="BF407" s="184">
        <f t="shared" si="211"/>
        <v>0</v>
      </c>
      <c r="BG407" s="102">
        <f t="shared" si="212"/>
        <v>0</v>
      </c>
      <c r="BH407" s="102">
        <f t="shared" si="213"/>
        <v>0</v>
      </c>
      <c r="BI407" s="102">
        <f t="shared" si="214"/>
        <v>0</v>
      </c>
      <c r="BJ407" s="102">
        <f t="shared" si="215"/>
        <v>1</v>
      </c>
      <c r="BK407" s="102">
        <f t="shared" si="216"/>
        <v>0</v>
      </c>
      <c r="BL407" s="102">
        <f t="shared" si="217"/>
        <v>0</v>
      </c>
      <c r="BN407" s="102"/>
    </row>
    <row r="408" spans="1:66" x14ac:dyDescent="0.25">
      <c r="A408" s="102" t="s">
        <v>7</v>
      </c>
      <c r="B408" s="102" t="s">
        <v>8</v>
      </c>
      <c r="C408" s="102" t="s">
        <v>8</v>
      </c>
      <c r="D408" s="102" t="s">
        <v>27</v>
      </c>
      <c r="E408" s="102" t="s">
        <v>862</v>
      </c>
      <c r="F408" s="102" t="s">
        <v>863</v>
      </c>
      <c r="G408" s="102">
        <v>0.96399999999999997</v>
      </c>
      <c r="H408" s="102">
        <v>1</v>
      </c>
      <c r="I408" s="102">
        <v>0</v>
      </c>
      <c r="J408" s="167">
        <f>IFERROR(H408*VLOOKUP(A408, 'Advanced Parameters'!$B$7:$G$20, 6, FALSE)*VLOOKUP(A408, 'Growth Parameters'!$B$6:$H$19, 6, FALSE), 0)</f>
        <v>1</v>
      </c>
      <c r="K408" s="167">
        <f>IFERROR(IF('Advanced Parameters'!$C$5="n",'Raw Data'!I408*VLOOKUP(A408,'Advanced Parameters'!$B$7:$G$20,6,FALSE),J408*VLOOKUP(A408,'Advanced Parameters'!$B$7:$G$20,2,FALSE))*VLOOKUP(A408, 'Growth Parameters'!$B$6:$H$19, 6, FALSE), 0)</f>
        <v>0</v>
      </c>
      <c r="L408" s="167">
        <f t="shared" si="218"/>
        <v>1</v>
      </c>
      <c r="M408" s="168">
        <f>IFERROR(IF(G408="NA","NA",IF(G408&gt;'APC Parameters'!$K$6+VLOOKUP('Raw Data'!A408, 'APC Parameters'!$H$7:$L$20, 4, FALSE), 'APC Parameters'!$L$6+VLOOKUP('Raw Data'!A408, 'APC Parameters'!$H$7:$L$20, 5, FALSE), G408*('APC Parameters'!$J$6+VLOOKUP('Raw Data'!A408, 'APC Parameters'!$H$7:$L$20, 3, FALSE))+'APC Parameters'!$I$6+VLOOKUP('Raw Data'!A408, 'APC Parameters'!$H$7:$L$20, 2, FALSE))), 0)</f>
        <v>1831.5416</v>
      </c>
      <c r="N408" s="168">
        <f t="shared" si="188"/>
        <v>1831.5416</v>
      </c>
      <c r="O408" s="168">
        <f>IFERROR(IF(M408="NA",VLOOKUP(D408,'Internal Calculations'!$B$10:$C$11,2,FALSE), M408)*VLOOKUP(A408, 'Growth Parameters'!$B$6:$H$19, 7, FALSE), 0)</f>
        <v>1831.5416</v>
      </c>
      <c r="P408" s="177">
        <f t="shared" si="189"/>
        <v>1831.5416</v>
      </c>
      <c r="Q408" s="178">
        <f>IF('Funding Allocation Parameters'!$C$5="Basic Library Subsidy", MIN(O408*('Funding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MIN($O408*(VLOOKUP(CONCATENATE($A408, 'Funding Allocation Parameters'!$I$5), 'Library Subsidy Complex'!$C$2:$J$55, 2, FALSE)), VLOOKUP(CONCATENATE($A408, 'Funding Allocation Parameters'!$I$5), 'Library Subsidy Complex'!$C$2:$J$55, 4, FALSE)), 0)))))</f>
        <v>1189</v>
      </c>
      <c r="R408" s="178">
        <f>IF('Funding Allocation Parameters'!$C$5="Basic Library Subsidy", 0, IF('Funding Allocation Parameters'!$C$5="Grant funding",MIN(O408*('Funding Allocation Parameters'!$E$5), 'Funding Allocation Parameters'!$G$5), IF('Funding Allocation Parameters'!$C$5="Other author funding", 0, IF('Funding Allocation Parameters'!$C$5="Any discretionary funds (grants if available, other if no grants)", MIN(O408*('Funding Allocation Parameters'!$E$5), 'Funding Allocation Parameters'!$G$5), IF('Funding Allocation Parameters'!$C$5="Complex Library Subsidy", 0, 0)))))</f>
        <v>0</v>
      </c>
      <c r="S408" s="178">
        <f>IF('Funding Allocation Parameters'!$C$5="Basic Library Subsidy", 0, IF('Funding Allocation Parameters'!$C$5="Grant funding", 0, IF('Funding Allocation Parameters'!$C$5="Other author funding",  MIN(O408*('Funding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8" s="178">
        <f>IF('Funding Allocation Parameters'!$C$5="Basic Library Subsidy", MIN(O408*('Funding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MIN($O408*(VLOOKUP(CONCATENATE($A408, 'Funding Allocation Parameters'!$I$5), 'Library Subsidy Complex'!$C$2:$J$55, 6, FALSE)), VLOOKUP(CONCATENATE($A408, 'Funding Allocation Parameters'!$I$5), 'Library Subsidy Complex'!$C$2:$J$55, 8, FALSE)), 0)))))</f>
        <v>1189</v>
      </c>
      <c r="U408" s="178">
        <f>IF('Funding Allocation Parameters'!$C$5="Basic Library Subsidy", 0, IF('Funding Allocation Parameters'!$C$5="Grant funding", 0, IF('Funding Allocation Parameters'!$C$5="Other author funding",  MIN(O408*('Funding Allocation Parameters'!$E$5), 'Funding Allocation Parameters'!$G$5), IF('Funding Allocation Parameters'!$C$5="Any discretionary funds (grants if available, other if no grants)", MIN(O408*('Funding Allocation Parameters'!$E$5), 'Funding Allocation Parameters'!$G$5), IF('Funding Allocation Parameters'!$C$5="Complex Library Subsidy", 0, 0)))))</f>
        <v>0</v>
      </c>
      <c r="V408" s="177">
        <f t="shared" si="190"/>
        <v>642.54160000000002</v>
      </c>
      <c r="W408" s="177">
        <f t="shared" si="191"/>
        <v>642.54160000000002</v>
      </c>
      <c r="X408" s="179">
        <f>IF('Funding Allocation Parameters'!$C$6="Basic Library Subsidy", MIN(V408*'Funding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MIN(V408*VLOOKUP(CONCATENATE($A408, 'Funding Allocation Parameters'!$I$6), 'Library Subsidy Complex'!$C$2:$J$55, 2, FALSE), VLOOKUP(CONCATENATE($A408, 'Funding Allocation Parameters'!$I$6), 'Library Subsidy Complex'!$C$2:$J$55, 4, FALSE)), 0)))))</f>
        <v>0</v>
      </c>
      <c r="Y408" s="179">
        <f>IF('Funding Allocation Parameters'!$C$6="Basic Library Subsidy", 0, IF('Funding Allocation Parameters'!$C$6="Grant funding",MIN(V408*'Funding Allocation Parameters'!$E$6, 'Funding Allocation Parameters'!$G$6), IF('Funding Allocation Parameters'!$C$6="Other author funding", 0, IF('Funding Allocation Parameters'!$C$6="Any discretionary funds (grants if available, other if no grants)", MIN(V408*'Funding Allocation Parameters'!$E$6, 'Funding Allocation Parameters'!$G$6), IF('Funding Allocation Parameters'!$C$6="Complex Library Subsidy", 0, 0)))))</f>
        <v>642.54160000000002</v>
      </c>
      <c r="Z408" s="179">
        <f>IF('Funding Allocation Parameters'!$C$6="Basic Library Subsidy", 0, IF('Funding Allocation Parameters'!$C$6="Grant funding", 0, IF('Funding Allocation Parameters'!$C$6="Other author funding",  MIN(V408*'Funding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8" s="179">
        <f>IF('Funding Allocation Parameters'!$C$6="Basic Library Subsidy", MIN(W408*'Funding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MIN(W408*VLOOKUP(CONCATENATE($A408, 'Funding Allocation Parameters'!$I$6), 'Library Subsidy Complex'!$C$2:$J$55, 6, FALSE), VLOOKUP(CONCATENATE($A408, 'Funding Allocation Parameters'!$I$6), 'Library Subsidy Complex'!$C$2:$J$55, 8, FALSE)), 0)))))</f>
        <v>0</v>
      </c>
      <c r="AB408" s="179">
        <f>IF('Funding Allocation Parameters'!$C$6="Basic Library Subsidy", 0, IF('Funding Allocation Parameters'!$C$6="Grant funding", 0, IF('Funding Allocation Parameters'!$C$6="Other author funding",  MIN(W408*'Funding Allocation Parameters'!$E$6, 'Funding Allocation Parameters'!$G$6), IF('Funding Allocation Parameters'!$C$6="Any discretionary funds (grants if available, other if no grants)", MIN(W408*'Funding Allocation Parameters'!$E$6, 'Funding Allocation Parameters'!$G$6), IF('Funding Allocation Parameters'!$C$6="Complex Library Subsidy", 0, 0)))))</f>
        <v>642.54160000000002</v>
      </c>
      <c r="AC408" s="177">
        <f t="shared" si="192"/>
        <v>0</v>
      </c>
      <c r="AD408" s="177">
        <f t="shared" si="193"/>
        <v>0</v>
      </c>
      <c r="AE408" s="180">
        <f>IF('Funding Allocation Parameters'!$C$7="Basic Library Subsidy", MIN(AC408*'Funding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MIN(AC408*VLOOKUP(CONCATENATE($A408, 'Funding Allocation Parameters'!$I$7), 'Library Subsidy Complex'!$C$2:$J$55, 2, FALSE), VLOOKUP(CONCATENATE($A408, 'Funding Allocation Parameters'!$I$7), 'Library Subsidy Complex'!$C$2:$J$55, 4, FALSE)), 0)))))</f>
        <v>0</v>
      </c>
      <c r="AF408" s="180">
        <f>IF('Funding Allocation Parameters'!$C$7="Basic Library Subsidy", 0, IF('Funding Allocation Parameters'!$C$7="Grant funding",MIN(AC408*'Funding Allocation Parameters'!$E$7, 'Funding Allocation Parameters'!$G$7), IF('Funding Allocation Parameters'!$C$7="Other author funding", 0, IF('Funding Allocation Parameters'!$C$7="Any discretionary funds (grants if available, other if no grants)", MIN(AC408*'Funding Allocation Parameters'!$E$7, 'Funding Allocation Parameters'!$G$7), IF('Funding Allocation Parameters'!$C$7="Complex Library Subsidy", 0, 0)))))</f>
        <v>0</v>
      </c>
      <c r="AG408" s="180">
        <f>IF('Funding Allocation Parameters'!$C$7="Basic Library Subsidy", 0, IF('Funding Allocation Parameters'!$C$7="Grant funding", 0, IF('Funding Allocation Parameters'!$C$7="Other author funding",  MIN(AC408*'Funding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8" s="180">
        <f>IF('Funding Allocation Parameters'!$C$7="Basic Library Subsidy", MIN(AD408*'Funding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MIN(AD408*VLOOKUP(CONCATENATE($A408, 'Funding Allocation Parameters'!$I$7), 'Library Subsidy Complex'!$C$2:$J$55, 6, FALSE), VLOOKUP(CONCATENATE($A408, 'Funding Allocation Parameters'!$I$7), 'Library Subsidy Complex'!$C$2:$J$55, 8, FALSE)), 0)))))</f>
        <v>0</v>
      </c>
      <c r="AI408" s="180">
        <f>IF('Funding Allocation Parameters'!$C$7="Basic Library Subsidy", 0, IF('Funding Allocation Parameters'!$C$7="Grant funding", 0, IF('Funding Allocation Parameters'!$C$7="Other author funding",  MIN(AD408*'Funding Allocation Parameters'!$E$7, 'Funding Allocation Parameters'!$G$7), IF('Funding Allocation Parameters'!$C$7="Any discretionary funds (grants if available, other if no grants)", MIN(AD408*'Funding Allocation Parameters'!$E$7, 'Funding Allocation Parameters'!$G$7), IF('Funding Allocation Parameters'!$C$7="Complex Library Subsidy", 0, 0)))))</f>
        <v>0</v>
      </c>
      <c r="AJ408" s="177">
        <f t="shared" si="194"/>
        <v>0</v>
      </c>
      <c r="AK408" s="177">
        <f t="shared" si="195"/>
        <v>0</v>
      </c>
      <c r="AL408" s="181">
        <f>IF('Funding Allocation Parameters'!$C$8="Basic Library Subsidy", MIN(AJ408*'Funding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MIN(AJ408*VLOOKUP(CONCATENATE($A408, 'Funding Allocation Parameters'!$I$8), 'Library Subsidy Complex'!$C$2:$J$55, 2, FALSE), VLOOKUP(CONCATENATE($A408, 'Funding Allocation Parameters'!$I$8), 'Library Subsidy Complex'!$C$2:$J$55, 4, FALSE)), 0)))))</f>
        <v>0</v>
      </c>
      <c r="AM408" s="181">
        <f>IF('Funding Allocation Parameters'!$C$8="Basic Library Subsidy", 0, IF('Funding Allocation Parameters'!$C$8="Grant funding",MIN(AJ408*'Funding Allocation Parameters'!$E$8, 'Funding Allocation Parameters'!$G$8), IF('Funding Allocation Parameters'!$C$8="Other author funding", 0, IF('Funding Allocation Parameters'!$C$8="Any discretionary funds (grants if available, other if no grants)", MIN(AJ408*'Funding Allocation Parameters'!$E$8, 'Funding Allocation Parameters'!$G$8), IF('Funding Allocation Parameters'!$C$8="Complex Library Subsidy", 0, 0)))))</f>
        <v>0</v>
      </c>
      <c r="AN408" s="181">
        <f>IF('Funding Allocation Parameters'!$C$8="Basic Library Subsidy", 0, IF('Funding Allocation Parameters'!$C$8="Grant funding", 0, IF('Funding Allocation Parameters'!$C$8="Other author funding",  MIN(AJ408*'Funding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8" s="181">
        <f>IF('Funding Allocation Parameters'!$C$8="Basic Library Subsidy", MIN(AK408*'Funding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MIN(AK408*VLOOKUP(CONCATENATE($A408, 'Funding Allocation Parameters'!$I$8), 'Library Subsidy Complex'!$C$2:$J$55, 6, FALSE), VLOOKUP(CONCATENATE($A408, 'Funding Allocation Parameters'!$I$8), 'Library Subsidy Complex'!$C$2:$J$55, 8, FALSE)), 0)))))</f>
        <v>0</v>
      </c>
      <c r="AP408" s="181">
        <f>IF('Funding Allocation Parameters'!$C$8="Basic Library Subsidy", 0, IF('Funding Allocation Parameters'!$C$8="Grant funding", 0, IF('Funding Allocation Parameters'!$C$8="Other author funding",  MIN(AK408*'Funding Allocation Parameters'!$E$8, 'Funding Allocation Parameters'!$G$8), IF('Funding Allocation Parameters'!$C$8="Any discretionary funds (grants if available, other if no grants)", MIN(AK408*'Funding Allocation Parameters'!$E$8, 'Funding Allocation Parameters'!$G$8), IF('Funding Allocation Parameters'!$C$8="Complex Library Subsidy", 0, 0)))))</f>
        <v>0</v>
      </c>
      <c r="AQ408" s="177">
        <f t="shared" si="196"/>
        <v>0</v>
      </c>
      <c r="AR408" s="177">
        <f t="shared" si="197"/>
        <v>0</v>
      </c>
      <c r="AS408" s="182">
        <f t="shared" si="198"/>
        <v>1189</v>
      </c>
      <c r="AT408" s="182">
        <f t="shared" si="199"/>
        <v>642.54160000000002</v>
      </c>
      <c r="AU408" s="182">
        <f t="shared" si="200"/>
        <v>0</v>
      </c>
      <c r="AV408" s="182">
        <f t="shared" si="201"/>
        <v>1189</v>
      </c>
      <c r="AW408" s="182">
        <f t="shared" si="202"/>
        <v>642.54160000000002</v>
      </c>
      <c r="AX408" s="183">
        <f t="shared" si="203"/>
        <v>0</v>
      </c>
      <c r="AY408" s="183">
        <f t="shared" si="204"/>
        <v>0</v>
      </c>
      <c r="AZ408" s="183">
        <f t="shared" si="205"/>
        <v>0</v>
      </c>
      <c r="BA408" s="183">
        <f t="shared" si="206"/>
        <v>1189</v>
      </c>
      <c r="BB408" s="183">
        <f t="shared" si="207"/>
        <v>642.54160000000002</v>
      </c>
      <c r="BC408" s="184">
        <f t="shared" si="208"/>
        <v>1189</v>
      </c>
      <c r="BD408" s="184">
        <f t="shared" si="209"/>
        <v>0</v>
      </c>
      <c r="BE408" s="184">
        <f t="shared" si="210"/>
        <v>0</v>
      </c>
      <c r="BF408" s="184">
        <f t="shared" si="211"/>
        <v>642.54160000000002</v>
      </c>
      <c r="BG408" s="102">
        <f t="shared" si="212"/>
        <v>0</v>
      </c>
      <c r="BH408" s="102">
        <f t="shared" si="213"/>
        <v>0</v>
      </c>
      <c r="BI408" s="102">
        <f t="shared" si="214"/>
        <v>0</v>
      </c>
      <c r="BJ408" s="102">
        <f t="shared" si="215"/>
        <v>0</v>
      </c>
      <c r="BK408" s="102">
        <f t="shared" si="216"/>
        <v>1</v>
      </c>
      <c r="BL408" s="102">
        <f t="shared" si="217"/>
        <v>0</v>
      </c>
      <c r="BN408" s="102"/>
    </row>
    <row r="409" spans="1:66" x14ac:dyDescent="0.25">
      <c r="A409" s="102" t="s">
        <v>16</v>
      </c>
      <c r="B409" s="102" t="s">
        <v>8</v>
      </c>
      <c r="C409" s="102" t="s">
        <v>8</v>
      </c>
      <c r="D409" s="102" t="s">
        <v>27</v>
      </c>
      <c r="E409" s="102" t="s">
        <v>473</v>
      </c>
      <c r="F409" s="102" t="s">
        <v>865</v>
      </c>
      <c r="G409" s="102">
        <v>1.7210000000000001</v>
      </c>
      <c r="H409" s="102">
        <v>1</v>
      </c>
      <c r="I409" s="102">
        <v>1</v>
      </c>
      <c r="J409" s="167">
        <f>IFERROR(H409*VLOOKUP(A409, 'Advanced Parameters'!$B$7:$G$20, 6, FALSE)*VLOOKUP(A409, 'Growth Parameters'!$B$6:$H$19, 6, FALSE), 0)</f>
        <v>1</v>
      </c>
      <c r="K409" s="167">
        <f>IFERROR(IF('Advanced Parameters'!$C$5="n",'Raw Data'!I409*VLOOKUP(A409,'Advanced Parameters'!$B$7:$G$20,6,FALSE),J409*VLOOKUP(A409,'Advanced Parameters'!$B$7:$G$20,2,FALSE))*VLOOKUP(A409, 'Growth Parameters'!$B$6:$H$19, 6, FALSE), 0)</f>
        <v>1</v>
      </c>
      <c r="L409" s="167">
        <f t="shared" si="218"/>
        <v>0</v>
      </c>
      <c r="M409" s="168">
        <f>IFERROR(IF(G409="NA","NA",IF(G409&gt;'APC Parameters'!$K$6+VLOOKUP('Raw Data'!A409, 'APC Parameters'!$H$7:$L$20, 4, FALSE), 'APC Parameters'!$L$6+VLOOKUP('Raw Data'!A409, 'APC Parameters'!$H$7:$L$20, 5, FALSE), G409*('APC Parameters'!$J$6+VLOOKUP('Raw Data'!A409, 'APC Parameters'!$H$7:$L$20, 3, FALSE))+'APC Parameters'!$I$6+VLOOKUP('Raw Data'!A409, 'APC Parameters'!$H$7:$L$20, 2, FALSE))), 0)</f>
        <v>2368.5574000000001</v>
      </c>
      <c r="N409" s="168">
        <f t="shared" si="188"/>
        <v>2368.5574000000001</v>
      </c>
      <c r="O409" s="168">
        <f>IFERROR(IF(M409="NA",VLOOKUP(D409,'Internal Calculations'!$B$10:$C$11,2,FALSE), M409)*VLOOKUP(A409, 'Growth Parameters'!$B$6:$H$19, 7, FALSE), 0)</f>
        <v>2368.5574000000001</v>
      </c>
      <c r="P409" s="177">
        <f t="shared" si="189"/>
        <v>2368.5574000000001</v>
      </c>
      <c r="Q409" s="178">
        <f>IF('Funding Allocation Parameters'!$C$5="Basic Library Subsidy", MIN(O409*('Funding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MIN($O409*(VLOOKUP(CONCATENATE($A409, 'Funding Allocation Parameters'!$I$5), 'Library Subsidy Complex'!$C$2:$J$55, 2, FALSE)), VLOOKUP(CONCATENATE($A409, 'Funding Allocation Parameters'!$I$5), 'Library Subsidy Complex'!$C$2:$J$55, 4, FALSE)), 0)))))</f>
        <v>1189</v>
      </c>
      <c r="R409" s="178">
        <f>IF('Funding Allocation Parameters'!$C$5="Basic Library Subsidy", 0, IF('Funding Allocation Parameters'!$C$5="Grant funding",MIN(O409*('Funding Allocation Parameters'!$E$5), 'Funding Allocation Parameters'!$G$5), IF('Funding Allocation Parameters'!$C$5="Other author funding", 0, IF('Funding Allocation Parameters'!$C$5="Any discretionary funds (grants if available, other if no grants)", MIN(O409*('Funding Allocation Parameters'!$E$5), 'Funding Allocation Parameters'!$G$5), IF('Funding Allocation Parameters'!$C$5="Complex Library Subsidy", 0, 0)))))</f>
        <v>0</v>
      </c>
      <c r="S409" s="178">
        <f>IF('Funding Allocation Parameters'!$C$5="Basic Library Subsidy", 0, IF('Funding Allocation Parameters'!$C$5="Grant funding", 0, IF('Funding Allocation Parameters'!$C$5="Other author funding",  MIN(O409*('Funding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09" s="178">
        <f>IF('Funding Allocation Parameters'!$C$5="Basic Library Subsidy", MIN(O409*('Funding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MIN($O409*(VLOOKUP(CONCATENATE($A409, 'Funding Allocation Parameters'!$I$5), 'Library Subsidy Complex'!$C$2:$J$55, 6, FALSE)), VLOOKUP(CONCATENATE($A409, 'Funding Allocation Parameters'!$I$5), 'Library Subsidy Complex'!$C$2:$J$55, 8, FALSE)), 0)))))</f>
        <v>1189</v>
      </c>
      <c r="U409" s="178">
        <f>IF('Funding Allocation Parameters'!$C$5="Basic Library Subsidy", 0, IF('Funding Allocation Parameters'!$C$5="Grant funding", 0, IF('Funding Allocation Parameters'!$C$5="Other author funding",  MIN(O409*('Funding Allocation Parameters'!$E$5), 'Funding Allocation Parameters'!$G$5), IF('Funding Allocation Parameters'!$C$5="Any discretionary funds (grants if available, other if no grants)", MIN(O409*('Funding Allocation Parameters'!$E$5), 'Funding Allocation Parameters'!$G$5), IF('Funding Allocation Parameters'!$C$5="Complex Library Subsidy", 0, 0)))))</f>
        <v>0</v>
      </c>
      <c r="V409" s="177">
        <f t="shared" si="190"/>
        <v>1179.5574000000001</v>
      </c>
      <c r="W409" s="177">
        <f t="shared" si="191"/>
        <v>1179.5574000000001</v>
      </c>
      <c r="X409" s="179">
        <f>IF('Funding Allocation Parameters'!$C$6="Basic Library Subsidy", MIN(V409*'Funding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MIN(V409*VLOOKUP(CONCATENATE($A409, 'Funding Allocation Parameters'!$I$6), 'Library Subsidy Complex'!$C$2:$J$55, 2, FALSE), VLOOKUP(CONCATENATE($A409, 'Funding Allocation Parameters'!$I$6), 'Library Subsidy Complex'!$C$2:$J$55, 4, FALSE)), 0)))))</f>
        <v>0</v>
      </c>
      <c r="Y409" s="179">
        <f>IF('Funding Allocation Parameters'!$C$6="Basic Library Subsidy", 0, IF('Funding Allocation Parameters'!$C$6="Grant funding",MIN(V409*'Funding Allocation Parameters'!$E$6, 'Funding Allocation Parameters'!$G$6), IF('Funding Allocation Parameters'!$C$6="Other author funding", 0, IF('Funding Allocation Parameters'!$C$6="Any discretionary funds (grants if available, other if no grants)", MIN(V409*'Funding Allocation Parameters'!$E$6, 'Funding Allocation Parameters'!$G$6), IF('Funding Allocation Parameters'!$C$6="Complex Library Subsidy", 0, 0)))))</f>
        <v>1179.5574000000001</v>
      </c>
      <c r="Z409" s="179">
        <f>IF('Funding Allocation Parameters'!$C$6="Basic Library Subsidy", 0, IF('Funding Allocation Parameters'!$C$6="Grant funding", 0, IF('Funding Allocation Parameters'!$C$6="Other author funding",  MIN(V409*'Funding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09" s="179">
        <f>IF('Funding Allocation Parameters'!$C$6="Basic Library Subsidy", MIN(W409*'Funding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MIN(W409*VLOOKUP(CONCATENATE($A409, 'Funding Allocation Parameters'!$I$6), 'Library Subsidy Complex'!$C$2:$J$55, 6, FALSE), VLOOKUP(CONCATENATE($A409, 'Funding Allocation Parameters'!$I$6), 'Library Subsidy Complex'!$C$2:$J$55, 8, FALSE)), 0)))))</f>
        <v>0</v>
      </c>
      <c r="AB409" s="179">
        <f>IF('Funding Allocation Parameters'!$C$6="Basic Library Subsidy", 0, IF('Funding Allocation Parameters'!$C$6="Grant funding", 0, IF('Funding Allocation Parameters'!$C$6="Other author funding",  MIN(W409*'Funding Allocation Parameters'!$E$6, 'Funding Allocation Parameters'!$G$6), IF('Funding Allocation Parameters'!$C$6="Any discretionary funds (grants if available, other if no grants)", MIN(W409*'Funding Allocation Parameters'!$E$6, 'Funding Allocation Parameters'!$G$6), IF('Funding Allocation Parameters'!$C$6="Complex Library Subsidy", 0, 0)))))</f>
        <v>1179.5574000000001</v>
      </c>
      <c r="AC409" s="177">
        <f t="shared" si="192"/>
        <v>0</v>
      </c>
      <c r="AD409" s="177">
        <f t="shared" si="193"/>
        <v>0</v>
      </c>
      <c r="AE409" s="180">
        <f>IF('Funding Allocation Parameters'!$C$7="Basic Library Subsidy", MIN(AC409*'Funding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MIN(AC409*VLOOKUP(CONCATENATE($A409, 'Funding Allocation Parameters'!$I$7), 'Library Subsidy Complex'!$C$2:$J$55, 2, FALSE), VLOOKUP(CONCATENATE($A409, 'Funding Allocation Parameters'!$I$7), 'Library Subsidy Complex'!$C$2:$J$55, 4, FALSE)), 0)))))</f>
        <v>0</v>
      </c>
      <c r="AF409" s="180">
        <f>IF('Funding Allocation Parameters'!$C$7="Basic Library Subsidy", 0, IF('Funding Allocation Parameters'!$C$7="Grant funding",MIN(AC409*'Funding Allocation Parameters'!$E$7, 'Funding Allocation Parameters'!$G$7), IF('Funding Allocation Parameters'!$C$7="Other author funding", 0, IF('Funding Allocation Parameters'!$C$7="Any discretionary funds (grants if available, other if no grants)", MIN(AC409*'Funding Allocation Parameters'!$E$7, 'Funding Allocation Parameters'!$G$7), IF('Funding Allocation Parameters'!$C$7="Complex Library Subsidy", 0, 0)))))</f>
        <v>0</v>
      </c>
      <c r="AG409" s="180">
        <f>IF('Funding Allocation Parameters'!$C$7="Basic Library Subsidy", 0, IF('Funding Allocation Parameters'!$C$7="Grant funding", 0, IF('Funding Allocation Parameters'!$C$7="Other author funding",  MIN(AC409*'Funding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09" s="180">
        <f>IF('Funding Allocation Parameters'!$C$7="Basic Library Subsidy", MIN(AD409*'Funding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MIN(AD409*VLOOKUP(CONCATENATE($A409, 'Funding Allocation Parameters'!$I$7), 'Library Subsidy Complex'!$C$2:$J$55, 6, FALSE), VLOOKUP(CONCATENATE($A409, 'Funding Allocation Parameters'!$I$7), 'Library Subsidy Complex'!$C$2:$J$55, 8, FALSE)), 0)))))</f>
        <v>0</v>
      </c>
      <c r="AI409" s="180">
        <f>IF('Funding Allocation Parameters'!$C$7="Basic Library Subsidy", 0, IF('Funding Allocation Parameters'!$C$7="Grant funding", 0, IF('Funding Allocation Parameters'!$C$7="Other author funding",  MIN(AD409*'Funding Allocation Parameters'!$E$7, 'Funding Allocation Parameters'!$G$7), IF('Funding Allocation Parameters'!$C$7="Any discretionary funds (grants if available, other if no grants)", MIN(AD409*'Funding Allocation Parameters'!$E$7, 'Funding Allocation Parameters'!$G$7), IF('Funding Allocation Parameters'!$C$7="Complex Library Subsidy", 0, 0)))))</f>
        <v>0</v>
      </c>
      <c r="AJ409" s="177">
        <f t="shared" si="194"/>
        <v>0</v>
      </c>
      <c r="AK409" s="177">
        <f t="shared" si="195"/>
        <v>0</v>
      </c>
      <c r="AL409" s="181">
        <f>IF('Funding Allocation Parameters'!$C$8="Basic Library Subsidy", MIN(AJ409*'Funding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MIN(AJ409*VLOOKUP(CONCATENATE($A409, 'Funding Allocation Parameters'!$I$8), 'Library Subsidy Complex'!$C$2:$J$55, 2, FALSE), VLOOKUP(CONCATENATE($A409, 'Funding Allocation Parameters'!$I$8), 'Library Subsidy Complex'!$C$2:$J$55, 4, FALSE)), 0)))))</f>
        <v>0</v>
      </c>
      <c r="AM409" s="181">
        <f>IF('Funding Allocation Parameters'!$C$8="Basic Library Subsidy", 0, IF('Funding Allocation Parameters'!$C$8="Grant funding",MIN(AJ409*'Funding Allocation Parameters'!$E$8, 'Funding Allocation Parameters'!$G$8), IF('Funding Allocation Parameters'!$C$8="Other author funding", 0, IF('Funding Allocation Parameters'!$C$8="Any discretionary funds (grants if available, other if no grants)", MIN(AJ409*'Funding Allocation Parameters'!$E$8, 'Funding Allocation Parameters'!$G$8), IF('Funding Allocation Parameters'!$C$8="Complex Library Subsidy", 0, 0)))))</f>
        <v>0</v>
      </c>
      <c r="AN409" s="181">
        <f>IF('Funding Allocation Parameters'!$C$8="Basic Library Subsidy", 0, IF('Funding Allocation Parameters'!$C$8="Grant funding", 0, IF('Funding Allocation Parameters'!$C$8="Other author funding",  MIN(AJ409*'Funding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09" s="181">
        <f>IF('Funding Allocation Parameters'!$C$8="Basic Library Subsidy", MIN(AK409*'Funding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MIN(AK409*VLOOKUP(CONCATENATE($A409, 'Funding Allocation Parameters'!$I$8), 'Library Subsidy Complex'!$C$2:$J$55, 6, FALSE), VLOOKUP(CONCATENATE($A409, 'Funding Allocation Parameters'!$I$8), 'Library Subsidy Complex'!$C$2:$J$55, 8, FALSE)), 0)))))</f>
        <v>0</v>
      </c>
      <c r="AP409" s="181">
        <f>IF('Funding Allocation Parameters'!$C$8="Basic Library Subsidy", 0, IF('Funding Allocation Parameters'!$C$8="Grant funding", 0, IF('Funding Allocation Parameters'!$C$8="Other author funding",  MIN(AK409*'Funding Allocation Parameters'!$E$8, 'Funding Allocation Parameters'!$G$8), IF('Funding Allocation Parameters'!$C$8="Any discretionary funds (grants if available, other if no grants)", MIN(AK409*'Funding Allocation Parameters'!$E$8, 'Funding Allocation Parameters'!$G$8), IF('Funding Allocation Parameters'!$C$8="Complex Library Subsidy", 0, 0)))))</f>
        <v>0</v>
      </c>
      <c r="AQ409" s="177">
        <f t="shared" si="196"/>
        <v>0</v>
      </c>
      <c r="AR409" s="177">
        <f t="shared" si="197"/>
        <v>0</v>
      </c>
      <c r="AS409" s="182">
        <f t="shared" si="198"/>
        <v>1189</v>
      </c>
      <c r="AT409" s="182">
        <f t="shared" si="199"/>
        <v>1179.5574000000001</v>
      </c>
      <c r="AU409" s="182">
        <f t="shared" si="200"/>
        <v>0</v>
      </c>
      <c r="AV409" s="182">
        <f t="shared" si="201"/>
        <v>1189</v>
      </c>
      <c r="AW409" s="182">
        <f t="shared" si="202"/>
        <v>1179.5574000000001</v>
      </c>
      <c r="AX409" s="183">
        <f t="shared" si="203"/>
        <v>1189</v>
      </c>
      <c r="AY409" s="183">
        <f t="shared" si="204"/>
        <v>1179.5574000000001</v>
      </c>
      <c r="AZ409" s="183">
        <f t="shared" si="205"/>
        <v>0</v>
      </c>
      <c r="BA409" s="183">
        <f t="shared" si="206"/>
        <v>0</v>
      </c>
      <c r="BB409" s="183">
        <f t="shared" si="207"/>
        <v>0</v>
      </c>
      <c r="BC409" s="184">
        <f t="shared" si="208"/>
        <v>1189</v>
      </c>
      <c r="BD409" s="184">
        <f t="shared" si="209"/>
        <v>0</v>
      </c>
      <c r="BE409" s="184">
        <f t="shared" si="210"/>
        <v>1179.5574000000001</v>
      </c>
      <c r="BF409" s="184">
        <f t="shared" si="211"/>
        <v>0</v>
      </c>
      <c r="BG409" s="102">
        <f t="shared" si="212"/>
        <v>0</v>
      </c>
      <c r="BH409" s="102">
        <f t="shared" si="213"/>
        <v>0</v>
      </c>
      <c r="BI409" s="102">
        <f t="shared" si="214"/>
        <v>0</v>
      </c>
      <c r="BJ409" s="102">
        <f t="shared" si="215"/>
        <v>1</v>
      </c>
      <c r="BK409" s="102">
        <f t="shared" si="216"/>
        <v>0</v>
      </c>
      <c r="BL409" s="102">
        <f t="shared" si="217"/>
        <v>0</v>
      </c>
      <c r="BN409" s="102"/>
    </row>
    <row r="410" spans="1:66" x14ac:dyDescent="0.25">
      <c r="A410" s="102" t="s">
        <v>18</v>
      </c>
      <c r="B410" s="102" t="s">
        <v>8</v>
      </c>
      <c r="C410" s="102" t="s">
        <v>8</v>
      </c>
      <c r="D410" s="102" t="s">
        <v>27</v>
      </c>
      <c r="E410" s="102" t="s">
        <v>60</v>
      </c>
      <c r="F410" s="102" t="s">
        <v>866</v>
      </c>
      <c r="G410" s="102">
        <v>1.5740000000000001</v>
      </c>
      <c r="H410" s="102">
        <v>1</v>
      </c>
      <c r="I410" s="102">
        <v>1</v>
      </c>
      <c r="J410" s="167">
        <f>IFERROR(H410*VLOOKUP(A410, 'Advanced Parameters'!$B$7:$G$20, 6, FALSE)*VLOOKUP(A410, 'Growth Parameters'!$B$6:$H$19, 6, FALSE), 0)</f>
        <v>1</v>
      </c>
      <c r="K410" s="167">
        <f>IFERROR(IF('Advanced Parameters'!$C$5="n",'Raw Data'!I410*VLOOKUP(A410,'Advanced Parameters'!$B$7:$G$20,6,FALSE),J410*VLOOKUP(A410,'Advanced Parameters'!$B$7:$G$20,2,FALSE))*VLOOKUP(A410, 'Growth Parameters'!$B$6:$H$19, 6, FALSE), 0)</f>
        <v>1</v>
      </c>
      <c r="L410" s="167">
        <f t="shared" si="218"/>
        <v>0</v>
      </c>
      <c r="M410" s="168">
        <f>IFERROR(IF(G410="NA","NA",IF(G410&gt;'APC Parameters'!$K$6+VLOOKUP('Raw Data'!A410, 'APC Parameters'!$H$7:$L$20, 4, FALSE), 'APC Parameters'!$L$6+VLOOKUP('Raw Data'!A410, 'APC Parameters'!$H$7:$L$20, 5, FALSE), G410*('APC Parameters'!$J$6+VLOOKUP('Raw Data'!A410, 'APC Parameters'!$H$7:$L$20, 3, FALSE))+'APC Parameters'!$I$6+VLOOKUP('Raw Data'!A410, 'APC Parameters'!$H$7:$L$20, 2, FALSE))), 0)</f>
        <v>2264.2755999999999</v>
      </c>
      <c r="N410" s="168">
        <f t="shared" si="188"/>
        <v>2264.2755999999999</v>
      </c>
      <c r="O410" s="168">
        <f>IFERROR(IF(M410="NA",VLOOKUP(D410,'Internal Calculations'!$B$10:$C$11,2,FALSE), M410)*VLOOKUP(A410, 'Growth Parameters'!$B$6:$H$19, 7, FALSE), 0)</f>
        <v>2264.2755999999999</v>
      </c>
      <c r="P410" s="177">
        <f t="shared" si="189"/>
        <v>2264.2755999999999</v>
      </c>
      <c r="Q410" s="178">
        <f>IF('Funding Allocation Parameters'!$C$5="Basic Library Subsidy", MIN(O410*('Funding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MIN($O410*(VLOOKUP(CONCATENATE($A410, 'Funding Allocation Parameters'!$I$5), 'Library Subsidy Complex'!$C$2:$J$55, 2, FALSE)), VLOOKUP(CONCATENATE($A410, 'Funding Allocation Parameters'!$I$5), 'Library Subsidy Complex'!$C$2:$J$55, 4, FALSE)), 0)))))</f>
        <v>1189</v>
      </c>
      <c r="R410" s="178">
        <f>IF('Funding Allocation Parameters'!$C$5="Basic Library Subsidy", 0, IF('Funding Allocation Parameters'!$C$5="Grant funding",MIN(O410*('Funding Allocation Parameters'!$E$5), 'Funding Allocation Parameters'!$G$5), IF('Funding Allocation Parameters'!$C$5="Other author funding", 0, IF('Funding Allocation Parameters'!$C$5="Any discretionary funds (grants if available, other if no grants)", MIN(O410*('Funding Allocation Parameters'!$E$5), 'Funding Allocation Parameters'!$G$5), IF('Funding Allocation Parameters'!$C$5="Complex Library Subsidy", 0, 0)))))</f>
        <v>0</v>
      </c>
      <c r="S410" s="178">
        <f>IF('Funding Allocation Parameters'!$C$5="Basic Library Subsidy", 0, IF('Funding Allocation Parameters'!$C$5="Grant funding", 0, IF('Funding Allocation Parameters'!$C$5="Other author funding",  MIN(O410*('Funding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0" s="178">
        <f>IF('Funding Allocation Parameters'!$C$5="Basic Library Subsidy", MIN(O410*('Funding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MIN($O410*(VLOOKUP(CONCATENATE($A410, 'Funding Allocation Parameters'!$I$5), 'Library Subsidy Complex'!$C$2:$J$55, 6, FALSE)), VLOOKUP(CONCATENATE($A410, 'Funding Allocation Parameters'!$I$5), 'Library Subsidy Complex'!$C$2:$J$55, 8, FALSE)), 0)))))</f>
        <v>1189</v>
      </c>
      <c r="U410" s="178">
        <f>IF('Funding Allocation Parameters'!$C$5="Basic Library Subsidy", 0, IF('Funding Allocation Parameters'!$C$5="Grant funding", 0, IF('Funding Allocation Parameters'!$C$5="Other author funding",  MIN(O410*('Funding Allocation Parameters'!$E$5), 'Funding Allocation Parameters'!$G$5), IF('Funding Allocation Parameters'!$C$5="Any discretionary funds (grants if available, other if no grants)", MIN(O410*('Funding Allocation Parameters'!$E$5), 'Funding Allocation Parameters'!$G$5), IF('Funding Allocation Parameters'!$C$5="Complex Library Subsidy", 0, 0)))))</f>
        <v>0</v>
      </c>
      <c r="V410" s="177">
        <f t="shared" si="190"/>
        <v>1075.2755999999999</v>
      </c>
      <c r="W410" s="177">
        <f t="shared" si="191"/>
        <v>1075.2755999999999</v>
      </c>
      <c r="X410" s="179">
        <f>IF('Funding Allocation Parameters'!$C$6="Basic Library Subsidy", MIN(V410*'Funding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MIN(V410*VLOOKUP(CONCATENATE($A410, 'Funding Allocation Parameters'!$I$6), 'Library Subsidy Complex'!$C$2:$J$55, 2, FALSE), VLOOKUP(CONCATENATE($A410, 'Funding Allocation Parameters'!$I$6), 'Library Subsidy Complex'!$C$2:$J$55, 4, FALSE)), 0)))))</f>
        <v>0</v>
      </c>
      <c r="Y410" s="179">
        <f>IF('Funding Allocation Parameters'!$C$6="Basic Library Subsidy", 0, IF('Funding Allocation Parameters'!$C$6="Grant funding",MIN(V410*'Funding Allocation Parameters'!$E$6, 'Funding Allocation Parameters'!$G$6), IF('Funding Allocation Parameters'!$C$6="Other author funding", 0, IF('Funding Allocation Parameters'!$C$6="Any discretionary funds (grants if available, other if no grants)", MIN(V410*'Funding Allocation Parameters'!$E$6, 'Funding Allocation Parameters'!$G$6), IF('Funding Allocation Parameters'!$C$6="Complex Library Subsidy", 0, 0)))))</f>
        <v>1075.2755999999999</v>
      </c>
      <c r="Z410" s="179">
        <f>IF('Funding Allocation Parameters'!$C$6="Basic Library Subsidy", 0, IF('Funding Allocation Parameters'!$C$6="Grant funding", 0, IF('Funding Allocation Parameters'!$C$6="Other author funding",  MIN(V410*'Funding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0" s="179">
        <f>IF('Funding Allocation Parameters'!$C$6="Basic Library Subsidy", MIN(W410*'Funding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MIN(W410*VLOOKUP(CONCATENATE($A410, 'Funding Allocation Parameters'!$I$6), 'Library Subsidy Complex'!$C$2:$J$55, 6, FALSE), VLOOKUP(CONCATENATE($A410, 'Funding Allocation Parameters'!$I$6), 'Library Subsidy Complex'!$C$2:$J$55, 8, FALSE)), 0)))))</f>
        <v>0</v>
      </c>
      <c r="AB410" s="179">
        <f>IF('Funding Allocation Parameters'!$C$6="Basic Library Subsidy", 0, IF('Funding Allocation Parameters'!$C$6="Grant funding", 0, IF('Funding Allocation Parameters'!$C$6="Other author funding",  MIN(W410*'Funding Allocation Parameters'!$E$6, 'Funding Allocation Parameters'!$G$6), IF('Funding Allocation Parameters'!$C$6="Any discretionary funds (grants if available, other if no grants)", MIN(W410*'Funding Allocation Parameters'!$E$6, 'Funding Allocation Parameters'!$G$6), IF('Funding Allocation Parameters'!$C$6="Complex Library Subsidy", 0, 0)))))</f>
        <v>1075.2755999999999</v>
      </c>
      <c r="AC410" s="177">
        <f t="shared" si="192"/>
        <v>0</v>
      </c>
      <c r="AD410" s="177">
        <f t="shared" si="193"/>
        <v>0</v>
      </c>
      <c r="AE410" s="180">
        <f>IF('Funding Allocation Parameters'!$C$7="Basic Library Subsidy", MIN(AC410*'Funding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MIN(AC410*VLOOKUP(CONCATENATE($A410, 'Funding Allocation Parameters'!$I$7), 'Library Subsidy Complex'!$C$2:$J$55, 2, FALSE), VLOOKUP(CONCATENATE($A410, 'Funding Allocation Parameters'!$I$7), 'Library Subsidy Complex'!$C$2:$J$55, 4, FALSE)), 0)))))</f>
        <v>0</v>
      </c>
      <c r="AF410" s="180">
        <f>IF('Funding Allocation Parameters'!$C$7="Basic Library Subsidy", 0, IF('Funding Allocation Parameters'!$C$7="Grant funding",MIN(AC410*'Funding Allocation Parameters'!$E$7, 'Funding Allocation Parameters'!$G$7), IF('Funding Allocation Parameters'!$C$7="Other author funding", 0, IF('Funding Allocation Parameters'!$C$7="Any discretionary funds (grants if available, other if no grants)", MIN(AC410*'Funding Allocation Parameters'!$E$7, 'Funding Allocation Parameters'!$G$7), IF('Funding Allocation Parameters'!$C$7="Complex Library Subsidy", 0, 0)))))</f>
        <v>0</v>
      </c>
      <c r="AG410" s="180">
        <f>IF('Funding Allocation Parameters'!$C$7="Basic Library Subsidy", 0, IF('Funding Allocation Parameters'!$C$7="Grant funding", 0, IF('Funding Allocation Parameters'!$C$7="Other author funding",  MIN(AC410*'Funding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0" s="180">
        <f>IF('Funding Allocation Parameters'!$C$7="Basic Library Subsidy", MIN(AD410*'Funding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MIN(AD410*VLOOKUP(CONCATENATE($A410, 'Funding Allocation Parameters'!$I$7), 'Library Subsidy Complex'!$C$2:$J$55, 6, FALSE), VLOOKUP(CONCATENATE($A410, 'Funding Allocation Parameters'!$I$7), 'Library Subsidy Complex'!$C$2:$J$55, 8, FALSE)), 0)))))</f>
        <v>0</v>
      </c>
      <c r="AI410" s="180">
        <f>IF('Funding Allocation Parameters'!$C$7="Basic Library Subsidy", 0, IF('Funding Allocation Parameters'!$C$7="Grant funding", 0, IF('Funding Allocation Parameters'!$C$7="Other author funding",  MIN(AD410*'Funding Allocation Parameters'!$E$7, 'Funding Allocation Parameters'!$G$7), IF('Funding Allocation Parameters'!$C$7="Any discretionary funds (grants if available, other if no grants)", MIN(AD410*'Funding Allocation Parameters'!$E$7, 'Funding Allocation Parameters'!$G$7), IF('Funding Allocation Parameters'!$C$7="Complex Library Subsidy", 0, 0)))))</f>
        <v>0</v>
      </c>
      <c r="AJ410" s="177">
        <f t="shared" si="194"/>
        <v>0</v>
      </c>
      <c r="AK410" s="177">
        <f t="shared" si="195"/>
        <v>0</v>
      </c>
      <c r="AL410" s="181">
        <f>IF('Funding Allocation Parameters'!$C$8="Basic Library Subsidy", MIN(AJ410*'Funding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MIN(AJ410*VLOOKUP(CONCATENATE($A410, 'Funding Allocation Parameters'!$I$8), 'Library Subsidy Complex'!$C$2:$J$55, 2, FALSE), VLOOKUP(CONCATENATE($A410, 'Funding Allocation Parameters'!$I$8), 'Library Subsidy Complex'!$C$2:$J$55, 4, FALSE)), 0)))))</f>
        <v>0</v>
      </c>
      <c r="AM410" s="181">
        <f>IF('Funding Allocation Parameters'!$C$8="Basic Library Subsidy", 0, IF('Funding Allocation Parameters'!$C$8="Grant funding",MIN(AJ410*'Funding Allocation Parameters'!$E$8, 'Funding Allocation Parameters'!$G$8), IF('Funding Allocation Parameters'!$C$8="Other author funding", 0, IF('Funding Allocation Parameters'!$C$8="Any discretionary funds (grants if available, other if no grants)", MIN(AJ410*'Funding Allocation Parameters'!$E$8, 'Funding Allocation Parameters'!$G$8), IF('Funding Allocation Parameters'!$C$8="Complex Library Subsidy", 0, 0)))))</f>
        <v>0</v>
      </c>
      <c r="AN410" s="181">
        <f>IF('Funding Allocation Parameters'!$C$8="Basic Library Subsidy", 0, IF('Funding Allocation Parameters'!$C$8="Grant funding", 0, IF('Funding Allocation Parameters'!$C$8="Other author funding",  MIN(AJ410*'Funding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0" s="181">
        <f>IF('Funding Allocation Parameters'!$C$8="Basic Library Subsidy", MIN(AK410*'Funding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MIN(AK410*VLOOKUP(CONCATENATE($A410, 'Funding Allocation Parameters'!$I$8), 'Library Subsidy Complex'!$C$2:$J$55, 6, FALSE), VLOOKUP(CONCATENATE($A410, 'Funding Allocation Parameters'!$I$8), 'Library Subsidy Complex'!$C$2:$J$55, 8, FALSE)), 0)))))</f>
        <v>0</v>
      </c>
      <c r="AP410" s="181">
        <f>IF('Funding Allocation Parameters'!$C$8="Basic Library Subsidy", 0, IF('Funding Allocation Parameters'!$C$8="Grant funding", 0, IF('Funding Allocation Parameters'!$C$8="Other author funding",  MIN(AK410*'Funding Allocation Parameters'!$E$8, 'Funding Allocation Parameters'!$G$8), IF('Funding Allocation Parameters'!$C$8="Any discretionary funds (grants if available, other if no grants)", MIN(AK410*'Funding Allocation Parameters'!$E$8, 'Funding Allocation Parameters'!$G$8), IF('Funding Allocation Parameters'!$C$8="Complex Library Subsidy", 0, 0)))))</f>
        <v>0</v>
      </c>
      <c r="AQ410" s="177">
        <f t="shared" si="196"/>
        <v>0</v>
      </c>
      <c r="AR410" s="177">
        <f t="shared" si="197"/>
        <v>0</v>
      </c>
      <c r="AS410" s="182">
        <f t="shared" si="198"/>
        <v>1189</v>
      </c>
      <c r="AT410" s="182">
        <f t="shared" si="199"/>
        <v>1075.2755999999999</v>
      </c>
      <c r="AU410" s="182">
        <f t="shared" si="200"/>
        <v>0</v>
      </c>
      <c r="AV410" s="182">
        <f t="shared" si="201"/>
        <v>1189</v>
      </c>
      <c r="AW410" s="182">
        <f t="shared" si="202"/>
        <v>1075.2755999999999</v>
      </c>
      <c r="AX410" s="183">
        <f t="shared" si="203"/>
        <v>1189</v>
      </c>
      <c r="AY410" s="183">
        <f t="shared" si="204"/>
        <v>1075.2755999999999</v>
      </c>
      <c r="AZ410" s="183">
        <f t="shared" si="205"/>
        <v>0</v>
      </c>
      <c r="BA410" s="183">
        <f t="shared" si="206"/>
        <v>0</v>
      </c>
      <c r="BB410" s="183">
        <f t="shared" si="207"/>
        <v>0</v>
      </c>
      <c r="BC410" s="184">
        <f t="shared" si="208"/>
        <v>1189</v>
      </c>
      <c r="BD410" s="184">
        <f t="shared" si="209"/>
        <v>0</v>
      </c>
      <c r="BE410" s="184">
        <f t="shared" si="210"/>
        <v>1075.2755999999999</v>
      </c>
      <c r="BF410" s="184">
        <f t="shared" si="211"/>
        <v>0</v>
      </c>
      <c r="BG410" s="102">
        <f t="shared" si="212"/>
        <v>0</v>
      </c>
      <c r="BH410" s="102">
        <f t="shared" si="213"/>
        <v>0</v>
      </c>
      <c r="BI410" s="102">
        <f t="shared" si="214"/>
        <v>0</v>
      </c>
      <c r="BJ410" s="102">
        <f t="shared" si="215"/>
        <v>1</v>
      </c>
      <c r="BK410" s="102">
        <f t="shared" si="216"/>
        <v>0</v>
      </c>
      <c r="BL410" s="102">
        <f t="shared" si="217"/>
        <v>0</v>
      </c>
      <c r="BN410" s="102"/>
    </row>
    <row r="411" spans="1:66" x14ac:dyDescent="0.25">
      <c r="A411" s="102" t="s">
        <v>26</v>
      </c>
      <c r="B411" s="102" t="s">
        <v>8</v>
      </c>
      <c r="C411" s="102" t="s">
        <v>8</v>
      </c>
      <c r="D411" s="102" t="s">
        <v>27</v>
      </c>
      <c r="E411" s="102" t="s">
        <v>867</v>
      </c>
      <c r="F411" s="102" t="s">
        <v>868</v>
      </c>
      <c r="G411" s="102">
        <v>2.0470000000000002</v>
      </c>
      <c r="H411" s="102">
        <v>1</v>
      </c>
      <c r="I411" s="102">
        <v>0.41699999999999998</v>
      </c>
      <c r="J411" s="167">
        <f>IFERROR(H411*VLOOKUP(A411, 'Advanced Parameters'!$B$7:$G$20, 6, FALSE)*VLOOKUP(A411, 'Growth Parameters'!$B$6:$H$19, 6, FALSE), 0)</f>
        <v>1</v>
      </c>
      <c r="K411" s="167">
        <f>IFERROR(IF('Advanced Parameters'!$C$5="n",'Raw Data'!I411*VLOOKUP(A411,'Advanced Parameters'!$B$7:$G$20,6,FALSE),J411*VLOOKUP(A411,'Advanced Parameters'!$B$7:$G$20,2,FALSE))*VLOOKUP(A411, 'Growth Parameters'!$B$6:$H$19, 6, FALSE), 0)</f>
        <v>0.41699999999999998</v>
      </c>
      <c r="L411" s="167">
        <f t="shared" si="218"/>
        <v>0.58299999999999996</v>
      </c>
      <c r="M411" s="168">
        <f>IFERROR(IF(G411="NA","NA",IF(G411&gt;'APC Parameters'!$K$6+VLOOKUP('Raw Data'!A411, 'APC Parameters'!$H$7:$L$20, 4, FALSE), 'APC Parameters'!$L$6+VLOOKUP('Raw Data'!A411, 'APC Parameters'!$H$7:$L$20, 5, FALSE), G411*('APC Parameters'!$J$6+VLOOKUP('Raw Data'!A411, 'APC Parameters'!$H$7:$L$20, 3, FALSE))+'APC Parameters'!$I$6+VLOOKUP('Raw Data'!A411, 'APC Parameters'!$H$7:$L$20, 2, FALSE))), 0)</f>
        <v>2599.8218000000002</v>
      </c>
      <c r="N411" s="168">
        <f t="shared" si="188"/>
        <v>2599.8218000000002</v>
      </c>
      <c r="O411" s="168">
        <f>IFERROR(IF(M411="NA",VLOOKUP(D411,'Internal Calculations'!$B$10:$C$11,2,FALSE), M411)*VLOOKUP(A411, 'Growth Parameters'!$B$6:$H$19, 7, FALSE), 0)</f>
        <v>2599.8218000000002</v>
      </c>
      <c r="P411" s="177">
        <f t="shared" si="189"/>
        <v>2599.8218000000002</v>
      </c>
      <c r="Q411" s="178">
        <f>IF('Funding Allocation Parameters'!$C$5="Basic Library Subsidy", MIN(O411*('Funding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MIN($O411*(VLOOKUP(CONCATENATE($A411, 'Funding Allocation Parameters'!$I$5), 'Library Subsidy Complex'!$C$2:$J$55, 2, FALSE)), VLOOKUP(CONCATENATE($A411, 'Funding Allocation Parameters'!$I$5), 'Library Subsidy Complex'!$C$2:$J$55, 4, FALSE)), 0)))))</f>
        <v>1189</v>
      </c>
      <c r="R411" s="178">
        <f>IF('Funding Allocation Parameters'!$C$5="Basic Library Subsidy", 0, IF('Funding Allocation Parameters'!$C$5="Grant funding",MIN(O411*('Funding Allocation Parameters'!$E$5), 'Funding Allocation Parameters'!$G$5), IF('Funding Allocation Parameters'!$C$5="Other author funding", 0, IF('Funding Allocation Parameters'!$C$5="Any discretionary funds (grants if available, other if no grants)", MIN(O411*('Funding Allocation Parameters'!$E$5), 'Funding Allocation Parameters'!$G$5), IF('Funding Allocation Parameters'!$C$5="Complex Library Subsidy", 0, 0)))))</f>
        <v>0</v>
      </c>
      <c r="S411" s="178">
        <f>IF('Funding Allocation Parameters'!$C$5="Basic Library Subsidy", 0, IF('Funding Allocation Parameters'!$C$5="Grant funding", 0, IF('Funding Allocation Parameters'!$C$5="Other author funding",  MIN(O411*('Funding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1" s="178">
        <f>IF('Funding Allocation Parameters'!$C$5="Basic Library Subsidy", MIN(O411*('Funding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MIN($O411*(VLOOKUP(CONCATENATE($A411, 'Funding Allocation Parameters'!$I$5), 'Library Subsidy Complex'!$C$2:$J$55, 6, FALSE)), VLOOKUP(CONCATENATE($A411, 'Funding Allocation Parameters'!$I$5), 'Library Subsidy Complex'!$C$2:$J$55, 8, FALSE)), 0)))))</f>
        <v>1189</v>
      </c>
      <c r="U411" s="178">
        <f>IF('Funding Allocation Parameters'!$C$5="Basic Library Subsidy", 0, IF('Funding Allocation Parameters'!$C$5="Grant funding", 0, IF('Funding Allocation Parameters'!$C$5="Other author funding",  MIN(O411*('Funding Allocation Parameters'!$E$5), 'Funding Allocation Parameters'!$G$5), IF('Funding Allocation Parameters'!$C$5="Any discretionary funds (grants if available, other if no grants)", MIN(O411*('Funding Allocation Parameters'!$E$5), 'Funding Allocation Parameters'!$G$5), IF('Funding Allocation Parameters'!$C$5="Complex Library Subsidy", 0, 0)))))</f>
        <v>0</v>
      </c>
      <c r="V411" s="177">
        <f t="shared" si="190"/>
        <v>1410.8218000000002</v>
      </c>
      <c r="W411" s="177">
        <f t="shared" si="191"/>
        <v>1410.8218000000002</v>
      </c>
      <c r="X411" s="179">
        <f>IF('Funding Allocation Parameters'!$C$6="Basic Library Subsidy", MIN(V411*'Funding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MIN(V411*VLOOKUP(CONCATENATE($A411, 'Funding Allocation Parameters'!$I$6), 'Library Subsidy Complex'!$C$2:$J$55, 2, FALSE), VLOOKUP(CONCATENATE($A411, 'Funding Allocation Parameters'!$I$6), 'Library Subsidy Complex'!$C$2:$J$55, 4, FALSE)), 0)))))</f>
        <v>0</v>
      </c>
      <c r="Y411" s="179">
        <f>IF('Funding Allocation Parameters'!$C$6="Basic Library Subsidy", 0, IF('Funding Allocation Parameters'!$C$6="Grant funding",MIN(V411*'Funding Allocation Parameters'!$E$6, 'Funding Allocation Parameters'!$G$6), IF('Funding Allocation Parameters'!$C$6="Other author funding", 0, IF('Funding Allocation Parameters'!$C$6="Any discretionary funds (grants if available, other if no grants)", MIN(V411*'Funding Allocation Parameters'!$E$6, 'Funding Allocation Parameters'!$G$6), IF('Funding Allocation Parameters'!$C$6="Complex Library Subsidy", 0, 0)))))</f>
        <v>1410.8218000000002</v>
      </c>
      <c r="Z411" s="179">
        <f>IF('Funding Allocation Parameters'!$C$6="Basic Library Subsidy", 0, IF('Funding Allocation Parameters'!$C$6="Grant funding", 0, IF('Funding Allocation Parameters'!$C$6="Other author funding",  MIN(V411*'Funding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1" s="179">
        <f>IF('Funding Allocation Parameters'!$C$6="Basic Library Subsidy", MIN(W411*'Funding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MIN(W411*VLOOKUP(CONCATENATE($A411, 'Funding Allocation Parameters'!$I$6), 'Library Subsidy Complex'!$C$2:$J$55, 6, FALSE), VLOOKUP(CONCATENATE($A411, 'Funding Allocation Parameters'!$I$6), 'Library Subsidy Complex'!$C$2:$J$55, 8, FALSE)), 0)))))</f>
        <v>0</v>
      </c>
      <c r="AB411" s="179">
        <f>IF('Funding Allocation Parameters'!$C$6="Basic Library Subsidy", 0, IF('Funding Allocation Parameters'!$C$6="Grant funding", 0, IF('Funding Allocation Parameters'!$C$6="Other author funding",  MIN(W411*'Funding Allocation Parameters'!$E$6, 'Funding Allocation Parameters'!$G$6), IF('Funding Allocation Parameters'!$C$6="Any discretionary funds (grants if available, other if no grants)", MIN(W411*'Funding Allocation Parameters'!$E$6, 'Funding Allocation Parameters'!$G$6), IF('Funding Allocation Parameters'!$C$6="Complex Library Subsidy", 0, 0)))))</f>
        <v>1410.8218000000002</v>
      </c>
      <c r="AC411" s="177">
        <f t="shared" si="192"/>
        <v>0</v>
      </c>
      <c r="AD411" s="177">
        <f t="shared" si="193"/>
        <v>0</v>
      </c>
      <c r="AE411" s="180">
        <f>IF('Funding Allocation Parameters'!$C$7="Basic Library Subsidy", MIN(AC411*'Funding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MIN(AC411*VLOOKUP(CONCATENATE($A411, 'Funding Allocation Parameters'!$I$7), 'Library Subsidy Complex'!$C$2:$J$55, 2, FALSE), VLOOKUP(CONCATENATE($A411, 'Funding Allocation Parameters'!$I$7), 'Library Subsidy Complex'!$C$2:$J$55, 4, FALSE)), 0)))))</f>
        <v>0</v>
      </c>
      <c r="AF411" s="180">
        <f>IF('Funding Allocation Parameters'!$C$7="Basic Library Subsidy", 0, IF('Funding Allocation Parameters'!$C$7="Grant funding",MIN(AC411*'Funding Allocation Parameters'!$E$7, 'Funding Allocation Parameters'!$G$7), IF('Funding Allocation Parameters'!$C$7="Other author funding", 0, IF('Funding Allocation Parameters'!$C$7="Any discretionary funds (grants if available, other if no grants)", MIN(AC411*'Funding Allocation Parameters'!$E$7, 'Funding Allocation Parameters'!$G$7), IF('Funding Allocation Parameters'!$C$7="Complex Library Subsidy", 0, 0)))))</f>
        <v>0</v>
      </c>
      <c r="AG411" s="180">
        <f>IF('Funding Allocation Parameters'!$C$7="Basic Library Subsidy", 0, IF('Funding Allocation Parameters'!$C$7="Grant funding", 0, IF('Funding Allocation Parameters'!$C$7="Other author funding",  MIN(AC411*'Funding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1" s="180">
        <f>IF('Funding Allocation Parameters'!$C$7="Basic Library Subsidy", MIN(AD411*'Funding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MIN(AD411*VLOOKUP(CONCATENATE($A411, 'Funding Allocation Parameters'!$I$7), 'Library Subsidy Complex'!$C$2:$J$55, 6, FALSE), VLOOKUP(CONCATENATE($A411, 'Funding Allocation Parameters'!$I$7), 'Library Subsidy Complex'!$C$2:$J$55, 8, FALSE)), 0)))))</f>
        <v>0</v>
      </c>
      <c r="AI411" s="180">
        <f>IF('Funding Allocation Parameters'!$C$7="Basic Library Subsidy", 0, IF('Funding Allocation Parameters'!$C$7="Grant funding", 0, IF('Funding Allocation Parameters'!$C$7="Other author funding",  MIN(AD411*'Funding Allocation Parameters'!$E$7, 'Funding Allocation Parameters'!$G$7), IF('Funding Allocation Parameters'!$C$7="Any discretionary funds (grants if available, other if no grants)", MIN(AD411*'Funding Allocation Parameters'!$E$7, 'Funding Allocation Parameters'!$G$7), IF('Funding Allocation Parameters'!$C$7="Complex Library Subsidy", 0, 0)))))</f>
        <v>0</v>
      </c>
      <c r="AJ411" s="177">
        <f t="shared" si="194"/>
        <v>0</v>
      </c>
      <c r="AK411" s="177">
        <f t="shared" si="195"/>
        <v>0</v>
      </c>
      <c r="AL411" s="181">
        <f>IF('Funding Allocation Parameters'!$C$8="Basic Library Subsidy", MIN(AJ411*'Funding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MIN(AJ411*VLOOKUP(CONCATENATE($A411, 'Funding Allocation Parameters'!$I$8), 'Library Subsidy Complex'!$C$2:$J$55, 2, FALSE), VLOOKUP(CONCATENATE($A411, 'Funding Allocation Parameters'!$I$8), 'Library Subsidy Complex'!$C$2:$J$55, 4, FALSE)), 0)))))</f>
        <v>0</v>
      </c>
      <c r="AM411" s="181">
        <f>IF('Funding Allocation Parameters'!$C$8="Basic Library Subsidy", 0, IF('Funding Allocation Parameters'!$C$8="Grant funding",MIN(AJ411*'Funding Allocation Parameters'!$E$8, 'Funding Allocation Parameters'!$G$8), IF('Funding Allocation Parameters'!$C$8="Other author funding", 0, IF('Funding Allocation Parameters'!$C$8="Any discretionary funds (grants if available, other if no grants)", MIN(AJ411*'Funding Allocation Parameters'!$E$8, 'Funding Allocation Parameters'!$G$8), IF('Funding Allocation Parameters'!$C$8="Complex Library Subsidy", 0, 0)))))</f>
        <v>0</v>
      </c>
      <c r="AN411" s="181">
        <f>IF('Funding Allocation Parameters'!$C$8="Basic Library Subsidy", 0, IF('Funding Allocation Parameters'!$C$8="Grant funding", 0, IF('Funding Allocation Parameters'!$C$8="Other author funding",  MIN(AJ411*'Funding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1" s="181">
        <f>IF('Funding Allocation Parameters'!$C$8="Basic Library Subsidy", MIN(AK411*'Funding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MIN(AK411*VLOOKUP(CONCATENATE($A411, 'Funding Allocation Parameters'!$I$8), 'Library Subsidy Complex'!$C$2:$J$55, 6, FALSE), VLOOKUP(CONCATENATE($A411, 'Funding Allocation Parameters'!$I$8), 'Library Subsidy Complex'!$C$2:$J$55, 8, FALSE)), 0)))))</f>
        <v>0</v>
      </c>
      <c r="AP411" s="181">
        <f>IF('Funding Allocation Parameters'!$C$8="Basic Library Subsidy", 0, IF('Funding Allocation Parameters'!$C$8="Grant funding", 0, IF('Funding Allocation Parameters'!$C$8="Other author funding",  MIN(AK411*'Funding Allocation Parameters'!$E$8, 'Funding Allocation Parameters'!$G$8), IF('Funding Allocation Parameters'!$C$8="Any discretionary funds (grants if available, other if no grants)", MIN(AK411*'Funding Allocation Parameters'!$E$8, 'Funding Allocation Parameters'!$G$8), IF('Funding Allocation Parameters'!$C$8="Complex Library Subsidy", 0, 0)))))</f>
        <v>0</v>
      </c>
      <c r="AQ411" s="177">
        <f t="shared" si="196"/>
        <v>0</v>
      </c>
      <c r="AR411" s="177">
        <f t="shared" si="197"/>
        <v>0</v>
      </c>
      <c r="AS411" s="182">
        <f t="shared" si="198"/>
        <v>1189</v>
      </c>
      <c r="AT411" s="182">
        <f t="shared" si="199"/>
        <v>1410.8218000000002</v>
      </c>
      <c r="AU411" s="182">
        <f t="shared" si="200"/>
        <v>0</v>
      </c>
      <c r="AV411" s="182">
        <f t="shared" si="201"/>
        <v>1189</v>
      </c>
      <c r="AW411" s="182">
        <f t="shared" si="202"/>
        <v>1410.8218000000002</v>
      </c>
      <c r="AX411" s="183">
        <f t="shared" si="203"/>
        <v>495.81299999999999</v>
      </c>
      <c r="AY411" s="183">
        <f t="shared" si="204"/>
        <v>588.3126906</v>
      </c>
      <c r="AZ411" s="183">
        <f t="shared" si="205"/>
        <v>0</v>
      </c>
      <c r="BA411" s="183">
        <f t="shared" si="206"/>
        <v>693.18700000000001</v>
      </c>
      <c r="BB411" s="183">
        <f t="shared" si="207"/>
        <v>822.50910940000006</v>
      </c>
      <c r="BC411" s="184">
        <f t="shared" si="208"/>
        <v>1189</v>
      </c>
      <c r="BD411" s="184">
        <f t="shared" si="209"/>
        <v>0</v>
      </c>
      <c r="BE411" s="184">
        <f t="shared" si="210"/>
        <v>588.3126906</v>
      </c>
      <c r="BF411" s="184">
        <f t="shared" si="211"/>
        <v>822.50910940000006</v>
      </c>
      <c r="BG411" s="102">
        <f t="shared" si="212"/>
        <v>0</v>
      </c>
      <c r="BH411" s="102">
        <f t="shared" si="213"/>
        <v>0</v>
      </c>
      <c r="BI411" s="102">
        <f t="shared" si="214"/>
        <v>0</v>
      </c>
      <c r="BJ411" s="102">
        <f t="shared" si="215"/>
        <v>0.41699999999999998</v>
      </c>
      <c r="BK411" s="102">
        <f t="shared" si="216"/>
        <v>0.58299999999999996</v>
      </c>
      <c r="BL411" s="102">
        <f t="shared" si="217"/>
        <v>0</v>
      </c>
      <c r="BN411" s="102"/>
    </row>
    <row r="412" spans="1:66" x14ac:dyDescent="0.25">
      <c r="A412" s="102" t="s">
        <v>17</v>
      </c>
      <c r="B412" s="102" t="s">
        <v>15</v>
      </c>
      <c r="C412" s="102" t="s">
        <v>8</v>
      </c>
      <c r="D412" s="102" t="s">
        <v>27</v>
      </c>
      <c r="E412" s="102" t="s">
        <v>869</v>
      </c>
      <c r="F412" s="102" t="s">
        <v>870</v>
      </c>
      <c r="G412" s="102">
        <v>0.96899999999999997</v>
      </c>
      <c r="H412" s="102">
        <v>1</v>
      </c>
      <c r="I412" s="102">
        <v>0</v>
      </c>
      <c r="J412" s="167">
        <f>IFERROR(H412*VLOOKUP(A412, 'Advanced Parameters'!$B$7:$G$20, 6, FALSE)*VLOOKUP(A412, 'Growth Parameters'!$B$6:$H$19, 6, FALSE), 0)</f>
        <v>1</v>
      </c>
      <c r="K412" s="167">
        <f>IFERROR(IF('Advanced Parameters'!$C$5="n",'Raw Data'!I412*VLOOKUP(A412,'Advanced Parameters'!$B$7:$G$20,6,FALSE),J412*VLOOKUP(A412,'Advanced Parameters'!$B$7:$G$20,2,FALSE))*VLOOKUP(A412, 'Growth Parameters'!$B$6:$H$19, 6, FALSE), 0)</f>
        <v>0</v>
      </c>
      <c r="L412" s="167">
        <f t="shared" si="218"/>
        <v>1</v>
      </c>
      <c r="M412" s="168">
        <f>IFERROR(IF(G412="NA","NA",IF(G412&gt;'APC Parameters'!$K$6+VLOOKUP('Raw Data'!A412, 'APC Parameters'!$H$7:$L$20, 4, FALSE), 'APC Parameters'!$L$6+VLOOKUP('Raw Data'!A412, 'APC Parameters'!$H$7:$L$20, 5, FALSE), G412*('APC Parameters'!$J$6+VLOOKUP('Raw Data'!A412, 'APC Parameters'!$H$7:$L$20, 3, FALSE))+'APC Parameters'!$I$6+VLOOKUP('Raw Data'!A412, 'APC Parameters'!$H$7:$L$20, 2, FALSE))), 0)</f>
        <v>1835.0886</v>
      </c>
      <c r="N412" s="168">
        <f t="shared" si="188"/>
        <v>1835.0886</v>
      </c>
      <c r="O412" s="168">
        <f>IFERROR(IF(M412="NA",VLOOKUP(D412,'Internal Calculations'!$B$10:$C$11,2,FALSE), M412)*VLOOKUP(A412, 'Growth Parameters'!$B$6:$H$19, 7, FALSE), 0)</f>
        <v>1835.0886</v>
      </c>
      <c r="P412" s="177">
        <f t="shared" si="189"/>
        <v>1835.0886</v>
      </c>
      <c r="Q412" s="178">
        <f>IF('Funding Allocation Parameters'!$C$5="Basic Library Subsidy", MIN(O412*('Funding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MIN($O412*(VLOOKUP(CONCATENATE($A412, 'Funding Allocation Parameters'!$I$5), 'Library Subsidy Complex'!$C$2:$J$55, 2, FALSE)), VLOOKUP(CONCATENATE($A412, 'Funding Allocation Parameters'!$I$5), 'Library Subsidy Complex'!$C$2:$J$55, 4, FALSE)), 0)))))</f>
        <v>1189</v>
      </c>
      <c r="R412" s="178">
        <f>IF('Funding Allocation Parameters'!$C$5="Basic Library Subsidy", 0, IF('Funding Allocation Parameters'!$C$5="Grant funding",MIN(O412*('Funding Allocation Parameters'!$E$5), 'Funding Allocation Parameters'!$G$5), IF('Funding Allocation Parameters'!$C$5="Other author funding", 0, IF('Funding Allocation Parameters'!$C$5="Any discretionary funds (grants if available, other if no grants)", MIN(O412*('Funding Allocation Parameters'!$E$5), 'Funding Allocation Parameters'!$G$5), IF('Funding Allocation Parameters'!$C$5="Complex Library Subsidy", 0, 0)))))</f>
        <v>0</v>
      </c>
      <c r="S412" s="178">
        <f>IF('Funding Allocation Parameters'!$C$5="Basic Library Subsidy", 0, IF('Funding Allocation Parameters'!$C$5="Grant funding", 0, IF('Funding Allocation Parameters'!$C$5="Other author funding",  MIN(O412*('Funding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2" s="178">
        <f>IF('Funding Allocation Parameters'!$C$5="Basic Library Subsidy", MIN(O412*('Funding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MIN($O412*(VLOOKUP(CONCATENATE($A412, 'Funding Allocation Parameters'!$I$5), 'Library Subsidy Complex'!$C$2:$J$55, 6, FALSE)), VLOOKUP(CONCATENATE($A412, 'Funding Allocation Parameters'!$I$5), 'Library Subsidy Complex'!$C$2:$J$55, 8, FALSE)), 0)))))</f>
        <v>1189</v>
      </c>
      <c r="U412" s="178">
        <f>IF('Funding Allocation Parameters'!$C$5="Basic Library Subsidy", 0, IF('Funding Allocation Parameters'!$C$5="Grant funding", 0, IF('Funding Allocation Parameters'!$C$5="Other author funding",  MIN(O412*('Funding Allocation Parameters'!$E$5), 'Funding Allocation Parameters'!$G$5), IF('Funding Allocation Parameters'!$C$5="Any discretionary funds (grants if available, other if no grants)", MIN(O412*('Funding Allocation Parameters'!$E$5), 'Funding Allocation Parameters'!$G$5), IF('Funding Allocation Parameters'!$C$5="Complex Library Subsidy", 0, 0)))))</f>
        <v>0</v>
      </c>
      <c r="V412" s="177">
        <f t="shared" si="190"/>
        <v>646.08860000000004</v>
      </c>
      <c r="W412" s="177">
        <f t="shared" si="191"/>
        <v>646.08860000000004</v>
      </c>
      <c r="X412" s="179">
        <f>IF('Funding Allocation Parameters'!$C$6="Basic Library Subsidy", MIN(V412*'Funding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MIN(V412*VLOOKUP(CONCATENATE($A412, 'Funding Allocation Parameters'!$I$6), 'Library Subsidy Complex'!$C$2:$J$55, 2, FALSE), VLOOKUP(CONCATENATE($A412, 'Funding Allocation Parameters'!$I$6), 'Library Subsidy Complex'!$C$2:$J$55, 4, FALSE)), 0)))))</f>
        <v>0</v>
      </c>
      <c r="Y412" s="179">
        <f>IF('Funding Allocation Parameters'!$C$6="Basic Library Subsidy", 0, IF('Funding Allocation Parameters'!$C$6="Grant funding",MIN(V412*'Funding Allocation Parameters'!$E$6, 'Funding Allocation Parameters'!$G$6), IF('Funding Allocation Parameters'!$C$6="Other author funding", 0, IF('Funding Allocation Parameters'!$C$6="Any discretionary funds (grants if available, other if no grants)", MIN(V412*'Funding Allocation Parameters'!$E$6, 'Funding Allocation Parameters'!$G$6), IF('Funding Allocation Parameters'!$C$6="Complex Library Subsidy", 0, 0)))))</f>
        <v>646.08860000000004</v>
      </c>
      <c r="Z412" s="179">
        <f>IF('Funding Allocation Parameters'!$C$6="Basic Library Subsidy", 0, IF('Funding Allocation Parameters'!$C$6="Grant funding", 0, IF('Funding Allocation Parameters'!$C$6="Other author funding",  MIN(V412*'Funding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2" s="179">
        <f>IF('Funding Allocation Parameters'!$C$6="Basic Library Subsidy", MIN(W412*'Funding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MIN(W412*VLOOKUP(CONCATENATE($A412, 'Funding Allocation Parameters'!$I$6), 'Library Subsidy Complex'!$C$2:$J$55, 6, FALSE), VLOOKUP(CONCATENATE($A412, 'Funding Allocation Parameters'!$I$6), 'Library Subsidy Complex'!$C$2:$J$55, 8, FALSE)), 0)))))</f>
        <v>0</v>
      </c>
      <c r="AB412" s="179">
        <f>IF('Funding Allocation Parameters'!$C$6="Basic Library Subsidy", 0, IF('Funding Allocation Parameters'!$C$6="Grant funding", 0, IF('Funding Allocation Parameters'!$C$6="Other author funding",  MIN(W412*'Funding Allocation Parameters'!$E$6, 'Funding Allocation Parameters'!$G$6), IF('Funding Allocation Parameters'!$C$6="Any discretionary funds (grants if available, other if no grants)", MIN(W412*'Funding Allocation Parameters'!$E$6, 'Funding Allocation Parameters'!$G$6), IF('Funding Allocation Parameters'!$C$6="Complex Library Subsidy", 0, 0)))))</f>
        <v>646.08860000000004</v>
      </c>
      <c r="AC412" s="177">
        <f t="shared" si="192"/>
        <v>0</v>
      </c>
      <c r="AD412" s="177">
        <f t="shared" si="193"/>
        <v>0</v>
      </c>
      <c r="AE412" s="180">
        <f>IF('Funding Allocation Parameters'!$C$7="Basic Library Subsidy", MIN(AC412*'Funding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MIN(AC412*VLOOKUP(CONCATENATE($A412, 'Funding Allocation Parameters'!$I$7), 'Library Subsidy Complex'!$C$2:$J$55, 2, FALSE), VLOOKUP(CONCATENATE($A412, 'Funding Allocation Parameters'!$I$7), 'Library Subsidy Complex'!$C$2:$J$55, 4, FALSE)), 0)))))</f>
        <v>0</v>
      </c>
      <c r="AF412" s="180">
        <f>IF('Funding Allocation Parameters'!$C$7="Basic Library Subsidy", 0, IF('Funding Allocation Parameters'!$C$7="Grant funding",MIN(AC412*'Funding Allocation Parameters'!$E$7, 'Funding Allocation Parameters'!$G$7), IF('Funding Allocation Parameters'!$C$7="Other author funding", 0, IF('Funding Allocation Parameters'!$C$7="Any discretionary funds (grants if available, other if no grants)", MIN(AC412*'Funding Allocation Parameters'!$E$7, 'Funding Allocation Parameters'!$G$7), IF('Funding Allocation Parameters'!$C$7="Complex Library Subsidy", 0, 0)))))</f>
        <v>0</v>
      </c>
      <c r="AG412" s="180">
        <f>IF('Funding Allocation Parameters'!$C$7="Basic Library Subsidy", 0, IF('Funding Allocation Parameters'!$C$7="Grant funding", 0, IF('Funding Allocation Parameters'!$C$7="Other author funding",  MIN(AC412*'Funding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2" s="180">
        <f>IF('Funding Allocation Parameters'!$C$7="Basic Library Subsidy", MIN(AD412*'Funding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MIN(AD412*VLOOKUP(CONCATENATE($A412, 'Funding Allocation Parameters'!$I$7), 'Library Subsidy Complex'!$C$2:$J$55, 6, FALSE), VLOOKUP(CONCATENATE($A412, 'Funding Allocation Parameters'!$I$7), 'Library Subsidy Complex'!$C$2:$J$55, 8, FALSE)), 0)))))</f>
        <v>0</v>
      </c>
      <c r="AI412" s="180">
        <f>IF('Funding Allocation Parameters'!$C$7="Basic Library Subsidy", 0, IF('Funding Allocation Parameters'!$C$7="Grant funding", 0, IF('Funding Allocation Parameters'!$C$7="Other author funding",  MIN(AD412*'Funding Allocation Parameters'!$E$7, 'Funding Allocation Parameters'!$G$7), IF('Funding Allocation Parameters'!$C$7="Any discretionary funds (grants if available, other if no grants)", MIN(AD412*'Funding Allocation Parameters'!$E$7, 'Funding Allocation Parameters'!$G$7), IF('Funding Allocation Parameters'!$C$7="Complex Library Subsidy", 0, 0)))))</f>
        <v>0</v>
      </c>
      <c r="AJ412" s="177">
        <f t="shared" si="194"/>
        <v>0</v>
      </c>
      <c r="AK412" s="177">
        <f t="shared" si="195"/>
        <v>0</v>
      </c>
      <c r="AL412" s="181">
        <f>IF('Funding Allocation Parameters'!$C$8="Basic Library Subsidy", MIN(AJ412*'Funding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MIN(AJ412*VLOOKUP(CONCATENATE($A412, 'Funding Allocation Parameters'!$I$8), 'Library Subsidy Complex'!$C$2:$J$55, 2, FALSE), VLOOKUP(CONCATENATE($A412, 'Funding Allocation Parameters'!$I$8), 'Library Subsidy Complex'!$C$2:$J$55, 4, FALSE)), 0)))))</f>
        <v>0</v>
      </c>
      <c r="AM412" s="181">
        <f>IF('Funding Allocation Parameters'!$C$8="Basic Library Subsidy", 0, IF('Funding Allocation Parameters'!$C$8="Grant funding",MIN(AJ412*'Funding Allocation Parameters'!$E$8, 'Funding Allocation Parameters'!$G$8), IF('Funding Allocation Parameters'!$C$8="Other author funding", 0, IF('Funding Allocation Parameters'!$C$8="Any discretionary funds (grants if available, other if no grants)", MIN(AJ412*'Funding Allocation Parameters'!$E$8, 'Funding Allocation Parameters'!$G$8), IF('Funding Allocation Parameters'!$C$8="Complex Library Subsidy", 0, 0)))))</f>
        <v>0</v>
      </c>
      <c r="AN412" s="181">
        <f>IF('Funding Allocation Parameters'!$C$8="Basic Library Subsidy", 0, IF('Funding Allocation Parameters'!$C$8="Grant funding", 0, IF('Funding Allocation Parameters'!$C$8="Other author funding",  MIN(AJ412*'Funding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2" s="181">
        <f>IF('Funding Allocation Parameters'!$C$8="Basic Library Subsidy", MIN(AK412*'Funding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MIN(AK412*VLOOKUP(CONCATENATE($A412, 'Funding Allocation Parameters'!$I$8), 'Library Subsidy Complex'!$C$2:$J$55, 6, FALSE), VLOOKUP(CONCATENATE($A412, 'Funding Allocation Parameters'!$I$8), 'Library Subsidy Complex'!$C$2:$J$55, 8, FALSE)), 0)))))</f>
        <v>0</v>
      </c>
      <c r="AP412" s="181">
        <f>IF('Funding Allocation Parameters'!$C$8="Basic Library Subsidy", 0, IF('Funding Allocation Parameters'!$C$8="Grant funding", 0, IF('Funding Allocation Parameters'!$C$8="Other author funding",  MIN(AK412*'Funding Allocation Parameters'!$E$8, 'Funding Allocation Parameters'!$G$8), IF('Funding Allocation Parameters'!$C$8="Any discretionary funds (grants if available, other if no grants)", MIN(AK412*'Funding Allocation Parameters'!$E$8, 'Funding Allocation Parameters'!$G$8), IF('Funding Allocation Parameters'!$C$8="Complex Library Subsidy", 0, 0)))))</f>
        <v>0</v>
      </c>
      <c r="AQ412" s="177">
        <f t="shared" si="196"/>
        <v>0</v>
      </c>
      <c r="AR412" s="177">
        <f t="shared" si="197"/>
        <v>0</v>
      </c>
      <c r="AS412" s="182">
        <f t="shared" si="198"/>
        <v>1189</v>
      </c>
      <c r="AT412" s="182">
        <f t="shared" si="199"/>
        <v>646.08860000000004</v>
      </c>
      <c r="AU412" s="182">
        <f t="shared" si="200"/>
        <v>0</v>
      </c>
      <c r="AV412" s="182">
        <f t="shared" si="201"/>
        <v>1189</v>
      </c>
      <c r="AW412" s="182">
        <f t="shared" si="202"/>
        <v>646.08860000000004</v>
      </c>
      <c r="AX412" s="183">
        <f t="shared" si="203"/>
        <v>0</v>
      </c>
      <c r="AY412" s="183">
        <f t="shared" si="204"/>
        <v>0</v>
      </c>
      <c r="AZ412" s="183">
        <f t="shared" si="205"/>
        <v>0</v>
      </c>
      <c r="BA412" s="183">
        <f t="shared" si="206"/>
        <v>1189</v>
      </c>
      <c r="BB412" s="183">
        <f t="shared" si="207"/>
        <v>646.08860000000004</v>
      </c>
      <c r="BC412" s="184">
        <f t="shared" si="208"/>
        <v>1189</v>
      </c>
      <c r="BD412" s="184">
        <f t="shared" si="209"/>
        <v>0</v>
      </c>
      <c r="BE412" s="184">
        <f t="shared" si="210"/>
        <v>0</v>
      </c>
      <c r="BF412" s="184">
        <f t="shared" si="211"/>
        <v>646.08860000000004</v>
      </c>
      <c r="BG412" s="102">
        <f t="shared" si="212"/>
        <v>0</v>
      </c>
      <c r="BH412" s="102">
        <f t="shared" si="213"/>
        <v>0</v>
      </c>
      <c r="BI412" s="102">
        <f t="shared" si="214"/>
        <v>0</v>
      </c>
      <c r="BJ412" s="102">
        <f t="shared" si="215"/>
        <v>0</v>
      </c>
      <c r="BK412" s="102">
        <f t="shared" si="216"/>
        <v>1</v>
      </c>
      <c r="BL412" s="102">
        <f t="shared" si="217"/>
        <v>0</v>
      </c>
      <c r="BN412" s="102"/>
    </row>
    <row r="413" spans="1:66" x14ac:dyDescent="0.25">
      <c r="A413" s="102" t="s">
        <v>13</v>
      </c>
      <c r="B413" s="102" t="s">
        <v>8</v>
      </c>
      <c r="C413" s="102" t="s">
        <v>8</v>
      </c>
      <c r="D413" s="102" t="s">
        <v>27</v>
      </c>
      <c r="E413" s="102" t="s">
        <v>871</v>
      </c>
      <c r="F413" s="102" t="s">
        <v>872</v>
      </c>
      <c r="G413" s="102">
        <v>1.8640000000000001</v>
      </c>
      <c r="H413" s="102">
        <v>1</v>
      </c>
      <c r="I413" s="102">
        <v>1</v>
      </c>
      <c r="J413" s="167">
        <f>IFERROR(H413*VLOOKUP(A413, 'Advanced Parameters'!$B$7:$G$20, 6, FALSE)*VLOOKUP(A413, 'Growth Parameters'!$B$6:$H$19, 6, FALSE), 0)</f>
        <v>1</v>
      </c>
      <c r="K413" s="167">
        <f>IFERROR(IF('Advanced Parameters'!$C$5="n",'Raw Data'!I413*VLOOKUP(A413,'Advanced Parameters'!$B$7:$G$20,6,FALSE),J413*VLOOKUP(A413,'Advanced Parameters'!$B$7:$G$20,2,FALSE))*VLOOKUP(A413, 'Growth Parameters'!$B$6:$H$19, 6, FALSE), 0)</f>
        <v>1</v>
      </c>
      <c r="L413" s="167">
        <f t="shared" si="218"/>
        <v>0</v>
      </c>
      <c r="M413" s="168">
        <f>IFERROR(IF(G413="NA","NA",IF(G413&gt;'APC Parameters'!$K$6+VLOOKUP('Raw Data'!A413, 'APC Parameters'!$H$7:$L$20, 4, FALSE), 'APC Parameters'!$L$6+VLOOKUP('Raw Data'!A413, 'APC Parameters'!$H$7:$L$20, 5, FALSE), G413*('APC Parameters'!$J$6+VLOOKUP('Raw Data'!A413, 'APC Parameters'!$H$7:$L$20, 3, FALSE))+'APC Parameters'!$I$6+VLOOKUP('Raw Data'!A413, 'APC Parameters'!$H$7:$L$20, 2, FALSE))), 0)</f>
        <v>2470.0016000000001</v>
      </c>
      <c r="N413" s="168">
        <f t="shared" si="188"/>
        <v>2470.0016000000001</v>
      </c>
      <c r="O413" s="168">
        <f>IFERROR(IF(M413="NA",VLOOKUP(D413,'Internal Calculations'!$B$10:$C$11,2,FALSE), M413)*VLOOKUP(A413, 'Growth Parameters'!$B$6:$H$19, 7, FALSE), 0)</f>
        <v>2470.0016000000001</v>
      </c>
      <c r="P413" s="177">
        <f t="shared" si="189"/>
        <v>2470.0016000000001</v>
      </c>
      <c r="Q413" s="178">
        <f>IF('Funding Allocation Parameters'!$C$5="Basic Library Subsidy", MIN(O413*('Funding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MIN($O413*(VLOOKUP(CONCATENATE($A413, 'Funding Allocation Parameters'!$I$5), 'Library Subsidy Complex'!$C$2:$J$55, 2, FALSE)), VLOOKUP(CONCATENATE($A413, 'Funding Allocation Parameters'!$I$5), 'Library Subsidy Complex'!$C$2:$J$55, 4, FALSE)), 0)))))</f>
        <v>1189</v>
      </c>
      <c r="R413" s="178">
        <f>IF('Funding Allocation Parameters'!$C$5="Basic Library Subsidy", 0, IF('Funding Allocation Parameters'!$C$5="Grant funding",MIN(O413*('Funding Allocation Parameters'!$E$5), 'Funding Allocation Parameters'!$G$5), IF('Funding Allocation Parameters'!$C$5="Other author funding", 0, IF('Funding Allocation Parameters'!$C$5="Any discretionary funds (grants if available, other if no grants)", MIN(O413*('Funding Allocation Parameters'!$E$5), 'Funding Allocation Parameters'!$G$5), IF('Funding Allocation Parameters'!$C$5="Complex Library Subsidy", 0, 0)))))</f>
        <v>0</v>
      </c>
      <c r="S413" s="178">
        <f>IF('Funding Allocation Parameters'!$C$5="Basic Library Subsidy", 0, IF('Funding Allocation Parameters'!$C$5="Grant funding", 0, IF('Funding Allocation Parameters'!$C$5="Other author funding",  MIN(O413*('Funding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3" s="178">
        <f>IF('Funding Allocation Parameters'!$C$5="Basic Library Subsidy", MIN(O413*('Funding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MIN($O413*(VLOOKUP(CONCATENATE($A413, 'Funding Allocation Parameters'!$I$5), 'Library Subsidy Complex'!$C$2:$J$55, 6, FALSE)), VLOOKUP(CONCATENATE($A413, 'Funding Allocation Parameters'!$I$5), 'Library Subsidy Complex'!$C$2:$J$55, 8, FALSE)), 0)))))</f>
        <v>1189</v>
      </c>
      <c r="U413" s="178">
        <f>IF('Funding Allocation Parameters'!$C$5="Basic Library Subsidy", 0, IF('Funding Allocation Parameters'!$C$5="Grant funding", 0, IF('Funding Allocation Parameters'!$C$5="Other author funding",  MIN(O413*('Funding Allocation Parameters'!$E$5), 'Funding Allocation Parameters'!$G$5), IF('Funding Allocation Parameters'!$C$5="Any discretionary funds (grants if available, other if no grants)", MIN(O413*('Funding Allocation Parameters'!$E$5), 'Funding Allocation Parameters'!$G$5), IF('Funding Allocation Parameters'!$C$5="Complex Library Subsidy", 0, 0)))))</f>
        <v>0</v>
      </c>
      <c r="V413" s="177">
        <f t="shared" si="190"/>
        <v>1281.0016000000001</v>
      </c>
      <c r="W413" s="177">
        <f t="shared" si="191"/>
        <v>1281.0016000000001</v>
      </c>
      <c r="X413" s="179">
        <f>IF('Funding Allocation Parameters'!$C$6="Basic Library Subsidy", MIN(V413*'Funding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MIN(V413*VLOOKUP(CONCATENATE($A413, 'Funding Allocation Parameters'!$I$6), 'Library Subsidy Complex'!$C$2:$J$55, 2, FALSE), VLOOKUP(CONCATENATE($A413, 'Funding Allocation Parameters'!$I$6), 'Library Subsidy Complex'!$C$2:$J$55, 4, FALSE)), 0)))))</f>
        <v>0</v>
      </c>
      <c r="Y413" s="179">
        <f>IF('Funding Allocation Parameters'!$C$6="Basic Library Subsidy", 0, IF('Funding Allocation Parameters'!$C$6="Grant funding",MIN(V413*'Funding Allocation Parameters'!$E$6, 'Funding Allocation Parameters'!$G$6), IF('Funding Allocation Parameters'!$C$6="Other author funding", 0, IF('Funding Allocation Parameters'!$C$6="Any discretionary funds (grants if available, other if no grants)", MIN(V413*'Funding Allocation Parameters'!$E$6, 'Funding Allocation Parameters'!$G$6), IF('Funding Allocation Parameters'!$C$6="Complex Library Subsidy", 0, 0)))))</f>
        <v>1281.0016000000001</v>
      </c>
      <c r="Z413" s="179">
        <f>IF('Funding Allocation Parameters'!$C$6="Basic Library Subsidy", 0, IF('Funding Allocation Parameters'!$C$6="Grant funding", 0, IF('Funding Allocation Parameters'!$C$6="Other author funding",  MIN(V413*'Funding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3" s="179">
        <f>IF('Funding Allocation Parameters'!$C$6="Basic Library Subsidy", MIN(W413*'Funding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MIN(W413*VLOOKUP(CONCATENATE($A413, 'Funding Allocation Parameters'!$I$6), 'Library Subsidy Complex'!$C$2:$J$55, 6, FALSE), VLOOKUP(CONCATENATE($A413, 'Funding Allocation Parameters'!$I$6), 'Library Subsidy Complex'!$C$2:$J$55, 8, FALSE)), 0)))))</f>
        <v>0</v>
      </c>
      <c r="AB413" s="179">
        <f>IF('Funding Allocation Parameters'!$C$6="Basic Library Subsidy", 0, IF('Funding Allocation Parameters'!$C$6="Grant funding", 0, IF('Funding Allocation Parameters'!$C$6="Other author funding",  MIN(W413*'Funding Allocation Parameters'!$E$6, 'Funding Allocation Parameters'!$G$6), IF('Funding Allocation Parameters'!$C$6="Any discretionary funds (grants if available, other if no grants)", MIN(W413*'Funding Allocation Parameters'!$E$6, 'Funding Allocation Parameters'!$G$6), IF('Funding Allocation Parameters'!$C$6="Complex Library Subsidy", 0, 0)))))</f>
        <v>1281.0016000000001</v>
      </c>
      <c r="AC413" s="177">
        <f t="shared" si="192"/>
        <v>0</v>
      </c>
      <c r="AD413" s="177">
        <f t="shared" si="193"/>
        <v>0</v>
      </c>
      <c r="AE413" s="180">
        <f>IF('Funding Allocation Parameters'!$C$7="Basic Library Subsidy", MIN(AC413*'Funding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MIN(AC413*VLOOKUP(CONCATENATE($A413, 'Funding Allocation Parameters'!$I$7), 'Library Subsidy Complex'!$C$2:$J$55, 2, FALSE), VLOOKUP(CONCATENATE($A413, 'Funding Allocation Parameters'!$I$7), 'Library Subsidy Complex'!$C$2:$J$55, 4, FALSE)), 0)))))</f>
        <v>0</v>
      </c>
      <c r="AF413" s="180">
        <f>IF('Funding Allocation Parameters'!$C$7="Basic Library Subsidy", 0, IF('Funding Allocation Parameters'!$C$7="Grant funding",MIN(AC413*'Funding Allocation Parameters'!$E$7, 'Funding Allocation Parameters'!$G$7), IF('Funding Allocation Parameters'!$C$7="Other author funding", 0, IF('Funding Allocation Parameters'!$C$7="Any discretionary funds (grants if available, other if no grants)", MIN(AC413*'Funding Allocation Parameters'!$E$7, 'Funding Allocation Parameters'!$G$7), IF('Funding Allocation Parameters'!$C$7="Complex Library Subsidy", 0, 0)))))</f>
        <v>0</v>
      </c>
      <c r="AG413" s="180">
        <f>IF('Funding Allocation Parameters'!$C$7="Basic Library Subsidy", 0, IF('Funding Allocation Parameters'!$C$7="Grant funding", 0, IF('Funding Allocation Parameters'!$C$7="Other author funding",  MIN(AC413*'Funding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3" s="180">
        <f>IF('Funding Allocation Parameters'!$C$7="Basic Library Subsidy", MIN(AD413*'Funding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MIN(AD413*VLOOKUP(CONCATENATE($A413, 'Funding Allocation Parameters'!$I$7), 'Library Subsidy Complex'!$C$2:$J$55, 6, FALSE), VLOOKUP(CONCATENATE($A413, 'Funding Allocation Parameters'!$I$7), 'Library Subsidy Complex'!$C$2:$J$55, 8, FALSE)), 0)))))</f>
        <v>0</v>
      </c>
      <c r="AI413" s="180">
        <f>IF('Funding Allocation Parameters'!$C$7="Basic Library Subsidy", 0, IF('Funding Allocation Parameters'!$C$7="Grant funding", 0, IF('Funding Allocation Parameters'!$C$7="Other author funding",  MIN(AD413*'Funding Allocation Parameters'!$E$7, 'Funding Allocation Parameters'!$G$7), IF('Funding Allocation Parameters'!$C$7="Any discretionary funds (grants if available, other if no grants)", MIN(AD413*'Funding Allocation Parameters'!$E$7, 'Funding Allocation Parameters'!$G$7), IF('Funding Allocation Parameters'!$C$7="Complex Library Subsidy", 0, 0)))))</f>
        <v>0</v>
      </c>
      <c r="AJ413" s="177">
        <f t="shared" si="194"/>
        <v>0</v>
      </c>
      <c r="AK413" s="177">
        <f t="shared" si="195"/>
        <v>0</v>
      </c>
      <c r="AL413" s="181">
        <f>IF('Funding Allocation Parameters'!$C$8="Basic Library Subsidy", MIN(AJ413*'Funding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MIN(AJ413*VLOOKUP(CONCATENATE($A413, 'Funding Allocation Parameters'!$I$8), 'Library Subsidy Complex'!$C$2:$J$55, 2, FALSE), VLOOKUP(CONCATENATE($A413, 'Funding Allocation Parameters'!$I$8), 'Library Subsidy Complex'!$C$2:$J$55, 4, FALSE)), 0)))))</f>
        <v>0</v>
      </c>
      <c r="AM413" s="181">
        <f>IF('Funding Allocation Parameters'!$C$8="Basic Library Subsidy", 0, IF('Funding Allocation Parameters'!$C$8="Grant funding",MIN(AJ413*'Funding Allocation Parameters'!$E$8, 'Funding Allocation Parameters'!$G$8), IF('Funding Allocation Parameters'!$C$8="Other author funding", 0, IF('Funding Allocation Parameters'!$C$8="Any discretionary funds (grants if available, other if no grants)", MIN(AJ413*'Funding Allocation Parameters'!$E$8, 'Funding Allocation Parameters'!$G$8), IF('Funding Allocation Parameters'!$C$8="Complex Library Subsidy", 0, 0)))))</f>
        <v>0</v>
      </c>
      <c r="AN413" s="181">
        <f>IF('Funding Allocation Parameters'!$C$8="Basic Library Subsidy", 0, IF('Funding Allocation Parameters'!$C$8="Grant funding", 0, IF('Funding Allocation Parameters'!$C$8="Other author funding",  MIN(AJ413*'Funding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3" s="181">
        <f>IF('Funding Allocation Parameters'!$C$8="Basic Library Subsidy", MIN(AK413*'Funding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MIN(AK413*VLOOKUP(CONCATENATE($A413, 'Funding Allocation Parameters'!$I$8), 'Library Subsidy Complex'!$C$2:$J$55, 6, FALSE), VLOOKUP(CONCATENATE($A413, 'Funding Allocation Parameters'!$I$8), 'Library Subsidy Complex'!$C$2:$J$55, 8, FALSE)), 0)))))</f>
        <v>0</v>
      </c>
      <c r="AP413" s="181">
        <f>IF('Funding Allocation Parameters'!$C$8="Basic Library Subsidy", 0, IF('Funding Allocation Parameters'!$C$8="Grant funding", 0, IF('Funding Allocation Parameters'!$C$8="Other author funding",  MIN(AK413*'Funding Allocation Parameters'!$E$8, 'Funding Allocation Parameters'!$G$8), IF('Funding Allocation Parameters'!$C$8="Any discretionary funds (grants if available, other if no grants)", MIN(AK413*'Funding Allocation Parameters'!$E$8, 'Funding Allocation Parameters'!$G$8), IF('Funding Allocation Parameters'!$C$8="Complex Library Subsidy", 0, 0)))))</f>
        <v>0</v>
      </c>
      <c r="AQ413" s="177">
        <f t="shared" si="196"/>
        <v>0</v>
      </c>
      <c r="AR413" s="177">
        <f t="shared" si="197"/>
        <v>0</v>
      </c>
      <c r="AS413" s="182">
        <f t="shared" si="198"/>
        <v>1189</v>
      </c>
      <c r="AT413" s="182">
        <f t="shared" si="199"/>
        <v>1281.0016000000001</v>
      </c>
      <c r="AU413" s="182">
        <f t="shared" si="200"/>
        <v>0</v>
      </c>
      <c r="AV413" s="182">
        <f t="shared" si="201"/>
        <v>1189</v>
      </c>
      <c r="AW413" s="182">
        <f t="shared" si="202"/>
        <v>1281.0016000000001</v>
      </c>
      <c r="AX413" s="183">
        <f t="shared" si="203"/>
        <v>1189</v>
      </c>
      <c r="AY413" s="183">
        <f t="shared" si="204"/>
        <v>1281.0016000000001</v>
      </c>
      <c r="AZ413" s="183">
        <f t="shared" si="205"/>
        <v>0</v>
      </c>
      <c r="BA413" s="183">
        <f t="shared" si="206"/>
        <v>0</v>
      </c>
      <c r="BB413" s="183">
        <f t="shared" si="207"/>
        <v>0</v>
      </c>
      <c r="BC413" s="184">
        <f t="shared" si="208"/>
        <v>1189</v>
      </c>
      <c r="BD413" s="184">
        <f t="shared" si="209"/>
        <v>0</v>
      </c>
      <c r="BE413" s="184">
        <f t="shared" si="210"/>
        <v>1281.0016000000001</v>
      </c>
      <c r="BF413" s="184">
        <f t="shared" si="211"/>
        <v>0</v>
      </c>
      <c r="BG413" s="102">
        <f t="shared" si="212"/>
        <v>0</v>
      </c>
      <c r="BH413" s="102">
        <f t="shared" si="213"/>
        <v>0</v>
      </c>
      <c r="BI413" s="102">
        <f t="shared" si="214"/>
        <v>0</v>
      </c>
      <c r="BJ413" s="102">
        <f t="shared" si="215"/>
        <v>1</v>
      </c>
      <c r="BK413" s="102">
        <f t="shared" si="216"/>
        <v>0</v>
      </c>
      <c r="BL413" s="102">
        <f t="shared" si="217"/>
        <v>0</v>
      </c>
      <c r="BN413" s="102"/>
    </row>
    <row r="414" spans="1:66" x14ac:dyDescent="0.25">
      <c r="A414" s="102" t="s">
        <v>23</v>
      </c>
      <c r="B414" s="102" t="s">
        <v>15</v>
      </c>
      <c r="C414" s="102" t="s">
        <v>8</v>
      </c>
      <c r="D414" s="102" t="s">
        <v>27</v>
      </c>
      <c r="E414" s="102" t="s">
        <v>873</v>
      </c>
      <c r="F414" s="102" t="s">
        <v>874</v>
      </c>
      <c r="G414" s="102" t="s">
        <v>9</v>
      </c>
      <c r="H414" s="102">
        <v>1</v>
      </c>
      <c r="I414" s="102">
        <v>0</v>
      </c>
      <c r="J414" s="167">
        <f>IFERROR(H414*VLOOKUP(A414, 'Advanced Parameters'!$B$7:$G$20, 6, FALSE)*VLOOKUP(A414, 'Growth Parameters'!$B$6:$H$19, 6, FALSE), 0)</f>
        <v>1</v>
      </c>
      <c r="K414" s="167">
        <f>IFERROR(IF('Advanced Parameters'!$C$5="n",'Raw Data'!I414*VLOOKUP(A414,'Advanced Parameters'!$B$7:$G$20,6,FALSE),J414*VLOOKUP(A414,'Advanced Parameters'!$B$7:$G$20,2,FALSE))*VLOOKUP(A414, 'Growth Parameters'!$B$6:$H$19, 6, FALSE), 0)</f>
        <v>0</v>
      </c>
      <c r="L414" s="167">
        <f t="shared" si="218"/>
        <v>1</v>
      </c>
      <c r="M414" s="168" t="str">
        <f>IFERROR(IF(G414="NA","NA",IF(G414&gt;'APC Parameters'!$K$6+VLOOKUP('Raw Data'!A414, 'APC Parameters'!$H$7:$L$20, 4, FALSE), 'APC Parameters'!$L$6+VLOOKUP('Raw Data'!A414, 'APC Parameters'!$H$7:$L$20, 5, FALSE), G414*('APC Parameters'!$J$6+VLOOKUP('Raw Data'!A414, 'APC Parameters'!$H$7:$L$20, 3, FALSE))+'APC Parameters'!$I$6+VLOOKUP('Raw Data'!A414, 'APC Parameters'!$H$7:$L$20, 2, FALSE))), 0)</f>
        <v>NA</v>
      </c>
      <c r="N414" s="168" t="str">
        <f t="shared" si="188"/>
        <v>NA</v>
      </c>
      <c r="O414" s="168">
        <f>IFERROR(IF(M414="NA",VLOOKUP(D414,'Internal Calculations'!$B$10:$C$11,2,FALSE), M414)*VLOOKUP(A414, 'Growth Parameters'!$B$6:$H$19, 7, FALSE), 0)</f>
        <v>2278.6764150234731</v>
      </c>
      <c r="P414" s="177">
        <f t="shared" si="189"/>
        <v>2278.6764150234731</v>
      </c>
      <c r="Q414" s="178">
        <f>IF('Funding Allocation Parameters'!$C$5="Basic Library Subsidy", MIN(O414*('Funding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MIN($O414*(VLOOKUP(CONCATENATE($A414, 'Funding Allocation Parameters'!$I$5), 'Library Subsidy Complex'!$C$2:$J$55, 2, FALSE)), VLOOKUP(CONCATENATE($A414, 'Funding Allocation Parameters'!$I$5), 'Library Subsidy Complex'!$C$2:$J$55, 4, FALSE)), 0)))))</f>
        <v>1189</v>
      </c>
      <c r="R414" s="178">
        <f>IF('Funding Allocation Parameters'!$C$5="Basic Library Subsidy", 0, IF('Funding Allocation Parameters'!$C$5="Grant funding",MIN(O414*('Funding Allocation Parameters'!$E$5), 'Funding Allocation Parameters'!$G$5), IF('Funding Allocation Parameters'!$C$5="Other author funding", 0, IF('Funding Allocation Parameters'!$C$5="Any discretionary funds (grants if available, other if no grants)", MIN(O414*('Funding Allocation Parameters'!$E$5), 'Funding Allocation Parameters'!$G$5), IF('Funding Allocation Parameters'!$C$5="Complex Library Subsidy", 0, 0)))))</f>
        <v>0</v>
      </c>
      <c r="S414" s="178">
        <f>IF('Funding Allocation Parameters'!$C$5="Basic Library Subsidy", 0, IF('Funding Allocation Parameters'!$C$5="Grant funding", 0, IF('Funding Allocation Parameters'!$C$5="Other author funding",  MIN(O414*('Funding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4" s="178">
        <f>IF('Funding Allocation Parameters'!$C$5="Basic Library Subsidy", MIN(O414*('Funding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MIN($O414*(VLOOKUP(CONCATENATE($A414, 'Funding Allocation Parameters'!$I$5), 'Library Subsidy Complex'!$C$2:$J$55, 6, FALSE)), VLOOKUP(CONCATENATE($A414, 'Funding Allocation Parameters'!$I$5), 'Library Subsidy Complex'!$C$2:$J$55, 8, FALSE)), 0)))))</f>
        <v>1189</v>
      </c>
      <c r="U414" s="178">
        <f>IF('Funding Allocation Parameters'!$C$5="Basic Library Subsidy", 0, IF('Funding Allocation Parameters'!$C$5="Grant funding", 0, IF('Funding Allocation Parameters'!$C$5="Other author funding",  MIN(O414*('Funding Allocation Parameters'!$E$5), 'Funding Allocation Parameters'!$G$5), IF('Funding Allocation Parameters'!$C$5="Any discretionary funds (grants if available, other if no grants)", MIN(O414*('Funding Allocation Parameters'!$E$5), 'Funding Allocation Parameters'!$G$5), IF('Funding Allocation Parameters'!$C$5="Complex Library Subsidy", 0, 0)))))</f>
        <v>0</v>
      </c>
      <c r="V414" s="177">
        <f t="shared" si="190"/>
        <v>1089.6764150234731</v>
      </c>
      <c r="W414" s="177">
        <f t="shared" si="191"/>
        <v>1089.6764150234731</v>
      </c>
      <c r="X414" s="179">
        <f>IF('Funding Allocation Parameters'!$C$6="Basic Library Subsidy", MIN(V414*'Funding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MIN(V414*VLOOKUP(CONCATENATE($A414, 'Funding Allocation Parameters'!$I$6), 'Library Subsidy Complex'!$C$2:$J$55, 2, FALSE), VLOOKUP(CONCATENATE($A414, 'Funding Allocation Parameters'!$I$6), 'Library Subsidy Complex'!$C$2:$J$55, 4, FALSE)), 0)))))</f>
        <v>0</v>
      </c>
      <c r="Y414" s="179">
        <f>IF('Funding Allocation Parameters'!$C$6="Basic Library Subsidy", 0, IF('Funding Allocation Parameters'!$C$6="Grant funding",MIN(V414*'Funding Allocation Parameters'!$E$6, 'Funding Allocation Parameters'!$G$6), IF('Funding Allocation Parameters'!$C$6="Other author funding", 0, IF('Funding Allocation Parameters'!$C$6="Any discretionary funds (grants if available, other if no grants)", MIN(V414*'Funding Allocation Parameters'!$E$6, 'Funding Allocation Parameters'!$G$6), IF('Funding Allocation Parameters'!$C$6="Complex Library Subsidy", 0, 0)))))</f>
        <v>1089.6764150234731</v>
      </c>
      <c r="Z414" s="179">
        <f>IF('Funding Allocation Parameters'!$C$6="Basic Library Subsidy", 0, IF('Funding Allocation Parameters'!$C$6="Grant funding", 0, IF('Funding Allocation Parameters'!$C$6="Other author funding",  MIN(V414*'Funding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4" s="179">
        <f>IF('Funding Allocation Parameters'!$C$6="Basic Library Subsidy", MIN(W414*'Funding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MIN(W414*VLOOKUP(CONCATENATE($A414, 'Funding Allocation Parameters'!$I$6), 'Library Subsidy Complex'!$C$2:$J$55, 6, FALSE), VLOOKUP(CONCATENATE($A414, 'Funding Allocation Parameters'!$I$6), 'Library Subsidy Complex'!$C$2:$J$55, 8, FALSE)), 0)))))</f>
        <v>0</v>
      </c>
      <c r="AB414" s="179">
        <f>IF('Funding Allocation Parameters'!$C$6="Basic Library Subsidy", 0, IF('Funding Allocation Parameters'!$C$6="Grant funding", 0, IF('Funding Allocation Parameters'!$C$6="Other author funding",  MIN(W414*'Funding Allocation Parameters'!$E$6, 'Funding Allocation Parameters'!$G$6), IF('Funding Allocation Parameters'!$C$6="Any discretionary funds (grants if available, other if no grants)", MIN(W414*'Funding Allocation Parameters'!$E$6, 'Funding Allocation Parameters'!$G$6), IF('Funding Allocation Parameters'!$C$6="Complex Library Subsidy", 0, 0)))))</f>
        <v>1089.6764150234731</v>
      </c>
      <c r="AC414" s="177">
        <f t="shared" si="192"/>
        <v>0</v>
      </c>
      <c r="AD414" s="177">
        <f t="shared" si="193"/>
        <v>0</v>
      </c>
      <c r="AE414" s="180">
        <f>IF('Funding Allocation Parameters'!$C$7="Basic Library Subsidy", MIN(AC414*'Funding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MIN(AC414*VLOOKUP(CONCATENATE($A414, 'Funding Allocation Parameters'!$I$7), 'Library Subsidy Complex'!$C$2:$J$55, 2, FALSE), VLOOKUP(CONCATENATE($A414, 'Funding Allocation Parameters'!$I$7), 'Library Subsidy Complex'!$C$2:$J$55, 4, FALSE)), 0)))))</f>
        <v>0</v>
      </c>
      <c r="AF414" s="180">
        <f>IF('Funding Allocation Parameters'!$C$7="Basic Library Subsidy", 0, IF('Funding Allocation Parameters'!$C$7="Grant funding",MIN(AC414*'Funding Allocation Parameters'!$E$7, 'Funding Allocation Parameters'!$G$7), IF('Funding Allocation Parameters'!$C$7="Other author funding", 0, IF('Funding Allocation Parameters'!$C$7="Any discretionary funds (grants if available, other if no grants)", MIN(AC414*'Funding Allocation Parameters'!$E$7, 'Funding Allocation Parameters'!$G$7), IF('Funding Allocation Parameters'!$C$7="Complex Library Subsidy", 0, 0)))))</f>
        <v>0</v>
      </c>
      <c r="AG414" s="180">
        <f>IF('Funding Allocation Parameters'!$C$7="Basic Library Subsidy", 0, IF('Funding Allocation Parameters'!$C$7="Grant funding", 0, IF('Funding Allocation Parameters'!$C$7="Other author funding",  MIN(AC414*'Funding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4" s="180">
        <f>IF('Funding Allocation Parameters'!$C$7="Basic Library Subsidy", MIN(AD414*'Funding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MIN(AD414*VLOOKUP(CONCATENATE($A414, 'Funding Allocation Parameters'!$I$7), 'Library Subsidy Complex'!$C$2:$J$55, 6, FALSE), VLOOKUP(CONCATENATE($A414, 'Funding Allocation Parameters'!$I$7), 'Library Subsidy Complex'!$C$2:$J$55, 8, FALSE)), 0)))))</f>
        <v>0</v>
      </c>
      <c r="AI414" s="180">
        <f>IF('Funding Allocation Parameters'!$C$7="Basic Library Subsidy", 0, IF('Funding Allocation Parameters'!$C$7="Grant funding", 0, IF('Funding Allocation Parameters'!$C$7="Other author funding",  MIN(AD414*'Funding Allocation Parameters'!$E$7, 'Funding Allocation Parameters'!$G$7), IF('Funding Allocation Parameters'!$C$7="Any discretionary funds (grants if available, other if no grants)", MIN(AD414*'Funding Allocation Parameters'!$E$7, 'Funding Allocation Parameters'!$G$7), IF('Funding Allocation Parameters'!$C$7="Complex Library Subsidy", 0, 0)))))</f>
        <v>0</v>
      </c>
      <c r="AJ414" s="177">
        <f t="shared" si="194"/>
        <v>0</v>
      </c>
      <c r="AK414" s="177">
        <f t="shared" si="195"/>
        <v>0</v>
      </c>
      <c r="AL414" s="181">
        <f>IF('Funding Allocation Parameters'!$C$8="Basic Library Subsidy", MIN(AJ414*'Funding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MIN(AJ414*VLOOKUP(CONCATENATE($A414, 'Funding Allocation Parameters'!$I$8), 'Library Subsidy Complex'!$C$2:$J$55, 2, FALSE), VLOOKUP(CONCATENATE($A414, 'Funding Allocation Parameters'!$I$8), 'Library Subsidy Complex'!$C$2:$J$55, 4, FALSE)), 0)))))</f>
        <v>0</v>
      </c>
      <c r="AM414" s="181">
        <f>IF('Funding Allocation Parameters'!$C$8="Basic Library Subsidy", 0, IF('Funding Allocation Parameters'!$C$8="Grant funding",MIN(AJ414*'Funding Allocation Parameters'!$E$8, 'Funding Allocation Parameters'!$G$8), IF('Funding Allocation Parameters'!$C$8="Other author funding", 0, IF('Funding Allocation Parameters'!$C$8="Any discretionary funds (grants if available, other if no grants)", MIN(AJ414*'Funding Allocation Parameters'!$E$8, 'Funding Allocation Parameters'!$G$8), IF('Funding Allocation Parameters'!$C$8="Complex Library Subsidy", 0, 0)))))</f>
        <v>0</v>
      </c>
      <c r="AN414" s="181">
        <f>IF('Funding Allocation Parameters'!$C$8="Basic Library Subsidy", 0, IF('Funding Allocation Parameters'!$C$8="Grant funding", 0, IF('Funding Allocation Parameters'!$C$8="Other author funding",  MIN(AJ414*'Funding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4" s="181">
        <f>IF('Funding Allocation Parameters'!$C$8="Basic Library Subsidy", MIN(AK414*'Funding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MIN(AK414*VLOOKUP(CONCATENATE($A414, 'Funding Allocation Parameters'!$I$8), 'Library Subsidy Complex'!$C$2:$J$55, 6, FALSE), VLOOKUP(CONCATENATE($A414, 'Funding Allocation Parameters'!$I$8), 'Library Subsidy Complex'!$C$2:$J$55, 8, FALSE)), 0)))))</f>
        <v>0</v>
      </c>
      <c r="AP414" s="181">
        <f>IF('Funding Allocation Parameters'!$C$8="Basic Library Subsidy", 0, IF('Funding Allocation Parameters'!$C$8="Grant funding", 0, IF('Funding Allocation Parameters'!$C$8="Other author funding",  MIN(AK414*'Funding Allocation Parameters'!$E$8, 'Funding Allocation Parameters'!$G$8), IF('Funding Allocation Parameters'!$C$8="Any discretionary funds (grants if available, other if no grants)", MIN(AK414*'Funding Allocation Parameters'!$E$8, 'Funding Allocation Parameters'!$G$8), IF('Funding Allocation Parameters'!$C$8="Complex Library Subsidy", 0, 0)))))</f>
        <v>0</v>
      </c>
      <c r="AQ414" s="177">
        <f t="shared" si="196"/>
        <v>0</v>
      </c>
      <c r="AR414" s="177">
        <f t="shared" si="197"/>
        <v>0</v>
      </c>
      <c r="AS414" s="182">
        <f t="shared" si="198"/>
        <v>1189</v>
      </c>
      <c r="AT414" s="182">
        <f t="shared" si="199"/>
        <v>1089.6764150234731</v>
      </c>
      <c r="AU414" s="182">
        <f t="shared" si="200"/>
        <v>0</v>
      </c>
      <c r="AV414" s="182">
        <f t="shared" si="201"/>
        <v>1189</v>
      </c>
      <c r="AW414" s="182">
        <f t="shared" si="202"/>
        <v>1089.6764150234731</v>
      </c>
      <c r="AX414" s="183">
        <f t="shared" si="203"/>
        <v>0</v>
      </c>
      <c r="AY414" s="183">
        <f t="shared" si="204"/>
        <v>0</v>
      </c>
      <c r="AZ414" s="183">
        <f t="shared" si="205"/>
        <v>0</v>
      </c>
      <c r="BA414" s="183">
        <f t="shared" si="206"/>
        <v>1189</v>
      </c>
      <c r="BB414" s="183">
        <f t="shared" si="207"/>
        <v>1089.6764150234731</v>
      </c>
      <c r="BC414" s="184">
        <f t="shared" si="208"/>
        <v>1189</v>
      </c>
      <c r="BD414" s="184">
        <f t="shared" si="209"/>
        <v>0</v>
      </c>
      <c r="BE414" s="184">
        <f t="shared" si="210"/>
        <v>0</v>
      </c>
      <c r="BF414" s="184">
        <f t="shared" si="211"/>
        <v>1089.6764150234731</v>
      </c>
      <c r="BG414" s="102">
        <f t="shared" si="212"/>
        <v>0</v>
      </c>
      <c r="BH414" s="102">
        <f t="shared" si="213"/>
        <v>0</v>
      </c>
      <c r="BI414" s="102">
        <f t="shared" si="214"/>
        <v>0</v>
      </c>
      <c r="BJ414" s="102">
        <f t="shared" si="215"/>
        <v>0</v>
      </c>
      <c r="BK414" s="102">
        <f t="shared" si="216"/>
        <v>1</v>
      </c>
      <c r="BL414" s="102">
        <f t="shared" si="217"/>
        <v>0</v>
      </c>
      <c r="BN414" s="102"/>
    </row>
    <row r="415" spans="1:66" x14ac:dyDescent="0.25">
      <c r="A415" s="102" t="s">
        <v>17</v>
      </c>
      <c r="B415" s="102" t="s">
        <v>8</v>
      </c>
      <c r="C415" s="102" t="s">
        <v>8</v>
      </c>
      <c r="D415" s="102" t="s">
        <v>27</v>
      </c>
      <c r="E415" s="102" t="s">
        <v>875</v>
      </c>
      <c r="F415" s="102" t="s">
        <v>876</v>
      </c>
      <c r="G415" s="102">
        <v>0.93799999999999994</v>
      </c>
      <c r="H415" s="102">
        <v>1</v>
      </c>
      <c r="I415" s="102">
        <v>0</v>
      </c>
      <c r="J415" s="167">
        <f>IFERROR(H415*VLOOKUP(A415, 'Advanced Parameters'!$B$7:$G$20, 6, FALSE)*VLOOKUP(A415, 'Growth Parameters'!$B$6:$H$19, 6, FALSE), 0)</f>
        <v>1</v>
      </c>
      <c r="K415" s="167">
        <f>IFERROR(IF('Advanced Parameters'!$C$5="n",'Raw Data'!I415*VLOOKUP(A415,'Advanced Parameters'!$B$7:$G$20,6,FALSE),J415*VLOOKUP(A415,'Advanced Parameters'!$B$7:$G$20,2,FALSE))*VLOOKUP(A415, 'Growth Parameters'!$B$6:$H$19, 6, FALSE), 0)</f>
        <v>0</v>
      </c>
      <c r="L415" s="167">
        <f t="shared" si="218"/>
        <v>1</v>
      </c>
      <c r="M415" s="168">
        <f>IFERROR(IF(G415="NA","NA",IF(G415&gt;'APC Parameters'!$K$6+VLOOKUP('Raw Data'!A415, 'APC Parameters'!$H$7:$L$20, 4, FALSE), 'APC Parameters'!$L$6+VLOOKUP('Raw Data'!A415, 'APC Parameters'!$H$7:$L$20, 5, FALSE), G415*('APC Parameters'!$J$6+VLOOKUP('Raw Data'!A415, 'APC Parameters'!$H$7:$L$20, 3, FALSE))+'APC Parameters'!$I$6+VLOOKUP('Raw Data'!A415, 'APC Parameters'!$H$7:$L$20, 2, FALSE))), 0)</f>
        <v>1813.0972000000002</v>
      </c>
      <c r="N415" s="168">
        <f t="shared" si="188"/>
        <v>1813.0972000000002</v>
      </c>
      <c r="O415" s="168">
        <f>IFERROR(IF(M415="NA",VLOOKUP(D415,'Internal Calculations'!$B$10:$C$11,2,FALSE), M415)*VLOOKUP(A415, 'Growth Parameters'!$B$6:$H$19, 7, FALSE), 0)</f>
        <v>1813.0972000000002</v>
      </c>
      <c r="P415" s="177">
        <f t="shared" si="189"/>
        <v>1813.0972000000002</v>
      </c>
      <c r="Q415" s="178">
        <f>IF('Funding Allocation Parameters'!$C$5="Basic Library Subsidy", MIN(O415*('Funding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MIN($O415*(VLOOKUP(CONCATENATE($A415, 'Funding Allocation Parameters'!$I$5), 'Library Subsidy Complex'!$C$2:$J$55, 2, FALSE)), VLOOKUP(CONCATENATE($A415, 'Funding Allocation Parameters'!$I$5), 'Library Subsidy Complex'!$C$2:$J$55, 4, FALSE)), 0)))))</f>
        <v>1189</v>
      </c>
      <c r="R415" s="178">
        <f>IF('Funding Allocation Parameters'!$C$5="Basic Library Subsidy", 0, IF('Funding Allocation Parameters'!$C$5="Grant funding",MIN(O415*('Funding Allocation Parameters'!$E$5), 'Funding Allocation Parameters'!$G$5), IF('Funding Allocation Parameters'!$C$5="Other author funding", 0, IF('Funding Allocation Parameters'!$C$5="Any discretionary funds (grants if available, other if no grants)", MIN(O415*('Funding Allocation Parameters'!$E$5), 'Funding Allocation Parameters'!$G$5), IF('Funding Allocation Parameters'!$C$5="Complex Library Subsidy", 0, 0)))))</f>
        <v>0</v>
      </c>
      <c r="S415" s="178">
        <f>IF('Funding Allocation Parameters'!$C$5="Basic Library Subsidy", 0, IF('Funding Allocation Parameters'!$C$5="Grant funding", 0, IF('Funding Allocation Parameters'!$C$5="Other author funding",  MIN(O415*('Funding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5" s="178">
        <f>IF('Funding Allocation Parameters'!$C$5="Basic Library Subsidy", MIN(O415*('Funding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MIN($O415*(VLOOKUP(CONCATENATE($A415, 'Funding Allocation Parameters'!$I$5), 'Library Subsidy Complex'!$C$2:$J$55, 6, FALSE)), VLOOKUP(CONCATENATE($A415, 'Funding Allocation Parameters'!$I$5), 'Library Subsidy Complex'!$C$2:$J$55, 8, FALSE)), 0)))))</f>
        <v>1189</v>
      </c>
      <c r="U415" s="178">
        <f>IF('Funding Allocation Parameters'!$C$5="Basic Library Subsidy", 0, IF('Funding Allocation Parameters'!$C$5="Grant funding", 0, IF('Funding Allocation Parameters'!$C$5="Other author funding",  MIN(O415*('Funding Allocation Parameters'!$E$5), 'Funding Allocation Parameters'!$G$5), IF('Funding Allocation Parameters'!$C$5="Any discretionary funds (grants if available, other if no grants)", MIN(O415*('Funding Allocation Parameters'!$E$5), 'Funding Allocation Parameters'!$G$5), IF('Funding Allocation Parameters'!$C$5="Complex Library Subsidy", 0, 0)))))</f>
        <v>0</v>
      </c>
      <c r="V415" s="177">
        <f t="shared" si="190"/>
        <v>624.09720000000016</v>
      </c>
      <c r="W415" s="177">
        <f t="shared" si="191"/>
        <v>624.09720000000016</v>
      </c>
      <c r="X415" s="179">
        <f>IF('Funding Allocation Parameters'!$C$6="Basic Library Subsidy", MIN(V415*'Funding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MIN(V415*VLOOKUP(CONCATENATE($A415, 'Funding Allocation Parameters'!$I$6), 'Library Subsidy Complex'!$C$2:$J$55, 2, FALSE), VLOOKUP(CONCATENATE($A415, 'Funding Allocation Parameters'!$I$6), 'Library Subsidy Complex'!$C$2:$J$55, 4, FALSE)), 0)))))</f>
        <v>0</v>
      </c>
      <c r="Y415" s="179">
        <f>IF('Funding Allocation Parameters'!$C$6="Basic Library Subsidy", 0, IF('Funding Allocation Parameters'!$C$6="Grant funding",MIN(V415*'Funding Allocation Parameters'!$E$6, 'Funding Allocation Parameters'!$G$6), IF('Funding Allocation Parameters'!$C$6="Other author funding", 0, IF('Funding Allocation Parameters'!$C$6="Any discretionary funds (grants if available, other if no grants)", MIN(V415*'Funding Allocation Parameters'!$E$6, 'Funding Allocation Parameters'!$G$6), IF('Funding Allocation Parameters'!$C$6="Complex Library Subsidy", 0, 0)))))</f>
        <v>624.09720000000016</v>
      </c>
      <c r="Z415" s="179">
        <f>IF('Funding Allocation Parameters'!$C$6="Basic Library Subsidy", 0, IF('Funding Allocation Parameters'!$C$6="Grant funding", 0, IF('Funding Allocation Parameters'!$C$6="Other author funding",  MIN(V415*'Funding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5" s="179">
        <f>IF('Funding Allocation Parameters'!$C$6="Basic Library Subsidy", MIN(W415*'Funding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MIN(W415*VLOOKUP(CONCATENATE($A415, 'Funding Allocation Parameters'!$I$6), 'Library Subsidy Complex'!$C$2:$J$55, 6, FALSE), VLOOKUP(CONCATENATE($A415, 'Funding Allocation Parameters'!$I$6), 'Library Subsidy Complex'!$C$2:$J$55, 8, FALSE)), 0)))))</f>
        <v>0</v>
      </c>
      <c r="AB415" s="179">
        <f>IF('Funding Allocation Parameters'!$C$6="Basic Library Subsidy", 0, IF('Funding Allocation Parameters'!$C$6="Grant funding", 0, IF('Funding Allocation Parameters'!$C$6="Other author funding",  MIN(W415*'Funding Allocation Parameters'!$E$6, 'Funding Allocation Parameters'!$G$6), IF('Funding Allocation Parameters'!$C$6="Any discretionary funds (grants if available, other if no grants)", MIN(W415*'Funding Allocation Parameters'!$E$6, 'Funding Allocation Parameters'!$G$6), IF('Funding Allocation Parameters'!$C$6="Complex Library Subsidy", 0, 0)))))</f>
        <v>624.09720000000016</v>
      </c>
      <c r="AC415" s="177">
        <f t="shared" si="192"/>
        <v>0</v>
      </c>
      <c r="AD415" s="177">
        <f t="shared" si="193"/>
        <v>0</v>
      </c>
      <c r="AE415" s="180">
        <f>IF('Funding Allocation Parameters'!$C$7="Basic Library Subsidy", MIN(AC415*'Funding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MIN(AC415*VLOOKUP(CONCATENATE($A415, 'Funding Allocation Parameters'!$I$7), 'Library Subsidy Complex'!$C$2:$J$55, 2, FALSE), VLOOKUP(CONCATENATE($A415, 'Funding Allocation Parameters'!$I$7), 'Library Subsidy Complex'!$C$2:$J$55, 4, FALSE)), 0)))))</f>
        <v>0</v>
      </c>
      <c r="AF415" s="180">
        <f>IF('Funding Allocation Parameters'!$C$7="Basic Library Subsidy", 0, IF('Funding Allocation Parameters'!$C$7="Grant funding",MIN(AC415*'Funding Allocation Parameters'!$E$7, 'Funding Allocation Parameters'!$G$7), IF('Funding Allocation Parameters'!$C$7="Other author funding", 0, IF('Funding Allocation Parameters'!$C$7="Any discretionary funds (grants if available, other if no grants)", MIN(AC415*'Funding Allocation Parameters'!$E$7, 'Funding Allocation Parameters'!$G$7), IF('Funding Allocation Parameters'!$C$7="Complex Library Subsidy", 0, 0)))))</f>
        <v>0</v>
      </c>
      <c r="AG415" s="180">
        <f>IF('Funding Allocation Parameters'!$C$7="Basic Library Subsidy", 0, IF('Funding Allocation Parameters'!$C$7="Grant funding", 0, IF('Funding Allocation Parameters'!$C$7="Other author funding",  MIN(AC415*'Funding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5" s="180">
        <f>IF('Funding Allocation Parameters'!$C$7="Basic Library Subsidy", MIN(AD415*'Funding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MIN(AD415*VLOOKUP(CONCATENATE($A415, 'Funding Allocation Parameters'!$I$7), 'Library Subsidy Complex'!$C$2:$J$55, 6, FALSE), VLOOKUP(CONCATENATE($A415, 'Funding Allocation Parameters'!$I$7), 'Library Subsidy Complex'!$C$2:$J$55, 8, FALSE)), 0)))))</f>
        <v>0</v>
      </c>
      <c r="AI415" s="180">
        <f>IF('Funding Allocation Parameters'!$C$7="Basic Library Subsidy", 0, IF('Funding Allocation Parameters'!$C$7="Grant funding", 0, IF('Funding Allocation Parameters'!$C$7="Other author funding",  MIN(AD415*'Funding Allocation Parameters'!$E$7, 'Funding Allocation Parameters'!$G$7), IF('Funding Allocation Parameters'!$C$7="Any discretionary funds (grants if available, other if no grants)", MIN(AD415*'Funding Allocation Parameters'!$E$7, 'Funding Allocation Parameters'!$G$7), IF('Funding Allocation Parameters'!$C$7="Complex Library Subsidy", 0, 0)))))</f>
        <v>0</v>
      </c>
      <c r="AJ415" s="177">
        <f t="shared" si="194"/>
        <v>0</v>
      </c>
      <c r="AK415" s="177">
        <f t="shared" si="195"/>
        <v>0</v>
      </c>
      <c r="AL415" s="181">
        <f>IF('Funding Allocation Parameters'!$C$8="Basic Library Subsidy", MIN(AJ415*'Funding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MIN(AJ415*VLOOKUP(CONCATENATE($A415, 'Funding Allocation Parameters'!$I$8), 'Library Subsidy Complex'!$C$2:$J$55, 2, FALSE), VLOOKUP(CONCATENATE($A415, 'Funding Allocation Parameters'!$I$8), 'Library Subsidy Complex'!$C$2:$J$55, 4, FALSE)), 0)))))</f>
        <v>0</v>
      </c>
      <c r="AM415" s="181">
        <f>IF('Funding Allocation Parameters'!$C$8="Basic Library Subsidy", 0, IF('Funding Allocation Parameters'!$C$8="Grant funding",MIN(AJ415*'Funding Allocation Parameters'!$E$8, 'Funding Allocation Parameters'!$G$8), IF('Funding Allocation Parameters'!$C$8="Other author funding", 0, IF('Funding Allocation Parameters'!$C$8="Any discretionary funds (grants if available, other if no grants)", MIN(AJ415*'Funding Allocation Parameters'!$E$8, 'Funding Allocation Parameters'!$G$8), IF('Funding Allocation Parameters'!$C$8="Complex Library Subsidy", 0, 0)))))</f>
        <v>0</v>
      </c>
      <c r="AN415" s="181">
        <f>IF('Funding Allocation Parameters'!$C$8="Basic Library Subsidy", 0, IF('Funding Allocation Parameters'!$C$8="Grant funding", 0, IF('Funding Allocation Parameters'!$C$8="Other author funding",  MIN(AJ415*'Funding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5" s="181">
        <f>IF('Funding Allocation Parameters'!$C$8="Basic Library Subsidy", MIN(AK415*'Funding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MIN(AK415*VLOOKUP(CONCATENATE($A415, 'Funding Allocation Parameters'!$I$8), 'Library Subsidy Complex'!$C$2:$J$55, 6, FALSE), VLOOKUP(CONCATENATE($A415, 'Funding Allocation Parameters'!$I$8), 'Library Subsidy Complex'!$C$2:$J$55, 8, FALSE)), 0)))))</f>
        <v>0</v>
      </c>
      <c r="AP415" s="181">
        <f>IF('Funding Allocation Parameters'!$C$8="Basic Library Subsidy", 0, IF('Funding Allocation Parameters'!$C$8="Grant funding", 0, IF('Funding Allocation Parameters'!$C$8="Other author funding",  MIN(AK415*'Funding Allocation Parameters'!$E$8, 'Funding Allocation Parameters'!$G$8), IF('Funding Allocation Parameters'!$C$8="Any discretionary funds (grants if available, other if no grants)", MIN(AK415*'Funding Allocation Parameters'!$E$8, 'Funding Allocation Parameters'!$G$8), IF('Funding Allocation Parameters'!$C$8="Complex Library Subsidy", 0, 0)))))</f>
        <v>0</v>
      </c>
      <c r="AQ415" s="177">
        <f t="shared" si="196"/>
        <v>0</v>
      </c>
      <c r="AR415" s="177">
        <f t="shared" si="197"/>
        <v>0</v>
      </c>
      <c r="AS415" s="182">
        <f t="shared" si="198"/>
        <v>1189</v>
      </c>
      <c r="AT415" s="182">
        <f t="shared" si="199"/>
        <v>624.09720000000016</v>
      </c>
      <c r="AU415" s="182">
        <f t="shared" si="200"/>
        <v>0</v>
      </c>
      <c r="AV415" s="182">
        <f t="shared" si="201"/>
        <v>1189</v>
      </c>
      <c r="AW415" s="182">
        <f t="shared" si="202"/>
        <v>624.09720000000016</v>
      </c>
      <c r="AX415" s="183">
        <f t="shared" si="203"/>
        <v>0</v>
      </c>
      <c r="AY415" s="183">
        <f t="shared" si="204"/>
        <v>0</v>
      </c>
      <c r="AZ415" s="183">
        <f t="shared" si="205"/>
        <v>0</v>
      </c>
      <c r="BA415" s="183">
        <f t="shared" si="206"/>
        <v>1189</v>
      </c>
      <c r="BB415" s="183">
        <f t="shared" si="207"/>
        <v>624.09720000000016</v>
      </c>
      <c r="BC415" s="184">
        <f t="shared" si="208"/>
        <v>1189</v>
      </c>
      <c r="BD415" s="184">
        <f t="shared" si="209"/>
        <v>0</v>
      </c>
      <c r="BE415" s="184">
        <f t="shared" si="210"/>
        <v>0</v>
      </c>
      <c r="BF415" s="184">
        <f t="shared" si="211"/>
        <v>624.09720000000016</v>
      </c>
      <c r="BG415" s="102">
        <f t="shared" si="212"/>
        <v>0</v>
      </c>
      <c r="BH415" s="102">
        <f t="shared" si="213"/>
        <v>0</v>
      </c>
      <c r="BI415" s="102">
        <f t="shared" si="214"/>
        <v>0</v>
      </c>
      <c r="BJ415" s="102">
        <f t="shared" si="215"/>
        <v>0</v>
      </c>
      <c r="BK415" s="102">
        <f t="shared" si="216"/>
        <v>1</v>
      </c>
      <c r="BL415" s="102">
        <f t="shared" si="217"/>
        <v>0</v>
      </c>
      <c r="BN415" s="102"/>
    </row>
    <row r="416" spans="1:66" x14ac:dyDescent="0.25">
      <c r="A416" s="102" t="s">
        <v>13</v>
      </c>
      <c r="B416" s="102" t="s">
        <v>8</v>
      </c>
      <c r="C416" s="102" t="s">
        <v>8</v>
      </c>
      <c r="D416" s="102" t="s">
        <v>27</v>
      </c>
      <c r="E416" s="102" t="s">
        <v>451</v>
      </c>
      <c r="F416" s="102" t="s">
        <v>877</v>
      </c>
      <c r="G416" s="102">
        <v>6.415</v>
      </c>
      <c r="H416" s="102">
        <v>1</v>
      </c>
      <c r="I416" s="102">
        <v>1</v>
      </c>
      <c r="J416" s="167">
        <f>IFERROR(H416*VLOOKUP(A416, 'Advanced Parameters'!$B$7:$G$20, 6, FALSE)*VLOOKUP(A416, 'Growth Parameters'!$B$6:$H$19, 6, FALSE), 0)</f>
        <v>1</v>
      </c>
      <c r="K416" s="167">
        <f>IFERROR(IF('Advanced Parameters'!$C$5="n",'Raw Data'!I416*VLOOKUP(A416,'Advanced Parameters'!$B$7:$G$20,6,FALSE),J416*VLOOKUP(A416,'Advanced Parameters'!$B$7:$G$20,2,FALSE))*VLOOKUP(A416, 'Growth Parameters'!$B$6:$H$19, 6, FALSE), 0)</f>
        <v>1</v>
      </c>
      <c r="L416" s="167">
        <f t="shared" si="218"/>
        <v>0</v>
      </c>
      <c r="M416" s="168">
        <f>IFERROR(IF(G416="NA","NA",IF(G416&gt;'APC Parameters'!$K$6+VLOOKUP('Raw Data'!A416, 'APC Parameters'!$H$7:$L$20, 4, FALSE), 'APC Parameters'!$L$6+VLOOKUP('Raw Data'!A416, 'APC Parameters'!$H$7:$L$20, 5, FALSE), G416*('APC Parameters'!$J$6+VLOOKUP('Raw Data'!A416, 'APC Parameters'!$H$7:$L$20, 3, FALSE))+'APC Parameters'!$I$6+VLOOKUP('Raw Data'!A416, 'APC Parameters'!$H$7:$L$20, 2, FALSE))), 0)</f>
        <v>5000</v>
      </c>
      <c r="N416" s="168">
        <f t="shared" si="188"/>
        <v>5000</v>
      </c>
      <c r="O416" s="168">
        <f>IFERROR(IF(M416="NA",VLOOKUP(D416,'Internal Calculations'!$B$10:$C$11,2,FALSE), M416)*VLOOKUP(A416, 'Growth Parameters'!$B$6:$H$19, 7, FALSE), 0)</f>
        <v>5000</v>
      </c>
      <c r="P416" s="177">
        <f t="shared" si="189"/>
        <v>5000</v>
      </c>
      <c r="Q416" s="178">
        <f>IF('Funding Allocation Parameters'!$C$5="Basic Library Subsidy", MIN(O416*('Funding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MIN($O416*(VLOOKUP(CONCATENATE($A416, 'Funding Allocation Parameters'!$I$5), 'Library Subsidy Complex'!$C$2:$J$55, 2, FALSE)), VLOOKUP(CONCATENATE($A416, 'Funding Allocation Parameters'!$I$5), 'Library Subsidy Complex'!$C$2:$J$55, 4, FALSE)), 0)))))</f>
        <v>1189</v>
      </c>
      <c r="R416" s="178">
        <f>IF('Funding Allocation Parameters'!$C$5="Basic Library Subsidy", 0, IF('Funding Allocation Parameters'!$C$5="Grant funding",MIN(O416*('Funding Allocation Parameters'!$E$5), 'Funding Allocation Parameters'!$G$5), IF('Funding Allocation Parameters'!$C$5="Other author funding", 0, IF('Funding Allocation Parameters'!$C$5="Any discretionary funds (grants if available, other if no grants)", MIN(O416*('Funding Allocation Parameters'!$E$5), 'Funding Allocation Parameters'!$G$5), IF('Funding Allocation Parameters'!$C$5="Complex Library Subsidy", 0, 0)))))</f>
        <v>0</v>
      </c>
      <c r="S416" s="178">
        <f>IF('Funding Allocation Parameters'!$C$5="Basic Library Subsidy", 0, IF('Funding Allocation Parameters'!$C$5="Grant funding", 0, IF('Funding Allocation Parameters'!$C$5="Other author funding",  MIN(O416*('Funding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6" s="178">
        <f>IF('Funding Allocation Parameters'!$C$5="Basic Library Subsidy", MIN(O416*('Funding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MIN($O416*(VLOOKUP(CONCATENATE($A416, 'Funding Allocation Parameters'!$I$5), 'Library Subsidy Complex'!$C$2:$J$55, 6, FALSE)), VLOOKUP(CONCATENATE($A416, 'Funding Allocation Parameters'!$I$5), 'Library Subsidy Complex'!$C$2:$J$55, 8, FALSE)), 0)))))</f>
        <v>1189</v>
      </c>
      <c r="U416" s="178">
        <f>IF('Funding Allocation Parameters'!$C$5="Basic Library Subsidy", 0, IF('Funding Allocation Parameters'!$C$5="Grant funding", 0, IF('Funding Allocation Parameters'!$C$5="Other author funding",  MIN(O416*('Funding Allocation Parameters'!$E$5), 'Funding Allocation Parameters'!$G$5), IF('Funding Allocation Parameters'!$C$5="Any discretionary funds (grants if available, other if no grants)", MIN(O416*('Funding Allocation Parameters'!$E$5), 'Funding Allocation Parameters'!$G$5), IF('Funding Allocation Parameters'!$C$5="Complex Library Subsidy", 0, 0)))))</f>
        <v>0</v>
      </c>
      <c r="V416" s="177">
        <f t="shared" si="190"/>
        <v>3811</v>
      </c>
      <c r="W416" s="177">
        <f t="shared" si="191"/>
        <v>3811</v>
      </c>
      <c r="X416" s="179">
        <f>IF('Funding Allocation Parameters'!$C$6="Basic Library Subsidy", MIN(V416*'Funding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MIN(V416*VLOOKUP(CONCATENATE($A416, 'Funding Allocation Parameters'!$I$6), 'Library Subsidy Complex'!$C$2:$J$55, 2, FALSE), VLOOKUP(CONCATENATE($A416, 'Funding Allocation Parameters'!$I$6), 'Library Subsidy Complex'!$C$2:$J$55, 4, FALSE)), 0)))))</f>
        <v>0</v>
      </c>
      <c r="Y416" s="179">
        <f>IF('Funding Allocation Parameters'!$C$6="Basic Library Subsidy", 0, IF('Funding Allocation Parameters'!$C$6="Grant funding",MIN(V416*'Funding Allocation Parameters'!$E$6, 'Funding Allocation Parameters'!$G$6), IF('Funding Allocation Parameters'!$C$6="Other author funding", 0, IF('Funding Allocation Parameters'!$C$6="Any discretionary funds (grants if available, other if no grants)", MIN(V416*'Funding Allocation Parameters'!$E$6, 'Funding Allocation Parameters'!$G$6), IF('Funding Allocation Parameters'!$C$6="Complex Library Subsidy", 0, 0)))))</f>
        <v>3811</v>
      </c>
      <c r="Z416" s="179">
        <f>IF('Funding Allocation Parameters'!$C$6="Basic Library Subsidy", 0, IF('Funding Allocation Parameters'!$C$6="Grant funding", 0, IF('Funding Allocation Parameters'!$C$6="Other author funding",  MIN(V416*'Funding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6" s="179">
        <f>IF('Funding Allocation Parameters'!$C$6="Basic Library Subsidy", MIN(W416*'Funding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MIN(W416*VLOOKUP(CONCATENATE($A416, 'Funding Allocation Parameters'!$I$6), 'Library Subsidy Complex'!$C$2:$J$55, 6, FALSE), VLOOKUP(CONCATENATE($A416, 'Funding Allocation Parameters'!$I$6), 'Library Subsidy Complex'!$C$2:$J$55, 8, FALSE)), 0)))))</f>
        <v>0</v>
      </c>
      <c r="AB416" s="179">
        <f>IF('Funding Allocation Parameters'!$C$6="Basic Library Subsidy", 0, IF('Funding Allocation Parameters'!$C$6="Grant funding", 0, IF('Funding Allocation Parameters'!$C$6="Other author funding",  MIN(W416*'Funding Allocation Parameters'!$E$6, 'Funding Allocation Parameters'!$G$6), IF('Funding Allocation Parameters'!$C$6="Any discretionary funds (grants if available, other if no grants)", MIN(W416*'Funding Allocation Parameters'!$E$6, 'Funding Allocation Parameters'!$G$6), IF('Funding Allocation Parameters'!$C$6="Complex Library Subsidy", 0, 0)))))</f>
        <v>3811</v>
      </c>
      <c r="AC416" s="177">
        <f t="shared" si="192"/>
        <v>0</v>
      </c>
      <c r="AD416" s="177">
        <f t="shared" si="193"/>
        <v>0</v>
      </c>
      <c r="AE416" s="180">
        <f>IF('Funding Allocation Parameters'!$C$7="Basic Library Subsidy", MIN(AC416*'Funding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MIN(AC416*VLOOKUP(CONCATENATE($A416, 'Funding Allocation Parameters'!$I$7), 'Library Subsidy Complex'!$C$2:$J$55, 2, FALSE), VLOOKUP(CONCATENATE($A416, 'Funding Allocation Parameters'!$I$7), 'Library Subsidy Complex'!$C$2:$J$55, 4, FALSE)), 0)))))</f>
        <v>0</v>
      </c>
      <c r="AF416" s="180">
        <f>IF('Funding Allocation Parameters'!$C$7="Basic Library Subsidy", 0, IF('Funding Allocation Parameters'!$C$7="Grant funding",MIN(AC416*'Funding Allocation Parameters'!$E$7, 'Funding Allocation Parameters'!$G$7), IF('Funding Allocation Parameters'!$C$7="Other author funding", 0, IF('Funding Allocation Parameters'!$C$7="Any discretionary funds (grants if available, other if no grants)", MIN(AC416*'Funding Allocation Parameters'!$E$7, 'Funding Allocation Parameters'!$G$7), IF('Funding Allocation Parameters'!$C$7="Complex Library Subsidy", 0, 0)))))</f>
        <v>0</v>
      </c>
      <c r="AG416" s="180">
        <f>IF('Funding Allocation Parameters'!$C$7="Basic Library Subsidy", 0, IF('Funding Allocation Parameters'!$C$7="Grant funding", 0, IF('Funding Allocation Parameters'!$C$7="Other author funding",  MIN(AC416*'Funding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6" s="180">
        <f>IF('Funding Allocation Parameters'!$C$7="Basic Library Subsidy", MIN(AD416*'Funding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MIN(AD416*VLOOKUP(CONCATENATE($A416, 'Funding Allocation Parameters'!$I$7), 'Library Subsidy Complex'!$C$2:$J$55, 6, FALSE), VLOOKUP(CONCATENATE($A416, 'Funding Allocation Parameters'!$I$7), 'Library Subsidy Complex'!$C$2:$J$55, 8, FALSE)), 0)))))</f>
        <v>0</v>
      </c>
      <c r="AI416" s="180">
        <f>IF('Funding Allocation Parameters'!$C$7="Basic Library Subsidy", 0, IF('Funding Allocation Parameters'!$C$7="Grant funding", 0, IF('Funding Allocation Parameters'!$C$7="Other author funding",  MIN(AD416*'Funding Allocation Parameters'!$E$7, 'Funding Allocation Parameters'!$G$7), IF('Funding Allocation Parameters'!$C$7="Any discretionary funds (grants if available, other if no grants)", MIN(AD416*'Funding Allocation Parameters'!$E$7, 'Funding Allocation Parameters'!$G$7), IF('Funding Allocation Parameters'!$C$7="Complex Library Subsidy", 0, 0)))))</f>
        <v>0</v>
      </c>
      <c r="AJ416" s="177">
        <f t="shared" si="194"/>
        <v>0</v>
      </c>
      <c r="AK416" s="177">
        <f t="shared" si="195"/>
        <v>0</v>
      </c>
      <c r="AL416" s="181">
        <f>IF('Funding Allocation Parameters'!$C$8="Basic Library Subsidy", MIN(AJ416*'Funding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MIN(AJ416*VLOOKUP(CONCATENATE($A416, 'Funding Allocation Parameters'!$I$8), 'Library Subsidy Complex'!$C$2:$J$55, 2, FALSE), VLOOKUP(CONCATENATE($A416, 'Funding Allocation Parameters'!$I$8), 'Library Subsidy Complex'!$C$2:$J$55, 4, FALSE)), 0)))))</f>
        <v>0</v>
      </c>
      <c r="AM416" s="181">
        <f>IF('Funding Allocation Parameters'!$C$8="Basic Library Subsidy", 0, IF('Funding Allocation Parameters'!$C$8="Grant funding",MIN(AJ416*'Funding Allocation Parameters'!$E$8, 'Funding Allocation Parameters'!$G$8), IF('Funding Allocation Parameters'!$C$8="Other author funding", 0, IF('Funding Allocation Parameters'!$C$8="Any discretionary funds (grants if available, other if no grants)", MIN(AJ416*'Funding Allocation Parameters'!$E$8, 'Funding Allocation Parameters'!$G$8), IF('Funding Allocation Parameters'!$C$8="Complex Library Subsidy", 0, 0)))))</f>
        <v>0</v>
      </c>
      <c r="AN416" s="181">
        <f>IF('Funding Allocation Parameters'!$C$8="Basic Library Subsidy", 0, IF('Funding Allocation Parameters'!$C$8="Grant funding", 0, IF('Funding Allocation Parameters'!$C$8="Other author funding",  MIN(AJ416*'Funding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6" s="181">
        <f>IF('Funding Allocation Parameters'!$C$8="Basic Library Subsidy", MIN(AK416*'Funding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MIN(AK416*VLOOKUP(CONCATENATE($A416, 'Funding Allocation Parameters'!$I$8), 'Library Subsidy Complex'!$C$2:$J$55, 6, FALSE), VLOOKUP(CONCATENATE($A416, 'Funding Allocation Parameters'!$I$8), 'Library Subsidy Complex'!$C$2:$J$55, 8, FALSE)), 0)))))</f>
        <v>0</v>
      </c>
      <c r="AP416" s="181">
        <f>IF('Funding Allocation Parameters'!$C$8="Basic Library Subsidy", 0, IF('Funding Allocation Parameters'!$C$8="Grant funding", 0, IF('Funding Allocation Parameters'!$C$8="Other author funding",  MIN(AK416*'Funding Allocation Parameters'!$E$8, 'Funding Allocation Parameters'!$G$8), IF('Funding Allocation Parameters'!$C$8="Any discretionary funds (grants if available, other if no grants)", MIN(AK416*'Funding Allocation Parameters'!$E$8, 'Funding Allocation Parameters'!$G$8), IF('Funding Allocation Parameters'!$C$8="Complex Library Subsidy", 0, 0)))))</f>
        <v>0</v>
      </c>
      <c r="AQ416" s="177">
        <f t="shared" si="196"/>
        <v>0</v>
      </c>
      <c r="AR416" s="177">
        <f t="shared" si="197"/>
        <v>0</v>
      </c>
      <c r="AS416" s="182">
        <f t="shared" si="198"/>
        <v>1189</v>
      </c>
      <c r="AT416" s="182">
        <f t="shared" si="199"/>
        <v>3811</v>
      </c>
      <c r="AU416" s="182">
        <f t="shared" si="200"/>
        <v>0</v>
      </c>
      <c r="AV416" s="182">
        <f t="shared" si="201"/>
        <v>1189</v>
      </c>
      <c r="AW416" s="182">
        <f t="shared" si="202"/>
        <v>3811</v>
      </c>
      <c r="AX416" s="183">
        <f t="shared" si="203"/>
        <v>1189</v>
      </c>
      <c r="AY416" s="183">
        <f t="shared" si="204"/>
        <v>3811</v>
      </c>
      <c r="AZ416" s="183">
        <f t="shared" si="205"/>
        <v>0</v>
      </c>
      <c r="BA416" s="183">
        <f t="shared" si="206"/>
        <v>0</v>
      </c>
      <c r="BB416" s="183">
        <f t="shared" si="207"/>
        <v>0</v>
      </c>
      <c r="BC416" s="184">
        <f t="shared" si="208"/>
        <v>1189</v>
      </c>
      <c r="BD416" s="184">
        <f t="shared" si="209"/>
        <v>0</v>
      </c>
      <c r="BE416" s="184">
        <f t="shared" si="210"/>
        <v>3811</v>
      </c>
      <c r="BF416" s="184">
        <f t="shared" si="211"/>
        <v>0</v>
      </c>
      <c r="BG416" s="102">
        <f t="shared" si="212"/>
        <v>0</v>
      </c>
      <c r="BH416" s="102">
        <f t="shared" si="213"/>
        <v>0</v>
      </c>
      <c r="BI416" s="102">
        <f t="shared" si="214"/>
        <v>0</v>
      </c>
      <c r="BJ416" s="102">
        <f t="shared" si="215"/>
        <v>1</v>
      </c>
      <c r="BK416" s="102">
        <f t="shared" si="216"/>
        <v>0</v>
      </c>
      <c r="BL416" s="102">
        <f t="shared" si="217"/>
        <v>0</v>
      </c>
      <c r="BN416" s="102"/>
    </row>
    <row r="417" spans="1:66" x14ac:dyDescent="0.25">
      <c r="A417" s="102" t="s">
        <v>16</v>
      </c>
      <c r="B417" s="102" t="s">
        <v>8</v>
      </c>
      <c r="C417" s="102" t="s">
        <v>8</v>
      </c>
      <c r="D417" s="102" t="s">
        <v>27</v>
      </c>
      <c r="E417" s="102" t="s">
        <v>446</v>
      </c>
      <c r="F417" s="102" t="s">
        <v>879</v>
      </c>
      <c r="G417" s="102">
        <v>1.228</v>
      </c>
      <c r="H417" s="102">
        <v>1</v>
      </c>
      <c r="I417" s="102">
        <v>1</v>
      </c>
      <c r="J417" s="167">
        <f>IFERROR(H417*VLOOKUP(A417, 'Advanced Parameters'!$B$7:$G$20, 6, FALSE)*VLOOKUP(A417, 'Growth Parameters'!$B$6:$H$19, 6, FALSE), 0)</f>
        <v>1</v>
      </c>
      <c r="K417" s="167">
        <f>IFERROR(IF('Advanced Parameters'!$C$5="n",'Raw Data'!I417*VLOOKUP(A417,'Advanced Parameters'!$B$7:$G$20,6,FALSE),J417*VLOOKUP(A417,'Advanced Parameters'!$B$7:$G$20,2,FALSE))*VLOOKUP(A417, 'Growth Parameters'!$B$6:$H$19, 6, FALSE), 0)</f>
        <v>1</v>
      </c>
      <c r="L417" s="167">
        <f t="shared" si="218"/>
        <v>0</v>
      </c>
      <c r="M417" s="168">
        <f>IFERROR(IF(G417="NA","NA",IF(G417&gt;'APC Parameters'!$K$6+VLOOKUP('Raw Data'!A417, 'APC Parameters'!$H$7:$L$20, 4, FALSE), 'APC Parameters'!$L$6+VLOOKUP('Raw Data'!A417, 'APC Parameters'!$H$7:$L$20, 5, FALSE), G417*('APC Parameters'!$J$6+VLOOKUP('Raw Data'!A417, 'APC Parameters'!$H$7:$L$20, 3, FALSE))+'APC Parameters'!$I$6+VLOOKUP('Raw Data'!A417, 'APC Parameters'!$H$7:$L$20, 2, FALSE))), 0)</f>
        <v>2018.8232</v>
      </c>
      <c r="N417" s="168">
        <f t="shared" si="188"/>
        <v>2018.8232</v>
      </c>
      <c r="O417" s="168">
        <f>IFERROR(IF(M417="NA",VLOOKUP(D417,'Internal Calculations'!$B$10:$C$11,2,FALSE), M417)*VLOOKUP(A417, 'Growth Parameters'!$B$6:$H$19, 7, FALSE), 0)</f>
        <v>2018.8232</v>
      </c>
      <c r="P417" s="177">
        <f t="shared" si="189"/>
        <v>2018.8232</v>
      </c>
      <c r="Q417" s="178">
        <f>IF('Funding Allocation Parameters'!$C$5="Basic Library Subsidy", MIN(O417*('Funding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MIN($O417*(VLOOKUP(CONCATENATE($A417, 'Funding Allocation Parameters'!$I$5), 'Library Subsidy Complex'!$C$2:$J$55, 2, FALSE)), VLOOKUP(CONCATENATE($A417, 'Funding Allocation Parameters'!$I$5), 'Library Subsidy Complex'!$C$2:$J$55, 4, FALSE)), 0)))))</f>
        <v>1189</v>
      </c>
      <c r="R417" s="178">
        <f>IF('Funding Allocation Parameters'!$C$5="Basic Library Subsidy", 0, IF('Funding Allocation Parameters'!$C$5="Grant funding",MIN(O417*('Funding Allocation Parameters'!$E$5), 'Funding Allocation Parameters'!$G$5), IF('Funding Allocation Parameters'!$C$5="Other author funding", 0, IF('Funding Allocation Parameters'!$C$5="Any discretionary funds (grants if available, other if no grants)", MIN(O417*('Funding Allocation Parameters'!$E$5), 'Funding Allocation Parameters'!$G$5), IF('Funding Allocation Parameters'!$C$5="Complex Library Subsidy", 0, 0)))))</f>
        <v>0</v>
      </c>
      <c r="S417" s="178">
        <f>IF('Funding Allocation Parameters'!$C$5="Basic Library Subsidy", 0, IF('Funding Allocation Parameters'!$C$5="Grant funding", 0, IF('Funding Allocation Parameters'!$C$5="Other author funding",  MIN(O417*('Funding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7" s="178">
        <f>IF('Funding Allocation Parameters'!$C$5="Basic Library Subsidy", MIN(O417*('Funding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MIN($O417*(VLOOKUP(CONCATENATE($A417, 'Funding Allocation Parameters'!$I$5), 'Library Subsidy Complex'!$C$2:$J$55, 6, FALSE)), VLOOKUP(CONCATENATE($A417, 'Funding Allocation Parameters'!$I$5), 'Library Subsidy Complex'!$C$2:$J$55, 8, FALSE)), 0)))))</f>
        <v>1189</v>
      </c>
      <c r="U417" s="178">
        <f>IF('Funding Allocation Parameters'!$C$5="Basic Library Subsidy", 0, IF('Funding Allocation Parameters'!$C$5="Grant funding", 0, IF('Funding Allocation Parameters'!$C$5="Other author funding",  MIN(O417*('Funding Allocation Parameters'!$E$5), 'Funding Allocation Parameters'!$G$5), IF('Funding Allocation Parameters'!$C$5="Any discretionary funds (grants if available, other if no grants)", MIN(O417*('Funding Allocation Parameters'!$E$5), 'Funding Allocation Parameters'!$G$5), IF('Funding Allocation Parameters'!$C$5="Complex Library Subsidy", 0, 0)))))</f>
        <v>0</v>
      </c>
      <c r="V417" s="177">
        <f t="shared" si="190"/>
        <v>829.82320000000004</v>
      </c>
      <c r="W417" s="177">
        <f t="shared" si="191"/>
        <v>829.82320000000004</v>
      </c>
      <c r="X417" s="179">
        <f>IF('Funding Allocation Parameters'!$C$6="Basic Library Subsidy", MIN(V417*'Funding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MIN(V417*VLOOKUP(CONCATENATE($A417, 'Funding Allocation Parameters'!$I$6), 'Library Subsidy Complex'!$C$2:$J$55, 2, FALSE), VLOOKUP(CONCATENATE($A417, 'Funding Allocation Parameters'!$I$6), 'Library Subsidy Complex'!$C$2:$J$55, 4, FALSE)), 0)))))</f>
        <v>0</v>
      </c>
      <c r="Y417" s="179">
        <f>IF('Funding Allocation Parameters'!$C$6="Basic Library Subsidy", 0, IF('Funding Allocation Parameters'!$C$6="Grant funding",MIN(V417*'Funding Allocation Parameters'!$E$6, 'Funding Allocation Parameters'!$G$6), IF('Funding Allocation Parameters'!$C$6="Other author funding", 0, IF('Funding Allocation Parameters'!$C$6="Any discretionary funds (grants if available, other if no grants)", MIN(V417*'Funding Allocation Parameters'!$E$6, 'Funding Allocation Parameters'!$G$6), IF('Funding Allocation Parameters'!$C$6="Complex Library Subsidy", 0, 0)))))</f>
        <v>829.82320000000004</v>
      </c>
      <c r="Z417" s="179">
        <f>IF('Funding Allocation Parameters'!$C$6="Basic Library Subsidy", 0, IF('Funding Allocation Parameters'!$C$6="Grant funding", 0, IF('Funding Allocation Parameters'!$C$6="Other author funding",  MIN(V417*'Funding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7" s="179">
        <f>IF('Funding Allocation Parameters'!$C$6="Basic Library Subsidy", MIN(W417*'Funding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MIN(W417*VLOOKUP(CONCATENATE($A417, 'Funding Allocation Parameters'!$I$6), 'Library Subsidy Complex'!$C$2:$J$55, 6, FALSE), VLOOKUP(CONCATENATE($A417, 'Funding Allocation Parameters'!$I$6), 'Library Subsidy Complex'!$C$2:$J$55, 8, FALSE)), 0)))))</f>
        <v>0</v>
      </c>
      <c r="AB417" s="179">
        <f>IF('Funding Allocation Parameters'!$C$6="Basic Library Subsidy", 0, IF('Funding Allocation Parameters'!$C$6="Grant funding", 0, IF('Funding Allocation Parameters'!$C$6="Other author funding",  MIN(W417*'Funding Allocation Parameters'!$E$6, 'Funding Allocation Parameters'!$G$6), IF('Funding Allocation Parameters'!$C$6="Any discretionary funds (grants if available, other if no grants)", MIN(W417*'Funding Allocation Parameters'!$E$6, 'Funding Allocation Parameters'!$G$6), IF('Funding Allocation Parameters'!$C$6="Complex Library Subsidy", 0, 0)))))</f>
        <v>829.82320000000004</v>
      </c>
      <c r="AC417" s="177">
        <f t="shared" si="192"/>
        <v>0</v>
      </c>
      <c r="AD417" s="177">
        <f t="shared" si="193"/>
        <v>0</v>
      </c>
      <c r="AE417" s="180">
        <f>IF('Funding Allocation Parameters'!$C$7="Basic Library Subsidy", MIN(AC417*'Funding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MIN(AC417*VLOOKUP(CONCATENATE($A417, 'Funding Allocation Parameters'!$I$7), 'Library Subsidy Complex'!$C$2:$J$55, 2, FALSE), VLOOKUP(CONCATENATE($A417, 'Funding Allocation Parameters'!$I$7), 'Library Subsidy Complex'!$C$2:$J$55, 4, FALSE)), 0)))))</f>
        <v>0</v>
      </c>
      <c r="AF417" s="180">
        <f>IF('Funding Allocation Parameters'!$C$7="Basic Library Subsidy", 0, IF('Funding Allocation Parameters'!$C$7="Grant funding",MIN(AC417*'Funding Allocation Parameters'!$E$7, 'Funding Allocation Parameters'!$G$7), IF('Funding Allocation Parameters'!$C$7="Other author funding", 0, IF('Funding Allocation Parameters'!$C$7="Any discretionary funds (grants if available, other if no grants)", MIN(AC417*'Funding Allocation Parameters'!$E$7, 'Funding Allocation Parameters'!$G$7), IF('Funding Allocation Parameters'!$C$7="Complex Library Subsidy", 0, 0)))))</f>
        <v>0</v>
      </c>
      <c r="AG417" s="180">
        <f>IF('Funding Allocation Parameters'!$C$7="Basic Library Subsidy", 0, IF('Funding Allocation Parameters'!$C$7="Grant funding", 0, IF('Funding Allocation Parameters'!$C$7="Other author funding",  MIN(AC417*'Funding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7" s="180">
        <f>IF('Funding Allocation Parameters'!$C$7="Basic Library Subsidy", MIN(AD417*'Funding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MIN(AD417*VLOOKUP(CONCATENATE($A417, 'Funding Allocation Parameters'!$I$7), 'Library Subsidy Complex'!$C$2:$J$55, 6, FALSE), VLOOKUP(CONCATENATE($A417, 'Funding Allocation Parameters'!$I$7), 'Library Subsidy Complex'!$C$2:$J$55, 8, FALSE)), 0)))))</f>
        <v>0</v>
      </c>
      <c r="AI417" s="180">
        <f>IF('Funding Allocation Parameters'!$C$7="Basic Library Subsidy", 0, IF('Funding Allocation Parameters'!$C$7="Grant funding", 0, IF('Funding Allocation Parameters'!$C$7="Other author funding",  MIN(AD417*'Funding Allocation Parameters'!$E$7, 'Funding Allocation Parameters'!$G$7), IF('Funding Allocation Parameters'!$C$7="Any discretionary funds (grants if available, other if no grants)", MIN(AD417*'Funding Allocation Parameters'!$E$7, 'Funding Allocation Parameters'!$G$7), IF('Funding Allocation Parameters'!$C$7="Complex Library Subsidy", 0, 0)))))</f>
        <v>0</v>
      </c>
      <c r="AJ417" s="177">
        <f t="shared" si="194"/>
        <v>0</v>
      </c>
      <c r="AK417" s="177">
        <f t="shared" si="195"/>
        <v>0</v>
      </c>
      <c r="AL417" s="181">
        <f>IF('Funding Allocation Parameters'!$C$8="Basic Library Subsidy", MIN(AJ417*'Funding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MIN(AJ417*VLOOKUP(CONCATENATE($A417, 'Funding Allocation Parameters'!$I$8), 'Library Subsidy Complex'!$C$2:$J$55, 2, FALSE), VLOOKUP(CONCATENATE($A417, 'Funding Allocation Parameters'!$I$8), 'Library Subsidy Complex'!$C$2:$J$55, 4, FALSE)), 0)))))</f>
        <v>0</v>
      </c>
      <c r="AM417" s="181">
        <f>IF('Funding Allocation Parameters'!$C$8="Basic Library Subsidy", 0, IF('Funding Allocation Parameters'!$C$8="Grant funding",MIN(AJ417*'Funding Allocation Parameters'!$E$8, 'Funding Allocation Parameters'!$G$8), IF('Funding Allocation Parameters'!$C$8="Other author funding", 0, IF('Funding Allocation Parameters'!$C$8="Any discretionary funds (grants if available, other if no grants)", MIN(AJ417*'Funding Allocation Parameters'!$E$8, 'Funding Allocation Parameters'!$G$8), IF('Funding Allocation Parameters'!$C$8="Complex Library Subsidy", 0, 0)))))</f>
        <v>0</v>
      </c>
      <c r="AN417" s="181">
        <f>IF('Funding Allocation Parameters'!$C$8="Basic Library Subsidy", 0, IF('Funding Allocation Parameters'!$C$8="Grant funding", 0, IF('Funding Allocation Parameters'!$C$8="Other author funding",  MIN(AJ417*'Funding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7" s="181">
        <f>IF('Funding Allocation Parameters'!$C$8="Basic Library Subsidy", MIN(AK417*'Funding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MIN(AK417*VLOOKUP(CONCATENATE($A417, 'Funding Allocation Parameters'!$I$8), 'Library Subsidy Complex'!$C$2:$J$55, 6, FALSE), VLOOKUP(CONCATENATE($A417, 'Funding Allocation Parameters'!$I$8), 'Library Subsidy Complex'!$C$2:$J$55, 8, FALSE)), 0)))))</f>
        <v>0</v>
      </c>
      <c r="AP417" s="181">
        <f>IF('Funding Allocation Parameters'!$C$8="Basic Library Subsidy", 0, IF('Funding Allocation Parameters'!$C$8="Grant funding", 0, IF('Funding Allocation Parameters'!$C$8="Other author funding",  MIN(AK417*'Funding Allocation Parameters'!$E$8, 'Funding Allocation Parameters'!$G$8), IF('Funding Allocation Parameters'!$C$8="Any discretionary funds (grants if available, other if no grants)", MIN(AK417*'Funding Allocation Parameters'!$E$8, 'Funding Allocation Parameters'!$G$8), IF('Funding Allocation Parameters'!$C$8="Complex Library Subsidy", 0, 0)))))</f>
        <v>0</v>
      </c>
      <c r="AQ417" s="177">
        <f t="shared" si="196"/>
        <v>0</v>
      </c>
      <c r="AR417" s="177">
        <f t="shared" si="197"/>
        <v>0</v>
      </c>
      <c r="AS417" s="182">
        <f t="shared" si="198"/>
        <v>1189</v>
      </c>
      <c r="AT417" s="182">
        <f t="shared" si="199"/>
        <v>829.82320000000004</v>
      </c>
      <c r="AU417" s="182">
        <f t="shared" si="200"/>
        <v>0</v>
      </c>
      <c r="AV417" s="182">
        <f t="shared" si="201"/>
        <v>1189</v>
      </c>
      <c r="AW417" s="182">
        <f t="shared" si="202"/>
        <v>829.82320000000004</v>
      </c>
      <c r="AX417" s="183">
        <f t="shared" si="203"/>
        <v>1189</v>
      </c>
      <c r="AY417" s="183">
        <f t="shared" si="204"/>
        <v>829.82320000000004</v>
      </c>
      <c r="AZ417" s="183">
        <f t="shared" si="205"/>
        <v>0</v>
      </c>
      <c r="BA417" s="183">
        <f t="shared" si="206"/>
        <v>0</v>
      </c>
      <c r="BB417" s="183">
        <f t="shared" si="207"/>
        <v>0</v>
      </c>
      <c r="BC417" s="184">
        <f t="shared" si="208"/>
        <v>1189</v>
      </c>
      <c r="BD417" s="184">
        <f t="shared" si="209"/>
        <v>0</v>
      </c>
      <c r="BE417" s="184">
        <f t="shared" si="210"/>
        <v>829.82320000000004</v>
      </c>
      <c r="BF417" s="184">
        <f t="shared" si="211"/>
        <v>0</v>
      </c>
      <c r="BG417" s="102">
        <f t="shared" si="212"/>
        <v>0</v>
      </c>
      <c r="BH417" s="102">
        <f t="shared" si="213"/>
        <v>0</v>
      </c>
      <c r="BI417" s="102">
        <f t="shared" si="214"/>
        <v>0</v>
      </c>
      <c r="BJ417" s="102">
        <f t="shared" si="215"/>
        <v>1</v>
      </c>
      <c r="BK417" s="102">
        <f t="shared" si="216"/>
        <v>0</v>
      </c>
      <c r="BL417" s="102">
        <f t="shared" si="217"/>
        <v>0</v>
      </c>
      <c r="BN417" s="102"/>
    </row>
    <row r="418" spans="1:66" x14ac:dyDescent="0.25">
      <c r="A418" s="102" t="s">
        <v>24</v>
      </c>
      <c r="B418" s="102" t="s">
        <v>8</v>
      </c>
      <c r="C418" s="102" t="s">
        <v>8</v>
      </c>
      <c r="D418" s="102" t="s">
        <v>27</v>
      </c>
      <c r="E418" s="102" t="s">
        <v>339</v>
      </c>
      <c r="F418" s="102" t="s">
        <v>880</v>
      </c>
      <c r="G418" s="102">
        <v>1.159</v>
      </c>
      <c r="H418" s="102">
        <v>1</v>
      </c>
      <c r="I418" s="102">
        <v>1</v>
      </c>
      <c r="J418" s="167">
        <f>IFERROR(H418*VLOOKUP(A418, 'Advanced Parameters'!$B$7:$G$20, 6, FALSE)*VLOOKUP(A418, 'Growth Parameters'!$B$6:$H$19, 6, FALSE), 0)</f>
        <v>1</v>
      </c>
      <c r="K418" s="167">
        <f>IFERROR(IF('Advanced Parameters'!$C$5="n",'Raw Data'!I418*VLOOKUP(A418,'Advanced Parameters'!$B$7:$G$20,6,FALSE),J418*VLOOKUP(A418,'Advanced Parameters'!$B$7:$G$20,2,FALSE))*VLOOKUP(A418, 'Growth Parameters'!$B$6:$H$19, 6, FALSE), 0)</f>
        <v>1</v>
      </c>
      <c r="L418" s="167">
        <f t="shared" si="218"/>
        <v>0</v>
      </c>
      <c r="M418" s="168">
        <f>IFERROR(IF(G418="NA","NA",IF(G418&gt;'APC Parameters'!$K$6+VLOOKUP('Raw Data'!A418, 'APC Parameters'!$H$7:$L$20, 4, FALSE), 'APC Parameters'!$L$6+VLOOKUP('Raw Data'!A418, 'APC Parameters'!$H$7:$L$20, 5, FALSE), G418*('APC Parameters'!$J$6+VLOOKUP('Raw Data'!A418, 'APC Parameters'!$H$7:$L$20, 3, FALSE))+'APC Parameters'!$I$6+VLOOKUP('Raw Data'!A418, 'APC Parameters'!$H$7:$L$20, 2, FALSE))), 0)</f>
        <v>1969.8746000000001</v>
      </c>
      <c r="N418" s="168">
        <f t="shared" si="188"/>
        <v>1969.8746000000001</v>
      </c>
      <c r="O418" s="168">
        <f>IFERROR(IF(M418="NA",VLOOKUP(D418,'Internal Calculations'!$B$10:$C$11,2,FALSE), M418)*VLOOKUP(A418, 'Growth Parameters'!$B$6:$H$19, 7, FALSE), 0)</f>
        <v>1969.8746000000001</v>
      </c>
      <c r="P418" s="177">
        <f t="shared" si="189"/>
        <v>1969.8746000000001</v>
      </c>
      <c r="Q418" s="178">
        <f>IF('Funding Allocation Parameters'!$C$5="Basic Library Subsidy", MIN(O418*('Funding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MIN($O418*(VLOOKUP(CONCATENATE($A418, 'Funding Allocation Parameters'!$I$5), 'Library Subsidy Complex'!$C$2:$J$55, 2, FALSE)), VLOOKUP(CONCATENATE($A418, 'Funding Allocation Parameters'!$I$5), 'Library Subsidy Complex'!$C$2:$J$55, 4, FALSE)), 0)))))</f>
        <v>1189</v>
      </c>
      <c r="R418" s="178">
        <f>IF('Funding Allocation Parameters'!$C$5="Basic Library Subsidy", 0, IF('Funding Allocation Parameters'!$C$5="Grant funding",MIN(O418*('Funding Allocation Parameters'!$E$5), 'Funding Allocation Parameters'!$G$5), IF('Funding Allocation Parameters'!$C$5="Other author funding", 0, IF('Funding Allocation Parameters'!$C$5="Any discretionary funds (grants if available, other if no grants)", MIN(O418*('Funding Allocation Parameters'!$E$5), 'Funding Allocation Parameters'!$G$5), IF('Funding Allocation Parameters'!$C$5="Complex Library Subsidy", 0, 0)))))</f>
        <v>0</v>
      </c>
      <c r="S418" s="178">
        <f>IF('Funding Allocation Parameters'!$C$5="Basic Library Subsidy", 0, IF('Funding Allocation Parameters'!$C$5="Grant funding", 0, IF('Funding Allocation Parameters'!$C$5="Other author funding",  MIN(O418*('Funding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8" s="178">
        <f>IF('Funding Allocation Parameters'!$C$5="Basic Library Subsidy", MIN(O418*('Funding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MIN($O418*(VLOOKUP(CONCATENATE($A418, 'Funding Allocation Parameters'!$I$5), 'Library Subsidy Complex'!$C$2:$J$55, 6, FALSE)), VLOOKUP(CONCATENATE($A418, 'Funding Allocation Parameters'!$I$5), 'Library Subsidy Complex'!$C$2:$J$55, 8, FALSE)), 0)))))</f>
        <v>1189</v>
      </c>
      <c r="U418" s="178">
        <f>IF('Funding Allocation Parameters'!$C$5="Basic Library Subsidy", 0, IF('Funding Allocation Parameters'!$C$5="Grant funding", 0, IF('Funding Allocation Parameters'!$C$5="Other author funding",  MIN(O418*('Funding Allocation Parameters'!$E$5), 'Funding Allocation Parameters'!$G$5), IF('Funding Allocation Parameters'!$C$5="Any discretionary funds (grants if available, other if no grants)", MIN(O418*('Funding Allocation Parameters'!$E$5), 'Funding Allocation Parameters'!$G$5), IF('Funding Allocation Parameters'!$C$5="Complex Library Subsidy", 0, 0)))))</f>
        <v>0</v>
      </c>
      <c r="V418" s="177">
        <f t="shared" si="190"/>
        <v>780.8746000000001</v>
      </c>
      <c r="W418" s="177">
        <f t="shared" si="191"/>
        <v>780.8746000000001</v>
      </c>
      <c r="X418" s="179">
        <f>IF('Funding Allocation Parameters'!$C$6="Basic Library Subsidy", MIN(V418*'Funding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MIN(V418*VLOOKUP(CONCATENATE($A418, 'Funding Allocation Parameters'!$I$6), 'Library Subsidy Complex'!$C$2:$J$55, 2, FALSE), VLOOKUP(CONCATENATE($A418, 'Funding Allocation Parameters'!$I$6), 'Library Subsidy Complex'!$C$2:$J$55, 4, FALSE)), 0)))))</f>
        <v>0</v>
      </c>
      <c r="Y418" s="179">
        <f>IF('Funding Allocation Parameters'!$C$6="Basic Library Subsidy", 0, IF('Funding Allocation Parameters'!$C$6="Grant funding",MIN(V418*'Funding Allocation Parameters'!$E$6, 'Funding Allocation Parameters'!$G$6), IF('Funding Allocation Parameters'!$C$6="Other author funding", 0, IF('Funding Allocation Parameters'!$C$6="Any discretionary funds (grants if available, other if no grants)", MIN(V418*'Funding Allocation Parameters'!$E$6, 'Funding Allocation Parameters'!$G$6), IF('Funding Allocation Parameters'!$C$6="Complex Library Subsidy", 0, 0)))))</f>
        <v>780.8746000000001</v>
      </c>
      <c r="Z418" s="179">
        <f>IF('Funding Allocation Parameters'!$C$6="Basic Library Subsidy", 0, IF('Funding Allocation Parameters'!$C$6="Grant funding", 0, IF('Funding Allocation Parameters'!$C$6="Other author funding",  MIN(V418*'Funding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8" s="179">
        <f>IF('Funding Allocation Parameters'!$C$6="Basic Library Subsidy", MIN(W418*'Funding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MIN(W418*VLOOKUP(CONCATENATE($A418, 'Funding Allocation Parameters'!$I$6), 'Library Subsidy Complex'!$C$2:$J$55, 6, FALSE), VLOOKUP(CONCATENATE($A418, 'Funding Allocation Parameters'!$I$6), 'Library Subsidy Complex'!$C$2:$J$55, 8, FALSE)), 0)))))</f>
        <v>0</v>
      </c>
      <c r="AB418" s="179">
        <f>IF('Funding Allocation Parameters'!$C$6="Basic Library Subsidy", 0, IF('Funding Allocation Parameters'!$C$6="Grant funding", 0, IF('Funding Allocation Parameters'!$C$6="Other author funding",  MIN(W418*'Funding Allocation Parameters'!$E$6, 'Funding Allocation Parameters'!$G$6), IF('Funding Allocation Parameters'!$C$6="Any discretionary funds (grants if available, other if no grants)", MIN(W418*'Funding Allocation Parameters'!$E$6, 'Funding Allocation Parameters'!$G$6), IF('Funding Allocation Parameters'!$C$6="Complex Library Subsidy", 0, 0)))))</f>
        <v>780.8746000000001</v>
      </c>
      <c r="AC418" s="177">
        <f t="shared" si="192"/>
        <v>0</v>
      </c>
      <c r="AD418" s="177">
        <f t="shared" si="193"/>
        <v>0</v>
      </c>
      <c r="AE418" s="180">
        <f>IF('Funding Allocation Parameters'!$C$7="Basic Library Subsidy", MIN(AC418*'Funding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MIN(AC418*VLOOKUP(CONCATENATE($A418, 'Funding Allocation Parameters'!$I$7), 'Library Subsidy Complex'!$C$2:$J$55, 2, FALSE), VLOOKUP(CONCATENATE($A418, 'Funding Allocation Parameters'!$I$7), 'Library Subsidy Complex'!$C$2:$J$55, 4, FALSE)), 0)))))</f>
        <v>0</v>
      </c>
      <c r="AF418" s="180">
        <f>IF('Funding Allocation Parameters'!$C$7="Basic Library Subsidy", 0, IF('Funding Allocation Parameters'!$C$7="Grant funding",MIN(AC418*'Funding Allocation Parameters'!$E$7, 'Funding Allocation Parameters'!$G$7), IF('Funding Allocation Parameters'!$C$7="Other author funding", 0, IF('Funding Allocation Parameters'!$C$7="Any discretionary funds (grants if available, other if no grants)", MIN(AC418*'Funding Allocation Parameters'!$E$7, 'Funding Allocation Parameters'!$G$7), IF('Funding Allocation Parameters'!$C$7="Complex Library Subsidy", 0, 0)))))</f>
        <v>0</v>
      </c>
      <c r="AG418" s="180">
        <f>IF('Funding Allocation Parameters'!$C$7="Basic Library Subsidy", 0, IF('Funding Allocation Parameters'!$C$7="Grant funding", 0, IF('Funding Allocation Parameters'!$C$7="Other author funding",  MIN(AC418*'Funding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8" s="180">
        <f>IF('Funding Allocation Parameters'!$C$7="Basic Library Subsidy", MIN(AD418*'Funding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MIN(AD418*VLOOKUP(CONCATENATE($A418, 'Funding Allocation Parameters'!$I$7), 'Library Subsidy Complex'!$C$2:$J$55, 6, FALSE), VLOOKUP(CONCATENATE($A418, 'Funding Allocation Parameters'!$I$7), 'Library Subsidy Complex'!$C$2:$J$55, 8, FALSE)), 0)))))</f>
        <v>0</v>
      </c>
      <c r="AI418" s="180">
        <f>IF('Funding Allocation Parameters'!$C$7="Basic Library Subsidy", 0, IF('Funding Allocation Parameters'!$C$7="Grant funding", 0, IF('Funding Allocation Parameters'!$C$7="Other author funding",  MIN(AD418*'Funding Allocation Parameters'!$E$7, 'Funding Allocation Parameters'!$G$7), IF('Funding Allocation Parameters'!$C$7="Any discretionary funds (grants if available, other if no grants)", MIN(AD418*'Funding Allocation Parameters'!$E$7, 'Funding Allocation Parameters'!$G$7), IF('Funding Allocation Parameters'!$C$7="Complex Library Subsidy", 0, 0)))))</f>
        <v>0</v>
      </c>
      <c r="AJ418" s="177">
        <f t="shared" si="194"/>
        <v>0</v>
      </c>
      <c r="AK418" s="177">
        <f t="shared" si="195"/>
        <v>0</v>
      </c>
      <c r="AL418" s="181">
        <f>IF('Funding Allocation Parameters'!$C$8="Basic Library Subsidy", MIN(AJ418*'Funding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MIN(AJ418*VLOOKUP(CONCATENATE($A418, 'Funding Allocation Parameters'!$I$8), 'Library Subsidy Complex'!$C$2:$J$55, 2, FALSE), VLOOKUP(CONCATENATE($A418, 'Funding Allocation Parameters'!$I$8), 'Library Subsidy Complex'!$C$2:$J$55, 4, FALSE)), 0)))))</f>
        <v>0</v>
      </c>
      <c r="AM418" s="181">
        <f>IF('Funding Allocation Parameters'!$C$8="Basic Library Subsidy", 0, IF('Funding Allocation Parameters'!$C$8="Grant funding",MIN(AJ418*'Funding Allocation Parameters'!$E$8, 'Funding Allocation Parameters'!$G$8), IF('Funding Allocation Parameters'!$C$8="Other author funding", 0, IF('Funding Allocation Parameters'!$C$8="Any discretionary funds (grants if available, other if no grants)", MIN(AJ418*'Funding Allocation Parameters'!$E$8, 'Funding Allocation Parameters'!$G$8), IF('Funding Allocation Parameters'!$C$8="Complex Library Subsidy", 0, 0)))))</f>
        <v>0</v>
      </c>
      <c r="AN418" s="181">
        <f>IF('Funding Allocation Parameters'!$C$8="Basic Library Subsidy", 0, IF('Funding Allocation Parameters'!$C$8="Grant funding", 0, IF('Funding Allocation Parameters'!$C$8="Other author funding",  MIN(AJ418*'Funding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8" s="181">
        <f>IF('Funding Allocation Parameters'!$C$8="Basic Library Subsidy", MIN(AK418*'Funding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MIN(AK418*VLOOKUP(CONCATENATE($A418, 'Funding Allocation Parameters'!$I$8), 'Library Subsidy Complex'!$C$2:$J$55, 6, FALSE), VLOOKUP(CONCATENATE($A418, 'Funding Allocation Parameters'!$I$8), 'Library Subsidy Complex'!$C$2:$J$55, 8, FALSE)), 0)))))</f>
        <v>0</v>
      </c>
      <c r="AP418" s="181">
        <f>IF('Funding Allocation Parameters'!$C$8="Basic Library Subsidy", 0, IF('Funding Allocation Parameters'!$C$8="Grant funding", 0, IF('Funding Allocation Parameters'!$C$8="Other author funding",  MIN(AK418*'Funding Allocation Parameters'!$E$8, 'Funding Allocation Parameters'!$G$8), IF('Funding Allocation Parameters'!$C$8="Any discretionary funds (grants if available, other if no grants)", MIN(AK418*'Funding Allocation Parameters'!$E$8, 'Funding Allocation Parameters'!$G$8), IF('Funding Allocation Parameters'!$C$8="Complex Library Subsidy", 0, 0)))))</f>
        <v>0</v>
      </c>
      <c r="AQ418" s="177">
        <f t="shared" si="196"/>
        <v>0</v>
      </c>
      <c r="AR418" s="177">
        <f t="shared" si="197"/>
        <v>0</v>
      </c>
      <c r="AS418" s="182">
        <f t="shared" si="198"/>
        <v>1189</v>
      </c>
      <c r="AT418" s="182">
        <f t="shared" si="199"/>
        <v>780.8746000000001</v>
      </c>
      <c r="AU418" s="182">
        <f t="shared" si="200"/>
        <v>0</v>
      </c>
      <c r="AV418" s="182">
        <f t="shared" si="201"/>
        <v>1189</v>
      </c>
      <c r="AW418" s="182">
        <f t="shared" si="202"/>
        <v>780.8746000000001</v>
      </c>
      <c r="AX418" s="183">
        <f t="shared" si="203"/>
        <v>1189</v>
      </c>
      <c r="AY418" s="183">
        <f t="shared" si="204"/>
        <v>780.8746000000001</v>
      </c>
      <c r="AZ418" s="183">
        <f t="shared" si="205"/>
        <v>0</v>
      </c>
      <c r="BA418" s="183">
        <f t="shared" si="206"/>
        <v>0</v>
      </c>
      <c r="BB418" s="183">
        <f t="shared" si="207"/>
        <v>0</v>
      </c>
      <c r="BC418" s="184">
        <f t="shared" si="208"/>
        <v>1189</v>
      </c>
      <c r="BD418" s="184">
        <f t="shared" si="209"/>
        <v>0</v>
      </c>
      <c r="BE418" s="184">
        <f t="shared" si="210"/>
        <v>780.8746000000001</v>
      </c>
      <c r="BF418" s="184">
        <f t="shared" si="211"/>
        <v>0</v>
      </c>
      <c r="BG418" s="102">
        <f t="shared" si="212"/>
        <v>0</v>
      </c>
      <c r="BH418" s="102">
        <f t="shared" si="213"/>
        <v>0</v>
      </c>
      <c r="BI418" s="102">
        <f t="shared" si="214"/>
        <v>0</v>
      </c>
      <c r="BJ418" s="102">
        <f t="shared" si="215"/>
        <v>1</v>
      </c>
      <c r="BK418" s="102">
        <f t="shared" si="216"/>
        <v>0</v>
      </c>
      <c r="BL418" s="102">
        <f t="shared" si="217"/>
        <v>0</v>
      </c>
      <c r="BN418" s="102"/>
    </row>
    <row r="419" spans="1:66" x14ac:dyDescent="0.25">
      <c r="A419" s="102" t="s">
        <v>23</v>
      </c>
      <c r="B419" s="102" t="s">
        <v>15</v>
      </c>
      <c r="C419" s="102" t="s">
        <v>8</v>
      </c>
      <c r="D419" s="102" t="s">
        <v>27</v>
      </c>
      <c r="E419" s="102" t="s">
        <v>881</v>
      </c>
      <c r="F419" s="102" t="s">
        <v>882</v>
      </c>
      <c r="G419" s="102" t="s">
        <v>9</v>
      </c>
      <c r="H419" s="102">
        <v>1</v>
      </c>
      <c r="I419" s="102">
        <v>0</v>
      </c>
      <c r="J419" s="167">
        <f>IFERROR(H419*VLOOKUP(A419, 'Advanced Parameters'!$B$7:$G$20, 6, FALSE)*VLOOKUP(A419, 'Growth Parameters'!$B$6:$H$19, 6, FALSE), 0)</f>
        <v>1</v>
      </c>
      <c r="K419" s="167">
        <f>IFERROR(IF('Advanced Parameters'!$C$5="n",'Raw Data'!I419*VLOOKUP(A419,'Advanced Parameters'!$B$7:$G$20,6,FALSE),J419*VLOOKUP(A419,'Advanced Parameters'!$B$7:$G$20,2,FALSE))*VLOOKUP(A419, 'Growth Parameters'!$B$6:$H$19, 6, FALSE), 0)</f>
        <v>0</v>
      </c>
      <c r="L419" s="167">
        <f t="shared" si="218"/>
        <v>1</v>
      </c>
      <c r="M419" s="168" t="str">
        <f>IFERROR(IF(G419="NA","NA",IF(G419&gt;'APC Parameters'!$K$6+VLOOKUP('Raw Data'!A419, 'APC Parameters'!$H$7:$L$20, 4, FALSE), 'APC Parameters'!$L$6+VLOOKUP('Raw Data'!A419, 'APC Parameters'!$H$7:$L$20, 5, FALSE), G419*('APC Parameters'!$J$6+VLOOKUP('Raw Data'!A419, 'APC Parameters'!$H$7:$L$20, 3, FALSE))+'APC Parameters'!$I$6+VLOOKUP('Raw Data'!A419, 'APC Parameters'!$H$7:$L$20, 2, FALSE))), 0)</f>
        <v>NA</v>
      </c>
      <c r="N419" s="168" t="str">
        <f t="shared" si="188"/>
        <v>NA</v>
      </c>
      <c r="O419" s="168">
        <f>IFERROR(IF(M419="NA",VLOOKUP(D419,'Internal Calculations'!$B$10:$C$11,2,FALSE), M419)*VLOOKUP(A419, 'Growth Parameters'!$B$6:$H$19, 7, FALSE), 0)</f>
        <v>2278.6764150234731</v>
      </c>
      <c r="P419" s="177">
        <f t="shared" si="189"/>
        <v>2278.6764150234731</v>
      </c>
      <c r="Q419" s="178">
        <f>IF('Funding Allocation Parameters'!$C$5="Basic Library Subsidy", MIN(O419*('Funding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MIN($O419*(VLOOKUP(CONCATENATE($A419, 'Funding Allocation Parameters'!$I$5), 'Library Subsidy Complex'!$C$2:$J$55, 2, FALSE)), VLOOKUP(CONCATENATE($A419, 'Funding Allocation Parameters'!$I$5), 'Library Subsidy Complex'!$C$2:$J$55, 4, FALSE)), 0)))))</f>
        <v>1189</v>
      </c>
      <c r="R419" s="178">
        <f>IF('Funding Allocation Parameters'!$C$5="Basic Library Subsidy", 0, IF('Funding Allocation Parameters'!$C$5="Grant funding",MIN(O419*('Funding Allocation Parameters'!$E$5), 'Funding Allocation Parameters'!$G$5), IF('Funding Allocation Parameters'!$C$5="Other author funding", 0, IF('Funding Allocation Parameters'!$C$5="Any discretionary funds (grants if available, other if no grants)", MIN(O419*('Funding Allocation Parameters'!$E$5), 'Funding Allocation Parameters'!$G$5), IF('Funding Allocation Parameters'!$C$5="Complex Library Subsidy", 0, 0)))))</f>
        <v>0</v>
      </c>
      <c r="S419" s="178">
        <f>IF('Funding Allocation Parameters'!$C$5="Basic Library Subsidy", 0, IF('Funding Allocation Parameters'!$C$5="Grant funding", 0, IF('Funding Allocation Parameters'!$C$5="Other author funding",  MIN(O419*('Funding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19" s="178">
        <f>IF('Funding Allocation Parameters'!$C$5="Basic Library Subsidy", MIN(O419*('Funding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MIN($O419*(VLOOKUP(CONCATENATE($A419, 'Funding Allocation Parameters'!$I$5), 'Library Subsidy Complex'!$C$2:$J$55, 6, FALSE)), VLOOKUP(CONCATENATE($A419, 'Funding Allocation Parameters'!$I$5), 'Library Subsidy Complex'!$C$2:$J$55, 8, FALSE)), 0)))))</f>
        <v>1189</v>
      </c>
      <c r="U419" s="178">
        <f>IF('Funding Allocation Parameters'!$C$5="Basic Library Subsidy", 0, IF('Funding Allocation Parameters'!$C$5="Grant funding", 0, IF('Funding Allocation Parameters'!$C$5="Other author funding",  MIN(O419*('Funding Allocation Parameters'!$E$5), 'Funding Allocation Parameters'!$G$5), IF('Funding Allocation Parameters'!$C$5="Any discretionary funds (grants if available, other if no grants)", MIN(O419*('Funding Allocation Parameters'!$E$5), 'Funding Allocation Parameters'!$G$5), IF('Funding Allocation Parameters'!$C$5="Complex Library Subsidy", 0, 0)))))</f>
        <v>0</v>
      </c>
      <c r="V419" s="177">
        <f t="shared" si="190"/>
        <v>1089.6764150234731</v>
      </c>
      <c r="W419" s="177">
        <f t="shared" si="191"/>
        <v>1089.6764150234731</v>
      </c>
      <c r="X419" s="179">
        <f>IF('Funding Allocation Parameters'!$C$6="Basic Library Subsidy", MIN(V419*'Funding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MIN(V419*VLOOKUP(CONCATENATE($A419, 'Funding Allocation Parameters'!$I$6), 'Library Subsidy Complex'!$C$2:$J$55, 2, FALSE), VLOOKUP(CONCATENATE($A419, 'Funding Allocation Parameters'!$I$6), 'Library Subsidy Complex'!$C$2:$J$55, 4, FALSE)), 0)))))</f>
        <v>0</v>
      </c>
      <c r="Y419" s="179">
        <f>IF('Funding Allocation Parameters'!$C$6="Basic Library Subsidy", 0, IF('Funding Allocation Parameters'!$C$6="Grant funding",MIN(V419*'Funding Allocation Parameters'!$E$6, 'Funding Allocation Parameters'!$G$6), IF('Funding Allocation Parameters'!$C$6="Other author funding", 0, IF('Funding Allocation Parameters'!$C$6="Any discretionary funds (grants if available, other if no grants)", MIN(V419*'Funding Allocation Parameters'!$E$6, 'Funding Allocation Parameters'!$G$6), IF('Funding Allocation Parameters'!$C$6="Complex Library Subsidy", 0, 0)))))</f>
        <v>1089.6764150234731</v>
      </c>
      <c r="Z419" s="179">
        <f>IF('Funding Allocation Parameters'!$C$6="Basic Library Subsidy", 0, IF('Funding Allocation Parameters'!$C$6="Grant funding", 0, IF('Funding Allocation Parameters'!$C$6="Other author funding",  MIN(V419*'Funding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19" s="179">
        <f>IF('Funding Allocation Parameters'!$C$6="Basic Library Subsidy", MIN(W419*'Funding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MIN(W419*VLOOKUP(CONCATENATE($A419, 'Funding Allocation Parameters'!$I$6), 'Library Subsidy Complex'!$C$2:$J$55, 6, FALSE), VLOOKUP(CONCATENATE($A419, 'Funding Allocation Parameters'!$I$6), 'Library Subsidy Complex'!$C$2:$J$55, 8, FALSE)), 0)))))</f>
        <v>0</v>
      </c>
      <c r="AB419" s="179">
        <f>IF('Funding Allocation Parameters'!$C$6="Basic Library Subsidy", 0, IF('Funding Allocation Parameters'!$C$6="Grant funding", 0, IF('Funding Allocation Parameters'!$C$6="Other author funding",  MIN(W419*'Funding Allocation Parameters'!$E$6, 'Funding Allocation Parameters'!$G$6), IF('Funding Allocation Parameters'!$C$6="Any discretionary funds (grants if available, other if no grants)", MIN(W419*'Funding Allocation Parameters'!$E$6, 'Funding Allocation Parameters'!$G$6), IF('Funding Allocation Parameters'!$C$6="Complex Library Subsidy", 0, 0)))))</f>
        <v>1089.6764150234731</v>
      </c>
      <c r="AC419" s="177">
        <f t="shared" si="192"/>
        <v>0</v>
      </c>
      <c r="AD419" s="177">
        <f t="shared" si="193"/>
        <v>0</v>
      </c>
      <c r="AE419" s="180">
        <f>IF('Funding Allocation Parameters'!$C$7="Basic Library Subsidy", MIN(AC419*'Funding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MIN(AC419*VLOOKUP(CONCATENATE($A419, 'Funding Allocation Parameters'!$I$7), 'Library Subsidy Complex'!$C$2:$J$55, 2, FALSE), VLOOKUP(CONCATENATE($A419, 'Funding Allocation Parameters'!$I$7), 'Library Subsidy Complex'!$C$2:$J$55, 4, FALSE)), 0)))))</f>
        <v>0</v>
      </c>
      <c r="AF419" s="180">
        <f>IF('Funding Allocation Parameters'!$C$7="Basic Library Subsidy", 0, IF('Funding Allocation Parameters'!$C$7="Grant funding",MIN(AC419*'Funding Allocation Parameters'!$E$7, 'Funding Allocation Parameters'!$G$7), IF('Funding Allocation Parameters'!$C$7="Other author funding", 0, IF('Funding Allocation Parameters'!$C$7="Any discretionary funds (grants if available, other if no grants)", MIN(AC419*'Funding Allocation Parameters'!$E$7, 'Funding Allocation Parameters'!$G$7), IF('Funding Allocation Parameters'!$C$7="Complex Library Subsidy", 0, 0)))))</f>
        <v>0</v>
      </c>
      <c r="AG419" s="180">
        <f>IF('Funding Allocation Parameters'!$C$7="Basic Library Subsidy", 0, IF('Funding Allocation Parameters'!$C$7="Grant funding", 0, IF('Funding Allocation Parameters'!$C$7="Other author funding",  MIN(AC419*'Funding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19" s="180">
        <f>IF('Funding Allocation Parameters'!$C$7="Basic Library Subsidy", MIN(AD419*'Funding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MIN(AD419*VLOOKUP(CONCATENATE($A419, 'Funding Allocation Parameters'!$I$7), 'Library Subsidy Complex'!$C$2:$J$55, 6, FALSE), VLOOKUP(CONCATENATE($A419, 'Funding Allocation Parameters'!$I$7), 'Library Subsidy Complex'!$C$2:$J$55, 8, FALSE)), 0)))))</f>
        <v>0</v>
      </c>
      <c r="AI419" s="180">
        <f>IF('Funding Allocation Parameters'!$C$7="Basic Library Subsidy", 0, IF('Funding Allocation Parameters'!$C$7="Grant funding", 0, IF('Funding Allocation Parameters'!$C$7="Other author funding",  MIN(AD419*'Funding Allocation Parameters'!$E$7, 'Funding Allocation Parameters'!$G$7), IF('Funding Allocation Parameters'!$C$7="Any discretionary funds (grants if available, other if no grants)", MIN(AD419*'Funding Allocation Parameters'!$E$7, 'Funding Allocation Parameters'!$G$7), IF('Funding Allocation Parameters'!$C$7="Complex Library Subsidy", 0, 0)))))</f>
        <v>0</v>
      </c>
      <c r="AJ419" s="177">
        <f t="shared" si="194"/>
        <v>0</v>
      </c>
      <c r="AK419" s="177">
        <f t="shared" si="195"/>
        <v>0</v>
      </c>
      <c r="AL419" s="181">
        <f>IF('Funding Allocation Parameters'!$C$8="Basic Library Subsidy", MIN(AJ419*'Funding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MIN(AJ419*VLOOKUP(CONCATENATE($A419, 'Funding Allocation Parameters'!$I$8), 'Library Subsidy Complex'!$C$2:$J$55, 2, FALSE), VLOOKUP(CONCATENATE($A419, 'Funding Allocation Parameters'!$I$8), 'Library Subsidy Complex'!$C$2:$J$55, 4, FALSE)), 0)))))</f>
        <v>0</v>
      </c>
      <c r="AM419" s="181">
        <f>IF('Funding Allocation Parameters'!$C$8="Basic Library Subsidy", 0, IF('Funding Allocation Parameters'!$C$8="Grant funding",MIN(AJ419*'Funding Allocation Parameters'!$E$8, 'Funding Allocation Parameters'!$G$8), IF('Funding Allocation Parameters'!$C$8="Other author funding", 0, IF('Funding Allocation Parameters'!$C$8="Any discretionary funds (grants if available, other if no grants)", MIN(AJ419*'Funding Allocation Parameters'!$E$8, 'Funding Allocation Parameters'!$G$8), IF('Funding Allocation Parameters'!$C$8="Complex Library Subsidy", 0, 0)))))</f>
        <v>0</v>
      </c>
      <c r="AN419" s="181">
        <f>IF('Funding Allocation Parameters'!$C$8="Basic Library Subsidy", 0, IF('Funding Allocation Parameters'!$C$8="Grant funding", 0, IF('Funding Allocation Parameters'!$C$8="Other author funding",  MIN(AJ419*'Funding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19" s="181">
        <f>IF('Funding Allocation Parameters'!$C$8="Basic Library Subsidy", MIN(AK419*'Funding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MIN(AK419*VLOOKUP(CONCATENATE($A419, 'Funding Allocation Parameters'!$I$8), 'Library Subsidy Complex'!$C$2:$J$55, 6, FALSE), VLOOKUP(CONCATENATE($A419, 'Funding Allocation Parameters'!$I$8), 'Library Subsidy Complex'!$C$2:$J$55, 8, FALSE)), 0)))))</f>
        <v>0</v>
      </c>
      <c r="AP419" s="181">
        <f>IF('Funding Allocation Parameters'!$C$8="Basic Library Subsidy", 0, IF('Funding Allocation Parameters'!$C$8="Grant funding", 0, IF('Funding Allocation Parameters'!$C$8="Other author funding",  MIN(AK419*'Funding Allocation Parameters'!$E$8, 'Funding Allocation Parameters'!$G$8), IF('Funding Allocation Parameters'!$C$8="Any discretionary funds (grants if available, other if no grants)", MIN(AK419*'Funding Allocation Parameters'!$E$8, 'Funding Allocation Parameters'!$G$8), IF('Funding Allocation Parameters'!$C$8="Complex Library Subsidy", 0, 0)))))</f>
        <v>0</v>
      </c>
      <c r="AQ419" s="177">
        <f t="shared" si="196"/>
        <v>0</v>
      </c>
      <c r="AR419" s="177">
        <f t="shared" si="197"/>
        <v>0</v>
      </c>
      <c r="AS419" s="182">
        <f t="shared" si="198"/>
        <v>1189</v>
      </c>
      <c r="AT419" s="182">
        <f t="shared" si="199"/>
        <v>1089.6764150234731</v>
      </c>
      <c r="AU419" s="182">
        <f t="shared" si="200"/>
        <v>0</v>
      </c>
      <c r="AV419" s="182">
        <f t="shared" si="201"/>
        <v>1189</v>
      </c>
      <c r="AW419" s="182">
        <f t="shared" si="202"/>
        <v>1089.6764150234731</v>
      </c>
      <c r="AX419" s="183">
        <f t="shared" si="203"/>
        <v>0</v>
      </c>
      <c r="AY419" s="183">
        <f t="shared" si="204"/>
        <v>0</v>
      </c>
      <c r="AZ419" s="183">
        <f t="shared" si="205"/>
        <v>0</v>
      </c>
      <c r="BA419" s="183">
        <f t="shared" si="206"/>
        <v>1189</v>
      </c>
      <c r="BB419" s="183">
        <f t="shared" si="207"/>
        <v>1089.6764150234731</v>
      </c>
      <c r="BC419" s="184">
        <f t="shared" si="208"/>
        <v>1189</v>
      </c>
      <c r="BD419" s="184">
        <f t="shared" si="209"/>
        <v>0</v>
      </c>
      <c r="BE419" s="184">
        <f t="shared" si="210"/>
        <v>0</v>
      </c>
      <c r="BF419" s="184">
        <f t="shared" si="211"/>
        <v>1089.6764150234731</v>
      </c>
      <c r="BG419" s="102">
        <f t="shared" si="212"/>
        <v>0</v>
      </c>
      <c r="BH419" s="102">
        <f t="shared" si="213"/>
        <v>0</v>
      </c>
      <c r="BI419" s="102">
        <f t="shared" si="214"/>
        <v>0</v>
      </c>
      <c r="BJ419" s="102">
        <f t="shared" si="215"/>
        <v>0</v>
      </c>
      <c r="BK419" s="102">
        <f t="shared" si="216"/>
        <v>1</v>
      </c>
      <c r="BL419" s="102">
        <f t="shared" si="217"/>
        <v>0</v>
      </c>
      <c r="BN419" s="102"/>
    </row>
    <row r="420" spans="1:66" x14ac:dyDescent="0.25">
      <c r="A420" s="102" t="s">
        <v>16</v>
      </c>
      <c r="B420" s="102" t="s">
        <v>8</v>
      </c>
      <c r="C420" s="102" t="s">
        <v>8</v>
      </c>
      <c r="D420" s="102" t="s">
        <v>27</v>
      </c>
      <c r="E420" s="102" t="s">
        <v>883</v>
      </c>
      <c r="F420" s="102" t="s">
        <v>884</v>
      </c>
      <c r="G420" s="102">
        <v>1.6459999999999999</v>
      </c>
      <c r="H420" s="102">
        <v>1</v>
      </c>
      <c r="I420" s="102">
        <v>1</v>
      </c>
      <c r="J420" s="167">
        <f>IFERROR(H420*VLOOKUP(A420, 'Advanced Parameters'!$B$7:$G$20, 6, FALSE)*VLOOKUP(A420, 'Growth Parameters'!$B$6:$H$19, 6, FALSE), 0)</f>
        <v>1</v>
      </c>
      <c r="K420" s="167">
        <f>IFERROR(IF('Advanced Parameters'!$C$5="n",'Raw Data'!I420*VLOOKUP(A420,'Advanced Parameters'!$B$7:$G$20,6,FALSE),J420*VLOOKUP(A420,'Advanced Parameters'!$B$7:$G$20,2,FALSE))*VLOOKUP(A420, 'Growth Parameters'!$B$6:$H$19, 6, FALSE), 0)</f>
        <v>1</v>
      </c>
      <c r="L420" s="167">
        <f t="shared" si="218"/>
        <v>0</v>
      </c>
      <c r="M420" s="168">
        <f>IFERROR(IF(G420="NA","NA",IF(G420&gt;'APC Parameters'!$K$6+VLOOKUP('Raw Data'!A420, 'APC Parameters'!$H$7:$L$20, 4, FALSE), 'APC Parameters'!$L$6+VLOOKUP('Raw Data'!A420, 'APC Parameters'!$H$7:$L$20, 5, FALSE), G420*('APC Parameters'!$J$6+VLOOKUP('Raw Data'!A420, 'APC Parameters'!$H$7:$L$20, 3, FALSE))+'APC Parameters'!$I$6+VLOOKUP('Raw Data'!A420, 'APC Parameters'!$H$7:$L$20, 2, FALSE))), 0)</f>
        <v>2315.3523999999998</v>
      </c>
      <c r="N420" s="168">
        <f t="shared" si="188"/>
        <v>2315.3523999999998</v>
      </c>
      <c r="O420" s="168">
        <f>IFERROR(IF(M420="NA",VLOOKUP(D420,'Internal Calculations'!$B$10:$C$11,2,FALSE), M420)*VLOOKUP(A420, 'Growth Parameters'!$B$6:$H$19, 7, FALSE), 0)</f>
        <v>2315.3523999999998</v>
      </c>
      <c r="P420" s="177">
        <f t="shared" si="189"/>
        <v>2315.3523999999998</v>
      </c>
      <c r="Q420" s="178">
        <f>IF('Funding Allocation Parameters'!$C$5="Basic Library Subsidy", MIN(O420*('Funding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MIN($O420*(VLOOKUP(CONCATENATE($A420, 'Funding Allocation Parameters'!$I$5), 'Library Subsidy Complex'!$C$2:$J$55, 2, FALSE)), VLOOKUP(CONCATENATE($A420, 'Funding Allocation Parameters'!$I$5), 'Library Subsidy Complex'!$C$2:$J$55, 4, FALSE)), 0)))))</f>
        <v>1189</v>
      </c>
      <c r="R420" s="178">
        <f>IF('Funding Allocation Parameters'!$C$5="Basic Library Subsidy", 0, IF('Funding Allocation Parameters'!$C$5="Grant funding",MIN(O420*('Funding Allocation Parameters'!$E$5), 'Funding Allocation Parameters'!$G$5), IF('Funding Allocation Parameters'!$C$5="Other author funding", 0, IF('Funding Allocation Parameters'!$C$5="Any discretionary funds (grants if available, other if no grants)", MIN(O420*('Funding Allocation Parameters'!$E$5), 'Funding Allocation Parameters'!$G$5), IF('Funding Allocation Parameters'!$C$5="Complex Library Subsidy", 0, 0)))))</f>
        <v>0</v>
      </c>
      <c r="S420" s="178">
        <f>IF('Funding Allocation Parameters'!$C$5="Basic Library Subsidy", 0, IF('Funding Allocation Parameters'!$C$5="Grant funding", 0, IF('Funding Allocation Parameters'!$C$5="Other author funding",  MIN(O420*('Funding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0" s="178">
        <f>IF('Funding Allocation Parameters'!$C$5="Basic Library Subsidy", MIN(O420*('Funding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MIN($O420*(VLOOKUP(CONCATENATE($A420, 'Funding Allocation Parameters'!$I$5), 'Library Subsidy Complex'!$C$2:$J$55, 6, FALSE)), VLOOKUP(CONCATENATE($A420, 'Funding Allocation Parameters'!$I$5), 'Library Subsidy Complex'!$C$2:$J$55, 8, FALSE)), 0)))))</f>
        <v>1189</v>
      </c>
      <c r="U420" s="178">
        <f>IF('Funding Allocation Parameters'!$C$5="Basic Library Subsidy", 0, IF('Funding Allocation Parameters'!$C$5="Grant funding", 0, IF('Funding Allocation Parameters'!$C$5="Other author funding",  MIN(O420*('Funding Allocation Parameters'!$E$5), 'Funding Allocation Parameters'!$G$5), IF('Funding Allocation Parameters'!$C$5="Any discretionary funds (grants if available, other if no grants)", MIN(O420*('Funding Allocation Parameters'!$E$5), 'Funding Allocation Parameters'!$G$5), IF('Funding Allocation Parameters'!$C$5="Complex Library Subsidy", 0, 0)))))</f>
        <v>0</v>
      </c>
      <c r="V420" s="177">
        <f t="shared" si="190"/>
        <v>1126.3523999999998</v>
      </c>
      <c r="W420" s="177">
        <f t="shared" si="191"/>
        <v>1126.3523999999998</v>
      </c>
      <c r="X420" s="179">
        <f>IF('Funding Allocation Parameters'!$C$6="Basic Library Subsidy", MIN(V420*'Funding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MIN(V420*VLOOKUP(CONCATENATE($A420, 'Funding Allocation Parameters'!$I$6), 'Library Subsidy Complex'!$C$2:$J$55, 2, FALSE), VLOOKUP(CONCATENATE($A420, 'Funding Allocation Parameters'!$I$6), 'Library Subsidy Complex'!$C$2:$J$55, 4, FALSE)), 0)))))</f>
        <v>0</v>
      </c>
      <c r="Y420" s="179">
        <f>IF('Funding Allocation Parameters'!$C$6="Basic Library Subsidy", 0, IF('Funding Allocation Parameters'!$C$6="Grant funding",MIN(V420*'Funding Allocation Parameters'!$E$6, 'Funding Allocation Parameters'!$G$6), IF('Funding Allocation Parameters'!$C$6="Other author funding", 0, IF('Funding Allocation Parameters'!$C$6="Any discretionary funds (grants if available, other if no grants)", MIN(V420*'Funding Allocation Parameters'!$E$6, 'Funding Allocation Parameters'!$G$6), IF('Funding Allocation Parameters'!$C$6="Complex Library Subsidy", 0, 0)))))</f>
        <v>1126.3523999999998</v>
      </c>
      <c r="Z420" s="179">
        <f>IF('Funding Allocation Parameters'!$C$6="Basic Library Subsidy", 0, IF('Funding Allocation Parameters'!$C$6="Grant funding", 0, IF('Funding Allocation Parameters'!$C$6="Other author funding",  MIN(V420*'Funding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0" s="179">
        <f>IF('Funding Allocation Parameters'!$C$6="Basic Library Subsidy", MIN(W420*'Funding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MIN(W420*VLOOKUP(CONCATENATE($A420, 'Funding Allocation Parameters'!$I$6), 'Library Subsidy Complex'!$C$2:$J$55, 6, FALSE), VLOOKUP(CONCATENATE($A420, 'Funding Allocation Parameters'!$I$6), 'Library Subsidy Complex'!$C$2:$J$55, 8, FALSE)), 0)))))</f>
        <v>0</v>
      </c>
      <c r="AB420" s="179">
        <f>IF('Funding Allocation Parameters'!$C$6="Basic Library Subsidy", 0, IF('Funding Allocation Parameters'!$C$6="Grant funding", 0, IF('Funding Allocation Parameters'!$C$6="Other author funding",  MIN(W420*'Funding Allocation Parameters'!$E$6, 'Funding Allocation Parameters'!$G$6), IF('Funding Allocation Parameters'!$C$6="Any discretionary funds (grants if available, other if no grants)", MIN(W420*'Funding Allocation Parameters'!$E$6, 'Funding Allocation Parameters'!$G$6), IF('Funding Allocation Parameters'!$C$6="Complex Library Subsidy", 0, 0)))))</f>
        <v>1126.3523999999998</v>
      </c>
      <c r="AC420" s="177">
        <f t="shared" si="192"/>
        <v>0</v>
      </c>
      <c r="AD420" s="177">
        <f t="shared" si="193"/>
        <v>0</v>
      </c>
      <c r="AE420" s="180">
        <f>IF('Funding Allocation Parameters'!$C$7="Basic Library Subsidy", MIN(AC420*'Funding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MIN(AC420*VLOOKUP(CONCATENATE($A420, 'Funding Allocation Parameters'!$I$7), 'Library Subsidy Complex'!$C$2:$J$55, 2, FALSE), VLOOKUP(CONCATENATE($A420, 'Funding Allocation Parameters'!$I$7), 'Library Subsidy Complex'!$C$2:$J$55, 4, FALSE)), 0)))))</f>
        <v>0</v>
      </c>
      <c r="AF420" s="180">
        <f>IF('Funding Allocation Parameters'!$C$7="Basic Library Subsidy", 0, IF('Funding Allocation Parameters'!$C$7="Grant funding",MIN(AC420*'Funding Allocation Parameters'!$E$7, 'Funding Allocation Parameters'!$G$7), IF('Funding Allocation Parameters'!$C$7="Other author funding", 0, IF('Funding Allocation Parameters'!$C$7="Any discretionary funds (grants if available, other if no grants)", MIN(AC420*'Funding Allocation Parameters'!$E$7, 'Funding Allocation Parameters'!$G$7), IF('Funding Allocation Parameters'!$C$7="Complex Library Subsidy", 0, 0)))))</f>
        <v>0</v>
      </c>
      <c r="AG420" s="180">
        <f>IF('Funding Allocation Parameters'!$C$7="Basic Library Subsidy", 0, IF('Funding Allocation Parameters'!$C$7="Grant funding", 0, IF('Funding Allocation Parameters'!$C$7="Other author funding",  MIN(AC420*'Funding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0" s="180">
        <f>IF('Funding Allocation Parameters'!$C$7="Basic Library Subsidy", MIN(AD420*'Funding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MIN(AD420*VLOOKUP(CONCATENATE($A420, 'Funding Allocation Parameters'!$I$7), 'Library Subsidy Complex'!$C$2:$J$55, 6, FALSE), VLOOKUP(CONCATENATE($A420, 'Funding Allocation Parameters'!$I$7), 'Library Subsidy Complex'!$C$2:$J$55, 8, FALSE)), 0)))))</f>
        <v>0</v>
      </c>
      <c r="AI420" s="180">
        <f>IF('Funding Allocation Parameters'!$C$7="Basic Library Subsidy", 0, IF('Funding Allocation Parameters'!$C$7="Grant funding", 0, IF('Funding Allocation Parameters'!$C$7="Other author funding",  MIN(AD420*'Funding Allocation Parameters'!$E$7, 'Funding Allocation Parameters'!$G$7), IF('Funding Allocation Parameters'!$C$7="Any discretionary funds (grants if available, other if no grants)", MIN(AD420*'Funding Allocation Parameters'!$E$7, 'Funding Allocation Parameters'!$G$7), IF('Funding Allocation Parameters'!$C$7="Complex Library Subsidy", 0, 0)))))</f>
        <v>0</v>
      </c>
      <c r="AJ420" s="177">
        <f t="shared" si="194"/>
        <v>0</v>
      </c>
      <c r="AK420" s="177">
        <f t="shared" si="195"/>
        <v>0</v>
      </c>
      <c r="AL420" s="181">
        <f>IF('Funding Allocation Parameters'!$C$8="Basic Library Subsidy", MIN(AJ420*'Funding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MIN(AJ420*VLOOKUP(CONCATENATE($A420, 'Funding Allocation Parameters'!$I$8), 'Library Subsidy Complex'!$C$2:$J$55, 2, FALSE), VLOOKUP(CONCATENATE($A420, 'Funding Allocation Parameters'!$I$8), 'Library Subsidy Complex'!$C$2:$J$55, 4, FALSE)), 0)))))</f>
        <v>0</v>
      </c>
      <c r="AM420" s="181">
        <f>IF('Funding Allocation Parameters'!$C$8="Basic Library Subsidy", 0, IF('Funding Allocation Parameters'!$C$8="Grant funding",MIN(AJ420*'Funding Allocation Parameters'!$E$8, 'Funding Allocation Parameters'!$G$8), IF('Funding Allocation Parameters'!$C$8="Other author funding", 0, IF('Funding Allocation Parameters'!$C$8="Any discretionary funds (grants if available, other if no grants)", MIN(AJ420*'Funding Allocation Parameters'!$E$8, 'Funding Allocation Parameters'!$G$8), IF('Funding Allocation Parameters'!$C$8="Complex Library Subsidy", 0, 0)))))</f>
        <v>0</v>
      </c>
      <c r="AN420" s="181">
        <f>IF('Funding Allocation Parameters'!$C$8="Basic Library Subsidy", 0, IF('Funding Allocation Parameters'!$C$8="Grant funding", 0, IF('Funding Allocation Parameters'!$C$8="Other author funding",  MIN(AJ420*'Funding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0" s="181">
        <f>IF('Funding Allocation Parameters'!$C$8="Basic Library Subsidy", MIN(AK420*'Funding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MIN(AK420*VLOOKUP(CONCATENATE($A420, 'Funding Allocation Parameters'!$I$8), 'Library Subsidy Complex'!$C$2:$J$55, 6, FALSE), VLOOKUP(CONCATENATE($A420, 'Funding Allocation Parameters'!$I$8), 'Library Subsidy Complex'!$C$2:$J$55, 8, FALSE)), 0)))))</f>
        <v>0</v>
      </c>
      <c r="AP420" s="181">
        <f>IF('Funding Allocation Parameters'!$C$8="Basic Library Subsidy", 0, IF('Funding Allocation Parameters'!$C$8="Grant funding", 0, IF('Funding Allocation Parameters'!$C$8="Other author funding",  MIN(AK420*'Funding Allocation Parameters'!$E$8, 'Funding Allocation Parameters'!$G$8), IF('Funding Allocation Parameters'!$C$8="Any discretionary funds (grants if available, other if no grants)", MIN(AK420*'Funding Allocation Parameters'!$E$8, 'Funding Allocation Parameters'!$G$8), IF('Funding Allocation Parameters'!$C$8="Complex Library Subsidy", 0, 0)))))</f>
        <v>0</v>
      </c>
      <c r="AQ420" s="177">
        <f t="shared" si="196"/>
        <v>0</v>
      </c>
      <c r="AR420" s="177">
        <f t="shared" si="197"/>
        <v>0</v>
      </c>
      <c r="AS420" s="182">
        <f t="shared" si="198"/>
        <v>1189</v>
      </c>
      <c r="AT420" s="182">
        <f t="shared" si="199"/>
        <v>1126.3523999999998</v>
      </c>
      <c r="AU420" s="182">
        <f t="shared" si="200"/>
        <v>0</v>
      </c>
      <c r="AV420" s="182">
        <f t="shared" si="201"/>
        <v>1189</v>
      </c>
      <c r="AW420" s="182">
        <f t="shared" si="202"/>
        <v>1126.3523999999998</v>
      </c>
      <c r="AX420" s="183">
        <f t="shared" si="203"/>
        <v>1189</v>
      </c>
      <c r="AY420" s="183">
        <f t="shared" si="204"/>
        <v>1126.3523999999998</v>
      </c>
      <c r="AZ420" s="183">
        <f t="shared" si="205"/>
        <v>0</v>
      </c>
      <c r="BA420" s="183">
        <f t="shared" si="206"/>
        <v>0</v>
      </c>
      <c r="BB420" s="183">
        <f t="shared" si="207"/>
        <v>0</v>
      </c>
      <c r="BC420" s="184">
        <f t="shared" si="208"/>
        <v>1189</v>
      </c>
      <c r="BD420" s="184">
        <f t="shared" si="209"/>
        <v>0</v>
      </c>
      <c r="BE420" s="184">
        <f t="shared" si="210"/>
        <v>1126.3523999999998</v>
      </c>
      <c r="BF420" s="184">
        <f t="shared" si="211"/>
        <v>0</v>
      </c>
      <c r="BG420" s="102">
        <f t="shared" si="212"/>
        <v>0</v>
      </c>
      <c r="BH420" s="102">
        <f t="shared" si="213"/>
        <v>0</v>
      </c>
      <c r="BI420" s="102">
        <f t="shared" si="214"/>
        <v>0</v>
      </c>
      <c r="BJ420" s="102">
        <f t="shared" si="215"/>
        <v>1</v>
      </c>
      <c r="BK420" s="102">
        <f t="shared" si="216"/>
        <v>0</v>
      </c>
      <c r="BL420" s="102">
        <f t="shared" si="217"/>
        <v>0</v>
      </c>
      <c r="BN420" s="102"/>
    </row>
    <row r="421" spans="1:66" x14ac:dyDescent="0.25">
      <c r="A421" s="102" t="s">
        <v>19</v>
      </c>
      <c r="B421" s="102" t="s">
        <v>8</v>
      </c>
      <c r="C421" s="102" t="s">
        <v>8</v>
      </c>
      <c r="D421" s="102" t="s">
        <v>27</v>
      </c>
      <c r="E421" s="102" t="s">
        <v>518</v>
      </c>
      <c r="F421" s="102" t="s">
        <v>885</v>
      </c>
      <c r="G421" s="102">
        <v>2.3959999999999999</v>
      </c>
      <c r="H421" s="102">
        <v>1</v>
      </c>
      <c r="I421" s="102">
        <v>1</v>
      </c>
      <c r="J421" s="167">
        <f>IFERROR(H421*VLOOKUP(A421, 'Advanced Parameters'!$B$7:$G$20, 6, FALSE)*VLOOKUP(A421, 'Growth Parameters'!$B$6:$H$19, 6, FALSE), 0)</f>
        <v>1</v>
      </c>
      <c r="K421" s="167">
        <f>IFERROR(IF('Advanced Parameters'!$C$5="n",'Raw Data'!I421*VLOOKUP(A421,'Advanced Parameters'!$B$7:$G$20,6,FALSE),J421*VLOOKUP(A421,'Advanced Parameters'!$B$7:$G$20,2,FALSE))*VLOOKUP(A421, 'Growth Parameters'!$B$6:$H$19, 6, FALSE), 0)</f>
        <v>1</v>
      </c>
      <c r="L421" s="167">
        <f t="shared" si="218"/>
        <v>0</v>
      </c>
      <c r="M421" s="168">
        <f>IFERROR(IF(G421="NA","NA",IF(G421&gt;'APC Parameters'!$K$6+VLOOKUP('Raw Data'!A421, 'APC Parameters'!$H$7:$L$20, 4, FALSE), 'APC Parameters'!$L$6+VLOOKUP('Raw Data'!A421, 'APC Parameters'!$H$7:$L$20, 5, FALSE), G421*('APC Parameters'!$J$6+VLOOKUP('Raw Data'!A421, 'APC Parameters'!$H$7:$L$20, 3, FALSE))+'APC Parameters'!$I$6+VLOOKUP('Raw Data'!A421, 'APC Parameters'!$H$7:$L$20, 2, FALSE))), 0)</f>
        <v>2847.4023999999999</v>
      </c>
      <c r="N421" s="168">
        <f t="shared" si="188"/>
        <v>2847.4023999999999</v>
      </c>
      <c r="O421" s="168">
        <f>IFERROR(IF(M421="NA",VLOOKUP(D421,'Internal Calculations'!$B$10:$C$11,2,FALSE), M421)*VLOOKUP(A421, 'Growth Parameters'!$B$6:$H$19, 7, FALSE), 0)</f>
        <v>2847.4023999999999</v>
      </c>
      <c r="P421" s="177">
        <f t="shared" si="189"/>
        <v>2847.4023999999999</v>
      </c>
      <c r="Q421" s="178">
        <f>IF('Funding Allocation Parameters'!$C$5="Basic Library Subsidy", MIN(O421*('Funding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MIN($O421*(VLOOKUP(CONCATENATE($A421, 'Funding Allocation Parameters'!$I$5), 'Library Subsidy Complex'!$C$2:$J$55, 2, FALSE)), VLOOKUP(CONCATENATE($A421, 'Funding Allocation Parameters'!$I$5), 'Library Subsidy Complex'!$C$2:$J$55, 4, FALSE)), 0)))))</f>
        <v>1189</v>
      </c>
      <c r="R421" s="178">
        <f>IF('Funding Allocation Parameters'!$C$5="Basic Library Subsidy", 0, IF('Funding Allocation Parameters'!$C$5="Grant funding",MIN(O421*('Funding Allocation Parameters'!$E$5), 'Funding Allocation Parameters'!$G$5), IF('Funding Allocation Parameters'!$C$5="Other author funding", 0, IF('Funding Allocation Parameters'!$C$5="Any discretionary funds (grants if available, other if no grants)", MIN(O421*('Funding Allocation Parameters'!$E$5), 'Funding Allocation Parameters'!$G$5), IF('Funding Allocation Parameters'!$C$5="Complex Library Subsidy", 0, 0)))))</f>
        <v>0</v>
      </c>
      <c r="S421" s="178">
        <f>IF('Funding Allocation Parameters'!$C$5="Basic Library Subsidy", 0, IF('Funding Allocation Parameters'!$C$5="Grant funding", 0, IF('Funding Allocation Parameters'!$C$5="Other author funding",  MIN(O421*('Funding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1" s="178">
        <f>IF('Funding Allocation Parameters'!$C$5="Basic Library Subsidy", MIN(O421*('Funding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MIN($O421*(VLOOKUP(CONCATENATE($A421, 'Funding Allocation Parameters'!$I$5), 'Library Subsidy Complex'!$C$2:$J$55, 6, FALSE)), VLOOKUP(CONCATENATE($A421, 'Funding Allocation Parameters'!$I$5), 'Library Subsidy Complex'!$C$2:$J$55, 8, FALSE)), 0)))))</f>
        <v>1189</v>
      </c>
      <c r="U421" s="178">
        <f>IF('Funding Allocation Parameters'!$C$5="Basic Library Subsidy", 0, IF('Funding Allocation Parameters'!$C$5="Grant funding", 0, IF('Funding Allocation Parameters'!$C$5="Other author funding",  MIN(O421*('Funding Allocation Parameters'!$E$5), 'Funding Allocation Parameters'!$G$5), IF('Funding Allocation Parameters'!$C$5="Any discretionary funds (grants if available, other if no grants)", MIN(O421*('Funding Allocation Parameters'!$E$5), 'Funding Allocation Parameters'!$G$5), IF('Funding Allocation Parameters'!$C$5="Complex Library Subsidy", 0, 0)))))</f>
        <v>0</v>
      </c>
      <c r="V421" s="177">
        <f t="shared" si="190"/>
        <v>1658.4023999999999</v>
      </c>
      <c r="W421" s="177">
        <f t="shared" si="191"/>
        <v>1658.4023999999999</v>
      </c>
      <c r="X421" s="179">
        <f>IF('Funding Allocation Parameters'!$C$6="Basic Library Subsidy", MIN(V421*'Funding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MIN(V421*VLOOKUP(CONCATENATE($A421, 'Funding Allocation Parameters'!$I$6), 'Library Subsidy Complex'!$C$2:$J$55, 2, FALSE), VLOOKUP(CONCATENATE($A421, 'Funding Allocation Parameters'!$I$6), 'Library Subsidy Complex'!$C$2:$J$55, 4, FALSE)), 0)))))</f>
        <v>0</v>
      </c>
      <c r="Y421" s="179">
        <f>IF('Funding Allocation Parameters'!$C$6="Basic Library Subsidy", 0, IF('Funding Allocation Parameters'!$C$6="Grant funding",MIN(V421*'Funding Allocation Parameters'!$E$6, 'Funding Allocation Parameters'!$G$6), IF('Funding Allocation Parameters'!$C$6="Other author funding", 0, IF('Funding Allocation Parameters'!$C$6="Any discretionary funds (grants if available, other if no grants)", MIN(V421*'Funding Allocation Parameters'!$E$6, 'Funding Allocation Parameters'!$G$6), IF('Funding Allocation Parameters'!$C$6="Complex Library Subsidy", 0, 0)))))</f>
        <v>1658.4023999999999</v>
      </c>
      <c r="Z421" s="179">
        <f>IF('Funding Allocation Parameters'!$C$6="Basic Library Subsidy", 0, IF('Funding Allocation Parameters'!$C$6="Grant funding", 0, IF('Funding Allocation Parameters'!$C$6="Other author funding",  MIN(V421*'Funding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1" s="179">
        <f>IF('Funding Allocation Parameters'!$C$6="Basic Library Subsidy", MIN(W421*'Funding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MIN(W421*VLOOKUP(CONCATENATE($A421, 'Funding Allocation Parameters'!$I$6), 'Library Subsidy Complex'!$C$2:$J$55, 6, FALSE), VLOOKUP(CONCATENATE($A421, 'Funding Allocation Parameters'!$I$6), 'Library Subsidy Complex'!$C$2:$J$55, 8, FALSE)), 0)))))</f>
        <v>0</v>
      </c>
      <c r="AB421" s="179">
        <f>IF('Funding Allocation Parameters'!$C$6="Basic Library Subsidy", 0, IF('Funding Allocation Parameters'!$C$6="Grant funding", 0, IF('Funding Allocation Parameters'!$C$6="Other author funding",  MIN(W421*'Funding Allocation Parameters'!$E$6, 'Funding Allocation Parameters'!$G$6), IF('Funding Allocation Parameters'!$C$6="Any discretionary funds (grants if available, other if no grants)", MIN(W421*'Funding Allocation Parameters'!$E$6, 'Funding Allocation Parameters'!$G$6), IF('Funding Allocation Parameters'!$C$6="Complex Library Subsidy", 0, 0)))))</f>
        <v>1658.4023999999999</v>
      </c>
      <c r="AC421" s="177">
        <f t="shared" si="192"/>
        <v>0</v>
      </c>
      <c r="AD421" s="177">
        <f t="shared" si="193"/>
        <v>0</v>
      </c>
      <c r="AE421" s="180">
        <f>IF('Funding Allocation Parameters'!$C$7="Basic Library Subsidy", MIN(AC421*'Funding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MIN(AC421*VLOOKUP(CONCATENATE($A421, 'Funding Allocation Parameters'!$I$7), 'Library Subsidy Complex'!$C$2:$J$55, 2, FALSE), VLOOKUP(CONCATENATE($A421, 'Funding Allocation Parameters'!$I$7), 'Library Subsidy Complex'!$C$2:$J$55, 4, FALSE)), 0)))))</f>
        <v>0</v>
      </c>
      <c r="AF421" s="180">
        <f>IF('Funding Allocation Parameters'!$C$7="Basic Library Subsidy", 0, IF('Funding Allocation Parameters'!$C$7="Grant funding",MIN(AC421*'Funding Allocation Parameters'!$E$7, 'Funding Allocation Parameters'!$G$7), IF('Funding Allocation Parameters'!$C$7="Other author funding", 0, IF('Funding Allocation Parameters'!$C$7="Any discretionary funds (grants if available, other if no grants)", MIN(AC421*'Funding Allocation Parameters'!$E$7, 'Funding Allocation Parameters'!$G$7), IF('Funding Allocation Parameters'!$C$7="Complex Library Subsidy", 0, 0)))))</f>
        <v>0</v>
      </c>
      <c r="AG421" s="180">
        <f>IF('Funding Allocation Parameters'!$C$7="Basic Library Subsidy", 0, IF('Funding Allocation Parameters'!$C$7="Grant funding", 0, IF('Funding Allocation Parameters'!$C$7="Other author funding",  MIN(AC421*'Funding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1" s="180">
        <f>IF('Funding Allocation Parameters'!$C$7="Basic Library Subsidy", MIN(AD421*'Funding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MIN(AD421*VLOOKUP(CONCATENATE($A421, 'Funding Allocation Parameters'!$I$7), 'Library Subsidy Complex'!$C$2:$J$55, 6, FALSE), VLOOKUP(CONCATENATE($A421, 'Funding Allocation Parameters'!$I$7), 'Library Subsidy Complex'!$C$2:$J$55, 8, FALSE)), 0)))))</f>
        <v>0</v>
      </c>
      <c r="AI421" s="180">
        <f>IF('Funding Allocation Parameters'!$C$7="Basic Library Subsidy", 0, IF('Funding Allocation Parameters'!$C$7="Grant funding", 0, IF('Funding Allocation Parameters'!$C$7="Other author funding",  MIN(AD421*'Funding Allocation Parameters'!$E$7, 'Funding Allocation Parameters'!$G$7), IF('Funding Allocation Parameters'!$C$7="Any discretionary funds (grants if available, other if no grants)", MIN(AD421*'Funding Allocation Parameters'!$E$7, 'Funding Allocation Parameters'!$G$7), IF('Funding Allocation Parameters'!$C$7="Complex Library Subsidy", 0, 0)))))</f>
        <v>0</v>
      </c>
      <c r="AJ421" s="177">
        <f t="shared" si="194"/>
        <v>0</v>
      </c>
      <c r="AK421" s="177">
        <f t="shared" si="195"/>
        <v>0</v>
      </c>
      <c r="AL421" s="181">
        <f>IF('Funding Allocation Parameters'!$C$8="Basic Library Subsidy", MIN(AJ421*'Funding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MIN(AJ421*VLOOKUP(CONCATENATE($A421, 'Funding Allocation Parameters'!$I$8), 'Library Subsidy Complex'!$C$2:$J$55, 2, FALSE), VLOOKUP(CONCATENATE($A421, 'Funding Allocation Parameters'!$I$8), 'Library Subsidy Complex'!$C$2:$J$55, 4, FALSE)), 0)))))</f>
        <v>0</v>
      </c>
      <c r="AM421" s="181">
        <f>IF('Funding Allocation Parameters'!$C$8="Basic Library Subsidy", 0, IF('Funding Allocation Parameters'!$C$8="Grant funding",MIN(AJ421*'Funding Allocation Parameters'!$E$8, 'Funding Allocation Parameters'!$G$8), IF('Funding Allocation Parameters'!$C$8="Other author funding", 0, IF('Funding Allocation Parameters'!$C$8="Any discretionary funds (grants if available, other if no grants)", MIN(AJ421*'Funding Allocation Parameters'!$E$8, 'Funding Allocation Parameters'!$G$8), IF('Funding Allocation Parameters'!$C$8="Complex Library Subsidy", 0, 0)))))</f>
        <v>0</v>
      </c>
      <c r="AN421" s="181">
        <f>IF('Funding Allocation Parameters'!$C$8="Basic Library Subsidy", 0, IF('Funding Allocation Parameters'!$C$8="Grant funding", 0, IF('Funding Allocation Parameters'!$C$8="Other author funding",  MIN(AJ421*'Funding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1" s="181">
        <f>IF('Funding Allocation Parameters'!$C$8="Basic Library Subsidy", MIN(AK421*'Funding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MIN(AK421*VLOOKUP(CONCATENATE($A421, 'Funding Allocation Parameters'!$I$8), 'Library Subsidy Complex'!$C$2:$J$55, 6, FALSE), VLOOKUP(CONCATENATE($A421, 'Funding Allocation Parameters'!$I$8), 'Library Subsidy Complex'!$C$2:$J$55, 8, FALSE)), 0)))))</f>
        <v>0</v>
      </c>
      <c r="AP421" s="181">
        <f>IF('Funding Allocation Parameters'!$C$8="Basic Library Subsidy", 0, IF('Funding Allocation Parameters'!$C$8="Grant funding", 0, IF('Funding Allocation Parameters'!$C$8="Other author funding",  MIN(AK421*'Funding Allocation Parameters'!$E$8, 'Funding Allocation Parameters'!$G$8), IF('Funding Allocation Parameters'!$C$8="Any discretionary funds (grants if available, other if no grants)", MIN(AK421*'Funding Allocation Parameters'!$E$8, 'Funding Allocation Parameters'!$G$8), IF('Funding Allocation Parameters'!$C$8="Complex Library Subsidy", 0, 0)))))</f>
        <v>0</v>
      </c>
      <c r="AQ421" s="177">
        <f t="shared" si="196"/>
        <v>0</v>
      </c>
      <c r="AR421" s="177">
        <f t="shared" si="197"/>
        <v>0</v>
      </c>
      <c r="AS421" s="182">
        <f t="shared" si="198"/>
        <v>1189</v>
      </c>
      <c r="AT421" s="182">
        <f t="shared" si="199"/>
        <v>1658.4023999999999</v>
      </c>
      <c r="AU421" s="182">
        <f t="shared" si="200"/>
        <v>0</v>
      </c>
      <c r="AV421" s="182">
        <f t="shared" si="201"/>
        <v>1189</v>
      </c>
      <c r="AW421" s="182">
        <f t="shared" si="202"/>
        <v>1658.4023999999999</v>
      </c>
      <c r="AX421" s="183">
        <f t="shared" si="203"/>
        <v>1189</v>
      </c>
      <c r="AY421" s="183">
        <f t="shared" si="204"/>
        <v>1658.4023999999999</v>
      </c>
      <c r="AZ421" s="183">
        <f t="shared" si="205"/>
        <v>0</v>
      </c>
      <c r="BA421" s="183">
        <f t="shared" si="206"/>
        <v>0</v>
      </c>
      <c r="BB421" s="183">
        <f t="shared" si="207"/>
        <v>0</v>
      </c>
      <c r="BC421" s="184">
        <f t="shared" si="208"/>
        <v>1189</v>
      </c>
      <c r="BD421" s="184">
        <f t="shared" si="209"/>
        <v>0</v>
      </c>
      <c r="BE421" s="184">
        <f t="shared" si="210"/>
        <v>1658.4023999999999</v>
      </c>
      <c r="BF421" s="184">
        <f t="shared" si="211"/>
        <v>0</v>
      </c>
      <c r="BG421" s="102">
        <f t="shared" si="212"/>
        <v>0</v>
      </c>
      <c r="BH421" s="102">
        <f t="shared" si="213"/>
        <v>0</v>
      </c>
      <c r="BI421" s="102">
        <f t="shared" si="214"/>
        <v>0</v>
      </c>
      <c r="BJ421" s="102">
        <f t="shared" si="215"/>
        <v>1</v>
      </c>
      <c r="BK421" s="102">
        <f t="shared" si="216"/>
        <v>0</v>
      </c>
      <c r="BL421" s="102">
        <f t="shared" si="217"/>
        <v>0</v>
      </c>
      <c r="BN421" s="102"/>
    </row>
    <row r="422" spans="1:66" x14ac:dyDescent="0.25">
      <c r="A422" s="102" t="s">
        <v>20</v>
      </c>
      <c r="B422" s="102" t="s">
        <v>8</v>
      </c>
      <c r="C422" s="102" t="s">
        <v>8</v>
      </c>
      <c r="D422" s="102" t="s">
        <v>27</v>
      </c>
      <c r="E422" s="102" t="s">
        <v>886</v>
      </c>
      <c r="F422" s="102" t="s">
        <v>887</v>
      </c>
      <c r="G422" s="102">
        <v>1.6879999999999999</v>
      </c>
      <c r="H422" s="102">
        <v>1</v>
      </c>
      <c r="I422" s="102">
        <v>1</v>
      </c>
      <c r="J422" s="167">
        <f>IFERROR(H422*VLOOKUP(A422, 'Advanced Parameters'!$B$7:$G$20, 6, FALSE)*VLOOKUP(A422, 'Growth Parameters'!$B$6:$H$19, 6, FALSE), 0)</f>
        <v>1</v>
      </c>
      <c r="K422" s="167">
        <f>IFERROR(IF('Advanced Parameters'!$C$5="n",'Raw Data'!I422*VLOOKUP(A422,'Advanced Parameters'!$B$7:$G$20,6,FALSE),J422*VLOOKUP(A422,'Advanced Parameters'!$B$7:$G$20,2,FALSE))*VLOOKUP(A422, 'Growth Parameters'!$B$6:$H$19, 6, FALSE), 0)</f>
        <v>1</v>
      </c>
      <c r="L422" s="167">
        <f t="shared" si="218"/>
        <v>0</v>
      </c>
      <c r="M422" s="168">
        <f>IFERROR(IF(G422="NA","NA",IF(G422&gt;'APC Parameters'!$K$6+VLOOKUP('Raw Data'!A422, 'APC Parameters'!$H$7:$L$20, 4, FALSE), 'APC Parameters'!$L$6+VLOOKUP('Raw Data'!A422, 'APC Parameters'!$H$7:$L$20, 5, FALSE), G422*('APC Parameters'!$J$6+VLOOKUP('Raw Data'!A422, 'APC Parameters'!$H$7:$L$20, 3, FALSE))+'APC Parameters'!$I$6+VLOOKUP('Raw Data'!A422, 'APC Parameters'!$H$7:$L$20, 2, FALSE))), 0)</f>
        <v>2345.1471999999999</v>
      </c>
      <c r="N422" s="168">
        <f t="shared" si="188"/>
        <v>2345.1471999999999</v>
      </c>
      <c r="O422" s="168">
        <f>IFERROR(IF(M422="NA",VLOOKUP(D422,'Internal Calculations'!$B$10:$C$11,2,FALSE), M422)*VLOOKUP(A422, 'Growth Parameters'!$B$6:$H$19, 7, FALSE), 0)</f>
        <v>2345.1471999999999</v>
      </c>
      <c r="P422" s="177">
        <f t="shared" si="189"/>
        <v>2345.1471999999999</v>
      </c>
      <c r="Q422" s="178">
        <f>IF('Funding Allocation Parameters'!$C$5="Basic Library Subsidy", MIN(O422*('Funding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MIN($O422*(VLOOKUP(CONCATENATE($A422, 'Funding Allocation Parameters'!$I$5), 'Library Subsidy Complex'!$C$2:$J$55, 2, FALSE)), VLOOKUP(CONCATENATE($A422, 'Funding Allocation Parameters'!$I$5), 'Library Subsidy Complex'!$C$2:$J$55, 4, FALSE)), 0)))))</f>
        <v>1189</v>
      </c>
      <c r="R422" s="178">
        <f>IF('Funding Allocation Parameters'!$C$5="Basic Library Subsidy", 0, IF('Funding Allocation Parameters'!$C$5="Grant funding",MIN(O422*('Funding Allocation Parameters'!$E$5), 'Funding Allocation Parameters'!$G$5), IF('Funding Allocation Parameters'!$C$5="Other author funding", 0, IF('Funding Allocation Parameters'!$C$5="Any discretionary funds (grants if available, other if no grants)", MIN(O422*('Funding Allocation Parameters'!$E$5), 'Funding Allocation Parameters'!$G$5), IF('Funding Allocation Parameters'!$C$5="Complex Library Subsidy", 0, 0)))))</f>
        <v>0</v>
      </c>
      <c r="S422" s="178">
        <f>IF('Funding Allocation Parameters'!$C$5="Basic Library Subsidy", 0, IF('Funding Allocation Parameters'!$C$5="Grant funding", 0, IF('Funding Allocation Parameters'!$C$5="Other author funding",  MIN(O422*('Funding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2" s="178">
        <f>IF('Funding Allocation Parameters'!$C$5="Basic Library Subsidy", MIN(O422*('Funding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MIN($O422*(VLOOKUP(CONCATENATE($A422, 'Funding Allocation Parameters'!$I$5), 'Library Subsidy Complex'!$C$2:$J$55, 6, FALSE)), VLOOKUP(CONCATENATE($A422, 'Funding Allocation Parameters'!$I$5), 'Library Subsidy Complex'!$C$2:$J$55, 8, FALSE)), 0)))))</f>
        <v>1189</v>
      </c>
      <c r="U422" s="178">
        <f>IF('Funding Allocation Parameters'!$C$5="Basic Library Subsidy", 0, IF('Funding Allocation Parameters'!$C$5="Grant funding", 0, IF('Funding Allocation Parameters'!$C$5="Other author funding",  MIN(O422*('Funding Allocation Parameters'!$E$5), 'Funding Allocation Parameters'!$G$5), IF('Funding Allocation Parameters'!$C$5="Any discretionary funds (grants if available, other if no grants)", MIN(O422*('Funding Allocation Parameters'!$E$5), 'Funding Allocation Parameters'!$G$5), IF('Funding Allocation Parameters'!$C$5="Complex Library Subsidy", 0, 0)))))</f>
        <v>0</v>
      </c>
      <c r="V422" s="177">
        <f t="shared" si="190"/>
        <v>1156.1471999999999</v>
      </c>
      <c r="W422" s="177">
        <f t="shared" si="191"/>
        <v>1156.1471999999999</v>
      </c>
      <c r="X422" s="179">
        <f>IF('Funding Allocation Parameters'!$C$6="Basic Library Subsidy", MIN(V422*'Funding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MIN(V422*VLOOKUP(CONCATENATE($A422, 'Funding Allocation Parameters'!$I$6), 'Library Subsidy Complex'!$C$2:$J$55, 2, FALSE), VLOOKUP(CONCATENATE($A422, 'Funding Allocation Parameters'!$I$6), 'Library Subsidy Complex'!$C$2:$J$55, 4, FALSE)), 0)))))</f>
        <v>0</v>
      </c>
      <c r="Y422" s="179">
        <f>IF('Funding Allocation Parameters'!$C$6="Basic Library Subsidy", 0, IF('Funding Allocation Parameters'!$C$6="Grant funding",MIN(V422*'Funding Allocation Parameters'!$E$6, 'Funding Allocation Parameters'!$G$6), IF('Funding Allocation Parameters'!$C$6="Other author funding", 0, IF('Funding Allocation Parameters'!$C$6="Any discretionary funds (grants if available, other if no grants)", MIN(V422*'Funding Allocation Parameters'!$E$6, 'Funding Allocation Parameters'!$G$6), IF('Funding Allocation Parameters'!$C$6="Complex Library Subsidy", 0, 0)))))</f>
        <v>1156.1471999999999</v>
      </c>
      <c r="Z422" s="179">
        <f>IF('Funding Allocation Parameters'!$C$6="Basic Library Subsidy", 0, IF('Funding Allocation Parameters'!$C$6="Grant funding", 0, IF('Funding Allocation Parameters'!$C$6="Other author funding",  MIN(V422*'Funding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2" s="179">
        <f>IF('Funding Allocation Parameters'!$C$6="Basic Library Subsidy", MIN(W422*'Funding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MIN(W422*VLOOKUP(CONCATENATE($A422, 'Funding Allocation Parameters'!$I$6), 'Library Subsidy Complex'!$C$2:$J$55, 6, FALSE), VLOOKUP(CONCATENATE($A422, 'Funding Allocation Parameters'!$I$6), 'Library Subsidy Complex'!$C$2:$J$55, 8, FALSE)), 0)))))</f>
        <v>0</v>
      </c>
      <c r="AB422" s="179">
        <f>IF('Funding Allocation Parameters'!$C$6="Basic Library Subsidy", 0, IF('Funding Allocation Parameters'!$C$6="Grant funding", 0, IF('Funding Allocation Parameters'!$C$6="Other author funding",  MIN(W422*'Funding Allocation Parameters'!$E$6, 'Funding Allocation Parameters'!$G$6), IF('Funding Allocation Parameters'!$C$6="Any discretionary funds (grants if available, other if no grants)", MIN(W422*'Funding Allocation Parameters'!$E$6, 'Funding Allocation Parameters'!$G$6), IF('Funding Allocation Parameters'!$C$6="Complex Library Subsidy", 0, 0)))))</f>
        <v>1156.1471999999999</v>
      </c>
      <c r="AC422" s="177">
        <f t="shared" si="192"/>
        <v>0</v>
      </c>
      <c r="AD422" s="177">
        <f t="shared" si="193"/>
        <v>0</v>
      </c>
      <c r="AE422" s="180">
        <f>IF('Funding Allocation Parameters'!$C$7="Basic Library Subsidy", MIN(AC422*'Funding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MIN(AC422*VLOOKUP(CONCATENATE($A422, 'Funding Allocation Parameters'!$I$7), 'Library Subsidy Complex'!$C$2:$J$55, 2, FALSE), VLOOKUP(CONCATENATE($A422, 'Funding Allocation Parameters'!$I$7), 'Library Subsidy Complex'!$C$2:$J$55, 4, FALSE)), 0)))))</f>
        <v>0</v>
      </c>
      <c r="AF422" s="180">
        <f>IF('Funding Allocation Parameters'!$C$7="Basic Library Subsidy", 0, IF('Funding Allocation Parameters'!$C$7="Grant funding",MIN(AC422*'Funding Allocation Parameters'!$E$7, 'Funding Allocation Parameters'!$G$7), IF('Funding Allocation Parameters'!$C$7="Other author funding", 0, IF('Funding Allocation Parameters'!$C$7="Any discretionary funds (grants if available, other if no grants)", MIN(AC422*'Funding Allocation Parameters'!$E$7, 'Funding Allocation Parameters'!$G$7), IF('Funding Allocation Parameters'!$C$7="Complex Library Subsidy", 0, 0)))))</f>
        <v>0</v>
      </c>
      <c r="AG422" s="180">
        <f>IF('Funding Allocation Parameters'!$C$7="Basic Library Subsidy", 0, IF('Funding Allocation Parameters'!$C$7="Grant funding", 0, IF('Funding Allocation Parameters'!$C$7="Other author funding",  MIN(AC422*'Funding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2" s="180">
        <f>IF('Funding Allocation Parameters'!$C$7="Basic Library Subsidy", MIN(AD422*'Funding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MIN(AD422*VLOOKUP(CONCATENATE($A422, 'Funding Allocation Parameters'!$I$7), 'Library Subsidy Complex'!$C$2:$J$55, 6, FALSE), VLOOKUP(CONCATENATE($A422, 'Funding Allocation Parameters'!$I$7), 'Library Subsidy Complex'!$C$2:$J$55, 8, FALSE)), 0)))))</f>
        <v>0</v>
      </c>
      <c r="AI422" s="180">
        <f>IF('Funding Allocation Parameters'!$C$7="Basic Library Subsidy", 0, IF('Funding Allocation Parameters'!$C$7="Grant funding", 0, IF('Funding Allocation Parameters'!$C$7="Other author funding",  MIN(AD422*'Funding Allocation Parameters'!$E$7, 'Funding Allocation Parameters'!$G$7), IF('Funding Allocation Parameters'!$C$7="Any discretionary funds (grants if available, other if no grants)", MIN(AD422*'Funding Allocation Parameters'!$E$7, 'Funding Allocation Parameters'!$G$7), IF('Funding Allocation Parameters'!$C$7="Complex Library Subsidy", 0, 0)))))</f>
        <v>0</v>
      </c>
      <c r="AJ422" s="177">
        <f t="shared" si="194"/>
        <v>0</v>
      </c>
      <c r="AK422" s="177">
        <f t="shared" si="195"/>
        <v>0</v>
      </c>
      <c r="AL422" s="181">
        <f>IF('Funding Allocation Parameters'!$C$8="Basic Library Subsidy", MIN(AJ422*'Funding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MIN(AJ422*VLOOKUP(CONCATENATE($A422, 'Funding Allocation Parameters'!$I$8), 'Library Subsidy Complex'!$C$2:$J$55, 2, FALSE), VLOOKUP(CONCATENATE($A422, 'Funding Allocation Parameters'!$I$8), 'Library Subsidy Complex'!$C$2:$J$55, 4, FALSE)), 0)))))</f>
        <v>0</v>
      </c>
      <c r="AM422" s="181">
        <f>IF('Funding Allocation Parameters'!$C$8="Basic Library Subsidy", 0, IF('Funding Allocation Parameters'!$C$8="Grant funding",MIN(AJ422*'Funding Allocation Parameters'!$E$8, 'Funding Allocation Parameters'!$G$8), IF('Funding Allocation Parameters'!$C$8="Other author funding", 0, IF('Funding Allocation Parameters'!$C$8="Any discretionary funds (grants if available, other if no grants)", MIN(AJ422*'Funding Allocation Parameters'!$E$8, 'Funding Allocation Parameters'!$G$8), IF('Funding Allocation Parameters'!$C$8="Complex Library Subsidy", 0, 0)))))</f>
        <v>0</v>
      </c>
      <c r="AN422" s="181">
        <f>IF('Funding Allocation Parameters'!$C$8="Basic Library Subsidy", 0, IF('Funding Allocation Parameters'!$C$8="Grant funding", 0, IF('Funding Allocation Parameters'!$C$8="Other author funding",  MIN(AJ422*'Funding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2" s="181">
        <f>IF('Funding Allocation Parameters'!$C$8="Basic Library Subsidy", MIN(AK422*'Funding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MIN(AK422*VLOOKUP(CONCATENATE($A422, 'Funding Allocation Parameters'!$I$8), 'Library Subsidy Complex'!$C$2:$J$55, 6, FALSE), VLOOKUP(CONCATENATE($A422, 'Funding Allocation Parameters'!$I$8), 'Library Subsidy Complex'!$C$2:$J$55, 8, FALSE)), 0)))))</f>
        <v>0</v>
      </c>
      <c r="AP422" s="181">
        <f>IF('Funding Allocation Parameters'!$C$8="Basic Library Subsidy", 0, IF('Funding Allocation Parameters'!$C$8="Grant funding", 0, IF('Funding Allocation Parameters'!$C$8="Other author funding",  MIN(AK422*'Funding Allocation Parameters'!$E$8, 'Funding Allocation Parameters'!$G$8), IF('Funding Allocation Parameters'!$C$8="Any discretionary funds (grants if available, other if no grants)", MIN(AK422*'Funding Allocation Parameters'!$E$8, 'Funding Allocation Parameters'!$G$8), IF('Funding Allocation Parameters'!$C$8="Complex Library Subsidy", 0, 0)))))</f>
        <v>0</v>
      </c>
      <c r="AQ422" s="177">
        <f t="shared" si="196"/>
        <v>0</v>
      </c>
      <c r="AR422" s="177">
        <f t="shared" si="197"/>
        <v>0</v>
      </c>
      <c r="AS422" s="182">
        <f t="shared" si="198"/>
        <v>1189</v>
      </c>
      <c r="AT422" s="182">
        <f t="shared" si="199"/>
        <v>1156.1471999999999</v>
      </c>
      <c r="AU422" s="182">
        <f t="shared" si="200"/>
        <v>0</v>
      </c>
      <c r="AV422" s="182">
        <f t="shared" si="201"/>
        <v>1189</v>
      </c>
      <c r="AW422" s="182">
        <f t="shared" si="202"/>
        <v>1156.1471999999999</v>
      </c>
      <c r="AX422" s="183">
        <f t="shared" si="203"/>
        <v>1189</v>
      </c>
      <c r="AY422" s="183">
        <f t="shared" si="204"/>
        <v>1156.1471999999999</v>
      </c>
      <c r="AZ422" s="183">
        <f t="shared" si="205"/>
        <v>0</v>
      </c>
      <c r="BA422" s="183">
        <f t="shared" si="206"/>
        <v>0</v>
      </c>
      <c r="BB422" s="183">
        <f t="shared" si="207"/>
        <v>0</v>
      </c>
      <c r="BC422" s="184">
        <f t="shared" si="208"/>
        <v>1189</v>
      </c>
      <c r="BD422" s="184">
        <f t="shared" si="209"/>
        <v>0</v>
      </c>
      <c r="BE422" s="184">
        <f t="shared" si="210"/>
        <v>1156.1471999999999</v>
      </c>
      <c r="BF422" s="184">
        <f t="shared" si="211"/>
        <v>0</v>
      </c>
      <c r="BG422" s="102">
        <f t="shared" si="212"/>
        <v>0</v>
      </c>
      <c r="BH422" s="102">
        <f t="shared" si="213"/>
        <v>0</v>
      </c>
      <c r="BI422" s="102">
        <f t="shared" si="214"/>
        <v>0</v>
      </c>
      <c r="BJ422" s="102">
        <f t="shared" si="215"/>
        <v>1</v>
      </c>
      <c r="BK422" s="102">
        <f t="shared" si="216"/>
        <v>0</v>
      </c>
      <c r="BL422" s="102">
        <f t="shared" si="217"/>
        <v>0</v>
      </c>
      <c r="BN422" s="102"/>
    </row>
    <row r="423" spans="1:66" x14ac:dyDescent="0.25">
      <c r="A423" s="102" t="s">
        <v>24</v>
      </c>
      <c r="B423" s="102" t="s">
        <v>8</v>
      </c>
      <c r="C423" s="102" t="s">
        <v>8</v>
      </c>
      <c r="D423" s="102" t="s">
        <v>27</v>
      </c>
      <c r="E423" s="102" t="s">
        <v>45</v>
      </c>
      <c r="F423" s="102" t="s">
        <v>888</v>
      </c>
      <c r="G423" s="102">
        <v>2.464</v>
      </c>
      <c r="H423" s="102">
        <v>1</v>
      </c>
      <c r="I423" s="102">
        <v>1</v>
      </c>
      <c r="J423" s="167">
        <f>IFERROR(H423*VLOOKUP(A423, 'Advanced Parameters'!$B$7:$G$20, 6, FALSE)*VLOOKUP(A423, 'Growth Parameters'!$B$6:$H$19, 6, FALSE), 0)</f>
        <v>1</v>
      </c>
      <c r="K423" s="167">
        <f>IFERROR(IF('Advanced Parameters'!$C$5="n",'Raw Data'!I423*VLOOKUP(A423,'Advanced Parameters'!$B$7:$G$20,6,FALSE),J423*VLOOKUP(A423,'Advanced Parameters'!$B$7:$G$20,2,FALSE))*VLOOKUP(A423, 'Growth Parameters'!$B$6:$H$19, 6, FALSE), 0)</f>
        <v>1</v>
      </c>
      <c r="L423" s="167">
        <f t="shared" si="218"/>
        <v>0</v>
      </c>
      <c r="M423" s="168">
        <f>IFERROR(IF(G423="NA","NA",IF(G423&gt;'APC Parameters'!$K$6+VLOOKUP('Raw Data'!A423, 'APC Parameters'!$H$7:$L$20, 4, FALSE), 'APC Parameters'!$L$6+VLOOKUP('Raw Data'!A423, 'APC Parameters'!$H$7:$L$20, 5, FALSE), G423*('APC Parameters'!$J$6+VLOOKUP('Raw Data'!A423, 'APC Parameters'!$H$7:$L$20, 3, FALSE))+'APC Parameters'!$I$6+VLOOKUP('Raw Data'!A423, 'APC Parameters'!$H$7:$L$20, 2, FALSE))), 0)</f>
        <v>2895.6415999999999</v>
      </c>
      <c r="N423" s="168">
        <f t="shared" si="188"/>
        <v>2895.6415999999999</v>
      </c>
      <c r="O423" s="168">
        <f>IFERROR(IF(M423="NA",VLOOKUP(D423,'Internal Calculations'!$B$10:$C$11,2,FALSE), M423)*VLOOKUP(A423, 'Growth Parameters'!$B$6:$H$19, 7, FALSE), 0)</f>
        <v>2895.6415999999999</v>
      </c>
      <c r="P423" s="177">
        <f t="shared" si="189"/>
        <v>2895.6415999999999</v>
      </c>
      <c r="Q423" s="178">
        <f>IF('Funding Allocation Parameters'!$C$5="Basic Library Subsidy", MIN(O423*('Funding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MIN($O423*(VLOOKUP(CONCATENATE($A423, 'Funding Allocation Parameters'!$I$5), 'Library Subsidy Complex'!$C$2:$J$55, 2, FALSE)), VLOOKUP(CONCATENATE($A423, 'Funding Allocation Parameters'!$I$5), 'Library Subsidy Complex'!$C$2:$J$55, 4, FALSE)), 0)))))</f>
        <v>1189</v>
      </c>
      <c r="R423" s="178">
        <f>IF('Funding Allocation Parameters'!$C$5="Basic Library Subsidy", 0, IF('Funding Allocation Parameters'!$C$5="Grant funding",MIN(O423*('Funding Allocation Parameters'!$E$5), 'Funding Allocation Parameters'!$G$5), IF('Funding Allocation Parameters'!$C$5="Other author funding", 0, IF('Funding Allocation Parameters'!$C$5="Any discretionary funds (grants if available, other if no grants)", MIN(O423*('Funding Allocation Parameters'!$E$5), 'Funding Allocation Parameters'!$G$5), IF('Funding Allocation Parameters'!$C$5="Complex Library Subsidy", 0, 0)))))</f>
        <v>0</v>
      </c>
      <c r="S423" s="178">
        <f>IF('Funding Allocation Parameters'!$C$5="Basic Library Subsidy", 0, IF('Funding Allocation Parameters'!$C$5="Grant funding", 0, IF('Funding Allocation Parameters'!$C$5="Other author funding",  MIN(O423*('Funding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3" s="178">
        <f>IF('Funding Allocation Parameters'!$C$5="Basic Library Subsidy", MIN(O423*('Funding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MIN($O423*(VLOOKUP(CONCATENATE($A423, 'Funding Allocation Parameters'!$I$5), 'Library Subsidy Complex'!$C$2:$J$55, 6, FALSE)), VLOOKUP(CONCATENATE($A423, 'Funding Allocation Parameters'!$I$5), 'Library Subsidy Complex'!$C$2:$J$55, 8, FALSE)), 0)))))</f>
        <v>1189</v>
      </c>
      <c r="U423" s="178">
        <f>IF('Funding Allocation Parameters'!$C$5="Basic Library Subsidy", 0, IF('Funding Allocation Parameters'!$C$5="Grant funding", 0, IF('Funding Allocation Parameters'!$C$5="Other author funding",  MIN(O423*('Funding Allocation Parameters'!$E$5), 'Funding Allocation Parameters'!$G$5), IF('Funding Allocation Parameters'!$C$5="Any discretionary funds (grants if available, other if no grants)", MIN(O423*('Funding Allocation Parameters'!$E$5), 'Funding Allocation Parameters'!$G$5), IF('Funding Allocation Parameters'!$C$5="Complex Library Subsidy", 0, 0)))))</f>
        <v>0</v>
      </c>
      <c r="V423" s="177">
        <f t="shared" si="190"/>
        <v>1706.6415999999999</v>
      </c>
      <c r="W423" s="177">
        <f t="shared" si="191"/>
        <v>1706.6415999999999</v>
      </c>
      <c r="X423" s="179">
        <f>IF('Funding Allocation Parameters'!$C$6="Basic Library Subsidy", MIN(V423*'Funding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MIN(V423*VLOOKUP(CONCATENATE($A423, 'Funding Allocation Parameters'!$I$6), 'Library Subsidy Complex'!$C$2:$J$55, 2, FALSE), VLOOKUP(CONCATENATE($A423, 'Funding Allocation Parameters'!$I$6), 'Library Subsidy Complex'!$C$2:$J$55, 4, FALSE)), 0)))))</f>
        <v>0</v>
      </c>
      <c r="Y423" s="179">
        <f>IF('Funding Allocation Parameters'!$C$6="Basic Library Subsidy", 0, IF('Funding Allocation Parameters'!$C$6="Grant funding",MIN(V423*'Funding Allocation Parameters'!$E$6, 'Funding Allocation Parameters'!$G$6), IF('Funding Allocation Parameters'!$C$6="Other author funding", 0, IF('Funding Allocation Parameters'!$C$6="Any discretionary funds (grants if available, other if no grants)", MIN(V423*'Funding Allocation Parameters'!$E$6, 'Funding Allocation Parameters'!$G$6), IF('Funding Allocation Parameters'!$C$6="Complex Library Subsidy", 0, 0)))))</f>
        <v>1706.6415999999999</v>
      </c>
      <c r="Z423" s="179">
        <f>IF('Funding Allocation Parameters'!$C$6="Basic Library Subsidy", 0, IF('Funding Allocation Parameters'!$C$6="Grant funding", 0, IF('Funding Allocation Parameters'!$C$6="Other author funding",  MIN(V423*'Funding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3" s="179">
        <f>IF('Funding Allocation Parameters'!$C$6="Basic Library Subsidy", MIN(W423*'Funding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MIN(W423*VLOOKUP(CONCATENATE($A423, 'Funding Allocation Parameters'!$I$6), 'Library Subsidy Complex'!$C$2:$J$55, 6, FALSE), VLOOKUP(CONCATENATE($A423, 'Funding Allocation Parameters'!$I$6), 'Library Subsidy Complex'!$C$2:$J$55, 8, FALSE)), 0)))))</f>
        <v>0</v>
      </c>
      <c r="AB423" s="179">
        <f>IF('Funding Allocation Parameters'!$C$6="Basic Library Subsidy", 0, IF('Funding Allocation Parameters'!$C$6="Grant funding", 0, IF('Funding Allocation Parameters'!$C$6="Other author funding",  MIN(W423*'Funding Allocation Parameters'!$E$6, 'Funding Allocation Parameters'!$G$6), IF('Funding Allocation Parameters'!$C$6="Any discretionary funds (grants if available, other if no grants)", MIN(W423*'Funding Allocation Parameters'!$E$6, 'Funding Allocation Parameters'!$G$6), IF('Funding Allocation Parameters'!$C$6="Complex Library Subsidy", 0, 0)))))</f>
        <v>1706.6415999999999</v>
      </c>
      <c r="AC423" s="177">
        <f t="shared" si="192"/>
        <v>0</v>
      </c>
      <c r="AD423" s="177">
        <f t="shared" si="193"/>
        <v>0</v>
      </c>
      <c r="AE423" s="180">
        <f>IF('Funding Allocation Parameters'!$C$7="Basic Library Subsidy", MIN(AC423*'Funding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MIN(AC423*VLOOKUP(CONCATENATE($A423, 'Funding Allocation Parameters'!$I$7), 'Library Subsidy Complex'!$C$2:$J$55, 2, FALSE), VLOOKUP(CONCATENATE($A423, 'Funding Allocation Parameters'!$I$7), 'Library Subsidy Complex'!$C$2:$J$55, 4, FALSE)), 0)))))</f>
        <v>0</v>
      </c>
      <c r="AF423" s="180">
        <f>IF('Funding Allocation Parameters'!$C$7="Basic Library Subsidy", 0, IF('Funding Allocation Parameters'!$C$7="Grant funding",MIN(AC423*'Funding Allocation Parameters'!$E$7, 'Funding Allocation Parameters'!$G$7), IF('Funding Allocation Parameters'!$C$7="Other author funding", 0, IF('Funding Allocation Parameters'!$C$7="Any discretionary funds (grants if available, other if no grants)", MIN(AC423*'Funding Allocation Parameters'!$E$7, 'Funding Allocation Parameters'!$G$7), IF('Funding Allocation Parameters'!$C$7="Complex Library Subsidy", 0, 0)))))</f>
        <v>0</v>
      </c>
      <c r="AG423" s="180">
        <f>IF('Funding Allocation Parameters'!$C$7="Basic Library Subsidy", 0, IF('Funding Allocation Parameters'!$C$7="Grant funding", 0, IF('Funding Allocation Parameters'!$C$7="Other author funding",  MIN(AC423*'Funding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3" s="180">
        <f>IF('Funding Allocation Parameters'!$C$7="Basic Library Subsidy", MIN(AD423*'Funding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MIN(AD423*VLOOKUP(CONCATENATE($A423, 'Funding Allocation Parameters'!$I$7), 'Library Subsidy Complex'!$C$2:$J$55, 6, FALSE), VLOOKUP(CONCATENATE($A423, 'Funding Allocation Parameters'!$I$7), 'Library Subsidy Complex'!$C$2:$J$55, 8, FALSE)), 0)))))</f>
        <v>0</v>
      </c>
      <c r="AI423" s="180">
        <f>IF('Funding Allocation Parameters'!$C$7="Basic Library Subsidy", 0, IF('Funding Allocation Parameters'!$C$7="Grant funding", 0, IF('Funding Allocation Parameters'!$C$7="Other author funding",  MIN(AD423*'Funding Allocation Parameters'!$E$7, 'Funding Allocation Parameters'!$G$7), IF('Funding Allocation Parameters'!$C$7="Any discretionary funds (grants if available, other if no grants)", MIN(AD423*'Funding Allocation Parameters'!$E$7, 'Funding Allocation Parameters'!$G$7), IF('Funding Allocation Parameters'!$C$7="Complex Library Subsidy", 0, 0)))))</f>
        <v>0</v>
      </c>
      <c r="AJ423" s="177">
        <f t="shared" si="194"/>
        <v>0</v>
      </c>
      <c r="AK423" s="177">
        <f t="shared" si="195"/>
        <v>0</v>
      </c>
      <c r="AL423" s="181">
        <f>IF('Funding Allocation Parameters'!$C$8="Basic Library Subsidy", MIN(AJ423*'Funding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MIN(AJ423*VLOOKUP(CONCATENATE($A423, 'Funding Allocation Parameters'!$I$8), 'Library Subsidy Complex'!$C$2:$J$55, 2, FALSE), VLOOKUP(CONCATENATE($A423, 'Funding Allocation Parameters'!$I$8), 'Library Subsidy Complex'!$C$2:$J$55, 4, FALSE)), 0)))))</f>
        <v>0</v>
      </c>
      <c r="AM423" s="181">
        <f>IF('Funding Allocation Parameters'!$C$8="Basic Library Subsidy", 0, IF('Funding Allocation Parameters'!$C$8="Grant funding",MIN(AJ423*'Funding Allocation Parameters'!$E$8, 'Funding Allocation Parameters'!$G$8), IF('Funding Allocation Parameters'!$C$8="Other author funding", 0, IF('Funding Allocation Parameters'!$C$8="Any discretionary funds (grants if available, other if no grants)", MIN(AJ423*'Funding Allocation Parameters'!$E$8, 'Funding Allocation Parameters'!$G$8), IF('Funding Allocation Parameters'!$C$8="Complex Library Subsidy", 0, 0)))))</f>
        <v>0</v>
      </c>
      <c r="AN423" s="181">
        <f>IF('Funding Allocation Parameters'!$C$8="Basic Library Subsidy", 0, IF('Funding Allocation Parameters'!$C$8="Grant funding", 0, IF('Funding Allocation Parameters'!$C$8="Other author funding",  MIN(AJ423*'Funding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3" s="181">
        <f>IF('Funding Allocation Parameters'!$C$8="Basic Library Subsidy", MIN(AK423*'Funding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MIN(AK423*VLOOKUP(CONCATENATE($A423, 'Funding Allocation Parameters'!$I$8), 'Library Subsidy Complex'!$C$2:$J$55, 6, FALSE), VLOOKUP(CONCATENATE($A423, 'Funding Allocation Parameters'!$I$8), 'Library Subsidy Complex'!$C$2:$J$55, 8, FALSE)), 0)))))</f>
        <v>0</v>
      </c>
      <c r="AP423" s="181">
        <f>IF('Funding Allocation Parameters'!$C$8="Basic Library Subsidy", 0, IF('Funding Allocation Parameters'!$C$8="Grant funding", 0, IF('Funding Allocation Parameters'!$C$8="Other author funding",  MIN(AK423*'Funding Allocation Parameters'!$E$8, 'Funding Allocation Parameters'!$G$8), IF('Funding Allocation Parameters'!$C$8="Any discretionary funds (grants if available, other if no grants)", MIN(AK423*'Funding Allocation Parameters'!$E$8, 'Funding Allocation Parameters'!$G$8), IF('Funding Allocation Parameters'!$C$8="Complex Library Subsidy", 0, 0)))))</f>
        <v>0</v>
      </c>
      <c r="AQ423" s="177">
        <f t="shared" si="196"/>
        <v>0</v>
      </c>
      <c r="AR423" s="177">
        <f t="shared" si="197"/>
        <v>0</v>
      </c>
      <c r="AS423" s="182">
        <f t="shared" si="198"/>
        <v>1189</v>
      </c>
      <c r="AT423" s="182">
        <f t="shared" si="199"/>
        <v>1706.6415999999999</v>
      </c>
      <c r="AU423" s="182">
        <f t="shared" si="200"/>
        <v>0</v>
      </c>
      <c r="AV423" s="182">
        <f t="shared" si="201"/>
        <v>1189</v>
      </c>
      <c r="AW423" s="182">
        <f t="shared" si="202"/>
        <v>1706.6415999999999</v>
      </c>
      <c r="AX423" s="183">
        <f t="shared" si="203"/>
        <v>1189</v>
      </c>
      <c r="AY423" s="183">
        <f t="shared" si="204"/>
        <v>1706.6415999999999</v>
      </c>
      <c r="AZ423" s="183">
        <f t="shared" si="205"/>
        <v>0</v>
      </c>
      <c r="BA423" s="183">
        <f t="shared" si="206"/>
        <v>0</v>
      </c>
      <c r="BB423" s="183">
        <f t="shared" si="207"/>
        <v>0</v>
      </c>
      <c r="BC423" s="184">
        <f t="shared" si="208"/>
        <v>1189</v>
      </c>
      <c r="BD423" s="184">
        <f t="shared" si="209"/>
        <v>0</v>
      </c>
      <c r="BE423" s="184">
        <f t="shared" si="210"/>
        <v>1706.6415999999999</v>
      </c>
      <c r="BF423" s="184">
        <f t="shared" si="211"/>
        <v>0</v>
      </c>
      <c r="BG423" s="102">
        <f t="shared" si="212"/>
        <v>0</v>
      </c>
      <c r="BH423" s="102">
        <f t="shared" si="213"/>
        <v>0</v>
      </c>
      <c r="BI423" s="102">
        <f t="shared" si="214"/>
        <v>0</v>
      </c>
      <c r="BJ423" s="102">
        <f t="shared" si="215"/>
        <v>1</v>
      </c>
      <c r="BK423" s="102">
        <f t="shared" si="216"/>
        <v>0</v>
      </c>
      <c r="BL423" s="102">
        <f t="shared" si="217"/>
        <v>0</v>
      </c>
      <c r="BN423" s="102"/>
    </row>
    <row r="424" spans="1:66" x14ac:dyDescent="0.25">
      <c r="A424" s="102" t="s">
        <v>18</v>
      </c>
      <c r="B424" s="102" t="s">
        <v>12</v>
      </c>
      <c r="C424" s="102" t="s">
        <v>8</v>
      </c>
      <c r="D424" s="102" t="s">
        <v>27</v>
      </c>
      <c r="E424" s="102" t="s">
        <v>889</v>
      </c>
      <c r="F424" s="102" t="s">
        <v>890</v>
      </c>
      <c r="G424" s="102">
        <v>1.0049999999999999</v>
      </c>
      <c r="H424" s="102">
        <v>1</v>
      </c>
      <c r="I424" s="102">
        <v>1</v>
      </c>
      <c r="J424" s="167">
        <f>IFERROR(H424*VLOOKUP(A424, 'Advanced Parameters'!$B$7:$G$20, 6, FALSE)*VLOOKUP(A424, 'Growth Parameters'!$B$6:$H$19, 6, FALSE), 0)</f>
        <v>1</v>
      </c>
      <c r="K424" s="167">
        <f>IFERROR(IF('Advanced Parameters'!$C$5="n",'Raw Data'!I424*VLOOKUP(A424,'Advanced Parameters'!$B$7:$G$20,6,FALSE),J424*VLOOKUP(A424,'Advanced Parameters'!$B$7:$G$20,2,FALSE))*VLOOKUP(A424, 'Growth Parameters'!$B$6:$H$19, 6, FALSE), 0)</f>
        <v>1</v>
      </c>
      <c r="L424" s="167">
        <f t="shared" si="218"/>
        <v>0</v>
      </c>
      <c r="M424" s="168">
        <f>IFERROR(IF(G424="NA","NA",IF(G424&gt;'APC Parameters'!$K$6+VLOOKUP('Raw Data'!A424, 'APC Parameters'!$H$7:$L$20, 4, FALSE), 'APC Parameters'!$L$6+VLOOKUP('Raw Data'!A424, 'APC Parameters'!$H$7:$L$20, 5, FALSE), G424*('APC Parameters'!$J$6+VLOOKUP('Raw Data'!A424, 'APC Parameters'!$H$7:$L$20, 3, FALSE))+'APC Parameters'!$I$6+VLOOKUP('Raw Data'!A424, 'APC Parameters'!$H$7:$L$20, 2, FALSE))), 0)</f>
        <v>1860.627</v>
      </c>
      <c r="N424" s="168">
        <f t="shared" si="188"/>
        <v>1860.627</v>
      </c>
      <c r="O424" s="168">
        <f>IFERROR(IF(M424="NA",VLOOKUP(D424,'Internal Calculations'!$B$10:$C$11,2,FALSE), M424)*VLOOKUP(A424, 'Growth Parameters'!$B$6:$H$19, 7, FALSE), 0)</f>
        <v>1860.627</v>
      </c>
      <c r="P424" s="177">
        <f t="shared" si="189"/>
        <v>1860.627</v>
      </c>
      <c r="Q424" s="178">
        <f>IF('Funding Allocation Parameters'!$C$5="Basic Library Subsidy", MIN(O424*('Funding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MIN($O424*(VLOOKUP(CONCATENATE($A424, 'Funding Allocation Parameters'!$I$5), 'Library Subsidy Complex'!$C$2:$J$55, 2, FALSE)), VLOOKUP(CONCATENATE($A424, 'Funding Allocation Parameters'!$I$5), 'Library Subsidy Complex'!$C$2:$J$55, 4, FALSE)), 0)))))</f>
        <v>1189</v>
      </c>
      <c r="R424" s="178">
        <f>IF('Funding Allocation Parameters'!$C$5="Basic Library Subsidy", 0, IF('Funding Allocation Parameters'!$C$5="Grant funding",MIN(O424*('Funding Allocation Parameters'!$E$5), 'Funding Allocation Parameters'!$G$5), IF('Funding Allocation Parameters'!$C$5="Other author funding", 0, IF('Funding Allocation Parameters'!$C$5="Any discretionary funds (grants if available, other if no grants)", MIN(O424*('Funding Allocation Parameters'!$E$5), 'Funding Allocation Parameters'!$G$5), IF('Funding Allocation Parameters'!$C$5="Complex Library Subsidy", 0, 0)))))</f>
        <v>0</v>
      </c>
      <c r="S424" s="178">
        <f>IF('Funding Allocation Parameters'!$C$5="Basic Library Subsidy", 0, IF('Funding Allocation Parameters'!$C$5="Grant funding", 0, IF('Funding Allocation Parameters'!$C$5="Other author funding",  MIN(O424*('Funding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4" s="178">
        <f>IF('Funding Allocation Parameters'!$C$5="Basic Library Subsidy", MIN(O424*('Funding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MIN($O424*(VLOOKUP(CONCATENATE($A424, 'Funding Allocation Parameters'!$I$5), 'Library Subsidy Complex'!$C$2:$J$55, 6, FALSE)), VLOOKUP(CONCATENATE($A424, 'Funding Allocation Parameters'!$I$5), 'Library Subsidy Complex'!$C$2:$J$55, 8, FALSE)), 0)))))</f>
        <v>1189</v>
      </c>
      <c r="U424" s="178">
        <f>IF('Funding Allocation Parameters'!$C$5="Basic Library Subsidy", 0, IF('Funding Allocation Parameters'!$C$5="Grant funding", 0, IF('Funding Allocation Parameters'!$C$5="Other author funding",  MIN(O424*('Funding Allocation Parameters'!$E$5), 'Funding Allocation Parameters'!$G$5), IF('Funding Allocation Parameters'!$C$5="Any discretionary funds (grants if available, other if no grants)", MIN(O424*('Funding Allocation Parameters'!$E$5), 'Funding Allocation Parameters'!$G$5), IF('Funding Allocation Parameters'!$C$5="Complex Library Subsidy", 0, 0)))))</f>
        <v>0</v>
      </c>
      <c r="V424" s="177">
        <f t="shared" si="190"/>
        <v>671.62699999999995</v>
      </c>
      <c r="W424" s="177">
        <f t="shared" si="191"/>
        <v>671.62699999999995</v>
      </c>
      <c r="X424" s="179">
        <f>IF('Funding Allocation Parameters'!$C$6="Basic Library Subsidy", MIN(V424*'Funding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MIN(V424*VLOOKUP(CONCATENATE($A424, 'Funding Allocation Parameters'!$I$6), 'Library Subsidy Complex'!$C$2:$J$55, 2, FALSE), VLOOKUP(CONCATENATE($A424, 'Funding Allocation Parameters'!$I$6), 'Library Subsidy Complex'!$C$2:$J$55, 4, FALSE)), 0)))))</f>
        <v>0</v>
      </c>
      <c r="Y424" s="179">
        <f>IF('Funding Allocation Parameters'!$C$6="Basic Library Subsidy", 0, IF('Funding Allocation Parameters'!$C$6="Grant funding",MIN(V424*'Funding Allocation Parameters'!$E$6, 'Funding Allocation Parameters'!$G$6), IF('Funding Allocation Parameters'!$C$6="Other author funding", 0, IF('Funding Allocation Parameters'!$C$6="Any discretionary funds (grants if available, other if no grants)", MIN(V424*'Funding Allocation Parameters'!$E$6, 'Funding Allocation Parameters'!$G$6), IF('Funding Allocation Parameters'!$C$6="Complex Library Subsidy", 0, 0)))))</f>
        <v>671.62699999999995</v>
      </c>
      <c r="Z424" s="179">
        <f>IF('Funding Allocation Parameters'!$C$6="Basic Library Subsidy", 0, IF('Funding Allocation Parameters'!$C$6="Grant funding", 0, IF('Funding Allocation Parameters'!$C$6="Other author funding",  MIN(V424*'Funding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4" s="179">
        <f>IF('Funding Allocation Parameters'!$C$6="Basic Library Subsidy", MIN(W424*'Funding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MIN(W424*VLOOKUP(CONCATENATE($A424, 'Funding Allocation Parameters'!$I$6), 'Library Subsidy Complex'!$C$2:$J$55, 6, FALSE), VLOOKUP(CONCATENATE($A424, 'Funding Allocation Parameters'!$I$6), 'Library Subsidy Complex'!$C$2:$J$55, 8, FALSE)), 0)))))</f>
        <v>0</v>
      </c>
      <c r="AB424" s="179">
        <f>IF('Funding Allocation Parameters'!$C$6="Basic Library Subsidy", 0, IF('Funding Allocation Parameters'!$C$6="Grant funding", 0, IF('Funding Allocation Parameters'!$C$6="Other author funding",  MIN(W424*'Funding Allocation Parameters'!$E$6, 'Funding Allocation Parameters'!$G$6), IF('Funding Allocation Parameters'!$C$6="Any discretionary funds (grants if available, other if no grants)", MIN(W424*'Funding Allocation Parameters'!$E$6, 'Funding Allocation Parameters'!$G$6), IF('Funding Allocation Parameters'!$C$6="Complex Library Subsidy", 0, 0)))))</f>
        <v>671.62699999999995</v>
      </c>
      <c r="AC424" s="177">
        <f t="shared" si="192"/>
        <v>0</v>
      </c>
      <c r="AD424" s="177">
        <f t="shared" si="193"/>
        <v>0</v>
      </c>
      <c r="AE424" s="180">
        <f>IF('Funding Allocation Parameters'!$C$7="Basic Library Subsidy", MIN(AC424*'Funding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MIN(AC424*VLOOKUP(CONCATENATE($A424, 'Funding Allocation Parameters'!$I$7), 'Library Subsidy Complex'!$C$2:$J$55, 2, FALSE), VLOOKUP(CONCATENATE($A424, 'Funding Allocation Parameters'!$I$7), 'Library Subsidy Complex'!$C$2:$J$55, 4, FALSE)), 0)))))</f>
        <v>0</v>
      </c>
      <c r="AF424" s="180">
        <f>IF('Funding Allocation Parameters'!$C$7="Basic Library Subsidy", 0, IF('Funding Allocation Parameters'!$C$7="Grant funding",MIN(AC424*'Funding Allocation Parameters'!$E$7, 'Funding Allocation Parameters'!$G$7), IF('Funding Allocation Parameters'!$C$7="Other author funding", 0, IF('Funding Allocation Parameters'!$C$7="Any discretionary funds (grants if available, other if no grants)", MIN(AC424*'Funding Allocation Parameters'!$E$7, 'Funding Allocation Parameters'!$G$7), IF('Funding Allocation Parameters'!$C$7="Complex Library Subsidy", 0, 0)))))</f>
        <v>0</v>
      </c>
      <c r="AG424" s="180">
        <f>IF('Funding Allocation Parameters'!$C$7="Basic Library Subsidy", 0, IF('Funding Allocation Parameters'!$C$7="Grant funding", 0, IF('Funding Allocation Parameters'!$C$7="Other author funding",  MIN(AC424*'Funding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4" s="180">
        <f>IF('Funding Allocation Parameters'!$C$7="Basic Library Subsidy", MIN(AD424*'Funding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MIN(AD424*VLOOKUP(CONCATENATE($A424, 'Funding Allocation Parameters'!$I$7), 'Library Subsidy Complex'!$C$2:$J$55, 6, FALSE), VLOOKUP(CONCATENATE($A424, 'Funding Allocation Parameters'!$I$7), 'Library Subsidy Complex'!$C$2:$J$55, 8, FALSE)), 0)))))</f>
        <v>0</v>
      </c>
      <c r="AI424" s="180">
        <f>IF('Funding Allocation Parameters'!$C$7="Basic Library Subsidy", 0, IF('Funding Allocation Parameters'!$C$7="Grant funding", 0, IF('Funding Allocation Parameters'!$C$7="Other author funding",  MIN(AD424*'Funding Allocation Parameters'!$E$7, 'Funding Allocation Parameters'!$G$7), IF('Funding Allocation Parameters'!$C$7="Any discretionary funds (grants if available, other if no grants)", MIN(AD424*'Funding Allocation Parameters'!$E$7, 'Funding Allocation Parameters'!$G$7), IF('Funding Allocation Parameters'!$C$7="Complex Library Subsidy", 0, 0)))))</f>
        <v>0</v>
      </c>
      <c r="AJ424" s="177">
        <f t="shared" si="194"/>
        <v>0</v>
      </c>
      <c r="AK424" s="177">
        <f t="shared" si="195"/>
        <v>0</v>
      </c>
      <c r="AL424" s="181">
        <f>IF('Funding Allocation Parameters'!$C$8="Basic Library Subsidy", MIN(AJ424*'Funding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MIN(AJ424*VLOOKUP(CONCATENATE($A424, 'Funding Allocation Parameters'!$I$8), 'Library Subsidy Complex'!$C$2:$J$55, 2, FALSE), VLOOKUP(CONCATENATE($A424, 'Funding Allocation Parameters'!$I$8), 'Library Subsidy Complex'!$C$2:$J$55, 4, FALSE)), 0)))))</f>
        <v>0</v>
      </c>
      <c r="AM424" s="181">
        <f>IF('Funding Allocation Parameters'!$C$8="Basic Library Subsidy", 0, IF('Funding Allocation Parameters'!$C$8="Grant funding",MIN(AJ424*'Funding Allocation Parameters'!$E$8, 'Funding Allocation Parameters'!$G$8), IF('Funding Allocation Parameters'!$C$8="Other author funding", 0, IF('Funding Allocation Parameters'!$C$8="Any discretionary funds (grants if available, other if no grants)", MIN(AJ424*'Funding Allocation Parameters'!$E$8, 'Funding Allocation Parameters'!$G$8), IF('Funding Allocation Parameters'!$C$8="Complex Library Subsidy", 0, 0)))))</f>
        <v>0</v>
      </c>
      <c r="AN424" s="181">
        <f>IF('Funding Allocation Parameters'!$C$8="Basic Library Subsidy", 0, IF('Funding Allocation Parameters'!$C$8="Grant funding", 0, IF('Funding Allocation Parameters'!$C$8="Other author funding",  MIN(AJ424*'Funding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4" s="181">
        <f>IF('Funding Allocation Parameters'!$C$8="Basic Library Subsidy", MIN(AK424*'Funding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MIN(AK424*VLOOKUP(CONCATENATE($A424, 'Funding Allocation Parameters'!$I$8), 'Library Subsidy Complex'!$C$2:$J$55, 6, FALSE), VLOOKUP(CONCATENATE($A424, 'Funding Allocation Parameters'!$I$8), 'Library Subsidy Complex'!$C$2:$J$55, 8, FALSE)), 0)))))</f>
        <v>0</v>
      </c>
      <c r="AP424" s="181">
        <f>IF('Funding Allocation Parameters'!$C$8="Basic Library Subsidy", 0, IF('Funding Allocation Parameters'!$C$8="Grant funding", 0, IF('Funding Allocation Parameters'!$C$8="Other author funding",  MIN(AK424*'Funding Allocation Parameters'!$E$8, 'Funding Allocation Parameters'!$G$8), IF('Funding Allocation Parameters'!$C$8="Any discretionary funds (grants if available, other if no grants)", MIN(AK424*'Funding Allocation Parameters'!$E$8, 'Funding Allocation Parameters'!$G$8), IF('Funding Allocation Parameters'!$C$8="Complex Library Subsidy", 0, 0)))))</f>
        <v>0</v>
      </c>
      <c r="AQ424" s="177">
        <f t="shared" si="196"/>
        <v>0</v>
      </c>
      <c r="AR424" s="177">
        <f t="shared" si="197"/>
        <v>0</v>
      </c>
      <c r="AS424" s="182">
        <f t="shared" si="198"/>
        <v>1189</v>
      </c>
      <c r="AT424" s="182">
        <f t="shared" si="199"/>
        <v>671.62699999999995</v>
      </c>
      <c r="AU424" s="182">
        <f t="shared" si="200"/>
        <v>0</v>
      </c>
      <c r="AV424" s="182">
        <f t="shared" si="201"/>
        <v>1189</v>
      </c>
      <c r="AW424" s="182">
        <f t="shared" si="202"/>
        <v>671.62699999999995</v>
      </c>
      <c r="AX424" s="183">
        <f t="shared" si="203"/>
        <v>1189</v>
      </c>
      <c r="AY424" s="183">
        <f t="shared" si="204"/>
        <v>671.62699999999995</v>
      </c>
      <c r="AZ424" s="183">
        <f t="shared" si="205"/>
        <v>0</v>
      </c>
      <c r="BA424" s="183">
        <f t="shared" si="206"/>
        <v>0</v>
      </c>
      <c r="BB424" s="183">
        <f t="shared" si="207"/>
        <v>0</v>
      </c>
      <c r="BC424" s="184">
        <f t="shared" si="208"/>
        <v>1189</v>
      </c>
      <c r="BD424" s="184">
        <f t="shared" si="209"/>
        <v>0</v>
      </c>
      <c r="BE424" s="184">
        <f t="shared" si="210"/>
        <v>671.62699999999995</v>
      </c>
      <c r="BF424" s="184">
        <f t="shared" si="211"/>
        <v>0</v>
      </c>
      <c r="BG424" s="102">
        <f t="shared" si="212"/>
        <v>0</v>
      </c>
      <c r="BH424" s="102">
        <f t="shared" si="213"/>
        <v>0</v>
      </c>
      <c r="BI424" s="102">
        <f t="shared" si="214"/>
        <v>0</v>
      </c>
      <c r="BJ424" s="102">
        <f t="shared" si="215"/>
        <v>1</v>
      </c>
      <c r="BK424" s="102">
        <f t="shared" si="216"/>
        <v>0</v>
      </c>
      <c r="BL424" s="102">
        <f t="shared" si="217"/>
        <v>0</v>
      </c>
      <c r="BN424" s="102"/>
    </row>
    <row r="425" spans="1:66" x14ac:dyDescent="0.25">
      <c r="A425" s="102" t="s">
        <v>24</v>
      </c>
      <c r="B425" s="102" t="s">
        <v>8</v>
      </c>
      <c r="C425" s="102" t="s">
        <v>8</v>
      </c>
      <c r="D425" s="102" t="s">
        <v>27</v>
      </c>
      <c r="E425" s="102" t="s">
        <v>478</v>
      </c>
      <c r="F425" s="102" t="s">
        <v>891</v>
      </c>
      <c r="G425" s="102">
        <v>1.048</v>
      </c>
      <c r="H425" s="102">
        <v>1</v>
      </c>
      <c r="I425" s="102">
        <v>1</v>
      </c>
      <c r="J425" s="167">
        <f>IFERROR(H425*VLOOKUP(A425, 'Advanced Parameters'!$B$7:$G$20, 6, FALSE)*VLOOKUP(A425, 'Growth Parameters'!$B$6:$H$19, 6, FALSE), 0)</f>
        <v>1</v>
      </c>
      <c r="K425" s="167">
        <f>IFERROR(IF('Advanced Parameters'!$C$5="n",'Raw Data'!I425*VLOOKUP(A425,'Advanced Parameters'!$B$7:$G$20,6,FALSE),J425*VLOOKUP(A425,'Advanced Parameters'!$B$7:$G$20,2,FALSE))*VLOOKUP(A425, 'Growth Parameters'!$B$6:$H$19, 6, FALSE), 0)</f>
        <v>1</v>
      </c>
      <c r="L425" s="167">
        <f t="shared" si="218"/>
        <v>0</v>
      </c>
      <c r="M425" s="168">
        <f>IFERROR(IF(G425="NA","NA",IF(G425&gt;'APC Parameters'!$K$6+VLOOKUP('Raw Data'!A425, 'APC Parameters'!$H$7:$L$20, 4, FALSE), 'APC Parameters'!$L$6+VLOOKUP('Raw Data'!A425, 'APC Parameters'!$H$7:$L$20, 5, FALSE), G425*('APC Parameters'!$J$6+VLOOKUP('Raw Data'!A425, 'APC Parameters'!$H$7:$L$20, 3, FALSE))+'APC Parameters'!$I$6+VLOOKUP('Raw Data'!A425, 'APC Parameters'!$H$7:$L$20, 2, FALSE))), 0)</f>
        <v>1891.1312</v>
      </c>
      <c r="N425" s="168">
        <f t="shared" si="188"/>
        <v>1891.1312</v>
      </c>
      <c r="O425" s="168">
        <f>IFERROR(IF(M425="NA",VLOOKUP(D425,'Internal Calculations'!$B$10:$C$11,2,FALSE), M425)*VLOOKUP(A425, 'Growth Parameters'!$B$6:$H$19, 7, FALSE), 0)</f>
        <v>1891.1312</v>
      </c>
      <c r="P425" s="177">
        <f t="shared" si="189"/>
        <v>1891.1312</v>
      </c>
      <c r="Q425" s="178">
        <f>IF('Funding Allocation Parameters'!$C$5="Basic Library Subsidy", MIN(O425*('Funding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MIN($O425*(VLOOKUP(CONCATENATE($A425, 'Funding Allocation Parameters'!$I$5), 'Library Subsidy Complex'!$C$2:$J$55, 2, FALSE)), VLOOKUP(CONCATENATE($A425, 'Funding Allocation Parameters'!$I$5), 'Library Subsidy Complex'!$C$2:$J$55, 4, FALSE)), 0)))))</f>
        <v>1189</v>
      </c>
      <c r="R425" s="178">
        <f>IF('Funding Allocation Parameters'!$C$5="Basic Library Subsidy", 0, IF('Funding Allocation Parameters'!$C$5="Grant funding",MIN(O425*('Funding Allocation Parameters'!$E$5), 'Funding Allocation Parameters'!$G$5), IF('Funding Allocation Parameters'!$C$5="Other author funding", 0, IF('Funding Allocation Parameters'!$C$5="Any discretionary funds (grants if available, other if no grants)", MIN(O425*('Funding Allocation Parameters'!$E$5), 'Funding Allocation Parameters'!$G$5), IF('Funding Allocation Parameters'!$C$5="Complex Library Subsidy", 0, 0)))))</f>
        <v>0</v>
      </c>
      <c r="S425" s="178">
        <f>IF('Funding Allocation Parameters'!$C$5="Basic Library Subsidy", 0, IF('Funding Allocation Parameters'!$C$5="Grant funding", 0, IF('Funding Allocation Parameters'!$C$5="Other author funding",  MIN(O425*('Funding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5" s="178">
        <f>IF('Funding Allocation Parameters'!$C$5="Basic Library Subsidy", MIN(O425*('Funding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MIN($O425*(VLOOKUP(CONCATENATE($A425, 'Funding Allocation Parameters'!$I$5), 'Library Subsidy Complex'!$C$2:$J$55, 6, FALSE)), VLOOKUP(CONCATENATE($A425, 'Funding Allocation Parameters'!$I$5), 'Library Subsidy Complex'!$C$2:$J$55, 8, FALSE)), 0)))))</f>
        <v>1189</v>
      </c>
      <c r="U425" s="178">
        <f>IF('Funding Allocation Parameters'!$C$5="Basic Library Subsidy", 0, IF('Funding Allocation Parameters'!$C$5="Grant funding", 0, IF('Funding Allocation Parameters'!$C$5="Other author funding",  MIN(O425*('Funding Allocation Parameters'!$E$5), 'Funding Allocation Parameters'!$G$5), IF('Funding Allocation Parameters'!$C$5="Any discretionary funds (grants if available, other if no grants)", MIN(O425*('Funding Allocation Parameters'!$E$5), 'Funding Allocation Parameters'!$G$5), IF('Funding Allocation Parameters'!$C$5="Complex Library Subsidy", 0, 0)))))</f>
        <v>0</v>
      </c>
      <c r="V425" s="177">
        <f t="shared" si="190"/>
        <v>702.13120000000004</v>
      </c>
      <c r="W425" s="177">
        <f t="shared" si="191"/>
        <v>702.13120000000004</v>
      </c>
      <c r="X425" s="179">
        <f>IF('Funding Allocation Parameters'!$C$6="Basic Library Subsidy", MIN(V425*'Funding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MIN(V425*VLOOKUP(CONCATENATE($A425, 'Funding Allocation Parameters'!$I$6), 'Library Subsidy Complex'!$C$2:$J$55, 2, FALSE), VLOOKUP(CONCATENATE($A425, 'Funding Allocation Parameters'!$I$6), 'Library Subsidy Complex'!$C$2:$J$55, 4, FALSE)), 0)))))</f>
        <v>0</v>
      </c>
      <c r="Y425" s="179">
        <f>IF('Funding Allocation Parameters'!$C$6="Basic Library Subsidy", 0, IF('Funding Allocation Parameters'!$C$6="Grant funding",MIN(V425*'Funding Allocation Parameters'!$E$6, 'Funding Allocation Parameters'!$G$6), IF('Funding Allocation Parameters'!$C$6="Other author funding", 0, IF('Funding Allocation Parameters'!$C$6="Any discretionary funds (grants if available, other if no grants)", MIN(V425*'Funding Allocation Parameters'!$E$6, 'Funding Allocation Parameters'!$G$6), IF('Funding Allocation Parameters'!$C$6="Complex Library Subsidy", 0, 0)))))</f>
        <v>702.13120000000004</v>
      </c>
      <c r="Z425" s="179">
        <f>IF('Funding Allocation Parameters'!$C$6="Basic Library Subsidy", 0, IF('Funding Allocation Parameters'!$C$6="Grant funding", 0, IF('Funding Allocation Parameters'!$C$6="Other author funding",  MIN(V425*'Funding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5" s="179">
        <f>IF('Funding Allocation Parameters'!$C$6="Basic Library Subsidy", MIN(W425*'Funding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MIN(W425*VLOOKUP(CONCATENATE($A425, 'Funding Allocation Parameters'!$I$6), 'Library Subsidy Complex'!$C$2:$J$55, 6, FALSE), VLOOKUP(CONCATENATE($A425, 'Funding Allocation Parameters'!$I$6), 'Library Subsidy Complex'!$C$2:$J$55, 8, FALSE)), 0)))))</f>
        <v>0</v>
      </c>
      <c r="AB425" s="179">
        <f>IF('Funding Allocation Parameters'!$C$6="Basic Library Subsidy", 0, IF('Funding Allocation Parameters'!$C$6="Grant funding", 0, IF('Funding Allocation Parameters'!$C$6="Other author funding",  MIN(W425*'Funding Allocation Parameters'!$E$6, 'Funding Allocation Parameters'!$G$6), IF('Funding Allocation Parameters'!$C$6="Any discretionary funds (grants if available, other if no grants)", MIN(W425*'Funding Allocation Parameters'!$E$6, 'Funding Allocation Parameters'!$G$6), IF('Funding Allocation Parameters'!$C$6="Complex Library Subsidy", 0, 0)))))</f>
        <v>702.13120000000004</v>
      </c>
      <c r="AC425" s="177">
        <f t="shared" si="192"/>
        <v>0</v>
      </c>
      <c r="AD425" s="177">
        <f t="shared" si="193"/>
        <v>0</v>
      </c>
      <c r="AE425" s="180">
        <f>IF('Funding Allocation Parameters'!$C$7="Basic Library Subsidy", MIN(AC425*'Funding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MIN(AC425*VLOOKUP(CONCATENATE($A425, 'Funding Allocation Parameters'!$I$7), 'Library Subsidy Complex'!$C$2:$J$55, 2, FALSE), VLOOKUP(CONCATENATE($A425, 'Funding Allocation Parameters'!$I$7), 'Library Subsidy Complex'!$C$2:$J$55, 4, FALSE)), 0)))))</f>
        <v>0</v>
      </c>
      <c r="AF425" s="180">
        <f>IF('Funding Allocation Parameters'!$C$7="Basic Library Subsidy", 0, IF('Funding Allocation Parameters'!$C$7="Grant funding",MIN(AC425*'Funding Allocation Parameters'!$E$7, 'Funding Allocation Parameters'!$G$7), IF('Funding Allocation Parameters'!$C$7="Other author funding", 0, IF('Funding Allocation Parameters'!$C$7="Any discretionary funds (grants if available, other if no grants)", MIN(AC425*'Funding Allocation Parameters'!$E$7, 'Funding Allocation Parameters'!$G$7), IF('Funding Allocation Parameters'!$C$7="Complex Library Subsidy", 0, 0)))))</f>
        <v>0</v>
      </c>
      <c r="AG425" s="180">
        <f>IF('Funding Allocation Parameters'!$C$7="Basic Library Subsidy", 0, IF('Funding Allocation Parameters'!$C$7="Grant funding", 0, IF('Funding Allocation Parameters'!$C$7="Other author funding",  MIN(AC425*'Funding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5" s="180">
        <f>IF('Funding Allocation Parameters'!$C$7="Basic Library Subsidy", MIN(AD425*'Funding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MIN(AD425*VLOOKUP(CONCATENATE($A425, 'Funding Allocation Parameters'!$I$7), 'Library Subsidy Complex'!$C$2:$J$55, 6, FALSE), VLOOKUP(CONCATENATE($A425, 'Funding Allocation Parameters'!$I$7), 'Library Subsidy Complex'!$C$2:$J$55, 8, FALSE)), 0)))))</f>
        <v>0</v>
      </c>
      <c r="AI425" s="180">
        <f>IF('Funding Allocation Parameters'!$C$7="Basic Library Subsidy", 0, IF('Funding Allocation Parameters'!$C$7="Grant funding", 0, IF('Funding Allocation Parameters'!$C$7="Other author funding",  MIN(AD425*'Funding Allocation Parameters'!$E$7, 'Funding Allocation Parameters'!$G$7), IF('Funding Allocation Parameters'!$C$7="Any discretionary funds (grants if available, other if no grants)", MIN(AD425*'Funding Allocation Parameters'!$E$7, 'Funding Allocation Parameters'!$G$7), IF('Funding Allocation Parameters'!$C$7="Complex Library Subsidy", 0, 0)))))</f>
        <v>0</v>
      </c>
      <c r="AJ425" s="177">
        <f t="shared" si="194"/>
        <v>0</v>
      </c>
      <c r="AK425" s="177">
        <f t="shared" si="195"/>
        <v>0</v>
      </c>
      <c r="AL425" s="181">
        <f>IF('Funding Allocation Parameters'!$C$8="Basic Library Subsidy", MIN(AJ425*'Funding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MIN(AJ425*VLOOKUP(CONCATENATE($A425, 'Funding Allocation Parameters'!$I$8), 'Library Subsidy Complex'!$C$2:$J$55, 2, FALSE), VLOOKUP(CONCATENATE($A425, 'Funding Allocation Parameters'!$I$8), 'Library Subsidy Complex'!$C$2:$J$55, 4, FALSE)), 0)))))</f>
        <v>0</v>
      </c>
      <c r="AM425" s="181">
        <f>IF('Funding Allocation Parameters'!$C$8="Basic Library Subsidy", 0, IF('Funding Allocation Parameters'!$C$8="Grant funding",MIN(AJ425*'Funding Allocation Parameters'!$E$8, 'Funding Allocation Parameters'!$G$8), IF('Funding Allocation Parameters'!$C$8="Other author funding", 0, IF('Funding Allocation Parameters'!$C$8="Any discretionary funds (grants if available, other if no grants)", MIN(AJ425*'Funding Allocation Parameters'!$E$8, 'Funding Allocation Parameters'!$G$8), IF('Funding Allocation Parameters'!$C$8="Complex Library Subsidy", 0, 0)))))</f>
        <v>0</v>
      </c>
      <c r="AN425" s="181">
        <f>IF('Funding Allocation Parameters'!$C$8="Basic Library Subsidy", 0, IF('Funding Allocation Parameters'!$C$8="Grant funding", 0, IF('Funding Allocation Parameters'!$C$8="Other author funding",  MIN(AJ425*'Funding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5" s="181">
        <f>IF('Funding Allocation Parameters'!$C$8="Basic Library Subsidy", MIN(AK425*'Funding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MIN(AK425*VLOOKUP(CONCATENATE($A425, 'Funding Allocation Parameters'!$I$8), 'Library Subsidy Complex'!$C$2:$J$55, 6, FALSE), VLOOKUP(CONCATENATE($A425, 'Funding Allocation Parameters'!$I$8), 'Library Subsidy Complex'!$C$2:$J$55, 8, FALSE)), 0)))))</f>
        <v>0</v>
      </c>
      <c r="AP425" s="181">
        <f>IF('Funding Allocation Parameters'!$C$8="Basic Library Subsidy", 0, IF('Funding Allocation Parameters'!$C$8="Grant funding", 0, IF('Funding Allocation Parameters'!$C$8="Other author funding",  MIN(AK425*'Funding Allocation Parameters'!$E$8, 'Funding Allocation Parameters'!$G$8), IF('Funding Allocation Parameters'!$C$8="Any discretionary funds (grants if available, other if no grants)", MIN(AK425*'Funding Allocation Parameters'!$E$8, 'Funding Allocation Parameters'!$G$8), IF('Funding Allocation Parameters'!$C$8="Complex Library Subsidy", 0, 0)))))</f>
        <v>0</v>
      </c>
      <c r="AQ425" s="177">
        <f t="shared" si="196"/>
        <v>0</v>
      </c>
      <c r="AR425" s="177">
        <f t="shared" si="197"/>
        <v>0</v>
      </c>
      <c r="AS425" s="182">
        <f t="shared" si="198"/>
        <v>1189</v>
      </c>
      <c r="AT425" s="182">
        <f t="shared" si="199"/>
        <v>702.13120000000004</v>
      </c>
      <c r="AU425" s="182">
        <f t="shared" si="200"/>
        <v>0</v>
      </c>
      <c r="AV425" s="182">
        <f t="shared" si="201"/>
        <v>1189</v>
      </c>
      <c r="AW425" s="182">
        <f t="shared" si="202"/>
        <v>702.13120000000004</v>
      </c>
      <c r="AX425" s="183">
        <f t="shared" si="203"/>
        <v>1189</v>
      </c>
      <c r="AY425" s="183">
        <f t="shared" si="204"/>
        <v>702.13120000000004</v>
      </c>
      <c r="AZ425" s="183">
        <f t="shared" si="205"/>
        <v>0</v>
      </c>
      <c r="BA425" s="183">
        <f t="shared" si="206"/>
        <v>0</v>
      </c>
      <c r="BB425" s="183">
        <f t="shared" si="207"/>
        <v>0</v>
      </c>
      <c r="BC425" s="184">
        <f t="shared" si="208"/>
        <v>1189</v>
      </c>
      <c r="BD425" s="184">
        <f t="shared" si="209"/>
        <v>0</v>
      </c>
      <c r="BE425" s="184">
        <f t="shared" si="210"/>
        <v>702.13120000000004</v>
      </c>
      <c r="BF425" s="184">
        <f t="shared" si="211"/>
        <v>0</v>
      </c>
      <c r="BG425" s="102">
        <f t="shared" si="212"/>
        <v>0</v>
      </c>
      <c r="BH425" s="102">
        <f t="shared" si="213"/>
        <v>0</v>
      </c>
      <c r="BI425" s="102">
        <f t="shared" si="214"/>
        <v>0</v>
      </c>
      <c r="BJ425" s="102">
        <f t="shared" si="215"/>
        <v>1</v>
      </c>
      <c r="BK425" s="102">
        <f t="shared" si="216"/>
        <v>0</v>
      </c>
      <c r="BL425" s="102">
        <f t="shared" si="217"/>
        <v>0</v>
      </c>
      <c r="BN425" s="102"/>
    </row>
    <row r="426" spans="1:66" x14ac:dyDescent="0.25">
      <c r="A426" s="102" t="s">
        <v>19</v>
      </c>
      <c r="B426" s="102" t="s">
        <v>8</v>
      </c>
      <c r="C426" s="102" t="s">
        <v>8</v>
      </c>
      <c r="D426" s="102" t="s">
        <v>27</v>
      </c>
      <c r="E426" s="102" t="s">
        <v>152</v>
      </c>
      <c r="F426" s="102" t="s">
        <v>892</v>
      </c>
      <c r="G426" s="102">
        <v>3.1459999999999999</v>
      </c>
      <c r="H426" s="102">
        <v>1</v>
      </c>
      <c r="I426" s="102">
        <v>0</v>
      </c>
      <c r="J426" s="167">
        <f>IFERROR(H426*VLOOKUP(A426, 'Advanced Parameters'!$B$7:$G$20, 6, FALSE)*VLOOKUP(A426, 'Growth Parameters'!$B$6:$H$19, 6, FALSE), 0)</f>
        <v>1</v>
      </c>
      <c r="K426" s="167">
        <f>IFERROR(IF('Advanced Parameters'!$C$5="n",'Raw Data'!I426*VLOOKUP(A426,'Advanced Parameters'!$B$7:$G$20,6,FALSE),J426*VLOOKUP(A426,'Advanced Parameters'!$B$7:$G$20,2,FALSE))*VLOOKUP(A426, 'Growth Parameters'!$B$6:$H$19, 6, FALSE), 0)</f>
        <v>0</v>
      </c>
      <c r="L426" s="167">
        <f t="shared" si="218"/>
        <v>1</v>
      </c>
      <c r="M426" s="168">
        <f>IFERROR(IF(G426="NA","NA",IF(G426&gt;'APC Parameters'!$K$6+VLOOKUP('Raw Data'!A426, 'APC Parameters'!$H$7:$L$20, 4, FALSE), 'APC Parameters'!$L$6+VLOOKUP('Raw Data'!A426, 'APC Parameters'!$H$7:$L$20, 5, FALSE), G426*('APC Parameters'!$J$6+VLOOKUP('Raw Data'!A426, 'APC Parameters'!$H$7:$L$20, 3, FALSE))+'APC Parameters'!$I$6+VLOOKUP('Raw Data'!A426, 'APC Parameters'!$H$7:$L$20, 2, FALSE))), 0)</f>
        <v>3379.4524000000001</v>
      </c>
      <c r="N426" s="168">
        <f t="shared" si="188"/>
        <v>3379.4524000000001</v>
      </c>
      <c r="O426" s="168">
        <f>IFERROR(IF(M426="NA",VLOOKUP(D426,'Internal Calculations'!$B$10:$C$11,2,FALSE), M426)*VLOOKUP(A426, 'Growth Parameters'!$B$6:$H$19, 7, FALSE), 0)</f>
        <v>3379.4524000000001</v>
      </c>
      <c r="P426" s="177">
        <f t="shared" si="189"/>
        <v>3379.4524000000001</v>
      </c>
      <c r="Q426" s="178">
        <f>IF('Funding Allocation Parameters'!$C$5="Basic Library Subsidy", MIN(O426*('Funding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MIN($O426*(VLOOKUP(CONCATENATE($A426, 'Funding Allocation Parameters'!$I$5), 'Library Subsidy Complex'!$C$2:$J$55, 2, FALSE)), VLOOKUP(CONCATENATE($A426, 'Funding Allocation Parameters'!$I$5), 'Library Subsidy Complex'!$C$2:$J$55, 4, FALSE)), 0)))))</f>
        <v>1189</v>
      </c>
      <c r="R426" s="178">
        <f>IF('Funding Allocation Parameters'!$C$5="Basic Library Subsidy", 0, IF('Funding Allocation Parameters'!$C$5="Grant funding",MIN(O426*('Funding Allocation Parameters'!$E$5), 'Funding Allocation Parameters'!$G$5), IF('Funding Allocation Parameters'!$C$5="Other author funding", 0, IF('Funding Allocation Parameters'!$C$5="Any discretionary funds (grants if available, other if no grants)", MIN(O426*('Funding Allocation Parameters'!$E$5), 'Funding Allocation Parameters'!$G$5), IF('Funding Allocation Parameters'!$C$5="Complex Library Subsidy", 0, 0)))))</f>
        <v>0</v>
      </c>
      <c r="S426" s="178">
        <f>IF('Funding Allocation Parameters'!$C$5="Basic Library Subsidy", 0, IF('Funding Allocation Parameters'!$C$5="Grant funding", 0, IF('Funding Allocation Parameters'!$C$5="Other author funding",  MIN(O426*('Funding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6" s="178">
        <f>IF('Funding Allocation Parameters'!$C$5="Basic Library Subsidy", MIN(O426*('Funding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MIN($O426*(VLOOKUP(CONCATENATE($A426, 'Funding Allocation Parameters'!$I$5), 'Library Subsidy Complex'!$C$2:$J$55, 6, FALSE)), VLOOKUP(CONCATENATE($A426, 'Funding Allocation Parameters'!$I$5), 'Library Subsidy Complex'!$C$2:$J$55, 8, FALSE)), 0)))))</f>
        <v>1189</v>
      </c>
      <c r="U426" s="178">
        <f>IF('Funding Allocation Parameters'!$C$5="Basic Library Subsidy", 0, IF('Funding Allocation Parameters'!$C$5="Grant funding", 0, IF('Funding Allocation Parameters'!$C$5="Other author funding",  MIN(O426*('Funding Allocation Parameters'!$E$5), 'Funding Allocation Parameters'!$G$5), IF('Funding Allocation Parameters'!$C$5="Any discretionary funds (grants if available, other if no grants)", MIN(O426*('Funding Allocation Parameters'!$E$5), 'Funding Allocation Parameters'!$G$5), IF('Funding Allocation Parameters'!$C$5="Complex Library Subsidy", 0, 0)))))</f>
        <v>0</v>
      </c>
      <c r="V426" s="177">
        <f t="shared" si="190"/>
        <v>2190.4524000000001</v>
      </c>
      <c r="W426" s="177">
        <f t="shared" si="191"/>
        <v>2190.4524000000001</v>
      </c>
      <c r="X426" s="179">
        <f>IF('Funding Allocation Parameters'!$C$6="Basic Library Subsidy", MIN(V426*'Funding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MIN(V426*VLOOKUP(CONCATENATE($A426, 'Funding Allocation Parameters'!$I$6), 'Library Subsidy Complex'!$C$2:$J$55, 2, FALSE), VLOOKUP(CONCATENATE($A426, 'Funding Allocation Parameters'!$I$6), 'Library Subsidy Complex'!$C$2:$J$55, 4, FALSE)), 0)))))</f>
        <v>0</v>
      </c>
      <c r="Y426" s="179">
        <f>IF('Funding Allocation Parameters'!$C$6="Basic Library Subsidy", 0, IF('Funding Allocation Parameters'!$C$6="Grant funding",MIN(V426*'Funding Allocation Parameters'!$E$6, 'Funding Allocation Parameters'!$G$6), IF('Funding Allocation Parameters'!$C$6="Other author funding", 0, IF('Funding Allocation Parameters'!$C$6="Any discretionary funds (grants if available, other if no grants)", MIN(V426*'Funding Allocation Parameters'!$E$6, 'Funding Allocation Parameters'!$G$6), IF('Funding Allocation Parameters'!$C$6="Complex Library Subsidy", 0, 0)))))</f>
        <v>2190.4524000000001</v>
      </c>
      <c r="Z426" s="179">
        <f>IF('Funding Allocation Parameters'!$C$6="Basic Library Subsidy", 0, IF('Funding Allocation Parameters'!$C$6="Grant funding", 0, IF('Funding Allocation Parameters'!$C$6="Other author funding",  MIN(V426*'Funding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6" s="179">
        <f>IF('Funding Allocation Parameters'!$C$6="Basic Library Subsidy", MIN(W426*'Funding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MIN(W426*VLOOKUP(CONCATENATE($A426, 'Funding Allocation Parameters'!$I$6), 'Library Subsidy Complex'!$C$2:$J$55, 6, FALSE), VLOOKUP(CONCATENATE($A426, 'Funding Allocation Parameters'!$I$6), 'Library Subsidy Complex'!$C$2:$J$55, 8, FALSE)), 0)))))</f>
        <v>0</v>
      </c>
      <c r="AB426" s="179">
        <f>IF('Funding Allocation Parameters'!$C$6="Basic Library Subsidy", 0, IF('Funding Allocation Parameters'!$C$6="Grant funding", 0, IF('Funding Allocation Parameters'!$C$6="Other author funding",  MIN(W426*'Funding Allocation Parameters'!$E$6, 'Funding Allocation Parameters'!$G$6), IF('Funding Allocation Parameters'!$C$6="Any discretionary funds (grants if available, other if no grants)", MIN(W426*'Funding Allocation Parameters'!$E$6, 'Funding Allocation Parameters'!$G$6), IF('Funding Allocation Parameters'!$C$6="Complex Library Subsidy", 0, 0)))))</f>
        <v>2190.4524000000001</v>
      </c>
      <c r="AC426" s="177">
        <f t="shared" si="192"/>
        <v>0</v>
      </c>
      <c r="AD426" s="177">
        <f t="shared" si="193"/>
        <v>0</v>
      </c>
      <c r="AE426" s="180">
        <f>IF('Funding Allocation Parameters'!$C$7="Basic Library Subsidy", MIN(AC426*'Funding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MIN(AC426*VLOOKUP(CONCATENATE($A426, 'Funding Allocation Parameters'!$I$7), 'Library Subsidy Complex'!$C$2:$J$55, 2, FALSE), VLOOKUP(CONCATENATE($A426, 'Funding Allocation Parameters'!$I$7), 'Library Subsidy Complex'!$C$2:$J$55, 4, FALSE)), 0)))))</f>
        <v>0</v>
      </c>
      <c r="AF426" s="180">
        <f>IF('Funding Allocation Parameters'!$C$7="Basic Library Subsidy", 0, IF('Funding Allocation Parameters'!$C$7="Grant funding",MIN(AC426*'Funding Allocation Parameters'!$E$7, 'Funding Allocation Parameters'!$G$7), IF('Funding Allocation Parameters'!$C$7="Other author funding", 0, IF('Funding Allocation Parameters'!$C$7="Any discretionary funds (grants if available, other if no grants)", MIN(AC426*'Funding Allocation Parameters'!$E$7, 'Funding Allocation Parameters'!$G$7), IF('Funding Allocation Parameters'!$C$7="Complex Library Subsidy", 0, 0)))))</f>
        <v>0</v>
      </c>
      <c r="AG426" s="180">
        <f>IF('Funding Allocation Parameters'!$C$7="Basic Library Subsidy", 0, IF('Funding Allocation Parameters'!$C$7="Grant funding", 0, IF('Funding Allocation Parameters'!$C$7="Other author funding",  MIN(AC426*'Funding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6" s="180">
        <f>IF('Funding Allocation Parameters'!$C$7="Basic Library Subsidy", MIN(AD426*'Funding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MIN(AD426*VLOOKUP(CONCATENATE($A426, 'Funding Allocation Parameters'!$I$7), 'Library Subsidy Complex'!$C$2:$J$55, 6, FALSE), VLOOKUP(CONCATENATE($A426, 'Funding Allocation Parameters'!$I$7), 'Library Subsidy Complex'!$C$2:$J$55, 8, FALSE)), 0)))))</f>
        <v>0</v>
      </c>
      <c r="AI426" s="180">
        <f>IF('Funding Allocation Parameters'!$C$7="Basic Library Subsidy", 0, IF('Funding Allocation Parameters'!$C$7="Grant funding", 0, IF('Funding Allocation Parameters'!$C$7="Other author funding",  MIN(AD426*'Funding Allocation Parameters'!$E$7, 'Funding Allocation Parameters'!$G$7), IF('Funding Allocation Parameters'!$C$7="Any discretionary funds (grants if available, other if no grants)", MIN(AD426*'Funding Allocation Parameters'!$E$7, 'Funding Allocation Parameters'!$G$7), IF('Funding Allocation Parameters'!$C$7="Complex Library Subsidy", 0, 0)))))</f>
        <v>0</v>
      </c>
      <c r="AJ426" s="177">
        <f t="shared" si="194"/>
        <v>0</v>
      </c>
      <c r="AK426" s="177">
        <f t="shared" si="195"/>
        <v>0</v>
      </c>
      <c r="AL426" s="181">
        <f>IF('Funding Allocation Parameters'!$C$8="Basic Library Subsidy", MIN(AJ426*'Funding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MIN(AJ426*VLOOKUP(CONCATENATE($A426, 'Funding Allocation Parameters'!$I$8), 'Library Subsidy Complex'!$C$2:$J$55, 2, FALSE), VLOOKUP(CONCATENATE($A426, 'Funding Allocation Parameters'!$I$8), 'Library Subsidy Complex'!$C$2:$J$55, 4, FALSE)), 0)))))</f>
        <v>0</v>
      </c>
      <c r="AM426" s="181">
        <f>IF('Funding Allocation Parameters'!$C$8="Basic Library Subsidy", 0, IF('Funding Allocation Parameters'!$C$8="Grant funding",MIN(AJ426*'Funding Allocation Parameters'!$E$8, 'Funding Allocation Parameters'!$G$8), IF('Funding Allocation Parameters'!$C$8="Other author funding", 0, IF('Funding Allocation Parameters'!$C$8="Any discretionary funds (grants if available, other if no grants)", MIN(AJ426*'Funding Allocation Parameters'!$E$8, 'Funding Allocation Parameters'!$G$8), IF('Funding Allocation Parameters'!$C$8="Complex Library Subsidy", 0, 0)))))</f>
        <v>0</v>
      </c>
      <c r="AN426" s="181">
        <f>IF('Funding Allocation Parameters'!$C$8="Basic Library Subsidy", 0, IF('Funding Allocation Parameters'!$C$8="Grant funding", 0, IF('Funding Allocation Parameters'!$C$8="Other author funding",  MIN(AJ426*'Funding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6" s="181">
        <f>IF('Funding Allocation Parameters'!$C$8="Basic Library Subsidy", MIN(AK426*'Funding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MIN(AK426*VLOOKUP(CONCATENATE($A426, 'Funding Allocation Parameters'!$I$8), 'Library Subsidy Complex'!$C$2:$J$55, 6, FALSE), VLOOKUP(CONCATENATE($A426, 'Funding Allocation Parameters'!$I$8), 'Library Subsidy Complex'!$C$2:$J$55, 8, FALSE)), 0)))))</f>
        <v>0</v>
      </c>
      <c r="AP426" s="181">
        <f>IF('Funding Allocation Parameters'!$C$8="Basic Library Subsidy", 0, IF('Funding Allocation Parameters'!$C$8="Grant funding", 0, IF('Funding Allocation Parameters'!$C$8="Other author funding",  MIN(AK426*'Funding Allocation Parameters'!$E$8, 'Funding Allocation Parameters'!$G$8), IF('Funding Allocation Parameters'!$C$8="Any discretionary funds (grants if available, other if no grants)", MIN(AK426*'Funding Allocation Parameters'!$E$8, 'Funding Allocation Parameters'!$G$8), IF('Funding Allocation Parameters'!$C$8="Complex Library Subsidy", 0, 0)))))</f>
        <v>0</v>
      </c>
      <c r="AQ426" s="177">
        <f t="shared" si="196"/>
        <v>0</v>
      </c>
      <c r="AR426" s="177">
        <f t="shared" si="197"/>
        <v>0</v>
      </c>
      <c r="AS426" s="182">
        <f t="shared" si="198"/>
        <v>1189</v>
      </c>
      <c r="AT426" s="182">
        <f t="shared" si="199"/>
        <v>2190.4524000000001</v>
      </c>
      <c r="AU426" s="182">
        <f t="shared" si="200"/>
        <v>0</v>
      </c>
      <c r="AV426" s="182">
        <f t="shared" si="201"/>
        <v>1189</v>
      </c>
      <c r="AW426" s="182">
        <f t="shared" si="202"/>
        <v>2190.4524000000001</v>
      </c>
      <c r="AX426" s="183">
        <f t="shared" si="203"/>
        <v>0</v>
      </c>
      <c r="AY426" s="183">
        <f t="shared" si="204"/>
        <v>0</v>
      </c>
      <c r="AZ426" s="183">
        <f t="shared" si="205"/>
        <v>0</v>
      </c>
      <c r="BA426" s="183">
        <f t="shared" si="206"/>
        <v>1189</v>
      </c>
      <c r="BB426" s="183">
        <f t="shared" si="207"/>
        <v>2190.4524000000001</v>
      </c>
      <c r="BC426" s="184">
        <f t="shared" si="208"/>
        <v>1189</v>
      </c>
      <c r="BD426" s="184">
        <f t="shared" si="209"/>
        <v>0</v>
      </c>
      <c r="BE426" s="184">
        <f t="shared" si="210"/>
        <v>0</v>
      </c>
      <c r="BF426" s="184">
        <f t="shared" si="211"/>
        <v>2190.4524000000001</v>
      </c>
      <c r="BG426" s="102">
        <f t="shared" si="212"/>
        <v>0</v>
      </c>
      <c r="BH426" s="102">
        <f t="shared" si="213"/>
        <v>0</v>
      </c>
      <c r="BI426" s="102">
        <f t="shared" si="214"/>
        <v>0</v>
      </c>
      <c r="BJ426" s="102">
        <f t="shared" si="215"/>
        <v>0</v>
      </c>
      <c r="BK426" s="102">
        <f t="shared" si="216"/>
        <v>1</v>
      </c>
      <c r="BL426" s="102">
        <f t="shared" si="217"/>
        <v>0</v>
      </c>
      <c r="BN426" s="102"/>
    </row>
    <row r="427" spans="1:66" x14ac:dyDescent="0.25">
      <c r="A427" s="102" t="s">
        <v>24</v>
      </c>
      <c r="B427" s="102" t="s">
        <v>8</v>
      </c>
      <c r="C427" s="102" t="s">
        <v>8</v>
      </c>
      <c r="D427" s="102" t="s">
        <v>27</v>
      </c>
      <c r="E427" s="102" t="s">
        <v>39</v>
      </c>
      <c r="F427" s="102" t="s">
        <v>893</v>
      </c>
      <c r="G427" s="102" t="s">
        <v>9</v>
      </c>
      <c r="H427" s="102">
        <v>1</v>
      </c>
      <c r="I427" s="102">
        <v>1</v>
      </c>
      <c r="J427" s="167">
        <f>IFERROR(H427*VLOOKUP(A427, 'Advanced Parameters'!$B$7:$G$20, 6, FALSE)*VLOOKUP(A427, 'Growth Parameters'!$B$6:$H$19, 6, FALSE), 0)</f>
        <v>1</v>
      </c>
      <c r="K427" s="167">
        <f>IFERROR(IF('Advanced Parameters'!$C$5="n",'Raw Data'!I427*VLOOKUP(A427,'Advanced Parameters'!$B$7:$G$20,6,FALSE),J427*VLOOKUP(A427,'Advanced Parameters'!$B$7:$G$20,2,FALSE))*VLOOKUP(A427, 'Growth Parameters'!$B$6:$H$19, 6, FALSE), 0)</f>
        <v>1</v>
      </c>
      <c r="L427" s="167">
        <f t="shared" si="218"/>
        <v>0</v>
      </c>
      <c r="M427" s="168" t="str">
        <f>IFERROR(IF(G427="NA","NA",IF(G427&gt;'APC Parameters'!$K$6+VLOOKUP('Raw Data'!A427, 'APC Parameters'!$H$7:$L$20, 4, FALSE), 'APC Parameters'!$L$6+VLOOKUP('Raw Data'!A427, 'APC Parameters'!$H$7:$L$20, 5, FALSE), G427*('APC Parameters'!$J$6+VLOOKUP('Raw Data'!A427, 'APC Parameters'!$H$7:$L$20, 3, FALSE))+'APC Parameters'!$I$6+VLOOKUP('Raw Data'!A427, 'APC Parameters'!$H$7:$L$20, 2, FALSE))), 0)</f>
        <v>NA</v>
      </c>
      <c r="N427" s="168" t="str">
        <f t="shared" si="188"/>
        <v>NA</v>
      </c>
      <c r="O427" s="168">
        <f>IFERROR(IF(M427="NA",VLOOKUP(D427,'Internal Calculations'!$B$10:$C$11,2,FALSE), M427)*VLOOKUP(A427, 'Growth Parameters'!$B$6:$H$19, 7, FALSE), 0)</f>
        <v>2278.6764150234731</v>
      </c>
      <c r="P427" s="177">
        <f t="shared" si="189"/>
        <v>2278.6764150234731</v>
      </c>
      <c r="Q427" s="178">
        <f>IF('Funding Allocation Parameters'!$C$5="Basic Library Subsidy", MIN(O427*('Funding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MIN($O427*(VLOOKUP(CONCATENATE($A427, 'Funding Allocation Parameters'!$I$5), 'Library Subsidy Complex'!$C$2:$J$55, 2, FALSE)), VLOOKUP(CONCATENATE($A427, 'Funding Allocation Parameters'!$I$5), 'Library Subsidy Complex'!$C$2:$J$55, 4, FALSE)), 0)))))</f>
        <v>1189</v>
      </c>
      <c r="R427" s="178">
        <f>IF('Funding Allocation Parameters'!$C$5="Basic Library Subsidy", 0, IF('Funding Allocation Parameters'!$C$5="Grant funding",MIN(O427*('Funding Allocation Parameters'!$E$5), 'Funding Allocation Parameters'!$G$5), IF('Funding Allocation Parameters'!$C$5="Other author funding", 0, IF('Funding Allocation Parameters'!$C$5="Any discretionary funds (grants if available, other if no grants)", MIN(O427*('Funding Allocation Parameters'!$E$5), 'Funding Allocation Parameters'!$G$5), IF('Funding Allocation Parameters'!$C$5="Complex Library Subsidy", 0, 0)))))</f>
        <v>0</v>
      </c>
      <c r="S427" s="178">
        <f>IF('Funding Allocation Parameters'!$C$5="Basic Library Subsidy", 0, IF('Funding Allocation Parameters'!$C$5="Grant funding", 0, IF('Funding Allocation Parameters'!$C$5="Other author funding",  MIN(O427*('Funding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7" s="178">
        <f>IF('Funding Allocation Parameters'!$C$5="Basic Library Subsidy", MIN(O427*('Funding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MIN($O427*(VLOOKUP(CONCATENATE($A427, 'Funding Allocation Parameters'!$I$5), 'Library Subsidy Complex'!$C$2:$J$55, 6, FALSE)), VLOOKUP(CONCATENATE($A427, 'Funding Allocation Parameters'!$I$5), 'Library Subsidy Complex'!$C$2:$J$55, 8, FALSE)), 0)))))</f>
        <v>1189</v>
      </c>
      <c r="U427" s="178">
        <f>IF('Funding Allocation Parameters'!$C$5="Basic Library Subsidy", 0, IF('Funding Allocation Parameters'!$C$5="Grant funding", 0, IF('Funding Allocation Parameters'!$C$5="Other author funding",  MIN(O427*('Funding Allocation Parameters'!$E$5), 'Funding Allocation Parameters'!$G$5), IF('Funding Allocation Parameters'!$C$5="Any discretionary funds (grants if available, other if no grants)", MIN(O427*('Funding Allocation Parameters'!$E$5), 'Funding Allocation Parameters'!$G$5), IF('Funding Allocation Parameters'!$C$5="Complex Library Subsidy", 0, 0)))))</f>
        <v>0</v>
      </c>
      <c r="V427" s="177">
        <f t="shared" si="190"/>
        <v>1089.6764150234731</v>
      </c>
      <c r="W427" s="177">
        <f t="shared" si="191"/>
        <v>1089.6764150234731</v>
      </c>
      <c r="X427" s="179">
        <f>IF('Funding Allocation Parameters'!$C$6="Basic Library Subsidy", MIN(V427*'Funding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MIN(V427*VLOOKUP(CONCATENATE($A427, 'Funding Allocation Parameters'!$I$6), 'Library Subsidy Complex'!$C$2:$J$55, 2, FALSE), VLOOKUP(CONCATENATE($A427, 'Funding Allocation Parameters'!$I$6), 'Library Subsidy Complex'!$C$2:$J$55, 4, FALSE)), 0)))))</f>
        <v>0</v>
      </c>
      <c r="Y427" s="179">
        <f>IF('Funding Allocation Parameters'!$C$6="Basic Library Subsidy", 0, IF('Funding Allocation Parameters'!$C$6="Grant funding",MIN(V427*'Funding Allocation Parameters'!$E$6, 'Funding Allocation Parameters'!$G$6), IF('Funding Allocation Parameters'!$C$6="Other author funding", 0, IF('Funding Allocation Parameters'!$C$6="Any discretionary funds (grants if available, other if no grants)", MIN(V427*'Funding Allocation Parameters'!$E$6, 'Funding Allocation Parameters'!$G$6), IF('Funding Allocation Parameters'!$C$6="Complex Library Subsidy", 0, 0)))))</f>
        <v>1089.6764150234731</v>
      </c>
      <c r="Z427" s="179">
        <f>IF('Funding Allocation Parameters'!$C$6="Basic Library Subsidy", 0, IF('Funding Allocation Parameters'!$C$6="Grant funding", 0, IF('Funding Allocation Parameters'!$C$6="Other author funding",  MIN(V427*'Funding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7" s="179">
        <f>IF('Funding Allocation Parameters'!$C$6="Basic Library Subsidy", MIN(W427*'Funding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MIN(W427*VLOOKUP(CONCATENATE($A427, 'Funding Allocation Parameters'!$I$6), 'Library Subsidy Complex'!$C$2:$J$55, 6, FALSE), VLOOKUP(CONCATENATE($A427, 'Funding Allocation Parameters'!$I$6), 'Library Subsidy Complex'!$C$2:$J$55, 8, FALSE)), 0)))))</f>
        <v>0</v>
      </c>
      <c r="AB427" s="179">
        <f>IF('Funding Allocation Parameters'!$C$6="Basic Library Subsidy", 0, IF('Funding Allocation Parameters'!$C$6="Grant funding", 0, IF('Funding Allocation Parameters'!$C$6="Other author funding",  MIN(W427*'Funding Allocation Parameters'!$E$6, 'Funding Allocation Parameters'!$G$6), IF('Funding Allocation Parameters'!$C$6="Any discretionary funds (grants if available, other if no grants)", MIN(W427*'Funding Allocation Parameters'!$E$6, 'Funding Allocation Parameters'!$G$6), IF('Funding Allocation Parameters'!$C$6="Complex Library Subsidy", 0, 0)))))</f>
        <v>1089.6764150234731</v>
      </c>
      <c r="AC427" s="177">
        <f t="shared" si="192"/>
        <v>0</v>
      </c>
      <c r="AD427" s="177">
        <f t="shared" si="193"/>
        <v>0</v>
      </c>
      <c r="AE427" s="180">
        <f>IF('Funding Allocation Parameters'!$C$7="Basic Library Subsidy", MIN(AC427*'Funding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MIN(AC427*VLOOKUP(CONCATENATE($A427, 'Funding Allocation Parameters'!$I$7), 'Library Subsidy Complex'!$C$2:$J$55, 2, FALSE), VLOOKUP(CONCATENATE($A427, 'Funding Allocation Parameters'!$I$7), 'Library Subsidy Complex'!$C$2:$J$55, 4, FALSE)), 0)))))</f>
        <v>0</v>
      </c>
      <c r="AF427" s="180">
        <f>IF('Funding Allocation Parameters'!$C$7="Basic Library Subsidy", 0, IF('Funding Allocation Parameters'!$C$7="Grant funding",MIN(AC427*'Funding Allocation Parameters'!$E$7, 'Funding Allocation Parameters'!$G$7), IF('Funding Allocation Parameters'!$C$7="Other author funding", 0, IF('Funding Allocation Parameters'!$C$7="Any discretionary funds (grants if available, other if no grants)", MIN(AC427*'Funding Allocation Parameters'!$E$7, 'Funding Allocation Parameters'!$G$7), IF('Funding Allocation Parameters'!$C$7="Complex Library Subsidy", 0, 0)))))</f>
        <v>0</v>
      </c>
      <c r="AG427" s="180">
        <f>IF('Funding Allocation Parameters'!$C$7="Basic Library Subsidy", 0, IF('Funding Allocation Parameters'!$C$7="Grant funding", 0, IF('Funding Allocation Parameters'!$C$7="Other author funding",  MIN(AC427*'Funding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7" s="180">
        <f>IF('Funding Allocation Parameters'!$C$7="Basic Library Subsidy", MIN(AD427*'Funding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MIN(AD427*VLOOKUP(CONCATENATE($A427, 'Funding Allocation Parameters'!$I$7), 'Library Subsidy Complex'!$C$2:$J$55, 6, FALSE), VLOOKUP(CONCATENATE($A427, 'Funding Allocation Parameters'!$I$7), 'Library Subsidy Complex'!$C$2:$J$55, 8, FALSE)), 0)))))</f>
        <v>0</v>
      </c>
      <c r="AI427" s="180">
        <f>IF('Funding Allocation Parameters'!$C$7="Basic Library Subsidy", 0, IF('Funding Allocation Parameters'!$C$7="Grant funding", 0, IF('Funding Allocation Parameters'!$C$7="Other author funding",  MIN(AD427*'Funding Allocation Parameters'!$E$7, 'Funding Allocation Parameters'!$G$7), IF('Funding Allocation Parameters'!$C$7="Any discretionary funds (grants if available, other if no grants)", MIN(AD427*'Funding Allocation Parameters'!$E$7, 'Funding Allocation Parameters'!$G$7), IF('Funding Allocation Parameters'!$C$7="Complex Library Subsidy", 0, 0)))))</f>
        <v>0</v>
      </c>
      <c r="AJ427" s="177">
        <f t="shared" si="194"/>
        <v>0</v>
      </c>
      <c r="AK427" s="177">
        <f t="shared" si="195"/>
        <v>0</v>
      </c>
      <c r="AL427" s="181">
        <f>IF('Funding Allocation Parameters'!$C$8="Basic Library Subsidy", MIN(AJ427*'Funding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MIN(AJ427*VLOOKUP(CONCATENATE($A427, 'Funding Allocation Parameters'!$I$8), 'Library Subsidy Complex'!$C$2:$J$55, 2, FALSE), VLOOKUP(CONCATENATE($A427, 'Funding Allocation Parameters'!$I$8), 'Library Subsidy Complex'!$C$2:$J$55, 4, FALSE)), 0)))))</f>
        <v>0</v>
      </c>
      <c r="AM427" s="181">
        <f>IF('Funding Allocation Parameters'!$C$8="Basic Library Subsidy", 0, IF('Funding Allocation Parameters'!$C$8="Grant funding",MIN(AJ427*'Funding Allocation Parameters'!$E$8, 'Funding Allocation Parameters'!$G$8), IF('Funding Allocation Parameters'!$C$8="Other author funding", 0, IF('Funding Allocation Parameters'!$C$8="Any discretionary funds (grants if available, other if no grants)", MIN(AJ427*'Funding Allocation Parameters'!$E$8, 'Funding Allocation Parameters'!$G$8), IF('Funding Allocation Parameters'!$C$8="Complex Library Subsidy", 0, 0)))))</f>
        <v>0</v>
      </c>
      <c r="AN427" s="181">
        <f>IF('Funding Allocation Parameters'!$C$8="Basic Library Subsidy", 0, IF('Funding Allocation Parameters'!$C$8="Grant funding", 0, IF('Funding Allocation Parameters'!$C$8="Other author funding",  MIN(AJ427*'Funding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7" s="181">
        <f>IF('Funding Allocation Parameters'!$C$8="Basic Library Subsidy", MIN(AK427*'Funding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MIN(AK427*VLOOKUP(CONCATENATE($A427, 'Funding Allocation Parameters'!$I$8), 'Library Subsidy Complex'!$C$2:$J$55, 6, FALSE), VLOOKUP(CONCATENATE($A427, 'Funding Allocation Parameters'!$I$8), 'Library Subsidy Complex'!$C$2:$J$55, 8, FALSE)), 0)))))</f>
        <v>0</v>
      </c>
      <c r="AP427" s="181">
        <f>IF('Funding Allocation Parameters'!$C$8="Basic Library Subsidy", 0, IF('Funding Allocation Parameters'!$C$8="Grant funding", 0, IF('Funding Allocation Parameters'!$C$8="Other author funding",  MIN(AK427*'Funding Allocation Parameters'!$E$8, 'Funding Allocation Parameters'!$G$8), IF('Funding Allocation Parameters'!$C$8="Any discretionary funds (grants if available, other if no grants)", MIN(AK427*'Funding Allocation Parameters'!$E$8, 'Funding Allocation Parameters'!$G$8), IF('Funding Allocation Parameters'!$C$8="Complex Library Subsidy", 0, 0)))))</f>
        <v>0</v>
      </c>
      <c r="AQ427" s="177">
        <f t="shared" si="196"/>
        <v>0</v>
      </c>
      <c r="AR427" s="177">
        <f t="shared" si="197"/>
        <v>0</v>
      </c>
      <c r="AS427" s="182">
        <f t="shared" si="198"/>
        <v>1189</v>
      </c>
      <c r="AT427" s="182">
        <f t="shared" si="199"/>
        <v>1089.6764150234731</v>
      </c>
      <c r="AU427" s="182">
        <f t="shared" si="200"/>
        <v>0</v>
      </c>
      <c r="AV427" s="182">
        <f t="shared" si="201"/>
        <v>1189</v>
      </c>
      <c r="AW427" s="182">
        <f t="shared" si="202"/>
        <v>1089.6764150234731</v>
      </c>
      <c r="AX427" s="183">
        <f t="shared" si="203"/>
        <v>1189</v>
      </c>
      <c r="AY427" s="183">
        <f t="shared" si="204"/>
        <v>1089.6764150234731</v>
      </c>
      <c r="AZ427" s="183">
        <f t="shared" si="205"/>
        <v>0</v>
      </c>
      <c r="BA427" s="183">
        <f t="shared" si="206"/>
        <v>0</v>
      </c>
      <c r="BB427" s="183">
        <f t="shared" si="207"/>
        <v>0</v>
      </c>
      <c r="BC427" s="184">
        <f t="shared" si="208"/>
        <v>1189</v>
      </c>
      <c r="BD427" s="184">
        <f t="shared" si="209"/>
        <v>0</v>
      </c>
      <c r="BE427" s="184">
        <f t="shared" si="210"/>
        <v>1089.6764150234731</v>
      </c>
      <c r="BF427" s="184">
        <f t="shared" si="211"/>
        <v>0</v>
      </c>
      <c r="BG427" s="102">
        <f t="shared" si="212"/>
        <v>0</v>
      </c>
      <c r="BH427" s="102">
        <f t="shared" si="213"/>
        <v>0</v>
      </c>
      <c r="BI427" s="102">
        <f t="shared" si="214"/>
        <v>0</v>
      </c>
      <c r="BJ427" s="102">
        <f t="shared" si="215"/>
        <v>1</v>
      </c>
      <c r="BK427" s="102">
        <f t="shared" si="216"/>
        <v>0</v>
      </c>
      <c r="BL427" s="102">
        <f t="shared" si="217"/>
        <v>0</v>
      </c>
      <c r="BN427" s="102"/>
    </row>
    <row r="428" spans="1:66" x14ac:dyDescent="0.25">
      <c r="A428" s="102" t="s">
        <v>24</v>
      </c>
      <c r="B428" s="102" t="s">
        <v>8</v>
      </c>
      <c r="C428" s="102" t="s">
        <v>8</v>
      </c>
      <c r="D428" s="102" t="s">
        <v>27</v>
      </c>
      <c r="E428" s="102" t="s">
        <v>249</v>
      </c>
      <c r="F428" s="102" t="s">
        <v>894</v>
      </c>
      <c r="G428" s="102">
        <v>2.02</v>
      </c>
      <c r="H428" s="102">
        <v>1</v>
      </c>
      <c r="I428" s="102">
        <v>1</v>
      </c>
      <c r="J428" s="167">
        <f>IFERROR(H428*VLOOKUP(A428, 'Advanced Parameters'!$B$7:$G$20, 6, FALSE)*VLOOKUP(A428, 'Growth Parameters'!$B$6:$H$19, 6, FALSE), 0)</f>
        <v>1</v>
      </c>
      <c r="K428" s="167">
        <f>IFERROR(IF('Advanced Parameters'!$C$5="n",'Raw Data'!I428*VLOOKUP(A428,'Advanced Parameters'!$B$7:$G$20,6,FALSE),J428*VLOOKUP(A428,'Advanced Parameters'!$B$7:$G$20,2,FALSE))*VLOOKUP(A428, 'Growth Parameters'!$B$6:$H$19, 6, FALSE), 0)</f>
        <v>1</v>
      </c>
      <c r="L428" s="167">
        <f t="shared" si="218"/>
        <v>0</v>
      </c>
      <c r="M428" s="168">
        <f>IFERROR(IF(G428="NA","NA",IF(G428&gt;'APC Parameters'!$K$6+VLOOKUP('Raw Data'!A428, 'APC Parameters'!$H$7:$L$20, 4, FALSE), 'APC Parameters'!$L$6+VLOOKUP('Raw Data'!A428, 'APC Parameters'!$H$7:$L$20, 5, FALSE), G428*('APC Parameters'!$J$6+VLOOKUP('Raw Data'!A428, 'APC Parameters'!$H$7:$L$20, 3, FALSE))+'APC Parameters'!$I$6+VLOOKUP('Raw Data'!A428, 'APC Parameters'!$H$7:$L$20, 2, FALSE))), 0)</f>
        <v>2580.6680000000001</v>
      </c>
      <c r="N428" s="168">
        <f t="shared" si="188"/>
        <v>2580.6680000000001</v>
      </c>
      <c r="O428" s="168">
        <f>IFERROR(IF(M428="NA",VLOOKUP(D428,'Internal Calculations'!$B$10:$C$11,2,FALSE), M428)*VLOOKUP(A428, 'Growth Parameters'!$B$6:$H$19, 7, FALSE), 0)</f>
        <v>2580.6680000000001</v>
      </c>
      <c r="P428" s="177">
        <f t="shared" si="189"/>
        <v>2580.6680000000001</v>
      </c>
      <c r="Q428" s="178">
        <f>IF('Funding Allocation Parameters'!$C$5="Basic Library Subsidy", MIN(O428*('Funding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MIN($O428*(VLOOKUP(CONCATENATE($A428, 'Funding Allocation Parameters'!$I$5), 'Library Subsidy Complex'!$C$2:$J$55, 2, FALSE)), VLOOKUP(CONCATENATE($A428, 'Funding Allocation Parameters'!$I$5), 'Library Subsidy Complex'!$C$2:$J$55, 4, FALSE)), 0)))))</f>
        <v>1189</v>
      </c>
      <c r="R428" s="178">
        <f>IF('Funding Allocation Parameters'!$C$5="Basic Library Subsidy", 0, IF('Funding Allocation Parameters'!$C$5="Grant funding",MIN(O428*('Funding Allocation Parameters'!$E$5), 'Funding Allocation Parameters'!$G$5), IF('Funding Allocation Parameters'!$C$5="Other author funding", 0, IF('Funding Allocation Parameters'!$C$5="Any discretionary funds (grants if available, other if no grants)", MIN(O428*('Funding Allocation Parameters'!$E$5), 'Funding Allocation Parameters'!$G$5), IF('Funding Allocation Parameters'!$C$5="Complex Library Subsidy", 0, 0)))))</f>
        <v>0</v>
      </c>
      <c r="S428" s="178">
        <f>IF('Funding Allocation Parameters'!$C$5="Basic Library Subsidy", 0, IF('Funding Allocation Parameters'!$C$5="Grant funding", 0, IF('Funding Allocation Parameters'!$C$5="Other author funding",  MIN(O428*('Funding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8" s="178">
        <f>IF('Funding Allocation Parameters'!$C$5="Basic Library Subsidy", MIN(O428*('Funding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MIN($O428*(VLOOKUP(CONCATENATE($A428, 'Funding Allocation Parameters'!$I$5), 'Library Subsidy Complex'!$C$2:$J$55, 6, FALSE)), VLOOKUP(CONCATENATE($A428, 'Funding Allocation Parameters'!$I$5), 'Library Subsidy Complex'!$C$2:$J$55, 8, FALSE)), 0)))))</f>
        <v>1189</v>
      </c>
      <c r="U428" s="178">
        <f>IF('Funding Allocation Parameters'!$C$5="Basic Library Subsidy", 0, IF('Funding Allocation Parameters'!$C$5="Grant funding", 0, IF('Funding Allocation Parameters'!$C$5="Other author funding",  MIN(O428*('Funding Allocation Parameters'!$E$5), 'Funding Allocation Parameters'!$G$5), IF('Funding Allocation Parameters'!$C$5="Any discretionary funds (grants if available, other if no grants)", MIN(O428*('Funding Allocation Parameters'!$E$5), 'Funding Allocation Parameters'!$G$5), IF('Funding Allocation Parameters'!$C$5="Complex Library Subsidy", 0, 0)))))</f>
        <v>0</v>
      </c>
      <c r="V428" s="177">
        <f t="shared" si="190"/>
        <v>1391.6680000000001</v>
      </c>
      <c r="W428" s="177">
        <f t="shared" si="191"/>
        <v>1391.6680000000001</v>
      </c>
      <c r="X428" s="179">
        <f>IF('Funding Allocation Parameters'!$C$6="Basic Library Subsidy", MIN(V428*'Funding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MIN(V428*VLOOKUP(CONCATENATE($A428, 'Funding Allocation Parameters'!$I$6), 'Library Subsidy Complex'!$C$2:$J$55, 2, FALSE), VLOOKUP(CONCATENATE($A428, 'Funding Allocation Parameters'!$I$6), 'Library Subsidy Complex'!$C$2:$J$55, 4, FALSE)), 0)))))</f>
        <v>0</v>
      </c>
      <c r="Y428" s="179">
        <f>IF('Funding Allocation Parameters'!$C$6="Basic Library Subsidy", 0, IF('Funding Allocation Parameters'!$C$6="Grant funding",MIN(V428*'Funding Allocation Parameters'!$E$6, 'Funding Allocation Parameters'!$G$6), IF('Funding Allocation Parameters'!$C$6="Other author funding", 0, IF('Funding Allocation Parameters'!$C$6="Any discretionary funds (grants if available, other if no grants)", MIN(V428*'Funding Allocation Parameters'!$E$6, 'Funding Allocation Parameters'!$G$6), IF('Funding Allocation Parameters'!$C$6="Complex Library Subsidy", 0, 0)))))</f>
        <v>1391.6680000000001</v>
      </c>
      <c r="Z428" s="179">
        <f>IF('Funding Allocation Parameters'!$C$6="Basic Library Subsidy", 0, IF('Funding Allocation Parameters'!$C$6="Grant funding", 0, IF('Funding Allocation Parameters'!$C$6="Other author funding",  MIN(V428*'Funding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8" s="179">
        <f>IF('Funding Allocation Parameters'!$C$6="Basic Library Subsidy", MIN(W428*'Funding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MIN(W428*VLOOKUP(CONCATENATE($A428, 'Funding Allocation Parameters'!$I$6), 'Library Subsidy Complex'!$C$2:$J$55, 6, FALSE), VLOOKUP(CONCATENATE($A428, 'Funding Allocation Parameters'!$I$6), 'Library Subsidy Complex'!$C$2:$J$55, 8, FALSE)), 0)))))</f>
        <v>0</v>
      </c>
      <c r="AB428" s="179">
        <f>IF('Funding Allocation Parameters'!$C$6="Basic Library Subsidy", 0, IF('Funding Allocation Parameters'!$C$6="Grant funding", 0, IF('Funding Allocation Parameters'!$C$6="Other author funding",  MIN(W428*'Funding Allocation Parameters'!$E$6, 'Funding Allocation Parameters'!$G$6), IF('Funding Allocation Parameters'!$C$6="Any discretionary funds (grants if available, other if no grants)", MIN(W428*'Funding Allocation Parameters'!$E$6, 'Funding Allocation Parameters'!$G$6), IF('Funding Allocation Parameters'!$C$6="Complex Library Subsidy", 0, 0)))))</f>
        <v>1391.6680000000001</v>
      </c>
      <c r="AC428" s="177">
        <f t="shared" si="192"/>
        <v>0</v>
      </c>
      <c r="AD428" s="177">
        <f t="shared" si="193"/>
        <v>0</v>
      </c>
      <c r="AE428" s="180">
        <f>IF('Funding Allocation Parameters'!$C$7="Basic Library Subsidy", MIN(AC428*'Funding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MIN(AC428*VLOOKUP(CONCATENATE($A428, 'Funding Allocation Parameters'!$I$7), 'Library Subsidy Complex'!$C$2:$J$55, 2, FALSE), VLOOKUP(CONCATENATE($A428, 'Funding Allocation Parameters'!$I$7), 'Library Subsidy Complex'!$C$2:$J$55, 4, FALSE)), 0)))))</f>
        <v>0</v>
      </c>
      <c r="AF428" s="180">
        <f>IF('Funding Allocation Parameters'!$C$7="Basic Library Subsidy", 0, IF('Funding Allocation Parameters'!$C$7="Grant funding",MIN(AC428*'Funding Allocation Parameters'!$E$7, 'Funding Allocation Parameters'!$G$7), IF('Funding Allocation Parameters'!$C$7="Other author funding", 0, IF('Funding Allocation Parameters'!$C$7="Any discretionary funds (grants if available, other if no grants)", MIN(AC428*'Funding Allocation Parameters'!$E$7, 'Funding Allocation Parameters'!$G$7), IF('Funding Allocation Parameters'!$C$7="Complex Library Subsidy", 0, 0)))))</f>
        <v>0</v>
      </c>
      <c r="AG428" s="180">
        <f>IF('Funding Allocation Parameters'!$C$7="Basic Library Subsidy", 0, IF('Funding Allocation Parameters'!$C$7="Grant funding", 0, IF('Funding Allocation Parameters'!$C$7="Other author funding",  MIN(AC428*'Funding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8" s="180">
        <f>IF('Funding Allocation Parameters'!$C$7="Basic Library Subsidy", MIN(AD428*'Funding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MIN(AD428*VLOOKUP(CONCATENATE($A428, 'Funding Allocation Parameters'!$I$7), 'Library Subsidy Complex'!$C$2:$J$55, 6, FALSE), VLOOKUP(CONCATENATE($A428, 'Funding Allocation Parameters'!$I$7), 'Library Subsidy Complex'!$C$2:$J$55, 8, FALSE)), 0)))))</f>
        <v>0</v>
      </c>
      <c r="AI428" s="180">
        <f>IF('Funding Allocation Parameters'!$C$7="Basic Library Subsidy", 0, IF('Funding Allocation Parameters'!$C$7="Grant funding", 0, IF('Funding Allocation Parameters'!$C$7="Other author funding",  MIN(AD428*'Funding Allocation Parameters'!$E$7, 'Funding Allocation Parameters'!$G$7), IF('Funding Allocation Parameters'!$C$7="Any discretionary funds (grants if available, other if no grants)", MIN(AD428*'Funding Allocation Parameters'!$E$7, 'Funding Allocation Parameters'!$G$7), IF('Funding Allocation Parameters'!$C$7="Complex Library Subsidy", 0, 0)))))</f>
        <v>0</v>
      </c>
      <c r="AJ428" s="177">
        <f t="shared" si="194"/>
        <v>0</v>
      </c>
      <c r="AK428" s="177">
        <f t="shared" si="195"/>
        <v>0</v>
      </c>
      <c r="AL428" s="181">
        <f>IF('Funding Allocation Parameters'!$C$8="Basic Library Subsidy", MIN(AJ428*'Funding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MIN(AJ428*VLOOKUP(CONCATENATE($A428, 'Funding Allocation Parameters'!$I$8), 'Library Subsidy Complex'!$C$2:$J$55, 2, FALSE), VLOOKUP(CONCATENATE($A428, 'Funding Allocation Parameters'!$I$8), 'Library Subsidy Complex'!$C$2:$J$55, 4, FALSE)), 0)))))</f>
        <v>0</v>
      </c>
      <c r="AM428" s="181">
        <f>IF('Funding Allocation Parameters'!$C$8="Basic Library Subsidy", 0, IF('Funding Allocation Parameters'!$C$8="Grant funding",MIN(AJ428*'Funding Allocation Parameters'!$E$8, 'Funding Allocation Parameters'!$G$8), IF('Funding Allocation Parameters'!$C$8="Other author funding", 0, IF('Funding Allocation Parameters'!$C$8="Any discretionary funds (grants if available, other if no grants)", MIN(AJ428*'Funding Allocation Parameters'!$E$8, 'Funding Allocation Parameters'!$G$8), IF('Funding Allocation Parameters'!$C$8="Complex Library Subsidy", 0, 0)))))</f>
        <v>0</v>
      </c>
      <c r="AN428" s="181">
        <f>IF('Funding Allocation Parameters'!$C$8="Basic Library Subsidy", 0, IF('Funding Allocation Parameters'!$C$8="Grant funding", 0, IF('Funding Allocation Parameters'!$C$8="Other author funding",  MIN(AJ428*'Funding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8" s="181">
        <f>IF('Funding Allocation Parameters'!$C$8="Basic Library Subsidy", MIN(AK428*'Funding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MIN(AK428*VLOOKUP(CONCATENATE($A428, 'Funding Allocation Parameters'!$I$8), 'Library Subsidy Complex'!$C$2:$J$55, 6, FALSE), VLOOKUP(CONCATENATE($A428, 'Funding Allocation Parameters'!$I$8), 'Library Subsidy Complex'!$C$2:$J$55, 8, FALSE)), 0)))))</f>
        <v>0</v>
      </c>
      <c r="AP428" s="181">
        <f>IF('Funding Allocation Parameters'!$C$8="Basic Library Subsidy", 0, IF('Funding Allocation Parameters'!$C$8="Grant funding", 0, IF('Funding Allocation Parameters'!$C$8="Other author funding",  MIN(AK428*'Funding Allocation Parameters'!$E$8, 'Funding Allocation Parameters'!$G$8), IF('Funding Allocation Parameters'!$C$8="Any discretionary funds (grants if available, other if no grants)", MIN(AK428*'Funding Allocation Parameters'!$E$8, 'Funding Allocation Parameters'!$G$8), IF('Funding Allocation Parameters'!$C$8="Complex Library Subsidy", 0, 0)))))</f>
        <v>0</v>
      </c>
      <c r="AQ428" s="177">
        <f t="shared" si="196"/>
        <v>0</v>
      </c>
      <c r="AR428" s="177">
        <f t="shared" si="197"/>
        <v>0</v>
      </c>
      <c r="AS428" s="182">
        <f t="shared" si="198"/>
        <v>1189</v>
      </c>
      <c r="AT428" s="182">
        <f t="shared" si="199"/>
        <v>1391.6680000000001</v>
      </c>
      <c r="AU428" s="182">
        <f t="shared" si="200"/>
        <v>0</v>
      </c>
      <c r="AV428" s="182">
        <f t="shared" si="201"/>
        <v>1189</v>
      </c>
      <c r="AW428" s="182">
        <f t="shared" si="202"/>
        <v>1391.6680000000001</v>
      </c>
      <c r="AX428" s="183">
        <f t="shared" si="203"/>
        <v>1189</v>
      </c>
      <c r="AY428" s="183">
        <f t="shared" si="204"/>
        <v>1391.6680000000001</v>
      </c>
      <c r="AZ428" s="183">
        <f t="shared" si="205"/>
        <v>0</v>
      </c>
      <c r="BA428" s="183">
        <f t="shared" si="206"/>
        <v>0</v>
      </c>
      <c r="BB428" s="183">
        <f t="shared" si="207"/>
        <v>0</v>
      </c>
      <c r="BC428" s="184">
        <f t="shared" si="208"/>
        <v>1189</v>
      </c>
      <c r="BD428" s="184">
        <f t="shared" si="209"/>
        <v>0</v>
      </c>
      <c r="BE428" s="184">
        <f t="shared" si="210"/>
        <v>1391.6680000000001</v>
      </c>
      <c r="BF428" s="184">
        <f t="shared" si="211"/>
        <v>0</v>
      </c>
      <c r="BG428" s="102">
        <f t="shared" si="212"/>
        <v>0</v>
      </c>
      <c r="BH428" s="102">
        <f t="shared" si="213"/>
        <v>0</v>
      </c>
      <c r="BI428" s="102">
        <f t="shared" si="214"/>
        <v>0</v>
      </c>
      <c r="BJ428" s="102">
        <f t="shared" si="215"/>
        <v>1</v>
      </c>
      <c r="BK428" s="102">
        <f t="shared" si="216"/>
        <v>0</v>
      </c>
      <c r="BL428" s="102">
        <f t="shared" si="217"/>
        <v>0</v>
      </c>
      <c r="BN428" s="102"/>
    </row>
    <row r="429" spans="1:66" x14ac:dyDescent="0.25">
      <c r="A429" s="102" t="s">
        <v>21</v>
      </c>
      <c r="B429" s="102" t="s">
        <v>8</v>
      </c>
      <c r="C429" s="102" t="s">
        <v>8</v>
      </c>
      <c r="D429" s="102" t="s">
        <v>27</v>
      </c>
      <c r="E429" s="102" t="s">
        <v>895</v>
      </c>
      <c r="F429" s="102" t="s">
        <v>896</v>
      </c>
      <c r="G429" s="102">
        <v>2.9569999999999999</v>
      </c>
      <c r="H429" s="102">
        <v>1</v>
      </c>
      <c r="I429" s="102">
        <v>1</v>
      </c>
      <c r="J429" s="167">
        <f>IFERROR(H429*VLOOKUP(A429, 'Advanced Parameters'!$B$7:$G$20, 6, FALSE)*VLOOKUP(A429, 'Growth Parameters'!$B$6:$H$19, 6, FALSE), 0)</f>
        <v>1</v>
      </c>
      <c r="K429" s="167">
        <f>IFERROR(IF('Advanced Parameters'!$C$5="n",'Raw Data'!I429*VLOOKUP(A429,'Advanced Parameters'!$B$7:$G$20,6,FALSE),J429*VLOOKUP(A429,'Advanced Parameters'!$B$7:$G$20,2,FALSE))*VLOOKUP(A429, 'Growth Parameters'!$B$6:$H$19, 6, FALSE), 0)</f>
        <v>1</v>
      </c>
      <c r="L429" s="167">
        <f t="shared" si="218"/>
        <v>0</v>
      </c>
      <c r="M429" s="168">
        <f>IFERROR(IF(G429="NA","NA",IF(G429&gt;'APC Parameters'!$K$6+VLOOKUP('Raw Data'!A429, 'APC Parameters'!$H$7:$L$20, 4, FALSE), 'APC Parameters'!$L$6+VLOOKUP('Raw Data'!A429, 'APC Parameters'!$H$7:$L$20, 5, FALSE), G429*('APC Parameters'!$J$6+VLOOKUP('Raw Data'!A429, 'APC Parameters'!$H$7:$L$20, 3, FALSE))+'APC Parameters'!$I$6+VLOOKUP('Raw Data'!A429, 'APC Parameters'!$H$7:$L$20, 2, FALSE))), 0)</f>
        <v>3245.3757999999998</v>
      </c>
      <c r="N429" s="168">
        <f t="shared" si="188"/>
        <v>3245.3757999999998</v>
      </c>
      <c r="O429" s="168">
        <f>IFERROR(IF(M429="NA",VLOOKUP(D429,'Internal Calculations'!$B$10:$C$11,2,FALSE), M429)*VLOOKUP(A429, 'Growth Parameters'!$B$6:$H$19, 7, FALSE), 0)</f>
        <v>3245.3757999999998</v>
      </c>
      <c r="P429" s="177">
        <f t="shared" si="189"/>
        <v>3245.3757999999998</v>
      </c>
      <c r="Q429" s="178">
        <f>IF('Funding Allocation Parameters'!$C$5="Basic Library Subsidy", MIN(O429*('Funding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MIN($O429*(VLOOKUP(CONCATENATE($A429, 'Funding Allocation Parameters'!$I$5), 'Library Subsidy Complex'!$C$2:$J$55, 2, FALSE)), VLOOKUP(CONCATENATE($A429, 'Funding Allocation Parameters'!$I$5), 'Library Subsidy Complex'!$C$2:$J$55, 4, FALSE)), 0)))))</f>
        <v>1189</v>
      </c>
      <c r="R429" s="178">
        <f>IF('Funding Allocation Parameters'!$C$5="Basic Library Subsidy", 0, IF('Funding Allocation Parameters'!$C$5="Grant funding",MIN(O429*('Funding Allocation Parameters'!$E$5), 'Funding Allocation Parameters'!$G$5), IF('Funding Allocation Parameters'!$C$5="Other author funding", 0, IF('Funding Allocation Parameters'!$C$5="Any discretionary funds (grants if available, other if no grants)", MIN(O429*('Funding Allocation Parameters'!$E$5), 'Funding Allocation Parameters'!$G$5), IF('Funding Allocation Parameters'!$C$5="Complex Library Subsidy", 0, 0)))))</f>
        <v>0</v>
      </c>
      <c r="S429" s="178">
        <f>IF('Funding Allocation Parameters'!$C$5="Basic Library Subsidy", 0, IF('Funding Allocation Parameters'!$C$5="Grant funding", 0, IF('Funding Allocation Parameters'!$C$5="Other author funding",  MIN(O429*('Funding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29" s="178">
        <f>IF('Funding Allocation Parameters'!$C$5="Basic Library Subsidy", MIN(O429*('Funding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MIN($O429*(VLOOKUP(CONCATENATE($A429, 'Funding Allocation Parameters'!$I$5), 'Library Subsidy Complex'!$C$2:$J$55, 6, FALSE)), VLOOKUP(CONCATENATE($A429, 'Funding Allocation Parameters'!$I$5), 'Library Subsidy Complex'!$C$2:$J$55, 8, FALSE)), 0)))))</f>
        <v>1189</v>
      </c>
      <c r="U429" s="178">
        <f>IF('Funding Allocation Parameters'!$C$5="Basic Library Subsidy", 0, IF('Funding Allocation Parameters'!$C$5="Grant funding", 0, IF('Funding Allocation Parameters'!$C$5="Other author funding",  MIN(O429*('Funding Allocation Parameters'!$E$5), 'Funding Allocation Parameters'!$G$5), IF('Funding Allocation Parameters'!$C$5="Any discretionary funds (grants if available, other if no grants)", MIN(O429*('Funding Allocation Parameters'!$E$5), 'Funding Allocation Parameters'!$G$5), IF('Funding Allocation Parameters'!$C$5="Complex Library Subsidy", 0, 0)))))</f>
        <v>0</v>
      </c>
      <c r="V429" s="177">
        <f t="shared" si="190"/>
        <v>2056.3757999999998</v>
      </c>
      <c r="W429" s="177">
        <f t="shared" si="191"/>
        <v>2056.3757999999998</v>
      </c>
      <c r="X429" s="179">
        <f>IF('Funding Allocation Parameters'!$C$6="Basic Library Subsidy", MIN(V429*'Funding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MIN(V429*VLOOKUP(CONCATENATE($A429, 'Funding Allocation Parameters'!$I$6), 'Library Subsidy Complex'!$C$2:$J$55, 2, FALSE), VLOOKUP(CONCATENATE($A429, 'Funding Allocation Parameters'!$I$6), 'Library Subsidy Complex'!$C$2:$J$55, 4, FALSE)), 0)))))</f>
        <v>0</v>
      </c>
      <c r="Y429" s="179">
        <f>IF('Funding Allocation Parameters'!$C$6="Basic Library Subsidy", 0, IF('Funding Allocation Parameters'!$C$6="Grant funding",MIN(V429*'Funding Allocation Parameters'!$E$6, 'Funding Allocation Parameters'!$G$6), IF('Funding Allocation Parameters'!$C$6="Other author funding", 0, IF('Funding Allocation Parameters'!$C$6="Any discretionary funds (grants if available, other if no grants)", MIN(V429*'Funding Allocation Parameters'!$E$6, 'Funding Allocation Parameters'!$G$6), IF('Funding Allocation Parameters'!$C$6="Complex Library Subsidy", 0, 0)))))</f>
        <v>2056.3757999999998</v>
      </c>
      <c r="Z429" s="179">
        <f>IF('Funding Allocation Parameters'!$C$6="Basic Library Subsidy", 0, IF('Funding Allocation Parameters'!$C$6="Grant funding", 0, IF('Funding Allocation Parameters'!$C$6="Other author funding",  MIN(V429*'Funding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29" s="179">
        <f>IF('Funding Allocation Parameters'!$C$6="Basic Library Subsidy", MIN(W429*'Funding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MIN(W429*VLOOKUP(CONCATENATE($A429, 'Funding Allocation Parameters'!$I$6), 'Library Subsidy Complex'!$C$2:$J$55, 6, FALSE), VLOOKUP(CONCATENATE($A429, 'Funding Allocation Parameters'!$I$6), 'Library Subsidy Complex'!$C$2:$J$55, 8, FALSE)), 0)))))</f>
        <v>0</v>
      </c>
      <c r="AB429" s="179">
        <f>IF('Funding Allocation Parameters'!$C$6="Basic Library Subsidy", 0, IF('Funding Allocation Parameters'!$C$6="Grant funding", 0, IF('Funding Allocation Parameters'!$C$6="Other author funding",  MIN(W429*'Funding Allocation Parameters'!$E$6, 'Funding Allocation Parameters'!$G$6), IF('Funding Allocation Parameters'!$C$6="Any discretionary funds (grants if available, other if no grants)", MIN(W429*'Funding Allocation Parameters'!$E$6, 'Funding Allocation Parameters'!$G$6), IF('Funding Allocation Parameters'!$C$6="Complex Library Subsidy", 0, 0)))))</f>
        <v>2056.3757999999998</v>
      </c>
      <c r="AC429" s="177">
        <f t="shared" si="192"/>
        <v>0</v>
      </c>
      <c r="AD429" s="177">
        <f t="shared" si="193"/>
        <v>0</v>
      </c>
      <c r="AE429" s="180">
        <f>IF('Funding Allocation Parameters'!$C$7="Basic Library Subsidy", MIN(AC429*'Funding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MIN(AC429*VLOOKUP(CONCATENATE($A429, 'Funding Allocation Parameters'!$I$7), 'Library Subsidy Complex'!$C$2:$J$55, 2, FALSE), VLOOKUP(CONCATENATE($A429, 'Funding Allocation Parameters'!$I$7), 'Library Subsidy Complex'!$C$2:$J$55, 4, FALSE)), 0)))))</f>
        <v>0</v>
      </c>
      <c r="AF429" s="180">
        <f>IF('Funding Allocation Parameters'!$C$7="Basic Library Subsidy", 0, IF('Funding Allocation Parameters'!$C$7="Grant funding",MIN(AC429*'Funding Allocation Parameters'!$E$7, 'Funding Allocation Parameters'!$G$7), IF('Funding Allocation Parameters'!$C$7="Other author funding", 0, IF('Funding Allocation Parameters'!$C$7="Any discretionary funds (grants if available, other if no grants)", MIN(AC429*'Funding Allocation Parameters'!$E$7, 'Funding Allocation Parameters'!$G$7), IF('Funding Allocation Parameters'!$C$7="Complex Library Subsidy", 0, 0)))))</f>
        <v>0</v>
      </c>
      <c r="AG429" s="180">
        <f>IF('Funding Allocation Parameters'!$C$7="Basic Library Subsidy", 0, IF('Funding Allocation Parameters'!$C$7="Grant funding", 0, IF('Funding Allocation Parameters'!$C$7="Other author funding",  MIN(AC429*'Funding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29" s="180">
        <f>IF('Funding Allocation Parameters'!$C$7="Basic Library Subsidy", MIN(AD429*'Funding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MIN(AD429*VLOOKUP(CONCATENATE($A429, 'Funding Allocation Parameters'!$I$7), 'Library Subsidy Complex'!$C$2:$J$55, 6, FALSE), VLOOKUP(CONCATENATE($A429, 'Funding Allocation Parameters'!$I$7), 'Library Subsidy Complex'!$C$2:$J$55, 8, FALSE)), 0)))))</f>
        <v>0</v>
      </c>
      <c r="AI429" s="180">
        <f>IF('Funding Allocation Parameters'!$C$7="Basic Library Subsidy", 0, IF('Funding Allocation Parameters'!$C$7="Grant funding", 0, IF('Funding Allocation Parameters'!$C$7="Other author funding",  MIN(AD429*'Funding Allocation Parameters'!$E$7, 'Funding Allocation Parameters'!$G$7), IF('Funding Allocation Parameters'!$C$7="Any discretionary funds (grants if available, other if no grants)", MIN(AD429*'Funding Allocation Parameters'!$E$7, 'Funding Allocation Parameters'!$G$7), IF('Funding Allocation Parameters'!$C$7="Complex Library Subsidy", 0, 0)))))</f>
        <v>0</v>
      </c>
      <c r="AJ429" s="177">
        <f t="shared" si="194"/>
        <v>0</v>
      </c>
      <c r="AK429" s="177">
        <f t="shared" si="195"/>
        <v>0</v>
      </c>
      <c r="AL429" s="181">
        <f>IF('Funding Allocation Parameters'!$C$8="Basic Library Subsidy", MIN(AJ429*'Funding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MIN(AJ429*VLOOKUP(CONCATENATE($A429, 'Funding Allocation Parameters'!$I$8), 'Library Subsidy Complex'!$C$2:$J$55, 2, FALSE), VLOOKUP(CONCATENATE($A429, 'Funding Allocation Parameters'!$I$8), 'Library Subsidy Complex'!$C$2:$J$55, 4, FALSE)), 0)))))</f>
        <v>0</v>
      </c>
      <c r="AM429" s="181">
        <f>IF('Funding Allocation Parameters'!$C$8="Basic Library Subsidy", 0, IF('Funding Allocation Parameters'!$C$8="Grant funding",MIN(AJ429*'Funding Allocation Parameters'!$E$8, 'Funding Allocation Parameters'!$G$8), IF('Funding Allocation Parameters'!$C$8="Other author funding", 0, IF('Funding Allocation Parameters'!$C$8="Any discretionary funds (grants if available, other if no grants)", MIN(AJ429*'Funding Allocation Parameters'!$E$8, 'Funding Allocation Parameters'!$G$8), IF('Funding Allocation Parameters'!$C$8="Complex Library Subsidy", 0, 0)))))</f>
        <v>0</v>
      </c>
      <c r="AN429" s="181">
        <f>IF('Funding Allocation Parameters'!$C$8="Basic Library Subsidy", 0, IF('Funding Allocation Parameters'!$C$8="Grant funding", 0, IF('Funding Allocation Parameters'!$C$8="Other author funding",  MIN(AJ429*'Funding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29" s="181">
        <f>IF('Funding Allocation Parameters'!$C$8="Basic Library Subsidy", MIN(AK429*'Funding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MIN(AK429*VLOOKUP(CONCATENATE($A429, 'Funding Allocation Parameters'!$I$8), 'Library Subsidy Complex'!$C$2:$J$55, 6, FALSE), VLOOKUP(CONCATENATE($A429, 'Funding Allocation Parameters'!$I$8), 'Library Subsidy Complex'!$C$2:$J$55, 8, FALSE)), 0)))))</f>
        <v>0</v>
      </c>
      <c r="AP429" s="181">
        <f>IF('Funding Allocation Parameters'!$C$8="Basic Library Subsidy", 0, IF('Funding Allocation Parameters'!$C$8="Grant funding", 0, IF('Funding Allocation Parameters'!$C$8="Other author funding",  MIN(AK429*'Funding Allocation Parameters'!$E$8, 'Funding Allocation Parameters'!$G$8), IF('Funding Allocation Parameters'!$C$8="Any discretionary funds (grants if available, other if no grants)", MIN(AK429*'Funding Allocation Parameters'!$E$8, 'Funding Allocation Parameters'!$G$8), IF('Funding Allocation Parameters'!$C$8="Complex Library Subsidy", 0, 0)))))</f>
        <v>0</v>
      </c>
      <c r="AQ429" s="177">
        <f t="shared" si="196"/>
        <v>0</v>
      </c>
      <c r="AR429" s="177">
        <f t="shared" si="197"/>
        <v>0</v>
      </c>
      <c r="AS429" s="182">
        <f t="shared" si="198"/>
        <v>1189</v>
      </c>
      <c r="AT429" s="182">
        <f t="shared" si="199"/>
        <v>2056.3757999999998</v>
      </c>
      <c r="AU429" s="182">
        <f t="shared" si="200"/>
        <v>0</v>
      </c>
      <c r="AV429" s="182">
        <f t="shared" si="201"/>
        <v>1189</v>
      </c>
      <c r="AW429" s="182">
        <f t="shared" si="202"/>
        <v>2056.3757999999998</v>
      </c>
      <c r="AX429" s="183">
        <f t="shared" si="203"/>
        <v>1189</v>
      </c>
      <c r="AY429" s="183">
        <f t="shared" si="204"/>
        <v>2056.3757999999998</v>
      </c>
      <c r="AZ429" s="183">
        <f t="shared" si="205"/>
        <v>0</v>
      </c>
      <c r="BA429" s="183">
        <f t="shared" si="206"/>
        <v>0</v>
      </c>
      <c r="BB429" s="183">
        <f t="shared" si="207"/>
        <v>0</v>
      </c>
      <c r="BC429" s="184">
        <f t="shared" si="208"/>
        <v>1189</v>
      </c>
      <c r="BD429" s="184">
        <f t="shared" si="209"/>
        <v>0</v>
      </c>
      <c r="BE429" s="184">
        <f t="shared" si="210"/>
        <v>2056.3757999999998</v>
      </c>
      <c r="BF429" s="184">
        <f t="shared" si="211"/>
        <v>0</v>
      </c>
      <c r="BG429" s="102">
        <f t="shared" si="212"/>
        <v>0</v>
      </c>
      <c r="BH429" s="102">
        <f t="shared" si="213"/>
        <v>0</v>
      </c>
      <c r="BI429" s="102">
        <f t="shared" si="214"/>
        <v>0</v>
      </c>
      <c r="BJ429" s="102">
        <f t="shared" si="215"/>
        <v>1</v>
      </c>
      <c r="BK429" s="102">
        <f t="shared" si="216"/>
        <v>0</v>
      </c>
      <c r="BL429" s="102">
        <f t="shared" si="217"/>
        <v>0</v>
      </c>
      <c r="BN429" s="102"/>
    </row>
    <row r="430" spans="1:66" x14ac:dyDescent="0.25">
      <c r="A430" s="102" t="s">
        <v>16</v>
      </c>
      <c r="B430" s="102" t="s">
        <v>8</v>
      </c>
      <c r="C430" s="102" t="s">
        <v>8</v>
      </c>
      <c r="D430" s="102" t="s">
        <v>27</v>
      </c>
      <c r="E430" s="102" t="s">
        <v>883</v>
      </c>
      <c r="F430" s="102" t="s">
        <v>897</v>
      </c>
      <c r="G430" s="102">
        <v>1.6459999999999999</v>
      </c>
      <c r="H430" s="102">
        <v>1</v>
      </c>
      <c r="I430" s="102">
        <v>0</v>
      </c>
      <c r="J430" s="167">
        <f>IFERROR(H430*VLOOKUP(A430, 'Advanced Parameters'!$B$7:$G$20, 6, FALSE)*VLOOKUP(A430, 'Growth Parameters'!$B$6:$H$19, 6, FALSE), 0)</f>
        <v>1</v>
      </c>
      <c r="K430" s="167">
        <f>IFERROR(IF('Advanced Parameters'!$C$5="n",'Raw Data'!I430*VLOOKUP(A430,'Advanced Parameters'!$B$7:$G$20,6,FALSE),J430*VLOOKUP(A430,'Advanced Parameters'!$B$7:$G$20,2,FALSE))*VLOOKUP(A430, 'Growth Parameters'!$B$6:$H$19, 6, FALSE), 0)</f>
        <v>0</v>
      </c>
      <c r="L430" s="167">
        <f t="shared" si="218"/>
        <v>1</v>
      </c>
      <c r="M430" s="168">
        <f>IFERROR(IF(G430="NA","NA",IF(G430&gt;'APC Parameters'!$K$6+VLOOKUP('Raw Data'!A430, 'APC Parameters'!$H$7:$L$20, 4, FALSE), 'APC Parameters'!$L$6+VLOOKUP('Raw Data'!A430, 'APC Parameters'!$H$7:$L$20, 5, FALSE), G430*('APC Parameters'!$J$6+VLOOKUP('Raw Data'!A430, 'APC Parameters'!$H$7:$L$20, 3, FALSE))+'APC Parameters'!$I$6+VLOOKUP('Raw Data'!A430, 'APC Parameters'!$H$7:$L$20, 2, FALSE))), 0)</f>
        <v>2315.3523999999998</v>
      </c>
      <c r="N430" s="168">
        <f t="shared" si="188"/>
        <v>2315.3523999999998</v>
      </c>
      <c r="O430" s="168">
        <f>IFERROR(IF(M430="NA",VLOOKUP(D430,'Internal Calculations'!$B$10:$C$11,2,FALSE), M430)*VLOOKUP(A430, 'Growth Parameters'!$B$6:$H$19, 7, FALSE), 0)</f>
        <v>2315.3523999999998</v>
      </c>
      <c r="P430" s="177">
        <f t="shared" si="189"/>
        <v>2315.3523999999998</v>
      </c>
      <c r="Q430" s="178">
        <f>IF('Funding Allocation Parameters'!$C$5="Basic Library Subsidy", MIN(O430*('Funding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MIN($O430*(VLOOKUP(CONCATENATE($A430, 'Funding Allocation Parameters'!$I$5), 'Library Subsidy Complex'!$C$2:$J$55, 2, FALSE)), VLOOKUP(CONCATENATE($A430, 'Funding Allocation Parameters'!$I$5), 'Library Subsidy Complex'!$C$2:$J$55, 4, FALSE)), 0)))))</f>
        <v>1189</v>
      </c>
      <c r="R430" s="178">
        <f>IF('Funding Allocation Parameters'!$C$5="Basic Library Subsidy", 0, IF('Funding Allocation Parameters'!$C$5="Grant funding",MIN(O430*('Funding Allocation Parameters'!$E$5), 'Funding Allocation Parameters'!$G$5), IF('Funding Allocation Parameters'!$C$5="Other author funding", 0, IF('Funding Allocation Parameters'!$C$5="Any discretionary funds (grants if available, other if no grants)", MIN(O430*('Funding Allocation Parameters'!$E$5), 'Funding Allocation Parameters'!$G$5), IF('Funding Allocation Parameters'!$C$5="Complex Library Subsidy", 0, 0)))))</f>
        <v>0</v>
      </c>
      <c r="S430" s="178">
        <f>IF('Funding Allocation Parameters'!$C$5="Basic Library Subsidy", 0, IF('Funding Allocation Parameters'!$C$5="Grant funding", 0, IF('Funding Allocation Parameters'!$C$5="Other author funding",  MIN(O430*('Funding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0" s="178">
        <f>IF('Funding Allocation Parameters'!$C$5="Basic Library Subsidy", MIN(O430*('Funding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MIN($O430*(VLOOKUP(CONCATENATE($A430, 'Funding Allocation Parameters'!$I$5), 'Library Subsidy Complex'!$C$2:$J$55, 6, FALSE)), VLOOKUP(CONCATENATE($A430, 'Funding Allocation Parameters'!$I$5), 'Library Subsidy Complex'!$C$2:$J$55, 8, FALSE)), 0)))))</f>
        <v>1189</v>
      </c>
      <c r="U430" s="178">
        <f>IF('Funding Allocation Parameters'!$C$5="Basic Library Subsidy", 0, IF('Funding Allocation Parameters'!$C$5="Grant funding", 0, IF('Funding Allocation Parameters'!$C$5="Other author funding",  MIN(O430*('Funding Allocation Parameters'!$E$5), 'Funding Allocation Parameters'!$G$5), IF('Funding Allocation Parameters'!$C$5="Any discretionary funds (grants if available, other if no grants)", MIN(O430*('Funding Allocation Parameters'!$E$5), 'Funding Allocation Parameters'!$G$5), IF('Funding Allocation Parameters'!$C$5="Complex Library Subsidy", 0, 0)))))</f>
        <v>0</v>
      </c>
      <c r="V430" s="177">
        <f t="shared" si="190"/>
        <v>1126.3523999999998</v>
      </c>
      <c r="W430" s="177">
        <f t="shared" si="191"/>
        <v>1126.3523999999998</v>
      </c>
      <c r="X430" s="179">
        <f>IF('Funding Allocation Parameters'!$C$6="Basic Library Subsidy", MIN(V430*'Funding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MIN(V430*VLOOKUP(CONCATENATE($A430, 'Funding Allocation Parameters'!$I$6), 'Library Subsidy Complex'!$C$2:$J$55, 2, FALSE), VLOOKUP(CONCATENATE($A430, 'Funding Allocation Parameters'!$I$6), 'Library Subsidy Complex'!$C$2:$J$55, 4, FALSE)), 0)))))</f>
        <v>0</v>
      </c>
      <c r="Y430" s="179">
        <f>IF('Funding Allocation Parameters'!$C$6="Basic Library Subsidy", 0, IF('Funding Allocation Parameters'!$C$6="Grant funding",MIN(V430*'Funding Allocation Parameters'!$E$6, 'Funding Allocation Parameters'!$G$6), IF('Funding Allocation Parameters'!$C$6="Other author funding", 0, IF('Funding Allocation Parameters'!$C$6="Any discretionary funds (grants if available, other if no grants)", MIN(V430*'Funding Allocation Parameters'!$E$6, 'Funding Allocation Parameters'!$G$6), IF('Funding Allocation Parameters'!$C$6="Complex Library Subsidy", 0, 0)))))</f>
        <v>1126.3523999999998</v>
      </c>
      <c r="Z430" s="179">
        <f>IF('Funding Allocation Parameters'!$C$6="Basic Library Subsidy", 0, IF('Funding Allocation Parameters'!$C$6="Grant funding", 0, IF('Funding Allocation Parameters'!$C$6="Other author funding",  MIN(V430*'Funding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0" s="179">
        <f>IF('Funding Allocation Parameters'!$C$6="Basic Library Subsidy", MIN(W430*'Funding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MIN(W430*VLOOKUP(CONCATENATE($A430, 'Funding Allocation Parameters'!$I$6), 'Library Subsidy Complex'!$C$2:$J$55, 6, FALSE), VLOOKUP(CONCATENATE($A430, 'Funding Allocation Parameters'!$I$6), 'Library Subsidy Complex'!$C$2:$J$55, 8, FALSE)), 0)))))</f>
        <v>0</v>
      </c>
      <c r="AB430" s="179">
        <f>IF('Funding Allocation Parameters'!$C$6="Basic Library Subsidy", 0, IF('Funding Allocation Parameters'!$C$6="Grant funding", 0, IF('Funding Allocation Parameters'!$C$6="Other author funding",  MIN(W430*'Funding Allocation Parameters'!$E$6, 'Funding Allocation Parameters'!$G$6), IF('Funding Allocation Parameters'!$C$6="Any discretionary funds (grants if available, other if no grants)", MIN(W430*'Funding Allocation Parameters'!$E$6, 'Funding Allocation Parameters'!$G$6), IF('Funding Allocation Parameters'!$C$6="Complex Library Subsidy", 0, 0)))))</f>
        <v>1126.3523999999998</v>
      </c>
      <c r="AC430" s="177">
        <f t="shared" si="192"/>
        <v>0</v>
      </c>
      <c r="AD430" s="177">
        <f t="shared" si="193"/>
        <v>0</v>
      </c>
      <c r="AE430" s="180">
        <f>IF('Funding Allocation Parameters'!$C$7="Basic Library Subsidy", MIN(AC430*'Funding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MIN(AC430*VLOOKUP(CONCATENATE($A430, 'Funding Allocation Parameters'!$I$7), 'Library Subsidy Complex'!$C$2:$J$55, 2, FALSE), VLOOKUP(CONCATENATE($A430, 'Funding Allocation Parameters'!$I$7), 'Library Subsidy Complex'!$C$2:$J$55, 4, FALSE)), 0)))))</f>
        <v>0</v>
      </c>
      <c r="AF430" s="180">
        <f>IF('Funding Allocation Parameters'!$C$7="Basic Library Subsidy", 0, IF('Funding Allocation Parameters'!$C$7="Grant funding",MIN(AC430*'Funding Allocation Parameters'!$E$7, 'Funding Allocation Parameters'!$G$7), IF('Funding Allocation Parameters'!$C$7="Other author funding", 0, IF('Funding Allocation Parameters'!$C$7="Any discretionary funds (grants if available, other if no grants)", MIN(AC430*'Funding Allocation Parameters'!$E$7, 'Funding Allocation Parameters'!$G$7), IF('Funding Allocation Parameters'!$C$7="Complex Library Subsidy", 0, 0)))))</f>
        <v>0</v>
      </c>
      <c r="AG430" s="180">
        <f>IF('Funding Allocation Parameters'!$C$7="Basic Library Subsidy", 0, IF('Funding Allocation Parameters'!$C$7="Grant funding", 0, IF('Funding Allocation Parameters'!$C$7="Other author funding",  MIN(AC430*'Funding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0" s="180">
        <f>IF('Funding Allocation Parameters'!$C$7="Basic Library Subsidy", MIN(AD430*'Funding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MIN(AD430*VLOOKUP(CONCATENATE($A430, 'Funding Allocation Parameters'!$I$7), 'Library Subsidy Complex'!$C$2:$J$55, 6, FALSE), VLOOKUP(CONCATENATE($A430, 'Funding Allocation Parameters'!$I$7), 'Library Subsidy Complex'!$C$2:$J$55, 8, FALSE)), 0)))))</f>
        <v>0</v>
      </c>
      <c r="AI430" s="180">
        <f>IF('Funding Allocation Parameters'!$C$7="Basic Library Subsidy", 0, IF('Funding Allocation Parameters'!$C$7="Grant funding", 0, IF('Funding Allocation Parameters'!$C$7="Other author funding",  MIN(AD430*'Funding Allocation Parameters'!$E$7, 'Funding Allocation Parameters'!$G$7), IF('Funding Allocation Parameters'!$C$7="Any discretionary funds (grants if available, other if no grants)", MIN(AD430*'Funding Allocation Parameters'!$E$7, 'Funding Allocation Parameters'!$G$7), IF('Funding Allocation Parameters'!$C$7="Complex Library Subsidy", 0, 0)))))</f>
        <v>0</v>
      </c>
      <c r="AJ430" s="177">
        <f t="shared" si="194"/>
        <v>0</v>
      </c>
      <c r="AK430" s="177">
        <f t="shared" si="195"/>
        <v>0</v>
      </c>
      <c r="AL430" s="181">
        <f>IF('Funding Allocation Parameters'!$C$8="Basic Library Subsidy", MIN(AJ430*'Funding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MIN(AJ430*VLOOKUP(CONCATENATE($A430, 'Funding Allocation Parameters'!$I$8), 'Library Subsidy Complex'!$C$2:$J$55, 2, FALSE), VLOOKUP(CONCATENATE($A430, 'Funding Allocation Parameters'!$I$8), 'Library Subsidy Complex'!$C$2:$J$55, 4, FALSE)), 0)))))</f>
        <v>0</v>
      </c>
      <c r="AM430" s="181">
        <f>IF('Funding Allocation Parameters'!$C$8="Basic Library Subsidy", 0, IF('Funding Allocation Parameters'!$C$8="Grant funding",MIN(AJ430*'Funding Allocation Parameters'!$E$8, 'Funding Allocation Parameters'!$G$8), IF('Funding Allocation Parameters'!$C$8="Other author funding", 0, IF('Funding Allocation Parameters'!$C$8="Any discretionary funds (grants if available, other if no grants)", MIN(AJ430*'Funding Allocation Parameters'!$E$8, 'Funding Allocation Parameters'!$G$8), IF('Funding Allocation Parameters'!$C$8="Complex Library Subsidy", 0, 0)))))</f>
        <v>0</v>
      </c>
      <c r="AN430" s="181">
        <f>IF('Funding Allocation Parameters'!$C$8="Basic Library Subsidy", 0, IF('Funding Allocation Parameters'!$C$8="Grant funding", 0, IF('Funding Allocation Parameters'!$C$8="Other author funding",  MIN(AJ430*'Funding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0" s="181">
        <f>IF('Funding Allocation Parameters'!$C$8="Basic Library Subsidy", MIN(AK430*'Funding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MIN(AK430*VLOOKUP(CONCATENATE($A430, 'Funding Allocation Parameters'!$I$8), 'Library Subsidy Complex'!$C$2:$J$55, 6, FALSE), VLOOKUP(CONCATENATE($A430, 'Funding Allocation Parameters'!$I$8), 'Library Subsidy Complex'!$C$2:$J$55, 8, FALSE)), 0)))))</f>
        <v>0</v>
      </c>
      <c r="AP430" s="181">
        <f>IF('Funding Allocation Parameters'!$C$8="Basic Library Subsidy", 0, IF('Funding Allocation Parameters'!$C$8="Grant funding", 0, IF('Funding Allocation Parameters'!$C$8="Other author funding",  MIN(AK430*'Funding Allocation Parameters'!$E$8, 'Funding Allocation Parameters'!$G$8), IF('Funding Allocation Parameters'!$C$8="Any discretionary funds (grants if available, other if no grants)", MIN(AK430*'Funding Allocation Parameters'!$E$8, 'Funding Allocation Parameters'!$G$8), IF('Funding Allocation Parameters'!$C$8="Complex Library Subsidy", 0, 0)))))</f>
        <v>0</v>
      </c>
      <c r="AQ430" s="177">
        <f t="shared" si="196"/>
        <v>0</v>
      </c>
      <c r="AR430" s="177">
        <f t="shared" si="197"/>
        <v>0</v>
      </c>
      <c r="AS430" s="182">
        <f t="shared" si="198"/>
        <v>1189</v>
      </c>
      <c r="AT430" s="182">
        <f t="shared" si="199"/>
        <v>1126.3523999999998</v>
      </c>
      <c r="AU430" s="182">
        <f t="shared" si="200"/>
        <v>0</v>
      </c>
      <c r="AV430" s="182">
        <f t="shared" si="201"/>
        <v>1189</v>
      </c>
      <c r="AW430" s="182">
        <f t="shared" si="202"/>
        <v>1126.3523999999998</v>
      </c>
      <c r="AX430" s="183">
        <f t="shared" si="203"/>
        <v>0</v>
      </c>
      <c r="AY430" s="183">
        <f t="shared" si="204"/>
        <v>0</v>
      </c>
      <c r="AZ430" s="183">
        <f t="shared" si="205"/>
        <v>0</v>
      </c>
      <c r="BA430" s="183">
        <f t="shared" si="206"/>
        <v>1189</v>
      </c>
      <c r="BB430" s="183">
        <f t="shared" si="207"/>
        <v>1126.3523999999998</v>
      </c>
      <c r="BC430" s="184">
        <f t="shared" si="208"/>
        <v>1189</v>
      </c>
      <c r="BD430" s="184">
        <f t="shared" si="209"/>
        <v>0</v>
      </c>
      <c r="BE430" s="184">
        <f t="shared" si="210"/>
        <v>0</v>
      </c>
      <c r="BF430" s="184">
        <f t="shared" si="211"/>
        <v>1126.3523999999998</v>
      </c>
      <c r="BG430" s="102">
        <f t="shared" si="212"/>
        <v>0</v>
      </c>
      <c r="BH430" s="102">
        <f t="shared" si="213"/>
        <v>0</v>
      </c>
      <c r="BI430" s="102">
        <f t="shared" si="214"/>
        <v>0</v>
      </c>
      <c r="BJ430" s="102">
        <f t="shared" si="215"/>
        <v>0</v>
      </c>
      <c r="BK430" s="102">
        <f t="shared" si="216"/>
        <v>1</v>
      </c>
      <c r="BL430" s="102">
        <f t="shared" si="217"/>
        <v>0</v>
      </c>
      <c r="BN430" s="102"/>
    </row>
    <row r="431" spans="1:66" x14ac:dyDescent="0.25">
      <c r="A431" s="102" t="s">
        <v>24</v>
      </c>
      <c r="B431" s="102" t="s">
        <v>8</v>
      </c>
      <c r="C431" s="102" t="s">
        <v>8</v>
      </c>
      <c r="D431" s="102" t="s">
        <v>27</v>
      </c>
      <c r="E431" s="102" t="s">
        <v>309</v>
      </c>
      <c r="F431" s="102" t="s">
        <v>898</v>
      </c>
      <c r="G431" s="102">
        <v>3.4140000000000001</v>
      </c>
      <c r="H431" s="102">
        <v>1</v>
      </c>
      <c r="I431" s="102">
        <v>1</v>
      </c>
      <c r="J431" s="167">
        <f>IFERROR(H431*VLOOKUP(A431, 'Advanced Parameters'!$B$7:$G$20, 6, FALSE)*VLOOKUP(A431, 'Growth Parameters'!$B$6:$H$19, 6, FALSE), 0)</f>
        <v>1</v>
      </c>
      <c r="K431" s="167">
        <f>IFERROR(IF('Advanced Parameters'!$C$5="n",'Raw Data'!I431*VLOOKUP(A431,'Advanced Parameters'!$B$7:$G$20,6,FALSE),J431*VLOOKUP(A431,'Advanced Parameters'!$B$7:$G$20,2,FALSE))*VLOOKUP(A431, 'Growth Parameters'!$B$6:$H$19, 6, FALSE), 0)</f>
        <v>1</v>
      </c>
      <c r="L431" s="167">
        <f t="shared" si="218"/>
        <v>0</v>
      </c>
      <c r="M431" s="168">
        <f>IFERROR(IF(G431="NA","NA",IF(G431&gt;'APC Parameters'!$K$6+VLOOKUP('Raw Data'!A431, 'APC Parameters'!$H$7:$L$20, 4, FALSE), 'APC Parameters'!$L$6+VLOOKUP('Raw Data'!A431, 'APC Parameters'!$H$7:$L$20, 5, FALSE), G431*('APC Parameters'!$J$6+VLOOKUP('Raw Data'!A431, 'APC Parameters'!$H$7:$L$20, 3, FALSE))+'APC Parameters'!$I$6+VLOOKUP('Raw Data'!A431, 'APC Parameters'!$H$7:$L$20, 2, FALSE))), 0)</f>
        <v>5000</v>
      </c>
      <c r="N431" s="168">
        <f t="shared" si="188"/>
        <v>5000</v>
      </c>
      <c r="O431" s="168">
        <f>IFERROR(IF(M431="NA",VLOOKUP(D431,'Internal Calculations'!$B$10:$C$11,2,FALSE), M431)*VLOOKUP(A431, 'Growth Parameters'!$B$6:$H$19, 7, FALSE), 0)</f>
        <v>5000</v>
      </c>
      <c r="P431" s="177">
        <f t="shared" si="189"/>
        <v>5000</v>
      </c>
      <c r="Q431" s="178">
        <f>IF('Funding Allocation Parameters'!$C$5="Basic Library Subsidy", MIN(O431*('Funding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MIN($O431*(VLOOKUP(CONCATENATE($A431, 'Funding Allocation Parameters'!$I$5), 'Library Subsidy Complex'!$C$2:$J$55, 2, FALSE)), VLOOKUP(CONCATENATE($A431, 'Funding Allocation Parameters'!$I$5), 'Library Subsidy Complex'!$C$2:$J$55, 4, FALSE)), 0)))))</f>
        <v>1189</v>
      </c>
      <c r="R431" s="178">
        <f>IF('Funding Allocation Parameters'!$C$5="Basic Library Subsidy", 0, IF('Funding Allocation Parameters'!$C$5="Grant funding",MIN(O431*('Funding Allocation Parameters'!$E$5), 'Funding Allocation Parameters'!$G$5), IF('Funding Allocation Parameters'!$C$5="Other author funding", 0, IF('Funding Allocation Parameters'!$C$5="Any discretionary funds (grants if available, other if no grants)", MIN(O431*('Funding Allocation Parameters'!$E$5), 'Funding Allocation Parameters'!$G$5), IF('Funding Allocation Parameters'!$C$5="Complex Library Subsidy", 0, 0)))))</f>
        <v>0</v>
      </c>
      <c r="S431" s="178">
        <f>IF('Funding Allocation Parameters'!$C$5="Basic Library Subsidy", 0, IF('Funding Allocation Parameters'!$C$5="Grant funding", 0, IF('Funding Allocation Parameters'!$C$5="Other author funding",  MIN(O431*('Funding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1" s="178">
        <f>IF('Funding Allocation Parameters'!$C$5="Basic Library Subsidy", MIN(O431*('Funding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MIN($O431*(VLOOKUP(CONCATENATE($A431, 'Funding Allocation Parameters'!$I$5), 'Library Subsidy Complex'!$C$2:$J$55, 6, FALSE)), VLOOKUP(CONCATENATE($A431, 'Funding Allocation Parameters'!$I$5), 'Library Subsidy Complex'!$C$2:$J$55, 8, FALSE)), 0)))))</f>
        <v>1189</v>
      </c>
      <c r="U431" s="178">
        <f>IF('Funding Allocation Parameters'!$C$5="Basic Library Subsidy", 0, IF('Funding Allocation Parameters'!$C$5="Grant funding", 0, IF('Funding Allocation Parameters'!$C$5="Other author funding",  MIN(O431*('Funding Allocation Parameters'!$E$5), 'Funding Allocation Parameters'!$G$5), IF('Funding Allocation Parameters'!$C$5="Any discretionary funds (grants if available, other if no grants)", MIN(O431*('Funding Allocation Parameters'!$E$5), 'Funding Allocation Parameters'!$G$5), IF('Funding Allocation Parameters'!$C$5="Complex Library Subsidy", 0, 0)))))</f>
        <v>0</v>
      </c>
      <c r="V431" s="177">
        <f t="shared" si="190"/>
        <v>3811</v>
      </c>
      <c r="W431" s="177">
        <f t="shared" si="191"/>
        <v>3811</v>
      </c>
      <c r="X431" s="179">
        <f>IF('Funding Allocation Parameters'!$C$6="Basic Library Subsidy", MIN(V431*'Funding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MIN(V431*VLOOKUP(CONCATENATE($A431, 'Funding Allocation Parameters'!$I$6), 'Library Subsidy Complex'!$C$2:$J$55, 2, FALSE), VLOOKUP(CONCATENATE($A431, 'Funding Allocation Parameters'!$I$6), 'Library Subsidy Complex'!$C$2:$J$55, 4, FALSE)), 0)))))</f>
        <v>0</v>
      </c>
      <c r="Y431" s="179">
        <f>IF('Funding Allocation Parameters'!$C$6="Basic Library Subsidy", 0, IF('Funding Allocation Parameters'!$C$6="Grant funding",MIN(V431*'Funding Allocation Parameters'!$E$6, 'Funding Allocation Parameters'!$G$6), IF('Funding Allocation Parameters'!$C$6="Other author funding", 0, IF('Funding Allocation Parameters'!$C$6="Any discretionary funds (grants if available, other if no grants)", MIN(V431*'Funding Allocation Parameters'!$E$6, 'Funding Allocation Parameters'!$G$6), IF('Funding Allocation Parameters'!$C$6="Complex Library Subsidy", 0, 0)))))</f>
        <v>3811</v>
      </c>
      <c r="Z431" s="179">
        <f>IF('Funding Allocation Parameters'!$C$6="Basic Library Subsidy", 0, IF('Funding Allocation Parameters'!$C$6="Grant funding", 0, IF('Funding Allocation Parameters'!$C$6="Other author funding",  MIN(V431*'Funding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1" s="179">
        <f>IF('Funding Allocation Parameters'!$C$6="Basic Library Subsidy", MIN(W431*'Funding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MIN(W431*VLOOKUP(CONCATENATE($A431, 'Funding Allocation Parameters'!$I$6), 'Library Subsidy Complex'!$C$2:$J$55, 6, FALSE), VLOOKUP(CONCATENATE($A431, 'Funding Allocation Parameters'!$I$6), 'Library Subsidy Complex'!$C$2:$J$55, 8, FALSE)), 0)))))</f>
        <v>0</v>
      </c>
      <c r="AB431" s="179">
        <f>IF('Funding Allocation Parameters'!$C$6="Basic Library Subsidy", 0, IF('Funding Allocation Parameters'!$C$6="Grant funding", 0, IF('Funding Allocation Parameters'!$C$6="Other author funding",  MIN(W431*'Funding Allocation Parameters'!$E$6, 'Funding Allocation Parameters'!$G$6), IF('Funding Allocation Parameters'!$C$6="Any discretionary funds (grants if available, other if no grants)", MIN(W431*'Funding Allocation Parameters'!$E$6, 'Funding Allocation Parameters'!$G$6), IF('Funding Allocation Parameters'!$C$6="Complex Library Subsidy", 0, 0)))))</f>
        <v>3811</v>
      </c>
      <c r="AC431" s="177">
        <f t="shared" si="192"/>
        <v>0</v>
      </c>
      <c r="AD431" s="177">
        <f t="shared" si="193"/>
        <v>0</v>
      </c>
      <c r="AE431" s="180">
        <f>IF('Funding Allocation Parameters'!$C$7="Basic Library Subsidy", MIN(AC431*'Funding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MIN(AC431*VLOOKUP(CONCATENATE($A431, 'Funding Allocation Parameters'!$I$7), 'Library Subsidy Complex'!$C$2:$J$55, 2, FALSE), VLOOKUP(CONCATENATE($A431, 'Funding Allocation Parameters'!$I$7), 'Library Subsidy Complex'!$C$2:$J$55, 4, FALSE)), 0)))))</f>
        <v>0</v>
      </c>
      <c r="AF431" s="180">
        <f>IF('Funding Allocation Parameters'!$C$7="Basic Library Subsidy", 0, IF('Funding Allocation Parameters'!$C$7="Grant funding",MIN(AC431*'Funding Allocation Parameters'!$E$7, 'Funding Allocation Parameters'!$G$7), IF('Funding Allocation Parameters'!$C$7="Other author funding", 0, IF('Funding Allocation Parameters'!$C$7="Any discretionary funds (grants if available, other if no grants)", MIN(AC431*'Funding Allocation Parameters'!$E$7, 'Funding Allocation Parameters'!$G$7), IF('Funding Allocation Parameters'!$C$7="Complex Library Subsidy", 0, 0)))))</f>
        <v>0</v>
      </c>
      <c r="AG431" s="180">
        <f>IF('Funding Allocation Parameters'!$C$7="Basic Library Subsidy", 0, IF('Funding Allocation Parameters'!$C$7="Grant funding", 0, IF('Funding Allocation Parameters'!$C$7="Other author funding",  MIN(AC431*'Funding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1" s="180">
        <f>IF('Funding Allocation Parameters'!$C$7="Basic Library Subsidy", MIN(AD431*'Funding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MIN(AD431*VLOOKUP(CONCATENATE($A431, 'Funding Allocation Parameters'!$I$7), 'Library Subsidy Complex'!$C$2:$J$55, 6, FALSE), VLOOKUP(CONCATENATE($A431, 'Funding Allocation Parameters'!$I$7), 'Library Subsidy Complex'!$C$2:$J$55, 8, FALSE)), 0)))))</f>
        <v>0</v>
      </c>
      <c r="AI431" s="180">
        <f>IF('Funding Allocation Parameters'!$C$7="Basic Library Subsidy", 0, IF('Funding Allocation Parameters'!$C$7="Grant funding", 0, IF('Funding Allocation Parameters'!$C$7="Other author funding",  MIN(AD431*'Funding Allocation Parameters'!$E$7, 'Funding Allocation Parameters'!$G$7), IF('Funding Allocation Parameters'!$C$7="Any discretionary funds (grants if available, other if no grants)", MIN(AD431*'Funding Allocation Parameters'!$E$7, 'Funding Allocation Parameters'!$G$7), IF('Funding Allocation Parameters'!$C$7="Complex Library Subsidy", 0, 0)))))</f>
        <v>0</v>
      </c>
      <c r="AJ431" s="177">
        <f t="shared" si="194"/>
        <v>0</v>
      </c>
      <c r="AK431" s="177">
        <f t="shared" si="195"/>
        <v>0</v>
      </c>
      <c r="AL431" s="181">
        <f>IF('Funding Allocation Parameters'!$C$8="Basic Library Subsidy", MIN(AJ431*'Funding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MIN(AJ431*VLOOKUP(CONCATENATE($A431, 'Funding Allocation Parameters'!$I$8), 'Library Subsidy Complex'!$C$2:$J$55, 2, FALSE), VLOOKUP(CONCATENATE($A431, 'Funding Allocation Parameters'!$I$8), 'Library Subsidy Complex'!$C$2:$J$55, 4, FALSE)), 0)))))</f>
        <v>0</v>
      </c>
      <c r="AM431" s="181">
        <f>IF('Funding Allocation Parameters'!$C$8="Basic Library Subsidy", 0, IF('Funding Allocation Parameters'!$C$8="Grant funding",MIN(AJ431*'Funding Allocation Parameters'!$E$8, 'Funding Allocation Parameters'!$G$8), IF('Funding Allocation Parameters'!$C$8="Other author funding", 0, IF('Funding Allocation Parameters'!$C$8="Any discretionary funds (grants if available, other if no grants)", MIN(AJ431*'Funding Allocation Parameters'!$E$8, 'Funding Allocation Parameters'!$G$8), IF('Funding Allocation Parameters'!$C$8="Complex Library Subsidy", 0, 0)))))</f>
        <v>0</v>
      </c>
      <c r="AN431" s="181">
        <f>IF('Funding Allocation Parameters'!$C$8="Basic Library Subsidy", 0, IF('Funding Allocation Parameters'!$C$8="Grant funding", 0, IF('Funding Allocation Parameters'!$C$8="Other author funding",  MIN(AJ431*'Funding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1" s="181">
        <f>IF('Funding Allocation Parameters'!$C$8="Basic Library Subsidy", MIN(AK431*'Funding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MIN(AK431*VLOOKUP(CONCATENATE($A431, 'Funding Allocation Parameters'!$I$8), 'Library Subsidy Complex'!$C$2:$J$55, 6, FALSE), VLOOKUP(CONCATENATE($A431, 'Funding Allocation Parameters'!$I$8), 'Library Subsidy Complex'!$C$2:$J$55, 8, FALSE)), 0)))))</f>
        <v>0</v>
      </c>
      <c r="AP431" s="181">
        <f>IF('Funding Allocation Parameters'!$C$8="Basic Library Subsidy", 0, IF('Funding Allocation Parameters'!$C$8="Grant funding", 0, IF('Funding Allocation Parameters'!$C$8="Other author funding",  MIN(AK431*'Funding Allocation Parameters'!$E$8, 'Funding Allocation Parameters'!$G$8), IF('Funding Allocation Parameters'!$C$8="Any discretionary funds (grants if available, other if no grants)", MIN(AK431*'Funding Allocation Parameters'!$E$8, 'Funding Allocation Parameters'!$G$8), IF('Funding Allocation Parameters'!$C$8="Complex Library Subsidy", 0, 0)))))</f>
        <v>0</v>
      </c>
      <c r="AQ431" s="177">
        <f t="shared" si="196"/>
        <v>0</v>
      </c>
      <c r="AR431" s="177">
        <f t="shared" si="197"/>
        <v>0</v>
      </c>
      <c r="AS431" s="182">
        <f t="shared" si="198"/>
        <v>1189</v>
      </c>
      <c r="AT431" s="182">
        <f t="shared" si="199"/>
        <v>3811</v>
      </c>
      <c r="AU431" s="182">
        <f t="shared" si="200"/>
        <v>0</v>
      </c>
      <c r="AV431" s="182">
        <f t="shared" si="201"/>
        <v>1189</v>
      </c>
      <c r="AW431" s="182">
        <f t="shared" si="202"/>
        <v>3811</v>
      </c>
      <c r="AX431" s="183">
        <f t="shared" si="203"/>
        <v>1189</v>
      </c>
      <c r="AY431" s="183">
        <f t="shared" si="204"/>
        <v>3811</v>
      </c>
      <c r="AZ431" s="183">
        <f t="shared" si="205"/>
        <v>0</v>
      </c>
      <c r="BA431" s="183">
        <f t="shared" si="206"/>
        <v>0</v>
      </c>
      <c r="BB431" s="183">
        <f t="shared" si="207"/>
        <v>0</v>
      </c>
      <c r="BC431" s="184">
        <f t="shared" si="208"/>
        <v>1189</v>
      </c>
      <c r="BD431" s="184">
        <f t="shared" si="209"/>
        <v>0</v>
      </c>
      <c r="BE431" s="184">
        <f t="shared" si="210"/>
        <v>3811</v>
      </c>
      <c r="BF431" s="184">
        <f t="shared" si="211"/>
        <v>0</v>
      </c>
      <c r="BG431" s="102">
        <f t="shared" si="212"/>
        <v>0</v>
      </c>
      <c r="BH431" s="102">
        <f t="shared" si="213"/>
        <v>0</v>
      </c>
      <c r="BI431" s="102">
        <f t="shared" si="214"/>
        <v>0</v>
      </c>
      <c r="BJ431" s="102">
        <f t="shared" si="215"/>
        <v>1</v>
      </c>
      <c r="BK431" s="102">
        <f t="shared" si="216"/>
        <v>0</v>
      </c>
      <c r="BL431" s="102">
        <f t="shared" si="217"/>
        <v>0</v>
      </c>
      <c r="BN431" s="102"/>
    </row>
    <row r="432" spans="1:66" x14ac:dyDescent="0.25">
      <c r="A432" s="102" t="s">
        <v>13</v>
      </c>
      <c r="B432" s="102" t="s">
        <v>8</v>
      </c>
      <c r="C432" s="102" t="s">
        <v>8</v>
      </c>
      <c r="D432" s="102" t="s">
        <v>27</v>
      </c>
      <c r="E432" s="102" t="s">
        <v>601</v>
      </c>
      <c r="F432" s="102" t="s">
        <v>900</v>
      </c>
      <c r="G432" s="102">
        <v>1.139</v>
      </c>
      <c r="H432" s="102">
        <v>1</v>
      </c>
      <c r="I432" s="102">
        <v>1</v>
      </c>
      <c r="J432" s="167">
        <f>IFERROR(H432*VLOOKUP(A432, 'Advanced Parameters'!$B$7:$G$20, 6, FALSE)*VLOOKUP(A432, 'Growth Parameters'!$B$6:$H$19, 6, FALSE), 0)</f>
        <v>1</v>
      </c>
      <c r="K432" s="167">
        <f>IFERROR(IF('Advanced Parameters'!$C$5="n",'Raw Data'!I432*VLOOKUP(A432,'Advanced Parameters'!$B$7:$G$20,6,FALSE),J432*VLOOKUP(A432,'Advanced Parameters'!$B$7:$G$20,2,FALSE))*VLOOKUP(A432, 'Growth Parameters'!$B$6:$H$19, 6, FALSE), 0)</f>
        <v>1</v>
      </c>
      <c r="L432" s="167">
        <f t="shared" si="218"/>
        <v>0</v>
      </c>
      <c r="M432" s="168">
        <f>IFERROR(IF(G432="NA","NA",IF(G432&gt;'APC Parameters'!$K$6+VLOOKUP('Raw Data'!A432, 'APC Parameters'!$H$7:$L$20, 4, FALSE), 'APC Parameters'!$L$6+VLOOKUP('Raw Data'!A432, 'APC Parameters'!$H$7:$L$20, 5, FALSE), G432*('APC Parameters'!$J$6+VLOOKUP('Raw Data'!A432, 'APC Parameters'!$H$7:$L$20, 3, FALSE))+'APC Parameters'!$I$6+VLOOKUP('Raw Data'!A432, 'APC Parameters'!$H$7:$L$20, 2, FALSE))), 0)</f>
        <v>1955.6866</v>
      </c>
      <c r="N432" s="168">
        <f t="shared" si="188"/>
        <v>1955.6866</v>
      </c>
      <c r="O432" s="168">
        <f>IFERROR(IF(M432="NA",VLOOKUP(D432,'Internal Calculations'!$B$10:$C$11,2,FALSE), M432)*VLOOKUP(A432, 'Growth Parameters'!$B$6:$H$19, 7, FALSE), 0)</f>
        <v>1955.6866</v>
      </c>
      <c r="P432" s="177">
        <f t="shared" si="189"/>
        <v>1955.6866</v>
      </c>
      <c r="Q432" s="178">
        <f>IF('Funding Allocation Parameters'!$C$5="Basic Library Subsidy", MIN(O432*('Funding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MIN($O432*(VLOOKUP(CONCATENATE($A432, 'Funding Allocation Parameters'!$I$5), 'Library Subsidy Complex'!$C$2:$J$55, 2, FALSE)), VLOOKUP(CONCATENATE($A432, 'Funding Allocation Parameters'!$I$5), 'Library Subsidy Complex'!$C$2:$J$55, 4, FALSE)), 0)))))</f>
        <v>1189</v>
      </c>
      <c r="R432" s="178">
        <f>IF('Funding Allocation Parameters'!$C$5="Basic Library Subsidy", 0, IF('Funding Allocation Parameters'!$C$5="Grant funding",MIN(O432*('Funding Allocation Parameters'!$E$5), 'Funding Allocation Parameters'!$G$5), IF('Funding Allocation Parameters'!$C$5="Other author funding", 0, IF('Funding Allocation Parameters'!$C$5="Any discretionary funds (grants if available, other if no grants)", MIN(O432*('Funding Allocation Parameters'!$E$5), 'Funding Allocation Parameters'!$G$5), IF('Funding Allocation Parameters'!$C$5="Complex Library Subsidy", 0, 0)))))</f>
        <v>0</v>
      </c>
      <c r="S432" s="178">
        <f>IF('Funding Allocation Parameters'!$C$5="Basic Library Subsidy", 0, IF('Funding Allocation Parameters'!$C$5="Grant funding", 0, IF('Funding Allocation Parameters'!$C$5="Other author funding",  MIN(O432*('Funding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2" s="178">
        <f>IF('Funding Allocation Parameters'!$C$5="Basic Library Subsidy", MIN(O432*('Funding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MIN($O432*(VLOOKUP(CONCATENATE($A432, 'Funding Allocation Parameters'!$I$5), 'Library Subsidy Complex'!$C$2:$J$55, 6, FALSE)), VLOOKUP(CONCATENATE($A432, 'Funding Allocation Parameters'!$I$5), 'Library Subsidy Complex'!$C$2:$J$55, 8, FALSE)), 0)))))</f>
        <v>1189</v>
      </c>
      <c r="U432" s="178">
        <f>IF('Funding Allocation Parameters'!$C$5="Basic Library Subsidy", 0, IF('Funding Allocation Parameters'!$C$5="Grant funding", 0, IF('Funding Allocation Parameters'!$C$5="Other author funding",  MIN(O432*('Funding Allocation Parameters'!$E$5), 'Funding Allocation Parameters'!$G$5), IF('Funding Allocation Parameters'!$C$5="Any discretionary funds (grants if available, other if no grants)", MIN(O432*('Funding Allocation Parameters'!$E$5), 'Funding Allocation Parameters'!$G$5), IF('Funding Allocation Parameters'!$C$5="Complex Library Subsidy", 0, 0)))))</f>
        <v>0</v>
      </c>
      <c r="V432" s="177">
        <f t="shared" si="190"/>
        <v>766.6866</v>
      </c>
      <c r="W432" s="177">
        <f t="shared" si="191"/>
        <v>766.6866</v>
      </c>
      <c r="X432" s="179">
        <f>IF('Funding Allocation Parameters'!$C$6="Basic Library Subsidy", MIN(V432*'Funding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MIN(V432*VLOOKUP(CONCATENATE($A432, 'Funding Allocation Parameters'!$I$6), 'Library Subsidy Complex'!$C$2:$J$55, 2, FALSE), VLOOKUP(CONCATENATE($A432, 'Funding Allocation Parameters'!$I$6), 'Library Subsidy Complex'!$C$2:$J$55, 4, FALSE)), 0)))))</f>
        <v>0</v>
      </c>
      <c r="Y432" s="179">
        <f>IF('Funding Allocation Parameters'!$C$6="Basic Library Subsidy", 0, IF('Funding Allocation Parameters'!$C$6="Grant funding",MIN(V432*'Funding Allocation Parameters'!$E$6, 'Funding Allocation Parameters'!$G$6), IF('Funding Allocation Parameters'!$C$6="Other author funding", 0, IF('Funding Allocation Parameters'!$C$6="Any discretionary funds (grants if available, other if no grants)", MIN(V432*'Funding Allocation Parameters'!$E$6, 'Funding Allocation Parameters'!$G$6), IF('Funding Allocation Parameters'!$C$6="Complex Library Subsidy", 0, 0)))))</f>
        <v>766.6866</v>
      </c>
      <c r="Z432" s="179">
        <f>IF('Funding Allocation Parameters'!$C$6="Basic Library Subsidy", 0, IF('Funding Allocation Parameters'!$C$6="Grant funding", 0, IF('Funding Allocation Parameters'!$C$6="Other author funding",  MIN(V432*'Funding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2" s="179">
        <f>IF('Funding Allocation Parameters'!$C$6="Basic Library Subsidy", MIN(W432*'Funding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MIN(W432*VLOOKUP(CONCATENATE($A432, 'Funding Allocation Parameters'!$I$6), 'Library Subsidy Complex'!$C$2:$J$55, 6, FALSE), VLOOKUP(CONCATENATE($A432, 'Funding Allocation Parameters'!$I$6), 'Library Subsidy Complex'!$C$2:$J$55, 8, FALSE)), 0)))))</f>
        <v>0</v>
      </c>
      <c r="AB432" s="179">
        <f>IF('Funding Allocation Parameters'!$C$6="Basic Library Subsidy", 0, IF('Funding Allocation Parameters'!$C$6="Grant funding", 0, IF('Funding Allocation Parameters'!$C$6="Other author funding",  MIN(W432*'Funding Allocation Parameters'!$E$6, 'Funding Allocation Parameters'!$G$6), IF('Funding Allocation Parameters'!$C$6="Any discretionary funds (grants if available, other if no grants)", MIN(W432*'Funding Allocation Parameters'!$E$6, 'Funding Allocation Parameters'!$G$6), IF('Funding Allocation Parameters'!$C$6="Complex Library Subsidy", 0, 0)))))</f>
        <v>766.6866</v>
      </c>
      <c r="AC432" s="177">
        <f t="shared" si="192"/>
        <v>0</v>
      </c>
      <c r="AD432" s="177">
        <f t="shared" si="193"/>
        <v>0</v>
      </c>
      <c r="AE432" s="180">
        <f>IF('Funding Allocation Parameters'!$C$7="Basic Library Subsidy", MIN(AC432*'Funding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MIN(AC432*VLOOKUP(CONCATENATE($A432, 'Funding Allocation Parameters'!$I$7), 'Library Subsidy Complex'!$C$2:$J$55, 2, FALSE), VLOOKUP(CONCATENATE($A432, 'Funding Allocation Parameters'!$I$7), 'Library Subsidy Complex'!$C$2:$J$55, 4, FALSE)), 0)))))</f>
        <v>0</v>
      </c>
      <c r="AF432" s="180">
        <f>IF('Funding Allocation Parameters'!$C$7="Basic Library Subsidy", 0, IF('Funding Allocation Parameters'!$C$7="Grant funding",MIN(AC432*'Funding Allocation Parameters'!$E$7, 'Funding Allocation Parameters'!$G$7), IF('Funding Allocation Parameters'!$C$7="Other author funding", 0, IF('Funding Allocation Parameters'!$C$7="Any discretionary funds (grants if available, other if no grants)", MIN(AC432*'Funding Allocation Parameters'!$E$7, 'Funding Allocation Parameters'!$G$7), IF('Funding Allocation Parameters'!$C$7="Complex Library Subsidy", 0, 0)))))</f>
        <v>0</v>
      </c>
      <c r="AG432" s="180">
        <f>IF('Funding Allocation Parameters'!$C$7="Basic Library Subsidy", 0, IF('Funding Allocation Parameters'!$C$7="Grant funding", 0, IF('Funding Allocation Parameters'!$C$7="Other author funding",  MIN(AC432*'Funding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2" s="180">
        <f>IF('Funding Allocation Parameters'!$C$7="Basic Library Subsidy", MIN(AD432*'Funding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MIN(AD432*VLOOKUP(CONCATENATE($A432, 'Funding Allocation Parameters'!$I$7), 'Library Subsidy Complex'!$C$2:$J$55, 6, FALSE), VLOOKUP(CONCATENATE($A432, 'Funding Allocation Parameters'!$I$7), 'Library Subsidy Complex'!$C$2:$J$55, 8, FALSE)), 0)))))</f>
        <v>0</v>
      </c>
      <c r="AI432" s="180">
        <f>IF('Funding Allocation Parameters'!$C$7="Basic Library Subsidy", 0, IF('Funding Allocation Parameters'!$C$7="Grant funding", 0, IF('Funding Allocation Parameters'!$C$7="Other author funding",  MIN(AD432*'Funding Allocation Parameters'!$E$7, 'Funding Allocation Parameters'!$G$7), IF('Funding Allocation Parameters'!$C$7="Any discretionary funds (grants if available, other if no grants)", MIN(AD432*'Funding Allocation Parameters'!$E$7, 'Funding Allocation Parameters'!$G$7), IF('Funding Allocation Parameters'!$C$7="Complex Library Subsidy", 0, 0)))))</f>
        <v>0</v>
      </c>
      <c r="AJ432" s="177">
        <f t="shared" si="194"/>
        <v>0</v>
      </c>
      <c r="AK432" s="177">
        <f t="shared" si="195"/>
        <v>0</v>
      </c>
      <c r="AL432" s="181">
        <f>IF('Funding Allocation Parameters'!$C$8="Basic Library Subsidy", MIN(AJ432*'Funding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MIN(AJ432*VLOOKUP(CONCATENATE($A432, 'Funding Allocation Parameters'!$I$8), 'Library Subsidy Complex'!$C$2:$J$55, 2, FALSE), VLOOKUP(CONCATENATE($A432, 'Funding Allocation Parameters'!$I$8), 'Library Subsidy Complex'!$C$2:$J$55, 4, FALSE)), 0)))))</f>
        <v>0</v>
      </c>
      <c r="AM432" s="181">
        <f>IF('Funding Allocation Parameters'!$C$8="Basic Library Subsidy", 0, IF('Funding Allocation Parameters'!$C$8="Grant funding",MIN(AJ432*'Funding Allocation Parameters'!$E$8, 'Funding Allocation Parameters'!$G$8), IF('Funding Allocation Parameters'!$C$8="Other author funding", 0, IF('Funding Allocation Parameters'!$C$8="Any discretionary funds (grants if available, other if no grants)", MIN(AJ432*'Funding Allocation Parameters'!$E$8, 'Funding Allocation Parameters'!$G$8), IF('Funding Allocation Parameters'!$C$8="Complex Library Subsidy", 0, 0)))))</f>
        <v>0</v>
      </c>
      <c r="AN432" s="181">
        <f>IF('Funding Allocation Parameters'!$C$8="Basic Library Subsidy", 0, IF('Funding Allocation Parameters'!$C$8="Grant funding", 0, IF('Funding Allocation Parameters'!$C$8="Other author funding",  MIN(AJ432*'Funding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2" s="181">
        <f>IF('Funding Allocation Parameters'!$C$8="Basic Library Subsidy", MIN(AK432*'Funding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MIN(AK432*VLOOKUP(CONCATENATE($A432, 'Funding Allocation Parameters'!$I$8), 'Library Subsidy Complex'!$C$2:$J$55, 6, FALSE), VLOOKUP(CONCATENATE($A432, 'Funding Allocation Parameters'!$I$8), 'Library Subsidy Complex'!$C$2:$J$55, 8, FALSE)), 0)))))</f>
        <v>0</v>
      </c>
      <c r="AP432" s="181">
        <f>IF('Funding Allocation Parameters'!$C$8="Basic Library Subsidy", 0, IF('Funding Allocation Parameters'!$C$8="Grant funding", 0, IF('Funding Allocation Parameters'!$C$8="Other author funding",  MIN(AK432*'Funding Allocation Parameters'!$E$8, 'Funding Allocation Parameters'!$G$8), IF('Funding Allocation Parameters'!$C$8="Any discretionary funds (grants if available, other if no grants)", MIN(AK432*'Funding Allocation Parameters'!$E$8, 'Funding Allocation Parameters'!$G$8), IF('Funding Allocation Parameters'!$C$8="Complex Library Subsidy", 0, 0)))))</f>
        <v>0</v>
      </c>
      <c r="AQ432" s="177">
        <f t="shared" si="196"/>
        <v>0</v>
      </c>
      <c r="AR432" s="177">
        <f t="shared" si="197"/>
        <v>0</v>
      </c>
      <c r="AS432" s="182">
        <f t="shared" si="198"/>
        <v>1189</v>
      </c>
      <c r="AT432" s="182">
        <f t="shared" si="199"/>
        <v>766.6866</v>
      </c>
      <c r="AU432" s="182">
        <f t="shared" si="200"/>
        <v>0</v>
      </c>
      <c r="AV432" s="182">
        <f t="shared" si="201"/>
        <v>1189</v>
      </c>
      <c r="AW432" s="182">
        <f t="shared" si="202"/>
        <v>766.6866</v>
      </c>
      <c r="AX432" s="183">
        <f t="shared" si="203"/>
        <v>1189</v>
      </c>
      <c r="AY432" s="183">
        <f t="shared" si="204"/>
        <v>766.6866</v>
      </c>
      <c r="AZ432" s="183">
        <f t="shared" si="205"/>
        <v>0</v>
      </c>
      <c r="BA432" s="183">
        <f t="shared" si="206"/>
        <v>0</v>
      </c>
      <c r="BB432" s="183">
        <f t="shared" si="207"/>
        <v>0</v>
      </c>
      <c r="BC432" s="184">
        <f t="shared" si="208"/>
        <v>1189</v>
      </c>
      <c r="BD432" s="184">
        <f t="shared" si="209"/>
        <v>0</v>
      </c>
      <c r="BE432" s="184">
        <f t="shared" si="210"/>
        <v>766.6866</v>
      </c>
      <c r="BF432" s="184">
        <f t="shared" si="211"/>
        <v>0</v>
      </c>
      <c r="BG432" s="102">
        <f t="shared" si="212"/>
        <v>0</v>
      </c>
      <c r="BH432" s="102">
        <f t="shared" si="213"/>
        <v>0</v>
      </c>
      <c r="BI432" s="102">
        <f t="shared" si="214"/>
        <v>0</v>
      </c>
      <c r="BJ432" s="102">
        <f t="shared" si="215"/>
        <v>1</v>
      </c>
      <c r="BK432" s="102">
        <f t="shared" si="216"/>
        <v>0</v>
      </c>
      <c r="BL432" s="102">
        <f t="shared" si="217"/>
        <v>0</v>
      </c>
      <c r="BN432" s="102"/>
    </row>
    <row r="433" spans="1:66" x14ac:dyDescent="0.25">
      <c r="A433" s="102" t="s">
        <v>23</v>
      </c>
      <c r="B433" s="102" t="s">
        <v>15</v>
      </c>
      <c r="C433" s="102" t="s">
        <v>8</v>
      </c>
      <c r="D433" s="102" t="s">
        <v>27</v>
      </c>
      <c r="E433" s="102" t="s">
        <v>901</v>
      </c>
      <c r="F433" s="102" t="s">
        <v>902</v>
      </c>
      <c r="G433" s="102" t="s">
        <v>9</v>
      </c>
      <c r="H433" s="102">
        <v>1</v>
      </c>
      <c r="I433" s="102">
        <v>0</v>
      </c>
      <c r="J433" s="167">
        <f>IFERROR(H433*VLOOKUP(A433, 'Advanced Parameters'!$B$7:$G$20, 6, FALSE)*VLOOKUP(A433, 'Growth Parameters'!$B$6:$H$19, 6, FALSE), 0)</f>
        <v>1</v>
      </c>
      <c r="K433" s="167">
        <f>IFERROR(IF('Advanced Parameters'!$C$5="n",'Raw Data'!I433*VLOOKUP(A433,'Advanced Parameters'!$B$7:$G$20,6,FALSE),J433*VLOOKUP(A433,'Advanced Parameters'!$B$7:$G$20,2,FALSE))*VLOOKUP(A433, 'Growth Parameters'!$B$6:$H$19, 6, FALSE), 0)</f>
        <v>0</v>
      </c>
      <c r="L433" s="167">
        <f t="shared" si="218"/>
        <v>1</v>
      </c>
      <c r="M433" s="168" t="str">
        <f>IFERROR(IF(G433="NA","NA",IF(G433&gt;'APC Parameters'!$K$6+VLOOKUP('Raw Data'!A433, 'APC Parameters'!$H$7:$L$20, 4, FALSE), 'APC Parameters'!$L$6+VLOOKUP('Raw Data'!A433, 'APC Parameters'!$H$7:$L$20, 5, FALSE), G433*('APC Parameters'!$J$6+VLOOKUP('Raw Data'!A433, 'APC Parameters'!$H$7:$L$20, 3, FALSE))+'APC Parameters'!$I$6+VLOOKUP('Raw Data'!A433, 'APC Parameters'!$H$7:$L$20, 2, FALSE))), 0)</f>
        <v>NA</v>
      </c>
      <c r="N433" s="168" t="str">
        <f t="shared" si="188"/>
        <v>NA</v>
      </c>
      <c r="O433" s="168">
        <f>IFERROR(IF(M433="NA",VLOOKUP(D433,'Internal Calculations'!$B$10:$C$11,2,FALSE), M433)*VLOOKUP(A433, 'Growth Parameters'!$B$6:$H$19, 7, FALSE), 0)</f>
        <v>2278.6764150234731</v>
      </c>
      <c r="P433" s="177">
        <f t="shared" si="189"/>
        <v>2278.6764150234731</v>
      </c>
      <c r="Q433" s="178">
        <f>IF('Funding Allocation Parameters'!$C$5="Basic Library Subsidy", MIN(O433*('Funding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MIN($O433*(VLOOKUP(CONCATENATE($A433, 'Funding Allocation Parameters'!$I$5), 'Library Subsidy Complex'!$C$2:$J$55, 2, FALSE)), VLOOKUP(CONCATENATE($A433, 'Funding Allocation Parameters'!$I$5), 'Library Subsidy Complex'!$C$2:$J$55, 4, FALSE)), 0)))))</f>
        <v>1189</v>
      </c>
      <c r="R433" s="178">
        <f>IF('Funding Allocation Parameters'!$C$5="Basic Library Subsidy", 0, IF('Funding Allocation Parameters'!$C$5="Grant funding",MIN(O433*('Funding Allocation Parameters'!$E$5), 'Funding Allocation Parameters'!$G$5), IF('Funding Allocation Parameters'!$C$5="Other author funding", 0, IF('Funding Allocation Parameters'!$C$5="Any discretionary funds (grants if available, other if no grants)", MIN(O433*('Funding Allocation Parameters'!$E$5), 'Funding Allocation Parameters'!$G$5), IF('Funding Allocation Parameters'!$C$5="Complex Library Subsidy", 0, 0)))))</f>
        <v>0</v>
      </c>
      <c r="S433" s="178">
        <f>IF('Funding Allocation Parameters'!$C$5="Basic Library Subsidy", 0, IF('Funding Allocation Parameters'!$C$5="Grant funding", 0, IF('Funding Allocation Parameters'!$C$5="Other author funding",  MIN(O433*('Funding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3" s="178">
        <f>IF('Funding Allocation Parameters'!$C$5="Basic Library Subsidy", MIN(O433*('Funding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MIN($O433*(VLOOKUP(CONCATENATE($A433, 'Funding Allocation Parameters'!$I$5), 'Library Subsidy Complex'!$C$2:$J$55, 6, FALSE)), VLOOKUP(CONCATENATE($A433, 'Funding Allocation Parameters'!$I$5), 'Library Subsidy Complex'!$C$2:$J$55, 8, FALSE)), 0)))))</f>
        <v>1189</v>
      </c>
      <c r="U433" s="178">
        <f>IF('Funding Allocation Parameters'!$C$5="Basic Library Subsidy", 0, IF('Funding Allocation Parameters'!$C$5="Grant funding", 0, IF('Funding Allocation Parameters'!$C$5="Other author funding",  MIN(O433*('Funding Allocation Parameters'!$E$5), 'Funding Allocation Parameters'!$G$5), IF('Funding Allocation Parameters'!$C$5="Any discretionary funds (grants if available, other if no grants)", MIN(O433*('Funding Allocation Parameters'!$E$5), 'Funding Allocation Parameters'!$G$5), IF('Funding Allocation Parameters'!$C$5="Complex Library Subsidy", 0, 0)))))</f>
        <v>0</v>
      </c>
      <c r="V433" s="177">
        <f t="shared" si="190"/>
        <v>1089.6764150234731</v>
      </c>
      <c r="W433" s="177">
        <f t="shared" si="191"/>
        <v>1089.6764150234731</v>
      </c>
      <c r="X433" s="179">
        <f>IF('Funding Allocation Parameters'!$C$6="Basic Library Subsidy", MIN(V433*'Funding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MIN(V433*VLOOKUP(CONCATENATE($A433, 'Funding Allocation Parameters'!$I$6), 'Library Subsidy Complex'!$C$2:$J$55, 2, FALSE), VLOOKUP(CONCATENATE($A433, 'Funding Allocation Parameters'!$I$6), 'Library Subsidy Complex'!$C$2:$J$55, 4, FALSE)), 0)))))</f>
        <v>0</v>
      </c>
      <c r="Y433" s="179">
        <f>IF('Funding Allocation Parameters'!$C$6="Basic Library Subsidy", 0, IF('Funding Allocation Parameters'!$C$6="Grant funding",MIN(V433*'Funding Allocation Parameters'!$E$6, 'Funding Allocation Parameters'!$G$6), IF('Funding Allocation Parameters'!$C$6="Other author funding", 0, IF('Funding Allocation Parameters'!$C$6="Any discretionary funds (grants if available, other if no grants)", MIN(V433*'Funding Allocation Parameters'!$E$6, 'Funding Allocation Parameters'!$G$6), IF('Funding Allocation Parameters'!$C$6="Complex Library Subsidy", 0, 0)))))</f>
        <v>1089.6764150234731</v>
      </c>
      <c r="Z433" s="179">
        <f>IF('Funding Allocation Parameters'!$C$6="Basic Library Subsidy", 0, IF('Funding Allocation Parameters'!$C$6="Grant funding", 0, IF('Funding Allocation Parameters'!$C$6="Other author funding",  MIN(V433*'Funding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3" s="179">
        <f>IF('Funding Allocation Parameters'!$C$6="Basic Library Subsidy", MIN(W433*'Funding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MIN(W433*VLOOKUP(CONCATENATE($A433, 'Funding Allocation Parameters'!$I$6), 'Library Subsidy Complex'!$C$2:$J$55, 6, FALSE), VLOOKUP(CONCATENATE($A433, 'Funding Allocation Parameters'!$I$6), 'Library Subsidy Complex'!$C$2:$J$55, 8, FALSE)), 0)))))</f>
        <v>0</v>
      </c>
      <c r="AB433" s="179">
        <f>IF('Funding Allocation Parameters'!$C$6="Basic Library Subsidy", 0, IF('Funding Allocation Parameters'!$C$6="Grant funding", 0, IF('Funding Allocation Parameters'!$C$6="Other author funding",  MIN(W433*'Funding Allocation Parameters'!$E$6, 'Funding Allocation Parameters'!$G$6), IF('Funding Allocation Parameters'!$C$6="Any discretionary funds (grants if available, other if no grants)", MIN(W433*'Funding Allocation Parameters'!$E$6, 'Funding Allocation Parameters'!$G$6), IF('Funding Allocation Parameters'!$C$6="Complex Library Subsidy", 0, 0)))))</f>
        <v>1089.6764150234731</v>
      </c>
      <c r="AC433" s="177">
        <f t="shared" si="192"/>
        <v>0</v>
      </c>
      <c r="AD433" s="177">
        <f t="shared" si="193"/>
        <v>0</v>
      </c>
      <c r="AE433" s="180">
        <f>IF('Funding Allocation Parameters'!$C$7="Basic Library Subsidy", MIN(AC433*'Funding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MIN(AC433*VLOOKUP(CONCATENATE($A433, 'Funding Allocation Parameters'!$I$7), 'Library Subsidy Complex'!$C$2:$J$55, 2, FALSE), VLOOKUP(CONCATENATE($A433, 'Funding Allocation Parameters'!$I$7), 'Library Subsidy Complex'!$C$2:$J$55, 4, FALSE)), 0)))))</f>
        <v>0</v>
      </c>
      <c r="AF433" s="180">
        <f>IF('Funding Allocation Parameters'!$C$7="Basic Library Subsidy", 0, IF('Funding Allocation Parameters'!$C$7="Grant funding",MIN(AC433*'Funding Allocation Parameters'!$E$7, 'Funding Allocation Parameters'!$G$7), IF('Funding Allocation Parameters'!$C$7="Other author funding", 0, IF('Funding Allocation Parameters'!$C$7="Any discretionary funds (grants if available, other if no grants)", MIN(AC433*'Funding Allocation Parameters'!$E$7, 'Funding Allocation Parameters'!$G$7), IF('Funding Allocation Parameters'!$C$7="Complex Library Subsidy", 0, 0)))))</f>
        <v>0</v>
      </c>
      <c r="AG433" s="180">
        <f>IF('Funding Allocation Parameters'!$C$7="Basic Library Subsidy", 0, IF('Funding Allocation Parameters'!$C$7="Grant funding", 0, IF('Funding Allocation Parameters'!$C$7="Other author funding",  MIN(AC433*'Funding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3" s="180">
        <f>IF('Funding Allocation Parameters'!$C$7="Basic Library Subsidy", MIN(AD433*'Funding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MIN(AD433*VLOOKUP(CONCATENATE($A433, 'Funding Allocation Parameters'!$I$7), 'Library Subsidy Complex'!$C$2:$J$55, 6, FALSE), VLOOKUP(CONCATENATE($A433, 'Funding Allocation Parameters'!$I$7), 'Library Subsidy Complex'!$C$2:$J$55, 8, FALSE)), 0)))))</f>
        <v>0</v>
      </c>
      <c r="AI433" s="180">
        <f>IF('Funding Allocation Parameters'!$C$7="Basic Library Subsidy", 0, IF('Funding Allocation Parameters'!$C$7="Grant funding", 0, IF('Funding Allocation Parameters'!$C$7="Other author funding",  MIN(AD433*'Funding Allocation Parameters'!$E$7, 'Funding Allocation Parameters'!$G$7), IF('Funding Allocation Parameters'!$C$7="Any discretionary funds (grants if available, other if no grants)", MIN(AD433*'Funding Allocation Parameters'!$E$7, 'Funding Allocation Parameters'!$G$7), IF('Funding Allocation Parameters'!$C$7="Complex Library Subsidy", 0, 0)))))</f>
        <v>0</v>
      </c>
      <c r="AJ433" s="177">
        <f t="shared" si="194"/>
        <v>0</v>
      </c>
      <c r="AK433" s="177">
        <f t="shared" si="195"/>
        <v>0</v>
      </c>
      <c r="AL433" s="181">
        <f>IF('Funding Allocation Parameters'!$C$8="Basic Library Subsidy", MIN(AJ433*'Funding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MIN(AJ433*VLOOKUP(CONCATENATE($A433, 'Funding Allocation Parameters'!$I$8), 'Library Subsidy Complex'!$C$2:$J$55, 2, FALSE), VLOOKUP(CONCATENATE($A433, 'Funding Allocation Parameters'!$I$8), 'Library Subsidy Complex'!$C$2:$J$55, 4, FALSE)), 0)))))</f>
        <v>0</v>
      </c>
      <c r="AM433" s="181">
        <f>IF('Funding Allocation Parameters'!$C$8="Basic Library Subsidy", 0, IF('Funding Allocation Parameters'!$C$8="Grant funding",MIN(AJ433*'Funding Allocation Parameters'!$E$8, 'Funding Allocation Parameters'!$G$8), IF('Funding Allocation Parameters'!$C$8="Other author funding", 0, IF('Funding Allocation Parameters'!$C$8="Any discretionary funds (grants if available, other if no grants)", MIN(AJ433*'Funding Allocation Parameters'!$E$8, 'Funding Allocation Parameters'!$G$8), IF('Funding Allocation Parameters'!$C$8="Complex Library Subsidy", 0, 0)))))</f>
        <v>0</v>
      </c>
      <c r="AN433" s="181">
        <f>IF('Funding Allocation Parameters'!$C$8="Basic Library Subsidy", 0, IF('Funding Allocation Parameters'!$C$8="Grant funding", 0, IF('Funding Allocation Parameters'!$C$8="Other author funding",  MIN(AJ433*'Funding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3" s="181">
        <f>IF('Funding Allocation Parameters'!$C$8="Basic Library Subsidy", MIN(AK433*'Funding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MIN(AK433*VLOOKUP(CONCATENATE($A433, 'Funding Allocation Parameters'!$I$8), 'Library Subsidy Complex'!$C$2:$J$55, 6, FALSE), VLOOKUP(CONCATENATE($A433, 'Funding Allocation Parameters'!$I$8), 'Library Subsidy Complex'!$C$2:$J$55, 8, FALSE)), 0)))))</f>
        <v>0</v>
      </c>
      <c r="AP433" s="181">
        <f>IF('Funding Allocation Parameters'!$C$8="Basic Library Subsidy", 0, IF('Funding Allocation Parameters'!$C$8="Grant funding", 0, IF('Funding Allocation Parameters'!$C$8="Other author funding",  MIN(AK433*'Funding Allocation Parameters'!$E$8, 'Funding Allocation Parameters'!$G$8), IF('Funding Allocation Parameters'!$C$8="Any discretionary funds (grants if available, other if no grants)", MIN(AK433*'Funding Allocation Parameters'!$E$8, 'Funding Allocation Parameters'!$G$8), IF('Funding Allocation Parameters'!$C$8="Complex Library Subsidy", 0, 0)))))</f>
        <v>0</v>
      </c>
      <c r="AQ433" s="177">
        <f t="shared" si="196"/>
        <v>0</v>
      </c>
      <c r="AR433" s="177">
        <f t="shared" si="197"/>
        <v>0</v>
      </c>
      <c r="AS433" s="182">
        <f t="shared" si="198"/>
        <v>1189</v>
      </c>
      <c r="AT433" s="182">
        <f t="shared" si="199"/>
        <v>1089.6764150234731</v>
      </c>
      <c r="AU433" s="182">
        <f t="shared" si="200"/>
        <v>0</v>
      </c>
      <c r="AV433" s="182">
        <f t="shared" si="201"/>
        <v>1189</v>
      </c>
      <c r="AW433" s="182">
        <f t="shared" si="202"/>
        <v>1089.6764150234731</v>
      </c>
      <c r="AX433" s="183">
        <f t="shared" si="203"/>
        <v>0</v>
      </c>
      <c r="AY433" s="183">
        <f t="shared" si="204"/>
        <v>0</v>
      </c>
      <c r="AZ433" s="183">
        <f t="shared" si="205"/>
        <v>0</v>
      </c>
      <c r="BA433" s="183">
        <f t="shared" si="206"/>
        <v>1189</v>
      </c>
      <c r="BB433" s="183">
        <f t="shared" si="207"/>
        <v>1089.6764150234731</v>
      </c>
      <c r="BC433" s="184">
        <f t="shared" si="208"/>
        <v>1189</v>
      </c>
      <c r="BD433" s="184">
        <f t="shared" si="209"/>
        <v>0</v>
      </c>
      <c r="BE433" s="184">
        <f t="shared" si="210"/>
        <v>0</v>
      </c>
      <c r="BF433" s="184">
        <f t="shared" si="211"/>
        <v>1089.6764150234731</v>
      </c>
      <c r="BG433" s="102">
        <f t="shared" si="212"/>
        <v>0</v>
      </c>
      <c r="BH433" s="102">
        <f t="shared" si="213"/>
        <v>0</v>
      </c>
      <c r="BI433" s="102">
        <f t="shared" si="214"/>
        <v>0</v>
      </c>
      <c r="BJ433" s="102">
        <f t="shared" si="215"/>
        <v>0</v>
      </c>
      <c r="BK433" s="102">
        <f t="shared" si="216"/>
        <v>1</v>
      </c>
      <c r="BL433" s="102">
        <f t="shared" si="217"/>
        <v>0</v>
      </c>
      <c r="BN433" s="102"/>
    </row>
    <row r="434" spans="1:66" x14ac:dyDescent="0.25">
      <c r="A434" s="102" t="s">
        <v>16</v>
      </c>
      <c r="B434" s="102" t="s">
        <v>8</v>
      </c>
      <c r="C434" s="102" t="s">
        <v>8</v>
      </c>
      <c r="D434" s="102" t="s">
        <v>27</v>
      </c>
      <c r="E434" s="102" t="s">
        <v>446</v>
      </c>
      <c r="F434" s="102" t="s">
        <v>903</v>
      </c>
      <c r="G434" s="102">
        <v>1.228</v>
      </c>
      <c r="H434" s="102">
        <v>1</v>
      </c>
      <c r="I434" s="102">
        <v>1</v>
      </c>
      <c r="J434" s="167">
        <f>IFERROR(H434*VLOOKUP(A434, 'Advanced Parameters'!$B$7:$G$20, 6, FALSE)*VLOOKUP(A434, 'Growth Parameters'!$B$6:$H$19, 6, FALSE), 0)</f>
        <v>1</v>
      </c>
      <c r="K434" s="167">
        <f>IFERROR(IF('Advanced Parameters'!$C$5="n",'Raw Data'!I434*VLOOKUP(A434,'Advanced Parameters'!$B$7:$G$20,6,FALSE),J434*VLOOKUP(A434,'Advanced Parameters'!$B$7:$G$20,2,FALSE))*VLOOKUP(A434, 'Growth Parameters'!$B$6:$H$19, 6, FALSE), 0)</f>
        <v>1</v>
      </c>
      <c r="L434" s="167">
        <f t="shared" si="218"/>
        <v>0</v>
      </c>
      <c r="M434" s="168">
        <f>IFERROR(IF(G434="NA","NA",IF(G434&gt;'APC Parameters'!$K$6+VLOOKUP('Raw Data'!A434, 'APC Parameters'!$H$7:$L$20, 4, FALSE), 'APC Parameters'!$L$6+VLOOKUP('Raw Data'!A434, 'APC Parameters'!$H$7:$L$20, 5, FALSE), G434*('APC Parameters'!$J$6+VLOOKUP('Raw Data'!A434, 'APC Parameters'!$H$7:$L$20, 3, FALSE))+'APC Parameters'!$I$6+VLOOKUP('Raw Data'!A434, 'APC Parameters'!$H$7:$L$20, 2, FALSE))), 0)</f>
        <v>2018.8232</v>
      </c>
      <c r="N434" s="168">
        <f t="shared" si="188"/>
        <v>2018.8232</v>
      </c>
      <c r="O434" s="168">
        <f>IFERROR(IF(M434="NA",VLOOKUP(D434,'Internal Calculations'!$B$10:$C$11,2,FALSE), M434)*VLOOKUP(A434, 'Growth Parameters'!$B$6:$H$19, 7, FALSE), 0)</f>
        <v>2018.8232</v>
      </c>
      <c r="P434" s="177">
        <f t="shared" si="189"/>
        <v>2018.8232</v>
      </c>
      <c r="Q434" s="178">
        <f>IF('Funding Allocation Parameters'!$C$5="Basic Library Subsidy", MIN(O434*('Funding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MIN($O434*(VLOOKUP(CONCATENATE($A434, 'Funding Allocation Parameters'!$I$5), 'Library Subsidy Complex'!$C$2:$J$55, 2, FALSE)), VLOOKUP(CONCATENATE($A434, 'Funding Allocation Parameters'!$I$5), 'Library Subsidy Complex'!$C$2:$J$55, 4, FALSE)), 0)))))</f>
        <v>1189</v>
      </c>
      <c r="R434" s="178">
        <f>IF('Funding Allocation Parameters'!$C$5="Basic Library Subsidy", 0, IF('Funding Allocation Parameters'!$C$5="Grant funding",MIN(O434*('Funding Allocation Parameters'!$E$5), 'Funding Allocation Parameters'!$G$5), IF('Funding Allocation Parameters'!$C$5="Other author funding", 0, IF('Funding Allocation Parameters'!$C$5="Any discretionary funds (grants if available, other if no grants)", MIN(O434*('Funding Allocation Parameters'!$E$5), 'Funding Allocation Parameters'!$G$5), IF('Funding Allocation Parameters'!$C$5="Complex Library Subsidy", 0, 0)))))</f>
        <v>0</v>
      </c>
      <c r="S434" s="178">
        <f>IF('Funding Allocation Parameters'!$C$5="Basic Library Subsidy", 0, IF('Funding Allocation Parameters'!$C$5="Grant funding", 0, IF('Funding Allocation Parameters'!$C$5="Other author funding",  MIN(O434*('Funding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4" s="178">
        <f>IF('Funding Allocation Parameters'!$C$5="Basic Library Subsidy", MIN(O434*('Funding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MIN($O434*(VLOOKUP(CONCATENATE($A434, 'Funding Allocation Parameters'!$I$5), 'Library Subsidy Complex'!$C$2:$J$55, 6, FALSE)), VLOOKUP(CONCATENATE($A434, 'Funding Allocation Parameters'!$I$5), 'Library Subsidy Complex'!$C$2:$J$55, 8, FALSE)), 0)))))</f>
        <v>1189</v>
      </c>
      <c r="U434" s="178">
        <f>IF('Funding Allocation Parameters'!$C$5="Basic Library Subsidy", 0, IF('Funding Allocation Parameters'!$C$5="Grant funding", 0, IF('Funding Allocation Parameters'!$C$5="Other author funding",  MIN(O434*('Funding Allocation Parameters'!$E$5), 'Funding Allocation Parameters'!$G$5), IF('Funding Allocation Parameters'!$C$5="Any discretionary funds (grants if available, other if no grants)", MIN(O434*('Funding Allocation Parameters'!$E$5), 'Funding Allocation Parameters'!$G$5), IF('Funding Allocation Parameters'!$C$5="Complex Library Subsidy", 0, 0)))))</f>
        <v>0</v>
      </c>
      <c r="V434" s="177">
        <f t="shared" si="190"/>
        <v>829.82320000000004</v>
      </c>
      <c r="W434" s="177">
        <f t="shared" si="191"/>
        <v>829.82320000000004</v>
      </c>
      <c r="X434" s="179">
        <f>IF('Funding Allocation Parameters'!$C$6="Basic Library Subsidy", MIN(V434*'Funding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MIN(V434*VLOOKUP(CONCATENATE($A434, 'Funding Allocation Parameters'!$I$6), 'Library Subsidy Complex'!$C$2:$J$55, 2, FALSE), VLOOKUP(CONCATENATE($A434, 'Funding Allocation Parameters'!$I$6), 'Library Subsidy Complex'!$C$2:$J$55, 4, FALSE)), 0)))))</f>
        <v>0</v>
      </c>
      <c r="Y434" s="179">
        <f>IF('Funding Allocation Parameters'!$C$6="Basic Library Subsidy", 0, IF('Funding Allocation Parameters'!$C$6="Grant funding",MIN(V434*'Funding Allocation Parameters'!$E$6, 'Funding Allocation Parameters'!$G$6), IF('Funding Allocation Parameters'!$C$6="Other author funding", 0, IF('Funding Allocation Parameters'!$C$6="Any discretionary funds (grants if available, other if no grants)", MIN(V434*'Funding Allocation Parameters'!$E$6, 'Funding Allocation Parameters'!$G$6), IF('Funding Allocation Parameters'!$C$6="Complex Library Subsidy", 0, 0)))))</f>
        <v>829.82320000000004</v>
      </c>
      <c r="Z434" s="179">
        <f>IF('Funding Allocation Parameters'!$C$6="Basic Library Subsidy", 0, IF('Funding Allocation Parameters'!$C$6="Grant funding", 0, IF('Funding Allocation Parameters'!$C$6="Other author funding",  MIN(V434*'Funding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4" s="179">
        <f>IF('Funding Allocation Parameters'!$C$6="Basic Library Subsidy", MIN(W434*'Funding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MIN(W434*VLOOKUP(CONCATENATE($A434, 'Funding Allocation Parameters'!$I$6), 'Library Subsidy Complex'!$C$2:$J$55, 6, FALSE), VLOOKUP(CONCATENATE($A434, 'Funding Allocation Parameters'!$I$6), 'Library Subsidy Complex'!$C$2:$J$55, 8, FALSE)), 0)))))</f>
        <v>0</v>
      </c>
      <c r="AB434" s="179">
        <f>IF('Funding Allocation Parameters'!$C$6="Basic Library Subsidy", 0, IF('Funding Allocation Parameters'!$C$6="Grant funding", 0, IF('Funding Allocation Parameters'!$C$6="Other author funding",  MIN(W434*'Funding Allocation Parameters'!$E$6, 'Funding Allocation Parameters'!$G$6), IF('Funding Allocation Parameters'!$C$6="Any discretionary funds (grants if available, other if no grants)", MIN(W434*'Funding Allocation Parameters'!$E$6, 'Funding Allocation Parameters'!$G$6), IF('Funding Allocation Parameters'!$C$6="Complex Library Subsidy", 0, 0)))))</f>
        <v>829.82320000000004</v>
      </c>
      <c r="AC434" s="177">
        <f t="shared" si="192"/>
        <v>0</v>
      </c>
      <c r="AD434" s="177">
        <f t="shared" si="193"/>
        <v>0</v>
      </c>
      <c r="AE434" s="180">
        <f>IF('Funding Allocation Parameters'!$C$7="Basic Library Subsidy", MIN(AC434*'Funding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MIN(AC434*VLOOKUP(CONCATENATE($A434, 'Funding Allocation Parameters'!$I$7), 'Library Subsidy Complex'!$C$2:$J$55, 2, FALSE), VLOOKUP(CONCATENATE($A434, 'Funding Allocation Parameters'!$I$7), 'Library Subsidy Complex'!$C$2:$J$55, 4, FALSE)), 0)))))</f>
        <v>0</v>
      </c>
      <c r="AF434" s="180">
        <f>IF('Funding Allocation Parameters'!$C$7="Basic Library Subsidy", 0, IF('Funding Allocation Parameters'!$C$7="Grant funding",MIN(AC434*'Funding Allocation Parameters'!$E$7, 'Funding Allocation Parameters'!$G$7), IF('Funding Allocation Parameters'!$C$7="Other author funding", 0, IF('Funding Allocation Parameters'!$C$7="Any discretionary funds (grants if available, other if no grants)", MIN(AC434*'Funding Allocation Parameters'!$E$7, 'Funding Allocation Parameters'!$G$7), IF('Funding Allocation Parameters'!$C$7="Complex Library Subsidy", 0, 0)))))</f>
        <v>0</v>
      </c>
      <c r="AG434" s="180">
        <f>IF('Funding Allocation Parameters'!$C$7="Basic Library Subsidy", 0, IF('Funding Allocation Parameters'!$C$7="Grant funding", 0, IF('Funding Allocation Parameters'!$C$7="Other author funding",  MIN(AC434*'Funding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4" s="180">
        <f>IF('Funding Allocation Parameters'!$C$7="Basic Library Subsidy", MIN(AD434*'Funding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MIN(AD434*VLOOKUP(CONCATENATE($A434, 'Funding Allocation Parameters'!$I$7), 'Library Subsidy Complex'!$C$2:$J$55, 6, FALSE), VLOOKUP(CONCATENATE($A434, 'Funding Allocation Parameters'!$I$7), 'Library Subsidy Complex'!$C$2:$J$55, 8, FALSE)), 0)))))</f>
        <v>0</v>
      </c>
      <c r="AI434" s="180">
        <f>IF('Funding Allocation Parameters'!$C$7="Basic Library Subsidy", 0, IF('Funding Allocation Parameters'!$C$7="Grant funding", 0, IF('Funding Allocation Parameters'!$C$7="Other author funding",  MIN(AD434*'Funding Allocation Parameters'!$E$7, 'Funding Allocation Parameters'!$G$7), IF('Funding Allocation Parameters'!$C$7="Any discretionary funds (grants if available, other if no grants)", MIN(AD434*'Funding Allocation Parameters'!$E$7, 'Funding Allocation Parameters'!$G$7), IF('Funding Allocation Parameters'!$C$7="Complex Library Subsidy", 0, 0)))))</f>
        <v>0</v>
      </c>
      <c r="AJ434" s="177">
        <f t="shared" si="194"/>
        <v>0</v>
      </c>
      <c r="AK434" s="177">
        <f t="shared" si="195"/>
        <v>0</v>
      </c>
      <c r="AL434" s="181">
        <f>IF('Funding Allocation Parameters'!$C$8="Basic Library Subsidy", MIN(AJ434*'Funding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MIN(AJ434*VLOOKUP(CONCATENATE($A434, 'Funding Allocation Parameters'!$I$8), 'Library Subsidy Complex'!$C$2:$J$55, 2, FALSE), VLOOKUP(CONCATENATE($A434, 'Funding Allocation Parameters'!$I$8), 'Library Subsidy Complex'!$C$2:$J$55, 4, FALSE)), 0)))))</f>
        <v>0</v>
      </c>
      <c r="AM434" s="181">
        <f>IF('Funding Allocation Parameters'!$C$8="Basic Library Subsidy", 0, IF('Funding Allocation Parameters'!$C$8="Grant funding",MIN(AJ434*'Funding Allocation Parameters'!$E$8, 'Funding Allocation Parameters'!$G$8), IF('Funding Allocation Parameters'!$C$8="Other author funding", 0, IF('Funding Allocation Parameters'!$C$8="Any discretionary funds (grants if available, other if no grants)", MIN(AJ434*'Funding Allocation Parameters'!$E$8, 'Funding Allocation Parameters'!$G$8), IF('Funding Allocation Parameters'!$C$8="Complex Library Subsidy", 0, 0)))))</f>
        <v>0</v>
      </c>
      <c r="AN434" s="181">
        <f>IF('Funding Allocation Parameters'!$C$8="Basic Library Subsidy", 0, IF('Funding Allocation Parameters'!$C$8="Grant funding", 0, IF('Funding Allocation Parameters'!$C$8="Other author funding",  MIN(AJ434*'Funding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4" s="181">
        <f>IF('Funding Allocation Parameters'!$C$8="Basic Library Subsidy", MIN(AK434*'Funding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MIN(AK434*VLOOKUP(CONCATENATE($A434, 'Funding Allocation Parameters'!$I$8), 'Library Subsidy Complex'!$C$2:$J$55, 6, FALSE), VLOOKUP(CONCATENATE($A434, 'Funding Allocation Parameters'!$I$8), 'Library Subsidy Complex'!$C$2:$J$55, 8, FALSE)), 0)))))</f>
        <v>0</v>
      </c>
      <c r="AP434" s="181">
        <f>IF('Funding Allocation Parameters'!$C$8="Basic Library Subsidy", 0, IF('Funding Allocation Parameters'!$C$8="Grant funding", 0, IF('Funding Allocation Parameters'!$C$8="Other author funding",  MIN(AK434*'Funding Allocation Parameters'!$E$8, 'Funding Allocation Parameters'!$G$8), IF('Funding Allocation Parameters'!$C$8="Any discretionary funds (grants if available, other if no grants)", MIN(AK434*'Funding Allocation Parameters'!$E$8, 'Funding Allocation Parameters'!$G$8), IF('Funding Allocation Parameters'!$C$8="Complex Library Subsidy", 0, 0)))))</f>
        <v>0</v>
      </c>
      <c r="AQ434" s="177">
        <f t="shared" si="196"/>
        <v>0</v>
      </c>
      <c r="AR434" s="177">
        <f t="shared" si="197"/>
        <v>0</v>
      </c>
      <c r="AS434" s="182">
        <f t="shared" si="198"/>
        <v>1189</v>
      </c>
      <c r="AT434" s="182">
        <f t="shared" si="199"/>
        <v>829.82320000000004</v>
      </c>
      <c r="AU434" s="182">
        <f t="shared" si="200"/>
        <v>0</v>
      </c>
      <c r="AV434" s="182">
        <f t="shared" si="201"/>
        <v>1189</v>
      </c>
      <c r="AW434" s="182">
        <f t="shared" si="202"/>
        <v>829.82320000000004</v>
      </c>
      <c r="AX434" s="183">
        <f t="shared" si="203"/>
        <v>1189</v>
      </c>
      <c r="AY434" s="183">
        <f t="shared" si="204"/>
        <v>829.82320000000004</v>
      </c>
      <c r="AZ434" s="183">
        <f t="shared" si="205"/>
        <v>0</v>
      </c>
      <c r="BA434" s="183">
        <f t="shared" si="206"/>
        <v>0</v>
      </c>
      <c r="BB434" s="183">
        <f t="shared" si="207"/>
        <v>0</v>
      </c>
      <c r="BC434" s="184">
        <f t="shared" si="208"/>
        <v>1189</v>
      </c>
      <c r="BD434" s="184">
        <f t="shared" si="209"/>
        <v>0</v>
      </c>
      <c r="BE434" s="184">
        <f t="shared" si="210"/>
        <v>829.82320000000004</v>
      </c>
      <c r="BF434" s="184">
        <f t="shared" si="211"/>
        <v>0</v>
      </c>
      <c r="BG434" s="102">
        <f t="shared" si="212"/>
        <v>0</v>
      </c>
      <c r="BH434" s="102">
        <f t="shared" si="213"/>
        <v>0</v>
      </c>
      <c r="BI434" s="102">
        <f t="shared" si="214"/>
        <v>0</v>
      </c>
      <c r="BJ434" s="102">
        <f t="shared" si="215"/>
        <v>1</v>
      </c>
      <c r="BK434" s="102">
        <f t="shared" si="216"/>
        <v>0</v>
      </c>
      <c r="BL434" s="102">
        <f t="shared" si="217"/>
        <v>0</v>
      </c>
      <c r="BN434" s="102"/>
    </row>
    <row r="435" spans="1:66" x14ac:dyDescent="0.25">
      <c r="A435" s="102" t="s">
        <v>19</v>
      </c>
      <c r="B435" s="102" t="s">
        <v>8</v>
      </c>
      <c r="C435" s="102" t="s">
        <v>8</v>
      </c>
      <c r="D435" s="102" t="s">
        <v>27</v>
      </c>
      <c r="E435" s="102" t="s">
        <v>519</v>
      </c>
      <c r="F435" s="102" t="s">
        <v>904</v>
      </c>
      <c r="G435" s="102">
        <v>0.51400000000000001</v>
      </c>
      <c r="H435" s="102">
        <v>1</v>
      </c>
      <c r="I435" s="102">
        <v>1</v>
      </c>
      <c r="J435" s="167">
        <f>IFERROR(H435*VLOOKUP(A435, 'Advanced Parameters'!$B$7:$G$20, 6, FALSE)*VLOOKUP(A435, 'Growth Parameters'!$B$6:$H$19, 6, FALSE), 0)</f>
        <v>1</v>
      </c>
      <c r="K435" s="167">
        <f>IFERROR(IF('Advanced Parameters'!$C$5="n",'Raw Data'!I435*VLOOKUP(A435,'Advanced Parameters'!$B$7:$G$20,6,FALSE),J435*VLOOKUP(A435,'Advanced Parameters'!$B$7:$G$20,2,FALSE))*VLOOKUP(A435, 'Growth Parameters'!$B$6:$H$19, 6, FALSE), 0)</f>
        <v>1</v>
      </c>
      <c r="L435" s="167">
        <f t="shared" si="218"/>
        <v>0</v>
      </c>
      <c r="M435" s="168">
        <f>IFERROR(IF(G435="NA","NA",IF(G435&gt;'APC Parameters'!$K$6+VLOOKUP('Raw Data'!A435, 'APC Parameters'!$H$7:$L$20, 4, FALSE), 'APC Parameters'!$L$6+VLOOKUP('Raw Data'!A435, 'APC Parameters'!$H$7:$L$20, 5, FALSE), G435*('APC Parameters'!$J$6+VLOOKUP('Raw Data'!A435, 'APC Parameters'!$H$7:$L$20, 3, FALSE))+'APC Parameters'!$I$6+VLOOKUP('Raw Data'!A435, 'APC Parameters'!$H$7:$L$20, 2, FALSE))), 0)</f>
        <v>1512.3116</v>
      </c>
      <c r="N435" s="168">
        <f t="shared" si="188"/>
        <v>1512.3116</v>
      </c>
      <c r="O435" s="168">
        <f>IFERROR(IF(M435="NA",VLOOKUP(D435,'Internal Calculations'!$B$10:$C$11,2,FALSE), M435)*VLOOKUP(A435, 'Growth Parameters'!$B$6:$H$19, 7, FALSE), 0)</f>
        <v>1512.3116</v>
      </c>
      <c r="P435" s="177">
        <f t="shared" si="189"/>
        <v>1512.3116</v>
      </c>
      <c r="Q435" s="178">
        <f>IF('Funding Allocation Parameters'!$C$5="Basic Library Subsidy", MIN(O435*('Funding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MIN($O435*(VLOOKUP(CONCATENATE($A435, 'Funding Allocation Parameters'!$I$5), 'Library Subsidy Complex'!$C$2:$J$55, 2, FALSE)), VLOOKUP(CONCATENATE($A435, 'Funding Allocation Parameters'!$I$5), 'Library Subsidy Complex'!$C$2:$J$55, 4, FALSE)), 0)))))</f>
        <v>1189</v>
      </c>
      <c r="R435" s="178">
        <f>IF('Funding Allocation Parameters'!$C$5="Basic Library Subsidy", 0, IF('Funding Allocation Parameters'!$C$5="Grant funding",MIN(O435*('Funding Allocation Parameters'!$E$5), 'Funding Allocation Parameters'!$G$5), IF('Funding Allocation Parameters'!$C$5="Other author funding", 0, IF('Funding Allocation Parameters'!$C$5="Any discretionary funds (grants if available, other if no grants)", MIN(O435*('Funding Allocation Parameters'!$E$5), 'Funding Allocation Parameters'!$G$5), IF('Funding Allocation Parameters'!$C$5="Complex Library Subsidy", 0, 0)))))</f>
        <v>0</v>
      </c>
      <c r="S435" s="178">
        <f>IF('Funding Allocation Parameters'!$C$5="Basic Library Subsidy", 0, IF('Funding Allocation Parameters'!$C$5="Grant funding", 0, IF('Funding Allocation Parameters'!$C$5="Other author funding",  MIN(O435*('Funding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5" s="178">
        <f>IF('Funding Allocation Parameters'!$C$5="Basic Library Subsidy", MIN(O435*('Funding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MIN($O435*(VLOOKUP(CONCATENATE($A435, 'Funding Allocation Parameters'!$I$5), 'Library Subsidy Complex'!$C$2:$J$55, 6, FALSE)), VLOOKUP(CONCATENATE($A435, 'Funding Allocation Parameters'!$I$5), 'Library Subsidy Complex'!$C$2:$J$55, 8, FALSE)), 0)))))</f>
        <v>1189</v>
      </c>
      <c r="U435" s="178">
        <f>IF('Funding Allocation Parameters'!$C$5="Basic Library Subsidy", 0, IF('Funding Allocation Parameters'!$C$5="Grant funding", 0, IF('Funding Allocation Parameters'!$C$5="Other author funding",  MIN(O435*('Funding Allocation Parameters'!$E$5), 'Funding Allocation Parameters'!$G$5), IF('Funding Allocation Parameters'!$C$5="Any discretionary funds (grants if available, other if no grants)", MIN(O435*('Funding Allocation Parameters'!$E$5), 'Funding Allocation Parameters'!$G$5), IF('Funding Allocation Parameters'!$C$5="Complex Library Subsidy", 0, 0)))))</f>
        <v>0</v>
      </c>
      <c r="V435" s="177">
        <f t="shared" si="190"/>
        <v>323.3116</v>
      </c>
      <c r="W435" s="177">
        <f t="shared" si="191"/>
        <v>323.3116</v>
      </c>
      <c r="X435" s="179">
        <f>IF('Funding Allocation Parameters'!$C$6="Basic Library Subsidy", MIN(V435*'Funding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MIN(V435*VLOOKUP(CONCATENATE($A435, 'Funding Allocation Parameters'!$I$6), 'Library Subsidy Complex'!$C$2:$J$55, 2, FALSE), VLOOKUP(CONCATENATE($A435, 'Funding Allocation Parameters'!$I$6), 'Library Subsidy Complex'!$C$2:$J$55, 4, FALSE)), 0)))))</f>
        <v>0</v>
      </c>
      <c r="Y435" s="179">
        <f>IF('Funding Allocation Parameters'!$C$6="Basic Library Subsidy", 0, IF('Funding Allocation Parameters'!$C$6="Grant funding",MIN(V435*'Funding Allocation Parameters'!$E$6, 'Funding Allocation Parameters'!$G$6), IF('Funding Allocation Parameters'!$C$6="Other author funding", 0, IF('Funding Allocation Parameters'!$C$6="Any discretionary funds (grants if available, other if no grants)", MIN(V435*'Funding Allocation Parameters'!$E$6, 'Funding Allocation Parameters'!$G$6), IF('Funding Allocation Parameters'!$C$6="Complex Library Subsidy", 0, 0)))))</f>
        <v>323.3116</v>
      </c>
      <c r="Z435" s="179">
        <f>IF('Funding Allocation Parameters'!$C$6="Basic Library Subsidy", 0, IF('Funding Allocation Parameters'!$C$6="Grant funding", 0, IF('Funding Allocation Parameters'!$C$6="Other author funding",  MIN(V435*'Funding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5" s="179">
        <f>IF('Funding Allocation Parameters'!$C$6="Basic Library Subsidy", MIN(W435*'Funding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MIN(W435*VLOOKUP(CONCATENATE($A435, 'Funding Allocation Parameters'!$I$6), 'Library Subsidy Complex'!$C$2:$J$55, 6, FALSE), VLOOKUP(CONCATENATE($A435, 'Funding Allocation Parameters'!$I$6), 'Library Subsidy Complex'!$C$2:$J$55, 8, FALSE)), 0)))))</f>
        <v>0</v>
      </c>
      <c r="AB435" s="179">
        <f>IF('Funding Allocation Parameters'!$C$6="Basic Library Subsidy", 0, IF('Funding Allocation Parameters'!$C$6="Grant funding", 0, IF('Funding Allocation Parameters'!$C$6="Other author funding",  MIN(W435*'Funding Allocation Parameters'!$E$6, 'Funding Allocation Parameters'!$G$6), IF('Funding Allocation Parameters'!$C$6="Any discretionary funds (grants if available, other if no grants)", MIN(W435*'Funding Allocation Parameters'!$E$6, 'Funding Allocation Parameters'!$G$6), IF('Funding Allocation Parameters'!$C$6="Complex Library Subsidy", 0, 0)))))</f>
        <v>323.3116</v>
      </c>
      <c r="AC435" s="177">
        <f t="shared" si="192"/>
        <v>0</v>
      </c>
      <c r="AD435" s="177">
        <f t="shared" si="193"/>
        <v>0</v>
      </c>
      <c r="AE435" s="180">
        <f>IF('Funding Allocation Parameters'!$C$7="Basic Library Subsidy", MIN(AC435*'Funding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MIN(AC435*VLOOKUP(CONCATENATE($A435, 'Funding Allocation Parameters'!$I$7), 'Library Subsidy Complex'!$C$2:$J$55, 2, FALSE), VLOOKUP(CONCATENATE($A435, 'Funding Allocation Parameters'!$I$7), 'Library Subsidy Complex'!$C$2:$J$55, 4, FALSE)), 0)))))</f>
        <v>0</v>
      </c>
      <c r="AF435" s="180">
        <f>IF('Funding Allocation Parameters'!$C$7="Basic Library Subsidy", 0, IF('Funding Allocation Parameters'!$C$7="Grant funding",MIN(AC435*'Funding Allocation Parameters'!$E$7, 'Funding Allocation Parameters'!$G$7), IF('Funding Allocation Parameters'!$C$7="Other author funding", 0, IF('Funding Allocation Parameters'!$C$7="Any discretionary funds (grants if available, other if no grants)", MIN(AC435*'Funding Allocation Parameters'!$E$7, 'Funding Allocation Parameters'!$G$7), IF('Funding Allocation Parameters'!$C$7="Complex Library Subsidy", 0, 0)))))</f>
        <v>0</v>
      </c>
      <c r="AG435" s="180">
        <f>IF('Funding Allocation Parameters'!$C$7="Basic Library Subsidy", 0, IF('Funding Allocation Parameters'!$C$7="Grant funding", 0, IF('Funding Allocation Parameters'!$C$7="Other author funding",  MIN(AC435*'Funding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5" s="180">
        <f>IF('Funding Allocation Parameters'!$C$7="Basic Library Subsidy", MIN(AD435*'Funding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MIN(AD435*VLOOKUP(CONCATENATE($A435, 'Funding Allocation Parameters'!$I$7), 'Library Subsidy Complex'!$C$2:$J$55, 6, FALSE), VLOOKUP(CONCATENATE($A435, 'Funding Allocation Parameters'!$I$7), 'Library Subsidy Complex'!$C$2:$J$55, 8, FALSE)), 0)))))</f>
        <v>0</v>
      </c>
      <c r="AI435" s="180">
        <f>IF('Funding Allocation Parameters'!$C$7="Basic Library Subsidy", 0, IF('Funding Allocation Parameters'!$C$7="Grant funding", 0, IF('Funding Allocation Parameters'!$C$7="Other author funding",  MIN(AD435*'Funding Allocation Parameters'!$E$7, 'Funding Allocation Parameters'!$G$7), IF('Funding Allocation Parameters'!$C$7="Any discretionary funds (grants if available, other if no grants)", MIN(AD435*'Funding Allocation Parameters'!$E$7, 'Funding Allocation Parameters'!$G$7), IF('Funding Allocation Parameters'!$C$7="Complex Library Subsidy", 0, 0)))))</f>
        <v>0</v>
      </c>
      <c r="AJ435" s="177">
        <f t="shared" si="194"/>
        <v>0</v>
      </c>
      <c r="AK435" s="177">
        <f t="shared" si="195"/>
        <v>0</v>
      </c>
      <c r="AL435" s="181">
        <f>IF('Funding Allocation Parameters'!$C$8="Basic Library Subsidy", MIN(AJ435*'Funding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MIN(AJ435*VLOOKUP(CONCATENATE($A435, 'Funding Allocation Parameters'!$I$8), 'Library Subsidy Complex'!$C$2:$J$55, 2, FALSE), VLOOKUP(CONCATENATE($A435, 'Funding Allocation Parameters'!$I$8), 'Library Subsidy Complex'!$C$2:$J$55, 4, FALSE)), 0)))))</f>
        <v>0</v>
      </c>
      <c r="AM435" s="181">
        <f>IF('Funding Allocation Parameters'!$C$8="Basic Library Subsidy", 0, IF('Funding Allocation Parameters'!$C$8="Grant funding",MIN(AJ435*'Funding Allocation Parameters'!$E$8, 'Funding Allocation Parameters'!$G$8), IF('Funding Allocation Parameters'!$C$8="Other author funding", 0, IF('Funding Allocation Parameters'!$C$8="Any discretionary funds (grants if available, other if no grants)", MIN(AJ435*'Funding Allocation Parameters'!$E$8, 'Funding Allocation Parameters'!$G$8), IF('Funding Allocation Parameters'!$C$8="Complex Library Subsidy", 0, 0)))))</f>
        <v>0</v>
      </c>
      <c r="AN435" s="181">
        <f>IF('Funding Allocation Parameters'!$C$8="Basic Library Subsidy", 0, IF('Funding Allocation Parameters'!$C$8="Grant funding", 0, IF('Funding Allocation Parameters'!$C$8="Other author funding",  MIN(AJ435*'Funding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5" s="181">
        <f>IF('Funding Allocation Parameters'!$C$8="Basic Library Subsidy", MIN(AK435*'Funding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MIN(AK435*VLOOKUP(CONCATENATE($A435, 'Funding Allocation Parameters'!$I$8), 'Library Subsidy Complex'!$C$2:$J$55, 6, FALSE), VLOOKUP(CONCATENATE($A435, 'Funding Allocation Parameters'!$I$8), 'Library Subsidy Complex'!$C$2:$J$55, 8, FALSE)), 0)))))</f>
        <v>0</v>
      </c>
      <c r="AP435" s="181">
        <f>IF('Funding Allocation Parameters'!$C$8="Basic Library Subsidy", 0, IF('Funding Allocation Parameters'!$C$8="Grant funding", 0, IF('Funding Allocation Parameters'!$C$8="Other author funding",  MIN(AK435*'Funding Allocation Parameters'!$E$8, 'Funding Allocation Parameters'!$G$8), IF('Funding Allocation Parameters'!$C$8="Any discretionary funds (grants if available, other if no grants)", MIN(AK435*'Funding Allocation Parameters'!$E$8, 'Funding Allocation Parameters'!$G$8), IF('Funding Allocation Parameters'!$C$8="Complex Library Subsidy", 0, 0)))))</f>
        <v>0</v>
      </c>
      <c r="AQ435" s="177">
        <f t="shared" si="196"/>
        <v>0</v>
      </c>
      <c r="AR435" s="177">
        <f t="shared" si="197"/>
        <v>0</v>
      </c>
      <c r="AS435" s="182">
        <f t="shared" si="198"/>
        <v>1189</v>
      </c>
      <c r="AT435" s="182">
        <f t="shared" si="199"/>
        <v>323.3116</v>
      </c>
      <c r="AU435" s="182">
        <f t="shared" si="200"/>
        <v>0</v>
      </c>
      <c r="AV435" s="182">
        <f t="shared" si="201"/>
        <v>1189</v>
      </c>
      <c r="AW435" s="182">
        <f t="shared" si="202"/>
        <v>323.3116</v>
      </c>
      <c r="AX435" s="183">
        <f t="shared" si="203"/>
        <v>1189</v>
      </c>
      <c r="AY435" s="183">
        <f t="shared" si="204"/>
        <v>323.3116</v>
      </c>
      <c r="AZ435" s="183">
        <f t="shared" si="205"/>
        <v>0</v>
      </c>
      <c r="BA435" s="183">
        <f t="shared" si="206"/>
        <v>0</v>
      </c>
      <c r="BB435" s="183">
        <f t="shared" si="207"/>
        <v>0</v>
      </c>
      <c r="BC435" s="184">
        <f t="shared" si="208"/>
        <v>1189</v>
      </c>
      <c r="BD435" s="184">
        <f t="shared" si="209"/>
        <v>0</v>
      </c>
      <c r="BE435" s="184">
        <f t="shared" si="210"/>
        <v>323.3116</v>
      </c>
      <c r="BF435" s="184">
        <f t="shared" si="211"/>
        <v>0</v>
      </c>
      <c r="BG435" s="102">
        <f t="shared" si="212"/>
        <v>0</v>
      </c>
      <c r="BH435" s="102">
        <f t="shared" si="213"/>
        <v>0</v>
      </c>
      <c r="BI435" s="102">
        <f t="shared" si="214"/>
        <v>0</v>
      </c>
      <c r="BJ435" s="102">
        <f t="shared" si="215"/>
        <v>1</v>
      </c>
      <c r="BK435" s="102">
        <f t="shared" si="216"/>
        <v>0</v>
      </c>
      <c r="BL435" s="102">
        <f t="shared" si="217"/>
        <v>0</v>
      </c>
      <c r="BN435" s="102"/>
    </row>
    <row r="436" spans="1:66" x14ac:dyDescent="0.25">
      <c r="A436" s="102" t="s">
        <v>17</v>
      </c>
      <c r="B436" s="102" t="s">
        <v>8</v>
      </c>
      <c r="C436" s="102" t="s">
        <v>8</v>
      </c>
      <c r="D436" s="102" t="s">
        <v>27</v>
      </c>
      <c r="E436" s="102" t="s">
        <v>905</v>
      </c>
      <c r="F436" s="102" t="s">
        <v>906</v>
      </c>
      <c r="G436" s="102">
        <v>0.80100000000000005</v>
      </c>
      <c r="H436" s="102">
        <v>1</v>
      </c>
      <c r="I436" s="102">
        <v>1</v>
      </c>
      <c r="J436" s="167">
        <f>IFERROR(H436*VLOOKUP(A436, 'Advanced Parameters'!$B$7:$G$20, 6, FALSE)*VLOOKUP(A436, 'Growth Parameters'!$B$6:$H$19, 6, FALSE), 0)</f>
        <v>1</v>
      </c>
      <c r="K436" s="167">
        <f>IFERROR(IF('Advanced Parameters'!$C$5="n",'Raw Data'!I436*VLOOKUP(A436,'Advanced Parameters'!$B$7:$G$20,6,FALSE),J436*VLOOKUP(A436,'Advanced Parameters'!$B$7:$G$20,2,FALSE))*VLOOKUP(A436, 'Growth Parameters'!$B$6:$H$19, 6, FALSE), 0)</f>
        <v>1</v>
      </c>
      <c r="L436" s="167">
        <f t="shared" si="218"/>
        <v>0</v>
      </c>
      <c r="M436" s="168">
        <f>IFERROR(IF(G436="NA","NA",IF(G436&gt;'APC Parameters'!$K$6+VLOOKUP('Raw Data'!A436, 'APC Parameters'!$H$7:$L$20, 4, FALSE), 'APC Parameters'!$L$6+VLOOKUP('Raw Data'!A436, 'APC Parameters'!$H$7:$L$20, 5, FALSE), G436*('APC Parameters'!$J$6+VLOOKUP('Raw Data'!A436, 'APC Parameters'!$H$7:$L$20, 3, FALSE))+'APC Parameters'!$I$6+VLOOKUP('Raw Data'!A436, 'APC Parameters'!$H$7:$L$20, 2, FALSE))), 0)</f>
        <v>1715.9094</v>
      </c>
      <c r="N436" s="168">
        <f t="shared" si="188"/>
        <v>1715.9094</v>
      </c>
      <c r="O436" s="168">
        <f>IFERROR(IF(M436="NA",VLOOKUP(D436,'Internal Calculations'!$B$10:$C$11,2,FALSE), M436)*VLOOKUP(A436, 'Growth Parameters'!$B$6:$H$19, 7, FALSE), 0)</f>
        <v>1715.9094</v>
      </c>
      <c r="P436" s="177">
        <f t="shared" si="189"/>
        <v>1715.9094</v>
      </c>
      <c r="Q436" s="178">
        <f>IF('Funding Allocation Parameters'!$C$5="Basic Library Subsidy", MIN(O436*('Funding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MIN($O436*(VLOOKUP(CONCATENATE($A436, 'Funding Allocation Parameters'!$I$5), 'Library Subsidy Complex'!$C$2:$J$55, 2, FALSE)), VLOOKUP(CONCATENATE($A436, 'Funding Allocation Parameters'!$I$5), 'Library Subsidy Complex'!$C$2:$J$55, 4, FALSE)), 0)))))</f>
        <v>1189</v>
      </c>
      <c r="R436" s="178">
        <f>IF('Funding Allocation Parameters'!$C$5="Basic Library Subsidy", 0, IF('Funding Allocation Parameters'!$C$5="Grant funding",MIN(O436*('Funding Allocation Parameters'!$E$5), 'Funding Allocation Parameters'!$G$5), IF('Funding Allocation Parameters'!$C$5="Other author funding", 0, IF('Funding Allocation Parameters'!$C$5="Any discretionary funds (grants if available, other if no grants)", MIN(O436*('Funding Allocation Parameters'!$E$5), 'Funding Allocation Parameters'!$G$5), IF('Funding Allocation Parameters'!$C$5="Complex Library Subsidy", 0, 0)))))</f>
        <v>0</v>
      </c>
      <c r="S436" s="178">
        <f>IF('Funding Allocation Parameters'!$C$5="Basic Library Subsidy", 0, IF('Funding Allocation Parameters'!$C$5="Grant funding", 0, IF('Funding Allocation Parameters'!$C$5="Other author funding",  MIN(O436*('Funding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6" s="178">
        <f>IF('Funding Allocation Parameters'!$C$5="Basic Library Subsidy", MIN(O436*('Funding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MIN($O436*(VLOOKUP(CONCATENATE($A436, 'Funding Allocation Parameters'!$I$5), 'Library Subsidy Complex'!$C$2:$J$55, 6, FALSE)), VLOOKUP(CONCATENATE($A436, 'Funding Allocation Parameters'!$I$5), 'Library Subsidy Complex'!$C$2:$J$55, 8, FALSE)), 0)))))</f>
        <v>1189</v>
      </c>
      <c r="U436" s="178">
        <f>IF('Funding Allocation Parameters'!$C$5="Basic Library Subsidy", 0, IF('Funding Allocation Parameters'!$C$5="Grant funding", 0, IF('Funding Allocation Parameters'!$C$5="Other author funding",  MIN(O436*('Funding Allocation Parameters'!$E$5), 'Funding Allocation Parameters'!$G$5), IF('Funding Allocation Parameters'!$C$5="Any discretionary funds (grants if available, other if no grants)", MIN(O436*('Funding Allocation Parameters'!$E$5), 'Funding Allocation Parameters'!$G$5), IF('Funding Allocation Parameters'!$C$5="Complex Library Subsidy", 0, 0)))))</f>
        <v>0</v>
      </c>
      <c r="V436" s="177">
        <f t="shared" si="190"/>
        <v>526.90940000000001</v>
      </c>
      <c r="W436" s="177">
        <f t="shared" si="191"/>
        <v>526.90940000000001</v>
      </c>
      <c r="X436" s="179">
        <f>IF('Funding Allocation Parameters'!$C$6="Basic Library Subsidy", MIN(V436*'Funding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MIN(V436*VLOOKUP(CONCATENATE($A436, 'Funding Allocation Parameters'!$I$6), 'Library Subsidy Complex'!$C$2:$J$55, 2, FALSE), VLOOKUP(CONCATENATE($A436, 'Funding Allocation Parameters'!$I$6), 'Library Subsidy Complex'!$C$2:$J$55, 4, FALSE)), 0)))))</f>
        <v>0</v>
      </c>
      <c r="Y436" s="179">
        <f>IF('Funding Allocation Parameters'!$C$6="Basic Library Subsidy", 0, IF('Funding Allocation Parameters'!$C$6="Grant funding",MIN(V436*'Funding Allocation Parameters'!$E$6, 'Funding Allocation Parameters'!$G$6), IF('Funding Allocation Parameters'!$C$6="Other author funding", 0, IF('Funding Allocation Parameters'!$C$6="Any discretionary funds (grants if available, other if no grants)", MIN(V436*'Funding Allocation Parameters'!$E$6, 'Funding Allocation Parameters'!$G$6), IF('Funding Allocation Parameters'!$C$6="Complex Library Subsidy", 0, 0)))))</f>
        <v>526.90940000000001</v>
      </c>
      <c r="Z436" s="179">
        <f>IF('Funding Allocation Parameters'!$C$6="Basic Library Subsidy", 0, IF('Funding Allocation Parameters'!$C$6="Grant funding", 0, IF('Funding Allocation Parameters'!$C$6="Other author funding",  MIN(V436*'Funding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6" s="179">
        <f>IF('Funding Allocation Parameters'!$C$6="Basic Library Subsidy", MIN(W436*'Funding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MIN(W436*VLOOKUP(CONCATENATE($A436, 'Funding Allocation Parameters'!$I$6), 'Library Subsidy Complex'!$C$2:$J$55, 6, FALSE), VLOOKUP(CONCATENATE($A436, 'Funding Allocation Parameters'!$I$6), 'Library Subsidy Complex'!$C$2:$J$55, 8, FALSE)), 0)))))</f>
        <v>0</v>
      </c>
      <c r="AB436" s="179">
        <f>IF('Funding Allocation Parameters'!$C$6="Basic Library Subsidy", 0, IF('Funding Allocation Parameters'!$C$6="Grant funding", 0, IF('Funding Allocation Parameters'!$C$6="Other author funding",  MIN(W436*'Funding Allocation Parameters'!$E$6, 'Funding Allocation Parameters'!$G$6), IF('Funding Allocation Parameters'!$C$6="Any discretionary funds (grants if available, other if no grants)", MIN(W436*'Funding Allocation Parameters'!$E$6, 'Funding Allocation Parameters'!$G$6), IF('Funding Allocation Parameters'!$C$6="Complex Library Subsidy", 0, 0)))))</f>
        <v>526.90940000000001</v>
      </c>
      <c r="AC436" s="177">
        <f t="shared" si="192"/>
        <v>0</v>
      </c>
      <c r="AD436" s="177">
        <f t="shared" si="193"/>
        <v>0</v>
      </c>
      <c r="AE436" s="180">
        <f>IF('Funding Allocation Parameters'!$C$7="Basic Library Subsidy", MIN(AC436*'Funding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MIN(AC436*VLOOKUP(CONCATENATE($A436, 'Funding Allocation Parameters'!$I$7), 'Library Subsidy Complex'!$C$2:$J$55, 2, FALSE), VLOOKUP(CONCATENATE($A436, 'Funding Allocation Parameters'!$I$7), 'Library Subsidy Complex'!$C$2:$J$55, 4, FALSE)), 0)))))</f>
        <v>0</v>
      </c>
      <c r="AF436" s="180">
        <f>IF('Funding Allocation Parameters'!$C$7="Basic Library Subsidy", 0, IF('Funding Allocation Parameters'!$C$7="Grant funding",MIN(AC436*'Funding Allocation Parameters'!$E$7, 'Funding Allocation Parameters'!$G$7), IF('Funding Allocation Parameters'!$C$7="Other author funding", 0, IF('Funding Allocation Parameters'!$C$7="Any discretionary funds (grants if available, other if no grants)", MIN(AC436*'Funding Allocation Parameters'!$E$7, 'Funding Allocation Parameters'!$G$7), IF('Funding Allocation Parameters'!$C$7="Complex Library Subsidy", 0, 0)))))</f>
        <v>0</v>
      </c>
      <c r="AG436" s="180">
        <f>IF('Funding Allocation Parameters'!$C$7="Basic Library Subsidy", 0, IF('Funding Allocation Parameters'!$C$7="Grant funding", 0, IF('Funding Allocation Parameters'!$C$7="Other author funding",  MIN(AC436*'Funding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6" s="180">
        <f>IF('Funding Allocation Parameters'!$C$7="Basic Library Subsidy", MIN(AD436*'Funding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MIN(AD436*VLOOKUP(CONCATENATE($A436, 'Funding Allocation Parameters'!$I$7), 'Library Subsidy Complex'!$C$2:$J$55, 6, FALSE), VLOOKUP(CONCATENATE($A436, 'Funding Allocation Parameters'!$I$7), 'Library Subsidy Complex'!$C$2:$J$55, 8, FALSE)), 0)))))</f>
        <v>0</v>
      </c>
      <c r="AI436" s="180">
        <f>IF('Funding Allocation Parameters'!$C$7="Basic Library Subsidy", 0, IF('Funding Allocation Parameters'!$C$7="Grant funding", 0, IF('Funding Allocation Parameters'!$C$7="Other author funding",  MIN(AD436*'Funding Allocation Parameters'!$E$7, 'Funding Allocation Parameters'!$G$7), IF('Funding Allocation Parameters'!$C$7="Any discretionary funds (grants if available, other if no grants)", MIN(AD436*'Funding Allocation Parameters'!$E$7, 'Funding Allocation Parameters'!$G$7), IF('Funding Allocation Parameters'!$C$7="Complex Library Subsidy", 0, 0)))))</f>
        <v>0</v>
      </c>
      <c r="AJ436" s="177">
        <f t="shared" si="194"/>
        <v>0</v>
      </c>
      <c r="AK436" s="177">
        <f t="shared" si="195"/>
        <v>0</v>
      </c>
      <c r="AL436" s="181">
        <f>IF('Funding Allocation Parameters'!$C$8="Basic Library Subsidy", MIN(AJ436*'Funding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MIN(AJ436*VLOOKUP(CONCATENATE($A436, 'Funding Allocation Parameters'!$I$8), 'Library Subsidy Complex'!$C$2:$J$55, 2, FALSE), VLOOKUP(CONCATENATE($A436, 'Funding Allocation Parameters'!$I$8), 'Library Subsidy Complex'!$C$2:$J$55, 4, FALSE)), 0)))))</f>
        <v>0</v>
      </c>
      <c r="AM436" s="181">
        <f>IF('Funding Allocation Parameters'!$C$8="Basic Library Subsidy", 0, IF('Funding Allocation Parameters'!$C$8="Grant funding",MIN(AJ436*'Funding Allocation Parameters'!$E$8, 'Funding Allocation Parameters'!$G$8), IF('Funding Allocation Parameters'!$C$8="Other author funding", 0, IF('Funding Allocation Parameters'!$C$8="Any discretionary funds (grants if available, other if no grants)", MIN(AJ436*'Funding Allocation Parameters'!$E$8, 'Funding Allocation Parameters'!$G$8), IF('Funding Allocation Parameters'!$C$8="Complex Library Subsidy", 0, 0)))))</f>
        <v>0</v>
      </c>
      <c r="AN436" s="181">
        <f>IF('Funding Allocation Parameters'!$C$8="Basic Library Subsidy", 0, IF('Funding Allocation Parameters'!$C$8="Grant funding", 0, IF('Funding Allocation Parameters'!$C$8="Other author funding",  MIN(AJ436*'Funding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6" s="181">
        <f>IF('Funding Allocation Parameters'!$C$8="Basic Library Subsidy", MIN(AK436*'Funding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MIN(AK436*VLOOKUP(CONCATENATE($A436, 'Funding Allocation Parameters'!$I$8), 'Library Subsidy Complex'!$C$2:$J$55, 6, FALSE), VLOOKUP(CONCATENATE($A436, 'Funding Allocation Parameters'!$I$8), 'Library Subsidy Complex'!$C$2:$J$55, 8, FALSE)), 0)))))</f>
        <v>0</v>
      </c>
      <c r="AP436" s="181">
        <f>IF('Funding Allocation Parameters'!$C$8="Basic Library Subsidy", 0, IF('Funding Allocation Parameters'!$C$8="Grant funding", 0, IF('Funding Allocation Parameters'!$C$8="Other author funding",  MIN(AK436*'Funding Allocation Parameters'!$E$8, 'Funding Allocation Parameters'!$G$8), IF('Funding Allocation Parameters'!$C$8="Any discretionary funds (grants if available, other if no grants)", MIN(AK436*'Funding Allocation Parameters'!$E$8, 'Funding Allocation Parameters'!$G$8), IF('Funding Allocation Parameters'!$C$8="Complex Library Subsidy", 0, 0)))))</f>
        <v>0</v>
      </c>
      <c r="AQ436" s="177">
        <f t="shared" si="196"/>
        <v>0</v>
      </c>
      <c r="AR436" s="177">
        <f t="shared" si="197"/>
        <v>0</v>
      </c>
      <c r="AS436" s="182">
        <f t="shared" si="198"/>
        <v>1189</v>
      </c>
      <c r="AT436" s="182">
        <f t="shared" si="199"/>
        <v>526.90940000000001</v>
      </c>
      <c r="AU436" s="182">
        <f t="shared" si="200"/>
        <v>0</v>
      </c>
      <c r="AV436" s="182">
        <f t="shared" si="201"/>
        <v>1189</v>
      </c>
      <c r="AW436" s="182">
        <f t="shared" si="202"/>
        <v>526.90940000000001</v>
      </c>
      <c r="AX436" s="183">
        <f t="shared" si="203"/>
        <v>1189</v>
      </c>
      <c r="AY436" s="183">
        <f t="shared" si="204"/>
        <v>526.90940000000001</v>
      </c>
      <c r="AZ436" s="183">
        <f t="shared" si="205"/>
        <v>0</v>
      </c>
      <c r="BA436" s="183">
        <f t="shared" si="206"/>
        <v>0</v>
      </c>
      <c r="BB436" s="183">
        <f t="shared" si="207"/>
        <v>0</v>
      </c>
      <c r="BC436" s="184">
        <f t="shared" si="208"/>
        <v>1189</v>
      </c>
      <c r="BD436" s="184">
        <f t="shared" si="209"/>
        <v>0</v>
      </c>
      <c r="BE436" s="184">
        <f t="shared" si="210"/>
        <v>526.90940000000001</v>
      </c>
      <c r="BF436" s="184">
        <f t="shared" si="211"/>
        <v>0</v>
      </c>
      <c r="BG436" s="102">
        <f t="shared" si="212"/>
        <v>0</v>
      </c>
      <c r="BH436" s="102">
        <f t="shared" si="213"/>
        <v>0</v>
      </c>
      <c r="BI436" s="102">
        <f t="shared" si="214"/>
        <v>0</v>
      </c>
      <c r="BJ436" s="102">
        <f t="shared" si="215"/>
        <v>1</v>
      </c>
      <c r="BK436" s="102">
        <f t="shared" si="216"/>
        <v>0</v>
      </c>
      <c r="BL436" s="102">
        <f t="shared" si="217"/>
        <v>0</v>
      </c>
      <c r="BN436" s="102"/>
    </row>
    <row r="437" spans="1:66" x14ac:dyDescent="0.25">
      <c r="A437" s="102" t="s">
        <v>16</v>
      </c>
      <c r="B437" s="102" t="s">
        <v>8</v>
      </c>
      <c r="C437" s="102" t="s">
        <v>8</v>
      </c>
      <c r="D437" s="102" t="s">
        <v>27</v>
      </c>
      <c r="E437" s="102" t="s">
        <v>150</v>
      </c>
      <c r="F437" s="102" t="s">
        <v>907</v>
      </c>
      <c r="G437" s="102">
        <v>1.238</v>
      </c>
      <c r="H437" s="102">
        <v>1</v>
      </c>
      <c r="I437" s="102">
        <v>1</v>
      </c>
      <c r="J437" s="167">
        <f>IFERROR(H437*VLOOKUP(A437, 'Advanced Parameters'!$B$7:$G$20, 6, FALSE)*VLOOKUP(A437, 'Growth Parameters'!$B$6:$H$19, 6, FALSE), 0)</f>
        <v>1</v>
      </c>
      <c r="K437" s="167">
        <f>IFERROR(IF('Advanced Parameters'!$C$5="n",'Raw Data'!I437*VLOOKUP(A437,'Advanced Parameters'!$B$7:$G$20,6,FALSE),J437*VLOOKUP(A437,'Advanced Parameters'!$B$7:$G$20,2,FALSE))*VLOOKUP(A437, 'Growth Parameters'!$B$6:$H$19, 6, FALSE), 0)</f>
        <v>1</v>
      </c>
      <c r="L437" s="167">
        <f t="shared" si="218"/>
        <v>0</v>
      </c>
      <c r="M437" s="168">
        <f>IFERROR(IF(G437="NA","NA",IF(G437&gt;'APC Parameters'!$K$6+VLOOKUP('Raw Data'!A437, 'APC Parameters'!$H$7:$L$20, 4, FALSE), 'APC Parameters'!$L$6+VLOOKUP('Raw Data'!A437, 'APC Parameters'!$H$7:$L$20, 5, FALSE), G437*('APC Parameters'!$J$6+VLOOKUP('Raw Data'!A437, 'APC Parameters'!$H$7:$L$20, 3, FALSE))+'APC Parameters'!$I$6+VLOOKUP('Raw Data'!A437, 'APC Parameters'!$H$7:$L$20, 2, FALSE))), 0)</f>
        <v>2025.9171999999999</v>
      </c>
      <c r="N437" s="168">
        <f t="shared" si="188"/>
        <v>2025.9171999999999</v>
      </c>
      <c r="O437" s="168">
        <f>IFERROR(IF(M437="NA",VLOOKUP(D437,'Internal Calculations'!$B$10:$C$11,2,FALSE), M437)*VLOOKUP(A437, 'Growth Parameters'!$B$6:$H$19, 7, FALSE), 0)</f>
        <v>2025.9171999999999</v>
      </c>
      <c r="P437" s="177">
        <f t="shared" si="189"/>
        <v>2025.9171999999999</v>
      </c>
      <c r="Q437" s="178">
        <f>IF('Funding Allocation Parameters'!$C$5="Basic Library Subsidy", MIN(O437*('Funding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MIN($O437*(VLOOKUP(CONCATENATE($A437, 'Funding Allocation Parameters'!$I$5), 'Library Subsidy Complex'!$C$2:$J$55, 2, FALSE)), VLOOKUP(CONCATENATE($A437, 'Funding Allocation Parameters'!$I$5), 'Library Subsidy Complex'!$C$2:$J$55, 4, FALSE)), 0)))))</f>
        <v>1189</v>
      </c>
      <c r="R437" s="178">
        <f>IF('Funding Allocation Parameters'!$C$5="Basic Library Subsidy", 0, IF('Funding Allocation Parameters'!$C$5="Grant funding",MIN(O437*('Funding Allocation Parameters'!$E$5), 'Funding Allocation Parameters'!$G$5), IF('Funding Allocation Parameters'!$C$5="Other author funding", 0, IF('Funding Allocation Parameters'!$C$5="Any discretionary funds (grants if available, other if no grants)", MIN(O437*('Funding Allocation Parameters'!$E$5), 'Funding Allocation Parameters'!$G$5), IF('Funding Allocation Parameters'!$C$5="Complex Library Subsidy", 0, 0)))))</f>
        <v>0</v>
      </c>
      <c r="S437" s="178">
        <f>IF('Funding Allocation Parameters'!$C$5="Basic Library Subsidy", 0, IF('Funding Allocation Parameters'!$C$5="Grant funding", 0, IF('Funding Allocation Parameters'!$C$5="Other author funding",  MIN(O437*('Funding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7" s="178">
        <f>IF('Funding Allocation Parameters'!$C$5="Basic Library Subsidy", MIN(O437*('Funding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MIN($O437*(VLOOKUP(CONCATENATE($A437, 'Funding Allocation Parameters'!$I$5), 'Library Subsidy Complex'!$C$2:$J$55, 6, FALSE)), VLOOKUP(CONCATENATE($A437, 'Funding Allocation Parameters'!$I$5), 'Library Subsidy Complex'!$C$2:$J$55, 8, FALSE)), 0)))))</f>
        <v>1189</v>
      </c>
      <c r="U437" s="178">
        <f>IF('Funding Allocation Parameters'!$C$5="Basic Library Subsidy", 0, IF('Funding Allocation Parameters'!$C$5="Grant funding", 0, IF('Funding Allocation Parameters'!$C$5="Other author funding",  MIN(O437*('Funding Allocation Parameters'!$E$5), 'Funding Allocation Parameters'!$G$5), IF('Funding Allocation Parameters'!$C$5="Any discretionary funds (grants if available, other if no grants)", MIN(O437*('Funding Allocation Parameters'!$E$5), 'Funding Allocation Parameters'!$G$5), IF('Funding Allocation Parameters'!$C$5="Complex Library Subsidy", 0, 0)))))</f>
        <v>0</v>
      </c>
      <c r="V437" s="177">
        <f t="shared" si="190"/>
        <v>836.91719999999987</v>
      </c>
      <c r="W437" s="177">
        <f t="shared" si="191"/>
        <v>836.91719999999987</v>
      </c>
      <c r="X437" s="179">
        <f>IF('Funding Allocation Parameters'!$C$6="Basic Library Subsidy", MIN(V437*'Funding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MIN(V437*VLOOKUP(CONCATENATE($A437, 'Funding Allocation Parameters'!$I$6), 'Library Subsidy Complex'!$C$2:$J$55, 2, FALSE), VLOOKUP(CONCATENATE($A437, 'Funding Allocation Parameters'!$I$6), 'Library Subsidy Complex'!$C$2:$J$55, 4, FALSE)), 0)))))</f>
        <v>0</v>
      </c>
      <c r="Y437" s="179">
        <f>IF('Funding Allocation Parameters'!$C$6="Basic Library Subsidy", 0, IF('Funding Allocation Parameters'!$C$6="Grant funding",MIN(V437*'Funding Allocation Parameters'!$E$6, 'Funding Allocation Parameters'!$G$6), IF('Funding Allocation Parameters'!$C$6="Other author funding", 0, IF('Funding Allocation Parameters'!$C$6="Any discretionary funds (grants if available, other if no grants)", MIN(V437*'Funding Allocation Parameters'!$E$6, 'Funding Allocation Parameters'!$G$6), IF('Funding Allocation Parameters'!$C$6="Complex Library Subsidy", 0, 0)))))</f>
        <v>836.91719999999987</v>
      </c>
      <c r="Z437" s="179">
        <f>IF('Funding Allocation Parameters'!$C$6="Basic Library Subsidy", 0, IF('Funding Allocation Parameters'!$C$6="Grant funding", 0, IF('Funding Allocation Parameters'!$C$6="Other author funding",  MIN(V437*'Funding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7" s="179">
        <f>IF('Funding Allocation Parameters'!$C$6="Basic Library Subsidy", MIN(W437*'Funding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MIN(W437*VLOOKUP(CONCATENATE($A437, 'Funding Allocation Parameters'!$I$6), 'Library Subsidy Complex'!$C$2:$J$55, 6, FALSE), VLOOKUP(CONCATENATE($A437, 'Funding Allocation Parameters'!$I$6), 'Library Subsidy Complex'!$C$2:$J$55, 8, FALSE)), 0)))))</f>
        <v>0</v>
      </c>
      <c r="AB437" s="179">
        <f>IF('Funding Allocation Parameters'!$C$6="Basic Library Subsidy", 0, IF('Funding Allocation Parameters'!$C$6="Grant funding", 0, IF('Funding Allocation Parameters'!$C$6="Other author funding",  MIN(W437*'Funding Allocation Parameters'!$E$6, 'Funding Allocation Parameters'!$G$6), IF('Funding Allocation Parameters'!$C$6="Any discretionary funds (grants if available, other if no grants)", MIN(W437*'Funding Allocation Parameters'!$E$6, 'Funding Allocation Parameters'!$G$6), IF('Funding Allocation Parameters'!$C$6="Complex Library Subsidy", 0, 0)))))</f>
        <v>836.91719999999987</v>
      </c>
      <c r="AC437" s="177">
        <f t="shared" si="192"/>
        <v>0</v>
      </c>
      <c r="AD437" s="177">
        <f t="shared" si="193"/>
        <v>0</v>
      </c>
      <c r="AE437" s="180">
        <f>IF('Funding Allocation Parameters'!$C$7="Basic Library Subsidy", MIN(AC437*'Funding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MIN(AC437*VLOOKUP(CONCATENATE($A437, 'Funding Allocation Parameters'!$I$7), 'Library Subsidy Complex'!$C$2:$J$55, 2, FALSE), VLOOKUP(CONCATENATE($A437, 'Funding Allocation Parameters'!$I$7), 'Library Subsidy Complex'!$C$2:$J$55, 4, FALSE)), 0)))))</f>
        <v>0</v>
      </c>
      <c r="AF437" s="180">
        <f>IF('Funding Allocation Parameters'!$C$7="Basic Library Subsidy", 0, IF('Funding Allocation Parameters'!$C$7="Grant funding",MIN(AC437*'Funding Allocation Parameters'!$E$7, 'Funding Allocation Parameters'!$G$7), IF('Funding Allocation Parameters'!$C$7="Other author funding", 0, IF('Funding Allocation Parameters'!$C$7="Any discretionary funds (grants if available, other if no grants)", MIN(AC437*'Funding Allocation Parameters'!$E$7, 'Funding Allocation Parameters'!$G$7), IF('Funding Allocation Parameters'!$C$7="Complex Library Subsidy", 0, 0)))))</f>
        <v>0</v>
      </c>
      <c r="AG437" s="180">
        <f>IF('Funding Allocation Parameters'!$C$7="Basic Library Subsidy", 0, IF('Funding Allocation Parameters'!$C$7="Grant funding", 0, IF('Funding Allocation Parameters'!$C$7="Other author funding",  MIN(AC437*'Funding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7" s="180">
        <f>IF('Funding Allocation Parameters'!$C$7="Basic Library Subsidy", MIN(AD437*'Funding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MIN(AD437*VLOOKUP(CONCATENATE($A437, 'Funding Allocation Parameters'!$I$7), 'Library Subsidy Complex'!$C$2:$J$55, 6, FALSE), VLOOKUP(CONCATENATE($A437, 'Funding Allocation Parameters'!$I$7), 'Library Subsidy Complex'!$C$2:$J$55, 8, FALSE)), 0)))))</f>
        <v>0</v>
      </c>
      <c r="AI437" s="180">
        <f>IF('Funding Allocation Parameters'!$C$7="Basic Library Subsidy", 0, IF('Funding Allocation Parameters'!$C$7="Grant funding", 0, IF('Funding Allocation Parameters'!$C$7="Other author funding",  MIN(AD437*'Funding Allocation Parameters'!$E$7, 'Funding Allocation Parameters'!$G$7), IF('Funding Allocation Parameters'!$C$7="Any discretionary funds (grants if available, other if no grants)", MIN(AD437*'Funding Allocation Parameters'!$E$7, 'Funding Allocation Parameters'!$G$7), IF('Funding Allocation Parameters'!$C$7="Complex Library Subsidy", 0, 0)))))</f>
        <v>0</v>
      </c>
      <c r="AJ437" s="177">
        <f t="shared" si="194"/>
        <v>0</v>
      </c>
      <c r="AK437" s="177">
        <f t="shared" si="195"/>
        <v>0</v>
      </c>
      <c r="AL437" s="181">
        <f>IF('Funding Allocation Parameters'!$C$8="Basic Library Subsidy", MIN(AJ437*'Funding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MIN(AJ437*VLOOKUP(CONCATENATE($A437, 'Funding Allocation Parameters'!$I$8), 'Library Subsidy Complex'!$C$2:$J$55, 2, FALSE), VLOOKUP(CONCATENATE($A437, 'Funding Allocation Parameters'!$I$8), 'Library Subsidy Complex'!$C$2:$J$55, 4, FALSE)), 0)))))</f>
        <v>0</v>
      </c>
      <c r="AM437" s="181">
        <f>IF('Funding Allocation Parameters'!$C$8="Basic Library Subsidy", 0, IF('Funding Allocation Parameters'!$C$8="Grant funding",MIN(AJ437*'Funding Allocation Parameters'!$E$8, 'Funding Allocation Parameters'!$G$8), IF('Funding Allocation Parameters'!$C$8="Other author funding", 0, IF('Funding Allocation Parameters'!$C$8="Any discretionary funds (grants if available, other if no grants)", MIN(AJ437*'Funding Allocation Parameters'!$E$8, 'Funding Allocation Parameters'!$G$8), IF('Funding Allocation Parameters'!$C$8="Complex Library Subsidy", 0, 0)))))</f>
        <v>0</v>
      </c>
      <c r="AN437" s="181">
        <f>IF('Funding Allocation Parameters'!$C$8="Basic Library Subsidy", 0, IF('Funding Allocation Parameters'!$C$8="Grant funding", 0, IF('Funding Allocation Parameters'!$C$8="Other author funding",  MIN(AJ437*'Funding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7" s="181">
        <f>IF('Funding Allocation Parameters'!$C$8="Basic Library Subsidy", MIN(AK437*'Funding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MIN(AK437*VLOOKUP(CONCATENATE($A437, 'Funding Allocation Parameters'!$I$8), 'Library Subsidy Complex'!$C$2:$J$55, 6, FALSE), VLOOKUP(CONCATENATE($A437, 'Funding Allocation Parameters'!$I$8), 'Library Subsidy Complex'!$C$2:$J$55, 8, FALSE)), 0)))))</f>
        <v>0</v>
      </c>
      <c r="AP437" s="181">
        <f>IF('Funding Allocation Parameters'!$C$8="Basic Library Subsidy", 0, IF('Funding Allocation Parameters'!$C$8="Grant funding", 0, IF('Funding Allocation Parameters'!$C$8="Other author funding",  MIN(AK437*'Funding Allocation Parameters'!$E$8, 'Funding Allocation Parameters'!$G$8), IF('Funding Allocation Parameters'!$C$8="Any discretionary funds (grants if available, other if no grants)", MIN(AK437*'Funding Allocation Parameters'!$E$8, 'Funding Allocation Parameters'!$G$8), IF('Funding Allocation Parameters'!$C$8="Complex Library Subsidy", 0, 0)))))</f>
        <v>0</v>
      </c>
      <c r="AQ437" s="177">
        <f t="shared" si="196"/>
        <v>0</v>
      </c>
      <c r="AR437" s="177">
        <f t="shared" si="197"/>
        <v>0</v>
      </c>
      <c r="AS437" s="182">
        <f t="shared" si="198"/>
        <v>1189</v>
      </c>
      <c r="AT437" s="182">
        <f t="shared" si="199"/>
        <v>836.91719999999987</v>
      </c>
      <c r="AU437" s="182">
        <f t="shared" si="200"/>
        <v>0</v>
      </c>
      <c r="AV437" s="182">
        <f t="shared" si="201"/>
        <v>1189</v>
      </c>
      <c r="AW437" s="182">
        <f t="shared" si="202"/>
        <v>836.91719999999987</v>
      </c>
      <c r="AX437" s="183">
        <f t="shared" si="203"/>
        <v>1189</v>
      </c>
      <c r="AY437" s="183">
        <f t="shared" si="204"/>
        <v>836.91719999999987</v>
      </c>
      <c r="AZ437" s="183">
        <f t="shared" si="205"/>
        <v>0</v>
      </c>
      <c r="BA437" s="183">
        <f t="shared" si="206"/>
        <v>0</v>
      </c>
      <c r="BB437" s="183">
        <f t="shared" si="207"/>
        <v>0</v>
      </c>
      <c r="BC437" s="184">
        <f t="shared" si="208"/>
        <v>1189</v>
      </c>
      <c r="BD437" s="184">
        <f t="shared" si="209"/>
        <v>0</v>
      </c>
      <c r="BE437" s="184">
        <f t="shared" si="210"/>
        <v>836.91719999999987</v>
      </c>
      <c r="BF437" s="184">
        <f t="shared" si="211"/>
        <v>0</v>
      </c>
      <c r="BG437" s="102">
        <f t="shared" si="212"/>
        <v>0</v>
      </c>
      <c r="BH437" s="102">
        <f t="shared" si="213"/>
        <v>0</v>
      </c>
      <c r="BI437" s="102">
        <f t="shared" si="214"/>
        <v>0</v>
      </c>
      <c r="BJ437" s="102">
        <f t="shared" si="215"/>
        <v>1</v>
      </c>
      <c r="BK437" s="102">
        <f t="shared" si="216"/>
        <v>0</v>
      </c>
      <c r="BL437" s="102">
        <f t="shared" si="217"/>
        <v>0</v>
      </c>
      <c r="BN437" s="102"/>
    </row>
    <row r="438" spans="1:66" x14ac:dyDescent="0.25">
      <c r="A438" s="102" t="s">
        <v>21</v>
      </c>
      <c r="B438" s="102" t="s">
        <v>8</v>
      </c>
      <c r="C438" s="102" t="s">
        <v>8</v>
      </c>
      <c r="D438" s="102" t="s">
        <v>27</v>
      </c>
      <c r="E438" s="102" t="s">
        <v>908</v>
      </c>
      <c r="F438" s="102" t="s">
        <v>909</v>
      </c>
      <c r="G438" s="102">
        <v>1.52</v>
      </c>
      <c r="H438" s="102">
        <v>1</v>
      </c>
      <c r="I438" s="102">
        <v>1</v>
      </c>
      <c r="J438" s="167">
        <f>IFERROR(H438*VLOOKUP(A438, 'Advanced Parameters'!$B$7:$G$20, 6, FALSE)*VLOOKUP(A438, 'Growth Parameters'!$B$6:$H$19, 6, FALSE), 0)</f>
        <v>1</v>
      </c>
      <c r="K438" s="167">
        <f>IFERROR(IF('Advanced Parameters'!$C$5="n",'Raw Data'!I438*VLOOKUP(A438,'Advanced Parameters'!$B$7:$G$20,6,FALSE),J438*VLOOKUP(A438,'Advanced Parameters'!$B$7:$G$20,2,FALSE))*VLOOKUP(A438, 'Growth Parameters'!$B$6:$H$19, 6, FALSE), 0)</f>
        <v>1</v>
      </c>
      <c r="L438" s="167">
        <f t="shared" si="218"/>
        <v>0</v>
      </c>
      <c r="M438" s="168">
        <f>IFERROR(IF(G438="NA","NA",IF(G438&gt;'APC Parameters'!$K$6+VLOOKUP('Raw Data'!A438, 'APC Parameters'!$H$7:$L$20, 4, FALSE), 'APC Parameters'!$L$6+VLOOKUP('Raw Data'!A438, 'APC Parameters'!$H$7:$L$20, 5, FALSE), G438*('APC Parameters'!$J$6+VLOOKUP('Raw Data'!A438, 'APC Parameters'!$H$7:$L$20, 3, FALSE))+'APC Parameters'!$I$6+VLOOKUP('Raw Data'!A438, 'APC Parameters'!$H$7:$L$20, 2, FALSE))), 0)</f>
        <v>2225.9679999999998</v>
      </c>
      <c r="N438" s="168">
        <f t="shared" si="188"/>
        <v>2225.9679999999998</v>
      </c>
      <c r="O438" s="168">
        <f>IFERROR(IF(M438="NA",VLOOKUP(D438,'Internal Calculations'!$B$10:$C$11,2,FALSE), M438)*VLOOKUP(A438, 'Growth Parameters'!$B$6:$H$19, 7, FALSE), 0)</f>
        <v>2225.9679999999998</v>
      </c>
      <c r="P438" s="177">
        <f t="shared" si="189"/>
        <v>2225.9679999999998</v>
      </c>
      <c r="Q438" s="178">
        <f>IF('Funding Allocation Parameters'!$C$5="Basic Library Subsidy", MIN(O438*('Funding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MIN($O438*(VLOOKUP(CONCATENATE($A438, 'Funding Allocation Parameters'!$I$5), 'Library Subsidy Complex'!$C$2:$J$55, 2, FALSE)), VLOOKUP(CONCATENATE($A438, 'Funding Allocation Parameters'!$I$5), 'Library Subsidy Complex'!$C$2:$J$55, 4, FALSE)), 0)))))</f>
        <v>1189</v>
      </c>
      <c r="R438" s="178">
        <f>IF('Funding Allocation Parameters'!$C$5="Basic Library Subsidy", 0, IF('Funding Allocation Parameters'!$C$5="Grant funding",MIN(O438*('Funding Allocation Parameters'!$E$5), 'Funding Allocation Parameters'!$G$5), IF('Funding Allocation Parameters'!$C$5="Other author funding", 0, IF('Funding Allocation Parameters'!$C$5="Any discretionary funds (grants if available, other if no grants)", MIN(O438*('Funding Allocation Parameters'!$E$5), 'Funding Allocation Parameters'!$G$5), IF('Funding Allocation Parameters'!$C$5="Complex Library Subsidy", 0, 0)))))</f>
        <v>0</v>
      </c>
      <c r="S438" s="178">
        <f>IF('Funding Allocation Parameters'!$C$5="Basic Library Subsidy", 0, IF('Funding Allocation Parameters'!$C$5="Grant funding", 0, IF('Funding Allocation Parameters'!$C$5="Other author funding",  MIN(O438*('Funding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8" s="178">
        <f>IF('Funding Allocation Parameters'!$C$5="Basic Library Subsidy", MIN(O438*('Funding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MIN($O438*(VLOOKUP(CONCATENATE($A438, 'Funding Allocation Parameters'!$I$5), 'Library Subsidy Complex'!$C$2:$J$55, 6, FALSE)), VLOOKUP(CONCATENATE($A438, 'Funding Allocation Parameters'!$I$5), 'Library Subsidy Complex'!$C$2:$J$55, 8, FALSE)), 0)))))</f>
        <v>1189</v>
      </c>
      <c r="U438" s="178">
        <f>IF('Funding Allocation Parameters'!$C$5="Basic Library Subsidy", 0, IF('Funding Allocation Parameters'!$C$5="Grant funding", 0, IF('Funding Allocation Parameters'!$C$5="Other author funding",  MIN(O438*('Funding Allocation Parameters'!$E$5), 'Funding Allocation Parameters'!$G$5), IF('Funding Allocation Parameters'!$C$5="Any discretionary funds (grants if available, other if no grants)", MIN(O438*('Funding Allocation Parameters'!$E$5), 'Funding Allocation Parameters'!$G$5), IF('Funding Allocation Parameters'!$C$5="Complex Library Subsidy", 0, 0)))))</f>
        <v>0</v>
      </c>
      <c r="V438" s="177">
        <f t="shared" si="190"/>
        <v>1036.9679999999998</v>
      </c>
      <c r="W438" s="177">
        <f t="shared" si="191"/>
        <v>1036.9679999999998</v>
      </c>
      <c r="X438" s="179">
        <f>IF('Funding Allocation Parameters'!$C$6="Basic Library Subsidy", MIN(V438*'Funding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MIN(V438*VLOOKUP(CONCATENATE($A438, 'Funding Allocation Parameters'!$I$6), 'Library Subsidy Complex'!$C$2:$J$55, 2, FALSE), VLOOKUP(CONCATENATE($A438, 'Funding Allocation Parameters'!$I$6), 'Library Subsidy Complex'!$C$2:$J$55, 4, FALSE)), 0)))))</f>
        <v>0</v>
      </c>
      <c r="Y438" s="179">
        <f>IF('Funding Allocation Parameters'!$C$6="Basic Library Subsidy", 0, IF('Funding Allocation Parameters'!$C$6="Grant funding",MIN(V438*'Funding Allocation Parameters'!$E$6, 'Funding Allocation Parameters'!$G$6), IF('Funding Allocation Parameters'!$C$6="Other author funding", 0, IF('Funding Allocation Parameters'!$C$6="Any discretionary funds (grants if available, other if no grants)", MIN(V438*'Funding Allocation Parameters'!$E$6, 'Funding Allocation Parameters'!$G$6), IF('Funding Allocation Parameters'!$C$6="Complex Library Subsidy", 0, 0)))))</f>
        <v>1036.9679999999998</v>
      </c>
      <c r="Z438" s="179">
        <f>IF('Funding Allocation Parameters'!$C$6="Basic Library Subsidy", 0, IF('Funding Allocation Parameters'!$C$6="Grant funding", 0, IF('Funding Allocation Parameters'!$C$6="Other author funding",  MIN(V438*'Funding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8" s="179">
        <f>IF('Funding Allocation Parameters'!$C$6="Basic Library Subsidy", MIN(W438*'Funding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MIN(W438*VLOOKUP(CONCATENATE($A438, 'Funding Allocation Parameters'!$I$6), 'Library Subsidy Complex'!$C$2:$J$55, 6, FALSE), VLOOKUP(CONCATENATE($A438, 'Funding Allocation Parameters'!$I$6), 'Library Subsidy Complex'!$C$2:$J$55, 8, FALSE)), 0)))))</f>
        <v>0</v>
      </c>
      <c r="AB438" s="179">
        <f>IF('Funding Allocation Parameters'!$C$6="Basic Library Subsidy", 0, IF('Funding Allocation Parameters'!$C$6="Grant funding", 0, IF('Funding Allocation Parameters'!$C$6="Other author funding",  MIN(W438*'Funding Allocation Parameters'!$E$6, 'Funding Allocation Parameters'!$G$6), IF('Funding Allocation Parameters'!$C$6="Any discretionary funds (grants if available, other if no grants)", MIN(W438*'Funding Allocation Parameters'!$E$6, 'Funding Allocation Parameters'!$G$6), IF('Funding Allocation Parameters'!$C$6="Complex Library Subsidy", 0, 0)))))</f>
        <v>1036.9679999999998</v>
      </c>
      <c r="AC438" s="177">
        <f t="shared" si="192"/>
        <v>0</v>
      </c>
      <c r="AD438" s="177">
        <f t="shared" si="193"/>
        <v>0</v>
      </c>
      <c r="AE438" s="180">
        <f>IF('Funding Allocation Parameters'!$C$7="Basic Library Subsidy", MIN(AC438*'Funding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MIN(AC438*VLOOKUP(CONCATENATE($A438, 'Funding Allocation Parameters'!$I$7), 'Library Subsidy Complex'!$C$2:$J$55, 2, FALSE), VLOOKUP(CONCATENATE($A438, 'Funding Allocation Parameters'!$I$7), 'Library Subsidy Complex'!$C$2:$J$55, 4, FALSE)), 0)))))</f>
        <v>0</v>
      </c>
      <c r="AF438" s="180">
        <f>IF('Funding Allocation Parameters'!$C$7="Basic Library Subsidy", 0, IF('Funding Allocation Parameters'!$C$7="Grant funding",MIN(AC438*'Funding Allocation Parameters'!$E$7, 'Funding Allocation Parameters'!$G$7), IF('Funding Allocation Parameters'!$C$7="Other author funding", 0, IF('Funding Allocation Parameters'!$C$7="Any discretionary funds (grants if available, other if no grants)", MIN(AC438*'Funding Allocation Parameters'!$E$7, 'Funding Allocation Parameters'!$G$7), IF('Funding Allocation Parameters'!$C$7="Complex Library Subsidy", 0, 0)))))</f>
        <v>0</v>
      </c>
      <c r="AG438" s="180">
        <f>IF('Funding Allocation Parameters'!$C$7="Basic Library Subsidy", 0, IF('Funding Allocation Parameters'!$C$7="Grant funding", 0, IF('Funding Allocation Parameters'!$C$7="Other author funding",  MIN(AC438*'Funding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8" s="180">
        <f>IF('Funding Allocation Parameters'!$C$7="Basic Library Subsidy", MIN(AD438*'Funding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MIN(AD438*VLOOKUP(CONCATENATE($A438, 'Funding Allocation Parameters'!$I$7), 'Library Subsidy Complex'!$C$2:$J$55, 6, FALSE), VLOOKUP(CONCATENATE($A438, 'Funding Allocation Parameters'!$I$7), 'Library Subsidy Complex'!$C$2:$J$55, 8, FALSE)), 0)))))</f>
        <v>0</v>
      </c>
      <c r="AI438" s="180">
        <f>IF('Funding Allocation Parameters'!$C$7="Basic Library Subsidy", 0, IF('Funding Allocation Parameters'!$C$7="Grant funding", 0, IF('Funding Allocation Parameters'!$C$7="Other author funding",  MIN(AD438*'Funding Allocation Parameters'!$E$7, 'Funding Allocation Parameters'!$G$7), IF('Funding Allocation Parameters'!$C$7="Any discretionary funds (grants if available, other if no grants)", MIN(AD438*'Funding Allocation Parameters'!$E$7, 'Funding Allocation Parameters'!$G$7), IF('Funding Allocation Parameters'!$C$7="Complex Library Subsidy", 0, 0)))))</f>
        <v>0</v>
      </c>
      <c r="AJ438" s="177">
        <f t="shared" si="194"/>
        <v>0</v>
      </c>
      <c r="AK438" s="177">
        <f t="shared" si="195"/>
        <v>0</v>
      </c>
      <c r="AL438" s="181">
        <f>IF('Funding Allocation Parameters'!$C$8="Basic Library Subsidy", MIN(AJ438*'Funding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MIN(AJ438*VLOOKUP(CONCATENATE($A438, 'Funding Allocation Parameters'!$I$8), 'Library Subsidy Complex'!$C$2:$J$55, 2, FALSE), VLOOKUP(CONCATENATE($A438, 'Funding Allocation Parameters'!$I$8), 'Library Subsidy Complex'!$C$2:$J$55, 4, FALSE)), 0)))))</f>
        <v>0</v>
      </c>
      <c r="AM438" s="181">
        <f>IF('Funding Allocation Parameters'!$C$8="Basic Library Subsidy", 0, IF('Funding Allocation Parameters'!$C$8="Grant funding",MIN(AJ438*'Funding Allocation Parameters'!$E$8, 'Funding Allocation Parameters'!$G$8), IF('Funding Allocation Parameters'!$C$8="Other author funding", 0, IF('Funding Allocation Parameters'!$C$8="Any discretionary funds (grants if available, other if no grants)", MIN(AJ438*'Funding Allocation Parameters'!$E$8, 'Funding Allocation Parameters'!$G$8), IF('Funding Allocation Parameters'!$C$8="Complex Library Subsidy", 0, 0)))))</f>
        <v>0</v>
      </c>
      <c r="AN438" s="181">
        <f>IF('Funding Allocation Parameters'!$C$8="Basic Library Subsidy", 0, IF('Funding Allocation Parameters'!$C$8="Grant funding", 0, IF('Funding Allocation Parameters'!$C$8="Other author funding",  MIN(AJ438*'Funding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8" s="181">
        <f>IF('Funding Allocation Parameters'!$C$8="Basic Library Subsidy", MIN(AK438*'Funding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MIN(AK438*VLOOKUP(CONCATENATE($A438, 'Funding Allocation Parameters'!$I$8), 'Library Subsidy Complex'!$C$2:$J$55, 6, FALSE), VLOOKUP(CONCATENATE($A438, 'Funding Allocation Parameters'!$I$8), 'Library Subsidy Complex'!$C$2:$J$55, 8, FALSE)), 0)))))</f>
        <v>0</v>
      </c>
      <c r="AP438" s="181">
        <f>IF('Funding Allocation Parameters'!$C$8="Basic Library Subsidy", 0, IF('Funding Allocation Parameters'!$C$8="Grant funding", 0, IF('Funding Allocation Parameters'!$C$8="Other author funding",  MIN(AK438*'Funding Allocation Parameters'!$E$8, 'Funding Allocation Parameters'!$G$8), IF('Funding Allocation Parameters'!$C$8="Any discretionary funds (grants if available, other if no grants)", MIN(AK438*'Funding Allocation Parameters'!$E$8, 'Funding Allocation Parameters'!$G$8), IF('Funding Allocation Parameters'!$C$8="Complex Library Subsidy", 0, 0)))))</f>
        <v>0</v>
      </c>
      <c r="AQ438" s="177">
        <f t="shared" si="196"/>
        <v>0</v>
      </c>
      <c r="AR438" s="177">
        <f t="shared" si="197"/>
        <v>0</v>
      </c>
      <c r="AS438" s="182">
        <f t="shared" si="198"/>
        <v>1189</v>
      </c>
      <c r="AT438" s="182">
        <f t="shared" si="199"/>
        <v>1036.9679999999998</v>
      </c>
      <c r="AU438" s="182">
        <f t="shared" si="200"/>
        <v>0</v>
      </c>
      <c r="AV438" s="182">
        <f t="shared" si="201"/>
        <v>1189</v>
      </c>
      <c r="AW438" s="182">
        <f t="shared" si="202"/>
        <v>1036.9679999999998</v>
      </c>
      <c r="AX438" s="183">
        <f t="shared" si="203"/>
        <v>1189</v>
      </c>
      <c r="AY438" s="183">
        <f t="shared" si="204"/>
        <v>1036.9679999999998</v>
      </c>
      <c r="AZ438" s="183">
        <f t="shared" si="205"/>
        <v>0</v>
      </c>
      <c r="BA438" s="183">
        <f t="shared" si="206"/>
        <v>0</v>
      </c>
      <c r="BB438" s="183">
        <f t="shared" si="207"/>
        <v>0</v>
      </c>
      <c r="BC438" s="184">
        <f t="shared" si="208"/>
        <v>1189</v>
      </c>
      <c r="BD438" s="184">
        <f t="shared" si="209"/>
        <v>0</v>
      </c>
      <c r="BE438" s="184">
        <f t="shared" si="210"/>
        <v>1036.9679999999998</v>
      </c>
      <c r="BF438" s="184">
        <f t="shared" si="211"/>
        <v>0</v>
      </c>
      <c r="BG438" s="102">
        <f t="shared" si="212"/>
        <v>0</v>
      </c>
      <c r="BH438" s="102">
        <f t="shared" si="213"/>
        <v>0</v>
      </c>
      <c r="BI438" s="102">
        <f t="shared" si="214"/>
        <v>0</v>
      </c>
      <c r="BJ438" s="102">
        <f t="shared" si="215"/>
        <v>1</v>
      </c>
      <c r="BK438" s="102">
        <f t="shared" si="216"/>
        <v>0</v>
      </c>
      <c r="BL438" s="102">
        <f t="shared" si="217"/>
        <v>0</v>
      </c>
      <c r="BN438" s="102"/>
    </row>
    <row r="439" spans="1:66" x14ac:dyDescent="0.25">
      <c r="A439" s="102" t="s">
        <v>19</v>
      </c>
      <c r="B439" s="102" t="s">
        <v>8</v>
      </c>
      <c r="C439" s="102" t="s">
        <v>8</v>
      </c>
      <c r="D439" s="102" t="s">
        <v>27</v>
      </c>
      <c r="E439" s="102" t="s">
        <v>910</v>
      </c>
      <c r="F439" s="102" t="s">
        <v>911</v>
      </c>
      <c r="G439" s="102">
        <v>0.68400000000000005</v>
      </c>
      <c r="H439" s="102">
        <v>1</v>
      </c>
      <c r="I439" s="102">
        <v>1</v>
      </c>
      <c r="J439" s="167">
        <f>IFERROR(H439*VLOOKUP(A439, 'Advanced Parameters'!$B$7:$G$20, 6, FALSE)*VLOOKUP(A439, 'Growth Parameters'!$B$6:$H$19, 6, FALSE), 0)</f>
        <v>1</v>
      </c>
      <c r="K439" s="167">
        <f>IFERROR(IF('Advanced Parameters'!$C$5="n",'Raw Data'!I439*VLOOKUP(A439,'Advanced Parameters'!$B$7:$G$20,6,FALSE),J439*VLOOKUP(A439,'Advanced Parameters'!$B$7:$G$20,2,FALSE))*VLOOKUP(A439, 'Growth Parameters'!$B$6:$H$19, 6, FALSE), 0)</f>
        <v>1</v>
      </c>
      <c r="L439" s="167">
        <f t="shared" si="218"/>
        <v>0</v>
      </c>
      <c r="M439" s="168">
        <f>IFERROR(IF(G439="NA","NA",IF(G439&gt;'APC Parameters'!$K$6+VLOOKUP('Raw Data'!A439, 'APC Parameters'!$H$7:$L$20, 4, FALSE), 'APC Parameters'!$L$6+VLOOKUP('Raw Data'!A439, 'APC Parameters'!$H$7:$L$20, 5, FALSE), G439*('APC Parameters'!$J$6+VLOOKUP('Raw Data'!A439, 'APC Parameters'!$H$7:$L$20, 3, FALSE))+'APC Parameters'!$I$6+VLOOKUP('Raw Data'!A439, 'APC Parameters'!$H$7:$L$20, 2, FALSE))), 0)</f>
        <v>1632.9096</v>
      </c>
      <c r="N439" s="168">
        <f t="shared" si="188"/>
        <v>1632.9096</v>
      </c>
      <c r="O439" s="168">
        <f>IFERROR(IF(M439="NA",VLOOKUP(D439,'Internal Calculations'!$B$10:$C$11,2,FALSE), M439)*VLOOKUP(A439, 'Growth Parameters'!$B$6:$H$19, 7, FALSE), 0)</f>
        <v>1632.9096</v>
      </c>
      <c r="P439" s="177">
        <f t="shared" si="189"/>
        <v>1632.9096</v>
      </c>
      <c r="Q439" s="178">
        <f>IF('Funding Allocation Parameters'!$C$5="Basic Library Subsidy", MIN(O439*('Funding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MIN($O439*(VLOOKUP(CONCATENATE($A439, 'Funding Allocation Parameters'!$I$5), 'Library Subsidy Complex'!$C$2:$J$55, 2, FALSE)), VLOOKUP(CONCATENATE($A439, 'Funding Allocation Parameters'!$I$5), 'Library Subsidy Complex'!$C$2:$J$55, 4, FALSE)), 0)))))</f>
        <v>1189</v>
      </c>
      <c r="R439" s="178">
        <f>IF('Funding Allocation Parameters'!$C$5="Basic Library Subsidy", 0, IF('Funding Allocation Parameters'!$C$5="Grant funding",MIN(O439*('Funding Allocation Parameters'!$E$5), 'Funding Allocation Parameters'!$G$5), IF('Funding Allocation Parameters'!$C$5="Other author funding", 0, IF('Funding Allocation Parameters'!$C$5="Any discretionary funds (grants if available, other if no grants)", MIN(O439*('Funding Allocation Parameters'!$E$5), 'Funding Allocation Parameters'!$G$5), IF('Funding Allocation Parameters'!$C$5="Complex Library Subsidy", 0, 0)))))</f>
        <v>0</v>
      </c>
      <c r="S439" s="178">
        <f>IF('Funding Allocation Parameters'!$C$5="Basic Library Subsidy", 0, IF('Funding Allocation Parameters'!$C$5="Grant funding", 0, IF('Funding Allocation Parameters'!$C$5="Other author funding",  MIN(O439*('Funding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39" s="178">
        <f>IF('Funding Allocation Parameters'!$C$5="Basic Library Subsidy", MIN(O439*('Funding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MIN($O439*(VLOOKUP(CONCATENATE($A439, 'Funding Allocation Parameters'!$I$5), 'Library Subsidy Complex'!$C$2:$J$55, 6, FALSE)), VLOOKUP(CONCATENATE($A439, 'Funding Allocation Parameters'!$I$5), 'Library Subsidy Complex'!$C$2:$J$55, 8, FALSE)), 0)))))</f>
        <v>1189</v>
      </c>
      <c r="U439" s="178">
        <f>IF('Funding Allocation Parameters'!$C$5="Basic Library Subsidy", 0, IF('Funding Allocation Parameters'!$C$5="Grant funding", 0, IF('Funding Allocation Parameters'!$C$5="Other author funding",  MIN(O439*('Funding Allocation Parameters'!$E$5), 'Funding Allocation Parameters'!$G$5), IF('Funding Allocation Parameters'!$C$5="Any discretionary funds (grants if available, other if no grants)", MIN(O439*('Funding Allocation Parameters'!$E$5), 'Funding Allocation Parameters'!$G$5), IF('Funding Allocation Parameters'!$C$5="Complex Library Subsidy", 0, 0)))))</f>
        <v>0</v>
      </c>
      <c r="V439" s="177">
        <f t="shared" si="190"/>
        <v>443.90959999999995</v>
      </c>
      <c r="W439" s="177">
        <f t="shared" si="191"/>
        <v>443.90959999999995</v>
      </c>
      <c r="X439" s="179">
        <f>IF('Funding Allocation Parameters'!$C$6="Basic Library Subsidy", MIN(V439*'Funding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MIN(V439*VLOOKUP(CONCATENATE($A439, 'Funding Allocation Parameters'!$I$6), 'Library Subsidy Complex'!$C$2:$J$55, 2, FALSE), VLOOKUP(CONCATENATE($A439, 'Funding Allocation Parameters'!$I$6), 'Library Subsidy Complex'!$C$2:$J$55, 4, FALSE)), 0)))))</f>
        <v>0</v>
      </c>
      <c r="Y439" s="179">
        <f>IF('Funding Allocation Parameters'!$C$6="Basic Library Subsidy", 0, IF('Funding Allocation Parameters'!$C$6="Grant funding",MIN(V439*'Funding Allocation Parameters'!$E$6, 'Funding Allocation Parameters'!$G$6), IF('Funding Allocation Parameters'!$C$6="Other author funding", 0, IF('Funding Allocation Parameters'!$C$6="Any discretionary funds (grants if available, other if no grants)", MIN(V439*'Funding Allocation Parameters'!$E$6, 'Funding Allocation Parameters'!$G$6), IF('Funding Allocation Parameters'!$C$6="Complex Library Subsidy", 0, 0)))))</f>
        <v>443.90959999999995</v>
      </c>
      <c r="Z439" s="179">
        <f>IF('Funding Allocation Parameters'!$C$6="Basic Library Subsidy", 0, IF('Funding Allocation Parameters'!$C$6="Grant funding", 0, IF('Funding Allocation Parameters'!$C$6="Other author funding",  MIN(V439*'Funding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39" s="179">
        <f>IF('Funding Allocation Parameters'!$C$6="Basic Library Subsidy", MIN(W439*'Funding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MIN(W439*VLOOKUP(CONCATENATE($A439, 'Funding Allocation Parameters'!$I$6), 'Library Subsidy Complex'!$C$2:$J$55, 6, FALSE), VLOOKUP(CONCATENATE($A439, 'Funding Allocation Parameters'!$I$6), 'Library Subsidy Complex'!$C$2:$J$55, 8, FALSE)), 0)))))</f>
        <v>0</v>
      </c>
      <c r="AB439" s="179">
        <f>IF('Funding Allocation Parameters'!$C$6="Basic Library Subsidy", 0, IF('Funding Allocation Parameters'!$C$6="Grant funding", 0, IF('Funding Allocation Parameters'!$C$6="Other author funding",  MIN(W439*'Funding Allocation Parameters'!$E$6, 'Funding Allocation Parameters'!$G$6), IF('Funding Allocation Parameters'!$C$6="Any discretionary funds (grants if available, other if no grants)", MIN(W439*'Funding Allocation Parameters'!$E$6, 'Funding Allocation Parameters'!$G$6), IF('Funding Allocation Parameters'!$C$6="Complex Library Subsidy", 0, 0)))))</f>
        <v>443.90959999999995</v>
      </c>
      <c r="AC439" s="177">
        <f t="shared" si="192"/>
        <v>0</v>
      </c>
      <c r="AD439" s="177">
        <f t="shared" si="193"/>
        <v>0</v>
      </c>
      <c r="AE439" s="180">
        <f>IF('Funding Allocation Parameters'!$C$7="Basic Library Subsidy", MIN(AC439*'Funding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MIN(AC439*VLOOKUP(CONCATENATE($A439, 'Funding Allocation Parameters'!$I$7), 'Library Subsidy Complex'!$C$2:$J$55, 2, FALSE), VLOOKUP(CONCATENATE($A439, 'Funding Allocation Parameters'!$I$7), 'Library Subsidy Complex'!$C$2:$J$55, 4, FALSE)), 0)))))</f>
        <v>0</v>
      </c>
      <c r="AF439" s="180">
        <f>IF('Funding Allocation Parameters'!$C$7="Basic Library Subsidy", 0, IF('Funding Allocation Parameters'!$C$7="Grant funding",MIN(AC439*'Funding Allocation Parameters'!$E$7, 'Funding Allocation Parameters'!$G$7), IF('Funding Allocation Parameters'!$C$7="Other author funding", 0, IF('Funding Allocation Parameters'!$C$7="Any discretionary funds (grants if available, other if no grants)", MIN(AC439*'Funding Allocation Parameters'!$E$7, 'Funding Allocation Parameters'!$G$7), IF('Funding Allocation Parameters'!$C$7="Complex Library Subsidy", 0, 0)))))</f>
        <v>0</v>
      </c>
      <c r="AG439" s="180">
        <f>IF('Funding Allocation Parameters'!$C$7="Basic Library Subsidy", 0, IF('Funding Allocation Parameters'!$C$7="Grant funding", 0, IF('Funding Allocation Parameters'!$C$7="Other author funding",  MIN(AC439*'Funding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39" s="180">
        <f>IF('Funding Allocation Parameters'!$C$7="Basic Library Subsidy", MIN(AD439*'Funding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MIN(AD439*VLOOKUP(CONCATENATE($A439, 'Funding Allocation Parameters'!$I$7), 'Library Subsidy Complex'!$C$2:$J$55, 6, FALSE), VLOOKUP(CONCATENATE($A439, 'Funding Allocation Parameters'!$I$7), 'Library Subsidy Complex'!$C$2:$J$55, 8, FALSE)), 0)))))</f>
        <v>0</v>
      </c>
      <c r="AI439" s="180">
        <f>IF('Funding Allocation Parameters'!$C$7="Basic Library Subsidy", 0, IF('Funding Allocation Parameters'!$C$7="Grant funding", 0, IF('Funding Allocation Parameters'!$C$7="Other author funding",  MIN(AD439*'Funding Allocation Parameters'!$E$7, 'Funding Allocation Parameters'!$G$7), IF('Funding Allocation Parameters'!$C$7="Any discretionary funds (grants if available, other if no grants)", MIN(AD439*'Funding Allocation Parameters'!$E$7, 'Funding Allocation Parameters'!$G$7), IF('Funding Allocation Parameters'!$C$7="Complex Library Subsidy", 0, 0)))))</f>
        <v>0</v>
      </c>
      <c r="AJ439" s="177">
        <f t="shared" si="194"/>
        <v>0</v>
      </c>
      <c r="AK439" s="177">
        <f t="shared" si="195"/>
        <v>0</v>
      </c>
      <c r="AL439" s="181">
        <f>IF('Funding Allocation Parameters'!$C$8="Basic Library Subsidy", MIN(AJ439*'Funding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MIN(AJ439*VLOOKUP(CONCATENATE($A439, 'Funding Allocation Parameters'!$I$8), 'Library Subsidy Complex'!$C$2:$J$55, 2, FALSE), VLOOKUP(CONCATENATE($A439, 'Funding Allocation Parameters'!$I$8), 'Library Subsidy Complex'!$C$2:$J$55, 4, FALSE)), 0)))))</f>
        <v>0</v>
      </c>
      <c r="AM439" s="181">
        <f>IF('Funding Allocation Parameters'!$C$8="Basic Library Subsidy", 0, IF('Funding Allocation Parameters'!$C$8="Grant funding",MIN(AJ439*'Funding Allocation Parameters'!$E$8, 'Funding Allocation Parameters'!$G$8), IF('Funding Allocation Parameters'!$C$8="Other author funding", 0, IF('Funding Allocation Parameters'!$C$8="Any discretionary funds (grants if available, other if no grants)", MIN(AJ439*'Funding Allocation Parameters'!$E$8, 'Funding Allocation Parameters'!$G$8), IF('Funding Allocation Parameters'!$C$8="Complex Library Subsidy", 0, 0)))))</f>
        <v>0</v>
      </c>
      <c r="AN439" s="181">
        <f>IF('Funding Allocation Parameters'!$C$8="Basic Library Subsidy", 0, IF('Funding Allocation Parameters'!$C$8="Grant funding", 0, IF('Funding Allocation Parameters'!$C$8="Other author funding",  MIN(AJ439*'Funding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39" s="181">
        <f>IF('Funding Allocation Parameters'!$C$8="Basic Library Subsidy", MIN(AK439*'Funding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MIN(AK439*VLOOKUP(CONCATENATE($A439, 'Funding Allocation Parameters'!$I$8), 'Library Subsidy Complex'!$C$2:$J$55, 6, FALSE), VLOOKUP(CONCATENATE($A439, 'Funding Allocation Parameters'!$I$8), 'Library Subsidy Complex'!$C$2:$J$55, 8, FALSE)), 0)))))</f>
        <v>0</v>
      </c>
      <c r="AP439" s="181">
        <f>IF('Funding Allocation Parameters'!$C$8="Basic Library Subsidy", 0, IF('Funding Allocation Parameters'!$C$8="Grant funding", 0, IF('Funding Allocation Parameters'!$C$8="Other author funding",  MIN(AK439*'Funding Allocation Parameters'!$E$8, 'Funding Allocation Parameters'!$G$8), IF('Funding Allocation Parameters'!$C$8="Any discretionary funds (grants if available, other if no grants)", MIN(AK439*'Funding Allocation Parameters'!$E$8, 'Funding Allocation Parameters'!$G$8), IF('Funding Allocation Parameters'!$C$8="Complex Library Subsidy", 0, 0)))))</f>
        <v>0</v>
      </c>
      <c r="AQ439" s="177">
        <f t="shared" si="196"/>
        <v>0</v>
      </c>
      <c r="AR439" s="177">
        <f t="shared" si="197"/>
        <v>0</v>
      </c>
      <c r="AS439" s="182">
        <f t="shared" si="198"/>
        <v>1189</v>
      </c>
      <c r="AT439" s="182">
        <f t="shared" si="199"/>
        <v>443.90959999999995</v>
      </c>
      <c r="AU439" s="182">
        <f t="shared" si="200"/>
        <v>0</v>
      </c>
      <c r="AV439" s="182">
        <f t="shared" si="201"/>
        <v>1189</v>
      </c>
      <c r="AW439" s="182">
        <f t="shared" si="202"/>
        <v>443.90959999999995</v>
      </c>
      <c r="AX439" s="183">
        <f t="shared" si="203"/>
        <v>1189</v>
      </c>
      <c r="AY439" s="183">
        <f t="shared" si="204"/>
        <v>443.90959999999995</v>
      </c>
      <c r="AZ439" s="183">
        <f t="shared" si="205"/>
        <v>0</v>
      </c>
      <c r="BA439" s="183">
        <f t="shared" si="206"/>
        <v>0</v>
      </c>
      <c r="BB439" s="183">
        <f t="shared" si="207"/>
        <v>0</v>
      </c>
      <c r="BC439" s="184">
        <f t="shared" si="208"/>
        <v>1189</v>
      </c>
      <c r="BD439" s="184">
        <f t="shared" si="209"/>
        <v>0</v>
      </c>
      <c r="BE439" s="184">
        <f t="shared" si="210"/>
        <v>443.90959999999995</v>
      </c>
      <c r="BF439" s="184">
        <f t="shared" si="211"/>
        <v>0</v>
      </c>
      <c r="BG439" s="102">
        <f t="shared" si="212"/>
        <v>0</v>
      </c>
      <c r="BH439" s="102">
        <f t="shared" si="213"/>
        <v>0</v>
      </c>
      <c r="BI439" s="102">
        <f t="shared" si="214"/>
        <v>0</v>
      </c>
      <c r="BJ439" s="102">
        <f t="shared" si="215"/>
        <v>1</v>
      </c>
      <c r="BK439" s="102">
        <f t="shared" si="216"/>
        <v>0</v>
      </c>
      <c r="BL439" s="102">
        <f t="shared" si="217"/>
        <v>0</v>
      </c>
      <c r="BN439" s="102"/>
    </row>
    <row r="440" spans="1:66" x14ac:dyDescent="0.25">
      <c r="A440" s="102" t="s">
        <v>13</v>
      </c>
      <c r="B440" s="102" t="s">
        <v>8</v>
      </c>
      <c r="C440" s="102" t="s">
        <v>8</v>
      </c>
      <c r="D440" s="102" t="s">
        <v>27</v>
      </c>
      <c r="E440" s="102" t="s">
        <v>28</v>
      </c>
      <c r="F440" s="102" t="s">
        <v>912</v>
      </c>
      <c r="G440" s="102">
        <v>1.034</v>
      </c>
      <c r="H440" s="102">
        <v>1</v>
      </c>
      <c r="I440" s="102">
        <v>1</v>
      </c>
      <c r="J440" s="167">
        <f>IFERROR(H440*VLOOKUP(A440, 'Advanced Parameters'!$B$7:$G$20, 6, FALSE)*VLOOKUP(A440, 'Growth Parameters'!$B$6:$H$19, 6, FALSE), 0)</f>
        <v>1</v>
      </c>
      <c r="K440" s="167">
        <f>IFERROR(IF('Advanced Parameters'!$C$5="n",'Raw Data'!I440*VLOOKUP(A440,'Advanced Parameters'!$B$7:$G$20,6,FALSE),J440*VLOOKUP(A440,'Advanced Parameters'!$B$7:$G$20,2,FALSE))*VLOOKUP(A440, 'Growth Parameters'!$B$6:$H$19, 6, FALSE), 0)</f>
        <v>1</v>
      </c>
      <c r="L440" s="167">
        <f t="shared" si="218"/>
        <v>0</v>
      </c>
      <c r="M440" s="168">
        <f>IFERROR(IF(G440="NA","NA",IF(G440&gt;'APC Parameters'!$K$6+VLOOKUP('Raw Data'!A440, 'APC Parameters'!$H$7:$L$20, 4, FALSE), 'APC Parameters'!$L$6+VLOOKUP('Raw Data'!A440, 'APC Parameters'!$H$7:$L$20, 5, FALSE), G440*('APC Parameters'!$J$6+VLOOKUP('Raw Data'!A440, 'APC Parameters'!$H$7:$L$20, 3, FALSE))+'APC Parameters'!$I$6+VLOOKUP('Raw Data'!A440, 'APC Parameters'!$H$7:$L$20, 2, FALSE))), 0)</f>
        <v>1881.1995999999999</v>
      </c>
      <c r="N440" s="168">
        <f t="shared" si="188"/>
        <v>1881.1995999999999</v>
      </c>
      <c r="O440" s="168">
        <f>IFERROR(IF(M440="NA",VLOOKUP(D440,'Internal Calculations'!$B$10:$C$11,2,FALSE), M440)*VLOOKUP(A440, 'Growth Parameters'!$B$6:$H$19, 7, FALSE), 0)</f>
        <v>1881.1995999999999</v>
      </c>
      <c r="P440" s="177">
        <f t="shared" si="189"/>
        <v>1881.1995999999999</v>
      </c>
      <c r="Q440" s="178">
        <f>IF('Funding Allocation Parameters'!$C$5="Basic Library Subsidy", MIN(O440*('Funding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MIN($O440*(VLOOKUP(CONCATENATE($A440, 'Funding Allocation Parameters'!$I$5), 'Library Subsidy Complex'!$C$2:$J$55, 2, FALSE)), VLOOKUP(CONCATENATE($A440, 'Funding Allocation Parameters'!$I$5), 'Library Subsidy Complex'!$C$2:$J$55, 4, FALSE)), 0)))))</f>
        <v>1189</v>
      </c>
      <c r="R440" s="178">
        <f>IF('Funding Allocation Parameters'!$C$5="Basic Library Subsidy", 0, IF('Funding Allocation Parameters'!$C$5="Grant funding",MIN(O440*('Funding Allocation Parameters'!$E$5), 'Funding Allocation Parameters'!$G$5), IF('Funding Allocation Parameters'!$C$5="Other author funding", 0, IF('Funding Allocation Parameters'!$C$5="Any discretionary funds (grants if available, other if no grants)", MIN(O440*('Funding Allocation Parameters'!$E$5), 'Funding Allocation Parameters'!$G$5), IF('Funding Allocation Parameters'!$C$5="Complex Library Subsidy", 0, 0)))))</f>
        <v>0</v>
      </c>
      <c r="S440" s="178">
        <f>IF('Funding Allocation Parameters'!$C$5="Basic Library Subsidy", 0, IF('Funding Allocation Parameters'!$C$5="Grant funding", 0, IF('Funding Allocation Parameters'!$C$5="Other author funding",  MIN(O440*('Funding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0" s="178">
        <f>IF('Funding Allocation Parameters'!$C$5="Basic Library Subsidy", MIN(O440*('Funding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MIN($O440*(VLOOKUP(CONCATENATE($A440, 'Funding Allocation Parameters'!$I$5), 'Library Subsidy Complex'!$C$2:$J$55, 6, FALSE)), VLOOKUP(CONCATENATE($A440, 'Funding Allocation Parameters'!$I$5), 'Library Subsidy Complex'!$C$2:$J$55, 8, FALSE)), 0)))))</f>
        <v>1189</v>
      </c>
      <c r="U440" s="178">
        <f>IF('Funding Allocation Parameters'!$C$5="Basic Library Subsidy", 0, IF('Funding Allocation Parameters'!$C$5="Grant funding", 0, IF('Funding Allocation Parameters'!$C$5="Other author funding",  MIN(O440*('Funding Allocation Parameters'!$E$5), 'Funding Allocation Parameters'!$G$5), IF('Funding Allocation Parameters'!$C$5="Any discretionary funds (grants if available, other if no grants)", MIN(O440*('Funding Allocation Parameters'!$E$5), 'Funding Allocation Parameters'!$G$5), IF('Funding Allocation Parameters'!$C$5="Complex Library Subsidy", 0, 0)))))</f>
        <v>0</v>
      </c>
      <c r="V440" s="177">
        <f t="shared" si="190"/>
        <v>692.19959999999992</v>
      </c>
      <c r="W440" s="177">
        <f t="shared" si="191"/>
        <v>692.19959999999992</v>
      </c>
      <c r="X440" s="179">
        <f>IF('Funding Allocation Parameters'!$C$6="Basic Library Subsidy", MIN(V440*'Funding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MIN(V440*VLOOKUP(CONCATENATE($A440, 'Funding Allocation Parameters'!$I$6), 'Library Subsidy Complex'!$C$2:$J$55, 2, FALSE), VLOOKUP(CONCATENATE($A440, 'Funding Allocation Parameters'!$I$6), 'Library Subsidy Complex'!$C$2:$J$55, 4, FALSE)), 0)))))</f>
        <v>0</v>
      </c>
      <c r="Y440" s="179">
        <f>IF('Funding Allocation Parameters'!$C$6="Basic Library Subsidy", 0, IF('Funding Allocation Parameters'!$C$6="Grant funding",MIN(V440*'Funding Allocation Parameters'!$E$6, 'Funding Allocation Parameters'!$G$6), IF('Funding Allocation Parameters'!$C$6="Other author funding", 0, IF('Funding Allocation Parameters'!$C$6="Any discretionary funds (grants if available, other if no grants)", MIN(V440*'Funding Allocation Parameters'!$E$6, 'Funding Allocation Parameters'!$G$6), IF('Funding Allocation Parameters'!$C$6="Complex Library Subsidy", 0, 0)))))</f>
        <v>692.19959999999992</v>
      </c>
      <c r="Z440" s="179">
        <f>IF('Funding Allocation Parameters'!$C$6="Basic Library Subsidy", 0, IF('Funding Allocation Parameters'!$C$6="Grant funding", 0, IF('Funding Allocation Parameters'!$C$6="Other author funding",  MIN(V440*'Funding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0" s="179">
        <f>IF('Funding Allocation Parameters'!$C$6="Basic Library Subsidy", MIN(W440*'Funding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MIN(W440*VLOOKUP(CONCATENATE($A440, 'Funding Allocation Parameters'!$I$6), 'Library Subsidy Complex'!$C$2:$J$55, 6, FALSE), VLOOKUP(CONCATENATE($A440, 'Funding Allocation Parameters'!$I$6), 'Library Subsidy Complex'!$C$2:$J$55, 8, FALSE)), 0)))))</f>
        <v>0</v>
      </c>
      <c r="AB440" s="179">
        <f>IF('Funding Allocation Parameters'!$C$6="Basic Library Subsidy", 0, IF('Funding Allocation Parameters'!$C$6="Grant funding", 0, IF('Funding Allocation Parameters'!$C$6="Other author funding",  MIN(W440*'Funding Allocation Parameters'!$E$6, 'Funding Allocation Parameters'!$G$6), IF('Funding Allocation Parameters'!$C$6="Any discretionary funds (grants if available, other if no grants)", MIN(W440*'Funding Allocation Parameters'!$E$6, 'Funding Allocation Parameters'!$G$6), IF('Funding Allocation Parameters'!$C$6="Complex Library Subsidy", 0, 0)))))</f>
        <v>692.19959999999992</v>
      </c>
      <c r="AC440" s="177">
        <f t="shared" si="192"/>
        <v>0</v>
      </c>
      <c r="AD440" s="177">
        <f t="shared" si="193"/>
        <v>0</v>
      </c>
      <c r="AE440" s="180">
        <f>IF('Funding Allocation Parameters'!$C$7="Basic Library Subsidy", MIN(AC440*'Funding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MIN(AC440*VLOOKUP(CONCATENATE($A440, 'Funding Allocation Parameters'!$I$7), 'Library Subsidy Complex'!$C$2:$J$55, 2, FALSE), VLOOKUP(CONCATENATE($A440, 'Funding Allocation Parameters'!$I$7), 'Library Subsidy Complex'!$C$2:$J$55, 4, FALSE)), 0)))))</f>
        <v>0</v>
      </c>
      <c r="AF440" s="180">
        <f>IF('Funding Allocation Parameters'!$C$7="Basic Library Subsidy", 0, IF('Funding Allocation Parameters'!$C$7="Grant funding",MIN(AC440*'Funding Allocation Parameters'!$E$7, 'Funding Allocation Parameters'!$G$7), IF('Funding Allocation Parameters'!$C$7="Other author funding", 0, IF('Funding Allocation Parameters'!$C$7="Any discretionary funds (grants if available, other if no grants)", MIN(AC440*'Funding Allocation Parameters'!$E$7, 'Funding Allocation Parameters'!$G$7), IF('Funding Allocation Parameters'!$C$7="Complex Library Subsidy", 0, 0)))))</f>
        <v>0</v>
      </c>
      <c r="AG440" s="180">
        <f>IF('Funding Allocation Parameters'!$C$7="Basic Library Subsidy", 0, IF('Funding Allocation Parameters'!$C$7="Grant funding", 0, IF('Funding Allocation Parameters'!$C$7="Other author funding",  MIN(AC440*'Funding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0" s="180">
        <f>IF('Funding Allocation Parameters'!$C$7="Basic Library Subsidy", MIN(AD440*'Funding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MIN(AD440*VLOOKUP(CONCATENATE($A440, 'Funding Allocation Parameters'!$I$7), 'Library Subsidy Complex'!$C$2:$J$55, 6, FALSE), VLOOKUP(CONCATENATE($A440, 'Funding Allocation Parameters'!$I$7), 'Library Subsidy Complex'!$C$2:$J$55, 8, FALSE)), 0)))))</f>
        <v>0</v>
      </c>
      <c r="AI440" s="180">
        <f>IF('Funding Allocation Parameters'!$C$7="Basic Library Subsidy", 0, IF('Funding Allocation Parameters'!$C$7="Grant funding", 0, IF('Funding Allocation Parameters'!$C$7="Other author funding",  MIN(AD440*'Funding Allocation Parameters'!$E$7, 'Funding Allocation Parameters'!$G$7), IF('Funding Allocation Parameters'!$C$7="Any discretionary funds (grants if available, other if no grants)", MIN(AD440*'Funding Allocation Parameters'!$E$7, 'Funding Allocation Parameters'!$G$7), IF('Funding Allocation Parameters'!$C$7="Complex Library Subsidy", 0, 0)))))</f>
        <v>0</v>
      </c>
      <c r="AJ440" s="177">
        <f t="shared" si="194"/>
        <v>0</v>
      </c>
      <c r="AK440" s="177">
        <f t="shared" si="195"/>
        <v>0</v>
      </c>
      <c r="AL440" s="181">
        <f>IF('Funding Allocation Parameters'!$C$8="Basic Library Subsidy", MIN(AJ440*'Funding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MIN(AJ440*VLOOKUP(CONCATENATE($A440, 'Funding Allocation Parameters'!$I$8), 'Library Subsidy Complex'!$C$2:$J$55, 2, FALSE), VLOOKUP(CONCATENATE($A440, 'Funding Allocation Parameters'!$I$8), 'Library Subsidy Complex'!$C$2:$J$55, 4, FALSE)), 0)))))</f>
        <v>0</v>
      </c>
      <c r="AM440" s="181">
        <f>IF('Funding Allocation Parameters'!$C$8="Basic Library Subsidy", 0, IF('Funding Allocation Parameters'!$C$8="Grant funding",MIN(AJ440*'Funding Allocation Parameters'!$E$8, 'Funding Allocation Parameters'!$G$8), IF('Funding Allocation Parameters'!$C$8="Other author funding", 0, IF('Funding Allocation Parameters'!$C$8="Any discretionary funds (grants if available, other if no grants)", MIN(AJ440*'Funding Allocation Parameters'!$E$8, 'Funding Allocation Parameters'!$G$8), IF('Funding Allocation Parameters'!$C$8="Complex Library Subsidy", 0, 0)))))</f>
        <v>0</v>
      </c>
      <c r="AN440" s="181">
        <f>IF('Funding Allocation Parameters'!$C$8="Basic Library Subsidy", 0, IF('Funding Allocation Parameters'!$C$8="Grant funding", 0, IF('Funding Allocation Parameters'!$C$8="Other author funding",  MIN(AJ440*'Funding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0" s="181">
        <f>IF('Funding Allocation Parameters'!$C$8="Basic Library Subsidy", MIN(AK440*'Funding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MIN(AK440*VLOOKUP(CONCATENATE($A440, 'Funding Allocation Parameters'!$I$8), 'Library Subsidy Complex'!$C$2:$J$55, 6, FALSE), VLOOKUP(CONCATENATE($A440, 'Funding Allocation Parameters'!$I$8), 'Library Subsidy Complex'!$C$2:$J$55, 8, FALSE)), 0)))))</f>
        <v>0</v>
      </c>
      <c r="AP440" s="181">
        <f>IF('Funding Allocation Parameters'!$C$8="Basic Library Subsidy", 0, IF('Funding Allocation Parameters'!$C$8="Grant funding", 0, IF('Funding Allocation Parameters'!$C$8="Other author funding",  MIN(AK440*'Funding Allocation Parameters'!$E$8, 'Funding Allocation Parameters'!$G$8), IF('Funding Allocation Parameters'!$C$8="Any discretionary funds (grants if available, other if no grants)", MIN(AK440*'Funding Allocation Parameters'!$E$8, 'Funding Allocation Parameters'!$G$8), IF('Funding Allocation Parameters'!$C$8="Complex Library Subsidy", 0, 0)))))</f>
        <v>0</v>
      </c>
      <c r="AQ440" s="177">
        <f t="shared" si="196"/>
        <v>0</v>
      </c>
      <c r="AR440" s="177">
        <f t="shared" si="197"/>
        <v>0</v>
      </c>
      <c r="AS440" s="182">
        <f t="shared" si="198"/>
        <v>1189</v>
      </c>
      <c r="AT440" s="182">
        <f t="shared" si="199"/>
        <v>692.19959999999992</v>
      </c>
      <c r="AU440" s="182">
        <f t="shared" si="200"/>
        <v>0</v>
      </c>
      <c r="AV440" s="182">
        <f t="shared" si="201"/>
        <v>1189</v>
      </c>
      <c r="AW440" s="182">
        <f t="shared" si="202"/>
        <v>692.19959999999992</v>
      </c>
      <c r="AX440" s="183">
        <f t="shared" si="203"/>
        <v>1189</v>
      </c>
      <c r="AY440" s="183">
        <f t="shared" si="204"/>
        <v>692.19959999999992</v>
      </c>
      <c r="AZ440" s="183">
        <f t="shared" si="205"/>
        <v>0</v>
      </c>
      <c r="BA440" s="183">
        <f t="shared" si="206"/>
        <v>0</v>
      </c>
      <c r="BB440" s="183">
        <f t="shared" si="207"/>
        <v>0</v>
      </c>
      <c r="BC440" s="184">
        <f t="shared" si="208"/>
        <v>1189</v>
      </c>
      <c r="BD440" s="184">
        <f t="shared" si="209"/>
        <v>0</v>
      </c>
      <c r="BE440" s="184">
        <f t="shared" si="210"/>
        <v>692.19959999999992</v>
      </c>
      <c r="BF440" s="184">
        <f t="shared" si="211"/>
        <v>0</v>
      </c>
      <c r="BG440" s="102">
        <f t="shared" si="212"/>
        <v>0</v>
      </c>
      <c r="BH440" s="102">
        <f t="shared" si="213"/>
        <v>0</v>
      </c>
      <c r="BI440" s="102">
        <f t="shared" si="214"/>
        <v>0</v>
      </c>
      <c r="BJ440" s="102">
        <f t="shared" si="215"/>
        <v>1</v>
      </c>
      <c r="BK440" s="102">
        <f t="shared" si="216"/>
        <v>0</v>
      </c>
      <c r="BL440" s="102">
        <f t="shared" si="217"/>
        <v>0</v>
      </c>
      <c r="BN440" s="102"/>
    </row>
    <row r="441" spans="1:66" x14ac:dyDescent="0.25">
      <c r="A441" s="102" t="s">
        <v>19</v>
      </c>
      <c r="B441" s="102" t="s">
        <v>8</v>
      </c>
      <c r="C441" s="102" t="s">
        <v>8</v>
      </c>
      <c r="D441" s="102" t="s">
        <v>27</v>
      </c>
      <c r="E441" s="102" t="s">
        <v>297</v>
      </c>
      <c r="F441" s="102" t="s">
        <v>913</v>
      </c>
      <c r="G441" s="102" t="s">
        <v>9</v>
      </c>
      <c r="H441" s="102">
        <v>1</v>
      </c>
      <c r="I441" s="102">
        <v>1</v>
      </c>
      <c r="J441" s="167">
        <f>IFERROR(H441*VLOOKUP(A441, 'Advanced Parameters'!$B$7:$G$20, 6, FALSE)*VLOOKUP(A441, 'Growth Parameters'!$B$6:$H$19, 6, FALSE), 0)</f>
        <v>1</v>
      </c>
      <c r="K441" s="167">
        <f>IFERROR(IF('Advanced Parameters'!$C$5="n",'Raw Data'!I441*VLOOKUP(A441,'Advanced Parameters'!$B$7:$G$20,6,FALSE),J441*VLOOKUP(A441,'Advanced Parameters'!$B$7:$G$20,2,FALSE))*VLOOKUP(A441, 'Growth Parameters'!$B$6:$H$19, 6, FALSE), 0)</f>
        <v>1</v>
      </c>
      <c r="L441" s="167">
        <f t="shared" si="218"/>
        <v>0</v>
      </c>
      <c r="M441" s="168" t="str">
        <f>IFERROR(IF(G441="NA","NA",IF(G441&gt;'APC Parameters'!$K$6+VLOOKUP('Raw Data'!A441, 'APC Parameters'!$H$7:$L$20, 4, FALSE), 'APC Parameters'!$L$6+VLOOKUP('Raw Data'!A441, 'APC Parameters'!$H$7:$L$20, 5, FALSE), G441*('APC Parameters'!$J$6+VLOOKUP('Raw Data'!A441, 'APC Parameters'!$H$7:$L$20, 3, FALSE))+'APC Parameters'!$I$6+VLOOKUP('Raw Data'!A441, 'APC Parameters'!$H$7:$L$20, 2, FALSE))), 0)</f>
        <v>NA</v>
      </c>
      <c r="N441" s="168" t="str">
        <f t="shared" si="188"/>
        <v>NA</v>
      </c>
      <c r="O441" s="168">
        <f>IFERROR(IF(M441="NA",VLOOKUP(D441,'Internal Calculations'!$B$10:$C$11,2,FALSE), M441)*VLOOKUP(A441, 'Growth Parameters'!$B$6:$H$19, 7, FALSE), 0)</f>
        <v>2278.6764150234731</v>
      </c>
      <c r="P441" s="177">
        <f t="shared" si="189"/>
        <v>2278.6764150234731</v>
      </c>
      <c r="Q441" s="178">
        <f>IF('Funding Allocation Parameters'!$C$5="Basic Library Subsidy", MIN(O441*('Funding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MIN($O441*(VLOOKUP(CONCATENATE($A441, 'Funding Allocation Parameters'!$I$5), 'Library Subsidy Complex'!$C$2:$J$55, 2, FALSE)), VLOOKUP(CONCATENATE($A441, 'Funding Allocation Parameters'!$I$5), 'Library Subsidy Complex'!$C$2:$J$55, 4, FALSE)), 0)))))</f>
        <v>1189</v>
      </c>
      <c r="R441" s="178">
        <f>IF('Funding Allocation Parameters'!$C$5="Basic Library Subsidy", 0, IF('Funding Allocation Parameters'!$C$5="Grant funding",MIN(O441*('Funding Allocation Parameters'!$E$5), 'Funding Allocation Parameters'!$G$5), IF('Funding Allocation Parameters'!$C$5="Other author funding", 0, IF('Funding Allocation Parameters'!$C$5="Any discretionary funds (grants if available, other if no grants)", MIN(O441*('Funding Allocation Parameters'!$E$5), 'Funding Allocation Parameters'!$G$5), IF('Funding Allocation Parameters'!$C$5="Complex Library Subsidy", 0, 0)))))</f>
        <v>0</v>
      </c>
      <c r="S441" s="178">
        <f>IF('Funding Allocation Parameters'!$C$5="Basic Library Subsidy", 0, IF('Funding Allocation Parameters'!$C$5="Grant funding", 0, IF('Funding Allocation Parameters'!$C$5="Other author funding",  MIN(O441*('Funding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1" s="178">
        <f>IF('Funding Allocation Parameters'!$C$5="Basic Library Subsidy", MIN(O441*('Funding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MIN($O441*(VLOOKUP(CONCATENATE($A441, 'Funding Allocation Parameters'!$I$5), 'Library Subsidy Complex'!$C$2:$J$55, 6, FALSE)), VLOOKUP(CONCATENATE($A441, 'Funding Allocation Parameters'!$I$5), 'Library Subsidy Complex'!$C$2:$J$55, 8, FALSE)), 0)))))</f>
        <v>1189</v>
      </c>
      <c r="U441" s="178">
        <f>IF('Funding Allocation Parameters'!$C$5="Basic Library Subsidy", 0, IF('Funding Allocation Parameters'!$C$5="Grant funding", 0, IF('Funding Allocation Parameters'!$C$5="Other author funding",  MIN(O441*('Funding Allocation Parameters'!$E$5), 'Funding Allocation Parameters'!$G$5), IF('Funding Allocation Parameters'!$C$5="Any discretionary funds (grants if available, other if no grants)", MIN(O441*('Funding Allocation Parameters'!$E$5), 'Funding Allocation Parameters'!$G$5), IF('Funding Allocation Parameters'!$C$5="Complex Library Subsidy", 0, 0)))))</f>
        <v>0</v>
      </c>
      <c r="V441" s="177">
        <f t="shared" si="190"/>
        <v>1089.6764150234731</v>
      </c>
      <c r="W441" s="177">
        <f t="shared" si="191"/>
        <v>1089.6764150234731</v>
      </c>
      <c r="X441" s="179">
        <f>IF('Funding Allocation Parameters'!$C$6="Basic Library Subsidy", MIN(V441*'Funding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MIN(V441*VLOOKUP(CONCATENATE($A441, 'Funding Allocation Parameters'!$I$6), 'Library Subsidy Complex'!$C$2:$J$55, 2, FALSE), VLOOKUP(CONCATENATE($A441, 'Funding Allocation Parameters'!$I$6), 'Library Subsidy Complex'!$C$2:$J$55, 4, FALSE)), 0)))))</f>
        <v>0</v>
      </c>
      <c r="Y441" s="179">
        <f>IF('Funding Allocation Parameters'!$C$6="Basic Library Subsidy", 0, IF('Funding Allocation Parameters'!$C$6="Grant funding",MIN(V441*'Funding Allocation Parameters'!$E$6, 'Funding Allocation Parameters'!$G$6), IF('Funding Allocation Parameters'!$C$6="Other author funding", 0, IF('Funding Allocation Parameters'!$C$6="Any discretionary funds (grants if available, other if no grants)", MIN(V441*'Funding Allocation Parameters'!$E$6, 'Funding Allocation Parameters'!$G$6), IF('Funding Allocation Parameters'!$C$6="Complex Library Subsidy", 0, 0)))))</f>
        <v>1089.6764150234731</v>
      </c>
      <c r="Z441" s="179">
        <f>IF('Funding Allocation Parameters'!$C$6="Basic Library Subsidy", 0, IF('Funding Allocation Parameters'!$C$6="Grant funding", 0, IF('Funding Allocation Parameters'!$C$6="Other author funding",  MIN(V441*'Funding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1" s="179">
        <f>IF('Funding Allocation Parameters'!$C$6="Basic Library Subsidy", MIN(W441*'Funding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MIN(W441*VLOOKUP(CONCATENATE($A441, 'Funding Allocation Parameters'!$I$6), 'Library Subsidy Complex'!$C$2:$J$55, 6, FALSE), VLOOKUP(CONCATENATE($A441, 'Funding Allocation Parameters'!$I$6), 'Library Subsidy Complex'!$C$2:$J$55, 8, FALSE)), 0)))))</f>
        <v>0</v>
      </c>
      <c r="AB441" s="179">
        <f>IF('Funding Allocation Parameters'!$C$6="Basic Library Subsidy", 0, IF('Funding Allocation Parameters'!$C$6="Grant funding", 0, IF('Funding Allocation Parameters'!$C$6="Other author funding",  MIN(W441*'Funding Allocation Parameters'!$E$6, 'Funding Allocation Parameters'!$G$6), IF('Funding Allocation Parameters'!$C$6="Any discretionary funds (grants if available, other if no grants)", MIN(W441*'Funding Allocation Parameters'!$E$6, 'Funding Allocation Parameters'!$G$6), IF('Funding Allocation Parameters'!$C$6="Complex Library Subsidy", 0, 0)))))</f>
        <v>1089.6764150234731</v>
      </c>
      <c r="AC441" s="177">
        <f t="shared" si="192"/>
        <v>0</v>
      </c>
      <c r="AD441" s="177">
        <f t="shared" si="193"/>
        <v>0</v>
      </c>
      <c r="AE441" s="180">
        <f>IF('Funding Allocation Parameters'!$C$7="Basic Library Subsidy", MIN(AC441*'Funding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MIN(AC441*VLOOKUP(CONCATENATE($A441, 'Funding Allocation Parameters'!$I$7), 'Library Subsidy Complex'!$C$2:$J$55, 2, FALSE), VLOOKUP(CONCATENATE($A441, 'Funding Allocation Parameters'!$I$7), 'Library Subsidy Complex'!$C$2:$J$55, 4, FALSE)), 0)))))</f>
        <v>0</v>
      </c>
      <c r="AF441" s="180">
        <f>IF('Funding Allocation Parameters'!$C$7="Basic Library Subsidy", 0, IF('Funding Allocation Parameters'!$C$7="Grant funding",MIN(AC441*'Funding Allocation Parameters'!$E$7, 'Funding Allocation Parameters'!$G$7), IF('Funding Allocation Parameters'!$C$7="Other author funding", 0, IF('Funding Allocation Parameters'!$C$7="Any discretionary funds (grants if available, other if no grants)", MIN(AC441*'Funding Allocation Parameters'!$E$7, 'Funding Allocation Parameters'!$G$7), IF('Funding Allocation Parameters'!$C$7="Complex Library Subsidy", 0, 0)))))</f>
        <v>0</v>
      </c>
      <c r="AG441" s="180">
        <f>IF('Funding Allocation Parameters'!$C$7="Basic Library Subsidy", 0, IF('Funding Allocation Parameters'!$C$7="Grant funding", 0, IF('Funding Allocation Parameters'!$C$7="Other author funding",  MIN(AC441*'Funding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1" s="180">
        <f>IF('Funding Allocation Parameters'!$C$7="Basic Library Subsidy", MIN(AD441*'Funding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MIN(AD441*VLOOKUP(CONCATENATE($A441, 'Funding Allocation Parameters'!$I$7), 'Library Subsidy Complex'!$C$2:$J$55, 6, FALSE), VLOOKUP(CONCATENATE($A441, 'Funding Allocation Parameters'!$I$7), 'Library Subsidy Complex'!$C$2:$J$55, 8, FALSE)), 0)))))</f>
        <v>0</v>
      </c>
      <c r="AI441" s="180">
        <f>IF('Funding Allocation Parameters'!$C$7="Basic Library Subsidy", 0, IF('Funding Allocation Parameters'!$C$7="Grant funding", 0, IF('Funding Allocation Parameters'!$C$7="Other author funding",  MIN(AD441*'Funding Allocation Parameters'!$E$7, 'Funding Allocation Parameters'!$G$7), IF('Funding Allocation Parameters'!$C$7="Any discretionary funds (grants if available, other if no grants)", MIN(AD441*'Funding Allocation Parameters'!$E$7, 'Funding Allocation Parameters'!$G$7), IF('Funding Allocation Parameters'!$C$7="Complex Library Subsidy", 0, 0)))))</f>
        <v>0</v>
      </c>
      <c r="AJ441" s="177">
        <f t="shared" si="194"/>
        <v>0</v>
      </c>
      <c r="AK441" s="177">
        <f t="shared" si="195"/>
        <v>0</v>
      </c>
      <c r="AL441" s="181">
        <f>IF('Funding Allocation Parameters'!$C$8="Basic Library Subsidy", MIN(AJ441*'Funding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MIN(AJ441*VLOOKUP(CONCATENATE($A441, 'Funding Allocation Parameters'!$I$8), 'Library Subsidy Complex'!$C$2:$J$55, 2, FALSE), VLOOKUP(CONCATENATE($A441, 'Funding Allocation Parameters'!$I$8), 'Library Subsidy Complex'!$C$2:$J$55, 4, FALSE)), 0)))))</f>
        <v>0</v>
      </c>
      <c r="AM441" s="181">
        <f>IF('Funding Allocation Parameters'!$C$8="Basic Library Subsidy", 0, IF('Funding Allocation Parameters'!$C$8="Grant funding",MIN(AJ441*'Funding Allocation Parameters'!$E$8, 'Funding Allocation Parameters'!$G$8), IF('Funding Allocation Parameters'!$C$8="Other author funding", 0, IF('Funding Allocation Parameters'!$C$8="Any discretionary funds (grants if available, other if no grants)", MIN(AJ441*'Funding Allocation Parameters'!$E$8, 'Funding Allocation Parameters'!$G$8), IF('Funding Allocation Parameters'!$C$8="Complex Library Subsidy", 0, 0)))))</f>
        <v>0</v>
      </c>
      <c r="AN441" s="181">
        <f>IF('Funding Allocation Parameters'!$C$8="Basic Library Subsidy", 0, IF('Funding Allocation Parameters'!$C$8="Grant funding", 0, IF('Funding Allocation Parameters'!$C$8="Other author funding",  MIN(AJ441*'Funding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1" s="181">
        <f>IF('Funding Allocation Parameters'!$C$8="Basic Library Subsidy", MIN(AK441*'Funding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MIN(AK441*VLOOKUP(CONCATENATE($A441, 'Funding Allocation Parameters'!$I$8), 'Library Subsidy Complex'!$C$2:$J$55, 6, FALSE), VLOOKUP(CONCATENATE($A441, 'Funding Allocation Parameters'!$I$8), 'Library Subsidy Complex'!$C$2:$J$55, 8, FALSE)), 0)))))</f>
        <v>0</v>
      </c>
      <c r="AP441" s="181">
        <f>IF('Funding Allocation Parameters'!$C$8="Basic Library Subsidy", 0, IF('Funding Allocation Parameters'!$C$8="Grant funding", 0, IF('Funding Allocation Parameters'!$C$8="Other author funding",  MIN(AK441*'Funding Allocation Parameters'!$E$8, 'Funding Allocation Parameters'!$G$8), IF('Funding Allocation Parameters'!$C$8="Any discretionary funds (grants if available, other if no grants)", MIN(AK441*'Funding Allocation Parameters'!$E$8, 'Funding Allocation Parameters'!$G$8), IF('Funding Allocation Parameters'!$C$8="Complex Library Subsidy", 0, 0)))))</f>
        <v>0</v>
      </c>
      <c r="AQ441" s="177">
        <f t="shared" si="196"/>
        <v>0</v>
      </c>
      <c r="AR441" s="177">
        <f t="shared" si="197"/>
        <v>0</v>
      </c>
      <c r="AS441" s="182">
        <f t="shared" si="198"/>
        <v>1189</v>
      </c>
      <c r="AT441" s="182">
        <f t="shared" si="199"/>
        <v>1089.6764150234731</v>
      </c>
      <c r="AU441" s="182">
        <f t="shared" si="200"/>
        <v>0</v>
      </c>
      <c r="AV441" s="182">
        <f t="shared" si="201"/>
        <v>1189</v>
      </c>
      <c r="AW441" s="182">
        <f t="shared" si="202"/>
        <v>1089.6764150234731</v>
      </c>
      <c r="AX441" s="183">
        <f t="shared" si="203"/>
        <v>1189</v>
      </c>
      <c r="AY441" s="183">
        <f t="shared" si="204"/>
        <v>1089.6764150234731</v>
      </c>
      <c r="AZ441" s="183">
        <f t="shared" si="205"/>
        <v>0</v>
      </c>
      <c r="BA441" s="183">
        <f t="shared" si="206"/>
        <v>0</v>
      </c>
      <c r="BB441" s="183">
        <f t="shared" si="207"/>
        <v>0</v>
      </c>
      <c r="BC441" s="184">
        <f t="shared" si="208"/>
        <v>1189</v>
      </c>
      <c r="BD441" s="184">
        <f t="shared" si="209"/>
        <v>0</v>
      </c>
      <c r="BE441" s="184">
        <f t="shared" si="210"/>
        <v>1089.6764150234731</v>
      </c>
      <c r="BF441" s="184">
        <f t="shared" si="211"/>
        <v>0</v>
      </c>
      <c r="BG441" s="102">
        <f t="shared" si="212"/>
        <v>0</v>
      </c>
      <c r="BH441" s="102">
        <f t="shared" si="213"/>
        <v>0</v>
      </c>
      <c r="BI441" s="102">
        <f t="shared" si="214"/>
        <v>0</v>
      </c>
      <c r="BJ441" s="102">
        <f t="shared" si="215"/>
        <v>1</v>
      </c>
      <c r="BK441" s="102">
        <f t="shared" si="216"/>
        <v>0</v>
      </c>
      <c r="BL441" s="102">
        <f t="shared" si="217"/>
        <v>0</v>
      </c>
      <c r="BN441" s="102"/>
    </row>
    <row r="442" spans="1:66" x14ac:dyDescent="0.25">
      <c r="A442" s="102" t="s">
        <v>18</v>
      </c>
      <c r="B442" s="102" t="s">
        <v>8</v>
      </c>
      <c r="C442" s="102" t="s">
        <v>8</v>
      </c>
      <c r="D442" s="102" t="s">
        <v>27</v>
      </c>
      <c r="E442" s="102" t="s">
        <v>60</v>
      </c>
      <c r="F442" s="102" t="s">
        <v>914</v>
      </c>
      <c r="G442" s="102">
        <v>1.5740000000000001</v>
      </c>
      <c r="H442" s="102">
        <v>1</v>
      </c>
      <c r="I442" s="102">
        <v>1</v>
      </c>
      <c r="J442" s="167">
        <f>IFERROR(H442*VLOOKUP(A442, 'Advanced Parameters'!$B$7:$G$20, 6, FALSE)*VLOOKUP(A442, 'Growth Parameters'!$B$6:$H$19, 6, FALSE), 0)</f>
        <v>1</v>
      </c>
      <c r="K442" s="167">
        <f>IFERROR(IF('Advanced Parameters'!$C$5="n",'Raw Data'!I442*VLOOKUP(A442,'Advanced Parameters'!$B$7:$G$20,6,FALSE),J442*VLOOKUP(A442,'Advanced Parameters'!$B$7:$G$20,2,FALSE))*VLOOKUP(A442, 'Growth Parameters'!$B$6:$H$19, 6, FALSE), 0)</f>
        <v>1</v>
      </c>
      <c r="L442" s="167">
        <f t="shared" si="218"/>
        <v>0</v>
      </c>
      <c r="M442" s="168">
        <f>IFERROR(IF(G442="NA","NA",IF(G442&gt;'APC Parameters'!$K$6+VLOOKUP('Raw Data'!A442, 'APC Parameters'!$H$7:$L$20, 4, FALSE), 'APC Parameters'!$L$6+VLOOKUP('Raw Data'!A442, 'APC Parameters'!$H$7:$L$20, 5, FALSE), G442*('APC Parameters'!$J$6+VLOOKUP('Raw Data'!A442, 'APC Parameters'!$H$7:$L$20, 3, FALSE))+'APC Parameters'!$I$6+VLOOKUP('Raw Data'!A442, 'APC Parameters'!$H$7:$L$20, 2, FALSE))), 0)</f>
        <v>2264.2755999999999</v>
      </c>
      <c r="N442" s="168">
        <f t="shared" si="188"/>
        <v>2264.2755999999999</v>
      </c>
      <c r="O442" s="168">
        <f>IFERROR(IF(M442="NA",VLOOKUP(D442,'Internal Calculations'!$B$10:$C$11,2,FALSE), M442)*VLOOKUP(A442, 'Growth Parameters'!$B$6:$H$19, 7, FALSE), 0)</f>
        <v>2264.2755999999999</v>
      </c>
      <c r="P442" s="177">
        <f t="shared" si="189"/>
        <v>2264.2755999999999</v>
      </c>
      <c r="Q442" s="178">
        <f>IF('Funding Allocation Parameters'!$C$5="Basic Library Subsidy", MIN(O442*('Funding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MIN($O442*(VLOOKUP(CONCATENATE($A442, 'Funding Allocation Parameters'!$I$5), 'Library Subsidy Complex'!$C$2:$J$55, 2, FALSE)), VLOOKUP(CONCATENATE($A442, 'Funding Allocation Parameters'!$I$5), 'Library Subsidy Complex'!$C$2:$J$55, 4, FALSE)), 0)))))</f>
        <v>1189</v>
      </c>
      <c r="R442" s="178">
        <f>IF('Funding Allocation Parameters'!$C$5="Basic Library Subsidy", 0, IF('Funding Allocation Parameters'!$C$5="Grant funding",MIN(O442*('Funding Allocation Parameters'!$E$5), 'Funding Allocation Parameters'!$G$5), IF('Funding Allocation Parameters'!$C$5="Other author funding", 0, IF('Funding Allocation Parameters'!$C$5="Any discretionary funds (grants if available, other if no grants)", MIN(O442*('Funding Allocation Parameters'!$E$5), 'Funding Allocation Parameters'!$G$5), IF('Funding Allocation Parameters'!$C$5="Complex Library Subsidy", 0, 0)))))</f>
        <v>0</v>
      </c>
      <c r="S442" s="178">
        <f>IF('Funding Allocation Parameters'!$C$5="Basic Library Subsidy", 0, IF('Funding Allocation Parameters'!$C$5="Grant funding", 0, IF('Funding Allocation Parameters'!$C$5="Other author funding",  MIN(O442*('Funding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2" s="178">
        <f>IF('Funding Allocation Parameters'!$C$5="Basic Library Subsidy", MIN(O442*('Funding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MIN($O442*(VLOOKUP(CONCATENATE($A442, 'Funding Allocation Parameters'!$I$5), 'Library Subsidy Complex'!$C$2:$J$55, 6, FALSE)), VLOOKUP(CONCATENATE($A442, 'Funding Allocation Parameters'!$I$5), 'Library Subsidy Complex'!$C$2:$J$55, 8, FALSE)), 0)))))</f>
        <v>1189</v>
      </c>
      <c r="U442" s="178">
        <f>IF('Funding Allocation Parameters'!$C$5="Basic Library Subsidy", 0, IF('Funding Allocation Parameters'!$C$5="Grant funding", 0, IF('Funding Allocation Parameters'!$C$5="Other author funding",  MIN(O442*('Funding Allocation Parameters'!$E$5), 'Funding Allocation Parameters'!$G$5), IF('Funding Allocation Parameters'!$C$5="Any discretionary funds (grants if available, other if no grants)", MIN(O442*('Funding Allocation Parameters'!$E$5), 'Funding Allocation Parameters'!$G$5), IF('Funding Allocation Parameters'!$C$5="Complex Library Subsidy", 0, 0)))))</f>
        <v>0</v>
      </c>
      <c r="V442" s="177">
        <f t="shared" si="190"/>
        <v>1075.2755999999999</v>
      </c>
      <c r="W442" s="177">
        <f t="shared" si="191"/>
        <v>1075.2755999999999</v>
      </c>
      <c r="X442" s="179">
        <f>IF('Funding Allocation Parameters'!$C$6="Basic Library Subsidy", MIN(V442*'Funding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MIN(V442*VLOOKUP(CONCATENATE($A442, 'Funding Allocation Parameters'!$I$6), 'Library Subsidy Complex'!$C$2:$J$55, 2, FALSE), VLOOKUP(CONCATENATE($A442, 'Funding Allocation Parameters'!$I$6), 'Library Subsidy Complex'!$C$2:$J$55, 4, FALSE)), 0)))))</f>
        <v>0</v>
      </c>
      <c r="Y442" s="179">
        <f>IF('Funding Allocation Parameters'!$C$6="Basic Library Subsidy", 0, IF('Funding Allocation Parameters'!$C$6="Grant funding",MIN(V442*'Funding Allocation Parameters'!$E$6, 'Funding Allocation Parameters'!$G$6), IF('Funding Allocation Parameters'!$C$6="Other author funding", 0, IF('Funding Allocation Parameters'!$C$6="Any discretionary funds (grants if available, other if no grants)", MIN(V442*'Funding Allocation Parameters'!$E$6, 'Funding Allocation Parameters'!$G$6), IF('Funding Allocation Parameters'!$C$6="Complex Library Subsidy", 0, 0)))))</f>
        <v>1075.2755999999999</v>
      </c>
      <c r="Z442" s="179">
        <f>IF('Funding Allocation Parameters'!$C$6="Basic Library Subsidy", 0, IF('Funding Allocation Parameters'!$C$6="Grant funding", 0, IF('Funding Allocation Parameters'!$C$6="Other author funding",  MIN(V442*'Funding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2" s="179">
        <f>IF('Funding Allocation Parameters'!$C$6="Basic Library Subsidy", MIN(W442*'Funding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MIN(W442*VLOOKUP(CONCATENATE($A442, 'Funding Allocation Parameters'!$I$6), 'Library Subsidy Complex'!$C$2:$J$55, 6, FALSE), VLOOKUP(CONCATENATE($A442, 'Funding Allocation Parameters'!$I$6), 'Library Subsidy Complex'!$C$2:$J$55, 8, FALSE)), 0)))))</f>
        <v>0</v>
      </c>
      <c r="AB442" s="179">
        <f>IF('Funding Allocation Parameters'!$C$6="Basic Library Subsidy", 0, IF('Funding Allocation Parameters'!$C$6="Grant funding", 0, IF('Funding Allocation Parameters'!$C$6="Other author funding",  MIN(W442*'Funding Allocation Parameters'!$E$6, 'Funding Allocation Parameters'!$G$6), IF('Funding Allocation Parameters'!$C$6="Any discretionary funds (grants if available, other if no grants)", MIN(W442*'Funding Allocation Parameters'!$E$6, 'Funding Allocation Parameters'!$G$6), IF('Funding Allocation Parameters'!$C$6="Complex Library Subsidy", 0, 0)))))</f>
        <v>1075.2755999999999</v>
      </c>
      <c r="AC442" s="177">
        <f t="shared" si="192"/>
        <v>0</v>
      </c>
      <c r="AD442" s="177">
        <f t="shared" si="193"/>
        <v>0</v>
      </c>
      <c r="AE442" s="180">
        <f>IF('Funding Allocation Parameters'!$C$7="Basic Library Subsidy", MIN(AC442*'Funding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MIN(AC442*VLOOKUP(CONCATENATE($A442, 'Funding Allocation Parameters'!$I$7), 'Library Subsidy Complex'!$C$2:$J$55, 2, FALSE), VLOOKUP(CONCATENATE($A442, 'Funding Allocation Parameters'!$I$7), 'Library Subsidy Complex'!$C$2:$J$55, 4, FALSE)), 0)))))</f>
        <v>0</v>
      </c>
      <c r="AF442" s="180">
        <f>IF('Funding Allocation Parameters'!$C$7="Basic Library Subsidy", 0, IF('Funding Allocation Parameters'!$C$7="Grant funding",MIN(AC442*'Funding Allocation Parameters'!$E$7, 'Funding Allocation Parameters'!$G$7), IF('Funding Allocation Parameters'!$C$7="Other author funding", 0, IF('Funding Allocation Parameters'!$C$7="Any discretionary funds (grants if available, other if no grants)", MIN(AC442*'Funding Allocation Parameters'!$E$7, 'Funding Allocation Parameters'!$G$7), IF('Funding Allocation Parameters'!$C$7="Complex Library Subsidy", 0, 0)))))</f>
        <v>0</v>
      </c>
      <c r="AG442" s="180">
        <f>IF('Funding Allocation Parameters'!$C$7="Basic Library Subsidy", 0, IF('Funding Allocation Parameters'!$C$7="Grant funding", 0, IF('Funding Allocation Parameters'!$C$7="Other author funding",  MIN(AC442*'Funding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2" s="180">
        <f>IF('Funding Allocation Parameters'!$C$7="Basic Library Subsidy", MIN(AD442*'Funding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MIN(AD442*VLOOKUP(CONCATENATE($A442, 'Funding Allocation Parameters'!$I$7), 'Library Subsidy Complex'!$C$2:$J$55, 6, FALSE), VLOOKUP(CONCATENATE($A442, 'Funding Allocation Parameters'!$I$7), 'Library Subsidy Complex'!$C$2:$J$55, 8, FALSE)), 0)))))</f>
        <v>0</v>
      </c>
      <c r="AI442" s="180">
        <f>IF('Funding Allocation Parameters'!$C$7="Basic Library Subsidy", 0, IF('Funding Allocation Parameters'!$C$7="Grant funding", 0, IF('Funding Allocation Parameters'!$C$7="Other author funding",  MIN(AD442*'Funding Allocation Parameters'!$E$7, 'Funding Allocation Parameters'!$G$7), IF('Funding Allocation Parameters'!$C$7="Any discretionary funds (grants if available, other if no grants)", MIN(AD442*'Funding Allocation Parameters'!$E$7, 'Funding Allocation Parameters'!$G$7), IF('Funding Allocation Parameters'!$C$7="Complex Library Subsidy", 0, 0)))))</f>
        <v>0</v>
      </c>
      <c r="AJ442" s="177">
        <f t="shared" si="194"/>
        <v>0</v>
      </c>
      <c r="AK442" s="177">
        <f t="shared" si="195"/>
        <v>0</v>
      </c>
      <c r="AL442" s="181">
        <f>IF('Funding Allocation Parameters'!$C$8="Basic Library Subsidy", MIN(AJ442*'Funding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MIN(AJ442*VLOOKUP(CONCATENATE($A442, 'Funding Allocation Parameters'!$I$8), 'Library Subsidy Complex'!$C$2:$J$55, 2, FALSE), VLOOKUP(CONCATENATE($A442, 'Funding Allocation Parameters'!$I$8), 'Library Subsidy Complex'!$C$2:$J$55, 4, FALSE)), 0)))))</f>
        <v>0</v>
      </c>
      <c r="AM442" s="181">
        <f>IF('Funding Allocation Parameters'!$C$8="Basic Library Subsidy", 0, IF('Funding Allocation Parameters'!$C$8="Grant funding",MIN(AJ442*'Funding Allocation Parameters'!$E$8, 'Funding Allocation Parameters'!$G$8), IF('Funding Allocation Parameters'!$C$8="Other author funding", 0, IF('Funding Allocation Parameters'!$C$8="Any discretionary funds (grants if available, other if no grants)", MIN(AJ442*'Funding Allocation Parameters'!$E$8, 'Funding Allocation Parameters'!$G$8), IF('Funding Allocation Parameters'!$C$8="Complex Library Subsidy", 0, 0)))))</f>
        <v>0</v>
      </c>
      <c r="AN442" s="181">
        <f>IF('Funding Allocation Parameters'!$C$8="Basic Library Subsidy", 0, IF('Funding Allocation Parameters'!$C$8="Grant funding", 0, IF('Funding Allocation Parameters'!$C$8="Other author funding",  MIN(AJ442*'Funding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2" s="181">
        <f>IF('Funding Allocation Parameters'!$C$8="Basic Library Subsidy", MIN(AK442*'Funding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MIN(AK442*VLOOKUP(CONCATENATE($A442, 'Funding Allocation Parameters'!$I$8), 'Library Subsidy Complex'!$C$2:$J$55, 6, FALSE), VLOOKUP(CONCATENATE($A442, 'Funding Allocation Parameters'!$I$8), 'Library Subsidy Complex'!$C$2:$J$55, 8, FALSE)), 0)))))</f>
        <v>0</v>
      </c>
      <c r="AP442" s="181">
        <f>IF('Funding Allocation Parameters'!$C$8="Basic Library Subsidy", 0, IF('Funding Allocation Parameters'!$C$8="Grant funding", 0, IF('Funding Allocation Parameters'!$C$8="Other author funding",  MIN(AK442*'Funding Allocation Parameters'!$E$8, 'Funding Allocation Parameters'!$G$8), IF('Funding Allocation Parameters'!$C$8="Any discretionary funds (grants if available, other if no grants)", MIN(AK442*'Funding Allocation Parameters'!$E$8, 'Funding Allocation Parameters'!$G$8), IF('Funding Allocation Parameters'!$C$8="Complex Library Subsidy", 0, 0)))))</f>
        <v>0</v>
      </c>
      <c r="AQ442" s="177">
        <f t="shared" si="196"/>
        <v>0</v>
      </c>
      <c r="AR442" s="177">
        <f t="shared" si="197"/>
        <v>0</v>
      </c>
      <c r="AS442" s="182">
        <f t="shared" si="198"/>
        <v>1189</v>
      </c>
      <c r="AT442" s="182">
        <f t="shared" si="199"/>
        <v>1075.2755999999999</v>
      </c>
      <c r="AU442" s="182">
        <f t="shared" si="200"/>
        <v>0</v>
      </c>
      <c r="AV442" s="182">
        <f t="shared" si="201"/>
        <v>1189</v>
      </c>
      <c r="AW442" s="182">
        <f t="shared" si="202"/>
        <v>1075.2755999999999</v>
      </c>
      <c r="AX442" s="183">
        <f t="shared" si="203"/>
        <v>1189</v>
      </c>
      <c r="AY442" s="183">
        <f t="shared" si="204"/>
        <v>1075.2755999999999</v>
      </c>
      <c r="AZ442" s="183">
        <f t="shared" si="205"/>
        <v>0</v>
      </c>
      <c r="BA442" s="183">
        <f t="shared" si="206"/>
        <v>0</v>
      </c>
      <c r="BB442" s="183">
        <f t="shared" si="207"/>
        <v>0</v>
      </c>
      <c r="BC442" s="184">
        <f t="shared" si="208"/>
        <v>1189</v>
      </c>
      <c r="BD442" s="184">
        <f t="shared" si="209"/>
        <v>0</v>
      </c>
      <c r="BE442" s="184">
        <f t="shared" si="210"/>
        <v>1075.2755999999999</v>
      </c>
      <c r="BF442" s="184">
        <f t="shared" si="211"/>
        <v>0</v>
      </c>
      <c r="BG442" s="102">
        <f t="shared" si="212"/>
        <v>0</v>
      </c>
      <c r="BH442" s="102">
        <f t="shared" si="213"/>
        <v>0</v>
      </c>
      <c r="BI442" s="102">
        <f t="shared" si="214"/>
        <v>0</v>
      </c>
      <c r="BJ442" s="102">
        <f t="shared" si="215"/>
        <v>1</v>
      </c>
      <c r="BK442" s="102">
        <f t="shared" si="216"/>
        <v>0</v>
      </c>
      <c r="BL442" s="102">
        <f t="shared" si="217"/>
        <v>0</v>
      </c>
      <c r="BN442" s="102"/>
    </row>
    <row r="443" spans="1:66" x14ac:dyDescent="0.25">
      <c r="A443" s="102" t="s">
        <v>13</v>
      </c>
      <c r="B443" s="102" t="s">
        <v>8</v>
      </c>
      <c r="C443" s="102" t="s">
        <v>8</v>
      </c>
      <c r="D443" s="102" t="s">
        <v>27</v>
      </c>
      <c r="E443" s="102" t="s">
        <v>915</v>
      </c>
      <c r="F443" s="102" t="s">
        <v>916</v>
      </c>
      <c r="G443" s="102">
        <v>0.70399999999999996</v>
      </c>
      <c r="H443" s="102">
        <v>1</v>
      </c>
      <c r="I443" s="102">
        <v>0</v>
      </c>
      <c r="J443" s="167">
        <f>IFERROR(H443*VLOOKUP(A443, 'Advanced Parameters'!$B$7:$G$20, 6, FALSE)*VLOOKUP(A443, 'Growth Parameters'!$B$6:$H$19, 6, FALSE), 0)</f>
        <v>1</v>
      </c>
      <c r="K443" s="167">
        <f>IFERROR(IF('Advanced Parameters'!$C$5="n",'Raw Data'!I443*VLOOKUP(A443,'Advanced Parameters'!$B$7:$G$20,6,FALSE),J443*VLOOKUP(A443,'Advanced Parameters'!$B$7:$G$20,2,FALSE))*VLOOKUP(A443, 'Growth Parameters'!$B$6:$H$19, 6, FALSE), 0)</f>
        <v>0</v>
      </c>
      <c r="L443" s="167">
        <f t="shared" si="218"/>
        <v>1</v>
      </c>
      <c r="M443" s="168">
        <f>IFERROR(IF(G443="NA","NA",IF(G443&gt;'APC Parameters'!$K$6+VLOOKUP('Raw Data'!A443, 'APC Parameters'!$H$7:$L$20, 4, FALSE), 'APC Parameters'!$L$6+VLOOKUP('Raw Data'!A443, 'APC Parameters'!$H$7:$L$20, 5, FALSE), G443*('APC Parameters'!$J$6+VLOOKUP('Raw Data'!A443, 'APC Parameters'!$H$7:$L$20, 3, FALSE))+'APC Parameters'!$I$6+VLOOKUP('Raw Data'!A443, 'APC Parameters'!$H$7:$L$20, 2, FALSE))), 0)</f>
        <v>1647.0976000000001</v>
      </c>
      <c r="N443" s="168">
        <f t="shared" si="188"/>
        <v>1647.0976000000001</v>
      </c>
      <c r="O443" s="168">
        <f>IFERROR(IF(M443="NA",VLOOKUP(D443,'Internal Calculations'!$B$10:$C$11,2,FALSE), M443)*VLOOKUP(A443, 'Growth Parameters'!$B$6:$H$19, 7, FALSE), 0)</f>
        <v>1647.0976000000001</v>
      </c>
      <c r="P443" s="177">
        <f t="shared" si="189"/>
        <v>1647.0976000000001</v>
      </c>
      <c r="Q443" s="178">
        <f>IF('Funding Allocation Parameters'!$C$5="Basic Library Subsidy", MIN(O443*('Funding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MIN($O443*(VLOOKUP(CONCATENATE($A443, 'Funding Allocation Parameters'!$I$5), 'Library Subsidy Complex'!$C$2:$J$55, 2, FALSE)), VLOOKUP(CONCATENATE($A443, 'Funding Allocation Parameters'!$I$5), 'Library Subsidy Complex'!$C$2:$J$55, 4, FALSE)), 0)))))</f>
        <v>1189</v>
      </c>
      <c r="R443" s="178">
        <f>IF('Funding Allocation Parameters'!$C$5="Basic Library Subsidy", 0, IF('Funding Allocation Parameters'!$C$5="Grant funding",MIN(O443*('Funding Allocation Parameters'!$E$5), 'Funding Allocation Parameters'!$G$5), IF('Funding Allocation Parameters'!$C$5="Other author funding", 0, IF('Funding Allocation Parameters'!$C$5="Any discretionary funds (grants if available, other if no grants)", MIN(O443*('Funding Allocation Parameters'!$E$5), 'Funding Allocation Parameters'!$G$5), IF('Funding Allocation Parameters'!$C$5="Complex Library Subsidy", 0, 0)))))</f>
        <v>0</v>
      </c>
      <c r="S443" s="178">
        <f>IF('Funding Allocation Parameters'!$C$5="Basic Library Subsidy", 0, IF('Funding Allocation Parameters'!$C$5="Grant funding", 0, IF('Funding Allocation Parameters'!$C$5="Other author funding",  MIN(O443*('Funding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3" s="178">
        <f>IF('Funding Allocation Parameters'!$C$5="Basic Library Subsidy", MIN(O443*('Funding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MIN($O443*(VLOOKUP(CONCATENATE($A443, 'Funding Allocation Parameters'!$I$5), 'Library Subsidy Complex'!$C$2:$J$55, 6, FALSE)), VLOOKUP(CONCATENATE($A443, 'Funding Allocation Parameters'!$I$5), 'Library Subsidy Complex'!$C$2:$J$55, 8, FALSE)), 0)))))</f>
        <v>1189</v>
      </c>
      <c r="U443" s="178">
        <f>IF('Funding Allocation Parameters'!$C$5="Basic Library Subsidy", 0, IF('Funding Allocation Parameters'!$C$5="Grant funding", 0, IF('Funding Allocation Parameters'!$C$5="Other author funding",  MIN(O443*('Funding Allocation Parameters'!$E$5), 'Funding Allocation Parameters'!$G$5), IF('Funding Allocation Parameters'!$C$5="Any discretionary funds (grants if available, other if no grants)", MIN(O443*('Funding Allocation Parameters'!$E$5), 'Funding Allocation Parameters'!$G$5), IF('Funding Allocation Parameters'!$C$5="Complex Library Subsidy", 0, 0)))))</f>
        <v>0</v>
      </c>
      <c r="V443" s="177">
        <f t="shared" si="190"/>
        <v>458.09760000000006</v>
      </c>
      <c r="W443" s="177">
        <f t="shared" si="191"/>
        <v>458.09760000000006</v>
      </c>
      <c r="X443" s="179">
        <f>IF('Funding Allocation Parameters'!$C$6="Basic Library Subsidy", MIN(V443*'Funding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MIN(V443*VLOOKUP(CONCATENATE($A443, 'Funding Allocation Parameters'!$I$6), 'Library Subsidy Complex'!$C$2:$J$55, 2, FALSE), VLOOKUP(CONCATENATE($A443, 'Funding Allocation Parameters'!$I$6), 'Library Subsidy Complex'!$C$2:$J$55, 4, FALSE)), 0)))))</f>
        <v>0</v>
      </c>
      <c r="Y443" s="179">
        <f>IF('Funding Allocation Parameters'!$C$6="Basic Library Subsidy", 0, IF('Funding Allocation Parameters'!$C$6="Grant funding",MIN(V443*'Funding Allocation Parameters'!$E$6, 'Funding Allocation Parameters'!$G$6), IF('Funding Allocation Parameters'!$C$6="Other author funding", 0, IF('Funding Allocation Parameters'!$C$6="Any discretionary funds (grants if available, other if no grants)", MIN(V443*'Funding Allocation Parameters'!$E$6, 'Funding Allocation Parameters'!$G$6), IF('Funding Allocation Parameters'!$C$6="Complex Library Subsidy", 0, 0)))))</f>
        <v>458.09760000000006</v>
      </c>
      <c r="Z443" s="179">
        <f>IF('Funding Allocation Parameters'!$C$6="Basic Library Subsidy", 0, IF('Funding Allocation Parameters'!$C$6="Grant funding", 0, IF('Funding Allocation Parameters'!$C$6="Other author funding",  MIN(V443*'Funding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3" s="179">
        <f>IF('Funding Allocation Parameters'!$C$6="Basic Library Subsidy", MIN(W443*'Funding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MIN(W443*VLOOKUP(CONCATENATE($A443, 'Funding Allocation Parameters'!$I$6), 'Library Subsidy Complex'!$C$2:$J$55, 6, FALSE), VLOOKUP(CONCATENATE($A443, 'Funding Allocation Parameters'!$I$6), 'Library Subsidy Complex'!$C$2:$J$55, 8, FALSE)), 0)))))</f>
        <v>0</v>
      </c>
      <c r="AB443" s="179">
        <f>IF('Funding Allocation Parameters'!$C$6="Basic Library Subsidy", 0, IF('Funding Allocation Parameters'!$C$6="Grant funding", 0, IF('Funding Allocation Parameters'!$C$6="Other author funding",  MIN(W443*'Funding Allocation Parameters'!$E$6, 'Funding Allocation Parameters'!$G$6), IF('Funding Allocation Parameters'!$C$6="Any discretionary funds (grants if available, other if no grants)", MIN(W443*'Funding Allocation Parameters'!$E$6, 'Funding Allocation Parameters'!$G$6), IF('Funding Allocation Parameters'!$C$6="Complex Library Subsidy", 0, 0)))))</f>
        <v>458.09760000000006</v>
      </c>
      <c r="AC443" s="177">
        <f t="shared" si="192"/>
        <v>0</v>
      </c>
      <c r="AD443" s="177">
        <f t="shared" si="193"/>
        <v>0</v>
      </c>
      <c r="AE443" s="180">
        <f>IF('Funding Allocation Parameters'!$C$7="Basic Library Subsidy", MIN(AC443*'Funding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MIN(AC443*VLOOKUP(CONCATENATE($A443, 'Funding Allocation Parameters'!$I$7), 'Library Subsidy Complex'!$C$2:$J$55, 2, FALSE), VLOOKUP(CONCATENATE($A443, 'Funding Allocation Parameters'!$I$7), 'Library Subsidy Complex'!$C$2:$J$55, 4, FALSE)), 0)))))</f>
        <v>0</v>
      </c>
      <c r="AF443" s="180">
        <f>IF('Funding Allocation Parameters'!$C$7="Basic Library Subsidy", 0, IF('Funding Allocation Parameters'!$C$7="Grant funding",MIN(AC443*'Funding Allocation Parameters'!$E$7, 'Funding Allocation Parameters'!$G$7), IF('Funding Allocation Parameters'!$C$7="Other author funding", 0, IF('Funding Allocation Parameters'!$C$7="Any discretionary funds (grants if available, other if no grants)", MIN(AC443*'Funding Allocation Parameters'!$E$7, 'Funding Allocation Parameters'!$G$7), IF('Funding Allocation Parameters'!$C$7="Complex Library Subsidy", 0, 0)))))</f>
        <v>0</v>
      </c>
      <c r="AG443" s="180">
        <f>IF('Funding Allocation Parameters'!$C$7="Basic Library Subsidy", 0, IF('Funding Allocation Parameters'!$C$7="Grant funding", 0, IF('Funding Allocation Parameters'!$C$7="Other author funding",  MIN(AC443*'Funding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3" s="180">
        <f>IF('Funding Allocation Parameters'!$C$7="Basic Library Subsidy", MIN(AD443*'Funding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MIN(AD443*VLOOKUP(CONCATENATE($A443, 'Funding Allocation Parameters'!$I$7), 'Library Subsidy Complex'!$C$2:$J$55, 6, FALSE), VLOOKUP(CONCATENATE($A443, 'Funding Allocation Parameters'!$I$7), 'Library Subsidy Complex'!$C$2:$J$55, 8, FALSE)), 0)))))</f>
        <v>0</v>
      </c>
      <c r="AI443" s="180">
        <f>IF('Funding Allocation Parameters'!$C$7="Basic Library Subsidy", 0, IF('Funding Allocation Parameters'!$C$7="Grant funding", 0, IF('Funding Allocation Parameters'!$C$7="Other author funding",  MIN(AD443*'Funding Allocation Parameters'!$E$7, 'Funding Allocation Parameters'!$G$7), IF('Funding Allocation Parameters'!$C$7="Any discretionary funds (grants if available, other if no grants)", MIN(AD443*'Funding Allocation Parameters'!$E$7, 'Funding Allocation Parameters'!$G$7), IF('Funding Allocation Parameters'!$C$7="Complex Library Subsidy", 0, 0)))))</f>
        <v>0</v>
      </c>
      <c r="AJ443" s="177">
        <f t="shared" si="194"/>
        <v>0</v>
      </c>
      <c r="AK443" s="177">
        <f t="shared" si="195"/>
        <v>0</v>
      </c>
      <c r="AL443" s="181">
        <f>IF('Funding Allocation Parameters'!$C$8="Basic Library Subsidy", MIN(AJ443*'Funding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MIN(AJ443*VLOOKUP(CONCATENATE($A443, 'Funding Allocation Parameters'!$I$8), 'Library Subsidy Complex'!$C$2:$J$55, 2, FALSE), VLOOKUP(CONCATENATE($A443, 'Funding Allocation Parameters'!$I$8), 'Library Subsidy Complex'!$C$2:$J$55, 4, FALSE)), 0)))))</f>
        <v>0</v>
      </c>
      <c r="AM443" s="181">
        <f>IF('Funding Allocation Parameters'!$C$8="Basic Library Subsidy", 0, IF('Funding Allocation Parameters'!$C$8="Grant funding",MIN(AJ443*'Funding Allocation Parameters'!$E$8, 'Funding Allocation Parameters'!$G$8), IF('Funding Allocation Parameters'!$C$8="Other author funding", 0, IF('Funding Allocation Parameters'!$C$8="Any discretionary funds (grants if available, other if no grants)", MIN(AJ443*'Funding Allocation Parameters'!$E$8, 'Funding Allocation Parameters'!$G$8), IF('Funding Allocation Parameters'!$C$8="Complex Library Subsidy", 0, 0)))))</f>
        <v>0</v>
      </c>
      <c r="AN443" s="181">
        <f>IF('Funding Allocation Parameters'!$C$8="Basic Library Subsidy", 0, IF('Funding Allocation Parameters'!$C$8="Grant funding", 0, IF('Funding Allocation Parameters'!$C$8="Other author funding",  MIN(AJ443*'Funding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3" s="181">
        <f>IF('Funding Allocation Parameters'!$C$8="Basic Library Subsidy", MIN(AK443*'Funding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MIN(AK443*VLOOKUP(CONCATENATE($A443, 'Funding Allocation Parameters'!$I$8), 'Library Subsidy Complex'!$C$2:$J$55, 6, FALSE), VLOOKUP(CONCATENATE($A443, 'Funding Allocation Parameters'!$I$8), 'Library Subsidy Complex'!$C$2:$J$55, 8, FALSE)), 0)))))</f>
        <v>0</v>
      </c>
      <c r="AP443" s="181">
        <f>IF('Funding Allocation Parameters'!$C$8="Basic Library Subsidy", 0, IF('Funding Allocation Parameters'!$C$8="Grant funding", 0, IF('Funding Allocation Parameters'!$C$8="Other author funding",  MIN(AK443*'Funding Allocation Parameters'!$E$8, 'Funding Allocation Parameters'!$G$8), IF('Funding Allocation Parameters'!$C$8="Any discretionary funds (grants if available, other if no grants)", MIN(AK443*'Funding Allocation Parameters'!$E$8, 'Funding Allocation Parameters'!$G$8), IF('Funding Allocation Parameters'!$C$8="Complex Library Subsidy", 0, 0)))))</f>
        <v>0</v>
      </c>
      <c r="AQ443" s="177">
        <f t="shared" si="196"/>
        <v>0</v>
      </c>
      <c r="AR443" s="177">
        <f t="shared" si="197"/>
        <v>0</v>
      </c>
      <c r="AS443" s="182">
        <f t="shared" si="198"/>
        <v>1189</v>
      </c>
      <c r="AT443" s="182">
        <f t="shared" si="199"/>
        <v>458.09760000000006</v>
      </c>
      <c r="AU443" s="182">
        <f t="shared" si="200"/>
        <v>0</v>
      </c>
      <c r="AV443" s="182">
        <f t="shared" si="201"/>
        <v>1189</v>
      </c>
      <c r="AW443" s="182">
        <f t="shared" si="202"/>
        <v>458.09760000000006</v>
      </c>
      <c r="AX443" s="183">
        <f t="shared" si="203"/>
        <v>0</v>
      </c>
      <c r="AY443" s="183">
        <f t="shared" si="204"/>
        <v>0</v>
      </c>
      <c r="AZ443" s="183">
        <f t="shared" si="205"/>
        <v>0</v>
      </c>
      <c r="BA443" s="183">
        <f t="shared" si="206"/>
        <v>1189</v>
      </c>
      <c r="BB443" s="183">
        <f t="shared" si="207"/>
        <v>458.09760000000006</v>
      </c>
      <c r="BC443" s="184">
        <f t="shared" si="208"/>
        <v>1189</v>
      </c>
      <c r="BD443" s="184">
        <f t="shared" si="209"/>
        <v>0</v>
      </c>
      <c r="BE443" s="184">
        <f t="shared" si="210"/>
        <v>0</v>
      </c>
      <c r="BF443" s="184">
        <f t="shared" si="211"/>
        <v>458.09760000000006</v>
      </c>
      <c r="BG443" s="102">
        <f t="shared" si="212"/>
        <v>0</v>
      </c>
      <c r="BH443" s="102">
        <f t="shared" si="213"/>
        <v>0</v>
      </c>
      <c r="BI443" s="102">
        <f t="shared" si="214"/>
        <v>0</v>
      </c>
      <c r="BJ443" s="102">
        <f t="shared" si="215"/>
        <v>0</v>
      </c>
      <c r="BK443" s="102">
        <f t="shared" si="216"/>
        <v>1</v>
      </c>
      <c r="BL443" s="102">
        <f t="shared" si="217"/>
        <v>0</v>
      </c>
      <c r="BN443" s="102"/>
    </row>
    <row r="444" spans="1:66" x14ac:dyDescent="0.25">
      <c r="A444" s="102" t="s">
        <v>19</v>
      </c>
      <c r="B444" s="102" t="s">
        <v>8</v>
      </c>
      <c r="C444" s="102" t="s">
        <v>8</v>
      </c>
      <c r="D444" s="102" t="s">
        <v>27</v>
      </c>
      <c r="E444" s="102" t="s">
        <v>917</v>
      </c>
      <c r="F444" s="102" t="s">
        <v>918</v>
      </c>
      <c r="G444" s="102">
        <v>1.0469999999999999</v>
      </c>
      <c r="H444" s="102">
        <v>1</v>
      </c>
      <c r="I444" s="102">
        <v>0</v>
      </c>
      <c r="J444" s="167">
        <f>IFERROR(H444*VLOOKUP(A444, 'Advanced Parameters'!$B$7:$G$20, 6, FALSE)*VLOOKUP(A444, 'Growth Parameters'!$B$6:$H$19, 6, FALSE), 0)</f>
        <v>1</v>
      </c>
      <c r="K444" s="167">
        <f>IFERROR(IF('Advanced Parameters'!$C$5="n",'Raw Data'!I444*VLOOKUP(A444,'Advanced Parameters'!$B$7:$G$20,6,FALSE),J444*VLOOKUP(A444,'Advanced Parameters'!$B$7:$G$20,2,FALSE))*VLOOKUP(A444, 'Growth Parameters'!$B$6:$H$19, 6, FALSE), 0)</f>
        <v>0</v>
      </c>
      <c r="L444" s="167">
        <f t="shared" si="218"/>
        <v>1</v>
      </c>
      <c r="M444" s="168">
        <f>IFERROR(IF(G444="NA","NA",IF(G444&gt;'APC Parameters'!$K$6+VLOOKUP('Raw Data'!A444, 'APC Parameters'!$H$7:$L$20, 4, FALSE), 'APC Parameters'!$L$6+VLOOKUP('Raw Data'!A444, 'APC Parameters'!$H$7:$L$20, 5, FALSE), G444*('APC Parameters'!$J$6+VLOOKUP('Raw Data'!A444, 'APC Parameters'!$H$7:$L$20, 3, FALSE))+'APC Parameters'!$I$6+VLOOKUP('Raw Data'!A444, 'APC Parameters'!$H$7:$L$20, 2, FALSE))), 0)</f>
        <v>1890.4218000000001</v>
      </c>
      <c r="N444" s="168">
        <f t="shared" si="188"/>
        <v>1890.4218000000001</v>
      </c>
      <c r="O444" s="168">
        <f>IFERROR(IF(M444="NA",VLOOKUP(D444,'Internal Calculations'!$B$10:$C$11,2,FALSE), M444)*VLOOKUP(A444, 'Growth Parameters'!$B$6:$H$19, 7, FALSE), 0)</f>
        <v>1890.4218000000001</v>
      </c>
      <c r="P444" s="177">
        <f t="shared" si="189"/>
        <v>1890.4218000000001</v>
      </c>
      <c r="Q444" s="178">
        <f>IF('Funding Allocation Parameters'!$C$5="Basic Library Subsidy", MIN(O444*('Funding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MIN($O444*(VLOOKUP(CONCATENATE($A444, 'Funding Allocation Parameters'!$I$5), 'Library Subsidy Complex'!$C$2:$J$55, 2, FALSE)), VLOOKUP(CONCATENATE($A444, 'Funding Allocation Parameters'!$I$5), 'Library Subsidy Complex'!$C$2:$J$55, 4, FALSE)), 0)))))</f>
        <v>1189</v>
      </c>
      <c r="R444" s="178">
        <f>IF('Funding Allocation Parameters'!$C$5="Basic Library Subsidy", 0, IF('Funding Allocation Parameters'!$C$5="Grant funding",MIN(O444*('Funding Allocation Parameters'!$E$5), 'Funding Allocation Parameters'!$G$5), IF('Funding Allocation Parameters'!$C$5="Other author funding", 0, IF('Funding Allocation Parameters'!$C$5="Any discretionary funds (grants if available, other if no grants)", MIN(O444*('Funding Allocation Parameters'!$E$5), 'Funding Allocation Parameters'!$G$5), IF('Funding Allocation Parameters'!$C$5="Complex Library Subsidy", 0, 0)))))</f>
        <v>0</v>
      </c>
      <c r="S444" s="178">
        <f>IF('Funding Allocation Parameters'!$C$5="Basic Library Subsidy", 0, IF('Funding Allocation Parameters'!$C$5="Grant funding", 0, IF('Funding Allocation Parameters'!$C$5="Other author funding",  MIN(O444*('Funding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4" s="178">
        <f>IF('Funding Allocation Parameters'!$C$5="Basic Library Subsidy", MIN(O444*('Funding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MIN($O444*(VLOOKUP(CONCATENATE($A444, 'Funding Allocation Parameters'!$I$5), 'Library Subsidy Complex'!$C$2:$J$55, 6, FALSE)), VLOOKUP(CONCATENATE($A444, 'Funding Allocation Parameters'!$I$5), 'Library Subsidy Complex'!$C$2:$J$55, 8, FALSE)), 0)))))</f>
        <v>1189</v>
      </c>
      <c r="U444" s="178">
        <f>IF('Funding Allocation Parameters'!$C$5="Basic Library Subsidy", 0, IF('Funding Allocation Parameters'!$C$5="Grant funding", 0, IF('Funding Allocation Parameters'!$C$5="Other author funding",  MIN(O444*('Funding Allocation Parameters'!$E$5), 'Funding Allocation Parameters'!$G$5), IF('Funding Allocation Parameters'!$C$5="Any discretionary funds (grants if available, other if no grants)", MIN(O444*('Funding Allocation Parameters'!$E$5), 'Funding Allocation Parameters'!$G$5), IF('Funding Allocation Parameters'!$C$5="Complex Library Subsidy", 0, 0)))))</f>
        <v>0</v>
      </c>
      <c r="V444" s="177">
        <f t="shared" si="190"/>
        <v>701.42180000000008</v>
      </c>
      <c r="W444" s="177">
        <f t="shared" si="191"/>
        <v>701.42180000000008</v>
      </c>
      <c r="X444" s="179">
        <f>IF('Funding Allocation Parameters'!$C$6="Basic Library Subsidy", MIN(V444*'Funding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MIN(V444*VLOOKUP(CONCATENATE($A444, 'Funding Allocation Parameters'!$I$6), 'Library Subsidy Complex'!$C$2:$J$55, 2, FALSE), VLOOKUP(CONCATENATE($A444, 'Funding Allocation Parameters'!$I$6), 'Library Subsidy Complex'!$C$2:$J$55, 4, FALSE)), 0)))))</f>
        <v>0</v>
      </c>
      <c r="Y444" s="179">
        <f>IF('Funding Allocation Parameters'!$C$6="Basic Library Subsidy", 0, IF('Funding Allocation Parameters'!$C$6="Grant funding",MIN(V444*'Funding Allocation Parameters'!$E$6, 'Funding Allocation Parameters'!$G$6), IF('Funding Allocation Parameters'!$C$6="Other author funding", 0, IF('Funding Allocation Parameters'!$C$6="Any discretionary funds (grants if available, other if no grants)", MIN(V444*'Funding Allocation Parameters'!$E$6, 'Funding Allocation Parameters'!$G$6), IF('Funding Allocation Parameters'!$C$6="Complex Library Subsidy", 0, 0)))))</f>
        <v>701.42180000000008</v>
      </c>
      <c r="Z444" s="179">
        <f>IF('Funding Allocation Parameters'!$C$6="Basic Library Subsidy", 0, IF('Funding Allocation Parameters'!$C$6="Grant funding", 0, IF('Funding Allocation Parameters'!$C$6="Other author funding",  MIN(V444*'Funding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4" s="179">
        <f>IF('Funding Allocation Parameters'!$C$6="Basic Library Subsidy", MIN(W444*'Funding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MIN(W444*VLOOKUP(CONCATENATE($A444, 'Funding Allocation Parameters'!$I$6), 'Library Subsidy Complex'!$C$2:$J$55, 6, FALSE), VLOOKUP(CONCATENATE($A444, 'Funding Allocation Parameters'!$I$6), 'Library Subsidy Complex'!$C$2:$J$55, 8, FALSE)), 0)))))</f>
        <v>0</v>
      </c>
      <c r="AB444" s="179">
        <f>IF('Funding Allocation Parameters'!$C$6="Basic Library Subsidy", 0, IF('Funding Allocation Parameters'!$C$6="Grant funding", 0, IF('Funding Allocation Parameters'!$C$6="Other author funding",  MIN(W444*'Funding Allocation Parameters'!$E$6, 'Funding Allocation Parameters'!$G$6), IF('Funding Allocation Parameters'!$C$6="Any discretionary funds (grants if available, other if no grants)", MIN(W444*'Funding Allocation Parameters'!$E$6, 'Funding Allocation Parameters'!$G$6), IF('Funding Allocation Parameters'!$C$6="Complex Library Subsidy", 0, 0)))))</f>
        <v>701.42180000000008</v>
      </c>
      <c r="AC444" s="177">
        <f t="shared" si="192"/>
        <v>0</v>
      </c>
      <c r="AD444" s="177">
        <f t="shared" si="193"/>
        <v>0</v>
      </c>
      <c r="AE444" s="180">
        <f>IF('Funding Allocation Parameters'!$C$7="Basic Library Subsidy", MIN(AC444*'Funding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MIN(AC444*VLOOKUP(CONCATENATE($A444, 'Funding Allocation Parameters'!$I$7), 'Library Subsidy Complex'!$C$2:$J$55, 2, FALSE), VLOOKUP(CONCATENATE($A444, 'Funding Allocation Parameters'!$I$7), 'Library Subsidy Complex'!$C$2:$J$55, 4, FALSE)), 0)))))</f>
        <v>0</v>
      </c>
      <c r="AF444" s="180">
        <f>IF('Funding Allocation Parameters'!$C$7="Basic Library Subsidy", 0, IF('Funding Allocation Parameters'!$C$7="Grant funding",MIN(AC444*'Funding Allocation Parameters'!$E$7, 'Funding Allocation Parameters'!$G$7), IF('Funding Allocation Parameters'!$C$7="Other author funding", 0, IF('Funding Allocation Parameters'!$C$7="Any discretionary funds (grants if available, other if no grants)", MIN(AC444*'Funding Allocation Parameters'!$E$7, 'Funding Allocation Parameters'!$G$7), IF('Funding Allocation Parameters'!$C$7="Complex Library Subsidy", 0, 0)))))</f>
        <v>0</v>
      </c>
      <c r="AG444" s="180">
        <f>IF('Funding Allocation Parameters'!$C$7="Basic Library Subsidy", 0, IF('Funding Allocation Parameters'!$C$7="Grant funding", 0, IF('Funding Allocation Parameters'!$C$7="Other author funding",  MIN(AC444*'Funding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4" s="180">
        <f>IF('Funding Allocation Parameters'!$C$7="Basic Library Subsidy", MIN(AD444*'Funding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MIN(AD444*VLOOKUP(CONCATENATE($A444, 'Funding Allocation Parameters'!$I$7), 'Library Subsidy Complex'!$C$2:$J$55, 6, FALSE), VLOOKUP(CONCATENATE($A444, 'Funding Allocation Parameters'!$I$7), 'Library Subsidy Complex'!$C$2:$J$55, 8, FALSE)), 0)))))</f>
        <v>0</v>
      </c>
      <c r="AI444" s="180">
        <f>IF('Funding Allocation Parameters'!$C$7="Basic Library Subsidy", 0, IF('Funding Allocation Parameters'!$C$7="Grant funding", 0, IF('Funding Allocation Parameters'!$C$7="Other author funding",  MIN(AD444*'Funding Allocation Parameters'!$E$7, 'Funding Allocation Parameters'!$G$7), IF('Funding Allocation Parameters'!$C$7="Any discretionary funds (grants if available, other if no grants)", MIN(AD444*'Funding Allocation Parameters'!$E$7, 'Funding Allocation Parameters'!$G$7), IF('Funding Allocation Parameters'!$C$7="Complex Library Subsidy", 0, 0)))))</f>
        <v>0</v>
      </c>
      <c r="AJ444" s="177">
        <f t="shared" si="194"/>
        <v>0</v>
      </c>
      <c r="AK444" s="177">
        <f t="shared" si="195"/>
        <v>0</v>
      </c>
      <c r="AL444" s="181">
        <f>IF('Funding Allocation Parameters'!$C$8="Basic Library Subsidy", MIN(AJ444*'Funding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MIN(AJ444*VLOOKUP(CONCATENATE($A444, 'Funding Allocation Parameters'!$I$8), 'Library Subsidy Complex'!$C$2:$J$55, 2, FALSE), VLOOKUP(CONCATENATE($A444, 'Funding Allocation Parameters'!$I$8), 'Library Subsidy Complex'!$C$2:$J$55, 4, FALSE)), 0)))))</f>
        <v>0</v>
      </c>
      <c r="AM444" s="181">
        <f>IF('Funding Allocation Parameters'!$C$8="Basic Library Subsidy", 0, IF('Funding Allocation Parameters'!$C$8="Grant funding",MIN(AJ444*'Funding Allocation Parameters'!$E$8, 'Funding Allocation Parameters'!$G$8), IF('Funding Allocation Parameters'!$C$8="Other author funding", 0, IF('Funding Allocation Parameters'!$C$8="Any discretionary funds (grants if available, other if no grants)", MIN(AJ444*'Funding Allocation Parameters'!$E$8, 'Funding Allocation Parameters'!$G$8), IF('Funding Allocation Parameters'!$C$8="Complex Library Subsidy", 0, 0)))))</f>
        <v>0</v>
      </c>
      <c r="AN444" s="181">
        <f>IF('Funding Allocation Parameters'!$C$8="Basic Library Subsidy", 0, IF('Funding Allocation Parameters'!$C$8="Grant funding", 0, IF('Funding Allocation Parameters'!$C$8="Other author funding",  MIN(AJ444*'Funding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4" s="181">
        <f>IF('Funding Allocation Parameters'!$C$8="Basic Library Subsidy", MIN(AK444*'Funding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MIN(AK444*VLOOKUP(CONCATENATE($A444, 'Funding Allocation Parameters'!$I$8), 'Library Subsidy Complex'!$C$2:$J$55, 6, FALSE), VLOOKUP(CONCATENATE($A444, 'Funding Allocation Parameters'!$I$8), 'Library Subsidy Complex'!$C$2:$J$55, 8, FALSE)), 0)))))</f>
        <v>0</v>
      </c>
      <c r="AP444" s="181">
        <f>IF('Funding Allocation Parameters'!$C$8="Basic Library Subsidy", 0, IF('Funding Allocation Parameters'!$C$8="Grant funding", 0, IF('Funding Allocation Parameters'!$C$8="Other author funding",  MIN(AK444*'Funding Allocation Parameters'!$E$8, 'Funding Allocation Parameters'!$G$8), IF('Funding Allocation Parameters'!$C$8="Any discretionary funds (grants if available, other if no grants)", MIN(AK444*'Funding Allocation Parameters'!$E$8, 'Funding Allocation Parameters'!$G$8), IF('Funding Allocation Parameters'!$C$8="Complex Library Subsidy", 0, 0)))))</f>
        <v>0</v>
      </c>
      <c r="AQ444" s="177">
        <f t="shared" si="196"/>
        <v>0</v>
      </c>
      <c r="AR444" s="177">
        <f t="shared" si="197"/>
        <v>0</v>
      </c>
      <c r="AS444" s="182">
        <f t="shared" si="198"/>
        <v>1189</v>
      </c>
      <c r="AT444" s="182">
        <f t="shared" si="199"/>
        <v>701.42180000000008</v>
      </c>
      <c r="AU444" s="182">
        <f t="shared" si="200"/>
        <v>0</v>
      </c>
      <c r="AV444" s="182">
        <f t="shared" si="201"/>
        <v>1189</v>
      </c>
      <c r="AW444" s="182">
        <f t="shared" si="202"/>
        <v>701.42180000000008</v>
      </c>
      <c r="AX444" s="183">
        <f t="shared" si="203"/>
        <v>0</v>
      </c>
      <c r="AY444" s="183">
        <f t="shared" si="204"/>
        <v>0</v>
      </c>
      <c r="AZ444" s="183">
        <f t="shared" si="205"/>
        <v>0</v>
      </c>
      <c r="BA444" s="183">
        <f t="shared" si="206"/>
        <v>1189</v>
      </c>
      <c r="BB444" s="183">
        <f t="shared" si="207"/>
        <v>701.42180000000008</v>
      </c>
      <c r="BC444" s="184">
        <f t="shared" si="208"/>
        <v>1189</v>
      </c>
      <c r="BD444" s="184">
        <f t="shared" si="209"/>
        <v>0</v>
      </c>
      <c r="BE444" s="184">
        <f t="shared" si="210"/>
        <v>0</v>
      </c>
      <c r="BF444" s="184">
        <f t="shared" si="211"/>
        <v>701.42180000000008</v>
      </c>
      <c r="BG444" s="102">
        <f t="shared" si="212"/>
        <v>0</v>
      </c>
      <c r="BH444" s="102">
        <f t="shared" si="213"/>
        <v>0</v>
      </c>
      <c r="BI444" s="102">
        <f t="shared" si="214"/>
        <v>0</v>
      </c>
      <c r="BJ444" s="102">
        <f t="shared" si="215"/>
        <v>0</v>
      </c>
      <c r="BK444" s="102">
        <f t="shared" si="216"/>
        <v>1</v>
      </c>
      <c r="BL444" s="102">
        <f t="shared" si="217"/>
        <v>0</v>
      </c>
      <c r="BN444" s="102"/>
    </row>
    <row r="445" spans="1:66" x14ac:dyDescent="0.25">
      <c r="A445" s="102" t="s">
        <v>17</v>
      </c>
      <c r="B445" s="102" t="s">
        <v>8</v>
      </c>
      <c r="C445" s="102" t="s">
        <v>8</v>
      </c>
      <c r="D445" s="102" t="s">
        <v>27</v>
      </c>
      <c r="E445" s="102" t="s">
        <v>28</v>
      </c>
      <c r="F445" s="102" t="s">
        <v>919</v>
      </c>
      <c r="G445" s="102">
        <v>1.034</v>
      </c>
      <c r="H445" s="102">
        <v>1</v>
      </c>
      <c r="I445" s="102">
        <v>1</v>
      </c>
      <c r="J445" s="167">
        <f>IFERROR(H445*VLOOKUP(A445, 'Advanced Parameters'!$B$7:$G$20, 6, FALSE)*VLOOKUP(A445, 'Growth Parameters'!$B$6:$H$19, 6, FALSE), 0)</f>
        <v>1</v>
      </c>
      <c r="K445" s="167">
        <f>IFERROR(IF('Advanced Parameters'!$C$5="n",'Raw Data'!I445*VLOOKUP(A445,'Advanced Parameters'!$B$7:$G$20,6,FALSE),J445*VLOOKUP(A445,'Advanced Parameters'!$B$7:$G$20,2,FALSE))*VLOOKUP(A445, 'Growth Parameters'!$B$6:$H$19, 6, FALSE), 0)</f>
        <v>1</v>
      </c>
      <c r="L445" s="167">
        <f t="shared" si="218"/>
        <v>0</v>
      </c>
      <c r="M445" s="168">
        <f>IFERROR(IF(G445="NA","NA",IF(G445&gt;'APC Parameters'!$K$6+VLOOKUP('Raw Data'!A445, 'APC Parameters'!$H$7:$L$20, 4, FALSE), 'APC Parameters'!$L$6+VLOOKUP('Raw Data'!A445, 'APC Parameters'!$H$7:$L$20, 5, FALSE), G445*('APC Parameters'!$J$6+VLOOKUP('Raw Data'!A445, 'APC Parameters'!$H$7:$L$20, 3, FALSE))+'APC Parameters'!$I$6+VLOOKUP('Raw Data'!A445, 'APC Parameters'!$H$7:$L$20, 2, FALSE))), 0)</f>
        <v>1881.1995999999999</v>
      </c>
      <c r="N445" s="168">
        <f t="shared" si="188"/>
        <v>1881.1995999999999</v>
      </c>
      <c r="O445" s="168">
        <f>IFERROR(IF(M445="NA",VLOOKUP(D445,'Internal Calculations'!$B$10:$C$11,2,FALSE), M445)*VLOOKUP(A445, 'Growth Parameters'!$B$6:$H$19, 7, FALSE), 0)</f>
        <v>1881.1995999999999</v>
      </c>
      <c r="P445" s="177">
        <f t="shared" si="189"/>
        <v>1881.1995999999999</v>
      </c>
      <c r="Q445" s="178">
        <f>IF('Funding Allocation Parameters'!$C$5="Basic Library Subsidy", MIN(O445*('Funding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MIN($O445*(VLOOKUP(CONCATENATE($A445, 'Funding Allocation Parameters'!$I$5), 'Library Subsidy Complex'!$C$2:$J$55, 2, FALSE)), VLOOKUP(CONCATENATE($A445, 'Funding Allocation Parameters'!$I$5), 'Library Subsidy Complex'!$C$2:$J$55, 4, FALSE)), 0)))))</f>
        <v>1189</v>
      </c>
      <c r="R445" s="178">
        <f>IF('Funding Allocation Parameters'!$C$5="Basic Library Subsidy", 0, IF('Funding Allocation Parameters'!$C$5="Grant funding",MIN(O445*('Funding Allocation Parameters'!$E$5), 'Funding Allocation Parameters'!$G$5), IF('Funding Allocation Parameters'!$C$5="Other author funding", 0, IF('Funding Allocation Parameters'!$C$5="Any discretionary funds (grants if available, other if no grants)", MIN(O445*('Funding Allocation Parameters'!$E$5), 'Funding Allocation Parameters'!$G$5), IF('Funding Allocation Parameters'!$C$5="Complex Library Subsidy", 0, 0)))))</f>
        <v>0</v>
      </c>
      <c r="S445" s="178">
        <f>IF('Funding Allocation Parameters'!$C$5="Basic Library Subsidy", 0, IF('Funding Allocation Parameters'!$C$5="Grant funding", 0, IF('Funding Allocation Parameters'!$C$5="Other author funding",  MIN(O445*('Funding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5" s="178">
        <f>IF('Funding Allocation Parameters'!$C$5="Basic Library Subsidy", MIN(O445*('Funding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MIN($O445*(VLOOKUP(CONCATENATE($A445, 'Funding Allocation Parameters'!$I$5), 'Library Subsidy Complex'!$C$2:$J$55, 6, FALSE)), VLOOKUP(CONCATENATE($A445, 'Funding Allocation Parameters'!$I$5), 'Library Subsidy Complex'!$C$2:$J$55, 8, FALSE)), 0)))))</f>
        <v>1189</v>
      </c>
      <c r="U445" s="178">
        <f>IF('Funding Allocation Parameters'!$C$5="Basic Library Subsidy", 0, IF('Funding Allocation Parameters'!$C$5="Grant funding", 0, IF('Funding Allocation Parameters'!$C$5="Other author funding",  MIN(O445*('Funding Allocation Parameters'!$E$5), 'Funding Allocation Parameters'!$G$5), IF('Funding Allocation Parameters'!$C$5="Any discretionary funds (grants if available, other if no grants)", MIN(O445*('Funding Allocation Parameters'!$E$5), 'Funding Allocation Parameters'!$G$5), IF('Funding Allocation Parameters'!$C$5="Complex Library Subsidy", 0, 0)))))</f>
        <v>0</v>
      </c>
      <c r="V445" s="177">
        <f t="shared" si="190"/>
        <v>692.19959999999992</v>
      </c>
      <c r="W445" s="177">
        <f t="shared" si="191"/>
        <v>692.19959999999992</v>
      </c>
      <c r="X445" s="179">
        <f>IF('Funding Allocation Parameters'!$C$6="Basic Library Subsidy", MIN(V445*'Funding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MIN(V445*VLOOKUP(CONCATENATE($A445, 'Funding Allocation Parameters'!$I$6), 'Library Subsidy Complex'!$C$2:$J$55, 2, FALSE), VLOOKUP(CONCATENATE($A445, 'Funding Allocation Parameters'!$I$6), 'Library Subsidy Complex'!$C$2:$J$55, 4, FALSE)), 0)))))</f>
        <v>0</v>
      </c>
      <c r="Y445" s="179">
        <f>IF('Funding Allocation Parameters'!$C$6="Basic Library Subsidy", 0, IF('Funding Allocation Parameters'!$C$6="Grant funding",MIN(V445*'Funding Allocation Parameters'!$E$6, 'Funding Allocation Parameters'!$G$6), IF('Funding Allocation Parameters'!$C$6="Other author funding", 0, IF('Funding Allocation Parameters'!$C$6="Any discretionary funds (grants if available, other if no grants)", MIN(V445*'Funding Allocation Parameters'!$E$6, 'Funding Allocation Parameters'!$G$6), IF('Funding Allocation Parameters'!$C$6="Complex Library Subsidy", 0, 0)))))</f>
        <v>692.19959999999992</v>
      </c>
      <c r="Z445" s="179">
        <f>IF('Funding Allocation Parameters'!$C$6="Basic Library Subsidy", 0, IF('Funding Allocation Parameters'!$C$6="Grant funding", 0, IF('Funding Allocation Parameters'!$C$6="Other author funding",  MIN(V445*'Funding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5" s="179">
        <f>IF('Funding Allocation Parameters'!$C$6="Basic Library Subsidy", MIN(W445*'Funding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MIN(W445*VLOOKUP(CONCATENATE($A445, 'Funding Allocation Parameters'!$I$6), 'Library Subsidy Complex'!$C$2:$J$55, 6, FALSE), VLOOKUP(CONCATENATE($A445, 'Funding Allocation Parameters'!$I$6), 'Library Subsidy Complex'!$C$2:$J$55, 8, FALSE)), 0)))))</f>
        <v>0</v>
      </c>
      <c r="AB445" s="179">
        <f>IF('Funding Allocation Parameters'!$C$6="Basic Library Subsidy", 0, IF('Funding Allocation Parameters'!$C$6="Grant funding", 0, IF('Funding Allocation Parameters'!$C$6="Other author funding",  MIN(W445*'Funding Allocation Parameters'!$E$6, 'Funding Allocation Parameters'!$G$6), IF('Funding Allocation Parameters'!$C$6="Any discretionary funds (grants if available, other if no grants)", MIN(W445*'Funding Allocation Parameters'!$E$6, 'Funding Allocation Parameters'!$G$6), IF('Funding Allocation Parameters'!$C$6="Complex Library Subsidy", 0, 0)))))</f>
        <v>692.19959999999992</v>
      </c>
      <c r="AC445" s="177">
        <f t="shared" si="192"/>
        <v>0</v>
      </c>
      <c r="AD445" s="177">
        <f t="shared" si="193"/>
        <v>0</v>
      </c>
      <c r="AE445" s="180">
        <f>IF('Funding Allocation Parameters'!$C$7="Basic Library Subsidy", MIN(AC445*'Funding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MIN(AC445*VLOOKUP(CONCATENATE($A445, 'Funding Allocation Parameters'!$I$7), 'Library Subsidy Complex'!$C$2:$J$55, 2, FALSE), VLOOKUP(CONCATENATE($A445, 'Funding Allocation Parameters'!$I$7), 'Library Subsidy Complex'!$C$2:$J$55, 4, FALSE)), 0)))))</f>
        <v>0</v>
      </c>
      <c r="AF445" s="180">
        <f>IF('Funding Allocation Parameters'!$C$7="Basic Library Subsidy", 0, IF('Funding Allocation Parameters'!$C$7="Grant funding",MIN(AC445*'Funding Allocation Parameters'!$E$7, 'Funding Allocation Parameters'!$G$7), IF('Funding Allocation Parameters'!$C$7="Other author funding", 0, IF('Funding Allocation Parameters'!$C$7="Any discretionary funds (grants if available, other if no grants)", MIN(AC445*'Funding Allocation Parameters'!$E$7, 'Funding Allocation Parameters'!$G$7), IF('Funding Allocation Parameters'!$C$7="Complex Library Subsidy", 0, 0)))))</f>
        <v>0</v>
      </c>
      <c r="AG445" s="180">
        <f>IF('Funding Allocation Parameters'!$C$7="Basic Library Subsidy", 0, IF('Funding Allocation Parameters'!$C$7="Grant funding", 0, IF('Funding Allocation Parameters'!$C$7="Other author funding",  MIN(AC445*'Funding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5" s="180">
        <f>IF('Funding Allocation Parameters'!$C$7="Basic Library Subsidy", MIN(AD445*'Funding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MIN(AD445*VLOOKUP(CONCATENATE($A445, 'Funding Allocation Parameters'!$I$7), 'Library Subsidy Complex'!$C$2:$J$55, 6, FALSE), VLOOKUP(CONCATENATE($A445, 'Funding Allocation Parameters'!$I$7), 'Library Subsidy Complex'!$C$2:$J$55, 8, FALSE)), 0)))))</f>
        <v>0</v>
      </c>
      <c r="AI445" s="180">
        <f>IF('Funding Allocation Parameters'!$C$7="Basic Library Subsidy", 0, IF('Funding Allocation Parameters'!$C$7="Grant funding", 0, IF('Funding Allocation Parameters'!$C$7="Other author funding",  MIN(AD445*'Funding Allocation Parameters'!$E$7, 'Funding Allocation Parameters'!$G$7), IF('Funding Allocation Parameters'!$C$7="Any discretionary funds (grants if available, other if no grants)", MIN(AD445*'Funding Allocation Parameters'!$E$7, 'Funding Allocation Parameters'!$G$7), IF('Funding Allocation Parameters'!$C$7="Complex Library Subsidy", 0, 0)))))</f>
        <v>0</v>
      </c>
      <c r="AJ445" s="177">
        <f t="shared" si="194"/>
        <v>0</v>
      </c>
      <c r="AK445" s="177">
        <f t="shared" si="195"/>
        <v>0</v>
      </c>
      <c r="AL445" s="181">
        <f>IF('Funding Allocation Parameters'!$C$8="Basic Library Subsidy", MIN(AJ445*'Funding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MIN(AJ445*VLOOKUP(CONCATENATE($A445, 'Funding Allocation Parameters'!$I$8), 'Library Subsidy Complex'!$C$2:$J$55, 2, FALSE), VLOOKUP(CONCATENATE($A445, 'Funding Allocation Parameters'!$I$8), 'Library Subsidy Complex'!$C$2:$J$55, 4, FALSE)), 0)))))</f>
        <v>0</v>
      </c>
      <c r="AM445" s="181">
        <f>IF('Funding Allocation Parameters'!$C$8="Basic Library Subsidy", 0, IF('Funding Allocation Parameters'!$C$8="Grant funding",MIN(AJ445*'Funding Allocation Parameters'!$E$8, 'Funding Allocation Parameters'!$G$8), IF('Funding Allocation Parameters'!$C$8="Other author funding", 0, IF('Funding Allocation Parameters'!$C$8="Any discretionary funds (grants if available, other if no grants)", MIN(AJ445*'Funding Allocation Parameters'!$E$8, 'Funding Allocation Parameters'!$G$8), IF('Funding Allocation Parameters'!$C$8="Complex Library Subsidy", 0, 0)))))</f>
        <v>0</v>
      </c>
      <c r="AN445" s="181">
        <f>IF('Funding Allocation Parameters'!$C$8="Basic Library Subsidy", 0, IF('Funding Allocation Parameters'!$C$8="Grant funding", 0, IF('Funding Allocation Parameters'!$C$8="Other author funding",  MIN(AJ445*'Funding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5" s="181">
        <f>IF('Funding Allocation Parameters'!$C$8="Basic Library Subsidy", MIN(AK445*'Funding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MIN(AK445*VLOOKUP(CONCATENATE($A445, 'Funding Allocation Parameters'!$I$8), 'Library Subsidy Complex'!$C$2:$J$55, 6, FALSE), VLOOKUP(CONCATENATE($A445, 'Funding Allocation Parameters'!$I$8), 'Library Subsidy Complex'!$C$2:$J$55, 8, FALSE)), 0)))))</f>
        <v>0</v>
      </c>
      <c r="AP445" s="181">
        <f>IF('Funding Allocation Parameters'!$C$8="Basic Library Subsidy", 0, IF('Funding Allocation Parameters'!$C$8="Grant funding", 0, IF('Funding Allocation Parameters'!$C$8="Other author funding",  MIN(AK445*'Funding Allocation Parameters'!$E$8, 'Funding Allocation Parameters'!$G$8), IF('Funding Allocation Parameters'!$C$8="Any discretionary funds (grants if available, other if no grants)", MIN(AK445*'Funding Allocation Parameters'!$E$8, 'Funding Allocation Parameters'!$G$8), IF('Funding Allocation Parameters'!$C$8="Complex Library Subsidy", 0, 0)))))</f>
        <v>0</v>
      </c>
      <c r="AQ445" s="177">
        <f t="shared" si="196"/>
        <v>0</v>
      </c>
      <c r="AR445" s="177">
        <f t="shared" si="197"/>
        <v>0</v>
      </c>
      <c r="AS445" s="182">
        <f t="shared" si="198"/>
        <v>1189</v>
      </c>
      <c r="AT445" s="182">
        <f t="shared" si="199"/>
        <v>692.19959999999992</v>
      </c>
      <c r="AU445" s="182">
        <f t="shared" si="200"/>
        <v>0</v>
      </c>
      <c r="AV445" s="182">
        <f t="shared" si="201"/>
        <v>1189</v>
      </c>
      <c r="AW445" s="182">
        <f t="shared" si="202"/>
        <v>692.19959999999992</v>
      </c>
      <c r="AX445" s="183">
        <f t="shared" si="203"/>
        <v>1189</v>
      </c>
      <c r="AY445" s="183">
        <f t="shared" si="204"/>
        <v>692.19959999999992</v>
      </c>
      <c r="AZ445" s="183">
        <f t="shared" si="205"/>
        <v>0</v>
      </c>
      <c r="BA445" s="183">
        <f t="shared" si="206"/>
        <v>0</v>
      </c>
      <c r="BB445" s="183">
        <f t="shared" si="207"/>
        <v>0</v>
      </c>
      <c r="BC445" s="184">
        <f t="shared" si="208"/>
        <v>1189</v>
      </c>
      <c r="BD445" s="184">
        <f t="shared" si="209"/>
        <v>0</v>
      </c>
      <c r="BE445" s="184">
        <f t="shared" si="210"/>
        <v>692.19959999999992</v>
      </c>
      <c r="BF445" s="184">
        <f t="shared" si="211"/>
        <v>0</v>
      </c>
      <c r="BG445" s="102">
        <f t="shared" si="212"/>
        <v>0</v>
      </c>
      <c r="BH445" s="102">
        <f t="shared" si="213"/>
        <v>0</v>
      </c>
      <c r="BI445" s="102">
        <f t="shared" si="214"/>
        <v>0</v>
      </c>
      <c r="BJ445" s="102">
        <f t="shared" si="215"/>
        <v>1</v>
      </c>
      <c r="BK445" s="102">
        <f t="shared" si="216"/>
        <v>0</v>
      </c>
      <c r="BL445" s="102">
        <f t="shared" si="217"/>
        <v>0</v>
      </c>
      <c r="BN445" s="102"/>
    </row>
    <row r="446" spans="1:66" x14ac:dyDescent="0.25">
      <c r="A446" s="102" t="s">
        <v>16</v>
      </c>
      <c r="B446" s="102" t="s">
        <v>8</v>
      </c>
      <c r="C446" s="102" t="s">
        <v>8</v>
      </c>
      <c r="D446" s="102" t="s">
        <v>27</v>
      </c>
      <c r="E446" s="102" t="s">
        <v>33</v>
      </c>
      <c r="F446" s="102" t="s">
        <v>920</v>
      </c>
      <c r="G446" s="102">
        <v>1.113</v>
      </c>
      <c r="H446" s="102">
        <v>1</v>
      </c>
      <c r="I446" s="102">
        <v>1</v>
      </c>
      <c r="J446" s="167">
        <f>IFERROR(H446*VLOOKUP(A446, 'Advanced Parameters'!$B$7:$G$20, 6, FALSE)*VLOOKUP(A446, 'Growth Parameters'!$B$6:$H$19, 6, FALSE), 0)</f>
        <v>1</v>
      </c>
      <c r="K446" s="167">
        <f>IFERROR(IF('Advanced Parameters'!$C$5="n",'Raw Data'!I446*VLOOKUP(A446,'Advanced Parameters'!$B$7:$G$20,6,FALSE),J446*VLOOKUP(A446,'Advanced Parameters'!$B$7:$G$20,2,FALSE))*VLOOKUP(A446, 'Growth Parameters'!$B$6:$H$19, 6, FALSE), 0)</f>
        <v>1</v>
      </c>
      <c r="L446" s="167">
        <f t="shared" si="218"/>
        <v>0</v>
      </c>
      <c r="M446" s="168">
        <f>IFERROR(IF(G446="NA","NA",IF(G446&gt;'APC Parameters'!$K$6+VLOOKUP('Raw Data'!A446, 'APC Parameters'!$H$7:$L$20, 4, FALSE), 'APC Parameters'!$L$6+VLOOKUP('Raw Data'!A446, 'APC Parameters'!$H$7:$L$20, 5, FALSE), G446*('APC Parameters'!$J$6+VLOOKUP('Raw Data'!A446, 'APC Parameters'!$H$7:$L$20, 3, FALSE))+'APC Parameters'!$I$6+VLOOKUP('Raw Data'!A446, 'APC Parameters'!$H$7:$L$20, 2, FALSE))), 0)</f>
        <v>1937.2422000000001</v>
      </c>
      <c r="N446" s="168">
        <f t="shared" si="188"/>
        <v>1937.2422000000001</v>
      </c>
      <c r="O446" s="168">
        <f>IFERROR(IF(M446="NA",VLOOKUP(D446,'Internal Calculations'!$B$10:$C$11,2,FALSE), M446)*VLOOKUP(A446, 'Growth Parameters'!$B$6:$H$19, 7, FALSE), 0)</f>
        <v>1937.2422000000001</v>
      </c>
      <c r="P446" s="177">
        <f t="shared" si="189"/>
        <v>1937.2422000000001</v>
      </c>
      <c r="Q446" s="178">
        <f>IF('Funding Allocation Parameters'!$C$5="Basic Library Subsidy", MIN(O446*('Funding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MIN($O446*(VLOOKUP(CONCATENATE($A446, 'Funding Allocation Parameters'!$I$5), 'Library Subsidy Complex'!$C$2:$J$55, 2, FALSE)), VLOOKUP(CONCATENATE($A446, 'Funding Allocation Parameters'!$I$5), 'Library Subsidy Complex'!$C$2:$J$55, 4, FALSE)), 0)))))</f>
        <v>1189</v>
      </c>
      <c r="R446" s="178">
        <f>IF('Funding Allocation Parameters'!$C$5="Basic Library Subsidy", 0, IF('Funding Allocation Parameters'!$C$5="Grant funding",MIN(O446*('Funding Allocation Parameters'!$E$5), 'Funding Allocation Parameters'!$G$5), IF('Funding Allocation Parameters'!$C$5="Other author funding", 0, IF('Funding Allocation Parameters'!$C$5="Any discretionary funds (grants if available, other if no grants)", MIN(O446*('Funding Allocation Parameters'!$E$5), 'Funding Allocation Parameters'!$G$5), IF('Funding Allocation Parameters'!$C$5="Complex Library Subsidy", 0, 0)))))</f>
        <v>0</v>
      </c>
      <c r="S446" s="178">
        <f>IF('Funding Allocation Parameters'!$C$5="Basic Library Subsidy", 0, IF('Funding Allocation Parameters'!$C$5="Grant funding", 0, IF('Funding Allocation Parameters'!$C$5="Other author funding",  MIN(O446*('Funding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6" s="178">
        <f>IF('Funding Allocation Parameters'!$C$5="Basic Library Subsidy", MIN(O446*('Funding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MIN($O446*(VLOOKUP(CONCATENATE($A446, 'Funding Allocation Parameters'!$I$5), 'Library Subsidy Complex'!$C$2:$J$55, 6, FALSE)), VLOOKUP(CONCATENATE($A446, 'Funding Allocation Parameters'!$I$5), 'Library Subsidy Complex'!$C$2:$J$55, 8, FALSE)), 0)))))</f>
        <v>1189</v>
      </c>
      <c r="U446" s="178">
        <f>IF('Funding Allocation Parameters'!$C$5="Basic Library Subsidy", 0, IF('Funding Allocation Parameters'!$C$5="Grant funding", 0, IF('Funding Allocation Parameters'!$C$5="Other author funding",  MIN(O446*('Funding Allocation Parameters'!$E$5), 'Funding Allocation Parameters'!$G$5), IF('Funding Allocation Parameters'!$C$5="Any discretionary funds (grants if available, other if no grants)", MIN(O446*('Funding Allocation Parameters'!$E$5), 'Funding Allocation Parameters'!$G$5), IF('Funding Allocation Parameters'!$C$5="Complex Library Subsidy", 0, 0)))))</f>
        <v>0</v>
      </c>
      <c r="V446" s="177">
        <f t="shared" si="190"/>
        <v>748.24220000000014</v>
      </c>
      <c r="W446" s="177">
        <f t="shared" si="191"/>
        <v>748.24220000000014</v>
      </c>
      <c r="X446" s="179">
        <f>IF('Funding Allocation Parameters'!$C$6="Basic Library Subsidy", MIN(V446*'Funding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MIN(V446*VLOOKUP(CONCATENATE($A446, 'Funding Allocation Parameters'!$I$6), 'Library Subsidy Complex'!$C$2:$J$55, 2, FALSE), VLOOKUP(CONCATENATE($A446, 'Funding Allocation Parameters'!$I$6), 'Library Subsidy Complex'!$C$2:$J$55, 4, FALSE)), 0)))))</f>
        <v>0</v>
      </c>
      <c r="Y446" s="179">
        <f>IF('Funding Allocation Parameters'!$C$6="Basic Library Subsidy", 0, IF('Funding Allocation Parameters'!$C$6="Grant funding",MIN(V446*'Funding Allocation Parameters'!$E$6, 'Funding Allocation Parameters'!$G$6), IF('Funding Allocation Parameters'!$C$6="Other author funding", 0, IF('Funding Allocation Parameters'!$C$6="Any discretionary funds (grants if available, other if no grants)", MIN(V446*'Funding Allocation Parameters'!$E$6, 'Funding Allocation Parameters'!$G$6), IF('Funding Allocation Parameters'!$C$6="Complex Library Subsidy", 0, 0)))))</f>
        <v>748.24220000000014</v>
      </c>
      <c r="Z446" s="179">
        <f>IF('Funding Allocation Parameters'!$C$6="Basic Library Subsidy", 0, IF('Funding Allocation Parameters'!$C$6="Grant funding", 0, IF('Funding Allocation Parameters'!$C$6="Other author funding",  MIN(V446*'Funding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6" s="179">
        <f>IF('Funding Allocation Parameters'!$C$6="Basic Library Subsidy", MIN(W446*'Funding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MIN(W446*VLOOKUP(CONCATENATE($A446, 'Funding Allocation Parameters'!$I$6), 'Library Subsidy Complex'!$C$2:$J$55, 6, FALSE), VLOOKUP(CONCATENATE($A446, 'Funding Allocation Parameters'!$I$6), 'Library Subsidy Complex'!$C$2:$J$55, 8, FALSE)), 0)))))</f>
        <v>0</v>
      </c>
      <c r="AB446" s="179">
        <f>IF('Funding Allocation Parameters'!$C$6="Basic Library Subsidy", 0, IF('Funding Allocation Parameters'!$C$6="Grant funding", 0, IF('Funding Allocation Parameters'!$C$6="Other author funding",  MIN(W446*'Funding Allocation Parameters'!$E$6, 'Funding Allocation Parameters'!$G$6), IF('Funding Allocation Parameters'!$C$6="Any discretionary funds (grants if available, other if no grants)", MIN(W446*'Funding Allocation Parameters'!$E$6, 'Funding Allocation Parameters'!$G$6), IF('Funding Allocation Parameters'!$C$6="Complex Library Subsidy", 0, 0)))))</f>
        <v>748.24220000000014</v>
      </c>
      <c r="AC446" s="177">
        <f t="shared" si="192"/>
        <v>0</v>
      </c>
      <c r="AD446" s="177">
        <f t="shared" si="193"/>
        <v>0</v>
      </c>
      <c r="AE446" s="180">
        <f>IF('Funding Allocation Parameters'!$C$7="Basic Library Subsidy", MIN(AC446*'Funding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MIN(AC446*VLOOKUP(CONCATENATE($A446, 'Funding Allocation Parameters'!$I$7), 'Library Subsidy Complex'!$C$2:$J$55, 2, FALSE), VLOOKUP(CONCATENATE($A446, 'Funding Allocation Parameters'!$I$7), 'Library Subsidy Complex'!$C$2:$J$55, 4, FALSE)), 0)))))</f>
        <v>0</v>
      </c>
      <c r="AF446" s="180">
        <f>IF('Funding Allocation Parameters'!$C$7="Basic Library Subsidy", 0, IF('Funding Allocation Parameters'!$C$7="Grant funding",MIN(AC446*'Funding Allocation Parameters'!$E$7, 'Funding Allocation Parameters'!$G$7), IF('Funding Allocation Parameters'!$C$7="Other author funding", 0, IF('Funding Allocation Parameters'!$C$7="Any discretionary funds (grants if available, other if no grants)", MIN(AC446*'Funding Allocation Parameters'!$E$7, 'Funding Allocation Parameters'!$G$7), IF('Funding Allocation Parameters'!$C$7="Complex Library Subsidy", 0, 0)))))</f>
        <v>0</v>
      </c>
      <c r="AG446" s="180">
        <f>IF('Funding Allocation Parameters'!$C$7="Basic Library Subsidy", 0, IF('Funding Allocation Parameters'!$C$7="Grant funding", 0, IF('Funding Allocation Parameters'!$C$7="Other author funding",  MIN(AC446*'Funding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6" s="180">
        <f>IF('Funding Allocation Parameters'!$C$7="Basic Library Subsidy", MIN(AD446*'Funding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MIN(AD446*VLOOKUP(CONCATENATE($A446, 'Funding Allocation Parameters'!$I$7), 'Library Subsidy Complex'!$C$2:$J$55, 6, FALSE), VLOOKUP(CONCATENATE($A446, 'Funding Allocation Parameters'!$I$7), 'Library Subsidy Complex'!$C$2:$J$55, 8, FALSE)), 0)))))</f>
        <v>0</v>
      </c>
      <c r="AI446" s="180">
        <f>IF('Funding Allocation Parameters'!$C$7="Basic Library Subsidy", 0, IF('Funding Allocation Parameters'!$C$7="Grant funding", 0, IF('Funding Allocation Parameters'!$C$7="Other author funding",  MIN(AD446*'Funding Allocation Parameters'!$E$7, 'Funding Allocation Parameters'!$G$7), IF('Funding Allocation Parameters'!$C$7="Any discretionary funds (grants if available, other if no grants)", MIN(AD446*'Funding Allocation Parameters'!$E$7, 'Funding Allocation Parameters'!$G$7), IF('Funding Allocation Parameters'!$C$7="Complex Library Subsidy", 0, 0)))))</f>
        <v>0</v>
      </c>
      <c r="AJ446" s="177">
        <f t="shared" si="194"/>
        <v>0</v>
      </c>
      <c r="AK446" s="177">
        <f t="shared" si="195"/>
        <v>0</v>
      </c>
      <c r="AL446" s="181">
        <f>IF('Funding Allocation Parameters'!$C$8="Basic Library Subsidy", MIN(AJ446*'Funding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MIN(AJ446*VLOOKUP(CONCATENATE($A446, 'Funding Allocation Parameters'!$I$8), 'Library Subsidy Complex'!$C$2:$J$55, 2, FALSE), VLOOKUP(CONCATENATE($A446, 'Funding Allocation Parameters'!$I$8), 'Library Subsidy Complex'!$C$2:$J$55, 4, FALSE)), 0)))))</f>
        <v>0</v>
      </c>
      <c r="AM446" s="181">
        <f>IF('Funding Allocation Parameters'!$C$8="Basic Library Subsidy", 0, IF('Funding Allocation Parameters'!$C$8="Grant funding",MIN(AJ446*'Funding Allocation Parameters'!$E$8, 'Funding Allocation Parameters'!$G$8), IF('Funding Allocation Parameters'!$C$8="Other author funding", 0, IF('Funding Allocation Parameters'!$C$8="Any discretionary funds (grants if available, other if no grants)", MIN(AJ446*'Funding Allocation Parameters'!$E$8, 'Funding Allocation Parameters'!$G$8), IF('Funding Allocation Parameters'!$C$8="Complex Library Subsidy", 0, 0)))))</f>
        <v>0</v>
      </c>
      <c r="AN446" s="181">
        <f>IF('Funding Allocation Parameters'!$C$8="Basic Library Subsidy", 0, IF('Funding Allocation Parameters'!$C$8="Grant funding", 0, IF('Funding Allocation Parameters'!$C$8="Other author funding",  MIN(AJ446*'Funding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6" s="181">
        <f>IF('Funding Allocation Parameters'!$C$8="Basic Library Subsidy", MIN(AK446*'Funding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MIN(AK446*VLOOKUP(CONCATENATE($A446, 'Funding Allocation Parameters'!$I$8), 'Library Subsidy Complex'!$C$2:$J$55, 6, FALSE), VLOOKUP(CONCATENATE($A446, 'Funding Allocation Parameters'!$I$8), 'Library Subsidy Complex'!$C$2:$J$55, 8, FALSE)), 0)))))</f>
        <v>0</v>
      </c>
      <c r="AP446" s="181">
        <f>IF('Funding Allocation Parameters'!$C$8="Basic Library Subsidy", 0, IF('Funding Allocation Parameters'!$C$8="Grant funding", 0, IF('Funding Allocation Parameters'!$C$8="Other author funding",  MIN(AK446*'Funding Allocation Parameters'!$E$8, 'Funding Allocation Parameters'!$G$8), IF('Funding Allocation Parameters'!$C$8="Any discretionary funds (grants if available, other if no grants)", MIN(AK446*'Funding Allocation Parameters'!$E$8, 'Funding Allocation Parameters'!$G$8), IF('Funding Allocation Parameters'!$C$8="Complex Library Subsidy", 0, 0)))))</f>
        <v>0</v>
      </c>
      <c r="AQ446" s="177">
        <f t="shared" si="196"/>
        <v>0</v>
      </c>
      <c r="AR446" s="177">
        <f t="shared" si="197"/>
        <v>0</v>
      </c>
      <c r="AS446" s="182">
        <f t="shared" si="198"/>
        <v>1189</v>
      </c>
      <c r="AT446" s="182">
        <f t="shared" si="199"/>
        <v>748.24220000000014</v>
      </c>
      <c r="AU446" s="182">
        <f t="shared" si="200"/>
        <v>0</v>
      </c>
      <c r="AV446" s="182">
        <f t="shared" si="201"/>
        <v>1189</v>
      </c>
      <c r="AW446" s="182">
        <f t="shared" si="202"/>
        <v>748.24220000000014</v>
      </c>
      <c r="AX446" s="183">
        <f t="shared" si="203"/>
        <v>1189</v>
      </c>
      <c r="AY446" s="183">
        <f t="shared" si="204"/>
        <v>748.24220000000014</v>
      </c>
      <c r="AZ446" s="183">
        <f t="shared" si="205"/>
        <v>0</v>
      </c>
      <c r="BA446" s="183">
        <f t="shared" si="206"/>
        <v>0</v>
      </c>
      <c r="BB446" s="183">
        <f t="shared" si="207"/>
        <v>0</v>
      </c>
      <c r="BC446" s="184">
        <f t="shared" si="208"/>
        <v>1189</v>
      </c>
      <c r="BD446" s="184">
        <f t="shared" si="209"/>
        <v>0</v>
      </c>
      <c r="BE446" s="184">
        <f t="shared" si="210"/>
        <v>748.24220000000014</v>
      </c>
      <c r="BF446" s="184">
        <f t="shared" si="211"/>
        <v>0</v>
      </c>
      <c r="BG446" s="102">
        <f t="shared" si="212"/>
        <v>0</v>
      </c>
      <c r="BH446" s="102">
        <f t="shared" si="213"/>
        <v>0</v>
      </c>
      <c r="BI446" s="102">
        <f t="shared" si="214"/>
        <v>0</v>
      </c>
      <c r="BJ446" s="102">
        <f t="shared" si="215"/>
        <v>1</v>
      </c>
      <c r="BK446" s="102">
        <f t="shared" si="216"/>
        <v>0</v>
      </c>
      <c r="BL446" s="102">
        <f t="shared" si="217"/>
        <v>0</v>
      </c>
      <c r="BN446" s="102"/>
    </row>
    <row r="447" spans="1:66" x14ac:dyDescent="0.25">
      <c r="A447" s="102" t="s">
        <v>17</v>
      </c>
      <c r="B447" s="102" t="s">
        <v>8</v>
      </c>
      <c r="C447" s="102" t="s">
        <v>8</v>
      </c>
      <c r="D447" s="102" t="s">
        <v>27</v>
      </c>
      <c r="E447" s="102" t="s">
        <v>921</v>
      </c>
      <c r="F447" s="102" t="s">
        <v>922</v>
      </c>
      <c r="G447" s="102">
        <v>0.745</v>
      </c>
      <c r="H447" s="102">
        <v>1</v>
      </c>
      <c r="I447" s="102">
        <v>1</v>
      </c>
      <c r="J447" s="167">
        <f>IFERROR(H447*VLOOKUP(A447, 'Advanced Parameters'!$B$7:$G$20, 6, FALSE)*VLOOKUP(A447, 'Growth Parameters'!$B$6:$H$19, 6, FALSE), 0)</f>
        <v>1</v>
      </c>
      <c r="K447" s="167">
        <f>IFERROR(IF('Advanced Parameters'!$C$5="n",'Raw Data'!I447*VLOOKUP(A447,'Advanced Parameters'!$B$7:$G$20,6,FALSE),J447*VLOOKUP(A447,'Advanced Parameters'!$B$7:$G$20,2,FALSE))*VLOOKUP(A447, 'Growth Parameters'!$B$6:$H$19, 6, FALSE), 0)</f>
        <v>1</v>
      </c>
      <c r="L447" s="167">
        <f t="shared" si="218"/>
        <v>0</v>
      </c>
      <c r="M447" s="168">
        <f>IFERROR(IF(G447="NA","NA",IF(G447&gt;'APC Parameters'!$K$6+VLOOKUP('Raw Data'!A447, 'APC Parameters'!$H$7:$L$20, 4, FALSE), 'APC Parameters'!$L$6+VLOOKUP('Raw Data'!A447, 'APC Parameters'!$H$7:$L$20, 5, FALSE), G447*('APC Parameters'!$J$6+VLOOKUP('Raw Data'!A447, 'APC Parameters'!$H$7:$L$20, 3, FALSE))+'APC Parameters'!$I$6+VLOOKUP('Raw Data'!A447, 'APC Parameters'!$H$7:$L$20, 2, FALSE))), 0)</f>
        <v>1676.183</v>
      </c>
      <c r="N447" s="168">
        <f t="shared" si="188"/>
        <v>1676.183</v>
      </c>
      <c r="O447" s="168">
        <f>IFERROR(IF(M447="NA",VLOOKUP(D447,'Internal Calculations'!$B$10:$C$11,2,FALSE), M447)*VLOOKUP(A447, 'Growth Parameters'!$B$6:$H$19, 7, FALSE), 0)</f>
        <v>1676.183</v>
      </c>
      <c r="P447" s="177">
        <f t="shared" si="189"/>
        <v>1676.183</v>
      </c>
      <c r="Q447" s="178">
        <f>IF('Funding Allocation Parameters'!$C$5="Basic Library Subsidy", MIN(O447*('Funding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MIN($O447*(VLOOKUP(CONCATENATE($A447, 'Funding Allocation Parameters'!$I$5), 'Library Subsidy Complex'!$C$2:$J$55, 2, FALSE)), VLOOKUP(CONCATENATE($A447, 'Funding Allocation Parameters'!$I$5), 'Library Subsidy Complex'!$C$2:$J$55, 4, FALSE)), 0)))))</f>
        <v>1189</v>
      </c>
      <c r="R447" s="178">
        <f>IF('Funding Allocation Parameters'!$C$5="Basic Library Subsidy", 0, IF('Funding Allocation Parameters'!$C$5="Grant funding",MIN(O447*('Funding Allocation Parameters'!$E$5), 'Funding Allocation Parameters'!$G$5), IF('Funding Allocation Parameters'!$C$5="Other author funding", 0, IF('Funding Allocation Parameters'!$C$5="Any discretionary funds (grants if available, other if no grants)", MIN(O447*('Funding Allocation Parameters'!$E$5), 'Funding Allocation Parameters'!$G$5), IF('Funding Allocation Parameters'!$C$5="Complex Library Subsidy", 0, 0)))))</f>
        <v>0</v>
      </c>
      <c r="S447" s="178">
        <f>IF('Funding Allocation Parameters'!$C$5="Basic Library Subsidy", 0, IF('Funding Allocation Parameters'!$C$5="Grant funding", 0, IF('Funding Allocation Parameters'!$C$5="Other author funding",  MIN(O447*('Funding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7" s="178">
        <f>IF('Funding Allocation Parameters'!$C$5="Basic Library Subsidy", MIN(O447*('Funding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MIN($O447*(VLOOKUP(CONCATENATE($A447, 'Funding Allocation Parameters'!$I$5), 'Library Subsidy Complex'!$C$2:$J$55, 6, FALSE)), VLOOKUP(CONCATENATE($A447, 'Funding Allocation Parameters'!$I$5), 'Library Subsidy Complex'!$C$2:$J$55, 8, FALSE)), 0)))))</f>
        <v>1189</v>
      </c>
      <c r="U447" s="178">
        <f>IF('Funding Allocation Parameters'!$C$5="Basic Library Subsidy", 0, IF('Funding Allocation Parameters'!$C$5="Grant funding", 0, IF('Funding Allocation Parameters'!$C$5="Other author funding",  MIN(O447*('Funding Allocation Parameters'!$E$5), 'Funding Allocation Parameters'!$G$5), IF('Funding Allocation Parameters'!$C$5="Any discretionary funds (grants if available, other if no grants)", MIN(O447*('Funding Allocation Parameters'!$E$5), 'Funding Allocation Parameters'!$G$5), IF('Funding Allocation Parameters'!$C$5="Complex Library Subsidy", 0, 0)))))</f>
        <v>0</v>
      </c>
      <c r="V447" s="177">
        <f t="shared" si="190"/>
        <v>487.18299999999999</v>
      </c>
      <c r="W447" s="177">
        <f t="shared" si="191"/>
        <v>487.18299999999999</v>
      </c>
      <c r="X447" s="179">
        <f>IF('Funding Allocation Parameters'!$C$6="Basic Library Subsidy", MIN(V447*'Funding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MIN(V447*VLOOKUP(CONCATENATE($A447, 'Funding Allocation Parameters'!$I$6), 'Library Subsidy Complex'!$C$2:$J$55, 2, FALSE), VLOOKUP(CONCATENATE($A447, 'Funding Allocation Parameters'!$I$6), 'Library Subsidy Complex'!$C$2:$J$55, 4, FALSE)), 0)))))</f>
        <v>0</v>
      </c>
      <c r="Y447" s="179">
        <f>IF('Funding Allocation Parameters'!$C$6="Basic Library Subsidy", 0, IF('Funding Allocation Parameters'!$C$6="Grant funding",MIN(V447*'Funding Allocation Parameters'!$E$6, 'Funding Allocation Parameters'!$G$6), IF('Funding Allocation Parameters'!$C$6="Other author funding", 0, IF('Funding Allocation Parameters'!$C$6="Any discretionary funds (grants if available, other if no grants)", MIN(V447*'Funding Allocation Parameters'!$E$6, 'Funding Allocation Parameters'!$G$6), IF('Funding Allocation Parameters'!$C$6="Complex Library Subsidy", 0, 0)))))</f>
        <v>487.18299999999999</v>
      </c>
      <c r="Z447" s="179">
        <f>IF('Funding Allocation Parameters'!$C$6="Basic Library Subsidy", 0, IF('Funding Allocation Parameters'!$C$6="Grant funding", 0, IF('Funding Allocation Parameters'!$C$6="Other author funding",  MIN(V447*'Funding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7" s="179">
        <f>IF('Funding Allocation Parameters'!$C$6="Basic Library Subsidy", MIN(W447*'Funding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MIN(W447*VLOOKUP(CONCATENATE($A447, 'Funding Allocation Parameters'!$I$6), 'Library Subsidy Complex'!$C$2:$J$55, 6, FALSE), VLOOKUP(CONCATENATE($A447, 'Funding Allocation Parameters'!$I$6), 'Library Subsidy Complex'!$C$2:$J$55, 8, FALSE)), 0)))))</f>
        <v>0</v>
      </c>
      <c r="AB447" s="179">
        <f>IF('Funding Allocation Parameters'!$C$6="Basic Library Subsidy", 0, IF('Funding Allocation Parameters'!$C$6="Grant funding", 0, IF('Funding Allocation Parameters'!$C$6="Other author funding",  MIN(W447*'Funding Allocation Parameters'!$E$6, 'Funding Allocation Parameters'!$G$6), IF('Funding Allocation Parameters'!$C$6="Any discretionary funds (grants if available, other if no grants)", MIN(W447*'Funding Allocation Parameters'!$E$6, 'Funding Allocation Parameters'!$G$6), IF('Funding Allocation Parameters'!$C$6="Complex Library Subsidy", 0, 0)))))</f>
        <v>487.18299999999999</v>
      </c>
      <c r="AC447" s="177">
        <f t="shared" si="192"/>
        <v>0</v>
      </c>
      <c r="AD447" s="177">
        <f t="shared" si="193"/>
        <v>0</v>
      </c>
      <c r="AE447" s="180">
        <f>IF('Funding Allocation Parameters'!$C$7="Basic Library Subsidy", MIN(AC447*'Funding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MIN(AC447*VLOOKUP(CONCATENATE($A447, 'Funding Allocation Parameters'!$I$7), 'Library Subsidy Complex'!$C$2:$J$55, 2, FALSE), VLOOKUP(CONCATENATE($A447, 'Funding Allocation Parameters'!$I$7), 'Library Subsidy Complex'!$C$2:$J$55, 4, FALSE)), 0)))))</f>
        <v>0</v>
      </c>
      <c r="AF447" s="180">
        <f>IF('Funding Allocation Parameters'!$C$7="Basic Library Subsidy", 0, IF('Funding Allocation Parameters'!$C$7="Grant funding",MIN(AC447*'Funding Allocation Parameters'!$E$7, 'Funding Allocation Parameters'!$G$7), IF('Funding Allocation Parameters'!$C$7="Other author funding", 0, IF('Funding Allocation Parameters'!$C$7="Any discretionary funds (grants if available, other if no grants)", MIN(AC447*'Funding Allocation Parameters'!$E$7, 'Funding Allocation Parameters'!$G$7), IF('Funding Allocation Parameters'!$C$7="Complex Library Subsidy", 0, 0)))))</f>
        <v>0</v>
      </c>
      <c r="AG447" s="180">
        <f>IF('Funding Allocation Parameters'!$C$7="Basic Library Subsidy", 0, IF('Funding Allocation Parameters'!$C$7="Grant funding", 0, IF('Funding Allocation Parameters'!$C$7="Other author funding",  MIN(AC447*'Funding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7" s="180">
        <f>IF('Funding Allocation Parameters'!$C$7="Basic Library Subsidy", MIN(AD447*'Funding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MIN(AD447*VLOOKUP(CONCATENATE($A447, 'Funding Allocation Parameters'!$I$7), 'Library Subsidy Complex'!$C$2:$J$55, 6, FALSE), VLOOKUP(CONCATENATE($A447, 'Funding Allocation Parameters'!$I$7), 'Library Subsidy Complex'!$C$2:$J$55, 8, FALSE)), 0)))))</f>
        <v>0</v>
      </c>
      <c r="AI447" s="180">
        <f>IF('Funding Allocation Parameters'!$C$7="Basic Library Subsidy", 0, IF('Funding Allocation Parameters'!$C$7="Grant funding", 0, IF('Funding Allocation Parameters'!$C$7="Other author funding",  MIN(AD447*'Funding Allocation Parameters'!$E$7, 'Funding Allocation Parameters'!$G$7), IF('Funding Allocation Parameters'!$C$7="Any discretionary funds (grants if available, other if no grants)", MIN(AD447*'Funding Allocation Parameters'!$E$7, 'Funding Allocation Parameters'!$G$7), IF('Funding Allocation Parameters'!$C$7="Complex Library Subsidy", 0, 0)))))</f>
        <v>0</v>
      </c>
      <c r="AJ447" s="177">
        <f t="shared" si="194"/>
        <v>0</v>
      </c>
      <c r="AK447" s="177">
        <f t="shared" si="195"/>
        <v>0</v>
      </c>
      <c r="AL447" s="181">
        <f>IF('Funding Allocation Parameters'!$C$8="Basic Library Subsidy", MIN(AJ447*'Funding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MIN(AJ447*VLOOKUP(CONCATENATE($A447, 'Funding Allocation Parameters'!$I$8), 'Library Subsidy Complex'!$C$2:$J$55, 2, FALSE), VLOOKUP(CONCATENATE($A447, 'Funding Allocation Parameters'!$I$8), 'Library Subsidy Complex'!$C$2:$J$55, 4, FALSE)), 0)))))</f>
        <v>0</v>
      </c>
      <c r="AM447" s="181">
        <f>IF('Funding Allocation Parameters'!$C$8="Basic Library Subsidy", 0, IF('Funding Allocation Parameters'!$C$8="Grant funding",MIN(AJ447*'Funding Allocation Parameters'!$E$8, 'Funding Allocation Parameters'!$G$8), IF('Funding Allocation Parameters'!$C$8="Other author funding", 0, IF('Funding Allocation Parameters'!$C$8="Any discretionary funds (grants if available, other if no grants)", MIN(AJ447*'Funding Allocation Parameters'!$E$8, 'Funding Allocation Parameters'!$G$8), IF('Funding Allocation Parameters'!$C$8="Complex Library Subsidy", 0, 0)))))</f>
        <v>0</v>
      </c>
      <c r="AN447" s="181">
        <f>IF('Funding Allocation Parameters'!$C$8="Basic Library Subsidy", 0, IF('Funding Allocation Parameters'!$C$8="Grant funding", 0, IF('Funding Allocation Parameters'!$C$8="Other author funding",  MIN(AJ447*'Funding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7" s="181">
        <f>IF('Funding Allocation Parameters'!$C$8="Basic Library Subsidy", MIN(AK447*'Funding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MIN(AK447*VLOOKUP(CONCATENATE($A447, 'Funding Allocation Parameters'!$I$8), 'Library Subsidy Complex'!$C$2:$J$55, 6, FALSE), VLOOKUP(CONCATENATE($A447, 'Funding Allocation Parameters'!$I$8), 'Library Subsidy Complex'!$C$2:$J$55, 8, FALSE)), 0)))))</f>
        <v>0</v>
      </c>
      <c r="AP447" s="181">
        <f>IF('Funding Allocation Parameters'!$C$8="Basic Library Subsidy", 0, IF('Funding Allocation Parameters'!$C$8="Grant funding", 0, IF('Funding Allocation Parameters'!$C$8="Other author funding",  MIN(AK447*'Funding Allocation Parameters'!$E$8, 'Funding Allocation Parameters'!$G$8), IF('Funding Allocation Parameters'!$C$8="Any discretionary funds (grants if available, other if no grants)", MIN(AK447*'Funding Allocation Parameters'!$E$8, 'Funding Allocation Parameters'!$G$8), IF('Funding Allocation Parameters'!$C$8="Complex Library Subsidy", 0, 0)))))</f>
        <v>0</v>
      </c>
      <c r="AQ447" s="177">
        <f t="shared" si="196"/>
        <v>0</v>
      </c>
      <c r="AR447" s="177">
        <f t="shared" si="197"/>
        <v>0</v>
      </c>
      <c r="AS447" s="182">
        <f t="shared" si="198"/>
        <v>1189</v>
      </c>
      <c r="AT447" s="182">
        <f t="shared" si="199"/>
        <v>487.18299999999999</v>
      </c>
      <c r="AU447" s="182">
        <f t="shared" si="200"/>
        <v>0</v>
      </c>
      <c r="AV447" s="182">
        <f t="shared" si="201"/>
        <v>1189</v>
      </c>
      <c r="AW447" s="182">
        <f t="shared" si="202"/>
        <v>487.18299999999999</v>
      </c>
      <c r="AX447" s="183">
        <f t="shared" si="203"/>
        <v>1189</v>
      </c>
      <c r="AY447" s="183">
        <f t="shared" si="204"/>
        <v>487.18299999999999</v>
      </c>
      <c r="AZ447" s="183">
        <f t="shared" si="205"/>
        <v>0</v>
      </c>
      <c r="BA447" s="183">
        <f t="shared" si="206"/>
        <v>0</v>
      </c>
      <c r="BB447" s="183">
        <f t="shared" si="207"/>
        <v>0</v>
      </c>
      <c r="BC447" s="184">
        <f t="shared" si="208"/>
        <v>1189</v>
      </c>
      <c r="BD447" s="184">
        <f t="shared" si="209"/>
        <v>0</v>
      </c>
      <c r="BE447" s="184">
        <f t="shared" si="210"/>
        <v>487.18299999999999</v>
      </c>
      <c r="BF447" s="184">
        <f t="shared" si="211"/>
        <v>0</v>
      </c>
      <c r="BG447" s="102">
        <f t="shared" si="212"/>
        <v>0</v>
      </c>
      <c r="BH447" s="102">
        <f t="shared" si="213"/>
        <v>0</v>
      </c>
      <c r="BI447" s="102">
        <f t="shared" si="214"/>
        <v>0</v>
      </c>
      <c r="BJ447" s="102">
        <f t="shared" si="215"/>
        <v>1</v>
      </c>
      <c r="BK447" s="102">
        <f t="shared" si="216"/>
        <v>0</v>
      </c>
      <c r="BL447" s="102">
        <f t="shared" si="217"/>
        <v>0</v>
      </c>
      <c r="BN447" s="102"/>
    </row>
    <row r="448" spans="1:66" x14ac:dyDescent="0.25">
      <c r="A448" s="102" t="s">
        <v>20</v>
      </c>
      <c r="B448" s="102" t="s">
        <v>8</v>
      </c>
      <c r="C448" s="102" t="s">
        <v>8</v>
      </c>
      <c r="D448" s="102" t="s">
        <v>27</v>
      </c>
      <c r="E448" s="102" t="s">
        <v>923</v>
      </c>
      <c r="F448" s="102" t="s">
        <v>924</v>
      </c>
      <c r="G448" s="102">
        <v>2.2599999999999998</v>
      </c>
      <c r="H448" s="102">
        <v>1</v>
      </c>
      <c r="I448" s="102">
        <v>1</v>
      </c>
      <c r="J448" s="167">
        <f>IFERROR(H448*VLOOKUP(A448, 'Advanced Parameters'!$B$7:$G$20, 6, FALSE)*VLOOKUP(A448, 'Growth Parameters'!$B$6:$H$19, 6, FALSE), 0)</f>
        <v>1</v>
      </c>
      <c r="K448" s="167">
        <f>IFERROR(IF('Advanced Parameters'!$C$5="n",'Raw Data'!I448*VLOOKUP(A448,'Advanced Parameters'!$B$7:$G$20,6,FALSE),J448*VLOOKUP(A448,'Advanced Parameters'!$B$7:$G$20,2,FALSE))*VLOOKUP(A448, 'Growth Parameters'!$B$6:$H$19, 6, FALSE), 0)</f>
        <v>1</v>
      </c>
      <c r="L448" s="167">
        <f t="shared" si="218"/>
        <v>0</v>
      </c>
      <c r="M448" s="168">
        <f>IFERROR(IF(G448="NA","NA",IF(G448&gt;'APC Parameters'!$K$6+VLOOKUP('Raw Data'!A448, 'APC Parameters'!$H$7:$L$20, 4, FALSE), 'APC Parameters'!$L$6+VLOOKUP('Raw Data'!A448, 'APC Parameters'!$H$7:$L$20, 5, FALSE), G448*('APC Parameters'!$J$6+VLOOKUP('Raw Data'!A448, 'APC Parameters'!$H$7:$L$20, 3, FALSE))+'APC Parameters'!$I$6+VLOOKUP('Raw Data'!A448, 'APC Parameters'!$H$7:$L$20, 2, FALSE))), 0)</f>
        <v>2750.924</v>
      </c>
      <c r="N448" s="168">
        <f t="shared" si="188"/>
        <v>2750.924</v>
      </c>
      <c r="O448" s="168">
        <f>IFERROR(IF(M448="NA",VLOOKUP(D448,'Internal Calculations'!$B$10:$C$11,2,FALSE), M448)*VLOOKUP(A448, 'Growth Parameters'!$B$6:$H$19, 7, FALSE), 0)</f>
        <v>2750.924</v>
      </c>
      <c r="P448" s="177">
        <f t="shared" si="189"/>
        <v>2750.924</v>
      </c>
      <c r="Q448" s="178">
        <f>IF('Funding Allocation Parameters'!$C$5="Basic Library Subsidy", MIN(O448*('Funding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MIN($O448*(VLOOKUP(CONCATENATE($A448, 'Funding Allocation Parameters'!$I$5), 'Library Subsidy Complex'!$C$2:$J$55, 2, FALSE)), VLOOKUP(CONCATENATE($A448, 'Funding Allocation Parameters'!$I$5), 'Library Subsidy Complex'!$C$2:$J$55, 4, FALSE)), 0)))))</f>
        <v>1189</v>
      </c>
      <c r="R448" s="178">
        <f>IF('Funding Allocation Parameters'!$C$5="Basic Library Subsidy", 0, IF('Funding Allocation Parameters'!$C$5="Grant funding",MIN(O448*('Funding Allocation Parameters'!$E$5), 'Funding Allocation Parameters'!$G$5), IF('Funding Allocation Parameters'!$C$5="Other author funding", 0, IF('Funding Allocation Parameters'!$C$5="Any discretionary funds (grants if available, other if no grants)", MIN(O448*('Funding Allocation Parameters'!$E$5), 'Funding Allocation Parameters'!$G$5), IF('Funding Allocation Parameters'!$C$5="Complex Library Subsidy", 0, 0)))))</f>
        <v>0</v>
      </c>
      <c r="S448" s="178">
        <f>IF('Funding Allocation Parameters'!$C$5="Basic Library Subsidy", 0, IF('Funding Allocation Parameters'!$C$5="Grant funding", 0, IF('Funding Allocation Parameters'!$C$5="Other author funding",  MIN(O448*('Funding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8" s="178">
        <f>IF('Funding Allocation Parameters'!$C$5="Basic Library Subsidy", MIN(O448*('Funding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MIN($O448*(VLOOKUP(CONCATENATE($A448, 'Funding Allocation Parameters'!$I$5), 'Library Subsidy Complex'!$C$2:$J$55, 6, FALSE)), VLOOKUP(CONCATENATE($A448, 'Funding Allocation Parameters'!$I$5), 'Library Subsidy Complex'!$C$2:$J$55, 8, FALSE)), 0)))))</f>
        <v>1189</v>
      </c>
      <c r="U448" s="178">
        <f>IF('Funding Allocation Parameters'!$C$5="Basic Library Subsidy", 0, IF('Funding Allocation Parameters'!$C$5="Grant funding", 0, IF('Funding Allocation Parameters'!$C$5="Other author funding",  MIN(O448*('Funding Allocation Parameters'!$E$5), 'Funding Allocation Parameters'!$G$5), IF('Funding Allocation Parameters'!$C$5="Any discretionary funds (grants if available, other if no grants)", MIN(O448*('Funding Allocation Parameters'!$E$5), 'Funding Allocation Parameters'!$G$5), IF('Funding Allocation Parameters'!$C$5="Complex Library Subsidy", 0, 0)))))</f>
        <v>0</v>
      </c>
      <c r="V448" s="177">
        <f t="shared" si="190"/>
        <v>1561.924</v>
      </c>
      <c r="W448" s="177">
        <f t="shared" si="191"/>
        <v>1561.924</v>
      </c>
      <c r="X448" s="179">
        <f>IF('Funding Allocation Parameters'!$C$6="Basic Library Subsidy", MIN(V448*'Funding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MIN(V448*VLOOKUP(CONCATENATE($A448, 'Funding Allocation Parameters'!$I$6), 'Library Subsidy Complex'!$C$2:$J$55, 2, FALSE), VLOOKUP(CONCATENATE($A448, 'Funding Allocation Parameters'!$I$6), 'Library Subsidy Complex'!$C$2:$J$55, 4, FALSE)), 0)))))</f>
        <v>0</v>
      </c>
      <c r="Y448" s="179">
        <f>IF('Funding Allocation Parameters'!$C$6="Basic Library Subsidy", 0, IF('Funding Allocation Parameters'!$C$6="Grant funding",MIN(V448*'Funding Allocation Parameters'!$E$6, 'Funding Allocation Parameters'!$G$6), IF('Funding Allocation Parameters'!$C$6="Other author funding", 0, IF('Funding Allocation Parameters'!$C$6="Any discretionary funds (grants if available, other if no grants)", MIN(V448*'Funding Allocation Parameters'!$E$6, 'Funding Allocation Parameters'!$G$6), IF('Funding Allocation Parameters'!$C$6="Complex Library Subsidy", 0, 0)))))</f>
        <v>1561.924</v>
      </c>
      <c r="Z448" s="179">
        <f>IF('Funding Allocation Parameters'!$C$6="Basic Library Subsidy", 0, IF('Funding Allocation Parameters'!$C$6="Grant funding", 0, IF('Funding Allocation Parameters'!$C$6="Other author funding",  MIN(V448*'Funding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8" s="179">
        <f>IF('Funding Allocation Parameters'!$C$6="Basic Library Subsidy", MIN(W448*'Funding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MIN(W448*VLOOKUP(CONCATENATE($A448, 'Funding Allocation Parameters'!$I$6), 'Library Subsidy Complex'!$C$2:$J$55, 6, FALSE), VLOOKUP(CONCATENATE($A448, 'Funding Allocation Parameters'!$I$6), 'Library Subsidy Complex'!$C$2:$J$55, 8, FALSE)), 0)))))</f>
        <v>0</v>
      </c>
      <c r="AB448" s="179">
        <f>IF('Funding Allocation Parameters'!$C$6="Basic Library Subsidy", 0, IF('Funding Allocation Parameters'!$C$6="Grant funding", 0, IF('Funding Allocation Parameters'!$C$6="Other author funding",  MIN(W448*'Funding Allocation Parameters'!$E$6, 'Funding Allocation Parameters'!$G$6), IF('Funding Allocation Parameters'!$C$6="Any discretionary funds (grants if available, other if no grants)", MIN(W448*'Funding Allocation Parameters'!$E$6, 'Funding Allocation Parameters'!$G$6), IF('Funding Allocation Parameters'!$C$6="Complex Library Subsidy", 0, 0)))))</f>
        <v>1561.924</v>
      </c>
      <c r="AC448" s="177">
        <f t="shared" si="192"/>
        <v>0</v>
      </c>
      <c r="AD448" s="177">
        <f t="shared" si="193"/>
        <v>0</v>
      </c>
      <c r="AE448" s="180">
        <f>IF('Funding Allocation Parameters'!$C$7="Basic Library Subsidy", MIN(AC448*'Funding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MIN(AC448*VLOOKUP(CONCATENATE($A448, 'Funding Allocation Parameters'!$I$7), 'Library Subsidy Complex'!$C$2:$J$55, 2, FALSE), VLOOKUP(CONCATENATE($A448, 'Funding Allocation Parameters'!$I$7), 'Library Subsidy Complex'!$C$2:$J$55, 4, FALSE)), 0)))))</f>
        <v>0</v>
      </c>
      <c r="AF448" s="180">
        <f>IF('Funding Allocation Parameters'!$C$7="Basic Library Subsidy", 0, IF('Funding Allocation Parameters'!$C$7="Grant funding",MIN(AC448*'Funding Allocation Parameters'!$E$7, 'Funding Allocation Parameters'!$G$7), IF('Funding Allocation Parameters'!$C$7="Other author funding", 0, IF('Funding Allocation Parameters'!$C$7="Any discretionary funds (grants if available, other if no grants)", MIN(AC448*'Funding Allocation Parameters'!$E$7, 'Funding Allocation Parameters'!$G$7), IF('Funding Allocation Parameters'!$C$7="Complex Library Subsidy", 0, 0)))))</f>
        <v>0</v>
      </c>
      <c r="AG448" s="180">
        <f>IF('Funding Allocation Parameters'!$C$7="Basic Library Subsidy", 0, IF('Funding Allocation Parameters'!$C$7="Grant funding", 0, IF('Funding Allocation Parameters'!$C$7="Other author funding",  MIN(AC448*'Funding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8" s="180">
        <f>IF('Funding Allocation Parameters'!$C$7="Basic Library Subsidy", MIN(AD448*'Funding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MIN(AD448*VLOOKUP(CONCATENATE($A448, 'Funding Allocation Parameters'!$I$7), 'Library Subsidy Complex'!$C$2:$J$55, 6, FALSE), VLOOKUP(CONCATENATE($A448, 'Funding Allocation Parameters'!$I$7), 'Library Subsidy Complex'!$C$2:$J$55, 8, FALSE)), 0)))))</f>
        <v>0</v>
      </c>
      <c r="AI448" s="180">
        <f>IF('Funding Allocation Parameters'!$C$7="Basic Library Subsidy", 0, IF('Funding Allocation Parameters'!$C$7="Grant funding", 0, IF('Funding Allocation Parameters'!$C$7="Other author funding",  MIN(AD448*'Funding Allocation Parameters'!$E$7, 'Funding Allocation Parameters'!$G$7), IF('Funding Allocation Parameters'!$C$7="Any discretionary funds (grants if available, other if no grants)", MIN(AD448*'Funding Allocation Parameters'!$E$7, 'Funding Allocation Parameters'!$G$7), IF('Funding Allocation Parameters'!$C$7="Complex Library Subsidy", 0, 0)))))</f>
        <v>0</v>
      </c>
      <c r="AJ448" s="177">
        <f t="shared" si="194"/>
        <v>0</v>
      </c>
      <c r="AK448" s="177">
        <f t="shared" si="195"/>
        <v>0</v>
      </c>
      <c r="AL448" s="181">
        <f>IF('Funding Allocation Parameters'!$C$8="Basic Library Subsidy", MIN(AJ448*'Funding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MIN(AJ448*VLOOKUP(CONCATENATE($A448, 'Funding Allocation Parameters'!$I$8), 'Library Subsidy Complex'!$C$2:$J$55, 2, FALSE), VLOOKUP(CONCATENATE($A448, 'Funding Allocation Parameters'!$I$8), 'Library Subsidy Complex'!$C$2:$J$55, 4, FALSE)), 0)))))</f>
        <v>0</v>
      </c>
      <c r="AM448" s="181">
        <f>IF('Funding Allocation Parameters'!$C$8="Basic Library Subsidy", 0, IF('Funding Allocation Parameters'!$C$8="Grant funding",MIN(AJ448*'Funding Allocation Parameters'!$E$8, 'Funding Allocation Parameters'!$G$8), IF('Funding Allocation Parameters'!$C$8="Other author funding", 0, IF('Funding Allocation Parameters'!$C$8="Any discretionary funds (grants if available, other if no grants)", MIN(AJ448*'Funding Allocation Parameters'!$E$8, 'Funding Allocation Parameters'!$G$8), IF('Funding Allocation Parameters'!$C$8="Complex Library Subsidy", 0, 0)))))</f>
        <v>0</v>
      </c>
      <c r="AN448" s="181">
        <f>IF('Funding Allocation Parameters'!$C$8="Basic Library Subsidy", 0, IF('Funding Allocation Parameters'!$C$8="Grant funding", 0, IF('Funding Allocation Parameters'!$C$8="Other author funding",  MIN(AJ448*'Funding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8" s="181">
        <f>IF('Funding Allocation Parameters'!$C$8="Basic Library Subsidy", MIN(AK448*'Funding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MIN(AK448*VLOOKUP(CONCATENATE($A448, 'Funding Allocation Parameters'!$I$8), 'Library Subsidy Complex'!$C$2:$J$55, 6, FALSE), VLOOKUP(CONCATENATE($A448, 'Funding Allocation Parameters'!$I$8), 'Library Subsidy Complex'!$C$2:$J$55, 8, FALSE)), 0)))))</f>
        <v>0</v>
      </c>
      <c r="AP448" s="181">
        <f>IF('Funding Allocation Parameters'!$C$8="Basic Library Subsidy", 0, IF('Funding Allocation Parameters'!$C$8="Grant funding", 0, IF('Funding Allocation Parameters'!$C$8="Other author funding",  MIN(AK448*'Funding Allocation Parameters'!$E$8, 'Funding Allocation Parameters'!$G$8), IF('Funding Allocation Parameters'!$C$8="Any discretionary funds (grants if available, other if no grants)", MIN(AK448*'Funding Allocation Parameters'!$E$8, 'Funding Allocation Parameters'!$G$8), IF('Funding Allocation Parameters'!$C$8="Complex Library Subsidy", 0, 0)))))</f>
        <v>0</v>
      </c>
      <c r="AQ448" s="177">
        <f t="shared" si="196"/>
        <v>0</v>
      </c>
      <c r="AR448" s="177">
        <f t="shared" si="197"/>
        <v>0</v>
      </c>
      <c r="AS448" s="182">
        <f t="shared" si="198"/>
        <v>1189</v>
      </c>
      <c r="AT448" s="182">
        <f t="shared" si="199"/>
        <v>1561.924</v>
      </c>
      <c r="AU448" s="182">
        <f t="shared" si="200"/>
        <v>0</v>
      </c>
      <c r="AV448" s="182">
        <f t="shared" si="201"/>
        <v>1189</v>
      </c>
      <c r="AW448" s="182">
        <f t="shared" si="202"/>
        <v>1561.924</v>
      </c>
      <c r="AX448" s="183">
        <f t="shared" si="203"/>
        <v>1189</v>
      </c>
      <c r="AY448" s="183">
        <f t="shared" si="204"/>
        <v>1561.924</v>
      </c>
      <c r="AZ448" s="183">
        <f t="shared" si="205"/>
        <v>0</v>
      </c>
      <c r="BA448" s="183">
        <f t="shared" si="206"/>
        <v>0</v>
      </c>
      <c r="BB448" s="183">
        <f t="shared" si="207"/>
        <v>0</v>
      </c>
      <c r="BC448" s="184">
        <f t="shared" si="208"/>
        <v>1189</v>
      </c>
      <c r="BD448" s="184">
        <f t="shared" si="209"/>
        <v>0</v>
      </c>
      <c r="BE448" s="184">
        <f t="shared" si="210"/>
        <v>1561.924</v>
      </c>
      <c r="BF448" s="184">
        <f t="shared" si="211"/>
        <v>0</v>
      </c>
      <c r="BG448" s="102">
        <f t="shared" si="212"/>
        <v>0</v>
      </c>
      <c r="BH448" s="102">
        <f t="shared" si="213"/>
        <v>0</v>
      </c>
      <c r="BI448" s="102">
        <f t="shared" si="214"/>
        <v>0</v>
      </c>
      <c r="BJ448" s="102">
        <f t="shared" si="215"/>
        <v>1</v>
      </c>
      <c r="BK448" s="102">
        <f t="shared" si="216"/>
        <v>0</v>
      </c>
      <c r="BL448" s="102">
        <f t="shared" si="217"/>
        <v>0</v>
      </c>
      <c r="BN448" s="102"/>
    </row>
    <row r="449" spans="1:66" x14ac:dyDescent="0.25">
      <c r="A449" s="102" t="s">
        <v>17</v>
      </c>
      <c r="B449" s="102" t="s">
        <v>8</v>
      </c>
      <c r="C449" s="102" t="s">
        <v>8</v>
      </c>
      <c r="D449" s="102" t="s">
        <v>27</v>
      </c>
      <c r="E449" s="102" t="s">
        <v>925</v>
      </c>
      <c r="F449" s="102" t="s">
        <v>926</v>
      </c>
      <c r="G449" s="102">
        <v>1.119</v>
      </c>
      <c r="H449" s="102">
        <v>1</v>
      </c>
      <c r="I449" s="102">
        <v>0</v>
      </c>
      <c r="J449" s="167">
        <f>IFERROR(H449*VLOOKUP(A449, 'Advanced Parameters'!$B$7:$G$20, 6, FALSE)*VLOOKUP(A449, 'Growth Parameters'!$B$6:$H$19, 6, FALSE), 0)</f>
        <v>1</v>
      </c>
      <c r="K449" s="167">
        <f>IFERROR(IF('Advanced Parameters'!$C$5="n",'Raw Data'!I449*VLOOKUP(A449,'Advanced Parameters'!$B$7:$G$20,6,FALSE),J449*VLOOKUP(A449,'Advanced Parameters'!$B$7:$G$20,2,FALSE))*VLOOKUP(A449, 'Growth Parameters'!$B$6:$H$19, 6, FALSE), 0)</f>
        <v>0</v>
      </c>
      <c r="L449" s="167">
        <f t="shared" si="218"/>
        <v>1</v>
      </c>
      <c r="M449" s="168">
        <f>IFERROR(IF(G449="NA","NA",IF(G449&gt;'APC Parameters'!$K$6+VLOOKUP('Raw Data'!A449, 'APC Parameters'!$H$7:$L$20, 4, FALSE), 'APC Parameters'!$L$6+VLOOKUP('Raw Data'!A449, 'APC Parameters'!$H$7:$L$20, 5, FALSE), G449*('APC Parameters'!$J$6+VLOOKUP('Raw Data'!A449, 'APC Parameters'!$H$7:$L$20, 3, FALSE))+'APC Parameters'!$I$6+VLOOKUP('Raw Data'!A449, 'APC Parameters'!$H$7:$L$20, 2, FALSE))), 0)</f>
        <v>1941.4985999999999</v>
      </c>
      <c r="N449" s="168">
        <f t="shared" si="188"/>
        <v>1941.4985999999999</v>
      </c>
      <c r="O449" s="168">
        <f>IFERROR(IF(M449="NA",VLOOKUP(D449,'Internal Calculations'!$B$10:$C$11,2,FALSE), M449)*VLOOKUP(A449, 'Growth Parameters'!$B$6:$H$19, 7, FALSE), 0)</f>
        <v>1941.4985999999999</v>
      </c>
      <c r="P449" s="177">
        <f t="shared" si="189"/>
        <v>1941.4985999999999</v>
      </c>
      <c r="Q449" s="178">
        <f>IF('Funding Allocation Parameters'!$C$5="Basic Library Subsidy", MIN(O449*('Funding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MIN($O449*(VLOOKUP(CONCATENATE($A449, 'Funding Allocation Parameters'!$I$5), 'Library Subsidy Complex'!$C$2:$J$55, 2, FALSE)), VLOOKUP(CONCATENATE($A449, 'Funding Allocation Parameters'!$I$5), 'Library Subsidy Complex'!$C$2:$J$55, 4, FALSE)), 0)))))</f>
        <v>1189</v>
      </c>
      <c r="R449" s="178">
        <f>IF('Funding Allocation Parameters'!$C$5="Basic Library Subsidy", 0, IF('Funding Allocation Parameters'!$C$5="Grant funding",MIN(O449*('Funding Allocation Parameters'!$E$5), 'Funding Allocation Parameters'!$G$5), IF('Funding Allocation Parameters'!$C$5="Other author funding", 0, IF('Funding Allocation Parameters'!$C$5="Any discretionary funds (grants if available, other if no grants)", MIN(O449*('Funding Allocation Parameters'!$E$5), 'Funding Allocation Parameters'!$G$5), IF('Funding Allocation Parameters'!$C$5="Complex Library Subsidy", 0, 0)))))</f>
        <v>0</v>
      </c>
      <c r="S449" s="178">
        <f>IF('Funding Allocation Parameters'!$C$5="Basic Library Subsidy", 0, IF('Funding Allocation Parameters'!$C$5="Grant funding", 0, IF('Funding Allocation Parameters'!$C$5="Other author funding",  MIN(O449*('Funding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49" s="178">
        <f>IF('Funding Allocation Parameters'!$C$5="Basic Library Subsidy", MIN(O449*('Funding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MIN($O449*(VLOOKUP(CONCATENATE($A449, 'Funding Allocation Parameters'!$I$5), 'Library Subsidy Complex'!$C$2:$J$55, 6, FALSE)), VLOOKUP(CONCATENATE($A449, 'Funding Allocation Parameters'!$I$5), 'Library Subsidy Complex'!$C$2:$J$55, 8, FALSE)), 0)))))</f>
        <v>1189</v>
      </c>
      <c r="U449" s="178">
        <f>IF('Funding Allocation Parameters'!$C$5="Basic Library Subsidy", 0, IF('Funding Allocation Parameters'!$C$5="Grant funding", 0, IF('Funding Allocation Parameters'!$C$5="Other author funding",  MIN(O449*('Funding Allocation Parameters'!$E$5), 'Funding Allocation Parameters'!$G$5), IF('Funding Allocation Parameters'!$C$5="Any discretionary funds (grants if available, other if no grants)", MIN(O449*('Funding Allocation Parameters'!$E$5), 'Funding Allocation Parameters'!$G$5), IF('Funding Allocation Parameters'!$C$5="Complex Library Subsidy", 0, 0)))))</f>
        <v>0</v>
      </c>
      <c r="V449" s="177">
        <f t="shared" si="190"/>
        <v>752.4985999999999</v>
      </c>
      <c r="W449" s="177">
        <f t="shared" si="191"/>
        <v>752.4985999999999</v>
      </c>
      <c r="X449" s="179">
        <f>IF('Funding Allocation Parameters'!$C$6="Basic Library Subsidy", MIN(V449*'Funding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MIN(V449*VLOOKUP(CONCATENATE($A449, 'Funding Allocation Parameters'!$I$6), 'Library Subsidy Complex'!$C$2:$J$55, 2, FALSE), VLOOKUP(CONCATENATE($A449, 'Funding Allocation Parameters'!$I$6), 'Library Subsidy Complex'!$C$2:$J$55, 4, FALSE)), 0)))))</f>
        <v>0</v>
      </c>
      <c r="Y449" s="179">
        <f>IF('Funding Allocation Parameters'!$C$6="Basic Library Subsidy", 0, IF('Funding Allocation Parameters'!$C$6="Grant funding",MIN(V449*'Funding Allocation Parameters'!$E$6, 'Funding Allocation Parameters'!$G$6), IF('Funding Allocation Parameters'!$C$6="Other author funding", 0, IF('Funding Allocation Parameters'!$C$6="Any discretionary funds (grants if available, other if no grants)", MIN(V449*'Funding Allocation Parameters'!$E$6, 'Funding Allocation Parameters'!$G$6), IF('Funding Allocation Parameters'!$C$6="Complex Library Subsidy", 0, 0)))))</f>
        <v>752.4985999999999</v>
      </c>
      <c r="Z449" s="179">
        <f>IF('Funding Allocation Parameters'!$C$6="Basic Library Subsidy", 0, IF('Funding Allocation Parameters'!$C$6="Grant funding", 0, IF('Funding Allocation Parameters'!$C$6="Other author funding",  MIN(V449*'Funding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49" s="179">
        <f>IF('Funding Allocation Parameters'!$C$6="Basic Library Subsidy", MIN(W449*'Funding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MIN(W449*VLOOKUP(CONCATENATE($A449, 'Funding Allocation Parameters'!$I$6), 'Library Subsidy Complex'!$C$2:$J$55, 6, FALSE), VLOOKUP(CONCATENATE($A449, 'Funding Allocation Parameters'!$I$6), 'Library Subsidy Complex'!$C$2:$J$55, 8, FALSE)), 0)))))</f>
        <v>0</v>
      </c>
      <c r="AB449" s="179">
        <f>IF('Funding Allocation Parameters'!$C$6="Basic Library Subsidy", 0, IF('Funding Allocation Parameters'!$C$6="Grant funding", 0, IF('Funding Allocation Parameters'!$C$6="Other author funding",  MIN(W449*'Funding Allocation Parameters'!$E$6, 'Funding Allocation Parameters'!$G$6), IF('Funding Allocation Parameters'!$C$6="Any discretionary funds (grants if available, other if no grants)", MIN(W449*'Funding Allocation Parameters'!$E$6, 'Funding Allocation Parameters'!$G$6), IF('Funding Allocation Parameters'!$C$6="Complex Library Subsidy", 0, 0)))))</f>
        <v>752.4985999999999</v>
      </c>
      <c r="AC449" s="177">
        <f t="shared" si="192"/>
        <v>0</v>
      </c>
      <c r="AD449" s="177">
        <f t="shared" si="193"/>
        <v>0</v>
      </c>
      <c r="AE449" s="180">
        <f>IF('Funding Allocation Parameters'!$C$7="Basic Library Subsidy", MIN(AC449*'Funding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MIN(AC449*VLOOKUP(CONCATENATE($A449, 'Funding Allocation Parameters'!$I$7), 'Library Subsidy Complex'!$C$2:$J$55, 2, FALSE), VLOOKUP(CONCATENATE($A449, 'Funding Allocation Parameters'!$I$7), 'Library Subsidy Complex'!$C$2:$J$55, 4, FALSE)), 0)))))</f>
        <v>0</v>
      </c>
      <c r="AF449" s="180">
        <f>IF('Funding Allocation Parameters'!$C$7="Basic Library Subsidy", 0, IF('Funding Allocation Parameters'!$C$7="Grant funding",MIN(AC449*'Funding Allocation Parameters'!$E$7, 'Funding Allocation Parameters'!$G$7), IF('Funding Allocation Parameters'!$C$7="Other author funding", 0, IF('Funding Allocation Parameters'!$C$7="Any discretionary funds (grants if available, other if no grants)", MIN(AC449*'Funding Allocation Parameters'!$E$7, 'Funding Allocation Parameters'!$G$7), IF('Funding Allocation Parameters'!$C$7="Complex Library Subsidy", 0, 0)))))</f>
        <v>0</v>
      </c>
      <c r="AG449" s="180">
        <f>IF('Funding Allocation Parameters'!$C$7="Basic Library Subsidy", 0, IF('Funding Allocation Parameters'!$C$7="Grant funding", 0, IF('Funding Allocation Parameters'!$C$7="Other author funding",  MIN(AC449*'Funding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49" s="180">
        <f>IF('Funding Allocation Parameters'!$C$7="Basic Library Subsidy", MIN(AD449*'Funding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MIN(AD449*VLOOKUP(CONCATENATE($A449, 'Funding Allocation Parameters'!$I$7), 'Library Subsidy Complex'!$C$2:$J$55, 6, FALSE), VLOOKUP(CONCATENATE($A449, 'Funding Allocation Parameters'!$I$7), 'Library Subsidy Complex'!$C$2:$J$55, 8, FALSE)), 0)))))</f>
        <v>0</v>
      </c>
      <c r="AI449" s="180">
        <f>IF('Funding Allocation Parameters'!$C$7="Basic Library Subsidy", 0, IF('Funding Allocation Parameters'!$C$7="Grant funding", 0, IF('Funding Allocation Parameters'!$C$7="Other author funding",  MIN(AD449*'Funding Allocation Parameters'!$E$7, 'Funding Allocation Parameters'!$G$7), IF('Funding Allocation Parameters'!$C$7="Any discretionary funds (grants if available, other if no grants)", MIN(AD449*'Funding Allocation Parameters'!$E$7, 'Funding Allocation Parameters'!$G$7), IF('Funding Allocation Parameters'!$C$7="Complex Library Subsidy", 0, 0)))))</f>
        <v>0</v>
      </c>
      <c r="AJ449" s="177">
        <f t="shared" si="194"/>
        <v>0</v>
      </c>
      <c r="AK449" s="177">
        <f t="shared" si="195"/>
        <v>0</v>
      </c>
      <c r="AL449" s="181">
        <f>IF('Funding Allocation Parameters'!$C$8="Basic Library Subsidy", MIN(AJ449*'Funding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MIN(AJ449*VLOOKUP(CONCATENATE($A449, 'Funding Allocation Parameters'!$I$8), 'Library Subsidy Complex'!$C$2:$J$55, 2, FALSE), VLOOKUP(CONCATENATE($A449, 'Funding Allocation Parameters'!$I$8), 'Library Subsidy Complex'!$C$2:$J$55, 4, FALSE)), 0)))))</f>
        <v>0</v>
      </c>
      <c r="AM449" s="181">
        <f>IF('Funding Allocation Parameters'!$C$8="Basic Library Subsidy", 0, IF('Funding Allocation Parameters'!$C$8="Grant funding",MIN(AJ449*'Funding Allocation Parameters'!$E$8, 'Funding Allocation Parameters'!$G$8), IF('Funding Allocation Parameters'!$C$8="Other author funding", 0, IF('Funding Allocation Parameters'!$C$8="Any discretionary funds (grants if available, other if no grants)", MIN(AJ449*'Funding Allocation Parameters'!$E$8, 'Funding Allocation Parameters'!$G$8), IF('Funding Allocation Parameters'!$C$8="Complex Library Subsidy", 0, 0)))))</f>
        <v>0</v>
      </c>
      <c r="AN449" s="181">
        <f>IF('Funding Allocation Parameters'!$C$8="Basic Library Subsidy", 0, IF('Funding Allocation Parameters'!$C$8="Grant funding", 0, IF('Funding Allocation Parameters'!$C$8="Other author funding",  MIN(AJ449*'Funding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49" s="181">
        <f>IF('Funding Allocation Parameters'!$C$8="Basic Library Subsidy", MIN(AK449*'Funding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MIN(AK449*VLOOKUP(CONCATENATE($A449, 'Funding Allocation Parameters'!$I$8), 'Library Subsidy Complex'!$C$2:$J$55, 6, FALSE), VLOOKUP(CONCATENATE($A449, 'Funding Allocation Parameters'!$I$8), 'Library Subsidy Complex'!$C$2:$J$55, 8, FALSE)), 0)))))</f>
        <v>0</v>
      </c>
      <c r="AP449" s="181">
        <f>IF('Funding Allocation Parameters'!$C$8="Basic Library Subsidy", 0, IF('Funding Allocation Parameters'!$C$8="Grant funding", 0, IF('Funding Allocation Parameters'!$C$8="Other author funding",  MIN(AK449*'Funding Allocation Parameters'!$E$8, 'Funding Allocation Parameters'!$G$8), IF('Funding Allocation Parameters'!$C$8="Any discretionary funds (grants if available, other if no grants)", MIN(AK449*'Funding Allocation Parameters'!$E$8, 'Funding Allocation Parameters'!$G$8), IF('Funding Allocation Parameters'!$C$8="Complex Library Subsidy", 0, 0)))))</f>
        <v>0</v>
      </c>
      <c r="AQ449" s="177">
        <f t="shared" si="196"/>
        <v>0</v>
      </c>
      <c r="AR449" s="177">
        <f t="shared" si="197"/>
        <v>0</v>
      </c>
      <c r="AS449" s="182">
        <f t="shared" si="198"/>
        <v>1189</v>
      </c>
      <c r="AT449" s="182">
        <f t="shared" si="199"/>
        <v>752.4985999999999</v>
      </c>
      <c r="AU449" s="182">
        <f t="shared" si="200"/>
        <v>0</v>
      </c>
      <c r="AV449" s="182">
        <f t="shared" si="201"/>
        <v>1189</v>
      </c>
      <c r="AW449" s="182">
        <f t="shared" si="202"/>
        <v>752.4985999999999</v>
      </c>
      <c r="AX449" s="183">
        <f t="shared" si="203"/>
        <v>0</v>
      </c>
      <c r="AY449" s="183">
        <f t="shared" si="204"/>
        <v>0</v>
      </c>
      <c r="AZ449" s="183">
        <f t="shared" si="205"/>
        <v>0</v>
      </c>
      <c r="BA449" s="183">
        <f t="shared" si="206"/>
        <v>1189</v>
      </c>
      <c r="BB449" s="183">
        <f t="shared" si="207"/>
        <v>752.4985999999999</v>
      </c>
      <c r="BC449" s="184">
        <f t="shared" si="208"/>
        <v>1189</v>
      </c>
      <c r="BD449" s="184">
        <f t="shared" si="209"/>
        <v>0</v>
      </c>
      <c r="BE449" s="184">
        <f t="shared" si="210"/>
        <v>0</v>
      </c>
      <c r="BF449" s="184">
        <f t="shared" si="211"/>
        <v>752.4985999999999</v>
      </c>
      <c r="BG449" s="102">
        <f t="shared" si="212"/>
        <v>0</v>
      </c>
      <c r="BH449" s="102">
        <f t="shared" si="213"/>
        <v>0</v>
      </c>
      <c r="BI449" s="102">
        <f t="shared" si="214"/>
        <v>0</v>
      </c>
      <c r="BJ449" s="102">
        <f t="shared" si="215"/>
        <v>0</v>
      </c>
      <c r="BK449" s="102">
        <f t="shared" si="216"/>
        <v>1</v>
      </c>
      <c r="BL449" s="102">
        <f t="shared" si="217"/>
        <v>0</v>
      </c>
      <c r="BN449" s="102"/>
    </row>
    <row r="450" spans="1:66" x14ac:dyDescent="0.25">
      <c r="A450" s="102" t="s">
        <v>19</v>
      </c>
      <c r="B450" s="102" t="s">
        <v>8</v>
      </c>
      <c r="C450" s="102" t="s">
        <v>8</v>
      </c>
      <c r="D450" s="102" t="s">
        <v>27</v>
      </c>
      <c r="E450" s="102" t="s">
        <v>927</v>
      </c>
      <c r="F450" s="102" t="s">
        <v>928</v>
      </c>
      <c r="G450" s="102">
        <v>1.133</v>
      </c>
      <c r="H450" s="102">
        <v>1</v>
      </c>
      <c r="I450" s="102">
        <v>1</v>
      </c>
      <c r="J450" s="167">
        <f>IFERROR(H450*VLOOKUP(A450, 'Advanced Parameters'!$B$7:$G$20, 6, FALSE)*VLOOKUP(A450, 'Growth Parameters'!$B$6:$H$19, 6, FALSE), 0)</f>
        <v>1</v>
      </c>
      <c r="K450" s="167">
        <f>IFERROR(IF('Advanced Parameters'!$C$5="n",'Raw Data'!I450*VLOOKUP(A450,'Advanced Parameters'!$B$7:$G$20,6,FALSE),J450*VLOOKUP(A450,'Advanced Parameters'!$B$7:$G$20,2,FALSE))*VLOOKUP(A450, 'Growth Parameters'!$B$6:$H$19, 6, FALSE), 0)</f>
        <v>1</v>
      </c>
      <c r="L450" s="167">
        <f t="shared" si="218"/>
        <v>0</v>
      </c>
      <c r="M450" s="168">
        <f>IFERROR(IF(G450="NA","NA",IF(G450&gt;'APC Parameters'!$K$6+VLOOKUP('Raw Data'!A450, 'APC Parameters'!$H$7:$L$20, 4, FALSE), 'APC Parameters'!$L$6+VLOOKUP('Raw Data'!A450, 'APC Parameters'!$H$7:$L$20, 5, FALSE), G450*('APC Parameters'!$J$6+VLOOKUP('Raw Data'!A450, 'APC Parameters'!$H$7:$L$20, 3, FALSE))+'APC Parameters'!$I$6+VLOOKUP('Raw Data'!A450, 'APC Parameters'!$H$7:$L$20, 2, FALSE))), 0)</f>
        <v>1951.4302</v>
      </c>
      <c r="N450" s="168">
        <f t="shared" si="188"/>
        <v>1951.4302</v>
      </c>
      <c r="O450" s="168">
        <f>IFERROR(IF(M450="NA",VLOOKUP(D450,'Internal Calculations'!$B$10:$C$11,2,FALSE), M450)*VLOOKUP(A450, 'Growth Parameters'!$B$6:$H$19, 7, FALSE), 0)</f>
        <v>1951.4302</v>
      </c>
      <c r="P450" s="177">
        <f t="shared" si="189"/>
        <v>1951.4302</v>
      </c>
      <c r="Q450" s="178">
        <f>IF('Funding Allocation Parameters'!$C$5="Basic Library Subsidy", MIN(O450*('Funding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MIN($O450*(VLOOKUP(CONCATENATE($A450, 'Funding Allocation Parameters'!$I$5), 'Library Subsidy Complex'!$C$2:$J$55, 2, FALSE)), VLOOKUP(CONCATENATE($A450, 'Funding Allocation Parameters'!$I$5), 'Library Subsidy Complex'!$C$2:$J$55, 4, FALSE)), 0)))))</f>
        <v>1189</v>
      </c>
      <c r="R450" s="178">
        <f>IF('Funding Allocation Parameters'!$C$5="Basic Library Subsidy", 0, IF('Funding Allocation Parameters'!$C$5="Grant funding",MIN(O450*('Funding Allocation Parameters'!$E$5), 'Funding Allocation Parameters'!$G$5), IF('Funding Allocation Parameters'!$C$5="Other author funding", 0, IF('Funding Allocation Parameters'!$C$5="Any discretionary funds (grants if available, other if no grants)", MIN(O450*('Funding Allocation Parameters'!$E$5), 'Funding Allocation Parameters'!$G$5), IF('Funding Allocation Parameters'!$C$5="Complex Library Subsidy", 0, 0)))))</f>
        <v>0</v>
      </c>
      <c r="S450" s="178">
        <f>IF('Funding Allocation Parameters'!$C$5="Basic Library Subsidy", 0, IF('Funding Allocation Parameters'!$C$5="Grant funding", 0, IF('Funding Allocation Parameters'!$C$5="Other author funding",  MIN(O450*('Funding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0" s="178">
        <f>IF('Funding Allocation Parameters'!$C$5="Basic Library Subsidy", MIN(O450*('Funding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MIN($O450*(VLOOKUP(CONCATENATE($A450, 'Funding Allocation Parameters'!$I$5), 'Library Subsidy Complex'!$C$2:$J$55, 6, FALSE)), VLOOKUP(CONCATENATE($A450, 'Funding Allocation Parameters'!$I$5), 'Library Subsidy Complex'!$C$2:$J$55, 8, FALSE)), 0)))))</f>
        <v>1189</v>
      </c>
      <c r="U450" s="178">
        <f>IF('Funding Allocation Parameters'!$C$5="Basic Library Subsidy", 0, IF('Funding Allocation Parameters'!$C$5="Grant funding", 0, IF('Funding Allocation Parameters'!$C$5="Other author funding",  MIN(O450*('Funding Allocation Parameters'!$E$5), 'Funding Allocation Parameters'!$G$5), IF('Funding Allocation Parameters'!$C$5="Any discretionary funds (grants if available, other if no grants)", MIN(O450*('Funding Allocation Parameters'!$E$5), 'Funding Allocation Parameters'!$G$5), IF('Funding Allocation Parameters'!$C$5="Complex Library Subsidy", 0, 0)))))</f>
        <v>0</v>
      </c>
      <c r="V450" s="177">
        <f t="shared" si="190"/>
        <v>762.43020000000001</v>
      </c>
      <c r="W450" s="177">
        <f t="shared" si="191"/>
        <v>762.43020000000001</v>
      </c>
      <c r="X450" s="179">
        <f>IF('Funding Allocation Parameters'!$C$6="Basic Library Subsidy", MIN(V450*'Funding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MIN(V450*VLOOKUP(CONCATENATE($A450, 'Funding Allocation Parameters'!$I$6), 'Library Subsidy Complex'!$C$2:$J$55, 2, FALSE), VLOOKUP(CONCATENATE($A450, 'Funding Allocation Parameters'!$I$6), 'Library Subsidy Complex'!$C$2:$J$55, 4, FALSE)), 0)))))</f>
        <v>0</v>
      </c>
      <c r="Y450" s="179">
        <f>IF('Funding Allocation Parameters'!$C$6="Basic Library Subsidy", 0, IF('Funding Allocation Parameters'!$C$6="Grant funding",MIN(V450*'Funding Allocation Parameters'!$E$6, 'Funding Allocation Parameters'!$G$6), IF('Funding Allocation Parameters'!$C$6="Other author funding", 0, IF('Funding Allocation Parameters'!$C$6="Any discretionary funds (grants if available, other if no grants)", MIN(V450*'Funding Allocation Parameters'!$E$6, 'Funding Allocation Parameters'!$G$6), IF('Funding Allocation Parameters'!$C$6="Complex Library Subsidy", 0, 0)))))</f>
        <v>762.43020000000001</v>
      </c>
      <c r="Z450" s="179">
        <f>IF('Funding Allocation Parameters'!$C$6="Basic Library Subsidy", 0, IF('Funding Allocation Parameters'!$C$6="Grant funding", 0, IF('Funding Allocation Parameters'!$C$6="Other author funding",  MIN(V450*'Funding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0" s="179">
        <f>IF('Funding Allocation Parameters'!$C$6="Basic Library Subsidy", MIN(W450*'Funding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MIN(W450*VLOOKUP(CONCATENATE($A450, 'Funding Allocation Parameters'!$I$6), 'Library Subsidy Complex'!$C$2:$J$55, 6, FALSE), VLOOKUP(CONCATENATE($A450, 'Funding Allocation Parameters'!$I$6), 'Library Subsidy Complex'!$C$2:$J$55, 8, FALSE)), 0)))))</f>
        <v>0</v>
      </c>
      <c r="AB450" s="179">
        <f>IF('Funding Allocation Parameters'!$C$6="Basic Library Subsidy", 0, IF('Funding Allocation Parameters'!$C$6="Grant funding", 0, IF('Funding Allocation Parameters'!$C$6="Other author funding",  MIN(W450*'Funding Allocation Parameters'!$E$6, 'Funding Allocation Parameters'!$G$6), IF('Funding Allocation Parameters'!$C$6="Any discretionary funds (grants if available, other if no grants)", MIN(W450*'Funding Allocation Parameters'!$E$6, 'Funding Allocation Parameters'!$G$6), IF('Funding Allocation Parameters'!$C$6="Complex Library Subsidy", 0, 0)))))</f>
        <v>762.43020000000001</v>
      </c>
      <c r="AC450" s="177">
        <f t="shared" si="192"/>
        <v>0</v>
      </c>
      <c r="AD450" s="177">
        <f t="shared" si="193"/>
        <v>0</v>
      </c>
      <c r="AE450" s="180">
        <f>IF('Funding Allocation Parameters'!$C$7="Basic Library Subsidy", MIN(AC450*'Funding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MIN(AC450*VLOOKUP(CONCATENATE($A450, 'Funding Allocation Parameters'!$I$7), 'Library Subsidy Complex'!$C$2:$J$55, 2, FALSE), VLOOKUP(CONCATENATE($A450, 'Funding Allocation Parameters'!$I$7), 'Library Subsidy Complex'!$C$2:$J$55, 4, FALSE)), 0)))))</f>
        <v>0</v>
      </c>
      <c r="AF450" s="180">
        <f>IF('Funding Allocation Parameters'!$C$7="Basic Library Subsidy", 0, IF('Funding Allocation Parameters'!$C$7="Grant funding",MIN(AC450*'Funding Allocation Parameters'!$E$7, 'Funding Allocation Parameters'!$G$7), IF('Funding Allocation Parameters'!$C$7="Other author funding", 0, IF('Funding Allocation Parameters'!$C$7="Any discretionary funds (grants if available, other if no grants)", MIN(AC450*'Funding Allocation Parameters'!$E$7, 'Funding Allocation Parameters'!$G$7), IF('Funding Allocation Parameters'!$C$7="Complex Library Subsidy", 0, 0)))))</f>
        <v>0</v>
      </c>
      <c r="AG450" s="180">
        <f>IF('Funding Allocation Parameters'!$C$7="Basic Library Subsidy", 0, IF('Funding Allocation Parameters'!$C$7="Grant funding", 0, IF('Funding Allocation Parameters'!$C$7="Other author funding",  MIN(AC450*'Funding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0" s="180">
        <f>IF('Funding Allocation Parameters'!$C$7="Basic Library Subsidy", MIN(AD450*'Funding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MIN(AD450*VLOOKUP(CONCATENATE($A450, 'Funding Allocation Parameters'!$I$7), 'Library Subsidy Complex'!$C$2:$J$55, 6, FALSE), VLOOKUP(CONCATENATE($A450, 'Funding Allocation Parameters'!$I$7), 'Library Subsidy Complex'!$C$2:$J$55, 8, FALSE)), 0)))))</f>
        <v>0</v>
      </c>
      <c r="AI450" s="180">
        <f>IF('Funding Allocation Parameters'!$C$7="Basic Library Subsidy", 0, IF('Funding Allocation Parameters'!$C$7="Grant funding", 0, IF('Funding Allocation Parameters'!$C$7="Other author funding",  MIN(AD450*'Funding Allocation Parameters'!$E$7, 'Funding Allocation Parameters'!$G$7), IF('Funding Allocation Parameters'!$C$7="Any discretionary funds (grants if available, other if no grants)", MIN(AD450*'Funding Allocation Parameters'!$E$7, 'Funding Allocation Parameters'!$G$7), IF('Funding Allocation Parameters'!$C$7="Complex Library Subsidy", 0, 0)))))</f>
        <v>0</v>
      </c>
      <c r="AJ450" s="177">
        <f t="shared" si="194"/>
        <v>0</v>
      </c>
      <c r="AK450" s="177">
        <f t="shared" si="195"/>
        <v>0</v>
      </c>
      <c r="AL450" s="181">
        <f>IF('Funding Allocation Parameters'!$C$8="Basic Library Subsidy", MIN(AJ450*'Funding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MIN(AJ450*VLOOKUP(CONCATENATE($A450, 'Funding Allocation Parameters'!$I$8), 'Library Subsidy Complex'!$C$2:$J$55, 2, FALSE), VLOOKUP(CONCATENATE($A450, 'Funding Allocation Parameters'!$I$8), 'Library Subsidy Complex'!$C$2:$J$55, 4, FALSE)), 0)))))</f>
        <v>0</v>
      </c>
      <c r="AM450" s="181">
        <f>IF('Funding Allocation Parameters'!$C$8="Basic Library Subsidy", 0, IF('Funding Allocation Parameters'!$C$8="Grant funding",MIN(AJ450*'Funding Allocation Parameters'!$E$8, 'Funding Allocation Parameters'!$G$8), IF('Funding Allocation Parameters'!$C$8="Other author funding", 0, IF('Funding Allocation Parameters'!$C$8="Any discretionary funds (grants if available, other if no grants)", MIN(AJ450*'Funding Allocation Parameters'!$E$8, 'Funding Allocation Parameters'!$G$8), IF('Funding Allocation Parameters'!$C$8="Complex Library Subsidy", 0, 0)))))</f>
        <v>0</v>
      </c>
      <c r="AN450" s="181">
        <f>IF('Funding Allocation Parameters'!$C$8="Basic Library Subsidy", 0, IF('Funding Allocation Parameters'!$C$8="Grant funding", 0, IF('Funding Allocation Parameters'!$C$8="Other author funding",  MIN(AJ450*'Funding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0" s="181">
        <f>IF('Funding Allocation Parameters'!$C$8="Basic Library Subsidy", MIN(AK450*'Funding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MIN(AK450*VLOOKUP(CONCATENATE($A450, 'Funding Allocation Parameters'!$I$8), 'Library Subsidy Complex'!$C$2:$J$55, 6, FALSE), VLOOKUP(CONCATENATE($A450, 'Funding Allocation Parameters'!$I$8), 'Library Subsidy Complex'!$C$2:$J$55, 8, FALSE)), 0)))))</f>
        <v>0</v>
      </c>
      <c r="AP450" s="181">
        <f>IF('Funding Allocation Parameters'!$C$8="Basic Library Subsidy", 0, IF('Funding Allocation Parameters'!$C$8="Grant funding", 0, IF('Funding Allocation Parameters'!$C$8="Other author funding",  MIN(AK450*'Funding Allocation Parameters'!$E$8, 'Funding Allocation Parameters'!$G$8), IF('Funding Allocation Parameters'!$C$8="Any discretionary funds (grants if available, other if no grants)", MIN(AK450*'Funding Allocation Parameters'!$E$8, 'Funding Allocation Parameters'!$G$8), IF('Funding Allocation Parameters'!$C$8="Complex Library Subsidy", 0, 0)))))</f>
        <v>0</v>
      </c>
      <c r="AQ450" s="177">
        <f t="shared" si="196"/>
        <v>0</v>
      </c>
      <c r="AR450" s="177">
        <f t="shared" si="197"/>
        <v>0</v>
      </c>
      <c r="AS450" s="182">
        <f t="shared" si="198"/>
        <v>1189</v>
      </c>
      <c r="AT450" s="182">
        <f t="shared" si="199"/>
        <v>762.43020000000001</v>
      </c>
      <c r="AU450" s="182">
        <f t="shared" si="200"/>
        <v>0</v>
      </c>
      <c r="AV450" s="182">
        <f t="shared" si="201"/>
        <v>1189</v>
      </c>
      <c r="AW450" s="182">
        <f t="shared" si="202"/>
        <v>762.43020000000001</v>
      </c>
      <c r="AX450" s="183">
        <f t="shared" si="203"/>
        <v>1189</v>
      </c>
      <c r="AY450" s="183">
        <f t="shared" si="204"/>
        <v>762.43020000000001</v>
      </c>
      <c r="AZ450" s="183">
        <f t="shared" si="205"/>
        <v>0</v>
      </c>
      <c r="BA450" s="183">
        <f t="shared" si="206"/>
        <v>0</v>
      </c>
      <c r="BB450" s="183">
        <f t="shared" si="207"/>
        <v>0</v>
      </c>
      <c r="BC450" s="184">
        <f t="shared" si="208"/>
        <v>1189</v>
      </c>
      <c r="BD450" s="184">
        <f t="shared" si="209"/>
        <v>0</v>
      </c>
      <c r="BE450" s="184">
        <f t="shared" si="210"/>
        <v>762.43020000000001</v>
      </c>
      <c r="BF450" s="184">
        <f t="shared" si="211"/>
        <v>0</v>
      </c>
      <c r="BG450" s="102">
        <f t="shared" si="212"/>
        <v>0</v>
      </c>
      <c r="BH450" s="102">
        <f t="shared" si="213"/>
        <v>0</v>
      </c>
      <c r="BI450" s="102">
        <f t="shared" si="214"/>
        <v>0</v>
      </c>
      <c r="BJ450" s="102">
        <f t="shared" si="215"/>
        <v>1</v>
      </c>
      <c r="BK450" s="102">
        <f t="shared" si="216"/>
        <v>0</v>
      </c>
      <c r="BL450" s="102">
        <f t="shared" si="217"/>
        <v>0</v>
      </c>
      <c r="BN450" s="102"/>
    </row>
    <row r="451" spans="1:66" x14ac:dyDescent="0.25">
      <c r="A451" s="102" t="s">
        <v>16</v>
      </c>
      <c r="B451" s="102" t="s">
        <v>8</v>
      </c>
      <c r="C451" s="102" t="s">
        <v>8</v>
      </c>
      <c r="D451" s="102" t="s">
        <v>27</v>
      </c>
      <c r="E451" s="102" t="s">
        <v>484</v>
      </c>
      <c r="F451" s="102" t="s">
        <v>929</v>
      </c>
      <c r="G451" s="102">
        <v>1.9970000000000001</v>
      </c>
      <c r="H451" s="102">
        <v>1</v>
      </c>
      <c r="I451" s="102">
        <v>1</v>
      </c>
      <c r="J451" s="167">
        <f>IFERROR(H451*VLOOKUP(A451, 'Advanced Parameters'!$B$7:$G$20, 6, FALSE)*VLOOKUP(A451, 'Growth Parameters'!$B$6:$H$19, 6, FALSE), 0)</f>
        <v>1</v>
      </c>
      <c r="K451" s="167">
        <f>IFERROR(IF('Advanced Parameters'!$C$5="n",'Raw Data'!I451*VLOOKUP(A451,'Advanced Parameters'!$B$7:$G$20,6,FALSE),J451*VLOOKUP(A451,'Advanced Parameters'!$B$7:$G$20,2,FALSE))*VLOOKUP(A451, 'Growth Parameters'!$B$6:$H$19, 6, FALSE), 0)</f>
        <v>1</v>
      </c>
      <c r="L451" s="167">
        <f t="shared" si="218"/>
        <v>0</v>
      </c>
      <c r="M451" s="168">
        <f>IFERROR(IF(G451="NA","NA",IF(G451&gt;'APC Parameters'!$K$6+VLOOKUP('Raw Data'!A451, 'APC Parameters'!$H$7:$L$20, 4, FALSE), 'APC Parameters'!$L$6+VLOOKUP('Raw Data'!A451, 'APC Parameters'!$H$7:$L$20, 5, FALSE), G451*('APC Parameters'!$J$6+VLOOKUP('Raw Data'!A451, 'APC Parameters'!$H$7:$L$20, 3, FALSE))+'APC Parameters'!$I$6+VLOOKUP('Raw Data'!A451, 'APC Parameters'!$H$7:$L$20, 2, FALSE))), 0)</f>
        <v>2564.3518000000004</v>
      </c>
      <c r="N451" s="168">
        <f t="shared" ref="N451:N514" si="219">IFERROR(M451*J451, "NA")</f>
        <v>2564.3518000000004</v>
      </c>
      <c r="O451" s="168">
        <f>IFERROR(IF(M451="NA",VLOOKUP(D451,'Internal Calculations'!$B$10:$C$11,2,FALSE), M451)*VLOOKUP(A451, 'Growth Parameters'!$B$6:$H$19, 7, FALSE), 0)</f>
        <v>2564.3518000000004</v>
      </c>
      <c r="P451" s="177">
        <f t="shared" ref="P451:P514" si="220">O451*J451</f>
        <v>2564.3518000000004</v>
      </c>
      <c r="Q451" s="178">
        <f>IF('Funding Allocation Parameters'!$C$5="Basic Library Subsidy", MIN(O451*('Funding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MIN($O451*(VLOOKUP(CONCATENATE($A451, 'Funding Allocation Parameters'!$I$5), 'Library Subsidy Complex'!$C$2:$J$55, 2, FALSE)), VLOOKUP(CONCATENATE($A451, 'Funding Allocation Parameters'!$I$5), 'Library Subsidy Complex'!$C$2:$J$55, 4, FALSE)), 0)))))</f>
        <v>1189</v>
      </c>
      <c r="R451" s="178">
        <f>IF('Funding Allocation Parameters'!$C$5="Basic Library Subsidy", 0, IF('Funding Allocation Parameters'!$C$5="Grant funding",MIN(O451*('Funding Allocation Parameters'!$E$5), 'Funding Allocation Parameters'!$G$5), IF('Funding Allocation Parameters'!$C$5="Other author funding", 0, IF('Funding Allocation Parameters'!$C$5="Any discretionary funds (grants if available, other if no grants)", MIN(O451*('Funding Allocation Parameters'!$E$5), 'Funding Allocation Parameters'!$G$5), IF('Funding Allocation Parameters'!$C$5="Complex Library Subsidy", 0, 0)))))</f>
        <v>0</v>
      </c>
      <c r="S451" s="178">
        <f>IF('Funding Allocation Parameters'!$C$5="Basic Library Subsidy", 0, IF('Funding Allocation Parameters'!$C$5="Grant funding", 0, IF('Funding Allocation Parameters'!$C$5="Other author funding",  MIN(O451*('Funding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1" s="178">
        <f>IF('Funding Allocation Parameters'!$C$5="Basic Library Subsidy", MIN(O451*('Funding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MIN($O451*(VLOOKUP(CONCATENATE($A451, 'Funding Allocation Parameters'!$I$5), 'Library Subsidy Complex'!$C$2:$J$55, 6, FALSE)), VLOOKUP(CONCATENATE($A451, 'Funding Allocation Parameters'!$I$5), 'Library Subsidy Complex'!$C$2:$J$55, 8, FALSE)), 0)))))</f>
        <v>1189</v>
      </c>
      <c r="U451" s="178">
        <f>IF('Funding Allocation Parameters'!$C$5="Basic Library Subsidy", 0, IF('Funding Allocation Parameters'!$C$5="Grant funding", 0, IF('Funding Allocation Parameters'!$C$5="Other author funding",  MIN(O451*('Funding Allocation Parameters'!$E$5), 'Funding Allocation Parameters'!$G$5), IF('Funding Allocation Parameters'!$C$5="Any discretionary funds (grants if available, other if no grants)", MIN(O451*('Funding Allocation Parameters'!$E$5), 'Funding Allocation Parameters'!$G$5), IF('Funding Allocation Parameters'!$C$5="Complex Library Subsidy", 0, 0)))))</f>
        <v>0</v>
      </c>
      <c r="V451" s="177">
        <f t="shared" ref="V451:V514" si="221">MAX(O451-Q451-R451-S451, 0)</f>
        <v>1375.3518000000004</v>
      </c>
      <c r="W451" s="177">
        <f t="shared" ref="W451:W514" si="222">MAX(O451-T451-U451, 0)</f>
        <v>1375.3518000000004</v>
      </c>
      <c r="X451" s="179">
        <f>IF('Funding Allocation Parameters'!$C$6="Basic Library Subsidy", MIN(V451*'Funding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MIN(V451*VLOOKUP(CONCATENATE($A451, 'Funding Allocation Parameters'!$I$6), 'Library Subsidy Complex'!$C$2:$J$55, 2, FALSE), VLOOKUP(CONCATENATE($A451, 'Funding Allocation Parameters'!$I$6), 'Library Subsidy Complex'!$C$2:$J$55, 4, FALSE)), 0)))))</f>
        <v>0</v>
      </c>
      <c r="Y451" s="179">
        <f>IF('Funding Allocation Parameters'!$C$6="Basic Library Subsidy", 0, IF('Funding Allocation Parameters'!$C$6="Grant funding",MIN(V451*'Funding Allocation Parameters'!$E$6, 'Funding Allocation Parameters'!$G$6), IF('Funding Allocation Parameters'!$C$6="Other author funding", 0, IF('Funding Allocation Parameters'!$C$6="Any discretionary funds (grants if available, other if no grants)", MIN(V451*'Funding Allocation Parameters'!$E$6, 'Funding Allocation Parameters'!$G$6), IF('Funding Allocation Parameters'!$C$6="Complex Library Subsidy", 0, 0)))))</f>
        <v>1375.3518000000004</v>
      </c>
      <c r="Z451" s="179">
        <f>IF('Funding Allocation Parameters'!$C$6="Basic Library Subsidy", 0, IF('Funding Allocation Parameters'!$C$6="Grant funding", 0, IF('Funding Allocation Parameters'!$C$6="Other author funding",  MIN(V451*'Funding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1" s="179">
        <f>IF('Funding Allocation Parameters'!$C$6="Basic Library Subsidy", MIN(W451*'Funding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MIN(W451*VLOOKUP(CONCATENATE($A451, 'Funding Allocation Parameters'!$I$6), 'Library Subsidy Complex'!$C$2:$J$55, 6, FALSE), VLOOKUP(CONCATENATE($A451, 'Funding Allocation Parameters'!$I$6), 'Library Subsidy Complex'!$C$2:$J$55, 8, FALSE)), 0)))))</f>
        <v>0</v>
      </c>
      <c r="AB451" s="179">
        <f>IF('Funding Allocation Parameters'!$C$6="Basic Library Subsidy", 0, IF('Funding Allocation Parameters'!$C$6="Grant funding", 0, IF('Funding Allocation Parameters'!$C$6="Other author funding",  MIN(W451*'Funding Allocation Parameters'!$E$6, 'Funding Allocation Parameters'!$G$6), IF('Funding Allocation Parameters'!$C$6="Any discretionary funds (grants if available, other if no grants)", MIN(W451*'Funding Allocation Parameters'!$E$6, 'Funding Allocation Parameters'!$G$6), IF('Funding Allocation Parameters'!$C$6="Complex Library Subsidy", 0, 0)))))</f>
        <v>1375.3518000000004</v>
      </c>
      <c r="AC451" s="177">
        <f t="shared" ref="AC451:AC514" si="223">MAX(V451-X451-Y451-Z451, 0)</f>
        <v>0</v>
      </c>
      <c r="AD451" s="177">
        <f t="shared" ref="AD451:AD514" si="224">MAX(W451-AA451-AB451, 0)</f>
        <v>0</v>
      </c>
      <c r="AE451" s="180">
        <f>IF('Funding Allocation Parameters'!$C$7="Basic Library Subsidy", MIN(AC451*'Funding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MIN(AC451*VLOOKUP(CONCATENATE($A451, 'Funding Allocation Parameters'!$I$7), 'Library Subsidy Complex'!$C$2:$J$55, 2, FALSE), VLOOKUP(CONCATENATE($A451, 'Funding Allocation Parameters'!$I$7), 'Library Subsidy Complex'!$C$2:$J$55, 4, FALSE)), 0)))))</f>
        <v>0</v>
      </c>
      <c r="AF451" s="180">
        <f>IF('Funding Allocation Parameters'!$C$7="Basic Library Subsidy", 0, IF('Funding Allocation Parameters'!$C$7="Grant funding",MIN(AC451*'Funding Allocation Parameters'!$E$7, 'Funding Allocation Parameters'!$G$7), IF('Funding Allocation Parameters'!$C$7="Other author funding", 0, IF('Funding Allocation Parameters'!$C$7="Any discretionary funds (grants if available, other if no grants)", MIN(AC451*'Funding Allocation Parameters'!$E$7, 'Funding Allocation Parameters'!$G$7), IF('Funding Allocation Parameters'!$C$7="Complex Library Subsidy", 0, 0)))))</f>
        <v>0</v>
      </c>
      <c r="AG451" s="180">
        <f>IF('Funding Allocation Parameters'!$C$7="Basic Library Subsidy", 0, IF('Funding Allocation Parameters'!$C$7="Grant funding", 0, IF('Funding Allocation Parameters'!$C$7="Other author funding",  MIN(AC451*'Funding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1" s="180">
        <f>IF('Funding Allocation Parameters'!$C$7="Basic Library Subsidy", MIN(AD451*'Funding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MIN(AD451*VLOOKUP(CONCATENATE($A451, 'Funding Allocation Parameters'!$I$7), 'Library Subsidy Complex'!$C$2:$J$55, 6, FALSE), VLOOKUP(CONCATENATE($A451, 'Funding Allocation Parameters'!$I$7), 'Library Subsidy Complex'!$C$2:$J$55, 8, FALSE)), 0)))))</f>
        <v>0</v>
      </c>
      <c r="AI451" s="180">
        <f>IF('Funding Allocation Parameters'!$C$7="Basic Library Subsidy", 0, IF('Funding Allocation Parameters'!$C$7="Grant funding", 0, IF('Funding Allocation Parameters'!$C$7="Other author funding",  MIN(AD451*'Funding Allocation Parameters'!$E$7, 'Funding Allocation Parameters'!$G$7), IF('Funding Allocation Parameters'!$C$7="Any discretionary funds (grants if available, other if no grants)", MIN(AD451*'Funding Allocation Parameters'!$E$7, 'Funding Allocation Parameters'!$G$7), IF('Funding Allocation Parameters'!$C$7="Complex Library Subsidy", 0, 0)))))</f>
        <v>0</v>
      </c>
      <c r="AJ451" s="177">
        <f t="shared" ref="AJ451:AJ514" si="225">MAX(AC451-AE451-AF451-AG451, 0)</f>
        <v>0</v>
      </c>
      <c r="AK451" s="177">
        <f t="shared" ref="AK451:AK514" si="226">MAX(AD451-AH451-AI451, 0)</f>
        <v>0</v>
      </c>
      <c r="AL451" s="181">
        <f>IF('Funding Allocation Parameters'!$C$8="Basic Library Subsidy", MIN(AJ451*'Funding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MIN(AJ451*VLOOKUP(CONCATENATE($A451, 'Funding Allocation Parameters'!$I$8), 'Library Subsidy Complex'!$C$2:$J$55, 2, FALSE), VLOOKUP(CONCATENATE($A451, 'Funding Allocation Parameters'!$I$8), 'Library Subsidy Complex'!$C$2:$J$55, 4, FALSE)), 0)))))</f>
        <v>0</v>
      </c>
      <c r="AM451" s="181">
        <f>IF('Funding Allocation Parameters'!$C$8="Basic Library Subsidy", 0, IF('Funding Allocation Parameters'!$C$8="Grant funding",MIN(AJ451*'Funding Allocation Parameters'!$E$8, 'Funding Allocation Parameters'!$G$8), IF('Funding Allocation Parameters'!$C$8="Other author funding", 0, IF('Funding Allocation Parameters'!$C$8="Any discretionary funds (grants if available, other if no grants)", MIN(AJ451*'Funding Allocation Parameters'!$E$8, 'Funding Allocation Parameters'!$G$8), IF('Funding Allocation Parameters'!$C$8="Complex Library Subsidy", 0, 0)))))</f>
        <v>0</v>
      </c>
      <c r="AN451" s="181">
        <f>IF('Funding Allocation Parameters'!$C$8="Basic Library Subsidy", 0, IF('Funding Allocation Parameters'!$C$8="Grant funding", 0, IF('Funding Allocation Parameters'!$C$8="Other author funding",  MIN(AJ451*'Funding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1" s="181">
        <f>IF('Funding Allocation Parameters'!$C$8="Basic Library Subsidy", MIN(AK451*'Funding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MIN(AK451*VLOOKUP(CONCATENATE($A451, 'Funding Allocation Parameters'!$I$8), 'Library Subsidy Complex'!$C$2:$J$55, 6, FALSE), VLOOKUP(CONCATENATE($A451, 'Funding Allocation Parameters'!$I$8), 'Library Subsidy Complex'!$C$2:$J$55, 8, FALSE)), 0)))))</f>
        <v>0</v>
      </c>
      <c r="AP451" s="181">
        <f>IF('Funding Allocation Parameters'!$C$8="Basic Library Subsidy", 0, IF('Funding Allocation Parameters'!$C$8="Grant funding", 0, IF('Funding Allocation Parameters'!$C$8="Other author funding",  MIN(AK451*'Funding Allocation Parameters'!$E$8, 'Funding Allocation Parameters'!$G$8), IF('Funding Allocation Parameters'!$C$8="Any discretionary funds (grants if available, other if no grants)", MIN(AK451*'Funding Allocation Parameters'!$E$8, 'Funding Allocation Parameters'!$G$8), IF('Funding Allocation Parameters'!$C$8="Complex Library Subsidy", 0, 0)))))</f>
        <v>0</v>
      </c>
      <c r="AQ451" s="177">
        <f t="shared" ref="AQ451:AQ514" si="227">MAX(AJ451-AL451-AM451-AN451, 0)</f>
        <v>0</v>
      </c>
      <c r="AR451" s="177">
        <f t="shared" ref="AR451:AR514" si="228">MAX(AK451-AO451-AP451, 0)</f>
        <v>0</v>
      </c>
      <c r="AS451" s="182">
        <f t="shared" ref="AS451:AS514" si="229">SUM(Q451,X451,AE451,AL451)</f>
        <v>1189</v>
      </c>
      <c r="AT451" s="182">
        <f t="shared" ref="AT451:AT514" si="230">SUM(R451,Y451,AF451,AM451)</f>
        <v>1375.3518000000004</v>
      </c>
      <c r="AU451" s="182">
        <f t="shared" ref="AU451:AU514" si="231">SUM(S451,Z451,AG451,AN451)</f>
        <v>0</v>
      </c>
      <c r="AV451" s="182">
        <f t="shared" ref="AV451:AV514" si="232">SUM(T451,AA451,AH451,AO451)</f>
        <v>1189</v>
      </c>
      <c r="AW451" s="182">
        <f t="shared" ref="AW451:AW514" si="233">SUM(U451,AB451,AI451,AP451)</f>
        <v>1375.3518000000004</v>
      </c>
      <c r="AX451" s="183">
        <f t="shared" ref="AX451:AX514" si="234">$K451*AS451</f>
        <v>1189</v>
      </c>
      <c r="AY451" s="183">
        <f t="shared" ref="AY451:AY514" si="235">$K451*AT451</f>
        <v>1375.3518000000004</v>
      </c>
      <c r="AZ451" s="183">
        <f t="shared" ref="AZ451:AZ514" si="236">$K451*AU451</f>
        <v>0</v>
      </c>
      <c r="BA451" s="183">
        <f t="shared" ref="BA451:BA514" si="237">$L451*AV451</f>
        <v>0</v>
      </c>
      <c r="BB451" s="183">
        <f t="shared" ref="BB451:BB514" si="238">$L451*AW451</f>
        <v>0</v>
      </c>
      <c r="BC451" s="184">
        <f t="shared" ref="BC451:BC514" si="239">AX451+BA451</f>
        <v>1189</v>
      </c>
      <c r="BD451" s="184">
        <f t="shared" ref="BD451:BD514" si="240">SUM(BC451,BE451,BF451)-P451</f>
        <v>0</v>
      </c>
      <c r="BE451" s="184">
        <f t="shared" ref="BE451:BE514" si="241">AY451</f>
        <v>1375.3518000000004</v>
      </c>
      <c r="BF451" s="184">
        <f t="shared" ref="BF451:BF514" si="242">AZ451+BB451</f>
        <v>0</v>
      </c>
      <c r="BG451" s="102">
        <f t="shared" ref="BG451:BG514" si="243">K451*IF(AND(AS451&gt;0, AT451=0, AU451=0), 1, 0)+L451*IF(AND(AV451&gt;0, AW451=0), 1, 0)</f>
        <v>0</v>
      </c>
      <c r="BH451" s="102">
        <f t="shared" ref="BH451:BH514" si="244">K451*IF(AND(AS451=0, AT451&gt;0, AU451=0), 1, 0)</f>
        <v>0</v>
      </c>
      <c r="BI451" s="102">
        <f t="shared" ref="BI451:BI514" si="245">K451*IF(AND(AS451=0, AT451=0, AU451&gt;0), 1, 0)+L451*IF(AND(AV451=0, AW451&gt;0), 1, 0)</f>
        <v>0</v>
      </c>
      <c r="BJ451" s="102">
        <f t="shared" ref="BJ451:BJ514" si="246">K451*IF(AND(AS451&gt;0, AT451&gt;0, AU451=0), 1, 0)</f>
        <v>1</v>
      </c>
      <c r="BK451" s="102">
        <f t="shared" ref="BK451:BK514" si="247">K451*IF(AND(AS451&gt;0, AT451=0, AU451&gt;0), 1, 0)+L451*IF(AND(AV451&gt;0, AW451&gt;0), 1, 0)</f>
        <v>0</v>
      </c>
      <c r="BL451" s="102">
        <f t="shared" ref="BL451:BL514" si="248">K451*IF(AND(AS451=0, AT451&gt;0, AU451&gt;0), 1, 0)+L451*IF(AND(AV451=0, AW451&gt;0), 1, 0)</f>
        <v>0</v>
      </c>
      <c r="BN451" s="102"/>
    </row>
    <row r="452" spans="1:66" x14ac:dyDescent="0.25">
      <c r="A452" s="102" t="s">
        <v>16</v>
      </c>
      <c r="B452" s="102" t="s">
        <v>8</v>
      </c>
      <c r="C452" s="102" t="s">
        <v>8</v>
      </c>
      <c r="D452" s="102" t="s">
        <v>27</v>
      </c>
      <c r="E452" s="102" t="s">
        <v>307</v>
      </c>
      <c r="F452" s="102" t="s">
        <v>930</v>
      </c>
      <c r="G452" s="102">
        <v>1.296</v>
      </c>
      <c r="H452" s="102">
        <v>1</v>
      </c>
      <c r="I452" s="102">
        <v>1</v>
      </c>
      <c r="J452" s="167">
        <f>IFERROR(H452*VLOOKUP(A452, 'Advanced Parameters'!$B$7:$G$20, 6, FALSE)*VLOOKUP(A452, 'Growth Parameters'!$B$6:$H$19, 6, FALSE), 0)</f>
        <v>1</v>
      </c>
      <c r="K452" s="167">
        <f>IFERROR(IF('Advanced Parameters'!$C$5="n",'Raw Data'!I452*VLOOKUP(A452,'Advanced Parameters'!$B$7:$G$20,6,FALSE),J452*VLOOKUP(A452,'Advanced Parameters'!$B$7:$G$20,2,FALSE))*VLOOKUP(A452, 'Growth Parameters'!$B$6:$H$19, 6, FALSE), 0)</f>
        <v>1</v>
      </c>
      <c r="L452" s="167">
        <f t="shared" si="218"/>
        <v>0</v>
      </c>
      <c r="M452" s="168">
        <f>IFERROR(IF(G452="NA","NA",IF(G452&gt;'APC Parameters'!$K$6+VLOOKUP('Raw Data'!A452, 'APC Parameters'!$H$7:$L$20, 4, FALSE), 'APC Parameters'!$L$6+VLOOKUP('Raw Data'!A452, 'APC Parameters'!$H$7:$L$20, 5, FALSE), G452*('APC Parameters'!$J$6+VLOOKUP('Raw Data'!A452, 'APC Parameters'!$H$7:$L$20, 3, FALSE))+'APC Parameters'!$I$6+VLOOKUP('Raw Data'!A452, 'APC Parameters'!$H$7:$L$20, 2, FALSE))), 0)</f>
        <v>2067.0623999999998</v>
      </c>
      <c r="N452" s="168">
        <f t="shared" si="219"/>
        <v>2067.0623999999998</v>
      </c>
      <c r="O452" s="168">
        <f>IFERROR(IF(M452="NA",VLOOKUP(D452,'Internal Calculations'!$B$10:$C$11,2,FALSE), M452)*VLOOKUP(A452, 'Growth Parameters'!$B$6:$H$19, 7, FALSE), 0)</f>
        <v>2067.0623999999998</v>
      </c>
      <c r="P452" s="177">
        <f t="shared" si="220"/>
        <v>2067.0623999999998</v>
      </c>
      <c r="Q452" s="178">
        <f>IF('Funding Allocation Parameters'!$C$5="Basic Library Subsidy", MIN(O452*('Funding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MIN($O452*(VLOOKUP(CONCATENATE($A452, 'Funding Allocation Parameters'!$I$5), 'Library Subsidy Complex'!$C$2:$J$55, 2, FALSE)), VLOOKUP(CONCATENATE($A452, 'Funding Allocation Parameters'!$I$5), 'Library Subsidy Complex'!$C$2:$J$55, 4, FALSE)), 0)))))</f>
        <v>1189</v>
      </c>
      <c r="R452" s="178">
        <f>IF('Funding Allocation Parameters'!$C$5="Basic Library Subsidy", 0, IF('Funding Allocation Parameters'!$C$5="Grant funding",MIN(O452*('Funding Allocation Parameters'!$E$5), 'Funding Allocation Parameters'!$G$5), IF('Funding Allocation Parameters'!$C$5="Other author funding", 0, IF('Funding Allocation Parameters'!$C$5="Any discretionary funds (grants if available, other if no grants)", MIN(O452*('Funding Allocation Parameters'!$E$5), 'Funding Allocation Parameters'!$G$5), IF('Funding Allocation Parameters'!$C$5="Complex Library Subsidy", 0, 0)))))</f>
        <v>0</v>
      </c>
      <c r="S452" s="178">
        <f>IF('Funding Allocation Parameters'!$C$5="Basic Library Subsidy", 0, IF('Funding Allocation Parameters'!$C$5="Grant funding", 0, IF('Funding Allocation Parameters'!$C$5="Other author funding",  MIN(O452*('Funding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2" s="178">
        <f>IF('Funding Allocation Parameters'!$C$5="Basic Library Subsidy", MIN(O452*('Funding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MIN($O452*(VLOOKUP(CONCATENATE($A452, 'Funding Allocation Parameters'!$I$5), 'Library Subsidy Complex'!$C$2:$J$55, 6, FALSE)), VLOOKUP(CONCATENATE($A452, 'Funding Allocation Parameters'!$I$5), 'Library Subsidy Complex'!$C$2:$J$55, 8, FALSE)), 0)))))</f>
        <v>1189</v>
      </c>
      <c r="U452" s="178">
        <f>IF('Funding Allocation Parameters'!$C$5="Basic Library Subsidy", 0, IF('Funding Allocation Parameters'!$C$5="Grant funding", 0, IF('Funding Allocation Parameters'!$C$5="Other author funding",  MIN(O452*('Funding Allocation Parameters'!$E$5), 'Funding Allocation Parameters'!$G$5), IF('Funding Allocation Parameters'!$C$5="Any discretionary funds (grants if available, other if no grants)", MIN(O452*('Funding Allocation Parameters'!$E$5), 'Funding Allocation Parameters'!$G$5), IF('Funding Allocation Parameters'!$C$5="Complex Library Subsidy", 0, 0)))))</f>
        <v>0</v>
      </c>
      <c r="V452" s="177">
        <f t="shared" si="221"/>
        <v>878.0623999999998</v>
      </c>
      <c r="W452" s="177">
        <f t="shared" si="222"/>
        <v>878.0623999999998</v>
      </c>
      <c r="X452" s="179">
        <f>IF('Funding Allocation Parameters'!$C$6="Basic Library Subsidy", MIN(V452*'Funding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MIN(V452*VLOOKUP(CONCATENATE($A452, 'Funding Allocation Parameters'!$I$6), 'Library Subsidy Complex'!$C$2:$J$55, 2, FALSE), VLOOKUP(CONCATENATE($A452, 'Funding Allocation Parameters'!$I$6), 'Library Subsidy Complex'!$C$2:$J$55, 4, FALSE)), 0)))))</f>
        <v>0</v>
      </c>
      <c r="Y452" s="179">
        <f>IF('Funding Allocation Parameters'!$C$6="Basic Library Subsidy", 0, IF('Funding Allocation Parameters'!$C$6="Grant funding",MIN(V452*'Funding Allocation Parameters'!$E$6, 'Funding Allocation Parameters'!$G$6), IF('Funding Allocation Parameters'!$C$6="Other author funding", 0, IF('Funding Allocation Parameters'!$C$6="Any discretionary funds (grants if available, other if no grants)", MIN(V452*'Funding Allocation Parameters'!$E$6, 'Funding Allocation Parameters'!$G$6), IF('Funding Allocation Parameters'!$C$6="Complex Library Subsidy", 0, 0)))))</f>
        <v>878.0623999999998</v>
      </c>
      <c r="Z452" s="179">
        <f>IF('Funding Allocation Parameters'!$C$6="Basic Library Subsidy", 0, IF('Funding Allocation Parameters'!$C$6="Grant funding", 0, IF('Funding Allocation Parameters'!$C$6="Other author funding",  MIN(V452*'Funding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2" s="179">
        <f>IF('Funding Allocation Parameters'!$C$6="Basic Library Subsidy", MIN(W452*'Funding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MIN(W452*VLOOKUP(CONCATENATE($A452, 'Funding Allocation Parameters'!$I$6), 'Library Subsidy Complex'!$C$2:$J$55, 6, FALSE), VLOOKUP(CONCATENATE($A452, 'Funding Allocation Parameters'!$I$6), 'Library Subsidy Complex'!$C$2:$J$55, 8, FALSE)), 0)))))</f>
        <v>0</v>
      </c>
      <c r="AB452" s="179">
        <f>IF('Funding Allocation Parameters'!$C$6="Basic Library Subsidy", 0, IF('Funding Allocation Parameters'!$C$6="Grant funding", 0, IF('Funding Allocation Parameters'!$C$6="Other author funding",  MIN(W452*'Funding Allocation Parameters'!$E$6, 'Funding Allocation Parameters'!$G$6), IF('Funding Allocation Parameters'!$C$6="Any discretionary funds (grants if available, other if no grants)", MIN(W452*'Funding Allocation Parameters'!$E$6, 'Funding Allocation Parameters'!$G$6), IF('Funding Allocation Parameters'!$C$6="Complex Library Subsidy", 0, 0)))))</f>
        <v>878.0623999999998</v>
      </c>
      <c r="AC452" s="177">
        <f t="shared" si="223"/>
        <v>0</v>
      </c>
      <c r="AD452" s="177">
        <f t="shared" si="224"/>
        <v>0</v>
      </c>
      <c r="AE452" s="180">
        <f>IF('Funding Allocation Parameters'!$C$7="Basic Library Subsidy", MIN(AC452*'Funding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MIN(AC452*VLOOKUP(CONCATENATE($A452, 'Funding Allocation Parameters'!$I$7), 'Library Subsidy Complex'!$C$2:$J$55, 2, FALSE), VLOOKUP(CONCATENATE($A452, 'Funding Allocation Parameters'!$I$7), 'Library Subsidy Complex'!$C$2:$J$55, 4, FALSE)), 0)))))</f>
        <v>0</v>
      </c>
      <c r="AF452" s="180">
        <f>IF('Funding Allocation Parameters'!$C$7="Basic Library Subsidy", 0, IF('Funding Allocation Parameters'!$C$7="Grant funding",MIN(AC452*'Funding Allocation Parameters'!$E$7, 'Funding Allocation Parameters'!$G$7), IF('Funding Allocation Parameters'!$C$7="Other author funding", 0, IF('Funding Allocation Parameters'!$C$7="Any discretionary funds (grants if available, other if no grants)", MIN(AC452*'Funding Allocation Parameters'!$E$7, 'Funding Allocation Parameters'!$G$7), IF('Funding Allocation Parameters'!$C$7="Complex Library Subsidy", 0, 0)))))</f>
        <v>0</v>
      </c>
      <c r="AG452" s="180">
        <f>IF('Funding Allocation Parameters'!$C$7="Basic Library Subsidy", 0, IF('Funding Allocation Parameters'!$C$7="Grant funding", 0, IF('Funding Allocation Parameters'!$C$7="Other author funding",  MIN(AC452*'Funding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2" s="180">
        <f>IF('Funding Allocation Parameters'!$C$7="Basic Library Subsidy", MIN(AD452*'Funding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MIN(AD452*VLOOKUP(CONCATENATE($A452, 'Funding Allocation Parameters'!$I$7), 'Library Subsidy Complex'!$C$2:$J$55, 6, FALSE), VLOOKUP(CONCATENATE($A452, 'Funding Allocation Parameters'!$I$7), 'Library Subsidy Complex'!$C$2:$J$55, 8, FALSE)), 0)))))</f>
        <v>0</v>
      </c>
      <c r="AI452" s="180">
        <f>IF('Funding Allocation Parameters'!$C$7="Basic Library Subsidy", 0, IF('Funding Allocation Parameters'!$C$7="Grant funding", 0, IF('Funding Allocation Parameters'!$C$7="Other author funding",  MIN(AD452*'Funding Allocation Parameters'!$E$7, 'Funding Allocation Parameters'!$G$7), IF('Funding Allocation Parameters'!$C$7="Any discretionary funds (grants if available, other if no grants)", MIN(AD452*'Funding Allocation Parameters'!$E$7, 'Funding Allocation Parameters'!$G$7), IF('Funding Allocation Parameters'!$C$7="Complex Library Subsidy", 0, 0)))))</f>
        <v>0</v>
      </c>
      <c r="AJ452" s="177">
        <f t="shared" si="225"/>
        <v>0</v>
      </c>
      <c r="AK452" s="177">
        <f t="shared" si="226"/>
        <v>0</v>
      </c>
      <c r="AL452" s="181">
        <f>IF('Funding Allocation Parameters'!$C$8="Basic Library Subsidy", MIN(AJ452*'Funding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MIN(AJ452*VLOOKUP(CONCATENATE($A452, 'Funding Allocation Parameters'!$I$8), 'Library Subsidy Complex'!$C$2:$J$55, 2, FALSE), VLOOKUP(CONCATENATE($A452, 'Funding Allocation Parameters'!$I$8), 'Library Subsidy Complex'!$C$2:$J$55, 4, FALSE)), 0)))))</f>
        <v>0</v>
      </c>
      <c r="AM452" s="181">
        <f>IF('Funding Allocation Parameters'!$C$8="Basic Library Subsidy", 0, IF('Funding Allocation Parameters'!$C$8="Grant funding",MIN(AJ452*'Funding Allocation Parameters'!$E$8, 'Funding Allocation Parameters'!$G$8), IF('Funding Allocation Parameters'!$C$8="Other author funding", 0, IF('Funding Allocation Parameters'!$C$8="Any discretionary funds (grants if available, other if no grants)", MIN(AJ452*'Funding Allocation Parameters'!$E$8, 'Funding Allocation Parameters'!$G$8), IF('Funding Allocation Parameters'!$C$8="Complex Library Subsidy", 0, 0)))))</f>
        <v>0</v>
      </c>
      <c r="AN452" s="181">
        <f>IF('Funding Allocation Parameters'!$C$8="Basic Library Subsidy", 0, IF('Funding Allocation Parameters'!$C$8="Grant funding", 0, IF('Funding Allocation Parameters'!$C$8="Other author funding",  MIN(AJ452*'Funding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2" s="181">
        <f>IF('Funding Allocation Parameters'!$C$8="Basic Library Subsidy", MIN(AK452*'Funding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MIN(AK452*VLOOKUP(CONCATENATE($A452, 'Funding Allocation Parameters'!$I$8), 'Library Subsidy Complex'!$C$2:$J$55, 6, FALSE), VLOOKUP(CONCATENATE($A452, 'Funding Allocation Parameters'!$I$8), 'Library Subsidy Complex'!$C$2:$J$55, 8, FALSE)), 0)))))</f>
        <v>0</v>
      </c>
      <c r="AP452" s="181">
        <f>IF('Funding Allocation Parameters'!$C$8="Basic Library Subsidy", 0, IF('Funding Allocation Parameters'!$C$8="Grant funding", 0, IF('Funding Allocation Parameters'!$C$8="Other author funding",  MIN(AK452*'Funding Allocation Parameters'!$E$8, 'Funding Allocation Parameters'!$G$8), IF('Funding Allocation Parameters'!$C$8="Any discretionary funds (grants if available, other if no grants)", MIN(AK452*'Funding Allocation Parameters'!$E$8, 'Funding Allocation Parameters'!$G$8), IF('Funding Allocation Parameters'!$C$8="Complex Library Subsidy", 0, 0)))))</f>
        <v>0</v>
      </c>
      <c r="AQ452" s="177">
        <f t="shared" si="227"/>
        <v>0</v>
      </c>
      <c r="AR452" s="177">
        <f t="shared" si="228"/>
        <v>0</v>
      </c>
      <c r="AS452" s="182">
        <f t="shared" si="229"/>
        <v>1189</v>
      </c>
      <c r="AT452" s="182">
        <f t="shared" si="230"/>
        <v>878.0623999999998</v>
      </c>
      <c r="AU452" s="182">
        <f t="shared" si="231"/>
        <v>0</v>
      </c>
      <c r="AV452" s="182">
        <f t="shared" si="232"/>
        <v>1189</v>
      </c>
      <c r="AW452" s="182">
        <f t="shared" si="233"/>
        <v>878.0623999999998</v>
      </c>
      <c r="AX452" s="183">
        <f t="shared" si="234"/>
        <v>1189</v>
      </c>
      <c r="AY452" s="183">
        <f t="shared" si="235"/>
        <v>878.0623999999998</v>
      </c>
      <c r="AZ452" s="183">
        <f t="shared" si="236"/>
        <v>0</v>
      </c>
      <c r="BA452" s="183">
        <f t="shared" si="237"/>
        <v>0</v>
      </c>
      <c r="BB452" s="183">
        <f t="shared" si="238"/>
        <v>0</v>
      </c>
      <c r="BC452" s="184">
        <f t="shared" si="239"/>
        <v>1189</v>
      </c>
      <c r="BD452" s="184">
        <f t="shared" si="240"/>
        <v>0</v>
      </c>
      <c r="BE452" s="184">
        <f t="shared" si="241"/>
        <v>878.0623999999998</v>
      </c>
      <c r="BF452" s="184">
        <f t="shared" si="242"/>
        <v>0</v>
      </c>
      <c r="BG452" s="102">
        <f t="shared" si="243"/>
        <v>0</v>
      </c>
      <c r="BH452" s="102">
        <f t="shared" si="244"/>
        <v>0</v>
      </c>
      <c r="BI452" s="102">
        <f t="shared" si="245"/>
        <v>0</v>
      </c>
      <c r="BJ452" s="102">
        <f t="shared" si="246"/>
        <v>1</v>
      </c>
      <c r="BK452" s="102">
        <f t="shared" si="247"/>
        <v>0</v>
      </c>
      <c r="BL452" s="102">
        <f t="shared" si="248"/>
        <v>0</v>
      </c>
      <c r="BN452" s="102"/>
    </row>
    <row r="453" spans="1:66" x14ac:dyDescent="0.25">
      <c r="A453" s="102" t="s">
        <v>23</v>
      </c>
      <c r="B453" s="102" t="s">
        <v>15</v>
      </c>
      <c r="C453" s="102" t="s">
        <v>8</v>
      </c>
      <c r="D453" s="102" t="s">
        <v>27</v>
      </c>
      <c r="E453" s="102" t="s">
        <v>931</v>
      </c>
      <c r="F453" s="102" t="s">
        <v>932</v>
      </c>
      <c r="G453" s="102" t="s">
        <v>9</v>
      </c>
      <c r="H453" s="102">
        <v>1</v>
      </c>
      <c r="I453" s="102">
        <v>0</v>
      </c>
      <c r="J453" s="167">
        <f>IFERROR(H453*VLOOKUP(A453, 'Advanced Parameters'!$B$7:$G$20, 6, FALSE)*VLOOKUP(A453, 'Growth Parameters'!$B$6:$H$19, 6, FALSE), 0)</f>
        <v>1</v>
      </c>
      <c r="K453" s="167">
        <f>IFERROR(IF('Advanced Parameters'!$C$5="n",'Raw Data'!I453*VLOOKUP(A453,'Advanced Parameters'!$B$7:$G$20,6,FALSE),J453*VLOOKUP(A453,'Advanced Parameters'!$B$7:$G$20,2,FALSE))*VLOOKUP(A453, 'Growth Parameters'!$B$6:$H$19, 6, FALSE), 0)</f>
        <v>0</v>
      </c>
      <c r="L453" s="167">
        <f t="shared" si="218"/>
        <v>1</v>
      </c>
      <c r="M453" s="168" t="str">
        <f>IFERROR(IF(G453="NA","NA",IF(G453&gt;'APC Parameters'!$K$6+VLOOKUP('Raw Data'!A453, 'APC Parameters'!$H$7:$L$20, 4, FALSE), 'APC Parameters'!$L$6+VLOOKUP('Raw Data'!A453, 'APC Parameters'!$H$7:$L$20, 5, FALSE), G453*('APC Parameters'!$J$6+VLOOKUP('Raw Data'!A453, 'APC Parameters'!$H$7:$L$20, 3, FALSE))+'APC Parameters'!$I$6+VLOOKUP('Raw Data'!A453, 'APC Parameters'!$H$7:$L$20, 2, FALSE))), 0)</f>
        <v>NA</v>
      </c>
      <c r="N453" s="168" t="str">
        <f t="shared" si="219"/>
        <v>NA</v>
      </c>
      <c r="O453" s="168">
        <f>IFERROR(IF(M453="NA",VLOOKUP(D453,'Internal Calculations'!$B$10:$C$11,2,FALSE), M453)*VLOOKUP(A453, 'Growth Parameters'!$B$6:$H$19, 7, FALSE), 0)</f>
        <v>2278.6764150234731</v>
      </c>
      <c r="P453" s="177">
        <f t="shared" si="220"/>
        <v>2278.6764150234731</v>
      </c>
      <c r="Q453" s="178">
        <f>IF('Funding Allocation Parameters'!$C$5="Basic Library Subsidy", MIN(O453*('Funding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MIN($O453*(VLOOKUP(CONCATENATE($A453, 'Funding Allocation Parameters'!$I$5), 'Library Subsidy Complex'!$C$2:$J$55, 2, FALSE)), VLOOKUP(CONCATENATE($A453, 'Funding Allocation Parameters'!$I$5), 'Library Subsidy Complex'!$C$2:$J$55, 4, FALSE)), 0)))))</f>
        <v>1189</v>
      </c>
      <c r="R453" s="178">
        <f>IF('Funding Allocation Parameters'!$C$5="Basic Library Subsidy", 0, IF('Funding Allocation Parameters'!$C$5="Grant funding",MIN(O453*('Funding Allocation Parameters'!$E$5), 'Funding Allocation Parameters'!$G$5), IF('Funding Allocation Parameters'!$C$5="Other author funding", 0, IF('Funding Allocation Parameters'!$C$5="Any discretionary funds (grants if available, other if no grants)", MIN(O453*('Funding Allocation Parameters'!$E$5), 'Funding Allocation Parameters'!$G$5), IF('Funding Allocation Parameters'!$C$5="Complex Library Subsidy", 0, 0)))))</f>
        <v>0</v>
      </c>
      <c r="S453" s="178">
        <f>IF('Funding Allocation Parameters'!$C$5="Basic Library Subsidy", 0, IF('Funding Allocation Parameters'!$C$5="Grant funding", 0, IF('Funding Allocation Parameters'!$C$5="Other author funding",  MIN(O453*('Funding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3" s="178">
        <f>IF('Funding Allocation Parameters'!$C$5="Basic Library Subsidy", MIN(O453*('Funding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MIN($O453*(VLOOKUP(CONCATENATE($A453, 'Funding Allocation Parameters'!$I$5), 'Library Subsidy Complex'!$C$2:$J$55, 6, FALSE)), VLOOKUP(CONCATENATE($A453, 'Funding Allocation Parameters'!$I$5), 'Library Subsidy Complex'!$C$2:$J$55, 8, FALSE)), 0)))))</f>
        <v>1189</v>
      </c>
      <c r="U453" s="178">
        <f>IF('Funding Allocation Parameters'!$C$5="Basic Library Subsidy", 0, IF('Funding Allocation Parameters'!$C$5="Grant funding", 0, IF('Funding Allocation Parameters'!$C$5="Other author funding",  MIN(O453*('Funding Allocation Parameters'!$E$5), 'Funding Allocation Parameters'!$G$5), IF('Funding Allocation Parameters'!$C$5="Any discretionary funds (grants if available, other if no grants)", MIN(O453*('Funding Allocation Parameters'!$E$5), 'Funding Allocation Parameters'!$G$5), IF('Funding Allocation Parameters'!$C$5="Complex Library Subsidy", 0, 0)))))</f>
        <v>0</v>
      </c>
      <c r="V453" s="177">
        <f t="shared" si="221"/>
        <v>1089.6764150234731</v>
      </c>
      <c r="W453" s="177">
        <f t="shared" si="222"/>
        <v>1089.6764150234731</v>
      </c>
      <c r="X453" s="179">
        <f>IF('Funding Allocation Parameters'!$C$6="Basic Library Subsidy", MIN(V453*'Funding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MIN(V453*VLOOKUP(CONCATENATE($A453, 'Funding Allocation Parameters'!$I$6), 'Library Subsidy Complex'!$C$2:$J$55, 2, FALSE), VLOOKUP(CONCATENATE($A453, 'Funding Allocation Parameters'!$I$6), 'Library Subsidy Complex'!$C$2:$J$55, 4, FALSE)), 0)))))</f>
        <v>0</v>
      </c>
      <c r="Y453" s="179">
        <f>IF('Funding Allocation Parameters'!$C$6="Basic Library Subsidy", 0, IF('Funding Allocation Parameters'!$C$6="Grant funding",MIN(V453*'Funding Allocation Parameters'!$E$6, 'Funding Allocation Parameters'!$G$6), IF('Funding Allocation Parameters'!$C$6="Other author funding", 0, IF('Funding Allocation Parameters'!$C$6="Any discretionary funds (grants if available, other if no grants)", MIN(V453*'Funding Allocation Parameters'!$E$6, 'Funding Allocation Parameters'!$G$6), IF('Funding Allocation Parameters'!$C$6="Complex Library Subsidy", 0, 0)))))</f>
        <v>1089.6764150234731</v>
      </c>
      <c r="Z453" s="179">
        <f>IF('Funding Allocation Parameters'!$C$6="Basic Library Subsidy", 0, IF('Funding Allocation Parameters'!$C$6="Grant funding", 0, IF('Funding Allocation Parameters'!$C$6="Other author funding",  MIN(V453*'Funding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3" s="179">
        <f>IF('Funding Allocation Parameters'!$C$6="Basic Library Subsidy", MIN(W453*'Funding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MIN(W453*VLOOKUP(CONCATENATE($A453, 'Funding Allocation Parameters'!$I$6), 'Library Subsidy Complex'!$C$2:$J$55, 6, FALSE), VLOOKUP(CONCATENATE($A453, 'Funding Allocation Parameters'!$I$6), 'Library Subsidy Complex'!$C$2:$J$55, 8, FALSE)), 0)))))</f>
        <v>0</v>
      </c>
      <c r="AB453" s="179">
        <f>IF('Funding Allocation Parameters'!$C$6="Basic Library Subsidy", 0, IF('Funding Allocation Parameters'!$C$6="Grant funding", 0, IF('Funding Allocation Parameters'!$C$6="Other author funding",  MIN(W453*'Funding Allocation Parameters'!$E$6, 'Funding Allocation Parameters'!$G$6), IF('Funding Allocation Parameters'!$C$6="Any discretionary funds (grants if available, other if no grants)", MIN(W453*'Funding Allocation Parameters'!$E$6, 'Funding Allocation Parameters'!$G$6), IF('Funding Allocation Parameters'!$C$6="Complex Library Subsidy", 0, 0)))))</f>
        <v>1089.6764150234731</v>
      </c>
      <c r="AC453" s="177">
        <f t="shared" si="223"/>
        <v>0</v>
      </c>
      <c r="AD453" s="177">
        <f t="shared" si="224"/>
        <v>0</v>
      </c>
      <c r="AE453" s="180">
        <f>IF('Funding Allocation Parameters'!$C$7="Basic Library Subsidy", MIN(AC453*'Funding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MIN(AC453*VLOOKUP(CONCATENATE($A453, 'Funding Allocation Parameters'!$I$7), 'Library Subsidy Complex'!$C$2:$J$55, 2, FALSE), VLOOKUP(CONCATENATE($A453, 'Funding Allocation Parameters'!$I$7), 'Library Subsidy Complex'!$C$2:$J$55, 4, FALSE)), 0)))))</f>
        <v>0</v>
      </c>
      <c r="AF453" s="180">
        <f>IF('Funding Allocation Parameters'!$C$7="Basic Library Subsidy", 0, IF('Funding Allocation Parameters'!$C$7="Grant funding",MIN(AC453*'Funding Allocation Parameters'!$E$7, 'Funding Allocation Parameters'!$G$7), IF('Funding Allocation Parameters'!$C$7="Other author funding", 0, IF('Funding Allocation Parameters'!$C$7="Any discretionary funds (grants if available, other if no grants)", MIN(AC453*'Funding Allocation Parameters'!$E$7, 'Funding Allocation Parameters'!$G$7), IF('Funding Allocation Parameters'!$C$7="Complex Library Subsidy", 0, 0)))))</f>
        <v>0</v>
      </c>
      <c r="AG453" s="180">
        <f>IF('Funding Allocation Parameters'!$C$7="Basic Library Subsidy", 0, IF('Funding Allocation Parameters'!$C$7="Grant funding", 0, IF('Funding Allocation Parameters'!$C$7="Other author funding",  MIN(AC453*'Funding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3" s="180">
        <f>IF('Funding Allocation Parameters'!$C$7="Basic Library Subsidy", MIN(AD453*'Funding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MIN(AD453*VLOOKUP(CONCATENATE($A453, 'Funding Allocation Parameters'!$I$7), 'Library Subsidy Complex'!$C$2:$J$55, 6, FALSE), VLOOKUP(CONCATENATE($A453, 'Funding Allocation Parameters'!$I$7), 'Library Subsidy Complex'!$C$2:$J$55, 8, FALSE)), 0)))))</f>
        <v>0</v>
      </c>
      <c r="AI453" s="180">
        <f>IF('Funding Allocation Parameters'!$C$7="Basic Library Subsidy", 0, IF('Funding Allocation Parameters'!$C$7="Grant funding", 0, IF('Funding Allocation Parameters'!$C$7="Other author funding",  MIN(AD453*'Funding Allocation Parameters'!$E$7, 'Funding Allocation Parameters'!$G$7), IF('Funding Allocation Parameters'!$C$7="Any discretionary funds (grants if available, other if no grants)", MIN(AD453*'Funding Allocation Parameters'!$E$7, 'Funding Allocation Parameters'!$G$7), IF('Funding Allocation Parameters'!$C$7="Complex Library Subsidy", 0, 0)))))</f>
        <v>0</v>
      </c>
      <c r="AJ453" s="177">
        <f t="shared" si="225"/>
        <v>0</v>
      </c>
      <c r="AK453" s="177">
        <f t="shared" si="226"/>
        <v>0</v>
      </c>
      <c r="AL453" s="181">
        <f>IF('Funding Allocation Parameters'!$C$8="Basic Library Subsidy", MIN(AJ453*'Funding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MIN(AJ453*VLOOKUP(CONCATENATE($A453, 'Funding Allocation Parameters'!$I$8), 'Library Subsidy Complex'!$C$2:$J$55, 2, FALSE), VLOOKUP(CONCATENATE($A453, 'Funding Allocation Parameters'!$I$8), 'Library Subsidy Complex'!$C$2:$J$55, 4, FALSE)), 0)))))</f>
        <v>0</v>
      </c>
      <c r="AM453" s="181">
        <f>IF('Funding Allocation Parameters'!$C$8="Basic Library Subsidy", 0, IF('Funding Allocation Parameters'!$C$8="Grant funding",MIN(AJ453*'Funding Allocation Parameters'!$E$8, 'Funding Allocation Parameters'!$G$8), IF('Funding Allocation Parameters'!$C$8="Other author funding", 0, IF('Funding Allocation Parameters'!$C$8="Any discretionary funds (grants if available, other if no grants)", MIN(AJ453*'Funding Allocation Parameters'!$E$8, 'Funding Allocation Parameters'!$G$8), IF('Funding Allocation Parameters'!$C$8="Complex Library Subsidy", 0, 0)))))</f>
        <v>0</v>
      </c>
      <c r="AN453" s="181">
        <f>IF('Funding Allocation Parameters'!$C$8="Basic Library Subsidy", 0, IF('Funding Allocation Parameters'!$C$8="Grant funding", 0, IF('Funding Allocation Parameters'!$C$8="Other author funding",  MIN(AJ453*'Funding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3" s="181">
        <f>IF('Funding Allocation Parameters'!$C$8="Basic Library Subsidy", MIN(AK453*'Funding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MIN(AK453*VLOOKUP(CONCATENATE($A453, 'Funding Allocation Parameters'!$I$8), 'Library Subsidy Complex'!$C$2:$J$55, 6, FALSE), VLOOKUP(CONCATENATE($A453, 'Funding Allocation Parameters'!$I$8), 'Library Subsidy Complex'!$C$2:$J$55, 8, FALSE)), 0)))))</f>
        <v>0</v>
      </c>
      <c r="AP453" s="181">
        <f>IF('Funding Allocation Parameters'!$C$8="Basic Library Subsidy", 0, IF('Funding Allocation Parameters'!$C$8="Grant funding", 0, IF('Funding Allocation Parameters'!$C$8="Other author funding",  MIN(AK453*'Funding Allocation Parameters'!$E$8, 'Funding Allocation Parameters'!$G$8), IF('Funding Allocation Parameters'!$C$8="Any discretionary funds (grants if available, other if no grants)", MIN(AK453*'Funding Allocation Parameters'!$E$8, 'Funding Allocation Parameters'!$G$8), IF('Funding Allocation Parameters'!$C$8="Complex Library Subsidy", 0, 0)))))</f>
        <v>0</v>
      </c>
      <c r="AQ453" s="177">
        <f t="shared" si="227"/>
        <v>0</v>
      </c>
      <c r="AR453" s="177">
        <f t="shared" si="228"/>
        <v>0</v>
      </c>
      <c r="AS453" s="182">
        <f t="shared" si="229"/>
        <v>1189</v>
      </c>
      <c r="AT453" s="182">
        <f t="shared" si="230"/>
        <v>1089.6764150234731</v>
      </c>
      <c r="AU453" s="182">
        <f t="shared" si="231"/>
        <v>0</v>
      </c>
      <c r="AV453" s="182">
        <f t="shared" si="232"/>
        <v>1189</v>
      </c>
      <c r="AW453" s="182">
        <f t="shared" si="233"/>
        <v>1089.6764150234731</v>
      </c>
      <c r="AX453" s="183">
        <f t="shared" si="234"/>
        <v>0</v>
      </c>
      <c r="AY453" s="183">
        <f t="shared" si="235"/>
        <v>0</v>
      </c>
      <c r="AZ453" s="183">
        <f t="shared" si="236"/>
        <v>0</v>
      </c>
      <c r="BA453" s="183">
        <f t="shared" si="237"/>
        <v>1189</v>
      </c>
      <c r="BB453" s="183">
        <f t="shared" si="238"/>
        <v>1089.6764150234731</v>
      </c>
      <c r="BC453" s="184">
        <f t="shared" si="239"/>
        <v>1189</v>
      </c>
      <c r="BD453" s="184">
        <f t="shared" si="240"/>
        <v>0</v>
      </c>
      <c r="BE453" s="184">
        <f t="shared" si="241"/>
        <v>0</v>
      </c>
      <c r="BF453" s="184">
        <f t="shared" si="242"/>
        <v>1089.6764150234731</v>
      </c>
      <c r="BG453" s="102">
        <f t="shared" si="243"/>
        <v>0</v>
      </c>
      <c r="BH453" s="102">
        <f t="shared" si="244"/>
        <v>0</v>
      </c>
      <c r="BI453" s="102">
        <f t="shared" si="245"/>
        <v>0</v>
      </c>
      <c r="BJ453" s="102">
        <f t="shared" si="246"/>
        <v>0</v>
      </c>
      <c r="BK453" s="102">
        <f t="shared" si="247"/>
        <v>1</v>
      </c>
      <c r="BL453" s="102">
        <f t="shared" si="248"/>
        <v>0</v>
      </c>
      <c r="BN453" s="102"/>
    </row>
    <row r="454" spans="1:66" x14ac:dyDescent="0.25">
      <c r="A454" s="102" t="s">
        <v>17</v>
      </c>
      <c r="B454" s="102" t="s">
        <v>8</v>
      </c>
      <c r="C454" s="102" t="s">
        <v>8</v>
      </c>
      <c r="D454" s="102" t="s">
        <v>27</v>
      </c>
      <c r="E454" s="102" t="s">
        <v>933</v>
      </c>
      <c r="F454" s="102" t="s">
        <v>934</v>
      </c>
      <c r="G454" s="102">
        <v>1.0940000000000001</v>
      </c>
      <c r="H454" s="102">
        <v>1</v>
      </c>
      <c r="I454" s="102">
        <v>1</v>
      </c>
      <c r="J454" s="167">
        <f>IFERROR(H454*VLOOKUP(A454, 'Advanced Parameters'!$B$7:$G$20, 6, FALSE)*VLOOKUP(A454, 'Growth Parameters'!$B$6:$H$19, 6, FALSE), 0)</f>
        <v>1</v>
      </c>
      <c r="K454" s="167">
        <f>IFERROR(IF('Advanced Parameters'!$C$5="n",'Raw Data'!I454*VLOOKUP(A454,'Advanced Parameters'!$B$7:$G$20,6,FALSE),J454*VLOOKUP(A454,'Advanced Parameters'!$B$7:$G$20,2,FALSE))*VLOOKUP(A454, 'Growth Parameters'!$B$6:$H$19, 6, FALSE), 0)</f>
        <v>1</v>
      </c>
      <c r="L454" s="167">
        <f t="shared" si="218"/>
        <v>0</v>
      </c>
      <c r="M454" s="168">
        <f>IFERROR(IF(G454="NA","NA",IF(G454&gt;'APC Parameters'!$K$6+VLOOKUP('Raw Data'!A454, 'APC Parameters'!$H$7:$L$20, 4, FALSE), 'APC Parameters'!$L$6+VLOOKUP('Raw Data'!A454, 'APC Parameters'!$H$7:$L$20, 5, FALSE), G454*('APC Parameters'!$J$6+VLOOKUP('Raw Data'!A454, 'APC Parameters'!$H$7:$L$20, 3, FALSE))+'APC Parameters'!$I$6+VLOOKUP('Raw Data'!A454, 'APC Parameters'!$H$7:$L$20, 2, FALSE))), 0)</f>
        <v>1923.7636000000002</v>
      </c>
      <c r="N454" s="168">
        <f t="shared" si="219"/>
        <v>1923.7636000000002</v>
      </c>
      <c r="O454" s="168">
        <f>IFERROR(IF(M454="NA",VLOOKUP(D454,'Internal Calculations'!$B$10:$C$11,2,FALSE), M454)*VLOOKUP(A454, 'Growth Parameters'!$B$6:$H$19, 7, FALSE), 0)</f>
        <v>1923.7636000000002</v>
      </c>
      <c r="P454" s="177">
        <f t="shared" si="220"/>
        <v>1923.7636000000002</v>
      </c>
      <c r="Q454" s="178">
        <f>IF('Funding Allocation Parameters'!$C$5="Basic Library Subsidy", MIN(O454*('Funding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MIN($O454*(VLOOKUP(CONCATENATE($A454, 'Funding Allocation Parameters'!$I$5), 'Library Subsidy Complex'!$C$2:$J$55, 2, FALSE)), VLOOKUP(CONCATENATE($A454, 'Funding Allocation Parameters'!$I$5), 'Library Subsidy Complex'!$C$2:$J$55, 4, FALSE)), 0)))))</f>
        <v>1189</v>
      </c>
      <c r="R454" s="178">
        <f>IF('Funding Allocation Parameters'!$C$5="Basic Library Subsidy", 0, IF('Funding Allocation Parameters'!$C$5="Grant funding",MIN(O454*('Funding Allocation Parameters'!$E$5), 'Funding Allocation Parameters'!$G$5), IF('Funding Allocation Parameters'!$C$5="Other author funding", 0, IF('Funding Allocation Parameters'!$C$5="Any discretionary funds (grants if available, other if no grants)", MIN(O454*('Funding Allocation Parameters'!$E$5), 'Funding Allocation Parameters'!$G$5), IF('Funding Allocation Parameters'!$C$5="Complex Library Subsidy", 0, 0)))))</f>
        <v>0</v>
      </c>
      <c r="S454" s="178">
        <f>IF('Funding Allocation Parameters'!$C$5="Basic Library Subsidy", 0, IF('Funding Allocation Parameters'!$C$5="Grant funding", 0, IF('Funding Allocation Parameters'!$C$5="Other author funding",  MIN(O454*('Funding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4" s="178">
        <f>IF('Funding Allocation Parameters'!$C$5="Basic Library Subsidy", MIN(O454*('Funding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MIN($O454*(VLOOKUP(CONCATENATE($A454, 'Funding Allocation Parameters'!$I$5), 'Library Subsidy Complex'!$C$2:$J$55, 6, FALSE)), VLOOKUP(CONCATENATE($A454, 'Funding Allocation Parameters'!$I$5), 'Library Subsidy Complex'!$C$2:$J$55, 8, FALSE)), 0)))))</f>
        <v>1189</v>
      </c>
      <c r="U454" s="178">
        <f>IF('Funding Allocation Parameters'!$C$5="Basic Library Subsidy", 0, IF('Funding Allocation Parameters'!$C$5="Grant funding", 0, IF('Funding Allocation Parameters'!$C$5="Other author funding",  MIN(O454*('Funding Allocation Parameters'!$E$5), 'Funding Allocation Parameters'!$G$5), IF('Funding Allocation Parameters'!$C$5="Any discretionary funds (grants if available, other if no grants)", MIN(O454*('Funding Allocation Parameters'!$E$5), 'Funding Allocation Parameters'!$G$5), IF('Funding Allocation Parameters'!$C$5="Complex Library Subsidy", 0, 0)))))</f>
        <v>0</v>
      </c>
      <c r="V454" s="177">
        <f t="shared" si="221"/>
        <v>734.76360000000022</v>
      </c>
      <c r="W454" s="177">
        <f t="shared" si="222"/>
        <v>734.76360000000022</v>
      </c>
      <c r="X454" s="179">
        <f>IF('Funding Allocation Parameters'!$C$6="Basic Library Subsidy", MIN(V454*'Funding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MIN(V454*VLOOKUP(CONCATENATE($A454, 'Funding Allocation Parameters'!$I$6), 'Library Subsidy Complex'!$C$2:$J$55, 2, FALSE), VLOOKUP(CONCATENATE($A454, 'Funding Allocation Parameters'!$I$6), 'Library Subsidy Complex'!$C$2:$J$55, 4, FALSE)), 0)))))</f>
        <v>0</v>
      </c>
      <c r="Y454" s="179">
        <f>IF('Funding Allocation Parameters'!$C$6="Basic Library Subsidy", 0, IF('Funding Allocation Parameters'!$C$6="Grant funding",MIN(V454*'Funding Allocation Parameters'!$E$6, 'Funding Allocation Parameters'!$G$6), IF('Funding Allocation Parameters'!$C$6="Other author funding", 0, IF('Funding Allocation Parameters'!$C$6="Any discretionary funds (grants if available, other if no grants)", MIN(V454*'Funding Allocation Parameters'!$E$6, 'Funding Allocation Parameters'!$G$6), IF('Funding Allocation Parameters'!$C$6="Complex Library Subsidy", 0, 0)))))</f>
        <v>734.76360000000022</v>
      </c>
      <c r="Z454" s="179">
        <f>IF('Funding Allocation Parameters'!$C$6="Basic Library Subsidy", 0, IF('Funding Allocation Parameters'!$C$6="Grant funding", 0, IF('Funding Allocation Parameters'!$C$6="Other author funding",  MIN(V454*'Funding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4" s="179">
        <f>IF('Funding Allocation Parameters'!$C$6="Basic Library Subsidy", MIN(W454*'Funding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MIN(W454*VLOOKUP(CONCATENATE($A454, 'Funding Allocation Parameters'!$I$6), 'Library Subsidy Complex'!$C$2:$J$55, 6, FALSE), VLOOKUP(CONCATENATE($A454, 'Funding Allocation Parameters'!$I$6), 'Library Subsidy Complex'!$C$2:$J$55, 8, FALSE)), 0)))))</f>
        <v>0</v>
      </c>
      <c r="AB454" s="179">
        <f>IF('Funding Allocation Parameters'!$C$6="Basic Library Subsidy", 0, IF('Funding Allocation Parameters'!$C$6="Grant funding", 0, IF('Funding Allocation Parameters'!$C$6="Other author funding",  MIN(W454*'Funding Allocation Parameters'!$E$6, 'Funding Allocation Parameters'!$G$6), IF('Funding Allocation Parameters'!$C$6="Any discretionary funds (grants if available, other if no grants)", MIN(W454*'Funding Allocation Parameters'!$E$6, 'Funding Allocation Parameters'!$G$6), IF('Funding Allocation Parameters'!$C$6="Complex Library Subsidy", 0, 0)))))</f>
        <v>734.76360000000022</v>
      </c>
      <c r="AC454" s="177">
        <f t="shared" si="223"/>
        <v>0</v>
      </c>
      <c r="AD454" s="177">
        <f t="shared" si="224"/>
        <v>0</v>
      </c>
      <c r="AE454" s="180">
        <f>IF('Funding Allocation Parameters'!$C$7="Basic Library Subsidy", MIN(AC454*'Funding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MIN(AC454*VLOOKUP(CONCATENATE($A454, 'Funding Allocation Parameters'!$I$7), 'Library Subsidy Complex'!$C$2:$J$55, 2, FALSE), VLOOKUP(CONCATENATE($A454, 'Funding Allocation Parameters'!$I$7), 'Library Subsidy Complex'!$C$2:$J$55, 4, FALSE)), 0)))))</f>
        <v>0</v>
      </c>
      <c r="AF454" s="180">
        <f>IF('Funding Allocation Parameters'!$C$7="Basic Library Subsidy", 0, IF('Funding Allocation Parameters'!$C$7="Grant funding",MIN(AC454*'Funding Allocation Parameters'!$E$7, 'Funding Allocation Parameters'!$G$7), IF('Funding Allocation Parameters'!$C$7="Other author funding", 0, IF('Funding Allocation Parameters'!$C$7="Any discretionary funds (grants if available, other if no grants)", MIN(AC454*'Funding Allocation Parameters'!$E$7, 'Funding Allocation Parameters'!$G$7), IF('Funding Allocation Parameters'!$C$7="Complex Library Subsidy", 0, 0)))))</f>
        <v>0</v>
      </c>
      <c r="AG454" s="180">
        <f>IF('Funding Allocation Parameters'!$C$7="Basic Library Subsidy", 0, IF('Funding Allocation Parameters'!$C$7="Grant funding", 0, IF('Funding Allocation Parameters'!$C$7="Other author funding",  MIN(AC454*'Funding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4" s="180">
        <f>IF('Funding Allocation Parameters'!$C$7="Basic Library Subsidy", MIN(AD454*'Funding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MIN(AD454*VLOOKUP(CONCATENATE($A454, 'Funding Allocation Parameters'!$I$7), 'Library Subsidy Complex'!$C$2:$J$55, 6, FALSE), VLOOKUP(CONCATENATE($A454, 'Funding Allocation Parameters'!$I$7), 'Library Subsidy Complex'!$C$2:$J$55, 8, FALSE)), 0)))))</f>
        <v>0</v>
      </c>
      <c r="AI454" s="180">
        <f>IF('Funding Allocation Parameters'!$C$7="Basic Library Subsidy", 0, IF('Funding Allocation Parameters'!$C$7="Grant funding", 0, IF('Funding Allocation Parameters'!$C$7="Other author funding",  MIN(AD454*'Funding Allocation Parameters'!$E$7, 'Funding Allocation Parameters'!$G$7), IF('Funding Allocation Parameters'!$C$7="Any discretionary funds (grants if available, other if no grants)", MIN(AD454*'Funding Allocation Parameters'!$E$7, 'Funding Allocation Parameters'!$G$7), IF('Funding Allocation Parameters'!$C$7="Complex Library Subsidy", 0, 0)))))</f>
        <v>0</v>
      </c>
      <c r="AJ454" s="177">
        <f t="shared" si="225"/>
        <v>0</v>
      </c>
      <c r="AK454" s="177">
        <f t="shared" si="226"/>
        <v>0</v>
      </c>
      <c r="AL454" s="181">
        <f>IF('Funding Allocation Parameters'!$C$8="Basic Library Subsidy", MIN(AJ454*'Funding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MIN(AJ454*VLOOKUP(CONCATENATE($A454, 'Funding Allocation Parameters'!$I$8), 'Library Subsidy Complex'!$C$2:$J$55, 2, FALSE), VLOOKUP(CONCATENATE($A454, 'Funding Allocation Parameters'!$I$8), 'Library Subsidy Complex'!$C$2:$J$55, 4, FALSE)), 0)))))</f>
        <v>0</v>
      </c>
      <c r="AM454" s="181">
        <f>IF('Funding Allocation Parameters'!$C$8="Basic Library Subsidy", 0, IF('Funding Allocation Parameters'!$C$8="Grant funding",MIN(AJ454*'Funding Allocation Parameters'!$E$8, 'Funding Allocation Parameters'!$G$8), IF('Funding Allocation Parameters'!$C$8="Other author funding", 0, IF('Funding Allocation Parameters'!$C$8="Any discretionary funds (grants if available, other if no grants)", MIN(AJ454*'Funding Allocation Parameters'!$E$8, 'Funding Allocation Parameters'!$G$8), IF('Funding Allocation Parameters'!$C$8="Complex Library Subsidy", 0, 0)))))</f>
        <v>0</v>
      </c>
      <c r="AN454" s="181">
        <f>IF('Funding Allocation Parameters'!$C$8="Basic Library Subsidy", 0, IF('Funding Allocation Parameters'!$C$8="Grant funding", 0, IF('Funding Allocation Parameters'!$C$8="Other author funding",  MIN(AJ454*'Funding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4" s="181">
        <f>IF('Funding Allocation Parameters'!$C$8="Basic Library Subsidy", MIN(AK454*'Funding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MIN(AK454*VLOOKUP(CONCATENATE($A454, 'Funding Allocation Parameters'!$I$8), 'Library Subsidy Complex'!$C$2:$J$55, 6, FALSE), VLOOKUP(CONCATENATE($A454, 'Funding Allocation Parameters'!$I$8), 'Library Subsidy Complex'!$C$2:$J$55, 8, FALSE)), 0)))))</f>
        <v>0</v>
      </c>
      <c r="AP454" s="181">
        <f>IF('Funding Allocation Parameters'!$C$8="Basic Library Subsidy", 0, IF('Funding Allocation Parameters'!$C$8="Grant funding", 0, IF('Funding Allocation Parameters'!$C$8="Other author funding",  MIN(AK454*'Funding Allocation Parameters'!$E$8, 'Funding Allocation Parameters'!$G$8), IF('Funding Allocation Parameters'!$C$8="Any discretionary funds (grants if available, other if no grants)", MIN(AK454*'Funding Allocation Parameters'!$E$8, 'Funding Allocation Parameters'!$G$8), IF('Funding Allocation Parameters'!$C$8="Complex Library Subsidy", 0, 0)))))</f>
        <v>0</v>
      </c>
      <c r="AQ454" s="177">
        <f t="shared" si="227"/>
        <v>0</v>
      </c>
      <c r="AR454" s="177">
        <f t="shared" si="228"/>
        <v>0</v>
      </c>
      <c r="AS454" s="182">
        <f t="shared" si="229"/>
        <v>1189</v>
      </c>
      <c r="AT454" s="182">
        <f t="shared" si="230"/>
        <v>734.76360000000022</v>
      </c>
      <c r="AU454" s="182">
        <f t="shared" si="231"/>
        <v>0</v>
      </c>
      <c r="AV454" s="182">
        <f t="shared" si="232"/>
        <v>1189</v>
      </c>
      <c r="AW454" s="182">
        <f t="shared" si="233"/>
        <v>734.76360000000022</v>
      </c>
      <c r="AX454" s="183">
        <f t="shared" si="234"/>
        <v>1189</v>
      </c>
      <c r="AY454" s="183">
        <f t="shared" si="235"/>
        <v>734.76360000000022</v>
      </c>
      <c r="AZ454" s="183">
        <f t="shared" si="236"/>
        <v>0</v>
      </c>
      <c r="BA454" s="183">
        <f t="shared" si="237"/>
        <v>0</v>
      </c>
      <c r="BB454" s="183">
        <f t="shared" si="238"/>
        <v>0</v>
      </c>
      <c r="BC454" s="184">
        <f t="shared" si="239"/>
        <v>1189</v>
      </c>
      <c r="BD454" s="184">
        <f t="shared" si="240"/>
        <v>0</v>
      </c>
      <c r="BE454" s="184">
        <f t="shared" si="241"/>
        <v>734.76360000000022</v>
      </c>
      <c r="BF454" s="184">
        <f t="shared" si="242"/>
        <v>0</v>
      </c>
      <c r="BG454" s="102">
        <f t="shared" si="243"/>
        <v>0</v>
      </c>
      <c r="BH454" s="102">
        <f t="shared" si="244"/>
        <v>0</v>
      </c>
      <c r="BI454" s="102">
        <f t="shared" si="245"/>
        <v>0</v>
      </c>
      <c r="BJ454" s="102">
        <f t="shared" si="246"/>
        <v>1</v>
      </c>
      <c r="BK454" s="102">
        <f t="shared" si="247"/>
        <v>0</v>
      </c>
      <c r="BL454" s="102">
        <f t="shared" si="248"/>
        <v>0</v>
      </c>
      <c r="BN454" s="102"/>
    </row>
    <row r="455" spans="1:66" x14ac:dyDescent="0.25">
      <c r="A455" s="102" t="s">
        <v>13</v>
      </c>
      <c r="B455" s="102" t="s">
        <v>8</v>
      </c>
      <c r="C455" s="102" t="s">
        <v>8</v>
      </c>
      <c r="D455" s="102" t="s">
        <v>27</v>
      </c>
      <c r="E455" s="102" t="s">
        <v>935</v>
      </c>
      <c r="F455" s="102" t="s">
        <v>936</v>
      </c>
      <c r="G455" s="102">
        <v>0.69399999999999995</v>
      </c>
      <c r="H455" s="102">
        <v>1</v>
      </c>
      <c r="I455" s="102">
        <v>1</v>
      </c>
      <c r="J455" s="167">
        <f>IFERROR(H455*VLOOKUP(A455, 'Advanced Parameters'!$B$7:$G$20, 6, FALSE)*VLOOKUP(A455, 'Growth Parameters'!$B$6:$H$19, 6, FALSE), 0)</f>
        <v>1</v>
      </c>
      <c r="K455" s="167">
        <f>IFERROR(IF('Advanced Parameters'!$C$5="n",'Raw Data'!I455*VLOOKUP(A455,'Advanced Parameters'!$B$7:$G$20,6,FALSE),J455*VLOOKUP(A455,'Advanced Parameters'!$B$7:$G$20,2,FALSE))*VLOOKUP(A455, 'Growth Parameters'!$B$6:$H$19, 6, FALSE), 0)</f>
        <v>1</v>
      </c>
      <c r="L455" s="167">
        <f t="shared" si="218"/>
        <v>0</v>
      </c>
      <c r="M455" s="168">
        <f>IFERROR(IF(G455="NA","NA",IF(G455&gt;'APC Parameters'!$K$6+VLOOKUP('Raw Data'!A455, 'APC Parameters'!$H$7:$L$20, 4, FALSE), 'APC Parameters'!$L$6+VLOOKUP('Raw Data'!A455, 'APC Parameters'!$H$7:$L$20, 5, FALSE), G455*('APC Parameters'!$J$6+VLOOKUP('Raw Data'!A455, 'APC Parameters'!$H$7:$L$20, 3, FALSE))+'APC Parameters'!$I$6+VLOOKUP('Raw Data'!A455, 'APC Parameters'!$H$7:$L$20, 2, FALSE))), 0)</f>
        <v>1640.0036</v>
      </c>
      <c r="N455" s="168">
        <f t="shared" si="219"/>
        <v>1640.0036</v>
      </c>
      <c r="O455" s="168">
        <f>IFERROR(IF(M455="NA",VLOOKUP(D455,'Internal Calculations'!$B$10:$C$11,2,FALSE), M455)*VLOOKUP(A455, 'Growth Parameters'!$B$6:$H$19, 7, FALSE), 0)</f>
        <v>1640.0036</v>
      </c>
      <c r="P455" s="177">
        <f t="shared" si="220"/>
        <v>1640.0036</v>
      </c>
      <c r="Q455" s="178">
        <f>IF('Funding Allocation Parameters'!$C$5="Basic Library Subsidy", MIN(O455*('Funding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MIN($O455*(VLOOKUP(CONCATENATE($A455, 'Funding Allocation Parameters'!$I$5), 'Library Subsidy Complex'!$C$2:$J$55, 2, FALSE)), VLOOKUP(CONCATENATE($A455, 'Funding Allocation Parameters'!$I$5), 'Library Subsidy Complex'!$C$2:$J$55, 4, FALSE)), 0)))))</f>
        <v>1189</v>
      </c>
      <c r="R455" s="178">
        <f>IF('Funding Allocation Parameters'!$C$5="Basic Library Subsidy", 0, IF('Funding Allocation Parameters'!$C$5="Grant funding",MIN(O455*('Funding Allocation Parameters'!$E$5), 'Funding Allocation Parameters'!$G$5), IF('Funding Allocation Parameters'!$C$5="Other author funding", 0, IF('Funding Allocation Parameters'!$C$5="Any discretionary funds (grants if available, other if no grants)", MIN(O455*('Funding Allocation Parameters'!$E$5), 'Funding Allocation Parameters'!$G$5), IF('Funding Allocation Parameters'!$C$5="Complex Library Subsidy", 0, 0)))))</f>
        <v>0</v>
      </c>
      <c r="S455" s="178">
        <f>IF('Funding Allocation Parameters'!$C$5="Basic Library Subsidy", 0, IF('Funding Allocation Parameters'!$C$5="Grant funding", 0, IF('Funding Allocation Parameters'!$C$5="Other author funding",  MIN(O455*('Funding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5" s="178">
        <f>IF('Funding Allocation Parameters'!$C$5="Basic Library Subsidy", MIN(O455*('Funding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MIN($O455*(VLOOKUP(CONCATENATE($A455, 'Funding Allocation Parameters'!$I$5), 'Library Subsidy Complex'!$C$2:$J$55, 6, FALSE)), VLOOKUP(CONCATENATE($A455, 'Funding Allocation Parameters'!$I$5), 'Library Subsidy Complex'!$C$2:$J$55, 8, FALSE)), 0)))))</f>
        <v>1189</v>
      </c>
      <c r="U455" s="178">
        <f>IF('Funding Allocation Parameters'!$C$5="Basic Library Subsidy", 0, IF('Funding Allocation Parameters'!$C$5="Grant funding", 0, IF('Funding Allocation Parameters'!$C$5="Other author funding",  MIN(O455*('Funding Allocation Parameters'!$E$5), 'Funding Allocation Parameters'!$G$5), IF('Funding Allocation Parameters'!$C$5="Any discretionary funds (grants if available, other if no grants)", MIN(O455*('Funding Allocation Parameters'!$E$5), 'Funding Allocation Parameters'!$G$5), IF('Funding Allocation Parameters'!$C$5="Complex Library Subsidy", 0, 0)))))</f>
        <v>0</v>
      </c>
      <c r="V455" s="177">
        <f t="shared" si="221"/>
        <v>451.00360000000001</v>
      </c>
      <c r="W455" s="177">
        <f t="shared" si="222"/>
        <v>451.00360000000001</v>
      </c>
      <c r="X455" s="179">
        <f>IF('Funding Allocation Parameters'!$C$6="Basic Library Subsidy", MIN(V455*'Funding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MIN(V455*VLOOKUP(CONCATENATE($A455, 'Funding Allocation Parameters'!$I$6), 'Library Subsidy Complex'!$C$2:$J$55, 2, FALSE), VLOOKUP(CONCATENATE($A455, 'Funding Allocation Parameters'!$I$6), 'Library Subsidy Complex'!$C$2:$J$55, 4, FALSE)), 0)))))</f>
        <v>0</v>
      </c>
      <c r="Y455" s="179">
        <f>IF('Funding Allocation Parameters'!$C$6="Basic Library Subsidy", 0, IF('Funding Allocation Parameters'!$C$6="Grant funding",MIN(V455*'Funding Allocation Parameters'!$E$6, 'Funding Allocation Parameters'!$G$6), IF('Funding Allocation Parameters'!$C$6="Other author funding", 0, IF('Funding Allocation Parameters'!$C$6="Any discretionary funds (grants if available, other if no grants)", MIN(V455*'Funding Allocation Parameters'!$E$6, 'Funding Allocation Parameters'!$G$6), IF('Funding Allocation Parameters'!$C$6="Complex Library Subsidy", 0, 0)))))</f>
        <v>451.00360000000001</v>
      </c>
      <c r="Z455" s="179">
        <f>IF('Funding Allocation Parameters'!$C$6="Basic Library Subsidy", 0, IF('Funding Allocation Parameters'!$C$6="Grant funding", 0, IF('Funding Allocation Parameters'!$C$6="Other author funding",  MIN(V455*'Funding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5" s="179">
        <f>IF('Funding Allocation Parameters'!$C$6="Basic Library Subsidy", MIN(W455*'Funding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MIN(W455*VLOOKUP(CONCATENATE($A455, 'Funding Allocation Parameters'!$I$6), 'Library Subsidy Complex'!$C$2:$J$55, 6, FALSE), VLOOKUP(CONCATENATE($A455, 'Funding Allocation Parameters'!$I$6), 'Library Subsidy Complex'!$C$2:$J$55, 8, FALSE)), 0)))))</f>
        <v>0</v>
      </c>
      <c r="AB455" s="179">
        <f>IF('Funding Allocation Parameters'!$C$6="Basic Library Subsidy", 0, IF('Funding Allocation Parameters'!$C$6="Grant funding", 0, IF('Funding Allocation Parameters'!$C$6="Other author funding",  MIN(W455*'Funding Allocation Parameters'!$E$6, 'Funding Allocation Parameters'!$G$6), IF('Funding Allocation Parameters'!$C$6="Any discretionary funds (grants if available, other if no grants)", MIN(W455*'Funding Allocation Parameters'!$E$6, 'Funding Allocation Parameters'!$G$6), IF('Funding Allocation Parameters'!$C$6="Complex Library Subsidy", 0, 0)))))</f>
        <v>451.00360000000001</v>
      </c>
      <c r="AC455" s="177">
        <f t="shared" si="223"/>
        <v>0</v>
      </c>
      <c r="AD455" s="177">
        <f t="shared" si="224"/>
        <v>0</v>
      </c>
      <c r="AE455" s="180">
        <f>IF('Funding Allocation Parameters'!$C$7="Basic Library Subsidy", MIN(AC455*'Funding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MIN(AC455*VLOOKUP(CONCATENATE($A455, 'Funding Allocation Parameters'!$I$7), 'Library Subsidy Complex'!$C$2:$J$55, 2, FALSE), VLOOKUP(CONCATENATE($A455, 'Funding Allocation Parameters'!$I$7), 'Library Subsidy Complex'!$C$2:$J$55, 4, FALSE)), 0)))))</f>
        <v>0</v>
      </c>
      <c r="AF455" s="180">
        <f>IF('Funding Allocation Parameters'!$C$7="Basic Library Subsidy", 0, IF('Funding Allocation Parameters'!$C$7="Grant funding",MIN(AC455*'Funding Allocation Parameters'!$E$7, 'Funding Allocation Parameters'!$G$7), IF('Funding Allocation Parameters'!$C$7="Other author funding", 0, IF('Funding Allocation Parameters'!$C$7="Any discretionary funds (grants if available, other if no grants)", MIN(AC455*'Funding Allocation Parameters'!$E$7, 'Funding Allocation Parameters'!$G$7), IF('Funding Allocation Parameters'!$C$7="Complex Library Subsidy", 0, 0)))))</f>
        <v>0</v>
      </c>
      <c r="AG455" s="180">
        <f>IF('Funding Allocation Parameters'!$C$7="Basic Library Subsidy", 0, IF('Funding Allocation Parameters'!$C$7="Grant funding", 0, IF('Funding Allocation Parameters'!$C$7="Other author funding",  MIN(AC455*'Funding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5" s="180">
        <f>IF('Funding Allocation Parameters'!$C$7="Basic Library Subsidy", MIN(AD455*'Funding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MIN(AD455*VLOOKUP(CONCATENATE($A455, 'Funding Allocation Parameters'!$I$7), 'Library Subsidy Complex'!$C$2:$J$55, 6, FALSE), VLOOKUP(CONCATENATE($A455, 'Funding Allocation Parameters'!$I$7), 'Library Subsidy Complex'!$C$2:$J$55, 8, FALSE)), 0)))))</f>
        <v>0</v>
      </c>
      <c r="AI455" s="180">
        <f>IF('Funding Allocation Parameters'!$C$7="Basic Library Subsidy", 0, IF('Funding Allocation Parameters'!$C$7="Grant funding", 0, IF('Funding Allocation Parameters'!$C$7="Other author funding",  MIN(AD455*'Funding Allocation Parameters'!$E$7, 'Funding Allocation Parameters'!$G$7), IF('Funding Allocation Parameters'!$C$7="Any discretionary funds (grants if available, other if no grants)", MIN(AD455*'Funding Allocation Parameters'!$E$7, 'Funding Allocation Parameters'!$G$7), IF('Funding Allocation Parameters'!$C$7="Complex Library Subsidy", 0, 0)))))</f>
        <v>0</v>
      </c>
      <c r="AJ455" s="177">
        <f t="shared" si="225"/>
        <v>0</v>
      </c>
      <c r="AK455" s="177">
        <f t="shared" si="226"/>
        <v>0</v>
      </c>
      <c r="AL455" s="181">
        <f>IF('Funding Allocation Parameters'!$C$8="Basic Library Subsidy", MIN(AJ455*'Funding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MIN(AJ455*VLOOKUP(CONCATENATE($A455, 'Funding Allocation Parameters'!$I$8), 'Library Subsidy Complex'!$C$2:$J$55, 2, FALSE), VLOOKUP(CONCATENATE($A455, 'Funding Allocation Parameters'!$I$8), 'Library Subsidy Complex'!$C$2:$J$55, 4, FALSE)), 0)))))</f>
        <v>0</v>
      </c>
      <c r="AM455" s="181">
        <f>IF('Funding Allocation Parameters'!$C$8="Basic Library Subsidy", 0, IF('Funding Allocation Parameters'!$C$8="Grant funding",MIN(AJ455*'Funding Allocation Parameters'!$E$8, 'Funding Allocation Parameters'!$G$8), IF('Funding Allocation Parameters'!$C$8="Other author funding", 0, IF('Funding Allocation Parameters'!$C$8="Any discretionary funds (grants if available, other if no grants)", MIN(AJ455*'Funding Allocation Parameters'!$E$8, 'Funding Allocation Parameters'!$G$8), IF('Funding Allocation Parameters'!$C$8="Complex Library Subsidy", 0, 0)))))</f>
        <v>0</v>
      </c>
      <c r="AN455" s="181">
        <f>IF('Funding Allocation Parameters'!$C$8="Basic Library Subsidy", 0, IF('Funding Allocation Parameters'!$C$8="Grant funding", 0, IF('Funding Allocation Parameters'!$C$8="Other author funding",  MIN(AJ455*'Funding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5" s="181">
        <f>IF('Funding Allocation Parameters'!$C$8="Basic Library Subsidy", MIN(AK455*'Funding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MIN(AK455*VLOOKUP(CONCATENATE($A455, 'Funding Allocation Parameters'!$I$8), 'Library Subsidy Complex'!$C$2:$J$55, 6, FALSE), VLOOKUP(CONCATENATE($A455, 'Funding Allocation Parameters'!$I$8), 'Library Subsidy Complex'!$C$2:$J$55, 8, FALSE)), 0)))))</f>
        <v>0</v>
      </c>
      <c r="AP455" s="181">
        <f>IF('Funding Allocation Parameters'!$C$8="Basic Library Subsidy", 0, IF('Funding Allocation Parameters'!$C$8="Grant funding", 0, IF('Funding Allocation Parameters'!$C$8="Other author funding",  MIN(AK455*'Funding Allocation Parameters'!$E$8, 'Funding Allocation Parameters'!$G$8), IF('Funding Allocation Parameters'!$C$8="Any discretionary funds (grants if available, other if no grants)", MIN(AK455*'Funding Allocation Parameters'!$E$8, 'Funding Allocation Parameters'!$G$8), IF('Funding Allocation Parameters'!$C$8="Complex Library Subsidy", 0, 0)))))</f>
        <v>0</v>
      </c>
      <c r="AQ455" s="177">
        <f t="shared" si="227"/>
        <v>0</v>
      </c>
      <c r="AR455" s="177">
        <f t="shared" si="228"/>
        <v>0</v>
      </c>
      <c r="AS455" s="182">
        <f t="shared" si="229"/>
        <v>1189</v>
      </c>
      <c r="AT455" s="182">
        <f t="shared" si="230"/>
        <v>451.00360000000001</v>
      </c>
      <c r="AU455" s="182">
        <f t="shared" si="231"/>
        <v>0</v>
      </c>
      <c r="AV455" s="182">
        <f t="shared" si="232"/>
        <v>1189</v>
      </c>
      <c r="AW455" s="182">
        <f t="shared" si="233"/>
        <v>451.00360000000001</v>
      </c>
      <c r="AX455" s="183">
        <f t="shared" si="234"/>
        <v>1189</v>
      </c>
      <c r="AY455" s="183">
        <f t="shared" si="235"/>
        <v>451.00360000000001</v>
      </c>
      <c r="AZ455" s="183">
        <f t="shared" si="236"/>
        <v>0</v>
      </c>
      <c r="BA455" s="183">
        <f t="shared" si="237"/>
        <v>0</v>
      </c>
      <c r="BB455" s="183">
        <f t="shared" si="238"/>
        <v>0</v>
      </c>
      <c r="BC455" s="184">
        <f t="shared" si="239"/>
        <v>1189</v>
      </c>
      <c r="BD455" s="184">
        <f t="shared" si="240"/>
        <v>0</v>
      </c>
      <c r="BE455" s="184">
        <f t="shared" si="241"/>
        <v>451.00360000000001</v>
      </c>
      <c r="BF455" s="184">
        <f t="shared" si="242"/>
        <v>0</v>
      </c>
      <c r="BG455" s="102">
        <f t="shared" si="243"/>
        <v>0</v>
      </c>
      <c r="BH455" s="102">
        <f t="shared" si="244"/>
        <v>0</v>
      </c>
      <c r="BI455" s="102">
        <f t="shared" si="245"/>
        <v>0</v>
      </c>
      <c r="BJ455" s="102">
        <f t="shared" si="246"/>
        <v>1</v>
      </c>
      <c r="BK455" s="102">
        <f t="shared" si="247"/>
        <v>0</v>
      </c>
      <c r="BL455" s="102">
        <f t="shared" si="248"/>
        <v>0</v>
      </c>
      <c r="BN455" s="102"/>
    </row>
    <row r="456" spans="1:66" x14ac:dyDescent="0.25">
      <c r="A456" s="102" t="s">
        <v>13</v>
      </c>
      <c r="B456" s="102" t="s">
        <v>12</v>
      </c>
      <c r="C456" s="102" t="s">
        <v>8</v>
      </c>
      <c r="D456" s="102" t="s">
        <v>27</v>
      </c>
      <c r="E456" s="102" t="s">
        <v>937</v>
      </c>
      <c r="F456" s="102" t="s">
        <v>938</v>
      </c>
      <c r="G456" s="102">
        <v>0.92100000000000004</v>
      </c>
      <c r="H456" s="102">
        <v>1</v>
      </c>
      <c r="I456" s="102">
        <v>1</v>
      </c>
      <c r="J456" s="167">
        <f>IFERROR(H456*VLOOKUP(A456, 'Advanced Parameters'!$B$7:$G$20, 6, FALSE)*VLOOKUP(A456, 'Growth Parameters'!$B$6:$H$19, 6, FALSE), 0)</f>
        <v>1</v>
      </c>
      <c r="K456" s="167">
        <f>IFERROR(IF('Advanced Parameters'!$C$5="n",'Raw Data'!I456*VLOOKUP(A456,'Advanced Parameters'!$B$7:$G$20,6,FALSE),J456*VLOOKUP(A456,'Advanced Parameters'!$B$7:$G$20,2,FALSE))*VLOOKUP(A456, 'Growth Parameters'!$B$6:$H$19, 6, FALSE), 0)</f>
        <v>1</v>
      </c>
      <c r="L456" s="167">
        <f t="shared" si="218"/>
        <v>0</v>
      </c>
      <c r="M456" s="168">
        <f>IFERROR(IF(G456="NA","NA",IF(G456&gt;'APC Parameters'!$K$6+VLOOKUP('Raw Data'!A456, 'APC Parameters'!$H$7:$L$20, 4, FALSE), 'APC Parameters'!$L$6+VLOOKUP('Raw Data'!A456, 'APC Parameters'!$H$7:$L$20, 5, FALSE), G456*('APC Parameters'!$J$6+VLOOKUP('Raw Data'!A456, 'APC Parameters'!$H$7:$L$20, 3, FALSE))+'APC Parameters'!$I$6+VLOOKUP('Raw Data'!A456, 'APC Parameters'!$H$7:$L$20, 2, FALSE))), 0)</f>
        <v>1801.0374000000002</v>
      </c>
      <c r="N456" s="168">
        <f t="shared" si="219"/>
        <v>1801.0374000000002</v>
      </c>
      <c r="O456" s="168">
        <f>IFERROR(IF(M456="NA",VLOOKUP(D456,'Internal Calculations'!$B$10:$C$11,2,FALSE), M456)*VLOOKUP(A456, 'Growth Parameters'!$B$6:$H$19, 7, FALSE), 0)</f>
        <v>1801.0374000000002</v>
      </c>
      <c r="P456" s="177">
        <f t="shared" si="220"/>
        <v>1801.0374000000002</v>
      </c>
      <c r="Q456" s="178">
        <f>IF('Funding Allocation Parameters'!$C$5="Basic Library Subsidy", MIN(O456*('Funding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MIN($O456*(VLOOKUP(CONCATENATE($A456, 'Funding Allocation Parameters'!$I$5), 'Library Subsidy Complex'!$C$2:$J$55, 2, FALSE)), VLOOKUP(CONCATENATE($A456, 'Funding Allocation Parameters'!$I$5), 'Library Subsidy Complex'!$C$2:$J$55, 4, FALSE)), 0)))))</f>
        <v>1189</v>
      </c>
      <c r="R456" s="178">
        <f>IF('Funding Allocation Parameters'!$C$5="Basic Library Subsidy", 0, IF('Funding Allocation Parameters'!$C$5="Grant funding",MIN(O456*('Funding Allocation Parameters'!$E$5), 'Funding Allocation Parameters'!$G$5), IF('Funding Allocation Parameters'!$C$5="Other author funding", 0, IF('Funding Allocation Parameters'!$C$5="Any discretionary funds (grants if available, other if no grants)", MIN(O456*('Funding Allocation Parameters'!$E$5), 'Funding Allocation Parameters'!$G$5), IF('Funding Allocation Parameters'!$C$5="Complex Library Subsidy", 0, 0)))))</f>
        <v>0</v>
      </c>
      <c r="S456" s="178">
        <f>IF('Funding Allocation Parameters'!$C$5="Basic Library Subsidy", 0, IF('Funding Allocation Parameters'!$C$5="Grant funding", 0, IF('Funding Allocation Parameters'!$C$5="Other author funding",  MIN(O456*('Funding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6" s="178">
        <f>IF('Funding Allocation Parameters'!$C$5="Basic Library Subsidy", MIN(O456*('Funding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MIN($O456*(VLOOKUP(CONCATENATE($A456, 'Funding Allocation Parameters'!$I$5), 'Library Subsidy Complex'!$C$2:$J$55, 6, FALSE)), VLOOKUP(CONCATENATE($A456, 'Funding Allocation Parameters'!$I$5), 'Library Subsidy Complex'!$C$2:$J$55, 8, FALSE)), 0)))))</f>
        <v>1189</v>
      </c>
      <c r="U456" s="178">
        <f>IF('Funding Allocation Parameters'!$C$5="Basic Library Subsidy", 0, IF('Funding Allocation Parameters'!$C$5="Grant funding", 0, IF('Funding Allocation Parameters'!$C$5="Other author funding",  MIN(O456*('Funding Allocation Parameters'!$E$5), 'Funding Allocation Parameters'!$G$5), IF('Funding Allocation Parameters'!$C$5="Any discretionary funds (grants if available, other if no grants)", MIN(O456*('Funding Allocation Parameters'!$E$5), 'Funding Allocation Parameters'!$G$5), IF('Funding Allocation Parameters'!$C$5="Complex Library Subsidy", 0, 0)))))</f>
        <v>0</v>
      </c>
      <c r="V456" s="177">
        <f t="shared" si="221"/>
        <v>612.03740000000016</v>
      </c>
      <c r="W456" s="177">
        <f t="shared" si="222"/>
        <v>612.03740000000016</v>
      </c>
      <c r="X456" s="179">
        <f>IF('Funding Allocation Parameters'!$C$6="Basic Library Subsidy", MIN(V456*'Funding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MIN(V456*VLOOKUP(CONCATENATE($A456, 'Funding Allocation Parameters'!$I$6), 'Library Subsidy Complex'!$C$2:$J$55, 2, FALSE), VLOOKUP(CONCATENATE($A456, 'Funding Allocation Parameters'!$I$6), 'Library Subsidy Complex'!$C$2:$J$55, 4, FALSE)), 0)))))</f>
        <v>0</v>
      </c>
      <c r="Y456" s="179">
        <f>IF('Funding Allocation Parameters'!$C$6="Basic Library Subsidy", 0, IF('Funding Allocation Parameters'!$C$6="Grant funding",MIN(V456*'Funding Allocation Parameters'!$E$6, 'Funding Allocation Parameters'!$G$6), IF('Funding Allocation Parameters'!$C$6="Other author funding", 0, IF('Funding Allocation Parameters'!$C$6="Any discretionary funds (grants if available, other if no grants)", MIN(V456*'Funding Allocation Parameters'!$E$6, 'Funding Allocation Parameters'!$G$6), IF('Funding Allocation Parameters'!$C$6="Complex Library Subsidy", 0, 0)))))</f>
        <v>612.03740000000016</v>
      </c>
      <c r="Z456" s="179">
        <f>IF('Funding Allocation Parameters'!$C$6="Basic Library Subsidy", 0, IF('Funding Allocation Parameters'!$C$6="Grant funding", 0, IF('Funding Allocation Parameters'!$C$6="Other author funding",  MIN(V456*'Funding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6" s="179">
        <f>IF('Funding Allocation Parameters'!$C$6="Basic Library Subsidy", MIN(W456*'Funding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MIN(W456*VLOOKUP(CONCATENATE($A456, 'Funding Allocation Parameters'!$I$6), 'Library Subsidy Complex'!$C$2:$J$55, 6, FALSE), VLOOKUP(CONCATENATE($A456, 'Funding Allocation Parameters'!$I$6), 'Library Subsidy Complex'!$C$2:$J$55, 8, FALSE)), 0)))))</f>
        <v>0</v>
      </c>
      <c r="AB456" s="179">
        <f>IF('Funding Allocation Parameters'!$C$6="Basic Library Subsidy", 0, IF('Funding Allocation Parameters'!$C$6="Grant funding", 0, IF('Funding Allocation Parameters'!$C$6="Other author funding",  MIN(W456*'Funding Allocation Parameters'!$E$6, 'Funding Allocation Parameters'!$G$6), IF('Funding Allocation Parameters'!$C$6="Any discretionary funds (grants if available, other if no grants)", MIN(W456*'Funding Allocation Parameters'!$E$6, 'Funding Allocation Parameters'!$G$6), IF('Funding Allocation Parameters'!$C$6="Complex Library Subsidy", 0, 0)))))</f>
        <v>612.03740000000016</v>
      </c>
      <c r="AC456" s="177">
        <f t="shared" si="223"/>
        <v>0</v>
      </c>
      <c r="AD456" s="177">
        <f t="shared" si="224"/>
        <v>0</v>
      </c>
      <c r="AE456" s="180">
        <f>IF('Funding Allocation Parameters'!$C$7="Basic Library Subsidy", MIN(AC456*'Funding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MIN(AC456*VLOOKUP(CONCATENATE($A456, 'Funding Allocation Parameters'!$I$7), 'Library Subsidy Complex'!$C$2:$J$55, 2, FALSE), VLOOKUP(CONCATENATE($A456, 'Funding Allocation Parameters'!$I$7), 'Library Subsidy Complex'!$C$2:$J$55, 4, FALSE)), 0)))))</f>
        <v>0</v>
      </c>
      <c r="AF456" s="180">
        <f>IF('Funding Allocation Parameters'!$C$7="Basic Library Subsidy", 0, IF('Funding Allocation Parameters'!$C$7="Grant funding",MIN(AC456*'Funding Allocation Parameters'!$E$7, 'Funding Allocation Parameters'!$G$7), IF('Funding Allocation Parameters'!$C$7="Other author funding", 0, IF('Funding Allocation Parameters'!$C$7="Any discretionary funds (grants if available, other if no grants)", MIN(AC456*'Funding Allocation Parameters'!$E$7, 'Funding Allocation Parameters'!$G$7), IF('Funding Allocation Parameters'!$C$7="Complex Library Subsidy", 0, 0)))))</f>
        <v>0</v>
      </c>
      <c r="AG456" s="180">
        <f>IF('Funding Allocation Parameters'!$C$7="Basic Library Subsidy", 0, IF('Funding Allocation Parameters'!$C$7="Grant funding", 0, IF('Funding Allocation Parameters'!$C$7="Other author funding",  MIN(AC456*'Funding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6" s="180">
        <f>IF('Funding Allocation Parameters'!$C$7="Basic Library Subsidy", MIN(AD456*'Funding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MIN(AD456*VLOOKUP(CONCATENATE($A456, 'Funding Allocation Parameters'!$I$7), 'Library Subsidy Complex'!$C$2:$J$55, 6, FALSE), VLOOKUP(CONCATENATE($A456, 'Funding Allocation Parameters'!$I$7), 'Library Subsidy Complex'!$C$2:$J$55, 8, FALSE)), 0)))))</f>
        <v>0</v>
      </c>
      <c r="AI456" s="180">
        <f>IF('Funding Allocation Parameters'!$C$7="Basic Library Subsidy", 0, IF('Funding Allocation Parameters'!$C$7="Grant funding", 0, IF('Funding Allocation Parameters'!$C$7="Other author funding",  MIN(AD456*'Funding Allocation Parameters'!$E$7, 'Funding Allocation Parameters'!$G$7), IF('Funding Allocation Parameters'!$C$7="Any discretionary funds (grants if available, other if no grants)", MIN(AD456*'Funding Allocation Parameters'!$E$7, 'Funding Allocation Parameters'!$G$7), IF('Funding Allocation Parameters'!$C$7="Complex Library Subsidy", 0, 0)))))</f>
        <v>0</v>
      </c>
      <c r="AJ456" s="177">
        <f t="shared" si="225"/>
        <v>0</v>
      </c>
      <c r="AK456" s="177">
        <f t="shared" si="226"/>
        <v>0</v>
      </c>
      <c r="AL456" s="181">
        <f>IF('Funding Allocation Parameters'!$C$8="Basic Library Subsidy", MIN(AJ456*'Funding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MIN(AJ456*VLOOKUP(CONCATENATE($A456, 'Funding Allocation Parameters'!$I$8), 'Library Subsidy Complex'!$C$2:$J$55, 2, FALSE), VLOOKUP(CONCATENATE($A456, 'Funding Allocation Parameters'!$I$8), 'Library Subsidy Complex'!$C$2:$J$55, 4, FALSE)), 0)))))</f>
        <v>0</v>
      </c>
      <c r="AM456" s="181">
        <f>IF('Funding Allocation Parameters'!$C$8="Basic Library Subsidy", 0, IF('Funding Allocation Parameters'!$C$8="Grant funding",MIN(AJ456*'Funding Allocation Parameters'!$E$8, 'Funding Allocation Parameters'!$G$8), IF('Funding Allocation Parameters'!$C$8="Other author funding", 0, IF('Funding Allocation Parameters'!$C$8="Any discretionary funds (grants if available, other if no grants)", MIN(AJ456*'Funding Allocation Parameters'!$E$8, 'Funding Allocation Parameters'!$G$8), IF('Funding Allocation Parameters'!$C$8="Complex Library Subsidy", 0, 0)))))</f>
        <v>0</v>
      </c>
      <c r="AN456" s="181">
        <f>IF('Funding Allocation Parameters'!$C$8="Basic Library Subsidy", 0, IF('Funding Allocation Parameters'!$C$8="Grant funding", 0, IF('Funding Allocation Parameters'!$C$8="Other author funding",  MIN(AJ456*'Funding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6" s="181">
        <f>IF('Funding Allocation Parameters'!$C$8="Basic Library Subsidy", MIN(AK456*'Funding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MIN(AK456*VLOOKUP(CONCATENATE($A456, 'Funding Allocation Parameters'!$I$8), 'Library Subsidy Complex'!$C$2:$J$55, 6, FALSE), VLOOKUP(CONCATENATE($A456, 'Funding Allocation Parameters'!$I$8), 'Library Subsidy Complex'!$C$2:$J$55, 8, FALSE)), 0)))))</f>
        <v>0</v>
      </c>
      <c r="AP456" s="181">
        <f>IF('Funding Allocation Parameters'!$C$8="Basic Library Subsidy", 0, IF('Funding Allocation Parameters'!$C$8="Grant funding", 0, IF('Funding Allocation Parameters'!$C$8="Other author funding",  MIN(AK456*'Funding Allocation Parameters'!$E$8, 'Funding Allocation Parameters'!$G$8), IF('Funding Allocation Parameters'!$C$8="Any discretionary funds (grants if available, other if no grants)", MIN(AK456*'Funding Allocation Parameters'!$E$8, 'Funding Allocation Parameters'!$G$8), IF('Funding Allocation Parameters'!$C$8="Complex Library Subsidy", 0, 0)))))</f>
        <v>0</v>
      </c>
      <c r="AQ456" s="177">
        <f t="shared" si="227"/>
        <v>0</v>
      </c>
      <c r="AR456" s="177">
        <f t="shared" si="228"/>
        <v>0</v>
      </c>
      <c r="AS456" s="182">
        <f t="shared" si="229"/>
        <v>1189</v>
      </c>
      <c r="AT456" s="182">
        <f t="shared" si="230"/>
        <v>612.03740000000016</v>
      </c>
      <c r="AU456" s="182">
        <f t="shared" si="231"/>
        <v>0</v>
      </c>
      <c r="AV456" s="182">
        <f t="shared" si="232"/>
        <v>1189</v>
      </c>
      <c r="AW456" s="182">
        <f t="shared" si="233"/>
        <v>612.03740000000016</v>
      </c>
      <c r="AX456" s="183">
        <f t="shared" si="234"/>
        <v>1189</v>
      </c>
      <c r="AY456" s="183">
        <f t="shared" si="235"/>
        <v>612.03740000000016</v>
      </c>
      <c r="AZ456" s="183">
        <f t="shared" si="236"/>
        <v>0</v>
      </c>
      <c r="BA456" s="183">
        <f t="shared" si="237"/>
        <v>0</v>
      </c>
      <c r="BB456" s="183">
        <f t="shared" si="238"/>
        <v>0</v>
      </c>
      <c r="BC456" s="184">
        <f t="shared" si="239"/>
        <v>1189</v>
      </c>
      <c r="BD456" s="184">
        <f t="shared" si="240"/>
        <v>0</v>
      </c>
      <c r="BE456" s="184">
        <f t="shared" si="241"/>
        <v>612.03740000000016</v>
      </c>
      <c r="BF456" s="184">
        <f t="shared" si="242"/>
        <v>0</v>
      </c>
      <c r="BG456" s="102">
        <f t="shared" si="243"/>
        <v>0</v>
      </c>
      <c r="BH456" s="102">
        <f t="shared" si="244"/>
        <v>0</v>
      </c>
      <c r="BI456" s="102">
        <f t="shared" si="245"/>
        <v>0</v>
      </c>
      <c r="BJ456" s="102">
        <f t="shared" si="246"/>
        <v>1</v>
      </c>
      <c r="BK456" s="102">
        <f t="shared" si="247"/>
        <v>0</v>
      </c>
      <c r="BL456" s="102">
        <f t="shared" si="248"/>
        <v>0</v>
      </c>
      <c r="BN456" s="102"/>
    </row>
    <row r="457" spans="1:66" x14ac:dyDescent="0.25">
      <c r="A457" s="102" t="s">
        <v>20</v>
      </c>
      <c r="B457" s="102" t="s">
        <v>8</v>
      </c>
      <c r="C457" s="102" t="s">
        <v>8</v>
      </c>
      <c r="D457" s="102" t="s">
        <v>27</v>
      </c>
      <c r="E457" s="102" t="s">
        <v>939</v>
      </c>
      <c r="F457" s="102" t="s">
        <v>940</v>
      </c>
      <c r="G457" s="102">
        <v>0.97399999999999998</v>
      </c>
      <c r="H457" s="102">
        <v>1</v>
      </c>
      <c r="I457" s="102">
        <v>1</v>
      </c>
      <c r="J457" s="167">
        <f>IFERROR(H457*VLOOKUP(A457, 'Advanced Parameters'!$B$7:$G$20, 6, FALSE)*VLOOKUP(A457, 'Growth Parameters'!$B$6:$H$19, 6, FALSE), 0)</f>
        <v>1</v>
      </c>
      <c r="K457" s="167">
        <f>IFERROR(IF('Advanced Parameters'!$C$5="n",'Raw Data'!I457*VLOOKUP(A457,'Advanced Parameters'!$B$7:$G$20,6,FALSE),J457*VLOOKUP(A457,'Advanced Parameters'!$B$7:$G$20,2,FALSE))*VLOOKUP(A457, 'Growth Parameters'!$B$6:$H$19, 6, FALSE), 0)</f>
        <v>1</v>
      </c>
      <c r="L457" s="167">
        <f t="shared" si="218"/>
        <v>0</v>
      </c>
      <c r="M457" s="168">
        <f>IFERROR(IF(G457="NA","NA",IF(G457&gt;'APC Parameters'!$K$6+VLOOKUP('Raw Data'!A457, 'APC Parameters'!$H$7:$L$20, 4, FALSE), 'APC Parameters'!$L$6+VLOOKUP('Raw Data'!A457, 'APC Parameters'!$H$7:$L$20, 5, FALSE), G457*('APC Parameters'!$J$6+VLOOKUP('Raw Data'!A457, 'APC Parameters'!$H$7:$L$20, 3, FALSE))+'APC Parameters'!$I$6+VLOOKUP('Raw Data'!A457, 'APC Parameters'!$H$7:$L$20, 2, FALSE))), 0)</f>
        <v>1838.6356000000001</v>
      </c>
      <c r="N457" s="168">
        <f t="shared" si="219"/>
        <v>1838.6356000000001</v>
      </c>
      <c r="O457" s="168">
        <f>IFERROR(IF(M457="NA",VLOOKUP(D457,'Internal Calculations'!$B$10:$C$11,2,FALSE), M457)*VLOOKUP(A457, 'Growth Parameters'!$B$6:$H$19, 7, FALSE), 0)</f>
        <v>1838.6356000000001</v>
      </c>
      <c r="P457" s="177">
        <f t="shared" si="220"/>
        <v>1838.6356000000001</v>
      </c>
      <c r="Q457" s="178">
        <f>IF('Funding Allocation Parameters'!$C$5="Basic Library Subsidy", MIN(O457*('Funding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MIN($O457*(VLOOKUP(CONCATENATE($A457, 'Funding Allocation Parameters'!$I$5), 'Library Subsidy Complex'!$C$2:$J$55, 2, FALSE)), VLOOKUP(CONCATENATE($A457, 'Funding Allocation Parameters'!$I$5), 'Library Subsidy Complex'!$C$2:$J$55, 4, FALSE)), 0)))))</f>
        <v>1189</v>
      </c>
      <c r="R457" s="178">
        <f>IF('Funding Allocation Parameters'!$C$5="Basic Library Subsidy", 0, IF('Funding Allocation Parameters'!$C$5="Grant funding",MIN(O457*('Funding Allocation Parameters'!$E$5), 'Funding Allocation Parameters'!$G$5), IF('Funding Allocation Parameters'!$C$5="Other author funding", 0, IF('Funding Allocation Parameters'!$C$5="Any discretionary funds (grants if available, other if no grants)", MIN(O457*('Funding Allocation Parameters'!$E$5), 'Funding Allocation Parameters'!$G$5), IF('Funding Allocation Parameters'!$C$5="Complex Library Subsidy", 0, 0)))))</f>
        <v>0</v>
      </c>
      <c r="S457" s="178">
        <f>IF('Funding Allocation Parameters'!$C$5="Basic Library Subsidy", 0, IF('Funding Allocation Parameters'!$C$5="Grant funding", 0, IF('Funding Allocation Parameters'!$C$5="Other author funding",  MIN(O457*('Funding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7" s="178">
        <f>IF('Funding Allocation Parameters'!$C$5="Basic Library Subsidy", MIN(O457*('Funding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MIN($O457*(VLOOKUP(CONCATENATE($A457, 'Funding Allocation Parameters'!$I$5), 'Library Subsidy Complex'!$C$2:$J$55, 6, FALSE)), VLOOKUP(CONCATENATE($A457, 'Funding Allocation Parameters'!$I$5), 'Library Subsidy Complex'!$C$2:$J$55, 8, FALSE)), 0)))))</f>
        <v>1189</v>
      </c>
      <c r="U457" s="178">
        <f>IF('Funding Allocation Parameters'!$C$5="Basic Library Subsidy", 0, IF('Funding Allocation Parameters'!$C$5="Grant funding", 0, IF('Funding Allocation Parameters'!$C$5="Other author funding",  MIN(O457*('Funding Allocation Parameters'!$E$5), 'Funding Allocation Parameters'!$G$5), IF('Funding Allocation Parameters'!$C$5="Any discretionary funds (grants if available, other if no grants)", MIN(O457*('Funding Allocation Parameters'!$E$5), 'Funding Allocation Parameters'!$G$5), IF('Funding Allocation Parameters'!$C$5="Complex Library Subsidy", 0, 0)))))</f>
        <v>0</v>
      </c>
      <c r="V457" s="177">
        <f t="shared" si="221"/>
        <v>649.63560000000007</v>
      </c>
      <c r="W457" s="177">
        <f t="shared" si="222"/>
        <v>649.63560000000007</v>
      </c>
      <c r="X457" s="179">
        <f>IF('Funding Allocation Parameters'!$C$6="Basic Library Subsidy", MIN(V457*'Funding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MIN(V457*VLOOKUP(CONCATENATE($A457, 'Funding Allocation Parameters'!$I$6), 'Library Subsidy Complex'!$C$2:$J$55, 2, FALSE), VLOOKUP(CONCATENATE($A457, 'Funding Allocation Parameters'!$I$6), 'Library Subsidy Complex'!$C$2:$J$55, 4, FALSE)), 0)))))</f>
        <v>0</v>
      </c>
      <c r="Y457" s="179">
        <f>IF('Funding Allocation Parameters'!$C$6="Basic Library Subsidy", 0, IF('Funding Allocation Parameters'!$C$6="Grant funding",MIN(V457*'Funding Allocation Parameters'!$E$6, 'Funding Allocation Parameters'!$G$6), IF('Funding Allocation Parameters'!$C$6="Other author funding", 0, IF('Funding Allocation Parameters'!$C$6="Any discretionary funds (grants if available, other if no grants)", MIN(V457*'Funding Allocation Parameters'!$E$6, 'Funding Allocation Parameters'!$G$6), IF('Funding Allocation Parameters'!$C$6="Complex Library Subsidy", 0, 0)))))</f>
        <v>649.63560000000007</v>
      </c>
      <c r="Z457" s="179">
        <f>IF('Funding Allocation Parameters'!$C$6="Basic Library Subsidy", 0, IF('Funding Allocation Parameters'!$C$6="Grant funding", 0, IF('Funding Allocation Parameters'!$C$6="Other author funding",  MIN(V457*'Funding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7" s="179">
        <f>IF('Funding Allocation Parameters'!$C$6="Basic Library Subsidy", MIN(W457*'Funding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MIN(W457*VLOOKUP(CONCATENATE($A457, 'Funding Allocation Parameters'!$I$6), 'Library Subsidy Complex'!$C$2:$J$55, 6, FALSE), VLOOKUP(CONCATENATE($A457, 'Funding Allocation Parameters'!$I$6), 'Library Subsidy Complex'!$C$2:$J$55, 8, FALSE)), 0)))))</f>
        <v>0</v>
      </c>
      <c r="AB457" s="179">
        <f>IF('Funding Allocation Parameters'!$C$6="Basic Library Subsidy", 0, IF('Funding Allocation Parameters'!$C$6="Grant funding", 0, IF('Funding Allocation Parameters'!$C$6="Other author funding",  MIN(W457*'Funding Allocation Parameters'!$E$6, 'Funding Allocation Parameters'!$G$6), IF('Funding Allocation Parameters'!$C$6="Any discretionary funds (grants if available, other if no grants)", MIN(W457*'Funding Allocation Parameters'!$E$6, 'Funding Allocation Parameters'!$G$6), IF('Funding Allocation Parameters'!$C$6="Complex Library Subsidy", 0, 0)))))</f>
        <v>649.63560000000007</v>
      </c>
      <c r="AC457" s="177">
        <f t="shared" si="223"/>
        <v>0</v>
      </c>
      <c r="AD457" s="177">
        <f t="shared" si="224"/>
        <v>0</v>
      </c>
      <c r="AE457" s="180">
        <f>IF('Funding Allocation Parameters'!$C$7="Basic Library Subsidy", MIN(AC457*'Funding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MIN(AC457*VLOOKUP(CONCATENATE($A457, 'Funding Allocation Parameters'!$I$7), 'Library Subsidy Complex'!$C$2:$J$55, 2, FALSE), VLOOKUP(CONCATENATE($A457, 'Funding Allocation Parameters'!$I$7), 'Library Subsidy Complex'!$C$2:$J$55, 4, FALSE)), 0)))))</f>
        <v>0</v>
      </c>
      <c r="AF457" s="180">
        <f>IF('Funding Allocation Parameters'!$C$7="Basic Library Subsidy", 0, IF('Funding Allocation Parameters'!$C$7="Grant funding",MIN(AC457*'Funding Allocation Parameters'!$E$7, 'Funding Allocation Parameters'!$G$7), IF('Funding Allocation Parameters'!$C$7="Other author funding", 0, IF('Funding Allocation Parameters'!$C$7="Any discretionary funds (grants if available, other if no grants)", MIN(AC457*'Funding Allocation Parameters'!$E$7, 'Funding Allocation Parameters'!$G$7), IF('Funding Allocation Parameters'!$C$7="Complex Library Subsidy", 0, 0)))))</f>
        <v>0</v>
      </c>
      <c r="AG457" s="180">
        <f>IF('Funding Allocation Parameters'!$C$7="Basic Library Subsidy", 0, IF('Funding Allocation Parameters'!$C$7="Grant funding", 0, IF('Funding Allocation Parameters'!$C$7="Other author funding",  MIN(AC457*'Funding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7" s="180">
        <f>IF('Funding Allocation Parameters'!$C$7="Basic Library Subsidy", MIN(AD457*'Funding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MIN(AD457*VLOOKUP(CONCATENATE($A457, 'Funding Allocation Parameters'!$I$7), 'Library Subsidy Complex'!$C$2:$J$55, 6, FALSE), VLOOKUP(CONCATENATE($A457, 'Funding Allocation Parameters'!$I$7), 'Library Subsidy Complex'!$C$2:$J$55, 8, FALSE)), 0)))))</f>
        <v>0</v>
      </c>
      <c r="AI457" s="180">
        <f>IF('Funding Allocation Parameters'!$C$7="Basic Library Subsidy", 0, IF('Funding Allocation Parameters'!$C$7="Grant funding", 0, IF('Funding Allocation Parameters'!$C$7="Other author funding",  MIN(AD457*'Funding Allocation Parameters'!$E$7, 'Funding Allocation Parameters'!$G$7), IF('Funding Allocation Parameters'!$C$7="Any discretionary funds (grants if available, other if no grants)", MIN(AD457*'Funding Allocation Parameters'!$E$7, 'Funding Allocation Parameters'!$G$7), IF('Funding Allocation Parameters'!$C$7="Complex Library Subsidy", 0, 0)))))</f>
        <v>0</v>
      </c>
      <c r="AJ457" s="177">
        <f t="shared" si="225"/>
        <v>0</v>
      </c>
      <c r="AK457" s="177">
        <f t="shared" si="226"/>
        <v>0</v>
      </c>
      <c r="AL457" s="181">
        <f>IF('Funding Allocation Parameters'!$C$8="Basic Library Subsidy", MIN(AJ457*'Funding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MIN(AJ457*VLOOKUP(CONCATENATE($A457, 'Funding Allocation Parameters'!$I$8), 'Library Subsidy Complex'!$C$2:$J$55, 2, FALSE), VLOOKUP(CONCATENATE($A457, 'Funding Allocation Parameters'!$I$8), 'Library Subsidy Complex'!$C$2:$J$55, 4, FALSE)), 0)))))</f>
        <v>0</v>
      </c>
      <c r="AM457" s="181">
        <f>IF('Funding Allocation Parameters'!$C$8="Basic Library Subsidy", 0, IF('Funding Allocation Parameters'!$C$8="Grant funding",MIN(AJ457*'Funding Allocation Parameters'!$E$8, 'Funding Allocation Parameters'!$G$8), IF('Funding Allocation Parameters'!$C$8="Other author funding", 0, IF('Funding Allocation Parameters'!$C$8="Any discretionary funds (grants if available, other if no grants)", MIN(AJ457*'Funding Allocation Parameters'!$E$8, 'Funding Allocation Parameters'!$G$8), IF('Funding Allocation Parameters'!$C$8="Complex Library Subsidy", 0, 0)))))</f>
        <v>0</v>
      </c>
      <c r="AN457" s="181">
        <f>IF('Funding Allocation Parameters'!$C$8="Basic Library Subsidy", 0, IF('Funding Allocation Parameters'!$C$8="Grant funding", 0, IF('Funding Allocation Parameters'!$C$8="Other author funding",  MIN(AJ457*'Funding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7" s="181">
        <f>IF('Funding Allocation Parameters'!$C$8="Basic Library Subsidy", MIN(AK457*'Funding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MIN(AK457*VLOOKUP(CONCATENATE($A457, 'Funding Allocation Parameters'!$I$8), 'Library Subsidy Complex'!$C$2:$J$55, 6, FALSE), VLOOKUP(CONCATENATE($A457, 'Funding Allocation Parameters'!$I$8), 'Library Subsidy Complex'!$C$2:$J$55, 8, FALSE)), 0)))))</f>
        <v>0</v>
      </c>
      <c r="AP457" s="181">
        <f>IF('Funding Allocation Parameters'!$C$8="Basic Library Subsidy", 0, IF('Funding Allocation Parameters'!$C$8="Grant funding", 0, IF('Funding Allocation Parameters'!$C$8="Other author funding",  MIN(AK457*'Funding Allocation Parameters'!$E$8, 'Funding Allocation Parameters'!$G$8), IF('Funding Allocation Parameters'!$C$8="Any discretionary funds (grants if available, other if no grants)", MIN(AK457*'Funding Allocation Parameters'!$E$8, 'Funding Allocation Parameters'!$G$8), IF('Funding Allocation Parameters'!$C$8="Complex Library Subsidy", 0, 0)))))</f>
        <v>0</v>
      </c>
      <c r="AQ457" s="177">
        <f t="shared" si="227"/>
        <v>0</v>
      </c>
      <c r="AR457" s="177">
        <f t="shared" si="228"/>
        <v>0</v>
      </c>
      <c r="AS457" s="182">
        <f t="shared" si="229"/>
        <v>1189</v>
      </c>
      <c r="AT457" s="182">
        <f t="shared" si="230"/>
        <v>649.63560000000007</v>
      </c>
      <c r="AU457" s="182">
        <f t="shared" si="231"/>
        <v>0</v>
      </c>
      <c r="AV457" s="182">
        <f t="shared" si="232"/>
        <v>1189</v>
      </c>
      <c r="AW457" s="182">
        <f t="shared" si="233"/>
        <v>649.63560000000007</v>
      </c>
      <c r="AX457" s="183">
        <f t="shared" si="234"/>
        <v>1189</v>
      </c>
      <c r="AY457" s="183">
        <f t="shared" si="235"/>
        <v>649.63560000000007</v>
      </c>
      <c r="AZ457" s="183">
        <f t="shared" si="236"/>
        <v>0</v>
      </c>
      <c r="BA457" s="183">
        <f t="shared" si="237"/>
        <v>0</v>
      </c>
      <c r="BB457" s="183">
        <f t="shared" si="238"/>
        <v>0</v>
      </c>
      <c r="BC457" s="184">
        <f t="shared" si="239"/>
        <v>1189</v>
      </c>
      <c r="BD457" s="184">
        <f t="shared" si="240"/>
        <v>0</v>
      </c>
      <c r="BE457" s="184">
        <f t="shared" si="241"/>
        <v>649.63560000000007</v>
      </c>
      <c r="BF457" s="184">
        <f t="shared" si="242"/>
        <v>0</v>
      </c>
      <c r="BG457" s="102">
        <f t="shared" si="243"/>
        <v>0</v>
      </c>
      <c r="BH457" s="102">
        <f t="shared" si="244"/>
        <v>0</v>
      </c>
      <c r="BI457" s="102">
        <f t="shared" si="245"/>
        <v>0</v>
      </c>
      <c r="BJ457" s="102">
        <f t="shared" si="246"/>
        <v>1</v>
      </c>
      <c r="BK457" s="102">
        <f t="shared" si="247"/>
        <v>0</v>
      </c>
      <c r="BL457" s="102">
        <f t="shared" si="248"/>
        <v>0</v>
      </c>
      <c r="BN457" s="102"/>
    </row>
    <row r="458" spans="1:66" x14ac:dyDescent="0.25">
      <c r="A458" s="102" t="s">
        <v>7</v>
      </c>
      <c r="B458" s="102" t="s">
        <v>8</v>
      </c>
      <c r="C458" s="102" t="s">
        <v>8</v>
      </c>
      <c r="D458" s="102" t="s">
        <v>27</v>
      </c>
      <c r="E458" s="102" t="s">
        <v>941</v>
      </c>
      <c r="F458" s="102" t="s">
        <v>942</v>
      </c>
      <c r="G458" s="102">
        <v>1.339</v>
      </c>
      <c r="H458" s="102">
        <v>1</v>
      </c>
      <c r="I458" s="102">
        <v>0</v>
      </c>
      <c r="J458" s="167">
        <f>IFERROR(H458*VLOOKUP(A458, 'Advanced Parameters'!$B$7:$G$20, 6, FALSE)*VLOOKUP(A458, 'Growth Parameters'!$B$6:$H$19, 6, FALSE), 0)</f>
        <v>1</v>
      </c>
      <c r="K458" s="167">
        <f>IFERROR(IF('Advanced Parameters'!$C$5="n",'Raw Data'!I458*VLOOKUP(A458,'Advanced Parameters'!$B$7:$G$20,6,FALSE),J458*VLOOKUP(A458,'Advanced Parameters'!$B$7:$G$20,2,FALSE))*VLOOKUP(A458, 'Growth Parameters'!$B$6:$H$19, 6, FALSE), 0)</f>
        <v>0</v>
      </c>
      <c r="L458" s="167">
        <f t="shared" si="218"/>
        <v>1</v>
      </c>
      <c r="M458" s="168">
        <f>IFERROR(IF(G458="NA","NA",IF(G458&gt;'APC Parameters'!$K$6+VLOOKUP('Raw Data'!A458, 'APC Parameters'!$H$7:$L$20, 4, FALSE), 'APC Parameters'!$L$6+VLOOKUP('Raw Data'!A458, 'APC Parameters'!$H$7:$L$20, 5, FALSE), G458*('APC Parameters'!$J$6+VLOOKUP('Raw Data'!A458, 'APC Parameters'!$H$7:$L$20, 3, FALSE))+'APC Parameters'!$I$6+VLOOKUP('Raw Data'!A458, 'APC Parameters'!$H$7:$L$20, 2, FALSE))), 0)</f>
        <v>2097.5666000000001</v>
      </c>
      <c r="N458" s="168">
        <f t="shared" si="219"/>
        <v>2097.5666000000001</v>
      </c>
      <c r="O458" s="168">
        <f>IFERROR(IF(M458="NA",VLOOKUP(D458,'Internal Calculations'!$B$10:$C$11,2,FALSE), M458)*VLOOKUP(A458, 'Growth Parameters'!$B$6:$H$19, 7, FALSE), 0)</f>
        <v>2097.5666000000001</v>
      </c>
      <c r="P458" s="177">
        <f t="shared" si="220"/>
        <v>2097.5666000000001</v>
      </c>
      <c r="Q458" s="178">
        <f>IF('Funding Allocation Parameters'!$C$5="Basic Library Subsidy", MIN(O458*('Funding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MIN($O458*(VLOOKUP(CONCATENATE($A458, 'Funding Allocation Parameters'!$I$5), 'Library Subsidy Complex'!$C$2:$J$55, 2, FALSE)), VLOOKUP(CONCATENATE($A458, 'Funding Allocation Parameters'!$I$5), 'Library Subsidy Complex'!$C$2:$J$55, 4, FALSE)), 0)))))</f>
        <v>1189</v>
      </c>
      <c r="R458" s="178">
        <f>IF('Funding Allocation Parameters'!$C$5="Basic Library Subsidy", 0, IF('Funding Allocation Parameters'!$C$5="Grant funding",MIN(O458*('Funding Allocation Parameters'!$E$5), 'Funding Allocation Parameters'!$G$5), IF('Funding Allocation Parameters'!$C$5="Other author funding", 0, IF('Funding Allocation Parameters'!$C$5="Any discretionary funds (grants if available, other if no grants)", MIN(O458*('Funding Allocation Parameters'!$E$5), 'Funding Allocation Parameters'!$G$5), IF('Funding Allocation Parameters'!$C$5="Complex Library Subsidy", 0, 0)))))</f>
        <v>0</v>
      </c>
      <c r="S458" s="178">
        <f>IF('Funding Allocation Parameters'!$C$5="Basic Library Subsidy", 0, IF('Funding Allocation Parameters'!$C$5="Grant funding", 0, IF('Funding Allocation Parameters'!$C$5="Other author funding",  MIN(O458*('Funding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8" s="178">
        <f>IF('Funding Allocation Parameters'!$C$5="Basic Library Subsidy", MIN(O458*('Funding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MIN($O458*(VLOOKUP(CONCATENATE($A458, 'Funding Allocation Parameters'!$I$5), 'Library Subsidy Complex'!$C$2:$J$55, 6, FALSE)), VLOOKUP(CONCATENATE($A458, 'Funding Allocation Parameters'!$I$5), 'Library Subsidy Complex'!$C$2:$J$55, 8, FALSE)), 0)))))</f>
        <v>1189</v>
      </c>
      <c r="U458" s="178">
        <f>IF('Funding Allocation Parameters'!$C$5="Basic Library Subsidy", 0, IF('Funding Allocation Parameters'!$C$5="Grant funding", 0, IF('Funding Allocation Parameters'!$C$5="Other author funding",  MIN(O458*('Funding Allocation Parameters'!$E$5), 'Funding Allocation Parameters'!$G$5), IF('Funding Allocation Parameters'!$C$5="Any discretionary funds (grants if available, other if no grants)", MIN(O458*('Funding Allocation Parameters'!$E$5), 'Funding Allocation Parameters'!$G$5), IF('Funding Allocation Parameters'!$C$5="Complex Library Subsidy", 0, 0)))))</f>
        <v>0</v>
      </c>
      <c r="V458" s="177">
        <f t="shared" si="221"/>
        <v>908.56660000000011</v>
      </c>
      <c r="W458" s="177">
        <f t="shared" si="222"/>
        <v>908.56660000000011</v>
      </c>
      <c r="X458" s="179">
        <f>IF('Funding Allocation Parameters'!$C$6="Basic Library Subsidy", MIN(V458*'Funding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MIN(V458*VLOOKUP(CONCATENATE($A458, 'Funding Allocation Parameters'!$I$6), 'Library Subsidy Complex'!$C$2:$J$55, 2, FALSE), VLOOKUP(CONCATENATE($A458, 'Funding Allocation Parameters'!$I$6), 'Library Subsidy Complex'!$C$2:$J$55, 4, FALSE)), 0)))))</f>
        <v>0</v>
      </c>
      <c r="Y458" s="179">
        <f>IF('Funding Allocation Parameters'!$C$6="Basic Library Subsidy", 0, IF('Funding Allocation Parameters'!$C$6="Grant funding",MIN(V458*'Funding Allocation Parameters'!$E$6, 'Funding Allocation Parameters'!$G$6), IF('Funding Allocation Parameters'!$C$6="Other author funding", 0, IF('Funding Allocation Parameters'!$C$6="Any discretionary funds (grants if available, other if no grants)", MIN(V458*'Funding Allocation Parameters'!$E$6, 'Funding Allocation Parameters'!$G$6), IF('Funding Allocation Parameters'!$C$6="Complex Library Subsidy", 0, 0)))))</f>
        <v>908.56660000000011</v>
      </c>
      <c r="Z458" s="179">
        <f>IF('Funding Allocation Parameters'!$C$6="Basic Library Subsidy", 0, IF('Funding Allocation Parameters'!$C$6="Grant funding", 0, IF('Funding Allocation Parameters'!$C$6="Other author funding",  MIN(V458*'Funding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8" s="179">
        <f>IF('Funding Allocation Parameters'!$C$6="Basic Library Subsidy", MIN(W458*'Funding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MIN(W458*VLOOKUP(CONCATENATE($A458, 'Funding Allocation Parameters'!$I$6), 'Library Subsidy Complex'!$C$2:$J$55, 6, FALSE), VLOOKUP(CONCATENATE($A458, 'Funding Allocation Parameters'!$I$6), 'Library Subsidy Complex'!$C$2:$J$55, 8, FALSE)), 0)))))</f>
        <v>0</v>
      </c>
      <c r="AB458" s="179">
        <f>IF('Funding Allocation Parameters'!$C$6="Basic Library Subsidy", 0, IF('Funding Allocation Parameters'!$C$6="Grant funding", 0, IF('Funding Allocation Parameters'!$C$6="Other author funding",  MIN(W458*'Funding Allocation Parameters'!$E$6, 'Funding Allocation Parameters'!$G$6), IF('Funding Allocation Parameters'!$C$6="Any discretionary funds (grants if available, other if no grants)", MIN(W458*'Funding Allocation Parameters'!$E$6, 'Funding Allocation Parameters'!$G$6), IF('Funding Allocation Parameters'!$C$6="Complex Library Subsidy", 0, 0)))))</f>
        <v>908.56660000000011</v>
      </c>
      <c r="AC458" s="177">
        <f t="shared" si="223"/>
        <v>0</v>
      </c>
      <c r="AD458" s="177">
        <f t="shared" si="224"/>
        <v>0</v>
      </c>
      <c r="AE458" s="180">
        <f>IF('Funding Allocation Parameters'!$C$7="Basic Library Subsidy", MIN(AC458*'Funding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MIN(AC458*VLOOKUP(CONCATENATE($A458, 'Funding Allocation Parameters'!$I$7), 'Library Subsidy Complex'!$C$2:$J$55, 2, FALSE), VLOOKUP(CONCATENATE($A458, 'Funding Allocation Parameters'!$I$7), 'Library Subsidy Complex'!$C$2:$J$55, 4, FALSE)), 0)))))</f>
        <v>0</v>
      </c>
      <c r="AF458" s="180">
        <f>IF('Funding Allocation Parameters'!$C$7="Basic Library Subsidy", 0, IF('Funding Allocation Parameters'!$C$7="Grant funding",MIN(AC458*'Funding Allocation Parameters'!$E$7, 'Funding Allocation Parameters'!$G$7), IF('Funding Allocation Parameters'!$C$7="Other author funding", 0, IF('Funding Allocation Parameters'!$C$7="Any discretionary funds (grants if available, other if no grants)", MIN(AC458*'Funding Allocation Parameters'!$E$7, 'Funding Allocation Parameters'!$G$7), IF('Funding Allocation Parameters'!$C$7="Complex Library Subsidy", 0, 0)))))</f>
        <v>0</v>
      </c>
      <c r="AG458" s="180">
        <f>IF('Funding Allocation Parameters'!$C$7="Basic Library Subsidy", 0, IF('Funding Allocation Parameters'!$C$7="Grant funding", 0, IF('Funding Allocation Parameters'!$C$7="Other author funding",  MIN(AC458*'Funding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8" s="180">
        <f>IF('Funding Allocation Parameters'!$C$7="Basic Library Subsidy", MIN(AD458*'Funding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MIN(AD458*VLOOKUP(CONCATENATE($A458, 'Funding Allocation Parameters'!$I$7), 'Library Subsidy Complex'!$C$2:$J$55, 6, FALSE), VLOOKUP(CONCATENATE($A458, 'Funding Allocation Parameters'!$I$7), 'Library Subsidy Complex'!$C$2:$J$55, 8, FALSE)), 0)))))</f>
        <v>0</v>
      </c>
      <c r="AI458" s="180">
        <f>IF('Funding Allocation Parameters'!$C$7="Basic Library Subsidy", 0, IF('Funding Allocation Parameters'!$C$7="Grant funding", 0, IF('Funding Allocation Parameters'!$C$7="Other author funding",  MIN(AD458*'Funding Allocation Parameters'!$E$7, 'Funding Allocation Parameters'!$G$7), IF('Funding Allocation Parameters'!$C$7="Any discretionary funds (grants if available, other if no grants)", MIN(AD458*'Funding Allocation Parameters'!$E$7, 'Funding Allocation Parameters'!$G$7), IF('Funding Allocation Parameters'!$C$7="Complex Library Subsidy", 0, 0)))))</f>
        <v>0</v>
      </c>
      <c r="AJ458" s="177">
        <f t="shared" si="225"/>
        <v>0</v>
      </c>
      <c r="AK458" s="177">
        <f t="shared" si="226"/>
        <v>0</v>
      </c>
      <c r="AL458" s="181">
        <f>IF('Funding Allocation Parameters'!$C$8="Basic Library Subsidy", MIN(AJ458*'Funding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MIN(AJ458*VLOOKUP(CONCATENATE($A458, 'Funding Allocation Parameters'!$I$8), 'Library Subsidy Complex'!$C$2:$J$55, 2, FALSE), VLOOKUP(CONCATENATE($A458, 'Funding Allocation Parameters'!$I$8), 'Library Subsidy Complex'!$C$2:$J$55, 4, FALSE)), 0)))))</f>
        <v>0</v>
      </c>
      <c r="AM458" s="181">
        <f>IF('Funding Allocation Parameters'!$C$8="Basic Library Subsidy", 0, IF('Funding Allocation Parameters'!$C$8="Grant funding",MIN(AJ458*'Funding Allocation Parameters'!$E$8, 'Funding Allocation Parameters'!$G$8), IF('Funding Allocation Parameters'!$C$8="Other author funding", 0, IF('Funding Allocation Parameters'!$C$8="Any discretionary funds (grants if available, other if no grants)", MIN(AJ458*'Funding Allocation Parameters'!$E$8, 'Funding Allocation Parameters'!$G$8), IF('Funding Allocation Parameters'!$C$8="Complex Library Subsidy", 0, 0)))))</f>
        <v>0</v>
      </c>
      <c r="AN458" s="181">
        <f>IF('Funding Allocation Parameters'!$C$8="Basic Library Subsidy", 0, IF('Funding Allocation Parameters'!$C$8="Grant funding", 0, IF('Funding Allocation Parameters'!$C$8="Other author funding",  MIN(AJ458*'Funding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8" s="181">
        <f>IF('Funding Allocation Parameters'!$C$8="Basic Library Subsidy", MIN(AK458*'Funding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MIN(AK458*VLOOKUP(CONCATENATE($A458, 'Funding Allocation Parameters'!$I$8), 'Library Subsidy Complex'!$C$2:$J$55, 6, FALSE), VLOOKUP(CONCATENATE($A458, 'Funding Allocation Parameters'!$I$8), 'Library Subsidy Complex'!$C$2:$J$55, 8, FALSE)), 0)))))</f>
        <v>0</v>
      </c>
      <c r="AP458" s="181">
        <f>IF('Funding Allocation Parameters'!$C$8="Basic Library Subsidy", 0, IF('Funding Allocation Parameters'!$C$8="Grant funding", 0, IF('Funding Allocation Parameters'!$C$8="Other author funding",  MIN(AK458*'Funding Allocation Parameters'!$E$8, 'Funding Allocation Parameters'!$G$8), IF('Funding Allocation Parameters'!$C$8="Any discretionary funds (grants if available, other if no grants)", MIN(AK458*'Funding Allocation Parameters'!$E$8, 'Funding Allocation Parameters'!$G$8), IF('Funding Allocation Parameters'!$C$8="Complex Library Subsidy", 0, 0)))))</f>
        <v>0</v>
      </c>
      <c r="AQ458" s="177">
        <f t="shared" si="227"/>
        <v>0</v>
      </c>
      <c r="AR458" s="177">
        <f t="shared" si="228"/>
        <v>0</v>
      </c>
      <c r="AS458" s="182">
        <f t="shared" si="229"/>
        <v>1189</v>
      </c>
      <c r="AT458" s="182">
        <f t="shared" si="230"/>
        <v>908.56660000000011</v>
      </c>
      <c r="AU458" s="182">
        <f t="shared" si="231"/>
        <v>0</v>
      </c>
      <c r="AV458" s="182">
        <f t="shared" si="232"/>
        <v>1189</v>
      </c>
      <c r="AW458" s="182">
        <f t="shared" si="233"/>
        <v>908.56660000000011</v>
      </c>
      <c r="AX458" s="183">
        <f t="shared" si="234"/>
        <v>0</v>
      </c>
      <c r="AY458" s="183">
        <f t="shared" si="235"/>
        <v>0</v>
      </c>
      <c r="AZ458" s="183">
        <f t="shared" si="236"/>
        <v>0</v>
      </c>
      <c r="BA458" s="183">
        <f t="shared" si="237"/>
        <v>1189</v>
      </c>
      <c r="BB458" s="183">
        <f t="shared" si="238"/>
        <v>908.56660000000011</v>
      </c>
      <c r="BC458" s="184">
        <f t="shared" si="239"/>
        <v>1189</v>
      </c>
      <c r="BD458" s="184">
        <f t="shared" si="240"/>
        <v>0</v>
      </c>
      <c r="BE458" s="184">
        <f t="shared" si="241"/>
        <v>0</v>
      </c>
      <c r="BF458" s="184">
        <f t="shared" si="242"/>
        <v>908.56660000000011</v>
      </c>
      <c r="BG458" s="102">
        <f t="shared" si="243"/>
        <v>0</v>
      </c>
      <c r="BH458" s="102">
        <f t="shared" si="244"/>
        <v>0</v>
      </c>
      <c r="BI458" s="102">
        <f t="shared" si="245"/>
        <v>0</v>
      </c>
      <c r="BJ458" s="102">
        <f t="shared" si="246"/>
        <v>0</v>
      </c>
      <c r="BK458" s="102">
        <f t="shared" si="247"/>
        <v>1</v>
      </c>
      <c r="BL458" s="102">
        <f t="shared" si="248"/>
        <v>0</v>
      </c>
      <c r="BN458" s="102"/>
    </row>
    <row r="459" spans="1:66" x14ac:dyDescent="0.25">
      <c r="A459" s="102" t="s">
        <v>13</v>
      </c>
      <c r="B459" s="102" t="s">
        <v>8</v>
      </c>
      <c r="C459" s="102" t="s">
        <v>8</v>
      </c>
      <c r="D459" s="102" t="s">
        <v>27</v>
      </c>
      <c r="E459" s="102" t="s">
        <v>319</v>
      </c>
      <c r="F459" s="102" t="s">
        <v>943</v>
      </c>
      <c r="G459" s="102">
        <v>5.2779999999999996</v>
      </c>
      <c r="H459" s="102">
        <v>1</v>
      </c>
      <c r="I459" s="102">
        <v>1</v>
      </c>
      <c r="J459" s="167">
        <f>IFERROR(H459*VLOOKUP(A459, 'Advanced Parameters'!$B$7:$G$20, 6, FALSE)*VLOOKUP(A459, 'Growth Parameters'!$B$6:$H$19, 6, FALSE), 0)</f>
        <v>1</v>
      </c>
      <c r="K459" s="167">
        <f>IFERROR(IF('Advanced Parameters'!$C$5="n",'Raw Data'!I459*VLOOKUP(A459,'Advanced Parameters'!$B$7:$G$20,6,FALSE),J459*VLOOKUP(A459,'Advanced Parameters'!$B$7:$G$20,2,FALSE))*VLOOKUP(A459, 'Growth Parameters'!$B$6:$H$19, 6, FALSE), 0)</f>
        <v>1</v>
      </c>
      <c r="L459" s="167">
        <f t="shared" si="218"/>
        <v>0</v>
      </c>
      <c r="M459" s="168">
        <f>IFERROR(IF(G459="NA","NA",IF(G459&gt;'APC Parameters'!$K$6+VLOOKUP('Raw Data'!A459, 'APC Parameters'!$H$7:$L$20, 4, FALSE), 'APC Parameters'!$L$6+VLOOKUP('Raw Data'!A459, 'APC Parameters'!$H$7:$L$20, 5, FALSE), G459*('APC Parameters'!$J$6+VLOOKUP('Raw Data'!A459, 'APC Parameters'!$H$7:$L$20, 3, FALSE))+'APC Parameters'!$I$6+VLOOKUP('Raw Data'!A459, 'APC Parameters'!$H$7:$L$20, 2, FALSE))), 0)</f>
        <v>5000</v>
      </c>
      <c r="N459" s="168">
        <f t="shared" si="219"/>
        <v>5000</v>
      </c>
      <c r="O459" s="168">
        <f>IFERROR(IF(M459="NA",VLOOKUP(D459,'Internal Calculations'!$B$10:$C$11,2,FALSE), M459)*VLOOKUP(A459, 'Growth Parameters'!$B$6:$H$19, 7, FALSE), 0)</f>
        <v>5000</v>
      </c>
      <c r="P459" s="177">
        <f t="shared" si="220"/>
        <v>5000</v>
      </c>
      <c r="Q459" s="178">
        <f>IF('Funding Allocation Parameters'!$C$5="Basic Library Subsidy", MIN(O459*('Funding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MIN($O459*(VLOOKUP(CONCATENATE($A459, 'Funding Allocation Parameters'!$I$5), 'Library Subsidy Complex'!$C$2:$J$55, 2, FALSE)), VLOOKUP(CONCATENATE($A459, 'Funding Allocation Parameters'!$I$5), 'Library Subsidy Complex'!$C$2:$J$55, 4, FALSE)), 0)))))</f>
        <v>1189</v>
      </c>
      <c r="R459" s="178">
        <f>IF('Funding Allocation Parameters'!$C$5="Basic Library Subsidy", 0, IF('Funding Allocation Parameters'!$C$5="Grant funding",MIN(O459*('Funding Allocation Parameters'!$E$5), 'Funding Allocation Parameters'!$G$5), IF('Funding Allocation Parameters'!$C$5="Other author funding", 0, IF('Funding Allocation Parameters'!$C$5="Any discretionary funds (grants if available, other if no grants)", MIN(O459*('Funding Allocation Parameters'!$E$5), 'Funding Allocation Parameters'!$G$5), IF('Funding Allocation Parameters'!$C$5="Complex Library Subsidy", 0, 0)))))</f>
        <v>0</v>
      </c>
      <c r="S459" s="178">
        <f>IF('Funding Allocation Parameters'!$C$5="Basic Library Subsidy", 0, IF('Funding Allocation Parameters'!$C$5="Grant funding", 0, IF('Funding Allocation Parameters'!$C$5="Other author funding",  MIN(O459*('Funding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59" s="178">
        <f>IF('Funding Allocation Parameters'!$C$5="Basic Library Subsidy", MIN(O459*('Funding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MIN($O459*(VLOOKUP(CONCATENATE($A459, 'Funding Allocation Parameters'!$I$5), 'Library Subsidy Complex'!$C$2:$J$55, 6, FALSE)), VLOOKUP(CONCATENATE($A459, 'Funding Allocation Parameters'!$I$5), 'Library Subsidy Complex'!$C$2:$J$55, 8, FALSE)), 0)))))</f>
        <v>1189</v>
      </c>
      <c r="U459" s="178">
        <f>IF('Funding Allocation Parameters'!$C$5="Basic Library Subsidy", 0, IF('Funding Allocation Parameters'!$C$5="Grant funding", 0, IF('Funding Allocation Parameters'!$C$5="Other author funding",  MIN(O459*('Funding Allocation Parameters'!$E$5), 'Funding Allocation Parameters'!$G$5), IF('Funding Allocation Parameters'!$C$5="Any discretionary funds (grants if available, other if no grants)", MIN(O459*('Funding Allocation Parameters'!$E$5), 'Funding Allocation Parameters'!$G$5), IF('Funding Allocation Parameters'!$C$5="Complex Library Subsidy", 0, 0)))))</f>
        <v>0</v>
      </c>
      <c r="V459" s="177">
        <f t="shared" si="221"/>
        <v>3811</v>
      </c>
      <c r="W459" s="177">
        <f t="shared" si="222"/>
        <v>3811</v>
      </c>
      <c r="X459" s="179">
        <f>IF('Funding Allocation Parameters'!$C$6="Basic Library Subsidy", MIN(V459*'Funding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MIN(V459*VLOOKUP(CONCATENATE($A459, 'Funding Allocation Parameters'!$I$6), 'Library Subsidy Complex'!$C$2:$J$55, 2, FALSE), VLOOKUP(CONCATENATE($A459, 'Funding Allocation Parameters'!$I$6), 'Library Subsidy Complex'!$C$2:$J$55, 4, FALSE)), 0)))))</f>
        <v>0</v>
      </c>
      <c r="Y459" s="179">
        <f>IF('Funding Allocation Parameters'!$C$6="Basic Library Subsidy", 0, IF('Funding Allocation Parameters'!$C$6="Grant funding",MIN(V459*'Funding Allocation Parameters'!$E$6, 'Funding Allocation Parameters'!$G$6), IF('Funding Allocation Parameters'!$C$6="Other author funding", 0, IF('Funding Allocation Parameters'!$C$6="Any discretionary funds (grants if available, other if no grants)", MIN(V459*'Funding Allocation Parameters'!$E$6, 'Funding Allocation Parameters'!$G$6), IF('Funding Allocation Parameters'!$C$6="Complex Library Subsidy", 0, 0)))))</f>
        <v>3811</v>
      </c>
      <c r="Z459" s="179">
        <f>IF('Funding Allocation Parameters'!$C$6="Basic Library Subsidy", 0, IF('Funding Allocation Parameters'!$C$6="Grant funding", 0, IF('Funding Allocation Parameters'!$C$6="Other author funding",  MIN(V459*'Funding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59" s="179">
        <f>IF('Funding Allocation Parameters'!$C$6="Basic Library Subsidy", MIN(W459*'Funding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MIN(W459*VLOOKUP(CONCATENATE($A459, 'Funding Allocation Parameters'!$I$6), 'Library Subsidy Complex'!$C$2:$J$55, 6, FALSE), VLOOKUP(CONCATENATE($A459, 'Funding Allocation Parameters'!$I$6), 'Library Subsidy Complex'!$C$2:$J$55, 8, FALSE)), 0)))))</f>
        <v>0</v>
      </c>
      <c r="AB459" s="179">
        <f>IF('Funding Allocation Parameters'!$C$6="Basic Library Subsidy", 0, IF('Funding Allocation Parameters'!$C$6="Grant funding", 0, IF('Funding Allocation Parameters'!$C$6="Other author funding",  MIN(W459*'Funding Allocation Parameters'!$E$6, 'Funding Allocation Parameters'!$G$6), IF('Funding Allocation Parameters'!$C$6="Any discretionary funds (grants if available, other if no grants)", MIN(W459*'Funding Allocation Parameters'!$E$6, 'Funding Allocation Parameters'!$G$6), IF('Funding Allocation Parameters'!$C$6="Complex Library Subsidy", 0, 0)))))</f>
        <v>3811</v>
      </c>
      <c r="AC459" s="177">
        <f t="shared" si="223"/>
        <v>0</v>
      </c>
      <c r="AD459" s="177">
        <f t="shared" si="224"/>
        <v>0</v>
      </c>
      <c r="AE459" s="180">
        <f>IF('Funding Allocation Parameters'!$C$7="Basic Library Subsidy", MIN(AC459*'Funding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MIN(AC459*VLOOKUP(CONCATENATE($A459, 'Funding Allocation Parameters'!$I$7), 'Library Subsidy Complex'!$C$2:$J$55, 2, FALSE), VLOOKUP(CONCATENATE($A459, 'Funding Allocation Parameters'!$I$7), 'Library Subsidy Complex'!$C$2:$J$55, 4, FALSE)), 0)))))</f>
        <v>0</v>
      </c>
      <c r="AF459" s="180">
        <f>IF('Funding Allocation Parameters'!$C$7="Basic Library Subsidy", 0, IF('Funding Allocation Parameters'!$C$7="Grant funding",MIN(AC459*'Funding Allocation Parameters'!$E$7, 'Funding Allocation Parameters'!$G$7), IF('Funding Allocation Parameters'!$C$7="Other author funding", 0, IF('Funding Allocation Parameters'!$C$7="Any discretionary funds (grants if available, other if no grants)", MIN(AC459*'Funding Allocation Parameters'!$E$7, 'Funding Allocation Parameters'!$G$7), IF('Funding Allocation Parameters'!$C$7="Complex Library Subsidy", 0, 0)))))</f>
        <v>0</v>
      </c>
      <c r="AG459" s="180">
        <f>IF('Funding Allocation Parameters'!$C$7="Basic Library Subsidy", 0, IF('Funding Allocation Parameters'!$C$7="Grant funding", 0, IF('Funding Allocation Parameters'!$C$7="Other author funding",  MIN(AC459*'Funding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59" s="180">
        <f>IF('Funding Allocation Parameters'!$C$7="Basic Library Subsidy", MIN(AD459*'Funding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MIN(AD459*VLOOKUP(CONCATENATE($A459, 'Funding Allocation Parameters'!$I$7), 'Library Subsidy Complex'!$C$2:$J$55, 6, FALSE), VLOOKUP(CONCATENATE($A459, 'Funding Allocation Parameters'!$I$7), 'Library Subsidy Complex'!$C$2:$J$55, 8, FALSE)), 0)))))</f>
        <v>0</v>
      </c>
      <c r="AI459" s="180">
        <f>IF('Funding Allocation Parameters'!$C$7="Basic Library Subsidy", 0, IF('Funding Allocation Parameters'!$C$7="Grant funding", 0, IF('Funding Allocation Parameters'!$C$7="Other author funding",  MIN(AD459*'Funding Allocation Parameters'!$E$7, 'Funding Allocation Parameters'!$G$7), IF('Funding Allocation Parameters'!$C$7="Any discretionary funds (grants if available, other if no grants)", MIN(AD459*'Funding Allocation Parameters'!$E$7, 'Funding Allocation Parameters'!$G$7), IF('Funding Allocation Parameters'!$C$7="Complex Library Subsidy", 0, 0)))))</f>
        <v>0</v>
      </c>
      <c r="AJ459" s="177">
        <f t="shared" si="225"/>
        <v>0</v>
      </c>
      <c r="AK459" s="177">
        <f t="shared" si="226"/>
        <v>0</v>
      </c>
      <c r="AL459" s="181">
        <f>IF('Funding Allocation Parameters'!$C$8="Basic Library Subsidy", MIN(AJ459*'Funding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MIN(AJ459*VLOOKUP(CONCATENATE($A459, 'Funding Allocation Parameters'!$I$8), 'Library Subsidy Complex'!$C$2:$J$55, 2, FALSE), VLOOKUP(CONCATENATE($A459, 'Funding Allocation Parameters'!$I$8), 'Library Subsidy Complex'!$C$2:$J$55, 4, FALSE)), 0)))))</f>
        <v>0</v>
      </c>
      <c r="AM459" s="181">
        <f>IF('Funding Allocation Parameters'!$C$8="Basic Library Subsidy", 0, IF('Funding Allocation Parameters'!$C$8="Grant funding",MIN(AJ459*'Funding Allocation Parameters'!$E$8, 'Funding Allocation Parameters'!$G$8), IF('Funding Allocation Parameters'!$C$8="Other author funding", 0, IF('Funding Allocation Parameters'!$C$8="Any discretionary funds (grants if available, other if no grants)", MIN(AJ459*'Funding Allocation Parameters'!$E$8, 'Funding Allocation Parameters'!$G$8), IF('Funding Allocation Parameters'!$C$8="Complex Library Subsidy", 0, 0)))))</f>
        <v>0</v>
      </c>
      <c r="AN459" s="181">
        <f>IF('Funding Allocation Parameters'!$C$8="Basic Library Subsidy", 0, IF('Funding Allocation Parameters'!$C$8="Grant funding", 0, IF('Funding Allocation Parameters'!$C$8="Other author funding",  MIN(AJ459*'Funding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59" s="181">
        <f>IF('Funding Allocation Parameters'!$C$8="Basic Library Subsidy", MIN(AK459*'Funding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MIN(AK459*VLOOKUP(CONCATENATE($A459, 'Funding Allocation Parameters'!$I$8), 'Library Subsidy Complex'!$C$2:$J$55, 6, FALSE), VLOOKUP(CONCATENATE($A459, 'Funding Allocation Parameters'!$I$8), 'Library Subsidy Complex'!$C$2:$J$55, 8, FALSE)), 0)))))</f>
        <v>0</v>
      </c>
      <c r="AP459" s="181">
        <f>IF('Funding Allocation Parameters'!$C$8="Basic Library Subsidy", 0, IF('Funding Allocation Parameters'!$C$8="Grant funding", 0, IF('Funding Allocation Parameters'!$C$8="Other author funding",  MIN(AK459*'Funding Allocation Parameters'!$E$8, 'Funding Allocation Parameters'!$G$8), IF('Funding Allocation Parameters'!$C$8="Any discretionary funds (grants if available, other if no grants)", MIN(AK459*'Funding Allocation Parameters'!$E$8, 'Funding Allocation Parameters'!$G$8), IF('Funding Allocation Parameters'!$C$8="Complex Library Subsidy", 0, 0)))))</f>
        <v>0</v>
      </c>
      <c r="AQ459" s="177">
        <f t="shared" si="227"/>
        <v>0</v>
      </c>
      <c r="AR459" s="177">
        <f t="shared" si="228"/>
        <v>0</v>
      </c>
      <c r="AS459" s="182">
        <f t="shared" si="229"/>
        <v>1189</v>
      </c>
      <c r="AT459" s="182">
        <f t="shared" si="230"/>
        <v>3811</v>
      </c>
      <c r="AU459" s="182">
        <f t="shared" si="231"/>
        <v>0</v>
      </c>
      <c r="AV459" s="182">
        <f t="shared" si="232"/>
        <v>1189</v>
      </c>
      <c r="AW459" s="182">
        <f t="shared" si="233"/>
        <v>3811</v>
      </c>
      <c r="AX459" s="183">
        <f t="shared" si="234"/>
        <v>1189</v>
      </c>
      <c r="AY459" s="183">
        <f t="shared" si="235"/>
        <v>3811</v>
      </c>
      <c r="AZ459" s="183">
        <f t="shared" si="236"/>
        <v>0</v>
      </c>
      <c r="BA459" s="183">
        <f t="shared" si="237"/>
        <v>0</v>
      </c>
      <c r="BB459" s="183">
        <f t="shared" si="238"/>
        <v>0</v>
      </c>
      <c r="BC459" s="184">
        <f t="shared" si="239"/>
        <v>1189</v>
      </c>
      <c r="BD459" s="184">
        <f t="shared" si="240"/>
        <v>0</v>
      </c>
      <c r="BE459" s="184">
        <f t="shared" si="241"/>
        <v>3811</v>
      </c>
      <c r="BF459" s="184">
        <f t="shared" si="242"/>
        <v>0</v>
      </c>
      <c r="BG459" s="102">
        <f t="shared" si="243"/>
        <v>0</v>
      </c>
      <c r="BH459" s="102">
        <f t="shared" si="244"/>
        <v>0</v>
      </c>
      <c r="BI459" s="102">
        <f t="shared" si="245"/>
        <v>0</v>
      </c>
      <c r="BJ459" s="102">
        <f t="shared" si="246"/>
        <v>1</v>
      </c>
      <c r="BK459" s="102">
        <f t="shared" si="247"/>
        <v>0</v>
      </c>
      <c r="BL459" s="102">
        <f t="shared" si="248"/>
        <v>0</v>
      </c>
      <c r="BN459" s="102"/>
    </row>
    <row r="460" spans="1:66" x14ac:dyDescent="0.25">
      <c r="A460" s="102" t="s">
        <v>13</v>
      </c>
      <c r="B460" s="102" t="s">
        <v>8</v>
      </c>
      <c r="C460" s="102" t="s">
        <v>8</v>
      </c>
      <c r="D460" s="102" t="s">
        <v>27</v>
      </c>
      <c r="E460" s="102" t="s">
        <v>31</v>
      </c>
      <c r="F460" s="102" t="s">
        <v>944</v>
      </c>
      <c r="G460" s="102">
        <v>2.5419999999999998</v>
      </c>
      <c r="H460" s="102">
        <v>1</v>
      </c>
      <c r="I460" s="102">
        <v>1</v>
      </c>
      <c r="J460" s="167">
        <f>IFERROR(H460*VLOOKUP(A460, 'Advanced Parameters'!$B$7:$G$20, 6, FALSE)*VLOOKUP(A460, 'Growth Parameters'!$B$6:$H$19, 6, FALSE), 0)</f>
        <v>1</v>
      </c>
      <c r="K460" s="167">
        <f>IFERROR(IF('Advanced Parameters'!$C$5="n",'Raw Data'!I460*VLOOKUP(A460,'Advanced Parameters'!$B$7:$G$20,6,FALSE),J460*VLOOKUP(A460,'Advanced Parameters'!$B$7:$G$20,2,FALSE))*VLOOKUP(A460, 'Growth Parameters'!$B$6:$H$19, 6, FALSE), 0)</f>
        <v>1</v>
      </c>
      <c r="L460" s="167">
        <f t="shared" si="218"/>
        <v>0</v>
      </c>
      <c r="M460" s="168">
        <f>IFERROR(IF(G460="NA","NA",IF(G460&gt;'APC Parameters'!$K$6+VLOOKUP('Raw Data'!A460, 'APC Parameters'!$H$7:$L$20, 4, FALSE), 'APC Parameters'!$L$6+VLOOKUP('Raw Data'!A460, 'APC Parameters'!$H$7:$L$20, 5, FALSE), G460*('APC Parameters'!$J$6+VLOOKUP('Raw Data'!A460, 'APC Parameters'!$H$7:$L$20, 3, FALSE))+'APC Parameters'!$I$6+VLOOKUP('Raw Data'!A460, 'APC Parameters'!$H$7:$L$20, 2, FALSE))), 0)</f>
        <v>2950.9748</v>
      </c>
      <c r="N460" s="168">
        <f t="shared" si="219"/>
        <v>2950.9748</v>
      </c>
      <c r="O460" s="168">
        <f>IFERROR(IF(M460="NA",VLOOKUP(D460,'Internal Calculations'!$B$10:$C$11,2,FALSE), M460)*VLOOKUP(A460, 'Growth Parameters'!$B$6:$H$19, 7, FALSE), 0)</f>
        <v>2950.9748</v>
      </c>
      <c r="P460" s="177">
        <f t="shared" si="220"/>
        <v>2950.9748</v>
      </c>
      <c r="Q460" s="178">
        <f>IF('Funding Allocation Parameters'!$C$5="Basic Library Subsidy", MIN(O460*('Funding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MIN($O460*(VLOOKUP(CONCATENATE($A460, 'Funding Allocation Parameters'!$I$5), 'Library Subsidy Complex'!$C$2:$J$55, 2, FALSE)), VLOOKUP(CONCATENATE($A460, 'Funding Allocation Parameters'!$I$5), 'Library Subsidy Complex'!$C$2:$J$55, 4, FALSE)), 0)))))</f>
        <v>1189</v>
      </c>
      <c r="R460" s="178">
        <f>IF('Funding Allocation Parameters'!$C$5="Basic Library Subsidy", 0, IF('Funding Allocation Parameters'!$C$5="Grant funding",MIN(O460*('Funding Allocation Parameters'!$E$5), 'Funding Allocation Parameters'!$G$5), IF('Funding Allocation Parameters'!$C$5="Other author funding", 0, IF('Funding Allocation Parameters'!$C$5="Any discretionary funds (grants if available, other if no grants)", MIN(O460*('Funding Allocation Parameters'!$E$5), 'Funding Allocation Parameters'!$G$5), IF('Funding Allocation Parameters'!$C$5="Complex Library Subsidy", 0, 0)))))</f>
        <v>0</v>
      </c>
      <c r="S460" s="178">
        <f>IF('Funding Allocation Parameters'!$C$5="Basic Library Subsidy", 0, IF('Funding Allocation Parameters'!$C$5="Grant funding", 0, IF('Funding Allocation Parameters'!$C$5="Other author funding",  MIN(O460*('Funding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0" s="178">
        <f>IF('Funding Allocation Parameters'!$C$5="Basic Library Subsidy", MIN(O460*('Funding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MIN($O460*(VLOOKUP(CONCATENATE($A460, 'Funding Allocation Parameters'!$I$5), 'Library Subsidy Complex'!$C$2:$J$55, 6, FALSE)), VLOOKUP(CONCATENATE($A460, 'Funding Allocation Parameters'!$I$5), 'Library Subsidy Complex'!$C$2:$J$55, 8, FALSE)), 0)))))</f>
        <v>1189</v>
      </c>
      <c r="U460" s="178">
        <f>IF('Funding Allocation Parameters'!$C$5="Basic Library Subsidy", 0, IF('Funding Allocation Parameters'!$C$5="Grant funding", 0, IF('Funding Allocation Parameters'!$C$5="Other author funding",  MIN(O460*('Funding Allocation Parameters'!$E$5), 'Funding Allocation Parameters'!$G$5), IF('Funding Allocation Parameters'!$C$5="Any discretionary funds (grants if available, other if no grants)", MIN(O460*('Funding Allocation Parameters'!$E$5), 'Funding Allocation Parameters'!$G$5), IF('Funding Allocation Parameters'!$C$5="Complex Library Subsidy", 0, 0)))))</f>
        <v>0</v>
      </c>
      <c r="V460" s="177">
        <f t="shared" si="221"/>
        <v>1761.9748</v>
      </c>
      <c r="W460" s="177">
        <f t="shared" si="222"/>
        <v>1761.9748</v>
      </c>
      <c r="X460" s="179">
        <f>IF('Funding Allocation Parameters'!$C$6="Basic Library Subsidy", MIN(V460*'Funding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MIN(V460*VLOOKUP(CONCATENATE($A460, 'Funding Allocation Parameters'!$I$6), 'Library Subsidy Complex'!$C$2:$J$55, 2, FALSE), VLOOKUP(CONCATENATE($A460, 'Funding Allocation Parameters'!$I$6), 'Library Subsidy Complex'!$C$2:$J$55, 4, FALSE)), 0)))))</f>
        <v>0</v>
      </c>
      <c r="Y460" s="179">
        <f>IF('Funding Allocation Parameters'!$C$6="Basic Library Subsidy", 0, IF('Funding Allocation Parameters'!$C$6="Grant funding",MIN(V460*'Funding Allocation Parameters'!$E$6, 'Funding Allocation Parameters'!$G$6), IF('Funding Allocation Parameters'!$C$6="Other author funding", 0, IF('Funding Allocation Parameters'!$C$6="Any discretionary funds (grants if available, other if no grants)", MIN(V460*'Funding Allocation Parameters'!$E$6, 'Funding Allocation Parameters'!$G$6), IF('Funding Allocation Parameters'!$C$6="Complex Library Subsidy", 0, 0)))))</f>
        <v>1761.9748</v>
      </c>
      <c r="Z460" s="179">
        <f>IF('Funding Allocation Parameters'!$C$6="Basic Library Subsidy", 0, IF('Funding Allocation Parameters'!$C$6="Grant funding", 0, IF('Funding Allocation Parameters'!$C$6="Other author funding",  MIN(V460*'Funding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0" s="179">
        <f>IF('Funding Allocation Parameters'!$C$6="Basic Library Subsidy", MIN(W460*'Funding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MIN(W460*VLOOKUP(CONCATENATE($A460, 'Funding Allocation Parameters'!$I$6), 'Library Subsidy Complex'!$C$2:$J$55, 6, FALSE), VLOOKUP(CONCATENATE($A460, 'Funding Allocation Parameters'!$I$6), 'Library Subsidy Complex'!$C$2:$J$55, 8, FALSE)), 0)))))</f>
        <v>0</v>
      </c>
      <c r="AB460" s="179">
        <f>IF('Funding Allocation Parameters'!$C$6="Basic Library Subsidy", 0, IF('Funding Allocation Parameters'!$C$6="Grant funding", 0, IF('Funding Allocation Parameters'!$C$6="Other author funding",  MIN(W460*'Funding Allocation Parameters'!$E$6, 'Funding Allocation Parameters'!$G$6), IF('Funding Allocation Parameters'!$C$6="Any discretionary funds (grants if available, other if no grants)", MIN(W460*'Funding Allocation Parameters'!$E$6, 'Funding Allocation Parameters'!$G$6), IF('Funding Allocation Parameters'!$C$6="Complex Library Subsidy", 0, 0)))))</f>
        <v>1761.9748</v>
      </c>
      <c r="AC460" s="177">
        <f t="shared" si="223"/>
        <v>0</v>
      </c>
      <c r="AD460" s="177">
        <f t="shared" si="224"/>
        <v>0</v>
      </c>
      <c r="AE460" s="180">
        <f>IF('Funding Allocation Parameters'!$C$7="Basic Library Subsidy", MIN(AC460*'Funding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MIN(AC460*VLOOKUP(CONCATENATE($A460, 'Funding Allocation Parameters'!$I$7), 'Library Subsidy Complex'!$C$2:$J$55, 2, FALSE), VLOOKUP(CONCATENATE($A460, 'Funding Allocation Parameters'!$I$7), 'Library Subsidy Complex'!$C$2:$J$55, 4, FALSE)), 0)))))</f>
        <v>0</v>
      </c>
      <c r="AF460" s="180">
        <f>IF('Funding Allocation Parameters'!$C$7="Basic Library Subsidy", 0, IF('Funding Allocation Parameters'!$C$7="Grant funding",MIN(AC460*'Funding Allocation Parameters'!$E$7, 'Funding Allocation Parameters'!$G$7), IF('Funding Allocation Parameters'!$C$7="Other author funding", 0, IF('Funding Allocation Parameters'!$C$7="Any discretionary funds (grants if available, other if no grants)", MIN(AC460*'Funding Allocation Parameters'!$E$7, 'Funding Allocation Parameters'!$G$7), IF('Funding Allocation Parameters'!$C$7="Complex Library Subsidy", 0, 0)))))</f>
        <v>0</v>
      </c>
      <c r="AG460" s="180">
        <f>IF('Funding Allocation Parameters'!$C$7="Basic Library Subsidy", 0, IF('Funding Allocation Parameters'!$C$7="Grant funding", 0, IF('Funding Allocation Parameters'!$C$7="Other author funding",  MIN(AC460*'Funding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0" s="180">
        <f>IF('Funding Allocation Parameters'!$C$7="Basic Library Subsidy", MIN(AD460*'Funding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MIN(AD460*VLOOKUP(CONCATENATE($A460, 'Funding Allocation Parameters'!$I$7), 'Library Subsidy Complex'!$C$2:$J$55, 6, FALSE), VLOOKUP(CONCATENATE($A460, 'Funding Allocation Parameters'!$I$7), 'Library Subsidy Complex'!$C$2:$J$55, 8, FALSE)), 0)))))</f>
        <v>0</v>
      </c>
      <c r="AI460" s="180">
        <f>IF('Funding Allocation Parameters'!$C$7="Basic Library Subsidy", 0, IF('Funding Allocation Parameters'!$C$7="Grant funding", 0, IF('Funding Allocation Parameters'!$C$7="Other author funding",  MIN(AD460*'Funding Allocation Parameters'!$E$7, 'Funding Allocation Parameters'!$G$7), IF('Funding Allocation Parameters'!$C$7="Any discretionary funds (grants if available, other if no grants)", MIN(AD460*'Funding Allocation Parameters'!$E$7, 'Funding Allocation Parameters'!$G$7), IF('Funding Allocation Parameters'!$C$7="Complex Library Subsidy", 0, 0)))))</f>
        <v>0</v>
      </c>
      <c r="AJ460" s="177">
        <f t="shared" si="225"/>
        <v>0</v>
      </c>
      <c r="AK460" s="177">
        <f t="shared" si="226"/>
        <v>0</v>
      </c>
      <c r="AL460" s="181">
        <f>IF('Funding Allocation Parameters'!$C$8="Basic Library Subsidy", MIN(AJ460*'Funding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MIN(AJ460*VLOOKUP(CONCATENATE($A460, 'Funding Allocation Parameters'!$I$8), 'Library Subsidy Complex'!$C$2:$J$55, 2, FALSE), VLOOKUP(CONCATENATE($A460, 'Funding Allocation Parameters'!$I$8), 'Library Subsidy Complex'!$C$2:$J$55, 4, FALSE)), 0)))))</f>
        <v>0</v>
      </c>
      <c r="AM460" s="181">
        <f>IF('Funding Allocation Parameters'!$C$8="Basic Library Subsidy", 0, IF('Funding Allocation Parameters'!$C$8="Grant funding",MIN(AJ460*'Funding Allocation Parameters'!$E$8, 'Funding Allocation Parameters'!$G$8), IF('Funding Allocation Parameters'!$C$8="Other author funding", 0, IF('Funding Allocation Parameters'!$C$8="Any discretionary funds (grants if available, other if no grants)", MIN(AJ460*'Funding Allocation Parameters'!$E$8, 'Funding Allocation Parameters'!$G$8), IF('Funding Allocation Parameters'!$C$8="Complex Library Subsidy", 0, 0)))))</f>
        <v>0</v>
      </c>
      <c r="AN460" s="181">
        <f>IF('Funding Allocation Parameters'!$C$8="Basic Library Subsidy", 0, IF('Funding Allocation Parameters'!$C$8="Grant funding", 0, IF('Funding Allocation Parameters'!$C$8="Other author funding",  MIN(AJ460*'Funding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0" s="181">
        <f>IF('Funding Allocation Parameters'!$C$8="Basic Library Subsidy", MIN(AK460*'Funding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MIN(AK460*VLOOKUP(CONCATENATE($A460, 'Funding Allocation Parameters'!$I$8), 'Library Subsidy Complex'!$C$2:$J$55, 6, FALSE), VLOOKUP(CONCATENATE($A460, 'Funding Allocation Parameters'!$I$8), 'Library Subsidy Complex'!$C$2:$J$55, 8, FALSE)), 0)))))</f>
        <v>0</v>
      </c>
      <c r="AP460" s="181">
        <f>IF('Funding Allocation Parameters'!$C$8="Basic Library Subsidy", 0, IF('Funding Allocation Parameters'!$C$8="Grant funding", 0, IF('Funding Allocation Parameters'!$C$8="Other author funding",  MIN(AK460*'Funding Allocation Parameters'!$E$8, 'Funding Allocation Parameters'!$G$8), IF('Funding Allocation Parameters'!$C$8="Any discretionary funds (grants if available, other if no grants)", MIN(AK460*'Funding Allocation Parameters'!$E$8, 'Funding Allocation Parameters'!$G$8), IF('Funding Allocation Parameters'!$C$8="Complex Library Subsidy", 0, 0)))))</f>
        <v>0</v>
      </c>
      <c r="AQ460" s="177">
        <f t="shared" si="227"/>
        <v>0</v>
      </c>
      <c r="AR460" s="177">
        <f t="shared" si="228"/>
        <v>0</v>
      </c>
      <c r="AS460" s="182">
        <f t="shared" si="229"/>
        <v>1189</v>
      </c>
      <c r="AT460" s="182">
        <f t="shared" si="230"/>
        <v>1761.9748</v>
      </c>
      <c r="AU460" s="182">
        <f t="shared" si="231"/>
        <v>0</v>
      </c>
      <c r="AV460" s="182">
        <f t="shared" si="232"/>
        <v>1189</v>
      </c>
      <c r="AW460" s="182">
        <f t="shared" si="233"/>
        <v>1761.9748</v>
      </c>
      <c r="AX460" s="183">
        <f t="shared" si="234"/>
        <v>1189</v>
      </c>
      <c r="AY460" s="183">
        <f t="shared" si="235"/>
        <v>1761.9748</v>
      </c>
      <c r="AZ460" s="183">
        <f t="shared" si="236"/>
        <v>0</v>
      </c>
      <c r="BA460" s="183">
        <f t="shared" si="237"/>
        <v>0</v>
      </c>
      <c r="BB460" s="183">
        <f t="shared" si="238"/>
        <v>0</v>
      </c>
      <c r="BC460" s="184">
        <f t="shared" si="239"/>
        <v>1189</v>
      </c>
      <c r="BD460" s="184">
        <f t="shared" si="240"/>
        <v>0</v>
      </c>
      <c r="BE460" s="184">
        <f t="shared" si="241"/>
        <v>1761.9748</v>
      </c>
      <c r="BF460" s="184">
        <f t="shared" si="242"/>
        <v>0</v>
      </c>
      <c r="BG460" s="102">
        <f t="shared" si="243"/>
        <v>0</v>
      </c>
      <c r="BH460" s="102">
        <f t="shared" si="244"/>
        <v>0</v>
      </c>
      <c r="BI460" s="102">
        <f t="shared" si="245"/>
        <v>0</v>
      </c>
      <c r="BJ460" s="102">
        <f t="shared" si="246"/>
        <v>1</v>
      </c>
      <c r="BK460" s="102">
        <f t="shared" si="247"/>
        <v>0</v>
      </c>
      <c r="BL460" s="102">
        <f t="shared" si="248"/>
        <v>0</v>
      </c>
      <c r="BN460" s="102"/>
    </row>
    <row r="461" spans="1:66" x14ac:dyDescent="0.25">
      <c r="A461" s="102" t="s">
        <v>16</v>
      </c>
      <c r="B461" s="102" t="s">
        <v>8</v>
      </c>
      <c r="C461" s="102" t="s">
        <v>8</v>
      </c>
      <c r="D461" s="102" t="s">
        <v>27</v>
      </c>
      <c r="E461" s="102" t="s">
        <v>691</v>
      </c>
      <c r="F461" s="102" t="s">
        <v>945</v>
      </c>
      <c r="G461" s="102">
        <v>1.29</v>
      </c>
      <c r="H461" s="102">
        <v>1</v>
      </c>
      <c r="I461" s="102">
        <v>1</v>
      </c>
      <c r="J461" s="167">
        <f>IFERROR(H461*VLOOKUP(A461, 'Advanced Parameters'!$B$7:$G$20, 6, FALSE)*VLOOKUP(A461, 'Growth Parameters'!$B$6:$H$19, 6, FALSE), 0)</f>
        <v>1</v>
      </c>
      <c r="K461" s="167">
        <f>IFERROR(IF('Advanced Parameters'!$C$5="n",'Raw Data'!I461*VLOOKUP(A461,'Advanced Parameters'!$B$7:$G$20,6,FALSE),J461*VLOOKUP(A461,'Advanced Parameters'!$B$7:$G$20,2,FALSE))*VLOOKUP(A461, 'Growth Parameters'!$B$6:$H$19, 6, FALSE), 0)</f>
        <v>1</v>
      </c>
      <c r="L461" s="167">
        <f t="shared" si="218"/>
        <v>0</v>
      </c>
      <c r="M461" s="168">
        <f>IFERROR(IF(G461="NA","NA",IF(G461&gt;'APC Parameters'!$K$6+VLOOKUP('Raw Data'!A461, 'APC Parameters'!$H$7:$L$20, 4, FALSE), 'APC Parameters'!$L$6+VLOOKUP('Raw Data'!A461, 'APC Parameters'!$H$7:$L$20, 5, FALSE), G461*('APC Parameters'!$J$6+VLOOKUP('Raw Data'!A461, 'APC Parameters'!$H$7:$L$20, 3, FALSE))+'APC Parameters'!$I$6+VLOOKUP('Raw Data'!A461, 'APC Parameters'!$H$7:$L$20, 2, FALSE))), 0)</f>
        <v>2062.806</v>
      </c>
      <c r="N461" s="168">
        <f t="shared" si="219"/>
        <v>2062.806</v>
      </c>
      <c r="O461" s="168">
        <f>IFERROR(IF(M461="NA",VLOOKUP(D461,'Internal Calculations'!$B$10:$C$11,2,FALSE), M461)*VLOOKUP(A461, 'Growth Parameters'!$B$6:$H$19, 7, FALSE), 0)</f>
        <v>2062.806</v>
      </c>
      <c r="P461" s="177">
        <f t="shared" si="220"/>
        <v>2062.806</v>
      </c>
      <c r="Q461" s="178">
        <f>IF('Funding Allocation Parameters'!$C$5="Basic Library Subsidy", MIN(O461*('Funding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MIN($O461*(VLOOKUP(CONCATENATE($A461, 'Funding Allocation Parameters'!$I$5), 'Library Subsidy Complex'!$C$2:$J$55, 2, FALSE)), VLOOKUP(CONCATENATE($A461, 'Funding Allocation Parameters'!$I$5), 'Library Subsidy Complex'!$C$2:$J$55, 4, FALSE)), 0)))))</f>
        <v>1189</v>
      </c>
      <c r="R461" s="178">
        <f>IF('Funding Allocation Parameters'!$C$5="Basic Library Subsidy", 0, IF('Funding Allocation Parameters'!$C$5="Grant funding",MIN(O461*('Funding Allocation Parameters'!$E$5), 'Funding Allocation Parameters'!$G$5), IF('Funding Allocation Parameters'!$C$5="Other author funding", 0, IF('Funding Allocation Parameters'!$C$5="Any discretionary funds (grants if available, other if no grants)", MIN(O461*('Funding Allocation Parameters'!$E$5), 'Funding Allocation Parameters'!$G$5), IF('Funding Allocation Parameters'!$C$5="Complex Library Subsidy", 0, 0)))))</f>
        <v>0</v>
      </c>
      <c r="S461" s="178">
        <f>IF('Funding Allocation Parameters'!$C$5="Basic Library Subsidy", 0, IF('Funding Allocation Parameters'!$C$5="Grant funding", 0, IF('Funding Allocation Parameters'!$C$5="Other author funding",  MIN(O461*('Funding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1" s="178">
        <f>IF('Funding Allocation Parameters'!$C$5="Basic Library Subsidy", MIN(O461*('Funding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MIN($O461*(VLOOKUP(CONCATENATE($A461, 'Funding Allocation Parameters'!$I$5), 'Library Subsidy Complex'!$C$2:$J$55, 6, FALSE)), VLOOKUP(CONCATENATE($A461, 'Funding Allocation Parameters'!$I$5), 'Library Subsidy Complex'!$C$2:$J$55, 8, FALSE)), 0)))))</f>
        <v>1189</v>
      </c>
      <c r="U461" s="178">
        <f>IF('Funding Allocation Parameters'!$C$5="Basic Library Subsidy", 0, IF('Funding Allocation Parameters'!$C$5="Grant funding", 0, IF('Funding Allocation Parameters'!$C$5="Other author funding",  MIN(O461*('Funding Allocation Parameters'!$E$5), 'Funding Allocation Parameters'!$G$5), IF('Funding Allocation Parameters'!$C$5="Any discretionary funds (grants if available, other if no grants)", MIN(O461*('Funding Allocation Parameters'!$E$5), 'Funding Allocation Parameters'!$G$5), IF('Funding Allocation Parameters'!$C$5="Complex Library Subsidy", 0, 0)))))</f>
        <v>0</v>
      </c>
      <c r="V461" s="177">
        <f t="shared" si="221"/>
        <v>873.80600000000004</v>
      </c>
      <c r="W461" s="177">
        <f t="shared" si="222"/>
        <v>873.80600000000004</v>
      </c>
      <c r="X461" s="179">
        <f>IF('Funding Allocation Parameters'!$C$6="Basic Library Subsidy", MIN(V461*'Funding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MIN(V461*VLOOKUP(CONCATENATE($A461, 'Funding Allocation Parameters'!$I$6), 'Library Subsidy Complex'!$C$2:$J$55, 2, FALSE), VLOOKUP(CONCATENATE($A461, 'Funding Allocation Parameters'!$I$6), 'Library Subsidy Complex'!$C$2:$J$55, 4, FALSE)), 0)))))</f>
        <v>0</v>
      </c>
      <c r="Y461" s="179">
        <f>IF('Funding Allocation Parameters'!$C$6="Basic Library Subsidy", 0, IF('Funding Allocation Parameters'!$C$6="Grant funding",MIN(V461*'Funding Allocation Parameters'!$E$6, 'Funding Allocation Parameters'!$G$6), IF('Funding Allocation Parameters'!$C$6="Other author funding", 0, IF('Funding Allocation Parameters'!$C$6="Any discretionary funds (grants if available, other if no grants)", MIN(V461*'Funding Allocation Parameters'!$E$6, 'Funding Allocation Parameters'!$G$6), IF('Funding Allocation Parameters'!$C$6="Complex Library Subsidy", 0, 0)))))</f>
        <v>873.80600000000004</v>
      </c>
      <c r="Z461" s="179">
        <f>IF('Funding Allocation Parameters'!$C$6="Basic Library Subsidy", 0, IF('Funding Allocation Parameters'!$C$6="Grant funding", 0, IF('Funding Allocation Parameters'!$C$6="Other author funding",  MIN(V461*'Funding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1" s="179">
        <f>IF('Funding Allocation Parameters'!$C$6="Basic Library Subsidy", MIN(W461*'Funding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MIN(W461*VLOOKUP(CONCATENATE($A461, 'Funding Allocation Parameters'!$I$6), 'Library Subsidy Complex'!$C$2:$J$55, 6, FALSE), VLOOKUP(CONCATENATE($A461, 'Funding Allocation Parameters'!$I$6), 'Library Subsidy Complex'!$C$2:$J$55, 8, FALSE)), 0)))))</f>
        <v>0</v>
      </c>
      <c r="AB461" s="179">
        <f>IF('Funding Allocation Parameters'!$C$6="Basic Library Subsidy", 0, IF('Funding Allocation Parameters'!$C$6="Grant funding", 0, IF('Funding Allocation Parameters'!$C$6="Other author funding",  MIN(W461*'Funding Allocation Parameters'!$E$6, 'Funding Allocation Parameters'!$G$6), IF('Funding Allocation Parameters'!$C$6="Any discretionary funds (grants if available, other if no grants)", MIN(W461*'Funding Allocation Parameters'!$E$6, 'Funding Allocation Parameters'!$G$6), IF('Funding Allocation Parameters'!$C$6="Complex Library Subsidy", 0, 0)))))</f>
        <v>873.80600000000004</v>
      </c>
      <c r="AC461" s="177">
        <f t="shared" si="223"/>
        <v>0</v>
      </c>
      <c r="AD461" s="177">
        <f t="shared" si="224"/>
        <v>0</v>
      </c>
      <c r="AE461" s="180">
        <f>IF('Funding Allocation Parameters'!$C$7="Basic Library Subsidy", MIN(AC461*'Funding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MIN(AC461*VLOOKUP(CONCATENATE($A461, 'Funding Allocation Parameters'!$I$7), 'Library Subsidy Complex'!$C$2:$J$55, 2, FALSE), VLOOKUP(CONCATENATE($A461, 'Funding Allocation Parameters'!$I$7), 'Library Subsidy Complex'!$C$2:$J$55, 4, FALSE)), 0)))))</f>
        <v>0</v>
      </c>
      <c r="AF461" s="180">
        <f>IF('Funding Allocation Parameters'!$C$7="Basic Library Subsidy", 0, IF('Funding Allocation Parameters'!$C$7="Grant funding",MIN(AC461*'Funding Allocation Parameters'!$E$7, 'Funding Allocation Parameters'!$G$7), IF('Funding Allocation Parameters'!$C$7="Other author funding", 0, IF('Funding Allocation Parameters'!$C$7="Any discretionary funds (grants if available, other if no grants)", MIN(AC461*'Funding Allocation Parameters'!$E$7, 'Funding Allocation Parameters'!$G$7), IF('Funding Allocation Parameters'!$C$7="Complex Library Subsidy", 0, 0)))))</f>
        <v>0</v>
      </c>
      <c r="AG461" s="180">
        <f>IF('Funding Allocation Parameters'!$C$7="Basic Library Subsidy", 0, IF('Funding Allocation Parameters'!$C$7="Grant funding", 0, IF('Funding Allocation Parameters'!$C$7="Other author funding",  MIN(AC461*'Funding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1" s="180">
        <f>IF('Funding Allocation Parameters'!$C$7="Basic Library Subsidy", MIN(AD461*'Funding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MIN(AD461*VLOOKUP(CONCATENATE($A461, 'Funding Allocation Parameters'!$I$7), 'Library Subsidy Complex'!$C$2:$J$55, 6, FALSE), VLOOKUP(CONCATENATE($A461, 'Funding Allocation Parameters'!$I$7), 'Library Subsidy Complex'!$C$2:$J$55, 8, FALSE)), 0)))))</f>
        <v>0</v>
      </c>
      <c r="AI461" s="180">
        <f>IF('Funding Allocation Parameters'!$C$7="Basic Library Subsidy", 0, IF('Funding Allocation Parameters'!$C$7="Grant funding", 0, IF('Funding Allocation Parameters'!$C$7="Other author funding",  MIN(AD461*'Funding Allocation Parameters'!$E$7, 'Funding Allocation Parameters'!$G$7), IF('Funding Allocation Parameters'!$C$7="Any discretionary funds (grants if available, other if no grants)", MIN(AD461*'Funding Allocation Parameters'!$E$7, 'Funding Allocation Parameters'!$G$7), IF('Funding Allocation Parameters'!$C$7="Complex Library Subsidy", 0, 0)))))</f>
        <v>0</v>
      </c>
      <c r="AJ461" s="177">
        <f t="shared" si="225"/>
        <v>0</v>
      </c>
      <c r="AK461" s="177">
        <f t="shared" si="226"/>
        <v>0</v>
      </c>
      <c r="AL461" s="181">
        <f>IF('Funding Allocation Parameters'!$C$8="Basic Library Subsidy", MIN(AJ461*'Funding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MIN(AJ461*VLOOKUP(CONCATENATE($A461, 'Funding Allocation Parameters'!$I$8), 'Library Subsidy Complex'!$C$2:$J$55, 2, FALSE), VLOOKUP(CONCATENATE($A461, 'Funding Allocation Parameters'!$I$8), 'Library Subsidy Complex'!$C$2:$J$55, 4, FALSE)), 0)))))</f>
        <v>0</v>
      </c>
      <c r="AM461" s="181">
        <f>IF('Funding Allocation Parameters'!$C$8="Basic Library Subsidy", 0, IF('Funding Allocation Parameters'!$C$8="Grant funding",MIN(AJ461*'Funding Allocation Parameters'!$E$8, 'Funding Allocation Parameters'!$G$8), IF('Funding Allocation Parameters'!$C$8="Other author funding", 0, IF('Funding Allocation Parameters'!$C$8="Any discretionary funds (grants if available, other if no grants)", MIN(AJ461*'Funding Allocation Parameters'!$E$8, 'Funding Allocation Parameters'!$G$8), IF('Funding Allocation Parameters'!$C$8="Complex Library Subsidy", 0, 0)))))</f>
        <v>0</v>
      </c>
      <c r="AN461" s="181">
        <f>IF('Funding Allocation Parameters'!$C$8="Basic Library Subsidy", 0, IF('Funding Allocation Parameters'!$C$8="Grant funding", 0, IF('Funding Allocation Parameters'!$C$8="Other author funding",  MIN(AJ461*'Funding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1" s="181">
        <f>IF('Funding Allocation Parameters'!$C$8="Basic Library Subsidy", MIN(AK461*'Funding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MIN(AK461*VLOOKUP(CONCATENATE($A461, 'Funding Allocation Parameters'!$I$8), 'Library Subsidy Complex'!$C$2:$J$55, 6, FALSE), VLOOKUP(CONCATENATE($A461, 'Funding Allocation Parameters'!$I$8), 'Library Subsidy Complex'!$C$2:$J$55, 8, FALSE)), 0)))))</f>
        <v>0</v>
      </c>
      <c r="AP461" s="181">
        <f>IF('Funding Allocation Parameters'!$C$8="Basic Library Subsidy", 0, IF('Funding Allocation Parameters'!$C$8="Grant funding", 0, IF('Funding Allocation Parameters'!$C$8="Other author funding",  MIN(AK461*'Funding Allocation Parameters'!$E$8, 'Funding Allocation Parameters'!$G$8), IF('Funding Allocation Parameters'!$C$8="Any discretionary funds (grants if available, other if no grants)", MIN(AK461*'Funding Allocation Parameters'!$E$8, 'Funding Allocation Parameters'!$G$8), IF('Funding Allocation Parameters'!$C$8="Complex Library Subsidy", 0, 0)))))</f>
        <v>0</v>
      </c>
      <c r="AQ461" s="177">
        <f t="shared" si="227"/>
        <v>0</v>
      </c>
      <c r="AR461" s="177">
        <f t="shared" si="228"/>
        <v>0</v>
      </c>
      <c r="AS461" s="182">
        <f t="shared" si="229"/>
        <v>1189</v>
      </c>
      <c r="AT461" s="182">
        <f t="shared" si="230"/>
        <v>873.80600000000004</v>
      </c>
      <c r="AU461" s="182">
        <f t="shared" si="231"/>
        <v>0</v>
      </c>
      <c r="AV461" s="182">
        <f t="shared" si="232"/>
        <v>1189</v>
      </c>
      <c r="AW461" s="182">
        <f t="shared" si="233"/>
        <v>873.80600000000004</v>
      </c>
      <c r="AX461" s="183">
        <f t="shared" si="234"/>
        <v>1189</v>
      </c>
      <c r="AY461" s="183">
        <f t="shared" si="235"/>
        <v>873.80600000000004</v>
      </c>
      <c r="AZ461" s="183">
        <f t="shared" si="236"/>
        <v>0</v>
      </c>
      <c r="BA461" s="183">
        <f t="shared" si="237"/>
        <v>0</v>
      </c>
      <c r="BB461" s="183">
        <f t="shared" si="238"/>
        <v>0</v>
      </c>
      <c r="BC461" s="184">
        <f t="shared" si="239"/>
        <v>1189</v>
      </c>
      <c r="BD461" s="184">
        <f t="shared" si="240"/>
        <v>0</v>
      </c>
      <c r="BE461" s="184">
        <f t="shared" si="241"/>
        <v>873.80600000000004</v>
      </c>
      <c r="BF461" s="184">
        <f t="shared" si="242"/>
        <v>0</v>
      </c>
      <c r="BG461" s="102">
        <f t="shared" si="243"/>
        <v>0</v>
      </c>
      <c r="BH461" s="102">
        <f t="shared" si="244"/>
        <v>0</v>
      </c>
      <c r="BI461" s="102">
        <f t="shared" si="245"/>
        <v>0</v>
      </c>
      <c r="BJ461" s="102">
        <f t="shared" si="246"/>
        <v>1</v>
      </c>
      <c r="BK461" s="102">
        <f t="shared" si="247"/>
        <v>0</v>
      </c>
      <c r="BL461" s="102">
        <f t="shared" si="248"/>
        <v>0</v>
      </c>
      <c r="BN461" s="102"/>
    </row>
    <row r="462" spans="1:66" x14ac:dyDescent="0.25">
      <c r="A462" s="102" t="s">
        <v>13</v>
      </c>
      <c r="B462" s="102" t="s">
        <v>8</v>
      </c>
      <c r="C462" s="102" t="s">
        <v>8</v>
      </c>
      <c r="D462" s="102" t="s">
        <v>27</v>
      </c>
      <c r="E462" s="102" t="s">
        <v>946</v>
      </c>
      <c r="F462" s="102" t="s">
        <v>947</v>
      </c>
      <c r="G462" s="102">
        <v>2.6680000000000001</v>
      </c>
      <c r="H462" s="102">
        <v>1</v>
      </c>
      <c r="I462" s="102">
        <v>1</v>
      </c>
      <c r="J462" s="167">
        <f>IFERROR(H462*VLOOKUP(A462, 'Advanced Parameters'!$B$7:$G$20, 6, FALSE)*VLOOKUP(A462, 'Growth Parameters'!$B$6:$H$19, 6, FALSE), 0)</f>
        <v>1</v>
      </c>
      <c r="K462" s="167">
        <f>IFERROR(IF('Advanced Parameters'!$C$5="n",'Raw Data'!I462*VLOOKUP(A462,'Advanced Parameters'!$B$7:$G$20,6,FALSE),J462*VLOOKUP(A462,'Advanced Parameters'!$B$7:$G$20,2,FALSE))*VLOOKUP(A462, 'Growth Parameters'!$B$6:$H$19, 6, FALSE), 0)</f>
        <v>1</v>
      </c>
      <c r="L462" s="167">
        <f t="shared" si="218"/>
        <v>0</v>
      </c>
      <c r="M462" s="168">
        <f>IFERROR(IF(G462="NA","NA",IF(G462&gt;'APC Parameters'!$K$6+VLOOKUP('Raw Data'!A462, 'APC Parameters'!$H$7:$L$20, 4, FALSE), 'APC Parameters'!$L$6+VLOOKUP('Raw Data'!A462, 'APC Parameters'!$H$7:$L$20, 5, FALSE), G462*('APC Parameters'!$J$6+VLOOKUP('Raw Data'!A462, 'APC Parameters'!$H$7:$L$20, 3, FALSE))+'APC Parameters'!$I$6+VLOOKUP('Raw Data'!A462, 'APC Parameters'!$H$7:$L$20, 2, FALSE))), 0)</f>
        <v>3040.3591999999999</v>
      </c>
      <c r="N462" s="168">
        <f t="shared" si="219"/>
        <v>3040.3591999999999</v>
      </c>
      <c r="O462" s="168">
        <f>IFERROR(IF(M462="NA",VLOOKUP(D462,'Internal Calculations'!$B$10:$C$11,2,FALSE), M462)*VLOOKUP(A462, 'Growth Parameters'!$B$6:$H$19, 7, FALSE), 0)</f>
        <v>3040.3591999999999</v>
      </c>
      <c r="P462" s="177">
        <f t="shared" si="220"/>
        <v>3040.3591999999999</v>
      </c>
      <c r="Q462" s="178">
        <f>IF('Funding Allocation Parameters'!$C$5="Basic Library Subsidy", MIN(O462*('Funding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MIN($O462*(VLOOKUP(CONCATENATE($A462, 'Funding Allocation Parameters'!$I$5), 'Library Subsidy Complex'!$C$2:$J$55, 2, FALSE)), VLOOKUP(CONCATENATE($A462, 'Funding Allocation Parameters'!$I$5), 'Library Subsidy Complex'!$C$2:$J$55, 4, FALSE)), 0)))))</f>
        <v>1189</v>
      </c>
      <c r="R462" s="178">
        <f>IF('Funding Allocation Parameters'!$C$5="Basic Library Subsidy", 0, IF('Funding Allocation Parameters'!$C$5="Grant funding",MIN(O462*('Funding Allocation Parameters'!$E$5), 'Funding Allocation Parameters'!$G$5), IF('Funding Allocation Parameters'!$C$5="Other author funding", 0, IF('Funding Allocation Parameters'!$C$5="Any discretionary funds (grants if available, other if no grants)", MIN(O462*('Funding Allocation Parameters'!$E$5), 'Funding Allocation Parameters'!$G$5), IF('Funding Allocation Parameters'!$C$5="Complex Library Subsidy", 0, 0)))))</f>
        <v>0</v>
      </c>
      <c r="S462" s="178">
        <f>IF('Funding Allocation Parameters'!$C$5="Basic Library Subsidy", 0, IF('Funding Allocation Parameters'!$C$5="Grant funding", 0, IF('Funding Allocation Parameters'!$C$5="Other author funding",  MIN(O462*('Funding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2" s="178">
        <f>IF('Funding Allocation Parameters'!$C$5="Basic Library Subsidy", MIN(O462*('Funding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MIN($O462*(VLOOKUP(CONCATENATE($A462, 'Funding Allocation Parameters'!$I$5), 'Library Subsidy Complex'!$C$2:$J$55, 6, FALSE)), VLOOKUP(CONCATENATE($A462, 'Funding Allocation Parameters'!$I$5), 'Library Subsidy Complex'!$C$2:$J$55, 8, FALSE)), 0)))))</f>
        <v>1189</v>
      </c>
      <c r="U462" s="178">
        <f>IF('Funding Allocation Parameters'!$C$5="Basic Library Subsidy", 0, IF('Funding Allocation Parameters'!$C$5="Grant funding", 0, IF('Funding Allocation Parameters'!$C$5="Other author funding",  MIN(O462*('Funding Allocation Parameters'!$E$5), 'Funding Allocation Parameters'!$G$5), IF('Funding Allocation Parameters'!$C$5="Any discretionary funds (grants if available, other if no grants)", MIN(O462*('Funding Allocation Parameters'!$E$5), 'Funding Allocation Parameters'!$G$5), IF('Funding Allocation Parameters'!$C$5="Complex Library Subsidy", 0, 0)))))</f>
        <v>0</v>
      </c>
      <c r="V462" s="177">
        <f t="shared" si="221"/>
        <v>1851.3591999999999</v>
      </c>
      <c r="W462" s="177">
        <f t="shared" si="222"/>
        <v>1851.3591999999999</v>
      </c>
      <c r="X462" s="179">
        <f>IF('Funding Allocation Parameters'!$C$6="Basic Library Subsidy", MIN(V462*'Funding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MIN(V462*VLOOKUP(CONCATENATE($A462, 'Funding Allocation Parameters'!$I$6), 'Library Subsidy Complex'!$C$2:$J$55, 2, FALSE), VLOOKUP(CONCATENATE($A462, 'Funding Allocation Parameters'!$I$6), 'Library Subsidy Complex'!$C$2:$J$55, 4, FALSE)), 0)))))</f>
        <v>0</v>
      </c>
      <c r="Y462" s="179">
        <f>IF('Funding Allocation Parameters'!$C$6="Basic Library Subsidy", 0, IF('Funding Allocation Parameters'!$C$6="Grant funding",MIN(V462*'Funding Allocation Parameters'!$E$6, 'Funding Allocation Parameters'!$G$6), IF('Funding Allocation Parameters'!$C$6="Other author funding", 0, IF('Funding Allocation Parameters'!$C$6="Any discretionary funds (grants if available, other if no grants)", MIN(V462*'Funding Allocation Parameters'!$E$6, 'Funding Allocation Parameters'!$G$6), IF('Funding Allocation Parameters'!$C$6="Complex Library Subsidy", 0, 0)))))</f>
        <v>1851.3591999999999</v>
      </c>
      <c r="Z462" s="179">
        <f>IF('Funding Allocation Parameters'!$C$6="Basic Library Subsidy", 0, IF('Funding Allocation Parameters'!$C$6="Grant funding", 0, IF('Funding Allocation Parameters'!$C$6="Other author funding",  MIN(V462*'Funding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2" s="179">
        <f>IF('Funding Allocation Parameters'!$C$6="Basic Library Subsidy", MIN(W462*'Funding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MIN(W462*VLOOKUP(CONCATENATE($A462, 'Funding Allocation Parameters'!$I$6), 'Library Subsidy Complex'!$C$2:$J$55, 6, FALSE), VLOOKUP(CONCATENATE($A462, 'Funding Allocation Parameters'!$I$6), 'Library Subsidy Complex'!$C$2:$J$55, 8, FALSE)), 0)))))</f>
        <v>0</v>
      </c>
      <c r="AB462" s="179">
        <f>IF('Funding Allocation Parameters'!$C$6="Basic Library Subsidy", 0, IF('Funding Allocation Parameters'!$C$6="Grant funding", 0, IF('Funding Allocation Parameters'!$C$6="Other author funding",  MIN(W462*'Funding Allocation Parameters'!$E$6, 'Funding Allocation Parameters'!$G$6), IF('Funding Allocation Parameters'!$C$6="Any discretionary funds (grants if available, other if no grants)", MIN(W462*'Funding Allocation Parameters'!$E$6, 'Funding Allocation Parameters'!$G$6), IF('Funding Allocation Parameters'!$C$6="Complex Library Subsidy", 0, 0)))))</f>
        <v>1851.3591999999999</v>
      </c>
      <c r="AC462" s="177">
        <f t="shared" si="223"/>
        <v>0</v>
      </c>
      <c r="AD462" s="177">
        <f t="shared" si="224"/>
        <v>0</v>
      </c>
      <c r="AE462" s="180">
        <f>IF('Funding Allocation Parameters'!$C$7="Basic Library Subsidy", MIN(AC462*'Funding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MIN(AC462*VLOOKUP(CONCATENATE($A462, 'Funding Allocation Parameters'!$I$7), 'Library Subsidy Complex'!$C$2:$J$55, 2, FALSE), VLOOKUP(CONCATENATE($A462, 'Funding Allocation Parameters'!$I$7), 'Library Subsidy Complex'!$C$2:$J$55, 4, FALSE)), 0)))))</f>
        <v>0</v>
      </c>
      <c r="AF462" s="180">
        <f>IF('Funding Allocation Parameters'!$C$7="Basic Library Subsidy", 0, IF('Funding Allocation Parameters'!$C$7="Grant funding",MIN(AC462*'Funding Allocation Parameters'!$E$7, 'Funding Allocation Parameters'!$G$7), IF('Funding Allocation Parameters'!$C$7="Other author funding", 0, IF('Funding Allocation Parameters'!$C$7="Any discretionary funds (grants if available, other if no grants)", MIN(AC462*'Funding Allocation Parameters'!$E$7, 'Funding Allocation Parameters'!$G$7), IF('Funding Allocation Parameters'!$C$7="Complex Library Subsidy", 0, 0)))))</f>
        <v>0</v>
      </c>
      <c r="AG462" s="180">
        <f>IF('Funding Allocation Parameters'!$C$7="Basic Library Subsidy", 0, IF('Funding Allocation Parameters'!$C$7="Grant funding", 0, IF('Funding Allocation Parameters'!$C$7="Other author funding",  MIN(AC462*'Funding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2" s="180">
        <f>IF('Funding Allocation Parameters'!$C$7="Basic Library Subsidy", MIN(AD462*'Funding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MIN(AD462*VLOOKUP(CONCATENATE($A462, 'Funding Allocation Parameters'!$I$7), 'Library Subsidy Complex'!$C$2:$J$55, 6, FALSE), VLOOKUP(CONCATENATE($A462, 'Funding Allocation Parameters'!$I$7), 'Library Subsidy Complex'!$C$2:$J$55, 8, FALSE)), 0)))))</f>
        <v>0</v>
      </c>
      <c r="AI462" s="180">
        <f>IF('Funding Allocation Parameters'!$C$7="Basic Library Subsidy", 0, IF('Funding Allocation Parameters'!$C$7="Grant funding", 0, IF('Funding Allocation Parameters'!$C$7="Other author funding",  MIN(AD462*'Funding Allocation Parameters'!$E$7, 'Funding Allocation Parameters'!$G$7), IF('Funding Allocation Parameters'!$C$7="Any discretionary funds (grants if available, other if no grants)", MIN(AD462*'Funding Allocation Parameters'!$E$7, 'Funding Allocation Parameters'!$G$7), IF('Funding Allocation Parameters'!$C$7="Complex Library Subsidy", 0, 0)))))</f>
        <v>0</v>
      </c>
      <c r="AJ462" s="177">
        <f t="shared" si="225"/>
        <v>0</v>
      </c>
      <c r="AK462" s="177">
        <f t="shared" si="226"/>
        <v>0</v>
      </c>
      <c r="AL462" s="181">
        <f>IF('Funding Allocation Parameters'!$C$8="Basic Library Subsidy", MIN(AJ462*'Funding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MIN(AJ462*VLOOKUP(CONCATENATE($A462, 'Funding Allocation Parameters'!$I$8), 'Library Subsidy Complex'!$C$2:$J$55, 2, FALSE), VLOOKUP(CONCATENATE($A462, 'Funding Allocation Parameters'!$I$8), 'Library Subsidy Complex'!$C$2:$J$55, 4, FALSE)), 0)))))</f>
        <v>0</v>
      </c>
      <c r="AM462" s="181">
        <f>IF('Funding Allocation Parameters'!$C$8="Basic Library Subsidy", 0, IF('Funding Allocation Parameters'!$C$8="Grant funding",MIN(AJ462*'Funding Allocation Parameters'!$E$8, 'Funding Allocation Parameters'!$G$8), IF('Funding Allocation Parameters'!$C$8="Other author funding", 0, IF('Funding Allocation Parameters'!$C$8="Any discretionary funds (grants if available, other if no grants)", MIN(AJ462*'Funding Allocation Parameters'!$E$8, 'Funding Allocation Parameters'!$G$8), IF('Funding Allocation Parameters'!$C$8="Complex Library Subsidy", 0, 0)))))</f>
        <v>0</v>
      </c>
      <c r="AN462" s="181">
        <f>IF('Funding Allocation Parameters'!$C$8="Basic Library Subsidy", 0, IF('Funding Allocation Parameters'!$C$8="Grant funding", 0, IF('Funding Allocation Parameters'!$C$8="Other author funding",  MIN(AJ462*'Funding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2" s="181">
        <f>IF('Funding Allocation Parameters'!$C$8="Basic Library Subsidy", MIN(AK462*'Funding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MIN(AK462*VLOOKUP(CONCATENATE($A462, 'Funding Allocation Parameters'!$I$8), 'Library Subsidy Complex'!$C$2:$J$55, 6, FALSE), VLOOKUP(CONCATENATE($A462, 'Funding Allocation Parameters'!$I$8), 'Library Subsidy Complex'!$C$2:$J$55, 8, FALSE)), 0)))))</f>
        <v>0</v>
      </c>
      <c r="AP462" s="181">
        <f>IF('Funding Allocation Parameters'!$C$8="Basic Library Subsidy", 0, IF('Funding Allocation Parameters'!$C$8="Grant funding", 0, IF('Funding Allocation Parameters'!$C$8="Other author funding",  MIN(AK462*'Funding Allocation Parameters'!$E$8, 'Funding Allocation Parameters'!$G$8), IF('Funding Allocation Parameters'!$C$8="Any discretionary funds (grants if available, other if no grants)", MIN(AK462*'Funding Allocation Parameters'!$E$8, 'Funding Allocation Parameters'!$G$8), IF('Funding Allocation Parameters'!$C$8="Complex Library Subsidy", 0, 0)))))</f>
        <v>0</v>
      </c>
      <c r="AQ462" s="177">
        <f t="shared" si="227"/>
        <v>0</v>
      </c>
      <c r="AR462" s="177">
        <f t="shared" si="228"/>
        <v>0</v>
      </c>
      <c r="AS462" s="182">
        <f t="shared" si="229"/>
        <v>1189</v>
      </c>
      <c r="AT462" s="182">
        <f t="shared" si="230"/>
        <v>1851.3591999999999</v>
      </c>
      <c r="AU462" s="182">
        <f t="shared" si="231"/>
        <v>0</v>
      </c>
      <c r="AV462" s="182">
        <f t="shared" si="232"/>
        <v>1189</v>
      </c>
      <c r="AW462" s="182">
        <f t="shared" si="233"/>
        <v>1851.3591999999999</v>
      </c>
      <c r="AX462" s="183">
        <f t="shared" si="234"/>
        <v>1189</v>
      </c>
      <c r="AY462" s="183">
        <f t="shared" si="235"/>
        <v>1851.3591999999999</v>
      </c>
      <c r="AZ462" s="183">
        <f t="shared" si="236"/>
        <v>0</v>
      </c>
      <c r="BA462" s="183">
        <f t="shared" si="237"/>
        <v>0</v>
      </c>
      <c r="BB462" s="183">
        <f t="shared" si="238"/>
        <v>0</v>
      </c>
      <c r="BC462" s="184">
        <f t="shared" si="239"/>
        <v>1189</v>
      </c>
      <c r="BD462" s="184">
        <f t="shared" si="240"/>
        <v>0</v>
      </c>
      <c r="BE462" s="184">
        <f t="shared" si="241"/>
        <v>1851.3591999999999</v>
      </c>
      <c r="BF462" s="184">
        <f t="shared" si="242"/>
        <v>0</v>
      </c>
      <c r="BG462" s="102">
        <f t="shared" si="243"/>
        <v>0</v>
      </c>
      <c r="BH462" s="102">
        <f t="shared" si="244"/>
        <v>0</v>
      </c>
      <c r="BI462" s="102">
        <f t="shared" si="245"/>
        <v>0</v>
      </c>
      <c r="BJ462" s="102">
        <f t="shared" si="246"/>
        <v>1</v>
      </c>
      <c r="BK462" s="102">
        <f t="shared" si="247"/>
        <v>0</v>
      </c>
      <c r="BL462" s="102">
        <f t="shared" si="248"/>
        <v>0</v>
      </c>
      <c r="BN462" s="102"/>
    </row>
    <row r="463" spans="1:66" x14ac:dyDescent="0.25">
      <c r="A463" s="102" t="s">
        <v>19</v>
      </c>
      <c r="B463" s="102" t="s">
        <v>8</v>
      </c>
      <c r="C463" s="102" t="s">
        <v>8</v>
      </c>
      <c r="D463" s="102" t="s">
        <v>27</v>
      </c>
      <c r="E463" s="102" t="s">
        <v>313</v>
      </c>
      <c r="F463" s="102" t="s">
        <v>948</v>
      </c>
      <c r="G463" s="102">
        <v>2.5720000000000001</v>
      </c>
      <c r="H463" s="102">
        <v>1</v>
      </c>
      <c r="I463" s="102">
        <v>1</v>
      </c>
      <c r="J463" s="167">
        <f>IFERROR(H463*VLOOKUP(A463, 'Advanced Parameters'!$B$7:$G$20, 6, FALSE)*VLOOKUP(A463, 'Growth Parameters'!$B$6:$H$19, 6, FALSE), 0)</f>
        <v>1</v>
      </c>
      <c r="K463" s="167">
        <f>IFERROR(IF('Advanced Parameters'!$C$5="n",'Raw Data'!I463*VLOOKUP(A463,'Advanced Parameters'!$B$7:$G$20,6,FALSE),J463*VLOOKUP(A463,'Advanced Parameters'!$B$7:$G$20,2,FALSE))*VLOOKUP(A463, 'Growth Parameters'!$B$6:$H$19, 6, FALSE), 0)</f>
        <v>1</v>
      </c>
      <c r="L463" s="167">
        <f t="shared" si="218"/>
        <v>0</v>
      </c>
      <c r="M463" s="168">
        <f>IFERROR(IF(G463="NA","NA",IF(G463&gt;'APC Parameters'!$K$6+VLOOKUP('Raw Data'!A463, 'APC Parameters'!$H$7:$L$20, 4, FALSE), 'APC Parameters'!$L$6+VLOOKUP('Raw Data'!A463, 'APC Parameters'!$H$7:$L$20, 5, FALSE), G463*('APC Parameters'!$J$6+VLOOKUP('Raw Data'!A463, 'APC Parameters'!$H$7:$L$20, 3, FALSE))+'APC Parameters'!$I$6+VLOOKUP('Raw Data'!A463, 'APC Parameters'!$H$7:$L$20, 2, FALSE))), 0)</f>
        <v>2972.2568000000001</v>
      </c>
      <c r="N463" s="168">
        <f t="shared" si="219"/>
        <v>2972.2568000000001</v>
      </c>
      <c r="O463" s="168">
        <f>IFERROR(IF(M463="NA",VLOOKUP(D463,'Internal Calculations'!$B$10:$C$11,2,FALSE), M463)*VLOOKUP(A463, 'Growth Parameters'!$B$6:$H$19, 7, FALSE), 0)</f>
        <v>2972.2568000000001</v>
      </c>
      <c r="P463" s="177">
        <f t="shared" si="220"/>
        <v>2972.2568000000001</v>
      </c>
      <c r="Q463" s="178">
        <f>IF('Funding Allocation Parameters'!$C$5="Basic Library Subsidy", MIN(O463*('Funding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MIN($O463*(VLOOKUP(CONCATENATE($A463, 'Funding Allocation Parameters'!$I$5), 'Library Subsidy Complex'!$C$2:$J$55, 2, FALSE)), VLOOKUP(CONCATENATE($A463, 'Funding Allocation Parameters'!$I$5), 'Library Subsidy Complex'!$C$2:$J$55, 4, FALSE)), 0)))))</f>
        <v>1189</v>
      </c>
      <c r="R463" s="178">
        <f>IF('Funding Allocation Parameters'!$C$5="Basic Library Subsidy", 0, IF('Funding Allocation Parameters'!$C$5="Grant funding",MIN(O463*('Funding Allocation Parameters'!$E$5), 'Funding Allocation Parameters'!$G$5), IF('Funding Allocation Parameters'!$C$5="Other author funding", 0, IF('Funding Allocation Parameters'!$C$5="Any discretionary funds (grants if available, other if no grants)", MIN(O463*('Funding Allocation Parameters'!$E$5), 'Funding Allocation Parameters'!$G$5), IF('Funding Allocation Parameters'!$C$5="Complex Library Subsidy", 0, 0)))))</f>
        <v>0</v>
      </c>
      <c r="S463" s="178">
        <f>IF('Funding Allocation Parameters'!$C$5="Basic Library Subsidy", 0, IF('Funding Allocation Parameters'!$C$5="Grant funding", 0, IF('Funding Allocation Parameters'!$C$5="Other author funding",  MIN(O463*('Funding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3" s="178">
        <f>IF('Funding Allocation Parameters'!$C$5="Basic Library Subsidy", MIN(O463*('Funding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MIN($O463*(VLOOKUP(CONCATENATE($A463, 'Funding Allocation Parameters'!$I$5), 'Library Subsidy Complex'!$C$2:$J$55, 6, FALSE)), VLOOKUP(CONCATENATE($A463, 'Funding Allocation Parameters'!$I$5), 'Library Subsidy Complex'!$C$2:$J$55, 8, FALSE)), 0)))))</f>
        <v>1189</v>
      </c>
      <c r="U463" s="178">
        <f>IF('Funding Allocation Parameters'!$C$5="Basic Library Subsidy", 0, IF('Funding Allocation Parameters'!$C$5="Grant funding", 0, IF('Funding Allocation Parameters'!$C$5="Other author funding",  MIN(O463*('Funding Allocation Parameters'!$E$5), 'Funding Allocation Parameters'!$G$5), IF('Funding Allocation Parameters'!$C$5="Any discretionary funds (grants if available, other if no grants)", MIN(O463*('Funding Allocation Parameters'!$E$5), 'Funding Allocation Parameters'!$G$5), IF('Funding Allocation Parameters'!$C$5="Complex Library Subsidy", 0, 0)))))</f>
        <v>0</v>
      </c>
      <c r="V463" s="177">
        <f t="shared" si="221"/>
        <v>1783.2568000000001</v>
      </c>
      <c r="W463" s="177">
        <f t="shared" si="222"/>
        <v>1783.2568000000001</v>
      </c>
      <c r="X463" s="179">
        <f>IF('Funding Allocation Parameters'!$C$6="Basic Library Subsidy", MIN(V463*'Funding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MIN(V463*VLOOKUP(CONCATENATE($A463, 'Funding Allocation Parameters'!$I$6), 'Library Subsidy Complex'!$C$2:$J$55, 2, FALSE), VLOOKUP(CONCATENATE($A463, 'Funding Allocation Parameters'!$I$6), 'Library Subsidy Complex'!$C$2:$J$55, 4, FALSE)), 0)))))</f>
        <v>0</v>
      </c>
      <c r="Y463" s="179">
        <f>IF('Funding Allocation Parameters'!$C$6="Basic Library Subsidy", 0, IF('Funding Allocation Parameters'!$C$6="Grant funding",MIN(V463*'Funding Allocation Parameters'!$E$6, 'Funding Allocation Parameters'!$G$6), IF('Funding Allocation Parameters'!$C$6="Other author funding", 0, IF('Funding Allocation Parameters'!$C$6="Any discretionary funds (grants if available, other if no grants)", MIN(V463*'Funding Allocation Parameters'!$E$6, 'Funding Allocation Parameters'!$G$6), IF('Funding Allocation Parameters'!$C$6="Complex Library Subsidy", 0, 0)))))</f>
        <v>1783.2568000000001</v>
      </c>
      <c r="Z463" s="179">
        <f>IF('Funding Allocation Parameters'!$C$6="Basic Library Subsidy", 0, IF('Funding Allocation Parameters'!$C$6="Grant funding", 0, IF('Funding Allocation Parameters'!$C$6="Other author funding",  MIN(V463*'Funding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3" s="179">
        <f>IF('Funding Allocation Parameters'!$C$6="Basic Library Subsidy", MIN(W463*'Funding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MIN(W463*VLOOKUP(CONCATENATE($A463, 'Funding Allocation Parameters'!$I$6), 'Library Subsidy Complex'!$C$2:$J$55, 6, FALSE), VLOOKUP(CONCATENATE($A463, 'Funding Allocation Parameters'!$I$6), 'Library Subsidy Complex'!$C$2:$J$55, 8, FALSE)), 0)))))</f>
        <v>0</v>
      </c>
      <c r="AB463" s="179">
        <f>IF('Funding Allocation Parameters'!$C$6="Basic Library Subsidy", 0, IF('Funding Allocation Parameters'!$C$6="Grant funding", 0, IF('Funding Allocation Parameters'!$C$6="Other author funding",  MIN(W463*'Funding Allocation Parameters'!$E$6, 'Funding Allocation Parameters'!$G$6), IF('Funding Allocation Parameters'!$C$6="Any discretionary funds (grants if available, other if no grants)", MIN(W463*'Funding Allocation Parameters'!$E$6, 'Funding Allocation Parameters'!$G$6), IF('Funding Allocation Parameters'!$C$6="Complex Library Subsidy", 0, 0)))))</f>
        <v>1783.2568000000001</v>
      </c>
      <c r="AC463" s="177">
        <f t="shared" si="223"/>
        <v>0</v>
      </c>
      <c r="AD463" s="177">
        <f t="shared" si="224"/>
        <v>0</v>
      </c>
      <c r="AE463" s="180">
        <f>IF('Funding Allocation Parameters'!$C$7="Basic Library Subsidy", MIN(AC463*'Funding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MIN(AC463*VLOOKUP(CONCATENATE($A463, 'Funding Allocation Parameters'!$I$7), 'Library Subsidy Complex'!$C$2:$J$55, 2, FALSE), VLOOKUP(CONCATENATE($A463, 'Funding Allocation Parameters'!$I$7), 'Library Subsidy Complex'!$C$2:$J$55, 4, FALSE)), 0)))))</f>
        <v>0</v>
      </c>
      <c r="AF463" s="180">
        <f>IF('Funding Allocation Parameters'!$C$7="Basic Library Subsidy", 0, IF('Funding Allocation Parameters'!$C$7="Grant funding",MIN(AC463*'Funding Allocation Parameters'!$E$7, 'Funding Allocation Parameters'!$G$7), IF('Funding Allocation Parameters'!$C$7="Other author funding", 0, IF('Funding Allocation Parameters'!$C$7="Any discretionary funds (grants if available, other if no grants)", MIN(AC463*'Funding Allocation Parameters'!$E$7, 'Funding Allocation Parameters'!$G$7), IF('Funding Allocation Parameters'!$C$7="Complex Library Subsidy", 0, 0)))))</f>
        <v>0</v>
      </c>
      <c r="AG463" s="180">
        <f>IF('Funding Allocation Parameters'!$C$7="Basic Library Subsidy", 0, IF('Funding Allocation Parameters'!$C$7="Grant funding", 0, IF('Funding Allocation Parameters'!$C$7="Other author funding",  MIN(AC463*'Funding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3" s="180">
        <f>IF('Funding Allocation Parameters'!$C$7="Basic Library Subsidy", MIN(AD463*'Funding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MIN(AD463*VLOOKUP(CONCATENATE($A463, 'Funding Allocation Parameters'!$I$7), 'Library Subsidy Complex'!$C$2:$J$55, 6, FALSE), VLOOKUP(CONCATENATE($A463, 'Funding Allocation Parameters'!$I$7), 'Library Subsidy Complex'!$C$2:$J$55, 8, FALSE)), 0)))))</f>
        <v>0</v>
      </c>
      <c r="AI463" s="180">
        <f>IF('Funding Allocation Parameters'!$C$7="Basic Library Subsidy", 0, IF('Funding Allocation Parameters'!$C$7="Grant funding", 0, IF('Funding Allocation Parameters'!$C$7="Other author funding",  MIN(AD463*'Funding Allocation Parameters'!$E$7, 'Funding Allocation Parameters'!$G$7), IF('Funding Allocation Parameters'!$C$7="Any discretionary funds (grants if available, other if no grants)", MIN(AD463*'Funding Allocation Parameters'!$E$7, 'Funding Allocation Parameters'!$G$7), IF('Funding Allocation Parameters'!$C$7="Complex Library Subsidy", 0, 0)))))</f>
        <v>0</v>
      </c>
      <c r="AJ463" s="177">
        <f t="shared" si="225"/>
        <v>0</v>
      </c>
      <c r="AK463" s="177">
        <f t="shared" si="226"/>
        <v>0</v>
      </c>
      <c r="AL463" s="181">
        <f>IF('Funding Allocation Parameters'!$C$8="Basic Library Subsidy", MIN(AJ463*'Funding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MIN(AJ463*VLOOKUP(CONCATENATE($A463, 'Funding Allocation Parameters'!$I$8), 'Library Subsidy Complex'!$C$2:$J$55, 2, FALSE), VLOOKUP(CONCATENATE($A463, 'Funding Allocation Parameters'!$I$8), 'Library Subsidy Complex'!$C$2:$J$55, 4, FALSE)), 0)))))</f>
        <v>0</v>
      </c>
      <c r="AM463" s="181">
        <f>IF('Funding Allocation Parameters'!$C$8="Basic Library Subsidy", 0, IF('Funding Allocation Parameters'!$C$8="Grant funding",MIN(AJ463*'Funding Allocation Parameters'!$E$8, 'Funding Allocation Parameters'!$G$8), IF('Funding Allocation Parameters'!$C$8="Other author funding", 0, IF('Funding Allocation Parameters'!$C$8="Any discretionary funds (grants if available, other if no grants)", MIN(AJ463*'Funding Allocation Parameters'!$E$8, 'Funding Allocation Parameters'!$G$8), IF('Funding Allocation Parameters'!$C$8="Complex Library Subsidy", 0, 0)))))</f>
        <v>0</v>
      </c>
      <c r="AN463" s="181">
        <f>IF('Funding Allocation Parameters'!$C$8="Basic Library Subsidy", 0, IF('Funding Allocation Parameters'!$C$8="Grant funding", 0, IF('Funding Allocation Parameters'!$C$8="Other author funding",  MIN(AJ463*'Funding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3" s="181">
        <f>IF('Funding Allocation Parameters'!$C$8="Basic Library Subsidy", MIN(AK463*'Funding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MIN(AK463*VLOOKUP(CONCATENATE($A463, 'Funding Allocation Parameters'!$I$8), 'Library Subsidy Complex'!$C$2:$J$55, 6, FALSE), VLOOKUP(CONCATENATE($A463, 'Funding Allocation Parameters'!$I$8), 'Library Subsidy Complex'!$C$2:$J$55, 8, FALSE)), 0)))))</f>
        <v>0</v>
      </c>
      <c r="AP463" s="181">
        <f>IF('Funding Allocation Parameters'!$C$8="Basic Library Subsidy", 0, IF('Funding Allocation Parameters'!$C$8="Grant funding", 0, IF('Funding Allocation Parameters'!$C$8="Other author funding",  MIN(AK463*'Funding Allocation Parameters'!$E$8, 'Funding Allocation Parameters'!$G$8), IF('Funding Allocation Parameters'!$C$8="Any discretionary funds (grants if available, other if no grants)", MIN(AK463*'Funding Allocation Parameters'!$E$8, 'Funding Allocation Parameters'!$G$8), IF('Funding Allocation Parameters'!$C$8="Complex Library Subsidy", 0, 0)))))</f>
        <v>0</v>
      </c>
      <c r="AQ463" s="177">
        <f t="shared" si="227"/>
        <v>0</v>
      </c>
      <c r="AR463" s="177">
        <f t="shared" si="228"/>
        <v>0</v>
      </c>
      <c r="AS463" s="182">
        <f t="shared" si="229"/>
        <v>1189</v>
      </c>
      <c r="AT463" s="182">
        <f t="shared" si="230"/>
        <v>1783.2568000000001</v>
      </c>
      <c r="AU463" s="182">
        <f t="shared" si="231"/>
        <v>0</v>
      </c>
      <c r="AV463" s="182">
        <f t="shared" si="232"/>
        <v>1189</v>
      </c>
      <c r="AW463" s="182">
        <f t="shared" si="233"/>
        <v>1783.2568000000001</v>
      </c>
      <c r="AX463" s="183">
        <f t="shared" si="234"/>
        <v>1189</v>
      </c>
      <c r="AY463" s="183">
        <f t="shared" si="235"/>
        <v>1783.2568000000001</v>
      </c>
      <c r="AZ463" s="183">
        <f t="shared" si="236"/>
        <v>0</v>
      </c>
      <c r="BA463" s="183">
        <f t="shared" si="237"/>
        <v>0</v>
      </c>
      <c r="BB463" s="183">
        <f t="shared" si="238"/>
        <v>0</v>
      </c>
      <c r="BC463" s="184">
        <f t="shared" si="239"/>
        <v>1189</v>
      </c>
      <c r="BD463" s="184">
        <f t="shared" si="240"/>
        <v>0</v>
      </c>
      <c r="BE463" s="184">
        <f t="shared" si="241"/>
        <v>1783.2568000000001</v>
      </c>
      <c r="BF463" s="184">
        <f t="shared" si="242"/>
        <v>0</v>
      </c>
      <c r="BG463" s="102">
        <f t="shared" si="243"/>
        <v>0</v>
      </c>
      <c r="BH463" s="102">
        <f t="shared" si="244"/>
        <v>0</v>
      </c>
      <c r="BI463" s="102">
        <f t="shared" si="245"/>
        <v>0</v>
      </c>
      <c r="BJ463" s="102">
        <f t="shared" si="246"/>
        <v>1</v>
      </c>
      <c r="BK463" s="102">
        <f t="shared" si="247"/>
        <v>0</v>
      </c>
      <c r="BL463" s="102">
        <f t="shared" si="248"/>
        <v>0</v>
      </c>
      <c r="BN463" s="102"/>
    </row>
    <row r="464" spans="1:66" x14ac:dyDescent="0.25">
      <c r="A464" s="102" t="s">
        <v>21</v>
      </c>
      <c r="B464" s="102" t="s">
        <v>8</v>
      </c>
      <c r="C464" s="102" t="s">
        <v>8</v>
      </c>
      <c r="D464" s="102" t="s">
        <v>27</v>
      </c>
      <c r="E464" s="102" t="s">
        <v>949</v>
      </c>
      <c r="F464" s="102" t="s">
        <v>950</v>
      </c>
      <c r="G464" s="102">
        <v>0.80500000000000005</v>
      </c>
      <c r="H464" s="102">
        <v>1</v>
      </c>
      <c r="I464" s="102">
        <v>1</v>
      </c>
      <c r="J464" s="167">
        <f>IFERROR(H464*VLOOKUP(A464, 'Advanced Parameters'!$B$7:$G$20, 6, FALSE)*VLOOKUP(A464, 'Growth Parameters'!$B$6:$H$19, 6, FALSE), 0)</f>
        <v>1</v>
      </c>
      <c r="K464" s="167">
        <f>IFERROR(IF('Advanced Parameters'!$C$5="n",'Raw Data'!I464*VLOOKUP(A464,'Advanced Parameters'!$B$7:$G$20,6,FALSE),J464*VLOOKUP(A464,'Advanced Parameters'!$B$7:$G$20,2,FALSE))*VLOOKUP(A464, 'Growth Parameters'!$B$6:$H$19, 6, FALSE), 0)</f>
        <v>1</v>
      </c>
      <c r="L464" s="167">
        <f t="shared" si="218"/>
        <v>0</v>
      </c>
      <c r="M464" s="168">
        <f>IFERROR(IF(G464="NA","NA",IF(G464&gt;'APC Parameters'!$K$6+VLOOKUP('Raw Data'!A464, 'APC Parameters'!$H$7:$L$20, 4, FALSE), 'APC Parameters'!$L$6+VLOOKUP('Raw Data'!A464, 'APC Parameters'!$H$7:$L$20, 5, FALSE), G464*('APC Parameters'!$J$6+VLOOKUP('Raw Data'!A464, 'APC Parameters'!$H$7:$L$20, 3, FALSE))+'APC Parameters'!$I$6+VLOOKUP('Raw Data'!A464, 'APC Parameters'!$H$7:$L$20, 2, FALSE))), 0)</f>
        <v>1718.7470000000001</v>
      </c>
      <c r="N464" s="168">
        <f t="shared" si="219"/>
        <v>1718.7470000000001</v>
      </c>
      <c r="O464" s="168">
        <f>IFERROR(IF(M464="NA",VLOOKUP(D464,'Internal Calculations'!$B$10:$C$11,2,FALSE), M464)*VLOOKUP(A464, 'Growth Parameters'!$B$6:$H$19, 7, FALSE), 0)</f>
        <v>1718.7470000000001</v>
      </c>
      <c r="P464" s="177">
        <f t="shared" si="220"/>
        <v>1718.7470000000001</v>
      </c>
      <c r="Q464" s="178">
        <f>IF('Funding Allocation Parameters'!$C$5="Basic Library Subsidy", MIN(O464*('Funding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MIN($O464*(VLOOKUP(CONCATENATE($A464, 'Funding Allocation Parameters'!$I$5), 'Library Subsidy Complex'!$C$2:$J$55, 2, FALSE)), VLOOKUP(CONCATENATE($A464, 'Funding Allocation Parameters'!$I$5), 'Library Subsidy Complex'!$C$2:$J$55, 4, FALSE)), 0)))))</f>
        <v>1189</v>
      </c>
      <c r="R464" s="178">
        <f>IF('Funding Allocation Parameters'!$C$5="Basic Library Subsidy", 0, IF('Funding Allocation Parameters'!$C$5="Grant funding",MIN(O464*('Funding Allocation Parameters'!$E$5), 'Funding Allocation Parameters'!$G$5), IF('Funding Allocation Parameters'!$C$5="Other author funding", 0, IF('Funding Allocation Parameters'!$C$5="Any discretionary funds (grants if available, other if no grants)", MIN(O464*('Funding Allocation Parameters'!$E$5), 'Funding Allocation Parameters'!$G$5), IF('Funding Allocation Parameters'!$C$5="Complex Library Subsidy", 0, 0)))))</f>
        <v>0</v>
      </c>
      <c r="S464" s="178">
        <f>IF('Funding Allocation Parameters'!$C$5="Basic Library Subsidy", 0, IF('Funding Allocation Parameters'!$C$5="Grant funding", 0, IF('Funding Allocation Parameters'!$C$5="Other author funding",  MIN(O464*('Funding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4" s="178">
        <f>IF('Funding Allocation Parameters'!$C$5="Basic Library Subsidy", MIN(O464*('Funding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MIN($O464*(VLOOKUP(CONCATENATE($A464, 'Funding Allocation Parameters'!$I$5), 'Library Subsidy Complex'!$C$2:$J$55, 6, FALSE)), VLOOKUP(CONCATENATE($A464, 'Funding Allocation Parameters'!$I$5), 'Library Subsidy Complex'!$C$2:$J$55, 8, FALSE)), 0)))))</f>
        <v>1189</v>
      </c>
      <c r="U464" s="178">
        <f>IF('Funding Allocation Parameters'!$C$5="Basic Library Subsidy", 0, IF('Funding Allocation Parameters'!$C$5="Grant funding", 0, IF('Funding Allocation Parameters'!$C$5="Other author funding",  MIN(O464*('Funding Allocation Parameters'!$E$5), 'Funding Allocation Parameters'!$G$5), IF('Funding Allocation Parameters'!$C$5="Any discretionary funds (grants if available, other if no grants)", MIN(O464*('Funding Allocation Parameters'!$E$5), 'Funding Allocation Parameters'!$G$5), IF('Funding Allocation Parameters'!$C$5="Complex Library Subsidy", 0, 0)))))</f>
        <v>0</v>
      </c>
      <c r="V464" s="177">
        <f t="shared" si="221"/>
        <v>529.74700000000007</v>
      </c>
      <c r="W464" s="177">
        <f t="shared" si="222"/>
        <v>529.74700000000007</v>
      </c>
      <c r="X464" s="179">
        <f>IF('Funding Allocation Parameters'!$C$6="Basic Library Subsidy", MIN(V464*'Funding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MIN(V464*VLOOKUP(CONCATENATE($A464, 'Funding Allocation Parameters'!$I$6), 'Library Subsidy Complex'!$C$2:$J$55, 2, FALSE), VLOOKUP(CONCATENATE($A464, 'Funding Allocation Parameters'!$I$6), 'Library Subsidy Complex'!$C$2:$J$55, 4, FALSE)), 0)))))</f>
        <v>0</v>
      </c>
      <c r="Y464" s="179">
        <f>IF('Funding Allocation Parameters'!$C$6="Basic Library Subsidy", 0, IF('Funding Allocation Parameters'!$C$6="Grant funding",MIN(V464*'Funding Allocation Parameters'!$E$6, 'Funding Allocation Parameters'!$G$6), IF('Funding Allocation Parameters'!$C$6="Other author funding", 0, IF('Funding Allocation Parameters'!$C$6="Any discretionary funds (grants if available, other if no grants)", MIN(V464*'Funding Allocation Parameters'!$E$6, 'Funding Allocation Parameters'!$G$6), IF('Funding Allocation Parameters'!$C$6="Complex Library Subsidy", 0, 0)))))</f>
        <v>529.74700000000007</v>
      </c>
      <c r="Z464" s="179">
        <f>IF('Funding Allocation Parameters'!$C$6="Basic Library Subsidy", 0, IF('Funding Allocation Parameters'!$C$6="Grant funding", 0, IF('Funding Allocation Parameters'!$C$6="Other author funding",  MIN(V464*'Funding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4" s="179">
        <f>IF('Funding Allocation Parameters'!$C$6="Basic Library Subsidy", MIN(W464*'Funding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MIN(W464*VLOOKUP(CONCATENATE($A464, 'Funding Allocation Parameters'!$I$6), 'Library Subsidy Complex'!$C$2:$J$55, 6, FALSE), VLOOKUP(CONCATENATE($A464, 'Funding Allocation Parameters'!$I$6), 'Library Subsidy Complex'!$C$2:$J$55, 8, FALSE)), 0)))))</f>
        <v>0</v>
      </c>
      <c r="AB464" s="179">
        <f>IF('Funding Allocation Parameters'!$C$6="Basic Library Subsidy", 0, IF('Funding Allocation Parameters'!$C$6="Grant funding", 0, IF('Funding Allocation Parameters'!$C$6="Other author funding",  MIN(W464*'Funding Allocation Parameters'!$E$6, 'Funding Allocation Parameters'!$G$6), IF('Funding Allocation Parameters'!$C$6="Any discretionary funds (grants if available, other if no grants)", MIN(W464*'Funding Allocation Parameters'!$E$6, 'Funding Allocation Parameters'!$G$6), IF('Funding Allocation Parameters'!$C$6="Complex Library Subsidy", 0, 0)))))</f>
        <v>529.74700000000007</v>
      </c>
      <c r="AC464" s="177">
        <f t="shared" si="223"/>
        <v>0</v>
      </c>
      <c r="AD464" s="177">
        <f t="shared" si="224"/>
        <v>0</v>
      </c>
      <c r="AE464" s="180">
        <f>IF('Funding Allocation Parameters'!$C$7="Basic Library Subsidy", MIN(AC464*'Funding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MIN(AC464*VLOOKUP(CONCATENATE($A464, 'Funding Allocation Parameters'!$I$7), 'Library Subsidy Complex'!$C$2:$J$55, 2, FALSE), VLOOKUP(CONCATENATE($A464, 'Funding Allocation Parameters'!$I$7), 'Library Subsidy Complex'!$C$2:$J$55, 4, FALSE)), 0)))))</f>
        <v>0</v>
      </c>
      <c r="AF464" s="180">
        <f>IF('Funding Allocation Parameters'!$C$7="Basic Library Subsidy", 0, IF('Funding Allocation Parameters'!$C$7="Grant funding",MIN(AC464*'Funding Allocation Parameters'!$E$7, 'Funding Allocation Parameters'!$G$7), IF('Funding Allocation Parameters'!$C$7="Other author funding", 0, IF('Funding Allocation Parameters'!$C$7="Any discretionary funds (grants if available, other if no grants)", MIN(AC464*'Funding Allocation Parameters'!$E$7, 'Funding Allocation Parameters'!$G$7), IF('Funding Allocation Parameters'!$C$7="Complex Library Subsidy", 0, 0)))))</f>
        <v>0</v>
      </c>
      <c r="AG464" s="180">
        <f>IF('Funding Allocation Parameters'!$C$7="Basic Library Subsidy", 0, IF('Funding Allocation Parameters'!$C$7="Grant funding", 0, IF('Funding Allocation Parameters'!$C$7="Other author funding",  MIN(AC464*'Funding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4" s="180">
        <f>IF('Funding Allocation Parameters'!$C$7="Basic Library Subsidy", MIN(AD464*'Funding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MIN(AD464*VLOOKUP(CONCATENATE($A464, 'Funding Allocation Parameters'!$I$7), 'Library Subsidy Complex'!$C$2:$J$55, 6, FALSE), VLOOKUP(CONCATENATE($A464, 'Funding Allocation Parameters'!$I$7), 'Library Subsidy Complex'!$C$2:$J$55, 8, FALSE)), 0)))))</f>
        <v>0</v>
      </c>
      <c r="AI464" s="180">
        <f>IF('Funding Allocation Parameters'!$C$7="Basic Library Subsidy", 0, IF('Funding Allocation Parameters'!$C$7="Grant funding", 0, IF('Funding Allocation Parameters'!$C$7="Other author funding",  MIN(AD464*'Funding Allocation Parameters'!$E$7, 'Funding Allocation Parameters'!$G$7), IF('Funding Allocation Parameters'!$C$7="Any discretionary funds (grants if available, other if no grants)", MIN(AD464*'Funding Allocation Parameters'!$E$7, 'Funding Allocation Parameters'!$G$7), IF('Funding Allocation Parameters'!$C$7="Complex Library Subsidy", 0, 0)))))</f>
        <v>0</v>
      </c>
      <c r="AJ464" s="177">
        <f t="shared" si="225"/>
        <v>0</v>
      </c>
      <c r="AK464" s="177">
        <f t="shared" si="226"/>
        <v>0</v>
      </c>
      <c r="AL464" s="181">
        <f>IF('Funding Allocation Parameters'!$C$8="Basic Library Subsidy", MIN(AJ464*'Funding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MIN(AJ464*VLOOKUP(CONCATENATE($A464, 'Funding Allocation Parameters'!$I$8), 'Library Subsidy Complex'!$C$2:$J$55, 2, FALSE), VLOOKUP(CONCATENATE($A464, 'Funding Allocation Parameters'!$I$8), 'Library Subsidy Complex'!$C$2:$J$55, 4, FALSE)), 0)))))</f>
        <v>0</v>
      </c>
      <c r="AM464" s="181">
        <f>IF('Funding Allocation Parameters'!$C$8="Basic Library Subsidy", 0, IF('Funding Allocation Parameters'!$C$8="Grant funding",MIN(AJ464*'Funding Allocation Parameters'!$E$8, 'Funding Allocation Parameters'!$G$8), IF('Funding Allocation Parameters'!$C$8="Other author funding", 0, IF('Funding Allocation Parameters'!$C$8="Any discretionary funds (grants if available, other if no grants)", MIN(AJ464*'Funding Allocation Parameters'!$E$8, 'Funding Allocation Parameters'!$G$8), IF('Funding Allocation Parameters'!$C$8="Complex Library Subsidy", 0, 0)))))</f>
        <v>0</v>
      </c>
      <c r="AN464" s="181">
        <f>IF('Funding Allocation Parameters'!$C$8="Basic Library Subsidy", 0, IF('Funding Allocation Parameters'!$C$8="Grant funding", 0, IF('Funding Allocation Parameters'!$C$8="Other author funding",  MIN(AJ464*'Funding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4" s="181">
        <f>IF('Funding Allocation Parameters'!$C$8="Basic Library Subsidy", MIN(AK464*'Funding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MIN(AK464*VLOOKUP(CONCATENATE($A464, 'Funding Allocation Parameters'!$I$8), 'Library Subsidy Complex'!$C$2:$J$55, 6, FALSE), VLOOKUP(CONCATENATE($A464, 'Funding Allocation Parameters'!$I$8), 'Library Subsidy Complex'!$C$2:$J$55, 8, FALSE)), 0)))))</f>
        <v>0</v>
      </c>
      <c r="AP464" s="181">
        <f>IF('Funding Allocation Parameters'!$C$8="Basic Library Subsidy", 0, IF('Funding Allocation Parameters'!$C$8="Grant funding", 0, IF('Funding Allocation Parameters'!$C$8="Other author funding",  MIN(AK464*'Funding Allocation Parameters'!$E$8, 'Funding Allocation Parameters'!$G$8), IF('Funding Allocation Parameters'!$C$8="Any discretionary funds (grants if available, other if no grants)", MIN(AK464*'Funding Allocation Parameters'!$E$8, 'Funding Allocation Parameters'!$G$8), IF('Funding Allocation Parameters'!$C$8="Complex Library Subsidy", 0, 0)))))</f>
        <v>0</v>
      </c>
      <c r="AQ464" s="177">
        <f t="shared" si="227"/>
        <v>0</v>
      </c>
      <c r="AR464" s="177">
        <f t="shared" si="228"/>
        <v>0</v>
      </c>
      <c r="AS464" s="182">
        <f t="shared" si="229"/>
        <v>1189</v>
      </c>
      <c r="AT464" s="182">
        <f t="shared" si="230"/>
        <v>529.74700000000007</v>
      </c>
      <c r="AU464" s="182">
        <f t="shared" si="231"/>
        <v>0</v>
      </c>
      <c r="AV464" s="182">
        <f t="shared" si="232"/>
        <v>1189</v>
      </c>
      <c r="AW464" s="182">
        <f t="shared" si="233"/>
        <v>529.74700000000007</v>
      </c>
      <c r="AX464" s="183">
        <f t="shared" si="234"/>
        <v>1189</v>
      </c>
      <c r="AY464" s="183">
        <f t="shared" si="235"/>
        <v>529.74700000000007</v>
      </c>
      <c r="AZ464" s="183">
        <f t="shared" si="236"/>
        <v>0</v>
      </c>
      <c r="BA464" s="183">
        <f t="shared" si="237"/>
        <v>0</v>
      </c>
      <c r="BB464" s="183">
        <f t="shared" si="238"/>
        <v>0</v>
      </c>
      <c r="BC464" s="184">
        <f t="shared" si="239"/>
        <v>1189</v>
      </c>
      <c r="BD464" s="184">
        <f t="shared" si="240"/>
        <v>0</v>
      </c>
      <c r="BE464" s="184">
        <f t="shared" si="241"/>
        <v>529.74700000000007</v>
      </c>
      <c r="BF464" s="184">
        <f t="shared" si="242"/>
        <v>0</v>
      </c>
      <c r="BG464" s="102">
        <f t="shared" si="243"/>
        <v>0</v>
      </c>
      <c r="BH464" s="102">
        <f t="shared" si="244"/>
        <v>0</v>
      </c>
      <c r="BI464" s="102">
        <f t="shared" si="245"/>
        <v>0</v>
      </c>
      <c r="BJ464" s="102">
        <f t="shared" si="246"/>
        <v>1</v>
      </c>
      <c r="BK464" s="102">
        <f t="shared" si="247"/>
        <v>0</v>
      </c>
      <c r="BL464" s="102">
        <f t="shared" si="248"/>
        <v>0</v>
      </c>
      <c r="BN464" s="102"/>
    </row>
    <row r="465" spans="1:66" x14ac:dyDescent="0.25">
      <c r="A465" s="102" t="s">
        <v>23</v>
      </c>
      <c r="B465" s="102" t="s">
        <v>15</v>
      </c>
      <c r="C465" s="102" t="s">
        <v>8</v>
      </c>
      <c r="D465" s="102" t="s">
        <v>27</v>
      </c>
      <c r="E465" s="102" t="s">
        <v>951</v>
      </c>
      <c r="F465" s="102" t="s">
        <v>952</v>
      </c>
      <c r="G465" s="102" t="s">
        <v>9</v>
      </c>
      <c r="H465" s="102">
        <v>1</v>
      </c>
      <c r="I465" s="102">
        <v>0</v>
      </c>
      <c r="J465" s="167">
        <f>IFERROR(H465*VLOOKUP(A465, 'Advanced Parameters'!$B$7:$G$20, 6, FALSE)*VLOOKUP(A465, 'Growth Parameters'!$B$6:$H$19, 6, FALSE), 0)</f>
        <v>1</v>
      </c>
      <c r="K465" s="167">
        <f>IFERROR(IF('Advanced Parameters'!$C$5="n",'Raw Data'!I465*VLOOKUP(A465,'Advanced Parameters'!$B$7:$G$20,6,FALSE),J465*VLOOKUP(A465,'Advanced Parameters'!$B$7:$G$20,2,FALSE))*VLOOKUP(A465, 'Growth Parameters'!$B$6:$H$19, 6, FALSE), 0)</f>
        <v>0</v>
      </c>
      <c r="L465" s="167">
        <f t="shared" si="218"/>
        <v>1</v>
      </c>
      <c r="M465" s="168" t="str">
        <f>IFERROR(IF(G465="NA","NA",IF(G465&gt;'APC Parameters'!$K$6+VLOOKUP('Raw Data'!A465, 'APC Parameters'!$H$7:$L$20, 4, FALSE), 'APC Parameters'!$L$6+VLOOKUP('Raw Data'!A465, 'APC Parameters'!$H$7:$L$20, 5, FALSE), G465*('APC Parameters'!$J$6+VLOOKUP('Raw Data'!A465, 'APC Parameters'!$H$7:$L$20, 3, FALSE))+'APC Parameters'!$I$6+VLOOKUP('Raw Data'!A465, 'APC Parameters'!$H$7:$L$20, 2, FALSE))), 0)</f>
        <v>NA</v>
      </c>
      <c r="N465" s="168" t="str">
        <f t="shared" si="219"/>
        <v>NA</v>
      </c>
      <c r="O465" s="168">
        <f>IFERROR(IF(M465="NA",VLOOKUP(D465,'Internal Calculations'!$B$10:$C$11,2,FALSE), M465)*VLOOKUP(A465, 'Growth Parameters'!$B$6:$H$19, 7, FALSE), 0)</f>
        <v>2278.6764150234731</v>
      </c>
      <c r="P465" s="177">
        <f t="shared" si="220"/>
        <v>2278.6764150234731</v>
      </c>
      <c r="Q465" s="178">
        <f>IF('Funding Allocation Parameters'!$C$5="Basic Library Subsidy", MIN(O465*('Funding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MIN($O465*(VLOOKUP(CONCATENATE($A465, 'Funding Allocation Parameters'!$I$5), 'Library Subsidy Complex'!$C$2:$J$55, 2, FALSE)), VLOOKUP(CONCATENATE($A465, 'Funding Allocation Parameters'!$I$5), 'Library Subsidy Complex'!$C$2:$J$55, 4, FALSE)), 0)))))</f>
        <v>1189</v>
      </c>
      <c r="R465" s="178">
        <f>IF('Funding Allocation Parameters'!$C$5="Basic Library Subsidy", 0, IF('Funding Allocation Parameters'!$C$5="Grant funding",MIN(O465*('Funding Allocation Parameters'!$E$5), 'Funding Allocation Parameters'!$G$5), IF('Funding Allocation Parameters'!$C$5="Other author funding", 0, IF('Funding Allocation Parameters'!$C$5="Any discretionary funds (grants if available, other if no grants)", MIN(O465*('Funding Allocation Parameters'!$E$5), 'Funding Allocation Parameters'!$G$5), IF('Funding Allocation Parameters'!$C$5="Complex Library Subsidy", 0, 0)))))</f>
        <v>0</v>
      </c>
      <c r="S465" s="178">
        <f>IF('Funding Allocation Parameters'!$C$5="Basic Library Subsidy", 0, IF('Funding Allocation Parameters'!$C$5="Grant funding", 0, IF('Funding Allocation Parameters'!$C$5="Other author funding",  MIN(O465*('Funding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5" s="178">
        <f>IF('Funding Allocation Parameters'!$C$5="Basic Library Subsidy", MIN(O465*('Funding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MIN($O465*(VLOOKUP(CONCATENATE($A465, 'Funding Allocation Parameters'!$I$5), 'Library Subsidy Complex'!$C$2:$J$55, 6, FALSE)), VLOOKUP(CONCATENATE($A465, 'Funding Allocation Parameters'!$I$5), 'Library Subsidy Complex'!$C$2:$J$55, 8, FALSE)), 0)))))</f>
        <v>1189</v>
      </c>
      <c r="U465" s="178">
        <f>IF('Funding Allocation Parameters'!$C$5="Basic Library Subsidy", 0, IF('Funding Allocation Parameters'!$C$5="Grant funding", 0, IF('Funding Allocation Parameters'!$C$5="Other author funding",  MIN(O465*('Funding Allocation Parameters'!$E$5), 'Funding Allocation Parameters'!$G$5), IF('Funding Allocation Parameters'!$C$5="Any discretionary funds (grants if available, other if no grants)", MIN(O465*('Funding Allocation Parameters'!$E$5), 'Funding Allocation Parameters'!$G$5), IF('Funding Allocation Parameters'!$C$5="Complex Library Subsidy", 0, 0)))))</f>
        <v>0</v>
      </c>
      <c r="V465" s="177">
        <f t="shared" si="221"/>
        <v>1089.6764150234731</v>
      </c>
      <c r="W465" s="177">
        <f t="shared" si="222"/>
        <v>1089.6764150234731</v>
      </c>
      <c r="X465" s="179">
        <f>IF('Funding Allocation Parameters'!$C$6="Basic Library Subsidy", MIN(V465*'Funding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MIN(V465*VLOOKUP(CONCATENATE($A465, 'Funding Allocation Parameters'!$I$6), 'Library Subsidy Complex'!$C$2:$J$55, 2, FALSE), VLOOKUP(CONCATENATE($A465, 'Funding Allocation Parameters'!$I$6), 'Library Subsidy Complex'!$C$2:$J$55, 4, FALSE)), 0)))))</f>
        <v>0</v>
      </c>
      <c r="Y465" s="179">
        <f>IF('Funding Allocation Parameters'!$C$6="Basic Library Subsidy", 0, IF('Funding Allocation Parameters'!$C$6="Grant funding",MIN(V465*'Funding Allocation Parameters'!$E$6, 'Funding Allocation Parameters'!$G$6), IF('Funding Allocation Parameters'!$C$6="Other author funding", 0, IF('Funding Allocation Parameters'!$C$6="Any discretionary funds (grants if available, other if no grants)", MIN(V465*'Funding Allocation Parameters'!$E$6, 'Funding Allocation Parameters'!$G$6), IF('Funding Allocation Parameters'!$C$6="Complex Library Subsidy", 0, 0)))))</f>
        <v>1089.6764150234731</v>
      </c>
      <c r="Z465" s="179">
        <f>IF('Funding Allocation Parameters'!$C$6="Basic Library Subsidy", 0, IF('Funding Allocation Parameters'!$C$6="Grant funding", 0, IF('Funding Allocation Parameters'!$C$6="Other author funding",  MIN(V465*'Funding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5" s="179">
        <f>IF('Funding Allocation Parameters'!$C$6="Basic Library Subsidy", MIN(W465*'Funding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MIN(W465*VLOOKUP(CONCATENATE($A465, 'Funding Allocation Parameters'!$I$6), 'Library Subsidy Complex'!$C$2:$J$55, 6, FALSE), VLOOKUP(CONCATENATE($A465, 'Funding Allocation Parameters'!$I$6), 'Library Subsidy Complex'!$C$2:$J$55, 8, FALSE)), 0)))))</f>
        <v>0</v>
      </c>
      <c r="AB465" s="179">
        <f>IF('Funding Allocation Parameters'!$C$6="Basic Library Subsidy", 0, IF('Funding Allocation Parameters'!$C$6="Grant funding", 0, IF('Funding Allocation Parameters'!$C$6="Other author funding",  MIN(W465*'Funding Allocation Parameters'!$E$6, 'Funding Allocation Parameters'!$G$6), IF('Funding Allocation Parameters'!$C$6="Any discretionary funds (grants if available, other if no grants)", MIN(W465*'Funding Allocation Parameters'!$E$6, 'Funding Allocation Parameters'!$G$6), IF('Funding Allocation Parameters'!$C$6="Complex Library Subsidy", 0, 0)))))</f>
        <v>1089.6764150234731</v>
      </c>
      <c r="AC465" s="177">
        <f t="shared" si="223"/>
        <v>0</v>
      </c>
      <c r="AD465" s="177">
        <f t="shared" si="224"/>
        <v>0</v>
      </c>
      <c r="AE465" s="180">
        <f>IF('Funding Allocation Parameters'!$C$7="Basic Library Subsidy", MIN(AC465*'Funding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MIN(AC465*VLOOKUP(CONCATENATE($A465, 'Funding Allocation Parameters'!$I$7), 'Library Subsidy Complex'!$C$2:$J$55, 2, FALSE), VLOOKUP(CONCATENATE($A465, 'Funding Allocation Parameters'!$I$7), 'Library Subsidy Complex'!$C$2:$J$55, 4, FALSE)), 0)))))</f>
        <v>0</v>
      </c>
      <c r="AF465" s="180">
        <f>IF('Funding Allocation Parameters'!$C$7="Basic Library Subsidy", 0, IF('Funding Allocation Parameters'!$C$7="Grant funding",MIN(AC465*'Funding Allocation Parameters'!$E$7, 'Funding Allocation Parameters'!$G$7), IF('Funding Allocation Parameters'!$C$7="Other author funding", 0, IF('Funding Allocation Parameters'!$C$7="Any discretionary funds (grants if available, other if no grants)", MIN(AC465*'Funding Allocation Parameters'!$E$7, 'Funding Allocation Parameters'!$G$7), IF('Funding Allocation Parameters'!$C$7="Complex Library Subsidy", 0, 0)))))</f>
        <v>0</v>
      </c>
      <c r="AG465" s="180">
        <f>IF('Funding Allocation Parameters'!$C$7="Basic Library Subsidy", 0, IF('Funding Allocation Parameters'!$C$7="Grant funding", 0, IF('Funding Allocation Parameters'!$C$7="Other author funding",  MIN(AC465*'Funding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5" s="180">
        <f>IF('Funding Allocation Parameters'!$C$7="Basic Library Subsidy", MIN(AD465*'Funding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MIN(AD465*VLOOKUP(CONCATENATE($A465, 'Funding Allocation Parameters'!$I$7), 'Library Subsidy Complex'!$C$2:$J$55, 6, FALSE), VLOOKUP(CONCATENATE($A465, 'Funding Allocation Parameters'!$I$7), 'Library Subsidy Complex'!$C$2:$J$55, 8, FALSE)), 0)))))</f>
        <v>0</v>
      </c>
      <c r="AI465" s="180">
        <f>IF('Funding Allocation Parameters'!$C$7="Basic Library Subsidy", 0, IF('Funding Allocation Parameters'!$C$7="Grant funding", 0, IF('Funding Allocation Parameters'!$C$7="Other author funding",  MIN(AD465*'Funding Allocation Parameters'!$E$7, 'Funding Allocation Parameters'!$G$7), IF('Funding Allocation Parameters'!$C$7="Any discretionary funds (grants if available, other if no grants)", MIN(AD465*'Funding Allocation Parameters'!$E$7, 'Funding Allocation Parameters'!$G$7), IF('Funding Allocation Parameters'!$C$7="Complex Library Subsidy", 0, 0)))))</f>
        <v>0</v>
      </c>
      <c r="AJ465" s="177">
        <f t="shared" si="225"/>
        <v>0</v>
      </c>
      <c r="AK465" s="177">
        <f t="shared" si="226"/>
        <v>0</v>
      </c>
      <c r="AL465" s="181">
        <f>IF('Funding Allocation Parameters'!$C$8="Basic Library Subsidy", MIN(AJ465*'Funding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MIN(AJ465*VLOOKUP(CONCATENATE($A465, 'Funding Allocation Parameters'!$I$8), 'Library Subsidy Complex'!$C$2:$J$55, 2, FALSE), VLOOKUP(CONCATENATE($A465, 'Funding Allocation Parameters'!$I$8), 'Library Subsidy Complex'!$C$2:$J$55, 4, FALSE)), 0)))))</f>
        <v>0</v>
      </c>
      <c r="AM465" s="181">
        <f>IF('Funding Allocation Parameters'!$C$8="Basic Library Subsidy", 0, IF('Funding Allocation Parameters'!$C$8="Grant funding",MIN(AJ465*'Funding Allocation Parameters'!$E$8, 'Funding Allocation Parameters'!$G$8), IF('Funding Allocation Parameters'!$C$8="Other author funding", 0, IF('Funding Allocation Parameters'!$C$8="Any discretionary funds (grants if available, other if no grants)", MIN(AJ465*'Funding Allocation Parameters'!$E$8, 'Funding Allocation Parameters'!$G$8), IF('Funding Allocation Parameters'!$C$8="Complex Library Subsidy", 0, 0)))))</f>
        <v>0</v>
      </c>
      <c r="AN465" s="181">
        <f>IF('Funding Allocation Parameters'!$C$8="Basic Library Subsidy", 0, IF('Funding Allocation Parameters'!$C$8="Grant funding", 0, IF('Funding Allocation Parameters'!$C$8="Other author funding",  MIN(AJ465*'Funding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5" s="181">
        <f>IF('Funding Allocation Parameters'!$C$8="Basic Library Subsidy", MIN(AK465*'Funding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MIN(AK465*VLOOKUP(CONCATENATE($A465, 'Funding Allocation Parameters'!$I$8), 'Library Subsidy Complex'!$C$2:$J$55, 6, FALSE), VLOOKUP(CONCATENATE($A465, 'Funding Allocation Parameters'!$I$8), 'Library Subsidy Complex'!$C$2:$J$55, 8, FALSE)), 0)))))</f>
        <v>0</v>
      </c>
      <c r="AP465" s="181">
        <f>IF('Funding Allocation Parameters'!$C$8="Basic Library Subsidy", 0, IF('Funding Allocation Parameters'!$C$8="Grant funding", 0, IF('Funding Allocation Parameters'!$C$8="Other author funding",  MIN(AK465*'Funding Allocation Parameters'!$E$8, 'Funding Allocation Parameters'!$G$8), IF('Funding Allocation Parameters'!$C$8="Any discretionary funds (grants if available, other if no grants)", MIN(AK465*'Funding Allocation Parameters'!$E$8, 'Funding Allocation Parameters'!$G$8), IF('Funding Allocation Parameters'!$C$8="Complex Library Subsidy", 0, 0)))))</f>
        <v>0</v>
      </c>
      <c r="AQ465" s="177">
        <f t="shared" si="227"/>
        <v>0</v>
      </c>
      <c r="AR465" s="177">
        <f t="shared" si="228"/>
        <v>0</v>
      </c>
      <c r="AS465" s="182">
        <f t="shared" si="229"/>
        <v>1189</v>
      </c>
      <c r="AT465" s="182">
        <f t="shared" si="230"/>
        <v>1089.6764150234731</v>
      </c>
      <c r="AU465" s="182">
        <f t="shared" si="231"/>
        <v>0</v>
      </c>
      <c r="AV465" s="182">
        <f t="shared" si="232"/>
        <v>1189</v>
      </c>
      <c r="AW465" s="182">
        <f t="shared" si="233"/>
        <v>1089.6764150234731</v>
      </c>
      <c r="AX465" s="183">
        <f t="shared" si="234"/>
        <v>0</v>
      </c>
      <c r="AY465" s="183">
        <f t="shared" si="235"/>
        <v>0</v>
      </c>
      <c r="AZ465" s="183">
        <f t="shared" si="236"/>
        <v>0</v>
      </c>
      <c r="BA465" s="183">
        <f t="shared" si="237"/>
        <v>1189</v>
      </c>
      <c r="BB465" s="183">
        <f t="shared" si="238"/>
        <v>1089.6764150234731</v>
      </c>
      <c r="BC465" s="184">
        <f t="shared" si="239"/>
        <v>1189</v>
      </c>
      <c r="BD465" s="184">
        <f t="shared" si="240"/>
        <v>0</v>
      </c>
      <c r="BE465" s="184">
        <f t="shared" si="241"/>
        <v>0</v>
      </c>
      <c r="BF465" s="184">
        <f t="shared" si="242"/>
        <v>1089.6764150234731</v>
      </c>
      <c r="BG465" s="102">
        <f t="shared" si="243"/>
        <v>0</v>
      </c>
      <c r="BH465" s="102">
        <f t="shared" si="244"/>
        <v>0</v>
      </c>
      <c r="BI465" s="102">
        <f t="shared" si="245"/>
        <v>0</v>
      </c>
      <c r="BJ465" s="102">
        <f t="shared" si="246"/>
        <v>0</v>
      </c>
      <c r="BK465" s="102">
        <f t="shared" si="247"/>
        <v>1</v>
      </c>
      <c r="BL465" s="102">
        <f t="shared" si="248"/>
        <v>0</v>
      </c>
      <c r="BN465" s="102"/>
    </row>
    <row r="466" spans="1:66" x14ac:dyDescent="0.25">
      <c r="A466" s="102" t="s">
        <v>19</v>
      </c>
      <c r="B466" s="102" t="s">
        <v>8</v>
      </c>
      <c r="C466" s="102" t="s">
        <v>8</v>
      </c>
      <c r="D466" s="102" t="s">
        <v>27</v>
      </c>
      <c r="E466" s="102" t="s">
        <v>953</v>
      </c>
      <c r="F466" s="102" t="s">
        <v>954</v>
      </c>
      <c r="G466" s="102">
        <v>1.9219999999999999</v>
      </c>
      <c r="H466" s="102">
        <v>1</v>
      </c>
      <c r="I466" s="102">
        <v>1</v>
      </c>
      <c r="J466" s="167">
        <f>IFERROR(H466*VLOOKUP(A466, 'Advanced Parameters'!$B$7:$G$20, 6, FALSE)*VLOOKUP(A466, 'Growth Parameters'!$B$6:$H$19, 6, FALSE), 0)</f>
        <v>1</v>
      </c>
      <c r="K466" s="167">
        <f>IFERROR(IF('Advanced Parameters'!$C$5="n",'Raw Data'!I466*VLOOKUP(A466,'Advanced Parameters'!$B$7:$G$20,6,FALSE),J466*VLOOKUP(A466,'Advanced Parameters'!$B$7:$G$20,2,FALSE))*VLOOKUP(A466, 'Growth Parameters'!$B$6:$H$19, 6, FALSE), 0)</f>
        <v>1</v>
      </c>
      <c r="L466" s="167">
        <f t="shared" si="218"/>
        <v>0</v>
      </c>
      <c r="M466" s="168">
        <f>IFERROR(IF(G466="NA","NA",IF(G466&gt;'APC Parameters'!$K$6+VLOOKUP('Raw Data'!A466, 'APC Parameters'!$H$7:$L$20, 4, FALSE), 'APC Parameters'!$L$6+VLOOKUP('Raw Data'!A466, 'APC Parameters'!$H$7:$L$20, 5, FALSE), G466*('APC Parameters'!$J$6+VLOOKUP('Raw Data'!A466, 'APC Parameters'!$H$7:$L$20, 3, FALSE))+'APC Parameters'!$I$6+VLOOKUP('Raw Data'!A466, 'APC Parameters'!$H$7:$L$20, 2, FALSE))), 0)</f>
        <v>2511.1468</v>
      </c>
      <c r="N466" s="168">
        <f t="shared" si="219"/>
        <v>2511.1468</v>
      </c>
      <c r="O466" s="168">
        <f>IFERROR(IF(M466="NA",VLOOKUP(D466,'Internal Calculations'!$B$10:$C$11,2,FALSE), M466)*VLOOKUP(A466, 'Growth Parameters'!$B$6:$H$19, 7, FALSE), 0)</f>
        <v>2511.1468</v>
      </c>
      <c r="P466" s="177">
        <f t="shared" si="220"/>
        <v>2511.1468</v>
      </c>
      <c r="Q466" s="178">
        <f>IF('Funding Allocation Parameters'!$C$5="Basic Library Subsidy", MIN(O466*('Funding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MIN($O466*(VLOOKUP(CONCATENATE($A466, 'Funding Allocation Parameters'!$I$5), 'Library Subsidy Complex'!$C$2:$J$55, 2, FALSE)), VLOOKUP(CONCATENATE($A466, 'Funding Allocation Parameters'!$I$5), 'Library Subsidy Complex'!$C$2:$J$55, 4, FALSE)), 0)))))</f>
        <v>1189</v>
      </c>
      <c r="R466" s="178">
        <f>IF('Funding Allocation Parameters'!$C$5="Basic Library Subsidy", 0, IF('Funding Allocation Parameters'!$C$5="Grant funding",MIN(O466*('Funding Allocation Parameters'!$E$5), 'Funding Allocation Parameters'!$G$5), IF('Funding Allocation Parameters'!$C$5="Other author funding", 0, IF('Funding Allocation Parameters'!$C$5="Any discretionary funds (grants if available, other if no grants)", MIN(O466*('Funding Allocation Parameters'!$E$5), 'Funding Allocation Parameters'!$G$5), IF('Funding Allocation Parameters'!$C$5="Complex Library Subsidy", 0, 0)))))</f>
        <v>0</v>
      </c>
      <c r="S466" s="178">
        <f>IF('Funding Allocation Parameters'!$C$5="Basic Library Subsidy", 0, IF('Funding Allocation Parameters'!$C$5="Grant funding", 0, IF('Funding Allocation Parameters'!$C$5="Other author funding",  MIN(O466*('Funding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6" s="178">
        <f>IF('Funding Allocation Parameters'!$C$5="Basic Library Subsidy", MIN(O466*('Funding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MIN($O466*(VLOOKUP(CONCATENATE($A466, 'Funding Allocation Parameters'!$I$5), 'Library Subsidy Complex'!$C$2:$J$55, 6, FALSE)), VLOOKUP(CONCATENATE($A466, 'Funding Allocation Parameters'!$I$5), 'Library Subsidy Complex'!$C$2:$J$55, 8, FALSE)), 0)))))</f>
        <v>1189</v>
      </c>
      <c r="U466" s="178">
        <f>IF('Funding Allocation Parameters'!$C$5="Basic Library Subsidy", 0, IF('Funding Allocation Parameters'!$C$5="Grant funding", 0, IF('Funding Allocation Parameters'!$C$5="Other author funding",  MIN(O466*('Funding Allocation Parameters'!$E$5), 'Funding Allocation Parameters'!$G$5), IF('Funding Allocation Parameters'!$C$5="Any discretionary funds (grants if available, other if no grants)", MIN(O466*('Funding Allocation Parameters'!$E$5), 'Funding Allocation Parameters'!$G$5), IF('Funding Allocation Parameters'!$C$5="Complex Library Subsidy", 0, 0)))))</f>
        <v>0</v>
      </c>
      <c r="V466" s="177">
        <f t="shared" si="221"/>
        <v>1322.1468</v>
      </c>
      <c r="W466" s="177">
        <f t="shared" si="222"/>
        <v>1322.1468</v>
      </c>
      <c r="X466" s="179">
        <f>IF('Funding Allocation Parameters'!$C$6="Basic Library Subsidy", MIN(V466*'Funding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MIN(V466*VLOOKUP(CONCATENATE($A466, 'Funding Allocation Parameters'!$I$6), 'Library Subsidy Complex'!$C$2:$J$55, 2, FALSE), VLOOKUP(CONCATENATE($A466, 'Funding Allocation Parameters'!$I$6), 'Library Subsidy Complex'!$C$2:$J$55, 4, FALSE)), 0)))))</f>
        <v>0</v>
      </c>
      <c r="Y466" s="179">
        <f>IF('Funding Allocation Parameters'!$C$6="Basic Library Subsidy", 0, IF('Funding Allocation Parameters'!$C$6="Grant funding",MIN(V466*'Funding Allocation Parameters'!$E$6, 'Funding Allocation Parameters'!$G$6), IF('Funding Allocation Parameters'!$C$6="Other author funding", 0, IF('Funding Allocation Parameters'!$C$6="Any discretionary funds (grants if available, other if no grants)", MIN(V466*'Funding Allocation Parameters'!$E$6, 'Funding Allocation Parameters'!$G$6), IF('Funding Allocation Parameters'!$C$6="Complex Library Subsidy", 0, 0)))))</f>
        <v>1322.1468</v>
      </c>
      <c r="Z466" s="179">
        <f>IF('Funding Allocation Parameters'!$C$6="Basic Library Subsidy", 0, IF('Funding Allocation Parameters'!$C$6="Grant funding", 0, IF('Funding Allocation Parameters'!$C$6="Other author funding",  MIN(V466*'Funding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6" s="179">
        <f>IF('Funding Allocation Parameters'!$C$6="Basic Library Subsidy", MIN(W466*'Funding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MIN(W466*VLOOKUP(CONCATENATE($A466, 'Funding Allocation Parameters'!$I$6), 'Library Subsidy Complex'!$C$2:$J$55, 6, FALSE), VLOOKUP(CONCATENATE($A466, 'Funding Allocation Parameters'!$I$6), 'Library Subsidy Complex'!$C$2:$J$55, 8, FALSE)), 0)))))</f>
        <v>0</v>
      </c>
      <c r="AB466" s="179">
        <f>IF('Funding Allocation Parameters'!$C$6="Basic Library Subsidy", 0, IF('Funding Allocation Parameters'!$C$6="Grant funding", 0, IF('Funding Allocation Parameters'!$C$6="Other author funding",  MIN(W466*'Funding Allocation Parameters'!$E$6, 'Funding Allocation Parameters'!$G$6), IF('Funding Allocation Parameters'!$C$6="Any discretionary funds (grants if available, other if no grants)", MIN(W466*'Funding Allocation Parameters'!$E$6, 'Funding Allocation Parameters'!$G$6), IF('Funding Allocation Parameters'!$C$6="Complex Library Subsidy", 0, 0)))))</f>
        <v>1322.1468</v>
      </c>
      <c r="AC466" s="177">
        <f t="shared" si="223"/>
        <v>0</v>
      </c>
      <c r="AD466" s="177">
        <f t="shared" si="224"/>
        <v>0</v>
      </c>
      <c r="AE466" s="180">
        <f>IF('Funding Allocation Parameters'!$C$7="Basic Library Subsidy", MIN(AC466*'Funding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MIN(AC466*VLOOKUP(CONCATENATE($A466, 'Funding Allocation Parameters'!$I$7), 'Library Subsidy Complex'!$C$2:$J$55, 2, FALSE), VLOOKUP(CONCATENATE($A466, 'Funding Allocation Parameters'!$I$7), 'Library Subsidy Complex'!$C$2:$J$55, 4, FALSE)), 0)))))</f>
        <v>0</v>
      </c>
      <c r="AF466" s="180">
        <f>IF('Funding Allocation Parameters'!$C$7="Basic Library Subsidy", 0, IF('Funding Allocation Parameters'!$C$7="Grant funding",MIN(AC466*'Funding Allocation Parameters'!$E$7, 'Funding Allocation Parameters'!$G$7), IF('Funding Allocation Parameters'!$C$7="Other author funding", 0, IF('Funding Allocation Parameters'!$C$7="Any discretionary funds (grants if available, other if no grants)", MIN(AC466*'Funding Allocation Parameters'!$E$7, 'Funding Allocation Parameters'!$G$7), IF('Funding Allocation Parameters'!$C$7="Complex Library Subsidy", 0, 0)))))</f>
        <v>0</v>
      </c>
      <c r="AG466" s="180">
        <f>IF('Funding Allocation Parameters'!$C$7="Basic Library Subsidy", 0, IF('Funding Allocation Parameters'!$C$7="Grant funding", 0, IF('Funding Allocation Parameters'!$C$7="Other author funding",  MIN(AC466*'Funding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6" s="180">
        <f>IF('Funding Allocation Parameters'!$C$7="Basic Library Subsidy", MIN(AD466*'Funding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MIN(AD466*VLOOKUP(CONCATENATE($A466, 'Funding Allocation Parameters'!$I$7), 'Library Subsidy Complex'!$C$2:$J$55, 6, FALSE), VLOOKUP(CONCATENATE($A466, 'Funding Allocation Parameters'!$I$7), 'Library Subsidy Complex'!$C$2:$J$55, 8, FALSE)), 0)))))</f>
        <v>0</v>
      </c>
      <c r="AI466" s="180">
        <f>IF('Funding Allocation Parameters'!$C$7="Basic Library Subsidy", 0, IF('Funding Allocation Parameters'!$C$7="Grant funding", 0, IF('Funding Allocation Parameters'!$C$7="Other author funding",  MIN(AD466*'Funding Allocation Parameters'!$E$7, 'Funding Allocation Parameters'!$G$7), IF('Funding Allocation Parameters'!$C$7="Any discretionary funds (grants if available, other if no grants)", MIN(AD466*'Funding Allocation Parameters'!$E$7, 'Funding Allocation Parameters'!$G$7), IF('Funding Allocation Parameters'!$C$7="Complex Library Subsidy", 0, 0)))))</f>
        <v>0</v>
      </c>
      <c r="AJ466" s="177">
        <f t="shared" si="225"/>
        <v>0</v>
      </c>
      <c r="AK466" s="177">
        <f t="shared" si="226"/>
        <v>0</v>
      </c>
      <c r="AL466" s="181">
        <f>IF('Funding Allocation Parameters'!$C$8="Basic Library Subsidy", MIN(AJ466*'Funding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MIN(AJ466*VLOOKUP(CONCATENATE($A466, 'Funding Allocation Parameters'!$I$8), 'Library Subsidy Complex'!$C$2:$J$55, 2, FALSE), VLOOKUP(CONCATENATE($A466, 'Funding Allocation Parameters'!$I$8), 'Library Subsidy Complex'!$C$2:$J$55, 4, FALSE)), 0)))))</f>
        <v>0</v>
      </c>
      <c r="AM466" s="181">
        <f>IF('Funding Allocation Parameters'!$C$8="Basic Library Subsidy", 0, IF('Funding Allocation Parameters'!$C$8="Grant funding",MIN(AJ466*'Funding Allocation Parameters'!$E$8, 'Funding Allocation Parameters'!$G$8), IF('Funding Allocation Parameters'!$C$8="Other author funding", 0, IF('Funding Allocation Parameters'!$C$8="Any discretionary funds (grants if available, other if no grants)", MIN(AJ466*'Funding Allocation Parameters'!$E$8, 'Funding Allocation Parameters'!$G$8), IF('Funding Allocation Parameters'!$C$8="Complex Library Subsidy", 0, 0)))))</f>
        <v>0</v>
      </c>
      <c r="AN466" s="181">
        <f>IF('Funding Allocation Parameters'!$C$8="Basic Library Subsidy", 0, IF('Funding Allocation Parameters'!$C$8="Grant funding", 0, IF('Funding Allocation Parameters'!$C$8="Other author funding",  MIN(AJ466*'Funding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6" s="181">
        <f>IF('Funding Allocation Parameters'!$C$8="Basic Library Subsidy", MIN(AK466*'Funding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MIN(AK466*VLOOKUP(CONCATENATE($A466, 'Funding Allocation Parameters'!$I$8), 'Library Subsidy Complex'!$C$2:$J$55, 6, FALSE), VLOOKUP(CONCATENATE($A466, 'Funding Allocation Parameters'!$I$8), 'Library Subsidy Complex'!$C$2:$J$55, 8, FALSE)), 0)))))</f>
        <v>0</v>
      </c>
      <c r="AP466" s="181">
        <f>IF('Funding Allocation Parameters'!$C$8="Basic Library Subsidy", 0, IF('Funding Allocation Parameters'!$C$8="Grant funding", 0, IF('Funding Allocation Parameters'!$C$8="Other author funding",  MIN(AK466*'Funding Allocation Parameters'!$E$8, 'Funding Allocation Parameters'!$G$8), IF('Funding Allocation Parameters'!$C$8="Any discretionary funds (grants if available, other if no grants)", MIN(AK466*'Funding Allocation Parameters'!$E$8, 'Funding Allocation Parameters'!$G$8), IF('Funding Allocation Parameters'!$C$8="Complex Library Subsidy", 0, 0)))))</f>
        <v>0</v>
      </c>
      <c r="AQ466" s="177">
        <f t="shared" si="227"/>
        <v>0</v>
      </c>
      <c r="AR466" s="177">
        <f t="shared" si="228"/>
        <v>0</v>
      </c>
      <c r="AS466" s="182">
        <f t="shared" si="229"/>
        <v>1189</v>
      </c>
      <c r="AT466" s="182">
        <f t="shared" si="230"/>
        <v>1322.1468</v>
      </c>
      <c r="AU466" s="182">
        <f t="shared" si="231"/>
        <v>0</v>
      </c>
      <c r="AV466" s="182">
        <f t="shared" si="232"/>
        <v>1189</v>
      </c>
      <c r="AW466" s="182">
        <f t="shared" si="233"/>
        <v>1322.1468</v>
      </c>
      <c r="AX466" s="183">
        <f t="shared" si="234"/>
        <v>1189</v>
      </c>
      <c r="AY466" s="183">
        <f t="shared" si="235"/>
        <v>1322.1468</v>
      </c>
      <c r="AZ466" s="183">
        <f t="shared" si="236"/>
        <v>0</v>
      </c>
      <c r="BA466" s="183">
        <f t="shared" si="237"/>
        <v>0</v>
      </c>
      <c r="BB466" s="183">
        <f t="shared" si="238"/>
        <v>0</v>
      </c>
      <c r="BC466" s="184">
        <f t="shared" si="239"/>
        <v>1189</v>
      </c>
      <c r="BD466" s="184">
        <f t="shared" si="240"/>
        <v>0</v>
      </c>
      <c r="BE466" s="184">
        <f t="shared" si="241"/>
        <v>1322.1468</v>
      </c>
      <c r="BF466" s="184">
        <f t="shared" si="242"/>
        <v>0</v>
      </c>
      <c r="BG466" s="102">
        <f t="shared" si="243"/>
        <v>0</v>
      </c>
      <c r="BH466" s="102">
        <f t="shared" si="244"/>
        <v>0</v>
      </c>
      <c r="BI466" s="102">
        <f t="shared" si="245"/>
        <v>0</v>
      </c>
      <c r="BJ466" s="102">
        <f t="shared" si="246"/>
        <v>1</v>
      </c>
      <c r="BK466" s="102">
        <f t="shared" si="247"/>
        <v>0</v>
      </c>
      <c r="BL466" s="102">
        <f t="shared" si="248"/>
        <v>0</v>
      </c>
      <c r="BN466" s="102"/>
    </row>
    <row r="467" spans="1:66" x14ac:dyDescent="0.25">
      <c r="A467" s="102" t="s">
        <v>26</v>
      </c>
      <c r="B467" s="102" t="s">
        <v>8</v>
      </c>
      <c r="C467" s="102" t="s">
        <v>8</v>
      </c>
      <c r="D467" s="102" t="s">
        <v>27</v>
      </c>
      <c r="E467" s="102" t="s">
        <v>955</v>
      </c>
      <c r="F467" s="102" t="s">
        <v>956</v>
      </c>
      <c r="G467" s="102">
        <v>1.4590000000000001</v>
      </c>
      <c r="H467" s="102">
        <v>1</v>
      </c>
      <c r="I467" s="102">
        <v>0.41699999999999998</v>
      </c>
      <c r="J467" s="167">
        <f>IFERROR(H467*VLOOKUP(A467, 'Advanced Parameters'!$B$7:$G$20, 6, FALSE)*VLOOKUP(A467, 'Growth Parameters'!$B$6:$H$19, 6, FALSE), 0)</f>
        <v>1</v>
      </c>
      <c r="K467" s="167">
        <f>IFERROR(IF('Advanced Parameters'!$C$5="n",'Raw Data'!I467*VLOOKUP(A467,'Advanced Parameters'!$B$7:$G$20,6,FALSE),J467*VLOOKUP(A467,'Advanced Parameters'!$B$7:$G$20,2,FALSE))*VLOOKUP(A467, 'Growth Parameters'!$B$6:$H$19, 6, FALSE), 0)</f>
        <v>0.41699999999999998</v>
      </c>
      <c r="L467" s="167">
        <f t="shared" si="218"/>
        <v>0.58299999999999996</v>
      </c>
      <c r="M467" s="168">
        <f>IFERROR(IF(G467="NA","NA",IF(G467&gt;'APC Parameters'!$K$6+VLOOKUP('Raw Data'!A467, 'APC Parameters'!$H$7:$L$20, 4, FALSE), 'APC Parameters'!$L$6+VLOOKUP('Raw Data'!A467, 'APC Parameters'!$H$7:$L$20, 5, FALSE), G467*('APC Parameters'!$J$6+VLOOKUP('Raw Data'!A467, 'APC Parameters'!$H$7:$L$20, 3, FALSE))+'APC Parameters'!$I$6+VLOOKUP('Raw Data'!A467, 'APC Parameters'!$H$7:$L$20, 2, FALSE))), 0)</f>
        <v>2182.6945999999998</v>
      </c>
      <c r="N467" s="168">
        <f t="shared" si="219"/>
        <v>2182.6945999999998</v>
      </c>
      <c r="O467" s="168">
        <f>IFERROR(IF(M467="NA",VLOOKUP(D467,'Internal Calculations'!$B$10:$C$11,2,FALSE), M467)*VLOOKUP(A467, 'Growth Parameters'!$B$6:$H$19, 7, FALSE), 0)</f>
        <v>2182.6945999999998</v>
      </c>
      <c r="P467" s="177">
        <f t="shared" si="220"/>
        <v>2182.6945999999998</v>
      </c>
      <c r="Q467" s="178">
        <f>IF('Funding Allocation Parameters'!$C$5="Basic Library Subsidy", MIN(O467*('Funding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MIN($O467*(VLOOKUP(CONCATENATE($A467, 'Funding Allocation Parameters'!$I$5), 'Library Subsidy Complex'!$C$2:$J$55, 2, FALSE)), VLOOKUP(CONCATENATE($A467, 'Funding Allocation Parameters'!$I$5), 'Library Subsidy Complex'!$C$2:$J$55, 4, FALSE)), 0)))))</f>
        <v>1189</v>
      </c>
      <c r="R467" s="178">
        <f>IF('Funding Allocation Parameters'!$C$5="Basic Library Subsidy", 0, IF('Funding Allocation Parameters'!$C$5="Grant funding",MIN(O467*('Funding Allocation Parameters'!$E$5), 'Funding Allocation Parameters'!$G$5), IF('Funding Allocation Parameters'!$C$5="Other author funding", 0, IF('Funding Allocation Parameters'!$C$5="Any discretionary funds (grants if available, other if no grants)", MIN(O467*('Funding Allocation Parameters'!$E$5), 'Funding Allocation Parameters'!$G$5), IF('Funding Allocation Parameters'!$C$5="Complex Library Subsidy", 0, 0)))))</f>
        <v>0</v>
      </c>
      <c r="S467" s="178">
        <f>IF('Funding Allocation Parameters'!$C$5="Basic Library Subsidy", 0, IF('Funding Allocation Parameters'!$C$5="Grant funding", 0, IF('Funding Allocation Parameters'!$C$5="Other author funding",  MIN(O467*('Funding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7" s="178">
        <f>IF('Funding Allocation Parameters'!$C$5="Basic Library Subsidy", MIN(O467*('Funding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MIN($O467*(VLOOKUP(CONCATENATE($A467, 'Funding Allocation Parameters'!$I$5), 'Library Subsidy Complex'!$C$2:$J$55, 6, FALSE)), VLOOKUP(CONCATENATE($A467, 'Funding Allocation Parameters'!$I$5), 'Library Subsidy Complex'!$C$2:$J$55, 8, FALSE)), 0)))))</f>
        <v>1189</v>
      </c>
      <c r="U467" s="178">
        <f>IF('Funding Allocation Parameters'!$C$5="Basic Library Subsidy", 0, IF('Funding Allocation Parameters'!$C$5="Grant funding", 0, IF('Funding Allocation Parameters'!$C$5="Other author funding",  MIN(O467*('Funding Allocation Parameters'!$E$5), 'Funding Allocation Parameters'!$G$5), IF('Funding Allocation Parameters'!$C$5="Any discretionary funds (grants if available, other if no grants)", MIN(O467*('Funding Allocation Parameters'!$E$5), 'Funding Allocation Parameters'!$G$5), IF('Funding Allocation Parameters'!$C$5="Complex Library Subsidy", 0, 0)))))</f>
        <v>0</v>
      </c>
      <c r="V467" s="177">
        <f t="shared" si="221"/>
        <v>993.69459999999981</v>
      </c>
      <c r="W467" s="177">
        <f t="shared" si="222"/>
        <v>993.69459999999981</v>
      </c>
      <c r="X467" s="179">
        <f>IF('Funding Allocation Parameters'!$C$6="Basic Library Subsidy", MIN(V467*'Funding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MIN(V467*VLOOKUP(CONCATENATE($A467, 'Funding Allocation Parameters'!$I$6), 'Library Subsidy Complex'!$C$2:$J$55, 2, FALSE), VLOOKUP(CONCATENATE($A467, 'Funding Allocation Parameters'!$I$6), 'Library Subsidy Complex'!$C$2:$J$55, 4, FALSE)), 0)))))</f>
        <v>0</v>
      </c>
      <c r="Y467" s="179">
        <f>IF('Funding Allocation Parameters'!$C$6="Basic Library Subsidy", 0, IF('Funding Allocation Parameters'!$C$6="Grant funding",MIN(V467*'Funding Allocation Parameters'!$E$6, 'Funding Allocation Parameters'!$G$6), IF('Funding Allocation Parameters'!$C$6="Other author funding", 0, IF('Funding Allocation Parameters'!$C$6="Any discretionary funds (grants if available, other if no grants)", MIN(V467*'Funding Allocation Parameters'!$E$6, 'Funding Allocation Parameters'!$G$6), IF('Funding Allocation Parameters'!$C$6="Complex Library Subsidy", 0, 0)))))</f>
        <v>993.69459999999981</v>
      </c>
      <c r="Z467" s="179">
        <f>IF('Funding Allocation Parameters'!$C$6="Basic Library Subsidy", 0, IF('Funding Allocation Parameters'!$C$6="Grant funding", 0, IF('Funding Allocation Parameters'!$C$6="Other author funding",  MIN(V467*'Funding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7" s="179">
        <f>IF('Funding Allocation Parameters'!$C$6="Basic Library Subsidy", MIN(W467*'Funding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MIN(W467*VLOOKUP(CONCATENATE($A467, 'Funding Allocation Parameters'!$I$6), 'Library Subsidy Complex'!$C$2:$J$55, 6, FALSE), VLOOKUP(CONCATENATE($A467, 'Funding Allocation Parameters'!$I$6), 'Library Subsidy Complex'!$C$2:$J$55, 8, FALSE)), 0)))))</f>
        <v>0</v>
      </c>
      <c r="AB467" s="179">
        <f>IF('Funding Allocation Parameters'!$C$6="Basic Library Subsidy", 0, IF('Funding Allocation Parameters'!$C$6="Grant funding", 0, IF('Funding Allocation Parameters'!$C$6="Other author funding",  MIN(W467*'Funding Allocation Parameters'!$E$6, 'Funding Allocation Parameters'!$G$6), IF('Funding Allocation Parameters'!$C$6="Any discretionary funds (grants if available, other if no grants)", MIN(W467*'Funding Allocation Parameters'!$E$6, 'Funding Allocation Parameters'!$G$6), IF('Funding Allocation Parameters'!$C$6="Complex Library Subsidy", 0, 0)))))</f>
        <v>993.69459999999981</v>
      </c>
      <c r="AC467" s="177">
        <f t="shared" si="223"/>
        <v>0</v>
      </c>
      <c r="AD467" s="177">
        <f t="shared" si="224"/>
        <v>0</v>
      </c>
      <c r="AE467" s="180">
        <f>IF('Funding Allocation Parameters'!$C$7="Basic Library Subsidy", MIN(AC467*'Funding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MIN(AC467*VLOOKUP(CONCATENATE($A467, 'Funding Allocation Parameters'!$I$7), 'Library Subsidy Complex'!$C$2:$J$55, 2, FALSE), VLOOKUP(CONCATENATE($A467, 'Funding Allocation Parameters'!$I$7), 'Library Subsidy Complex'!$C$2:$J$55, 4, FALSE)), 0)))))</f>
        <v>0</v>
      </c>
      <c r="AF467" s="180">
        <f>IF('Funding Allocation Parameters'!$C$7="Basic Library Subsidy", 0, IF('Funding Allocation Parameters'!$C$7="Grant funding",MIN(AC467*'Funding Allocation Parameters'!$E$7, 'Funding Allocation Parameters'!$G$7), IF('Funding Allocation Parameters'!$C$7="Other author funding", 0, IF('Funding Allocation Parameters'!$C$7="Any discretionary funds (grants if available, other if no grants)", MIN(AC467*'Funding Allocation Parameters'!$E$7, 'Funding Allocation Parameters'!$G$7), IF('Funding Allocation Parameters'!$C$7="Complex Library Subsidy", 0, 0)))))</f>
        <v>0</v>
      </c>
      <c r="AG467" s="180">
        <f>IF('Funding Allocation Parameters'!$C$7="Basic Library Subsidy", 0, IF('Funding Allocation Parameters'!$C$7="Grant funding", 0, IF('Funding Allocation Parameters'!$C$7="Other author funding",  MIN(AC467*'Funding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7" s="180">
        <f>IF('Funding Allocation Parameters'!$C$7="Basic Library Subsidy", MIN(AD467*'Funding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MIN(AD467*VLOOKUP(CONCATENATE($A467, 'Funding Allocation Parameters'!$I$7), 'Library Subsidy Complex'!$C$2:$J$55, 6, FALSE), VLOOKUP(CONCATENATE($A467, 'Funding Allocation Parameters'!$I$7), 'Library Subsidy Complex'!$C$2:$J$55, 8, FALSE)), 0)))))</f>
        <v>0</v>
      </c>
      <c r="AI467" s="180">
        <f>IF('Funding Allocation Parameters'!$C$7="Basic Library Subsidy", 0, IF('Funding Allocation Parameters'!$C$7="Grant funding", 0, IF('Funding Allocation Parameters'!$C$7="Other author funding",  MIN(AD467*'Funding Allocation Parameters'!$E$7, 'Funding Allocation Parameters'!$G$7), IF('Funding Allocation Parameters'!$C$7="Any discretionary funds (grants if available, other if no grants)", MIN(AD467*'Funding Allocation Parameters'!$E$7, 'Funding Allocation Parameters'!$G$7), IF('Funding Allocation Parameters'!$C$7="Complex Library Subsidy", 0, 0)))))</f>
        <v>0</v>
      </c>
      <c r="AJ467" s="177">
        <f t="shared" si="225"/>
        <v>0</v>
      </c>
      <c r="AK467" s="177">
        <f t="shared" si="226"/>
        <v>0</v>
      </c>
      <c r="AL467" s="181">
        <f>IF('Funding Allocation Parameters'!$C$8="Basic Library Subsidy", MIN(AJ467*'Funding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MIN(AJ467*VLOOKUP(CONCATENATE($A467, 'Funding Allocation Parameters'!$I$8), 'Library Subsidy Complex'!$C$2:$J$55, 2, FALSE), VLOOKUP(CONCATENATE($A467, 'Funding Allocation Parameters'!$I$8), 'Library Subsidy Complex'!$C$2:$J$55, 4, FALSE)), 0)))))</f>
        <v>0</v>
      </c>
      <c r="AM467" s="181">
        <f>IF('Funding Allocation Parameters'!$C$8="Basic Library Subsidy", 0, IF('Funding Allocation Parameters'!$C$8="Grant funding",MIN(AJ467*'Funding Allocation Parameters'!$E$8, 'Funding Allocation Parameters'!$G$8), IF('Funding Allocation Parameters'!$C$8="Other author funding", 0, IF('Funding Allocation Parameters'!$C$8="Any discretionary funds (grants if available, other if no grants)", MIN(AJ467*'Funding Allocation Parameters'!$E$8, 'Funding Allocation Parameters'!$G$8), IF('Funding Allocation Parameters'!$C$8="Complex Library Subsidy", 0, 0)))))</f>
        <v>0</v>
      </c>
      <c r="AN467" s="181">
        <f>IF('Funding Allocation Parameters'!$C$8="Basic Library Subsidy", 0, IF('Funding Allocation Parameters'!$C$8="Grant funding", 0, IF('Funding Allocation Parameters'!$C$8="Other author funding",  MIN(AJ467*'Funding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7" s="181">
        <f>IF('Funding Allocation Parameters'!$C$8="Basic Library Subsidy", MIN(AK467*'Funding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MIN(AK467*VLOOKUP(CONCATENATE($A467, 'Funding Allocation Parameters'!$I$8), 'Library Subsidy Complex'!$C$2:$J$55, 6, FALSE), VLOOKUP(CONCATENATE($A467, 'Funding Allocation Parameters'!$I$8), 'Library Subsidy Complex'!$C$2:$J$55, 8, FALSE)), 0)))))</f>
        <v>0</v>
      </c>
      <c r="AP467" s="181">
        <f>IF('Funding Allocation Parameters'!$C$8="Basic Library Subsidy", 0, IF('Funding Allocation Parameters'!$C$8="Grant funding", 0, IF('Funding Allocation Parameters'!$C$8="Other author funding",  MIN(AK467*'Funding Allocation Parameters'!$E$8, 'Funding Allocation Parameters'!$G$8), IF('Funding Allocation Parameters'!$C$8="Any discretionary funds (grants if available, other if no grants)", MIN(AK467*'Funding Allocation Parameters'!$E$8, 'Funding Allocation Parameters'!$G$8), IF('Funding Allocation Parameters'!$C$8="Complex Library Subsidy", 0, 0)))))</f>
        <v>0</v>
      </c>
      <c r="AQ467" s="177">
        <f t="shared" si="227"/>
        <v>0</v>
      </c>
      <c r="AR467" s="177">
        <f t="shared" si="228"/>
        <v>0</v>
      </c>
      <c r="AS467" s="182">
        <f t="shared" si="229"/>
        <v>1189</v>
      </c>
      <c r="AT467" s="182">
        <f t="shared" si="230"/>
        <v>993.69459999999981</v>
      </c>
      <c r="AU467" s="182">
        <f t="shared" si="231"/>
        <v>0</v>
      </c>
      <c r="AV467" s="182">
        <f t="shared" si="232"/>
        <v>1189</v>
      </c>
      <c r="AW467" s="182">
        <f t="shared" si="233"/>
        <v>993.69459999999981</v>
      </c>
      <c r="AX467" s="183">
        <f t="shared" si="234"/>
        <v>495.81299999999999</v>
      </c>
      <c r="AY467" s="183">
        <f t="shared" si="235"/>
        <v>414.37064819999989</v>
      </c>
      <c r="AZ467" s="183">
        <f t="shared" si="236"/>
        <v>0</v>
      </c>
      <c r="BA467" s="183">
        <f t="shared" si="237"/>
        <v>693.18700000000001</v>
      </c>
      <c r="BB467" s="183">
        <f t="shared" si="238"/>
        <v>579.3239517999998</v>
      </c>
      <c r="BC467" s="184">
        <f t="shared" si="239"/>
        <v>1189</v>
      </c>
      <c r="BD467" s="184">
        <f t="shared" si="240"/>
        <v>0</v>
      </c>
      <c r="BE467" s="184">
        <f t="shared" si="241"/>
        <v>414.37064819999989</v>
      </c>
      <c r="BF467" s="184">
        <f t="shared" si="242"/>
        <v>579.3239517999998</v>
      </c>
      <c r="BG467" s="102">
        <f t="shared" si="243"/>
        <v>0</v>
      </c>
      <c r="BH467" s="102">
        <f t="shared" si="244"/>
        <v>0</v>
      </c>
      <c r="BI467" s="102">
        <f t="shared" si="245"/>
        <v>0</v>
      </c>
      <c r="BJ467" s="102">
        <f t="shared" si="246"/>
        <v>0.41699999999999998</v>
      </c>
      <c r="BK467" s="102">
        <f t="shared" si="247"/>
        <v>0.58299999999999996</v>
      </c>
      <c r="BL467" s="102">
        <f t="shared" si="248"/>
        <v>0</v>
      </c>
      <c r="BN467" s="102"/>
    </row>
    <row r="468" spans="1:66" x14ac:dyDescent="0.25">
      <c r="A468" s="102" t="s">
        <v>23</v>
      </c>
      <c r="B468" s="102" t="s">
        <v>15</v>
      </c>
      <c r="C468" s="102" t="s">
        <v>8</v>
      </c>
      <c r="D468" s="102" t="s">
        <v>27</v>
      </c>
      <c r="E468" s="102" t="s">
        <v>957</v>
      </c>
      <c r="F468" s="102" t="s">
        <v>958</v>
      </c>
      <c r="G468" s="102" t="s">
        <v>9</v>
      </c>
      <c r="H468" s="102">
        <v>1</v>
      </c>
      <c r="I468" s="102">
        <v>0</v>
      </c>
      <c r="J468" s="167">
        <f>IFERROR(H468*VLOOKUP(A468, 'Advanced Parameters'!$B$7:$G$20, 6, FALSE)*VLOOKUP(A468, 'Growth Parameters'!$B$6:$H$19, 6, FALSE), 0)</f>
        <v>1</v>
      </c>
      <c r="K468" s="167">
        <f>IFERROR(IF('Advanced Parameters'!$C$5="n",'Raw Data'!I468*VLOOKUP(A468,'Advanced Parameters'!$B$7:$G$20,6,FALSE),J468*VLOOKUP(A468,'Advanced Parameters'!$B$7:$G$20,2,FALSE))*VLOOKUP(A468, 'Growth Parameters'!$B$6:$H$19, 6, FALSE), 0)</f>
        <v>0</v>
      </c>
      <c r="L468" s="167">
        <f t="shared" ref="L468:L531" si="249">J468-K468</f>
        <v>1</v>
      </c>
      <c r="M468" s="168" t="str">
        <f>IFERROR(IF(G468="NA","NA",IF(G468&gt;'APC Parameters'!$K$6+VLOOKUP('Raw Data'!A468, 'APC Parameters'!$H$7:$L$20, 4, FALSE), 'APC Parameters'!$L$6+VLOOKUP('Raw Data'!A468, 'APC Parameters'!$H$7:$L$20, 5, FALSE), G468*('APC Parameters'!$J$6+VLOOKUP('Raw Data'!A468, 'APC Parameters'!$H$7:$L$20, 3, FALSE))+'APC Parameters'!$I$6+VLOOKUP('Raw Data'!A468, 'APC Parameters'!$H$7:$L$20, 2, FALSE))), 0)</f>
        <v>NA</v>
      </c>
      <c r="N468" s="168" t="str">
        <f t="shared" si="219"/>
        <v>NA</v>
      </c>
      <c r="O468" s="168">
        <f>IFERROR(IF(M468="NA",VLOOKUP(D468,'Internal Calculations'!$B$10:$C$11,2,FALSE), M468)*VLOOKUP(A468, 'Growth Parameters'!$B$6:$H$19, 7, FALSE), 0)</f>
        <v>2278.6764150234731</v>
      </c>
      <c r="P468" s="177">
        <f t="shared" si="220"/>
        <v>2278.6764150234731</v>
      </c>
      <c r="Q468" s="178">
        <f>IF('Funding Allocation Parameters'!$C$5="Basic Library Subsidy", MIN(O468*('Funding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MIN($O468*(VLOOKUP(CONCATENATE($A468, 'Funding Allocation Parameters'!$I$5), 'Library Subsidy Complex'!$C$2:$J$55, 2, FALSE)), VLOOKUP(CONCATENATE($A468, 'Funding Allocation Parameters'!$I$5), 'Library Subsidy Complex'!$C$2:$J$55, 4, FALSE)), 0)))))</f>
        <v>1189</v>
      </c>
      <c r="R468" s="178">
        <f>IF('Funding Allocation Parameters'!$C$5="Basic Library Subsidy", 0, IF('Funding Allocation Parameters'!$C$5="Grant funding",MIN(O468*('Funding Allocation Parameters'!$E$5), 'Funding Allocation Parameters'!$G$5), IF('Funding Allocation Parameters'!$C$5="Other author funding", 0, IF('Funding Allocation Parameters'!$C$5="Any discretionary funds (grants if available, other if no grants)", MIN(O468*('Funding Allocation Parameters'!$E$5), 'Funding Allocation Parameters'!$G$5), IF('Funding Allocation Parameters'!$C$5="Complex Library Subsidy", 0, 0)))))</f>
        <v>0</v>
      </c>
      <c r="S468" s="178">
        <f>IF('Funding Allocation Parameters'!$C$5="Basic Library Subsidy", 0, IF('Funding Allocation Parameters'!$C$5="Grant funding", 0, IF('Funding Allocation Parameters'!$C$5="Other author funding",  MIN(O468*('Funding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8" s="178">
        <f>IF('Funding Allocation Parameters'!$C$5="Basic Library Subsidy", MIN(O468*('Funding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MIN($O468*(VLOOKUP(CONCATENATE($A468, 'Funding Allocation Parameters'!$I$5), 'Library Subsidy Complex'!$C$2:$J$55, 6, FALSE)), VLOOKUP(CONCATENATE($A468, 'Funding Allocation Parameters'!$I$5), 'Library Subsidy Complex'!$C$2:$J$55, 8, FALSE)), 0)))))</f>
        <v>1189</v>
      </c>
      <c r="U468" s="178">
        <f>IF('Funding Allocation Parameters'!$C$5="Basic Library Subsidy", 0, IF('Funding Allocation Parameters'!$C$5="Grant funding", 0, IF('Funding Allocation Parameters'!$C$5="Other author funding",  MIN(O468*('Funding Allocation Parameters'!$E$5), 'Funding Allocation Parameters'!$G$5), IF('Funding Allocation Parameters'!$C$5="Any discretionary funds (grants if available, other if no grants)", MIN(O468*('Funding Allocation Parameters'!$E$5), 'Funding Allocation Parameters'!$G$5), IF('Funding Allocation Parameters'!$C$5="Complex Library Subsidy", 0, 0)))))</f>
        <v>0</v>
      </c>
      <c r="V468" s="177">
        <f t="shared" si="221"/>
        <v>1089.6764150234731</v>
      </c>
      <c r="W468" s="177">
        <f t="shared" si="222"/>
        <v>1089.6764150234731</v>
      </c>
      <c r="X468" s="179">
        <f>IF('Funding Allocation Parameters'!$C$6="Basic Library Subsidy", MIN(V468*'Funding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MIN(V468*VLOOKUP(CONCATENATE($A468, 'Funding Allocation Parameters'!$I$6), 'Library Subsidy Complex'!$C$2:$J$55, 2, FALSE), VLOOKUP(CONCATENATE($A468, 'Funding Allocation Parameters'!$I$6), 'Library Subsidy Complex'!$C$2:$J$55, 4, FALSE)), 0)))))</f>
        <v>0</v>
      </c>
      <c r="Y468" s="179">
        <f>IF('Funding Allocation Parameters'!$C$6="Basic Library Subsidy", 0, IF('Funding Allocation Parameters'!$C$6="Grant funding",MIN(V468*'Funding Allocation Parameters'!$E$6, 'Funding Allocation Parameters'!$G$6), IF('Funding Allocation Parameters'!$C$6="Other author funding", 0, IF('Funding Allocation Parameters'!$C$6="Any discretionary funds (grants if available, other if no grants)", MIN(V468*'Funding Allocation Parameters'!$E$6, 'Funding Allocation Parameters'!$G$6), IF('Funding Allocation Parameters'!$C$6="Complex Library Subsidy", 0, 0)))))</f>
        <v>1089.6764150234731</v>
      </c>
      <c r="Z468" s="179">
        <f>IF('Funding Allocation Parameters'!$C$6="Basic Library Subsidy", 0, IF('Funding Allocation Parameters'!$C$6="Grant funding", 0, IF('Funding Allocation Parameters'!$C$6="Other author funding",  MIN(V468*'Funding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8" s="179">
        <f>IF('Funding Allocation Parameters'!$C$6="Basic Library Subsidy", MIN(W468*'Funding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MIN(W468*VLOOKUP(CONCATENATE($A468, 'Funding Allocation Parameters'!$I$6), 'Library Subsidy Complex'!$C$2:$J$55, 6, FALSE), VLOOKUP(CONCATENATE($A468, 'Funding Allocation Parameters'!$I$6), 'Library Subsidy Complex'!$C$2:$J$55, 8, FALSE)), 0)))))</f>
        <v>0</v>
      </c>
      <c r="AB468" s="179">
        <f>IF('Funding Allocation Parameters'!$C$6="Basic Library Subsidy", 0, IF('Funding Allocation Parameters'!$C$6="Grant funding", 0, IF('Funding Allocation Parameters'!$C$6="Other author funding",  MIN(W468*'Funding Allocation Parameters'!$E$6, 'Funding Allocation Parameters'!$G$6), IF('Funding Allocation Parameters'!$C$6="Any discretionary funds (grants if available, other if no grants)", MIN(W468*'Funding Allocation Parameters'!$E$6, 'Funding Allocation Parameters'!$G$6), IF('Funding Allocation Parameters'!$C$6="Complex Library Subsidy", 0, 0)))))</f>
        <v>1089.6764150234731</v>
      </c>
      <c r="AC468" s="177">
        <f t="shared" si="223"/>
        <v>0</v>
      </c>
      <c r="AD468" s="177">
        <f t="shared" si="224"/>
        <v>0</v>
      </c>
      <c r="AE468" s="180">
        <f>IF('Funding Allocation Parameters'!$C$7="Basic Library Subsidy", MIN(AC468*'Funding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MIN(AC468*VLOOKUP(CONCATENATE($A468, 'Funding Allocation Parameters'!$I$7), 'Library Subsidy Complex'!$C$2:$J$55, 2, FALSE), VLOOKUP(CONCATENATE($A468, 'Funding Allocation Parameters'!$I$7), 'Library Subsidy Complex'!$C$2:$J$55, 4, FALSE)), 0)))))</f>
        <v>0</v>
      </c>
      <c r="AF468" s="180">
        <f>IF('Funding Allocation Parameters'!$C$7="Basic Library Subsidy", 0, IF('Funding Allocation Parameters'!$C$7="Grant funding",MIN(AC468*'Funding Allocation Parameters'!$E$7, 'Funding Allocation Parameters'!$G$7), IF('Funding Allocation Parameters'!$C$7="Other author funding", 0, IF('Funding Allocation Parameters'!$C$7="Any discretionary funds (grants if available, other if no grants)", MIN(AC468*'Funding Allocation Parameters'!$E$7, 'Funding Allocation Parameters'!$G$7), IF('Funding Allocation Parameters'!$C$7="Complex Library Subsidy", 0, 0)))))</f>
        <v>0</v>
      </c>
      <c r="AG468" s="180">
        <f>IF('Funding Allocation Parameters'!$C$7="Basic Library Subsidy", 0, IF('Funding Allocation Parameters'!$C$7="Grant funding", 0, IF('Funding Allocation Parameters'!$C$7="Other author funding",  MIN(AC468*'Funding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8" s="180">
        <f>IF('Funding Allocation Parameters'!$C$7="Basic Library Subsidy", MIN(AD468*'Funding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MIN(AD468*VLOOKUP(CONCATENATE($A468, 'Funding Allocation Parameters'!$I$7), 'Library Subsidy Complex'!$C$2:$J$55, 6, FALSE), VLOOKUP(CONCATENATE($A468, 'Funding Allocation Parameters'!$I$7), 'Library Subsidy Complex'!$C$2:$J$55, 8, FALSE)), 0)))))</f>
        <v>0</v>
      </c>
      <c r="AI468" s="180">
        <f>IF('Funding Allocation Parameters'!$C$7="Basic Library Subsidy", 0, IF('Funding Allocation Parameters'!$C$7="Grant funding", 0, IF('Funding Allocation Parameters'!$C$7="Other author funding",  MIN(AD468*'Funding Allocation Parameters'!$E$7, 'Funding Allocation Parameters'!$G$7), IF('Funding Allocation Parameters'!$C$7="Any discretionary funds (grants if available, other if no grants)", MIN(AD468*'Funding Allocation Parameters'!$E$7, 'Funding Allocation Parameters'!$G$7), IF('Funding Allocation Parameters'!$C$7="Complex Library Subsidy", 0, 0)))))</f>
        <v>0</v>
      </c>
      <c r="AJ468" s="177">
        <f t="shared" si="225"/>
        <v>0</v>
      </c>
      <c r="AK468" s="177">
        <f t="shared" si="226"/>
        <v>0</v>
      </c>
      <c r="AL468" s="181">
        <f>IF('Funding Allocation Parameters'!$C$8="Basic Library Subsidy", MIN(AJ468*'Funding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MIN(AJ468*VLOOKUP(CONCATENATE($A468, 'Funding Allocation Parameters'!$I$8), 'Library Subsidy Complex'!$C$2:$J$55, 2, FALSE), VLOOKUP(CONCATENATE($A468, 'Funding Allocation Parameters'!$I$8), 'Library Subsidy Complex'!$C$2:$J$55, 4, FALSE)), 0)))))</f>
        <v>0</v>
      </c>
      <c r="AM468" s="181">
        <f>IF('Funding Allocation Parameters'!$C$8="Basic Library Subsidy", 0, IF('Funding Allocation Parameters'!$C$8="Grant funding",MIN(AJ468*'Funding Allocation Parameters'!$E$8, 'Funding Allocation Parameters'!$G$8), IF('Funding Allocation Parameters'!$C$8="Other author funding", 0, IF('Funding Allocation Parameters'!$C$8="Any discretionary funds (grants if available, other if no grants)", MIN(AJ468*'Funding Allocation Parameters'!$E$8, 'Funding Allocation Parameters'!$G$8), IF('Funding Allocation Parameters'!$C$8="Complex Library Subsidy", 0, 0)))))</f>
        <v>0</v>
      </c>
      <c r="AN468" s="181">
        <f>IF('Funding Allocation Parameters'!$C$8="Basic Library Subsidy", 0, IF('Funding Allocation Parameters'!$C$8="Grant funding", 0, IF('Funding Allocation Parameters'!$C$8="Other author funding",  MIN(AJ468*'Funding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8" s="181">
        <f>IF('Funding Allocation Parameters'!$C$8="Basic Library Subsidy", MIN(AK468*'Funding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MIN(AK468*VLOOKUP(CONCATENATE($A468, 'Funding Allocation Parameters'!$I$8), 'Library Subsidy Complex'!$C$2:$J$55, 6, FALSE), VLOOKUP(CONCATENATE($A468, 'Funding Allocation Parameters'!$I$8), 'Library Subsidy Complex'!$C$2:$J$55, 8, FALSE)), 0)))))</f>
        <v>0</v>
      </c>
      <c r="AP468" s="181">
        <f>IF('Funding Allocation Parameters'!$C$8="Basic Library Subsidy", 0, IF('Funding Allocation Parameters'!$C$8="Grant funding", 0, IF('Funding Allocation Parameters'!$C$8="Other author funding",  MIN(AK468*'Funding Allocation Parameters'!$E$8, 'Funding Allocation Parameters'!$G$8), IF('Funding Allocation Parameters'!$C$8="Any discretionary funds (grants if available, other if no grants)", MIN(AK468*'Funding Allocation Parameters'!$E$8, 'Funding Allocation Parameters'!$G$8), IF('Funding Allocation Parameters'!$C$8="Complex Library Subsidy", 0, 0)))))</f>
        <v>0</v>
      </c>
      <c r="AQ468" s="177">
        <f t="shared" si="227"/>
        <v>0</v>
      </c>
      <c r="AR468" s="177">
        <f t="shared" si="228"/>
        <v>0</v>
      </c>
      <c r="AS468" s="182">
        <f t="shared" si="229"/>
        <v>1189</v>
      </c>
      <c r="AT468" s="182">
        <f t="shared" si="230"/>
        <v>1089.6764150234731</v>
      </c>
      <c r="AU468" s="182">
        <f t="shared" si="231"/>
        <v>0</v>
      </c>
      <c r="AV468" s="182">
        <f t="shared" si="232"/>
        <v>1189</v>
      </c>
      <c r="AW468" s="182">
        <f t="shared" si="233"/>
        <v>1089.6764150234731</v>
      </c>
      <c r="AX468" s="183">
        <f t="shared" si="234"/>
        <v>0</v>
      </c>
      <c r="AY468" s="183">
        <f t="shared" si="235"/>
        <v>0</v>
      </c>
      <c r="AZ468" s="183">
        <f t="shared" si="236"/>
        <v>0</v>
      </c>
      <c r="BA468" s="183">
        <f t="shared" si="237"/>
        <v>1189</v>
      </c>
      <c r="BB468" s="183">
        <f t="shared" si="238"/>
        <v>1089.6764150234731</v>
      </c>
      <c r="BC468" s="184">
        <f t="shared" si="239"/>
        <v>1189</v>
      </c>
      <c r="BD468" s="184">
        <f t="shared" si="240"/>
        <v>0</v>
      </c>
      <c r="BE468" s="184">
        <f t="shared" si="241"/>
        <v>0</v>
      </c>
      <c r="BF468" s="184">
        <f t="shared" si="242"/>
        <v>1089.6764150234731</v>
      </c>
      <c r="BG468" s="102">
        <f t="shared" si="243"/>
        <v>0</v>
      </c>
      <c r="BH468" s="102">
        <f t="shared" si="244"/>
        <v>0</v>
      </c>
      <c r="BI468" s="102">
        <f t="shared" si="245"/>
        <v>0</v>
      </c>
      <c r="BJ468" s="102">
        <f t="shared" si="246"/>
        <v>0</v>
      </c>
      <c r="BK468" s="102">
        <f t="shared" si="247"/>
        <v>1</v>
      </c>
      <c r="BL468" s="102">
        <f t="shared" si="248"/>
        <v>0</v>
      </c>
      <c r="BN468" s="102"/>
    </row>
    <row r="469" spans="1:66" x14ac:dyDescent="0.25">
      <c r="A469" s="102" t="s">
        <v>25</v>
      </c>
      <c r="B469" s="102" t="s">
        <v>8</v>
      </c>
      <c r="C469" s="102" t="s">
        <v>8</v>
      </c>
      <c r="D469" s="102" t="s">
        <v>27</v>
      </c>
      <c r="E469" s="102" t="s">
        <v>959</v>
      </c>
      <c r="F469" s="102" t="s">
        <v>960</v>
      </c>
      <c r="G469" s="102">
        <v>0.65900000000000003</v>
      </c>
      <c r="H469" s="102">
        <v>1</v>
      </c>
      <c r="I469" s="102">
        <v>0.498</v>
      </c>
      <c r="J469" s="167">
        <f>IFERROR(H469*VLOOKUP(A469, 'Advanced Parameters'!$B$7:$G$20, 6, FALSE)*VLOOKUP(A469, 'Growth Parameters'!$B$6:$H$19, 6, FALSE), 0)</f>
        <v>1</v>
      </c>
      <c r="K469" s="167">
        <f>IFERROR(IF('Advanced Parameters'!$C$5="n",'Raw Data'!I469*VLOOKUP(A469,'Advanced Parameters'!$B$7:$G$20,6,FALSE),J469*VLOOKUP(A469,'Advanced Parameters'!$B$7:$G$20,2,FALSE))*VLOOKUP(A469, 'Growth Parameters'!$B$6:$H$19, 6, FALSE), 0)</f>
        <v>0.498</v>
      </c>
      <c r="L469" s="167">
        <f t="shared" si="249"/>
        <v>0.502</v>
      </c>
      <c r="M469" s="168">
        <f>IFERROR(IF(G469="NA","NA",IF(G469&gt;'APC Parameters'!$K$6+VLOOKUP('Raw Data'!A469, 'APC Parameters'!$H$7:$L$20, 4, FALSE), 'APC Parameters'!$L$6+VLOOKUP('Raw Data'!A469, 'APC Parameters'!$H$7:$L$20, 5, FALSE), G469*('APC Parameters'!$J$6+VLOOKUP('Raw Data'!A469, 'APC Parameters'!$H$7:$L$20, 3, FALSE))+'APC Parameters'!$I$6+VLOOKUP('Raw Data'!A469, 'APC Parameters'!$H$7:$L$20, 2, FALSE))), 0)</f>
        <v>1615.1746000000001</v>
      </c>
      <c r="N469" s="168">
        <f t="shared" si="219"/>
        <v>1615.1746000000001</v>
      </c>
      <c r="O469" s="168">
        <f>IFERROR(IF(M469="NA",VLOOKUP(D469,'Internal Calculations'!$B$10:$C$11,2,FALSE), M469)*VLOOKUP(A469, 'Growth Parameters'!$B$6:$H$19, 7, FALSE), 0)</f>
        <v>1615.1746000000001</v>
      </c>
      <c r="P469" s="177">
        <f t="shared" si="220"/>
        <v>1615.1746000000001</v>
      </c>
      <c r="Q469" s="178">
        <f>IF('Funding Allocation Parameters'!$C$5="Basic Library Subsidy", MIN(O469*('Funding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MIN($O469*(VLOOKUP(CONCATENATE($A469, 'Funding Allocation Parameters'!$I$5), 'Library Subsidy Complex'!$C$2:$J$55, 2, FALSE)), VLOOKUP(CONCATENATE($A469, 'Funding Allocation Parameters'!$I$5), 'Library Subsidy Complex'!$C$2:$J$55, 4, FALSE)), 0)))))</f>
        <v>1189</v>
      </c>
      <c r="R469" s="178">
        <f>IF('Funding Allocation Parameters'!$C$5="Basic Library Subsidy", 0, IF('Funding Allocation Parameters'!$C$5="Grant funding",MIN(O469*('Funding Allocation Parameters'!$E$5), 'Funding Allocation Parameters'!$G$5), IF('Funding Allocation Parameters'!$C$5="Other author funding", 0, IF('Funding Allocation Parameters'!$C$5="Any discretionary funds (grants if available, other if no grants)", MIN(O469*('Funding Allocation Parameters'!$E$5), 'Funding Allocation Parameters'!$G$5), IF('Funding Allocation Parameters'!$C$5="Complex Library Subsidy", 0, 0)))))</f>
        <v>0</v>
      </c>
      <c r="S469" s="178">
        <f>IF('Funding Allocation Parameters'!$C$5="Basic Library Subsidy", 0, IF('Funding Allocation Parameters'!$C$5="Grant funding", 0, IF('Funding Allocation Parameters'!$C$5="Other author funding",  MIN(O469*('Funding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69" s="178">
        <f>IF('Funding Allocation Parameters'!$C$5="Basic Library Subsidy", MIN(O469*('Funding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MIN($O469*(VLOOKUP(CONCATENATE($A469, 'Funding Allocation Parameters'!$I$5), 'Library Subsidy Complex'!$C$2:$J$55, 6, FALSE)), VLOOKUP(CONCATENATE($A469, 'Funding Allocation Parameters'!$I$5), 'Library Subsidy Complex'!$C$2:$J$55, 8, FALSE)), 0)))))</f>
        <v>1189</v>
      </c>
      <c r="U469" s="178">
        <f>IF('Funding Allocation Parameters'!$C$5="Basic Library Subsidy", 0, IF('Funding Allocation Parameters'!$C$5="Grant funding", 0, IF('Funding Allocation Parameters'!$C$5="Other author funding",  MIN(O469*('Funding Allocation Parameters'!$E$5), 'Funding Allocation Parameters'!$G$5), IF('Funding Allocation Parameters'!$C$5="Any discretionary funds (grants if available, other if no grants)", MIN(O469*('Funding Allocation Parameters'!$E$5), 'Funding Allocation Parameters'!$G$5), IF('Funding Allocation Parameters'!$C$5="Complex Library Subsidy", 0, 0)))))</f>
        <v>0</v>
      </c>
      <c r="V469" s="177">
        <f t="shared" si="221"/>
        <v>426.17460000000005</v>
      </c>
      <c r="W469" s="177">
        <f t="shared" si="222"/>
        <v>426.17460000000005</v>
      </c>
      <c r="X469" s="179">
        <f>IF('Funding Allocation Parameters'!$C$6="Basic Library Subsidy", MIN(V469*'Funding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MIN(V469*VLOOKUP(CONCATENATE($A469, 'Funding Allocation Parameters'!$I$6), 'Library Subsidy Complex'!$C$2:$J$55, 2, FALSE), VLOOKUP(CONCATENATE($A469, 'Funding Allocation Parameters'!$I$6), 'Library Subsidy Complex'!$C$2:$J$55, 4, FALSE)), 0)))))</f>
        <v>0</v>
      </c>
      <c r="Y469" s="179">
        <f>IF('Funding Allocation Parameters'!$C$6="Basic Library Subsidy", 0, IF('Funding Allocation Parameters'!$C$6="Grant funding",MIN(V469*'Funding Allocation Parameters'!$E$6, 'Funding Allocation Parameters'!$G$6), IF('Funding Allocation Parameters'!$C$6="Other author funding", 0, IF('Funding Allocation Parameters'!$C$6="Any discretionary funds (grants if available, other if no grants)", MIN(V469*'Funding Allocation Parameters'!$E$6, 'Funding Allocation Parameters'!$G$6), IF('Funding Allocation Parameters'!$C$6="Complex Library Subsidy", 0, 0)))))</f>
        <v>426.17460000000005</v>
      </c>
      <c r="Z469" s="179">
        <f>IF('Funding Allocation Parameters'!$C$6="Basic Library Subsidy", 0, IF('Funding Allocation Parameters'!$C$6="Grant funding", 0, IF('Funding Allocation Parameters'!$C$6="Other author funding",  MIN(V469*'Funding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69" s="179">
        <f>IF('Funding Allocation Parameters'!$C$6="Basic Library Subsidy", MIN(W469*'Funding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MIN(W469*VLOOKUP(CONCATENATE($A469, 'Funding Allocation Parameters'!$I$6), 'Library Subsidy Complex'!$C$2:$J$55, 6, FALSE), VLOOKUP(CONCATENATE($A469, 'Funding Allocation Parameters'!$I$6), 'Library Subsidy Complex'!$C$2:$J$55, 8, FALSE)), 0)))))</f>
        <v>0</v>
      </c>
      <c r="AB469" s="179">
        <f>IF('Funding Allocation Parameters'!$C$6="Basic Library Subsidy", 0, IF('Funding Allocation Parameters'!$C$6="Grant funding", 0, IF('Funding Allocation Parameters'!$C$6="Other author funding",  MIN(W469*'Funding Allocation Parameters'!$E$6, 'Funding Allocation Parameters'!$G$6), IF('Funding Allocation Parameters'!$C$6="Any discretionary funds (grants if available, other if no grants)", MIN(W469*'Funding Allocation Parameters'!$E$6, 'Funding Allocation Parameters'!$G$6), IF('Funding Allocation Parameters'!$C$6="Complex Library Subsidy", 0, 0)))))</f>
        <v>426.17460000000005</v>
      </c>
      <c r="AC469" s="177">
        <f t="shared" si="223"/>
        <v>0</v>
      </c>
      <c r="AD469" s="177">
        <f t="shared" si="224"/>
        <v>0</v>
      </c>
      <c r="AE469" s="180">
        <f>IF('Funding Allocation Parameters'!$C$7="Basic Library Subsidy", MIN(AC469*'Funding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MIN(AC469*VLOOKUP(CONCATENATE($A469, 'Funding Allocation Parameters'!$I$7), 'Library Subsidy Complex'!$C$2:$J$55, 2, FALSE), VLOOKUP(CONCATENATE($A469, 'Funding Allocation Parameters'!$I$7), 'Library Subsidy Complex'!$C$2:$J$55, 4, FALSE)), 0)))))</f>
        <v>0</v>
      </c>
      <c r="AF469" s="180">
        <f>IF('Funding Allocation Parameters'!$C$7="Basic Library Subsidy", 0, IF('Funding Allocation Parameters'!$C$7="Grant funding",MIN(AC469*'Funding Allocation Parameters'!$E$7, 'Funding Allocation Parameters'!$G$7), IF('Funding Allocation Parameters'!$C$7="Other author funding", 0, IF('Funding Allocation Parameters'!$C$7="Any discretionary funds (grants if available, other if no grants)", MIN(AC469*'Funding Allocation Parameters'!$E$7, 'Funding Allocation Parameters'!$G$7), IF('Funding Allocation Parameters'!$C$7="Complex Library Subsidy", 0, 0)))))</f>
        <v>0</v>
      </c>
      <c r="AG469" s="180">
        <f>IF('Funding Allocation Parameters'!$C$7="Basic Library Subsidy", 0, IF('Funding Allocation Parameters'!$C$7="Grant funding", 0, IF('Funding Allocation Parameters'!$C$7="Other author funding",  MIN(AC469*'Funding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69" s="180">
        <f>IF('Funding Allocation Parameters'!$C$7="Basic Library Subsidy", MIN(AD469*'Funding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MIN(AD469*VLOOKUP(CONCATENATE($A469, 'Funding Allocation Parameters'!$I$7), 'Library Subsidy Complex'!$C$2:$J$55, 6, FALSE), VLOOKUP(CONCATENATE($A469, 'Funding Allocation Parameters'!$I$7), 'Library Subsidy Complex'!$C$2:$J$55, 8, FALSE)), 0)))))</f>
        <v>0</v>
      </c>
      <c r="AI469" s="180">
        <f>IF('Funding Allocation Parameters'!$C$7="Basic Library Subsidy", 0, IF('Funding Allocation Parameters'!$C$7="Grant funding", 0, IF('Funding Allocation Parameters'!$C$7="Other author funding",  MIN(AD469*'Funding Allocation Parameters'!$E$7, 'Funding Allocation Parameters'!$G$7), IF('Funding Allocation Parameters'!$C$7="Any discretionary funds (grants if available, other if no grants)", MIN(AD469*'Funding Allocation Parameters'!$E$7, 'Funding Allocation Parameters'!$G$7), IF('Funding Allocation Parameters'!$C$7="Complex Library Subsidy", 0, 0)))))</f>
        <v>0</v>
      </c>
      <c r="AJ469" s="177">
        <f t="shared" si="225"/>
        <v>0</v>
      </c>
      <c r="AK469" s="177">
        <f t="shared" si="226"/>
        <v>0</v>
      </c>
      <c r="AL469" s="181">
        <f>IF('Funding Allocation Parameters'!$C$8="Basic Library Subsidy", MIN(AJ469*'Funding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MIN(AJ469*VLOOKUP(CONCATENATE($A469, 'Funding Allocation Parameters'!$I$8), 'Library Subsidy Complex'!$C$2:$J$55, 2, FALSE), VLOOKUP(CONCATENATE($A469, 'Funding Allocation Parameters'!$I$8), 'Library Subsidy Complex'!$C$2:$J$55, 4, FALSE)), 0)))))</f>
        <v>0</v>
      </c>
      <c r="AM469" s="181">
        <f>IF('Funding Allocation Parameters'!$C$8="Basic Library Subsidy", 0, IF('Funding Allocation Parameters'!$C$8="Grant funding",MIN(AJ469*'Funding Allocation Parameters'!$E$8, 'Funding Allocation Parameters'!$G$8), IF('Funding Allocation Parameters'!$C$8="Other author funding", 0, IF('Funding Allocation Parameters'!$C$8="Any discretionary funds (grants if available, other if no grants)", MIN(AJ469*'Funding Allocation Parameters'!$E$8, 'Funding Allocation Parameters'!$G$8), IF('Funding Allocation Parameters'!$C$8="Complex Library Subsidy", 0, 0)))))</f>
        <v>0</v>
      </c>
      <c r="AN469" s="181">
        <f>IF('Funding Allocation Parameters'!$C$8="Basic Library Subsidy", 0, IF('Funding Allocation Parameters'!$C$8="Grant funding", 0, IF('Funding Allocation Parameters'!$C$8="Other author funding",  MIN(AJ469*'Funding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69" s="181">
        <f>IF('Funding Allocation Parameters'!$C$8="Basic Library Subsidy", MIN(AK469*'Funding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MIN(AK469*VLOOKUP(CONCATENATE($A469, 'Funding Allocation Parameters'!$I$8), 'Library Subsidy Complex'!$C$2:$J$55, 6, FALSE), VLOOKUP(CONCATENATE($A469, 'Funding Allocation Parameters'!$I$8), 'Library Subsidy Complex'!$C$2:$J$55, 8, FALSE)), 0)))))</f>
        <v>0</v>
      </c>
      <c r="AP469" s="181">
        <f>IF('Funding Allocation Parameters'!$C$8="Basic Library Subsidy", 0, IF('Funding Allocation Parameters'!$C$8="Grant funding", 0, IF('Funding Allocation Parameters'!$C$8="Other author funding",  MIN(AK469*'Funding Allocation Parameters'!$E$8, 'Funding Allocation Parameters'!$G$8), IF('Funding Allocation Parameters'!$C$8="Any discretionary funds (grants if available, other if no grants)", MIN(AK469*'Funding Allocation Parameters'!$E$8, 'Funding Allocation Parameters'!$G$8), IF('Funding Allocation Parameters'!$C$8="Complex Library Subsidy", 0, 0)))))</f>
        <v>0</v>
      </c>
      <c r="AQ469" s="177">
        <f t="shared" si="227"/>
        <v>0</v>
      </c>
      <c r="AR469" s="177">
        <f t="shared" si="228"/>
        <v>0</v>
      </c>
      <c r="AS469" s="182">
        <f t="shared" si="229"/>
        <v>1189</v>
      </c>
      <c r="AT469" s="182">
        <f t="shared" si="230"/>
        <v>426.17460000000005</v>
      </c>
      <c r="AU469" s="182">
        <f t="shared" si="231"/>
        <v>0</v>
      </c>
      <c r="AV469" s="182">
        <f t="shared" si="232"/>
        <v>1189</v>
      </c>
      <c r="AW469" s="182">
        <f t="shared" si="233"/>
        <v>426.17460000000005</v>
      </c>
      <c r="AX469" s="183">
        <f t="shared" si="234"/>
        <v>592.12199999999996</v>
      </c>
      <c r="AY469" s="183">
        <f t="shared" si="235"/>
        <v>212.23495080000004</v>
      </c>
      <c r="AZ469" s="183">
        <f t="shared" si="236"/>
        <v>0</v>
      </c>
      <c r="BA469" s="183">
        <f t="shared" si="237"/>
        <v>596.87800000000004</v>
      </c>
      <c r="BB469" s="183">
        <f t="shared" si="238"/>
        <v>213.93964920000002</v>
      </c>
      <c r="BC469" s="184">
        <f t="shared" si="239"/>
        <v>1189</v>
      </c>
      <c r="BD469" s="184">
        <f t="shared" si="240"/>
        <v>0</v>
      </c>
      <c r="BE469" s="184">
        <f t="shared" si="241"/>
        <v>212.23495080000004</v>
      </c>
      <c r="BF469" s="184">
        <f t="shared" si="242"/>
        <v>213.93964920000002</v>
      </c>
      <c r="BG469" s="102">
        <f t="shared" si="243"/>
        <v>0</v>
      </c>
      <c r="BH469" s="102">
        <f t="shared" si="244"/>
        <v>0</v>
      </c>
      <c r="BI469" s="102">
        <f t="shared" si="245"/>
        <v>0</v>
      </c>
      <c r="BJ469" s="102">
        <f t="shared" si="246"/>
        <v>0.498</v>
      </c>
      <c r="BK469" s="102">
        <f t="shared" si="247"/>
        <v>0.502</v>
      </c>
      <c r="BL469" s="102">
        <f t="shared" si="248"/>
        <v>0</v>
      </c>
      <c r="BN469" s="102"/>
    </row>
    <row r="470" spans="1:66" x14ac:dyDescent="0.25">
      <c r="A470" s="102" t="s">
        <v>26</v>
      </c>
      <c r="B470" s="102" t="s">
        <v>8</v>
      </c>
      <c r="C470" s="102" t="s">
        <v>8</v>
      </c>
      <c r="D470" s="102" t="s">
        <v>27</v>
      </c>
      <c r="E470" s="102" t="s">
        <v>961</v>
      </c>
      <c r="F470" s="102" t="s">
        <v>962</v>
      </c>
      <c r="G470" s="102">
        <v>0.874</v>
      </c>
      <c r="H470" s="102">
        <v>1</v>
      </c>
      <c r="I470" s="102">
        <v>0.41699999999999998</v>
      </c>
      <c r="J470" s="167">
        <f>IFERROR(H470*VLOOKUP(A470, 'Advanced Parameters'!$B$7:$G$20, 6, FALSE)*VLOOKUP(A470, 'Growth Parameters'!$B$6:$H$19, 6, FALSE), 0)</f>
        <v>1</v>
      </c>
      <c r="K470" s="167">
        <f>IFERROR(IF('Advanced Parameters'!$C$5="n",'Raw Data'!I470*VLOOKUP(A470,'Advanced Parameters'!$B$7:$G$20,6,FALSE),J470*VLOOKUP(A470,'Advanced Parameters'!$B$7:$G$20,2,FALSE))*VLOOKUP(A470, 'Growth Parameters'!$B$6:$H$19, 6, FALSE), 0)</f>
        <v>0.41699999999999998</v>
      </c>
      <c r="L470" s="167">
        <f t="shared" si="249"/>
        <v>0.58299999999999996</v>
      </c>
      <c r="M470" s="168">
        <f>IFERROR(IF(G470="NA","NA",IF(G470&gt;'APC Parameters'!$K$6+VLOOKUP('Raw Data'!A470, 'APC Parameters'!$H$7:$L$20, 4, FALSE), 'APC Parameters'!$L$6+VLOOKUP('Raw Data'!A470, 'APC Parameters'!$H$7:$L$20, 5, FALSE), G470*('APC Parameters'!$J$6+VLOOKUP('Raw Data'!A470, 'APC Parameters'!$H$7:$L$20, 3, FALSE))+'APC Parameters'!$I$6+VLOOKUP('Raw Data'!A470, 'APC Parameters'!$H$7:$L$20, 2, FALSE))), 0)</f>
        <v>1767.6956</v>
      </c>
      <c r="N470" s="168">
        <f t="shared" si="219"/>
        <v>1767.6956</v>
      </c>
      <c r="O470" s="168">
        <f>IFERROR(IF(M470="NA",VLOOKUP(D470,'Internal Calculations'!$B$10:$C$11,2,FALSE), M470)*VLOOKUP(A470, 'Growth Parameters'!$B$6:$H$19, 7, FALSE), 0)</f>
        <v>1767.6956</v>
      </c>
      <c r="P470" s="177">
        <f t="shared" si="220"/>
        <v>1767.6956</v>
      </c>
      <c r="Q470" s="178">
        <f>IF('Funding Allocation Parameters'!$C$5="Basic Library Subsidy", MIN(O470*('Funding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MIN($O470*(VLOOKUP(CONCATENATE($A470, 'Funding Allocation Parameters'!$I$5), 'Library Subsidy Complex'!$C$2:$J$55, 2, FALSE)), VLOOKUP(CONCATENATE($A470, 'Funding Allocation Parameters'!$I$5), 'Library Subsidy Complex'!$C$2:$J$55, 4, FALSE)), 0)))))</f>
        <v>1189</v>
      </c>
      <c r="R470" s="178">
        <f>IF('Funding Allocation Parameters'!$C$5="Basic Library Subsidy", 0, IF('Funding Allocation Parameters'!$C$5="Grant funding",MIN(O470*('Funding Allocation Parameters'!$E$5), 'Funding Allocation Parameters'!$G$5), IF('Funding Allocation Parameters'!$C$5="Other author funding", 0, IF('Funding Allocation Parameters'!$C$5="Any discretionary funds (grants if available, other if no grants)", MIN(O470*('Funding Allocation Parameters'!$E$5), 'Funding Allocation Parameters'!$G$5), IF('Funding Allocation Parameters'!$C$5="Complex Library Subsidy", 0, 0)))))</f>
        <v>0</v>
      </c>
      <c r="S470" s="178">
        <f>IF('Funding Allocation Parameters'!$C$5="Basic Library Subsidy", 0, IF('Funding Allocation Parameters'!$C$5="Grant funding", 0, IF('Funding Allocation Parameters'!$C$5="Other author funding",  MIN(O470*('Funding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0" s="178">
        <f>IF('Funding Allocation Parameters'!$C$5="Basic Library Subsidy", MIN(O470*('Funding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MIN($O470*(VLOOKUP(CONCATENATE($A470, 'Funding Allocation Parameters'!$I$5), 'Library Subsidy Complex'!$C$2:$J$55, 6, FALSE)), VLOOKUP(CONCATENATE($A470, 'Funding Allocation Parameters'!$I$5), 'Library Subsidy Complex'!$C$2:$J$55, 8, FALSE)), 0)))))</f>
        <v>1189</v>
      </c>
      <c r="U470" s="178">
        <f>IF('Funding Allocation Parameters'!$C$5="Basic Library Subsidy", 0, IF('Funding Allocation Parameters'!$C$5="Grant funding", 0, IF('Funding Allocation Parameters'!$C$5="Other author funding",  MIN(O470*('Funding Allocation Parameters'!$E$5), 'Funding Allocation Parameters'!$G$5), IF('Funding Allocation Parameters'!$C$5="Any discretionary funds (grants if available, other if no grants)", MIN(O470*('Funding Allocation Parameters'!$E$5), 'Funding Allocation Parameters'!$G$5), IF('Funding Allocation Parameters'!$C$5="Complex Library Subsidy", 0, 0)))))</f>
        <v>0</v>
      </c>
      <c r="V470" s="177">
        <f t="shared" si="221"/>
        <v>578.69560000000001</v>
      </c>
      <c r="W470" s="177">
        <f t="shared" si="222"/>
        <v>578.69560000000001</v>
      </c>
      <c r="X470" s="179">
        <f>IF('Funding Allocation Parameters'!$C$6="Basic Library Subsidy", MIN(V470*'Funding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MIN(V470*VLOOKUP(CONCATENATE($A470, 'Funding Allocation Parameters'!$I$6), 'Library Subsidy Complex'!$C$2:$J$55, 2, FALSE), VLOOKUP(CONCATENATE($A470, 'Funding Allocation Parameters'!$I$6), 'Library Subsidy Complex'!$C$2:$J$55, 4, FALSE)), 0)))))</f>
        <v>0</v>
      </c>
      <c r="Y470" s="179">
        <f>IF('Funding Allocation Parameters'!$C$6="Basic Library Subsidy", 0, IF('Funding Allocation Parameters'!$C$6="Grant funding",MIN(V470*'Funding Allocation Parameters'!$E$6, 'Funding Allocation Parameters'!$G$6), IF('Funding Allocation Parameters'!$C$6="Other author funding", 0, IF('Funding Allocation Parameters'!$C$6="Any discretionary funds (grants if available, other if no grants)", MIN(V470*'Funding Allocation Parameters'!$E$6, 'Funding Allocation Parameters'!$G$6), IF('Funding Allocation Parameters'!$C$6="Complex Library Subsidy", 0, 0)))))</f>
        <v>578.69560000000001</v>
      </c>
      <c r="Z470" s="179">
        <f>IF('Funding Allocation Parameters'!$C$6="Basic Library Subsidy", 0, IF('Funding Allocation Parameters'!$C$6="Grant funding", 0, IF('Funding Allocation Parameters'!$C$6="Other author funding",  MIN(V470*'Funding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0" s="179">
        <f>IF('Funding Allocation Parameters'!$C$6="Basic Library Subsidy", MIN(W470*'Funding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MIN(W470*VLOOKUP(CONCATENATE($A470, 'Funding Allocation Parameters'!$I$6), 'Library Subsidy Complex'!$C$2:$J$55, 6, FALSE), VLOOKUP(CONCATENATE($A470, 'Funding Allocation Parameters'!$I$6), 'Library Subsidy Complex'!$C$2:$J$55, 8, FALSE)), 0)))))</f>
        <v>0</v>
      </c>
      <c r="AB470" s="179">
        <f>IF('Funding Allocation Parameters'!$C$6="Basic Library Subsidy", 0, IF('Funding Allocation Parameters'!$C$6="Grant funding", 0, IF('Funding Allocation Parameters'!$C$6="Other author funding",  MIN(W470*'Funding Allocation Parameters'!$E$6, 'Funding Allocation Parameters'!$G$6), IF('Funding Allocation Parameters'!$C$6="Any discretionary funds (grants if available, other if no grants)", MIN(W470*'Funding Allocation Parameters'!$E$6, 'Funding Allocation Parameters'!$G$6), IF('Funding Allocation Parameters'!$C$6="Complex Library Subsidy", 0, 0)))))</f>
        <v>578.69560000000001</v>
      </c>
      <c r="AC470" s="177">
        <f t="shared" si="223"/>
        <v>0</v>
      </c>
      <c r="AD470" s="177">
        <f t="shared" si="224"/>
        <v>0</v>
      </c>
      <c r="AE470" s="180">
        <f>IF('Funding Allocation Parameters'!$C$7="Basic Library Subsidy", MIN(AC470*'Funding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MIN(AC470*VLOOKUP(CONCATENATE($A470, 'Funding Allocation Parameters'!$I$7), 'Library Subsidy Complex'!$C$2:$J$55, 2, FALSE), VLOOKUP(CONCATENATE($A470, 'Funding Allocation Parameters'!$I$7), 'Library Subsidy Complex'!$C$2:$J$55, 4, FALSE)), 0)))))</f>
        <v>0</v>
      </c>
      <c r="AF470" s="180">
        <f>IF('Funding Allocation Parameters'!$C$7="Basic Library Subsidy", 0, IF('Funding Allocation Parameters'!$C$7="Grant funding",MIN(AC470*'Funding Allocation Parameters'!$E$7, 'Funding Allocation Parameters'!$G$7), IF('Funding Allocation Parameters'!$C$7="Other author funding", 0, IF('Funding Allocation Parameters'!$C$7="Any discretionary funds (grants if available, other if no grants)", MIN(AC470*'Funding Allocation Parameters'!$E$7, 'Funding Allocation Parameters'!$G$7), IF('Funding Allocation Parameters'!$C$7="Complex Library Subsidy", 0, 0)))))</f>
        <v>0</v>
      </c>
      <c r="AG470" s="180">
        <f>IF('Funding Allocation Parameters'!$C$7="Basic Library Subsidy", 0, IF('Funding Allocation Parameters'!$C$7="Grant funding", 0, IF('Funding Allocation Parameters'!$C$7="Other author funding",  MIN(AC470*'Funding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0" s="180">
        <f>IF('Funding Allocation Parameters'!$C$7="Basic Library Subsidy", MIN(AD470*'Funding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MIN(AD470*VLOOKUP(CONCATENATE($A470, 'Funding Allocation Parameters'!$I$7), 'Library Subsidy Complex'!$C$2:$J$55, 6, FALSE), VLOOKUP(CONCATENATE($A470, 'Funding Allocation Parameters'!$I$7), 'Library Subsidy Complex'!$C$2:$J$55, 8, FALSE)), 0)))))</f>
        <v>0</v>
      </c>
      <c r="AI470" s="180">
        <f>IF('Funding Allocation Parameters'!$C$7="Basic Library Subsidy", 0, IF('Funding Allocation Parameters'!$C$7="Grant funding", 0, IF('Funding Allocation Parameters'!$C$7="Other author funding",  MIN(AD470*'Funding Allocation Parameters'!$E$7, 'Funding Allocation Parameters'!$G$7), IF('Funding Allocation Parameters'!$C$7="Any discretionary funds (grants if available, other if no grants)", MIN(AD470*'Funding Allocation Parameters'!$E$7, 'Funding Allocation Parameters'!$G$7), IF('Funding Allocation Parameters'!$C$7="Complex Library Subsidy", 0, 0)))))</f>
        <v>0</v>
      </c>
      <c r="AJ470" s="177">
        <f t="shared" si="225"/>
        <v>0</v>
      </c>
      <c r="AK470" s="177">
        <f t="shared" si="226"/>
        <v>0</v>
      </c>
      <c r="AL470" s="181">
        <f>IF('Funding Allocation Parameters'!$C$8="Basic Library Subsidy", MIN(AJ470*'Funding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MIN(AJ470*VLOOKUP(CONCATENATE($A470, 'Funding Allocation Parameters'!$I$8), 'Library Subsidy Complex'!$C$2:$J$55, 2, FALSE), VLOOKUP(CONCATENATE($A470, 'Funding Allocation Parameters'!$I$8), 'Library Subsidy Complex'!$C$2:$J$55, 4, FALSE)), 0)))))</f>
        <v>0</v>
      </c>
      <c r="AM470" s="181">
        <f>IF('Funding Allocation Parameters'!$C$8="Basic Library Subsidy", 0, IF('Funding Allocation Parameters'!$C$8="Grant funding",MIN(AJ470*'Funding Allocation Parameters'!$E$8, 'Funding Allocation Parameters'!$G$8), IF('Funding Allocation Parameters'!$C$8="Other author funding", 0, IF('Funding Allocation Parameters'!$C$8="Any discretionary funds (grants if available, other if no grants)", MIN(AJ470*'Funding Allocation Parameters'!$E$8, 'Funding Allocation Parameters'!$G$8), IF('Funding Allocation Parameters'!$C$8="Complex Library Subsidy", 0, 0)))))</f>
        <v>0</v>
      </c>
      <c r="AN470" s="181">
        <f>IF('Funding Allocation Parameters'!$C$8="Basic Library Subsidy", 0, IF('Funding Allocation Parameters'!$C$8="Grant funding", 0, IF('Funding Allocation Parameters'!$C$8="Other author funding",  MIN(AJ470*'Funding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0" s="181">
        <f>IF('Funding Allocation Parameters'!$C$8="Basic Library Subsidy", MIN(AK470*'Funding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MIN(AK470*VLOOKUP(CONCATENATE($A470, 'Funding Allocation Parameters'!$I$8), 'Library Subsidy Complex'!$C$2:$J$55, 6, FALSE), VLOOKUP(CONCATENATE($A470, 'Funding Allocation Parameters'!$I$8), 'Library Subsidy Complex'!$C$2:$J$55, 8, FALSE)), 0)))))</f>
        <v>0</v>
      </c>
      <c r="AP470" s="181">
        <f>IF('Funding Allocation Parameters'!$C$8="Basic Library Subsidy", 0, IF('Funding Allocation Parameters'!$C$8="Grant funding", 0, IF('Funding Allocation Parameters'!$C$8="Other author funding",  MIN(AK470*'Funding Allocation Parameters'!$E$8, 'Funding Allocation Parameters'!$G$8), IF('Funding Allocation Parameters'!$C$8="Any discretionary funds (grants if available, other if no grants)", MIN(AK470*'Funding Allocation Parameters'!$E$8, 'Funding Allocation Parameters'!$G$8), IF('Funding Allocation Parameters'!$C$8="Complex Library Subsidy", 0, 0)))))</f>
        <v>0</v>
      </c>
      <c r="AQ470" s="177">
        <f t="shared" si="227"/>
        <v>0</v>
      </c>
      <c r="AR470" s="177">
        <f t="shared" si="228"/>
        <v>0</v>
      </c>
      <c r="AS470" s="182">
        <f t="shared" si="229"/>
        <v>1189</v>
      </c>
      <c r="AT470" s="182">
        <f t="shared" si="230"/>
        <v>578.69560000000001</v>
      </c>
      <c r="AU470" s="182">
        <f t="shared" si="231"/>
        <v>0</v>
      </c>
      <c r="AV470" s="182">
        <f t="shared" si="232"/>
        <v>1189</v>
      </c>
      <c r="AW470" s="182">
        <f t="shared" si="233"/>
        <v>578.69560000000001</v>
      </c>
      <c r="AX470" s="183">
        <f t="shared" si="234"/>
        <v>495.81299999999999</v>
      </c>
      <c r="AY470" s="183">
        <f t="shared" si="235"/>
        <v>241.3160652</v>
      </c>
      <c r="AZ470" s="183">
        <f t="shared" si="236"/>
        <v>0</v>
      </c>
      <c r="BA470" s="183">
        <f t="shared" si="237"/>
        <v>693.18700000000001</v>
      </c>
      <c r="BB470" s="183">
        <f t="shared" si="238"/>
        <v>337.37953479999999</v>
      </c>
      <c r="BC470" s="184">
        <f t="shared" si="239"/>
        <v>1189</v>
      </c>
      <c r="BD470" s="184">
        <f t="shared" si="240"/>
        <v>0</v>
      </c>
      <c r="BE470" s="184">
        <f t="shared" si="241"/>
        <v>241.3160652</v>
      </c>
      <c r="BF470" s="184">
        <f t="shared" si="242"/>
        <v>337.37953479999999</v>
      </c>
      <c r="BG470" s="102">
        <f t="shared" si="243"/>
        <v>0</v>
      </c>
      <c r="BH470" s="102">
        <f t="shared" si="244"/>
        <v>0</v>
      </c>
      <c r="BI470" s="102">
        <f t="shared" si="245"/>
        <v>0</v>
      </c>
      <c r="BJ470" s="102">
        <f t="shared" si="246"/>
        <v>0.41699999999999998</v>
      </c>
      <c r="BK470" s="102">
        <f t="shared" si="247"/>
        <v>0.58299999999999996</v>
      </c>
      <c r="BL470" s="102">
        <f t="shared" si="248"/>
        <v>0</v>
      </c>
      <c r="BN470" s="102"/>
    </row>
    <row r="471" spans="1:66" x14ac:dyDescent="0.25">
      <c r="A471" s="102" t="s">
        <v>13</v>
      </c>
      <c r="B471" s="102" t="s">
        <v>8</v>
      </c>
      <c r="C471" s="102" t="s">
        <v>8</v>
      </c>
      <c r="D471" s="102" t="s">
        <v>27</v>
      </c>
      <c r="E471" s="102" t="s">
        <v>964</v>
      </c>
      <c r="F471" s="102" t="s">
        <v>965</v>
      </c>
      <c r="G471" s="102">
        <v>1.194</v>
      </c>
      <c r="H471" s="102">
        <v>1</v>
      </c>
      <c r="I471" s="102">
        <v>1</v>
      </c>
      <c r="J471" s="167">
        <f>IFERROR(H471*VLOOKUP(A471, 'Advanced Parameters'!$B$7:$G$20, 6, FALSE)*VLOOKUP(A471, 'Growth Parameters'!$B$6:$H$19, 6, FALSE), 0)</f>
        <v>1</v>
      </c>
      <c r="K471" s="167">
        <f>IFERROR(IF('Advanced Parameters'!$C$5="n",'Raw Data'!I471*VLOOKUP(A471,'Advanced Parameters'!$B$7:$G$20,6,FALSE),J471*VLOOKUP(A471,'Advanced Parameters'!$B$7:$G$20,2,FALSE))*VLOOKUP(A471, 'Growth Parameters'!$B$6:$H$19, 6, FALSE), 0)</f>
        <v>1</v>
      </c>
      <c r="L471" s="167">
        <f t="shared" si="249"/>
        <v>0</v>
      </c>
      <c r="M471" s="168">
        <f>IFERROR(IF(G471="NA","NA",IF(G471&gt;'APC Parameters'!$K$6+VLOOKUP('Raw Data'!A471, 'APC Parameters'!$H$7:$L$20, 4, FALSE), 'APC Parameters'!$L$6+VLOOKUP('Raw Data'!A471, 'APC Parameters'!$H$7:$L$20, 5, FALSE), G471*('APC Parameters'!$J$6+VLOOKUP('Raw Data'!A471, 'APC Parameters'!$H$7:$L$20, 3, FALSE))+'APC Parameters'!$I$6+VLOOKUP('Raw Data'!A471, 'APC Parameters'!$H$7:$L$20, 2, FALSE))), 0)</f>
        <v>1994.7036000000001</v>
      </c>
      <c r="N471" s="168">
        <f t="shared" si="219"/>
        <v>1994.7036000000001</v>
      </c>
      <c r="O471" s="168">
        <f>IFERROR(IF(M471="NA",VLOOKUP(D471,'Internal Calculations'!$B$10:$C$11,2,FALSE), M471)*VLOOKUP(A471, 'Growth Parameters'!$B$6:$H$19, 7, FALSE), 0)</f>
        <v>1994.7036000000001</v>
      </c>
      <c r="P471" s="177">
        <f t="shared" si="220"/>
        <v>1994.7036000000001</v>
      </c>
      <c r="Q471" s="178">
        <f>IF('Funding Allocation Parameters'!$C$5="Basic Library Subsidy", MIN(O471*('Funding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MIN($O471*(VLOOKUP(CONCATENATE($A471, 'Funding Allocation Parameters'!$I$5), 'Library Subsidy Complex'!$C$2:$J$55, 2, FALSE)), VLOOKUP(CONCATENATE($A471, 'Funding Allocation Parameters'!$I$5), 'Library Subsidy Complex'!$C$2:$J$55, 4, FALSE)), 0)))))</f>
        <v>1189</v>
      </c>
      <c r="R471" s="178">
        <f>IF('Funding Allocation Parameters'!$C$5="Basic Library Subsidy", 0, IF('Funding Allocation Parameters'!$C$5="Grant funding",MIN(O471*('Funding Allocation Parameters'!$E$5), 'Funding Allocation Parameters'!$G$5), IF('Funding Allocation Parameters'!$C$5="Other author funding", 0, IF('Funding Allocation Parameters'!$C$5="Any discretionary funds (grants if available, other if no grants)", MIN(O471*('Funding Allocation Parameters'!$E$5), 'Funding Allocation Parameters'!$G$5), IF('Funding Allocation Parameters'!$C$5="Complex Library Subsidy", 0, 0)))))</f>
        <v>0</v>
      </c>
      <c r="S471" s="178">
        <f>IF('Funding Allocation Parameters'!$C$5="Basic Library Subsidy", 0, IF('Funding Allocation Parameters'!$C$5="Grant funding", 0, IF('Funding Allocation Parameters'!$C$5="Other author funding",  MIN(O471*('Funding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1" s="178">
        <f>IF('Funding Allocation Parameters'!$C$5="Basic Library Subsidy", MIN(O471*('Funding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MIN($O471*(VLOOKUP(CONCATENATE($A471, 'Funding Allocation Parameters'!$I$5), 'Library Subsidy Complex'!$C$2:$J$55, 6, FALSE)), VLOOKUP(CONCATENATE($A471, 'Funding Allocation Parameters'!$I$5), 'Library Subsidy Complex'!$C$2:$J$55, 8, FALSE)), 0)))))</f>
        <v>1189</v>
      </c>
      <c r="U471" s="178">
        <f>IF('Funding Allocation Parameters'!$C$5="Basic Library Subsidy", 0, IF('Funding Allocation Parameters'!$C$5="Grant funding", 0, IF('Funding Allocation Parameters'!$C$5="Other author funding",  MIN(O471*('Funding Allocation Parameters'!$E$5), 'Funding Allocation Parameters'!$G$5), IF('Funding Allocation Parameters'!$C$5="Any discretionary funds (grants if available, other if no grants)", MIN(O471*('Funding Allocation Parameters'!$E$5), 'Funding Allocation Parameters'!$G$5), IF('Funding Allocation Parameters'!$C$5="Complex Library Subsidy", 0, 0)))))</f>
        <v>0</v>
      </c>
      <c r="V471" s="177">
        <f t="shared" si="221"/>
        <v>805.70360000000005</v>
      </c>
      <c r="W471" s="177">
        <f t="shared" si="222"/>
        <v>805.70360000000005</v>
      </c>
      <c r="X471" s="179">
        <f>IF('Funding Allocation Parameters'!$C$6="Basic Library Subsidy", MIN(V471*'Funding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MIN(V471*VLOOKUP(CONCATENATE($A471, 'Funding Allocation Parameters'!$I$6), 'Library Subsidy Complex'!$C$2:$J$55, 2, FALSE), VLOOKUP(CONCATENATE($A471, 'Funding Allocation Parameters'!$I$6), 'Library Subsidy Complex'!$C$2:$J$55, 4, FALSE)), 0)))))</f>
        <v>0</v>
      </c>
      <c r="Y471" s="179">
        <f>IF('Funding Allocation Parameters'!$C$6="Basic Library Subsidy", 0, IF('Funding Allocation Parameters'!$C$6="Grant funding",MIN(V471*'Funding Allocation Parameters'!$E$6, 'Funding Allocation Parameters'!$G$6), IF('Funding Allocation Parameters'!$C$6="Other author funding", 0, IF('Funding Allocation Parameters'!$C$6="Any discretionary funds (grants if available, other if no grants)", MIN(V471*'Funding Allocation Parameters'!$E$6, 'Funding Allocation Parameters'!$G$6), IF('Funding Allocation Parameters'!$C$6="Complex Library Subsidy", 0, 0)))))</f>
        <v>805.70360000000005</v>
      </c>
      <c r="Z471" s="179">
        <f>IF('Funding Allocation Parameters'!$C$6="Basic Library Subsidy", 0, IF('Funding Allocation Parameters'!$C$6="Grant funding", 0, IF('Funding Allocation Parameters'!$C$6="Other author funding",  MIN(V471*'Funding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1" s="179">
        <f>IF('Funding Allocation Parameters'!$C$6="Basic Library Subsidy", MIN(W471*'Funding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MIN(W471*VLOOKUP(CONCATENATE($A471, 'Funding Allocation Parameters'!$I$6), 'Library Subsidy Complex'!$C$2:$J$55, 6, FALSE), VLOOKUP(CONCATENATE($A471, 'Funding Allocation Parameters'!$I$6), 'Library Subsidy Complex'!$C$2:$J$55, 8, FALSE)), 0)))))</f>
        <v>0</v>
      </c>
      <c r="AB471" s="179">
        <f>IF('Funding Allocation Parameters'!$C$6="Basic Library Subsidy", 0, IF('Funding Allocation Parameters'!$C$6="Grant funding", 0, IF('Funding Allocation Parameters'!$C$6="Other author funding",  MIN(W471*'Funding Allocation Parameters'!$E$6, 'Funding Allocation Parameters'!$G$6), IF('Funding Allocation Parameters'!$C$6="Any discretionary funds (grants if available, other if no grants)", MIN(W471*'Funding Allocation Parameters'!$E$6, 'Funding Allocation Parameters'!$G$6), IF('Funding Allocation Parameters'!$C$6="Complex Library Subsidy", 0, 0)))))</f>
        <v>805.70360000000005</v>
      </c>
      <c r="AC471" s="177">
        <f t="shared" si="223"/>
        <v>0</v>
      </c>
      <c r="AD471" s="177">
        <f t="shared" si="224"/>
        <v>0</v>
      </c>
      <c r="AE471" s="180">
        <f>IF('Funding Allocation Parameters'!$C$7="Basic Library Subsidy", MIN(AC471*'Funding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MIN(AC471*VLOOKUP(CONCATENATE($A471, 'Funding Allocation Parameters'!$I$7), 'Library Subsidy Complex'!$C$2:$J$55, 2, FALSE), VLOOKUP(CONCATENATE($A471, 'Funding Allocation Parameters'!$I$7), 'Library Subsidy Complex'!$C$2:$J$55, 4, FALSE)), 0)))))</f>
        <v>0</v>
      </c>
      <c r="AF471" s="180">
        <f>IF('Funding Allocation Parameters'!$C$7="Basic Library Subsidy", 0, IF('Funding Allocation Parameters'!$C$7="Grant funding",MIN(AC471*'Funding Allocation Parameters'!$E$7, 'Funding Allocation Parameters'!$G$7), IF('Funding Allocation Parameters'!$C$7="Other author funding", 0, IF('Funding Allocation Parameters'!$C$7="Any discretionary funds (grants if available, other if no grants)", MIN(AC471*'Funding Allocation Parameters'!$E$7, 'Funding Allocation Parameters'!$G$7), IF('Funding Allocation Parameters'!$C$7="Complex Library Subsidy", 0, 0)))))</f>
        <v>0</v>
      </c>
      <c r="AG471" s="180">
        <f>IF('Funding Allocation Parameters'!$C$7="Basic Library Subsidy", 0, IF('Funding Allocation Parameters'!$C$7="Grant funding", 0, IF('Funding Allocation Parameters'!$C$7="Other author funding",  MIN(AC471*'Funding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1" s="180">
        <f>IF('Funding Allocation Parameters'!$C$7="Basic Library Subsidy", MIN(AD471*'Funding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MIN(AD471*VLOOKUP(CONCATENATE($A471, 'Funding Allocation Parameters'!$I$7), 'Library Subsidy Complex'!$C$2:$J$55, 6, FALSE), VLOOKUP(CONCATENATE($A471, 'Funding Allocation Parameters'!$I$7), 'Library Subsidy Complex'!$C$2:$J$55, 8, FALSE)), 0)))))</f>
        <v>0</v>
      </c>
      <c r="AI471" s="180">
        <f>IF('Funding Allocation Parameters'!$C$7="Basic Library Subsidy", 0, IF('Funding Allocation Parameters'!$C$7="Grant funding", 0, IF('Funding Allocation Parameters'!$C$7="Other author funding",  MIN(AD471*'Funding Allocation Parameters'!$E$7, 'Funding Allocation Parameters'!$G$7), IF('Funding Allocation Parameters'!$C$7="Any discretionary funds (grants if available, other if no grants)", MIN(AD471*'Funding Allocation Parameters'!$E$7, 'Funding Allocation Parameters'!$G$7), IF('Funding Allocation Parameters'!$C$7="Complex Library Subsidy", 0, 0)))))</f>
        <v>0</v>
      </c>
      <c r="AJ471" s="177">
        <f t="shared" si="225"/>
        <v>0</v>
      </c>
      <c r="AK471" s="177">
        <f t="shared" si="226"/>
        <v>0</v>
      </c>
      <c r="AL471" s="181">
        <f>IF('Funding Allocation Parameters'!$C$8="Basic Library Subsidy", MIN(AJ471*'Funding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MIN(AJ471*VLOOKUP(CONCATENATE($A471, 'Funding Allocation Parameters'!$I$8), 'Library Subsidy Complex'!$C$2:$J$55, 2, FALSE), VLOOKUP(CONCATENATE($A471, 'Funding Allocation Parameters'!$I$8), 'Library Subsidy Complex'!$C$2:$J$55, 4, FALSE)), 0)))))</f>
        <v>0</v>
      </c>
      <c r="AM471" s="181">
        <f>IF('Funding Allocation Parameters'!$C$8="Basic Library Subsidy", 0, IF('Funding Allocation Parameters'!$C$8="Grant funding",MIN(AJ471*'Funding Allocation Parameters'!$E$8, 'Funding Allocation Parameters'!$G$8), IF('Funding Allocation Parameters'!$C$8="Other author funding", 0, IF('Funding Allocation Parameters'!$C$8="Any discretionary funds (grants if available, other if no grants)", MIN(AJ471*'Funding Allocation Parameters'!$E$8, 'Funding Allocation Parameters'!$G$8), IF('Funding Allocation Parameters'!$C$8="Complex Library Subsidy", 0, 0)))))</f>
        <v>0</v>
      </c>
      <c r="AN471" s="181">
        <f>IF('Funding Allocation Parameters'!$C$8="Basic Library Subsidy", 0, IF('Funding Allocation Parameters'!$C$8="Grant funding", 0, IF('Funding Allocation Parameters'!$C$8="Other author funding",  MIN(AJ471*'Funding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1" s="181">
        <f>IF('Funding Allocation Parameters'!$C$8="Basic Library Subsidy", MIN(AK471*'Funding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MIN(AK471*VLOOKUP(CONCATENATE($A471, 'Funding Allocation Parameters'!$I$8), 'Library Subsidy Complex'!$C$2:$J$55, 6, FALSE), VLOOKUP(CONCATENATE($A471, 'Funding Allocation Parameters'!$I$8), 'Library Subsidy Complex'!$C$2:$J$55, 8, FALSE)), 0)))))</f>
        <v>0</v>
      </c>
      <c r="AP471" s="181">
        <f>IF('Funding Allocation Parameters'!$C$8="Basic Library Subsidy", 0, IF('Funding Allocation Parameters'!$C$8="Grant funding", 0, IF('Funding Allocation Parameters'!$C$8="Other author funding",  MIN(AK471*'Funding Allocation Parameters'!$E$8, 'Funding Allocation Parameters'!$G$8), IF('Funding Allocation Parameters'!$C$8="Any discretionary funds (grants if available, other if no grants)", MIN(AK471*'Funding Allocation Parameters'!$E$8, 'Funding Allocation Parameters'!$G$8), IF('Funding Allocation Parameters'!$C$8="Complex Library Subsidy", 0, 0)))))</f>
        <v>0</v>
      </c>
      <c r="AQ471" s="177">
        <f t="shared" si="227"/>
        <v>0</v>
      </c>
      <c r="AR471" s="177">
        <f t="shared" si="228"/>
        <v>0</v>
      </c>
      <c r="AS471" s="182">
        <f t="shared" si="229"/>
        <v>1189</v>
      </c>
      <c r="AT471" s="182">
        <f t="shared" si="230"/>
        <v>805.70360000000005</v>
      </c>
      <c r="AU471" s="182">
        <f t="shared" si="231"/>
        <v>0</v>
      </c>
      <c r="AV471" s="182">
        <f t="shared" si="232"/>
        <v>1189</v>
      </c>
      <c r="AW471" s="182">
        <f t="shared" si="233"/>
        <v>805.70360000000005</v>
      </c>
      <c r="AX471" s="183">
        <f t="shared" si="234"/>
        <v>1189</v>
      </c>
      <c r="AY471" s="183">
        <f t="shared" si="235"/>
        <v>805.70360000000005</v>
      </c>
      <c r="AZ471" s="183">
        <f t="shared" si="236"/>
        <v>0</v>
      </c>
      <c r="BA471" s="183">
        <f t="shared" si="237"/>
        <v>0</v>
      </c>
      <c r="BB471" s="183">
        <f t="shared" si="238"/>
        <v>0</v>
      </c>
      <c r="BC471" s="184">
        <f t="shared" si="239"/>
        <v>1189</v>
      </c>
      <c r="BD471" s="184">
        <f t="shared" si="240"/>
        <v>0</v>
      </c>
      <c r="BE471" s="184">
        <f t="shared" si="241"/>
        <v>805.70360000000005</v>
      </c>
      <c r="BF471" s="184">
        <f t="shared" si="242"/>
        <v>0</v>
      </c>
      <c r="BG471" s="102">
        <f t="shared" si="243"/>
        <v>0</v>
      </c>
      <c r="BH471" s="102">
        <f t="shared" si="244"/>
        <v>0</v>
      </c>
      <c r="BI471" s="102">
        <f t="shared" si="245"/>
        <v>0</v>
      </c>
      <c r="BJ471" s="102">
        <f t="shared" si="246"/>
        <v>1</v>
      </c>
      <c r="BK471" s="102">
        <f t="shared" si="247"/>
        <v>0</v>
      </c>
      <c r="BL471" s="102">
        <f t="shared" si="248"/>
        <v>0</v>
      </c>
      <c r="BN471" s="102"/>
    </row>
    <row r="472" spans="1:66" x14ac:dyDescent="0.25">
      <c r="A472" s="102" t="s">
        <v>13</v>
      </c>
      <c r="B472" s="102" t="s">
        <v>8</v>
      </c>
      <c r="C472" s="102" t="s">
        <v>8</v>
      </c>
      <c r="D472" s="102" t="s">
        <v>27</v>
      </c>
      <c r="E472" s="102" t="s">
        <v>470</v>
      </c>
      <c r="F472" s="102" t="s">
        <v>966</v>
      </c>
      <c r="G472" s="102">
        <v>1.048</v>
      </c>
      <c r="H472" s="102">
        <v>1</v>
      </c>
      <c r="I472" s="102">
        <v>0</v>
      </c>
      <c r="J472" s="167">
        <f>IFERROR(H472*VLOOKUP(A472, 'Advanced Parameters'!$B$7:$G$20, 6, FALSE)*VLOOKUP(A472, 'Growth Parameters'!$B$6:$H$19, 6, FALSE), 0)</f>
        <v>1</v>
      </c>
      <c r="K472" s="167">
        <f>IFERROR(IF('Advanced Parameters'!$C$5="n",'Raw Data'!I472*VLOOKUP(A472,'Advanced Parameters'!$B$7:$G$20,6,FALSE),J472*VLOOKUP(A472,'Advanced Parameters'!$B$7:$G$20,2,FALSE))*VLOOKUP(A472, 'Growth Parameters'!$B$6:$H$19, 6, FALSE), 0)</f>
        <v>0</v>
      </c>
      <c r="L472" s="167">
        <f t="shared" si="249"/>
        <v>1</v>
      </c>
      <c r="M472" s="168">
        <f>IFERROR(IF(G472="NA","NA",IF(G472&gt;'APC Parameters'!$K$6+VLOOKUP('Raw Data'!A472, 'APC Parameters'!$H$7:$L$20, 4, FALSE), 'APC Parameters'!$L$6+VLOOKUP('Raw Data'!A472, 'APC Parameters'!$H$7:$L$20, 5, FALSE), G472*('APC Parameters'!$J$6+VLOOKUP('Raw Data'!A472, 'APC Parameters'!$H$7:$L$20, 3, FALSE))+'APC Parameters'!$I$6+VLOOKUP('Raw Data'!A472, 'APC Parameters'!$H$7:$L$20, 2, FALSE))), 0)</f>
        <v>1891.1312</v>
      </c>
      <c r="N472" s="168">
        <f t="shared" si="219"/>
        <v>1891.1312</v>
      </c>
      <c r="O472" s="168">
        <f>IFERROR(IF(M472="NA",VLOOKUP(D472,'Internal Calculations'!$B$10:$C$11,2,FALSE), M472)*VLOOKUP(A472, 'Growth Parameters'!$B$6:$H$19, 7, FALSE), 0)</f>
        <v>1891.1312</v>
      </c>
      <c r="P472" s="177">
        <f t="shared" si="220"/>
        <v>1891.1312</v>
      </c>
      <c r="Q472" s="178">
        <f>IF('Funding Allocation Parameters'!$C$5="Basic Library Subsidy", MIN(O472*('Funding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MIN($O472*(VLOOKUP(CONCATENATE($A472, 'Funding Allocation Parameters'!$I$5), 'Library Subsidy Complex'!$C$2:$J$55, 2, FALSE)), VLOOKUP(CONCATENATE($A472, 'Funding Allocation Parameters'!$I$5), 'Library Subsidy Complex'!$C$2:$J$55, 4, FALSE)), 0)))))</f>
        <v>1189</v>
      </c>
      <c r="R472" s="178">
        <f>IF('Funding Allocation Parameters'!$C$5="Basic Library Subsidy", 0, IF('Funding Allocation Parameters'!$C$5="Grant funding",MIN(O472*('Funding Allocation Parameters'!$E$5), 'Funding Allocation Parameters'!$G$5), IF('Funding Allocation Parameters'!$C$5="Other author funding", 0, IF('Funding Allocation Parameters'!$C$5="Any discretionary funds (grants if available, other if no grants)", MIN(O472*('Funding Allocation Parameters'!$E$5), 'Funding Allocation Parameters'!$G$5), IF('Funding Allocation Parameters'!$C$5="Complex Library Subsidy", 0, 0)))))</f>
        <v>0</v>
      </c>
      <c r="S472" s="178">
        <f>IF('Funding Allocation Parameters'!$C$5="Basic Library Subsidy", 0, IF('Funding Allocation Parameters'!$C$5="Grant funding", 0, IF('Funding Allocation Parameters'!$C$5="Other author funding",  MIN(O472*('Funding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2" s="178">
        <f>IF('Funding Allocation Parameters'!$C$5="Basic Library Subsidy", MIN(O472*('Funding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MIN($O472*(VLOOKUP(CONCATENATE($A472, 'Funding Allocation Parameters'!$I$5), 'Library Subsidy Complex'!$C$2:$J$55, 6, FALSE)), VLOOKUP(CONCATENATE($A472, 'Funding Allocation Parameters'!$I$5), 'Library Subsidy Complex'!$C$2:$J$55, 8, FALSE)), 0)))))</f>
        <v>1189</v>
      </c>
      <c r="U472" s="178">
        <f>IF('Funding Allocation Parameters'!$C$5="Basic Library Subsidy", 0, IF('Funding Allocation Parameters'!$C$5="Grant funding", 0, IF('Funding Allocation Parameters'!$C$5="Other author funding",  MIN(O472*('Funding Allocation Parameters'!$E$5), 'Funding Allocation Parameters'!$G$5), IF('Funding Allocation Parameters'!$C$5="Any discretionary funds (grants if available, other if no grants)", MIN(O472*('Funding Allocation Parameters'!$E$5), 'Funding Allocation Parameters'!$G$5), IF('Funding Allocation Parameters'!$C$5="Complex Library Subsidy", 0, 0)))))</f>
        <v>0</v>
      </c>
      <c r="V472" s="177">
        <f t="shared" si="221"/>
        <v>702.13120000000004</v>
      </c>
      <c r="W472" s="177">
        <f t="shared" si="222"/>
        <v>702.13120000000004</v>
      </c>
      <c r="X472" s="179">
        <f>IF('Funding Allocation Parameters'!$C$6="Basic Library Subsidy", MIN(V472*'Funding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MIN(V472*VLOOKUP(CONCATENATE($A472, 'Funding Allocation Parameters'!$I$6), 'Library Subsidy Complex'!$C$2:$J$55, 2, FALSE), VLOOKUP(CONCATENATE($A472, 'Funding Allocation Parameters'!$I$6), 'Library Subsidy Complex'!$C$2:$J$55, 4, FALSE)), 0)))))</f>
        <v>0</v>
      </c>
      <c r="Y472" s="179">
        <f>IF('Funding Allocation Parameters'!$C$6="Basic Library Subsidy", 0, IF('Funding Allocation Parameters'!$C$6="Grant funding",MIN(V472*'Funding Allocation Parameters'!$E$6, 'Funding Allocation Parameters'!$G$6), IF('Funding Allocation Parameters'!$C$6="Other author funding", 0, IF('Funding Allocation Parameters'!$C$6="Any discretionary funds (grants if available, other if no grants)", MIN(V472*'Funding Allocation Parameters'!$E$6, 'Funding Allocation Parameters'!$G$6), IF('Funding Allocation Parameters'!$C$6="Complex Library Subsidy", 0, 0)))))</f>
        <v>702.13120000000004</v>
      </c>
      <c r="Z472" s="179">
        <f>IF('Funding Allocation Parameters'!$C$6="Basic Library Subsidy", 0, IF('Funding Allocation Parameters'!$C$6="Grant funding", 0, IF('Funding Allocation Parameters'!$C$6="Other author funding",  MIN(V472*'Funding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2" s="179">
        <f>IF('Funding Allocation Parameters'!$C$6="Basic Library Subsidy", MIN(W472*'Funding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MIN(W472*VLOOKUP(CONCATENATE($A472, 'Funding Allocation Parameters'!$I$6), 'Library Subsidy Complex'!$C$2:$J$55, 6, FALSE), VLOOKUP(CONCATENATE($A472, 'Funding Allocation Parameters'!$I$6), 'Library Subsidy Complex'!$C$2:$J$55, 8, FALSE)), 0)))))</f>
        <v>0</v>
      </c>
      <c r="AB472" s="179">
        <f>IF('Funding Allocation Parameters'!$C$6="Basic Library Subsidy", 0, IF('Funding Allocation Parameters'!$C$6="Grant funding", 0, IF('Funding Allocation Parameters'!$C$6="Other author funding",  MIN(W472*'Funding Allocation Parameters'!$E$6, 'Funding Allocation Parameters'!$G$6), IF('Funding Allocation Parameters'!$C$6="Any discretionary funds (grants if available, other if no grants)", MIN(W472*'Funding Allocation Parameters'!$E$6, 'Funding Allocation Parameters'!$G$6), IF('Funding Allocation Parameters'!$C$6="Complex Library Subsidy", 0, 0)))))</f>
        <v>702.13120000000004</v>
      </c>
      <c r="AC472" s="177">
        <f t="shared" si="223"/>
        <v>0</v>
      </c>
      <c r="AD472" s="177">
        <f t="shared" si="224"/>
        <v>0</v>
      </c>
      <c r="AE472" s="180">
        <f>IF('Funding Allocation Parameters'!$C$7="Basic Library Subsidy", MIN(AC472*'Funding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MIN(AC472*VLOOKUP(CONCATENATE($A472, 'Funding Allocation Parameters'!$I$7), 'Library Subsidy Complex'!$C$2:$J$55, 2, FALSE), VLOOKUP(CONCATENATE($A472, 'Funding Allocation Parameters'!$I$7), 'Library Subsidy Complex'!$C$2:$J$55, 4, FALSE)), 0)))))</f>
        <v>0</v>
      </c>
      <c r="AF472" s="180">
        <f>IF('Funding Allocation Parameters'!$C$7="Basic Library Subsidy", 0, IF('Funding Allocation Parameters'!$C$7="Grant funding",MIN(AC472*'Funding Allocation Parameters'!$E$7, 'Funding Allocation Parameters'!$G$7), IF('Funding Allocation Parameters'!$C$7="Other author funding", 0, IF('Funding Allocation Parameters'!$C$7="Any discretionary funds (grants if available, other if no grants)", MIN(AC472*'Funding Allocation Parameters'!$E$7, 'Funding Allocation Parameters'!$G$7), IF('Funding Allocation Parameters'!$C$7="Complex Library Subsidy", 0, 0)))))</f>
        <v>0</v>
      </c>
      <c r="AG472" s="180">
        <f>IF('Funding Allocation Parameters'!$C$7="Basic Library Subsidy", 0, IF('Funding Allocation Parameters'!$C$7="Grant funding", 0, IF('Funding Allocation Parameters'!$C$7="Other author funding",  MIN(AC472*'Funding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2" s="180">
        <f>IF('Funding Allocation Parameters'!$C$7="Basic Library Subsidy", MIN(AD472*'Funding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MIN(AD472*VLOOKUP(CONCATENATE($A472, 'Funding Allocation Parameters'!$I$7), 'Library Subsidy Complex'!$C$2:$J$55, 6, FALSE), VLOOKUP(CONCATENATE($A472, 'Funding Allocation Parameters'!$I$7), 'Library Subsidy Complex'!$C$2:$J$55, 8, FALSE)), 0)))))</f>
        <v>0</v>
      </c>
      <c r="AI472" s="180">
        <f>IF('Funding Allocation Parameters'!$C$7="Basic Library Subsidy", 0, IF('Funding Allocation Parameters'!$C$7="Grant funding", 0, IF('Funding Allocation Parameters'!$C$7="Other author funding",  MIN(AD472*'Funding Allocation Parameters'!$E$7, 'Funding Allocation Parameters'!$G$7), IF('Funding Allocation Parameters'!$C$7="Any discretionary funds (grants if available, other if no grants)", MIN(AD472*'Funding Allocation Parameters'!$E$7, 'Funding Allocation Parameters'!$G$7), IF('Funding Allocation Parameters'!$C$7="Complex Library Subsidy", 0, 0)))))</f>
        <v>0</v>
      </c>
      <c r="AJ472" s="177">
        <f t="shared" si="225"/>
        <v>0</v>
      </c>
      <c r="AK472" s="177">
        <f t="shared" si="226"/>
        <v>0</v>
      </c>
      <c r="AL472" s="181">
        <f>IF('Funding Allocation Parameters'!$C$8="Basic Library Subsidy", MIN(AJ472*'Funding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MIN(AJ472*VLOOKUP(CONCATENATE($A472, 'Funding Allocation Parameters'!$I$8), 'Library Subsidy Complex'!$C$2:$J$55, 2, FALSE), VLOOKUP(CONCATENATE($A472, 'Funding Allocation Parameters'!$I$8), 'Library Subsidy Complex'!$C$2:$J$55, 4, FALSE)), 0)))))</f>
        <v>0</v>
      </c>
      <c r="AM472" s="181">
        <f>IF('Funding Allocation Parameters'!$C$8="Basic Library Subsidy", 0, IF('Funding Allocation Parameters'!$C$8="Grant funding",MIN(AJ472*'Funding Allocation Parameters'!$E$8, 'Funding Allocation Parameters'!$G$8), IF('Funding Allocation Parameters'!$C$8="Other author funding", 0, IF('Funding Allocation Parameters'!$C$8="Any discretionary funds (grants if available, other if no grants)", MIN(AJ472*'Funding Allocation Parameters'!$E$8, 'Funding Allocation Parameters'!$G$8), IF('Funding Allocation Parameters'!$C$8="Complex Library Subsidy", 0, 0)))))</f>
        <v>0</v>
      </c>
      <c r="AN472" s="181">
        <f>IF('Funding Allocation Parameters'!$C$8="Basic Library Subsidy", 0, IF('Funding Allocation Parameters'!$C$8="Grant funding", 0, IF('Funding Allocation Parameters'!$C$8="Other author funding",  MIN(AJ472*'Funding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2" s="181">
        <f>IF('Funding Allocation Parameters'!$C$8="Basic Library Subsidy", MIN(AK472*'Funding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MIN(AK472*VLOOKUP(CONCATENATE($A472, 'Funding Allocation Parameters'!$I$8), 'Library Subsidy Complex'!$C$2:$J$55, 6, FALSE), VLOOKUP(CONCATENATE($A472, 'Funding Allocation Parameters'!$I$8), 'Library Subsidy Complex'!$C$2:$J$55, 8, FALSE)), 0)))))</f>
        <v>0</v>
      </c>
      <c r="AP472" s="181">
        <f>IF('Funding Allocation Parameters'!$C$8="Basic Library Subsidy", 0, IF('Funding Allocation Parameters'!$C$8="Grant funding", 0, IF('Funding Allocation Parameters'!$C$8="Other author funding",  MIN(AK472*'Funding Allocation Parameters'!$E$8, 'Funding Allocation Parameters'!$G$8), IF('Funding Allocation Parameters'!$C$8="Any discretionary funds (grants if available, other if no grants)", MIN(AK472*'Funding Allocation Parameters'!$E$8, 'Funding Allocation Parameters'!$G$8), IF('Funding Allocation Parameters'!$C$8="Complex Library Subsidy", 0, 0)))))</f>
        <v>0</v>
      </c>
      <c r="AQ472" s="177">
        <f t="shared" si="227"/>
        <v>0</v>
      </c>
      <c r="AR472" s="177">
        <f t="shared" si="228"/>
        <v>0</v>
      </c>
      <c r="AS472" s="182">
        <f t="shared" si="229"/>
        <v>1189</v>
      </c>
      <c r="AT472" s="182">
        <f t="shared" si="230"/>
        <v>702.13120000000004</v>
      </c>
      <c r="AU472" s="182">
        <f t="shared" si="231"/>
        <v>0</v>
      </c>
      <c r="AV472" s="182">
        <f t="shared" si="232"/>
        <v>1189</v>
      </c>
      <c r="AW472" s="182">
        <f t="shared" si="233"/>
        <v>702.13120000000004</v>
      </c>
      <c r="AX472" s="183">
        <f t="shared" si="234"/>
        <v>0</v>
      </c>
      <c r="AY472" s="183">
        <f t="shared" si="235"/>
        <v>0</v>
      </c>
      <c r="AZ472" s="183">
        <f t="shared" si="236"/>
        <v>0</v>
      </c>
      <c r="BA472" s="183">
        <f t="shared" si="237"/>
        <v>1189</v>
      </c>
      <c r="BB472" s="183">
        <f t="shared" si="238"/>
        <v>702.13120000000004</v>
      </c>
      <c r="BC472" s="184">
        <f t="shared" si="239"/>
        <v>1189</v>
      </c>
      <c r="BD472" s="184">
        <f t="shared" si="240"/>
        <v>0</v>
      </c>
      <c r="BE472" s="184">
        <f t="shared" si="241"/>
        <v>0</v>
      </c>
      <c r="BF472" s="184">
        <f t="shared" si="242"/>
        <v>702.13120000000004</v>
      </c>
      <c r="BG472" s="102">
        <f t="shared" si="243"/>
        <v>0</v>
      </c>
      <c r="BH472" s="102">
        <f t="shared" si="244"/>
        <v>0</v>
      </c>
      <c r="BI472" s="102">
        <f t="shared" si="245"/>
        <v>0</v>
      </c>
      <c r="BJ472" s="102">
        <f t="shared" si="246"/>
        <v>0</v>
      </c>
      <c r="BK472" s="102">
        <f t="shared" si="247"/>
        <v>1</v>
      </c>
      <c r="BL472" s="102">
        <f t="shared" si="248"/>
        <v>0</v>
      </c>
      <c r="BN472" s="102"/>
    </row>
    <row r="473" spans="1:66" x14ac:dyDescent="0.25">
      <c r="A473" s="102" t="s">
        <v>7</v>
      </c>
      <c r="B473" s="102" t="s">
        <v>8</v>
      </c>
      <c r="C473" s="102" t="s">
        <v>8</v>
      </c>
      <c r="D473" s="102" t="s">
        <v>27</v>
      </c>
      <c r="E473" s="102" t="s">
        <v>967</v>
      </c>
      <c r="F473" s="102" t="s">
        <v>968</v>
      </c>
      <c r="G473" s="102">
        <v>1.431</v>
      </c>
      <c r="H473" s="102">
        <v>1</v>
      </c>
      <c r="I473" s="102">
        <v>0</v>
      </c>
      <c r="J473" s="167">
        <f>IFERROR(H473*VLOOKUP(A473, 'Advanced Parameters'!$B$7:$G$20, 6, FALSE)*VLOOKUP(A473, 'Growth Parameters'!$B$6:$H$19, 6, FALSE), 0)</f>
        <v>1</v>
      </c>
      <c r="K473" s="167">
        <f>IFERROR(IF('Advanced Parameters'!$C$5="n",'Raw Data'!I473*VLOOKUP(A473,'Advanced Parameters'!$B$7:$G$20,6,FALSE),J473*VLOOKUP(A473,'Advanced Parameters'!$B$7:$G$20,2,FALSE))*VLOOKUP(A473, 'Growth Parameters'!$B$6:$H$19, 6, FALSE), 0)</f>
        <v>0</v>
      </c>
      <c r="L473" s="167">
        <f t="shared" si="249"/>
        <v>1</v>
      </c>
      <c r="M473" s="168">
        <f>IFERROR(IF(G473="NA","NA",IF(G473&gt;'APC Parameters'!$K$6+VLOOKUP('Raw Data'!A473, 'APC Parameters'!$H$7:$L$20, 4, FALSE), 'APC Parameters'!$L$6+VLOOKUP('Raw Data'!A473, 'APC Parameters'!$H$7:$L$20, 5, FALSE), G473*('APC Parameters'!$J$6+VLOOKUP('Raw Data'!A473, 'APC Parameters'!$H$7:$L$20, 3, FALSE))+'APC Parameters'!$I$6+VLOOKUP('Raw Data'!A473, 'APC Parameters'!$H$7:$L$20, 2, FALSE))), 0)</f>
        <v>2162.8314</v>
      </c>
      <c r="N473" s="168">
        <f t="shared" si="219"/>
        <v>2162.8314</v>
      </c>
      <c r="O473" s="168">
        <f>IFERROR(IF(M473="NA",VLOOKUP(D473,'Internal Calculations'!$B$10:$C$11,2,FALSE), M473)*VLOOKUP(A473, 'Growth Parameters'!$B$6:$H$19, 7, FALSE), 0)</f>
        <v>2162.8314</v>
      </c>
      <c r="P473" s="177">
        <f t="shared" si="220"/>
        <v>2162.8314</v>
      </c>
      <c r="Q473" s="178">
        <f>IF('Funding Allocation Parameters'!$C$5="Basic Library Subsidy", MIN(O473*('Funding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MIN($O473*(VLOOKUP(CONCATENATE($A473, 'Funding Allocation Parameters'!$I$5), 'Library Subsidy Complex'!$C$2:$J$55, 2, FALSE)), VLOOKUP(CONCATENATE($A473, 'Funding Allocation Parameters'!$I$5), 'Library Subsidy Complex'!$C$2:$J$55, 4, FALSE)), 0)))))</f>
        <v>1189</v>
      </c>
      <c r="R473" s="178">
        <f>IF('Funding Allocation Parameters'!$C$5="Basic Library Subsidy", 0, IF('Funding Allocation Parameters'!$C$5="Grant funding",MIN(O473*('Funding Allocation Parameters'!$E$5), 'Funding Allocation Parameters'!$G$5), IF('Funding Allocation Parameters'!$C$5="Other author funding", 0, IF('Funding Allocation Parameters'!$C$5="Any discretionary funds (grants if available, other if no grants)", MIN(O473*('Funding Allocation Parameters'!$E$5), 'Funding Allocation Parameters'!$G$5), IF('Funding Allocation Parameters'!$C$5="Complex Library Subsidy", 0, 0)))))</f>
        <v>0</v>
      </c>
      <c r="S473" s="178">
        <f>IF('Funding Allocation Parameters'!$C$5="Basic Library Subsidy", 0, IF('Funding Allocation Parameters'!$C$5="Grant funding", 0, IF('Funding Allocation Parameters'!$C$5="Other author funding",  MIN(O473*('Funding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3" s="178">
        <f>IF('Funding Allocation Parameters'!$C$5="Basic Library Subsidy", MIN(O473*('Funding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MIN($O473*(VLOOKUP(CONCATENATE($A473, 'Funding Allocation Parameters'!$I$5), 'Library Subsidy Complex'!$C$2:$J$55, 6, FALSE)), VLOOKUP(CONCATENATE($A473, 'Funding Allocation Parameters'!$I$5), 'Library Subsidy Complex'!$C$2:$J$55, 8, FALSE)), 0)))))</f>
        <v>1189</v>
      </c>
      <c r="U473" s="178">
        <f>IF('Funding Allocation Parameters'!$C$5="Basic Library Subsidy", 0, IF('Funding Allocation Parameters'!$C$5="Grant funding", 0, IF('Funding Allocation Parameters'!$C$5="Other author funding",  MIN(O473*('Funding Allocation Parameters'!$E$5), 'Funding Allocation Parameters'!$G$5), IF('Funding Allocation Parameters'!$C$5="Any discretionary funds (grants if available, other if no grants)", MIN(O473*('Funding Allocation Parameters'!$E$5), 'Funding Allocation Parameters'!$G$5), IF('Funding Allocation Parameters'!$C$5="Complex Library Subsidy", 0, 0)))))</f>
        <v>0</v>
      </c>
      <c r="V473" s="177">
        <f t="shared" si="221"/>
        <v>973.83140000000003</v>
      </c>
      <c r="W473" s="177">
        <f t="shared" si="222"/>
        <v>973.83140000000003</v>
      </c>
      <c r="X473" s="179">
        <f>IF('Funding Allocation Parameters'!$C$6="Basic Library Subsidy", MIN(V473*'Funding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MIN(V473*VLOOKUP(CONCATENATE($A473, 'Funding Allocation Parameters'!$I$6), 'Library Subsidy Complex'!$C$2:$J$55, 2, FALSE), VLOOKUP(CONCATENATE($A473, 'Funding Allocation Parameters'!$I$6), 'Library Subsidy Complex'!$C$2:$J$55, 4, FALSE)), 0)))))</f>
        <v>0</v>
      </c>
      <c r="Y473" s="179">
        <f>IF('Funding Allocation Parameters'!$C$6="Basic Library Subsidy", 0, IF('Funding Allocation Parameters'!$C$6="Grant funding",MIN(V473*'Funding Allocation Parameters'!$E$6, 'Funding Allocation Parameters'!$G$6), IF('Funding Allocation Parameters'!$C$6="Other author funding", 0, IF('Funding Allocation Parameters'!$C$6="Any discretionary funds (grants if available, other if no grants)", MIN(V473*'Funding Allocation Parameters'!$E$6, 'Funding Allocation Parameters'!$G$6), IF('Funding Allocation Parameters'!$C$6="Complex Library Subsidy", 0, 0)))))</f>
        <v>973.83140000000003</v>
      </c>
      <c r="Z473" s="179">
        <f>IF('Funding Allocation Parameters'!$C$6="Basic Library Subsidy", 0, IF('Funding Allocation Parameters'!$C$6="Grant funding", 0, IF('Funding Allocation Parameters'!$C$6="Other author funding",  MIN(V473*'Funding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3" s="179">
        <f>IF('Funding Allocation Parameters'!$C$6="Basic Library Subsidy", MIN(W473*'Funding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MIN(W473*VLOOKUP(CONCATENATE($A473, 'Funding Allocation Parameters'!$I$6), 'Library Subsidy Complex'!$C$2:$J$55, 6, FALSE), VLOOKUP(CONCATENATE($A473, 'Funding Allocation Parameters'!$I$6), 'Library Subsidy Complex'!$C$2:$J$55, 8, FALSE)), 0)))))</f>
        <v>0</v>
      </c>
      <c r="AB473" s="179">
        <f>IF('Funding Allocation Parameters'!$C$6="Basic Library Subsidy", 0, IF('Funding Allocation Parameters'!$C$6="Grant funding", 0, IF('Funding Allocation Parameters'!$C$6="Other author funding",  MIN(W473*'Funding Allocation Parameters'!$E$6, 'Funding Allocation Parameters'!$G$6), IF('Funding Allocation Parameters'!$C$6="Any discretionary funds (grants if available, other if no grants)", MIN(W473*'Funding Allocation Parameters'!$E$6, 'Funding Allocation Parameters'!$G$6), IF('Funding Allocation Parameters'!$C$6="Complex Library Subsidy", 0, 0)))))</f>
        <v>973.83140000000003</v>
      </c>
      <c r="AC473" s="177">
        <f t="shared" si="223"/>
        <v>0</v>
      </c>
      <c r="AD473" s="177">
        <f t="shared" si="224"/>
        <v>0</v>
      </c>
      <c r="AE473" s="180">
        <f>IF('Funding Allocation Parameters'!$C$7="Basic Library Subsidy", MIN(AC473*'Funding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MIN(AC473*VLOOKUP(CONCATENATE($A473, 'Funding Allocation Parameters'!$I$7), 'Library Subsidy Complex'!$C$2:$J$55, 2, FALSE), VLOOKUP(CONCATENATE($A473, 'Funding Allocation Parameters'!$I$7), 'Library Subsidy Complex'!$C$2:$J$55, 4, FALSE)), 0)))))</f>
        <v>0</v>
      </c>
      <c r="AF473" s="180">
        <f>IF('Funding Allocation Parameters'!$C$7="Basic Library Subsidy", 0, IF('Funding Allocation Parameters'!$C$7="Grant funding",MIN(AC473*'Funding Allocation Parameters'!$E$7, 'Funding Allocation Parameters'!$G$7), IF('Funding Allocation Parameters'!$C$7="Other author funding", 0, IF('Funding Allocation Parameters'!$C$7="Any discretionary funds (grants if available, other if no grants)", MIN(AC473*'Funding Allocation Parameters'!$E$7, 'Funding Allocation Parameters'!$G$7), IF('Funding Allocation Parameters'!$C$7="Complex Library Subsidy", 0, 0)))))</f>
        <v>0</v>
      </c>
      <c r="AG473" s="180">
        <f>IF('Funding Allocation Parameters'!$C$7="Basic Library Subsidy", 0, IF('Funding Allocation Parameters'!$C$7="Grant funding", 0, IF('Funding Allocation Parameters'!$C$7="Other author funding",  MIN(AC473*'Funding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3" s="180">
        <f>IF('Funding Allocation Parameters'!$C$7="Basic Library Subsidy", MIN(AD473*'Funding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MIN(AD473*VLOOKUP(CONCATENATE($A473, 'Funding Allocation Parameters'!$I$7), 'Library Subsidy Complex'!$C$2:$J$55, 6, FALSE), VLOOKUP(CONCATENATE($A473, 'Funding Allocation Parameters'!$I$7), 'Library Subsidy Complex'!$C$2:$J$55, 8, FALSE)), 0)))))</f>
        <v>0</v>
      </c>
      <c r="AI473" s="180">
        <f>IF('Funding Allocation Parameters'!$C$7="Basic Library Subsidy", 0, IF('Funding Allocation Parameters'!$C$7="Grant funding", 0, IF('Funding Allocation Parameters'!$C$7="Other author funding",  MIN(AD473*'Funding Allocation Parameters'!$E$7, 'Funding Allocation Parameters'!$G$7), IF('Funding Allocation Parameters'!$C$7="Any discretionary funds (grants if available, other if no grants)", MIN(AD473*'Funding Allocation Parameters'!$E$7, 'Funding Allocation Parameters'!$G$7), IF('Funding Allocation Parameters'!$C$7="Complex Library Subsidy", 0, 0)))))</f>
        <v>0</v>
      </c>
      <c r="AJ473" s="177">
        <f t="shared" si="225"/>
        <v>0</v>
      </c>
      <c r="AK473" s="177">
        <f t="shared" si="226"/>
        <v>0</v>
      </c>
      <c r="AL473" s="181">
        <f>IF('Funding Allocation Parameters'!$C$8="Basic Library Subsidy", MIN(AJ473*'Funding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MIN(AJ473*VLOOKUP(CONCATENATE($A473, 'Funding Allocation Parameters'!$I$8), 'Library Subsidy Complex'!$C$2:$J$55, 2, FALSE), VLOOKUP(CONCATENATE($A473, 'Funding Allocation Parameters'!$I$8), 'Library Subsidy Complex'!$C$2:$J$55, 4, FALSE)), 0)))))</f>
        <v>0</v>
      </c>
      <c r="AM473" s="181">
        <f>IF('Funding Allocation Parameters'!$C$8="Basic Library Subsidy", 0, IF('Funding Allocation Parameters'!$C$8="Grant funding",MIN(AJ473*'Funding Allocation Parameters'!$E$8, 'Funding Allocation Parameters'!$G$8), IF('Funding Allocation Parameters'!$C$8="Other author funding", 0, IF('Funding Allocation Parameters'!$C$8="Any discretionary funds (grants if available, other if no grants)", MIN(AJ473*'Funding Allocation Parameters'!$E$8, 'Funding Allocation Parameters'!$G$8), IF('Funding Allocation Parameters'!$C$8="Complex Library Subsidy", 0, 0)))))</f>
        <v>0</v>
      </c>
      <c r="AN473" s="181">
        <f>IF('Funding Allocation Parameters'!$C$8="Basic Library Subsidy", 0, IF('Funding Allocation Parameters'!$C$8="Grant funding", 0, IF('Funding Allocation Parameters'!$C$8="Other author funding",  MIN(AJ473*'Funding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3" s="181">
        <f>IF('Funding Allocation Parameters'!$C$8="Basic Library Subsidy", MIN(AK473*'Funding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MIN(AK473*VLOOKUP(CONCATENATE($A473, 'Funding Allocation Parameters'!$I$8), 'Library Subsidy Complex'!$C$2:$J$55, 6, FALSE), VLOOKUP(CONCATENATE($A473, 'Funding Allocation Parameters'!$I$8), 'Library Subsidy Complex'!$C$2:$J$55, 8, FALSE)), 0)))))</f>
        <v>0</v>
      </c>
      <c r="AP473" s="181">
        <f>IF('Funding Allocation Parameters'!$C$8="Basic Library Subsidy", 0, IF('Funding Allocation Parameters'!$C$8="Grant funding", 0, IF('Funding Allocation Parameters'!$C$8="Other author funding",  MIN(AK473*'Funding Allocation Parameters'!$E$8, 'Funding Allocation Parameters'!$G$8), IF('Funding Allocation Parameters'!$C$8="Any discretionary funds (grants if available, other if no grants)", MIN(AK473*'Funding Allocation Parameters'!$E$8, 'Funding Allocation Parameters'!$G$8), IF('Funding Allocation Parameters'!$C$8="Complex Library Subsidy", 0, 0)))))</f>
        <v>0</v>
      </c>
      <c r="AQ473" s="177">
        <f t="shared" si="227"/>
        <v>0</v>
      </c>
      <c r="AR473" s="177">
        <f t="shared" si="228"/>
        <v>0</v>
      </c>
      <c r="AS473" s="182">
        <f t="shared" si="229"/>
        <v>1189</v>
      </c>
      <c r="AT473" s="182">
        <f t="shared" si="230"/>
        <v>973.83140000000003</v>
      </c>
      <c r="AU473" s="182">
        <f t="shared" si="231"/>
        <v>0</v>
      </c>
      <c r="AV473" s="182">
        <f t="shared" si="232"/>
        <v>1189</v>
      </c>
      <c r="AW473" s="182">
        <f t="shared" si="233"/>
        <v>973.83140000000003</v>
      </c>
      <c r="AX473" s="183">
        <f t="shared" si="234"/>
        <v>0</v>
      </c>
      <c r="AY473" s="183">
        <f t="shared" si="235"/>
        <v>0</v>
      </c>
      <c r="AZ473" s="183">
        <f t="shared" si="236"/>
        <v>0</v>
      </c>
      <c r="BA473" s="183">
        <f t="shared" si="237"/>
        <v>1189</v>
      </c>
      <c r="BB473" s="183">
        <f t="shared" si="238"/>
        <v>973.83140000000003</v>
      </c>
      <c r="BC473" s="184">
        <f t="shared" si="239"/>
        <v>1189</v>
      </c>
      <c r="BD473" s="184">
        <f t="shared" si="240"/>
        <v>0</v>
      </c>
      <c r="BE473" s="184">
        <f t="shared" si="241"/>
        <v>0</v>
      </c>
      <c r="BF473" s="184">
        <f t="shared" si="242"/>
        <v>973.83140000000003</v>
      </c>
      <c r="BG473" s="102">
        <f t="shared" si="243"/>
        <v>0</v>
      </c>
      <c r="BH473" s="102">
        <f t="shared" si="244"/>
        <v>0</v>
      </c>
      <c r="BI473" s="102">
        <f t="shared" si="245"/>
        <v>0</v>
      </c>
      <c r="BJ473" s="102">
        <f t="shared" si="246"/>
        <v>0</v>
      </c>
      <c r="BK473" s="102">
        <f t="shared" si="247"/>
        <v>1</v>
      </c>
      <c r="BL473" s="102">
        <f t="shared" si="248"/>
        <v>0</v>
      </c>
      <c r="BN473" s="102"/>
    </row>
    <row r="474" spans="1:66" x14ac:dyDescent="0.25">
      <c r="A474" s="102" t="s">
        <v>13</v>
      </c>
      <c r="B474" s="102" t="s">
        <v>8</v>
      </c>
      <c r="C474" s="102" t="s">
        <v>8</v>
      </c>
      <c r="D474" s="102" t="s">
        <v>27</v>
      </c>
      <c r="E474" s="102" t="s">
        <v>31</v>
      </c>
      <c r="F474" s="102" t="s">
        <v>969</v>
      </c>
      <c r="G474" s="102">
        <v>2.5419999999999998</v>
      </c>
      <c r="H474" s="102">
        <v>1</v>
      </c>
      <c r="I474" s="102">
        <v>1</v>
      </c>
      <c r="J474" s="167">
        <f>IFERROR(H474*VLOOKUP(A474, 'Advanced Parameters'!$B$7:$G$20, 6, FALSE)*VLOOKUP(A474, 'Growth Parameters'!$B$6:$H$19, 6, FALSE), 0)</f>
        <v>1</v>
      </c>
      <c r="K474" s="167">
        <f>IFERROR(IF('Advanced Parameters'!$C$5="n",'Raw Data'!I474*VLOOKUP(A474,'Advanced Parameters'!$B$7:$G$20,6,FALSE),J474*VLOOKUP(A474,'Advanced Parameters'!$B$7:$G$20,2,FALSE))*VLOOKUP(A474, 'Growth Parameters'!$B$6:$H$19, 6, FALSE), 0)</f>
        <v>1</v>
      </c>
      <c r="L474" s="167">
        <f t="shared" si="249"/>
        <v>0</v>
      </c>
      <c r="M474" s="168">
        <f>IFERROR(IF(G474="NA","NA",IF(G474&gt;'APC Parameters'!$K$6+VLOOKUP('Raw Data'!A474, 'APC Parameters'!$H$7:$L$20, 4, FALSE), 'APC Parameters'!$L$6+VLOOKUP('Raw Data'!A474, 'APC Parameters'!$H$7:$L$20, 5, FALSE), G474*('APC Parameters'!$J$6+VLOOKUP('Raw Data'!A474, 'APC Parameters'!$H$7:$L$20, 3, FALSE))+'APC Parameters'!$I$6+VLOOKUP('Raw Data'!A474, 'APC Parameters'!$H$7:$L$20, 2, FALSE))), 0)</f>
        <v>2950.9748</v>
      </c>
      <c r="N474" s="168">
        <f t="shared" si="219"/>
        <v>2950.9748</v>
      </c>
      <c r="O474" s="168">
        <f>IFERROR(IF(M474="NA",VLOOKUP(D474,'Internal Calculations'!$B$10:$C$11,2,FALSE), M474)*VLOOKUP(A474, 'Growth Parameters'!$B$6:$H$19, 7, FALSE), 0)</f>
        <v>2950.9748</v>
      </c>
      <c r="P474" s="177">
        <f t="shared" si="220"/>
        <v>2950.9748</v>
      </c>
      <c r="Q474" s="178">
        <f>IF('Funding Allocation Parameters'!$C$5="Basic Library Subsidy", MIN(O474*('Funding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MIN($O474*(VLOOKUP(CONCATENATE($A474, 'Funding Allocation Parameters'!$I$5), 'Library Subsidy Complex'!$C$2:$J$55, 2, FALSE)), VLOOKUP(CONCATENATE($A474, 'Funding Allocation Parameters'!$I$5), 'Library Subsidy Complex'!$C$2:$J$55, 4, FALSE)), 0)))))</f>
        <v>1189</v>
      </c>
      <c r="R474" s="178">
        <f>IF('Funding Allocation Parameters'!$C$5="Basic Library Subsidy", 0, IF('Funding Allocation Parameters'!$C$5="Grant funding",MIN(O474*('Funding Allocation Parameters'!$E$5), 'Funding Allocation Parameters'!$G$5), IF('Funding Allocation Parameters'!$C$5="Other author funding", 0, IF('Funding Allocation Parameters'!$C$5="Any discretionary funds (grants if available, other if no grants)", MIN(O474*('Funding Allocation Parameters'!$E$5), 'Funding Allocation Parameters'!$G$5), IF('Funding Allocation Parameters'!$C$5="Complex Library Subsidy", 0, 0)))))</f>
        <v>0</v>
      </c>
      <c r="S474" s="178">
        <f>IF('Funding Allocation Parameters'!$C$5="Basic Library Subsidy", 0, IF('Funding Allocation Parameters'!$C$5="Grant funding", 0, IF('Funding Allocation Parameters'!$C$5="Other author funding",  MIN(O474*('Funding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4" s="178">
        <f>IF('Funding Allocation Parameters'!$C$5="Basic Library Subsidy", MIN(O474*('Funding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MIN($O474*(VLOOKUP(CONCATENATE($A474, 'Funding Allocation Parameters'!$I$5), 'Library Subsidy Complex'!$C$2:$J$55, 6, FALSE)), VLOOKUP(CONCATENATE($A474, 'Funding Allocation Parameters'!$I$5), 'Library Subsidy Complex'!$C$2:$J$55, 8, FALSE)), 0)))))</f>
        <v>1189</v>
      </c>
      <c r="U474" s="178">
        <f>IF('Funding Allocation Parameters'!$C$5="Basic Library Subsidy", 0, IF('Funding Allocation Parameters'!$C$5="Grant funding", 0, IF('Funding Allocation Parameters'!$C$5="Other author funding",  MIN(O474*('Funding Allocation Parameters'!$E$5), 'Funding Allocation Parameters'!$G$5), IF('Funding Allocation Parameters'!$C$5="Any discretionary funds (grants if available, other if no grants)", MIN(O474*('Funding Allocation Parameters'!$E$5), 'Funding Allocation Parameters'!$G$5), IF('Funding Allocation Parameters'!$C$5="Complex Library Subsidy", 0, 0)))))</f>
        <v>0</v>
      </c>
      <c r="V474" s="177">
        <f t="shared" si="221"/>
        <v>1761.9748</v>
      </c>
      <c r="W474" s="177">
        <f t="shared" si="222"/>
        <v>1761.9748</v>
      </c>
      <c r="X474" s="179">
        <f>IF('Funding Allocation Parameters'!$C$6="Basic Library Subsidy", MIN(V474*'Funding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MIN(V474*VLOOKUP(CONCATENATE($A474, 'Funding Allocation Parameters'!$I$6), 'Library Subsidy Complex'!$C$2:$J$55, 2, FALSE), VLOOKUP(CONCATENATE($A474, 'Funding Allocation Parameters'!$I$6), 'Library Subsidy Complex'!$C$2:$J$55, 4, FALSE)), 0)))))</f>
        <v>0</v>
      </c>
      <c r="Y474" s="179">
        <f>IF('Funding Allocation Parameters'!$C$6="Basic Library Subsidy", 0, IF('Funding Allocation Parameters'!$C$6="Grant funding",MIN(V474*'Funding Allocation Parameters'!$E$6, 'Funding Allocation Parameters'!$G$6), IF('Funding Allocation Parameters'!$C$6="Other author funding", 0, IF('Funding Allocation Parameters'!$C$6="Any discretionary funds (grants if available, other if no grants)", MIN(V474*'Funding Allocation Parameters'!$E$6, 'Funding Allocation Parameters'!$G$6), IF('Funding Allocation Parameters'!$C$6="Complex Library Subsidy", 0, 0)))))</f>
        <v>1761.9748</v>
      </c>
      <c r="Z474" s="179">
        <f>IF('Funding Allocation Parameters'!$C$6="Basic Library Subsidy", 0, IF('Funding Allocation Parameters'!$C$6="Grant funding", 0, IF('Funding Allocation Parameters'!$C$6="Other author funding",  MIN(V474*'Funding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4" s="179">
        <f>IF('Funding Allocation Parameters'!$C$6="Basic Library Subsidy", MIN(W474*'Funding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MIN(W474*VLOOKUP(CONCATENATE($A474, 'Funding Allocation Parameters'!$I$6), 'Library Subsidy Complex'!$C$2:$J$55, 6, FALSE), VLOOKUP(CONCATENATE($A474, 'Funding Allocation Parameters'!$I$6), 'Library Subsidy Complex'!$C$2:$J$55, 8, FALSE)), 0)))))</f>
        <v>0</v>
      </c>
      <c r="AB474" s="179">
        <f>IF('Funding Allocation Parameters'!$C$6="Basic Library Subsidy", 0, IF('Funding Allocation Parameters'!$C$6="Grant funding", 0, IF('Funding Allocation Parameters'!$C$6="Other author funding",  MIN(W474*'Funding Allocation Parameters'!$E$6, 'Funding Allocation Parameters'!$G$6), IF('Funding Allocation Parameters'!$C$6="Any discretionary funds (grants if available, other if no grants)", MIN(W474*'Funding Allocation Parameters'!$E$6, 'Funding Allocation Parameters'!$G$6), IF('Funding Allocation Parameters'!$C$6="Complex Library Subsidy", 0, 0)))))</f>
        <v>1761.9748</v>
      </c>
      <c r="AC474" s="177">
        <f t="shared" si="223"/>
        <v>0</v>
      </c>
      <c r="AD474" s="177">
        <f t="shared" si="224"/>
        <v>0</v>
      </c>
      <c r="AE474" s="180">
        <f>IF('Funding Allocation Parameters'!$C$7="Basic Library Subsidy", MIN(AC474*'Funding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MIN(AC474*VLOOKUP(CONCATENATE($A474, 'Funding Allocation Parameters'!$I$7), 'Library Subsidy Complex'!$C$2:$J$55, 2, FALSE), VLOOKUP(CONCATENATE($A474, 'Funding Allocation Parameters'!$I$7), 'Library Subsidy Complex'!$C$2:$J$55, 4, FALSE)), 0)))))</f>
        <v>0</v>
      </c>
      <c r="AF474" s="180">
        <f>IF('Funding Allocation Parameters'!$C$7="Basic Library Subsidy", 0, IF('Funding Allocation Parameters'!$C$7="Grant funding",MIN(AC474*'Funding Allocation Parameters'!$E$7, 'Funding Allocation Parameters'!$G$7), IF('Funding Allocation Parameters'!$C$7="Other author funding", 0, IF('Funding Allocation Parameters'!$C$7="Any discretionary funds (grants if available, other if no grants)", MIN(AC474*'Funding Allocation Parameters'!$E$7, 'Funding Allocation Parameters'!$G$7), IF('Funding Allocation Parameters'!$C$7="Complex Library Subsidy", 0, 0)))))</f>
        <v>0</v>
      </c>
      <c r="AG474" s="180">
        <f>IF('Funding Allocation Parameters'!$C$7="Basic Library Subsidy", 0, IF('Funding Allocation Parameters'!$C$7="Grant funding", 0, IF('Funding Allocation Parameters'!$C$7="Other author funding",  MIN(AC474*'Funding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4" s="180">
        <f>IF('Funding Allocation Parameters'!$C$7="Basic Library Subsidy", MIN(AD474*'Funding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MIN(AD474*VLOOKUP(CONCATENATE($A474, 'Funding Allocation Parameters'!$I$7), 'Library Subsidy Complex'!$C$2:$J$55, 6, FALSE), VLOOKUP(CONCATENATE($A474, 'Funding Allocation Parameters'!$I$7), 'Library Subsidy Complex'!$C$2:$J$55, 8, FALSE)), 0)))))</f>
        <v>0</v>
      </c>
      <c r="AI474" s="180">
        <f>IF('Funding Allocation Parameters'!$C$7="Basic Library Subsidy", 0, IF('Funding Allocation Parameters'!$C$7="Grant funding", 0, IF('Funding Allocation Parameters'!$C$7="Other author funding",  MIN(AD474*'Funding Allocation Parameters'!$E$7, 'Funding Allocation Parameters'!$G$7), IF('Funding Allocation Parameters'!$C$7="Any discretionary funds (grants if available, other if no grants)", MIN(AD474*'Funding Allocation Parameters'!$E$7, 'Funding Allocation Parameters'!$G$7), IF('Funding Allocation Parameters'!$C$7="Complex Library Subsidy", 0, 0)))))</f>
        <v>0</v>
      </c>
      <c r="AJ474" s="177">
        <f t="shared" si="225"/>
        <v>0</v>
      </c>
      <c r="AK474" s="177">
        <f t="shared" si="226"/>
        <v>0</v>
      </c>
      <c r="AL474" s="181">
        <f>IF('Funding Allocation Parameters'!$C$8="Basic Library Subsidy", MIN(AJ474*'Funding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MIN(AJ474*VLOOKUP(CONCATENATE($A474, 'Funding Allocation Parameters'!$I$8), 'Library Subsidy Complex'!$C$2:$J$55, 2, FALSE), VLOOKUP(CONCATENATE($A474, 'Funding Allocation Parameters'!$I$8), 'Library Subsidy Complex'!$C$2:$J$55, 4, FALSE)), 0)))))</f>
        <v>0</v>
      </c>
      <c r="AM474" s="181">
        <f>IF('Funding Allocation Parameters'!$C$8="Basic Library Subsidy", 0, IF('Funding Allocation Parameters'!$C$8="Grant funding",MIN(AJ474*'Funding Allocation Parameters'!$E$8, 'Funding Allocation Parameters'!$G$8), IF('Funding Allocation Parameters'!$C$8="Other author funding", 0, IF('Funding Allocation Parameters'!$C$8="Any discretionary funds (grants if available, other if no grants)", MIN(AJ474*'Funding Allocation Parameters'!$E$8, 'Funding Allocation Parameters'!$G$8), IF('Funding Allocation Parameters'!$C$8="Complex Library Subsidy", 0, 0)))))</f>
        <v>0</v>
      </c>
      <c r="AN474" s="181">
        <f>IF('Funding Allocation Parameters'!$C$8="Basic Library Subsidy", 0, IF('Funding Allocation Parameters'!$C$8="Grant funding", 0, IF('Funding Allocation Parameters'!$C$8="Other author funding",  MIN(AJ474*'Funding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4" s="181">
        <f>IF('Funding Allocation Parameters'!$C$8="Basic Library Subsidy", MIN(AK474*'Funding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MIN(AK474*VLOOKUP(CONCATENATE($A474, 'Funding Allocation Parameters'!$I$8), 'Library Subsidy Complex'!$C$2:$J$55, 6, FALSE), VLOOKUP(CONCATENATE($A474, 'Funding Allocation Parameters'!$I$8), 'Library Subsidy Complex'!$C$2:$J$55, 8, FALSE)), 0)))))</f>
        <v>0</v>
      </c>
      <c r="AP474" s="181">
        <f>IF('Funding Allocation Parameters'!$C$8="Basic Library Subsidy", 0, IF('Funding Allocation Parameters'!$C$8="Grant funding", 0, IF('Funding Allocation Parameters'!$C$8="Other author funding",  MIN(AK474*'Funding Allocation Parameters'!$E$8, 'Funding Allocation Parameters'!$G$8), IF('Funding Allocation Parameters'!$C$8="Any discretionary funds (grants if available, other if no grants)", MIN(AK474*'Funding Allocation Parameters'!$E$8, 'Funding Allocation Parameters'!$G$8), IF('Funding Allocation Parameters'!$C$8="Complex Library Subsidy", 0, 0)))))</f>
        <v>0</v>
      </c>
      <c r="AQ474" s="177">
        <f t="shared" si="227"/>
        <v>0</v>
      </c>
      <c r="AR474" s="177">
        <f t="shared" si="228"/>
        <v>0</v>
      </c>
      <c r="AS474" s="182">
        <f t="shared" si="229"/>
        <v>1189</v>
      </c>
      <c r="AT474" s="182">
        <f t="shared" si="230"/>
        <v>1761.9748</v>
      </c>
      <c r="AU474" s="182">
        <f t="shared" si="231"/>
        <v>0</v>
      </c>
      <c r="AV474" s="182">
        <f t="shared" si="232"/>
        <v>1189</v>
      </c>
      <c r="AW474" s="182">
        <f t="shared" si="233"/>
        <v>1761.9748</v>
      </c>
      <c r="AX474" s="183">
        <f t="shared" si="234"/>
        <v>1189</v>
      </c>
      <c r="AY474" s="183">
        <f t="shared" si="235"/>
        <v>1761.9748</v>
      </c>
      <c r="AZ474" s="183">
        <f t="shared" si="236"/>
        <v>0</v>
      </c>
      <c r="BA474" s="183">
        <f t="shared" si="237"/>
        <v>0</v>
      </c>
      <c r="BB474" s="183">
        <f t="shared" si="238"/>
        <v>0</v>
      </c>
      <c r="BC474" s="184">
        <f t="shared" si="239"/>
        <v>1189</v>
      </c>
      <c r="BD474" s="184">
        <f t="shared" si="240"/>
        <v>0</v>
      </c>
      <c r="BE474" s="184">
        <f t="shared" si="241"/>
        <v>1761.9748</v>
      </c>
      <c r="BF474" s="184">
        <f t="shared" si="242"/>
        <v>0</v>
      </c>
      <c r="BG474" s="102">
        <f t="shared" si="243"/>
        <v>0</v>
      </c>
      <c r="BH474" s="102">
        <f t="shared" si="244"/>
        <v>0</v>
      </c>
      <c r="BI474" s="102">
        <f t="shared" si="245"/>
        <v>0</v>
      </c>
      <c r="BJ474" s="102">
        <f t="shared" si="246"/>
        <v>1</v>
      </c>
      <c r="BK474" s="102">
        <f t="shared" si="247"/>
        <v>0</v>
      </c>
      <c r="BL474" s="102">
        <f t="shared" si="248"/>
        <v>0</v>
      </c>
      <c r="BN474" s="102"/>
    </row>
    <row r="475" spans="1:66" x14ac:dyDescent="0.25">
      <c r="A475" s="102" t="s">
        <v>21</v>
      </c>
      <c r="B475" s="102" t="s">
        <v>8</v>
      </c>
      <c r="C475" s="102" t="s">
        <v>8</v>
      </c>
      <c r="D475" s="102" t="s">
        <v>27</v>
      </c>
      <c r="E475" s="102" t="s">
        <v>970</v>
      </c>
      <c r="F475" s="102" t="s">
        <v>971</v>
      </c>
      <c r="G475" s="102">
        <v>0.85399999999999998</v>
      </c>
      <c r="H475" s="102">
        <v>1</v>
      </c>
      <c r="I475" s="102">
        <v>1</v>
      </c>
      <c r="J475" s="167">
        <f>IFERROR(H475*VLOOKUP(A475, 'Advanced Parameters'!$B$7:$G$20, 6, FALSE)*VLOOKUP(A475, 'Growth Parameters'!$B$6:$H$19, 6, FALSE), 0)</f>
        <v>1</v>
      </c>
      <c r="K475" s="167">
        <f>IFERROR(IF('Advanced Parameters'!$C$5="n",'Raw Data'!I475*VLOOKUP(A475,'Advanced Parameters'!$B$7:$G$20,6,FALSE),J475*VLOOKUP(A475,'Advanced Parameters'!$B$7:$G$20,2,FALSE))*VLOOKUP(A475, 'Growth Parameters'!$B$6:$H$19, 6, FALSE), 0)</f>
        <v>1</v>
      </c>
      <c r="L475" s="167">
        <f t="shared" si="249"/>
        <v>0</v>
      </c>
      <c r="M475" s="168">
        <f>IFERROR(IF(G475="NA","NA",IF(G475&gt;'APC Parameters'!$K$6+VLOOKUP('Raw Data'!A475, 'APC Parameters'!$H$7:$L$20, 4, FALSE), 'APC Parameters'!$L$6+VLOOKUP('Raw Data'!A475, 'APC Parameters'!$H$7:$L$20, 5, FALSE), G475*('APC Parameters'!$J$6+VLOOKUP('Raw Data'!A475, 'APC Parameters'!$H$7:$L$20, 3, FALSE))+'APC Parameters'!$I$6+VLOOKUP('Raw Data'!A475, 'APC Parameters'!$H$7:$L$20, 2, FALSE))), 0)</f>
        <v>1753.5075999999999</v>
      </c>
      <c r="N475" s="168">
        <f t="shared" si="219"/>
        <v>1753.5075999999999</v>
      </c>
      <c r="O475" s="168">
        <f>IFERROR(IF(M475="NA",VLOOKUP(D475,'Internal Calculations'!$B$10:$C$11,2,FALSE), M475)*VLOOKUP(A475, 'Growth Parameters'!$B$6:$H$19, 7, FALSE), 0)</f>
        <v>1753.5075999999999</v>
      </c>
      <c r="P475" s="177">
        <f t="shared" si="220"/>
        <v>1753.5075999999999</v>
      </c>
      <c r="Q475" s="178">
        <f>IF('Funding Allocation Parameters'!$C$5="Basic Library Subsidy", MIN(O475*('Funding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MIN($O475*(VLOOKUP(CONCATENATE($A475, 'Funding Allocation Parameters'!$I$5), 'Library Subsidy Complex'!$C$2:$J$55, 2, FALSE)), VLOOKUP(CONCATENATE($A475, 'Funding Allocation Parameters'!$I$5), 'Library Subsidy Complex'!$C$2:$J$55, 4, FALSE)), 0)))))</f>
        <v>1189</v>
      </c>
      <c r="R475" s="178">
        <f>IF('Funding Allocation Parameters'!$C$5="Basic Library Subsidy", 0, IF('Funding Allocation Parameters'!$C$5="Grant funding",MIN(O475*('Funding Allocation Parameters'!$E$5), 'Funding Allocation Parameters'!$G$5), IF('Funding Allocation Parameters'!$C$5="Other author funding", 0, IF('Funding Allocation Parameters'!$C$5="Any discretionary funds (grants if available, other if no grants)", MIN(O475*('Funding Allocation Parameters'!$E$5), 'Funding Allocation Parameters'!$G$5), IF('Funding Allocation Parameters'!$C$5="Complex Library Subsidy", 0, 0)))))</f>
        <v>0</v>
      </c>
      <c r="S475" s="178">
        <f>IF('Funding Allocation Parameters'!$C$5="Basic Library Subsidy", 0, IF('Funding Allocation Parameters'!$C$5="Grant funding", 0, IF('Funding Allocation Parameters'!$C$5="Other author funding",  MIN(O475*('Funding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5" s="178">
        <f>IF('Funding Allocation Parameters'!$C$5="Basic Library Subsidy", MIN(O475*('Funding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MIN($O475*(VLOOKUP(CONCATENATE($A475, 'Funding Allocation Parameters'!$I$5), 'Library Subsidy Complex'!$C$2:$J$55, 6, FALSE)), VLOOKUP(CONCATENATE($A475, 'Funding Allocation Parameters'!$I$5), 'Library Subsidy Complex'!$C$2:$J$55, 8, FALSE)), 0)))))</f>
        <v>1189</v>
      </c>
      <c r="U475" s="178">
        <f>IF('Funding Allocation Parameters'!$C$5="Basic Library Subsidy", 0, IF('Funding Allocation Parameters'!$C$5="Grant funding", 0, IF('Funding Allocation Parameters'!$C$5="Other author funding",  MIN(O475*('Funding Allocation Parameters'!$E$5), 'Funding Allocation Parameters'!$G$5), IF('Funding Allocation Parameters'!$C$5="Any discretionary funds (grants if available, other if no grants)", MIN(O475*('Funding Allocation Parameters'!$E$5), 'Funding Allocation Parameters'!$G$5), IF('Funding Allocation Parameters'!$C$5="Complex Library Subsidy", 0, 0)))))</f>
        <v>0</v>
      </c>
      <c r="V475" s="177">
        <f t="shared" si="221"/>
        <v>564.50759999999991</v>
      </c>
      <c r="W475" s="177">
        <f t="shared" si="222"/>
        <v>564.50759999999991</v>
      </c>
      <c r="X475" s="179">
        <f>IF('Funding Allocation Parameters'!$C$6="Basic Library Subsidy", MIN(V475*'Funding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MIN(V475*VLOOKUP(CONCATENATE($A475, 'Funding Allocation Parameters'!$I$6), 'Library Subsidy Complex'!$C$2:$J$55, 2, FALSE), VLOOKUP(CONCATENATE($A475, 'Funding Allocation Parameters'!$I$6), 'Library Subsidy Complex'!$C$2:$J$55, 4, FALSE)), 0)))))</f>
        <v>0</v>
      </c>
      <c r="Y475" s="179">
        <f>IF('Funding Allocation Parameters'!$C$6="Basic Library Subsidy", 0, IF('Funding Allocation Parameters'!$C$6="Grant funding",MIN(V475*'Funding Allocation Parameters'!$E$6, 'Funding Allocation Parameters'!$G$6), IF('Funding Allocation Parameters'!$C$6="Other author funding", 0, IF('Funding Allocation Parameters'!$C$6="Any discretionary funds (grants if available, other if no grants)", MIN(V475*'Funding Allocation Parameters'!$E$6, 'Funding Allocation Parameters'!$G$6), IF('Funding Allocation Parameters'!$C$6="Complex Library Subsidy", 0, 0)))))</f>
        <v>564.50759999999991</v>
      </c>
      <c r="Z475" s="179">
        <f>IF('Funding Allocation Parameters'!$C$6="Basic Library Subsidy", 0, IF('Funding Allocation Parameters'!$C$6="Grant funding", 0, IF('Funding Allocation Parameters'!$C$6="Other author funding",  MIN(V475*'Funding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5" s="179">
        <f>IF('Funding Allocation Parameters'!$C$6="Basic Library Subsidy", MIN(W475*'Funding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MIN(W475*VLOOKUP(CONCATENATE($A475, 'Funding Allocation Parameters'!$I$6), 'Library Subsidy Complex'!$C$2:$J$55, 6, FALSE), VLOOKUP(CONCATENATE($A475, 'Funding Allocation Parameters'!$I$6), 'Library Subsidy Complex'!$C$2:$J$55, 8, FALSE)), 0)))))</f>
        <v>0</v>
      </c>
      <c r="AB475" s="179">
        <f>IF('Funding Allocation Parameters'!$C$6="Basic Library Subsidy", 0, IF('Funding Allocation Parameters'!$C$6="Grant funding", 0, IF('Funding Allocation Parameters'!$C$6="Other author funding",  MIN(W475*'Funding Allocation Parameters'!$E$6, 'Funding Allocation Parameters'!$G$6), IF('Funding Allocation Parameters'!$C$6="Any discretionary funds (grants if available, other if no grants)", MIN(W475*'Funding Allocation Parameters'!$E$6, 'Funding Allocation Parameters'!$G$6), IF('Funding Allocation Parameters'!$C$6="Complex Library Subsidy", 0, 0)))))</f>
        <v>564.50759999999991</v>
      </c>
      <c r="AC475" s="177">
        <f t="shared" si="223"/>
        <v>0</v>
      </c>
      <c r="AD475" s="177">
        <f t="shared" si="224"/>
        <v>0</v>
      </c>
      <c r="AE475" s="180">
        <f>IF('Funding Allocation Parameters'!$C$7="Basic Library Subsidy", MIN(AC475*'Funding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MIN(AC475*VLOOKUP(CONCATENATE($A475, 'Funding Allocation Parameters'!$I$7), 'Library Subsidy Complex'!$C$2:$J$55, 2, FALSE), VLOOKUP(CONCATENATE($A475, 'Funding Allocation Parameters'!$I$7), 'Library Subsidy Complex'!$C$2:$J$55, 4, FALSE)), 0)))))</f>
        <v>0</v>
      </c>
      <c r="AF475" s="180">
        <f>IF('Funding Allocation Parameters'!$C$7="Basic Library Subsidy", 0, IF('Funding Allocation Parameters'!$C$7="Grant funding",MIN(AC475*'Funding Allocation Parameters'!$E$7, 'Funding Allocation Parameters'!$G$7), IF('Funding Allocation Parameters'!$C$7="Other author funding", 0, IF('Funding Allocation Parameters'!$C$7="Any discretionary funds (grants if available, other if no grants)", MIN(AC475*'Funding Allocation Parameters'!$E$7, 'Funding Allocation Parameters'!$G$7), IF('Funding Allocation Parameters'!$C$7="Complex Library Subsidy", 0, 0)))))</f>
        <v>0</v>
      </c>
      <c r="AG475" s="180">
        <f>IF('Funding Allocation Parameters'!$C$7="Basic Library Subsidy", 0, IF('Funding Allocation Parameters'!$C$7="Grant funding", 0, IF('Funding Allocation Parameters'!$C$7="Other author funding",  MIN(AC475*'Funding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5" s="180">
        <f>IF('Funding Allocation Parameters'!$C$7="Basic Library Subsidy", MIN(AD475*'Funding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MIN(AD475*VLOOKUP(CONCATENATE($A475, 'Funding Allocation Parameters'!$I$7), 'Library Subsidy Complex'!$C$2:$J$55, 6, FALSE), VLOOKUP(CONCATENATE($A475, 'Funding Allocation Parameters'!$I$7), 'Library Subsidy Complex'!$C$2:$J$55, 8, FALSE)), 0)))))</f>
        <v>0</v>
      </c>
      <c r="AI475" s="180">
        <f>IF('Funding Allocation Parameters'!$C$7="Basic Library Subsidy", 0, IF('Funding Allocation Parameters'!$C$7="Grant funding", 0, IF('Funding Allocation Parameters'!$C$7="Other author funding",  MIN(AD475*'Funding Allocation Parameters'!$E$7, 'Funding Allocation Parameters'!$G$7), IF('Funding Allocation Parameters'!$C$7="Any discretionary funds (grants if available, other if no grants)", MIN(AD475*'Funding Allocation Parameters'!$E$7, 'Funding Allocation Parameters'!$G$7), IF('Funding Allocation Parameters'!$C$7="Complex Library Subsidy", 0, 0)))))</f>
        <v>0</v>
      </c>
      <c r="AJ475" s="177">
        <f t="shared" si="225"/>
        <v>0</v>
      </c>
      <c r="AK475" s="177">
        <f t="shared" si="226"/>
        <v>0</v>
      </c>
      <c r="AL475" s="181">
        <f>IF('Funding Allocation Parameters'!$C$8="Basic Library Subsidy", MIN(AJ475*'Funding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MIN(AJ475*VLOOKUP(CONCATENATE($A475, 'Funding Allocation Parameters'!$I$8), 'Library Subsidy Complex'!$C$2:$J$55, 2, FALSE), VLOOKUP(CONCATENATE($A475, 'Funding Allocation Parameters'!$I$8), 'Library Subsidy Complex'!$C$2:$J$55, 4, FALSE)), 0)))))</f>
        <v>0</v>
      </c>
      <c r="AM475" s="181">
        <f>IF('Funding Allocation Parameters'!$C$8="Basic Library Subsidy", 0, IF('Funding Allocation Parameters'!$C$8="Grant funding",MIN(AJ475*'Funding Allocation Parameters'!$E$8, 'Funding Allocation Parameters'!$G$8), IF('Funding Allocation Parameters'!$C$8="Other author funding", 0, IF('Funding Allocation Parameters'!$C$8="Any discretionary funds (grants if available, other if no grants)", MIN(AJ475*'Funding Allocation Parameters'!$E$8, 'Funding Allocation Parameters'!$G$8), IF('Funding Allocation Parameters'!$C$8="Complex Library Subsidy", 0, 0)))))</f>
        <v>0</v>
      </c>
      <c r="AN475" s="181">
        <f>IF('Funding Allocation Parameters'!$C$8="Basic Library Subsidy", 0, IF('Funding Allocation Parameters'!$C$8="Grant funding", 0, IF('Funding Allocation Parameters'!$C$8="Other author funding",  MIN(AJ475*'Funding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5" s="181">
        <f>IF('Funding Allocation Parameters'!$C$8="Basic Library Subsidy", MIN(AK475*'Funding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MIN(AK475*VLOOKUP(CONCATENATE($A475, 'Funding Allocation Parameters'!$I$8), 'Library Subsidy Complex'!$C$2:$J$55, 6, FALSE), VLOOKUP(CONCATENATE($A475, 'Funding Allocation Parameters'!$I$8), 'Library Subsidy Complex'!$C$2:$J$55, 8, FALSE)), 0)))))</f>
        <v>0</v>
      </c>
      <c r="AP475" s="181">
        <f>IF('Funding Allocation Parameters'!$C$8="Basic Library Subsidy", 0, IF('Funding Allocation Parameters'!$C$8="Grant funding", 0, IF('Funding Allocation Parameters'!$C$8="Other author funding",  MIN(AK475*'Funding Allocation Parameters'!$E$8, 'Funding Allocation Parameters'!$G$8), IF('Funding Allocation Parameters'!$C$8="Any discretionary funds (grants if available, other if no grants)", MIN(AK475*'Funding Allocation Parameters'!$E$8, 'Funding Allocation Parameters'!$G$8), IF('Funding Allocation Parameters'!$C$8="Complex Library Subsidy", 0, 0)))))</f>
        <v>0</v>
      </c>
      <c r="AQ475" s="177">
        <f t="shared" si="227"/>
        <v>0</v>
      </c>
      <c r="AR475" s="177">
        <f t="shared" si="228"/>
        <v>0</v>
      </c>
      <c r="AS475" s="182">
        <f t="shared" si="229"/>
        <v>1189</v>
      </c>
      <c r="AT475" s="182">
        <f t="shared" si="230"/>
        <v>564.50759999999991</v>
      </c>
      <c r="AU475" s="182">
        <f t="shared" si="231"/>
        <v>0</v>
      </c>
      <c r="AV475" s="182">
        <f t="shared" si="232"/>
        <v>1189</v>
      </c>
      <c r="AW475" s="182">
        <f t="shared" si="233"/>
        <v>564.50759999999991</v>
      </c>
      <c r="AX475" s="183">
        <f t="shared" si="234"/>
        <v>1189</v>
      </c>
      <c r="AY475" s="183">
        <f t="shared" si="235"/>
        <v>564.50759999999991</v>
      </c>
      <c r="AZ475" s="183">
        <f t="shared" si="236"/>
        <v>0</v>
      </c>
      <c r="BA475" s="183">
        <f t="shared" si="237"/>
        <v>0</v>
      </c>
      <c r="BB475" s="183">
        <f t="shared" si="238"/>
        <v>0</v>
      </c>
      <c r="BC475" s="184">
        <f t="shared" si="239"/>
        <v>1189</v>
      </c>
      <c r="BD475" s="184">
        <f t="shared" si="240"/>
        <v>0</v>
      </c>
      <c r="BE475" s="184">
        <f t="shared" si="241"/>
        <v>564.50759999999991</v>
      </c>
      <c r="BF475" s="184">
        <f t="shared" si="242"/>
        <v>0</v>
      </c>
      <c r="BG475" s="102">
        <f t="shared" si="243"/>
        <v>0</v>
      </c>
      <c r="BH475" s="102">
        <f t="shared" si="244"/>
        <v>0</v>
      </c>
      <c r="BI475" s="102">
        <f t="shared" si="245"/>
        <v>0</v>
      </c>
      <c r="BJ475" s="102">
        <f t="shared" si="246"/>
        <v>1</v>
      </c>
      <c r="BK475" s="102">
        <f t="shared" si="247"/>
        <v>0</v>
      </c>
      <c r="BL475" s="102">
        <f t="shared" si="248"/>
        <v>0</v>
      </c>
      <c r="BN475" s="102"/>
    </row>
    <row r="476" spans="1:66" x14ac:dyDescent="0.25">
      <c r="A476" s="102" t="s">
        <v>24</v>
      </c>
      <c r="B476" s="102" t="s">
        <v>8</v>
      </c>
      <c r="C476" s="102" t="s">
        <v>8</v>
      </c>
      <c r="D476" s="102" t="s">
        <v>27</v>
      </c>
      <c r="E476" s="102" t="s">
        <v>339</v>
      </c>
      <c r="F476" s="102" t="s">
        <v>972</v>
      </c>
      <c r="G476" s="102">
        <v>1.159</v>
      </c>
      <c r="H476" s="102">
        <v>1</v>
      </c>
      <c r="I476" s="102">
        <v>1</v>
      </c>
      <c r="J476" s="167">
        <f>IFERROR(H476*VLOOKUP(A476, 'Advanced Parameters'!$B$7:$G$20, 6, FALSE)*VLOOKUP(A476, 'Growth Parameters'!$B$6:$H$19, 6, FALSE), 0)</f>
        <v>1</v>
      </c>
      <c r="K476" s="167">
        <f>IFERROR(IF('Advanced Parameters'!$C$5="n",'Raw Data'!I476*VLOOKUP(A476,'Advanced Parameters'!$B$7:$G$20,6,FALSE),J476*VLOOKUP(A476,'Advanced Parameters'!$B$7:$G$20,2,FALSE))*VLOOKUP(A476, 'Growth Parameters'!$B$6:$H$19, 6, FALSE), 0)</f>
        <v>1</v>
      </c>
      <c r="L476" s="167">
        <f t="shared" si="249"/>
        <v>0</v>
      </c>
      <c r="M476" s="168">
        <f>IFERROR(IF(G476="NA","NA",IF(G476&gt;'APC Parameters'!$K$6+VLOOKUP('Raw Data'!A476, 'APC Parameters'!$H$7:$L$20, 4, FALSE), 'APC Parameters'!$L$6+VLOOKUP('Raw Data'!A476, 'APC Parameters'!$H$7:$L$20, 5, FALSE), G476*('APC Parameters'!$J$6+VLOOKUP('Raw Data'!A476, 'APC Parameters'!$H$7:$L$20, 3, FALSE))+'APC Parameters'!$I$6+VLOOKUP('Raw Data'!A476, 'APC Parameters'!$H$7:$L$20, 2, FALSE))), 0)</f>
        <v>1969.8746000000001</v>
      </c>
      <c r="N476" s="168">
        <f t="shared" si="219"/>
        <v>1969.8746000000001</v>
      </c>
      <c r="O476" s="168">
        <f>IFERROR(IF(M476="NA",VLOOKUP(D476,'Internal Calculations'!$B$10:$C$11,2,FALSE), M476)*VLOOKUP(A476, 'Growth Parameters'!$B$6:$H$19, 7, FALSE), 0)</f>
        <v>1969.8746000000001</v>
      </c>
      <c r="P476" s="177">
        <f t="shared" si="220"/>
        <v>1969.8746000000001</v>
      </c>
      <c r="Q476" s="178">
        <f>IF('Funding Allocation Parameters'!$C$5="Basic Library Subsidy", MIN(O476*('Funding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MIN($O476*(VLOOKUP(CONCATENATE($A476, 'Funding Allocation Parameters'!$I$5), 'Library Subsidy Complex'!$C$2:$J$55, 2, FALSE)), VLOOKUP(CONCATENATE($A476, 'Funding Allocation Parameters'!$I$5), 'Library Subsidy Complex'!$C$2:$J$55, 4, FALSE)), 0)))))</f>
        <v>1189</v>
      </c>
      <c r="R476" s="178">
        <f>IF('Funding Allocation Parameters'!$C$5="Basic Library Subsidy", 0, IF('Funding Allocation Parameters'!$C$5="Grant funding",MIN(O476*('Funding Allocation Parameters'!$E$5), 'Funding Allocation Parameters'!$G$5), IF('Funding Allocation Parameters'!$C$5="Other author funding", 0, IF('Funding Allocation Parameters'!$C$5="Any discretionary funds (grants if available, other if no grants)", MIN(O476*('Funding Allocation Parameters'!$E$5), 'Funding Allocation Parameters'!$G$5), IF('Funding Allocation Parameters'!$C$5="Complex Library Subsidy", 0, 0)))))</f>
        <v>0</v>
      </c>
      <c r="S476" s="178">
        <f>IF('Funding Allocation Parameters'!$C$5="Basic Library Subsidy", 0, IF('Funding Allocation Parameters'!$C$5="Grant funding", 0, IF('Funding Allocation Parameters'!$C$5="Other author funding",  MIN(O476*('Funding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6" s="178">
        <f>IF('Funding Allocation Parameters'!$C$5="Basic Library Subsidy", MIN(O476*('Funding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MIN($O476*(VLOOKUP(CONCATENATE($A476, 'Funding Allocation Parameters'!$I$5), 'Library Subsidy Complex'!$C$2:$J$55, 6, FALSE)), VLOOKUP(CONCATENATE($A476, 'Funding Allocation Parameters'!$I$5), 'Library Subsidy Complex'!$C$2:$J$55, 8, FALSE)), 0)))))</f>
        <v>1189</v>
      </c>
      <c r="U476" s="178">
        <f>IF('Funding Allocation Parameters'!$C$5="Basic Library Subsidy", 0, IF('Funding Allocation Parameters'!$C$5="Grant funding", 0, IF('Funding Allocation Parameters'!$C$5="Other author funding",  MIN(O476*('Funding Allocation Parameters'!$E$5), 'Funding Allocation Parameters'!$G$5), IF('Funding Allocation Parameters'!$C$5="Any discretionary funds (grants if available, other if no grants)", MIN(O476*('Funding Allocation Parameters'!$E$5), 'Funding Allocation Parameters'!$G$5), IF('Funding Allocation Parameters'!$C$5="Complex Library Subsidy", 0, 0)))))</f>
        <v>0</v>
      </c>
      <c r="V476" s="177">
        <f t="shared" si="221"/>
        <v>780.8746000000001</v>
      </c>
      <c r="W476" s="177">
        <f t="shared" si="222"/>
        <v>780.8746000000001</v>
      </c>
      <c r="X476" s="179">
        <f>IF('Funding Allocation Parameters'!$C$6="Basic Library Subsidy", MIN(V476*'Funding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MIN(V476*VLOOKUP(CONCATENATE($A476, 'Funding Allocation Parameters'!$I$6), 'Library Subsidy Complex'!$C$2:$J$55, 2, FALSE), VLOOKUP(CONCATENATE($A476, 'Funding Allocation Parameters'!$I$6), 'Library Subsidy Complex'!$C$2:$J$55, 4, FALSE)), 0)))))</f>
        <v>0</v>
      </c>
      <c r="Y476" s="179">
        <f>IF('Funding Allocation Parameters'!$C$6="Basic Library Subsidy", 0, IF('Funding Allocation Parameters'!$C$6="Grant funding",MIN(V476*'Funding Allocation Parameters'!$E$6, 'Funding Allocation Parameters'!$G$6), IF('Funding Allocation Parameters'!$C$6="Other author funding", 0, IF('Funding Allocation Parameters'!$C$6="Any discretionary funds (grants if available, other if no grants)", MIN(V476*'Funding Allocation Parameters'!$E$6, 'Funding Allocation Parameters'!$G$6), IF('Funding Allocation Parameters'!$C$6="Complex Library Subsidy", 0, 0)))))</f>
        <v>780.8746000000001</v>
      </c>
      <c r="Z476" s="179">
        <f>IF('Funding Allocation Parameters'!$C$6="Basic Library Subsidy", 0, IF('Funding Allocation Parameters'!$C$6="Grant funding", 0, IF('Funding Allocation Parameters'!$C$6="Other author funding",  MIN(V476*'Funding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6" s="179">
        <f>IF('Funding Allocation Parameters'!$C$6="Basic Library Subsidy", MIN(W476*'Funding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MIN(W476*VLOOKUP(CONCATENATE($A476, 'Funding Allocation Parameters'!$I$6), 'Library Subsidy Complex'!$C$2:$J$55, 6, FALSE), VLOOKUP(CONCATENATE($A476, 'Funding Allocation Parameters'!$I$6), 'Library Subsidy Complex'!$C$2:$J$55, 8, FALSE)), 0)))))</f>
        <v>0</v>
      </c>
      <c r="AB476" s="179">
        <f>IF('Funding Allocation Parameters'!$C$6="Basic Library Subsidy", 0, IF('Funding Allocation Parameters'!$C$6="Grant funding", 0, IF('Funding Allocation Parameters'!$C$6="Other author funding",  MIN(W476*'Funding Allocation Parameters'!$E$6, 'Funding Allocation Parameters'!$G$6), IF('Funding Allocation Parameters'!$C$6="Any discretionary funds (grants if available, other if no grants)", MIN(W476*'Funding Allocation Parameters'!$E$6, 'Funding Allocation Parameters'!$G$6), IF('Funding Allocation Parameters'!$C$6="Complex Library Subsidy", 0, 0)))))</f>
        <v>780.8746000000001</v>
      </c>
      <c r="AC476" s="177">
        <f t="shared" si="223"/>
        <v>0</v>
      </c>
      <c r="AD476" s="177">
        <f t="shared" si="224"/>
        <v>0</v>
      </c>
      <c r="AE476" s="180">
        <f>IF('Funding Allocation Parameters'!$C$7="Basic Library Subsidy", MIN(AC476*'Funding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MIN(AC476*VLOOKUP(CONCATENATE($A476, 'Funding Allocation Parameters'!$I$7), 'Library Subsidy Complex'!$C$2:$J$55, 2, FALSE), VLOOKUP(CONCATENATE($A476, 'Funding Allocation Parameters'!$I$7), 'Library Subsidy Complex'!$C$2:$J$55, 4, FALSE)), 0)))))</f>
        <v>0</v>
      </c>
      <c r="AF476" s="180">
        <f>IF('Funding Allocation Parameters'!$C$7="Basic Library Subsidy", 0, IF('Funding Allocation Parameters'!$C$7="Grant funding",MIN(AC476*'Funding Allocation Parameters'!$E$7, 'Funding Allocation Parameters'!$G$7), IF('Funding Allocation Parameters'!$C$7="Other author funding", 0, IF('Funding Allocation Parameters'!$C$7="Any discretionary funds (grants if available, other if no grants)", MIN(AC476*'Funding Allocation Parameters'!$E$7, 'Funding Allocation Parameters'!$G$7), IF('Funding Allocation Parameters'!$C$7="Complex Library Subsidy", 0, 0)))))</f>
        <v>0</v>
      </c>
      <c r="AG476" s="180">
        <f>IF('Funding Allocation Parameters'!$C$7="Basic Library Subsidy", 0, IF('Funding Allocation Parameters'!$C$7="Grant funding", 0, IF('Funding Allocation Parameters'!$C$7="Other author funding",  MIN(AC476*'Funding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6" s="180">
        <f>IF('Funding Allocation Parameters'!$C$7="Basic Library Subsidy", MIN(AD476*'Funding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MIN(AD476*VLOOKUP(CONCATENATE($A476, 'Funding Allocation Parameters'!$I$7), 'Library Subsidy Complex'!$C$2:$J$55, 6, FALSE), VLOOKUP(CONCATENATE($A476, 'Funding Allocation Parameters'!$I$7), 'Library Subsidy Complex'!$C$2:$J$55, 8, FALSE)), 0)))))</f>
        <v>0</v>
      </c>
      <c r="AI476" s="180">
        <f>IF('Funding Allocation Parameters'!$C$7="Basic Library Subsidy", 0, IF('Funding Allocation Parameters'!$C$7="Grant funding", 0, IF('Funding Allocation Parameters'!$C$7="Other author funding",  MIN(AD476*'Funding Allocation Parameters'!$E$7, 'Funding Allocation Parameters'!$G$7), IF('Funding Allocation Parameters'!$C$7="Any discretionary funds (grants if available, other if no grants)", MIN(AD476*'Funding Allocation Parameters'!$E$7, 'Funding Allocation Parameters'!$G$7), IF('Funding Allocation Parameters'!$C$7="Complex Library Subsidy", 0, 0)))))</f>
        <v>0</v>
      </c>
      <c r="AJ476" s="177">
        <f t="shared" si="225"/>
        <v>0</v>
      </c>
      <c r="AK476" s="177">
        <f t="shared" si="226"/>
        <v>0</v>
      </c>
      <c r="AL476" s="181">
        <f>IF('Funding Allocation Parameters'!$C$8="Basic Library Subsidy", MIN(AJ476*'Funding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MIN(AJ476*VLOOKUP(CONCATENATE($A476, 'Funding Allocation Parameters'!$I$8), 'Library Subsidy Complex'!$C$2:$J$55, 2, FALSE), VLOOKUP(CONCATENATE($A476, 'Funding Allocation Parameters'!$I$8), 'Library Subsidy Complex'!$C$2:$J$55, 4, FALSE)), 0)))))</f>
        <v>0</v>
      </c>
      <c r="AM476" s="181">
        <f>IF('Funding Allocation Parameters'!$C$8="Basic Library Subsidy", 0, IF('Funding Allocation Parameters'!$C$8="Grant funding",MIN(AJ476*'Funding Allocation Parameters'!$E$8, 'Funding Allocation Parameters'!$G$8), IF('Funding Allocation Parameters'!$C$8="Other author funding", 0, IF('Funding Allocation Parameters'!$C$8="Any discretionary funds (grants if available, other if no grants)", MIN(AJ476*'Funding Allocation Parameters'!$E$8, 'Funding Allocation Parameters'!$G$8), IF('Funding Allocation Parameters'!$C$8="Complex Library Subsidy", 0, 0)))))</f>
        <v>0</v>
      </c>
      <c r="AN476" s="181">
        <f>IF('Funding Allocation Parameters'!$C$8="Basic Library Subsidy", 0, IF('Funding Allocation Parameters'!$C$8="Grant funding", 0, IF('Funding Allocation Parameters'!$C$8="Other author funding",  MIN(AJ476*'Funding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6" s="181">
        <f>IF('Funding Allocation Parameters'!$C$8="Basic Library Subsidy", MIN(AK476*'Funding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MIN(AK476*VLOOKUP(CONCATENATE($A476, 'Funding Allocation Parameters'!$I$8), 'Library Subsidy Complex'!$C$2:$J$55, 6, FALSE), VLOOKUP(CONCATENATE($A476, 'Funding Allocation Parameters'!$I$8), 'Library Subsidy Complex'!$C$2:$J$55, 8, FALSE)), 0)))))</f>
        <v>0</v>
      </c>
      <c r="AP476" s="181">
        <f>IF('Funding Allocation Parameters'!$C$8="Basic Library Subsidy", 0, IF('Funding Allocation Parameters'!$C$8="Grant funding", 0, IF('Funding Allocation Parameters'!$C$8="Other author funding",  MIN(AK476*'Funding Allocation Parameters'!$E$8, 'Funding Allocation Parameters'!$G$8), IF('Funding Allocation Parameters'!$C$8="Any discretionary funds (grants if available, other if no grants)", MIN(AK476*'Funding Allocation Parameters'!$E$8, 'Funding Allocation Parameters'!$G$8), IF('Funding Allocation Parameters'!$C$8="Complex Library Subsidy", 0, 0)))))</f>
        <v>0</v>
      </c>
      <c r="AQ476" s="177">
        <f t="shared" si="227"/>
        <v>0</v>
      </c>
      <c r="AR476" s="177">
        <f t="shared" si="228"/>
        <v>0</v>
      </c>
      <c r="AS476" s="182">
        <f t="shared" si="229"/>
        <v>1189</v>
      </c>
      <c r="AT476" s="182">
        <f t="shared" si="230"/>
        <v>780.8746000000001</v>
      </c>
      <c r="AU476" s="182">
        <f t="shared" si="231"/>
        <v>0</v>
      </c>
      <c r="AV476" s="182">
        <f t="shared" si="232"/>
        <v>1189</v>
      </c>
      <c r="AW476" s="182">
        <f t="shared" si="233"/>
        <v>780.8746000000001</v>
      </c>
      <c r="AX476" s="183">
        <f t="shared" si="234"/>
        <v>1189</v>
      </c>
      <c r="AY476" s="183">
        <f t="shared" si="235"/>
        <v>780.8746000000001</v>
      </c>
      <c r="AZ476" s="183">
        <f t="shared" si="236"/>
        <v>0</v>
      </c>
      <c r="BA476" s="183">
        <f t="shared" si="237"/>
        <v>0</v>
      </c>
      <c r="BB476" s="183">
        <f t="shared" si="238"/>
        <v>0</v>
      </c>
      <c r="BC476" s="184">
        <f t="shared" si="239"/>
        <v>1189</v>
      </c>
      <c r="BD476" s="184">
        <f t="shared" si="240"/>
        <v>0</v>
      </c>
      <c r="BE476" s="184">
        <f t="shared" si="241"/>
        <v>780.8746000000001</v>
      </c>
      <c r="BF476" s="184">
        <f t="shared" si="242"/>
        <v>0</v>
      </c>
      <c r="BG476" s="102">
        <f t="shared" si="243"/>
        <v>0</v>
      </c>
      <c r="BH476" s="102">
        <f t="shared" si="244"/>
        <v>0</v>
      </c>
      <c r="BI476" s="102">
        <f t="shared" si="245"/>
        <v>0</v>
      </c>
      <c r="BJ476" s="102">
        <f t="shared" si="246"/>
        <v>1</v>
      </c>
      <c r="BK476" s="102">
        <f t="shared" si="247"/>
        <v>0</v>
      </c>
      <c r="BL476" s="102">
        <f t="shared" si="248"/>
        <v>0</v>
      </c>
      <c r="BN476" s="102"/>
    </row>
    <row r="477" spans="1:66" x14ac:dyDescent="0.25">
      <c r="A477" s="102" t="s">
        <v>24</v>
      </c>
      <c r="B477" s="102" t="s">
        <v>8</v>
      </c>
      <c r="C477" s="102" t="s">
        <v>8</v>
      </c>
      <c r="D477" s="102" t="s">
        <v>27</v>
      </c>
      <c r="E477" s="102" t="s">
        <v>29</v>
      </c>
      <c r="F477" s="102" t="s">
        <v>973</v>
      </c>
      <c r="G477" s="102">
        <v>1.4019999999999999</v>
      </c>
      <c r="H477" s="102">
        <v>1</v>
      </c>
      <c r="I477" s="102">
        <v>1</v>
      </c>
      <c r="J477" s="167">
        <f>IFERROR(H477*VLOOKUP(A477, 'Advanced Parameters'!$B$7:$G$20, 6, FALSE)*VLOOKUP(A477, 'Growth Parameters'!$B$6:$H$19, 6, FALSE), 0)</f>
        <v>1</v>
      </c>
      <c r="K477" s="167">
        <f>IFERROR(IF('Advanced Parameters'!$C$5="n",'Raw Data'!I477*VLOOKUP(A477,'Advanced Parameters'!$B$7:$G$20,6,FALSE),J477*VLOOKUP(A477,'Advanced Parameters'!$B$7:$G$20,2,FALSE))*VLOOKUP(A477, 'Growth Parameters'!$B$6:$H$19, 6, FALSE), 0)</f>
        <v>1</v>
      </c>
      <c r="L477" s="167">
        <f t="shared" si="249"/>
        <v>0</v>
      </c>
      <c r="M477" s="168">
        <f>IFERROR(IF(G477="NA","NA",IF(G477&gt;'APC Parameters'!$K$6+VLOOKUP('Raw Data'!A477, 'APC Parameters'!$H$7:$L$20, 4, FALSE), 'APC Parameters'!$L$6+VLOOKUP('Raw Data'!A477, 'APC Parameters'!$H$7:$L$20, 5, FALSE), G477*('APC Parameters'!$J$6+VLOOKUP('Raw Data'!A477, 'APC Parameters'!$H$7:$L$20, 3, FALSE))+'APC Parameters'!$I$6+VLOOKUP('Raw Data'!A477, 'APC Parameters'!$H$7:$L$20, 2, FALSE))), 0)</f>
        <v>2142.2588000000001</v>
      </c>
      <c r="N477" s="168">
        <f t="shared" si="219"/>
        <v>2142.2588000000001</v>
      </c>
      <c r="O477" s="168">
        <f>IFERROR(IF(M477="NA",VLOOKUP(D477,'Internal Calculations'!$B$10:$C$11,2,FALSE), M477)*VLOOKUP(A477, 'Growth Parameters'!$B$6:$H$19, 7, FALSE), 0)</f>
        <v>2142.2588000000001</v>
      </c>
      <c r="P477" s="177">
        <f t="shared" si="220"/>
        <v>2142.2588000000001</v>
      </c>
      <c r="Q477" s="178">
        <f>IF('Funding Allocation Parameters'!$C$5="Basic Library Subsidy", MIN(O477*('Funding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MIN($O477*(VLOOKUP(CONCATENATE($A477, 'Funding Allocation Parameters'!$I$5), 'Library Subsidy Complex'!$C$2:$J$55, 2, FALSE)), VLOOKUP(CONCATENATE($A477, 'Funding Allocation Parameters'!$I$5), 'Library Subsidy Complex'!$C$2:$J$55, 4, FALSE)), 0)))))</f>
        <v>1189</v>
      </c>
      <c r="R477" s="178">
        <f>IF('Funding Allocation Parameters'!$C$5="Basic Library Subsidy", 0, IF('Funding Allocation Parameters'!$C$5="Grant funding",MIN(O477*('Funding Allocation Parameters'!$E$5), 'Funding Allocation Parameters'!$G$5), IF('Funding Allocation Parameters'!$C$5="Other author funding", 0, IF('Funding Allocation Parameters'!$C$5="Any discretionary funds (grants if available, other if no grants)", MIN(O477*('Funding Allocation Parameters'!$E$5), 'Funding Allocation Parameters'!$G$5), IF('Funding Allocation Parameters'!$C$5="Complex Library Subsidy", 0, 0)))))</f>
        <v>0</v>
      </c>
      <c r="S477" s="178">
        <f>IF('Funding Allocation Parameters'!$C$5="Basic Library Subsidy", 0, IF('Funding Allocation Parameters'!$C$5="Grant funding", 0, IF('Funding Allocation Parameters'!$C$5="Other author funding",  MIN(O477*('Funding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7" s="178">
        <f>IF('Funding Allocation Parameters'!$C$5="Basic Library Subsidy", MIN(O477*('Funding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MIN($O477*(VLOOKUP(CONCATENATE($A477, 'Funding Allocation Parameters'!$I$5), 'Library Subsidy Complex'!$C$2:$J$55, 6, FALSE)), VLOOKUP(CONCATENATE($A477, 'Funding Allocation Parameters'!$I$5), 'Library Subsidy Complex'!$C$2:$J$55, 8, FALSE)), 0)))))</f>
        <v>1189</v>
      </c>
      <c r="U477" s="178">
        <f>IF('Funding Allocation Parameters'!$C$5="Basic Library Subsidy", 0, IF('Funding Allocation Parameters'!$C$5="Grant funding", 0, IF('Funding Allocation Parameters'!$C$5="Other author funding",  MIN(O477*('Funding Allocation Parameters'!$E$5), 'Funding Allocation Parameters'!$G$5), IF('Funding Allocation Parameters'!$C$5="Any discretionary funds (grants if available, other if no grants)", MIN(O477*('Funding Allocation Parameters'!$E$5), 'Funding Allocation Parameters'!$G$5), IF('Funding Allocation Parameters'!$C$5="Complex Library Subsidy", 0, 0)))))</f>
        <v>0</v>
      </c>
      <c r="V477" s="177">
        <f t="shared" si="221"/>
        <v>953.25880000000006</v>
      </c>
      <c r="W477" s="177">
        <f t="shared" si="222"/>
        <v>953.25880000000006</v>
      </c>
      <c r="X477" s="179">
        <f>IF('Funding Allocation Parameters'!$C$6="Basic Library Subsidy", MIN(V477*'Funding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MIN(V477*VLOOKUP(CONCATENATE($A477, 'Funding Allocation Parameters'!$I$6), 'Library Subsidy Complex'!$C$2:$J$55, 2, FALSE), VLOOKUP(CONCATENATE($A477, 'Funding Allocation Parameters'!$I$6), 'Library Subsidy Complex'!$C$2:$J$55, 4, FALSE)), 0)))))</f>
        <v>0</v>
      </c>
      <c r="Y477" s="179">
        <f>IF('Funding Allocation Parameters'!$C$6="Basic Library Subsidy", 0, IF('Funding Allocation Parameters'!$C$6="Grant funding",MIN(V477*'Funding Allocation Parameters'!$E$6, 'Funding Allocation Parameters'!$G$6), IF('Funding Allocation Parameters'!$C$6="Other author funding", 0, IF('Funding Allocation Parameters'!$C$6="Any discretionary funds (grants if available, other if no grants)", MIN(V477*'Funding Allocation Parameters'!$E$6, 'Funding Allocation Parameters'!$G$6), IF('Funding Allocation Parameters'!$C$6="Complex Library Subsidy", 0, 0)))))</f>
        <v>953.25880000000006</v>
      </c>
      <c r="Z477" s="179">
        <f>IF('Funding Allocation Parameters'!$C$6="Basic Library Subsidy", 0, IF('Funding Allocation Parameters'!$C$6="Grant funding", 0, IF('Funding Allocation Parameters'!$C$6="Other author funding",  MIN(V477*'Funding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7" s="179">
        <f>IF('Funding Allocation Parameters'!$C$6="Basic Library Subsidy", MIN(W477*'Funding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MIN(W477*VLOOKUP(CONCATENATE($A477, 'Funding Allocation Parameters'!$I$6), 'Library Subsidy Complex'!$C$2:$J$55, 6, FALSE), VLOOKUP(CONCATENATE($A477, 'Funding Allocation Parameters'!$I$6), 'Library Subsidy Complex'!$C$2:$J$55, 8, FALSE)), 0)))))</f>
        <v>0</v>
      </c>
      <c r="AB477" s="179">
        <f>IF('Funding Allocation Parameters'!$C$6="Basic Library Subsidy", 0, IF('Funding Allocation Parameters'!$C$6="Grant funding", 0, IF('Funding Allocation Parameters'!$C$6="Other author funding",  MIN(W477*'Funding Allocation Parameters'!$E$6, 'Funding Allocation Parameters'!$G$6), IF('Funding Allocation Parameters'!$C$6="Any discretionary funds (grants if available, other if no grants)", MIN(W477*'Funding Allocation Parameters'!$E$6, 'Funding Allocation Parameters'!$G$6), IF('Funding Allocation Parameters'!$C$6="Complex Library Subsidy", 0, 0)))))</f>
        <v>953.25880000000006</v>
      </c>
      <c r="AC477" s="177">
        <f t="shared" si="223"/>
        <v>0</v>
      </c>
      <c r="AD477" s="177">
        <f t="shared" si="224"/>
        <v>0</v>
      </c>
      <c r="AE477" s="180">
        <f>IF('Funding Allocation Parameters'!$C$7="Basic Library Subsidy", MIN(AC477*'Funding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MIN(AC477*VLOOKUP(CONCATENATE($A477, 'Funding Allocation Parameters'!$I$7), 'Library Subsidy Complex'!$C$2:$J$55, 2, FALSE), VLOOKUP(CONCATENATE($A477, 'Funding Allocation Parameters'!$I$7), 'Library Subsidy Complex'!$C$2:$J$55, 4, FALSE)), 0)))))</f>
        <v>0</v>
      </c>
      <c r="AF477" s="180">
        <f>IF('Funding Allocation Parameters'!$C$7="Basic Library Subsidy", 0, IF('Funding Allocation Parameters'!$C$7="Grant funding",MIN(AC477*'Funding Allocation Parameters'!$E$7, 'Funding Allocation Parameters'!$G$7), IF('Funding Allocation Parameters'!$C$7="Other author funding", 0, IF('Funding Allocation Parameters'!$C$7="Any discretionary funds (grants if available, other if no grants)", MIN(AC477*'Funding Allocation Parameters'!$E$7, 'Funding Allocation Parameters'!$G$7), IF('Funding Allocation Parameters'!$C$7="Complex Library Subsidy", 0, 0)))))</f>
        <v>0</v>
      </c>
      <c r="AG477" s="180">
        <f>IF('Funding Allocation Parameters'!$C$7="Basic Library Subsidy", 0, IF('Funding Allocation Parameters'!$C$7="Grant funding", 0, IF('Funding Allocation Parameters'!$C$7="Other author funding",  MIN(AC477*'Funding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7" s="180">
        <f>IF('Funding Allocation Parameters'!$C$7="Basic Library Subsidy", MIN(AD477*'Funding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MIN(AD477*VLOOKUP(CONCATENATE($A477, 'Funding Allocation Parameters'!$I$7), 'Library Subsidy Complex'!$C$2:$J$55, 6, FALSE), VLOOKUP(CONCATENATE($A477, 'Funding Allocation Parameters'!$I$7), 'Library Subsidy Complex'!$C$2:$J$55, 8, FALSE)), 0)))))</f>
        <v>0</v>
      </c>
      <c r="AI477" s="180">
        <f>IF('Funding Allocation Parameters'!$C$7="Basic Library Subsidy", 0, IF('Funding Allocation Parameters'!$C$7="Grant funding", 0, IF('Funding Allocation Parameters'!$C$7="Other author funding",  MIN(AD477*'Funding Allocation Parameters'!$E$7, 'Funding Allocation Parameters'!$G$7), IF('Funding Allocation Parameters'!$C$7="Any discretionary funds (grants if available, other if no grants)", MIN(AD477*'Funding Allocation Parameters'!$E$7, 'Funding Allocation Parameters'!$G$7), IF('Funding Allocation Parameters'!$C$7="Complex Library Subsidy", 0, 0)))))</f>
        <v>0</v>
      </c>
      <c r="AJ477" s="177">
        <f t="shared" si="225"/>
        <v>0</v>
      </c>
      <c r="AK477" s="177">
        <f t="shared" si="226"/>
        <v>0</v>
      </c>
      <c r="AL477" s="181">
        <f>IF('Funding Allocation Parameters'!$C$8="Basic Library Subsidy", MIN(AJ477*'Funding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MIN(AJ477*VLOOKUP(CONCATENATE($A477, 'Funding Allocation Parameters'!$I$8), 'Library Subsidy Complex'!$C$2:$J$55, 2, FALSE), VLOOKUP(CONCATENATE($A477, 'Funding Allocation Parameters'!$I$8), 'Library Subsidy Complex'!$C$2:$J$55, 4, FALSE)), 0)))))</f>
        <v>0</v>
      </c>
      <c r="AM477" s="181">
        <f>IF('Funding Allocation Parameters'!$C$8="Basic Library Subsidy", 0, IF('Funding Allocation Parameters'!$C$8="Grant funding",MIN(AJ477*'Funding Allocation Parameters'!$E$8, 'Funding Allocation Parameters'!$G$8), IF('Funding Allocation Parameters'!$C$8="Other author funding", 0, IF('Funding Allocation Parameters'!$C$8="Any discretionary funds (grants if available, other if no grants)", MIN(AJ477*'Funding Allocation Parameters'!$E$8, 'Funding Allocation Parameters'!$G$8), IF('Funding Allocation Parameters'!$C$8="Complex Library Subsidy", 0, 0)))))</f>
        <v>0</v>
      </c>
      <c r="AN477" s="181">
        <f>IF('Funding Allocation Parameters'!$C$8="Basic Library Subsidy", 0, IF('Funding Allocation Parameters'!$C$8="Grant funding", 0, IF('Funding Allocation Parameters'!$C$8="Other author funding",  MIN(AJ477*'Funding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7" s="181">
        <f>IF('Funding Allocation Parameters'!$C$8="Basic Library Subsidy", MIN(AK477*'Funding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MIN(AK477*VLOOKUP(CONCATENATE($A477, 'Funding Allocation Parameters'!$I$8), 'Library Subsidy Complex'!$C$2:$J$55, 6, FALSE), VLOOKUP(CONCATENATE($A477, 'Funding Allocation Parameters'!$I$8), 'Library Subsidy Complex'!$C$2:$J$55, 8, FALSE)), 0)))))</f>
        <v>0</v>
      </c>
      <c r="AP477" s="181">
        <f>IF('Funding Allocation Parameters'!$C$8="Basic Library Subsidy", 0, IF('Funding Allocation Parameters'!$C$8="Grant funding", 0, IF('Funding Allocation Parameters'!$C$8="Other author funding",  MIN(AK477*'Funding Allocation Parameters'!$E$8, 'Funding Allocation Parameters'!$G$8), IF('Funding Allocation Parameters'!$C$8="Any discretionary funds (grants if available, other if no grants)", MIN(AK477*'Funding Allocation Parameters'!$E$8, 'Funding Allocation Parameters'!$G$8), IF('Funding Allocation Parameters'!$C$8="Complex Library Subsidy", 0, 0)))))</f>
        <v>0</v>
      </c>
      <c r="AQ477" s="177">
        <f t="shared" si="227"/>
        <v>0</v>
      </c>
      <c r="AR477" s="177">
        <f t="shared" si="228"/>
        <v>0</v>
      </c>
      <c r="AS477" s="182">
        <f t="shared" si="229"/>
        <v>1189</v>
      </c>
      <c r="AT477" s="182">
        <f t="shared" si="230"/>
        <v>953.25880000000006</v>
      </c>
      <c r="AU477" s="182">
        <f t="shared" si="231"/>
        <v>0</v>
      </c>
      <c r="AV477" s="182">
        <f t="shared" si="232"/>
        <v>1189</v>
      </c>
      <c r="AW477" s="182">
        <f t="shared" si="233"/>
        <v>953.25880000000006</v>
      </c>
      <c r="AX477" s="183">
        <f t="shared" si="234"/>
        <v>1189</v>
      </c>
      <c r="AY477" s="183">
        <f t="shared" si="235"/>
        <v>953.25880000000006</v>
      </c>
      <c r="AZ477" s="183">
        <f t="shared" si="236"/>
        <v>0</v>
      </c>
      <c r="BA477" s="183">
        <f t="shared" si="237"/>
        <v>0</v>
      </c>
      <c r="BB477" s="183">
        <f t="shared" si="238"/>
        <v>0</v>
      </c>
      <c r="BC477" s="184">
        <f t="shared" si="239"/>
        <v>1189</v>
      </c>
      <c r="BD477" s="184">
        <f t="shared" si="240"/>
        <v>0</v>
      </c>
      <c r="BE477" s="184">
        <f t="shared" si="241"/>
        <v>953.25880000000006</v>
      </c>
      <c r="BF477" s="184">
        <f t="shared" si="242"/>
        <v>0</v>
      </c>
      <c r="BG477" s="102">
        <f t="shared" si="243"/>
        <v>0</v>
      </c>
      <c r="BH477" s="102">
        <f t="shared" si="244"/>
        <v>0</v>
      </c>
      <c r="BI477" s="102">
        <f t="shared" si="245"/>
        <v>0</v>
      </c>
      <c r="BJ477" s="102">
        <f t="shared" si="246"/>
        <v>1</v>
      </c>
      <c r="BK477" s="102">
        <f t="shared" si="247"/>
        <v>0</v>
      </c>
      <c r="BL477" s="102">
        <f t="shared" si="248"/>
        <v>0</v>
      </c>
      <c r="BN477" s="102"/>
    </row>
    <row r="478" spans="1:66" x14ac:dyDescent="0.25">
      <c r="A478" s="102" t="s">
        <v>18</v>
      </c>
      <c r="B478" s="102" t="s">
        <v>8</v>
      </c>
      <c r="C478" s="102" t="s">
        <v>8</v>
      </c>
      <c r="D478" s="102" t="s">
        <v>27</v>
      </c>
      <c r="E478" s="102" t="s">
        <v>974</v>
      </c>
      <c r="F478" s="102" t="s">
        <v>975</v>
      </c>
      <c r="G478" s="102">
        <v>1.5669999999999999</v>
      </c>
      <c r="H478" s="102">
        <v>1</v>
      </c>
      <c r="I478" s="102">
        <v>1</v>
      </c>
      <c r="J478" s="167">
        <f>IFERROR(H478*VLOOKUP(A478, 'Advanced Parameters'!$B$7:$G$20, 6, FALSE)*VLOOKUP(A478, 'Growth Parameters'!$B$6:$H$19, 6, FALSE), 0)</f>
        <v>1</v>
      </c>
      <c r="K478" s="167">
        <f>IFERROR(IF('Advanced Parameters'!$C$5="n",'Raw Data'!I478*VLOOKUP(A478,'Advanced Parameters'!$B$7:$G$20,6,FALSE),J478*VLOOKUP(A478,'Advanced Parameters'!$B$7:$G$20,2,FALSE))*VLOOKUP(A478, 'Growth Parameters'!$B$6:$H$19, 6, FALSE), 0)</f>
        <v>1</v>
      </c>
      <c r="L478" s="167">
        <f t="shared" si="249"/>
        <v>0</v>
      </c>
      <c r="M478" s="168">
        <f>IFERROR(IF(G478="NA","NA",IF(G478&gt;'APC Parameters'!$K$6+VLOOKUP('Raw Data'!A478, 'APC Parameters'!$H$7:$L$20, 4, FALSE), 'APC Parameters'!$L$6+VLOOKUP('Raw Data'!A478, 'APC Parameters'!$H$7:$L$20, 5, FALSE), G478*('APC Parameters'!$J$6+VLOOKUP('Raw Data'!A478, 'APC Parameters'!$H$7:$L$20, 3, FALSE))+'APC Parameters'!$I$6+VLOOKUP('Raw Data'!A478, 'APC Parameters'!$H$7:$L$20, 2, FALSE))), 0)</f>
        <v>2259.3098</v>
      </c>
      <c r="N478" s="168">
        <f t="shared" si="219"/>
        <v>2259.3098</v>
      </c>
      <c r="O478" s="168">
        <f>IFERROR(IF(M478="NA",VLOOKUP(D478,'Internal Calculations'!$B$10:$C$11,2,FALSE), M478)*VLOOKUP(A478, 'Growth Parameters'!$B$6:$H$19, 7, FALSE), 0)</f>
        <v>2259.3098</v>
      </c>
      <c r="P478" s="177">
        <f t="shared" si="220"/>
        <v>2259.3098</v>
      </c>
      <c r="Q478" s="178">
        <f>IF('Funding Allocation Parameters'!$C$5="Basic Library Subsidy", MIN(O478*('Funding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MIN($O478*(VLOOKUP(CONCATENATE($A478, 'Funding Allocation Parameters'!$I$5), 'Library Subsidy Complex'!$C$2:$J$55, 2, FALSE)), VLOOKUP(CONCATENATE($A478, 'Funding Allocation Parameters'!$I$5), 'Library Subsidy Complex'!$C$2:$J$55, 4, FALSE)), 0)))))</f>
        <v>1189</v>
      </c>
      <c r="R478" s="178">
        <f>IF('Funding Allocation Parameters'!$C$5="Basic Library Subsidy", 0, IF('Funding Allocation Parameters'!$C$5="Grant funding",MIN(O478*('Funding Allocation Parameters'!$E$5), 'Funding Allocation Parameters'!$G$5), IF('Funding Allocation Parameters'!$C$5="Other author funding", 0, IF('Funding Allocation Parameters'!$C$5="Any discretionary funds (grants if available, other if no grants)", MIN(O478*('Funding Allocation Parameters'!$E$5), 'Funding Allocation Parameters'!$G$5), IF('Funding Allocation Parameters'!$C$5="Complex Library Subsidy", 0, 0)))))</f>
        <v>0</v>
      </c>
      <c r="S478" s="178">
        <f>IF('Funding Allocation Parameters'!$C$5="Basic Library Subsidy", 0, IF('Funding Allocation Parameters'!$C$5="Grant funding", 0, IF('Funding Allocation Parameters'!$C$5="Other author funding",  MIN(O478*('Funding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8" s="178">
        <f>IF('Funding Allocation Parameters'!$C$5="Basic Library Subsidy", MIN(O478*('Funding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MIN($O478*(VLOOKUP(CONCATENATE($A478, 'Funding Allocation Parameters'!$I$5), 'Library Subsidy Complex'!$C$2:$J$55, 6, FALSE)), VLOOKUP(CONCATENATE($A478, 'Funding Allocation Parameters'!$I$5), 'Library Subsidy Complex'!$C$2:$J$55, 8, FALSE)), 0)))))</f>
        <v>1189</v>
      </c>
      <c r="U478" s="178">
        <f>IF('Funding Allocation Parameters'!$C$5="Basic Library Subsidy", 0, IF('Funding Allocation Parameters'!$C$5="Grant funding", 0, IF('Funding Allocation Parameters'!$C$5="Other author funding",  MIN(O478*('Funding Allocation Parameters'!$E$5), 'Funding Allocation Parameters'!$G$5), IF('Funding Allocation Parameters'!$C$5="Any discretionary funds (grants if available, other if no grants)", MIN(O478*('Funding Allocation Parameters'!$E$5), 'Funding Allocation Parameters'!$G$5), IF('Funding Allocation Parameters'!$C$5="Complex Library Subsidy", 0, 0)))))</f>
        <v>0</v>
      </c>
      <c r="V478" s="177">
        <f t="shared" si="221"/>
        <v>1070.3098</v>
      </c>
      <c r="W478" s="177">
        <f t="shared" si="222"/>
        <v>1070.3098</v>
      </c>
      <c r="X478" s="179">
        <f>IF('Funding Allocation Parameters'!$C$6="Basic Library Subsidy", MIN(V478*'Funding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MIN(V478*VLOOKUP(CONCATENATE($A478, 'Funding Allocation Parameters'!$I$6), 'Library Subsidy Complex'!$C$2:$J$55, 2, FALSE), VLOOKUP(CONCATENATE($A478, 'Funding Allocation Parameters'!$I$6), 'Library Subsidy Complex'!$C$2:$J$55, 4, FALSE)), 0)))))</f>
        <v>0</v>
      </c>
      <c r="Y478" s="179">
        <f>IF('Funding Allocation Parameters'!$C$6="Basic Library Subsidy", 0, IF('Funding Allocation Parameters'!$C$6="Grant funding",MIN(V478*'Funding Allocation Parameters'!$E$6, 'Funding Allocation Parameters'!$G$6), IF('Funding Allocation Parameters'!$C$6="Other author funding", 0, IF('Funding Allocation Parameters'!$C$6="Any discretionary funds (grants if available, other if no grants)", MIN(V478*'Funding Allocation Parameters'!$E$6, 'Funding Allocation Parameters'!$G$6), IF('Funding Allocation Parameters'!$C$6="Complex Library Subsidy", 0, 0)))))</f>
        <v>1070.3098</v>
      </c>
      <c r="Z478" s="179">
        <f>IF('Funding Allocation Parameters'!$C$6="Basic Library Subsidy", 0, IF('Funding Allocation Parameters'!$C$6="Grant funding", 0, IF('Funding Allocation Parameters'!$C$6="Other author funding",  MIN(V478*'Funding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8" s="179">
        <f>IF('Funding Allocation Parameters'!$C$6="Basic Library Subsidy", MIN(W478*'Funding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MIN(W478*VLOOKUP(CONCATENATE($A478, 'Funding Allocation Parameters'!$I$6), 'Library Subsidy Complex'!$C$2:$J$55, 6, FALSE), VLOOKUP(CONCATENATE($A478, 'Funding Allocation Parameters'!$I$6), 'Library Subsidy Complex'!$C$2:$J$55, 8, FALSE)), 0)))))</f>
        <v>0</v>
      </c>
      <c r="AB478" s="179">
        <f>IF('Funding Allocation Parameters'!$C$6="Basic Library Subsidy", 0, IF('Funding Allocation Parameters'!$C$6="Grant funding", 0, IF('Funding Allocation Parameters'!$C$6="Other author funding",  MIN(W478*'Funding Allocation Parameters'!$E$6, 'Funding Allocation Parameters'!$G$6), IF('Funding Allocation Parameters'!$C$6="Any discretionary funds (grants if available, other if no grants)", MIN(W478*'Funding Allocation Parameters'!$E$6, 'Funding Allocation Parameters'!$G$6), IF('Funding Allocation Parameters'!$C$6="Complex Library Subsidy", 0, 0)))))</f>
        <v>1070.3098</v>
      </c>
      <c r="AC478" s="177">
        <f t="shared" si="223"/>
        <v>0</v>
      </c>
      <c r="AD478" s="177">
        <f t="shared" si="224"/>
        <v>0</v>
      </c>
      <c r="AE478" s="180">
        <f>IF('Funding Allocation Parameters'!$C$7="Basic Library Subsidy", MIN(AC478*'Funding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MIN(AC478*VLOOKUP(CONCATENATE($A478, 'Funding Allocation Parameters'!$I$7), 'Library Subsidy Complex'!$C$2:$J$55, 2, FALSE), VLOOKUP(CONCATENATE($A478, 'Funding Allocation Parameters'!$I$7), 'Library Subsidy Complex'!$C$2:$J$55, 4, FALSE)), 0)))))</f>
        <v>0</v>
      </c>
      <c r="AF478" s="180">
        <f>IF('Funding Allocation Parameters'!$C$7="Basic Library Subsidy", 0, IF('Funding Allocation Parameters'!$C$7="Grant funding",MIN(AC478*'Funding Allocation Parameters'!$E$7, 'Funding Allocation Parameters'!$G$7), IF('Funding Allocation Parameters'!$C$7="Other author funding", 0, IF('Funding Allocation Parameters'!$C$7="Any discretionary funds (grants if available, other if no grants)", MIN(AC478*'Funding Allocation Parameters'!$E$7, 'Funding Allocation Parameters'!$G$7), IF('Funding Allocation Parameters'!$C$7="Complex Library Subsidy", 0, 0)))))</f>
        <v>0</v>
      </c>
      <c r="AG478" s="180">
        <f>IF('Funding Allocation Parameters'!$C$7="Basic Library Subsidy", 0, IF('Funding Allocation Parameters'!$C$7="Grant funding", 0, IF('Funding Allocation Parameters'!$C$7="Other author funding",  MIN(AC478*'Funding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8" s="180">
        <f>IF('Funding Allocation Parameters'!$C$7="Basic Library Subsidy", MIN(AD478*'Funding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MIN(AD478*VLOOKUP(CONCATENATE($A478, 'Funding Allocation Parameters'!$I$7), 'Library Subsidy Complex'!$C$2:$J$55, 6, FALSE), VLOOKUP(CONCATENATE($A478, 'Funding Allocation Parameters'!$I$7), 'Library Subsidy Complex'!$C$2:$J$55, 8, FALSE)), 0)))))</f>
        <v>0</v>
      </c>
      <c r="AI478" s="180">
        <f>IF('Funding Allocation Parameters'!$C$7="Basic Library Subsidy", 0, IF('Funding Allocation Parameters'!$C$7="Grant funding", 0, IF('Funding Allocation Parameters'!$C$7="Other author funding",  MIN(AD478*'Funding Allocation Parameters'!$E$7, 'Funding Allocation Parameters'!$G$7), IF('Funding Allocation Parameters'!$C$7="Any discretionary funds (grants if available, other if no grants)", MIN(AD478*'Funding Allocation Parameters'!$E$7, 'Funding Allocation Parameters'!$G$7), IF('Funding Allocation Parameters'!$C$7="Complex Library Subsidy", 0, 0)))))</f>
        <v>0</v>
      </c>
      <c r="AJ478" s="177">
        <f t="shared" si="225"/>
        <v>0</v>
      </c>
      <c r="AK478" s="177">
        <f t="shared" si="226"/>
        <v>0</v>
      </c>
      <c r="AL478" s="181">
        <f>IF('Funding Allocation Parameters'!$C$8="Basic Library Subsidy", MIN(AJ478*'Funding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MIN(AJ478*VLOOKUP(CONCATENATE($A478, 'Funding Allocation Parameters'!$I$8), 'Library Subsidy Complex'!$C$2:$J$55, 2, FALSE), VLOOKUP(CONCATENATE($A478, 'Funding Allocation Parameters'!$I$8), 'Library Subsidy Complex'!$C$2:$J$55, 4, FALSE)), 0)))))</f>
        <v>0</v>
      </c>
      <c r="AM478" s="181">
        <f>IF('Funding Allocation Parameters'!$C$8="Basic Library Subsidy", 0, IF('Funding Allocation Parameters'!$C$8="Grant funding",MIN(AJ478*'Funding Allocation Parameters'!$E$8, 'Funding Allocation Parameters'!$G$8), IF('Funding Allocation Parameters'!$C$8="Other author funding", 0, IF('Funding Allocation Parameters'!$C$8="Any discretionary funds (grants if available, other if no grants)", MIN(AJ478*'Funding Allocation Parameters'!$E$8, 'Funding Allocation Parameters'!$G$8), IF('Funding Allocation Parameters'!$C$8="Complex Library Subsidy", 0, 0)))))</f>
        <v>0</v>
      </c>
      <c r="AN478" s="181">
        <f>IF('Funding Allocation Parameters'!$C$8="Basic Library Subsidy", 0, IF('Funding Allocation Parameters'!$C$8="Grant funding", 0, IF('Funding Allocation Parameters'!$C$8="Other author funding",  MIN(AJ478*'Funding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8" s="181">
        <f>IF('Funding Allocation Parameters'!$C$8="Basic Library Subsidy", MIN(AK478*'Funding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MIN(AK478*VLOOKUP(CONCATENATE($A478, 'Funding Allocation Parameters'!$I$8), 'Library Subsidy Complex'!$C$2:$J$55, 6, FALSE), VLOOKUP(CONCATENATE($A478, 'Funding Allocation Parameters'!$I$8), 'Library Subsidy Complex'!$C$2:$J$55, 8, FALSE)), 0)))))</f>
        <v>0</v>
      </c>
      <c r="AP478" s="181">
        <f>IF('Funding Allocation Parameters'!$C$8="Basic Library Subsidy", 0, IF('Funding Allocation Parameters'!$C$8="Grant funding", 0, IF('Funding Allocation Parameters'!$C$8="Other author funding",  MIN(AK478*'Funding Allocation Parameters'!$E$8, 'Funding Allocation Parameters'!$G$8), IF('Funding Allocation Parameters'!$C$8="Any discretionary funds (grants if available, other if no grants)", MIN(AK478*'Funding Allocation Parameters'!$E$8, 'Funding Allocation Parameters'!$G$8), IF('Funding Allocation Parameters'!$C$8="Complex Library Subsidy", 0, 0)))))</f>
        <v>0</v>
      </c>
      <c r="AQ478" s="177">
        <f t="shared" si="227"/>
        <v>0</v>
      </c>
      <c r="AR478" s="177">
        <f t="shared" si="228"/>
        <v>0</v>
      </c>
      <c r="AS478" s="182">
        <f t="shared" si="229"/>
        <v>1189</v>
      </c>
      <c r="AT478" s="182">
        <f t="shared" si="230"/>
        <v>1070.3098</v>
      </c>
      <c r="AU478" s="182">
        <f t="shared" si="231"/>
        <v>0</v>
      </c>
      <c r="AV478" s="182">
        <f t="shared" si="232"/>
        <v>1189</v>
      </c>
      <c r="AW478" s="182">
        <f t="shared" si="233"/>
        <v>1070.3098</v>
      </c>
      <c r="AX478" s="183">
        <f t="shared" si="234"/>
        <v>1189</v>
      </c>
      <c r="AY478" s="183">
        <f t="shared" si="235"/>
        <v>1070.3098</v>
      </c>
      <c r="AZ478" s="183">
        <f t="shared" si="236"/>
        <v>0</v>
      </c>
      <c r="BA478" s="183">
        <f t="shared" si="237"/>
        <v>0</v>
      </c>
      <c r="BB478" s="183">
        <f t="shared" si="238"/>
        <v>0</v>
      </c>
      <c r="BC478" s="184">
        <f t="shared" si="239"/>
        <v>1189</v>
      </c>
      <c r="BD478" s="184">
        <f t="shared" si="240"/>
        <v>0</v>
      </c>
      <c r="BE478" s="184">
        <f t="shared" si="241"/>
        <v>1070.3098</v>
      </c>
      <c r="BF478" s="184">
        <f t="shared" si="242"/>
        <v>0</v>
      </c>
      <c r="BG478" s="102">
        <f t="shared" si="243"/>
        <v>0</v>
      </c>
      <c r="BH478" s="102">
        <f t="shared" si="244"/>
        <v>0</v>
      </c>
      <c r="BI478" s="102">
        <f t="shared" si="245"/>
        <v>0</v>
      </c>
      <c r="BJ478" s="102">
        <f t="shared" si="246"/>
        <v>1</v>
      </c>
      <c r="BK478" s="102">
        <f t="shared" si="247"/>
        <v>0</v>
      </c>
      <c r="BL478" s="102">
        <f t="shared" si="248"/>
        <v>0</v>
      </c>
      <c r="BN478" s="102"/>
    </row>
    <row r="479" spans="1:66" x14ac:dyDescent="0.25">
      <c r="A479" s="102" t="s">
        <v>19</v>
      </c>
      <c r="B479" s="102" t="s">
        <v>8</v>
      </c>
      <c r="C479" s="102" t="s">
        <v>8</v>
      </c>
      <c r="D479" s="102" t="s">
        <v>27</v>
      </c>
      <c r="E479" s="102" t="s">
        <v>397</v>
      </c>
      <c r="F479" s="102" t="s">
        <v>976</v>
      </c>
      <c r="G479" s="102">
        <v>1.365</v>
      </c>
      <c r="H479" s="102">
        <v>1</v>
      </c>
      <c r="I479" s="102">
        <v>1</v>
      </c>
      <c r="J479" s="167">
        <f>IFERROR(H479*VLOOKUP(A479, 'Advanced Parameters'!$B$7:$G$20, 6, FALSE)*VLOOKUP(A479, 'Growth Parameters'!$B$6:$H$19, 6, FALSE), 0)</f>
        <v>1</v>
      </c>
      <c r="K479" s="167">
        <f>IFERROR(IF('Advanced Parameters'!$C$5="n",'Raw Data'!I479*VLOOKUP(A479,'Advanced Parameters'!$B$7:$G$20,6,FALSE),J479*VLOOKUP(A479,'Advanced Parameters'!$B$7:$G$20,2,FALSE))*VLOOKUP(A479, 'Growth Parameters'!$B$6:$H$19, 6, FALSE), 0)</f>
        <v>1</v>
      </c>
      <c r="L479" s="167">
        <f t="shared" si="249"/>
        <v>0</v>
      </c>
      <c r="M479" s="168">
        <f>IFERROR(IF(G479="NA","NA",IF(G479&gt;'APC Parameters'!$K$6+VLOOKUP('Raw Data'!A479, 'APC Parameters'!$H$7:$L$20, 4, FALSE), 'APC Parameters'!$L$6+VLOOKUP('Raw Data'!A479, 'APC Parameters'!$H$7:$L$20, 5, FALSE), G479*('APC Parameters'!$J$6+VLOOKUP('Raw Data'!A479, 'APC Parameters'!$H$7:$L$20, 3, FALSE))+'APC Parameters'!$I$6+VLOOKUP('Raw Data'!A479, 'APC Parameters'!$H$7:$L$20, 2, FALSE))), 0)</f>
        <v>2116.011</v>
      </c>
      <c r="N479" s="168">
        <f t="shared" si="219"/>
        <v>2116.011</v>
      </c>
      <c r="O479" s="168">
        <f>IFERROR(IF(M479="NA",VLOOKUP(D479,'Internal Calculations'!$B$10:$C$11,2,FALSE), M479)*VLOOKUP(A479, 'Growth Parameters'!$B$6:$H$19, 7, FALSE), 0)</f>
        <v>2116.011</v>
      </c>
      <c r="P479" s="177">
        <f t="shared" si="220"/>
        <v>2116.011</v>
      </c>
      <c r="Q479" s="178">
        <f>IF('Funding Allocation Parameters'!$C$5="Basic Library Subsidy", MIN(O479*('Funding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MIN($O479*(VLOOKUP(CONCATENATE($A479, 'Funding Allocation Parameters'!$I$5), 'Library Subsidy Complex'!$C$2:$J$55, 2, FALSE)), VLOOKUP(CONCATENATE($A479, 'Funding Allocation Parameters'!$I$5), 'Library Subsidy Complex'!$C$2:$J$55, 4, FALSE)), 0)))))</f>
        <v>1189</v>
      </c>
      <c r="R479" s="178">
        <f>IF('Funding Allocation Parameters'!$C$5="Basic Library Subsidy", 0, IF('Funding Allocation Parameters'!$C$5="Grant funding",MIN(O479*('Funding Allocation Parameters'!$E$5), 'Funding Allocation Parameters'!$G$5), IF('Funding Allocation Parameters'!$C$5="Other author funding", 0, IF('Funding Allocation Parameters'!$C$5="Any discretionary funds (grants if available, other if no grants)", MIN(O479*('Funding Allocation Parameters'!$E$5), 'Funding Allocation Parameters'!$G$5), IF('Funding Allocation Parameters'!$C$5="Complex Library Subsidy", 0, 0)))))</f>
        <v>0</v>
      </c>
      <c r="S479" s="178">
        <f>IF('Funding Allocation Parameters'!$C$5="Basic Library Subsidy", 0, IF('Funding Allocation Parameters'!$C$5="Grant funding", 0, IF('Funding Allocation Parameters'!$C$5="Other author funding",  MIN(O479*('Funding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79" s="178">
        <f>IF('Funding Allocation Parameters'!$C$5="Basic Library Subsidy", MIN(O479*('Funding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MIN($O479*(VLOOKUP(CONCATENATE($A479, 'Funding Allocation Parameters'!$I$5), 'Library Subsidy Complex'!$C$2:$J$55, 6, FALSE)), VLOOKUP(CONCATENATE($A479, 'Funding Allocation Parameters'!$I$5), 'Library Subsidy Complex'!$C$2:$J$55, 8, FALSE)), 0)))))</f>
        <v>1189</v>
      </c>
      <c r="U479" s="178">
        <f>IF('Funding Allocation Parameters'!$C$5="Basic Library Subsidy", 0, IF('Funding Allocation Parameters'!$C$5="Grant funding", 0, IF('Funding Allocation Parameters'!$C$5="Other author funding",  MIN(O479*('Funding Allocation Parameters'!$E$5), 'Funding Allocation Parameters'!$G$5), IF('Funding Allocation Parameters'!$C$5="Any discretionary funds (grants if available, other if no grants)", MIN(O479*('Funding Allocation Parameters'!$E$5), 'Funding Allocation Parameters'!$G$5), IF('Funding Allocation Parameters'!$C$5="Complex Library Subsidy", 0, 0)))))</f>
        <v>0</v>
      </c>
      <c r="V479" s="177">
        <f t="shared" si="221"/>
        <v>927.01099999999997</v>
      </c>
      <c r="W479" s="177">
        <f t="shared" si="222"/>
        <v>927.01099999999997</v>
      </c>
      <c r="X479" s="179">
        <f>IF('Funding Allocation Parameters'!$C$6="Basic Library Subsidy", MIN(V479*'Funding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MIN(V479*VLOOKUP(CONCATENATE($A479, 'Funding Allocation Parameters'!$I$6), 'Library Subsidy Complex'!$C$2:$J$55, 2, FALSE), VLOOKUP(CONCATENATE($A479, 'Funding Allocation Parameters'!$I$6), 'Library Subsidy Complex'!$C$2:$J$55, 4, FALSE)), 0)))))</f>
        <v>0</v>
      </c>
      <c r="Y479" s="179">
        <f>IF('Funding Allocation Parameters'!$C$6="Basic Library Subsidy", 0, IF('Funding Allocation Parameters'!$C$6="Grant funding",MIN(V479*'Funding Allocation Parameters'!$E$6, 'Funding Allocation Parameters'!$G$6), IF('Funding Allocation Parameters'!$C$6="Other author funding", 0, IF('Funding Allocation Parameters'!$C$6="Any discretionary funds (grants if available, other if no grants)", MIN(V479*'Funding Allocation Parameters'!$E$6, 'Funding Allocation Parameters'!$G$6), IF('Funding Allocation Parameters'!$C$6="Complex Library Subsidy", 0, 0)))))</f>
        <v>927.01099999999997</v>
      </c>
      <c r="Z479" s="179">
        <f>IF('Funding Allocation Parameters'!$C$6="Basic Library Subsidy", 0, IF('Funding Allocation Parameters'!$C$6="Grant funding", 0, IF('Funding Allocation Parameters'!$C$6="Other author funding",  MIN(V479*'Funding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79" s="179">
        <f>IF('Funding Allocation Parameters'!$C$6="Basic Library Subsidy", MIN(W479*'Funding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MIN(W479*VLOOKUP(CONCATENATE($A479, 'Funding Allocation Parameters'!$I$6), 'Library Subsidy Complex'!$C$2:$J$55, 6, FALSE), VLOOKUP(CONCATENATE($A479, 'Funding Allocation Parameters'!$I$6), 'Library Subsidy Complex'!$C$2:$J$55, 8, FALSE)), 0)))))</f>
        <v>0</v>
      </c>
      <c r="AB479" s="179">
        <f>IF('Funding Allocation Parameters'!$C$6="Basic Library Subsidy", 0, IF('Funding Allocation Parameters'!$C$6="Grant funding", 0, IF('Funding Allocation Parameters'!$C$6="Other author funding",  MIN(W479*'Funding Allocation Parameters'!$E$6, 'Funding Allocation Parameters'!$G$6), IF('Funding Allocation Parameters'!$C$6="Any discretionary funds (grants if available, other if no grants)", MIN(W479*'Funding Allocation Parameters'!$E$6, 'Funding Allocation Parameters'!$G$6), IF('Funding Allocation Parameters'!$C$6="Complex Library Subsidy", 0, 0)))))</f>
        <v>927.01099999999997</v>
      </c>
      <c r="AC479" s="177">
        <f t="shared" si="223"/>
        <v>0</v>
      </c>
      <c r="AD479" s="177">
        <f t="shared" si="224"/>
        <v>0</v>
      </c>
      <c r="AE479" s="180">
        <f>IF('Funding Allocation Parameters'!$C$7="Basic Library Subsidy", MIN(AC479*'Funding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MIN(AC479*VLOOKUP(CONCATENATE($A479, 'Funding Allocation Parameters'!$I$7), 'Library Subsidy Complex'!$C$2:$J$55, 2, FALSE), VLOOKUP(CONCATENATE($A479, 'Funding Allocation Parameters'!$I$7), 'Library Subsidy Complex'!$C$2:$J$55, 4, FALSE)), 0)))))</f>
        <v>0</v>
      </c>
      <c r="AF479" s="180">
        <f>IF('Funding Allocation Parameters'!$C$7="Basic Library Subsidy", 0, IF('Funding Allocation Parameters'!$C$7="Grant funding",MIN(AC479*'Funding Allocation Parameters'!$E$7, 'Funding Allocation Parameters'!$G$7), IF('Funding Allocation Parameters'!$C$7="Other author funding", 0, IF('Funding Allocation Parameters'!$C$7="Any discretionary funds (grants if available, other if no grants)", MIN(AC479*'Funding Allocation Parameters'!$E$7, 'Funding Allocation Parameters'!$G$7), IF('Funding Allocation Parameters'!$C$7="Complex Library Subsidy", 0, 0)))))</f>
        <v>0</v>
      </c>
      <c r="AG479" s="180">
        <f>IF('Funding Allocation Parameters'!$C$7="Basic Library Subsidy", 0, IF('Funding Allocation Parameters'!$C$7="Grant funding", 0, IF('Funding Allocation Parameters'!$C$7="Other author funding",  MIN(AC479*'Funding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79" s="180">
        <f>IF('Funding Allocation Parameters'!$C$7="Basic Library Subsidy", MIN(AD479*'Funding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MIN(AD479*VLOOKUP(CONCATENATE($A479, 'Funding Allocation Parameters'!$I$7), 'Library Subsidy Complex'!$C$2:$J$55, 6, FALSE), VLOOKUP(CONCATENATE($A479, 'Funding Allocation Parameters'!$I$7), 'Library Subsidy Complex'!$C$2:$J$55, 8, FALSE)), 0)))))</f>
        <v>0</v>
      </c>
      <c r="AI479" s="180">
        <f>IF('Funding Allocation Parameters'!$C$7="Basic Library Subsidy", 0, IF('Funding Allocation Parameters'!$C$7="Grant funding", 0, IF('Funding Allocation Parameters'!$C$7="Other author funding",  MIN(AD479*'Funding Allocation Parameters'!$E$7, 'Funding Allocation Parameters'!$G$7), IF('Funding Allocation Parameters'!$C$7="Any discretionary funds (grants if available, other if no grants)", MIN(AD479*'Funding Allocation Parameters'!$E$7, 'Funding Allocation Parameters'!$G$7), IF('Funding Allocation Parameters'!$C$7="Complex Library Subsidy", 0, 0)))))</f>
        <v>0</v>
      </c>
      <c r="AJ479" s="177">
        <f t="shared" si="225"/>
        <v>0</v>
      </c>
      <c r="AK479" s="177">
        <f t="shared" si="226"/>
        <v>0</v>
      </c>
      <c r="AL479" s="181">
        <f>IF('Funding Allocation Parameters'!$C$8="Basic Library Subsidy", MIN(AJ479*'Funding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MIN(AJ479*VLOOKUP(CONCATENATE($A479, 'Funding Allocation Parameters'!$I$8), 'Library Subsidy Complex'!$C$2:$J$55, 2, FALSE), VLOOKUP(CONCATENATE($A479, 'Funding Allocation Parameters'!$I$8), 'Library Subsidy Complex'!$C$2:$J$55, 4, FALSE)), 0)))))</f>
        <v>0</v>
      </c>
      <c r="AM479" s="181">
        <f>IF('Funding Allocation Parameters'!$C$8="Basic Library Subsidy", 0, IF('Funding Allocation Parameters'!$C$8="Grant funding",MIN(AJ479*'Funding Allocation Parameters'!$E$8, 'Funding Allocation Parameters'!$G$8), IF('Funding Allocation Parameters'!$C$8="Other author funding", 0, IF('Funding Allocation Parameters'!$C$8="Any discretionary funds (grants if available, other if no grants)", MIN(AJ479*'Funding Allocation Parameters'!$E$8, 'Funding Allocation Parameters'!$G$8), IF('Funding Allocation Parameters'!$C$8="Complex Library Subsidy", 0, 0)))))</f>
        <v>0</v>
      </c>
      <c r="AN479" s="181">
        <f>IF('Funding Allocation Parameters'!$C$8="Basic Library Subsidy", 0, IF('Funding Allocation Parameters'!$C$8="Grant funding", 0, IF('Funding Allocation Parameters'!$C$8="Other author funding",  MIN(AJ479*'Funding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79" s="181">
        <f>IF('Funding Allocation Parameters'!$C$8="Basic Library Subsidy", MIN(AK479*'Funding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MIN(AK479*VLOOKUP(CONCATENATE($A479, 'Funding Allocation Parameters'!$I$8), 'Library Subsidy Complex'!$C$2:$J$55, 6, FALSE), VLOOKUP(CONCATENATE($A479, 'Funding Allocation Parameters'!$I$8), 'Library Subsidy Complex'!$C$2:$J$55, 8, FALSE)), 0)))))</f>
        <v>0</v>
      </c>
      <c r="AP479" s="181">
        <f>IF('Funding Allocation Parameters'!$C$8="Basic Library Subsidy", 0, IF('Funding Allocation Parameters'!$C$8="Grant funding", 0, IF('Funding Allocation Parameters'!$C$8="Other author funding",  MIN(AK479*'Funding Allocation Parameters'!$E$8, 'Funding Allocation Parameters'!$G$8), IF('Funding Allocation Parameters'!$C$8="Any discretionary funds (grants if available, other if no grants)", MIN(AK479*'Funding Allocation Parameters'!$E$8, 'Funding Allocation Parameters'!$G$8), IF('Funding Allocation Parameters'!$C$8="Complex Library Subsidy", 0, 0)))))</f>
        <v>0</v>
      </c>
      <c r="AQ479" s="177">
        <f t="shared" si="227"/>
        <v>0</v>
      </c>
      <c r="AR479" s="177">
        <f t="shared" si="228"/>
        <v>0</v>
      </c>
      <c r="AS479" s="182">
        <f t="shared" si="229"/>
        <v>1189</v>
      </c>
      <c r="AT479" s="182">
        <f t="shared" si="230"/>
        <v>927.01099999999997</v>
      </c>
      <c r="AU479" s="182">
        <f t="shared" si="231"/>
        <v>0</v>
      </c>
      <c r="AV479" s="182">
        <f t="shared" si="232"/>
        <v>1189</v>
      </c>
      <c r="AW479" s="182">
        <f t="shared" si="233"/>
        <v>927.01099999999997</v>
      </c>
      <c r="AX479" s="183">
        <f t="shared" si="234"/>
        <v>1189</v>
      </c>
      <c r="AY479" s="183">
        <f t="shared" si="235"/>
        <v>927.01099999999997</v>
      </c>
      <c r="AZ479" s="183">
        <f t="shared" si="236"/>
        <v>0</v>
      </c>
      <c r="BA479" s="183">
        <f t="shared" si="237"/>
        <v>0</v>
      </c>
      <c r="BB479" s="183">
        <f t="shared" si="238"/>
        <v>0</v>
      </c>
      <c r="BC479" s="184">
        <f t="shared" si="239"/>
        <v>1189</v>
      </c>
      <c r="BD479" s="184">
        <f t="shared" si="240"/>
        <v>0</v>
      </c>
      <c r="BE479" s="184">
        <f t="shared" si="241"/>
        <v>927.01099999999997</v>
      </c>
      <c r="BF479" s="184">
        <f t="shared" si="242"/>
        <v>0</v>
      </c>
      <c r="BG479" s="102">
        <f t="shared" si="243"/>
        <v>0</v>
      </c>
      <c r="BH479" s="102">
        <f t="shared" si="244"/>
        <v>0</v>
      </c>
      <c r="BI479" s="102">
        <f t="shared" si="245"/>
        <v>0</v>
      </c>
      <c r="BJ479" s="102">
        <f t="shared" si="246"/>
        <v>1</v>
      </c>
      <c r="BK479" s="102">
        <f t="shared" si="247"/>
        <v>0</v>
      </c>
      <c r="BL479" s="102">
        <f t="shared" si="248"/>
        <v>0</v>
      </c>
      <c r="BN479" s="102"/>
    </row>
    <row r="480" spans="1:66" x14ac:dyDescent="0.25">
      <c r="A480" s="102" t="s">
        <v>18</v>
      </c>
      <c r="B480" s="102" t="s">
        <v>8</v>
      </c>
      <c r="C480" s="102" t="s">
        <v>8</v>
      </c>
      <c r="D480" s="102" t="s">
        <v>27</v>
      </c>
      <c r="E480" s="102" t="s">
        <v>568</v>
      </c>
      <c r="F480" s="102" t="s">
        <v>978</v>
      </c>
      <c r="G480" s="102">
        <v>1.413</v>
      </c>
      <c r="H480" s="102">
        <v>1</v>
      </c>
      <c r="I480" s="102">
        <v>1</v>
      </c>
      <c r="J480" s="167">
        <f>IFERROR(H480*VLOOKUP(A480, 'Advanced Parameters'!$B$7:$G$20, 6, FALSE)*VLOOKUP(A480, 'Growth Parameters'!$B$6:$H$19, 6, FALSE), 0)</f>
        <v>1</v>
      </c>
      <c r="K480" s="167">
        <f>IFERROR(IF('Advanced Parameters'!$C$5="n",'Raw Data'!I480*VLOOKUP(A480,'Advanced Parameters'!$B$7:$G$20,6,FALSE),J480*VLOOKUP(A480,'Advanced Parameters'!$B$7:$G$20,2,FALSE))*VLOOKUP(A480, 'Growth Parameters'!$B$6:$H$19, 6, FALSE), 0)</f>
        <v>1</v>
      </c>
      <c r="L480" s="167">
        <f t="shared" si="249"/>
        <v>0</v>
      </c>
      <c r="M480" s="168">
        <f>IFERROR(IF(G480="NA","NA",IF(G480&gt;'APC Parameters'!$K$6+VLOOKUP('Raw Data'!A480, 'APC Parameters'!$H$7:$L$20, 4, FALSE), 'APC Parameters'!$L$6+VLOOKUP('Raw Data'!A480, 'APC Parameters'!$H$7:$L$20, 5, FALSE), G480*('APC Parameters'!$J$6+VLOOKUP('Raw Data'!A480, 'APC Parameters'!$H$7:$L$20, 3, FALSE))+'APC Parameters'!$I$6+VLOOKUP('Raw Data'!A480, 'APC Parameters'!$H$7:$L$20, 2, FALSE))), 0)</f>
        <v>2150.0622000000003</v>
      </c>
      <c r="N480" s="168">
        <f t="shared" si="219"/>
        <v>2150.0622000000003</v>
      </c>
      <c r="O480" s="168">
        <f>IFERROR(IF(M480="NA",VLOOKUP(D480,'Internal Calculations'!$B$10:$C$11,2,FALSE), M480)*VLOOKUP(A480, 'Growth Parameters'!$B$6:$H$19, 7, FALSE), 0)</f>
        <v>2150.0622000000003</v>
      </c>
      <c r="P480" s="177">
        <f t="shared" si="220"/>
        <v>2150.0622000000003</v>
      </c>
      <c r="Q480" s="178">
        <f>IF('Funding Allocation Parameters'!$C$5="Basic Library Subsidy", MIN(O480*('Funding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MIN($O480*(VLOOKUP(CONCATENATE($A480, 'Funding Allocation Parameters'!$I$5), 'Library Subsidy Complex'!$C$2:$J$55, 2, FALSE)), VLOOKUP(CONCATENATE($A480, 'Funding Allocation Parameters'!$I$5), 'Library Subsidy Complex'!$C$2:$J$55, 4, FALSE)), 0)))))</f>
        <v>1189</v>
      </c>
      <c r="R480" s="178">
        <f>IF('Funding Allocation Parameters'!$C$5="Basic Library Subsidy", 0, IF('Funding Allocation Parameters'!$C$5="Grant funding",MIN(O480*('Funding Allocation Parameters'!$E$5), 'Funding Allocation Parameters'!$G$5), IF('Funding Allocation Parameters'!$C$5="Other author funding", 0, IF('Funding Allocation Parameters'!$C$5="Any discretionary funds (grants if available, other if no grants)", MIN(O480*('Funding Allocation Parameters'!$E$5), 'Funding Allocation Parameters'!$G$5), IF('Funding Allocation Parameters'!$C$5="Complex Library Subsidy", 0, 0)))))</f>
        <v>0</v>
      </c>
      <c r="S480" s="178">
        <f>IF('Funding Allocation Parameters'!$C$5="Basic Library Subsidy", 0, IF('Funding Allocation Parameters'!$C$5="Grant funding", 0, IF('Funding Allocation Parameters'!$C$5="Other author funding",  MIN(O480*('Funding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0" s="178">
        <f>IF('Funding Allocation Parameters'!$C$5="Basic Library Subsidy", MIN(O480*('Funding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MIN($O480*(VLOOKUP(CONCATENATE($A480, 'Funding Allocation Parameters'!$I$5), 'Library Subsidy Complex'!$C$2:$J$55, 6, FALSE)), VLOOKUP(CONCATENATE($A480, 'Funding Allocation Parameters'!$I$5), 'Library Subsidy Complex'!$C$2:$J$55, 8, FALSE)), 0)))))</f>
        <v>1189</v>
      </c>
      <c r="U480" s="178">
        <f>IF('Funding Allocation Parameters'!$C$5="Basic Library Subsidy", 0, IF('Funding Allocation Parameters'!$C$5="Grant funding", 0, IF('Funding Allocation Parameters'!$C$5="Other author funding",  MIN(O480*('Funding Allocation Parameters'!$E$5), 'Funding Allocation Parameters'!$G$5), IF('Funding Allocation Parameters'!$C$5="Any discretionary funds (grants if available, other if no grants)", MIN(O480*('Funding Allocation Parameters'!$E$5), 'Funding Allocation Parameters'!$G$5), IF('Funding Allocation Parameters'!$C$5="Complex Library Subsidy", 0, 0)))))</f>
        <v>0</v>
      </c>
      <c r="V480" s="177">
        <f t="shared" si="221"/>
        <v>961.0622000000003</v>
      </c>
      <c r="W480" s="177">
        <f t="shared" si="222"/>
        <v>961.0622000000003</v>
      </c>
      <c r="X480" s="179">
        <f>IF('Funding Allocation Parameters'!$C$6="Basic Library Subsidy", MIN(V480*'Funding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MIN(V480*VLOOKUP(CONCATENATE($A480, 'Funding Allocation Parameters'!$I$6), 'Library Subsidy Complex'!$C$2:$J$55, 2, FALSE), VLOOKUP(CONCATENATE($A480, 'Funding Allocation Parameters'!$I$6), 'Library Subsidy Complex'!$C$2:$J$55, 4, FALSE)), 0)))))</f>
        <v>0</v>
      </c>
      <c r="Y480" s="179">
        <f>IF('Funding Allocation Parameters'!$C$6="Basic Library Subsidy", 0, IF('Funding Allocation Parameters'!$C$6="Grant funding",MIN(V480*'Funding Allocation Parameters'!$E$6, 'Funding Allocation Parameters'!$G$6), IF('Funding Allocation Parameters'!$C$6="Other author funding", 0, IF('Funding Allocation Parameters'!$C$6="Any discretionary funds (grants if available, other if no grants)", MIN(V480*'Funding Allocation Parameters'!$E$6, 'Funding Allocation Parameters'!$G$6), IF('Funding Allocation Parameters'!$C$6="Complex Library Subsidy", 0, 0)))))</f>
        <v>961.0622000000003</v>
      </c>
      <c r="Z480" s="179">
        <f>IF('Funding Allocation Parameters'!$C$6="Basic Library Subsidy", 0, IF('Funding Allocation Parameters'!$C$6="Grant funding", 0, IF('Funding Allocation Parameters'!$C$6="Other author funding",  MIN(V480*'Funding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0" s="179">
        <f>IF('Funding Allocation Parameters'!$C$6="Basic Library Subsidy", MIN(W480*'Funding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MIN(W480*VLOOKUP(CONCATENATE($A480, 'Funding Allocation Parameters'!$I$6), 'Library Subsidy Complex'!$C$2:$J$55, 6, FALSE), VLOOKUP(CONCATENATE($A480, 'Funding Allocation Parameters'!$I$6), 'Library Subsidy Complex'!$C$2:$J$55, 8, FALSE)), 0)))))</f>
        <v>0</v>
      </c>
      <c r="AB480" s="179">
        <f>IF('Funding Allocation Parameters'!$C$6="Basic Library Subsidy", 0, IF('Funding Allocation Parameters'!$C$6="Grant funding", 0, IF('Funding Allocation Parameters'!$C$6="Other author funding",  MIN(W480*'Funding Allocation Parameters'!$E$6, 'Funding Allocation Parameters'!$G$6), IF('Funding Allocation Parameters'!$C$6="Any discretionary funds (grants if available, other if no grants)", MIN(W480*'Funding Allocation Parameters'!$E$6, 'Funding Allocation Parameters'!$G$6), IF('Funding Allocation Parameters'!$C$6="Complex Library Subsidy", 0, 0)))))</f>
        <v>961.0622000000003</v>
      </c>
      <c r="AC480" s="177">
        <f t="shared" si="223"/>
        <v>0</v>
      </c>
      <c r="AD480" s="177">
        <f t="shared" si="224"/>
        <v>0</v>
      </c>
      <c r="AE480" s="180">
        <f>IF('Funding Allocation Parameters'!$C$7="Basic Library Subsidy", MIN(AC480*'Funding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MIN(AC480*VLOOKUP(CONCATENATE($A480, 'Funding Allocation Parameters'!$I$7), 'Library Subsidy Complex'!$C$2:$J$55, 2, FALSE), VLOOKUP(CONCATENATE($A480, 'Funding Allocation Parameters'!$I$7), 'Library Subsidy Complex'!$C$2:$J$55, 4, FALSE)), 0)))))</f>
        <v>0</v>
      </c>
      <c r="AF480" s="180">
        <f>IF('Funding Allocation Parameters'!$C$7="Basic Library Subsidy", 0, IF('Funding Allocation Parameters'!$C$7="Grant funding",MIN(AC480*'Funding Allocation Parameters'!$E$7, 'Funding Allocation Parameters'!$G$7), IF('Funding Allocation Parameters'!$C$7="Other author funding", 0, IF('Funding Allocation Parameters'!$C$7="Any discretionary funds (grants if available, other if no grants)", MIN(AC480*'Funding Allocation Parameters'!$E$7, 'Funding Allocation Parameters'!$G$7), IF('Funding Allocation Parameters'!$C$7="Complex Library Subsidy", 0, 0)))))</f>
        <v>0</v>
      </c>
      <c r="AG480" s="180">
        <f>IF('Funding Allocation Parameters'!$C$7="Basic Library Subsidy", 0, IF('Funding Allocation Parameters'!$C$7="Grant funding", 0, IF('Funding Allocation Parameters'!$C$7="Other author funding",  MIN(AC480*'Funding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0" s="180">
        <f>IF('Funding Allocation Parameters'!$C$7="Basic Library Subsidy", MIN(AD480*'Funding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MIN(AD480*VLOOKUP(CONCATENATE($A480, 'Funding Allocation Parameters'!$I$7), 'Library Subsidy Complex'!$C$2:$J$55, 6, FALSE), VLOOKUP(CONCATENATE($A480, 'Funding Allocation Parameters'!$I$7), 'Library Subsidy Complex'!$C$2:$J$55, 8, FALSE)), 0)))))</f>
        <v>0</v>
      </c>
      <c r="AI480" s="180">
        <f>IF('Funding Allocation Parameters'!$C$7="Basic Library Subsidy", 0, IF('Funding Allocation Parameters'!$C$7="Grant funding", 0, IF('Funding Allocation Parameters'!$C$7="Other author funding",  MIN(AD480*'Funding Allocation Parameters'!$E$7, 'Funding Allocation Parameters'!$G$7), IF('Funding Allocation Parameters'!$C$7="Any discretionary funds (grants if available, other if no grants)", MIN(AD480*'Funding Allocation Parameters'!$E$7, 'Funding Allocation Parameters'!$G$7), IF('Funding Allocation Parameters'!$C$7="Complex Library Subsidy", 0, 0)))))</f>
        <v>0</v>
      </c>
      <c r="AJ480" s="177">
        <f t="shared" si="225"/>
        <v>0</v>
      </c>
      <c r="AK480" s="177">
        <f t="shared" si="226"/>
        <v>0</v>
      </c>
      <c r="AL480" s="181">
        <f>IF('Funding Allocation Parameters'!$C$8="Basic Library Subsidy", MIN(AJ480*'Funding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MIN(AJ480*VLOOKUP(CONCATENATE($A480, 'Funding Allocation Parameters'!$I$8), 'Library Subsidy Complex'!$C$2:$J$55, 2, FALSE), VLOOKUP(CONCATENATE($A480, 'Funding Allocation Parameters'!$I$8), 'Library Subsidy Complex'!$C$2:$J$55, 4, FALSE)), 0)))))</f>
        <v>0</v>
      </c>
      <c r="AM480" s="181">
        <f>IF('Funding Allocation Parameters'!$C$8="Basic Library Subsidy", 0, IF('Funding Allocation Parameters'!$C$8="Grant funding",MIN(AJ480*'Funding Allocation Parameters'!$E$8, 'Funding Allocation Parameters'!$G$8), IF('Funding Allocation Parameters'!$C$8="Other author funding", 0, IF('Funding Allocation Parameters'!$C$8="Any discretionary funds (grants if available, other if no grants)", MIN(AJ480*'Funding Allocation Parameters'!$E$8, 'Funding Allocation Parameters'!$G$8), IF('Funding Allocation Parameters'!$C$8="Complex Library Subsidy", 0, 0)))))</f>
        <v>0</v>
      </c>
      <c r="AN480" s="181">
        <f>IF('Funding Allocation Parameters'!$C$8="Basic Library Subsidy", 0, IF('Funding Allocation Parameters'!$C$8="Grant funding", 0, IF('Funding Allocation Parameters'!$C$8="Other author funding",  MIN(AJ480*'Funding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0" s="181">
        <f>IF('Funding Allocation Parameters'!$C$8="Basic Library Subsidy", MIN(AK480*'Funding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MIN(AK480*VLOOKUP(CONCATENATE($A480, 'Funding Allocation Parameters'!$I$8), 'Library Subsidy Complex'!$C$2:$J$55, 6, FALSE), VLOOKUP(CONCATENATE($A480, 'Funding Allocation Parameters'!$I$8), 'Library Subsidy Complex'!$C$2:$J$55, 8, FALSE)), 0)))))</f>
        <v>0</v>
      </c>
      <c r="AP480" s="181">
        <f>IF('Funding Allocation Parameters'!$C$8="Basic Library Subsidy", 0, IF('Funding Allocation Parameters'!$C$8="Grant funding", 0, IF('Funding Allocation Parameters'!$C$8="Other author funding",  MIN(AK480*'Funding Allocation Parameters'!$E$8, 'Funding Allocation Parameters'!$G$8), IF('Funding Allocation Parameters'!$C$8="Any discretionary funds (grants if available, other if no grants)", MIN(AK480*'Funding Allocation Parameters'!$E$8, 'Funding Allocation Parameters'!$G$8), IF('Funding Allocation Parameters'!$C$8="Complex Library Subsidy", 0, 0)))))</f>
        <v>0</v>
      </c>
      <c r="AQ480" s="177">
        <f t="shared" si="227"/>
        <v>0</v>
      </c>
      <c r="AR480" s="177">
        <f t="shared" si="228"/>
        <v>0</v>
      </c>
      <c r="AS480" s="182">
        <f t="shared" si="229"/>
        <v>1189</v>
      </c>
      <c r="AT480" s="182">
        <f t="shared" si="230"/>
        <v>961.0622000000003</v>
      </c>
      <c r="AU480" s="182">
        <f t="shared" si="231"/>
        <v>0</v>
      </c>
      <c r="AV480" s="182">
        <f t="shared" si="232"/>
        <v>1189</v>
      </c>
      <c r="AW480" s="182">
        <f t="shared" si="233"/>
        <v>961.0622000000003</v>
      </c>
      <c r="AX480" s="183">
        <f t="shared" si="234"/>
        <v>1189</v>
      </c>
      <c r="AY480" s="183">
        <f t="shared" si="235"/>
        <v>961.0622000000003</v>
      </c>
      <c r="AZ480" s="183">
        <f t="shared" si="236"/>
        <v>0</v>
      </c>
      <c r="BA480" s="183">
        <f t="shared" si="237"/>
        <v>0</v>
      </c>
      <c r="BB480" s="183">
        <f t="shared" si="238"/>
        <v>0</v>
      </c>
      <c r="BC480" s="184">
        <f t="shared" si="239"/>
        <v>1189</v>
      </c>
      <c r="BD480" s="184">
        <f t="shared" si="240"/>
        <v>0</v>
      </c>
      <c r="BE480" s="184">
        <f t="shared" si="241"/>
        <v>961.0622000000003</v>
      </c>
      <c r="BF480" s="184">
        <f t="shared" si="242"/>
        <v>0</v>
      </c>
      <c r="BG480" s="102">
        <f t="shared" si="243"/>
        <v>0</v>
      </c>
      <c r="BH480" s="102">
        <f t="shared" si="244"/>
        <v>0</v>
      </c>
      <c r="BI480" s="102">
        <f t="shared" si="245"/>
        <v>0</v>
      </c>
      <c r="BJ480" s="102">
        <f t="shared" si="246"/>
        <v>1</v>
      </c>
      <c r="BK480" s="102">
        <f t="shared" si="247"/>
        <v>0</v>
      </c>
      <c r="BL480" s="102">
        <f t="shared" si="248"/>
        <v>0</v>
      </c>
      <c r="BN480" s="102"/>
    </row>
    <row r="481" spans="1:66" x14ac:dyDescent="0.25">
      <c r="A481" s="102" t="s">
        <v>17</v>
      </c>
      <c r="B481" s="102" t="s">
        <v>8</v>
      </c>
      <c r="C481" s="102" t="s">
        <v>8</v>
      </c>
      <c r="D481" s="102" t="s">
        <v>27</v>
      </c>
      <c r="E481" s="102" t="s">
        <v>980</v>
      </c>
      <c r="F481" s="102" t="s">
        <v>981</v>
      </c>
      <c r="G481" s="102">
        <v>0.78600000000000003</v>
      </c>
      <c r="H481" s="102">
        <v>1</v>
      </c>
      <c r="I481" s="102">
        <v>1</v>
      </c>
      <c r="J481" s="167">
        <f>IFERROR(H481*VLOOKUP(A481, 'Advanced Parameters'!$B$7:$G$20, 6, FALSE)*VLOOKUP(A481, 'Growth Parameters'!$B$6:$H$19, 6, FALSE), 0)</f>
        <v>1</v>
      </c>
      <c r="K481" s="167">
        <f>IFERROR(IF('Advanced Parameters'!$C$5="n",'Raw Data'!I481*VLOOKUP(A481,'Advanced Parameters'!$B$7:$G$20,6,FALSE),J481*VLOOKUP(A481,'Advanced Parameters'!$B$7:$G$20,2,FALSE))*VLOOKUP(A481, 'Growth Parameters'!$B$6:$H$19, 6, FALSE), 0)</f>
        <v>1</v>
      </c>
      <c r="L481" s="167">
        <f t="shared" si="249"/>
        <v>0</v>
      </c>
      <c r="M481" s="168">
        <f>IFERROR(IF(G481="NA","NA",IF(G481&gt;'APC Parameters'!$K$6+VLOOKUP('Raw Data'!A481, 'APC Parameters'!$H$7:$L$20, 4, FALSE), 'APC Parameters'!$L$6+VLOOKUP('Raw Data'!A481, 'APC Parameters'!$H$7:$L$20, 5, FALSE), G481*('APC Parameters'!$J$6+VLOOKUP('Raw Data'!A481, 'APC Parameters'!$H$7:$L$20, 3, FALSE))+'APC Parameters'!$I$6+VLOOKUP('Raw Data'!A481, 'APC Parameters'!$H$7:$L$20, 2, FALSE))), 0)</f>
        <v>1705.2683999999999</v>
      </c>
      <c r="N481" s="168">
        <f t="shared" si="219"/>
        <v>1705.2683999999999</v>
      </c>
      <c r="O481" s="168">
        <f>IFERROR(IF(M481="NA",VLOOKUP(D481,'Internal Calculations'!$B$10:$C$11,2,FALSE), M481)*VLOOKUP(A481, 'Growth Parameters'!$B$6:$H$19, 7, FALSE), 0)</f>
        <v>1705.2683999999999</v>
      </c>
      <c r="P481" s="177">
        <f t="shared" si="220"/>
        <v>1705.2683999999999</v>
      </c>
      <c r="Q481" s="178">
        <f>IF('Funding Allocation Parameters'!$C$5="Basic Library Subsidy", MIN(O481*('Funding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MIN($O481*(VLOOKUP(CONCATENATE($A481, 'Funding Allocation Parameters'!$I$5), 'Library Subsidy Complex'!$C$2:$J$55, 2, FALSE)), VLOOKUP(CONCATENATE($A481, 'Funding Allocation Parameters'!$I$5), 'Library Subsidy Complex'!$C$2:$J$55, 4, FALSE)), 0)))))</f>
        <v>1189</v>
      </c>
      <c r="R481" s="178">
        <f>IF('Funding Allocation Parameters'!$C$5="Basic Library Subsidy", 0, IF('Funding Allocation Parameters'!$C$5="Grant funding",MIN(O481*('Funding Allocation Parameters'!$E$5), 'Funding Allocation Parameters'!$G$5), IF('Funding Allocation Parameters'!$C$5="Other author funding", 0, IF('Funding Allocation Parameters'!$C$5="Any discretionary funds (grants if available, other if no grants)", MIN(O481*('Funding Allocation Parameters'!$E$5), 'Funding Allocation Parameters'!$G$5), IF('Funding Allocation Parameters'!$C$5="Complex Library Subsidy", 0, 0)))))</f>
        <v>0</v>
      </c>
      <c r="S481" s="178">
        <f>IF('Funding Allocation Parameters'!$C$5="Basic Library Subsidy", 0, IF('Funding Allocation Parameters'!$C$5="Grant funding", 0, IF('Funding Allocation Parameters'!$C$5="Other author funding",  MIN(O481*('Funding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1" s="178">
        <f>IF('Funding Allocation Parameters'!$C$5="Basic Library Subsidy", MIN(O481*('Funding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MIN($O481*(VLOOKUP(CONCATENATE($A481, 'Funding Allocation Parameters'!$I$5), 'Library Subsidy Complex'!$C$2:$J$55, 6, FALSE)), VLOOKUP(CONCATENATE($A481, 'Funding Allocation Parameters'!$I$5), 'Library Subsidy Complex'!$C$2:$J$55, 8, FALSE)), 0)))))</f>
        <v>1189</v>
      </c>
      <c r="U481" s="178">
        <f>IF('Funding Allocation Parameters'!$C$5="Basic Library Subsidy", 0, IF('Funding Allocation Parameters'!$C$5="Grant funding", 0, IF('Funding Allocation Parameters'!$C$5="Other author funding",  MIN(O481*('Funding Allocation Parameters'!$E$5), 'Funding Allocation Parameters'!$G$5), IF('Funding Allocation Parameters'!$C$5="Any discretionary funds (grants if available, other if no grants)", MIN(O481*('Funding Allocation Parameters'!$E$5), 'Funding Allocation Parameters'!$G$5), IF('Funding Allocation Parameters'!$C$5="Complex Library Subsidy", 0, 0)))))</f>
        <v>0</v>
      </c>
      <c r="V481" s="177">
        <f t="shared" si="221"/>
        <v>516.26839999999993</v>
      </c>
      <c r="W481" s="177">
        <f t="shared" si="222"/>
        <v>516.26839999999993</v>
      </c>
      <c r="X481" s="179">
        <f>IF('Funding Allocation Parameters'!$C$6="Basic Library Subsidy", MIN(V481*'Funding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MIN(V481*VLOOKUP(CONCATENATE($A481, 'Funding Allocation Parameters'!$I$6), 'Library Subsidy Complex'!$C$2:$J$55, 2, FALSE), VLOOKUP(CONCATENATE($A481, 'Funding Allocation Parameters'!$I$6), 'Library Subsidy Complex'!$C$2:$J$55, 4, FALSE)), 0)))))</f>
        <v>0</v>
      </c>
      <c r="Y481" s="179">
        <f>IF('Funding Allocation Parameters'!$C$6="Basic Library Subsidy", 0, IF('Funding Allocation Parameters'!$C$6="Grant funding",MIN(V481*'Funding Allocation Parameters'!$E$6, 'Funding Allocation Parameters'!$G$6), IF('Funding Allocation Parameters'!$C$6="Other author funding", 0, IF('Funding Allocation Parameters'!$C$6="Any discretionary funds (grants if available, other if no grants)", MIN(V481*'Funding Allocation Parameters'!$E$6, 'Funding Allocation Parameters'!$G$6), IF('Funding Allocation Parameters'!$C$6="Complex Library Subsidy", 0, 0)))))</f>
        <v>516.26839999999993</v>
      </c>
      <c r="Z481" s="179">
        <f>IF('Funding Allocation Parameters'!$C$6="Basic Library Subsidy", 0, IF('Funding Allocation Parameters'!$C$6="Grant funding", 0, IF('Funding Allocation Parameters'!$C$6="Other author funding",  MIN(V481*'Funding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1" s="179">
        <f>IF('Funding Allocation Parameters'!$C$6="Basic Library Subsidy", MIN(W481*'Funding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MIN(W481*VLOOKUP(CONCATENATE($A481, 'Funding Allocation Parameters'!$I$6), 'Library Subsidy Complex'!$C$2:$J$55, 6, FALSE), VLOOKUP(CONCATENATE($A481, 'Funding Allocation Parameters'!$I$6), 'Library Subsidy Complex'!$C$2:$J$55, 8, FALSE)), 0)))))</f>
        <v>0</v>
      </c>
      <c r="AB481" s="179">
        <f>IF('Funding Allocation Parameters'!$C$6="Basic Library Subsidy", 0, IF('Funding Allocation Parameters'!$C$6="Grant funding", 0, IF('Funding Allocation Parameters'!$C$6="Other author funding",  MIN(W481*'Funding Allocation Parameters'!$E$6, 'Funding Allocation Parameters'!$G$6), IF('Funding Allocation Parameters'!$C$6="Any discretionary funds (grants if available, other if no grants)", MIN(W481*'Funding Allocation Parameters'!$E$6, 'Funding Allocation Parameters'!$G$6), IF('Funding Allocation Parameters'!$C$6="Complex Library Subsidy", 0, 0)))))</f>
        <v>516.26839999999993</v>
      </c>
      <c r="AC481" s="177">
        <f t="shared" si="223"/>
        <v>0</v>
      </c>
      <c r="AD481" s="177">
        <f t="shared" si="224"/>
        <v>0</v>
      </c>
      <c r="AE481" s="180">
        <f>IF('Funding Allocation Parameters'!$C$7="Basic Library Subsidy", MIN(AC481*'Funding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MIN(AC481*VLOOKUP(CONCATENATE($A481, 'Funding Allocation Parameters'!$I$7), 'Library Subsidy Complex'!$C$2:$J$55, 2, FALSE), VLOOKUP(CONCATENATE($A481, 'Funding Allocation Parameters'!$I$7), 'Library Subsidy Complex'!$C$2:$J$55, 4, FALSE)), 0)))))</f>
        <v>0</v>
      </c>
      <c r="AF481" s="180">
        <f>IF('Funding Allocation Parameters'!$C$7="Basic Library Subsidy", 0, IF('Funding Allocation Parameters'!$C$7="Grant funding",MIN(AC481*'Funding Allocation Parameters'!$E$7, 'Funding Allocation Parameters'!$G$7), IF('Funding Allocation Parameters'!$C$7="Other author funding", 0, IF('Funding Allocation Parameters'!$C$7="Any discretionary funds (grants if available, other if no grants)", MIN(AC481*'Funding Allocation Parameters'!$E$7, 'Funding Allocation Parameters'!$G$7), IF('Funding Allocation Parameters'!$C$7="Complex Library Subsidy", 0, 0)))))</f>
        <v>0</v>
      </c>
      <c r="AG481" s="180">
        <f>IF('Funding Allocation Parameters'!$C$7="Basic Library Subsidy", 0, IF('Funding Allocation Parameters'!$C$7="Grant funding", 0, IF('Funding Allocation Parameters'!$C$7="Other author funding",  MIN(AC481*'Funding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1" s="180">
        <f>IF('Funding Allocation Parameters'!$C$7="Basic Library Subsidy", MIN(AD481*'Funding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MIN(AD481*VLOOKUP(CONCATENATE($A481, 'Funding Allocation Parameters'!$I$7), 'Library Subsidy Complex'!$C$2:$J$55, 6, FALSE), VLOOKUP(CONCATENATE($A481, 'Funding Allocation Parameters'!$I$7), 'Library Subsidy Complex'!$C$2:$J$55, 8, FALSE)), 0)))))</f>
        <v>0</v>
      </c>
      <c r="AI481" s="180">
        <f>IF('Funding Allocation Parameters'!$C$7="Basic Library Subsidy", 0, IF('Funding Allocation Parameters'!$C$7="Grant funding", 0, IF('Funding Allocation Parameters'!$C$7="Other author funding",  MIN(AD481*'Funding Allocation Parameters'!$E$7, 'Funding Allocation Parameters'!$G$7), IF('Funding Allocation Parameters'!$C$7="Any discretionary funds (grants if available, other if no grants)", MIN(AD481*'Funding Allocation Parameters'!$E$7, 'Funding Allocation Parameters'!$G$7), IF('Funding Allocation Parameters'!$C$7="Complex Library Subsidy", 0, 0)))))</f>
        <v>0</v>
      </c>
      <c r="AJ481" s="177">
        <f t="shared" si="225"/>
        <v>0</v>
      </c>
      <c r="AK481" s="177">
        <f t="shared" si="226"/>
        <v>0</v>
      </c>
      <c r="AL481" s="181">
        <f>IF('Funding Allocation Parameters'!$C$8="Basic Library Subsidy", MIN(AJ481*'Funding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MIN(AJ481*VLOOKUP(CONCATENATE($A481, 'Funding Allocation Parameters'!$I$8), 'Library Subsidy Complex'!$C$2:$J$55, 2, FALSE), VLOOKUP(CONCATENATE($A481, 'Funding Allocation Parameters'!$I$8), 'Library Subsidy Complex'!$C$2:$J$55, 4, FALSE)), 0)))))</f>
        <v>0</v>
      </c>
      <c r="AM481" s="181">
        <f>IF('Funding Allocation Parameters'!$C$8="Basic Library Subsidy", 0, IF('Funding Allocation Parameters'!$C$8="Grant funding",MIN(AJ481*'Funding Allocation Parameters'!$E$8, 'Funding Allocation Parameters'!$G$8), IF('Funding Allocation Parameters'!$C$8="Other author funding", 0, IF('Funding Allocation Parameters'!$C$8="Any discretionary funds (grants if available, other if no grants)", MIN(AJ481*'Funding Allocation Parameters'!$E$8, 'Funding Allocation Parameters'!$G$8), IF('Funding Allocation Parameters'!$C$8="Complex Library Subsidy", 0, 0)))))</f>
        <v>0</v>
      </c>
      <c r="AN481" s="181">
        <f>IF('Funding Allocation Parameters'!$C$8="Basic Library Subsidy", 0, IF('Funding Allocation Parameters'!$C$8="Grant funding", 0, IF('Funding Allocation Parameters'!$C$8="Other author funding",  MIN(AJ481*'Funding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1" s="181">
        <f>IF('Funding Allocation Parameters'!$C$8="Basic Library Subsidy", MIN(AK481*'Funding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MIN(AK481*VLOOKUP(CONCATENATE($A481, 'Funding Allocation Parameters'!$I$8), 'Library Subsidy Complex'!$C$2:$J$55, 6, FALSE), VLOOKUP(CONCATENATE($A481, 'Funding Allocation Parameters'!$I$8), 'Library Subsidy Complex'!$C$2:$J$55, 8, FALSE)), 0)))))</f>
        <v>0</v>
      </c>
      <c r="AP481" s="181">
        <f>IF('Funding Allocation Parameters'!$C$8="Basic Library Subsidy", 0, IF('Funding Allocation Parameters'!$C$8="Grant funding", 0, IF('Funding Allocation Parameters'!$C$8="Other author funding",  MIN(AK481*'Funding Allocation Parameters'!$E$8, 'Funding Allocation Parameters'!$G$8), IF('Funding Allocation Parameters'!$C$8="Any discretionary funds (grants if available, other if no grants)", MIN(AK481*'Funding Allocation Parameters'!$E$8, 'Funding Allocation Parameters'!$G$8), IF('Funding Allocation Parameters'!$C$8="Complex Library Subsidy", 0, 0)))))</f>
        <v>0</v>
      </c>
      <c r="AQ481" s="177">
        <f t="shared" si="227"/>
        <v>0</v>
      </c>
      <c r="AR481" s="177">
        <f t="shared" si="228"/>
        <v>0</v>
      </c>
      <c r="AS481" s="182">
        <f t="shared" si="229"/>
        <v>1189</v>
      </c>
      <c r="AT481" s="182">
        <f t="shared" si="230"/>
        <v>516.26839999999993</v>
      </c>
      <c r="AU481" s="182">
        <f t="shared" si="231"/>
        <v>0</v>
      </c>
      <c r="AV481" s="182">
        <f t="shared" si="232"/>
        <v>1189</v>
      </c>
      <c r="AW481" s="182">
        <f t="shared" si="233"/>
        <v>516.26839999999993</v>
      </c>
      <c r="AX481" s="183">
        <f t="shared" si="234"/>
        <v>1189</v>
      </c>
      <c r="AY481" s="183">
        <f t="shared" si="235"/>
        <v>516.26839999999993</v>
      </c>
      <c r="AZ481" s="183">
        <f t="shared" si="236"/>
        <v>0</v>
      </c>
      <c r="BA481" s="183">
        <f t="shared" si="237"/>
        <v>0</v>
      </c>
      <c r="BB481" s="183">
        <f t="shared" si="238"/>
        <v>0</v>
      </c>
      <c r="BC481" s="184">
        <f t="shared" si="239"/>
        <v>1189</v>
      </c>
      <c r="BD481" s="184">
        <f t="shared" si="240"/>
        <v>0</v>
      </c>
      <c r="BE481" s="184">
        <f t="shared" si="241"/>
        <v>516.26839999999993</v>
      </c>
      <c r="BF481" s="184">
        <f t="shared" si="242"/>
        <v>0</v>
      </c>
      <c r="BG481" s="102">
        <f t="shared" si="243"/>
        <v>0</v>
      </c>
      <c r="BH481" s="102">
        <f t="shared" si="244"/>
        <v>0</v>
      </c>
      <c r="BI481" s="102">
        <f t="shared" si="245"/>
        <v>0</v>
      </c>
      <c r="BJ481" s="102">
        <f t="shared" si="246"/>
        <v>1</v>
      </c>
      <c r="BK481" s="102">
        <f t="shared" si="247"/>
        <v>0</v>
      </c>
      <c r="BL481" s="102">
        <f t="shared" si="248"/>
        <v>0</v>
      </c>
      <c r="BN481" s="102"/>
    </row>
    <row r="482" spans="1:66" x14ac:dyDescent="0.25">
      <c r="A482" s="102" t="s">
        <v>17</v>
      </c>
      <c r="B482" s="102" t="s">
        <v>8</v>
      </c>
      <c r="C482" s="102" t="s">
        <v>8</v>
      </c>
      <c r="D482" s="102" t="s">
        <v>27</v>
      </c>
      <c r="E482" s="102" t="s">
        <v>982</v>
      </c>
      <c r="F482" s="102" t="s">
        <v>983</v>
      </c>
      <c r="G482" s="102">
        <v>1.1830000000000001</v>
      </c>
      <c r="H482" s="102">
        <v>1</v>
      </c>
      <c r="I482" s="102">
        <v>1</v>
      </c>
      <c r="J482" s="167">
        <f>IFERROR(H482*VLOOKUP(A482, 'Advanced Parameters'!$B$7:$G$20, 6, FALSE)*VLOOKUP(A482, 'Growth Parameters'!$B$6:$H$19, 6, FALSE), 0)</f>
        <v>1</v>
      </c>
      <c r="K482" s="167">
        <f>IFERROR(IF('Advanced Parameters'!$C$5="n",'Raw Data'!I482*VLOOKUP(A482,'Advanced Parameters'!$B$7:$G$20,6,FALSE),J482*VLOOKUP(A482,'Advanced Parameters'!$B$7:$G$20,2,FALSE))*VLOOKUP(A482, 'Growth Parameters'!$B$6:$H$19, 6, FALSE), 0)</f>
        <v>1</v>
      </c>
      <c r="L482" s="167">
        <f t="shared" si="249"/>
        <v>0</v>
      </c>
      <c r="M482" s="168">
        <f>IFERROR(IF(G482="NA","NA",IF(G482&gt;'APC Parameters'!$K$6+VLOOKUP('Raw Data'!A482, 'APC Parameters'!$H$7:$L$20, 4, FALSE), 'APC Parameters'!$L$6+VLOOKUP('Raw Data'!A482, 'APC Parameters'!$H$7:$L$20, 5, FALSE), G482*('APC Parameters'!$J$6+VLOOKUP('Raw Data'!A482, 'APC Parameters'!$H$7:$L$20, 3, FALSE))+'APC Parameters'!$I$6+VLOOKUP('Raw Data'!A482, 'APC Parameters'!$H$7:$L$20, 2, FALSE))), 0)</f>
        <v>1986.9002</v>
      </c>
      <c r="N482" s="168">
        <f t="shared" si="219"/>
        <v>1986.9002</v>
      </c>
      <c r="O482" s="168">
        <f>IFERROR(IF(M482="NA",VLOOKUP(D482,'Internal Calculations'!$B$10:$C$11,2,FALSE), M482)*VLOOKUP(A482, 'Growth Parameters'!$B$6:$H$19, 7, FALSE), 0)</f>
        <v>1986.9002</v>
      </c>
      <c r="P482" s="177">
        <f t="shared" si="220"/>
        <v>1986.9002</v>
      </c>
      <c r="Q482" s="178">
        <f>IF('Funding Allocation Parameters'!$C$5="Basic Library Subsidy", MIN(O482*('Funding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MIN($O482*(VLOOKUP(CONCATENATE($A482, 'Funding Allocation Parameters'!$I$5), 'Library Subsidy Complex'!$C$2:$J$55, 2, FALSE)), VLOOKUP(CONCATENATE($A482, 'Funding Allocation Parameters'!$I$5), 'Library Subsidy Complex'!$C$2:$J$55, 4, FALSE)), 0)))))</f>
        <v>1189</v>
      </c>
      <c r="R482" s="178">
        <f>IF('Funding Allocation Parameters'!$C$5="Basic Library Subsidy", 0, IF('Funding Allocation Parameters'!$C$5="Grant funding",MIN(O482*('Funding Allocation Parameters'!$E$5), 'Funding Allocation Parameters'!$G$5), IF('Funding Allocation Parameters'!$C$5="Other author funding", 0, IF('Funding Allocation Parameters'!$C$5="Any discretionary funds (grants if available, other if no grants)", MIN(O482*('Funding Allocation Parameters'!$E$5), 'Funding Allocation Parameters'!$G$5), IF('Funding Allocation Parameters'!$C$5="Complex Library Subsidy", 0, 0)))))</f>
        <v>0</v>
      </c>
      <c r="S482" s="178">
        <f>IF('Funding Allocation Parameters'!$C$5="Basic Library Subsidy", 0, IF('Funding Allocation Parameters'!$C$5="Grant funding", 0, IF('Funding Allocation Parameters'!$C$5="Other author funding",  MIN(O482*('Funding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2" s="178">
        <f>IF('Funding Allocation Parameters'!$C$5="Basic Library Subsidy", MIN(O482*('Funding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MIN($O482*(VLOOKUP(CONCATENATE($A482, 'Funding Allocation Parameters'!$I$5), 'Library Subsidy Complex'!$C$2:$J$55, 6, FALSE)), VLOOKUP(CONCATENATE($A482, 'Funding Allocation Parameters'!$I$5), 'Library Subsidy Complex'!$C$2:$J$55, 8, FALSE)), 0)))))</f>
        <v>1189</v>
      </c>
      <c r="U482" s="178">
        <f>IF('Funding Allocation Parameters'!$C$5="Basic Library Subsidy", 0, IF('Funding Allocation Parameters'!$C$5="Grant funding", 0, IF('Funding Allocation Parameters'!$C$5="Other author funding",  MIN(O482*('Funding Allocation Parameters'!$E$5), 'Funding Allocation Parameters'!$G$5), IF('Funding Allocation Parameters'!$C$5="Any discretionary funds (grants if available, other if no grants)", MIN(O482*('Funding Allocation Parameters'!$E$5), 'Funding Allocation Parameters'!$G$5), IF('Funding Allocation Parameters'!$C$5="Complex Library Subsidy", 0, 0)))))</f>
        <v>0</v>
      </c>
      <c r="V482" s="177">
        <f t="shared" si="221"/>
        <v>797.90020000000004</v>
      </c>
      <c r="W482" s="177">
        <f t="shared" si="222"/>
        <v>797.90020000000004</v>
      </c>
      <c r="X482" s="179">
        <f>IF('Funding Allocation Parameters'!$C$6="Basic Library Subsidy", MIN(V482*'Funding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MIN(V482*VLOOKUP(CONCATENATE($A482, 'Funding Allocation Parameters'!$I$6), 'Library Subsidy Complex'!$C$2:$J$55, 2, FALSE), VLOOKUP(CONCATENATE($A482, 'Funding Allocation Parameters'!$I$6), 'Library Subsidy Complex'!$C$2:$J$55, 4, FALSE)), 0)))))</f>
        <v>0</v>
      </c>
      <c r="Y482" s="179">
        <f>IF('Funding Allocation Parameters'!$C$6="Basic Library Subsidy", 0, IF('Funding Allocation Parameters'!$C$6="Grant funding",MIN(V482*'Funding Allocation Parameters'!$E$6, 'Funding Allocation Parameters'!$G$6), IF('Funding Allocation Parameters'!$C$6="Other author funding", 0, IF('Funding Allocation Parameters'!$C$6="Any discretionary funds (grants if available, other if no grants)", MIN(V482*'Funding Allocation Parameters'!$E$6, 'Funding Allocation Parameters'!$G$6), IF('Funding Allocation Parameters'!$C$6="Complex Library Subsidy", 0, 0)))))</f>
        <v>797.90020000000004</v>
      </c>
      <c r="Z482" s="179">
        <f>IF('Funding Allocation Parameters'!$C$6="Basic Library Subsidy", 0, IF('Funding Allocation Parameters'!$C$6="Grant funding", 0, IF('Funding Allocation Parameters'!$C$6="Other author funding",  MIN(V482*'Funding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2" s="179">
        <f>IF('Funding Allocation Parameters'!$C$6="Basic Library Subsidy", MIN(W482*'Funding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MIN(W482*VLOOKUP(CONCATENATE($A482, 'Funding Allocation Parameters'!$I$6), 'Library Subsidy Complex'!$C$2:$J$55, 6, FALSE), VLOOKUP(CONCATENATE($A482, 'Funding Allocation Parameters'!$I$6), 'Library Subsidy Complex'!$C$2:$J$55, 8, FALSE)), 0)))))</f>
        <v>0</v>
      </c>
      <c r="AB482" s="179">
        <f>IF('Funding Allocation Parameters'!$C$6="Basic Library Subsidy", 0, IF('Funding Allocation Parameters'!$C$6="Grant funding", 0, IF('Funding Allocation Parameters'!$C$6="Other author funding",  MIN(W482*'Funding Allocation Parameters'!$E$6, 'Funding Allocation Parameters'!$G$6), IF('Funding Allocation Parameters'!$C$6="Any discretionary funds (grants if available, other if no grants)", MIN(W482*'Funding Allocation Parameters'!$E$6, 'Funding Allocation Parameters'!$G$6), IF('Funding Allocation Parameters'!$C$6="Complex Library Subsidy", 0, 0)))))</f>
        <v>797.90020000000004</v>
      </c>
      <c r="AC482" s="177">
        <f t="shared" si="223"/>
        <v>0</v>
      </c>
      <c r="AD482" s="177">
        <f t="shared" si="224"/>
        <v>0</v>
      </c>
      <c r="AE482" s="180">
        <f>IF('Funding Allocation Parameters'!$C$7="Basic Library Subsidy", MIN(AC482*'Funding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MIN(AC482*VLOOKUP(CONCATENATE($A482, 'Funding Allocation Parameters'!$I$7), 'Library Subsidy Complex'!$C$2:$J$55, 2, FALSE), VLOOKUP(CONCATENATE($A482, 'Funding Allocation Parameters'!$I$7), 'Library Subsidy Complex'!$C$2:$J$55, 4, FALSE)), 0)))))</f>
        <v>0</v>
      </c>
      <c r="AF482" s="180">
        <f>IF('Funding Allocation Parameters'!$C$7="Basic Library Subsidy", 0, IF('Funding Allocation Parameters'!$C$7="Grant funding",MIN(AC482*'Funding Allocation Parameters'!$E$7, 'Funding Allocation Parameters'!$G$7), IF('Funding Allocation Parameters'!$C$7="Other author funding", 0, IF('Funding Allocation Parameters'!$C$7="Any discretionary funds (grants if available, other if no grants)", MIN(AC482*'Funding Allocation Parameters'!$E$7, 'Funding Allocation Parameters'!$G$7), IF('Funding Allocation Parameters'!$C$7="Complex Library Subsidy", 0, 0)))))</f>
        <v>0</v>
      </c>
      <c r="AG482" s="180">
        <f>IF('Funding Allocation Parameters'!$C$7="Basic Library Subsidy", 0, IF('Funding Allocation Parameters'!$C$7="Grant funding", 0, IF('Funding Allocation Parameters'!$C$7="Other author funding",  MIN(AC482*'Funding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2" s="180">
        <f>IF('Funding Allocation Parameters'!$C$7="Basic Library Subsidy", MIN(AD482*'Funding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MIN(AD482*VLOOKUP(CONCATENATE($A482, 'Funding Allocation Parameters'!$I$7), 'Library Subsidy Complex'!$C$2:$J$55, 6, FALSE), VLOOKUP(CONCATENATE($A482, 'Funding Allocation Parameters'!$I$7), 'Library Subsidy Complex'!$C$2:$J$55, 8, FALSE)), 0)))))</f>
        <v>0</v>
      </c>
      <c r="AI482" s="180">
        <f>IF('Funding Allocation Parameters'!$C$7="Basic Library Subsidy", 0, IF('Funding Allocation Parameters'!$C$7="Grant funding", 0, IF('Funding Allocation Parameters'!$C$7="Other author funding",  MIN(AD482*'Funding Allocation Parameters'!$E$7, 'Funding Allocation Parameters'!$G$7), IF('Funding Allocation Parameters'!$C$7="Any discretionary funds (grants if available, other if no grants)", MIN(AD482*'Funding Allocation Parameters'!$E$7, 'Funding Allocation Parameters'!$G$7), IF('Funding Allocation Parameters'!$C$7="Complex Library Subsidy", 0, 0)))))</f>
        <v>0</v>
      </c>
      <c r="AJ482" s="177">
        <f t="shared" si="225"/>
        <v>0</v>
      </c>
      <c r="AK482" s="177">
        <f t="shared" si="226"/>
        <v>0</v>
      </c>
      <c r="AL482" s="181">
        <f>IF('Funding Allocation Parameters'!$C$8="Basic Library Subsidy", MIN(AJ482*'Funding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MIN(AJ482*VLOOKUP(CONCATENATE($A482, 'Funding Allocation Parameters'!$I$8), 'Library Subsidy Complex'!$C$2:$J$55, 2, FALSE), VLOOKUP(CONCATENATE($A482, 'Funding Allocation Parameters'!$I$8), 'Library Subsidy Complex'!$C$2:$J$55, 4, FALSE)), 0)))))</f>
        <v>0</v>
      </c>
      <c r="AM482" s="181">
        <f>IF('Funding Allocation Parameters'!$C$8="Basic Library Subsidy", 0, IF('Funding Allocation Parameters'!$C$8="Grant funding",MIN(AJ482*'Funding Allocation Parameters'!$E$8, 'Funding Allocation Parameters'!$G$8), IF('Funding Allocation Parameters'!$C$8="Other author funding", 0, IF('Funding Allocation Parameters'!$C$8="Any discretionary funds (grants if available, other if no grants)", MIN(AJ482*'Funding Allocation Parameters'!$E$8, 'Funding Allocation Parameters'!$G$8), IF('Funding Allocation Parameters'!$C$8="Complex Library Subsidy", 0, 0)))))</f>
        <v>0</v>
      </c>
      <c r="AN482" s="181">
        <f>IF('Funding Allocation Parameters'!$C$8="Basic Library Subsidy", 0, IF('Funding Allocation Parameters'!$C$8="Grant funding", 0, IF('Funding Allocation Parameters'!$C$8="Other author funding",  MIN(AJ482*'Funding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2" s="181">
        <f>IF('Funding Allocation Parameters'!$C$8="Basic Library Subsidy", MIN(AK482*'Funding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MIN(AK482*VLOOKUP(CONCATENATE($A482, 'Funding Allocation Parameters'!$I$8), 'Library Subsidy Complex'!$C$2:$J$55, 6, FALSE), VLOOKUP(CONCATENATE($A482, 'Funding Allocation Parameters'!$I$8), 'Library Subsidy Complex'!$C$2:$J$55, 8, FALSE)), 0)))))</f>
        <v>0</v>
      </c>
      <c r="AP482" s="181">
        <f>IF('Funding Allocation Parameters'!$C$8="Basic Library Subsidy", 0, IF('Funding Allocation Parameters'!$C$8="Grant funding", 0, IF('Funding Allocation Parameters'!$C$8="Other author funding",  MIN(AK482*'Funding Allocation Parameters'!$E$8, 'Funding Allocation Parameters'!$G$8), IF('Funding Allocation Parameters'!$C$8="Any discretionary funds (grants if available, other if no grants)", MIN(AK482*'Funding Allocation Parameters'!$E$8, 'Funding Allocation Parameters'!$G$8), IF('Funding Allocation Parameters'!$C$8="Complex Library Subsidy", 0, 0)))))</f>
        <v>0</v>
      </c>
      <c r="AQ482" s="177">
        <f t="shared" si="227"/>
        <v>0</v>
      </c>
      <c r="AR482" s="177">
        <f t="shared" si="228"/>
        <v>0</v>
      </c>
      <c r="AS482" s="182">
        <f t="shared" si="229"/>
        <v>1189</v>
      </c>
      <c r="AT482" s="182">
        <f t="shared" si="230"/>
        <v>797.90020000000004</v>
      </c>
      <c r="AU482" s="182">
        <f t="shared" si="231"/>
        <v>0</v>
      </c>
      <c r="AV482" s="182">
        <f t="shared" si="232"/>
        <v>1189</v>
      </c>
      <c r="AW482" s="182">
        <f t="shared" si="233"/>
        <v>797.90020000000004</v>
      </c>
      <c r="AX482" s="183">
        <f t="shared" si="234"/>
        <v>1189</v>
      </c>
      <c r="AY482" s="183">
        <f t="shared" si="235"/>
        <v>797.90020000000004</v>
      </c>
      <c r="AZ482" s="183">
        <f t="shared" si="236"/>
        <v>0</v>
      </c>
      <c r="BA482" s="183">
        <f t="shared" si="237"/>
        <v>0</v>
      </c>
      <c r="BB482" s="183">
        <f t="shared" si="238"/>
        <v>0</v>
      </c>
      <c r="BC482" s="184">
        <f t="shared" si="239"/>
        <v>1189</v>
      </c>
      <c r="BD482" s="184">
        <f t="shared" si="240"/>
        <v>0</v>
      </c>
      <c r="BE482" s="184">
        <f t="shared" si="241"/>
        <v>797.90020000000004</v>
      </c>
      <c r="BF482" s="184">
        <f t="shared" si="242"/>
        <v>0</v>
      </c>
      <c r="BG482" s="102">
        <f t="shared" si="243"/>
        <v>0</v>
      </c>
      <c r="BH482" s="102">
        <f t="shared" si="244"/>
        <v>0</v>
      </c>
      <c r="BI482" s="102">
        <f t="shared" si="245"/>
        <v>0</v>
      </c>
      <c r="BJ482" s="102">
        <f t="shared" si="246"/>
        <v>1</v>
      </c>
      <c r="BK482" s="102">
        <f t="shared" si="247"/>
        <v>0</v>
      </c>
      <c r="BL482" s="102">
        <f t="shared" si="248"/>
        <v>0</v>
      </c>
      <c r="BN482" s="102"/>
    </row>
    <row r="483" spans="1:66" x14ac:dyDescent="0.25">
      <c r="A483" s="102" t="s">
        <v>19</v>
      </c>
      <c r="B483" s="102" t="s">
        <v>8</v>
      </c>
      <c r="C483" s="102" t="s">
        <v>8</v>
      </c>
      <c r="D483" s="102" t="s">
        <v>27</v>
      </c>
      <c r="E483" s="102" t="s">
        <v>984</v>
      </c>
      <c r="F483" s="102" t="s">
        <v>985</v>
      </c>
      <c r="G483" s="102">
        <v>1.772</v>
      </c>
      <c r="H483" s="102">
        <v>1</v>
      </c>
      <c r="I483" s="102">
        <v>0</v>
      </c>
      <c r="J483" s="167">
        <f>IFERROR(H483*VLOOKUP(A483, 'Advanced Parameters'!$B$7:$G$20, 6, FALSE)*VLOOKUP(A483, 'Growth Parameters'!$B$6:$H$19, 6, FALSE), 0)</f>
        <v>1</v>
      </c>
      <c r="K483" s="167">
        <f>IFERROR(IF('Advanced Parameters'!$C$5="n",'Raw Data'!I483*VLOOKUP(A483,'Advanced Parameters'!$B$7:$G$20,6,FALSE),J483*VLOOKUP(A483,'Advanced Parameters'!$B$7:$G$20,2,FALSE))*VLOOKUP(A483, 'Growth Parameters'!$B$6:$H$19, 6, FALSE), 0)</f>
        <v>0</v>
      </c>
      <c r="L483" s="167">
        <f t="shared" si="249"/>
        <v>1</v>
      </c>
      <c r="M483" s="168">
        <f>IFERROR(IF(G483="NA","NA",IF(G483&gt;'APC Parameters'!$K$6+VLOOKUP('Raw Data'!A483, 'APC Parameters'!$H$7:$L$20, 4, FALSE), 'APC Parameters'!$L$6+VLOOKUP('Raw Data'!A483, 'APC Parameters'!$H$7:$L$20, 5, FALSE), G483*('APC Parameters'!$J$6+VLOOKUP('Raw Data'!A483, 'APC Parameters'!$H$7:$L$20, 3, FALSE))+'APC Parameters'!$I$6+VLOOKUP('Raw Data'!A483, 'APC Parameters'!$H$7:$L$20, 2, FALSE))), 0)</f>
        <v>2404.7368000000001</v>
      </c>
      <c r="N483" s="168">
        <f t="shared" si="219"/>
        <v>2404.7368000000001</v>
      </c>
      <c r="O483" s="168">
        <f>IFERROR(IF(M483="NA",VLOOKUP(D483,'Internal Calculations'!$B$10:$C$11,2,FALSE), M483)*VLOOKUP(A483, 'Growth Parameters'!$B$6:$H$19, 7, FALSE), 0)</f>
        <v>2404.7368000000001</v>
      </c>
      <c r="P483" s="177">
        <f t="shared" si="220"/>
        <v>2404.7368000000001</v>
      </c>
      <c r="Q483" s="178">
        <f>IF('Funding Allocation Parameters'!$C$5="Basic Library Subsidy", MIN(O483*('Funding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MIN($O483*(VLOOKUP(CONCATENATE($A483, 'Funding Allocation Parameters'!$I$5), 'Library Subsidy Complex'!$C$2:$J$55, 2, FALSE)), VLOOKUP(CONCATENATE($A483, 'Funding Allocation Parameters'!$I$5), 'Library Subsidy Complex'!$C$2:$J$55, 4, FALSE)), 0)))))</f>
        <v>1189</v>
      </c>
      <c r="R483" s="178">
        <f>IF('Funding Allocation Parameters'!$C$5="Basic Library Subsidy", 0, IF('Funding Allocation Parameters'!$C$5="Grant funding",MIN(O483*('Funding Allocation Parameters'!$E$5), 'Funding Allocation Parameters'!$G$5), IF('Funding Allocation Parameters'!$C$5="Other author funding", 0, IF('Funding Allocation Parameters'!$C$5="Any discretionary funds (grants if available, other if no grants)", MIN(O483*('Funding Allocation Parameters'!$E$5), 'Funding Allocation Parameters'!$G$5), IF('Funding Allocation Parameters'!$C$5="Complex Library Subsidy", 0, 0)))))</f>
        <v>0</v>
      </c>
      <c r="S483" s="178">
        <f>IF('Funding Allocation Parameters'!$C$5="Basic Library Subsidy", 0, IF('Funding Allocation Parameters'!$C$5="Grant funding", 0, IF('Funding Allocation Parameters'!$C$5="Other author funding",  MIN(O483*('Funding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3" s="178">
        <f>IF('Funding Allocation Parameters'!$C$5="Basic Library Subsidy", MIN(O483*('Funding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MIN($O483*(VLOOKUP(CONCATENATE($A483, 'Funding Allocation Parameters'!$I$5), 'Library Subsidy Complex'!$C$2:$J$55, 6, FALSE)), VLOOKUP(CONCATENATE($A483, 'Funding Allocation Parameters'!$I$5), 'Library Subsidy Complex'!$C$2:$J$55, 8, FALSE)), 0)))))</f>
        <v>1189</v>
      </c>
      <c r="U483" s="178">
        <f>IF('Funding Allocation Parameters'!$C$5="Basic Library Subsidy", 0, IF('Funding Allocation Parameters'!$C$5="Grant funding", 0, IF('Funding Allocation Parameters'!$C$5="Other author funding",  MIN(O483*('Funding Allocation Parameters'!$E$5), 'Funding Allocation Parameters'!$G$5), IF('Funding Allocation Parameters'!$C$5="Any discretionary funds (grants if available, other if no grants)", MIN(O483*('Funding Allocation Parameters'!$E$5), 'Funding Allocation Parameters'!$G$5), IF('Funding Allocation Parameters'!$C$5="Complex Library Subsidy", 0, 0)))))</f>
        <v>0</v>
      </c>
      <c r="V483" s="177">
        <f t="shared" si="221"/>
        <v>1215.7368000000001</v>
      </c>
      <c r="W483" s="177">
        <f t="shared" si="222"/>
        <v>1215.7368000000001</v>
      </c>
      <c r="X483" s="179">
        <f>IF('Funding Allocation Parameters'!$C$6="Basic Library Subsidy", MIN(V483*'Funding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MIN(V483*VLOOKUP(CONCATENATE($A483, 'Funding Allocation Parameters'!$I$6), 'Library Subsidy Complex'!$C$2:$J$55, 2, FALSE), VLOOKUP(CONCATENATE($A483, 'Funding Allocation Parameters'!$I$6), 'Library Subsidy Complex'!$C$2:$J$55, 4, FALSE)), 0)))))</f>
        <v>0</v>
      </c>
      <c r="Y483" s="179">
        <f>IF('Funding Allocation Parameters'!$C$6="Basic Library Subsidy", 0, IF('Funding Allocation Parameters'!$C$6="Grant funding",MIN(V483*'Funding Allocation Parameters'!$E$6, 'Funding Allocation Parameters'!$G$6), IF('Funding Allocation Parameters'!$C$6="Other author funding", 0, IF('Funding Allocation Parameters'!$C$6="Any discretionary funds (grants if available, other if no grants)", MIN(V483*'Funding Allocation Parameters'!$E$6, 'Funding Allocation Parameters'!$G$6), IF('Funding Allocation Parameters'!$C$6="Complex Library Subsidy", 0, 0)))))</f>
        <v>1215.7368000000001</v>
      </c>
      <c r="Z483" s="179">
        <f>IF('Funding Allocation Parameters'!$C$6="Basic Library Subsidy", 0, IF('Funding Allocation Parameters'!$C$6="Grant funding", 0, IF('Funding Allocation Parameters'!$C$6="Other author funding",  MIN(V483*'Funding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3" s="179">
        <f>IF('Funding Allocation Parameters'!$C$6="Basic Library Subsidy", MIN(W483*'Funding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MIN(W483*VLOOKUP(CONCATENATE($A483, 'Funding Allocation Parameters'!$I$6), 'Library Subsidy Complex'!$C$2:$J$55, 6, FALSE), VLOOKUP(CONCATENATE($A483, 'Funding Allocation Parameters'!$I$6), 'Library Subsidy Complex'!$C$2:$J$55, 8, FALSE)), 0)))))</f>
        <v>0</v>
      </c>
      <c r="AB483" s="179">
        <f>IF('Funding Allocation Parameters'!$C$6="Basic Library Subsidy", 0, IF('Funding Allocation Parameters'!$C$6="Grant funding", 0, IF('Funding Allocation Parameters'!$C$6="Other author funding",  MIN(W483*'Funding Allocation Parameters'!$E$6, 'Funding Allocation Parameters'!$G$6), IF('Funding Allocation Parameters'!$C$6="Any discretionary funds (grants if available, other if no grants)", MIN(W483*'Funding Allocation Parameters'!$E$6, 'Funding Allocation Parameters'!$G$6), IF('Funding Allocation Parameters'!$C$6="Complex Library Subsidy", 0, 0)))))</f>
        <v>1215.7368000000001</v>
      </c>
      <c r="AC483" s="177">
        <f t="shared" si="223"/>
        <v>0</v>
      </c>
      <c r="AD483" s="177">
        <f t="shared" si="224"/>
        <v>0</v>
      </c>
      <c r="AE483" s="180">
        <f>IF('Funding Allocation Parameters'!$C$7="Basic Library Subsidy", MIN(AC483*'Funding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MIN(AC483*VLOOKUP(CONCATENATE($A483, 'Funding Allocation Parameters'!$I$7), 'Library Subsidy Complex'!$C$2:$J$55, 2, FALSE), VLOOKUP(CONCATENATE($A483, 'Funding Allocation Parameters'!$I$7), 'Library Subsidy Complex'!$C$2:$J$55, 4, FALSE)), 0)))))</f>
        <v>0</v>
      </c>
      <c r="AF483" s="180">
        <f>IF('Funding Allocation Parameters'!$C$7="Basic Library Subsidy", 0, IF('Funding Allocation Parameters'!$C$7="Grant funding",MIN(AC483*'Funding Allocation Parameters'!$E$7, 'Funding Allocation Parameters'!$G$7), IF('Funding Allocation Parameters'!$C$7="Other author funding", 0, IF('Funding Allocation Parameters'!$C$7="Any discretionary funds (grants if available, other if no grants)", MIN(AC483*'Funding Allocation Parameters'!$E$7, 'Funding Allocation Parameters'!$G$7), IF('Funding Allocation Parameters'!$C$7="Complex Library Subsidy", 0, 0)))))</f>
        <v>0</v>
      </c>
      <c r="AG483" s="180">
        <f>IF('Funding Allocation Parameters'!$C$7="Basic Library Subsidy", 0, IF('Funding Allocation Parameters'!$C$7="Grant funding", 0, IF('Funding Allocation Parameters'!$C$7="Other author funding",  MIN(AC483*'Funding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3" s="180">
        <f>IF('Funding Allocation Parameters'!$C$7="Basic Library Subsidy", MIN(AD483*'Funding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MIN(AD483*VLOOKUP(CONCATENATE($A483, 'Funding Allocation Parameters'!$I$7), 'Library Subsidy Complex'!$C$2:$J$55, 6, FALSE), VLOOKUP(CONCATENATE($A483, 'Funding Allocation Parameters'!$I$7), 'Library Subsidy Complex'!$C$2:$J$55, 8, FALSE)), 0)))))</f>
        <v>0</v>
      </c>
      <c r="AI483" s="180">
        <f>IF('Funding Allocation Parameters'!$C$7="Basic Library Subsidy", 0, IF('Funding Allocation Parameters'!$C$7="Grant funding", 0, IF('Funding Allocation Parameters'!$C$7="Other author funding",  MIN(AD483*'Funding Allocation Parameters'!$E$7, 'Funding Allocation Parameters'!$G$7), IF('Funding Allocation Parameters'!$C$7="Any discretionary funds (grants if available, other if no grants)", MIN(AD483*'Funding Allocation Parameters'!$E$7, 'Funding Allocation Parameters'!$G$7), IF('Funding Allocation Parameters'!$C$7="Complex Library Subsidy", 0, 0)))))</f>
        <v>0</v>
      </c>
      <c r="AJ483" s="177">
        <f t="shared" si="225"/>
        <v>0</v>
      </c>
      <c r="AK483" s="177">
        <f t="shared" si="226"/>
        <v>0</v>
      </c>
      <c r="AL483" s="181">
        <f>IF('Funding Allocation Parameters'!$C$8="Basic Library Subsidy", MIN(AJ483*'Funding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MIN(AJ483*VLOOKUP(CONCATENATE($A483, 'Funding Allocation Parameters'!$I$8), 'Library Subsidy Complex'!$C$2:$J$55, 2, FALSE), VLOOKUP(CONCATENATE($A483, 'Funding Allocation Parameters'!$I$8), 'Library Subsidy Complex'!$C$2:$J$55, 4, FALSE)), 0)))))</f>
        <v>0</v>
      </c>
      <c r="AM483" s="181">
        <f>IF('Funding Allocation Parameters'!$C$8="Basic Library Subsidy", 0, IF('Funding Allocation Parameters'!$C$8="Grant funding",MIN(AJ483*'Funding Allocation Parameters'!$E$8, 'Funding Allocation Parameters'!$G$8), IF('Funding Allocation Parameters'!$C$8="Other author funding", 0, IF('Funding Allocation Parameters'!$C$8="Any discretionary funds (grants if available, other if no grants)", MIN(AJ483*'Funding Allocation Parameters'!$E$8, 'Funding Allocation Parameters'!$G$8), IF('Funding Allocation Parameters'!$C$8="Complex Library Subsidy", 0, 0)))))</f>
        <v>0</v>
      </c>
      <c r="AN483" s="181">
        <f>IF('Funding Allocation Parameters'!$C$8="Basic Library Subsidy", 0, IF('Funding Allocation Parameters'!$C$8="Grant funding", 0, IF('Funding Allocation Parameters'!$C$8="Other author funding",  MIN(AJ483*'Funding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3" s="181">
        <f>IF('Funding Allocation Parameters'!$C$8="Basic Library Subsidy", MIN(AK483*'Funding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MIN(AK483*VLOOKUP(CONCATENATE($A483, 'Funding Allocation Parameters'!$I$8), 'Library Subsidy Complex'!$C$2:$J$55, 6, FALSE), VLOOKUP(CONCATENATE($A483, 'Funding Allocation Parameters'!$I$8), 'Library Subsidy Complex'!$C$2:$J$55, 8, FALSE)), 0)))))</f>
        <v>0</v>
      </c>
      <c r="AP483" s="181">
        <f>IF('Funding Allocation Parameters'!$C$8="Basic Library Subsidy", 0, IF('Funding Allocation Parameters'!$C$8="Grant funding", 0, IF('Funding Allocation Parameters'!$C$8="Other author funding",  MIN(AK483*'Funding Allocation Parameters'!$E$8, 'Funding Allocation Parameters'!$G$8), IF('Funding Allocation Parameters'!$C$8="Any discretionary funds (grants if available, other if no grants)", MIN(AK483*'Funding Allocation Parameters'!$E$8, 'Funding Allocation Parameters'!$G$8), IF('Funding Allocation Parameters'!$C$8="Complex Library Subsidy", 0, 0)))))</f>
        <v>0</v>
      </c>
      <c r="AQ483" s="177">
        <f t="shared" si="227"/>
        <v>0</v>
      </c>
      <c r="AR483" s="177">
        <f t="shared" si="228"/>
        <v>0</v>
      </c>
      <c r="AS483" s="182">
        <f t="shared" si="229"/>
        <v>1189</v>
      </c>
      <c r="AT483" s="182">
        <f t="shared" si="230"/>
        <v>1215.7368000000001</v>
      </c>
      <c r="AU483" s="182">
        <f t="shared" si="231"/>
        <v>0</v>
      </c>
      <c r="AV483" s="182">
        <f t="shared" si="232"/>
        <v>1189</v>
      </c>
      <c r="AW483" s="182">
        <f t="shared" si="233"/>
        <v>1215.7368000000001</v>
      </c>
      <c r="AX483" s="183">
        <f t="shared" si="234"/>
        <v>0</v>
      </c>
      <c r="AY483" s="183">
        <f t="shared" si="235"/>
        <v>0</v>
      </c>
      <c r="AZ483" s="183">
        <f t="shared" si="236"/>
        <v>0</v>
      </c>
      <c r="BA483" s="183">
        <f t="shared" si="237"/>
        <v>1189</v>
      </c>
      <c r="BB483" s="183">
        <f t="shared" si="238"/>
        <v>1215.7368000000001</v>
      </c>
      <c r="BC483" s="184">
        <f t="shared" si="239"/>
        <v>1189</v>
      </c>
      <c r="BD483" s="184">
        <f t="shared" si="240"/>
        <v>0</v>
      </c>
      <c r="BE483" s="184">
        <f t="shared" si="241"/>
        <v>0</v>
      </c>
      <c r="BF483" s="184">
        <f t="shared" si="242"/>
        <v>1215.7368000000001</v>
      </c>
      <c r="BG483" s="102">
        <f t="shared" si="243"/>
        <v>0</v>
      </c>
      <c r="BH483" s="102">
        <f t="shared" si="244"/>
        <v>0</v>
      </c>
      <c r="BI483" s="102">
        <f t="shared" si="245"/>
        <v>0</v>
      </c>
      <c r="BJ483" s="102">
        <f t="shared" si="246"/>
        <v>0</v>
      </c>
      <c r="BK483" s="102">
        <f t="shared" si="247"/>
        <v>1</v>
      </c>
      <c r="BL483" s="102">
        <f t="shared" si="248"/>
        <v>0</v>
      </c>
      <c r="BN483" s="102"/>
    </row>
    <row r="484" spans="1:66" x14ac:dyDescent="0.25">
      <c r="A484" s="102" t="s">
        <v>24</v>
      </c>
      <c r="B484" s="102" t="s">
        <v>8</v>
      </c>
      <c r="C484" s="102" t="s">
        <v>8</v>
      </c>
      <c r="D484" s="102" t="s">
        <v>27</v>
      </c>
      <c r="E484" s="102" t="s">
        <v>45</v>
      </c>
      <c r="F484" s="102" t="s">
        <v>987</v>
      </c>
      <c r="G484" s="102">
        <v>2.464</v>
      </c>
      <c r="H484" s="102">
        <v>1</v>
      </c>
      <c r="I484" s="102">
        <v>1</v>
      </c>
      <c r="J484" s="167">
        <f>IFERROR(H484*VLOOKUP(A484, 'Advanced Parameters'!$B$7:$G$20, 6, FALSE)*VLOOKUP(A484, 'Growth Parameters'!$B$6:$H$19, 6, FALSE), 0)</f>
        <v>1</v>
      </c>
      <c r="K484" s="167">
        <f>IFERROR(IF('Advanced Parameters'!$C$5="n",'Raw Data'!I484*VLOOKUP(A484,'Advanced Parameters'!$B$7:$G$20,6,FALSE),J484*VLOOKUP(A484,'Advanced Parameters'!$B$7:$G$20,2,FALSE))*VLOOKUP(A484, 'Growth Parameters'!$B$6:$H$19, 6, FALSE), 0)</f>
        <v>1</v>
      </c>
      <c r="L484" s="167">
        <f t="shared" si="249"/>
        <v>0</v>
      </c>
      <c r="M484" s="168">
        <f>IFERROR(IF(G484="NA","NA",IF(G484&gt;'APC Parameters'!$K$6+VLOOKUP('Raw Data'!A484, 'APC Parameters'!$H$7:$L$20, 4, FALSE), 'APC Parameters'!$L$6+VLOOKUP('Raw Data'!A484, 'APC Parameters'!$H$7:$L$20, 5, FALSE), G484*('APC Parameters'!$J$6+VLOOKUP('Raw Data'!A484, 'APC Parameters'!$H$7:$L$20, 3, FALSE))+'APC Parameters'!$I$6+VLOOKUP('Raw Data'!A484, 'APC Parameters'!$H$7:$L$20, 2, FALSE))), 0)</f>
        <v>2895.6415999999999</v>
      </c>
      <c r="N484" s="168">
        <f t="shared" si="219"/>
        <v>2895.6415999999999</v>
      </c>
      <c r="O484" s="168">
        <f>IFERROR(IF(M484="NA",VLOOKUP(D484,'Internal Calculations'!$B$10:$C$11,2,FALSE), M484)*VLOOKUP(A484, 'Growth Parameters'!$B$6:$H$19, 7, FALSE), 0)</f>
        <v>2895.6415999999999</v>
      </c>
      <c r="P484" s="177">
        <f t="shared" si="220"/>
        <v>2895.6415999999999</v>
      </c>
      <c r="Q484" s="178">
        <f>IF('Funding Allocation Parameters'!$C$5="Basic Library Subsidy", MIN(O484*('Funding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MIN($O484*(VLOOKUP(CONCATENATE($A484, 'Funding Allocation Parameters'!$I$5), 'Library Subsidy Complex'!$C$2:$J$55, 2, FALSE)), VLOOKUP(CONCATENATE($A484, 'Funding Allocation Parameters'!$I$5), 'Library Subsidy Complex'!$C$2:$J$55, 4, FALSE)), 0)))))</f>
        <v>1189</v>
      </c>
      <c r="R484" s="178">
        <f>IF('Funding Allocation Parameters'!$C$5="Basic Library Subsidy", 0, IF('Funding Allocation Parameters'!$C$5="Grant funding",MIN(O484*('Funding Allocation Parameters'!$E$5), 'Funding Allocation Parameters'!$G$5), IF('Funding Allocation Parameters'!$C$5="Other author funding", 0, IF('Funding Allocation Parameters'!$C$5="Any discretionary funds (grants if available, other if no grants)", MIN(O484*('Funding Allocation Parameters'!$E$5), 'Funding Allocation Parameters'!$G$5), IF('Funding Allocation Parameters'!$C$5="Complex Library Subsidy", 0, 0)))))</f>
        <v>0</v>
      </c>
      <c r="S484" s="178">
        <f>IF('Funding Allocation Parameters'!$C$5="Basic Library Subsidy", 0, IF('Funding Allocation Parameters'!$C$5="Grant funding", 0, IF('Funding Allocation Parameters'!$C$5="Other author funding",  MIN(O484*('Funding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4" s="178">
        <f>IF('Funding Allocation Parameters'!$C$5="Basic Library Subsidy", MIN(O484*('Funding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MIN($O484*(VLOOKUP(CONCATENATE($A484, 'Funding Allocation Parameters'!$I$5), 'Library Subsidy Complex'!$C$2:$J$55, 6, FALSE)), VLOOKUP(CONCATENATE($A484, 'Funding Allocation Parameters'!$I$5), 'Library Subsidy Complex'!$C$2:$J$55, 8, FALSE)), 0)))))</f>
        <v>1189</v>
      </c>
      <c r="U484" s="178">
        <f>IF('Funding Allocation Parameters'!$C$5="Basic Library Subsidy", 0, IF('Funding Allocation Parameters'!$C$5="Grant funding", 0, IF('Funding Allocation Parameters'!$C$5="Other author funding",  MIN(O484*('Funding Allocation Parameters'!$E$5), 'Funding Allocation Parameters'!$G$5), IF('Funding Allocation Parameters'!$C$5="Any discretionary funds (grants if available, other if no grants)", MIN(O484*('Funding Allocation Parameters'!$E$5), 'Funding Allocation Parameters'!$G$5), IF('Funding Allocation Parameters'!$C$5="Complex Library Subsidy", 0, 0)))))</f>
        <v>0</v>
      </c>
      <c r="V484" s="177">
        <f t="shared" si="221"/>
        <v>1706.6415999999999</v>
      </c>
      <c r="W484" s="177">
        <f t="shared" si="222"/>
        <v>1706.6415999999999</v>
      </c>
      <c r="X484" s="179">
        <f>IF('Funding Allocation Parameters'!$C$6="Basic Library Subsidy", MIN(V484*'Funding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MIN(V484*VLOOKUP(CONCATENATE($A484, 'Funding Allocation Parameters'!$I$6), 'Library Subsidy Complex'!$C$2:$J$55, 2, FALSE), VLOOKUP(CONCATENATE($A484, 'Funding Allocation Parameters'!$I$6), 'Library Subsidy Complex'!$C$2:$J$55, 4, FALSE)), 0)))))</f>
        <v>0</v>
      </c>
      <c r="Y484" s="179">
        <f>IF('Funding Allocation Parameters'!$C$6="Basic Library Subsidy", 0, IF('Funding Allocation Parameters'!$C$6="Grant funding",MIN(V484*'Funding Allocation Parameters'!$E$6, 'Funding Allocation Parameters'!$G$6), IF('Funding Allocation Parameters'!$C$6="Other author funding", 0, IF('Funding Allocation Parameters'!$C$6="Any discretionary funds (grants if available, other if no grants)", MIN(V484*'Funding Allocation Parameters'!$E$6, 'Funding Allocation Parameters'!$G$6), IF('Funding Allocation Parameters'!$C$6="Complex Library Subsidy", 0, 0)))))</f>
        <v>1706.6415999999999</v>
      </c>
      <c r="Z484" s="179">
        <f>IF('Funding Allocation Parameters'!$C$6="Basic Library Subsidy", 0, IF('Funding Allocation Parameters'!$C$6="Grant funding", 0, IF('Funding Allocation Parameters'!$C$6="Other author funding",  MIN(V484*'Funding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4" s="179">
        <f>IF('Funding Allocation Parameters'!$C$6="Basic Library Subsidy", MIN(W484*'Funding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MIN(W484*VLOOKUP(CONCATENATE($A484, 'Funding Allocation Parameters'!$I$6), 'Library Subsidy Complex'!$C$2:$J$55, 6, FALSE), VLOOKUP(CONCATENATE($A484, 'Funding Allocation Parameters'!$I$6), 'Library Subsidy Complex'!$C$2:$J$55, 8, FALSE)), 0)))))</f>
        <v>0</v>
      </c>
      <c r="AB484" s="179">
        <f>IF('Funding Allocation Parameters'!$C$6="Basic Library Subsidy", 0, IF('Funding Allocation Parameters'!$C$6="Grant funding", 0, IF('Funding Allocation Parameters'!$C$6="Other author funding",  MIN(W484*'Funding Allocation Parameters'!$E$6, 'Funding Allocation Parameters'!$G$6), IF('Funding Allocation Parameters'!$C$6="Any discretionary funds (grants if available, other if no grants)", MIN(W484*'Funding Allocation Parameters'!$E$6, 'Funding Allocation Parameters'!$G$6), IF('Funding Allocation Parameters'!$C$6="Complex Library Subsidy", 0, 0)))))</f>
        <v>1706.6415999999999</v>
      </c>
      <c r="AC484" s="177">
        <f t="shared" si="223"/>
        <v>0</v>
      </c>
      <c r="AD484" s="177">
        <f t="shared" si="224"/>
        <v>0</v>
      </c>
      <c r="AE484" s="180">
        <f>IF('Funding Allocation Parameters'!$C$7="Basic Library Subsidy", MIN(AC484*'Funding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MIN(AC484*VLOOKUP(CONCATENATE($A484, 'Funding Allocation Parameters'!$I$7), 'Library Subsidy Complex'!$C$2:$J$55, 2, FALSE), VLOOKUP(CONCATENATE($A484, 'Funding Allocation Parameters'!$I$7), 'Library Subsidy Complex'!$C$2:$J$55, 4, FALSE)), 0)))))</f>
        <v>0</v>
      </c>
      <c r="AF484" s="180">
        <f>IF('Funding Allocation Parameters'!$C$7="Basic Library Subsidy", 0, IF('Funding Allocation Parameters'!$C$7="Grant funding",MIN(AC484*'Funding Allocation Parameters'!$E$7, 'Funding Allocation Parameters'!$G$7), IF('Funding Allocation Parameters'!$C$7="Other author funding", 0, IF('Funding Allocation Parameters'!$C$7="Any discretionary funds (grants if available, other if no grants)", MIN(AC484*'Funding Allocation Parameters'!$E$7, 'Funding Allocation Parameters'!$G$7), IF('Funding Allocation Parameters'!$C$7="Complex Library Subsidy", 0, 0)))))</f>
        <v>0</v>
      </c>
      <c r="AG484" s="180">
        <f>IF('Funding Allocation Parameters'!$C$7="Basic Library Subsidy", 0, IF('Funding Allocation Parameters'!$C$7="Grant funding", 0, IF('Funding Allocation Parameters'!$C$7="Other author funding",  MIN(AC484*'Funding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4" s="180">
        <f>IF('Funding Allocation Parameters'!$C$7="Basic Library Subsidy", MIN(AD484*'Funding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MIN(AD484*VLOOKUP(CONCATENATE($A484, 'Funding Allocation Parameters'!$I$7), 'Library Subsidy Complex'!$C$2:$J$55, 6, FALSE), VLOOKUP(CONCATENATE($A484, 'Funding Allocation Parameters'!$I$7), 'Library Subsidy Complex'!$C$2:$J$55, 8, FALSE)), 0)))))</f>
        <v>0</v>
      </c>
      <c r="AI484" s="180">
        <f>IF('Funding Allocation Parameters'!$C$7="Basic Library Subsidy", 0, IF('Funding Allocation Parameters'!$C$7="Grant funding", 0, IF('Funding Allocation Parameters'!$C$7="Other author funding",  MIN(AD484*'Funding Allocation Parameters'!$E$7, 'Funding Allocation Parameters'!$G$7), IF('Funding Allocation Parameters'!$C$7="Any discretionary funds (grants if available, other if no grants)", MIN(AD484*'Funding Allocation Parameters'!$E$7, 'Funding Allocation Parameters'!$G$7), IF('Funding Allocation Parameters'!$C$7="Complex Library Subsidy", 0, 0)))))</f>
        <v>0</v>
      </c>
      <c r="AJ484" s="177">
        <f t="shared" si="225"/>
        <v>0</v>
      </c>
      <c r="AK484" s="177">
        <f t="shared" si="226"/>
        <v>0</v>
      </c>
      <c r="AL484" s="181">
        <f>IF('Funding Allocation Parameters'!$C$8="Basic Library Subsidy", MIN(AJ484*'Funding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MIN(AJ484*VLOOKUP(CONCATENATE($A484, 'Funding Allocation Parameters'!$I$8), 'Library Subsidy Complex'!$C$2:$J$55, 2, FALSE), VLOOKUP(CONCATENATE($A484, 'Funding Allocation Parameters'!$I$8), 'Library Subsidy Complex'!$C$2:$J$55, 4, FALSE)), 0)))))</f>
        <v>0</v>
      </c>
      <c r="AM484" s="181">
        <f>IF('Funding Allocation Parameters'!$C$8="Basic Library Subsidy", 0, IF('Funding Allocation Parameters'!$C$8="Grant funding",MIN(AJ484*'Funding Allocation Parameters'!$E$8, 'Funding Allocation Parameters'!$G$8), IF('Funding Allocation Parameters'!$C$8="Other author funding", 0, IF('Funding Allocation Parameters'!$C$8="Any discretionary funds (grants if available, other if no grants)", MIN(AJ484*'Funding Allocation Parameters'!$E$8, 'Funding Allocation Parameters'!$G$8), IF('Funding Allocation Parameters'!$C$8="Complex Library Subsidy", 0, 0)))))</f>
        <v>0</v>
      </c>
      <c r="AN484" s="181">
        <f>IF('Funding Allocation Parameters'!$C$8="Basic Library Subsidy", 0, IF('Funding Allocation Parameters'!$C$8="Grant funding", 0, IF('Funding Allocation Parameters'!$C$8="Other author funding",  MIN(AJ484*'Funding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4" s="181">
        <f>IF('Funding Allocation Parameters'!$C$8="Basic Library Subsidy", MIN(AK484*'Funding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MIN(AK484*VLOOKUP(CONCATENATE($A484, 'Funding Allocation Parameters'!$I$8), 'Library Subsidy Complex'!$C$2:$J$55, 6, FALSE), VLOOKUP(CONCATENATE($A484, 'Funding Allocation Parameters'!$I$8), 'Library Subsidy Complex'!$C$2:$J$55, 8, FALSE)), 0)))))</f>
        <v>0</v>
      </c>
      <c r="AP484" s="181">
        <f>IF('Funding Allocation Parameters'!$C$8="Basic Library Subsidy", 0, IF('Funding Allocation Parameters'!$C$8="Grant funding", 0, IF('Funding Allocation Parameters'!$C$8="Other author funding",  MIN(AK484*'Funding Allocation Parameters'!$E$8, 'Funding Allocation Parameters'!$G$8), IF('Funding Allocation Parameters'!$C$8="Any discretionary funds (grants if available, other if no grants)", MIN(AK484*'Funding Allocation Parameters'!$E$8, 'Funding Allocation Parameters'!$G$8), IF('Funding Allocation Parameters'!$C$8="Complex Library Subsidy", 0, 0)))))</f>
        <v>0</v>
      </c>
      <c r="AQ484" s="177">
        <f t="shared" si="227"/>
        <v>0</v>
      </c>
      <c r="AR484" s="177">
        <f t="shared" si="228"/>
        <v>0</v>
      </c>
      <c r="AS484" s="182">
        <f t="shared" si="229"/>
        <v>1189</v>
      </c>
      <c r="AT484" s="182">
        <f t="shared" si="230"/>
        <v>1706.6415999999999</v>
      </c>
      <c r="AU484" s="182">
        <f t="shared" si="231"/>
        <v>0</v>
      </c>
      <c r="AV484" s="182">
        <f t="shared" si="232"/>
        <v>1189</v>
      </c>
      <c r="AW484" s="182">
        <f t="shared" si="233"/>
        <v>1706.6415999999999</v>
      </c>
      <c r="AX484" s="183">
        <f t="shared" si="234"/>
        <v>1189</v>
      </c>
      <c r="AY484" s="183">
        <f t="shared" si="235"/>
        <v>1706.6415999999999</v>
      </c>
      <c r="AZ484" s="183">
        <f t="shared" si="236"/>
        <v>0</v>
      </c>
      <c r="BA484" s="183">
        <f t="shared" si="237"/>
        <v>0</v>
      </c>
      <c r="BB484" s="183">
        <f t="shared" si="238"/>
        <v>0</v>
      </c>
      <c r="BC484" s="184">
        <f t="shared" si="239"/>
        <v>1189</v>
      </c>
      <c r="BD484" s="184">
        <f t="shared" si="240"/>
        <v>0</v>
      </c>
      <c r="BE484" s="184">
        <f t="shared" si="241"/>
        <v>1706.6415999999999</v>
      </c>
      <c r="BF484" s="184">
        <f t="shared" si="242"/>
        <v>0</v>
      </c>
      <c r="BG484" s="102">
        <f t="shared" si="243"/>
        <v>0</v>
      </c>
      <c r="BH484" s="102">
        <f t="shared" si="244"/>
        <v>0</v>
      </c>
      <c r="BI484" s="102">
        <f t="shared" si="245"/>
        <v>0</v>
      </c>
      <c r="BJ484" s="102">
        <f t="shared" si="246"/>
        <v>1</v>
      </c>
      <c r="BK484" s="102">
        <f t="shared" si="247"/>
        <v>0</v>
      </c>
      <c r="BL484" s="102">
        <f t="shared" si="248"/>
        <v>0</v>
      </c>
      <c r="BN484" s="102"/>
    </row>
    <row r="485" spans="1:66" x14ac:dyDescent="0.25">
      <c r="A485" s="102" t="s">
        <v>7</v>
      </c>
      <c r="B485" s="102" t="s">
        <v>8</v>
      </c>
      <c r="C485" s="102" t="s">
        <v>8</v>
      </c>
      <c r="D485" s="102" t="s">
        <v>27</v>
      </c>
      <c r="E485" s="102" t="s">
        <v>988</v>
      </c>
      <c r="F485" s="102" t="s">
        <v>989</v>
      </c>
      <c r="G485" s="102">
        <v>0.57699999999999996</v>
      </c>
      <c r="H485" s="102">
        <v>1</v>
      </c>
      <c r="I485" s="102">
        <v>0</v>
      </c>
      <c r="J485" s="167">
        <f>IFERROR(H485*VLOOKUP(A485, 'Advanced Parameters'!$B$7:$G$20, 6, FALSE)*VLOOKUP(A485, 'Growth Parameters'!$B$6:$H$19, 6, FALSE), 0)</f>
        <v>1</v>
      </c>
      <c r="K485" s="167">
        <f>IFERROR(IF('Advanced Parameters'!$C$5="n",'Raw Data'!I485*VLOOKUP(A485,'Advanced Parameters'!$B$7:$G$20,6,FALSE),J485*VLOOKUP(A485,'Advanced Parameters'!$B$7:$G$20,2,FALSE))*VLOOKUP(A485, 'Growth Parameters'!$B$6:$H$19, 6, FALSE), 0)</f>
        <v>0</v>
      </c>
      <c r="L485" s="167">
        <f t="shared" si="249"/>
        <v>1</v>
      </c>
      <c r="M485" s="168">
        <f>IFERROR(IF(G485="NA","NA",IF(G485&gt;'APC Parameters'!$K$6+VLOOKUP('Raw Data'!A485, 'APC Parameters'!$H$7:$L$20, 4, FALSE), 'APC Parameters'!$L$6+VLOOKUP('Raw Data'!A485, 'APC Parameters'!$H$7:$L$20, 5, FALSE), G485*('APC Parameters'!$J$6+VLOOKUP('Raw Data'!A485, 'APC Parameters'!$H$7:$L$20, 3, FALSE))+'APC Parameters'!$I$6+VLOOKUP('Raw Data'!A485, 'APC Parameters'!$H$7:$L$20, 2, FALSE))), 0)</f>
        <v>1557.0038</v>
      </c>
      <c r="N485" s="168">
        <f t="shared" si="219"/>
        <v>1557.0038</v>
      </c>
      <c r="O485" s="168">
        <f>IFERROR(IF(M485="NA",VLOOKUP(D485,'Internal Calculations'!$B$10:$C$11,2,FALSE), M485)*VLOOKUP(A485, 'Growth Parameters'!$B$6:$H$19, 7, FALSE), 0)</f>
        <v>1557.0038</v>
      </c>
      <c r="P485" s="177">
        <f t="shared" si="220"/>
        <v>1557.0038</v>
      </c>
      <c r="Q485" s="178">
        <f>IF('Funding Allocation Parameters'!$C$5="Basic Library Subsidy", MIN(O485*('Funding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MIN($O485*(VLOOKUP(CONCATENATE($A485, 'Funding Allocation Parameters'!$I$5), 'Library Subsidy Complex'!$C$2:$J$55, 2, FALSE)), VLOOKUP(CONCATENATE($A485, 'Funding Allocation Parameters'!$I$5), 'Library Subsidy Complex'!$C$2:$J$55, 4, FALSE)), 0)))))</f>
        <v>1189</v>
      </c>
      <c r="R485" s="178">
        <f>IF('Funding Allocation Parameters'!$C$5="Basic Library Subsidy", 0, IF('Funding Allocation Parameters'!$C$5="Grant funding",MIN(O485*('Funding Allocation Parameters'!$E$5), 'Funding Allocation Parameters'!$G$5), IF('Funding Allocation Parameters'!$C$5="Other author funding", 0, IF('Funding Allocation Parameters'!$C$5="Any discretionary funds (grants if available, other if no grants)", MIN(O485*('Funding Allocation Parameters'!$E$5), 'Funding Allocation Parameters'!$G$5), IF('Funding Allocation Parameters'!$C$5="Complex Library Subsidy", 0, 0)))))</f>
        <v>0</v>
      </c>
      <c r="S485" s="178">
        <f>IF('Funding Allocation Parameters'!$C$5="Basic Library Subsidy", 0, IF('Funding Allocation Parameters'!$C$5="Grant funding", 0, IF('Funding Allocation Parameters'!$C$5="Other author funding",  MIN(O485*('Funding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5" s="178">
        <f>IF('Funding Allocation Parameters'!$C$5="Basic Library Subsidy", MIN(O485*('Funding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MIN($O485*(VLOOKUP(CONCATENATE($A485, 'Funding Allocation Parameters'!$I$5), 'Library Subsidy Complex'!$C$2:$J$55, 6, FALSE)), VLOOKUP(CONCATENATE($A485, 'Funding Allocation Parameters'!$I$5), 'Library Subsidy Complex'!$C$2:$J$55, 8, FALSE)), 0)))))</f>
        <v>1189</v>
      </c>
      <c r="U485" s="178">
        <f>IF('Funding Allocation Parameters'!$C$5="Basic Library Subsidy", 0, IF('Funding Allocation Parameters'!$C$5="Grant funding", 0, IF('Funding Allocation Parameters'!$C$5="Other author funding",  MIN(O485*('Funding Allocation Parameters'!$E$5), 'Funding Allocation Parameters'!$G$5), IF('Funding Allocation Parameters'!$C$5="Any discretionary funds (grants if available, other if no grants)", MIN(O485*('Funding Allocation Parameters'!$E$5), 'Funding Allocation Parameters'!$G$5), IF('Funding Allocation Parameters'!$C$5="Complex Library Subsidy", 0, 0)))))</f>
        <v>0</v>
      </c>
      <c r="V485" s="177">
        <f t="shared" si="221"/>
        <v>368.00379999999996</v>
      </c>
      <c r="W485" s="177">
        <f t="shared" si="222"/>
        <v>368.00379999999996</v>
      </c>
      <c r="X485" s="179">
        <f>IF('Funding Allocation Parameters'!$C$6="Basic Library Subsidy", MIN(V485*'Funding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MIN(V485*VLOOKUP(CONCATENATE($A485, 'Funding Allocation Parameters'!$I$6), 'Library Subsidy Complex'!$C$2:$J$55, 2, FALSE), VLOOKUP(CONCATENATE($A485, 'Funding Allocation Parameters'!$I$6), 'Library Subsidy Complex'!$C$2:$J$55, 4, FALSE)), 0)))))</f>
        <v>0</v>
      </c>
      <c r="Y485" s="179">
        <f>IF('Funding Allocation Parameters'!$C$6="Basic Library Subsidy", 0, IF('Funding Allocation Parameters'!$C$6="Grant funding",MIN(V485*'Funding Allocation Parameters'!$E$6, 'Funding Allocation Parameters'!$G$6), IF('Funding Allocation Parameters'!$C$6="Other author funding", 0, IF('Funding Allocation Parameters'!$C$6="Any discretionary funds (grants if available, other if no grants)", MIN(V485*'Funding Allocation Parameters'!$E$6, 'Funding Allocation Parameters'!$G$6), IF('Funding Allocation Parameters'!$C$6="Complex Library Subsidy", 0, 0)))))</f>
        <v>368.00379999999996</v>
      </c>
      <c r="Z485" s="179">
        <f>IF('Funding Allocation Parameters'!$C$6="Basic Library Subsidy", 0, IF('Funding Allocation Parameters'!$C$6="Grant funding", 0, IF('Funding Allocation Parameters'!$C$6="Other author funding",  MIN(V485*'Funding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5" s="179">
        <f>IF('Funding Allocation Parameters'!$C$6="Basic Library Subsidy", MIN(W485*'Funding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MIN(W485*VLOOKUP(CONCATENATE($A485, 'Funding Allocation Parameters'!$I$6), 'Library Subsidy Complex'!$C$2:$J$55, 6, FALSE), VLOOKUP(CONCATENATE($A485, 'Funding Allocation Parameters'!$I$6), 'Library Subsidy Complex'!$C$2:$J$55, 8, FALSE)), 0)))))</f>
        <v>0</v>
      </c>
      <c r="AB485" s="179">
        <f>IF('Funding Allocation Parameters'!$C$6="Basic Library Subsidy", 0, IF('Funding Allocation Parameters'!$C$6="Grant funding", 0, IF('Funding Allocation Parameters'!$C$6="Other author funding",  MIN(W485*'Funding Allocation Parameters'!$E$6, 'Funding Allocation Parameters'!$G$6), IF('Funding Allocation Parameters'!$C$6="Any discretionary funds (grants if available, other if no grants)", MIN(W485*'Funding Allocation Parameters'!$E$6, 'Funding Allocation Parameters'!$G$6), IF('Funding Allocation Parameters'!$C$6="Complex Library Subsidy", 0, 0)))))</f>
        <v>368.00379999999996</v>
      </c>
      <c r="AC485" s="177">
        <f t="shared" si="223"/>
        <v>0</v>
      </c>
      <c r="AD485" s="177">
        <f t="shared" si="224"/>
        <v>0</v>
      </c>
      <c r="AE485" s="180">
        <f>IF('Funding Allocation Parameters'!$C$7="Basic Library Subsidy", MIN(AC485*'Funding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MIN(AC485*VLOOKUP(CONCATENATE($A485, 'Funding Allocation Parameters'!$I$7), 'Library Subsidy Complex'!$C$2:$J$55, 2, FALSE), VLOOKUP(CONCATENATE($A485, 'Funding Allocation Parameters'!$I$7), 'Library Subsidy Complex'!$C$2:$J$55, 4, FALSE)), 0)))))</f>
        <v>0</v>
      </c>
      <c r="AF485" s="180">
        <f>IF('Funding Allocation Parameters'!$C$7="Basic Library Subsidy", 0, IF('Funding Allocation Parameters'!$C$7="Grant funding",MIN(AC485*'Funding Allocation Parameters'!$E$7, 'Funding Allocation Parameters'!$G$7), IF('Funding Allocation Parameters'!$C$7="Other author funding", 0, IF('Funding Allocation Parameters'!$C$7="Any discretionary funds (grants if available, other if no grants)", MIN(AC485*'Funding Allocation Parameters'!$E$7, 'Funding Allocation Parameters'!$G$7), IF('Funding Allocation Parameters'!$C$7="Complex Library Subsidy", 0, 0)))))</f>
        <v>0</v>
      </c>
      <c r="AG485" s="180">
        <f>IF('Funding Allocation Parameters'!$C$7="Basic Library Subsidy", 0, IF('Funding Allocation Parameters'!$C$7="Grant funding", 0, IF('Funding Allocation Parameters'!$C$7="Other author funding",  MIN(AC485*'Funding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5" s="180">
        <f>IF('Funding Allocation Parameters'!$C$7="Basic Library Subsidy", MIN(AD485*'Funding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MIN(AD485*VLOOKUP(CONCATENATE($A485, 'Funding Allocation Parameters'!$I$7), 'Library Subsidy Complex'!$C$2:$J$55, 6, FALSE), VLOOKUP(CONCATENATE($A485, 'Funding Allocation Parameters'!$I$7), 'Library Subsidy Complex'!$C$2:$J$55, 8, FALSE)), 0)))))</f>
        <v>0</v>
      </c>
      <c r="AI485" s="180">
        <f>IF('Funding Allocation Parameters'!$C$7="Basic Library Subsidy", 0, IF('Funding Allocation Parameters'!$C$7="Grant funding", 0, IF('Funding Allocation Parameters'!$C$7="Other author funding",  MIN(AD485*'Funding Allocation Parameters'!$E$7, 'Funding Allocation Parameters'!$G$7), IF('Funding Allocation Parameters'!$C$7="Any discretionary funds (grants if available, other if no grants)", MIN(AD485*'Funding Allocation Parameters'!$E$7, 'Funding Allocation Parameters'!$G$7), IF('Funding Allocation Parameters'!$C$7="Complex Library Subsidy", 0, 0)))))</f>
        <v>0</v>
      </c>
      <c r="AJ485" s="177">
        <f t="shared" si="225"/>
        <v>0</v>
      </c>
      <c r="AK485" s="177">
        <f t="shared" si="226"/>
        <v>0</v>
      </c>
      <c r="AL485" s="181">
        <f>IF('Funding Allocation Parameters'!$C$8="Basic Library Subsidy", MIN(AJ485*'Funding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MIN(AJ485*VLOOKUP(CONCATENATE($A485, 'Funding Allocation Parameters'!$I$8), 'Library Subsidy Complex'!$C$2:$J$55, 2, FALSE), VLOOKUP(CONCATENATE($A485, 'Funding Allocation Parameters'!$I$8), 'Library Subsidy Complex'!$C$2:$J$55, 4, FALSE)), 0)))))</f>
        <v>0</v>
      </c>
      <c r="AM485" s="181">
        <f>IF('Funding Allocation Parameters'!$C$8="Basic Library Subsidy", 0, IF('Funding Allocation Parameters'!$C$8="Grant funding",MIN(AJ485*'Funding Allocation Parameters'!$E$8, 'Funding Allocation Parameters'!$G$8), IF('Funding Allocation Parameters'!$C$8="Other author funding", 0, IF('Funding Allocation Parameters'!$C$8="Any discretionary funds (grants if available, other if no grants)", MIN(AJ485*'Funding Allocation Parameters'!$E$8, 'Funding Allocation Parameters'!$G$8), IF('Funding Allocation Parameters'!$C$8="Complex Library Subsidy", 0, 0)))))</f>
        <v>0</v>
      </c>
      <c r="AN485" s="181">
        <f>IF('Funding Allocation Parameters'!$C$8="Basic Library Subsidy", 0, IF('Funding Allocation Parameters'!$C$8="Grant funding", 0, IF('Funding Allocation Parameters'!$C$8="Other author funding",  MIN(AJ485*'Funding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5" s="181">
        <f>IF('Funding Allocation Parameters'!$C$8="Basic Library Subsidy", MIN(AK485*'Funding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MIN(AK485*VLOOKUP(CONCATENATE($A485, 'Funding Allocation Parameters'!$I$8), 'Library Subsidy Complex'!$C$2:$J$55, 6, FALSE), VLOOKUP(CONCATENATE($A485, 'Funding Allocation Parameters'!$I$8), 'Library Subsidy Complex'!$C$2:$J$55, 8, FALSE)), 0)))))</f>
        <v>0</v>
      </c>
      <c r="AP485" s="181">
        <f>IF('Funding Allocation Parameters'!$C$8="Basic Library Subsidy", 0, IF('Funding Allocation Parameters'!$C$8="Grant funding", 0, IF('Funding Allocation Parameters'!$C$8="Other author funding",  MIN(AK485*'Funding Allocation Parameters'!$E$8, 'Funding Allocation Parameters'!$G$8), IF('Funding Allocation Parameters'!$C$8="Any discretionary funds (grants if available, other if no grants)", MIN(AK485*'Funding Allocation Parameters'!$E$8, 'Funding Allocation Parameters'!$G$8), IF('Funding Allocation Parameters'!$C$8="Complex Library Subsidy", 0, 0)))))</f>
        <v>0</v>
      </c>
      <c r="AQ485" s="177">
        <f t="shared" si="227"/>
        <v>0</v>
      </c>
      <c r="AR485" s="177">
        <f t="shared" si="228"/>
        <v>0</v>
      </c>
      <c r="AS485" s="182">
        <f t="shared" si="229"/>
        <v>1189</v>
      </c>
      <c r="AT485" s="182">
        <f t="shared" si="230"/>
        <v>368.00379999999996</v>
      </c>
      <c r="AU485" s="182">
        <f t="shared" si="231"/>
        <v>0</v>
      </c>
      <c r="AV485" s="182">
        <f t="shared" si="232"/>
        <v>1189</v>
      </c>
      <c r="AW485" s="182">
        <f t="shared" si="233"/>
        <v>368.00379999999996</v>
      </c>
      <c r="AX485" s="183">
        <f t="shared" si="234"/>
        <v>0</v>
      </c>
      <c r="AY485" s="183">
        <f t="shared" si="235"/>
        <v>0</v>
      </c>
      <c r="AZ485" s="183">
        <f t="shared" si="236"/>
        <v>0</v>
      </c>
      <c r="BA485" s="183">
        <f t="shared" si="237"/>
        <v>1189</v>
      </c>
      <c r="BB485" s="183">
        <f t="shared" si="238"/>
        <v>368.00379999999996</v>
      </c>
      <c r="BC485" s="184">
        <f t="shared" si="239"/>
        <v>1189</v>
      </c>
      <c r="BD485" s="184">
        <f t="shared" si="240"/>
        <v>0</v>
      </c>
      <c r="BE485" s="184">
        <f t="shared" si="241"/>
        <v>0</v>
      </c>
      <c r="BF485" s="184">
        <f t="shared" si="242"/>
        <v>368.00379999999996</v>
      </c>
      <c r="BG485" s="102">
        <f t="shared" si="243"/>
        <v>0</v>
      </c>
      <c r="BH485" s="102">
        <f t="shared" si="244"/>
        <v>0</v>
      </c>
      <c r="BI485" s="102">
        <f t="shared" si="245"/>
        <v>0</v>
      </c>
      <c r="BJ485" s="102">
        <f t="shared" si="246"/>
        <v>0</v>
      </c>
      <c r="BK485" s="102">
        <f t="shared" si="247"/>
        <v>1</v>
      </c>
      <c r="BL485" s="102">
        <f t="shared" si="248"/>
        <v>0</v>
      </c>
      <c r="BN485" s="102"/>
    </row>
    <row r="486" spans="1:66" x14ac:dyDescent="0.25">
      <c r="A486" s="102" t="s">
        <v>17</v>
      </c>
      <c r="B486" s="102" t="s">
        <v>8</v>
      </c>
      <c r="C486" s="102" t="s">
        <v>8</v>
      </c>
      <c r="D486" s="102" t="s">
        <v>27</v>
      </c>
      <c r="E486" s="102" t="s">
        <v>749</v>
      </c>
      <c r="F486" s="102" t="s">
        <v>991</v>
      </c>
      <c r="G486" s="102">
        <v>1.772</v>
      </c>
      <c r="H486" s="102">
        <v>1</v>
      </c>
      <c r="I486" s="102">
        <v>1</v>
      </c>
      <c r="J486" s="167">
        <f>IFERROR(H486*VLOOKUP(A486, 'Advanced Parameters'!$B$7:$G$20, 6, FALSE)*VLOOKUP(A486, 'Growth Parameters'!$B$6:$H$19, 6, FALSE), 0)</f>
        <v>1</v>
      </c>
      <c r="K486" s="167">
        <f>IFERROR(IF('Advanced Parameters'!$C$5="n",'Raw Data'!I486*VLOOKUP(A486,'Advanced Parameters'!$B$7:$G$20,6,FALSE),J486*VLOOKUP(A486,'Advanced Parameters'!$B$7:$G$20,2,FALSE))*VLOOKUP(A486, 'Growth Parameters'!$B$6:$H$19, 6, FALSE), 0)</f>
        <v>1</v>
      </c>
      <c r="L486" s="167">
        <f t="shared" si="249"/>
        <v>0</v>
      </c>
      <c r="M486" s="168">
        <f>IFERROR(IF(G486="NA","NA",IF(G486&gt;'APC Parameters'!$K$6+VLOOKUP('Raw Data'!A486, 'APC Parameters'!$H$7:$L$20, 4, FALSE), 'APC Parameters'!$L$6+VLOOKUP('Raw Data'!A486, 'APC Parameters'!$H$7:$L$20, 5, FALSE), G486*('APC Parameters'!$J$6+VLOOKUP('Raw Data'!A486, 'APC Parameters'!$H$7:$L$20, 3, FALSE))+'APC Parameters'!$I$6+VLOOKUP('Raw Data'!A486, 'APC Parameters'!$H$7:$L$20, 2, FALSE))), 0)</f>
        <v>2404.7368000000001</v>
      </c>
      <c r="N486" s="168">
        <f t="shared" si="219"/>
        <v>2404.7368000000001</v>
      </c>
      <c r="O486" s="168">
        <f>IFERROR(IF(M486="NA",VLOOKUP(D486,'Internal Calculations'!$B$10:$C$11,2,FALSE), M486)*VLOOKUP(A486, 'Growth Parameters'!$B$6:$H$19, 7, FALSE), 0)</f>
        <v>2404.7368000000001</v>
      </c>
      <c r="P486" s="177">
        <f t="shared" si="220"/>
        <v>2404.7368000000001</v>
      </c>
      <c r="Q486" s="178">
        <f>IF('Funding Allocation Parameters'!$C$5="Basic Library Subsidy", MIN(O486*('Funding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MIN($O486*(VLOOKUP(CONCATENATE($A486, 'Funding Allocation Parameters'!$I$5), 'Library Subsidy Complex'!$C$2:$J$55, 2, FALSE)), VLOOKUP(CONCATENATE($A486, 'Funding Allocation Parameters'!$I$5), 'Library Subsidy Complex'!$C$2:$J$55, 4, FALSE)), 0)))))</f>
        <v>1189</v>
      </c>
      <c r="R486" s="178">
        <f>IF('Funding Allocation Parameters'!$C$5="Basic Library Subsidy", 0, IF('Funding Allocation Parameters'!$C$5="Grant funding",MIN(O486*('Funding Allocation Parameters'!$E$5), 'Funding Allocation Parameters'!$G$5), IF('Funding Allocation Parameters'!$C$5="Other author funding", 0, IF('Funding Allocation Parameters'!$C$5="Any discretionary funds (grants if available, other if no grants)", MIN(O486*('Funding Allocation Parameters'!$E$5), 'Funding Allocation Parameters'!$G$5), IF('Funding Allocation Parameters'!$C$5="Complex Library Subsidy", 0, 0)))))</f>
        <v>0</v>
      </c>
      <c r="S486" s="178">
        <f>IF('Funding Allocation Parameters'!$C$5="Basic Library Subsidy", 0, IF('Funding Allocation Parameters'!$C$5="Grant funding", 0, IF('Funding Allocation Parameters'!$C$5="Other author funding",  MIN(O486*('Funding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6" s="178">
        <f>IF('Funding Allocation Parameters'!$C$5="Basic Library Subsidy", MIN(O486*('Funding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MIN($O486*(VLOOKUP(CONCATENATE($A486, 'Funding Allocation Parameters'!$I$5), 'Library Subsidy Complex'!$C$2:$J$55, 6, FALSE)), VLOOKUP(CONCATENATE($A486, 'Funding Allocation Parameters'!$I$5), 'Library Subsidy Complex'!$C$2:$J$55, 8, FALSE)), 0)))))</f>
        <v>1189</v>
      </c>
      <c r="U486" s="178">
        <f>IF('Funding Allocation Parameters'!$C$5="Basic Library Subsidy", 0, IF('Funding Allocation Parameters'!$C$5="Grant funding", 0, IF('Funding Allocation Parameters'!$C$5="Other author funding",  MIN(O486*('Funding Allocation Parameters'!$E$5), 'Funding Allocation Parameters'!$G$5), IF('Funding Allocation Parameters'!$C$5="Any discretionary funds (grants if available, other if no grants)", MIN(O486*('Funding Allocation Parameters'!$E$5), 'Funding Allocation Parameters'!$G$5), IF('Funding Allocation Parameters'!$C$5="Complex Library Subsidy", 0, 0)))))</f>
        <v>0</v>
      </c>
      <c r="V486" s="177">
        <f t="shared" si="221"/>
        <v>1215.7368000000001</v>
      </c>
      <c r="W486" s="177">
        <f t="shared" si="222"/>
        <v>1215.7368000000001</v>
      </c>
      <c r="X486" s="179">
        <f>IF('Funding Allocation Parameters'!$C$6="Basic Library Subsidy", MIN(V486*'Funding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MIN(V486*VLOOKUP(CONCATENATE($A486, 'Funding Allocation Parameters'!$I$6), 'Library Subsidy Complex'!$C$2:$J$55, 2, FALSE), VLOOKUP(CONCATENATE($A486, 'Funding Allocation Parameters'!$I$6), 'Library Subsidy Complex'!$C$2:$J$55, 4, FALSE)), 0)))))</f>
        <v>0</v>
      </c>
      <c r="Y486" s="179">
        <f>IF('Funding Allocation Parameters'!$C$6="Basic Library Subsidy", 0, IF('Funding Allocation Parameters'!$C$6="Grant funding",MIN(V486*'Funding Allocation Parameters'!$E$6, 'Funding Allocation Parameters'!$G$6), IF('Funding Allocation Parameters'!$C$6="Other author funding", 0, IF('Funding Allocation Parameters'!$C$6="Any discretionary funds (grants if available, other if no grants)", MIN(V486*'Funding Allocation Parameters'!$E$6, 'Funding Allocation Parameters'!$G$6), IF('Funding Allocation Parameters'!$C$6="Complex Library Subsidy", 0, 0)))))</f>
        <v>1215.7368000000001</v>
      </c>
      <c r="Z486" s="179">
        <f>IF('Funding Allocation Parameters'!$C$6="Basic Library Subsidy", 0, IF('Funding Allocation Parameters'!$C$6="Grant funding", 0, IF('Funding Allocation Parameters'!$C$6="Other author funding",  MIN(V486*'Funding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6" s="179">
        <f>IF('Funding Allocation Parameters'!$C$6="Basic Library Subsidy", MIN(W486*'Funding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MIN(W486*VLOOKUP(CONCATENATE($A486, 'Funding Allocation Parameters'!$I$6), 'Library Subsidy Complex'!$C$2:$J$55, 6, FALSE), VLOOKUP(CONCATENATE($A486, 'Funding Allocation Parameters'!$I$6), 'Library Subsidy Complex'!$C$2:$J$55, 8, FALSE)), 0)))))</f>
        <v>0</v>
      </c>
      <c r="AB486" s="179">
        <f>IF('Funding Allocation Parameters'!$C$6="Basic Library Subsidy", 0, IF('Funding Allocation Parameters'!$C$6="Grant funding", 0, IF('Funding Allocation Parameters'!$C$6="Other author funding",  MIN(W486*'Funding Allocation Parameters'!$E$6, 'Funding Allocation Parameters'!$G$6), IF('Funding Allocation Parameters'!$C$6="Any discretionary funds (grants if available, other if no grants)", MIN(W486*'Funding Allocation Parameters'!$E$6, 'Funding Allocation Parameters'!$G$6), IF('Funding Allocation Parameters'!$C$6="Complex Library Subsidy", 0, 0)))))</f>
        <v>1215.7368000000001</v>
      </c>
      <c r="AC486" s="177">
        <f t="shared" si="223"/>
        <v>0</v>
      </c>
      <c r="AD486" s="177">
        <f t="shared" si="224"/>
        <v>0</v>
      </c>
      <c r="AE486" s="180">
        <f>IF('Funding Allocation Parameters'!$C$7="Basic Library Subsidy", MIN(AC486*'Funding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MIN(AC486*VLOOKUP(CONCATENATE($A486, 'Funding Allocation Parameters'!$I$7), 'Library Subsidy Complex'!$C$2:$J$55, 2, FALSE), VLOOKUP(CONCATENATE($A486, 'Funding Allocation Parameters'!$I$7), 'Library Subsidy Complex'!$C$2:$J$55, 4, FALSE)), 0)))))</f>
        <v>0</v>
      </c>
      <c r="AF486" s="180">
        <f>IF('Funding Allocation Parameters'!$C$7="Basic Library Subsidy", 0, IF('Funding Allocation Parameters'!$C$7="Grant funding",MIN(AC486*'Funding Allocation Parameters'!$E$7, 'Funding Allocation Parameters'!$G$7), IF('Funding Allocation Parameters'!$C$7="Other author funding", 0, IF('Funding Allocation Parameters'!$C$7="Any discretionary funds (grants if available, other if no grants)", MIN(AC486*'Funding Allocation Parameters'!$E$7, 'Funding Allocation Parameters'!$G$7), IF('Funding Allocation Parameters'!$C$7="Complex Library Subsidy", 0, 0)))))</f>
        <v>0</v>
      </c>
      <c r="AG486" s="180">
        <f>IF('Funding Allocation Parameters'!$C$7="Basic Library Subsidy", 0, IF('Funding Allocation Parameters'!$C$7="Grant funding", 0, IF('Funding Allocation Parameters'!$C$7="Other author funding",  MIN(AC486*'Funding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6" s="180">
        <f>IF('Funding Allocation Parameters'!$C$7="Basic Library Subsidy", MIN(AD486*'Funding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MIN(AD486*VLOOKUP(CONCATENATE($A486, 'Funding Allocation Parameters'!$I$7), 'Library Subsidy Complex'!$C$2:$J$55, 6, FALSE), VLOOKUP(CONCATENATE($A486, 'Funding Allocation Parameters'!$I$7), 'Library Subsidy Complex'!$C$2:$J$55, 8, FALSE)), 0)))))</f>
        <v>0</v>
      </c>
      <c r="AI486" s="180">
        <f>IF('Funding Allocation Parameters'!$C$7="Basic Library Subsidy", 0, IF('Funding Allocation Parameters'!$C$7="Grant funding", 0, IF('Funding Allocation Parameters'!$C$7="Other author funding",  MIN(AD486*'Funding Allocation Parameters'!$E$7, 'Funding Allocation Parameters'!$G$7), IF('Funding Allocation Parameters'!$C$7="Any discretionary funds (grants if available, other if no grants)", MIN(AD486*'Funding Allocation Parameters'!$E$7, 'Funding Allocation Parameters'!$G$7), IF('Funding Allocation Parameters'!$C$7="Complex Library Subsidy", 0, 0)))))</f>
        <v>0</v>
      </c>
      <c r="AJ486" s="177">
        <f t="shared" si="225"/>
        <v>0</v>
      </c>
      <c r="AK486" s="177">
        <f t="shared" si="226"/>
        <v>0</v>
      </c>
      <c r="AL486" s="181">
        <f>IF('Funding Allocation Parameters'!$C$8="Basic Library Subsidy", MIN(AJ486*'Funding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MIN(AJ486*VLOOKUP(CONCATENATE($A486, 'Funding Allocation Parameters'!$I$8), 'Library Subsidy Complex'!$C$2:$J$55, 2, FALSE), VLOOKUP(CONCATENATE($A486, 'Funding Allocation Parameters'!$I$8), 'Library Subsidy Complex'!$C$2:$J$55, 4, FALSE)), 0)))))</f>
        <v>0</v>
      </c>
      <c r="AM486" s="181">
        <f>IF('Funding Allocation Parameters'!$C$8="Basic Library Subsidy", 0, IF('Funding Allocation Parameters'!$C$8="Grant funding",MIN(AJ486*'Funding Allocation Parameters'!$E$8, 'Funding Allocation Parameters'!$G$8), IF('Funding Allocation Parameters'!$C$8="Other author funding", 0, IF('Funding Allocation Parameters'!$C$8="Any discretionary funds (grants if available, other if no grants)", MIN(AJ486*'Funding Allocation Parameters'!$E$8, 'Funding Allocation Parameters'!$G$8), IF('Funding Allocation Parameters'!$C$8="Complex Library Subsidy", 0, 0)))))</f>
        <v>0</v>
      </c>
      <c r="AN486" s="181">
        <f>IF('Funding Allocation Parameters'!$C$8="Basic Library Subsidy", 0, IF('Funding Allocation Parameters'!$C$8="Grant funding", 0, IF('Funding Allocation Parameters'!$C$8="Other author funding",  MIN(AJ486*'Funding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6" s="181">
        <f>IF('Funding Allocation Parameters'!$C$8="Basic Library Subsidy", MIN(AK486*'Funding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MIN(AK486*VLOOKUP(CONCATENATE($A486, 'Funding Allocation Parameters'!$I$8), 'Library Subsidy Complex'!$C$2:$J$55, 6, FALSE), VLOOKUP(CONCATENATE($A486, 'Funding Allocation Parameters'!$I$8), 'Library Subsidy Complex'!$C$2:$J$55, 8, FALSE)), 0)))))</f>
        <v>0</v>
      </c>
      <c r="AP486" s="181">
        <f>IF('Funding Allocation Parameters'!$C$8="Basic Library Subsidy", 0, IF('Funding Allocation Parameters'!$C$8="Grant funding", 0, IF('Funding Allocation Parameters'!$C$8="Other author funding",  MIN(AK486*'Funding Allocation Parameters'!$E$8, 'Funding Allocation Parameters'!$G$8), IF('Funding Allocation Parameters'!$C$8="Any discretionary funds (grants if available, other if no grants)", MIN(AK486*'Funding Allocation Parameters'!$E$8, 'Funding Allocation Parameters'!$G$8), IF('Funding Allocation Parameters'!$C$8="Complex Library Subsidy", 0, 0)))))</f>
        <v>0</v>
      </c>
      <c r="AQ486" s="177">
        <f t="shared" si="227"/>
        <v>0</v>
      </c>
      <c r="AR486" s="177">
        <f t="shared" si="228"/>
        <v>0</v>
      </c>
      <c r="AS486" s="182">
        <f t="shared" si="229"/>
        <v>1189</v>
      </c>
      <c r="AT486" s="182">
        <f t="shared" si="230"/>
        <v>1215.7368000000001</v>
      </c>
      <c r="AU486" s="182">
        <f t="shared" si="231"/>
        <v>0</v>
      </c>
      <c r="AV486" s="182">
        <f t="shared" si="232"/>
        <v>1189</v>
      </c>
      <c r="AW486" s="182">
        <f t="shared" si="233"/>
        <v>1215.7368000000001</v>
      </c>
      <c r="AX486" s="183">
        <f t="shared" si="234"/>
        <v>1189</v>
      </c>
      <c r="AY486" s="183">
        <f t="shared" si="235"/>
        <v>1215.7368000000001</v>
      </c>
      <c r="AZ486" s="183">
        <f t="shared" si="236"/>
        <v>0</v>
      </c>
      <c r="BA486" s="183">
        <f t="shared" si="237"/>
        <v>0</v>
      </c>
      <c r="BB486" s="183">
        <f t="shared" si="238"/>
        <v>0</v>
      </c>
      <c r="BC486" s="184">
        <f t="shared" si="239"/>
        <v>1189</v>
      </c>
      <c r="BD486" s="184">
        <f t="shared" si="240"/>
        <v>0</v>
      </c>
      <c r="BE486" s="184">
        <f t="shared" si="241"/>
        <v>1215.7368000000001</v>
      </c>
      <c r="BF486" s="184">
        <f t="shared" si="242"/>
        <v>0</v>
      </c>
      <c r="BG486" s="102">
        <f t="shared" si="243"/>
        <v>0</v>
      </c>
      <c r="BH486" s="102">
        <f t="shared" si="244"/>
        <v>0</v>
      </c>
      <c r="BI486" s="102">
        <f t="shared" si="245"/>
        <v>0</v>
      </c>
      <c r="BJ486" s="102">
        <f t="shared" si="246"/>
        <v>1</v>
      </c>
      <c r="BK486" s="102">
        <f t="shared" si="247"/>
        <v>0</v>
      </c>
      <c r="BL486" s="102">
        <f t="shared" si="248"/>
        <v>0</v>
      </c>
      <c r="BN486" s="102"/>
    </row>
    <row r="487" spans="1:66" x14ac:dyDescent="0.25">
      <c r="A487" s="102" t="s">
        <v>23</v>
      </c>
      <c r="B487" s="102" t="s">
        <v>15</v>
      </c>
      <c r="C487" s="102" t="s">
        <v>8</v>
      </c>
      <c r="D487" s="102" t="s">
        <v>27</v>
      </c>
      <c r="E487" s="102" t="s">
        <v>401</v>
      </c>
      <c r="F487" s="102" t="s">
        <v>992</v>
      </c>
      <c r="G487" s="102" t="s">
        <v>9</v>
      </c>
      <c r="H487" s="102">
        <v>1</v>
      </c>
      <c r="I487" s="102">
        <v>0</v>
      </c>
      <c r="J487" s="167">
        <f>IFERROR(H487*VLOOKUP(A487, 'Advanced Parameters'!$B$7:$G$20, 6, FALSE)*VLOOKUP(A487, 'Growth Parameters'!$B$6:$H$19, 6, FALSE), 0)</f>
        <v>1</v>
      </c>
      <c r="K487" s="167">
        <f>IFERROR(IF('Advanced Parameters'!$C$5="n",'Raw Data'!I487*VLOOKUP(A487,'Advanced Parameters'!$B$7:$G$20,6,FALSE),J487*VLOOKUP(A487,'Advanced Parameters'!$B$7:$G$20,2,FALSE))*VLOOKUP(A487, 'Growth Parameters'!$B$6:$H$19, 6, FALSE), 0)</f>
        <v>0</v>
      </c>
      <c r="L487" s="167">
        <f t="shared" si="249"/>
        <v>1</v>
      </c>
      <c r="M487" s="168" t="str">
        <f>IFERROR(IF(G487="NA","NA",IF(G487&gt;'APC Parameters'!$K$6+VLOOKUP('Raw Data'!A487, 'APC Parameters'!$H$7:$L$20, 4, FALSE), 'APC Parameters'!$L$6+VLOOKUP('Raw Data'!A487, 'APC Parameters'!$H$7:$L$20, 5, FALSE), G487*('APC Parameters'!$J$6+VLOOKUP('Raw Data'!A487, 'APC Parameters'!$H$7:$L$20, 3, FALSE))+'APC Parameters'!$I$6+VLOOKUP('Raw Data'!A487, 'APC Parameters'!$H$7:$L$20, 2, FALSE))), 0)</f>
        <v>NA</v>
      </c>
      <c r="N487" s="168" t="str">
        <f t="shared" si="219"/>
        <v>NA</v>
      </c>
      <c r="O487" s="168">
        <f>IFERROR(IF(M487="NA",VLOOKUP(D487,'Internal Calculations'!$B$10:$C$11,2,FALSE), M487)*VLOOKUP(A487, 'Growth Parameters'!$B$6:$H$19, 7, FALSE), 0)</f>
        <v>2278.6764150234731</v>
      </c>
      <c r="P487" s="177">
        <f t="shared" si="220"/>
        <v>2278.6764150234731</v>
      </c>
      <c r="Q487" s="178">
        <f>IF('Funding Allocation Parameters'!$C$5="Basic Library Subsidy", MIN(O487*('Funding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MIN($O487*(VLOOKUP(CONCATENATE($A487, 'Funding Allocation Parameters'!$I$5), 'Library Subsidy Complex'!$C$2:$J$55, 2, FALSE)), VLOOKUP(CONCATENATE($A487, 'Funding Allocation Parameters'!$I$5), 'Library Subsidy Complex'!$C$2:$J$55, 4, FALSE)), 0)))))</f>
        <v>1189</v>
      </c>
      <c r="R487" s="178">
        <f>IF('Funding Allocation Parameters'!$C$5="Basic Library Subsidy", 0, IF('Funding Allocation Parameters'!$C$5="Grant funding",MIN(O487*('Funding Allocation Parameters'!$E$5), 'Funding Allocation Parameters'!$G$5), IF('Funding Allocation Parameters'!$C$5="Other author funding", 0, IF('Funding Allocation Parameters'!$C$5="Any discretionary funds (grants if available, other if no grants)", MIN(O487*('Funding Allocation Parameters'!$E$5), 'Funding Allocation Parameters'!$G$5), IF('Funding Allocation Parameters'!$C$5="Complex Library Subsidy", 0, 0)))))</f>
        <v>0</v>
      </c>
      <c r="S487" s="178">
        <f>IF('Funding Allocation Parameters'!$C$5="Basic Library Subsidy", 0, IF('Funding Allocation Parameters'!$C$5="Grant funding", 0, IF('Funding Allocation Parameters'!$C$5="Other author funding",  MIN(O487*('Funding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7" s="178">
        <f>IF('Funding Allocation Parameters'!$C$5="Basic Library Subsidy", MIN(O487*('Funding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MIN($O487*(VLOOKUP(CONCATENATE($A487, 'Funding Allocation Parameters'!$I$5), 'Library Subsidy Complex'!$C$2:$J$55, 6, FALSE)), VLOOKUP(CONCATENATE($A487, 'Funding Allocation Parameters'!$I$5), 'Library Subsidy Complex'!$C$2:$J$55, 8, FALSE)), 0)))))</f>
        <v>1189</v>
      </c>
      <c r="U487" s="178">
        <f>IF('Funding Allocation Parameters'!$C$5="Basic Library Subsidy", 0, IF('Funding Allocation Parameters'!$C$5="Grant funding", 0, IF('Funding Allocation Parameters'!$C$5="Other author funding",  MIN(O487*('Funding Allocation Parameters'!$E$5), 'Funding Allocation Parameters'!$G$5), IF('Funding Allocation Parameters'!$C$5="Any discretionary funds (grants if available, other if no grants)", MIN(O487*('Funding Allocation Parameters'!$E$5), 'Funding Allocation Parameters'!$G$5), IF('Funding Allocation Parameters'!$C$5="Complex Library Subsidy", 0, 0)))))</f>
        <v>0</v>
      </c>
      <c r="V487" s="177">
        <f t="shared" si="221"/>
        <v>1089.6764150234731</v>
      </c>
      <c r="W487" s="177">
        <f t="shared" si="222"/>
        <v>1089.6764150234731</v>
      </c>
      <c r="X487" s="179">
        <f>IF('Funding Allocation Parameters'!$C$6="Basic Library Subsidy", MIN(V487*'Funding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MIN(V487*VLOOKUP(CONCATENATE($A487, 'Funding Allocation Parameters'!$I$6), 'Library Subsidy Complex'!$C$2:$J$55, 2, FALSE), VLOOKUP(CONCATENATE($A487, 'Funding Allocation Parameters'!$I$6), 'Library Subsidy Complex'!$C$2:$J$55, 4, FALSE)), 0)))))</f>
        <v>0</v>
      </c>
      <c r="Y487" s="179">
        <f>IF('Funding Allocation Parameters'!$C$6="Basic Library Subsidy", 0, IF('Funding Allocation Parameters'!$C$6="Grant funding",MIN(V487*'Funding Allocation Parameters'!$E$6, 'Funding Allocation Parameters'!$G$6), IF('Funding Allocation Parameters'!$C$6="Other author funding", 0, IF('Funding Allocation Parameters'!$C$6="Any discretionary funds (grants if available, other if no grants)", MIN(V487*'Funding Allocation Parameters'!$E$6, 'Funding Allocation Parameters'!$G$6), IF('Funding Allocation Parameters'!$C$6="Complex Library Subsidy", 0, 0)))))</f>
        <v>1089.6764150234731</v>
      </c>
      <c r="Z487" s="179">
        <f>IF('Funding Allocation Parameters'!$C$6="Basic Library Subsidy", 0, IF('Funding Allocation Parameters'!$C$6="Grant funding", 0, IF('Funding Allocation Parameters'!$C$6="Other author funding",  MIN(V487*'Funding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7" s="179">
        <f>IF('Funding Allocation Parameters'!$C$6="Basic Library Subsidy", MIN(W487*'Funding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MIN(W487*VLOOKUP(CONCATENATE($A487, 'Funding Allocation Parameters'!$I$6), 'Library Subsidy Complex'!$C$2:$J$55, 6, FALSE), VLOOKUP(CONCATENATE($A487, 'Funding Allocation Parameters'!$I$6), 'Library Subsidy Complex'!$C$2:$J$55, 8, FALSE)), 0)))))</f>
        <v>0</v>
      </c>
      <c r="AB487" s="179">
        <f>IF('Funding Allocation Parameters'!$C$6="Basic Library Subsidy", 0, IF('Funding Allocation Parameters'!$C$6="Grant funding", 0, IF('Funding Allocation Parameters'!$C$6="Other author funding",  MIN(W487*'Funding Allocation Parameters'!$E$6, 'Funding Allocation Parameters'!$G$6), IF('Funding Allocation Parameters'!$C$6="Any discretionary funds (grants if available, other if no grants)", MIN(W487*'Funding Allocation Parameters'!$E$6, 'Funding Allocation Parameters'!$G$6), IF('Funding Allocation Parameters'!$C$6="Complex Library Subsidy", 0, 0)))))</f>
        <v>1089.6764150234731</v>
      </c>
      <c r="AC487" s="177">
        <f t="shared" si="223"/>
        <v>0</v>
      </c>
      <c r="AD487" s="177">
        <f t="shared" si="224"/>
        <v>0</v>
      </c>
      <c r="AE487" s="180">
        <f>IF('Funding Allocation Parameters'!$C$7="Basic Library Subsidy", MIN(AC487*'Funding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MIN(AC487*VLOOKUP(CONCATENATE($A487, 'Funding Allocation Parameters'!$I$7), 'Library Subsidy Complex'!$C$2:$J$55, 2, FALSE), VLOOKUP(CONCATENATE($A487, 'Funding Allocation Parameters'!$I$7), 'Library Subsidy Complex'!$C$2:$J$55, 4, FALSE)), 0)))))</f>
        <v>0</v>
      </c>
      <c r="AF487" s="180">
        <f>IF('Funding Allocation Parameters'!$C$7="Basic Library Subsidy", 0, IF('Funding Allocation Parameters'!$C$7="Grant funding",MIN(AC487*'Funding Allocation Parameters'!$E$7, 'Funding Allocation Parameters'!$G$7), IF('Funding Allocation Parameters'!$C$7="Other author funding", 0, IF('Funding Allocation Parameters'!$C$7="Any discretionary funds (grants if available, other if no grants)", MIN(AC487*'Funding Allocation Parameters'!$E$7, 'Funding Allocation Parameters'!$G$7), IF('Funding Allocation Parameters'!$C$7="Complex Library Subsidy", 0, 0)))))</f>
        <v>0</v>
      </c>
      <c r="AG487" s="180">
        <f>IF('Funding Allocation Parameters'!$C$7="Basic Library Subsidy", 0, IF('Funding Allocation Parameters'!$C$7="Grant funding", 0, IF('Funding Allocation Parameters'!$C$7="Other author funding",  MIN(AC487*'Funding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7" s="180">
        <f>IF('Funding Allocation Parameters'!$C$7="Basic Library Subsidy", MIN(AD487*'Funding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MIN(AD487*VLOOKUP(CONCATENATE($A487, 'Funding Allocation Parameters'!$I$7), 'Library Subsidy Complex'!$C$2:$J$55, 6, FALSE), VLOOKUP(CONCATENATE($A487, 'Funding Allocation Parameters'!$I$7), 'Library Subsidy Complex'!$C$2:$J$55, 8, FALSE)), 0)))))</f>
        <v>0</v>
      </c>
      <c r="AI487" s="180">
        <f>IF('Funding Allocation Parameters'!$C$7="Basic Library Subsidy", 0, IF('Funding Allocation Parameters'!$C$7="Grant funding", 0, IF('Funding Allocation Parameters'!$C$7="Other author funding",  MIN(AD487*'Funding Allocation Parameters'!$E$7, 'Funding Allocation Parameters'!$G$7), IF('Funding Allocation Parameters'!$C$7="Any discretionary funds (grants if available, other if no grants)", MIN(AD487*'Funding Allocation Parameters'!$E$7, 'Funding Allocation Parameters'!$G$7), IF('Funding Allocation Parameters'!$C$7="Complex Library Subsidy", 0, 0)))))</f>
        <v>0</v>
      </c>
      <c r="AJ487" s="177">
        <f t="shared" si="225"/>
        <v>0</v>
      </c>
      <c r="AK487" s="177">
        <f t="shared" si="226"/>
        <v>0</v>
      </c>
      <c r="AL487" s="181">
        <f>IF('Funding Allocation Parameters'!$C$8="Basic Library Subsidy", MIN(AJ487*'Funding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MIN(AJ487*VLOOKUP(CONCATENATE($A487, 'Funding Allocation Parameters'!$I$8), 'Library Subsidy Complex'!$C$2:$J$55, 2, FALSE), VLOOKUP(CONCATENATE($A487, 'Funding Allocation Parameters'!$I$8), 'Library Subsidy Complex'!$C$2:$J$55, 4, FALSE)), 0)))))</f>
        <v>0</v>
      </c>
      <c r="AM487" s="181">
        <f>IF('Funding Allocation Parameters'!$C$8="Basic Library Subsidy", 0, IF('Funding Allocation Parameters'!$C$8="Grant funding",MIN(AJ487*'Funding Allocation Parameters'!$E$8, 'Funding Allocation Parameters'!$G$8), IF('Funding Allocation Parameters'!$C$8="Other author funding", 0, IF('Funding Allocation Parameters'!$C$8="Any discretionary funds (grants if available, other if no grants)", MIN(AJ487*'Funding Allocation Parameters'!$E$8, 'Funding Allocation Parameters'!$G$8), IF('Funding Allocation Parameters'!$C$8="Complex Library Subsidy", 0, 0)))))</f>
        <v>0</v>
      </c>
      <c r="AN487" s="181">
        <f>IF('Funding Allocation Parameters'!$C$8="Basic Library Subsidy", 0, IF('Funding Allocation Parameters'!$C$8="Grant funding", 0, IF('Funding Allocation Parameters'!$C$8="Other author funding",  MIN(AJ487*'Funding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7" s="181">
        <f>IF('Funding Allocation Parameters'!$C$8="Basic Library Subsidy", MIN(AK487*'Funding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MIN(AK487*VLOOKUP(CONCATENATE($A487, 'Funding Allocation Parameters'!$I$8), 'Library Subsidy Complex'!$C$2:$J$55, 6, FALSE), VLOOKUP(CONCATENATE($A487, 'Funding Allocation Parameters'!$I$8), 'Library Subsidy Complex'!$C$2:$J$55, 8, FALSE)), 0)))))</f>
        <v>0</v>
      </c>
      <c r="AP487" s="181">
        <f>IF('Funding Allocation Parameters'!$C$8="Basic Library Subsidy", 0, IF('Funding Allocation Parameters'!$C$8="Grant funding", 0, IF('Funding Allocation Parameters'!$C$8="Other author funding",  MIN(AK487*'Funding Allocation Parameters'!$E$8, 'Funding Allocation Parameters'!$G$8), IF('Funding Allocation Parameters'!$C$8="Any discretionary funds (grants if available, other if no grants)", MIN(AK487*'Funding Allocation Parameters'!$E$8, 'Funding Allocation Parameters'!$G$8), IF('Funding Allocation Parameters'!$C$8="Complex Library Subsidy", 0, 0)))))</f>
        <v>0</v>
      </c>
      <c r="AQ487" s="177">
        <f t="shared" si="227"/>
        <v>0</v>
      </c>
      <c r="AR487" s="177">
        <f t="shared" si="228"/>
        <v>0</v>
      </c>
      <c r="AS487" s="182">
        <f t="shared" si="229"/>
        <v>1189</v>
      </c>
      <c r="AT487" s="182">
        <f t="shared" si="230"/>
        <v>1089.6764150234731</v>
      </c>
      <c r="AU487" s="182">
        <f t="shared" si="231"/>
        <v>0</v>
      </c>
      <c r="AV487" s="182">
        <f t="shared" si="232"/>
        <v>1189</v>
      </c>
      <c r="AW487" s="182">
        <f t="shared" si="233"/>
        <v>1089.6764150234731</v>
      </c>
      <c r="AX487" s="183">
        <f t="shared" si="234"/>
        <v>0</v>
      </c>
      <c r="AY487" s="183">
        <f t="shared" si="235"/>
        <v>0</v>
      </c>
      <c r="AZ487" s="183">
        <f t="shared" si="236"/>
        <v>0</v>
      </c>
      <c r="BA487" s="183">
        <f t="shared" si="237"/>
        <v>1189</v>
      </c>
      <c r="BB487" s="183">
        <f t="shared" si="238"/>
        <v>1089.6764150234731</v>
      </c>
      <c r="BC487" s="184">
        <f t="shared" si="239"/>
        <v>1189</v>
      </c>
      <c r="BD487" s="184">
        <f t="shared" si="240"/>
        <v>0</v>
      </c>
      <c r="BE487" s="184">
        <f t="shared" si="241"/>
        <v>0</v>
      </c>
      <c r="BF487" s="184">
        <f t="shared" si="242"/>
        <v>1089.6764150234731</v>
      </c>
      <c r="BG487" s="102">
        <f t="shared" si="243"/>
        <v>0</v>
      </c>
      <c r="BH487" s="102">
        <f t="shared" si="244"/>
        <v>0</v>
      </c>
      <c r="BI487" s="102">
        <f t="shared" si="245"/>
        <v>0</v>
      </c>
      <c r="BJ487" s="102">
        <f t="shared" si="246"/>
        <v>0</v>
      </c>
      <c r="BK487" s="102">
        <f t="shared" si="247"/>
        <v>1</v>
      </c>
      <c r="BL487" s="102">
        <f t="shared" si="248"/>
        <v>0</v>
      </c>
      <c r="BN487" s="102"/>
    </row>
    <row r="488" spans="1:66" x14ac:dyDescent="0.25">
      <c r="A488" s="102" t="s">
        <v>17</v>
      </c>
      <c r="B488" s="102" t="s">
        <v>8</v>
      </c>
      <c r="C488" s="102" t="s">
        <v>8</v>
      </c>
      <c r="D488" s="102" t="s">
        <v>27</v>
      </c>
      <c r="E488" s="102" t="s">
        <v>994</v>
      </c>
      <c r="F488" s="102" t="s">
        <v>995</v>
      </c>
      <c r="G488" s="102">
        <v>1.653</v>
      </c>
      <c r="H488" s="102">
        <v>1</v>
      </c>
      <c r="I488" s="102">
        <v>1</v>
      </c>
      <c r="J488" s="167">
        <f>IFERROR(H488*VLOOKUP(A488, 'Advanced Parameters'!$B$7:$G$20, 6, FALSE)*VLOOKUP(A488, 'Growth Parameters'!$B$6:$H$19, 6, FALSE), 0)</f>
        <v>1</v>
      </c>
      <c r="K488" s="167">
        <f>IFERROR(IF('Advanced Parameters'!$C$5="n",'Raw Data'!I488*VLOOKUP(A488,'Advanced Parameters'!$B$7:$G$20,6,FALSE),J488*VLOOKUP(A488,'Advanced Parameters'!$B$7:$G$20,2,FALSE))*VLOOKUP(A488, 'Growth Parameters'!$B$6:$H$19, 6, FALSE), 0)</f>
        <v>1</v>
      </c>
      <c r="L488" s="167">
        <f t="shared" si="249"/>
        <v>0</v>
      </c>
      <c r="M488" s="168">
        <f>IFERROR(IF(G488="NA","NA",IF(G488&gt;'APC Parameters'!$K$6+VLOOKUP('Raw Data'!A488, 'APC Parameters'!$H$7:$L$20, 4, FALSE), 'APC Parameters'!$L$6+VLOOKUP('Raw Data'!A488, 'APC Parameters'!$H$7:$L$20, 5, FALSE), G488*('APC Parameters'!$J$6+VLOOKUP('Raw Data'!A488, 'APC Parameters'!$H$7:$L$20, 3, FALSE))+'APC Parameters'!$I$6+VLOOKUP('Raw Data'!A488, 'APC Parameters'!$H$7:$L$20, 2, FALSE))), 0)</f>
        <v>2320.3181999999997</v>
      </c>
      <c r="N488" s="168">
        <f t="shared" si="219"/>
        <v>2320.3181999999997</v>
      </c>
      <c r="O488" s="168">
        <f>IFERROR(IF(M488="NA",VLOOKUP(D488,'Internal Calculations'!$B$10:$C$11,2,FALSE), M488)*VLOOKUP(A488, 'Growth Parameters'!$B$6:$H$19, 7, FALSE), 0)</f>
        <v>2320.3181999999997</v>
      </c>
      <c r="P488" s="177">
        <f t="shared" si="220"/>
        <v>2320.3181999999997</v>
      </c>
      <c r="Q488" s="178">
        <f>IF('Funding Allocation Parameters'!$C$5="Basic Library Subsidy", MIN(O488*('Funding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MIN($O488*(VLOOKUP(CONCATENATE($A488, 'Funding Allocation Parameters'!$I$5), 'Library Subsidy Complex'!$C$2:$J$55, 2, FALSE)), VLOOKUP(CONCATENATE($A488, 'Funding Allocation Parameters'!$I$5), 'Library Subsidy Complex'!$C$2:$J$55, 4, FALSE)), 0)))))</f>
        <v>1189</v>
      </c>
      <c r="R488" s="178">
        <f>IF('Funding Allocation Parameters'!$C$5="Basic Library Subsidy", 0, IF('Funding Allocation Parameters'!$C$5="Grant funding",MIN(O488*('Funding Allocation Parameters'!$E$5), 'Funding Allocation Parameters'!$G$5), IF('Funding Allocation Parameters'!$C$5="Other author funding", 0, IF('Funding Allocation Parameters'!$C$5="Any discretionary funds (grants if available, other if no grants)", MIN(O488*('Funding Allocation Parameters'!$E$5), 'Funding Allocation Parameters'!$G$5), IF('Funding Allocation Parameters'!$C$5="Complex Library Subsidy", 0, 0)))))</f>
        <v>0</v>
      </c>
      <c r="S488" s="178">
        <f>IF('Funding Allocation Parameters'!$C$5="Basic Library Subsidy", 0, IF('Funding Allocation Parameters'!$C$5="Grant funding", 0, IF('Funding Allocation Parameters'!$C$5="Other author funding",  MIN(O488*('Funding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8" s="178">
        <f>IF('Funding Allocation Parameters'!$C$5="Basic Library Subsidy", MIN(O488*('Funding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MIN($O488*(VLOOKUP(CONCATENATE($A488, 'Funding Allocation Parameters'!$I$5), 'Library Subsidy Complex'!$C$2:$J$55, 6, FALSE)), VLOOKUP(CONCATENATE($A488, 'Funding Allocation Parameters'!$I$5), 'Library Subsidy Complex'!$C$2:$J$55, 8, FALSE)), 0)))))</f>
        <v>1189</v>
      </c>
      <c r="U488" s="178">
        <f>IF('Funding Allocation Parameters'!$C$5="Basic Library Subsidy", 0, IF('Funding Allocation Parameters'!$C$5="Grant funding", 0, IF('Funding Allocation Parameters'!$C$5="Other author funding",  MIN(O488*('Funding Allocation Parameters'!$E$5), 'Funding Allocation Parameters'!$G$5), IF('Funding Allocation Parameters'!$C$5="Any discretionary funds (grants if available, other if no grants)", MIN(O488*('Funding Allocation Parameters'!$E$5), 'Funding Allocation Parameters'!$G$5), IF('Funding Allocation Parameters'!$C$5="Complex Library Subsidy", 0, 0)))))</f>
        <v>0</v>
      </c>
      <c r="V488" s="177">
        <f t="shared" si="221"/>
        <v>1131.3181999999997</v>
      </c>
      <c r="W488" s="177">
        <f t="shared" si="222"/>
        <v>1131.3181999999997</v>
      </c>
      <c r="X488" s="179">
        <f>IF('Funding Allocation Parameters'!$C$6="Basic Library Subsidy", MIN(V488*'Funding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MIN(V488*VLOOKUP(CONCATENATE($A488, 'Funding Allocation Parameters'!$I$6), 'Library Subsidy Complex'!$C$2:$J$55, 2, FALSE), VLOOKUP(CONCATENATE($A488, 'Funding Allocation Parameters'!$I$6), 'Library Subsidy Complex'!$C$2:$J$55, 4, FALSE)), 0)))))</f>
        <v>0</v>
      </c>
      <c r="Y488" s="179">
        <f>IF('Funding Allocation Parameters'!$C$6="Basic Library Subsidy", 0, IF('Funding Allocation Parameters'!$C$6="Grant funding",MIN(V488*'Funding Allocation Parameters'!$E$6, 'Funding Allocation Parameters'!$G$6), IF('Funding Allocation Parameters'!$C$6="Other author funding", 0, IF('Funding Allocation Parameters'!$C$6="Any discretionary funds (grants if available, other if no grants)", MIN(V488*'Funding Allocation Parameters'!$E$6, 'Funding Allocation Parameters'!$G$6), IF('Funding Allocation Parameters'!$C$6="Complex Library Subsidy", 0, 0)))))</f>
        <v>1131.3181999999997</v>
      </c>
      <c r="Z488" s="179">
        <f>IF('Funding Allocation Parameters'!$C$6="Basic Library Subsidy", 0, IF('Funding Allocation Parameters'!$C$6="Grant funding", 0, IF('Funding Allocation Parameters'!$C$6="Other author funding",  MIN(V488*'Funding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8" s="179">
        <f>IF('Funding Allocation Parameters'!$C$6="Basic Library Subsidy", MIN(W488*'Funding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MIN(W488*VLOOKUP(CONCATENATE($A488, 'Funding Allocation Parameters'!$I$6), 'Library Subsidy Complex'!$C$2:$J$55, 6, FALSE), VLOOKUP(CONCATENATE($A488, 'Funding Allocation Parameters'!$I$6), 'Library Subsidy Complex'!$C$2:$J$55, 8, FALSE)), 0)))))</f>
        <v>0</v>
      </c>
      <c r="AB488" s="179">
        <f>IF('Funding Allocation Parameters'!$C$6="Basic Library Subsidy", 0, IF('Funding Allocation Parameters'!$C$6="Grant funding", 0, IF('Funding Allocation Parameters'!$C$6="Other author funding",  MIN(W488*'Funding Allocation Parameters'!$E$6, 'Funding Allocation Parameters'!$G$6), IF('Funding Allocation Parameters'!$C$6="Any discretionary funds (grants if available, other if no grants)", MIN(W488*'Funding Allocation Parameters'!$E$6, 'Funding Allocation Parameters'!$G$6), IF('Funding Allocation Parameters'!$C$6="Complex Library Subsidy", 0, 0)))))</f>
        <v>1131.3181999999997</v>
      </c>
      <c r="AC488" s="177">
        <f t="shared" si="223"/>
        <v>0</v>
      </c>
      <c r="AD488" s="177">
        <f t="shared" si="224"/>
        <v>0</v>
      </c>
      <c r="AE488" s="180">
        <f>IF('Funding Allocation Parameters'!$C$7="Basic Library Subsidy", MIN(AC488*'Funding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MIN(AC488*VLOOKUP(CONCATENATE($A488, 'Funding Allocation Parameters'!$I$7), 'Library Subsidy Complex'!$C$2:$J$55, 2, FALSE), VLOOKUP(CONCATENATE($A488, 'Funding Allocation Parameters'!$I$7), 'Library Subsidy Complex'!$C$2:$J$55, 4, FALSE)), 0)))))</f>
        <v>0</v>
      </c>
      <c r="AF488" s="180">
        <f>IF('Funding Allocation Parameters'!$C$7="Basic Library Subsidy", 0, IF('Funding Allocation Parameters'!$C$7="Grant funding",MIN(AC488*'Funding Allocation Parameters'!$E$7, 'Funding Allocation Parameters'!$G$7), IF('Funding Allocation Parameters'!$C$7="Other author funding", 0, IF('Funding Allocation Parameters'!$C$7="Any discretionary funds (grants if available, other if no grants)", MIN(AC488*'Funding Allocation Parameters'!$E$7, 'Funding Allocation Parameters'!$G$7), IF('Funding Allocation Parameters'!$C$7="Complex Library Subsidy", 0, 0)))))</f>
        <v>0</v>
      </c>
      <c r="AG488" s="180">
        <f>IF('Funding Allocation Parameters'!$C$7="Basic Library Subsidy", 0, IF('Funding Allocation Parameters'!$C$7="Grant funding", 0, IF('Funding Allocation Parameters'!$C$7="Other author funding",  MIN(AC488*'Funding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8" s="180">
        <f>IF('Funding Allocation Parameters'!$C$7="Basic Library Subsidy", MIN(AD488*'Funding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MIN(AD488*VLOOKUP(CONCATENATE($A488, 'Funding Allocation Parameters'!$I$7), 'Library Subsidy Complex'!$C$2:$J$55, 6, FALSE), VLOOKUP(CONCATENATE($A488, 'Funding Allocation Parameters'!$I$7), 'Library Subsidy Complex'!$C$2:$J$55, 8, FALSE)), 0)))))</f>
        <v>0</v>
      </c>
      <c r="AI488" s="180">
        <f>IF('Funding Allocation Parameters'!$C$7="Basic Library Subsidy", 0, IF('Funding Allocation Parameters'!$C$7="Grant funding", 0, IF('Funding Allocation Parameters'!$C$7="Other author funding",  MIN(AD488*'Funding Allocation Parameters'!$E$7, 'Funding Allocation Parameters'!$G$7), IF('Funding Allocation Parameters'!$C$7="Any discretionary funds (grants if available, other if no grants)", MIN(AD488*'Funding Allocation Parameters'!$E$7, 'Funding Allocation Parameters'!$G$7), IF('Funding Allocation Parameters'!$C$7="Complex Library Subsidy", 0, 0)))))</f>
        <v>0</v>
      </c>
      <c r="AJ488" s="177">
        <f t="shared" si="225"/>
        <v>0</v>
      </c>
      <c r="AK488" s="177">
        <f t="shared" si="226"/>
        <v>0</v>
      </c>
      <c r="AL488" s="181">
        <f>IF('Funding Allocation Parameters'!$C$8="Basic Library Subsidy", MIN(AJ488*'Funding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MIN(AJ488*VLOOKUP(CONCATENATE($A488, 'Funding Allocation Parameters'!$I$8), 'Library Subsidy Complex'!$C$2:$J$55, 2, FALSE), VLOOKUP(CONCATENATE($A488, 'Funding Allocation Parameters'!$I$8), 'Library Subsidy Complex'!$C$2:$J$55, 4, FALSE)), 0)))))</f>
        <v>0</v>
      </c>
      <c r="AM488" s="181">
        <f>IF('Funding Allocation Parameters'!$C$8="Basic Library Subsidy", 0, IF('Funding Allocation Parameters'!$C$8="Grant funding",MIN(AJ488*'Funding Allocation Parameters'!$E$8, 'Funding Allocation Parameters'!$G$8), IF('Funding Allocation Parameters'!$C$8="Other author funding", 0, IF('Funding Allocation Parameters'!$C$8="Any discretionary funds (grants if available, other if no grants)", MIN(AJ488*'Funding Allocation Parameters'!$E$8, 'Funding Allocation Parameters'!$G$8), IF('Funding Allocation Parameters'!$C$8="Complex Library Subsidy", 0, 0)))))</f>
        <v>0</v>
      </c>
      <c r="AN488" s="181">
        <f>IF('Funding Allocation Parameters'!$C$8="Basic Library Subsidy", 0, IF('Funding Allocation Parameters'!$C$8="Grant funding", 0, IF('Funding Allocation Parameters'!$C$8="Other author funding",  MIN(AJ488*'Funding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8" s="181">
        <f>IF('Funding Allocation Parameters'!$C$8="Basic Library Subsidy", MIN(AK488*'Funding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MIN(AK488*VLOOKUP(CONCATENATE($A488, 'Funding Allocation Parameters'!$I$8), 'Library Subsidy Complex'!$C$2:$J$55, 6, FALSE), VLOOKUP(CONCATENATE($A488, 'Funding Allocation Parameters'!$I$8), 'Library Subsidy Complex'!$C$2:$J$55, 8, FALSE)), 0)))))</f>
        <v>0</v>
      </c>
      <c r="AP488" s="181">
        <f>IF('Funding Allocation Parameters'!$C$8="Basic Library Subsidy", 0, IF('Funding Allocation Parameters'!$C$8="Grant funding", 0, IF('Funding Allocation Parameters'!$C$8="Other author funding",  MIN(AK488*'Funding Allocation Parameters'!$E$8, 'Funding Allocation Parameters'!$G$8), IF('Funding Allocation Parameters'!$C$8="Any discretionary funds (grants if available, other if no grants)", MIN(AK488*'Funding Allocation Parameters'!$E$8, 'Funding Allocation Parameters'!$G$8), IF('Funding Allocation Parameters'!$C$8="Complex Library Subsidy", 0, 0)))))</f>
        <v>0</v>
      </c>
      <c r="AQ488" s="177">
        <f t="shared" si="227"/>
        <v>0</v>
      </c>
      <c r="AR488" s="177">
        <f t="shared" si="228"/>
        <v>0</v>
      </c>
      <c r="AS488" s="182">
        <f t="shared" si="229"/>
        <v>1189</v>
      </c>
      <c r="AT488" s="182">
        <f t="shared" si="230"/>
        <v>1131.3181999999997</v>
      </c>
      <c r="AU488" s="182">
        <f t="shared" si="231"/>
        <v>0</v>
      </c>
      <c r="AV488" s="182">
        <f t="shared" si="232"/>
        <v>1189</v>
      </c>
      <c r="AW488" s="182">
        <f t="shared" si="233"/>
        <v>1131.3181999999997</v>
      </c>
      <c r="AX488" s="183">
        <f t="shared" si="234"/>
        <v>1189</v>
      </c>
      <c r="AY488" s="183">
        <f t="shared" si="235"/>
        <v>1131.3181999999997</v>
      </c>
      <c r="AZ488" s="183">
        <f t="shared" si="236"/>
        <v>0</v>
      </c>
      <c r="BA488" s="183">
        <f t="shared" si="237"/>
        <v>0</v>
      </c>
      <c r="BB488" s="183">
        <f t="shared" si="238"/>
        <v>0</v>
      </c>
      <c r="BC488" s="184">
        <f t="shared" si="239"/>
        <v>1189</v>
      </c>
      <c r="BD488" s="184">
        <f t="shared" si="240"/>
        <v>0</v>
      </c>
      <c r="BE488" s="184">
        <f t="shared" si="241"/>
        <v>1131.3181999999997</v>
      </c>
      <c r="BF488" s="184">
        <f t="shared" si="242"/>
        <v>0</v>
      </c>
      <c r="BG488" s="102">
        <f t="shared" si="243"/>
        <v>0</v>
      </c>
      <c r="BH488" s="102">
        <f t="shared" si="244"/>
        <v>0</v>
      </c>
      <c r="BI488" s="102">
        <f t="shared" si="245"/>
        <v>0</v>
      </c>
      <c r="BJ488" s="102">
        <f t="shared" si="246"/>
        <v>1</v>
      </c>
      <c r="BK488" s="102">
        <f t="shared" si="247"/>
        <v>0</v>
      </c>
      <c r="BL488" s="102">
        <f t="shared" si="248"/>
        <v>0</v>
      </c>
      <c r="BN488" s="102"/>
    </row>
    <row r="489" spans="1:66" x14ac:dyDescent="0.25">
      <c r="A489" s="102" t="s">
        <v>13</v>
      </c>
      <c r="B489" s="102" t="s">
        <v>12</v>
      </c>
      <c r="C489" s="102" t="s">
        <v>8</v>
      </c>
      <c r="D489" s="102" t="s">
        <v>27</v>
      </c>
      <c r="E489" s="102" t="s">
        <v>700</v>
      </c>
      <c r="F489" s="102" t="s">
        <v>996</v>
      </c>
      <c r="G489" s="102">
        <v>0.995</v>
      </c>
      <c r="H489" s="102">
        <v>1</v>
      </c>
      <c r="I489" s="102">
        <v>1</v>
      </c>
      <c r="J489" s="167">
        <f>IFERROR(H489*VLOOKUP(A489, 'Advanced Parameters'!$B$7:$G$20, 6, FALSE)*VLOOKUP(A489, 'Growth Parameters'!$B$6:$H$19, 6, FALSE), 0)</f>
        <v>1</v>
      </c>
      <c r="K489" s="167">
        <f>IFERROR(IF('Advanced Parameters'!$C$5="n",'Raw Data'!I489*VLOOKUP(A489,'Advanced Parameters'!$B$7:$G$20,6,FALSE),J489*VLOOKUP(A489,'Advanced Parameters'!$B$7:$G$20,2,FALSE))*VLOOKUP(A489, 'Growth Parameters'!$B$6:$H$19, 6, FALSE), 0)</f>
        <v>1</v>
      </c>
      <c r="L489" s="167">
        <f t="shared" si="249"/>
        <v>0</v>
      </c>
      <c r="M489" s="168">
        <f>IFERROR(IF(G489="NA","NA",IF(G489&gt;'APC Parameters'!$K$6+VLOOKUP('Raw Data'!A489, 'APC Parameters'!$H$7:$L$20, 4, FALSE), 'APC Parameters'!$L$6+VLOOKUP('Raw Data'!A489, 'APC Parameters'!$H$7:$L$20, 5, FALSE), G489*('APC Parameters'!$J$6+VLOOKUP('Raw Data'!A489, 'APC Parameters'!$H$7:$L$20, 3, FALSE))+'APC Parameters'!$I$6+VLOOKUP('Raw Data'!A489, 'APC Parameters'!$H$7:$L$20, 2, FALSE))), 0)</f>
        <v>1853.5329999999999</v>
      </c>
      <c r="N489" s="168">
        <f t="shared" si="219"/>
        <v>1853.5329999999999</v>
      </c>
      <c r="O489" s="168">
        <f>IFERROR(IF(M489="NA",VLOOKUP(D489,'Internal Calculations'!$B$10:$C$11,2,FALSE), M489)*VLOOKUP(A489, 'Growth Parameters'!$B$6:$H$19, 7, FALSE), 0)</f>
        <v>1853.5329999999999</v>
      </c>
      <c r="P489" s="177">
        <f t="shared" si="220"/>
        <v>1853.5329999999999</v>
      </c>
      <c r="Q489" s="178">
        <f>IF('Funding Allocation Parameters'!$C$5="Basic Library Subsidy", MIN(O489*('Funding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MIN($O489*(VLOOKUP(CONCATENATE($A489, 'Funding Allocation Parameters'!$I$5), 'Library Subsidy Complex'!$C$2:$J$55, 2, FALSE)), VLOOKUP(CONCATENATE($A489, 'Funding Allocation Parameters'!$I$5), 'Library Subsidy Complex'!$C$2:$J$55, 4, FALSE)), 0)))))</f>
        <v>1189</v>
      </c>
      <c r="R489" s="178">
        <f>IF('Funding Allocation Parameters'!$C$5="Basic Library Subsidy", 0, IF('Funding Allocation Parameters'!$C$5="Grant funding",MIN(O489*('Funding Allocation Parameters'!$E$5), 'Funding Allocation Parameters'!$G$5), IF('Funding Allocation Parameters'!$C$5="Other author funding", 0, IF('Funding Allocation Parameters'!$C$5="Any discretionary funds (grants if available, other if no grants)", MIN(O489*('Funding Allocation Parameters'!$E$5), 'Funding Allocation Parameters'!$G$5), IF('Funding Allocation Parameters'!$C$5="Complex Library Subsidy", 0, 0)))))</f>
        <v>0</v>
      </c>
      <c r="S489" s="178">
        <f>IF('Funding Allocation Parameters'!$C$5="Basic Library Subsidy", 0, IF('Funding Allocation Parameters'!$C$5="Grant funding", 0, IF('Funding Allocation Parameters'!$C$5="Other author funding",  MIN(O489*('Funding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89" s="178">
        <f>IF('Funding Allocation Parameters'!$C$5="Basic Library Subsidy", MIN(O489*('Funding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MIN($O489*(VLOOKUP(CONCATENATE($A489, 'Funding Allocation Parameters'!$I$5), 'Library Subsidy Complex'!$C$2:$J$55, 6, FALSE)), VLOOKUP(CONCATENATE($A489, 'Funding Allocation Parameters'!$I$5), 'Library Subsidy Complex'!$C$2:$J$55, 8, FALSE)), 0)))))</f>
        <v>1189</v>
      </c>
      <c r="U489" s="178">
        <f>IF('Funding Allocation Parameters'!$C$5="Basic Library Subsidy", 0, IF('Funding Allocation Parameters'!$C$5="Grant funding", 0, IF('Funding Allocation Parameters'!$C$5="Other author funding",  MIN(O489*('Funding Allocation Parameters'!$E$5), 'Funding Allocation Parameters'!$G$5), IF('Funding Allocation Parameters'!$C$5="Any discretionary funds (grants if available, other if no grants)", MIN(O489*('Funding Allocation Parameters'!$E$5), 'Funding Allocation Parameters'!$G$5), IF('Funding Allocation Parameters'!$C$5="Complex Library Subsidy", 0, 0)))))</f>
        <v>0</v>
      </c>
      <c r="V489" s="177">
        <f t="shared" si="221"/>
        <v>664.5329999999999</v>
      </c>
      <c r="W489" s="177">
        <f t="shared" si="222"/>
        <v>664.5329999999999</v>
      </c>
      <c r="X489" s="179">
        <f>IF('Funding Allocation Parameters'!$C$6="Basic Library Subsidy", MIN(V489*'Funding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MIN(V489*VLOOKUP(CONCATENATE($A489, 'Funding Allocation Parameters'!$I$6), 'Library Subsidy Complex'!$C$2:$J$55, 2, FALSE), VLOOKUP(CONCATENATE($A489, 'Funding Allocation Parameters'!$I$6), 'Library Subsidy Complex'!$C$2:$J$55, 4, FALSE)), 0)))))</f>
        <v>0</v>
      </c>
      <c r="Y489" s="179">
        <f>IF('Funding Allocation Parameters'!$C$6="Basic Library Subsidy", 0, IF('Funding Allocation Parameters'!$C$6="Grant funding",MIN(V489*'Funding Allocation Parameters'!$E$6, 'Funding Allocation Parameters'!$G$6), IF('Funding Allocation Parameters'!$C$6="Other author funding", 0, IF('Funding Allocation Parameters'!$C$6="Any discretionary funds (grants if available, other if no grants)", MIN(V489*'Funding Allocation Parameters'!$E$6, 'Funding Allocation Parameters'!$G$6), IF('Funding Allocation Parameters'!$C$6="Complex Library Subsidy", 0, 0)))))</f>
        <v>664.5329999999999</v>
      </c>
      <c r="Z489" s="179">
        <f>IF('Funding Allocation Parameters'!$C$6="Basic Library Subsidy", 0, IF('Funding Allocation Parameters'!$C$6="Grant funding", 0, IF('Funding Allocation Parameters'!$C$6="Other author funding",  MIN(V489*'Funding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89" s="179">
        <f>IF('Funding Allocation Parameters'!$C$6="Basic Library Subsidy", MIN(W489*'Funding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MIN(W489*VLOOKUP(CONCATENATE($A489, 'Funding Allocation Parameters'!$I$6), 'Library Subsidy Complex'!$C$2:$J$55, 6, FALSE), VLOOKUP(CONCATENATE($A489, 'Funding Allocation Parameters'!$I$6), 'Library Subsidy Complex'!$C$2:$J$55, 8, FALSE)), 0)))))</f>
        <v>0</v>
      </c>
      <c r="AB489" s="179">
        <f>IF('Funding Allocation Parameters'!$C$6="Basic Library Subsidy", 0, IF('Funding Allocation Parameters'!$C$6="Grant funding", 0, IF('Funding Allocation Parameters'!$C$6="Other author funding",  MIN(W489*'Funding Allocation Parameters'!$E$6, 'Funding Allocation Parameters'!$G$6), IF('Funding Allocation Parameters'!$C$6="Any discretionary funds (grants if available, other if no grants)", MIN(W489*'Funding Allocation Parameters'!$E$6, 'Funding Allocation Parameters'!$G$6), IF('Funding Allocation Parameters'!$C$6="Complex Library Subsidy", 0, 0)))))</f>
        <v>664.5329999999999</v>
      </c>
      <c r="AC489" s="177">
        <f t="shared" si="223"/>
        <v>0</v>
      </c>
      <c r="AD489" s="177">
        <f t="shared" si="224"/>
        <v>0</v>
      </c>
      <c r="AE489" s="180">
        <f>IF('Funding Allocation Parameters'!$C$7="Basic Library Subsidy", MIN(AC489*'Funding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MIN(AC489*VLOOKUP(CONCATENATE($A489, 'Funding Allocation Parameters'!$I$7), 'Library Subsidy Complex'!$C$2:$J$55, 2, FALSE), VLOOKUP(CONCATENATE($A489, 'Funding Allocation Parameters'!$I$7), 'Library Subsidy Complex'!$C$2:$J$55, 4, FALSE)), 0)))))</f>
        <v>0</v>
      </c>
      <c r="AF489" s="180">
        <f>IF('Funding Allocation Parameters'!$C$7="Basic Library Subsidy", 0, IF('Funding Allocation Parameters'!$C$7="Grant funding",MIN(AC489*'Funding Allocation Parameters'!$E$7, 'Funding Allocation Parameters'!$G$7), IF('Funding Allocation Parameters'!$C$7="Other author funding", 0, IF('Funding Allocation Parameters'!$C$7="Any discretionary funds (grants if available, other if no grants)", MIN(AC489*'Funding Allocation Parameters'!$E$7, 'Funding Allocation Parameters'!$G$7), IF('Funding Allocation Parameters'!$C$7="Complex Library Subsidy", 0, 0)))))</f>
        <v>0</v>
      </c>
      <c r="AG489" s="180">
        <f>IF('Funding Allocation Parameters'!$C$7="Basic Library Subsidy", 0, IF('Funding Allocation Parameters'!$C$7="Grant funding", 0, IF('Funding Allocation Parameters'!$C$7="Other author funding",  MIN(AC489*'Funding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89" s="180">
        <f>IF('Funding Allocation Parameters'!$C$7="Basic Library Subsidy", MIN(AD489*'Funding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MIN(AD489*VLOOKUP(CONCATENATE($A489, 'Funding Allocation Parameters'!$I$7), 'Library Subsidy Complex'!$C$2:$J$55, 6, FALSE), VLOOKUP(CONCATENATE($A489, 'Funding Allocation Parameters'!$I$7), 'Library Subsidy Complex'!$C$2:$J$55, 8, FALSE)), 0)))))</f>
        <v>0</v>
      </c>
      <c r="AI489" s="180">
        <f>IF('Funding Allocation Parameters'!$C$7="Basic Library Subsidy", 0, IF('Funding Allocation Parameters'!$C$7="Grant funding", 0, IF('Funding Allocation Parameters'!$C$7="Other author funding",  MIN(AD489*'Funding Allocation Parameters'!$E$7, 'Funding Allocation Parameters'!$G$7), IF('Funding Allocation Parameters'!$C$7="Any discretionary funds (grants if available, other if no grants)", MIN(AD489*'Funding Allocation Parameters'!$E$7, 'Funding Allocation Parameters'!$G$7), IF('Funding Allocation Parameters'!$C$7="Complex Library Subsidy", 0, 0)))))</f>
        <v>0</v>
      </c>
      <c r="AJ489" s="177">
        <f t="shared" si="225"/>
        <v>0</v>
      </c>
      <c r="AK489" s="177">
        <f t="shared" si="226"/>
        <v>0</v>
      </c>
      <c r="AL489" s="181">
        <f>IF('Funding Allocation Parameters'!$C$8="Basic Library Subsidy", MIN(AJ489*'Funding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MIN(AJ489*VLOOKUP(CONCATENATE($A489, 'Funding Allocation Parameters'!$I$8), 'Library Subsidy Complex'!$C$2:$J$55, 2, FALSE), VLOOKUP(CONCATENATE($A489, 'Funding Allocation Parameters'!$I$8), 'Library Subsidy Complex'!$C$2:$J$55, 4, FALSE)), 0)))))</f>
        <v>0</v>
      </c>
      <c r="AM489" s="181">
        <f>IF('Funding Allocation Parameters'!$C$8="Basic Library Subsidy", 0, IF('Funding Allocation Parameters'!$C$8="Grant funding",MIN(AJ489*'Funding Allocation Parameters'!$E$8, 'Funding Allocation Parameters'!$G$8), IF('Funding Allocation Parameters'!$C$8="Other author funding", 0, IF('Funding Allocation Parameters'!$C$8="Any discretionary funds (grants if available, other if no grants)", MIN(AJ489*'Funding Allocation Parameters'!$E$8, 'Funding Allocation Parameters'!$G$8), IF('Funding Allocation Parameters'!$C$8="Complex Library Subsidy", 0, 0)))))</f>
        <v>0</v>
      </c>
      <c r="AN489" s="181">
        <f>IF('Funding Allocation Parameters'!$C$8="Basic Library Subsidy", 0, IF('Funding Allocation Parameters'!$C$8="Grant funding", 0, IF('Funding Allocation Parameters'!$C$8="Other author funding",  MIN(AJ489*'Funding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89" s="181">
        <f>IF('Funding Allocation Parameters'!$C$8="Basic Library Subsidy", MIN(AK489*'Funding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MIN(AK489*VLOOKUP(CONCATENATE($A489, 'Funding Allocation Parameters'!$I$8), 'Library Subsidy Complex'!$C$2:$J$55, 6, FALSE), VLOOKUP(CONCATENATE($A489, 'Funding Allocation Parameters'!$I$8), 'Library Subsidy Complex'!$C$2:$J$55, 8, FALSE)), 0)))))</f>
        <v>0</v>
      </c>
      <c r="AP489" s="181">
        <f>IF('Funding Allocation Parameters'!$C$8="Basic Library Subsidy", 0, IF('Funding Allocation Parameters'!$C$8="Grant funding", 0, IF('Funding Allocation Parameters'!$C$8="Other author funding",  MIN(AK489*'Funding Allocation Parameters'!$E$8, 'Funding Allocation Parameters'!$G$8), IF('Funding Allocation Parameters'!$C$8="Any discretionary funds (grants if available, other if no grants)", MIN(AK489*'Funding Allocation Parameters'!$E$8, 'Funding Allocation Parameters'!$G$8), IF('Funding Allocation Parameters'!$C$8="Complex Library Subsidy", 0, 0)))))</f>
        <v>0</v>
      </c>
      <c r="AQ489" s="177">
        <f t="shared" si="227"/>
        <v>0</v>
      </c>
      <c r="AR489" s="177">
        <f t="shared" si="228"/>
        <v>0</v>
      </c>
      <c r="AS489" s="182">
        <f t="shared" si="229"/>
        <v>1189</v>
      </c>
      <c r="AT489" s="182">
        <f t="shared" si="230"/>
        <v>664.5329999999999</v>
      </c>
      <c r="AU489" s="182">
        <f t="shared" si="231"/>
        <v>0</v>
      </c>
      <c r="AV489" s="182">
        <f t="shared" si="232"/>
        <v>1189</v>
      </c>
      <c r="AW489" s="182">
        <f t="shared" si="233"/>
        <v>664.5329999999999</v>
      </c>
      <c r="AX489" s="183">
        <f t="shared" si="234"/>
        <v>1189</v>
      </c>
      <c r="AY489" s="183">
        <f t="shared" si="235"/>
        <v>664.5329999999999</v>
      </c>
      <c r="AZ489" s="183">
        <f t="shared" si="236"/>
        <v>0</v>
      </c>
      <c r="BA489" s="183">
        <f t="shared" si="237"/>
        <v>0</v>
      </c>
      <c r="BB489" s="183">
        <f t="shared" si="238"/>
        <v>0</v>
      </c>
      <c r="BC489" s="184">
        <f t="shared" si="239"/>
        <v>1189</v>
      </c>
      <c r="BD489" s="184">
        <f t="shared" si="240"/>
        <v>0</v>
      </c>
      <c r="BE489" s="184">
        <f t="shared" si="241"/>
        <v>664.5329999999999</v>
      </c>
      <c r="BF489" s="184">
        <f t="shared" si="242"/>
        <v>0</v>
      </c>
      <c r="BG489" s="102">
        <f t="shared" si="243"/>
        <v>0</v>
      </c>
      <c r="BH489" s="102">
        <f t="shared" si="244"/>
        <v>0</v>
      </c>
      <c r="BI489" s="102">
        <f t="shared" si="245"/>
        <v>0</v>
      </c>
      <c r="BJ489" s="102">
        <f t="shared" si="246"/>
        <v>1</v>
      </c>
      <c r="BK489" s="102">
        <f t="shared" si="247"/>
        <v>0</v>
      </c>
      <c r="BL489" s="102">
        <f t="shared" si="248"/>
        <v>0</v>
      </c>
      <c r="BN489" s="102"/>
    </row>
    <row r="490" spans="1:66" x14ac:dyDescent="0.25">
      <c r="A490" s="102" t="s">
        <v>24</v>
      </c>
      <c r="B490" s="102" t="s">
        <v>8</v>
      </c>
      <c r="C490" s="102" t="s">
        <v>8</v>
      </c>
      <c r="D490" s="102" t="s">
        <v>27</v>
      </c>
      <c r="E490" s="102" t="s">
        <v>997</v>
      </c>
      <c r="F490" s="102" t="s">
        <v>998</v>
      </c>
      <c r="G490" s="102">
        <v>1.141</v>
      </c>
      <c r="H490" s="102">
        <v>1</v>
      </c>
      <c r="I490" s="102">
        <v>1</v>
      </c>
      <c r="J490" s="167">
        <f>IFERROR(H490*VLOOKUP(A490, 'Advanced Parameters'!$B$7:$G$20, 6, FALSE)*VLOOKUP(A490, 'Growth Parameters'!$B$6:$H$19, 6, FALSE), 0)</f>
        <v>1</v>
      </c>
      <c r="K490" s="167">
        <f>IFERROR(IF('Advanced Parameters'!$C$5="n",'Raw Data'!I490*VLOOKUP(A490,'Advanced Parameters'!$B$7:$G$20,6,FALSE),J490*VLOOKUP(A490,'Advanced Parameters'!$B$7:$G$20,2,FALSE))*VLOOKUP(A490, 'Growth Parameters'!$B$6:$H$19, 6, FALSE), 0)</f>
        <v>1</v>
      </c>
      <c r="L490" s="167">
        <f t="shared" si="249"/>
        <v>0</v>
      </c>
      <c r="M490" s="168">
        <f>IFERROR(IF(G490="NA","NA",IF(G490&gt;'APC Parameters'!$K$6+VLOOKUP('Raw Data'!A490, 'APC Parameters'!$H$7:$L$20, 4, FALSE), 'APC Parameters'!$L$6+VLOOKUP('Raw Data'!A490, 'APC Parameters'!$H$7:$L$20, 5, FALSE), G490*('APC Parameters'!$J$6+VLOOKUP('Raw Data'!A490, 'APC Parameters'!$H$7:$L$20, 3, FALSE))+'APC Parameters'!$I$6+VLOOKUP('Raw Data'!A490, 'APC Parameters'!$H$7:$L$20, 2, FALSE))), 0)</f>
        <v>1957.1053999999999</v>
      </c>
      <c r="N490" s="168">
        <f t="shared" si="219"/>
        <v>1957.1053999999999</v>
      </c>
      <c r="O490" s="168">
        <f>IFERROR(IF(M490="NA",VLOOKUP(D490,'Internal Calculations'!$B$10:$C$11,2,FALSE), M490)*VLOOKUP(A490, 'Growth Parameters'!$B$6:$H$19, 7, FALSE), 0)</f>
        <v>1957.1053999999999</v>
      </c>
      <c r="P490" s="177">
        <f t="shared" si="220"/>
        <v>1957.1053999999999</v>
      </c>
      <c r="Q490" s="178">
        <f>IF('Funding Allocation Parameters'!$C$5="Basic Library Subsidy", MIN(O490*('Funding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MIN($O490*(VLOOKUP(CONCATENATE($A490, 'Funding Allocation Parameters'!$I$5), 'Library Subsidy Complex'!$C$2:$J$55, 2, FALSE)), VLOOKUP(CONCATENATE($A490, 'Funding Allocation Parameters'!$I$5), 'Library Subsidy Complex'!$C$2:$J$55, 4, FALSE)), 0)))))</f>
        <v>1189</v>
      </c>
      <c r="R490" s="178">
        <f>IF('Funding Allocation Parameters'!$C$5="Basic Library Subsidy", 0, IF('Funding Allocation Parameters'!$C$5="Grant funding",MIN(O490*('Funding Allocation Parameters'!$E$5), 'Funding Allocation Parameters'!$G$5), IF('Funding Allocation Parameters'!$C$5="Other author funding", 0, IF('Funding Allocation Parameters'!$C$5="Any discretionary funds (grants if available, other if no grants)", MIN(O490*('Funding Allocation Parameters'!$E$5), 'Funding Allocation Parameters'!$G$5), IF('Funding Allocation Parameters'!$C$5="Complex Library Subsidy", 0, 0)))))</f>
        <v>0</v>
      </c>
      <c r="S490" s="178">
        <f>IF('Funding Allocation Parameters'!$C$5="Basic Library Subsidy", 0, IF('Funding Allocation Parameters'!$C$5="Grant funding", 0, IF('Funding Allocation Parameters'!$C$5="Other author funding",  MIN(O490*('Funding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0" s="178">
        <f>IF('Funding Allocation Parameters'!$C$5="Basic Library Subsidy", MIN(O490*('Funding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MIN($O490*(VLOOKUP(CONCATENATE($A490, 'Funding Allocation Parameters'!$I$5), 'Library Subsidy Complex'!$C$2:$J$55, 6, FALSE)), VLOOKUP(CONCATENATE($A490, 'Funding Allocation Parameters'!$I$5), 'Library Subsidy Complex'!$C$2:$J$55, 8, FALSE)), 0)))))</f>
        <v>1189</v>
      </c>
      <c r="U490" s="178">
        <f>IF('Funding Allocation Parameters'!$C$5="Basic Library Subsidy", 0, IF('Funding Allocation Parameters'!$C$5="Grant funding", 0, IF('Funding Allocation Parameters'!$C$5="Other author funding",  MIN(O490*('Funding Allocation Parameters'!$E$5), 'Funding Allocation Parameters'!$G$5), IF('Funding Allocation Parameters'!$C$5="Any discretionary funds (grants if available, other if no grants)", MIN(O490*('Funding Allocation Parameters'!$E$5), 'Funding Allocation Parameters'!$G$5), IF('Funding Allocation Parameters'!$C$5="Complex Library Subsidy", 0, 0)))))</f>
        <v>0</v>
      </c>
      <c r="V490" s="177">
        <f t="shared" si="221"/>
        <v>768.10539999999992</v>
      </c>
      <c r="W490" s="177">
        <f t="shared" si="222"/>
        <v>768.10539999999992</v>
      </c>
      <c r="X490" s="179">
        <f>IF('Funding Allocation Parameters'!$C$6="Basic Library Subsidy", MIN(V490*'Funding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MIN(V490*VLOOKUP(CONCATENATE($A490, 'Funding Allocation Parameters'!$I$6), 'Library Subsidy Complex'!$C$2:$J$55, 2, FALSE), VLOOKUP(CONCATENATE($A490, 'Funding Allocation Parameters'!$I$6), 'Library Subsidy Complex'!$C$2:$J$55, 4, FALSE)), 0)))))</f>
        <v>0</v>
      </c>
      <c r="Y490" s="179">
        <f>IF('Funding Allocation Parameters'!$C$6="Basic Library Subsidy", 0, IF('Funding Allocation Parameters'!$C$6="Grant funding",MIN(V490*'Funding Allocation Parameters'!$E$6, 'Funding Allocation Parameters'!$G$6), IF('Funding Allocation Parameters'!$C$6="Other author funding", 0, IF('Funding Allocation Parameters'!$C$6="Any discretionary funds (grants if available, other if no grants)", MIN(V490*'Funding Allocation Parameters'!$E$6, 'Funding Allocation Parameters'!$G$6), IF('Funding Allocation Parameters'!$C$6="Complex Library Subsidy", 0, 0)))))</f>
        <v>768.10539999999992</v>
      </c>
      <c r="Z490" s="179">
        <f>IF('Funding Allocation Parameters'!$C$6="Basic Library Subsidy", 0, IF('Funding Allocation Parameters'!$C$6="Grant funding", 0, IF('Funding Allocation Parameters'!$C$6="Other author funding",  MIN(V490*'Funding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0" s="179">
        <f>IF('Funding Allocation Parameters'!$C$6="Basic Library Subsidy", MIN(W490*'Funding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MIN(W490*VLOOKUP(CONCATENATE($A490, 'Funding Allocation Parameters'!$I$6), 'Library Subsidy Complex'!$C$2:$J$55, 6, FALSE), VLOOKUP(CONCATENATE($A490, 'Funding Allocation Parameters'!$I$6), 'Library Subsidy Complex'!$C$2:$J$55, 8, FALSE)), 0)))))</f>
        <v>0</v>
      </c>
      <c r="AB490" s="179">
        <f>IF('Funding Allocation Parameters'!$C$6="Basic Library Subsidy", 0, IF('Funding Allocation Parameters'!$C$6="Grant funding", 0, IF('Funding Allocation Parameters'!$C$6="Other author funding",  MIN(W490*'Funding Allocation Parameters'!$E$6, 'Funding Allocation Parameters'!$G$6), IF('Funding Allocation Parameters'!$C$6="Any discretionary funds (grants if available, other if no grants)", MIN(W490*'Funding Allocation Parameters'!$E$6, 'Funding Allocation Parameters'!$G$6), IF('Funding Allocation Parameters'!$C$6="Complex Library Subsidy", 0, 0)))))</f>
        <v>768.10539999999992</v>
      </c>
      <c r="AC490" s="177">
        <f t="shared" si="223"/>
        <v>0</v>
      </c>
      <c r="AD490" s="177">
        <f t="shared" si="224"/>
        <v>0</v>
      </c>
      <c r="AE490" s="180">
        <f>IF('Funding Allocation Parameters'!$C$7="Basic Library Subsidy", MIN(AC490*'Funding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MIN(AC490*VLOOKUP(CONCATENATE($A490, 'Funding Allocation Parameters'!$I$7), 'Library Subsidy Complex'!$C$2:$J$55, 2, FALSE), VLOOKUP(CONCATENATE($A490, 'Funding Allocation Parameters'!$I$7), 'Library Subsidy Complex'!$C$2:$J$55, 4, FALSE)), 0)))))</f>
        <v>0</v>
      </c>
      <c r="AF490" s="180">
        <f>IF('Funding Allocation Parameters'!$C$7="Basic Library Subsidy", 0, IF('Funding Allocation Parameters'!$C$7="Grant funding",MIN(AC490*'Funding Allocation Parameters'!$E$7, 'Funding Allocation Parameters'!$G$7), IF('Funding Allocation Parameters'!$C$7="Other author funding", 0, IF('Funding Allocation Parameters'!$C$7="Any discretionary funds (grants if available, other if no grants)", MIN(AC490*'Funding Allocation Parameters'!$E$7, 'Funding Allocation Parameters'!$G$7), IF('Funding Allocation Parameters'!$C$7="Complex Library Subsidy", 0, 0)))))</f>
        <v>0</v>
      </c>
      <c r="AG490" s="180">
        <f>IF('Funding Allocation Parameters'!$C$7="Basic Library Subsidy", 0, IF('Funding Allocation Parameters'!$C$7="Grant funding", 0, IF('Funding Allocation Parameters'!$C$7="Other author funding",  MIN(AC490*'Funding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0" s="180">
        <f>IF('Funding Allocation Parameters'!$C$7="Basic Library Subsidy", MIN(AD490*'Funding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MIN(AD490*VLOOKUP(CONCATENATE($A490, 'Funding Allocation Parameters'!$I$7), 'Library Subsidy Complex'!$C$2:$J$55, 6, FALSE), VLOOKUP(CONCATENATE($A490, 'Funding Allocation Parameters'!$I$7), 'Library Subsidy Complex'!$C$2:$J$55, 8, FALSE)), 0)))))</f>
        <v>0</v>
      </c>
      <c r="AI490" s="180">
        <f>IF('Funding Allocation Parameters'!$C$7="Basic Library Subsidy", 0, IF('Funding Allocation Parameters'!$C$7="Grant funding", 0, IF('Funding Allocation Parameters'!$C$7="Other author funding",  MIN(AD490*'Funding Allocation Parameters'!$E$7, 'Funding Allocation Parameters'!$G$7), IF('Funding Allocation Parameters'!$C$7="Any discretionary funds (grants if available, other if no grants)", MIN(AD490*'Funding Allocation Parameters'!$E$7, 'Funding Allocation Parameters'!$G$7), IF('Funding Allocation Parameters'!$C$7="Complex Library Subsidy", 0, 0)))))</f>
        <v>0</v>
      </c>
      <c r="AJ490" s="177">
        <f t="shared" si="225"/>
        <v>0</v>
      </c>
      <c r="AK490" s="177">
        <f t="shared" si="226"/>
        <v>0</v>
      </c>
      <c r="AL490" s="181">
        <f>IF('Funding Allocation Parameters'!$C$8="Basic Library Subsidy", MIN(AJ490*'Funding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MIN(AJ490*VLOOKUP(CONCATENATE($A490, 'Funding Allocation Parameters'!$I$8), 'Library Subsidy Complex'!$C$2:$J$55, 2, FALSE), VLOOKUP(CONCATENATE($A490, 'Funding Allocation Parameters'!$I$8), 'Library Subsidy Complex'!$C$2:$J$55, 4, FALSE)), 0)))))</f>
        <v>0</v>
      </c>
      <c r="AM490" s="181">
        <f>IF('Funding Allocation Parameters'!$C$8="Basic Library Subsidy", 0, IF('Funding Allocation Parameters'!$C$8="Grant funding",MIN(AJ490*'Funding Allocation Parameters'!$E$8, 'Funding Allocation Parameters'!$G$8), IF('Funding Allocation Parameters'!$C$8="Other author funding", 0, IF('Funding Allocation Parameters'!$C$8="Any discretionary funds (grants if available, other if no grants)", MIN(AJ490*'Funding Allocation Parameters'!$E$8, 'Funding Allocation Parameters'!$G$8), IF('Funding Allocation Parameters'!$C$8="Complex Library Subsidy", 0, 0)))))</f>
        <v>0</v>
      </c>
      <c r="AN490" s="181">
        <f>IF('Funding Allocation Parameters'!$C$8="Basic Library Subsidy", 0, IF('Funding Allocation Parameters'!$C$8="Grant funding", 0, IF('Funding Allocation Parameters'!$C$8="Other author funding",  MIN(AJ490*'Funding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0" s="181">
        <f>IF('Funding Allocation Parameters'!$C$8="Basic Library Subsidy", MIN(AK490*'Funding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MIN(AK490*VLOOKUP(CONCATENATE($A490, 'Funding Allocation Parameters'!$I$8), 'Library Subsidy Complex'!$C$2:$J$55, 6, FALSE), VLOOKUP(CONCATENATE($A490, 'Funding Allocation Parameters'!$I$8), 'Library Subsidy Complex'!$C$2:$J$55, 8, FALSE)), 0)))))</f>
        <v>0</v>
      </c>
      <c r="AP490" s="181">
        <f>IF('Funding Allocation Parameters'!$C$8="Basic Library Subsidy", 0, IF('Funding Allocation Parameters'!$C$8="Grant funding", 0, IF('Funding Allocation Parameters'!$C$8="Other author funding",  MIN(AK490*'Funding Allocation Parameters'!$E$8, 'Funding Allocation Parameters'!$G$8), IF('Funding Allocation Parameters'!$C$8="Any discretionary funds (grants if available, other if no grants)", MIN(AK490*'Funding Allocation Parameters'!$E$8, 'Funding Allocation Parameters'!$G$8), IF('Funding Allocation Parameters'!$C$8="Complex Library Subsidy", 0, 0)))))</f>
        <v>0</v>
      </c>
      <c r="AQ490" s="177">
        <f t="shared" si="227"/>
        <v>0</v>
      </c>
      <c r="AR490" s="177">
        <f t="shared" si="228"/>
        <v>0</v>
      </c>
      <c r="AS490" s="182">
        <f t="shared" si="229"/>
        <v>1189</v>
      </c>
      <c r="AT490" s="182">
        <f t="shared" si="230"/>
        <v>768.10539999999992</v>
      </c>
      <c r="AU490" s="182">
        <f t="shared" si="231"/>
        <v>0</v>
      </c>
      <c r="AV490" s="182">
        <f t="shared" si="232"/>
        <v>1189</v>
      </c>
      <c r="AW490" s="182">
        <f t="shared" si="233"/>
        <v>768.10539999999992</v>
      </c>
      <c r="AX490" s="183">
        <f t="shared" si="234"/>
        <v>1189</v>
      </c>
      <c r="AY490" s="183">
        <f t="shared" si="235"/>
        <v>768.10539999999992</v>
      </c>
      <c r="AZ490" s="183">
        <f t="shared" si="236"/>
        <v>0</v>
      </c>
      <c r="BA490" s="183">
        <f t="shared" si="237"/>
        <v>0</v>
      </c>
      <c r="BB490" s="183">
        <f t="shared" si="238"/>
        <v>0</v>
      </c>
      <c r="BC490" s="184">
        <f t="shared" si="239"/>
        <v>1189</v>
      </c>
      <c r="BD490" s="184">
        <f t="shared" si="240"/>
        <v>0</v>
      </c>
      <c r="BE490" s="184">
        <f t="shared" si="241"/>
        <v>768.10539999999992</v>
      </c>
      <c r="BF490" s="184">
        <f t="shared" si="242"/>
        <v>0</v>
      </c>
      <c r="BG490" s="102">
        <f t="shared" si="243"/>
        <v>0</v>
      </c>
      <c r="BH490" s="102">
        <f t="shared" si="244"/>
        <v>0</v>
      </c>
      <c r="BI490" s="102">
        <f t="shared" si="245"/>
        <v>0</v>
      </c>
      <c r="BJ490" s="102">
        <f t="shared" si="246"/>
        <v>1</v>
      </c>
      <c r="BK490" s="102">
        <f t="shared" si="247"/>
        <v>0</v>
      </c>
      <c r="BL490" s="102">
        <f t="shared" si="248"/>
        <v>0</v>
      </c>
      <c r="BN490" s="102"/>
    </row>
    <row r="491" spans="1:66" x14ac:dyDescent="0.25">
      <c r="A491" s="102" t="s">
        <v>17</v>
      </c>
      <c r="B491" s="102" t="s">
        <v>8</v>
      </c>
      <c r="C491" s="102" t="s">
        <v>8</v>
      </c>
      <c r="D491" s="102" t="s">
        <v>27</v>
      </c>
      <c r="E491" s="102" t="s">
        <v>999</v>
      </c>
      <c r="F491" s="102" t="s">
        <v>1000</v>
      </c>
      <c r="G491" s="102">
        <v>1.573</v>
      </c>
      <c r="H491" s="102">
        <v>1</v>
      </c>
      <c r="I491" s="102">
        <v>1</v>
      </c>
      <c r="J491" s="167">
        <f>IFERROR(H491*VLOOKUP(A491, 'Advanced Parameters'!$B$7:$G$20, 6, FALSE)*VLOOKUP(A491, 'Growth Parameters'!$B$6:$H$19, 6, FALSE), 0)</f>
        <v>1</v>
      </c>
      <c r="K491" s="167">
        <f>IFERROR(IF('Advanced Parameters'!$C$5="n",'Raw Data'!I491*VLOOKUP(A491,'Advanced Parameters'!$B$7:$G$20,6,FALSE),J491*VLOOKUP(A491,'Advanced Parameters'!$B$7:$G$20,2,FALSE))*VLOOKUP(A491, 'Growth Parameters'!$B$6:$H$19, 6, FALSE), 0)</f>
        <v>1</v>
      </c>
      <c r="L491" s="167">
        <f t="shared" si="249"/>
        <v>0</v>
      </c>
      <c r="M491" s="168">
        <f>IFERROR(IF(G491="NA","NA",IF(G491&gt;'APC Parameters'!$K$6+VLOOKUP('Raw Data'!A491, 'APC Parameters'!$H$7:$L$20, 4, FALSE), 'APC Parameters'!$L$6+VLOOKUP('Raw Data'!A491, 'APC Parameters'!$H$7:$L$20, 5, FALSE), G491*('APC Parameters'!$J$6+VLOOKUP('Raw Data'!A491, 'APC Parameters'!$H$7:$L$20, 3, FALSE))+'APC Parameters'!$I$6+VLOOKUP('Raw Data'!A491, 'APC Parameters'!$H$7:$L$20, 2, FALSE))), 0)</f>
        <v>2263.5662000000002</v>
      </c>
      <c r="N491" s="168">
        <f t="shared" si="219"/>
        <v>2263.5662000000002</v>
      </c>
      <c r="O491" s="168">
        <f>IFERROR(IF(M491="NA",VLOOKUP(D491,'Internal Calculations'!$B$10:$C$11,2,FALSE), M491)*VLOOKUP(A491, 'Growth Parameters'!$B$6:$H$19, 7, FALSE), 0)</f>
        <v>2263.5662000000002</v>
      </c>
      <c r="P491" s="177">
        <f t="shared" si="220"/>
        <v>2263.5662000000002</v>
      </c>
      <c r="Q491" s="178">
        <f>IF('Funding Allocation Parameters'!$C$5="Basic Library Subsidy", MIN(O491*('Funding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MIN($O491*(VLOOKUP(CONCATENATE($A491, 'Funding Allocation Parameters'!$I$5), 'Library Subsidy Complex'!$C$2:$J$55, 2, FALSE)), VLOOKUP(CONCATENATE($A491, 'Funding Allocation Parameters'!$I$5), 'Library Subsidy Complex'!$C$2:$J$55, 4, FALSE)), 0)))))</f>
        <v>1189</v>
      </c>
      <c r="R491" s="178">
        <f>IF('Funding Allocation Parameters'!$C$5="Basic Library Subsidy", 0, IF('Funding Allocation Parameters'!$C$5="Grant funding",MIN(O491*('Funding Allocation Parameters'!$E$5), 'Funding Allocation Parameters'!$G$5), IF('Funding Allocation Parameters'!$C$5="Other author funding", 0, IF('Funding Allocation Parameters'!$C$5="Any discretionary funds (grants if available, other if no grants)", MIN(O491*('Funding Allocation Parameters'!$E$5), 'Funding Allocation Parameters'!$G$5), IF('Funding Allocation Parameters'!$C$5="Complex Library Subsidy", 0, 0)))))</f>
        <v>0</v>
      </c>
      <c r="S491" s="178">
        <f>IF('Funding Allocation Parameters'!$C$5="Basic Library Subsidy", 0, IF('Funding Allocation Parameters'!$C$5="Grant funding", 0, IF('Funding Allocation Parameters'!$C$5="Other author funding",  MIN(O491*('Funding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1" s="178">
        <f>IF('Funding Allocation Parameters'!$C$5="Basic Library Subsidy", MIN(O491*('Funding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MIN($O491*(VLOOKUP(CONCATENATE($A491, 'Funding Allocation Parameters'!$I$5), 'Library Subsidy Complex'!$C$2:$J$55, 6, FALSE)), VLOOKUP(CONCATENATE($A491, 'Funding Allocation Parameters'!$I$5), 'Library Subsidy Complex'!$C$2:$J$55, 8, FALSE)), 0)))))</f>
        <v>1189</v>
      </c>
      <c r="U491" s="178">
        <f>IF('Funding Allocation Parameters'!$C$5="Basic Library Subsidy", 0, IF('Funding Allocation Parameters'!$C$5="Grant funding", 0, IF('Funding Allocation Parameters'!$C$5="Other author funding",  MIN(O491*('Funding Allocation Parameters'!$E$5), 'Funding Allocation Parameters'!$G$5), IF('Funding Allocation Parameters'!$C$5="Any discretionary funds (grants if available, other if no grants)", MIN(O491*('Funding Allocation Parameters'!$E$5), 'Funding Allocation Parameters'!$G$5), IF('Funding Allocation Parameters'!$C$5="Complex Library Subsidy", 0, 0)))))</f>
        <v>0</v>
      </c>
      <c r="V491" s="177">
        <f t="shared" si="221"/>
        <v>1074.5662000000002</v>
      </c>
      <c r="W491" s="177">
        <f t="shared" si="222"/>
        <v>1074.5662000000002</v>
      </c>
      <c r="X491" s="179">
        <f>IF('Funding Allocation Parameters'!$C$6="Basic Library Subsidy", MIN(V491*'Funding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MIN(V491*VLOOKUP(CONCATENATE($A491, 'Funding Allocation Parameters'!$I$6), 'Library Subsidy Complex'!$C$2:$J$55, 2, FALSE), VLOOKUP(CONCATENATE($A491, 'Funding Allocation Parameters'!$I$6), 'Library Subsidy Complex'!$C$2:$J$55, 4, FALSE)), 0)))))</f>
        <v>0</v>
      </c>
      <c r="Y491" s="179">
        <f>IF('Funding Allocation Parameters'!$C$6="Basic Library Subsidy", 0, IF('Funding Allocation Parameters'!$C$6="Grant funding",MIN(V491*'Funding Allocation Parameters'!$E$6, 'Funding Allocation Parameters'!$G$6), IF('Funding Allocation Parameters'!$C$6="Other author funding", 0, IF('Funding Allocation Parameters'!$C$6="Any discretionary funds (grants if available, other if no grants)", MIN(V491*'Funding Allocation Parameters'!$E$6, 'Funding Allocation Parameters'!$G$6), IF('Funding Allocation Parameters'!$C$6="Complex Library Subsidy", 0, 0)))))</f>
        <v>1074.5662000000002</v>
      </c>
      <c r="Z491" s="179">
        <f>IF('Funding Allocation Parameters'!$C$6="Basic Library Subsidy", 0, IF('Funding Allocation Parameters'!$C$6="Grant funding", 0, IF('Funding Allocation Parameters'!$C$6="Other author funding",  MIN(V491*'Funding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1" s="179">
        <f>IF('Funding Allocation Parameters'!$C$6="Basic Library Subsidy", MIN(W491*'Funding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MIN(W491*VLOOKUP(CONCATENATE($A491, 'Funding Allocation Parameters'!$I$6), 'Library Subsidy Complex'!$C$2:$J$55, 6, FALSE), VLOOKUP(CONCATENATE($A491, 'Funding Allocation Parameters'!$I$6), 'Library Subsidy Complex'!$C$2:$J$55, 8, FALSE)), 0)))))</f>
        <v>0</v>
      </c>
      <c r="AB491" s="179">
        <f>IF('Funding Allocation Parameters'!$C$6="Basic Library Subsidy", 0, IF('Funding Allocation Parameters'!$C$6="Grant funding", 0, IF('Funding Allocation Parameters'!$C$6="Other author funding",  MIN(W491*'Funding Allocation Parameters'!$E$6, 'Funding Allocation Parameters'!$G$6), IF('Funding Allocation Parameters'!$C$6="Any discretionary funds (grants if available, other if no grants)", MIN(W491*'Funding Allocation Parameters'!$E$6, 'Funding Allocation Parameters'!$G$6), IF('Funding Allocation Parameters'!$C$6="Complex Library Subsidy", 0, 0)))))</f>
        <v>1074.5662000000002</v>
      </c>
      <c r="AC491" s="177">
        <f t="shared" si="223"/>
        <v>0</v>
      </c>
      <c r="AD491" s="177">
        <f t="shared" si="224"/>
        <v>0</v>
      </c>
      <c r="AE491" s="180">
        <f>IF('Funding Allocation Parameters'!$C$7="Basic Library Subsidy", MIN(AC491*'Funding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MIN(AC491*VLOOKUP(CONCATENATE($A491, 'Funding Allocation Parameters'!$I$7), 'Library Subsidy Complex'!$C$2:$J$55, 2, FALSE), VLOOKUP(CONCATENATE($A491, 'Funding Allocation Parameters'!$I$7), 'Library Subsidy Complex'!$C$2:$J$55, 4, FALSE)), 0)))))</f>
        <v>0</v>
      </c>
      <c r="AF491" s="180">
        <f>IF('Funding Allocation Parameters'!$C$7="Basic Library Subsidy", 0, IF('Funding Allocation Parameters'!$C$7="Grant funding",MIN(AC491*'Funding Allocation Parameters'!$E$7, 'Funding Allocation Parameters'!$G$7), IF('Funding Allocation Parameters'!$C$7="Other author funding", 0, IF('Funding Allocation Parameters'!$C$7="Any discretionary funds (grants if available, other if no grants)", MIN(AC491*'Funding Allocation Parameters'!$E$7, 'Funding Allocation Parameters'!$G$7), IF('Funding Allocation Parameters'!$C$7="Complex Library Subsidy", 0, 0)))))</f>
        <v>0</v>
      </c>
      <c r="AG491" s="180">
        <f>IF('Funding Allocation Parameters'!$C$7="Basic Library Subsidy", 0, IF('Funding Allocation Parameters'!$C$7="Grant funding", 0, IF('Funding Allocation Parameters'!$C$7="Other author funding",  MIN(AC491*'Funding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1" s="180">
        <f>IF('Funding Allocation Parameters'!$C$7="Basic Library Subsidy", MIN(AD491*'Funding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MIN(AD491*VLOOKUP(CONCATENATE($A491, 'Funding Allocation Parameters'!$I$7), 'Library Subsidy Complex'!$C$2:$J$55, 6, FALSE), VLOOKUP(CONCATENATE($A491, 'Funding Allocation Parameters'!$I$7), 'Library Subsidy Complex'!$C$2:$J$55, 8, FALSE)), 0)))))</f>
        <v>0</v>
      </c>
      <c r="AI491" s="180">
        <f>IF('Funding Allocation Parameters'!$C$7="Basic Library Subsidy", 0, IF('Funding Allocation Parameters'!$C$7="Grant funding", 0, IF('Funding Allocation Parameters'!$C$7="Other author funding",  MIN(AD491*'Funding Allocation Parameters'!$E$7, 'Funding Allocation Parameters'!$G$7), IF('Funding Allocation Parameters'!$C$7="Any discretionary funds (grants if available, other if no grants)", MIN(AD491*'Funding Allocation Parameters'!$E$7, 'Funding Allocation Parameters'!$G$7), IF('Funding Allocation Parameters'!$C$7="Complex Library Subsidy", 0, 0)))))</f>
        <v>0</v>
      </c>
      <c r="AJ491" s="177">
        <f t="shared" si="225"/>
        <v>0</v>
      </c>
      <c r="AK491" s="177">
        <f t="shared" si="226"/>
        <v>0</v>
      </c>
      <c r="AL491" s="181">
        <f>IF('Funding Allocation Parameters'!$C$8="Basic Library Subsidy", MIN(AJ491*'Funding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MIN(AJ491*VLOOKUP(CONCATENATE($A491, 'Funding Allocation Parameters'!$I$8), 'Library Subsidy Complex'!$C$2:$J$55, 2, FALSE), VLOOKUP(CONCATENATE($A491, 'Funding Allocation Parameters'!$I$8), 'Library Subsidy Complex'!$C$2:$J$55, 4, FALSE)), 0)))))</f>
        <v>0</v>
      </c>
      <c r="AM491" s="181">
        <f>IF('Funding Allocation Parameters'!$C$8="Basic Library Subsidy", 0, IF('Funding Allocation Parameters'!$C$8="Grant funding",MIN(AJ491*'Funding Allocation Parameters'!$E$8, 'Funding Allocation Parameters'!$G$8), IF('Funding Allocation Parameters'!$C$8="Other author funding", 0, IF('Funding Allocation Parameters'!$C$8="Any discretionary funds (grants if available, other if no grants)", MIN(AJ491*'Funding Allocation Parameters'!$E$8, 'Funding Allocation Parameters'!$G$8), IF('Funding Allocation Parameters'!$C$8="Complex Library Subsidy", 0, 0)))))</f>
        <v>0</v>
      </c>
      <c r="AN491" s="181">
        <f>IF('Funding Allocation Parameters'!$C$8="Basic Library Subsidy", 0, IF('Funding Allocation Parameters'!$C$8="Grant funding", 0, IF('Funding Allocation Parameters'!$C$8="Other author funding",  MIN(AJ491*'Funding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1" s="181">
        <f>IF('Funding Allocation Parameters'!$C$8="Basic Library Subsidy", MIN(AK491*'Funding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MIN(AK491*VLOOKUP(CONCATENATE($A491, 'Funding Allocation Parameters'!$I$8), 'Library Subsidy Complex'!$C$2:$J$55, 6, FALSE), VLOOKUP(CONCATENATE($A491, 'Funding Allocation Parameters'!$I$8), 'Library Subsidy Complex'!$C$2:$J$55, 8, FALSE)), 0)))))</f>
        <v>0</v>
      </c>
      <c r="AP491" s="181">
        <f>IF('Funding Allocation Parameters'!$C$8="Basic Library Subsidy", 0, IF('Funding Allocation Parameters'!$C$8="Grant funding", 0, IF('Funding Allocation Parameters'!$C$8="Other author funding",  MIN(AK491*'Funding Allocation Parameters'!$E$8, 'Funding Allocation Parameters'!$G$8), IF('Funding Allocation Parameters'!$C$8="Any discretionary funds (grants if available, other if no grants)", MIN(AK491*'Funding Allocation Parameters'!$E$8, 'Funding Allocation Parameters'!$G$8), IF('Funding Allocation Parameters'!$C$8="Complex Library Subsidy", 0, 0)))))</f>
        <v>0</v>
      </c>
      <c r="AQ491" s="177">
        <f t="shared" si="227"/>
        <v>0</v>
      </c>
      <c r="AR491" s="177">
        <f t="shared" si="228"/>
        <v>0</v>
      </c>
      <c r="AS491" s="182">
        <f t="shared" si="229"/>
        <v>1189</v>
      </c>
      <c r="AT491" s="182">
        <f t="shared" si="230"/>
        <v>1074.5662000000002</v>
      </c>
      <c r="AU491" s="182">
        <f t="shared" si="231"/>
        <v>0</v>
      </c>
      <c r="AV491" s="182">
        <f t="shared" si="232"/>
        <v>1189</v>
      </c>
      <c r="AW491" s="182">
        <f t="shared" si="233"/>
        <v>1074.5662000000002</v>
      </c>
      <c r="AX491" s="183">
        <f t="shared" si="234"/>
        <v>1189</v>
      </c>
      <c r="AY491" s="183">
        <f t="shared" si="235"/>
        <v>1074.5662000000002</v>
      </c>
      <c r="AZ491" s="183">
        <f t="shared" si="236"/>
        <v>0</v>
      </c>
      <c r="BA491" s="183">
        <f t="shared" si="237"/>
        <v>0</v>
      </c>
      <c r="BB491" s="183">
        <f t="shared" si="238"/>
        <v>0</v>
      </c>
      <c r="BC491" s="184">
        <f t="shared" si="239"/>
        <v>1189</v>
      </c>
      <c r="BD491" s="184">
        <f t="shared" si="240"/>
        <v>0</v>
      </c>
      <c r="BE491" s="184">
        <f t="shared" si="241"/>
        <v>1074.5662000000002</v>
      </c>
      <c r="BF491" s="184">
        <f t="shared" si="242"/>
        <v>0</v>
      </c>
      <c r="BG491" s="102">
        <f t="shared" si="243"/>
        <v>0</v>
      </c>
      <c r="BH491" s="102">
        <f t="shared" si="244"/>
        <v>0</v>
      </c>
      <c r="BI491" s="102">
        <f t="shared" si="245"/>
        <v>0</v>
      </c>
      <c r="BJ491" s="102">
        <f t="shared" si="246"/>
        <v>1</v>
      </c>
      <c r="BK491" s="102">
        <f t="shared" si="247"/>
        <v>0</v>
      </c>
      <c r="BL491" s="102">
        <f t="shared" si="248"/>
        <v>0</v>
      </c>
      <c r="BN491" s="102"/>
    </row>
    <row r="492" spans="1:66" x14ac:dyDescent="0.25">
      <c r="A492" s="102" t="s">
        <v>7</v>
      </c>
      <c r="B492" s="102" t="s">
        <v>8</v>
      </c>
      <c r="C492" s="102" t="s">
        <v>8</v>
      </c>
      <c r="D492" s="102" t="s">
        <v>27</v>
      </c>
      <c r="E492" s="102" t="s">
        <v>1001</v>
      </c>
      <c r="F492" s="102" t="s">
        <v>1002</v>
      </c>
      <c r="G492" s="102">
        <v>0</v>
      </c>
      <c r="H492" s="102">
        <v>1</v>
      </c>
      <c r="I492" s="102">
        <v>0</v>
      </c>
      <c r="J492" s="167">
        <f>IFERROR(H492*VLOOKUP(A492, 'Advanced Parameters'!$B$7:$G$20, 6, FALSE)*VLOOKUP(A492, 'Growth Parameters'!$B$6:$H$19, 6, FALSE), 0)</f>
        <v>1</v>
      </c>
      <c r="K492" s="167">
        <f>IFERROR(IF('Advanced Parameters'!$C$5="n",'Raw Data'!I492*VLOOKUP(A492,'Advanced Parameters'!$B$7:$G$20,6,FALSE),J492*VLOOKUP(A492,'Advanced Parameters'!$B$7:$G$20,2,FALSE))*VLOOKUP(A492, 'Growth Parameters'!$B$6:$H$19, 6, FALSE), 0)</f>
        <v>0</v>
      </c>
      <c r="L492" s="167">
        <f t="shared" si="249"/>
        <v>1</v>
      </c>
      <c r="M492" s="168">
        <f>IFERROR(IF(G492="NA","NA",IF(G492&gt;'APC Parameters'!$K$6+VLOOKUP('Raw Data'!A492, 'APC Parameters'!$H$7:$L$20, 4, FALSE), 'APC Parameters'!$L$6+VLOOKUP('Raw Data'!A492, 'APC Parameters'!$H$7:$L$20, 5, FALSE), G492*('APC Parameters'!$J$6+VLOOKUP('Raw Data'!A492, 'APC Parameters'!$H$7:$L$20, 3, FALSE))+'APC Parameters'!$I$6+VLOOKUP('Raw Data'!A492, 'APC Parameters'!$H$7:$L$20, 2, FALSE))), 0)</f>
        <v>1147.68</v>
      </c>
      <c r="N492" s="168">
        <f t="shared" si="219"/>
        <v>1147.68</v>
      </c>
      <c r="O492" s="168">
        <f>IFERROR(IF(M492="NA",VLOOKUP(D492,'Internal Calculations'!$B$10:$C$11,2,FALSE), M492)*VLOOKUP(A492, 'Growth Parameters'!$B$6:$H$19, 7, FALSE), 0)</f>
        <v>1147.68</v>
      </c>
      <c r="P492" s="177">
        <f t="shared" si="220"/>
        <v>1147.68</v>
      </c>
      <c r="Q492" s="178">
        <f>IF('Funding Allocation Parameters'!$C$5="Basic Library Subsidy", MIN(O492*('Funding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MIN($O492*(VLOOKUP(CONCATENATE($A492, 'Funding Allocation Parameters'!$I$5), 'Library Subsidy Complex'!$C$2:$J$55, 2, FALSE)), VLOOKUP(CONCATENATE($A492, 'Funding Allocation Parameters'!$I$5), 'Library Subsidy Complex'!$C$2:$J$55, 4, FALSE)), 0)))))</f>
        <v>1147.68</v>
      </c>
      <c r="R492" s="178">
        <f>IF('Funding Allocation Parameters'!$C$5="Basic Library Subsidy", 0, IF('Funding Allocation Parameters'!$C$5="Grant funding",MIN(O492*('Funding Allocation Parameters'!$E$5), 'Funding Allocation Parameters'!$G$5), IF('Funding Allocation Parameters'!$C$5="Other author funding", 0, IF('Funding Allocation Parameters'!$C$5="Any discretionary funds (grants if available, other if no grants)", MIN(O492*('Funding Allocation Parameters'!$E$5), 'Funding Allocation Parameters'!$G$5), IF('Funding Allocation Parameters'!$C$5="Complex Library Subsidy", 0, 0)))))</f>
        <v>0</v>
      </c>
      <c r="S492" s="178">
        <f>IF('Funding Allocation Parameters'!$C$5="Basic Library Subsidy", 0, IF('Funding Allocation Parameters'!$C$5="Grant funding", 0, IF('Funding Allocation Parameters'!$C$5="Other author funding",  MIN(O492*('Funding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2" s="178">
        <f>IF('Funding Allocation Parameters'!$C$5="Basic Library Subsidy", MIN(O492*('Funding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MIN($O492*(VLOOKUP(CONCATENATE($A492, 'Funding Allocation Parameters'!$I$5), 'Library Subsidy Complex'!$C$2:$J$55, 6, FALSE)), VLOOKUP(CONCATENATE($A492, 'Funding Allocation Parameters'!$I$5), 'Library Subsidy Complex'!$C$2:$J$55, 8, FALSE)), 0)))))</f>
        <v>1147.68</v>
      </c>
      <c r="U492" s="178">
        <f>IF('Funding Allocation Parameters'!$C$5="Basic Library Subsidy", 0, IF('Funding Allocation Parameters'!$C$5="Grant funding", 0, IF('Funding Allocation Parameters'!$C$5="Other author funding",  MIN(O492*('Funding Allocation Parameters'!$E$5), 'Funding Allocation Parameters'!$G$5), IF('Funding Allocation Parameters'!$C$5="Any discretionary funds (grants if available, other if no grants)", MIN(O492*('Funding Allocation Parameters'!$E$5), 'Funding Allocation Parameters'!$G$5), IF('Funding Allocation Parameters'!$C$5="Complex Library Subsidy", 0, 0)))))</f>
        <v>0</v>
      </c>
      <c r="V492" s="177">
        <f t="shared" si="221"/>
        <v>0</v>
      </c>
      <c r="W492" s="177">
        <f t="shared" si="222"/>
        <v>0</v>
      </c>
      <c r="X492" s="179">
        <f>IF('Funding Allocation Parameters'!$C$6="Basic Library Subsidy", MIN(V492*'Funding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MIN(V492*VLOOKUP(CONCATENATE($A492, 'Funding Allocation Parameters'!$I$6), 'Library Subsidy Complex'!$C$2:$J$55, 2, FALSE), VLOOKUP(CONCATENATE($A492, 'Funding Allocation Parameters'!$I$6), 'Library Subsidy Complex'!$C$2:$J$55, 4, FALSE)), 0)))))</f>
        <v>0</v>
      </c>
      <c r="Y492" s="179">
        <f>IF('Funding Allocation Parameters'!$C$6="Basic Library Subsidy", 0, IF('Funding Allocation Parameters'!$C$6="Grant funding",MIN(V492*'Funding Allocation Parameters'!$E$6, 'Funding Allocation Parameters'!$G$6), IF('Funding Allocation Parameters'!$C$6="Other author funding", 0, IF('Funding Allocation Parameters'!$C$6="Any discretionary funds (grants if available, other if no grants)", MIN(V492*'Funding Allocation Parameters'!$E$6, 'Funding Allocation Parameters'!$G$6), IF('Funding Allocation Parameters'!$C$6="Complex Library Subsidy", 0, 0)))))</f>
        <v>0</v>
      </c>
      <c r="Z492" s="179">
        <f>IF('Funding Allocation Parameters'!$C$6="Basic Library Subsidy", 0, IF('Funding Allocation Parameters'!$C$6="Grant funding", 0, IF('Funding Allocation Parameters'!$C$6="Other author funding",  MIN(V492*'Funding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2" s="179">
        <f>IF('Funding Allocation Parameters'!$C$6="Basic Library Subsidy", MIN(W492*'Funding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MIN(W492*VLOOKUP(CONCATENATE($A492, 'Funding Allocation Parameters'!$I$6), 'Library Subsidy Complex'!$C$2:$J$55, 6, FALSE), VLOOKUP(CONCATENATE($A492, 'Funding Allocation Parameters'!$I$6), 'Library Subsidy Complex'!$C$2:$J$55, 8, FALSE)), 0)))))</f>
        <v>0</v>
      </c>
      <c r="AB492" s="179">
        <f>IF('Funding Allocation Parameters'!$C$6="Basic Library Subsidy", 0, IF('Funding Allocation Parameters'!$C$6="Grant funding", 0, IF('Funding Allocation Parameters'!$C$6="Other author funding",  MIN(W492*'Funding Allocation Parameters'!$E$6, 'Funding Allocation Parameters'!$G$6), IF('Funding Allocation Parameters'!$C$6="Any discretionary funds (grants if available, other if no grants)", MIN(W492*'Funding Allocation Parameters'!$E$6, 'Funding Allocation Parameters'!$G$6), IF('Funding Allocation Parameters'!$C$6="Complex Library Subsidy", 0, 0)))))</f>
        <v>0</v>
      </c>
      <c r="AC492" s="177">
        <f t="shared" si="223"/>
        <v>0</v>
      </c>
      <c r="AD492" s="177">
        <f t="shared" si="224"/>
        <v>0</v>
      </c>
      <c r="AE492" s="180">
        <f>IF('Funding Allocation Parameters'!$C$7="Basic Library Subsidy", MIN(AC492*'Funding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MIN(AC492*VLOOKUP(CONCATENATE($A492, 'Funding Allocation Parameters'!$I$7), 'Library Subsidy Complex'!$C$2:$J$55, 2, FALSE), VLOOKUP(CONCATENATE($A492, 'Funding Allocation Parameters'!$I$7), 'Library Subsidy Complex'!$C$2:$J$55, 4, FALSE)), 0)))))</f>
        <v>0</v>
      </c>
      <c r="AF492" s="180">
        <f>IF('Funding Allocation Parameters'!$C$7="Basic Library Subsidy", 0, IF('Funding Allocation Parameters'!$C$7="Grant funding",MIN(AC492*'Funding Allocation Parameters'!$E$7, 'Funding Allocation Parameters'!$G$7), IF('Funding Allocation Parameters'!$C$7="Other author funding", 0, IF('Funding Allocation Parameters'!$C$7="Any discretionary funds (grants if available, other if no grants)", MIN(AC492*'Funding Allocation Parameters'!$E$7, 'Funding Allocation Parameters'!$G$7), IF('Funding Allocation Parameters'!$C$7="Complex Library Subsidy", 0, 0)))))</f>
        <v>0</v>
      </c>
      <c r="AG492" s="180">
        <f>IF('Funding Allocation Parameters'!$C$7="Basic Library Subsidy", 0, IF('Funding Allocation Parameters'!$C$7="Grant funding", 0, IF('Funding Allocation Parameters'!$C$7="Other author funding",  MIN(AC492*'Funding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2" s="180">
        <f>IF('Funding Allocation Parameters'!$C$7="Basic Library Subsidy", MIN(AD492*'Funding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MIN(AD492*VLOOKUP(CONCATENATE($A492, 'Funding Allocation Parameters'!$I$7), 'Library Subsidy Complex'!$C$2:$J$55, 6, FALSE), VLOOKUP(CONCATENATE($A492, 'Funding Allocation Parameters'!$I$7), 'Library Subsidy Complex'!$C$2:$J$55, 8, FALSE)), 0)))))</f>
        <v>0</v>
      </c>
      <c r="AI492" s="180">
        <f>IF('Funding Allocation Parameters'!$C$7="Basic Library Subsidy", 0, IF('Funding Allocation Parameters'!$C$7="Grant funding", 0, IF('Funding Allocation Parameters'!$C$7="Other author funding",  MIN(AD492*'Funding Allocation Parameters'!$E$7, 'Funding Allocation Parameters'!$G$7), IF('Funding Allocation Parameters'!$C$7="Any discretionary funds (grants if available, other if no grants)", MIN(AD492*'Funding Allocation Parameters'!$E$7, 'Funding Allocation Parameters'!$G$7), IF('Funding Allocation Parameters'!$C$7="Complex Library Subsidy", 0, 0)))))</f>
        <v>0</v>
      </c>
      <c r="AJ492" s="177">
        <f t="shared" si="225"/>
        <v>0</v>
      </c>
      <c r="AK492" s="177">
        <f t="shared" si="226"/>
        <v>0</v>
      </c>
      <c r="AL492" s="181">
        <f>IF('Funding Allocation Parameters'!$C$8="Basic Library Subsidy", MIN(AJ492*'Funding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MIN(AJ492*VLOOKUP(CONCATENATE($A492, 'Funding Allocation Parameters'!$I$8), 'Library Subsidy Complex'!$C$2:$J$55, 2, FALSE), VLOOKUP(CONCATENATE($A492, 'Funding Allocation Parameters'!$I$8), 'Library Subsidy Complex'!$C$2:$J$55, 4, FALSE)), 0)))))</f>
        <v>0</v>
      </c>
      <c r="AM492" s="181">
        <f>IF('Funding Allocation Parameters'!$C$8="Basic Library Subsidy", 0, IF('Funding Allocation Parameters'!$C$8="Grant funding",MIN(AJ492*'Funding Allocation Parameters'!$E$8, 'Funding Allocation Parameters'!$G$8), IF('Funding Allocation Parameters'!$C$8="Other author funding", 0, IF('Funding Allocation Parameters'!$C$8="Any discretionary funds (grants if available, other if no grants)", MIN(AJ492*'Funding Allocation Parameters'!$E$8, 'Funding Allocation Parameters'!$G$8), IF('Funding Allocation Parameters'!$C$8="Complex Library Subsidy", 0, 0)))))</f>
        <v>0</v>
      </c>
      <c r="AN492" s="181">
        <f>IF('Funding Allocation Parameters'!$C$8="Basic Library Subsidy", 0, IF('Funding Allocation Parameters'!$C$8="Grant funding", 0, IF('Funding Allocation Parameters'!$C$8="Other author funding",  MIN(AJ492*'Funding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2" s="181">
        <f>IF('Funding Allocation Parameters'!$C$8="Basic Library Subsidy", MIN(AK492*'Funding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MIN(AK492*VLOOKUP(CONCATENATE($A492, 'Funding Allocation Parameters'!$I$8), 'Library Subsidy Complex'!$C$2:$J$55, 6, FALSE), VLOOKUP(CONCATENATE($A492, 'Funding Allocation Parameters'!$I$8), 'Library Subsidy Complex'!$C$2:$J$55, 8, FALSE)), 0)))))</f>
        <v>0</v>
      </c>
      <c r="AP492" s="181">
        <f>IF('Funding Allocation Parameters'!$C$8="Basic Library Subsidy", 0, IF('Funding Allocation Parameters'!$C$8="Grant funding", 0, IF('Funding Allocation Parameters'!$C$8="Other author funding",  MIN(AK492*'Funding Allocation Parameters'!$E$8, 'Funding Allocation Parameters'!$G$8), IF('Funding Allocation Parameters'!$C$8="Any discretionary funds (grants if available, other if no grants)", MIN(AK492*'Funding Allocation Parameters'!$E$8, 'Funding Allocation Parameters'!$G$8), IF('Funding Allocation Parameters'!$C$8="Complex Library Subsidy", 0, 0)))))</f>
        <v>0</v>
      </c>
      <c r="AQ492" s="177">
        <f t="shared" si="227"/>
        <v>0</v>
      </c>
      <c r="AR492" s="177">
        <f t="shared" si="228"/>
        <v>0</v>
      </c>
      <c r="AS492" s="182">
        <f t="shared" si="229"/>
        <v>1147.68</v>
      </c>
      <c r="AT492" s="182">
        <f t="shared" si="230"/>
        <v>0</v>
      </c>
      <c r="AU492" s="182">
        <f t="shared" si="231"/>
        <v>0</v>
      </c>
      <c r="AV492" s="182">
        <f t="shared" si="232"/>
        <v>1147.68</v>
      </c>
      <c r="AW492" s="182">
        <f t="shared" si="233"/>
        <v>0</v>
      </c>
      <c r="AX492" s="183">
        <f t="shared" si="234"/>
        <v>0</v>
      </c>
      <c r="AY492" s="183">
        <f t="shared" si="235"/>
        <v>0</v>
      </c>
      <c r="AZ492" s="183">
        <f t="shared" si="236"/>
        <v>0</v>
      </c>
      <c r="BA492" s="183">
        <f t="shared" si="237"/>
        <v>1147.68</v>
      </c>
      <c r="BB492" s="183">
        <f t="shared" si="238"/>
        <v>0</v>
      </c>
      <c r="BC492" s="184">
        <f t="shared" si="239"/>
        <v>1147.68</v>
      </c>
      <c r="BD492" s="184">
        <f t="shared" si="240"/>
        <v>0</v>
      </c>
      <c r="BE492" s="184">
        <f t="shared" si="241"/>
        <v>0</v>
      </c>
      <c r="BF492" s="184">
        <f t="shared" si="242"/>
        <v>0</v>
      </c>
      <c r="BG492" s="102">
        <f t="shared" si="243"/>
        <v>1</v>
      </c>
      <c r="BH492" s="102">
        <f t="shared" si="244"/>
        <v>0</v>
      </c>
      <c r="BI492" s="102">
        <f t="shared" si="245"/>
        <v>0</v>
      </c>
      <c r="BJ492" s="102">
        <f t="shared" si="246"/>
        <v>0</v>
      </c>
      <c r="BK492" s="102">
        <f t="shared" si="247"/>
        <v>0</v>
      </c>
      <c r="BL492" s="102">
        <f t="shared" si="248"/>
        <v>0</v>
      </c>
      <c r="BN492" s="102"/>
    </row>
    <row r="493" spans="1:66" x14ac:dyDescent="0.25">
      <c r="A493" s="102" t="s">
        <v>19</v>
      </c>
      <c r="B493" s="102" t="s">
        <v>8</v>
      </c>
      <c r="C493" s="102" t="s">
        <v>8</v>
      </c>
      <c r="D493" s="102" t="s">
        <v>27</v>
      </c>
      <c r="E493" s="102" t="s">
        <v>1003</v>
      </c>
      <c r="F493" s="102" t="s">
        <v>1004</v>
      </c>
      <c r="G493" s="102">
        <v>8.532</v>
      </c>
      <c r="H493" s="102">
        <v>1</v>
      </c>
      <c r="I493" s="102">
        <v>0</v>
      </c>
      <c r="J493" s="167">
        <f>IFERROR(H493*VLOOKUP(A493, 'Advanced Parameters'!$B$7:$G$20, 6, FALSE)*VLOOKUP(A493, 'Growth Parameters'!$B$6:$H$19, 6, FALSE), 0)</f>
        <v>1</v>
      </c>
      <c r="K493" s="167">
        <f>IFERROR(IF('Advanced Parameters'!$C$5="n",'Raw Data'!I493*VLOOKUP(A493,'Advanced Parameters'!$B$7:$G$20,6,FALSE),J493*VLOOKUP(A493,'Advanced Parameters'!$B$7:$G$20,2,FALSE))*VLOOKUP(A493, 'Growth Parameters'!$B$6:$H$19, 6, FALSE), 0)</f>
        <v>0</v>
      </c>
      <c r="L493" s="167">
        <f t="shared" si="249"/>
        <v>1</v>
      </c>
      <c r="M493" s="168">
        <f>IFERROR(IF(G493="NA","NA",IF(G493&gt;'APC Parameters'!$K$6+VLOOKUP('Raw Data'!A493, 'APC Parameters'!$H$7:$L$20, 4, FALSE), 'APC Parameters'!$L$6+VLOOKUP('Raw Data'!A493, 'APC Parameters'!$H$7:$L$20, 5, FALSE), G493*('APC Parameters'!$J$6+VLOOKUP('Raw Data'!A493, 'APC Parameters'!$H$7:$L$20, 3, FALSE))+'APC Parameters'!$I$6+VLOOKUP('Raw Data'!A493, 'APC Parameters'!$H$7:$L$20, 2, FALSE))), 0)</f>
        <v>5000</v>
      </c>
      <c r="N493" s="168">
        <f t="shared" si="219"/>
        <v>5000</v>
      </c>
      <c r="O493" s="168">
        <f>IFERROR(IF(M493="NA",VLOOKUP(D493,'Internal Calculations'!$B$10:$C$11,2,FALSE), M493)*VLOOKUP(A493, 'Growth Parameters'!$B$6:$H$19, 7, FALSE), 0)</f>
        <v>5000</v>
      </c>
      <c r="P493" s="177">
        <f t="shared" si="220"/>
        <v>5000</v>
      </c>
      <c r="Q493" s="178">
        <f>IF('Funding Allocation Parameters'!$C$5="Basic Library Subsidy", MIN(O493*('Funding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MIN($O493*(VLOOKUP(CONCATENATE($A493, 'Funding Allocation Parameters'!$I$5), 'Library Subsidy Complex'!$C$2:$J$55, 2, FALSE)), VLOOKUP(CONCATENATE($A493, 'Funding Allocation Parameters'!$I$5), 'Library Subsidy Complex'!$C$2:$J$55, 4, FALSE)), 0)))))</f>
        <v>1189</v>
      </c>
      <c r="R493" s="178">
        <f>IF('Funding Allocation Parameters'!$C$5="Basic Library Subsidy", 0, IF('Funding Allocation Parameters'!$C$5="Grant funding",MIN(O493*('Funding Allocation Parameters'!$E$5), 'Funding Allocation Parameters'!$G$5), IF('Funding Allocation Parameters'!$C$5="Other author funding", 0, IF('Funding Allocation Parameters'!$C$5="Any discretionary funds (grants if available, other if no grants)", MIN(O493*('Funding Allocation Parameters'!$E$5), 'Funding Allocation Parameters'!$G$5), IF('Funding Allocation Parameters'!$C$5="Complex Library Subsidy", 0, 0)))))</f>
        <v>0</v>
      </c>
      <c r="S493" s="178">
        <f>IF('Funding Allocation Parameters'!$C$5="Basic Library Subsidy", 0, IF('Funding Allocation Parameters'!$C$5="Grant funding", 0, IF('Funding Allocation Parameters'!$C$5="Other author funding",  MIN(O493*('Funding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3" s="178">
        <f>IF('Funding Allocation Parameters'!$C$5="Basic Library Subsidy", MIN(O493*('Funding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MIN($O493*(VLOOKUP(CONCATENATE($A493, 'Funding Allocation Parameters'!$I$5), 'Library Subsidy Complex'!$C$2:$J$55, 6, FALSE)), VLOOKUP(CONCATENATE($A493, 'Funding Allocation Parameters'!$I$5), 'Library Subsidy Complex'!$C$2:$J$55, 8, FALSE)), 0)))))</f>
        <v>1189</v>
      </c>
      <c r="U493" s="178">
        <f>IF('Funding Allocation Parameters'!$C$5="Basic Library Subsidy", 0, IF('Funding Allocation Parameters'!$C$5="Grant funding", 0, IF('Funding Allocation Parameters'!$C$5="Other author funding",  MIN(O493*('Funding Allocation Parameters'!$E$5), 'Funding Allocation Parameters'!$G$5), IF('Funding Allocation Parameters'!$C$5="Any discretionary funds (grants if available, other if no grants)", MIN(O493*('Funding Allocation Parameters'!$E$5), 'Funding Allocation Parameters'!$G$5), IF('Funding Allocation Parameters'!$C$5="Complex Library Subsidy", 0, 0)))))</f>
        <v>0</v>
      </c>
      <c r="V493" s="177">
        <f t="shared" si="221"/>
        <v>3811</v>
      </c>
      <c r="W493" s="177">
        <f t="shared" si="222"/>
        <v>3811</v>
      </c>
      <c r="X493" s="179">
        <f>IF('Funding Allocation Parameters'!$C$6="Basic Library Subsidy", MIN(V493*'Funding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MIN(V493*VLOOKUP(CONCATENATE($A493, 'Funding Allocation Parameters'!$I$6), 'Library Subsidy Complex'!$C$2:$J$55, 2, FALSE), VLOOKUP(CONCATENATE($A493, 'Funding Allocation Parameters'!$I$6), 'Library Subsidy Complex'!$C$2:$J$55, 4, FALSE)), 0)))))</f>
        <v>0</v>
      </c>
      <c r="Y493" s="179">
        <f>IF('Funding Allocation Parameters'!$C$6="Basic Library Subsidy", 0, IF('Funding Allocation Parameters'!$C$6="Grant funding",MIN(V493*'Funding Allocation Parameters'!$E$6, 'Funding Allocation Parameters'!$G$6), IF('Funding Allocation Parameters'!$C$6="Other author funding", 0, IF('Funding Allocation Parameters'!$C$6="Any discretionary funds (grants if available, other if no grants)", MIN(V493*'Funding Allocation Parameters'!$E$6, 'Funding Allocation Parameters'!$G$6), IF('Funding Allocation Parameters'!$C$6="Complex Library Subsidy", 0, 0)))))</f>
        <v>3811</v>
      </c>
      <c r="Z493" s="179">
        <f>IF('Funding Allocation Parameters'!$C$6="Basic Library Subsidy", 0, IF('Funding Allocation Parameters'!$C$6="Grant funding", 0, IF('Funding Allocation Parameters'!$C$6="Other author funding",  MIN(V493*'Funding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3" s="179">
        <f>IF('Funding Allocation Parameters'!$C$6="Basic Library Subsidy", MIN(W493*'Funding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MIN(W493*VLOOKUP(CONCATENATE($A493, 'Funding Allocation Parameters'!$I$6), 'Library Subsidy Complex'!$C$2:$J$55, 6, FALSE), VLOOKUP(CONCATENATE($A493, 'Funding Allocation Parameters'!$I$6), 'Library Subsidy Complex'!$C$2:$J$55, 8, FALSE)), 0)))))</f>
        <v>0</v>
      </c>
      <c r="AB493" s="179">
        <f>IF('Funding Allocation Parameters'!$C$6="Basic Library Subsidy", 0, IF('Funding Allocation Parameters'!$C$6="Grant funding", 0, IF('Funding Allocation Parameters'!$C$6="Other author funding",  MIN(W493*'Funding Allocation Parameters'!$E$6, 'Funding Allocation Parameters'!$G$6), IF('Funding Allocation Parameters'!$C$6="Any discretionary funds (grants if available, other if no grants)", MIN(W493*'Funding Allocation Parameters'!$E$6, 'Funding Allocation Parameters'!$G$6), IF('Funding Allocation Parameters'!$C$6="Complex Library Subsidy", 0, 0)))))</f>
        <v>3811</v>
      </c>
      <c r="AC493" s="177">
        <f t="shared" si="223"/>
        <v>0</v>
      </c>
      <c r="AD493" s="177">
        <f t="shared" si="224"/>
        <v>0</v>
      </c>
      <c r="AE493" s="180">
        <f>IF('Funding Allocation Parameters'!$C$7="Basic Library Subsidy", MIN(AC493*'Funding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MIN(AC493*VLOOKUP(CONCATENATE($A493, 'Funding Allocation Parameters'!$I$7), 'Library Subsidy Complex'!$C$2:$J$55, 2, FALSE), VLOOKUP(CONCATENATE($A493, 'Funding Allocation Parameters'!$I$7), 'Library Subsidy Complex'!$C$2:$J$55, 4, FALSE)), 0)))))</f>
        <v>0</v>
      </c>
      <c r="AF493" s="180">
        <f>IF('Funding Allocation Parameters'!$C$7="Basic Library Subsidy", 0, IF('Funding Allocation Parameters'!$C$7="Grant funding",MIN(AC493*'Funding Allocation Parameters'!$E$7, 'Funding Allocation Parameters'!$G$7), IF('Funding Allocation Parameters'!$C$7="Other author funding", 0, IF('Funding Allocation Parameters'!$C$7="Any discretionary funds (grants if available, other if no grants)", MIN(AC493*'Funding Allocation Parameters'!$E$7, 'Funding Allocation Parameters'!$G$7), IF('Funding Allocation Parameters'!$C$7="Complex Library Subsidy", 0, 0)))))</f>
        <v>0</v>
      </c>
      <c r="AG493" s="180">
        <f>IF('Funding Allocation Parameters'!$C$7="Basic Library Subsidy", 0, IF('Funding Allocation Parameters'!$C$7="Grant funding", 0, IF('Funding Allocation Parameters'!$C$7="Other author funding",  MIN(AC493*'Funding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3" s="180">
        <f>IF('Funding Allocation Parameters'!$C$7="Basic Library Subsidy", MIN(AD493*'Funding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MIN(AD493*VLOOKUP(CONCATENATE($A493, 'Funding Allocation Parameters'!$I$7), 'Library Subsidy Complex'!$C$2:$J$55, 6, FALSE), VLOOKUP(CONCATENATE($A493, 'Funding Allocation Parameters'!$I$7), 'Library Subsidy Complex'!$C$2:$J$55, 8, FALSE)), 0)))))</f>
        <v>0</v>
      </c>
      <c r="AI493" s="180">
        <f>IF('Funding Allocation Parameters'!$C$7="Basic Library Subsidy", 0, IF('Funding Allocation Parameters'!$C$7="Grant funding", 0, IF('Funding Allocation Parameters'!$C$7="Other author funding",  MIN(AD493*'Funding Allocation Parameters'!$E$7, 'Funding Allocation Parameters'!$G$7), IF('Funding Allocation Parameters'!$C$7="Any discretionary funds (grants if available, other if no grants)", MIN(AD493*'Funding Allocation Parameters'!$E$7, 'Funding Allocation Parameters'!$G$7), IF('Funding Allocation Parameters'!$C$7="Complex Library Subsidy", 0, 0)))))</f>
        <v>0</v>
      </c>
      <c r="AJ493" s="177">
        <f t="shared" si="225"/>
        <v>0</v>
      </c>
      <c r="AK493" s="177">
        <f t="shared" si="226"/>
        <v>0</v>
      </c>
      <c r="AL493" s="181">
        <f>IF('Funding Allocation Parameters'!$C$8="Basic Library Subsidy", MIN(AJ493*'Funding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MIN(AJ493*VLOOKUP(CONCATENATE($A493, 'Funding Allocation Parameters'!$I$8), 'Library Subsidy Complex'!$C$2:$J$55, 2, FALSE), VLOOKUP(CONCATENATE($A493, 'Funding Allocation Parameters'!$I$8), 'Library Subsidy Complex'!$C$2:$J$55, 4, FALSE)), 0)))))</f>
        <v>0</v>
      </c>
      <c r="AM493" s="181">
        <f>IF('Funding Allocation Parameters'!$C$8="Basic Library Subsidy", 0, IF('Funding Allocation Parameters'!$C$8="Grant funding",MIN(AJ493*'Funding Allocation Parameters'!$E$8, 'Funding Allocation Parameters'!$G$8), IF('Funding Allocation Parameters'!$C$8="Other author funding", 0, IF('Funding Allocation Parameters'!$C$8="Any discretionary funds (grants if available, other if no grants)", MIN(AJ493*'Funding Allocation Parameters'!$E$8, 'Funding Allocation Parameters'!$G$8), IF('Funding Allocation Parameters'!$C$8="Complex Library Subsidy", 0, 0)))))</f>
        <v>0</v>
      </c>
      <c r="AN493" s="181">
        <f>IF('Funding Allocation Parameters'!$C$8="Basic Library Subsidy", 0, IF('Funding Allocation Parameters'!$C$8="Grant funding", 0, IF('Funding Allocation Parameters'!$C$8="Other author funding",  MIN(AJ493*'Funding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3" s="181">
        <f>IF('Funding Allocation Parameters'!$C$8="Basic Library Subsidy", MIN(AK493*'Funding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MIN(AK493*VLOOKUP(CONCATENATE($A493, 'Funding Allocation Parameters'!$I$8), 'Library Subsidy Complex'!$C$2:$J$55, 6, FALSE), VLOOKUP(CONCATENATE($A493, 'Funding Allocation Parameters'!$I$8), 'Library Subsidy Complex'!$C$2:$J$55, 8, FALSE)), 0)))))</f>
        <v>0</v>
      </c>
      <c r="AP493" s="181">
        <f>IF('Funding Allocation Parameters'!$C$8="Basic Library Subsidy", 0, IF('Funding Allocation Parameters'!$C$8="Grant funding", 0, IF('Funding Allocation Parameters'!$C$8="Other author funding",  MIN(AK493*'Funding Allocation Parameters'!$E$8, 'Funding Allocation Parameters'!$G$8), IF('Funding Allocation Parameters'!$C$8="Any discretionary funds (grants if available, other if no grants)", MIN(AK493*'Funding Allocation Parameters'!$E$8, 'Funding Allocation Parameters'!$G$8), IF('Funding Allocation Parameters'!$C$8="Complex Library Subsidy", 0, 0)))))</f>
        <v>0</v>
      </c>
      <c r="AQ493" s="177">
        <f t="shared" si="227"/>
        <v>0</v>
      </c>
      <c r="AR493" s="177">
        <f t="shared" si="228"/>
        <v>0</v>
      </c>
      <c r="AS493" s="182">
        <f t="shared" si="229"/>
        <v>1189</v>
      </c>
      <c r="AT493" s="182">
        <f t="shared" si="230"/>
        <v>3811</v>
      </c>
      <c r="AU493" s="182">
        <f t="shared" si="231"/>
        <v>0</v>
      </c>
      <c r="AV493" s="182">
        <f t="shared" si="232"/>
        <v>1189</v>
      </c>
      <c r="AW493" s="182">
        <f t="shared" si="233"/>
        <v>3811</v>
      </c>
      <c r="AX493" s="183">
        <f t="shared" si="234"/>
        <v>0</v>
      </c>
      <c r="AY493" s="183">
        <f t="shared" si="235"/>
        <v>0</v>
      </c>
      <c r="AZ493" s="183">
        <f t="shared" si="236"/>
        <v>0</v>
      </c>
      <c r="BA493" s="183">
        <f t="shared" si="237"/>
        <v>1189</v>
      </c>
      <c r="BB493" s="183">
        <f t="shared" si="238"/>
        <v>3811</v>
      </c>
      <c r="BC493" s="184">
        <f t="shared" si="239"/>
        <v>1189</v>
      </c>
      <c r="BD493" s="184">
        <f t="shared" si="240"/>
        <v>0</v>
      </c>
      <c r="BE493" s="184">
        <f t="shared" si="241"/>
        <v>0</v>
      </c>
      <c r="BF493" s="184">
        <f t="shared" si="242"/>
        <v>3811</v>
      </c>
      <c r="BG493" s="102">
        <f t="shared" si="243"/>
        <v>0</v>
      </c>
      <c r="BH493" s="102">
        <f t="shared" si="244"/>
        <v>0</v>
      </c>
      <c r="BI493" s="102">
        <f t="shared" si="245"/>
        <v>0</v>
      </c>
      <c r="BJ493" s="102">
        <f t="shared" si="246"/>
        <v>0</v>
      </c>
      <c r="BK493" s="102">
        <f t="shared" si="247"/>
        <v>1</v>
      </c>
      <c r="BL493" s="102">
        <f t="shared" si="248"/>
        <v>0</v>
      </c>
      <c r="BN493" s="102"/>
    </row>
    <row r="494" spans="1:66" x14ac:dyDescent="0.25">
      <c r="A494" s="102" t="s">
        <v>17</v>
      </c>
      <c r="B494" s="102" t="s">
        <v>8</v>
      </c>
      <c r="C494" s="102" t="s">
        <v>8</v>
      </c>
      <c r="D494" s="102" t="s">
        <v>27</v>
      </c>
      <c r="E494" s="102" t="s">
        <v>1005</v>
      </c>
      <c r="F494" s="102" t="s">
        <v>1006</v>
      </c>
      <c r="G494" s="102">
        <v>1.2749999999999999</v>
      </c>
      <c r="H494" s="102">
        <v>1</v>
      </c>
      <c r="I494" s="102">
        <v>0</v>
      </c>
      <c r="J494" s="167">
        <f>IFERROR(H494*VLOOKUP(A494, 'Advanced Parameters'!$B$7:$G$20, 6, FALSE)*VLOOKUP(A494, 'Growth Parameters'!$B$6:$H$19, 6, FALSE), 0)</f>
        <v>1</v>
      </c>
      <c r="K494" s="167">
        <f>IFERROR(IF('Advanced Parameters'!$C$5="n",'Raw Data'!I494*VLOOKUP(A494,'Advanced Parameters'!$B$7:$G$20,6,FALSE),J494*VLOOKUP(A494,'Advanced Parameters'!$B$7:$G$20,2,FALSE))*VLOOKUP(A494, 'Growth Parameters'!$B$6:$H$19, 6, FALSE), 0)</f>
        <v>0</v>
      </c>
      <c r="L494" s="167">
        <f t="shared" si="249"/>
        <v>1</v>
      </c>
      <c r="M494" s="168">
        <f>IFERROR(IF(G494="NA","NA",IF(G494&gt;'APC Parameters'!$K$6+VLOOKUP('Raw Data'!A494, 'APC Parameters'!$H$7:$L$20, 4, FALSE), 'APC Parameters'!$L$6+VLOOKUP('Raw Data'!A494, 'APC Parameters'!$H$7:$L$20, 5, FALSE), G494*('APC Parameters'!$J$6+VLOOKUP('Raw Data'!A494, 'APC Parameters'!$H$7:$L$20, 3, FALSE))+'APC Parameters'!$I$6+VLOOKUP('Raw Data'!A494, 'APC Parameters'!$H$7:$L$20, 2, FALSE))), 0)</f>
        <v>2052.165</v>
      </c>
      <c r="N494" s="168">
        <f t="shared" si="219"/>
        <v>2052.165</v>
      </c>
      <c r="O494" s="168">
        <f>IFERROR(IF(M494="NA",VLOOKUP(D494,'Internal Calculations'!$B$10:$C$11,2,FALSE), M494)*VLOOKUP(A494, 'Growth Parameters'!$B$6:$H$19, 7, FALSE), 0)</f>
        <v>2052.165</v>
      </c>
      <c r="P494" s="177">
        <f t="shared" si="220"/>
        <v>2052.165</v>
      </c>
      <c r="Q494" s="178">
        <f>IF('Funding Allocation Parameters'!$C$5="Basic Library Subsidy", MIN(O494*('Funding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MIN($O494*(VLOOKUP(CONCATENATE($A494, 'Funding Allocation Parameters'!$I$5), 'Library Subsidy Complex'!$C$2:$J$55, 2, FALSE)), VLOOKUP(CONCATENATE($A494, 'Funding Allocation Parameters'!$I$5), 'Library Subsidy Complex'!$C$2:$J$55, 4, FALSE)), 0)))))</f>
        <v>1189</v>
      </c>
      <c r="R494" s="178">
        <f>IF('Funding Allocation Parameters'!$C$5="Basic Library Subsidy", 0, IF('Funding Allocation Parameters'!$C$5="Grant funding",MIN(O494*('Funding Allocation Parameters'!$E$5), 'Funding Allocation Parameters'!$G$5), IF('Funding Allocation Parameters'!$C$5="Other author funding", 0, IF('Funding Allocation Parameters'!$C$5="Any discretionary funds (grants if available, other if no grants)", MIN(O494*('Funding Allocation Parameters'!$E$5), 'Funding Allocation Parameters'!$G$5), IF('Funding Allocation Parameters'!$C$5="Complex Library Subsidy", 0, 0)))))</f>
        <v>0</v>
      </c>
      <c r="S494" s="178">
        <f>IF('Funding Allocation Parameters'!$C$5="Basic Library Subsidy", 0, IF('Funding Allocation Parameters'!$C$5="Grant funding", 0, IF('Funding Allocation Parameters'!$C$5="Other author funding",  MIN(O494*('Funding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4" s="178">
        <f>IF('Funding Allocation Parameters'!$C$5="Basic Library Subsidy", MIN(O494*('Funding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MIN($O494*(VLOOKUP(CONCATENATE($A494, 'Funding Allocation Parameters'!$I$5), 'Library Subsidy Complex'!$C$2:$J$55, 6, FALSE)), VLOOKUP(CONCATENATE($A494, 'Funding Allocation Parameters'!$I$5), 'Library Subsidy Complex'!$C$2:$J$55, 8, FALSE)), 0)))))</f>
        <v>1189</v>
      </c>
      <c r="U494" s="178">
        <f>IF('Funding Allocation Parameters'!$C$5="Basic Library Subsidy", 0, IF('Funding Allocation Parameters'!$C$5="Grant funding", 0, IF('Funding Allocation Parameters'!$C$5="Other author funding",  MIN(O494*('Funding Allocation Parameters'!$E$5), 'Funding Allocation Parameters'!$G$5), IF('Funding Allocation Parameters'!$C$5="Any discretionary funds (grants if available, other if no grants)", MIN(O494*('Funding Allocation Parameters'!$E$5), 'Funding Allocation Parameters'!$G$5), IF('Funding Allocation Parameters'!$C$5="Complex Library Subsidy", 0, 0)))))</f>
        <v>0</v>
      </c>
      <c r="V494" s="177">
        <f t="shared" si="221"/>
        <v>863.16499999999996</v>
      </c>
      <c r="W494" s="177">
        <f t="shared" si="222"/>
        <v>863.16499999999996</v>
      </c>
      <c r="X494" s="179">
        <f>IF('Funding Allocation Parameters'!$C$6="Basic Library Subsidy", MIN(V494*'Funding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MIN(V494*VLOOKUP(CONCATENATE($A494, 'Funding Allocation Parameters'!$I$6), 'Library Subsidy Complex'!$C$2:$J$55, 2, FALSE), VLOOKUP(CONCATENATE($A494, 'Funding Allocation Parameters'!$I$6), 'Library Subsidy Complex'!$C$2:$J$55, 4, FALSE)), 0)))))</f>
        <v>0</v>
      </c>
      <c r="Y494" s="179">
        <f>IF('Funding Allocation Parameters'!$C$6="Basic Library Subsidy", 0, IF('Funding Allocation Parameters'!$C$6="Grant funding",MIN(V494*'Funding Allocation Parameters'!$E$6, 'Funding Allocation Parameters'!$G$6), IF('Funding Allocation Parameters'!$C$6="Other author funding", 0, IF('Funding Allocation Parameters'!$C$6="Any discretionary funds (grants if available, other if no grants)", MIN(V494*'Funding Allocation Parameters'!$E$6, 'Funding Allocation Parameters'!$G$6), IF('Funding Allocation Parameters'!$C$6="Complex Library Subsidy", 0, 0)))))</f>
        <v>863.16499999999996</v>
      </c>
      <c r="Z494" s="179">
        <f>IF('Funding Allocation Parameters'!$C$6="Basic Library Subsidy", 0, IF('Funding Allocation Parameters'!$C$6="Grant funding", 0, IF('Funding Allocation Parameters'!$C$6="Other author funding",  MIN(V494*'Funding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4" s="179">
        <f>IF('Funding Allocation Parameters'!$C$6="Basic Library Subsidy", MIN(W494*'Funding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MIN(W494*VLOOKUP(CONCATENATE($A494, 'Funding Allocation Parameters'!$I$6), 'Library Subsidy Complex'!$C$2:$J$55, 6, FALSE), VLOOKUP(CONCATENATE($A494, 'Funding Allocation Parameters'!$I$6), 'Library Subsidy Complex'!$C$2:$J$55, 8, FALSE)), 0)))))</f>
        <v>0</v>
      </c>
      <c r="AB494" s="179">
        <f>IF('Funding Allocation Parameters'!$C$6="Basic Library Subsidy", 0, IF('Funding Allocation Parameters'!$C$6="Grant funding", 0, IF('Funding Allocation Parameters'!$C$6="Other author funding",  MIN(W494*'Funding Allocation Parameters'!$E$6, 'Funding Allocation Parameters'!$G$6), IF('Funding Allocation Parameters'!$C$6="Any discretionary funds (grants if available, other if no grants)", MIN(W494*'Funding Allocation Parameters'!$E$6, 'Funding Allocation Parameters'!$G$6), IF('Funding Allocation Parameters'!$C$6="Complex Library Subsidy", 0, 0)))))</f>
        <v>863.16499999999996</v>
      </c>
      <c r="AC494" s="177">
        <f t="shared" si="223"/>
        <v>0</v>
      </c>
      <c r="AD494" s="177">
        <f t="shared" si="224"/>
        <v>0</v>
      </c>
      <c r="AE494" s="180">
        <f>IF('Funding Allocation Parameters'!$C$7="Basic Library Subsidy", MIN(AC494*'Funding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MIN(AC494*VLOOKUP(CONCATENATE($A494, 'Funding Allocation Parameters'!$I$7), 'Library Subsidy Complex'!$C$2:$J$55, 2, FALSE), VLOOKUP(CONCATENATE($A494, 'Funding Allocation Parameters'!$I$7), 'Library Subsidy Complex'!$C$2:$J$55, 4, FALSE)), 0)))))</f>
        <v>0</v>
      </c>
      <c r="AF494" s="180">
        <f>IF('Funding Allocation Parameters'!$C$7="Basic Library Subsidy", 0, IF('Funding Allocation Parameters'!$C$7="Grant funding",MIN(AC494*'Funding Allocation Parameters'!$E$7, 'Funding Allocation Parameters'!$G$7), IF('Funding Allocation Parameters'!$C$7="Other author funding", 0, IF('Funding Allocation Parameters'!$C$7="Any discretionary funds (grants if available, other if no grants)", MIN(AC494*'Funding Allocation Parameters'!$E$7, 'Funding Allocation Parameters'!$G$7), IF('Funding Allocation Parameters'!$C$7="Complex Library Subsidy", 0, 0)))))</f>
        <v>0</v>
      </c>
      <c r="AG494" s="180">
        <f>IF('Funding Allocation Parameters'!$C$7="Basic Library Subsidy", 0, IF('Funding Allocation Parameters'!$C$7="Grant funding", 0, IF('Funding Allocation Parameters'!$C$7="Other author funding",  MIN(AC494*'Funding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4" s="180">
        <f>IF('Funding Allocation Parameters'!$C$7="Basic Library Subsidy", MIN(AD494*'Funding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MIN(AD494*VLOOKUP(CONCATENATE($A494, 'Funding Allocation Parameters'!$I$7), 'Library Subsidy Complex'!$C$2:$J$55, 6, FALSE), VLOOKUP(CONCATENATE($A494, 'Funding Allocation Parameters'!$I$7), 'Library Subsidy Complex'!$C$2:$J$55, 8, FALSE)), 0)))))</f>
        <v>0</v>
      </c>
      <c r="AI494" s="180">
        <f>IF('Funding Allocation Parameters'!$C$7="Basic Library Subsidy", 0, IF('Funding Allocation Parameters'!$C$7="Grant funding", 0, IF('Funding Allocation Parameters'!$C$7="Other author funding",  MIN(AD494*'Funding Allocation Parameters'!$E$7, 'Funding Allocation Parameters'!$G$7), IF('Funding Allocation Parameters'!$C$7="Any discretionary funds (grants if available, other if no grants)", MIN(AD494*'Funding Allocation Parameters'!$E$7, 'Funding Allocation Parameters'!$G$7), IF('Funding Allocation Parameters'!$C$7="Complex Library Subsidy", 0, 0)))))</f>
        <v>0</v>
      </c>
      <c r="AJ494" s="177">
        <f t="shared" si="225"/>
        <v>0</v>
      </c>
      <c r="AK494" s="177">
        <f t="shared" si="226"/>
        <v>0</v>
      </c>
      <c r="AL494" s="181">
        <f>IF('Funding Allocation Parameters'!$C$8="Basic Library Subsidy", MIN(AJ494*'Funding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MIN(AJ494*VLOOKUP(CONCATENATE($A494, 'Funding Allocation Parameters'!$I$8), 'Library Subsidy Complex'!$C$2:$J$55, 2, FALSE), VLOOKUP(CONCATENATE($A494, 'Funding Allocation Parameters'!$I$8), 'Library Subsidy Complex'!$C$2:$J$55, 4, FALSE)), 0)))))</f>
        <v>0</v>
      </c>
      <c r="AM494" s="181">
        <f>IF('Funding Allocation Parameters'!$C$8="Basic Library Subsidy", 0, IF('Funding Allocation Parameters'!$C$8="Grant funding",MIN(AJ494*'Funding Allocation Parameters'!$E$8, 'Funding Allocation Parameters'!$G$8), IF('Funding Allocation Parameters'!$C$8="Other author funding", 0, IF('Funding Allocation Parameters'!$C$8="Any discretionary funds (grants if available, other if no grants)", MIN(AJ494*'Funding Allocation Parameters'!$E$8, 'Funding Allocation Parameters'!$G$8), IF('Funding Allocation Parameters'!$C$8="Complex Library Subsidy", 0, 0)))))</f>
        <v>0</v>
      </c>
      <c r="AN494" s="181">
        <f>IF('Funding Allocation Parameters'!$C$8="Basic Library Subsidy", 0, IF('Funding Allocation Parameters'!$C$8="Grant funding", 0, IF('Funding Allocation Parameters'!$C$8="Other author funding",  MIN(AJ494*'Funding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4" s="181">
        <f>IF('Funding Allocation Parameters'!$C$8="Basic Library Subsidy", MIN(AK494*'Funding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MIN(AK494*VLOOKUP(CONCATENATE($A494, 'Funding Allocation Parameters'!$I$8), 'Library Subsidy Complex'!$C$2:$J$55, 6, FALSE), VLOOKUP(CONCATENATE($A494, 'Funding Allocation Parameters'!$I$8), 'Library Subsidy Complex'!$C$2:$J$55, 8, FALSE)), 0)))))</f>
        <v>0</v>
      </c>
      <c r="AP494" s="181">
        <f>IF('Funding Allocation Parameters'!$C$8="Basic Library Subsidy", 0, IF('Funding Allocation Parameters'!$C$8="Grant funding", 0, IF('Funding Allocation Parameters'!$C$8="Other author funding",  MIN(AK494*'Funding Allocation Parameters'!$E$8, 'Funding Allocation Parameters'!$G$8), IF('Funding Allocation Parameters'!$C$8="Any discretionary funds (grants if available, other if no grants)", MIN(AK494*'Funding Allocation Parameters'!$E$8, 'Funding Allocation Parameters'!$G$8), IF('Funding Allocation Parameters'!$C$8="Complex Library Subsidy", 0, 0)))))</f>
        <v>0</v>
      </c>
      <c r="AQ494" s="177">
        <f t="shared" si="227"/>
        <v>0</v>
      </c>
      <c r="AR494" s="177">
        <f t="shared" si="228"/>
        <v>0</v>
      </c>
      <c r="AS494" s="182">
        <f t="shared" si="229"/>
        <v>1189</v>
      </c>
      <c r="AT494" s="182">
        <f t="shared" si="230"/>
        <v>863.16499999999996</v>
      </c>
      <c r="AU494" s="182">
        <f t="shared" si="231"/>
        <v>0</v>
      </c>
      <c r="AV494" s="182">
        <f t="shared" si="232"/>
        <v>1189</v>
      </c>
      <c r="AW494" s="182">
        <f t="shared" si="233"/>
        <v>863.16499999999996</v>
      </c>
      <c r="AX494" s="183">
        <f t="shared" si="234"/>
        <v>0</v>
      </c>
      <c r="AY494" s="183">
        <f t="shared" si="235"/>
        <v>0</v>
      </c>
      <c r="AZ494" s="183">
        <f t="shared" si="236"/>
        <v>0</v>
      </c>
      <c r="BA494" s="183">
        <f t="shared" si="237"/>
        <v>1189</v>
      </c>
      <c r="BB494" s="183">
        <f t="shared" si="238"/>
        <v>863.16499999999996</v>
      </c>
      <c r="BC494" s="184">
        <f t="shared" si="239"/>
        <v>1189</v>
      </c>
      <c r="BD494" s="184">
        <f t="shared" si="240"/>
        <v>0</v>
      </c>
      <c r="BE494" s="184">
        <f t="shared" si="241"/>
        <v>0</v>
      </c>
      <c r="BF494" s="184">
        <f t="shared" si="242"/>
        <v>863.16499999999996</v>
      </c>
      <c r="BG494" s="102">
        <f t="shared" si="243"/>
        <v>0</v>
      </c>
      <c r="BH494" s="102">
        <f t="shared" si="244"/>
        <v>0</v>
      </c>
      <c r="BI494" s="102">
        <f t="shared" si="245"/>
        <v>0</v>
      </c>
      <c r="BJ494" s="102">
        <f t="shared" si="246"/>
        <v>0</v>
      </c>
      <c r="BK494" s="102">
        <f t="shared" si="247"/>
        <v>1</v>
      </c>
      <c r="BL494" s="102">
        <f t="shared" si="248"/>
        <v>0</v>
      </c>
      <c r="BN494" s="102"/>
    </row>
    <row r="495" spans="1:66" x14ac:dyDescent="0.25">
      <c r="A495" s="102" t="s">
        <v>20</v>
      </c>
      <c r="B495" s="102" t="s">
        <v>12</v>
      </c>
      <c r="C495" s="102" t="s">
        <v>8</v>
      </c>
      <c r="D495" s="102" t="s">
        <v>27</v>
      </c>
      <c r="E495" s="102" t="s">
        <v>1007</v>
      </c>
      <c r="F495" s="102" t="s">
        <v>1008</v>
      </c>
      <c r="G495" s="102">
        <v>1.4690000000000001</v>
      </c>
      <c r="H495" s="102">
        <v>1</v>
      </c>
      <c r="I495" s="102">
        <v>1</v>
      </c>
      <c r="J495" s="167">
        <f>IFERROR(H495*VLOOKUP(A495, 'Advanced Parameters'!$B$7:$G$20, 6, FALSE)*VLOOKUP(A495, 'Growth Parameters'!$B$6:$H$19, 6, FALSE), 0)</f>
        <v>1</v>
      </c>
      <c r="K495" s="167">
        <f>IFERROR(IF('Advanced Parameters'!$C$5="n",'Raw Data'!I495*VLOOKUP(A495,'Advanced Parameters'!$B$7:$G$20,6,FALSE),J495*VLOOKUP(A495,'Advanced Parameters'!$B$7:$G$20,2,FALSE))*VLOOKUP(A495, 'Growth Parameters'!$B$6:$H$19, 6, FALSE), 0)</f>
        <v>1</v>
      </c>
      <c r="L495" s="167">
        <f t="shared" si="249"/>
        <v>0</v>
      </c>
      <c r="M495" s="168">
        <f>IFERROR(IF(G495="NA","NA",IF(G495&gt;'APC Parameters'!$K$6+VLOOKUP('Raw Data'!A495, 'APC Parameters'!$H$7:$L$20, 4, FALSE), 'APC Parameters'!$L$6+VLOOKUP('Raw Data'!A495, 'APC Parameters'!$H$7:$L$20, 5, FALSE), G495*('APC Parameters'!$J$6+VLOOKUP('Raw Data'!A495, 'APC Parameters'!$H$7:$L$20, 3, FALSE))+'APC Parameters'!$I$6+VLOOKUP('Raw Data'!A495, 'APC Parameters'!$H$7:$L$20, 2, FALSE))), 0)</f>
        <v>2189.7885999999999</v>
      </c>
      <c r="N495" s="168">
        <f t="shared" si="219"/>
        <v>2189.7885999999999</v>
      </c>
      <c r="O495" s="168">
        <f>IFERROR(IF(M495="NA",VLOOKUP(D495,'Internal Calculations'!$B$10:$C$11,2,FALSE), M495)*VLOOKUP(A495, 'Growth Parameters'!$B$6:$H$19, 7, FALSE), 0)</f>
        <v>2189.7885999999999</v>
      </c>
      <c r="P495" s="177">
        <f t="shared" si="220"/>
        <v>2189.7885999999999</v>
      </c>
      <c r="Q495" s="178">
        <f>IF('Funding Allocation Parameters'!$C$5="Basic Library Subsidy", MIN(O495*('Funding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MIN($O495*(VLOOKUP(CONCATENATE($A495, 'Funding Allocation Parameters'!$I$5), 'Library Subsidy Complex'!$C$2:$J$55, 2, FALSE)), VLOOKUP(CONCATENATE($A495, 'Funding Allocation Parameters'!$I$5), 'Library Subsidy Complex'!$C$2:$J$55, 4, FALSE)), 0)))))</f>
        <v>1189</v>
      </c>
      <c r="R495" s="178">
        <f>IF('Funding Allocation Parameters'!$C$5="Basic Library Subsidy", 0, IF('Funding Allocation Parameters'!$C$5="Grant funding",MIN(O495*('Funding Allocation Parameters'!$E$5), 'Funding Allocation Parameters'!$G$5), IF('Funding Allocation Parameters'!$C$5="Other author funding", 0, IF('Funding Allocation Parameters'!$C$5="Any discretionary funds (grants if available, other if no grants)", MIN(O495*('Funding Allocation Parameters'!$E$5), 'Funding Allocation Parameters'!$G$5), IF('Funding Allocation Parameters'!$C$5="Complex Library Subsidy", 0, 0)))))</f>
        <v>0</v>
      </c>
      <c r="S495" s="178">
        <f>IF('Funding Allocation Parameters'!$C$5="Basic Library Subsidy", 0, IF('Funding Allocation Parameters'!$C$5="Grant funding", 0, IF('Funding Allocation Parameters'!$C$5="Other author funding",  MIN(O495*('Funding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5" s="178">
        <f>IF('Funding Allocation Parameters'!$C$5="Basic Library Subsidy", MIN(O495*('Funding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MIN($O495*(VLOOKUP(CONCATENATE($A495, 'Funding Allocation Parameters'!$I$5), 'Library Subsidy Complex'!$C$2:$J$55, 6, FALSE)), VLOOKUP(CONCATENATE($A495, 'Funding Allocation Parameters'!$I$5), 'Library Subsidy Complex'!$C$2:$J$55, 8, FALSE)), 0)))))</f>
        <v>1189</v>
      </c>
      <c r="U495" s="178">
        <f>IF('Funding Allocation Parameters'!$C$5="Basic Library Subsidy", 0, IF('Funding Allocation Parameters'!$C$5="Grant funding", 0, IF('Funding Allocation Parameters'!$C$5="Other author funding",  MIN(O495*('Funding Allocation Parameters'!$E$5), 'Funding Allocation Parameters'!$G$5), IF('Funding Allocation Parameters'!$C$5="Any discretionary funds (grants if available, other if no grants)", MIN(O495*('Funding Allocation Parameters'!$E$5), 'Funding Allocation Parameters'!$G$5), IF('Funding Allocation Parameters'!$C$5="Complex Library Subsidy", 0, 0)))))</f>
        <v>0</v>
      </c>
      <c r="V495" s="177">
        <f t="shared" si="221"/>
        <v>1000.7885999999999</v>
      </c>
      <c r="W495" s="177">
        <f t="shared" si="222"/>
        <v>1000.7885999999999</v>
      </c>
      <c r="X495" s="179">
        <f>IF('Funding Allocation Parameters'!$C$6="Basic Library Subsidy", MIN(V495*'Funding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MIN(V495*VLOOKUP(CONCATENATE($A495, 'Funding Allocation Parameters'!$I$6), 'Library Subsidy Complex'!$C$2:$J$55, 2, FALSE), VLOOKUP(CONCATENATE($A495, 'Funding Allocation Parameters'!$I$6), 'Library Subsidy Complex'!$C$2:$J$55, 4, FALSE)), 0)))))</f>
        <v>0</v>
      </c>
      <c r="Y495" s="179">
        <f>IF('Funding Allocation Parameters'!$C$6="Basic Library Subsidy", 0, IF('Funding Allocation Parameters'!$C$6="Grant funding",MIN(V495*'Funding Allocation Parameters'!$E$6, 'Funding Allocation Parameters'!$G$6), IF('Funding Allocation Parameters'!$C$6="Other author funding", 0, IF('Funding Allocation Parameters'!$C$6="Any discretionary funds (grants if available, other if no grants)", MIN(V495*'Funding Allocation Parameters'!$E$6, 'Funding Allocation Parameters'!$G$6), IF('Funding Allocation Parameters'!$C$6="Complex Library Subsidy", 0, 0)))))</f>
        <v>1000.7885999999999</v>
      </c>
      <c r="Z495" s="179">
        <f>IF('Funding Allocation Parameters'!$C$6="Basic Library Subsidy", 0, IF('Funding Allocation Parameters'!$C$6="Grant funding", 0, IF('Funding Allocation Parameters'!$C$6="Other author funding",  MIN(V495*'Funding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5" s="179">
        <f>IF('Funding Allocation Parameters'!$C$6="Basic Library Subsidy", MIN(W495*'Funding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MIN(W495*VLOOKUP(CONCATENATE($A495, 'Funding Allocation Parameters'!$I$6), 'Library Subsidy Complex'!$C$2:$J$55, 6, FALSE), VLOOKUP(CONCATENATE($A495, 'Funding Allocation Parameters'!$I$6), 'Library Subsidy Complex'!$C$2:$J$55, 8, FALSE)), 0)))))</f>
        <v>0</v>
      </c>
      <c r="AB495" s="179">
        <f>IF('Funding Allocation Parameters'!$C$6="Basic Library Subsidy", 0, IF('Funding Allocation Parameters'!$C$6="Grant funding", 0, IF('Funding Allocation Parameters'!$C$6="Other author funding",  MIN(W495*'Funding Allocation Parameters'!$E$6, 'Funding Allocation Parameters'!$G$6), IF('Funding Allocation Parameters'!$C$6="Any discretionary funds (grants if available, other if no grants)", MIN(W495*'Funding Allocation Parameters'!$E$6, 'Funding Allocation Parameters'!$G$6), IF('Funding Allocation Parameters'!$C$6="Complex Library Subsidy", 0, 0)))))</f>
        <v>1000.7885999999999</v>
      </c>
      <c r="AC495" s="177">
        <f t="shared" si="223"/>
        <v>0</v>
      </c>
      <c r="AD495" s="177">
        <f t="shared" si="224"/>
        <v>0</v>
      </c>
      <c r="AE495" s="180">
        <f>IF('Funding Allocation Parameters'!$C$7="Basic Library Subsidy", MIN(AC495*'Funding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MIN(AC495*VLOOKUP(CONCATENATE($A495, 'Funding Allocation Parameters'!$I$7), 'Library Subsidy Complex'!$C$2:$J$55, 2, FALSE), VLOOKUP(CONCATENATE($A495, 'Funding Allocation Parameters'!$I$7), 'Library Subsidy Complex'!$C$2:$J$55, 4, FALSE)), 0)))))</f>
        <v>0</v>
      </c>
      <c r="AF495" s="180">
        <f>IF('Funding Allocation Parameters'!$C$7="Basic Library Subsidy", 0, IF('Funding Allocation Parameters'!$C$7="Grant funding",MIN(AC495*'Funding Allocation Parameters'!$E$7, 'Funding Allocation Parameters'!$G$7), IF('Funding Allocation Parameters'!$C$7="Other author funding", 0, IF('Funding Allocation Parameters'!$C$7="Any discretionary funds (grants if available, other if no grants)", MIN(AC495*'Funding Allocation Parameters'!$E$7, 'Funding Allocation Parameters'!$G$7), IF('Funding Allocation Parameters'!$C$7="Complex Library Subsidy", 0, 0)))))</f>
        <v>0</v>
      </c>
      <c r="AG495" s="180">
        <f>IF('Funding Allocation Parameters'!$C$7="Basic Library Subsidy", 0, IF('Funding Allocation Parameters'!$C$7="Grant funding", 0, IF('Funding Allocation Parameters'!$C$7="Other author funding",  MIN(AC495*'Funding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5" s="180">
        <f>IF('Funding Allocation Parameters'!$C$7="Basic Library Subsidy", MIN(AD495*'Funding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MIN(AD495*VLOOKUP(CONCATENATE($A495, 'Funding Allocation Parameters'!$I$7), 'Library Subsidy Complex'!$C$2:$J$55, 6, FALSE), VLOOKUP(CONCATENATE($A495, 'Funding Allocation Parameters'!$I$7), 'Library Subsidy Complex'!$C$2:$J$55, 8, FALSE)), 0)))))</f>
        <v>0</v>
      </c>
      <c r="AI495" s="180">
        <f>IF('Funding Allocation Parameters'!$C$7="Basic Library Subsidy", 0, IF('Funding Allocation Parameters'!$C$7="Grant funding", 0, IF('Funding Allocation Parameters'!$C$7="Other author funding",  MIN(AD495*'Funding Allocation Parameters'!$E$7, 'Funding Allocation Parameters'!$G$7), IF('Funding Allocation Parameters'!$C$7="Any discretionary funds (grants if available, other if no grants)", MIN(AD495*'Funding Allocation Parameters'!$E$7, 'Funding Allocation Parameters'!$G$7), IF('Funding Allocation Parameters'!$C$7="Complex Library Subsidy", 0, 0)))))</f>
        <v>0</v>
      </c>
      <c r="AJ495" s="177">
        <f t="shared" si="225"/>
        <v>0</v>
      </c>
      <c r="AK495" s="177">
        <f t="shared" si="226"/>
        <v>0</v>
      </c>
      <c r="AL495" s="181">
        <f>IF('Funding Allocation Parameters'!$C$8="Basic Library Subsidy", MIN(AJ495*'Funding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MIN(AJ495*VLOOKUP(CONCATENATE($A495, 'Funding Allocation Parameters'!$I$8), 'Library Subsidy Complex'!$C$2:$J$55, 2, FALSE), VLOOKUP(CONCATENATE($A495, 'Funding Allocation Parameters'!$I$8), 'Library Subsidy Complex'!$C$2:$J$55, 4, FALSE)), 0)))))</f>
        <v>0</v>
      </c>
      <c r="AM495" s="181">
        <f>IF('Funding Allocation Parameters'!$C$8="Basic Library Subsidy", 0, IF('Funding Allocation Parameters'!$C$8="Grant funding",MIN(AJ495*'Funding Allocation Parameters'!$E$8, 'Funding Allocation Parameters'!$G$8), IF('Funding Allocation Parameters'!$C$8="Other author funding", 0, IF('Funding Allocation Parameters'!$C$8="Any discretionary funds (grants if available, other if no grants)", MIN(AJ495*'Funding Allocation Parameters'!$E$8, 'Funding Allocation Parameters'!$G$8), IF('Funding Allocation Parameters'!$C$8="Complex Library Subsidy", 0, 0)))))</f>
        <v>0</v>
      </c>
      <c r="AN495" s="181">
        <f>IF('Funding Allocation Parameters'!$C$8="Basic Library Subsidy", 0, IF('Funding Allocation Parameters'!$C$8="Grant funding", 0, IF('Funding Allocation Parameters'!$C$8="Other author funding",  MIN(AJ495*'Funding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5" s="181">
        <f>IF('Funding Allocation Parameters'!$C$8="Basic Library Subsidy", MIN(AK495*'Funding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MIN(AK495*VLOOKUP(CONCATENATE($A495, 'Funding Allocation Parameters'!$I$8), 'Library Subsidy Complex'!$C$2:$J$55, 6, FALSE), VLOOKUP(CONCATENATE($A495, 'Funding Allocation Parameters'!$I$8), 'Library Subsidy Complex'!$C$2:$J$55, 8, FALSE)), 0)))))</f>
        <v>0</v>
      </c>
      <c r="AP495" s="181">
        <f>IF('Funding Allocation Parameters'!$C$8="Basic Library Subsidy", 0, IF('Funding Allocation Parameters'!$C$8="Grant funding", 0, IF('Funding Allocation Parameters'!$C$8="Other author funding",  MIN(AK495*'Funding Allocation Parameters'!$E$8, 'Funding Allocation Parameters'!$G$8), IF('Funding Allocation Parameters'!$C$8="Any discretionary funds (grants if available, other if no grants)", MIN(AK495*'Funding Allocation Parameters'!$E$8, 'Funding Allocation Parameters'!$G$8), IF('Funding Allocation Parameters'!$C$8="Complex Library Subsidy", 0, 0)))))</f>
        <v>0</v>
      </c>
      <c r="AQ495" s="177">
        <f t="shared" si="227"/>
        <v>0</v>
      </c>
      <c r="AR495" s="177">
        <f t="shared" si="228"/>
        <v>0</v>
      </c>
      <c r="AS495" s="182">
        <f t="shared" si="229"/>
        <v>1189</v>
      </c>
      <c r="AT495" s="182">
        <f t="shared" si="230"/>
        <v>1000.7885999999999</v>
      </c>
      <c r="AU495" s="182">
        <f t="shared" si="231"/>
        <v>0</v>
      </c>
      <c r="AV495" s="182">
        <f t="shared" si="232"/>
        <v>1189</v>
      </c>
      <c r="AW495" s="182">
        <f t="shared" si="233"/>
        <v>1000.7885999999999</v>
      </c>
      <c r="AX495" s="183">
        <f t="shared" si="234"/>
        <v>1189</v>
      </c>
      <c r="AY495" s="183">
        <f t="shared" si="235"/>
        <v>1000.7885999999999</v>
      </c>
      <c r="AZ495" s="183">
        <f t="shared" si="236"/>
        <v>0</v>
      </c>
      <c r="BA495" s="183">
        <f t="shared" si="237"/>
        <v>0</v>
      </c>
      <c r="BB495" s="183">
        <f t="shared" si="238"/>
        <v>0</v>
      </c>
      <c r="BC495" s="184">
        <f t="shared" si="239"/>
        <v>1189</v>
      </c>
      <c r="BD495" s="184">
        <f t="shared" si="240"/>
        <v>0</v>
      </c>
      <c r="BE495" s="184">
        <f t="shared" si="241"/>
        <v>1000.7885999999999</v>
      </c>
      <c r="BF495" s="184">
        <f t="shared" si="242"/>
        <v>0</v>
      </c>
      <c r="BG495" s="102">
        <f t="shared" si="243"/>
        <v>0</v>
      </c>
      <c r="BH495" s="102">
        <f t="shared" si="244"/>
        <v>0</v>
      </c>
      <c r="BI495" s="102">
        <f t="shared" si="245"/>
        <v>0</v>
      </c>
      <c r="BJ495" s="102">
        <f t="shared" si="246"/>
        <v>1</v>
      </c>
      <c r="BK495" s="102">
        <f t="shared" si="247"/>
        <v>0</v>
      </c>
      <c r="BL495" s="102">
        <f t="shared" si="248"/>
        <v>0</v>
      </c>
      <c r="BN495" s="102"/>
    </row>
    <row r="496" spans="1:66" x14ac:dyDescent="0.25">
      <c r="A496" s="102" t="s">
        <v>23</v>
      </c>
      <c r="B496" s="102" t="s">
        <v>15</v>
      </c>
      <c r="C496" s="102" t="s">
        <v>8</v>
      </c>
      <c r="D496" s="102" t="s">
        <v>27</v>
      </c>
      <c r="E496" s="102" t="s">
        <v>1009</v>
      </c>
      <c r="F496" s="102" t="s">
        <v>1010</v>
      </c>
      <c r="G496" s="102" t="s">
        <v>9</v>
      </c>
      <c r="H496" s="102">
        <v>1</v>
      </c>
      <c r="I496" s="102">
        <v>0</v>
      </c>
      <c r="J496" s="167">
        <f>IFERROR(H496*VLOOKUP(A496, 'Advanced Parameters'!$B$7:$G$20, 6, FALSE)*VLOOKUP(A496, 'Growth Parameters'!$B$6:$H$19, 6, FALSE), 0)</f>
        <v>1</v>
      </c>
      <c r="K496" s="167">
        <f>IFERROR(IF('Advanced Parameters'!$C$5="n",'Raw Data'!I496*VLOOKUP(A496,'Advanced Parameters'!$B$7:$G$20,6,FALSE),J496*VLOOKUP(A496,'Advanced Parameters'!$B$7:$G$20,2,FALSE))*VLOOKUP(A496, 'Growth Parameters'!$B$6:$H$19, 6, FALSE), 0)</f>
        <v>0</v>
      </c>
      <c r="L496" s="167">
        <f t="shared" si="249"/>
        <v>1</v>
      </c>
      <c r="M496" s="168" t="str">
        <f>IFERROR(IF(G496="NA","NA",IF(G496&gt;'APC Parameters'!$K$6+VLOOKUP('Raw Data'!A496, 'APC Parameters'!$H$7:$L$20, 4, FALSE), 'APC Parameters'!$L$6+VLOOKUP('Raw Data'!A496, 'APC Parameters'!$H$7:$L$20, 5, FALSE), G496*('APC Parameters'!$J$6+VLOOKUP('Raw Data'!A496, 'APC Parameters'!$H$7:$L$20, 3, FALSE))+'APC Parameters'!$I$6+VLOOKUP('Raw Data'!A496, 'APC Parameters'!$H$7:$L$20, 2, FALSE))), 0)</f>
        <v>NA</v>
      </c>
      <c r="N496" s="168" t="str">
        <f t="shared" si="219"/>
        <v>NA</v>
      </c>
      <c r="O496" s="168">
        <f>IFERROR(IF(M496="NA",VLOOKUP(D496,'Internal Calculations'!$B$10:$C$11,2,FALSE), M496)*VLOOKUP(A496, 'Growth Parameters'!$B$6:$H$19, 7, FALSE), 0)</f>
        <v>2278.6764150234731</v>
      </c>
      <c r="P496" s="177">
        <f t="shared" si="220"/>
        <v>2278.6764150234731</v>
      </c>
      <c r="Q496" s="178">
        <f>IF('Funding Allocation Parameters'!$C$5="Basic Library Subsidy", MIN(O496*('Funding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MIN($O496*(VLOOKUP(CONCATENATE($A496, 'Funding Allocation Parameters'!$I$5), 'Library Subsidy Complex'!$C$2:$J$55, 2, FALSE)), VLOOKUP(CONCATENATE($A496, 'Funding Allocation Parameters'!$I$5), 'Library Subsidy Complex'!$C$2:$J$55, 4, FALSE)), 0)))))</f>
        <v>1189</v>
      </c>
      <c r="R496" s="178">
        <f>IF('Funding Allocation Parameters'!$C$5="Basic Library Subsidy", 0, IF('Funding Allocation Parameters'!$C$5="Grant funding",MIN(O496*('Funding Allocation Parameters'!$E$5), 'Funding Allocation Parameters'!$G$5), IF('Funding Allocation Parameters'!$C$5="Other author funding", 0, IF('Funding Allocation Parameters'!$C$5="Any discretionary funds (grants if available, other if no grants)", MIN(O496*('Funding Allocation Parameters'!$E$5), 'Funding Allocation Parameters'!$G$5), IF('Funding Allocation Parameters'!$C$5="Complex Library Subsidy", 0, 0)))))</f>
        <v>0</v>
      </c>
      <c r="S496" s="178">
        <f>IF('Funding Allocation Parameters'!$C$5="Basic Library Subsidy", 0, IF('Funding Allocation Parameters'!$C$5="Grant funding", 0, IF('Funding Allocation Parameters'!$C$5="Other author funding",  MIN(O496*('Funding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6" s="178">
        <f>IF('Funding Allocation Parameters'!$C$5="Basic Library Subsidy", MIN(O496*('Funding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MIN($O496*(VLOOKUP(CONCATENATE($A496, 'Funding Allocation Parameters'!$I$5), 'Library Subsidy Complex'!$C$2:$J$55, 6, FALSE)), VLOOKUP(CONCATENATE($A496, 'Funding Allocation Parameters'!$I$5), 'Library Subsidy Complex'!$C$2:$J$55, 8, FALSE)), 0)))))</f>
        <v>1189</v>
      </c>
      <c r="U496" s="178">
        <f>IF('Funding Allocation Parameters'!$C$5="Basic Library Subsidy", 0, IF('Funding Allocation Parameters'!$C$5="Grant funding", 0, IF('Funding Allocation Parameters'!$C$5="Other author funding",  MIN(O496*('Funding Allocation Parameters'!$E$5), 'Funding Allocation Parameters'!$G$5), IF('Funding Allocation Parameters'!$C$5="Any discretionary funds (grants if available, other if no grants)", MIN(O496*('Funding Allocation Parameters'!$E$5), 'Funding Allocation Parameters'!$G$5), IF('Funding Allocation Parameters'!$C$5="Complex Library Subsidy", 0, 0)))))</f>
        <v>0</v>
      </c>
      <c r="V496" s="177">
        <f t="shared" si="221"/>
        <v>1089.6764150234731</v>
      </c>
      <c r="W496" s="177">
        <f t="shared" si="222"/>
        <v>1089.6764150234731</v>
      </c>
      <c r="X496" s="179">
        <f>IF('Funding Allocation Parameters'!$C$6="Basic Library Subsidy", MIN(V496*'Funding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MIN(V496*VLOOKUP(CONCATENATE($A496, 'Funding Allocation Parameters'!$I$6), 'Library Subsidy Complex'!$C$2:$J$55, 2, FALSE), VLOOKUP(CONCATENATE($A496, 'Funding Allocation Parameters'!$I$6), 'Library Subsidy Complex'!$C$2:$J$55, 4, FALSE)), 0)))))</f>
        <v>0</v>
      </c>
      <c r="Y496" s="179">
        <f>IF('Funding Allocation Parameters'!$C$6="Basic Library Subsidy", 0, IF('Funding Allocation Parameters'!$C$6="Grant funding",MIN(V496*'Funding Allocation Parameters'!$E$6, 'Funding Allocation Parameters'!$G$6), IF('Funding Allocation Parameters'!$C$6="Other author funding", 0, IF('Funding Allocation Parameters'!$C$6="Any discretionary funds (grants if available, other if no grants)", MIN(V496*'Funding Allocation Parameters'!$E$6, 'Funding Allocation Parameters'!$G$6), IF('Funding Allocation Parameters'!$C$6="Complex Library Subsidy", 0, 0)))))</f>
        <v>1089.6764150234731</v>
      </c>
      <c r="Z496" s="179">
        <f>IF('Funding Allocation Parameters'!$C$6="Basic Library Subsidy", 0, IF('Funding Allocation Parameters'!$C$6="Grant funding", 0, IF('Funding Allocation Parameters'!$C$6="Other author funding",  MIN(V496*'Funding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6" s="179">
        <f>IF('Funding Allocation Parameters'!$C$6="Basic Library Subsidy", MIN(W496*'Funding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MIN(W496*VLOOKUP(CONCATENATE($A496, 'Funding Allocation Parameters'!$I$6), 'Library Subsidy Complex'!$C$2:$J$55, 6, FALSE), VLOOKUP(CONCATENATE($A496, 'Funding Allocation Parameters'!$I$6), 'Library Subsidy Complex'!$C$2:$J$55, 8, FALSE)), 0)))))</f>
        <v>0</v>
      </c>
      <c r="AB496" s="179">
        <f>IF('Funding Allocation Parameters'!$C$6="Basic Library Subsidy", 0, IF('Funding Allocation Parameters'!$C$6="Grant funding", 0, IF('Funding Allocation Parameters'!$C$6="Other author funding",  MIN(W496*'Funding Allocation Parameters'!$E$6, 'Funding Allocation Parameters'!$G$6), IF('Funding Allocation Parameters'!$C$6="Any discretionary funds (grants if available, other if no grants)", MIN(W496*'Funding Allocation Parameters'!$E$6, 'Funding Allocation Parameters'!$G$6), IF('Funding Allocation Parameters'!$C$6="Complex Library Subsidy", 0, 0)))))</f>
        <v>1089.6764150234731</v>
      </c>
      <c r="AC496" s="177">
        <f t="shared" si="223"/>
        <v>0</v>
      </c>
      <c r="AD496" s="177">
        <f t="shared" si="224"/>
        <v>0</v>
      </c>
      <c r="AE496" s="180">
        <f>IF('Funding Allocation Parameters'!$C$7="Basic Library Subsidy", MIN(AC496*'Funding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MIN(AC496*VLOOKUP(CONCATENATE($A496, 'Funding Allocation Parameters'!$I$7), 'Library Subsidy Complex'!$C$2:$J$55, 2, FALSE), VLOOKUP(CONCATENATE($A496, 'Funding Allocation Parameters'!$I$7), 'Library Subsidy Complex'!$C$2:$J$55, 4, FALSE)), 0)))))</f>
        <v>0</v>
      </c>
      <c r="AF496" s="180">
        <f>IF('Funding Allocation Parameters'!$C$7="Basic Library Subsidy", 0, IF('Funding Allocation Parameters'!$C$7="Grant funding",MIN(AC496*'Funding Allocation Parameters'!$E$7, 'Funding Allocation Parameters'!$G$7), IF('Funding Allocation Parameters'!$C$7="Other author funding", 0, IF('Funding Allocation Parameters'!$C$7="Any discretionary funds (grants if available, other if no grants)", MIN(AC496*'Funding Allocation Parameters'!$E$7, 'Funding Allocation Parameters'!$G$7), IF('Funding Allocation Parameters'!$C$7="Complex Library Subsidy", 0, 0)))))</f>
        <v>0</v>
      </c>
      <c r="AG496" s="180">
        <f>IF('Funding Allocation Parameters'!$C$7="Basic Library Subsidy", 0, IF('Funding Allocation Parameters'!$C$7="Grant funding", 0, IF('Funding Allocation Parameters'!$C$7="Other author funding",  MIN(AC496*'Funding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6" s="180">
        <f>IF('Funding Allocation Parameters'!$C$7="Basic Library Subsidy", MIN(AD496*'Funding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MIN(AD496*VLOOKUP(CONCATENATE($A496, 'Funding Allocation Parameters'!$I$7), 'Library Subsidy Complex'!$C$2:$J$55, 6, FALSE), VLOOKUP(CONCATENATE($A496, 'Funding Allocation Parameters'!$I$7), 'Library Subsidy Complex'!$C$2:$J$55, 8, FALSE)), 0)))))</f>
        <v>0</v>
      </c>
      <c r="AI496" s="180">
        <f>IF('Funding Allocation Parameters'!$C$7="Basic Library Subsidy", 0, IF('Funding Allocation Parameters'!$C$7="Grant funding", 0, IF('Funding Allocation Parameters'!$C$7="Other author funding",  MIN(AD496*'Funding Allocation Parameters'!$E$7, 'Funding Allocation Parameters'!$G$7), IF('Funding Allocation Parameters'!$C$7="Any discretionary funds (grants if available, other if no grants)", MIN(AD496*'Funding Allocation Parameters'!$E$7, 'Funding Allocation Parameters'!$G$7), IF('Funding Allocation Parameters'!$C$7="Complex Library Subsidy", 0, 0)))))</f>
        <v>0</v>
      </c>
      <c r="AJ496" s="177">
        <f t="shared" si="225"/>
        <v>0</v>
      </c>
      <c r="AK496" s="177">
        <f t="shared" si="226"/>
        <v>0</v>
      </c>
      <c r="AL496" s="181">
        <f>IF('Funding Allocation Parameters'!$C$8="Basic Library Subsidy", MIN(AJ496*'Funding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MIN(AJ496*VLOOKUP(CONCATENATE($A496, 'Funding Allocation Parameters'!$I$8), 'Library Subsidy Complex'!$C$2:$J$55, 2, FALSE), VLOOKUP(CONCATENATE($A496, 'Funding Allocation Parameters'!$I$8), 'Library Subsidy Complex'!$C$2:$J$55, 4, FALSE)), 0)))))</f>
        <v>0</v>
      </c>
      <c r="AM496" s="181">
        <f>IF('Funding Allocation Parameters'!$C$8="Basic Library Subsidy", 0, IF('Funding Allocation Parameters'!$C$8="Grant funding",MIN(AJ496*'Funding Allocation Parameters'!$E$8, 'Funding Allocation Parameters'!$G$8), IF('Funding Allocation Parameters'!$C$8="Other author funding", 0, IF('Funding Allocation Parameters'!$C$8="Any discretionary funds (grants if available, other if no grants)", MIN(AJ496*'Funding Allocation Parameters'!$E$8, 'Funding Allocation Parameters'!$G$8), IF('Funding Allocation Parameters'!$C$8="Complex Library Subsidy", 0, 0)))))</f>
        <v>0</v>
      </c>
      <c r="AN496" s="181">
        <f>IF('Funding Allocation Parameters'!$C$8="Basic Library Subsidy", 0, IF('Funding Allocation Parameters'!$C$8="Grant funding", 0, IF('Funding Allocation Parameters'!$C$8="Other author funding",  MIN(AJ496*'Funding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6" s="181">
        <f>IF('Funding Allocation Parameters'!$C$8="Basic Library Subsidy", MIN(AK496*'Funding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MIN(AK496*VLOOKUP(CONCATENATE($A496, 'Funding Allocation Parameters'!$I$8), 'Library Subsidy Complex'!$C$2:$J$55, 6, FALSE), VLOOKUP(CONCATENATE($A496, 'Funding Allocation Parameters'!$I$8), 'Library Subsidy Complex'!$C$2:$J$55, 8, FALSE)), 0)))))</f>
        <v>0</v>
      </c>
      <c r="AP496" s="181">
        <f>IF('Funding Allocation Parameters'!$C$8="Basic Library Subsidy", 0, IF('Funding Allocation Parameters'!$C$8="Grant funding", 0, IF('Funding Allocation Parameters'!$C$8="Other author funding",  MIN(AK496*'Funding Allocation Parameters'!$E$8, 'Funding Allocation Parameters'!$G$8), IF('Funding Allocation Parameters'!$C$8="Any discretionary funds (grants if available, other if no grants)", MIN(AK496*'Funding Allocation Parameters'!$E$8, 'Funding Allocation Parameters'!$G$8), IF('Funding Allocation Parameters'!$C$8="Complex Library Subsidy", 0, 0)))))</f>
        <v>0</v>
      </c>
      <c r="AQ496" s="177">
        <f t="shared" si="227"/>
        <v>0</v>
      </c>
      <c r="AR496" s="177">
        <f t="shared" si="228"/>
        <v>0</v>
      </c>
      <c r="AS496" s="182">
        <f t="shared" si="229"/>
        <v>1189</v>
      </c>
      <c r="AT496" s="182">
        <f t="shared" si="230"/>
        <v>1089.6764150234731</v>
      </c>
      <c r="AU496" s="182">
        <f t="shared" si="231"/>
        <v>0</v>
      </c>
      <c r="AV496" s="182">
        <f t="shared" si="232"/>
        <v>1189</v>
      </c>
      <c r="AW496" s="182">
        <f t="shared" si="233"/>
        <v>1089.6764150234731</v>
      </c>
      <c r="AX496" s="183">
        <f t="shared" si="234"/>
        <v>0</v>
      </c>
      <c r="AY496" s="183">
        <f t="shared" si="235"/>
        <v>0</v>
      </c>
      <c r="AZ496" s="183">
        <f t="shared" si="236"/>
        <v>0</v>
      </c>
      <c r="BA496" s="183">
        <f t="shared" si="237"/>
        <v>1189</v>
      </c>
      <c r="BB496" s="183">
        <f t="shared" si="238"/>
        <v>1089.6764150234731</v>
      </c>
      <c r="BC496" s="184">
        <f t="shared" si="239"/>
        <v>1189</v>
      </c>
      <c r="BD496" s="184">
        <f t="shared" si="240"/>
        <v>0</v>
      </c>
      <c r="BE496" s="184">
        <f t="shared" si="241"/>
        <v>0</v>
      </c>
      <c r="BF496" s="184">
        <f t="shared" si="242"/>
        <v>1089.6764150234731</v>
      </c>
      <c r="BG496" s="102">
        <f t="shared" si="243"/>
        <v>0</v>
      </c>
      <c r="BH496" s="102">
        <f t="shared" si="244"/>
        <v>0</v>
      </c>
      <c r="BI496" s="102">
        <f t="shared" si="245"/>
        <v>0</v>
      </c>
      <c r="BJ496" s="102">
        <f t="shared" si="246"/>
        <v>0</v>
      </c>
      <c r="BK496" s="102">
        <f t="shared" si="247"/>
        <v>1</v>
      </c>
      <c r="BL496" s="102">
        <f t="shared" si="248"/>
        <v>0</v>
      </c>
      <c r="BN496" s="102"/>
    </row>
    <row r="497" spans="1:66" x14ac:dyDescent="0.25">
      <c r="A497" s="102" t="s">
        <v>17</v>
      </c>
      <c r="B497" s="102" t="s">
        <v>8</v>
      </c>
      <c r="C497" s="102" t="s">
        <v>8</v>
      </c>
      <c r="D497" s="102" t="s">
        <v>27</v>
      </c>
      <c r="E497" s="102" t="s">
        <v>28</v>
      </c>
      <c r="F497" s="102" t="s">
        <v>1011</v>
      </c>
      <c r="G497" s="102">
        <v>1.034</v>
      </c>
      <c r="H497" s="102">
        <v>1</v>
      </c>
      <c r="I497" s="102">
        <v>1</v>
      </c>
      <c r="J497" s="167">
        <f>IFERROR(H497*VLOOKUP(A497, 'Advanced Parameters'!$B$7:$G$20, 6, FALSE)*VLOOKUP(A497, 'Growth Parameters'!$B$6:$H$19, 6, FALSE), 0)</f>
        <v>1</v>
      </c>
      <c r="K497" s="167">
        <f>IFERROR(IF('Advanced Parameters'!$C$5="n",'Raw Data'!I497*VLOOKUP(A497,'Advanced Parameters'!$B$7:$G$20,6,FALSE),J497*VLOOKUP(A497,'Advanced Parameters'!$B$7:$G$20,2,FALSE))*VLOOKUP(A497, 'Growth Parameters'!$B$6:$H$19, 6, FALSE), 0)</f>
        <v>1</v>
      </c>
      <c r="L497" s="167">
        <f t="shared" si="249"/>
        <v>0</v>
      </c>
      <c r="M497" s="168">
        <f>IFERROR(IF(G497="NA","NA",IF(G497&gt;'APC Parameters'!$K$6+VLOOKUP('Raw Data'!A497, 'APC Parameters'!$H$7:$L$20, 4, FALSE), 'APC Parameters'!$L$6+VLOOKUP('Raw Data'!A497, 'APC Parameters'!$H$7:$L$20, 5, FALSE), G497*('APC Parameters'!$J$6+VLOOKUP('Raw Data'!A497, 'APC Parameters'!$H$7:$L$20, 3, FALSE))+'APC Parameters'!$I$6+VLOOKUP('Raw Data'!A497, 'APC Parameters'!$H$7:$L$20, 2, FALSE))), 0)</f>
        <v>1881.1995999999999</v>
      </c>
      <c r="N497" s="168">
        <f t="shared" si="219"/>
        <v>1881.1995999999999</v>
      </c>
      <c r="O497" s="168">
        <f>IFERROR(IF(M497="NA",VLOOKUP(D497,'Internal Calculations'!$B$10:$C$11,2,FALSE), M497)*VLOOKUP(A497, 'Growth Parameters'!$B$6:$H$19, 7, FALSE), 0)</f>
        <v>1881.1995999999999</v>
      </c>
      <c r="P497" s="177">
        <f t="shared" si="220"/>
        <v>1881.1995999999999</v>
      </c>
      <c r="Q497" s="178">
        <f>IF('Funding Allocation Parameters'!$C$5="Basic Library Subsidy", MIN(O497*('Funding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MIN($O497*(VLOOKUP(CONCATENATE($A497, 'Funding Allocation Parameters'!$I$5), 'Library Subsidy Complex'!$C$2:$J$55, 2, FALSE)), VLOOKUP(CONCATENATE($A497, 'Funding Allocation Parameters'!$I$5), 'Library Subsidy Complex'!$C$2:$J$55, 4, FALSE)), 0)))))</f>
        <v>1189</v>
      </c>
      <c r="R497" s="178">
        <f>IF('Funding Allocation Parameters'!$C$5="Basic Library Subsidy", 0, IF('Funding Allocation Parameters'!$C$5="Grant funding",MIN(O497*('Funding Allocation Parameters'!$E$5), 'Funding Allocation Parameters'!$G$5), IF('Funding Allocation Parameters'!$C$5="Other author funding", 0, IF('Funding Allocation Parameters'!$C$5="Any discretionary funds (grants if available, other if no grants)", MIN(O497*('Funding Allocation Parameters'!$E$5), 'Funding Allocation Parameters'!$G$5), IF('Funding Allocation Parameters'!$C$5="Complex Library Subsidy", 0, 0)))))</f>
        <v>0</v>
      </c>
      <c r="S497" s="178">
        <f>IF('Funding Allocation Parameters'!$C$5="Basic Library Subsidy", 0, IF('Funding Allocation Parameters'!$C$5="Grant funding", 0, IF('Funding Allocation Parameters'!$C$5="Other author funding",  MIN(O497*('Funding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7" s="178">
        <f>IF('Funding Allocation Parameters'!$C$5="Basic Library Subsidy", MIN(O497*('Funding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MIN($O497*(VLOOKUP(CONCATENATE($A497, 'Funding Allocation Parameters'!$I$5), 'Library Subsidy Complex'!$C$2:$J$55, 6, FALSE)), VLOOKUP(CONCATENATE($A497, 'Funding Allocation Parameters'!$I$5), 'Library Subsidy Complex'!$C$2:$J$55, 8, FALSE)), 0)))))</f>
        <v>1189</v>
      </c>
      <c r="U497" s="178">
        <f>IF('Funding Allocation Parameters'!$C$5="Basic Library Subsidy", 0, IF('Funding Allocation Parameters'!$C$5="Grant funding", 0, IF('Funding Allocation Parameters'!$C$5="Other author funding",  MIN(O497*('Funding Allocation Parameters'!$E$5), 'Funding Allocation Parameters'!$G$5), IF('Funding Allocation Parameters'!$C$5="Any discretionary funds (grants if available, other if no grants)", MIN(O497*('Funding Allocation Parameters'!$E$5), 'Funding Allocation Parameters'!$G$5), IF('Funding Allocation Parameters'!$C$5="Complex Library Subsidy", 0, 0)))))</f>
        <v>0</v>
      </c>
      <c r="V497" s="177">
        <f t="shared" si="221"/>
        <v>692.19959999999992</v>
      </c>
      <c r="W497" s="177">
        <f t="shared" si="222"/>
        <v>692.19959999999992</v>
      </c>
      <c r="X497" s="179">
        <f>IF('Funding Allocation Parameters'!$C$6="Basic Library Subsidy", MIN(V497*'Funding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MIN(V497*VLOOKUP(CONCATENATE($A497, 'Funding Allocation Parameters'!$I$6), 'Library Subsidy Complex'!$C$2:$J$55, 2, FALSE), VLOOKUP(CONCATENATE($A497, 'Funding Allocation Parameters'!$I$6), 'Library Subsidy Complex'!$C$2:$J$55, 4, FALSE)), 0)))))</f>
        <v>0</v>
      </c>
      <c r="Y497" s="179">
        <f>IF('Funding Allocation Parameters'!$C$6="Basic Library Subsidy", 0, IF('Funding Allocation Parameters'!$C$6="Grant funding",MIN(V497*'Funding Allocation Parameters'!$E$6, 'Funding Allocation Parameters'!$G$6), IF('Funding Allocation Parameters'!$C$6="Other author funding", 0, IF('Funding Allocation Parameters'!$C$6="Any discretionary funds (grants if available, other if no grants)", MIN(V497*'Funding Allocation Parameters'!$E$6, 'Funding Allocation Parameters'!$G$6), IF('Funding Allocation Parameters'!$C$6="Complex Library Subsidy", 0, 0)))))</f>
        <v>692.19959999999992</v>
      </c>
      <c r="Z497" s="179">
        <f>IF('Funding Allocation Parameters'!$C$6="Basic Library Subsidy", 0, IF('Funding Allocation Parameters'!$C$6="Grant funding", 0, IF('Funding Allocation Parameters'!$C$6="Other author funding",  MIN(V497*'Funding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7" s="179">
        <f>IF('Funding Allocation Parameters'!$C$6="Basic Library Subsidy", MIN(W497*'Funding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MIN(W497*VLOOKUP(CONCATENATE($A497, 'Funding Allocation Parameters'!$I$6), 'Library Subsidy Complex'!$C$2:$J$55, 6, FALSE), VLOOKUP(CONCATENATE($A497, 'Funding Allocation Parameters'!$I$6), 'Library Subsidy Complex'!$C$2:$J$55, 8, FALSE)), 0)))))</f>
        <v>0</v>
      </c>
      <c r="AB497" s="179">
        <f>IF('Funding Allocation Parameters'!$C$6="Basic Library Subsidy", 0, IF('Funding Allocation Parameters'!$C$6="Grant funding", 0, IF('Funding Allocation Parameters'!$C$6="Other author funding",  MIN(W497*'Funding Allocation Parameters'!$E$6, 'Funding Allocation Parameters'!$G$6), IF('Funding Allocation Parameters'!$C$6="Any discretionary funds (grants if available, other if no grants)", MIN(W497*'Funding Allocation Parameters'!$E$6, 'Funding Allocation Parameters'!$G$6), IF('Funding Allocation Parameters'!$C$6="Complex Library Subsidy", 0, 0)))))</f>
        <v>692.19959999999992</v>
      </c>
      <c r="AC497" s="177">
        <f t="shared" si="223"/>
        <v>0</v>
      </c>
      <c r="AD497" s="177">
        <f t="shared" si="224"/>
        <v>0</v>
      </c>
      <c r="AE497" s="180">
        <f>IF('Funding Allocation Parameters'!$C$7="Basic Library Subsidy", MIN(AC497*'Funding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MIN(AC497*VLOOKUP(CONCATENATE($A497, 'Funding Allocation Parameters'!$I$7), 'Library Subsidy Complex'!$C$2:$J$55, 2, FALSE), VLOOKUP(CONCATENATE($A497, 'Funding Allocation Parameters'!$I$7), 'Library Subsidy Complex'!$C$2:$J$55, 4, FALSE)), 0)))))</f>
        <v>0</v>
      </c>
      <c r="AF497" s="180">
        <f>IF('Funding Allocation Parameters'!$C$7="Basic Library Subsidy", 0, IF('Funding Allocation Parameters'!$C$7="Grant funding",MIN(AC497*'Funding Allocation Parameters'!$E$7, 'Funding Allocation Parameters'!$G$7), IF('Funding Allocation Parameters'!$C$7="Other author funding", 0, IF('Funding Allocation Parameters'!$C$7="Any discretionary funds (grants if available, other if no grants)", MIN(AC497*'Funding Allocation Parameters'!$E$7, 'Funding Allocation Parameters'!$G$7), IF('Funding Allocation Parameters'!$C$7="Complex Library Subsidy", 0, 0)))))</f>
        <v>0</v>
      </c>
      <c r="AG497" s="180">
        <f>IF('Funding Allocation Parameters'!$C$7="Basic Library Subsidy", 0, IF('Funding Allocation Parameters'!$C$7="Grant funding", 0, IF('Funding Allocation Parameters'!$C$7="Other author funding",  MIN(AC497*'Funding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7" s="180">
        <f>IF('Funding Allocation Parameters'!$C$7="Basic Library Subsidy", MIN(AD497*'Funding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MIN(AD497*VLOOKUP(CONCATENATE($A497, 'Funding Allocation Parameters'!$I$7), 'Library Subsidy Complex'!$C$2:$J$55, 6, FALSE), VLOOKUP(CONCATENATE($A497, 'Funding Allocation Parameters'!$I$7), 'Library Subsidy Complex'!$C$2:$J$55, 8, FALSE)), 0)))))</f>
        <v>0</v>
      </c>
      <c r="AI497" s="180">
        <f>IF('Funding Allocation Parameters'!$C$7="Basic Library Subsidy", 0, IF('Funding Allocation Parameters'!$C$7="Grant funding", 0, IF('Funding Allocation Parameters'!$C$7="Other author funding",  MIN(AD497*'Funding Allocation Parameters'!$E$7, 'Funding Allocation Parameters'!$G$7), IF('Funding Allocation Parameters'!$C$7="Any discretionary funds (grants if available, other if no grants)", MIN(AD497*'Funding Allocation Parameters'!$E$7, 'Funding Allocation Parameters'!$G$7), IF('Funding Allocation Parameters'!$C$7="Complex Library Subsidy", 0, 0)))))</f>
        <v>0</v>
      </c>
      <c r="AJ497" s="177">
        <f t="shared" si="225"/>
        <v>0</v>
      </c>
      <c r="AK497" s="177">
        <f t="shared" si="226"/>
        <v>0</v>
      </c>
      <c r="AL497" s="181">
        <f>IF('Funding Allocation Parameters'!$C$8="Basic Library Subsidy", MIN(AJ497*'Funding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MIN(AJ497*VLOOKUP(CONCATENATE($A497, 'Funding Allocation Parameters'!$I$8), 'Library Subsidy Complex'!$C$2:$J$55, 2, FALSE), VLOOKUP(CONCATENATE($A497, 'Funding Allocation Parameters'!$I$8), 'Library Subsidy Complex'!$C$2:$J$55, 4, FALSE)), 0)))))</f>
        <v>0</v>
      </c>
      <c r="AM497" s="181">
        <f>IF('Funding Allocation Parameters'!$C$8="Basic Library Subsidy", 0, IF('Funding Allocation Parameters'!$C$8="Grant funding",MIN(AJ497*'Funding Allocation Parameters'!$E$8, 'Funding Allocation Parameters'!$G$8), IF('Funding Allocation Parameters'!$C$8="Other author funding", 0, IF('Funding Allocation Parameters'!$C$8="Any discretionary funds (grants if available, other if no grants)", MIN(AJ497*'Funding Allocation Parameters'!$E$8, 'Funding Allocation Parameters'!$G$8), IF('Funding Allocation Parameters'!$C$8="Complex Library Subsidy", 0, 0)))))</f>
        <v>0</v>
      </c>
      <c r="AN497" s="181">
        <f>IF('Funding Allocation Parameters'!$C$8="Basic Library Subsidy", 0, IF('Funding Allocation Parameters'!$C$8="Grant funding", 0, IF('Funding Allocation Parameters'!$C$8="Other author funding",  MIN(AJ497*'Funding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7" s="181">
        <f>IF('Funding Allocation Parameters'!$C$8="Basic Library Subsidy", MIN(AK497*'Funding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MIN(AK497*VLOOKUP(CONCATENATE($A497, 'Funding Allocation Parameters'!$I$8), 'Library Subsidy Complex'!$C$2:$J$55, 6, FALSE), VLOOKUP(CONCATENATE($A497, 'Funding Allocation Parameters'!$I$8), 'Library Subsidy Complex'!$C$2:$J$55, 8, FALSE)), 0)))))</f>
        <v>0</v>
      </c>
      <c r="AP497" s="181">
        <f>IF('Funding Allocation Parameters'!$C$8="Basic Library Subsidy", 0, IF('Funding Allocation Parameters'!$C$8="Grant funding", 0, IF('Funding Allocation Parameters'!$C$8="Other author funding",  MIN(AK497*'Funding Allocation Parameters'!$E$8, 'Funding Allocation Parameters'!$G$8), IF('Funding Allocation Parameters'!$C$8="Any discretionary funds (grants if available, other if no grants)", MIN(AK497*'Funding Allocation Parameters'!$E$8, 'Funding Allocation Parameters'!$G$8), IF('Funding Allocation Parameters'!$C$8="Complex Library Subsidy", 0, 0)))))</f>
        <v>0</v>
      </c>
      <c r="AQ497" s="177">
        <f t="shared" si="227"/>
        <v>0</v>
      </c>
      <c r="AR497" s="177">
        <f t="shared" si="228"/>
        <v>0</v>
      </c>
      <c r="AS497" s="182">
        <f t="shared" si="229"/>
        <v>1189</v>
      </c>
      <c r="AT497" s="182">
        <f t="shared" si="230"/>
        <v>692.19959999999992</v>
      </c>
      <c r="AU497" s="182">
        <f t="shared" si="231"/>
        <v>0</v>
      </c>
      <c r="AV497" s="182">
        <f t="shared" si="232"/>
        <v>1189</v>
      </c>
      <c r="AW497" s="182">
        <f t="shared" si="233"/>
        <v>692.19959999999992</v>
      </c>
      <c r="AX497" s="183">
        <f t="shared" si="234"/>
        <v>1189</v>
      </c>
      <c r="AY497" s="183">
        <f t="shared" si="235"/>
        <v>692.19959999999992</v>
      </c>
      <c r="AZ497" s="183">
        <f t="shared" si="236"/>
        <v>0</v>
      </c>
      <c r="BA497" s="183">
        <f t="shared" si="237"/>
        <v>0</v>
      </c>
      <c r="BB497" s="183">
        <f t="shared" si="238"/>
        <v>0</v>
      </c>
      <c r="BC497" s="184">
        <f t="shared" si="239"/>
        <v>1189</v>
      </c>
      <c r="BD497" s="184">
        <f t="shared" si="240"/>
        <v>0</v>
      </c>
      <c r="BE497" s="184">
        <f t="shared" si="241"/>
        <v>692.19959999999992</v>
      </c>
      <c r="BF497" s="184">
        <f t="shared" si="242"/>
        <v>0</v>
      </c>
      <c r="BG497" s="102">
        <f t="shared" si="243"/>
        <v>0</v>
      </c>
      <c r="BH497" s="102">
        <f t="shared" si="244"/>
        <v>0</v>
      </c>
      <c r="BI497" s="102">
        <f t="shared" si="245"/>
        <v>0</v>
      </c>
      <c r="BJ497" s="102">
        <f t="shared" si="246"/>
        <v>1</v>
      </c>
      <c r="BK497" s="102">
        <f t="shared" si="247"/>
        <v>0</v>
      </c>
      <c r="BL497" s="102">
        <f t="shared" si="248"/>
        <v>0</v>
      </c>
      <c r="BN497" s="102"/>
    </row>
    <row r="498" spans="1:66" x14ac:dyDescent="0.25">
      <c r="A498" s="102" t="s">
        <v>21</v>
      </c>
      <c r="B498" s="102" t="s">
        <v>8</v>
      </c>
      <c r="C498" s="102" t="s">
        <v>8</v>
      </c>
      <c r="D498" s="102" t="s">
        <v>27</v>
      </c>
      <c r="E498" s="102" t="s">
        <v>1012</v>
      </c>
      <c r="F498" s="102" t="s">
        <v>1013</v>
      </c>
      <c r="G498" s="102">
        <v>0.95699999999999996</v>
      </c>
      <c r="H498" s="102">
        <v>1</v>
      </c>
      <c r="I498" s="102">
        <v>0</v>
      </c>
      <c r="J498" s="167">
        <f>IFERROR(H498*VLOOKUP(A498, 'Advanced Parameters'!$B$7:$G$20, 6, FALSE)*VLOOKUP(A498, 'Growth Parameters'!$B$6:$H$19, 6, FALSE), 0)</f>
        <v>1</v>
      </c>
      <c r="K498" s="167">
        <f>IFERROR(IF('Advanced Parameters'!$C$5="n",'Raw Data'!I498*VLOOKUP(A498,'Advanced Parameters'!$B$7:$G$20,6,FALSE),J498*VLOOKUP(A498,'Advanced Parameters'!$B$7:$G$20,2,FALSE))*VLOOKUP(A498, 'Growth Parameters'!$B$6:$H$19, 6, FALSE), 0)</f>
        <v>0</v>
      </c>
      <c r="L498" s="167">
        <f t="shared" si="249"/>
        <v>1</v>
      </c>
      <c r="M498" s="168">
        <f>IFERROR(IF(G498="NA","NA",IF(G498&gt;'APC Parameters'!$K$6+VLOOKUP('Raw Data'!A498, 'APC Parameters'!$H$7:$L$20, 4, FALSE), 'APC Parameters'!$L$6+VLOOKUP('Raw Data'!A498, 'APC Parameters'!$H$7:$L$20, 5, FALSE), G498*('APC Parameters'!$J$6+VLOOKUP('Raw Data'!A498, 'APC Parameters'!$H$7:$L$20, 3, FALSE))+'APC Parameters'!$I$6+VLOOKUP('Raw Data'!A498, 'APC Parameters'!$H$7:$L$20, 2, FALSE))), 0)</f>
        <v>1826.5758000000001</v>
      </c>
      <c r="N498" s="168">
        <f t="shared" si="219"/>
        <v>1826.5758000000001</v>
      </c>
      <c r="O498" s="168">
        <f>IFERROR(IF(M498="NA",VLOOKUP(D498,'Internal Calculations'!$B$10:$C$11,2,FALSE), M498)*VLOOKUP(A498, 'Growth Parameters'!$B$6:$H$19, 7, FALSE), 0)</f>
        <v>1826.5758000000001</v>
      </c>
      <c r="P498" s="177">
        <f t="shared" si="220"/>
        <v>1826.5758000000001</v>
      </c>
      <c r="Q498" s="178">
        <f>IF('Funding Allocation Parameters'!$C$5="Basic Library Subsidy", MIN(O498*('Funding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MIN($O498*(VLOOKUP(CONCATENATE($A498, 'Funding Allocation Parameters'!$I$5), 'Library Subsidy Complex'!$C$2:$J$55, 2, FALSE)), VLOOKUP(CONCATENATE($A498, 'Funding Allocation Parameters'!$I$5), 'Library Subsidy Complex'!$C$2:$J$55, 4, FALSE)), 0)))))</f>
        <v>1189</v>
      </c>
      <c r="R498" s="178">
        <f>IF('Funding Allocation Parameters'!$C$5="Basic Library Subsidy", 0, IF('Funding Allocation Parameters'!$C$5="Grant funding",MIN(O498*('Funding Allocation Parameters'!$E$5), 'Funding Allocation Parameters'!$G$5), IF('Funding Allocation Parameters'!$C$5="Other author funding", 0, IF('Funding Allocation Parameters'!$C$5="Any discretionary funds (grants if available, other if no grants)", MIN(O498*('Funding Allocation Parameters'!$E$5), 'Funding Allocation Parameters'!$G$5), IF('Funding Allocation Parameters'!$C$5="Complex Library Subsidy", 0, 0)))))</f>
        <v>0</v>
      </c>
      <c r="S498" s="178">
        <f>IF('Funding Allocation Parameters'!$C$5="Basic Library Subsidy", 0, IF('Funding Allocation Parameters'!$C$5="Grant funding", 0, IF('Funding Allocation Parameters'!$C$5="Other author funding",  MIN(O498*('Funding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8" s="178">
        <f>IF('Funding Allocation Parameters'!$C$5="Basic Library Subsidy", MIN(O498*('Funding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MIN($O498*(VLOOKUP(CONCATENATE($A498, 'Funding Allocation Parameters'!$I$5), 'Library Subsidy Complex'!$C$2:$J$55, 6, FALSE)), VLOOKUP(CONCATENATE($A498, 'Funding Allocation Parameters'!$I$5), 'Library Subsidy Complex'!$C$2:$J$55, 8, FALSE)), 0)))))</f>
        <v>1189</v>
      </c>
      <c r="U498" s="178">
        <f>IF('Funding Allocation Parameters'!$C$5="Basic Library Subsidy", 0, IF('Funding Allocation Parameters'!$C$5="Grant funding", 0, IF('Funding Allocation Parameters'!$C$5="Other author funding",  MIN(O498*('Funding Allocation Parameters'!$E$5), 'Funding Allocation Parameters'!$G$5), IF('Funding Allocation Parameters'!$C$5="Any discretionary funds (grants if available, other if no grants)", MIN(O498*('Funding Allocation Parameters'!$E$5), 'Funding Allocation Parameters'!$G$5), IF('Funding Allocation Parameters'!$C$5="Complex Library Subsidy", 0, 0)))))</f>
        <v>0</v>
      </c>
      <c r="V498" s="177">
        <f t="shared" si="221"/>
        <v>637.57580000000007</v>
      </c>
      <c r="W498" s="177">
        <f t="shared" si="222"/>
        <v>637.57580000000007</v>
      </c>
      <c r="X498" s="179">
        <f>IF('Funding Allocation Parameters'!$C$6="Basic Library Subsidy", MIN(V498*'Funding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MIN(V498*VLOOKUP(CONCATENATE($A498, 'Funding Allocation Parameters'!$I$6), 'Library Subsidy Complex'!$C$2:$J$55, 2, FALSE), VLOOKUP(CONCATENATE($A498, 'Funding Allocation Parameters'!$I$6), 'Library Subsidy Complex'!$C$2:$J$55, 4, FALSE)), 0)))))</f>
        <v>0</v>
      </c>
      <c r="Y498" s="179">
        <f>IF('Funding Allocation Parameters'!$C$6="Basic Library Subsidy", 0, IF('Funding Allocation Parameters'!$C$6="Grant funding",MIN(V498*'Funding Allocation Parameters'!$E$6, 'Funding Allocation Parameters'!$G$6), IF('Funding Allocation Parameters'!$C$6="Other author funding", 0, IF('Funding Allocation Parameters'!$C$6="Any discretionary funds (grants if available, other if no grants)", MIN(V498*'Funding Allocation Parameters'!$E$6, 'Funding Allocation Parameters'!$G$6), IF('Funding Allocation Parameters'!$C$6="Complex Library Subsidy", 0, 0)))))</f>
        <v>637.57580000000007</v>
      </c>
      <c r="Z498" s="179">
        <f>IF('Funding Allocation Parameters'!$C$6="Basic Library Subsidy", 0, IF('Funding Allocation Parameters'!$C$6="Grant funding", 0, IF('Funding Allocation Parameters'!$C$6="Other author funding",  MIN(V498*'Funding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8" s="179">
        <f>IF('Funding Allocation Parameters'!$C$6="Basic Library Subsidy", MIN(W498*'Funding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MIN(W498*VLOOKUP(CONCATENATE($A498, 'Funding Allocation Parameters'!$I$6), 'Library Subsidy Complex'!$C$2:$J$55, 6, FALSE), VLOOKUP(CONCATENATE($A498, 'Funding Allocation Parameters'!$I$6), 'Library Subsidy Complex'!$C$2:$J$55, 8, FALSE)), 0)))))</f>
        <v>0</v>
      </c>
      <c r="AB498" s="179">
        <f>IF('Funding Allocation Parameters'!$C$6="Basic Library Subsidy", 0, IF('Funding Allocation Parameters'!$C$6="Grant funding", 0, IF('Funding Allocation Parameters'!$C$6="Other author funding",  MIN(W498*'Funding Allocation Parameters'!$E$6, 'Funding Allocation Parameters'!$G$6), IF('Funding Allocation Parameters'!$C$6="Any discretionary funds (grants if available, other if no grants)", MIN(W498*'Funding Allocation Parameters'!$E$6, 'Funding Allocation Parameters'!$G$6), IF('Funding Allocation Parameters'!$C$6="Complex Library Subsidy", 0, 0)))))</f>
        <v>637.57580000000007</v>
      </c>
      <c r="AC498" s="177">
        <f t="shared" si="223"/>
        <v>0</v>
      </c>
      <c r="AD498" s="177">
        <f t="shared" si="224"/>
        <v>0</v>
      </c>
      <c r="AE498" s="180">
        <f>IF('Funding Allocation Parameters'!$C$7="Basic Library Subsidy", MIN(AC498*'Funding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MIN(AC498*VLOOKUP(CONCATENATE($A498, 'Funding Allocation Parameters'!$I$7), 'Library Subsidy Complex'!$C$2:$J$55, 2, FALSE), VLOOKUP(CONCATENATE($A498, 'Funding Allocation Parameters'!$I$7), 'Library Subsidy Complex'!$C$2:$J$55, 4, FALSE)), 0)))))</f>
        <v>0</v>
      </c>
      <c r="AF498" s="180">
        <f>IF('Funding Allocation Parameters'!$C$7="Basic Library Subsidy", 0, IF('Funding Allocation Parameters'!$C$7="Grant funding",MIN(AC498*'Funding Allocation Parameters'!$E$7, 'Funding Allocation Parameters'!$G$7), IF('Funding Allocation Parameters'!$C$7="Other author funding", 0, IF('Funding Allocation Parameters'!$C$7="Any discretionary funds (grants if available, other if no grants)", MIN(AC498*'Funding Allocation Parameters'!$E$7, 'Funding Allocation Parameters'!$G$7), IF('Funding Allocation Parameters'!$C$7="Complex Library Subsidy", 0, 0)))))</f>
        <v>0</v>
      </c>
      <c r="AG498" s="180">
        <f>IF('Funding Allocation Parameters'!$C$7="Basic Library Subsidy", 0, IF('Funding Allocation Parameters'!$C$7="Grant funding", 0, IF('Funding Allocation Parameters'!$C$7="Other author funding",  MIN(AC498*'Funding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8" s="180">
        <f>IF('Funding Allocation Parameters'!$C$7="Basic Library Subsidy", MIN(AD498*'Funding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MIN(AD498*VLOOKUP(CONCATENATE($A498, 'Funding Allocation Parameters'!$I$7), 'Library Subsidy Complex'!$C$2:$J$55, 6, FALSE), VLOOKUP(CONCATENATE($A498, 'Funding Allocation Parameters'!$I$7), 'Library Subsidy Complex'!$C$2:$J$55, 8, FALSE)), 0)))))</f>
        <v>0</v>
      </c>
      <c r="AI498" s="180">
        <f>IF('Funding Allocation Parameters'!$C$7="Basic Library Subsidy", 0, IF('Funding Allocation Parameters'!$C$7="Grant funding", 0, IF('Funding Allocation Parameters'!$C$7="Other author funding",  MIN(AD498*'Funding Allocation Parameters'!$E$7, 'Funding Allocation Parameters'!$G$7), IF('Funding Allocation Parameters'!$C$7="Any discretionary funds (grants if available, other if no grants)", MIN(AD498*'Funding Allocation Parameters'!$E$7, 'Funding Allocation Parameters'!$G$7), IF('Funding Allocation Parameters'!$C$7="Complex Library Subsidy", 0, 0)))))</f>
        <v>0</v>
      </c>
      <c r="AJ498" s="177">
        <f t="shared" si="225"/>
        <v>0</v>
      </c>
      <c r="AK498" s="177">
        <f t="shared" si="226"/>
        <v>0</v>
      </c>
      <c r="AL498" s="181">
        <f>IF('Funding Allocation Parameters'!$C$8="Basic Library Subsidy", MIN(AJ498*'Funding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MIN(AJ498*VLOOKUP(CONCATENATE($A498, 'Funding Allocation Parameters'!$I$8), 'Library Subsidy Complex'!$C$2:$J$55, 2, FALSE), VLOOKUP(CONCATENATE($A498, 'Funding Allocation Parameters'!$I$8), 'Library Subsidy Complex'!$C$2:$J$55, 4, FALSE)), 0)))))</f>
        <v>0</v>
      </c>
      <c r="AM498" s="181">
        <f>IF('Funding Allocation Parameters'!$C$8="Basic Library Subsidy", 0, IF('Funding Allocation Parameters'!$C$8="Grant funding",MIN(AJ498*'Funding Allocation Parameters'!$E$8, 'Funding Allocation Parameters'!$G$8), IF('Funding Allocation Parameters'!$C$8="Other author funding", 0, IF('Funding Allocation Parameters'!$C$8="Any discretionary funds (grants if available, other if no grants)", MIN(AJ498*'Funding Allocation Parameters'!$E$8, 'Funding Allocation Parameters'!$G$8), IF('Funding Allocation Parameters'!$C$8="Complex Library Subsidy", 0, 0)))))</f>
        <v>0</v>
      </c>
      <c r="AN498" s="181">
        <f>IF('Funding Allocation Parameters'!$C$8="Basic Library Subsidy", 0, IF('Funding Allocation Parameters'!$C$8="Grant funding", 0, IF('Funding Allocation Parameters'!$C$8="Other author funding",  MIN(AJ498*'Funding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8" s="181">
        <f>IF('Funding Allocation Parameters'!$C$8="Basic Library Subsidy", MIN(AK498*'Funding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MIN(AK498*VLOOKUP(CONCATENATE($A498, 'Funding Allocation Parameters'!$I$8), 'Library Subsidy Complex'!$C$2:$J$55, 6, FALSE), VLOOKUP(CONCATENATE($A498, 'Funding Allocation Parameters'!$I$8), 'Library Subsidy Complex'!$C$2:$J$55, 8, FALSE)), 0)))))</f>
        <v>0</v>
      </c>
      <c r="AP498" s="181">
        <f>IF('Funding Allocation Parameters'!$C$8="Basic Library Subsidy", 0, IF('Funding Allocation Parameters'!$C$8="Grant funding", 0, IF('Funding Allocation Parameters'!$C$8="Other author funding",  MIN(AK498*'Funding Allocation Parameters'!$E$8, 'Funding Allocation Parameters'!$G$8), IF('Funding Allocation Parameters'!$C$8="Any discretionary funds (grants if available, other if no grants)", MIN(AK498*'Funding Allocation Parameters'!$E$8, 'Funding Allocation Parameters'!$G$8), IF('Funding Allocation Parameters'!$C$8="Complex Library Subsidy", 0, 0)))))</f>
        <v>0</v>
      </c>
      <c r="AQ498" s="177">
        <f t="shared" si="227"/>
        <v>0</v>
      </c>
      <c r="AR498" s="177">
        <f t="shared" si="228"/>
        <v>0</v>
      </c>
      <c r="AS498" s="182">
        <f t="shared" si="229"/>
        <v>1189</v>
      </c>
      <c r="AT498" s="182">
        <f t="shared" si="230"/>
        <v>637.57580000000007</v>
      </c>
      <c r="AU498" s="182">
        <f t="shared" si="231"/>
        <v>0</v>
      </c>
      <c r="AV498" s="182">
        <f t="shared" si="232"/>
        <v>1189</v>
      </c>
      <c r="AW498" s="182">
        <f t="shared" si="233"/>
        <v>637.57580000000007</v>
      </c>
      <c r="AX498" s="183">
        <f t="shared" si="234"/>
        <v>0</v>
      </c>
      <c r="AY498" s="183">
        <f t="shared" si="235"/>
        <v>0</v>
      </c>
      <c r="AZ498" s="183">
        <f t="shared" si="236"/>
        <v>0</v>
      </c>
      <c r="BA498" s="183">
        <f t="shared" si="237"/>
        <v>1189</v>
      </c>
      <c r="BB498" s="183">
        <f t="shared" si="238"/>
        <v>637.57580000000007</v>
      </c>
      <c r="BC498" s="184">
        <f t="shared" si="239"/>
        <v>1189</v>
      </c>
      <c r="BD498" s="184">
        <f t="shared" si="240"/>
        <v>0</v>
      </c>
      <c r="BE498" s="184">
        <f t="shared" si="241"/>
        <v>0</v>
      </c>
      <c r="BF498" s="184">
        <f t="shared" si="242"/>
        <v>637.57580000000007</v>
      </c>
      <c r="BG498" s="102">
        <f t="shared" si="243"/>
        <v>0</v>
      </c>
      <c r="BH498" s="102">
        <f t="shared" si="244"/>
        <v>0</v>
      </c>
      <c r="BI498" s="102">
        <f t="shared" si="245"/>
        <v>0</v>
      </c>
      <c r="BJ498" s="102">
        <f t="shared" si="246"/>
        <v>0</v>
      </c>
      <c r="BK498" s="102">
        <f t="shared" si="247"/>
        <v>1</v>
      </c>
      <c r="BL498" s="102">
        <f t="shared" si="248"/>
        <v>0</v>
      </c>
      <c r="BN498" s="102"/>
    </row>
    <row r="499" spans="1:66" x14ac:dyDescent="0.25">
      <c r="A499" s="102" t="s">
        <v>26</v>
      </c>
      <c r="B499" s="102" t="s">
        <v>8</v>
      </c>
      <c r="C499" s="102" t="s">
        <v>8</v>
      </c>
      <c r="D499" s="102" t="s">
        <v>27</v>
      </c>
      <c r="E499" s="102" t="s">
        <v>1014</v>
      </c>
      <c r="F499" s="102" t="s">
        <v>1015</v>
      </c>
      <c r="G499" s="102">
        <v>0.79100000000000004</v>
      </c>
      <c r="H499" s="102">
        <v>1</v>
      </c>
      <c r="I499" s="102">
        <v>0.41699999999999998</v>
      </c>
      <c r="J499" s="167">
        <f>IFERROR(H499*VLOOKUP(A499, 'Advanced Parameters'!$B$7:$G$20, 6, FALSE)*VLOOKUP(A499, 'Growth Parameters'!$B$6:$H$19, 6, FALSE), 0)</f>
        <v>1</v>
      </c>
      <c r="K499" s="167">
        <f>IFERROR(IF('Advanced Parameters'!$C$5="n",'Raw Data'!I499*VLOOKUP(A499,'Advanced Parameters'!$B$7:$G$20,6,FALSE),J499*VLOOKUP(A499,'Advanced Parameters'!$B$7:$G$20,2,FALSE))*VLOOKUP(A499, 'Growth Parameters'!$B$6:$H$19, 6, FALSE), 0)</f>
        <v>0.41699999999999998</v>
      </c>
      <c r="L499" s="167">
        <f t="shared" si="249"/>
        <v>0.58299999999999996</v>
      </c>
      <c r="M499" s="168">
        <f>IFERROR(IF(G499="NA","NA",IF(G499&gt;'APC Parameters'!$K$6+VLOOKUP('Raw Data'!A499, 'APC Parameters'!$H$7:$L$20, 4, FALSE), 'APC Parameters'!$L$6+VLOOKUP('Raw Data'!A499, 'APC Parameters'!$H$7:$L$20, 5, FALSE), G499*('APC Parameters'!$J$6+VLOOKUP('Raw Data'!A499, 'APC Parameters'!$H$7:$L$20, 3, FALSE))+'APC Parameters'!$I$6+VLOOKUP('Raw Data'!A499, 'APC Parameters'!$H$7:$L$20, 2, FALSE))), 0)</f>
        <v>1708.8154</v>
      </c>
      <c r="N499" s="168">
        <f t="shared" si="219"/>
        <v>1708.8154</v>
      </c>
      <c r="O499" s="168">
        <f>IFERROR(IF(M499="NA",VLOOKUP(D499,'Internal Calculations'!$B$10:$C$11,2,FALSE), M499)*VLOOKUP(A499, 'Growth Parameters'!$B$6:$H$19, 7, FALSE), 0)</f>
        <v>1708.8154</v>
      </c>
      <c r="P499" s="177">
        <f t="shared" si="220"/>
        <v>1708.8154</v>
      </c>
      <c r="Q499" s="178">
        <f>IF('Funding Allocation Parameters'!$C$5="Basic Library Subsidy", MIN(O499*('Funding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MIN($O499*(VLOOKUP(CONCATENATE($A499, 'Funding Allocation Parameters'!$I$5), 'Library Subsidy Complex'!$C$2:$J$55, 2, FALSE)), VLOOKUP(CONCATENATE($A499, 'Funding Allocation Parameters'!$I$5), 'Library Subsidy Complex'!$C$2:$J$55, 4, FALSE)), 0)))))</f>
        <v>1189</v>
      </c>
      <c r="R499" s="178">
        <f>IF('Funding Allocation Parameters'!$C$5="Basic Library Subsidy", 0, IF('Funding Allocation Parameters'!$C$5="Grant funding",MIN(O499*('Funding Allocation Parameters'!$E$5), 'Funding Allocation Parameters'!$G$5), IF('Funding Allocation Parameters'!$C$5="Other author funding", 0, IF('Funding Allocation Parameters'!$C$5="Any discretionary funds (grants if available, other if no grants)", MIN(O499*('Funding Allocation Parameters'!$E$5), 'Funding Allocation Parameters'!$G$5), IF('Funding Allocation Parameters'!$C$5="Complex Library Subsidy", 0, 0)))))</f>
        <v>0</v>
      </c>
      <c r="S499" s="178">
        <f>IF('Funding Allocation Parameters'!$C$5="Basic Library Subsidy", 0, IF('Funding Allocation Parameters'!$C$5="Grant funding", 0, IF('Funding Allocation Parameters'!$C$5="Other author funding",  MIN(O499*('Funding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499" s="178">
        <f>IF('Funding Allocation Parameters'!$C$5="Basic Library Subsidy", MIN(O499*('Funding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MIN($O499*(VLOOKUP(CONCATENATE($A499, 'Funding Allocation Parameters'!$I$5), 'Library Subsidy Complex'!$C$2:$J$55, 6, FALSE)), VLOOKUP(CONCATENATE($A499, 'Funding Allocation Parameters'!$I$5), 'Library Subsidy Complex'!$C$2:$J$55, 8, FALSE)), 0)))))</f>
        <v>1189</v>
      </c>
      <c r="U499" s="178">
        <f>IF('Funding Allocation Parameters'!$C$5="Basic Library Subsidy", 0, IF('Funding Allocation Parameters'!$C$5="Grant funding", 0, IF('Funding Allocation Parameters'!$C$5="Other author funding",  MIN(O499*('Funding Allocation Parameters'!$E$5), 'Funding Allocation Parameters'!$G$5), IF('Funding Allocation Parameters'!$C$5="Any discretionary funds (grants if available, other if no grants)", MIN(O499*('Funding Allocation Parameters'!$E$5), 'Funding Allocation Parameters'!$G$5), IF('Funding Allocation Parameters'!$C$5="Complex Library Subsidy", 0, 0)))))</f>
        <v>0</v>
      </c>
      <c r="V499" s="177">
        <f t="shared" si="221"/>
        <v>519.81539999999995</v>
      </c>
      <c r="W499" s="177">
        <f t="shared" si="222"/>
        <v>519.81539999999995</v>
      </c>
      <c r="X499" s="179">
        <f>IF('Funding Allocation Parameters'!$C$6="Basic Library Subsidy", MIN(V499*'Funding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MIN(V499*VLOOKUP(CONCATENATE($A499, 'Funding Allocation Parameters'!$I$6), 'Library Subsidy Complex'!$C$2:$J$55, 2, FALSE), VLOOKUP(CONCATENATE($A499, 'Funding Allocation Parameters'!$I$6), 'Library Subsidy Complex'!$C$2:$J$55, 4, FALSE)), 0)))))</f>
        <v>0</v>
      </c>
      <c r="Y499" s="179">
        <f>IF('Funding Allocation Parameters'!$C$6="Basic Library Subsidy", 0, IF('Funding Allocation Parameters'!$C$6="Grant funding",MIN(V499*'Funding Allocation Parameters'!$E$6, 'Funding Allocation Parameters'!$G$6), IF('Funding Allocation Parameters'!$C$6="Other author funding", 0, IF('Funding Allocation Parameters'!$C$6="Any discretionary funds (grants if available, other if no grants)", MIN(V499*'Funding Allocation Parameters'!$E$6, 'Funding Allocation Parameters'!$G$6), IF('Funding Allocation Parameters'!$C$6="Complex Library Subsidy", 0, 0)))))</f>
        <v>519.81539999999995</v>
      </c>
      <c r="Z499" s="179">
        <f>IF('Funding Allocation Parameters'!$C$6="Basic Library Subsidy", 0, IF('Funding Allocation Parameters'!$C$6="Grant funding", 0, IF('Funding Allocation Parameters'!$C$6="Other author funding",  MIN(V499*'Funding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499" s="179">
        <f>IF('Funding Allocation Parameters'!$C$6="Basic Library Subsidy", MIN(W499*'Funding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MIN(W499*VLOOKUP(CONCATENATE($A499, 'Funding Allocation Parameters'!$I$6), 'Library Subsidy Complex'!$C$2:$J$55, 6, FALSE), VLOOKUP(CONCATENATE($A499, 'Funding Allocation Parameters'!$I$6), 'Library Subsidy Complex'!$C$2:$J$55, 8, FALSE)), 0)))))</f>
        <v>0</v>
      </c>
      <c r="AB499" s="179">
        <f>IF('Funding Allocation Parameters'!$C$6="Basic Library Subsidy", 0, IF('Funding Allocation Parameters'!$C$6="Grant funding", 0, IF('Funding Allocation Parameters'!$C$6="Other author funding",  MIN(W499*'Funding Allocation Parameters'!$E$6, 'Funding Allocation Parameters'!$G$6), IF('Funding Allocation Parameters'!$C$6="Any discretionary funds (grants if available, other if no grants)", MIN(W499*'Funding Allocation Parameters'!$E$6, 'Funding Allocation Parameters'!$G$6), IF('Funding Allocation Parameters'!$C$6="Complex Library Subsidy", 0, 0)))))</f>
        <v>519.81539999999995</v>
      </c>
      <c r="AC499" s="177">
        <f t="shared" si="223"/>
        <v>0</v>
      </c>
      <c r="AD499" s="177">
        <f t="shared" si="224"/>
        <v>0</v>
      </c>
      <c r="AE499" s="180">
        <f>IF('Funding Allocation Parameters'!$C$7="Basic Library Subsidy", MIN(AC499*'Funding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MIN(AC499*VLOOKUP(CONCATENATE($A499, 'Funding Allocation Parameters'!$I$7), 'Library Subsidy Complex'!$C$2:$J$55, 2, FALSE), VLOOKUP(CONCATENATE($A499, 'Funding Allocation Parameters'!$I$7), 'Library Subsidy Complex'!$C$2:$J$55, 4, FALSE)), 0)))))</f>
        <v>0</v>
      </c>
      <c r="AF499" s="180">
        <f>IF('Funding Allocation Parameters'!$C$7="Basic Library Subsidy", 0, IF('Funding Allocation Parameters'!$C$7="Grant funding",MIN(AC499*'Funding Allocation Parameters'!$E$7, 'Funding Allocation Parameters'!$G$7), IF('Funding Allocation Parameters'!$C$7="Other author funding", 0, IF('Funding Allocation Parameters'!$C$7="Any discretionary funds (grants if available, other if no grants)", MIN(AC499*'Funding Allocation Parameters'!$E$7, 'Funding Allocation Parameters'!$G$7), IF('Funding Allocation Parameters'!$C$7="Complex Library Subsidy", 0, 0)))))</f>
        <v>0</v>
      </c>
      <c r="AG499" s="180">
        <f>IF('Funding Allocation Parameters'!$C$7="Basic Library Subsidy", 0, IF('Funding Allocation Parameters'!$C$7="Grant funding", 0, IF('Funding Allocation Parameters'!$C$7="Other author funding",  MIN(AC499*'Funding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499" s="180">
        <f>IF('Funding Allocation Parameters'!$C$7="Basic Library Subsidy", MIN(AD499*'Funding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MIN(AD499*VLOOKUP(CONCATENATE($A499, 'Funding Allocation Parameters'!$I$7), 'Library Subsidy Complex'!$C$2:$J$55, 6, FALSE), VLOOKUP(CONCATENATE($A499, 'Funding Allocation Parameters'!$I$7), 'Library Subsidy Complex'!$C$2:$J$55, 8, FALSE)), 0)))))</f>
        <v>0</v>
      </c>
      <c r="AI499" s="180">
        <f>IF('Funding Allocation Parameters'!$C$7="Basic Library Subsidy", 0, IF('Funding Allocation Parameters'!$C$7="Grant funding", 0, IF('Funding Allocation Parameters'!$C$7="Other author funding",  MIN(AD499*'Funding Allocation Parameters'!$E$7, 'Funding Allocation Parameters'!$G$7), IF('Funding Allocation Parameters'!$C$7="Any discretionary funds (grants if available, other if no grants)", MIN(AD499*'Funding Allocation Parameters'!$E$7, 'Funding Allocation Parameters'!$G$7), IF('Funding Allocation Parameters'!$C$7="Complex Library Subsidy", 0, 0)))))</f>
        <v>0</v>
      </c>
      <c r="AJ499" s="177">
        <f t="shared" si="225"/>
        <v>0</v>
      </c>
      <c r="AK499" s="177">
        <f t="shared" si="226"/>
        <v>0</v>
      </c>
      <c r="AL499" s="181">
        <f>IF('Funding Allocation Parameters'!$C$8="Basic Library Subsidy", MIN(AJ499*'Funding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MIN(AJ499*VLOOKUP(CONCATENATE($A499, 'Funding Allocation Parameters'!$I$8), 'Library Subsidy Complex'!$C$2:$J$55, 2, FALSE), VLOOKUP(CONCATENATE($A499, 'Funding Allocation Parameters'!$I$8), 'Library Subsidy Complex'!$C$2:$J$55, 4, FALSE)), 0)))))</f>
        <v>0</v>
      </c>
      <c r="AM499" s="181">
        <f>IF('Funding Allocation Parameters'!$C$8="Basic Library Subsidy", 0, IF('Funding Allocation Parameters'!$C$8="Grant funding",MIN(AJ499*'Funding Allocation Parameters'!$E$8, 'Funding Allocation Parameters'!$G$8), IF('Funding Allocation Parameters'!$C$8="Other author funding", 0, IF('Funding Allocation Parameters'!$C$8="Any discretionary funds (grants if available, other if no grants)", MIN(AJ499*'Funding Allocation Parameters'!$E$8, 'Funding Allocation Parameters'!$G$8), IF('Funding Allocation Parameters'!$C$8="Complex Library Subsidy", 0, 0)))))</f>
        <v>0</v>
      </c>
      <c r="AN499" s="181">
        <f>IF('Funding Allocation Parameters'!$C$8="Basic Library Subsidy", 0, IF('Funding Allocation Parameters'!$C$8="Grant funding", 0, IF('Funding Allocation Parameters'!$C$8="Other author funding",  MIN(AJ499*'Funding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499" s="181">
        <f>IF('Funding Allocation Parameters'!$C$8="Basic Library Subsidy", MIN(AK499*'Funding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MIN(AK499*VLOOKUP(CONCATENATE($A499, 'Funding Allocation Parameters'!$I$8), 'Library Subsidy Complex'!$C$2:$J$55, 6, FALSE), VLOOKUP(CONCATENATE($A499, 'Funding Allocation Parameters'!$I$8), 'Library Subsidy Complex'!$C$2:$J$55, 8, FALSE)), 0)))))</f>
        <v>0</v>
      </c>
      <c r="AP499" s="181">
        <f>IF('Funding Allocation Parameters'!$C$8="Basic Library Subsidy", 0, IF('Funding Allocation Parameters'!$C$8="Grant funding", 0, IF('Funding Allocation Parameters'!$C$8="Other author funding",  MIN(AK499*'Funding Allocation Parameters'!$E$8, 'Funding Allocation Parameters'!$G$8), IF('Funding Allocation Parameters'!$C$8="Any discretionary funds (grants if available, other if no grants)", MIN(AK499*'Funding Allocation Parameters'!$E$8, 'Funding Allocation Parameters'!$G$8), IF('Funding Allocation Parameters'!$C$8="Complex Library Subsidy", 0, 0)))))</f>
        <v>0</v>
      </c>
      <c r="AQ499" s="177">
        <f t="shared" si="227"/>
        <v>0</v>
      </c>
      <c r="AR499" s="177">
        <f t="shared" si="228"/>
        <v>0</v>
      </c>
      <c r="AS499" s="182">
        <f t="shared" si="229"/>
        <v>1189</v>
      </c>
      <c r="AT499" s="182">
        <f t="shared" si="230"/>
        <v>519.81539999999995</v>
      </c>
      <c r="AU499" s="182">
        <f t="shared" si="231"/>
        <v>0</v>
      </c>
      <c r="AV499" s="182">
        <f t="shared" si="232"/>
        <v>1189</v>
      </c>
      <c r="AW499" s="182">
        <f t="shared" si="233"/>
        <v>519.81539999999995</v>
      </c>
      <c r="AX499" s="183">
        <f t="shared" si="234"/>
        <v>495.81299999999999</v>
      </c>
      <c r="AY499" s="183">
        <f t="shared" si="235"/>
        <v>216.76302179999996</v>
      </c>
      <c r="AZ499" s="183">
        <f t="shared" si="236"/>
        <v>0</v>
      </c>
      <c r="BA499" s="183">
        <f t="shared" si="237"/>
        <v>693.18700000000001</v>
      </c>
      <c r="BB499" s="183">
        <f t="shared" si="238"/>
        <v>303.05237819999996</v>
      </c>
      <c r="BC499" s="184">
        <f t="shared" si="239"/>
        <v>1189</v>
      </c>
      <c r="BD499" s="184">
        <f t="shared" si="240"/>
        <v>0</v>
      </c>
      <c r="BE499" s="184">
        <f t="shared" si="241"/>
        <v>216.76302179999996</v>
      </c>
      <c r="BF499" s="184">
        <f t="shared" si="242"/>
        <v>303.05237819999996</v>
      </c>
      <c r="BG499" s="102">
        <f t="shared" si="243"/>
        <v>0</v>
      </c>
      <c r="BH499" s="102">
        <f t="shared" si="244"/>
        <v>0</v>
      </c>
      <c r="BI499" s="102">
        <f t="shared" si="245"/>
        <v>0</v>
      </c>
      <c r="BJ499" s="102">
        <f t="shared" si="246"/>
        <v>0.41699999999999998</v>
      </c>
      <c r="BK499" s="102">
        <f t="shared" si="247"/>
        <v>0.58299999999999996</v>
      </c>
      <c r="BL499" s="102">
        <f t="shared" si="248"/>
        <v>0</v>
      </c>
      <c r="BN499" s="102"/>
    </row>
    <row r="500" spans="1:66" x14ac:dyDescent="0.25">
      <c r="A500" s="102" t="s">
        <v>17</v>
      </c>
      <c r="B500" s="102" t="s">
        <v>8</v>
      </c>
      <c r="C500" s="102" t="s">
        <v>8</v>
      </c>
      <c r="D500" s="102" t="s">
        <v>27</v>
      </c>
      <c r="E500" s="102" t="s">
        <v>1016</v>
      </c>
      <c r="F500" s="102" t="s">
        <v>1017</v>
      </c>
      <c r="G500" s="102">
        <v>0.79500000000000004</v>
      </c>
      <c r="H500" s="102">
        <v>1</v>
      </c>
      <c r="I500" s="102">
        <v>1</v>
      </c>
      <c r="J500" s="167">
        <f>IFERROR(H500*VLOOKUP(A500, 'Advanced Parameters'!$B$7:$G$20, 6, FALSE)*VLOOKUP(A500, 'Growth Parameters'!$B$6:$H$19, 6, FALSE), 0)</f>
        <v>1</v>
      </c>
      <c r="K500" s="167">
        <f>IFERROR(IF('Advanced Parameters'!$C$5="n",'Raw Data'!I500*VLOOKUP(A500,'Advanced Parameters'!$B$7:$G$20,6,FALSE),J500*VLOOKUP(A500,'Advanced Parameters'!$B$7:$G$20,2,FALSE))*VLOOKUP(A500, 'Growth Parameters'!$B$6:$H$19, 6, FALSE), 0)</f>
        <v>1</v>
      </c>
      <c r="L500" s="167">
        <f t="shared" si="249"/>
        <v>0</v>
      </c>
      <c r="M500" s="168">
        <f>IFERROR(IF(G500="NA","NA",IF(G500&gt;'APC Parameters'!$K$6+VLOOKUP('Raw Data'!A500, 'APC Parameters'!$H$7:$L$20, 4, FALSE), 'APC Parameters'!$L$6+VLOOKUP('Raw Data'!A500, 'APC Parameters'!$H$7:$L$20, 5, FALSE), G500*('APC Parameters'!$J$6+VLOOKUP('Raw Data'!A500, 'APC Parameters'!$H$7:$L$20, 3, FALSE))+'APC Parameters'!$I$6+VLOOKUP('Raw Data'!A500, 'APC Parameters'!$H$7:$L$20, 2, FALSE))), 0)</f>
        <v>1711.653</v>
      </c>
      <c r="N500" s="168">
        <f t="shared" si="219"/>
        <v>1711.653</v>
      </c>
      <c r="O500" s="168">
        <f>IFERROR(IF(M500="NA",VLOOKUP(D500,'Internal Calculations'!$B$10:$C$11,2,FALSE), M500)*VLOOKUP(A500, 'Growth Parameters'!$B$6:$H$19, 7, FALSE), 0)</f>
        <v>1711.653</v>
      </c>
      <c r="P500" s="177">
        <f t="shared" si="220"/>
        <v>1711.653</v>
      </c>
      <c r="Q500" s="178">
        <f>IF('Funding Allocation Parameters'!$C$5="Basic Library Subsidy", MIN(O500*('Funding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MIN($O500*(VLOOKUP(CONCATENATE($A500, 'Funding Allocation Parameters'!$I$5), 'Library Subsidy Complex'!$C$2:$J$55, 2, FALSE)), VLOOKUP(CONCATENATE($A500, 'Funding Allocation Parameters'!$I$5), 'Library Subsidy Complex'!$C$2:$J$55, 4, FALSE)), 0)))))</f>
        <v>1189</v>
      </c>
      <c r="R500" s="178">
        <f>IF('Funding Allocation Parameters'!$C$5="Basic Library Subsidy", 0, IF('Funding Allocation Parameters'!$C$5="Grant funding",MIN(O500*('Funding Allocation Parameters'!$E$5), 'Funding Allocation Parameters'!$G$5), IF('Funding Allocation Parameters'!$C$5="Other author funding", 0, IF('Funding Allocation Parameters'!$C$5="Any discretionary funds (grants if available, other if no grants)", MIN(O500*('Funding Allocation Parameters'!$E$5), 'Funding Allocation Parameters'!$G$5), IF('Funding Allocation Parameters'!$C$5="Complex Library Subsidy", 0, 0)))))</f>
        <v>0</v>
      </c>
      <c r="S500" s="178">
        <f>IF('Funding Allocation Parameters'!$C$5="Basic Library Subsidy", 0, IF('Funding Allocation Parameters'!$C$5="Grant funding", 0, IF('Funding Allocation Parameters'!$C$5="Other author funding",  MIN(O500*('Funding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0" s="178">
        <f>IF('Funding Allocation Parameters'!$C$5="Basic Library Subsidy", MIN(O500*('Funding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MIN($O500*(VLOOKUP(CONCATENATE($A500, 'Funding Allocation Parameters'!$I$5), 'Library Subsidy Complex'!$C$2:$J$55, 6, FALSE)), VLOOKUP(CONCATENATE($A500, 'Funding Allocation Parameters'!$I$5), 'Library Subsidy Complex'!$C$2:$J$55, 8, FALSE)), 0)))))</f>
        <v>1189</v>
      </c>
      <c r="U500" s="178">
        <f>IF('Funding Allocation Parameters'!$C$5="Basic Library Subsidy", 0, IF('Funding Allocation Parameters'!$C$5="Grant funding", 0, IF('Funding Allocation Parameters'!$C$5="Other author funding",  MIN(O500*('Funding Allocation Parameters'!$E$5), 'Funding Allocation Parameters'!$G$5), IF('Funding Allocation Parameters'!$C$5="Any discretionary funds (grants if available, other if no grants)", MIN(O500*('Funding Allocation Parameters'!$E$5), 'Funding Allocation Parameters'!$G$5), IF('Funding Allocation Parameters'!$C$5="Complex Library Subsidy", 0, 0)))))</f>
        <v>0</v>
      </c>
      <c r="V500" s="177">
        <f t="shared" si="221"/>
        <v>522.65300000000002</v>
      </c>
      <c r="W500" s="177">
        <f t="shared" si="222"/>
        <v>522.65300000000002</v>
      </c>
      <c r="X500" s="179">
        <f>IF('Funding Allocation Parameters'!$C$6="Basic Library Subsidy", MIN(V500*'Funding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MIN(V500*VLOOKUP(CONCATENATE($A500, 'Funding Allocation Parameters'!$I$6), 'Library Subsidy Complex'!$C$2:$J$55, 2, FALSE), VLOOKUP(CONCATENATE($A500, 'Funding Allocation Parameters'!$I$6), 'Library Subsidy Complex'!$C$2:$J$55, 4, FALSE)), 0)))))</f>
        <v>0</v>
      </c>
      <c r="Y500" s="179">
        <f>IF('Funding Allocation Parameters'!$C$6="Basic Library Subsidy", 0, IF('Funding Allocation Parameters'!$C$6="Grant funding",MIN(V500*'Funding Allocation Parameters'!$E$6, 'Funding Allocation Parameters'!$G$6), IF('Funding Allocation Parameters'!$C$6="Other author funding", 0, IF('Funding Allocation Parameters'!$C$6="Any discretionary funds (grants if available, other if no grants)", MIN(V500*'Funding Allocation Parameters'!$E$6, 'Funding Allocation Parameters'!$G$6), IF('Funding Allocation Parameters'!$C$6="Complex Library Subsidy", 0, 0)))))</f>
        <v>522.65300000000002</v>
      </c>
      <c r="Z500" s="179">
        <f>IF('Funding Allocation Parameters'!$C$6="Basic Library Subsidy", 0, IF('Funding Allocation Parameters'!$C$6="Grant funding", 0, IF('Funding Allocation Parameters'!$C$6="Other author funding",  MIN(V500*'Funding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0" s="179">
        <f>IF('Funding Allocation Parameters'!$C$6="Basic Library Subsidy", MIN(W500*'Funding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MIN(W500*VLOOKUP(CONCATENATE($A500, 'Funding Allocation Parameters'!$I$6), 'Library Subsidy Complex'!$C$2:$J$55, 6, FALSE), VLOOKUP(CONCATENATE($A500, 'Funding Allocation Parameters'!$I$6), 'Library Subsidy Complex'!$C$2:$J$55, 8, FALSE)), 0)))))</f>
        <v>0</v>
      </c>
      <c r="AB500" s="179">
        <f>IF('Funding Allocation Parameters'!$C$6="Basic Library Subsidy", 0, IF('Funding Allocation Parameters'!$C$6="Grant funding", 0, IF('Funding Allocation Parameters'!$C$6="Other author funding",  MIN(W500*'Funding Allocation Parameters'!$E$6, 'Funding Allocation Parameters'!$G$6), IF('Funding Allocation Parameters'!$C$6="Any discretionary funds (grants if available, other if no grants)", MIN(W500*'Funding Allocation Parameters'!$E$6, 'Funding Allocation Parameters'!$G$6), IF('Funding Allocation Parameters'!$C$6="Complex Library Subsidy", 0, 0)))))</f>
        <v>522.65300000000002</v>
      </c>
      <c r="AC500" s="177">
        <f t="shared" si="223"/>
        <v>0</v>
      </c>
      <c r="AD500" s="177">
        <f t="shared" si="224"/>
        <v>0</v>
      </c>
      <c r="AE500" s="180">
        <f>IF('Funding Allocation Parameters'!$C$7="Basic Library Subsidy", MIN(AC500*'Funding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MIN(AC500*VLOOKUP(CONCATENATE($A500, 'Funding Allocation Parameters'!$I$7), 'Library Subsidy Complex'!$C$2:$J$55, 2, FALSE), VLOOKUP(CONCATENATE($A500, 'Funding Allocation Parameters'!$I$7), 'Library Subsidy Complex'!$C$2:$J$55, 4, FALSE)), 0)))))</f>
        <v>0</v>
      </c>
      <c r="AF500" s="180">
        <f>IF('Funding Allocation Parameters'!$C$7="Basic Library Subsidy", 0, IF('Funding Allocation Parameters'!$C$7="Grant funding",MIN(AC500*'Funding Allocation Parameters'!$E$7, 'Funding Allocation Parameters'!$G$7), IF('Funding Allocation Parameters'!$C$7="Other author funding", 0, IF('Funding Allocation Parameters'!$C$7="Any discretionary funds (grants if available, other if no grants)", MIN(AC500*'Funding Allocation Parameters'!$E$7, 'Funding Allocation Parameters'!$G$7), IF('Funding Allocation Parameters'!$C$7="Complex Library Subsidy", 0, 0)))))</f>
        <v>0</v>
      </c>
      <c r="AG500" s="180">
        <f>IF('Funding Allocation Parameters'!$C$7="Basic Library Subsidy", 0, IF('Funding Allocation Parameters'!$C$7="Grant funding", 0, IF('Funding Allocation Parameters'!$C$7="Other author funding",  MIN(AC500*'Funding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0" s="180">
        <f>IF('Funding Allocation Parameters'!$C$7="Basic Library Subsidy", MIN(AD500*'Funding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MIN(AD500*VLOOKUP(CONCATENATE($A500, 'Funding Allocation Parameters'!$I$7), 'Library Subsidy Complex'!$C$2:$J$55, 6, FALSE), VLOOKUP(CONCATENATE($A500, 'Funding Allocation Parameters'!$I$7), 'Library Subsidy Complex'!$C$2:$J$55, 8, FALSE)), 0)))))</f>
        <v>0</v>
      </c>
      <c r="AI500" s="180">
        <f>IF('Funding Allocation Parameters'!$C$7="Basic Library Subsidy", 0, IF('Funding Allocation Parameters'!$C$7="Grant funding", 0, IF('Funding Allocation Parameters'!$C$7="Other author funding",  MIN(AD500*'Funding Allocation Parameters'!$E$7, 'Funding Allocation Parameters'!$G$7), IF('Funding Allocation Parameters'!$C$7="Any discretionary funds (grants if available, other if no grants)", MIN(AD500*'Funding Allocation Parameters'!$E$7, 'Funding Allocation Parameters'!$G$7), IF('Funding Allocation Parameters'!$C$7="Complex Library Subsidy", 0, 0)))))</f>
        <v>0</v>
      </c>
      <c r="AJ500" s="177">
        <f t="shared" si="225"/>
        <v>0</v>
      </c>
      <c r="AK500" s="177">
        <f t="shared" si="226"/>
        <v>0</v>
      </c>
      <c r="AL500" s="181">
        <f>IF('Funding Allocation Parameters'!$C$8="Basic Library Subsidy", MIN(AJ500*'Funding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MIN(AJ500*VLOOKUP(CONCATENATE($A500, 'Funding Allocation Parameters'!$I$8), 'Library Subsidy Complex'!$C$2:$J$55, 2, FALSE), VLOOKUP(CONCATENATE($A500, 'Funding Allocation Parameters'!$I$8), 'Library Subsidy Complex'!$C$2:$J$55, 4, FALSE)), 0)))))</f>
        <v>0</v>
      </c>
      <c r="AM500" s="181">
        <f>IF('Funding Allocation Parameters'!$C$8="Basic Library Subsidy", 0, IF('Funding Allocation Parameters'!$C$8="Grant funding",MIN(AJ500*'Funding Allocation Parameters'!$E$8, 'Funding Allocation Parameters'!$G$8), IF('Funding Allocation Parameters'!$C$8="Other author funding", 0, IF('Funding Allocation Parameters'!$C$8="Any discretionary funds (grants if available, other if no grants)", MIN(AJ500*'Funding Allocation Parameters'!$E$8, 'Funding Allocation Parameters'!$G$8), IF('Funding Allocation Parameters'!$C$8="Complex Library Subsidy", 0, 0)))))</f>
        <v>0</v>
      </c>
      <c r="AN500" s="181">
        <f>IF('Funding Allocation Parameters'!$C$8="Basic Library Subsidy", 0, IF('Funding Allocation Parameters'!$C$8="Grant funding", 0, IF('Funding Allocation Parameters'!$C$8="Other author funding",  MIN(AJ500*'Funding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0" s="181">
        <f>IF('Funding Allocation Parameters'!$C$8="Basic Library Subsidy", MIN(AK500*'Funding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MIN(AK500*VLOOKUP(CONCATENATE($A500, 'Funding Allocation Parameters'!$I$8), 'Library Subsidy Complex'!$C$2:$J$55, 6, FALSE), VLOOKUP(CONCATENATE($A500, 'Funding Allocation Parameters'!$I$8), 'Library Subsidy Complex'!$C$2:$J$55, 8, FALSE)), 0)))))</f>
        <v>0</v>
      </c>
      <c r="AP500" s="181">
        <f>IF('Funding Allocation Parameters'!$C$8="Basic Library Subsidy", 0, IF('Funding Allocation Parameters'!$C$8="Grant funding", 0, IF('Funding Allocation Parameters'!$C$8="Other author funding",  MIN(AK500*'Funding Allocation Parameters'!$E$8, 'Funding Allocation Parameters'!$G$8), IF('Funding Allocation Parameters'!$C$8="Any discretionary funds (grants if available, other if no grants)", MIN(AK500*'Funding Allocation Parameters'!$E$8, 'Funding Allocation Parameters'!$G$8), IF('Funding Allocation Parameters'!$C$8="Complex Library Subsidy", 0, 0)))))</f>
        <v>0</v>
      </c>
      <c r="AQ500" s="177">
        <f t="shared" si="227"/>
        <v>0</v>
      </c>
      <c r="AR500" s="177">
        <f t="shared" si="228"/>
        <v>0</v>
      </c>
      <c r="AS500" s="182">
        <f t="shared" si="229"/>
        <v>1189</v>
      </c>
      <c r="AT500" s="182">
        <f t="shared" si="230"/>
        <v>522.65300000000002</v>
      </c>
      <c r="AU500" s="182">
        <f t="shared" si="231"/>
        <v>0</v>
      </c>
      <c r="AV500" s="182">
        <f t="shared" si="232"/>
        <v>1189</v>
      </c>
      <c r="AW500" s="182">
        <f t="shared" si="233"/>
        <v>522.65300000000002</v>
      </c>
      <c r="AX500" s="183">
        <f t="shared" si="234"/>
        <v>1189</v>
      </c>
      <c r="AY500" s="183">
        <f t="shared" si="235"/>
        <v>522.65300000000002</v>
      </c>
      <c r="AZ500" s="183">
        <f t="shared" si="236"/>
        <v>0</v>
      </c>
      <c r="BA500" s="183">
        <f t="shared" si="237"/>
        <v>0</v>
      </c>
      <c r="BB500" s="183">
        <f t="shared" si="238"/>
        <v>0</v>
      </c>
      <c r="BC500" s="184">
        <f t="shared" si="239"/>
        <v>1189</v>
      </c>
      <c r="BD500" s="184">
        <f t="shared" si="240"/>
        <v>0</v>
      </c>
      <c r="BE500" s="184">
        <f t="shared" si="241"/>
        <v>522.65300000000002</v>
      </c>
      <c r="BF500" s="184">
        <f t="shared" si="242"/>
        <v>0</v>
      </c>
      <c r="BG500" s="102">
        <f t="shared" si="243"/>
        <v>0</v>
      </c>
      <c r="BH500" s="102">
        <f t="shared" si="244"/>
        <v>0</v>
      </c>
      <c r="BI500" s="102">
        <f t="shared" si="245"/>
        <v>0</v>
      </c>
      <c r="BJ500" s="102">
        <f t="shared" si="246"/>
        <v>1</v>
      </c>
      <c r="BK500" s="102">
        <f t="shared" si="247"/>
        <v>0</v>
      </c>
      <c r="BL500" s="102">
        <f t="shared" si="248"/>
        <v>0</v>
      </c>
      <c r="BN500" s="102"/>
    </row>
    <row r="501" spans="1:66" x14ac:dyDescent="0.25">
      <c r="A501" s="102" t="s">
        <v>16</v>
      </c>
      <c r="B501" s="102" t="s">
        <v>8</v>
      </c>
      <c r="C501" s="102" t="s">
        <v>8</v>
      </c>
      <c r="D501" s="102" t="s">
        <v>27</v>
      </c>
      <c r="E501" s="102" t="s">
        <v>307</v>
      </c>
      <c r="F501" s="102" t="s">
        <v>1019</v>
      </c>
      <c r="G501" s="102">
        <v>1.296</v>
      </c>
      <c r="H501" s="102">
        <v>1</v>
      </c>
      <c r="I501" s="102">
        <v>1</v>
      </c>
      <c r="J501" s="167">
        <f>IFERROR(H501*VLOOKUP(A501, 'Advanced Parameters'!$B$7:$G$20, 6, FALSE)*VLOOKUP(A501, 'Growth Parameters'!$B$6:$H$19, 6, FALSE), 0)</f>
        <v>1</v>
      </c>
      <c r="K501" s="167">
        <f>IFERROR(IF('Advanced Parameters'!$C$5="n",'Raw Data'!I501*VLOOKUP(A501,'Advanced Parameters'!$B$7:$G$20,6,FALSE),J501*VLOOKUP(A501,'Advanced Parameters'!$B$7:$G$20,2,FALSE))*VLOOKUP(A501, 'Growth Parameters'!$B$6:$H$19, 6, FALSE), 0)</f>
        <v>1</v>
      </c>
      <c r="L501" s="167">
        <f t="shared" si="249"/>
        <v>0</v>
      </c>
      <c r="M501" s="168">
        <f>IFERROR(IF(G501="NA","NA",IF(G501&gt;'APC Parameters'!$K$6+VLOOKUP('Raw Data'!A501, 'APC Parameters'!$H$7:$L$20, 4, FALSE), 'APC Parameters'!$L$6+VLOOKUP('Raw Data'!A501, 'APC Parameters'!$H$7:$L$20, 5, FALSE), G501*('APC Parameters'!$J$6+VLOOKUP('Raw Data'!A501, 'APC Parameters'!$H$7:$L$20, 3, FALSE))+'APC Parameters'!$I$6+VLOOKUP('Raw Data'!A501, 'APC Parameters'!$H$7:$L$20, 2, FALSE))), 0)</f>
        <v>2067.0623999999998</v>
      </c>
      <c r="N501" s="168">
        <f t="shared" si="219"/>
        <v>2067.0623999999998</v>
      </c>
      <c r="O501" s="168">
        <f>IFERROR(IF(M501="NA",VLOOKUP(D501,'Internal Calculations'!$B$10:$C$11,2,FALSE), M501)*VLOOKUP(A501, 'Growth Parameters'!$B$6:$H$19, 7, FALSE), 0)</f>
        <v>2067.0623999999998</v>
      </c>
      <c r="P501" s="177">
        <f t="shared" si="220"/>
        <v>2067.0623999999998</v>
      </c>
      <c r="Q501" s="178">
        <f>IF('Funding Allocation Parameters'!$C$5="Basic Library Subsidy", MIN(O501*('Funding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MIN($O501*(VLOOKUP(CONCATENATE($A501, 'Funding Allocation Parameters'!$I$5), 'Library Subsidy Complex'!$C$2:$J$55, 2, FALSE)), VLOOKUP(CONCATENATE($A501, 'Funding Allocation Parameters'!$I$5), 'Library Subsidy Complex'!$C$2:$J$55, 4, FALSE)), 0)))))</f>
        <v>1189</v>
      </c>
      <c r="R501" s="178">
        <f>IF('Funding Allocation Parameters'!$C$5="Basic Library Subsidy", 0, IF('Funding Allocation Parameters'!$C$5="Grant funding",MIN(O501*('Funding Allocation Parameters'!$E$5), 'Funding Allocation Parameters'!$G$5), IF('Funding Allocation Parameters'!$C$5="Other author funding", 0, IF('Funding Allocation Parameters'!$C$5="Any discretionary funds (grants if available, other if no grants)", MIN(O501*('Funding Allocation Parameters'!$E$5), 'Funding Allocation Parameters'!$G$5), IF('Funding Allocation Parameters'!$C$5="Complex Library Subsidy", 0, 0)))))</f>
        <v>0</v>
      </c>
      <c r="S501" s="178">
        <f>IF('Funding Allocation Parameters'!$C$5="Basic Library Subsidy", 0, IF('Funding Allocation Parameters'!$C$5="Grant funding", 0, IF('Funding Allocation Parameters'!$C$5="Other author funding",  MIN(O501*('Funding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1" s="178">
        <f>IF('Funding Allocation Parameters'!$C$5="Basic Library Subsidy", MIN(O501*('Funding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MIN($O501*(VLOOKUP(CONCATENATE($A501, 'Funding Allocation Parameters'!$I$5), 'Library Subsidy Complex'!$C$2:$J$55, 6, FALSE)), VLOOKUP(CONCATENATE($A501, 'Funding Allocation Parameters'!$I$5), 'Library Subsidy Complex'!$C$2:$J$55, 8, FALSE)), 0)))))</f>
        <v>1189</v>
      </c>
      <c r="U501" s="178">
        <f>IF('Funding Allocation Parameters'!$C$5="Basic Library Subsidy", 0, IF('Funding Allocation Parameters'!$C$5="Grant funding", 0, IF('Funding Allocation Parameters'!$C$5="Other author funding",  MIN(O501*('Funding Allocation Parameters'!$E$5), 'Funding Allocation Parameters'!$G$5), IF('Funding Allocation Parameters'!$C$5="Any discretionary funds (grants if available, other if no grants)", MIN(O501*('Funding Allocation Parameters'!$E$5), 'Funding Allocation Parameters'!$G$5), IF('Funding Allocation Parameters'!$C$5="Complex Library Subsidy", 0, 0)))))</f>
        <v>0</v>
      </c>
      <c r="V501" s="177">
        <f t="shared" si="221"/>
        <v>878.0623999999998</v>
      </c>
      <c r="W501" s="177">
        <f t="shared" si="222"/>
        <v>878.0623999999998</v>
      </c>
      <c r="X501" s="179">
        <f>IF('Funding Allocation Parameters'!$C$6="Basic Library Subsidy", MIN(V501*'Funding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MIN(V501*VLOOKUP(CONCATENATE($A501, 'Funding Allocation Parameters'!$I$6), 'Library Subsidy Complex'!$C$2:$J$55, 2, FALSE), VLOOKUP(CONCATENATE($A501, 'Funding Allocation Parameters'!$I$6), 'Library Subsidy Complex'!$C$2:$J$55, 4, FALSE)), 0)))))</f>
        <v>0</v>
      </c>
      <c r="Y501" s="179">
        <f>IF('Funding Allocation Parameters'!$C$6="Basic Library Subsidy", 0, IF('Funding Allocation Parameters'!$C$6="Grant funding",MIN(V501*'Funding Allocation Parameters'!$E$6, 'Funding Allocation Parameters'!$G$6), IF('Funding Allocation Parameters'!$C$6="Other author funding", 0, IF('Funding Allocation Parameters'!$C$6="Any discretionary funds (grants if available, other if no grants)", MIN(V501*'Funding Allocation Parameters'!$E$6, 'Funding Allocation Parameters'!$G$6), IF('Funding Allocation Parameters'!$C$6="Complex Library Subsidy", 0, 0)))))</f>
        <v>878.0623999999998</v>
      </c>
      <c r="Z501" s="179">
        <f>IF('Funding Allocation Parameters'!$C$6="Basic Library Subsidy", 0, IF('Funding Allocation Parameters'!$C$6="Grant funding", 0, IF('Funding Allocation Parameters'!$C$6="Other author funding",  MIN(V501*'Funding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1" s="179">
        <f>IF('Funding Allocation Parameters'!$C$6="Basic Library Subsidy", MIN(W501*'Funding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MIN(W501*VLOOKUP(CONCATENATE($A501, 'Funding Allocation Parameters'!$I$6), 'Library Subsidy Complex'!$C$2:$J$55, 6, FALSE), VLOOKUP(CONCATENATE($A501, 'Funding Allocation Parameters'!$I$6), 'Library Subsidy Complex'!$C$2:$J$55, 8, FALSE)), 0)))))</f>
        <v>0</v>
      </c>
      <c r="AB501" s="179">
        <f>IF('Funding Allocation Parameters'!$C$6="Basic Library Subsidy", 0, IF('Funding Allocation Parameters'!$C$6="Grant funding", 0, IF('Funding Allocation Parameters'!$C$6="Other author funding",  MIN(W501*'Funding Allocation Parameters'!$E$6, 'Funding Allocation Parameters'!$G$6), IF('Funding Allocation Parameters'!$C$6="Any discretionary funds (grants if available, other if no grants)", MIN(W501*'Funding Allocation Parameters'!$E$6, 'Funding Allocation Parameters'!$G$6), IF('Funding Allocation Parameters'!$C$6="Complex Library Subsidy", 0, 0)))))</f>
        <v>878.0623999999998</v>
      </c>
      <c r="AC501" s="177">
        <f t="shared" si="223"/>
        <v>0</v>
      </c>
      <c r="AD501" s="177">
        <f t="shared" si="224"/>
        <v>0</v>
      </c>
      <c r="AE501" s="180">
        <f>IF('Funding Allocation Parameters'!$C$7="Basic Library Subsidy", MIN(AC501*'Funding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MIN(AC501*VLOOKUP(CONCATENATE($A501, 'Funding Allocation Parameters'!$I$7), 'Library Subsidy Complex'!$C$2:$J$55, 2, FALSE), VLOOKUP(CONCATENATE($A501, 'Funding Allocation Parameters'!$I$7), 'Library Subsidy Complex'!$C$2:$J$55, 4, FALSE)), 0)))))</f>
        <v>0</v>
      </c>
      <c r="AF501" s="180">
        <f>IF('Funding Allocation Parameters'!$C$7="Basic Library Subsidy", 0, IF('Funding Allocation Parameters'!$C$7="Grant funding",MIN(AC501*'Funding Allocation Parameters'!$E$7, 'Funding Allocation Parameters'!$G$7), IF('Funding Allocation Parameters'!$C$7="Other author funding", 0, IF('Funding Allocation Parameters'!$C$7="Any discretionary funds (grants if available, other if no grants)", MIN(AC501*'Funding Allocation Parameters'!$E$7, 'Funding Allocation Parameters'!$G$7), IF('Funding Allocation Parameters'!$C$7="Complex Library Subsidy", 0, 0)))))</f>
        <v>0</v>
      </c>
      <c r="AG501" s="180">
        <f>IF('Funding Allocation Parameters'!$C$7="Basic Library Subsidy", 0, IF('Funding Allocation Parameters'!$C$7="Grant funding", 0, IF('Funding Allocation Parameters'!$C$7="Other author funding",  MIN(AC501*'Funding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1" s="180">
        <f>IF('Funding Allocation Parameters'!$C$7="Basic Library Subsidy", MIN(AD501*'Funding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MIN(AD501*VLOOKUP(CONCATENATE($A501, 'Funding Allocation Parameters'!$I$7), 'Library Subsidy Complex'!$C$2:$J$55, 6, FALSE), VLOOKUP(CONCATENATE($A501, 'Funding Allocation Parameters'!$I$7), 'Library Subsidy Complex'!$C$2:$J$55, 8, FALSE)), 0)))))</f>
        <v>0</v>
      </c>
      <c r="AI501" s="180">
        <f>IF('Funding Allocation Parameters'!$C$7="Basic Library Subsidy", 0, IF('Funding Allocation Parameters'!$C$7="Grant funding", 0, IF('Funding Allocation Parameters'!$C$7="Other author funding",  MIN(AD501*'Funding Allocation Parameters'!$E$7, 'Funding Allocation Parameters'!$G$7), IF('Funding Allocation Parameters'!$C$7="Any discretionary funds (grants if available, other if no grants)", MIN(AD501*'Funding Allocation Parameters'!$E$7, 'Funding Allocation Parameters'!$G$7), IF('Funding Allocation Parameters'!$C$7="Complex Library Subsidy", 0, 0)))))</f>
        <v>0</v>
      </c>
      <c r="AJ501" s="177">
        <f t="shared" si="225"/>
        <v>0</v>
      </c>
      <c r="AK501" s="177">
        <f t="shared" si="226"/>
        <v>0</v>
      </c>
      <c r="AL501" s="181">
        <f>IF('Funding Allocation Parameters'!$C$8="Basic Library Subsidy", MIN(AJ501*'Funding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MIN(AJ501*VLOOKUP(CONCATENATE($A501, 'Funding Allocation Parameters'!$I$8), 'Library Subsidy Complex'!$C$2:$J$55, 2, FALSE), VLOOKUP(CONCATENATE($A501, 'Funding Allocation Parameters'!$I$8), 'Library Subsidy Complex'!$C$2:$J$55, 4, FALSE)), 0)))))</f>
        <v>0</v>
      </c>
      <c r="AM501" s="181">
        <f>IF('Funding Allocation Parameters'!$C$8="Basic Library Subsidy", 0, IF('Funding Allocation Parameters'!$C$8="Grant funding",MIN(AJ501*'Funding Allocation Parameters'!$E$8, 'Funding Allocation Parameters'!$G$8), IF('Funding Allocation Parameters'!$C$8="Other author funding", 0, IF('Funding Allocation Parameters'!$C$8="Any discretionary funds (grants if available, other if no grants)", MIN(AJ501*'Funding Allocation Parameters'!$E$8, 'Funding Allocation Parameters'!$G$8), IF('Funding Allocation Parameters'!$C$8="Complex Library Subsidy", 0, 0)))))</f>
        <v>0</v>
      </c>
      <c r="AN501" s="181">
        <f>IF('Funding Allocation Parameters'!$C$8="Basic Library Subsidy", 0, IF('Funding Allocation Parameters'!$C$8="Grant funding", 0, IF('Funding Allocation Parameters'!$C$8="Other author funding",  MIN(AJ501*'Funding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1" s="181">
        <f>IF('Funding Allocation Parameters'!$C$8="Basic Library Subsidy", MIN(AK501*'Funding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MIN(AK501*VLOOKUP(CONCATENATE($A501, 'Funding Allocation Parameters'!$I$8), 'Library Subsidy Complex'!$C$2:$J$55, 6, FALSE), VLOOKUP(CONCATENATE($A501, 'Funding Allocation Parameters'!$I$8), 'Library Subsidy Complex'!$C$2:$J$55, 8, FALSE)), 0)))))</f>
        <v>0</v>
      </c>
      <c r="AP501" s="181">
        <f>IF('Funding Allocation Parameters'!$C$8="Basic Library Subsidy", 0, IF('Funding Allocation Parameters'!$C$8="Grant funding", 0, IF('Funding Allocation Parameters'!$C$8="Other author funding",  MIN(AK501*'Funding Allocation Parameters'!$E$8, 'Funding Allocation Parameters'!$G$8), IF('Funding Allocation Parameters'!$C$8="Any discretionary funds (grants if available, other if no grants)", MIN(AK501*'Funding Allocation Parameters'!$E$8, 'Funding Allocation Parameters'!$G$8), IF('Funding Allocation Parameters'!$C$8="Complex Library Subsidy", 0, 0)))))</f>
        <v>0</v>
      </c>
      <c r="AQ501" s="177">
        <f t="shared" si="227"/>
        <v>0</v>
      </c>
      <c r="AR501" s="177">
        <f t="shared" si="228"/>
        <v>0</v>
      </c>
      <c r="AS501" s="182">
        <f t="shared" si="229"/>
        <v>1189</v>
      </c>
      <c r="AT501" s="182">
        <f t="shared" si="230"/>
        <v>878.0623999999998</v>
      </c>
      <c r="AU501" s="182">
        <f t="shared" si="231"/>
        <v>0</v>
      </c>
      <c r="AV501" s="182">
        <f t="shared" si="232"/>
        <v>1189</v>
      </c>
      <c r="AW501" s="182">
        <f t="shared" si="233"/>
        <v>878.0623999999998</v>
      </c>
      <c r="AX501" s="183">
        <f t="shared" si="234"/>
        <v>1189</v>
      </c>
      <c r="AY501" s="183">
        <f t="shared" si="235"/>
        <v>878.0623999999998</v>
      </c>
      <c r="AZ501" s="183">
        <f t="shared" si="236"/>
        <v>0</v>
      </c>
      <c r="BA501" s="183">
        <f t="shared" si="237"/>
        <v>0</v>
      </c>
      <c r="BB501" s="183">
        <f t="shared" si="238"/>
        <v>0</v>
      </c>
      <c r="BC501" s="184">
        <f t="shared" si="239"/>
        <v>1189</v>
      </c>
      <c r="BD501" s="184">
        <f t="shared" si="240"/>
        <v>0</v>
      </c>
      <c r="BE501" s="184">
        <f t="shared" si="241"/>
        <v>878.0623999999998</v>
      </c>
      <c r="BF501" s="184">
        <f t="shared" si="242"/>
        <v>0</v>
      </c>
      <c r="BG501" s="102">
        <f t="shared" si="243"/>
        <v>0</v>
      </c>
      <c r="BH501" s="102">
        <f t="shared" si="244"/>
        <v>0</v>
      </c>
      <c r="BI501" s="102">
        <f t="shared" si="245"/>
        <v>0</v>
      </c>
      <c r="BJ501" s="102">
        <f t="shared" si="246"/>
        <v>1</v>
      </c>
      <c r="BK501" s="102">
        <f t="shared" si="247"/>
        <v>0</v>
      </c>
      <c r="BL501" s="102">
        <f t="shared" si="248"/>
        <v>0</v>
      </c>
      <c r="BN501" s="102"/>
    </row>
    <row r="502" spans="1:66" x14ac:dyDescent="0.25">
      <c r="A502" s="102" t="s">
        <v>24</v>
      </c>
      <c r="B502" s="102" t="s">
        <v>8</v>
      </c>
      <c r="C502" s="102" t="s">
        <v>8</v>
      </c>
      <c r="D502" s="102" t="s">
        <v>27</v>
      </c>
      <c r="E502" s="102" t="s">
        <v>639</v>
      </c>
      <c r="F502" s="102" t="s">
        <v>1020</v>
      </c>
      <c r="G502" s="102">
        <v>1.226</v>
      </c>
      <c r="H502" s="102">
        <v>1</v>
      </c>
      <c r="I502" s="102">
        <v>0</v>
      </c>
      <c r="J502" s="167">
        <f>IFERROR(H502*VLOOKUP(A502, 'Advanced Parameters'!$B$7:$G$20, 6, FALSE)*VLOOKUP(A502, 'Growth Parameters'!$B$6:$H$19, 6, FALSE), 0)</f>
        <v>1</v>
      </c>
      <c r="K502" s="167">
        <f>IFERROR(IF('Advanced Parameters'!$C$5="n",'Raw Data'!I502*VLOOKUP(A502,'Advanced Parameters'!$B$7:$G$20,6,FALSE),J502*VLOOKUP(A502,'Advanced Parameters'!$B$7:$G$20,2,FALSE))*VLOOKUP(A502, 'Growth Parameters'!$B$6:$H$19, 6, FALSE), 0)</f>
        <v>0</v>
      </c>
      <c r="L502" s="167">
        <f t="shared" si="249"/>
        <v>1</v>
      </c>
      <c r="M502" s="168">
        <f>IFERROR(IF(G502="NA","NA",IF(G502&gt;'APC Parameters'!$K$6+VLOOKUP('Raw Data'!A502, 'APC Parameters'!$H$7:$L$20, 4, FALSE), 'APC Parameters'!$L$6+VLOOKUP('Raw Data'!A502, 'APC Parameters'!$H$7:$L$20, 5, FALSE), G502*('APC Parameters'!$J$6+VLOOKUP('Raw Data'!A502, 'APC Parameters'!$H$7:$L$20, 3, FALSE))+'APC Parameters'!$I$6+VLOOKUP('Raw Data'!A502, 'APC Parameters'!$H$7:$L$20, 2, FALSE))), 0)</f>
        <v>2017.4043999999999</v>
      </c>
      <c r="N502" s="168">
        <f t="shared" si="219"/>
        <v>2017.4043999999999</v>
      </c>
      <c r="O502" s="168">
        <f>IFERROR(IF(M502="NA",VLOOKUP(D502,'Internal Calculations'!$B$10:$C$11,2,FALSE), M502)*VLOOKUP(A502, 'Growth Parameters'!$B$6:$H$19, 7, FALSE), 0)</f>
        <v>2017.4043999999999</v>
      </c>
      <c r="P502" s="177">
        <f t="shared" si="220"/>
        <v>2017.4043999999999</v>
      </c>
      <c r="Q502" s="178">
        <f>IF('Funding Allocation Parameters'!$C$5="Basic Library Subsidy", MIN(O502*('Funding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MIN($O502*(VLOOKUP(CONCATENATE($A502, 'Funding Allocation Parameters'!$I$5), 'Library Subsidy Complex'!$C$2:$J$55, 2, FALSE)), VLOOKUP(CONCATENATE($A502, 'Funding Allocation Parameters'!$I$5), 'Library Subsidy Complex'!$C$2:$J$55, 4, FALSE)), 0)))))</f>
        <v>1189</v>
      </c>
      <c r="R502" s="178">
        <f>IF('Funding Allocation Parameters'!$C$5="Basic Library Subsidy", 0, IF('Funding Allocation Parameters'!$C$5="Grant funding",MIN(O502*('Funding Allocation Parameters'!$E$5), 'Funding Allocation Parameters'!$G$5), IF('Funding Allocation Parameters'!$C$5="Other author funding", 0, IF('Funding Allocation Parameters'!$C$5="Any discretionary funds (grants if available, other if no grants)", MIN(O502*('Funding Allocation Parameters'!$E$5), 'Funding Allocation Parameters'!$G$5), IF('Funding Allocation Parameters'!$C$5="Complex Library Subsidy", 0, 0)))))</f>
        <v>0</v>
      </c>
      <c r="S502" s="178">
        <f>IF('Funding Allocation Parameters'!$C$5="Basic Library Subsidy", 0, IF('Funding Allocation Parameters'!$C$5="Grant funding", 0, IF('Funding Allocation Parameters'!$C$5="Other author funding",  MIN(O502*('Funding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2" s="178">
        <f>IF('Funding Allocation Parameters'!$C$5="Basic Library Subsidy", MIN(O502*('Funding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MIN($O502*(VLOOKUP(CONCATENATE($A502, 'Funding Allocation Parameters'!$I$5), 'Library Subsidy Complex'!$C$2:$J$55, 6, FALSE)), VLOOKUP(CONCATENATE($A502, 'Funding Allocation Parameters'!$I$5), 'Library Subsidy Complex'!$C$2:$J$55, 8, FALSE)), 0)))))</f>
        <v>1189</v>
      </c>
      <c r="U502" s="178">
        <f>IF('Funding Allocation Parameters'!$C$5="Basic Library Subsidy", 0, IF('Funding Allocation Parameters'!$C$5="Grant funding", 0, IF('Funding Allocation Parameters'!$C$5="Other author funding",  MIN(O502*('Funding Allocation Parameters'!$E$5), 'Funding Allocation Parameters'!$G$5), IF('Funding Allocation Parameters'!$C$5="Any discretionary funds (grants if available, other if no grants)", MIN(O502*('Funding Allocation Parameters'!$E$5), 'Funding Allocation Parameters'!$G$5), IF('Funding Allocation Parameters'!$C$5="Complex Library Subsidy", 0, 0)))))</f>
        <v>0</v>
      </c>
      <c r="V502" s="177">
        <f t="shared" si="221"/>
        <v>828.4043999999999</v>
      </c>
      <c r="W502" s="177">
        <f t="shared" si="222"/>
        <v>828.4043999999999</v>
      </c>
      <c r="X502" s="179">
        <f>IF('Funding Allocation Parameters'!$C$6="Basic Library Subsidy", MIN(V502*'Funding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MIN(V502*VLOOKUP(CONCATENATE($A502, 'Funding Allocation Parameters'!$I$6), 'Library Subsidy Complex'!$C$2:$J$55, 2, FALSE), VLOOKUP(CONCATENATE($A502, 'Funding Allocation Parameters'!$I$6), 'Library Subsidy Complex'!$C$2:$J$55, 4, FALSE)), 0)))))</f>
        <v>0</v>
      </c>
      <c r="Y502" s="179">
        <f>IF('Funding Allocation Parameters'!$C$6="Basic Library Subsidy", 0, IF('Funding Allocation Parameters'!$C$6="Grant funding",MIN(V502*'Funding Allocation Parameters'!$E$6, 'Funding Allocation Parameters'!$G$6), IF('Funding Allocation Parameters'!$C$6="Other author funding", 0, IF('Funding Allocation Parameters'!$C$6="Any discretionary funds (grants if available, other if no grants)", MIN(V502*'Funding Allocation Parameters'!$E$6, 'Funding Allocation Parameters'!$G$6), IF('Funding Allocation Parameters'!$C$6="Complex Library Subsidy", 0, 0)))))</f>
        <v>828.4043999999999</v>
      </c>
      <c r="Z502" s="179">
        <f>IF('Funding Allocation Parameters'!$C$6="Basic Library Subsidy", 0, IF('Funding Allocation Parameters'!$C$6="Grant funding", 0, IF('Funding Allocation Parameters'!$C$6="Other author funding",  MIN(V502*'Funding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2" s="179">
        <f>IF('Funding Allocation Parameters'!$C$6="Basic Library Subsidy", MIN(W502*'Funding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MIN(W502*VLOOKUP(CONCATENATE($A502, 'Funding Allocation Parameters'!$I$6), 'Library Subsidy Complex'!$C$2:$J$55, 6, FALSE), VLOOKUP(CONCATENATE($A502, 'Funding Allocation Parameters'!$I$6), 'Library Subsidy Complex'!$C$2:$J$55, 8, FALSE)), 0)))))</f>
        <v>0</v>
      </c>
      <c r="AB502" s="179">
        <f>IF('Funding Allocation Parameters'!$C$6="Basic Library Subsidy", 0, IF('Funding Allocation Parameters'!$C$6="Grant funding", 0, IF('Funding Allocation Parameters'!$C$6="Other author funding",  MIN(W502*'Funding Allocation Parameters'!$E$6, 'Funding Allocation Parameters'!$G$6), IF('Funding Allocation Parameters'!$C$6="Any discretionary funds (grants if available, other if no grants)", MIN(W502*'Funding Allocation Parameters'!$E$6, 'Funding Allocation Parameters'!$G$6), IF('Funding Allocation Parameters'!$C$6="Complex Library Subsidy", 0, 0)))))</f>
        <v>828.4043999999999</v>
      </c>
      <c r="AC502" s="177">
        <f t="shared" si="223"/>
        <v>0</v>
      </c>
      <c r="AD502" s="177">
        <f t="shared" si="224"/>
        <v>0</v>
      </c>
      <c r="AE502" s="180">
        <f>IF('Funding Allocation Parameters'!$C$7="Basic Library Subsidy", MIN(AC502*'Funding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MIN(AC502*VLOOKUP(CONCATENATE($A502, 'Funding Allocation Parameters'!$I$7), 'Library Subsidy Complex'!$C$2:$J$55, 2, FALSE), VLOOKUP(CONCATENATE($A502, 'Funding Allocation Parameters'!$I$7), 'Library Subsidy Complex'!$C$2:$J$55, 4, FALSE)), 0)))))</f>
        <v>0</v>
      </c>
      <c r="AF502" s="180">
        <f>IF('Funding Allocation Parameters'!$C$7="Basic Library Subsidy", 0, IF('Funding Allocation Parameters'!$C$7="Grant funding",MIN(AC502*'Funding Allocation Parameters'!$E$7, 'Funding Allocation Parameters'!$G$7), IF('Funding Allocation Parameters'!$C$7="Other author funding", 0, IF('Funding Allocation Parameters'!$C$7="Any discretionary funds (grants if available, other if no grants)", MIN(AC502*'Funding Allocation Parameters'!$E$7, 'Funding Allocation Parameters'!$G$7), IF('Funding Allocation Parameters'!$C$7="Complex Library Subsidy", 0, 0)))))</f>
        <v>0</v>
      </c>
      <c r="AG502" s="180">
        <f>IF('Funding Allocation Parameters'!$C$7="Basic Library Subsidy", 0, IF('Funding Allocation Parameters'!$C$7="Grant funding", 0, IF('Funding Allocation Parameters'!$C$7="Other author funding",  MIN(AC502*'Funding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2" s="180">
        <f>IF('Funding Allocation Parameters'!$C$7="Basic Library Subsidy", MIN(AD502*'Funding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MIN(AD502*VLOOKUP(CONCATENATE($A502, 'Funding Allocation Parameters'!$I$7), 'Library Subsidy Complex'!$C$2:$J$55, 6, FALSE), VLOOKUP(CONCATENATE($A502, 'Funding Allocation Parameters'!$I$7), 'Library Subsidy Complex'!$C$2:$J$55, 8, FALSE)), 0)))))</f>
        <v>0</v>
      </c>
      <c r="AI502" s="180">
        <f>IF('Funding Allocation Parameters'!$C$7="Basic Library Subsidy", 0, IF('Funding Allocation Parameters'!$C$7="Grant funding", 0, IF('Funding Allocation Parameters'!$C$7="Other author funding",  MIN(AD502*'Funding Allocation Parameters'!$E$7, 'Funding Allocation Parameters'!$G$7), IF('Funding Allocation Parameters'!$C$7="Any discretionary funds (grants if available, other if no grants)", MIN(AD502*'Funding Allocation Parameters'!$E$7, 'Funding Allocation Parameters'!$G$7), IF('Funding Allocation Parameters'!$C$7="Complex Library Subsidy", 0, 0)))))</f>
        <v>0</v>
      </c>
      <c r="AJ502" s="177">
        <f t="shared" si="225"/>
        <v>0</v>
      </c>
      <c r="AK502" s="177">
        <f t="shared" si="226"/>
        <v>0</v>
      </c>
      <c r="AL502" s="181">
        <f>IF('Funding Allocation Parameters'!$C$8="Basic Library Subsidy", MIN(AJ502*'Funding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MIN(AJ502*VLOOKUP(CONCATENATE($A502, 'Funding Allocation Parameters'!$I$8), 'Library Subsidy Complex'!$C$2:$J$55, 2, FALSE), VLOOKUP(CONCATENATE($A502, 'Funding Allocation Parameters'!$I$8), 'Library Subsidy Complex'!$C$2:$J$55, 4, FALSE)), 0)))))</f>
        <v>0</v>
      </c>
      <c r="AM502" s="181">
        <f>IF('Funding Allocation Parameters'!$C$8="Basic Library Subsidy", 0, IF('Funding Allocation Parameters'!$C$8="Grant funding",MIN(AJ502*'Funding Allocation Parameters'!$E$8, 'Funding Allocation Parameters'!$G$8), IF('Funding Allocation Parameters'!$C$8="Other author funding", 0, IF('Funding Allocation Parameters'!$C$8="Any discretionary funds (grants if available, other if no grants)", MIN(AJ502*'Funding Allocation Parameters'!$E$8, 'Funding Allocation Parameters'!$G$8), IF('Funding Allocation Parameters'!$C$8="Complex Library Subsidy", 0, 0)))))</f>
        <v>0</v>
      </c>
      <c r="AN502" s="181">
        <f>IF('Funding Allocation Parameters'!$C$8="Basic Library Subsidy", 0, IF('Funding Allocation Parameters'!$C$8="Grant funding", 0, IF('Funding Allocation Parameters'!$C$8="Other author funding",  MIN(AJ502*'Funding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2" s="181">
        <f>IF('Funding Allocation Parameters'!$C$8="Basic Library Subsidy", MIN(AK502*'Funding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MIN(AK502*VLOOKUP(CONCATENATE($A502, 'Funding Allocation Parameters'!$I$8), 'Library Subsidy Complex'!$C$2:$J$55, 6, FALSE), VLOOKUP(CONCATENATE($A502, 'Funding Allocation Parameters'!$I$8), 'Library Subsidy Complex'!$C$2:$J$55, 8, FALSE)), 0)))))</f>
        <v>0</v>
      </c>
      <c r="AP502" s="181">
        <f>IF('Funding Allocation Parameters'!$C$8="Basic Library Subsidy", 0, IF('Funding Allocation Parameters'!$C$8="Grant funding", 0, IF('Funding Allocation Parameters'!$C$8="Other author funding",  MIN(AK502*'Funding Allocation Parameters'!$E$8, 'Funding Allocation Parameters'!$G$8), IF('Funding Allocation Parameters'!$C$8="Any discretionary funds (grants if available, other if no grants)", MIN(AK502*'Funding Allocation Parameters'!$E$8, 'Funding Allocation Parameters'!$G$8), IF('Funding Allocation Parameters'!$C$8="Complex Library Subsidy", 0, 0)))))</f>
        <v>0</v>
      </c>
      <c r="AQ502" s="177">
        <f t="shared" si="227"/>
        <v>0</v>
      </c>
      <c r="AR502" s="177">
        <f t="shared" si="228"/>
        <v>0</v>
      </c>
      <c r="AS502" s="182">
        <f t="shared" si="229"/>
        <v>1189</v>
      </c>
      <c r="AT502" s="182">
        <f t="shared" si="230"/>
        <v>828.4043999999999</v>
      </c>
      <c r="AU502" s="182">
        <f t="shared" si="231"/>
        <v>0</v>
      </c>
      <c r="AV502" s="182">
        <f t="shared" si="232"/>
        <v>1189</v>
      </c>
      <c r="AW502" s="182">
        <f t="shared" si="233"/>
        <v>828.4043999999999</v>
      </c>
      <c r="AX502" s="183">
        <f t="shared" si="234"/>
        <v>0</v>
      </c>
      <c r="AY502" s="183">
        <f t="shared" si="235"/>
        <v>0</v>
      </c>
      <c r="AZ502" s="183">
        <f t="shared" si="236"/>
        <v>0</v>
      </c>
      <c r="BA502" s="183">
        <f t="shared" si="237"/>
        <v>1189</v>
      </c>
      <c r="BB502" s="183">
        <f t="shared" si="238"/>
        <v>828.4043999999999</v>
      </c>
      <c r="BC502" s="184">
        <f t="shared" si="239"/>
        <v>1189</v>
      </c>
      <c r="BD502" s="184">
        <f t="shared" si="240"/>
        <v>0</v>
      </c>
      <c r="BE502" s="184">
        <f t="shared" si="241"/>
        <v>0</v>
      </c>
      <c r="BF502" s="184">
        <f t="shared" si="242"/>
        <v>828.4043999999999</v>
      </c>
      <c r="BG502" s="102">
        <f t="shared" si="243"/>
        <v>0</v>
      </c>
      <c r="BH502" s="102">
        <f t="shared" si="244"/>
        <v>0</v>
      </c>
      <c r="BI502" s="102">
        <f t="shared" si="245"/>
        <v>0</v>
      </c>
      <c r="BJ502" s="102">
        <f t="shared" si="246"/>
        <v>0</v>
      </c>
      <c r="BK502" s="102">
        <f t="shared" si="247"/>
        <v>1</v>
      </c>
      <c r="BL502" s="102">
        <f t="shared" si="248"/>
        <v>0</v>
      </c>
      <c r="BN502" s="102"/>
    </row>
    <row r="503" spans="1:66" x14ac:dyDescent="0.25">
      <c r="A503" s="102" t="s">
        <v>13</v>
      </c>
      <c r="B503" s="102" t="s">
        <v>8</v>
      </c>
      <c r="C503" s="102" t="s">
        <v>8</v>
      </c>
      <c r="D503" s="102" t="s">
        <v>27</v>
      </c>
      <c r="E503" s="102" t="s">
        <v>1021</v>
      </c>
      <c r="F503" s="102" t="s">
        <v>1022</v>
      </c>
      <c r="G503" s="102">
        <v>2.3330000000000002</v>
      </c>
      <c r="H503" s="102">
        <v>1</v>
      </c>
      <c r="I503" s="102">
        <v>1</v>
      </c>
      <c r="J503" s="167">
        <f>IFERROR(H503*VLOOKUP(A503, 'Advanced Parameters'!$B$7:$G$20, 6, FALSE)*VLOOKUP(A503, 'Growth Parameters'!$B$6:$H$19, 6, FALSE), 0)</f>
        <v>1</v>
      </c>
      <c r="K503" s="167">
        <f>IFERROR(IF('Advanced Parameters'!$C$5="n",'Raw Data'!I503*VLOOKUP(A503,'Advanced Parameters'!$B$7:$G$20,6,FALSE),J503*VLOOKUP(A503,'Advanced Parameters'!$B$7:$G$20,2,FALSE))*VLOOKUP(A503, 'Growth Parameters'!$B$6:$H$19, 6, FALSE), 0)</f>
        <v>1</v>
      </c>
      <c r="L503" s="167">
        <f t="shared" si="249"/>
        <v>0</v>
      </c>
      <c r="M503" s="168">
        <f>IFERROR(IF(G503="NA","NA",IF(G503&gt;'APC Parameters'!$K$6+VLOOKUP('Raw Data'!A503, 'APC Parameters'!$H$7:$L$20, 4, FALSE), 'APC Parameters'!$L$6+VLOOKUP('Raw Data'!A503, 'APC Parameters'!$H$7:$L$20, 5, FALSE), G503*('APC Parameters'!$J$6+VLOOKUP('Raw Data'!A503, 'APC Parameters'!$H$7:$L$20, 3, FALSE))+'APC Parameters'!$I$6+VLOOKUP('Raw Data'!A503, 'APC Parameters'!$H$7:$L$20, 2, FALSE))), 0)</f>
        <v>2802.7102000000004</v>
      </c>
      <c r="N503" s="168">
        <f t="shared" si="219"/>
        <v>2802.7102000000004</v>
      </c>
      <c r="O503" s="168">
        <f>IFERROR(IF(M503="NA",VLOOKUP(D503,'Internal Calculations'!$B$10:$C$11,2,FALSE), M503)*VLOOKUP(A503, 'Growth Parameters'!$B$6:$H$19, 7, FALSE), 0)</f>
        <v>2802.7102000000004</v>
      </c>
      <c r="P503" s="177">
        <f t="shared" si="220"/>
        <v>2802.7102000000004</v>
      </c>
      <c r="Q503" s="178">
        <f>IF('Funding Allocation Parameters'!$C$5="Basic Library Subsidy", MIN(O503*('Funding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MIN($O503*(VLOOKUP(CONCATENATE($A503, 'Funding Allocation Parameters'!$I$5), 'Library Subsidy Complex'!$C$2:$J$55, 2, FALSE)), VLOOKUP(CONCATENATE($A503, 'Funding Allocation Parameters'!$I$5), 'Library Subsidy Complex'!$C$2:$J$55, 4, FALSE)), 0)))))</f>
        <v>1189</v>
      </c>
      <c r="R503" s="178">
        <f>IF('Funding Allocation Parameters'!$C$5="Basic Library Subsidy", 0, IF('Funding Allocation Parameters'!$C$5="Grant funding",MIN(O503*('Funding Allocation Parameters'!$E$5), 'Funding Allocation Parameters'!$G$5), IF('Funding Allocation Parameters'!$C$5="Other author funding", 0, IF('Funding Allocation Parameters'!$C$5="Any discretionary funds (grants if available, other if no grants)", MIN(O503*('Funding Allocation Parameters'!$E$5), 'Funding Allocation Parameters'!$G$5), IF('Funding Allocation Parameters'!$C$5="Complex Library Subsidy", 0, 0)))))</f>
        <v>0</v>
      </c>
      <c r="S503" s="178">
        <f>IF('Funding Allocation Parameters'!$C$5="Basic Library Subsidy", 0, IF('Funding Allocation Parameters'!$C$5="Grant funding", 0, IF('Funding Allocation Parameters'!$C$5="Other author funding",  MIN(O503*('Funding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3" s="178">
        <f>IF('Funding Allocation Parameters'!$C$5="Basic Library Subsidy", MIN(O503*('Funding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MIN($O503*(VLOOKUP(CONCATENATE($A503, 'Funding Allocation Parameters'!$I$5), 'Library Subsidy Complex'!$C$2:$J$55, 6, FALSE)), VLOOKUP(CONCATENATE($A503, 'Funding Allocation Parameters'!$I$5), 'Library Subsidy Complex'!$C$2:$J$55, 8, FALSE)), 0)))))</f>
        <v>1189</v>
      </c>
      <c r="U503" s="178">
        <f>IF('Funding Allocation Parameters'!$C$5="Basic Library Subsidy", 0, IF('Funding Allocation Parameters'!$C$5="Grant funding", 0, IF('Funding Allocation Parameters'!$C$5="Other author funding",  MIN(O503*('Funding Allocation Parameters'!$E$5), 'Funding Allocation Parameters'!$G$5), IF('Funding Allocation Parameters'!$C$5="Any discretionary funds (grants if available, other if no grants)", MIN(O503*('Funding Allocation Parameters'!$E$5), 'Funding Allocation Parameters'!$G$5), IF('Funding Allocation Parameters'!$C$5="Complex Library Subsidy", 0, 0)))))</f>
        <v>0</v>
      </c>
      <c r="V503" s="177">
        <f t="shared" si="221"/>
        <v>1613.7102000000004</v>
      </c>
      <c r="W503" s="177">
        <f t="shared" si="222"/>
        <v>1613.7102000000004</v>
      </c>
      <c r="X503" s="179">
        <f>IF('Funding Allocation Parameters'!$C$6="Basic Library Subsidy", MIN(V503*'Funding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MIN(V503*VLOOKUP(CONCATENATE($A503, 'Funding Allocation Parameters'!$I$6), 'Library Subsidy Complex'!$C$2:$J$55, 2, FALSE), VLOOKUP(CONCATENATE($A503, 'Funding Allocation Parameters'!$I$6), 'Library Subsidy Complex'!$C$2:$J$55, 4, FALSE)), 0)))))</f>
        <v>0</v>
      </c>
      <c r="Y503" s="179">
        <f>IF('Funding Allocation Parameters'!$C$6="Basic Library Subsidy", 0, IF('Funding Allocation Parameters'!$C$6="Grant funding",MIN(V503*'Funding Allocation Parameters'!$E$6, 'Funding Allocation Parameters'!$G$6), IF('Funding Allocation Parameters'!$C$6="Other author funding", 0, IF('Funding Allocation Parameters'!$C$6="Any discretionary funds (grants if available, other if no grants)", MIN(V503*'Funding Allocation Parameters'!$E$6, 'Funding Allocation Parameters'!$G$6), IF('Funding Allocation Parameters'!$C$6="Complex Library Subsidy", 0, 0)))))</f>
        <v>1613.7102000000004</v>
      </c>
      <c r="Z503" s="179">
        <f>IF('Funding Allocation Parameters'!$C$6="Basic Library Subsidy", 0, IF('Funding Allocation Parameters'!$C$6="Grant funding", 0, IF('Funding Allocation Parameters'!$C$6="Other author funding",  MIN(V503*'Funding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3" s="179">
        <f>IF('Funding Allocation Parameters'!$C$6="Basic Library Subsidy", MIN(W503*'Funding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MIN(W503*VLOOKUP(CONCATENATE($A503, 'Funding Allocation Parameters'!$I$6), 'Library Subsidy Complex'!$C$2:$J$55, 6, FALSE), VLOOKUP(CONCATENATE($A503, 'Funding Allocation Parameters'!$I$6), 'Library Subsidy Complex'!$C$2:$J$55, 8, FALSE)), 0)))))</f>
        <v>0</v>
      </c>
      <c r="AB503" s="179">
        <f>IF('Funding Allocation Parameters'!$C$6="Basic Library Subsidy", 0, IF('Funding Allocation Parameters'!$C$6="Grant funding", 0, IF('Funding Allocation Parameters'!$C$6="Other author funding",  MIN(W503*'Funding Allocation Parameters'!$E$6, 'Funding Allocation Parameters'!$G$6), IF('Funding Allocation Parameters'!$C$6="Any discretionary funds (grants if available, other if no grants)", MIN(W503*'Funding Allocation Parameters'!$E$6, 'Funding Allocation Parameters'!$G$6), IF('Funding Allocation Parameters'!$C$6="Complex Library Subsidy", 0, 0)))))</f>
        <v>1613.7102000000004</v>
      </c>
      <c r="AC503" s="177">
        <f t="shared" si="223"/>
        <v>0</v>
      </c>
      <c r="AD503" s="177">
        <f t="shared" si="224"/>
        <v>0</v>
      </c>
      <c r="AE503" s="180">
        <f>IF('Funding Allocation Parameters'!$C$7="Basic Library Subsidy", MIN(AC503*'Funding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MIN(AC503*VLOOKUP(CONCATENATE($A503, 'Funding Allocation Parameters'!$I$7), 'Library Subsidy Complex'!$C$2:$J$55, 2, FALSE), VLOOKUP(CONCATENATE($A503, 'Funding Allocation Parameters'!$I$7), 'Library Subsidy Complex'!$C$2:$J$55, 4, FALSE)), 0)))))</f>
        <v>0</v>
      </c>
      <c r="AF503" s="180">
        <f>IF('Funding Allocation Parameters'!$C$7="Basic Library Subsidy", 0, IF('Funding Allocation Parameters'!$C$7="Grant funding",MIN(AC503*'Funding Allocation Parameters'!$E$7, 'Funding Allocation Parameters'!$G$7), IF('Funding Allocation Parameters'!$C$7="Other author funding", 0, IF('Funding Allocation Parameters'!$C$7="Any discretionary funds (grants if available, other if no grants)", MIN(AC503*'Funding Allocation Parameters'!$E$7, 'Funding Allocation Parameters'!$G$7), IF('Funding Allocation Parameters'!$C$7="Complex Library Subsidy", 0, 0)))))</f>
        <v>0</v>
      </c>
      <c r="AG503" s="180">
        <f>IF('Funding Allocation Parameters'!$C$7="Basic Library Subsidy", 0, IF('Funding Allocation Parameters'!$C$7="Grant funding", 0, IF('Funding Allocation Parameters'!$C$7="Other author funding",  MIN(AC503*'Funding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3" s="180">
        <f>IF('Funding Allocation Parameters'!$C$7="Basic Library Subsidy", MIN(AD503*'Funding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MIN(AD503*VLOOKUP(CONCATENATE($A503, 'Funding Allocation Parameters'!$I$7), 'Library Subsidy Complex'!$C$2:$J$55, 6, FALSE), VLOOKUP(CONCATENATE($A503, 'Funding Allocation Parameters'!$I$7), 'Library Subsidy Complex'!$C$2:$J$55, 8, FALSE)), 0)))))</f>
        <v>0</v>
      </c>
      <c r="AI503" s="180">
        <f>IF('Funding Allocation Parameters'!$C$7="Basic Library Subsidy", 0, IF('Funding Allocation Parameters'!$C$7="Grant funding", 0, IF('Funding Allocation Parameters'!$C$7="Other author funding",  MIN(AD503*'Funding Allocation Parameters'!$E$7, 'Funding Allocation Parameters'!$G$7), IF('Funding Allocation Parameters'!$C$7="Any discretionary funds (grants if available, other if no grants)", MIN(AD503*'Funding Allocation Parameters'!$E$7, 'Funding Allocation Parameters'!$G$7), IF('Funding Allocation Parameters'!$C$7="Complex Library Subsidy", 0, 0)))))</f>
        <v>0</v>
      </c>
      <c r="AJ503" s="177">
        <f t="shared" si="225"/>
        <v>0</v>
      </c>
      <c r="AK503" s="177">
        <f t="shared" si="226"/>
        <v>0</v>
      </c>
      <c r="AL503" s="181">
        <f>IF('Funding Allocation Parameters'!$C$8="Basic Library Subsidy", MIN(AJ503*'Funding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MIN(AJ503*VLOOKUP(CONCATENATE($A503, 'Funding Allocation Parameters'!$I$8), 'Library Subsidy Complex'!$C$2:$J$55, 2, FALSE), VLOOKUP(CONCATENATE($A503, 'Funding Allocation Parameters'!$I$8), 'Library Subsidy Complex'!$C$2:$J$55, 4, FALSE)), 0)))))</f>
        <v>0</v>
      </c>
      <c r="AM503" s="181">
        <f>IF('Funding Allocation Parameters'!$C$8="Basic Library Subsidy", 0, IF('Funding Allocation Parameters'!$C$8="Grant funding",MIN(AJ503*'Funding Allocation Parameters'!$E$8, 'Funding Allocation Parameters'!$G$8), IF('Funding Allocation Parameters'!$C$8="Other author funding", 0, IF('Funding Allocation Parameters'!$C$8="Any discretionary funds (grants if available, other if no grants)", MIN(AJ503*'Funding Allocation Parameters'!$E$8, 'Funding Allocation Parameters'!$G$8), IF('Funding Allocation Parameters'!$C$8="Complex Library Subsidy", 0, 0)))))</f>
        <v>0</v>
      </c>
      <c r="AN503" s="181">
        <f>IF('Funding Allocation Parameters'!$C$8="Basic Library Subsidy", 0, IF('Funding Allocation Parameters'!$C$8="Grant funding", 0, IF('Funding Allocation Parameters'!$C$8="Other author funding",  MIN(AJ503*'Funding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3" s="181">
        <f>IF('Funding Allocation Parameters'!$C$8="Basic Library Subsidy", MIN(AK503*'Funding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MIN(AK503*VLOOKUP(CONCATENATE($A503, 'Funding Allocation Parameters'!$I$8), 'Library Subsidy Complex'!$C$2:$J$55, 6, FALSE), VLOOKUP(CONCATENATE($A503, 'Funding Allocation Parameters'!$I$8), 'Library Subsidy Complex'!$C$2:$J$55, 8, FALSE)), 0)))))</f>
        <v>0</v>
      </c>
      <c r="AP503" s="181">
        <f>IF('Funding Allocation Parameters'!$C$8="Basic Library Subsidy", 0, IF('Funding Allocation Parameters'!$C$8="Grant funding", 0, IF('Funding Allocation Parameters'!$C$8="Other author funding",  MIN(AK503*'Funding Allocation Parameters'!$E$8, 'Funding Allocation Parameters'!$G$8), IF('Funding Allocation Parameters'!$C$8="Any discretionary funds (grants if available, other if no grants)", MIN(AK503*'Funding Allocation Parameters'!$E$8, 'Funding Allocation Parameters'!$G$8), IF('Funding Allocation Parameters'!$C$8="Complex Library Subsidy", 0, 0)))))</f>
        <v>0</v>
      </c>
      <c r="AQ503" s="177">
        <f t="shared" si="227"/>
        <v>0</v>
      </c>
      <c r="AR503" s="177">
        <f t="shared" si="228"/>
        <v>0</v>
      </c>
      <c r="AS503" s="182">
        <f t="shared" si="229"/>
        <v>1189</v>
      </c>
      <c r="AT503" s="182">
        <f t="shared" si="230"/>
        <v>1613.7102000000004</v>
      </c>
      <c r="AU503" s="182">
        <f t="shared" si="231"/>
        <v>0</v>
      </c>
      <c r="AV503" s="182">
        <f t="shared" si="232"/>
        <v>1189</v>
      </c>
      <c r="AW503" s="182">
        <f t="shared" si="233"/>
        <v>1613.7102000000004</v>
      </c>
      <c r="AX503" s="183">
        <f t="shared" si="234"/>
        <v>1189</v>
      </c>
      <c r="AY503" s="183">
        <f t="shared" si="235"/>
        <v>1613.7102000000004</v>
      </c>
      <c r="AZ503" s="183">
        <f t="shared" si="236"/>
        <v>0</v>
      </c>
      <c r="BA503" s="183">
        <f t="shared" si="237"/>
        <v>0</v>
      </c>
      <c r="BB503" s="183">
        <f t="shared" si="238"/>
        <v>0</v>
      </c>
      <c r="BC503" s="184">
        <f t="shared" si="239"/>
        <v>1189</v>
      </c>
      <c r="BD503" s="184">
        <f t="shared" si="240"/>
        <v>0</v>
      </c>
      <c r="BE503" s="184">
        <f t="shared" si="241"/>
        <v>1613.7102000000004</v>
      </c>
      <c r="BF503" s="184">
        <f t="shared" si="242"/>
        <v>0</v>
      </c>
      <c r="BG503" s="102">
        <f t="shared" si="243"/>
        <v>0</v>
      </c>
      <c r="BH503" s="102">
        <f t="shared" si="244"/>
        <v>0</v>
      </c>
      <c r="BI503" s="102">
        <f t="shared" si="245"/>
        <v>0</v>
      </c>
      <c r="BJ503" s="102">
        <f t="shared" si="246"/>
        <v>1</v>
      </c>
      <c r="BK503" s="102">
        <f t="shared" si="247"/>
        <v>0</v>
      </c>
      <c r="BL503" s="102">
        <f t="shared" si="248"/>
        <v>0</v>
      </c>
      <c r="BN503" s="102"/>
    </row>
    <row r="504" spans="1:66" x14ac:dyDescent="0.25">
      <c r="A504" s="102" t="s">
        <v>25</v>
      </c>
      <c r="B504" s="102" t="s">
        <v>8</v>
      </c>
      <c r="C504" s="102" t="s">
        <v>8</v>
      </c>
      <c r="D504" s="102" t="s">
        <v>27</v>
      </c>
      <c r="E504" s="102" t="s">
        <v>28</v>
      </c>
      <c r="F504" s="102" t="s">
        <v>1024</v>
      </c>
      <c r="G504" s="102">
        <v>1.034</v>
      </c>
      <c r="H504" s="102">
        <v>1</v>
      </c>
      <c r="I504" s="102">
        <v>0.498</v>
      </c>
      <c r="J504" s="167">
        <f>IFERROR(H504*VLOOKUP(A504, 'Advanced Parameters'!$B$7:$G$20, 6, FALSE)*VLOOKUP(A504, 'Growth Parameters'!$B$6:$H$19, 6, FALSE), 0)</f>
        <v>1</v>
      </c>
      <c r="K504" s="167">
        <f>IFERROR(IF('Advanced Parameters'!$C$5="n",'Raw Data'!I504*VLOOKUP(A504,'Advanced Parameters'!$B$7:$G$20,6,FALSE),J504*VLOOKUP(A504,'Advanced Parameters'!$B$7:$G$20,2,FALSE))*VLOOKUP(A504, 'Growth Parameters'!$B$6:$H$19, 6, FALSE), 0)</f>
        <v>0.498</v>
      </c>
      <c r="L504" s="167">
        <f t="shared" si="249"/>
        <v>0.502</v>
      </c>
      <c r="M504" s="168">
        <f>IFERROR(IF(G504="NA","NA",IF(G504&gt;'APC Parameters'!$K$6+VLOOKUP('Raw Data'!A504, 'APC Parameters'!$H$7:$L$20, 4, FALSE), 'APC Parameters'!$L$6+VLOOKUP('Raw Data'!A504, 'APC Parameters'!$H$7:$L$20, 5, FALSE), G504*('APC Parameters'!$J$6+VLOOKUP('Raw Data'!A504, 'APC Parameters'!$H$7:$L$20, 3, FALSE))+'APC Parameters'!$I$6+VLOOKUP('Raw Data'!A504, 'APC Parameters'!$H$7:$L$20, 2, FALSE))), 0)</f>
        <v>1881.1995999999999</v>
      </c>
      <c r="N504" s="168">
        <f t="shared" si="219"/>
        <v>1881.1995999999999</v>
      </c>
      <c r="O504" s="168">
        <f>IFERROR(IF(M504="NA",VLOOKUP(D504,'Internal Calculations'!$B$10:$C$11,2,FALSE), M504)*VLOOKUP(A504, 'Growth Parameters'!$B$6:$H$19, 7, FALSE), 0)</f>
        <v>1881.1995999999999</v>
      </c>
      <c r="P504" s="177">
        <f t="shared" si="220"/>
        <v>1881.1995999999999</v>
      </c>
      <c r="Q504" s="178">
        <f>IF('Funding Allocation Parameters'!$C$5="Basic Library Subsidy", MIN(O504*('Funding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MIN($O504*(VLOOKUP(CONCATENATE($A504, 'Funding Allocation Parameters'!$I$5), 'Library Subsidy Complex'!$C$2:$J$55, 2, FALSE)), VLOOKUP(CONCATENATE($A504, 'Funding Allocation Parameters'!$I$5), 'Library Subsidy Complex'!$C$2:$J$55, 4, FALSE)), 0)))))</f>
        <v>1189</v>
      </c>
      <c r="R504" s="178">
        <f>IF('Funding Allocation Parameters'!$C$5="Basic Library Subsidy", 0, IF('Funding Allocation Parameters'!$C$5="Grant funding",MIN(O504*('Funding Allocation Parameters'!$E$5), 'Funding Allocation Parameters'!$G$5), IF('Funding Allocation Parameters'!$C$5="Other author funding", 0, IF('Funding Allocation Parameters'!$C$5="Any discretionary funds (grants if available, other if no grants)", MIN(O504*('Funding Allocation Parameters'!$E$5), 'Funding Allocation Parameters'!$G$5), IF('Funding Allocation Parameters'!$C$5="Complex Library Subsidy", 0, 0)))))</f>
        <v>0</v>
      </c>
      <c r="S504" s="178">
        <f>IF('Funding Allocation Parameters'!$C$5="Basic Library Subsidy", 0, IF('Funding Allocation Parameters'!$C$5="Grant funding", 0, IF('Funding Allocation Parameters'!$C$5="Other author funding",  MIN(O504*('Funding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4" s="178">
        <f>IF('Funding Allocation Parameters'!$C$5="Basic Library Subsidy", MIN(O504*('Funding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MIN($O504*(VLOOKUP(CONCATENATE($A504, 'Funding Allocation Parameters'!$I$5), 'Library Subsidy Complex'!$C$2:$J$55, 6, FALSE)), VLOOKUP(CONCATENATE($A504, 'Funding Allocation Parameters'!$I$5), 'Library Subsidy Complex'!$C$2:$J$55, 8, FALSE)), 0)))))</f>
        <v>1189</v>
      </c>
      <c r="U504" s="178">
        <f>IF('Funding Allocation Parameters'!$C$5="Basic Library Subsidy", 0, IF('Funding Allocation Parameters'!$C$5="Grant funding", 0, IF('Funding Allocation Parameters'!$C$5="Other author funding",  MIN(O504*('Funding Allocation Parameters'!$E$5), 'Funding Allocation Parameters'!$G$5), IF('Funding Allocation Parameters'!$C$5="Any discretionary funds (grants if available, other if no grants)", MIN(O504*('Funding Allocation Parameters'!$E$5), 'Funding Allocation Parameters'!$G$5), IF('Funding Allocation Parameters'!$C$5="Complex Library Subsidy", 0, 0)))))</f>
        <v>0</v>
      </c>
      <c r="V504" s="177">
        <f t="shared" si="221"/>
        <v>692.19959999999992</v>
      </c>
      <c r="W504" s="177">
        <f t="shared" si="222"/>
        <v>692.19959999999992</v>
      </c>
      <c r="X504" s="179">
        <f>IF('Funding Allocation Parameters'!$C$6="Basic Library Subsidy", MIN(V504*'Funding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MIN(V504*VLOOKUP(CONCATENATE($A504, 'Funding Allocation Parameters'!$I$6), 'Library Subsidy Complex'!$C$2:$J$55, 2, FALSE), VLOOKUP(CONCATENATE($A504, 'Funding Allocation Parameters'!$I$6), 'Library Subsidy Complex'!$C$2:$J$55, 4, FALSE)), 0)))))</f>
        <v>0</v>
      </c>
      <c r="Y504" s="179">
        <f>IF('Funding Allocation Parameters'!$C$6="Basic Library Subsidy", 0, IF('Funding Allocation Parameters'!$C$6="Grant funding",MIN(V504*'Funding Allocation Parameters'!$E$6, 'Funding Allocation Parameters'!$G$6), IF('Funding Allocation Parameters'!$C$6="Other author funding", 0, IF('Funding Allocation Parameters'!$C$6="Any discretionary funds (grants if available, other if no grants)", MIN(V504*'Funding Allocation Parameters'!$E$6, 'Funding Allocation Parameters'!$G$6), IF('Funding Allocation Parameters'!$C$6="Complex Library Subsidy", 0, 0)))))</f>
        <v>692.19959999999992</v>
      </c>
      <c r="Z504" s="179">
        <f>IF('Funding Allocation Parameters'!$C$6="Basic Library Subsidy", 0, IF('Funding Allocation Parameters'!$C$6="Grant funding", 0, IF('Funding Allocation Parameters'!$C$6="Other author funding",  MIN(V504*'Funding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4" s="179">
        <f>IF('Funding Allocation Parameters'!$C$6="Basic Library Subsidy", MIN(W504*'Funding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MIN(W504*VLOOKUP(CONCATENATE($A504, 'Funding Allocation Parameters'!$I$6), 'Library Subsidy Complex'!$C$2:$J$55, 6, FALSE), VLOOKUP(CONCATENATE($A504, 'Funding Allocation Parameters'!$I$6), 'Library Subsidy Complex'!$C$2:$J$55, 8, FALSE)), 0)))))</f>
        <v>0</v>
      </c>
      <c r="AB504" s="179">
        <f>IF('Funding Allocation Parameters'!$C$6="Basic Library Subsidy", 0, IF('Funding Allocation Parameters'!$C$6="Grant funding", 0, IF('Funding Allocation Parameters'!$C$6="Other author funding",  MIN(W504*'Funding Allocation Parameters'!$E$6, 'Funding Allocation Parameters'!$G$6), IF('Funding Allocation Parameters'!$C$6="Any discretionary funds (grants if available, other if no grants)", MIN(W504*'Funding Allocation Parameters'!$E$6, 'Funding Allocation Parameters'!$G$6), IF('Funding Allocation Parameters'!$C$6="Complex Library Subsidy", 0, 0)))))</f>
        <v>692.19959999999992</v>
      </c>
      <c r="AC504" s="177">
        <f t="shared" si="223"/>
        <v>0</v>
      </c>
      <c r="AD504" s="177">
        <f t="shared" si="224"/>
        <v>0</v>
      </c>
      <c r="AE504" s="180">
        <f>IF('Funding Allocation Parameters'!$C$7="Basic Library Subsidy", MIN(AC504*'Funding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MIN(AC504*VLOOKUP(CONCATENATE($A504, 'Funding Allocation Parameters'!$I$7), 'Library Subsidy Complex'!$C$2:$J$55, 2, FALSE), VLOOKUP(CONCATENATE($A504, 'Funding Allocation Parameters'!$I$7), 'Library Subsidy Complex'!$C$2:$J$55, 4, FALSE)), 0)))))</f>
        <v>0</v>
      </c>
      <c r="AF504" s="180">
        <f>IF('Funding Allocation Parameters'!$C$7="Basic Library Subsidy", 0, IF('Funding Allocation Parameters'!$C$7="Grant funding",MIN(AC504*'Funding Allocation Parameters'!$E$7, 'Funding Allocation Parameters'!$G$7), IF('Funding Allocation Parameters'!$C$7="Other author funding", 0, IF('Funding Allocation Parameters'!$C$7="Any discretionary funds (grants if available, other if no grants)", MIN(AC504*'Funding Allocation Parameters'!$E$7, 'Funding Allocation Parameters'!$G$7), IF('Funding Allocation Parameters'!$C$7="Complex Library Subsidy", 0, 0)))))</f>
        <v>0</v>
      </c>
      <c r="AG504" s="180">
        <f>IF('Funding Allocation Parameters'!$C$7="Basic Library Subsidy", 0, IF('Funding Allocation Parameters'!$C$7="Grant funding", 0, IF('Funding Allocation Parameters'!$C$7="Other author funding",  MIN(AC504*'Funding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4" s="180">
        <f>IF('Funding Allocation Parameters'!$C$7="Basic Library Subsidy", MIN(AD504*'Funding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MIN(AD504*VLOOKUP(CONCATENATE($A504, 'Funding Allocation Parameters'!$I$7), 'Library Subsidy Complex'!$C$2:$J$55, 6, FALSE), VLOOKUP(CONCATENATE($A504, 'Funding Allocation Parameters'!$I$7), 'Library Subsidy Complex'!$C$2:$J$55, 8, FALSE)), 0)))))</f>
        <v>0</v>
      </c>
      <c r="AI504" s="180">
        <f>IF('Funding Allocation Parameters'!$C$7="Basic Library Subsidy", 0, IF('Funding Allocation Parameters'!$C$7="Grant funding", 0, IF('Funding Allocation Parameters'!$C$7="Other author funding",  MIN(AD504*'Funding Allocation Parameters'!$E$7, 'Funding Allocation Parameters'!$G$7), IF('Funding Allocation Parameters'!$C$7="Any discretionary funds (grants if available, other if no grants)", MIN(AD504*'Funding Allocation Parameters'!$E$7, 'Funding Allocation Parameters'!$G$7), IF('Funding Allocation Parameters'!$C$7="Complex Library Subsidy", 0, 0)))))</f>
        <v>0</v>
      </c>
      <c r="AJ504" s="177">
        <f t="shared" si="225"/>
        <v>0</v>
      </c>
      <c r="AK504" s="177">
        <f t="shared" si="226"/>
        <v>0</v>
      </c>
      <c r="AL504" s="181">
        <f>IF('Funding Allocation Parameters'!$C$8="Basic Library Subsidy", MIN(AJ504*'Funding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MIN(AJ504*VLOOKUP(CONCATENATE($A504, 'Funding Allocation Parameters'!$I$8), 'Library Subsidy Complex'!$C$2:$J$55, 2, FALSE), VLOOKUP(CONCATENATE($A504, 'Funding Allocation Parameters'!$I$8), 'Library Subsidy Complex'!$C$2:$J$55, 4, FALSE)), 0)))))</f>
        <v>0</v>
      </c>
      <c r="AM504" s="181">
        <f>IF('Funding Allocation Parameters'!$C$8="Basic Library Subsidy", 0, IF('Funding Allocation Parameters'!$C$8="Grant funding",MIN(AJ504*'Funding Allocation Parameters'!$E$8, 'Funding Allocation Parameters'!$G$8), IF('Funding Allocation Parameters'!$C$8="Other author funding", 0, IF('Funding Allocation Parameters'!$C$8="Any discretionary funds (grants if available, other if no grants)", MIN(AJ504*'Funding Allocation Parameters'!$E$8, 'Funding Allocation Parameters'!$G$8), IF('Funding Allocation Parameters'!$C$8="Complex Library Subsidy", 0, 0)))))</f>
        <v>0</v>
      </c>
      <c r="AN504" s="181">
        <f>IF('Funding Allocation Parameters'!$C$8="Basic Library Subsidy", 0, IF('Funding Allocation Parameters'!$C$8="Grant funding", 0, IF('Funding Allocation Parameters'!$C$8="Other author funding",  MIN(AJ504*'Funding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4" s="181">
        <f>IF('Funding Allocation Parameters'!$C$8="Basic Library Subsidy", MIN(AK504*'Funding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MIN(AK504*VLOOKUP(CONCATENATE($A504, 'Funding Allocation Parameters'!$I$8), 'Library Subsidy Complex'!$C$2:$J$55, 6, FALSE), VLOOKUP(CONCATENATE($A504, 'Funding Allocation Parameters'!$I$8), 'Library Subsidy Complex'!$C$2:$J$55, 8, FALSE)), 0)))))</f>
        <v>0</v>
      </c>
      <c r="AP504" s="181">
        <f>IF('Funding Allocation Parameters'!$C$8="Basic Library Subsidy", 0, IF('Funding Allocation Parameters'!$C$8="Grant funding", 0, IF('Funding Allocation Parameters'!$C$8="Other author funding",  MIN(AK504*'Funding Allocation Parameters'!$E$8, 'Funding Allocation Parameters'!$G$8), IF('Funding Allocation Parameters'!$C$8="Any discretionary funds (grants if available, other if no grants)", MIN(AK504*'Funding Allocation Parameters'!$E$8, 'Funding Allocation Parameters'!$G$8), IF('Funding Allocation Parameters'!$C$8="Complex Library Subsidy", 0, 0)))))</f>
        <v>0</v>
      </c>
      <c r="AQ504" s="177">
        <f t="shared" si="227"/>
        <v>0</v>
      </c>
      <c r="AR504" s="177">
        <f t="shared" si="228"/>
        <v>0</v>
      </c>
      <c r="AS504" s="182">
        <f t="shared" si="229"/>
        <v>1189</v>
      </c>
      <c r="AT504" s="182">
        <f t="shared" si="230"/>
        <v>692.19959999999992</v>
      </c>
      <c r="AU504" s="182">
        <f t="shared" si="231"/>
        <v>0</v>
      </c>
      <c r="AV504" s="182">
        <f t="shared" si="232"/>
        <v>1189</v>
      </c>
      <c r="AW504" s="182">
        <f t="shared" si="233"/>
        <v>692.19959999999992</v>
      </c>
      <c r="AX504" s="183">
        <f t="shared" si="234"/>
        <v>592.12199999999996</v>
      </c>
      <c r="AY504" s="183">
        <f t="shared" si="235"/>
        <v>344.71540079999994</v>
      </c>
      <c r="AZ504" s="183">
        <f t="shared" si="236"/>
        <v>0</v>
      </c>
      <c r="BA504" s="183">
        <f t="shared" si="237"/>
        <v>596.87800000000004</v>
      </c>
      <c r="BB504" s="183">
        <f t="shared" si="238"/>
        <v>347.48419919999998</v>
      </c>
      <c r="BC504" s="184">
        <f t="shared" si="239"/>
        <v>1189</v>
      </c>
      <c r="BD504" s="184">
        <f t="shared" si="240"/>
        <v>0</v>
      </c>
      <c r="BE504" s="184">
        <f t="shared" si="241"/>
        <v>344.71540079999994</v>
      </c>
      <c r="BF504" s="184">
        <f t="shared" si="242"/>
        <v>347.48419919999998</v>
      </c>
      <c r="BG504" s="102">
        <f t="shared" si="243"/>
        <v>0</v>
      </c>
      <c r="BH504" s="102">
        <f t="shared" si="244"/>
        <v>0</v>
      </c>
      <c r="BI504" s="102">
        <f t="shared" si="245"/>
        <v>0</v>
      </c>
      <c r="BJ504" s="102">
        <f t="shared" si="246"/>
        <v>0.498</v>
      </c>
      <c r="BK504" s="102">
        <f t="shared" si="247"/>
        <v>0.502</v>
      </c>
      <c r="BL504" s="102">
        <f t="shared" si="248"/>
        <v>0</v>
      </c>
      <c r="BN504" s="102"/>
    </row>
    <row r="505" spans="1:66" x14ac:dyDescent="0.25">
      <c r="A505" s="102" t="s">
        <v>17</v>
      </c>
      <c r="B505" s="102" t="s">
        <v>8</v>
      </c>
      <c r="C505" s="102" t="s">
        <v>8</v>
      </c>
      <c r="D505" s="102" t="s">
        <v>27</v>
      </c>
      <c r="E505" s="102" t="s">
        <v>1025</v>
      </c>
      <c r="F505" s="102" t="s">
        <v>1026</v>
      </c>
      <c r="G505" s="102">
        <v>3.0070000000000001</v>
      </c>
      <c r="H505" s="102">
        <v>1</v>
      </c>
      <c r="I505" s="102">
        <v>1</v>
      </c>
      <c r="J505" s="167">
        <f>IFERROR(H505*VLOOKUP(A505, 'Advanced Parameters'!$B$7:$G$20, 6, FALSE)*VLOOKUP(A505, 'Growth Parameters'!$B$6:$H$19, 6, FALSE), 0)</f>
        <v>1</v>
      </c>
      <c r="K505" s="167">
        <f>IFERROR(IF('Advanced Parameters'!$C$5="n",'Raw Data'!I505*VLOOKUP(A505,'Advanced Parameters'!$B$7:$G$20,6,FALSE),J505*VLOOKUP(A505,'Advanced Parameters'!$B$7:$G$20,2,FALSE))*VLOOKUP(A505, 'Growth Parameters'!$B$6:$H$19, 6, FALSE), 0)</f>
        <v>1</v>
      </c>
      <c r="L505" s="167">
        <f t="shared" si="249"/>
        <v>0</v>
      </c>
      <c r="M505" s="168">
        <f>IFERROR(IF(G505="NA","NA",IF(G505&gt;'APC Parameters'!$K$6+VLOOKUP('Raw Data'!A505, 'APC Parameters'!$H$7:$L$20, 4, FALSE), 'APC Parameters'!$L$6+VLOOKUP('Raw Data'!A505, 'APC Parameters'!$H$7:$L$20, 5, FALSE), G505*('APC Parameters'!$J$6+VLOOKUP('Raw Data'!A505, 'APC Parameters'!$H$7:$L$20, 3, FALSE))+'APC Parameters'!$I$6+VLOOKUP('Raw Data'!A505, 'APC Parameters'!$H$7:$L$20, 2, FALSE))), 0)</f>
        <v>3280.8458000000001</v>
      </c>
      <c r="N505" s="168">
        <f t="shared" si="219"/>
        <v>3280.8458000000001</v>
      </c>
      <c r="O505" s="168">
        <f>IFERROR(IF(M505="NA",VLOOKUP(D505,'Internal Calculations'!$B$10:$C$11,2,FALSE), M505)*VLOOKUP(A505, 'Growth Parameters'!$B$6:$H$19, 7, FALSE), 0)</f>
        <v>3280.8458000000001</v>
      </c>
      <c r="P505" s="177">
        <f t="shared" si="220"/>
        <v>3280.8458000000001</v>
      </c>
      <c r="Q505" s="178">
        <f>IF('Funding Allocation Parameters'!$C$5="Basic Library Subsidy", MIN(O505*('Funding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MIN($O505*(VLOOKUP(CONCATENATE($A505, 'Funding Allocation Parameters'!$I$5), 'Library Subsidy Complex'!$C$2:$J$55, 2, FALSE)), VLOOKUP(CONCATENATE($A505, 'Funding Allocation Parameters'!$I$5), 'Library Subsidy Complex'!$C$2:$J$55, 4, FALSE)), 0)))))</f>
        <v>1189</v>
      </c>
      <c r="R505" s="178">
        <f>IF('Funding Allocation Parameters'!$C$5="Basic Library Subsidy", 0, IF('Funding Allocation Parameters'!$C$5="Grant funding",MIN(O505*('Funding Allocation Parameters'!$E$5), 'Funding Allocation Parameters'!$G$5), IF('Funding Allocation Parameters'!$C$5="Other author funding", 0, IF('Funding Allocation Parameters'!$C$5="Any discretionary funds (grants if available, other if no grants)", MIN(O505*('Funding Allocation Parameters'!$E$5), 'Funding Allocation Parameters'!$G$5), IF('Funding Allocation Parameters'!$C$5="Complex Library Subsidy", 0, 0)))))</f>
        <v>0</v>
      </c>
      <c r="S505" s="178">
        <f>IF('Funding Allocation Parameters'!$C$5="Basic Library Subsidy", 0, IF('Funding Allocation Parameters'!$C$5="Grant funding", 0, IF('Funding Allocation Parameters'!$C$5="Other author funding",  MIN(O505*('Funding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5" s="178">
        <f>IF('Funding Allocation Parameters'!$C$5="Basic Library Subsidy", MIN(O505*('Funding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MIN($O505*(VLOOKUP(CONCATENATE($A505, 'Funding Allocation Parameters'!$I$5), 'Library Subsidy Complex'!$C$2:$J$55, 6, FALSE)), VLOOKUP(CONCATENATE($A505, 'Funding Allocation Parameters'!$I$5), 'Library Subsidy Complex'!$C$2:$J$55, 8, FALSE)), 0)))))</f>
        <v>1189</v>
      </c>
      <c r="U505" s="178">
        <f>IF('Funding Allocation Parameters'!$C$5="Basic Library Subsidy", 0, IF('Funding Allocation Parameters'!$C$5="Grant funding", 0, IF('Funding Allocation Parameters'!$C$5="Other author funding",  MIN(O505*('Funding Allocation Parameters'!$E$5), 'Funding Allocation Parameters'!$G$5), IF('Funding Allocation Parameters'!$C$5="Any discretionary funds (grants if available, other if no grants)", MIN(O505*('Funding Allocation Parameters'!$E$5), 'Funding Allocation Parameters'!$G$5), IF('Funding Allocation Parameters'!$C$5="Complex Library Subsidy", 0, 0)))))</f>
        <v>0</v>
      </c>
      <c r="V505" s="177">
        <f t="shared" si="221"/>
        <v>2091.8458000000001</v>
      </c>
      <c r="W505" s="177">
        <f t="shared" si="222"/>
        <v>2091.8458000000001</v>
      </c>
      <c r="X505" s="179">
        <f>IF('Funding Allocation Parameters'!$C$6="Basic Library Subsidy", MIN(V505*'Funding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MIN(V505*VLOOKUP(CONCATENATE($A505, 'Funding Allocation Parameters'!$I$6), 'Library Subsidy Complex'!$C$2:$J$55, 2, FALSE), VLOOKUP(CONCATENATE($A505, 'Funding Allocation Parameters'!$I$6), 'Library Subsidy Complex'!$C$2:$J$55, 4, FALSE)), 0)))))</f>
        <v>0</v>
      </c>
      <c r="Y505" s="179">
        <f>IF('Funding Allocation Parameters'!$C$6="Basic Library Subsidy", 0, IF('Funding Allocation Parameters'!$C$6="Grant funding",MIN(V505*'Funding Allocation Parameters'!$E$6, 'Funding Allocation Parameters'!$G$6), IF('Funding Allocation Parameters'!$C$6="Other author funding", 0, IF('Funding Allocation Parameters'!$C$6="Any discretionary funds (grants if available, other if no grants)", MIN(V505*'Funding Allocation Parameters'!$E$6, 'Funding Allocation Parameters'!$G$6), IF('Funding Allocation Parameters'!$C$6="Complex Library Subsidy", 0, 0)))))</f>
        <v>2091.8458000000001</v>
      </c>
      <c r="Z505" s="179">
        <f>IF('Funding Allocation Parameters'!$C$6="Basic Library Subsidy", 0, IF('Funding Allocation Parameters'!$C$6="Grant funding", 0, IF('Funding Allocation Parameters'!$C$6="Other author funding",  MIN(V505*'Funding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5" s="179">
        <f>IF('Funding Allocation Parameters'!$C$6="Basic Library Subsidy", MIN(W505*'Funding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MIN(W505*VLOOKUP(CONCATENATE($A505, 'Funding Allocation Parameters'!$I$6), 'Library Subsidy Complex'!$C$2:$J$55, 6, FALSE), VLOOKUP(CONCATENATE($A505, 'Funding Allocation Parameters'!$I$6), 'Library Subsidy Complex'!$C$2:$J$55, 8, FALSE)), 0)))))</f>
        <v>0</v>
      </c>
      <c r="AB505" s="179">
        <f>IF('Funding Allocation Parameters'!$C$6="Basic Library Subsidy", 0, IF('Funding Allocation Parameters'!$C$6="Grant funding", 0, IF('Funding Allocation Parameters'!$C$6="Other author funding",  MIN(W505*'Funding Allocation Parameters'!$E$6, 'Funding Allocation Parameters'!$G$6), IF('Funding Allocation Parameters'!$C$6="Any discretionary funds (grants if available, other if no grants)", MIN(W505*'Funding Allocation Parameters'!$E$6, 'Funding Allocation Parameters'!$G$6), IF('Funding Allocation Parameters'!$C$6="Complex Library Subsidy", 0, 0)))))</f>
        <v>2091.8458000000001</v>
      </c>
      <c r="AC505" s="177">
        <f t="shared" si="223"/>
        <v>0</v>
      </c>
      <c r="AD505" s="177">
        <f t="shared" si="224"/>
        <v>0</v>
      </c>
      <c r="AE505" s="180">
        <f>IF('Funding Allocation Parameters'!$C$7="Basic Library Subsidy", MIN(AC505*'Funding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MIN(AC505*VLOOKUP(CONCATENATE($A505, 'Funding Allocation Parameters'!$I$7), 'Library Subsidy Complex'!$C$2:$J$55, 2, FALSE), VLOOKUP(CONCATENATE($A505, 'Funding Allocation Parameters'!$I$7), 'Library Subsidy Complex'!$C$2:$J$55, 4, FALSE)), 0)))))</f>
        <v>0</v>
      </c>
      <c r="AF505" s="180">
        <f>IF('Funding Allocation Parameters'!$C$7="Basic Library Subsidy", 0, IF('Funding Allocation Parameters'!$C$7="Grant funding",MIN(AC505*'Funding Allocation Parameters'!$E$7, 'Funding Allocation Parameters'!$G$7), IF('Funding Allocation Parameters'!$C$7="Other author funding", 0, IF('Funding Allocation Parameters'!$C$7="Any discretionary funds (grants if available, other if no grants)", MIN(AC505*'Funding Allocation Parameters'!$E$7, 'Funding Allocation Parameters'!$G$7), IF('Funding Allocation Parameters'!$C$7="Complex Library Subsidy", 0, 0)))))</f>
        <v>0</v>
      </c>
      <c r="AG505" s="180">
        <f>IF('Funding Allocation Parameters'!$C$7="Basic Library Subsidy", 0, IF('Funding Allocation Parameters'!$C$7="Grant funding", 0, IF('Funding Allocation Parameters'!$C$7="Other author funding",  MIN(AC505*'Funding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5" s="180">
        <f>IF('Funding Allocation Parameters'!$C$7="Basic Library Subsidy", MIN(AD505*'Funding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MIN(AD505*VLOOKUP(CONCATENATE($A505, 'Funding Allocation Parameters'!$I$7), 'Library Subsidy Complex'!$C$2:$J$55, 6, FALSE), VLOOKUP(CONCATENATE($A505, 'Funding Allocation Parameters'!$I$7), 'Library Subsidy Complex'!$C$2:$J$55, 8, FALSE)), 0)))))</f>
        <v>0</v>
      </c>
      <c r="AI505" s="180">
        <f>IF('Funding Allocation Parameters'!$C$7="Basic Library Subsidy", 0, IF('Funding Allocation Parameters'!$C$7="Grant funding", 0, IF('Funding Allocation Parameters'!$C$7="Other author funding",  MIN(AD505*'Funding Allocation Parameters'!$E$7, 'Funding Allocation Parameters'!$G$7), IF('Funding Allocation Parameters'!$C$7="Any discretionary funds (grants if available, other if no grants)", MIN(AD505*'Funding Allocation Parameters'!$E$7, 'Funding Allocation Parameters'!$G$7), IF('Funding Allocation Parameters'!$C$7="Complex Library Subsidy", 0, 0)))))</f>
        <v>0</v>
      </c>
      <c r="AJ505" s="177">
        <f t="shared" si="225"/>
        <v>0</v>
      </c>
      <c r="AK505" s="177">
        <f t="shared" si="226"/>
        <v>0</v>
      </c>
      <c r="AL505" s="181">
        <f>IF('Funding Allocation Parameters'!$C$8="Basic Library Subsidy", MIN(AJ505*'Funding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MIN(AJ505*VLOOKUP(CONCATENATE($A505, 'Funding Allocation Parameters'!$I$8), 'Library Subsidy Complex'!$C$2:$J$55, 2, FALSE), VLOOKUP(CONCATENATE($A505, 'Funding Allocation Parameters'!$I$8), 'Library Subsidy Complex'!$C$2:$J$55, 4, FALSE)), 0)))))</f>
        <v>0</v>
      </c>
      <c r="AM505" s="181">
        <f>IF('Funding Allocation Parameters'!$C$8="Basic Library Subsidy", 0, IF('Funding Allocation Parameters'!$C$8="Grant funding",MIN(AJ505*'Funding Allocation Parameters'!$E$8, 'Funding Allocation Parameters'!$G$8), IF('Funding Allocation Parameters'!$C$8="Other author funding", 0, IF('Funding Allocation Parameters'!$C$8="Any discretionary funds (grants if available, other if no grants)", MIN(AJ505*'Funding Allocation Parameters'!$E$8, 'Funding Allocation Parameters'!$G$8), IF('Funding Allocation Parameters'!$C$8="Complex Library Subsidy", 0, 0)))))</f>
        <v>0</v>
      </c>
      <c r="AN505" s="181">
        <f>IF('Funding Allocation Parameters'!$C$8="Basic Library Subsidy", 0, IF('Funding Allocation Parameters'!$C$8="Grant funding", 0, IF('Funding Allocation Parameters'!$C$8="Other author funding",  MIN(AJ505*'Funding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5" s="181">
        <f>IF('Funding Allocation Parameters'!$C$8="Basic Library Subsidy", MIN(AK505*'Funding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MIN(AK505*VLOOKUP(CONCATENATE($A505, 'Funding Allocation Parameters'!$I$8), 'Library Subsidy Complex'!$C$2:$J$55, 6, FALSE), VLOOKUP(CONCATENATE($A505, 'Funding Allocation Parameters'!$I$8), 'Library Subsidy Complex'!$C$2:$J$55, 8, FALSE)), 0)))))</f>
        <v>0</v>
      </c>
      <c r="AP505" s="181">
        <f>IF('Funding Allocation Parameters'!$C$8="Basic Library Subsidy", 0, IF('Funding Allocation Parameters'!$C$8="Grant funding", 0, IF('Funding Allocation Parameters'!$C$8="Other author funding",  MIN(AK505*'Funding Allocation Parameters'!$E$8, 'Funding Allocation Parameters'!$G$8), IF('Funding Allocation Parameters'!$C$8="Any discretionary funds (grants if available, other if no grants)", MIN(AK505*'Funding Allocation Parameters'!$E$8, 'Funding Allocation Parameters'!$G$8), IF('Funding Allocation Parameters'!$C$8="Complex Library Subsidy", 0, 0)))))</f>
        <v>0</v>
      </c>
      <c r="AQ505" s="177">
        <f t="shared" si="227"/>
        <v>0</v>
      </c>
      <c r="AR505" s="177">
        <f t="shared" si="228"/>
        <v>0</v>
      </c>
      <c r="AS505" s="182">
        <f t="shared" si="229"/>
        <v>1189</v>
      </c>
      <c r="AT505" s="182">
        <f t="shared" si="230"/>
        <v>2091.8458000000001</v>
      </c>
      <c r="AU505" s="182">
        <f t="shared" si="231"/>
        <v>0</v>
      </c>
      <c r="AV505" s="182">
        <f t="shared" si="232"/>
        <v>1189</v>
      </c>
      <c r="AW505" s="182">
        <f t="shared" si="233"/>
        <v>2091.8458000000001</v>
      </c>
      <c r="AX505" s="183">
        <f t="shared" si="234"/>
        <v>1189</v>
      </c>
      <c r="AY505" s="183">
        <f t="shared" si="235"/>
        <v>2091.8458000000001</v>
      </c>
      <c r="AZ505" s="183">
        <f t="shared" si="236"/>
        <v>0</v>
      </c>
      <c r="BA505" s="183">
        <f t="shared" si="237"/>
        <v>0</v>
      </c>
      <c r="BB505" s="183">
        <f t="shared" si="238"/>
        <v>0</v>
      </c>
      <c r="BC505" s="184">
        <f t="shared" si="239"/>
        <v>1189</v>
      </c>
      <c r="BD505" s="184">
        <f t="shared" si="240"/>
        <v>0</v>
      </c>
      <c r="BE505" s="184">
        <f t="shared" si="241"/>
        <v>2091.8458000000001</v>
      </c>
      <c r="BF505" s="184">
        <f t="shared" si="242"/>
        <v>0</v>
      </c>
      <c r="BG505" s="102">
        <f t="shared" si="243"/>
        <v>0</v>
      </c>
      <c r="BH505" s="102">
        <f t="shared" si="244"/>
        <v>0</v>
      </c>
      <c r="BI505" s="102">
        <f t="shared" si="245"/>
        <v>0</v>
      </c>
      <c r="BJ505" s="102">
        <f t="shared" si="246"/>
        <v>1</v>
      </c>
      <c r="BK505" s="102">
        <f t="shared" si="247"/>
        <v>0</v>
      </c>
      <c r="BL505" s="102">
        <f t="shared" si="248"/>
        <v>0</v>
      </c>
      <c r="BN505" s="102"/>
    </row>
    <row r="506" spans="1:66" x14ac:dyDescent="0.25">
      <c r="A506" s="102" t="s">
        <v>16</v>
      </c>
      <c r="B506" s="102" t="s">
        <v>8</v>
      </c>
      <c r="C506" s="102" t="s">
        <v>8</v>
      </c>
      <c r="D506" s="102" t="s">
        <v>27</v>
      </c>
      <c r="E506" s="102" t="s">
        <v>61</v>
      </c>
      <c r="F506" s="102" t="s">
        <v>1027</v>
      </c>
      <c r="G506" s="102">
        <v>2.6469999999999998</v>
      </c>
      <c r="H506" s="102">
        <v>1</v>
      </c>
      <c r="I506" s="102">
        <v>1</v>
      </c>
      <c r="J506" s="167">
        <f>IFERROR(H506*VLOOKUP(A506, 'Advanced Parameters'!$B$7:$G$20, 6, FALSE)*VLOOKUP(A506, 'Growth Parameters'!$B$6:$H$19, 6, FALSE), 0)</f>
        <v>1</v>
      </c>
      <c r="K506" s="167">
        <f>IFERROR(IF('Advanced Parameters'!$C$5="n",'Raw Data'!I506*VLOOKUP(A506,'Advanced Parameters'!$B$7:$G$20,6,FALSE),J506*VLOOKUP(A506,'Advanced Parameters'!$B$7:$G$20,2,FALSE))*VLOOKUP(A506, 'Growth Parameters'!$B$6:$H$19, 6, FALSE), 0)</f>
        <v>1</v>
      </c>
      <c r="L506" s="167">
        <f t="shared" si="249"/>
        <v>0</v>
      </c>
      <c r="M506" s="168">
        <f>IFERROR(IF(G506="NA","NA",IF(G506&gt;'APC Parameters'!$K$6+VLOOKUP('Raw Data'!A506, 'APC Parameters'!$H$7:$L$20, 4, FALSE), 'APC Parameters'!$L$6+VLOOKUP('Raw Data'!A506, 'APC Parameters'!$H$7:$L$20, 5, FALSE), G506*('APC Parameters'!$J$6+VLOOKUP('Raw Data'!A506, 'APC Parameters'!$H$7:$L$20, 3, FALSE))+'APC Parameters'!$I$6+VLOOKUP('Raw Data'!A506, 'APC Parameters'!$H$7:$L$20, 2, FALSE))), 0)</f>
        <v>3025.4618</v>
      </c>
      <c r="N506" s="168">
        <f t="shared" si="219"/>
        <v>3025.4618</v>
      </c>
      <c r="O506" s="168">
        <f>IFERROR(IF(M506="NA",VLOOKUP(D506,'Internal Calculations'!$B$10:$C$11,2,FALSE), M506)*VLOOKUP(A506, 'Growth Parameters'!$B$6:$H$19, 7, FALSE), 0)</f>
        <v>3025.4618</v>
      </c>
      <c r="P506" s="177">
        <f t="shared" si="220"/>
        <v>3025.4618</v>
      </c>
      <c r="Q506" s="178">
        <f>IF('Funding Allocation Parameters'!$C$5="Basic Library Subsidy", MIN(O506*('Funding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MIN($O506*(VLOOKUP(CONCATENATE($A506, 'Funding Allocation Parameters'!$I$5), 'Library Subsidy Complex'!$C$2:$J$55, 2, FALSE)), VLOOKUP(CONCATENATE($A506, 'Funding Allocation Parameters'!$I$5), 'Library Subsidy Complex'!$C$2:$J$55, 4, FALSE)), 0)))))</f>
        <v>1189</v>
      </c>
      <c r="R506" s="178">
        <f>IF('Funding Allocation Parameters'!$C$5="Basic Library Subsidy", 0, IF('Funding Allocation Parameters'!$C$5="Grant funding",MIN(O506*('Funding Allocation Parameters'!$E$5), 'Funding Allocation Parameters'!$G$5), IF('Funding Allocation Parameters'!$C$5="Other author funding", 0, IF('Funding Allocation Parameters'!$C$5="Any discretionary funds (grants if available, other if no grants)", MIN(O506*('Funding Allocation Parameters'!$E$5), 'Funding Allocation Parameters'!$G$5), IF('Funding Allocation Parameters'!$C$5="Complex Library Subsidy", 0, 0)))))</f>
        <v>0</v>
      </c>
      <c r="S506" s="178">
        <f>IF('Funding Allocation Parameters'!$C$5="Basic Library Subsidy", 0, IF('Funding Allocation Parameters'!$C$5="Grant funding", 0, IF('Funding Allocation Parameters'!$C$5="Other author funding",  MIN(O506*('Funding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6" s="178">
        <f>IF('Funding Allocation Parameters'!$C$5="Basic Library Subsidy", MIN(O506*('Funding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MIN($O506*(VLOOKUP(CONCATENATE($A506, 'Funding Allocation Parameters'!$I$5), 'Library Subsidy Complex'!$C$2:$J$55, 6, FALSE)), VLOOKUP(CONCATENATE($A506, 'Funding Allocation Parameters'!$I$5), 'Library Subsidy Complex'!$C$2:$J$55, 8, FALSE)), 0)))))</f>
        <v>1189</v>
      </c>
      <c r="U506" s="178">
        <f>IF('Funding Allocation Parameters'!$C$5="Basic Library Subsidy", 0, IF('Funding Allocation Parameters'!$C$5="Grant funding", 0, IF('Funding Allocation Parameters'!$C$5="Other author funding",  MIN(O506*('Funding Allocation Parameters'!$E$5), 'Funding Allocation Parameters'!$G$5), IF('Funding Allocation Parameters'!$C$5="Any discretionary funds (grants if available, other if no grants)", MIN(O506*('Funding Allocation Parameters'!$E$5), 'Funding Allocation Parameters'!$G$5), IF('Funding Allocation Parameters'!$C$5="Complex Library Subsidy", 0, 0)))))</f>
        <v>0</v>
      </c>
      <c r="V506" s="177">
        <f t="shared" si="221"/>
        <v>1836.4618</v>
      </c>
      <c r="W506" s="177">
        <f t="shared" si="222"/>
        <v>1836.4618</v>
      </c>
      <c r="X506" s="179">
        <f>IF('Funding Allocation Parameters'!$C$6="Basic Library Subsidy", MIN(V506*'Funding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MIN(V506*VLOOKUP(CONCATENATE($A506, 'Funding Allocation Parameters'!$I$6), 'Library Subsidy Complex'!$C$2:$J$55, 2, FALSE), VLOOKUP(CONCATENATE($A506, 'Funding Allocation Parameters'!$I$6), 'Library Subsidy Complex'!$C$2:$J$55, 4, FALSE)), 0)))))</f>
        <v>0</v>
      </c>
      <c r="Y506" s="179">
        <f>IF('Funding Allocation Parameters'!$C$6="Basic Library Subsidy", 0, IF('Funding Allocation Parameters'!$C$6="Grant funding",MIN(V506*'Funding Allocation Parameters'!$E$6, 'Funding Allocation Parameters'!$G$6), IF('Funding Allocation Parameters'!$C$6="Other author funding", 0, IF('Funding Allocation Parameters'!$C$6="Any discretionary funds (grants if available, other if no grants)", MIN(V506*'Funding Allocation Parameters'!$E$6, 'Funding Allocation Parameters'!$G$6), IF('Funding Allocation Parameters'!$C$6="Complex Library Subsidy", 0, 0)))))</f>
        <v>1836.4618</v>
      </c>
      <c r="Z506" s="179">
        <f>IF('Funding Allocation Parameters'!$C$6="Basic Library Subsidy", 0, IF('Funding Allocation Parameters'!$C$6="Grant funding", 0, IF('Funding Allocation Parameters'!$C$6="Other author funding",  MIN(V506*'Funding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6" s="179">
        <f>IF('Funding Allocation Parameters'!$C$6="Basic Library Subsidy", MIN(W506*'Funding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MIN(W506*VLOOKUP(CONCATENATE($A506, 'Funding Allocation Parameters'!$I$6), 'Library Subsidy Complex'!$C$2:$J$55, 6, FALSE), VLOOKUP(CONCATENATE($A506, 'Funding Allocation Parameters'!$I$6), 'Library Subsidy Complex'!$C$2:$J$55, 8, FALSE)), 0)))))</f>
        <v>0</v>
      </c>
      <c r="AB506" s="179">
        <f>IF('Funding Allocation Parameters'!$C$6="Basic Library Subsidy", 0, IF('Funding Allocation Parameters'!$C$6="Grant funding", 0, IF('Funding Allocation Parameters'!$C$6="Other author funding",  MIN(W506*'Funding Allocation Parameters'!$E$6, 'Funding Allocation Parameters'!$G$6), IF('Funding Allocation Parameters'!$C$6="Any discretionary funds (grants if available, other if no grants)", MIN(W506*'Funding Allocation Parameters'!$E$6, 'Funding Allocation Parameters'!$G$6), IF('Funding Allocation Parameters'!$C$6="Complex Library Subsidy", 0, 0)))))</f>
        <v>1836.4618</v>
      </c>
      <c r="AC506" s="177">
        <f t="shared" si="223"/>
        <v>0</v>
      </c>
      <c r="AD506" s="177">
        <f t="shared" si="224"/>
        <v>0</v>
      </c>
      <c r="AE506" s="180">
        <f>IF('Funding Allocation Parameters'!$C$7="Basic Library Subsidy", MIN(AC506*'Funding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MIN(AC506*VLOOKUP(CONCATENATE($A506, 'Funding Allocation Parameters'!$I$7), 'Library Subsidy Complex'!$C$2:$J$55, 2, FALSE), VLOOKUP(CONCATENATE($A506, 'Funding Allocation Parameters'!$I$7), 'Library Subsidy Complex'!$C$2:$J$55, 4, FALSE)), 0)))))</f>
        <v>0</v>
      </c>
      <c r="AF506" s="180">
        <f>IF('Funding Allocation Parameters'!$C$7="Basic Library Subsidy", 0, IF('Funding Allocation Parameters'!$C$7="Grant funding",MIN(AC506*'Funding Allocation Parameters'!$E$7, 'Funding Allocation Parameters'!$G$7), IF('Funding Allocation Parameters'!$C$7="Other author funding", 0, IF('Funding Allocation Parameters'!$C$7="Any discretionary funds (grants if available, other if no grants)", MIN(AC506*'Funding Allocation Parameters'!$E$7, 'Funding Allocation Parameters'!$G$7), IF('Funding Allocation Parameters'!$C$7="Complex Library Subsidy", 0, 0)))))</f>
        <v>0</v>
      </c>
      <c r="AG506" s="180">
        <f>IF('Funding Allocation Parameters'!$C$7="Basic Library Subsidy", 0, IF('Funding Allocation Parameters'!$C$7="Grant funding", 0, IF('Funding Allocation Parameters'!$C$7="Other author funding",  MIN(AC506*'Funding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6" s="180">
        <f>IF('Funding Allocation Parameters'!$C$7="Basic Library Subsidy", MIN(AD506*'Funding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MIN(AD506*VLOOKUP(CONCATENATE($A506, 'Funding Allocation Parameters'!$I$7), 'Library Subsidy Complex'!$C$2:$J$55, 6, FALSE), VLOOKUP(CONCATENATE($A506, 'Funding Allocation Parameters'!$I$7), 'Library Subsidy Complex'!$C$2:$J$55, 8, FALSE)), 0)))))</f>
        <v>0</v>
      </c>
      <c r="AI506" s="180">
        <f>IF('Funding Allocation Parameters'!$C$7="Basic Library Subsidy", 0, IF('Funding Allocation Parameters'!$C$7="Grant funding", 0, IF('Funding Allocation Parameters'!$C$7="Other author funding",  MIN(AD506*'Funding Allocation Parameters'!$E$7, 'Funding Allocation Parameters'!$G$7), IF('Funding Allocation Parameters'!$C$7="Any discretionary funds (grants if available, other if no grants)", MIN(AD506*'Funding Allocation Parameters'!$E$7, 'Funding Allocation Parameters'!$G$7), IF('Funding Allocation Parameters'!$C$7="Complex Library Subsidy", 0, 0)))))</f>
        <v>0</v>
      </c>
      <c r="AJ506" s="177">
        <f t="shared" si="225"/>
        <v>0</v>
      </c>
      <c r="AK506" s="177">
        <f t="shared" si="226"/>
        <v>0</v>
      </c>
      <c r="AL506" s="181">
        <f>IF('Funding Allocation Parameters'!$C$8="Basic Library Subsidy", MIN(AJ506*'Funding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MIN(AJ506*VLOOKUP(CONCATENATE($A506, 'Funding Allocation Parameters'!$I$8), 'Library Subsidy Complex'!$C$2:$J$55, 2, FALSE), VLOOKUP(CONCATENATE($A506, 'Funding Allocation Parameters'!$I$8), 'Library Subsidy Complex'!$C$2:$J$55, 4, FALSE)), 0)))))</f>
        <v>0</v>
      </c>
      <c r="AM506" s="181">
        <f>IF('Funding Allocation Parameters'!$C$8="Basic Library Subsidy", 0, IF('Funding Allocation Parameters'!$C$8="Grant funding",MIN(AJ506*'Funding Allocation Parameters'!$E$8, 'Funding Allocation Parameters'!$G$8), IF('Funding Allocation Parameters'!$C$8="Other author funding", 0, IF('Funding Allocation Parameters'!$C$8="Any discretionary funds (grants if available, other if no grants)", MIN(AJ506*'Funding Allocation Parameters'!$E$8, 'Funding Allocation Parameters'!$G$8), IF('Funding Allocation Parameters'!$C$8="Complex Library Subsidy", 0, 0)))))</f>
        <v>0</v>
      </c>
      <c r="AN506" s="181">
        <f>IF('Funding Allocation Parameters'!$C$8="Basic Library Subsidy", 0, IF('Funding Allocation Parameters'!$C$8="Grant funding", 0, IF('Funding Allocation Parameters'!$C$8="Other author funding",  MIN(AJ506*'Funding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6" s="181">
        <f>IF('Funding Allocation Parameters'!$C$8="Basic Library Subsidy", MIN(AK506*'Funding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MIN(AK506*VLOOKUP(CONCATENATE($A506, 'Funding Allocation Parameters'!$I$8), 'Library Subsidy Complex'!$C$2:$J$55, 6, FALSE), VLOOKUP(CONCATENATE($A506, 'Funding Allocation Parameters'!$I$8), 'Library Subsidy Complex'!$C$2:$J$55, 8, FALSE)), 0)))))</f>
        <v>0</v>
      </c>
      <c r="AP506" s="181">
        <f>IF('Funding Allocation Parameters'!$C$8="Basic Library Subsidy", 0, IF('Funding Allocation Parameters'!$C$8="Grant funding", 0, IF('Funding Allocation Parameters'!$C$8="Other author funding",  MIN(AK506*'Funding Allocation Parameters'!$E$8, 'Funding Allocation Parameters'!$G$8), IF('Funding Allocation Parameters'!$C$8="Any discretionary funds (grants if available, other if no grants)", MIN(AK506*'Funding Allocation Parameters'!$E$8, 'Funding Allocation Parameters'!$G$8), IF('Funding Allocation Parameters'!$C$8="Complex Library Subsidy", 0, 0)))))</f>
        <v>0</v>
      </c>
      <c r="AQ506" s="177">
        <f t="shared" si="227"/>
        <v>0</v>
      </c>
      <c r="AR506" s="177">
        <f t="shared" si="228"/>
        <v>0</v>
      </c>
      <c r="AS506" s="182">
        <f t="shared" si="229"/>
        <v>1189</v>
      </c>
      <c r="AT506" s="182">
        <f t="shared" si="230"/>
        <v>1836.4618</v>
      </c>
      <c r="AU506" s="182">
        <f t="shared" si="231"/>
        <v>0</v>
      </c>
      <c r="AV506" s="182">
        <f t="shared" si="232"/>
        <v>1189</v>
      </c>
      <c r="AW506" s="182">
        <f t="shared" si="233"/>
        <v>1836.4618</v>
      </c>
      <c r="AX506" s="183">
        <f t="shared" si="234"/>
        <v>1189</v>
      </c>
      <c r="AY506" s="183">
        <f t="shared" si="235"/>
        <v>1836.4618</v>
      </c>
      <c r="AZ506" s="183">
        <f t="shared" si="236"/>
        <v>0</v>
      </c>
      <c r="BA506" s="183">
        <f t="shared" si="237"/>
        <v>0</v>
      </c>
      <c r="BB506" s="183">
        <f t="shared" si="238"/>
        <v>0</v>
      </c>
      <c r="BC506" s="184">
        <f t="shared" si="239"/>
        <v>1189</v>
      </c>
      <c r="BD506" s="184">
        <f t="shared" si="240"/>
        <v>0</v>
      </c>
      <c r="BE506" s="184">
        <f t="shared" si="241"/>
        <v>1836.4618</v>
      </c>
      <c r="BF506" s="184">
        <f t="shared" si="242"/>
        <v>0</v>
      </c>
      <c r="BG506" s="102">
        <f t="shared" si="243"/>
        <v>0</v>
      </c>
      <c r="BH506" s="102">
        <f t="shared" si="244"/>
        <v>0</v>
      </c>
      <c r="BI506" s="102">
        <f t="shared" si="245"/>
        <v>0</v>
      </c>
      <c r="BJ506" s="102">
        <f t="shared" si="246"/>
        <v>1</v>
      </c>
      <c r="BK506" s="102">
        <f t="shared" si="247"/>
        <v>0</v>
      </c>
      <c r="BL506" s="102">
        <f t="shared" si="248"/>
        <v>0</v>
      </c>
      <c r="BN506" s="102"/>
    </row>
    <row r="507" spans="1:66" x14ac:dyDescent="0.25">
      <c r="A507" s="102" t="s">
        <v>26</v>
      </c>
      <c r="B507" s="102" t="s">
        <v>8</v>
      </c>
      <c r="C507" s="102" t="s">
        <v>8</v>
      </c>
      <c r="D507" s="102" t="s">
        <v>27</v>
      </c>
      <c r="E507" s="102" t="s">
        <v>1028</v>
      </c>
      <c r="F507" s="102" t="s">
        <v>1029</v>
      </c>
      <c r="G507" s="102">
        <v>1.002</v>
      </c>
      <c r="H507" s="102">
        <v>1</v>
      </c>
      <c r="I507" s="102">
        <v>0.41699999999999998</v>
      </c>
      <c r="J507" s="167">
        <f>IFERROR(H507*VLOOKUP(A507, 'Advanced Parameters'!$B$7:$G$20, 6, FALSE)*VLOOKUP(A507, 'Growth Parameters'!$B$6:$H$19, 6, FALSE), 0)</f>
        <v>1</v>
      </c>
      <c r="K507" s="167">
        <f>IFERROR(IF('Advanced Parameters'!$C$5="n",'Raw Data'!I507*VLOOKUP(A507,'Advanced Parameters'!$B$7:$G$20,6,FALSE),J507*VLOOKUP(A507,'Advanced Parameters'!$B$7:$G$20,2,FALSE))*VLOOKUP(A507, 'Growth Parameters'!$B$6:$H$19, 6, FALSE), 0)</f>
        <v>0.41699999999999998</v>
      </c>
      <c r="L507" s="167">
        <f t="shared" si="249"/>
        <v>0.58299999999999996</v>
      </c>
      <c r="M507" s="168">
        <f>IFERROR(IF(G507="NA","NA",IF(G507&gt;'APC Parameters'!$K$6+VLOOKUP('Raw Data'!A507, 'APC Parameters'!$H$7:$L$20, 4, FALSE), 'APC Parameters'!$L$6+VLOOKUP('Raw Data'!A507, 'APC Parameters'!$H$7:$L$20, 5, FALSE), G507*('APC Parameters'!$J$6+VLOOKUP('Raw Data'!A507, 'APC Parameters'!$H$7:$L$20, 3, FALSE))+'APC Parameters'!$I$6+VLOOKUP('Raw Data'!A507, 'APC Parameters'!$H$7:$L$20, 2, FALSE))), 0)</f>
        <v>1858.4988000000001</v>
      </c>
      <c r="N507" s="168">
        <f t="shared" si="219"/>
        <v>1858.4988000000001</v>
      </c>
      <c r="O507" s="168">
        <f>IFERROR(IF(M507="NA",VLOOKUP(D507,'Internal Calculations'!$B$10:$C$11,2,FALSE), M507)*VLOOKUP(A507, 'Growth Parameters'!$B$6:$H$19, 7, FALSE), 0)</f>
        <v>1858.4988000000001</v>
      </c>
      <c r="P507" s="177">
        <f t="shared" si="220"/>
        <v>1858.4988000000001</v>
      </c>
      <c r="Q507" s="178">
        <f>IF('Funding Allocation Parameters'!$C$5="Basic Library Subsidy", MIN(O507*('Funding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MIN($O507*(VLOOKUP(CONCATENATE($A507, 'Funding Allocation Parameters'!$I$5), 'Library Subsidy Complex'!$C$2:$J$55, 2, FALSE)), VLOOKUP(CONCATENATE($A507, 'Funding Allocation Parameters'!$I$5), 'Library Subsidy Complex'!$C$2:$J$55, 4, FALSE)), 0)))))</f>
        <v>1189</v>
      </c>
      <c r="R507" s="178">
        <f>IF('Funding Allocation Parameters'!$C$5="Basic Library Subsidy", 0, IF('Funding Allocation Parameters'!$C$5="Grant funding",MIN(O507*('Funding Allocation Parameters'!$E$5), 'Funding Allocation Parameters'!$G$5), IF('Funding Allocation Parameters'!$C$5="Other author funding", 0, IF('Funding Allocation Parameters'!$C$5="Any discretionary funds (grants if available, other if no grants)", MIN(O507*('Funding Allocation Parameters'!$E$5), 'Funding Allocation Parameters'!$G$5), IF('Funding Allocation Parameters'!$C$5="Complex Library Subsidy", 0, 0)))))</f>
        <v>0</v>
      </c>
      <c r="S507" s="178">
        <f>IF('Funding Allocation Parameters'!$C$5="Basic Library Subsidy", 0, IF('Funding Allocation Parameters'!$C$5="Grant funding", 0, IF('Funding Allocation Parameters'!$C$5="Other author funding",  MIN(O507*('Funding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7" s="178">
        <f>IF('Funding Allocation Parameters'!$C$5="Basic Library Subsidy", MIN(O507*('Funding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MIN($O507*(VLOOKUP(CONCATENATE($A507, 'Funding Allocation Parameters'!$I$5), 'Library Subsidy Complex'!$C$2:$J$55, 6, FALSE)), VLOOKUP(CONCATENATE($A507, 'Funding Allocation Parameters'!$I$5), 'Library Subsidy Complex'!$C$2:$J$55, 8, FALSE)), 0)))))</f>
        <v>1189</v>
      </c>
      <c r="U507" s="178">
        <f>IF('Funding Allocation Parameters'!$C$5="Basic Library Subsidy", 0, IF('Funding Allocation Parameters'!$C$5="Grant funding", 0, IF('Funding Allocation Parameters'!$C$5="Other author funding",  MIN(O507*('Funding Allocation Parameters'!$E$5), 'Funding Allocation Parameters'!$G$5), IF('Funding Allocation Parameters'!$C$5="Any discretionary funds (grants if available, other if no grants)", MIN(O507*('Funding Allocation Parameters'!$E$5), 'Funding Allocation Parameters'!$G$5), IF('Funding Allocation Parameters'!$C$5="Complex Library Subsidy", 0, 0)))))</f>
        <v>0</v>
      </c>
      <c r="V507" s="177">
        <f t="shared" si="221"/>
        <v>669.49880000000007</v>
      </c>
      <c r="W507" s="177">
        <f t="shared" si="222"/>
        <v>669.49880000000007</v>
      </c>
      <c r="X507" s="179">
        <f>IF('Funding Allocation Parameters'!$C$6="Basic Library Subsidy", MIN(V507*'Funding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MIN(V507*VLOOKUP(CONCATENATE($A507, 'Funding Allocation Parameters'!$I$6), 'Library Subsidy Complex'!$C$2:$J$55, 2, FALSE), VLOOKUP(CONCATENATE($A507, 'Funding Allocation Parameters'!$I$6), 'Library Subsidy Complex'!$C$2:$J$55, 4, FALSE)), 0)))))</f>
        <v>0</v>
      </c>
      <c r="Y507" s="179">
        <f>IF('Funding Allocation Parameters'!$C$6="Basic Library Subsidy", 0, IF('Funding Allocation Parameters'!$C$6="Grant funding",MIN(V507*'Funding Allocation Parameters'!$E$6, 'Funding Allocation Parameters'!$G$6), IF('Funding Allocation Parameters'!$C$6="Other author funding", 0, IF('Funding Allocation Parameters'!$C$6="Any discretionary funds (grants if available, other if no grants)", MIN(V507*'Funding Allocation Parameters'!$E$6, 'Funding Allocation Parameters'!$G$6), IF('Funding Allocation Parameters'!$C$6="Complex Library Subsidy", 0, 0)))))</f>
        <v>669.49880000000007</v>
      </c>
      <c r="Z507" s="179">
        <f>IF('Funding Allocation Parameters'!$C$6="Basic Library Subsidy", 0, IF('Funding Allocation Parameters'!$C$6="Grant funding", 0, IF('Funding Allocation Parameters'!$C$6="Other author funding",  MIN(V507*'Funding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7" s="179">
        <f>IF('Funding Allocation Parameters'!$C$6="Basic Library Subsidy", MIN(W507*'Funding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MIN(W507*VLOOKUP(CONCATENATE($A507, 'Funding Allocation Parameters'!$I$6), 'Library Subsidy Complex'!$C$2:$J$55, 6, FALSE), VLOOKUP(CONCATENATE($A507, 'Funding Allocation Parameters'!$I$6), 'Library Subsidy Complex'!$C$2:$J$55, 8, FALSE)), 0)))))</f>
        <v>0</v>
      </c>
      <c r="AB507" s="179">
        <f>IF('Funding Allocation Parameters'!$C$6="Basic Library Subsidy", 0, IF('Funding Allocation Parameters'!$C$6="Grant funding", 0, IF('Funding Allocation Parameters'!$C$6="Other author funding",  MIN(W507*'Funding Allocation Parameters'!$E$6, 'Funding Allocation Parameters'!$G$6), IF('Funding Allocation Parameters'!$C$6="Any discretionary funds (grants if available, other if no grants)", MIN(W507*'Funding Allocation Parameters'!$E$6, 'Funding Allocation Parameters'!$G$6), IF('Funding Allocation Parameters'!$C$6="Complex Library Subsidy", 0, 0)))))</f>
        <v>669.49880000000007</v>
      </c>
      <c r="AC507" s="177">
        <f t="shared" si="223"/>
        <v>0</v>
      </c>
      <c r="AD507" s="177">
        <f t="shared" si="224"/>
        <v>0</v>
      </c>
      <c r="AE507" s="180">
        <f>IF('Funding Allocation Parameters'!$C$7="Basic Library Subsidy", MIN(AC507*'Funding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MIN(AC507*VLOOKUP(CONCATENATE($A507, 'Funding Allocation Parameters'!$I$7), 'Library Subsidy Complex'!$C$2:$J$55, 2, FALSE), VLOOKUP(CONCATENATE($A507, 'Funding Allocation Parameters'!$I$7), 'Library Subsidy Complex'!$C$2:$J$55, 4, FALSE)), 0)))))</f>
        <v>0</v>
      </c>
      <c r="AF507" s="180">
        <f>IF('Funding Allocation Parameters'!$C$7="Basic Library Subsidy", 0, IF('Funding Allocation Parameters'!$C$7="Grant funding",MIN(AC507*'Funding Allocation Parameters'!$E$7, 'Funding Allocation Parameters'!$G$7), IF('Funding Allocation Parameters'!$C$7="Other author funding", 0, IF('Funding Allocation Parameters'!$C$7="Any discretionary funds (grants if available, other if no grants)", MIN(AC507*'Funding Allocation Parameters'!$E$7, 'Funding Allocation Parameters'!$G$7), IF('Funding Allocation Parameters'!$C$7="Complex Library Subsidy", 0, 0)))))</f>
        <v>0</v>
      </c>
      <c r="AG507" s="180">
        <f>IF('Funding Allocation Parameters'!$C$7="Basic Library Subsidy", 0, IF('Funding Allocation Parameters'!$C$7="Grant funding", 0, IF('Funding Allocation Parameters'!$C$7="Other author funding",  MIN(AC507*'Funding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7" s="180">
        <f>IF('Funding Allocation Parameters'!$C$7="Basic Library Subsidy", MIN(AD507*'Funding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MIN(AD507*VLOOKUP(CONCATENATE($A507, 'Funding Allocation Parameters'!$I$7), 'Library Subsidy Complex'!$C$2:$J$55, 6, FALSE), VLOOKUP(CONCATENATE($A507, 'Funding Allocation Parameters'!$I$7), 'Library Subsidy Complex'!$C$2:$J$55, 8, FALSE)), 0)))))</f>
        <v>0</v>
      </c>
      <c r="AI507" s="180">
        <f>IF('Funding Allocation Parameters'!$C$7="Basic Library Subsidy", 0, IF('Funding Allocation Parameters'!$C$7="Grant funding", 0, IF('Funding Allocation Parameters'!$C$7="Other author funding",  MIN(AD507*'Funding Allocation Parameters'!$E$7, 'Funding Allocation Parameters'!$G$7), IF('Funding Allocation Parameters'!$C$7="Any discretionary funds (grants if available, other if no grants)", MIN(AD507*'Funding Allocation Parameters'!$E$7, 'Funding Allocation Parameters'!$G$7), IF('Funding Allocation Parameters'!$C$7="Complex Library Subsidy", 0, 0)))))</f>
        <v>0</v>
      </c>
      <c r="AJ507" s="177">
        <f t="shared" si="225"/>
        <v>0</v>
      </c>
      <c r="AK507" s="177">
        <f t="shared" si="226"/>
        <v>0</v>
      </c>
      <c r="AL507" s="181">
        <f>IF('Funding Allocation Parameters'!$C$8="Basic Library Subsidy", MIN(AJ507*'Funding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MIN(AJ507*VLOOKUP(CONCATENATE($A507, 'Funding Allocation Parameters'!$I$8), 'Library Subsidy Complex'!$C$2:$J$55, 2, FALSE), VLOOKUP(CONCATENATE($A507, 'Funding Allocation Parameters'!$I$8), 'Library Subsidy Complex'!$C$2:$J$55, 4, FALSE)), 0)))))</f>
        <v>0</v>
      </c>
      <c r="AM507" s="181">
        <f>IF('Funding Allocation Parameters'!$C$8="Basic Library Subsidy", 0, IF('Funding Allocation Parameters'!$C$8="Grant funding",MIN(AJ507*'Funding Allocation Parameters'!$E$8, 'Funding Allocation Parameters'!$G$8), IF('Funding Allocation Parameters'!$C$8="Other author funding", 0, IF('Funding Allocation Parameters'!$C$8="Any discretionary funds (grants if available, other if no grants)", MIN(AJ507*'Funding Allocation Parameters'!$E$8, 'Funding Allocation Parameters'!$G$8), IF('Funding Allocation Parameters'!$C$8="Complex Library Subsidy", 0, 0)))))</f>
        <v>0</v>
      </c>
      <c r="AN507" s="181">
        <f>IF('Funding Allocation Parameters'!$C$8="Basic Library Subsidy", 0, IF('Funding Allocation Parameters'!$C$8="Grant funding", 0, IF('Funding Allocation Parameters'!$C$8="Other author funding",  MIN(AJ507*'Funding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7" s="181">
        <f>IF('Funding Allocation Parameters'!$C$8="Basic Library Subsidy", MIN(AK507*'Funding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MIN(AK507*VLOOKUP(CONCATENATE($A507, 'Funding Allocation Parameters'!$I$8), 'Library Subsidy Complex'!$C$2:$J$55, 6, FALSE), VLOOKUP(CONCATENATE($A507, 'Funding Allocation Parameters'!$I$8), 'Library Subsidy Complex'!$C$2:$J$55, 8, FALSE)), 0)))))</f>
        <v>0</v>
      </c>
      <c r="AP507" s="181">
        <f>IF('Funding Allocation Parameters'!$C$8="Basic Library Subsidy", 0, IF('Funding Allocation Parameters'!$C$8="Grant funding", 0, IF('Funding Allocation Parameters'!$C$8="Other author funding",  MIN(AK507*'Funding Allocation Parameters'!$E$8, 'Funding Allocation Parameters'!$G$8), IF('Funding Allocation Parameters'!$C$8="Any discretionary funds (grants if available, other if no grants)", MIN(AK507*'Funding Allocation Parameters'!$E$8, 'Funding Allocation Parameters'!$G$8), IF('Funding Allocation Parameters'!$C$8="Complex Library Subsidy", 0, 0)))))</f>
        <v>0</v>
      </c>
      <c r="AQ507" s="177">
        <f t="shared" si="227"/>
        <v>0</v>
      </c>
      <c r="AR507" s="177">
        <f t="shared" si="228"/>
        <v>0</v>
      </c>
      <c r="AS507" s="182">
        <f t="shared" si="229"/>
        <v>1189</v>
      </c>
      <c r="AT507" s="182">
        <f t="shared" si="230"/>
        <v>669.49880000000007</v>
      </c>
      <c r="AU507" s="182">
        <f t="shared" si="231"/>
        <v>0</v>
      </c>
      <c r="AV507" s="182">
        <f t="shared" si="232"/>
        <v>1189</v>
      </c>
      <c r="AW507" s="182">
        <f t="shared" si="233"/>
        <v>669.49880000000007</v>
      </c>
      <c r="AX507" s="183">
        <f t="shared" si="234"/>
        <v>495.81299999999999</v>
      </c>
      <c r="AY507" s="183">
        <f t="shared" si="235"/>
        <v>279.18099960000001</v>
      </c>
      <c r="AZ507" s="183">
        <f t="shared" si="236"/>
        <v>0</v>
      </c>
      <c r="BA507" s="183">
        <f t="shared" si="237"/>
        <v>693.18700000000001</v>
      </c>
      <c r="BB507" s="183">
        <f t="shared" si="238"/>
        <v>390.31780040000001</v>
      </c>
      <c r="BC507" s="184">
        <f t="shared" si="239"/>
        <v>1189</v>
      </c>
      <c r="BD507" s="184">
        <f t="shared" si="240"/>
        <v>0</v>
      </c>
      <c r="BE507" s="184">
        <f t="shared" si="241"/>
        <v>279.18099960000001</v>
      </c>
      <c r="BF507" s="184">
        <f t="shared" si="242"/>
        <v>390.31780040000001</v>
      </c>
      <c r="BG507" s="102">
        <f t="shared" si="243"/>
        <v>0</v>
      </c>
      <c r="BH507" s="102">
        <f t="shared" si="244"/>
        <v>0</v>
      </c>
      <c r="BI507" s="102">
        <f t="shared" si="245"/>
        <v>0</v>
      </c>
      <c r="BJ507" s="102">
        <f t="shared" si="246"/>
        <v>0.41699999999999998</v>
      </c>
      <c r="BK507" s="102">
        <f t="shared" si="247"/>
        <v>0.58299999999999996</v>
      </c>
      <c r="BL507" s="102">
        <f t="shared" si="248"/>
        <v>0</v>
      </c>
      <c r="BN507" s="102"/>
    </row>
    <row r="508" spans="1:66" x14ac:dyDescent="0.25">
      <c r="A508" s="102" t="s">
        <v>16</v>
      </c>
      <c r="B508" s="102" t="s">
        <v>8</v>
      </c>
      <c r="C508" s="102" t="s">
        <v>8</v>
      </c>
      <c r="D508" s="102" t="s">
        <v>27</v>
      </c>
      <c r="E508" s="102" t="s">
        <v>640</v>
      </c>
      <c r="F508" s="102" t="s">
        <v>1030</v>
      </c>
      <c r="G508" s="102">
        <v>1.2549999999999999</v>
      </c>
      <c r="H508" s="102">
        <v>1</v>
      </c>
      <c r="I508" s="102">
        <v>1</v>
      </c>
      <c r="J508" s="167">
        <f>IFERROR(H508*VLOOKUP(A508, 'Advanced Parameters'!$B$7:$G$20, 6, FALSE)*VLOOKUP(A508, 'Growth Parameters'!$B$6:$H$19, 6, FALSE), 0)</f>
        <v>1</v>
      </c>
      <c r="K508" s="167">
        <f>IFERROR(IF('Advanced Parameters'!$C$5="n",'Raw Data'!I508*VLOOKUP(A508,'Advanced Parameters'!$B$7:$G$20,6,FALSE),J508*VLOOKUP(A508,'Advanced Parameters'!$B$7:$G$20,2,FALSE))*VLOOKUP(A508, 'Growth Parameters'!$B$6:$H$19, 6, FALSE), 0)</f>
        <v>1</v>
      </c>
      <c r="L508" s="167">
        <f t="shared" si="249"/>
        <v>0</v>
      </c>
      <c r="M508" s="168">
        <f>IFERROR(IF(G508="NA","NA",IF(G508&gt;'APC Parameters'!$K$6+VLOOKUP('Raw Data'!A508, 'APC Parameters'!$H$7:$L$20, 4, FALSE), 'APC Parameters'!$L$6+VLOOKUP('Raw Data'!A508, 'APC Parameters'!$H$7:$L$20, 5, FALSE), G508*('APC Parameters'!$J$6+VLOOKUP('Raw Data'!A508, 'APC Parameters'!$H$7:$L$20, 3, FALSE))+'APC Parameters'!$I$6+VLOOKUP('Raw Data'!A508, 'APC Parameters'!$H$7:$L$20, 2, FALSE))), 0)</f>
        <v>2037.9769999999999</v>
      </c>
      <c r="N508" s="168">
        <f t="shared" si="219"/>
        <v>2037.9769999999999</v>
      </c>
      <c r="O508" s="168">
        <f>IFERROR(IF(M508="NA",VLOOKUP(D508,'Internal Calculations'!$B$10:$C$11,2,FALSE), M508)*VLOOKUP(A508, 'Growth Parameters'!$B$6:$H$19, 7, FALSE), 0)</f>
        <v>2037.9769999999999</v>
      </c>
      <c r="P508" s="177">
        <f t="shared" si="220"/>
        <v>2037.9769999999999</v>
      </c>
      <c r="Q508" s="178">
        <f>IF('Funding Allocation Parameters'!$C$5="Basic Library Subsidy", MIN(O508*('Funding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MIN($O508*(VLOOKUP(CONCATENATE($A508, 'Funding Allocation Parameters'!$I$5), 'Library Subsidy Complex'!$C$2:$J$55, 2, FALSE)), VLOOKUP(CONCATENATE($A508, 'Funding Allocation Parameters'!$I$5), 'Library Subsidy Complex'!$C$2:$J$55, 4, FALSE)), 0)))))</f>
        <v>1189</v>
      </c>
      <c r="R508" s="178">
        <f>IF('Funding Allocation Parameters'!$C$5="Basic Library Subsidy", 0, IF('Funding Allocation Parameters'!$C$5="Grant funding",MIN(O508*('Funding Allocation Parameters'!$E$5), 'Funding Allocation Parameters'!$G$5), IF('Funding Allocation Parameters'!$C$5="Other author funding", 0, IF('Funding Allocation Parameters'!$C$5="Any discretionary funds (grants if available, other if no grants)", MIN(O508*('Funding Allocation Parameters'!$E$5), 'Funding Allocation Parameters'!$G$5), IF('Funding Allocation Parameters'!$C$5="Complex Library Subsidy", 0, 0)))))</f>
        <v>0</v>
      </c>
      <c r="S508" s="178">
        <f>IF('Funding Allocation Parameters'!$C$5="Basic Library Subsidy", 0, IF('Funding Allocation Parameters'!$C$5="Grant funding", 0, IF('Funding Allocation Parameters'!$C$5="Other author funding",  MIN(O508*('Funding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8" s="178">
        <f>IF('Funding Allocation Parameters'!$C$5="Basic Library Subsidy", MIN(O508*('Funding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MIN($O508*(VLOOKUP(CONCATENATE($A508, 'Funding Allocation Parameters'!$I$5), 'Library Subsidy Complex'!$C$2:$J$55, 6, FALSE)), VLOOKUP(CONCATENATE($A508, 'Funding Allocation Parameters'!$I$5), 'Library Subsidy Complex'!$C$2:$J$55, 8, FALSE)), 0)))))</f>
        <v>1189</v>
      </c>
      <c r="U508" s="178">
        <f>IF('Funding Allocation Parameters'!$C$5="Basic Library Subsidy", 0, IF('Funding Allocation Parameters'!$C$5="Grant funding", 0, IF('Funding Allocation Parameters'!$C$5="Other author funding",  MIN(O508*('Funding Allocation Parameters'!$E$5), 'Funding Allocation Parameters'!$G$5), IF('Funding Allocation Parameters'!$C$5="Any discretionary funds (grants if available, other if no grants)", MIN(O508*('Funding Allocation Parameters'!$E$5), 'Funding Allocation Parameters'!$G$5), IF('Funding Allocation Parameters'!$C$5="Complex Library Subsidy", 0, 0)))))</f>
        <v>0</v>
      </c>
      <c r="V508" s="177">
        <f t="shared" si="221"/>
        <v>848.97699999999986</v>
      </c>
      <c r="W508" s="177">
        <f t="shared" si="222"/>
        <v>848.97699999999986</v>
      </c>
      <c r="X508" s="179">
        <f>IF('Funding Allocation Parameters'!$C$6="Basic Library Subsidy", MIN(V508*'Funding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MIN(V508*VLOOKUP(CONCATENATE($A508, 'Funding Allocation Parameters'!$I$6), 'Library Subsidy Complex'!$C$2:$J$55, 2, FALSE), VLOOKUP(CONCATENATE($A508, 'Funding Allocation Parameters'!$I$6), 'Library Subsidy Complex'!$C$2:$J$55, 4, FALSE)), 0)))))</f>
        <v>0</v>
      </c>
      <c r="Y508" s="179">
        <f>IF('Funding Allocation Parameters'!$C$6="Basic Library Subsidy", 0, IF('Funding Allocation Parameters'!$C$6="Grant funding",MIN(V508*'Funding Allocation Parameters'!$E$6, 'Funding Allocation Parameters'!$G$6), IF('Funding Allocation Parameters'!$C$6="Other author funding", 0, IF('Funding Allocation Parameters'!$C$6="Any discretionary funds (grants if available, other if no grants)", MIN(V508*'Funding Allocation Parameters'!$E$6, 'Funding Allocation Parameters'!$G$6), IF('Funding Allocation Parameters'!$C$6="Complex Library Subsidy", 0, 0)))))</f>
        <v>848.97699999999986</v>
      </c>
      <c r="Z508" s="179">
        <f>IF('Funding Allocation Parameters'!$C$6="Basic Library Subsidy", 0, IF('Funding Allocation Parameters'!$C$6="Grant funding", 0, IF('Funding Allocation Parameters'!$C$6="Other author funding",  MIN(V508*'Funding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8" s="179">
        <f>IF('Funding Allocation Parameters'!$C$6="Basic Library Subsidy", MIN(W508*'Funding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MIN(W508*VLOOKUP(CONCATENATE($A508, 'Funding Allocation Parameters'!$I$6), 'Library Subsidy Complex'!$C$2:$J$55, 6, FALSE), VLOOKUP(CONCATENATE($A508, 'Funding Allocation Parameters'!$I$6), 'Library Subsidy Complex'!$C$2:$J$55, 8, FALSE)), 0)))))</f>
        <v>0</v>
      </c>
      <c r="AB508" s="179">
        <f>IF('Funding Allocation Parameters'!$C$6="Basic Library Subsidy", 0, IF('Funding Allocation Parameters'!$C$6="Grant funding", 0, IF('Funding Allocation Parameters'!$C$6="Other author funding",  MIN(W508*'Funding Allocation Parameters'!$E$6, 'Funding Allocation Parameters'!$G$6), IF('Funding Allocation Parameters'!$C$6="Any discretionary funds (grants if available, other if no grants)", MIN(W508*'Funding Allocation Parameters'!$E$6, 'Funding Allocation Parameters'!$G$6), IF('Funding Allocation Parameters'!$C$6="Complex Library Subsidy", 0, 0)))))</f>
        <v>848.97699999999986</v>
      </c>
      <c r="AC508" s="177">
        <f t="shared" si="223"/>
        <v>0</v>
      </c>
      <c r="AD508" s="177">
        <f t="shared" si="224"/>
        <v>0</v>
      </c>
      <c r="AE508" s="180">
        <f>IF('Funding Allocation Parameters'!$C$7="Basic Library Subsidy", MIN(AC508*'Funding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MIN(AC508*VLOOKUP(CONCATENATE($A508, 'Funding Allocation Parameters'!$I$7), 'Library Subsidy Complex'!$C$2:$J$55, 2, FALSE), VLOOKUP(CONCATENATE($A508, 'Funding Allocation Parameters'!$I$7), 'Library Subsidy Complex'!$C$2:$J$55, 4, FALSE)), 0)))))</f>
        <v>0</v>
      </c>
      <c r="AF508" s="180">
        <f>IF('Funding Allocation Parameters'!$C$7="Basic Library Subsidy", 0, IF('Funding Allocation Parameters'!$C$7="Grant funding",MIN(AC508*'Funding Allocation Parameters'!$E$7, 'Funding Allocation Parameters'!$G$7), IF('Funding Allocation Parameters'!$C$7="Other author funding", 0, IF('Funding Allocation Parameters'!$C$7="Any discretionary funds (grants if available, other if no grants)", MIN(AC508*'Funding Allocation Parameters'!$E$7, 'Funding Allocation Parameters'!$G$7), IF('Funding Allocation Parameters'!$C$7="Complex Library Subsidy", 0, 0)))))</f>
        <v>0</v>
      </c>
      <c r="AG508" s="180">
        <f>IF('Funding Allocation Parameters'!$C$7="Basic Library Subsidy", 0, IF('Funding Allocation Parameters'!$C$7="Grant funding", 0, IF('Funding Allocation Parameters'!$C$7="Other author funding",  MIN(AC508*'Funding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8" s="180">
        <f>IF('Funding Allocation Parameters'!$C$7="Basic Library Subsidy", MIN(AD508*'Funding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MIN(AD508*VLOOKUP(CONCATENATE($A508, 'Funding Allocation Parameters'!$I$7), 'Library Subsidy Complex'!$C$2:$J$55, 6, FALSE), VLOOKUP(CONCATENATE($A508, 'Funding Allocation Parameters'!$I$7), 'Library Subsidy Complex'!$C$2:$J$55, 8, FALSE)), 0)))))</f>
        <v>0</v>
      </c>
      <c r="AI508" s="180">
        <f>IF('Funding Allocation Parameters'!$C$7="Basic Library Subsidy", 0, IF('Funding Allocation Parameters'!$C$7="Grant funding", 0, IF('Funding Allocation Parameters'!$C$7="Other author funding",  MIN(AD508*'Funding Allocation Parameters'!$E$7, 'Funding Allocation Parameters'!$G$7), IF('Funding Allocation Parameters'!$C$7="Any discretionary funds (grants if available, other if no grants)", MIN(AD508*'Funding Allocation Parameters'!$E$7, 'Funding Allocation Parameters'!$G$7), IF('Funding Allocation Parameters'!$C$7="Complex Library Subsidy", 0, 0)))))</f>
        <v>0</v>
      </c>
      <c r="AJ508" s="177">
        <f t="shared" si="225"/>
        <v>0</v>
      </c>
      <c r="AK508" s="177">
        <f t="shared" si="226"/>
        <v>0</v>
      </c>
      <c r="AL508" s="181">
        <f>IF('Funding Allocation Parameters'!$C$8="Basic Library Subsidy", MIN(AJ508*'Funding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MIN(AJ508*VLOOKUP(CONCATENATE($A508, 'Funding Allocation Parameters'!$I$8), 'Library Subsidy Complex'!$C$2:$J$55, 2, FALSE), VLOOKUP(CONCATENATE($A508, 'Funding Allocation Parameters'!$I$8), 'Library Subsidy Complex'!$C$2:$J$55, 4, FALSE)), 0)))))</f>
        <v>0</v>
      </c>
      <c r="AM508" s="181">
        <f>IF('Funding Allocation Parameters'!$C$8="Basic Library Subsidy", 0, IF('Funding Allocation Parameters'!$C$8="Grant funding",MIN(AJ508*'Funding Allocation Parameters'!$E$8, 'Funding Allocation Parameters'!$G$8), IF('Funding Allocation Parameters'!$C$8="Other author funding", 0, IF('Funding Allocation Parameters'!$C$8="Any discretionary funds (grants if available, other if no grants)", MIN(AJ508*'Funding Allocation Parameters'!$E$8, 'Funding Allocation Parameters'!$G$8), IF('Funding Allocation Parameters'!$C$8="Complex Library Subsidy", 0, 0)))))</f>
        <v>0</v>
      </c>
      <c r="AN508" s="181">
        <f>IF('Funding Allocation Parameters'!$C$8="Basic Library Subsidy", 0, IF('Funding Allocation Parameters'!$C$8="Grant funding", 0, IF('Funding Allocation Parameters'!$C$8="Other author funding",  MIN(AJ508*'Funding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8" s="181">
        <f>IF('Funding Allocation Parameters'!$C$8="Basic Library Subsidy", MIN(AK508*'Funding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MIN(AK508*VLOOKUP(CONCATENATE($A508, 'Funding Allocation Parameters'!$I$8), 'Library Subsidy Complex'!$C$2:$J$55, 6, FALSE), VLOOKUP(CONCATENATE($A508, 'Funding Allocation Parameters'!$I$8), 'Library Subsidy Complex'!$C$2:$J$55, 8, FALSE)), 0)))))</f>
        <v>0</v>
      </c>
      <c r="AP508" s="181">
        <f>IF('Funding Allocation Parameters'!$C$8="Basic Library Subsidy", 0, IF('Funding Allocation Parameters'!$C$8="Grant funding", 0, IF('Funding Allocation Parameters'!$C$8="Other author funding",  MIN(AK508*'Funding Allocation Parameters'!$E$8, 'Funding Allocation Parameters'!$G$8), IF('Funding Allocation Parameters'!$C$8="Any discretionary funds (grants if available, other if no grants)", MIN(AK508*'Funding Allocation Parameters'!$E$8, 'Funding Allocation Parameters'!$G$8), IF('Funding Allocation Parameters'!$C$8="Complex Library Subsidy", 0, 0)))))</f>
        <v>0</v>
      </c>
      <c r="AQ508" s="177">
        <f t="shared" si="227"/>
        <v>0</v>
      </c>
      <c r="AR508" s="177">
        <f t="shared" si="228"/>
        <v>0</v>
      </c>
      <c r="AS508" s="182">
        <f t="shared" si="229"/>
        <v>1189</v>
      </c>
      <c r="AT508" s="182">
        <f t="shared" si="230"/>
        <v>848.97699999999986</v>
      </c>
      <c r="AU508" s="182">
        <f t="shared" si="231"/>
        <v>0</v>
      </c>
      <c r="AV508" s="182">
        <f t="shared" si="232"/>
        <v>1189</v>
      </c>
      <c r="AW508" s="182">
        <f t="shared" si="233"/>
        <v>848.97699999999986</v>
      </c>
      <c r="AX508" s="183">
        <f t="shared" si="234"/>
        <v>1189</v>
      </c>
      <c r="AY508" s="183">
        <f t="shared" si="235"/>
        <v>848.97699999999986</v>
      </c>
      <c r="AZ508" s="183">
        <f t="shared" si="236"/>
        <v>0</v>
      </c>
      <c r="BA508" s="183">
        <f t="shared" si="237"/>
        <v>0</v>
      </c>
      <c r="BB508" s="183">
        <f t="shared" si="238"/>
        <v>0</v>
      </c>
      <c r="BC508" s="184">
        <f t="shared" si="239"/>
        <v>1189</v>
      </c>
      <c r="BD508" s="184">
        <f t="shared" si="240"/>
        <v>0</v>
      </c>
      <c r="BE508" s="184">
        <f t="shared" si="241"/>
        <v>848.97699999999986</v>
      </c>
      <c r="BF508" s="184">
        <f t="shared" si="242"/>
        <v>0</v>
      </c>
      <c r="BG508" s="102">
        <f t="shared" si="243"/>
        <v>0</v>
      </c>
      <c r="BH508" s="102">
        <f t="shared" si="244"/>
        <v>0</v>
      </c>
      <c r="BI508" s="102">
        <f t="shared" si="245"/>
        <v>0</v>
      </c>
      <c r="BJ508" s="102">
        <f t="shared" si="246"/>
        <v>1</v>
      </c>
      <c r="BK508" s="102">
        <f t="shared" si="247"/>
        <v>0</v>
      </c>
      <c r="BL508" s="102">
        <f t="shared" si="248"/>
        <v>0</v>
      </c>
      <c r="BN508" s="102"/>
    </row>
    <row r="509" spans="1:66" x14ac:dyDescent="0.25">
      <c r="A509" s="102" t="s">
        <v>20</v>
      </c>
      <c r="B509" s="102" t="s">
        <v>8</v>
      </c>
      <c r="C509" s="102" t="s">
        <v>8</v>
      </c>
      <c r="D509" s="102" t="s">
        <v>27</v>
      </c>
      <c r="E509" s="102" t="s">
        <v>28</v>
      </c>
      <c r="F509" s="102" t="s">
        <v>1031</v>
      </c>
      <c r="G509" s="102">
        <v>1.034</v>
      </c>
      <c r="H509" s="102">
        <v>1</v>
      </c>
      <c r="I509" s="102">
        <v>1</v>
      </c>
      <c r="J509" s="167">
        <f>IFERROR(H509*VLOOKUP(A509, 'Advanced Parameters'!$B$7:$G$20, 6, FALSE)*VLOOKUP(A509, 'Growth Parameters'!$B$6:$H$19, 6, FALSE), 0)</f>
        <v>1</v>
      </c>
      <c r="K509" s="167">
        <f>IFERROR(IF('Advanced Parameters'!$C$5="n",'Raw Data'!I509*VLOOKUP(A509,'Advanced Parameters'!$B$7:$G$20,6,FALSE),J509*VLOOKUP(A509,'Advanced Parameters'!$B$7:$G$20,2,FALSE))*VLOOKUP(A509, 'Growth Parameters'!$B$6:$H$19, 6, FALSE), 0)</f>
        <v>1</v>
      </c>
      <c r="L509" s="167">
        <f t="shared" si="249"/>
        <v>0</v>
      </c>
      <c r="M509" s="168">
        <f>IFERROR(IF(G509="NA","NA",IF(G509&gt;'APC Parameters'!$K$6+VLOOKUP('Raw Data'!A509, 'APC Parameters'!$H$7:$L$20, 4, FALSE), 'APC Parameters'!$L$6+VLOOKUP('Raw Data'!A509, 'APC Parameters'!$H$7:$L$20, 5, FALSE), G509*('APC Parameters'!$J$6+VLOOKUP('Raw Data'!A509, 'APC Parameters'!$H$7:$L$20, 3, FALSE))+'APC Parameters'!$I$6+VLOOKUP('Raw Data'!A509, 'APC Parameters'!$H$7:$L$20, 2, FALSE))), 0)</f>
        <v>1881.1995999999999</v>
      </c>
      <c r="N509" s="168">
        <f t="shared" si="219"/>
        <v>1881.1995999999999</v>
      </c>
      <c r="O509" s="168">
        <f>IFERROR(IF(M509="NA",VLOOKUP(D509,'Internal Calculations'!$B$10:$C$11,2,FALSE), M509)*VLOOKUP(A509, 'Growth Parameters'!$B$6:$H$19, 7, FALSE), 0)</f>
        <v>1881.1995999999999</v>
      </c>
      <c r="P509" s="177">
        <f t="shared" si="220"/>
        <v>1881.1995999999999</v>
      </c>
      <c r="Q509" s="178">
        <f>IF('Funding Allocation Parameters'!$C$5="Basic Library Subsidy", MIN(O509*('Funding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MIN($O509*(VLOOKUP(CONCATENATE($A509, 'Funding Allocation Parameters'!$I$5), 'Library Subsidy Complex'!$C$2:$J$55, 2, FALSE)), VLOOKUP(CONCATENATE($A509, 'Funding Allocation Parameters'!$I$5), 'Library Subsidy Complex'!$C$2:$J$55, 4, FALSE)), 0)))))</f>
        <v>1189</v>
      </c>
      <c r="R509" s="178">
        <f>IF('Funding Allocation Parameters'!$C$5="Basic Library Subsidy", 0, IF('Funding Allocation Parameters'!$C$5="Grant funding",MIN(O509*('Funding Allocation Parameters'!$E$5), 'Funding Allocation Parameters'!$G$5), IF('Funding Allocation Parameters'!$C$5="Other author funding", 0, IF('Funding Allocation Parameters'!$C$5="Any discretionary funds (grants if available, other if no grants)", MIN(O509*('Funding Allocation Parameters'!$E$5), 'Funding Allocation Parameters'!$G$5), IF('Funding Allocation Parameters'!$C$5="Complex Library Subsidy", 0, 0)))))</f>
        <v>0</v>
      </c>
      <c r="S509" s="178">
        <f>IF('Funding Allocation Parameters'!$C$5="Basic Library Subsidy", 0, IF('Funding Allocation Parameters'!$C$5="Grant funding", 0, IF('Funding Allocation Parameters'!$C$5="Other author funding",  MIN(O509*('Funding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09" s="178">
        <f>IF('Funding Allocation Parameters'!$C$5="Basic Library Subsidy", MIN(O509*('Funding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MIN($O509*(VLOOKUP(CONCATENATE($A509, 'Funding Allocation Parameters'!$I$5), 'Library Subsidy Complex'!$C$2:$J$55, 6, FALSE)), VLOOKUP(CONCATENATE($A509, 'Funding Allocation Parameters'!$I$5), 'Library Subsidy Complex'!$C$2:$J$55, 8, FALSE)), 0)))))</f>
        <v>1189</v>
      </c>
      <c r="U509" s="178">
        <f>IF('Funding Allocation Parameters'!$C$5="Basic Library Subsidy", 0, IF('Funding Allocation Parameters'!$C$5="Grant funding", 0, IF('Funding Allocation Parameters'!$C$5="Other author funding",  MIN(O509*('Funding Allocation Parameters'!$E$5), 'Funding Allocation Parameters'!$G$5), IF('Funding Allocation Parameters'!$C$5="Any discretionary funds (grants if available, other if no grants)", MIN(O509*('Funding Allocation Parameters'!$E$5), 'Funding Allocation Parameters'!$G$5), IF('Funding Allocation Parameters'!$C$5="Complex Library Subsidy", 0, 0)))))</f>
        <v>0</v>
      </c>
      <c r="V509" s="177">
        <f t="shared" si="221"/>
        <v>692.19959999999992</v>
      </c>
      <c r="W509" s="177">
        <f t="shared" si="222"/>
        <v>692.19959999999992</v>
      </c>
      <c r="X509" s="179">
        <f>IF('Funding Allocation Parameters'!$C$6="Basic Library Subsidy", MIN(V509*'Funding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MIN(V509*VLOOKUP(CONCATENATE($A509, 'Funding Allocation Parameters'!$I$6), 'Library Subsidy Complex'!$C$2:$J$55, 2, FALSE), VLOOKUP(CONCATENATE($A509, 'Funding Allocation Parameters'!$I$6), 'Library Subsidy Complex'!$C$2:$J$55, 4, FALSE)), 0)))))</f>
        <v>0</v>
      </c>
      <c r="Y509" s="179">
        <f>IF('Funding Allocation Parameters'!$C$6="Basic Library Subsidy", 0, IF('Funding Allocation Parameters'!$C$6="Grant funding",MIN(V509*'Funding Allocation Parameters'!$E$6, 'Funding Allocation Parameters'!$G$6), IF('Funding Allocation Parameters'!$C$6="Other author funding", 0, IF('Funding Allocation Parameters'!$C$6="Any discretionary funds (grants if available, other if no grants)", MIN(V509*'Funding Allocation Parameters'!$E$6, 'Funding Allocation Parameters'!$G$6), IF('Funding Allocation Parameters'!$C$6="Complex Library Subsidy", 0, 0)))))</f>
        <v>692.19959999999992</v>
      </c>
      <c r="Z509" s="179">
        <f>IF('Funding Allocation Parameters'!$C$6="Basic Library Subsidy", 0, IF('Funding Allocation Parameters'!$C$6="Grant funding", 0, IF('Funding Allocation Parameters'!$C$6="Other author funding",  MIN(V509*'Funding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09" s="179">
        <f>IF('Funding Allocation Parameters'!$C$6="Basic Library Subsidy", MIN(W509*'Funding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MIN(W509*VLOOKUP(CONCATENATE($A509, 'Funding Allocation Parameters'!$I$6), 'Library Subsidy Complex'!$C$2:$J$55, 6, FALSE), VLOOKUP(CONCATENATE($A509, 'Funding Allocation Parameters'!$I$6), 'Library Subsidy Complex'!$C$2:$J$55, 8, FALSE)), 0)))))</f>
        <v>0</v>
      </c>
      <c r="AB509" s="179">
        <f>IF('Funding Allocation Parameters'!$C$6="Basic Library Subsidy", 0, IF('Funding Allocation Parameters'!$C$6="Grant funding", 0, IF('Funding Allocation Parameters'!$C$6="Other author funding",  MIN(W509*'Funding Allocation Parameters'!$E$6, 'Funding Allocation Parameters'!$G$6), IF('Funding Allocation Parameters'!$C$6="Any discretionary funds (grants if available, other if no grants)", MIN(W509*'Funding Allocation Parameters'!$E$6, 'Funding Allocation Parameters'!$G$6), IF('Funding Allocation Parameters'!$C$6="Complex Library Subsidy", 0, 0)))))</f>
        <v>692.19959999999992</v>
      </c>
      <c r="AC509" s="177">
        <f t="shared" si="223"/>
        <v>0</v>
      </c>
      <c r="AD509" s="177">
        <f t="shared" si="224"/>
        <v>0</v>
      </c>
      <c r="AE509" s="180">
        <f>IF('Funding Allocation Parameters'!$C$7="Basic Library Subsidy", MIN(AC509*'Funding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MIN(AC509*VLOOKUP(CONCATENATE($A509, 'Funding Allocation Parameters'!$I$7), 'Library Subsidy Complex'!$C$2:$J$55, 2, FALSE), VLOOKUP(CONCATENATE($A509, 'Funding Allocation Parameters'!$I$7), 'Library Subsidy Complex'!$C$2:$J$55, 4, FALSE)), 0)))))</f>
        <v>0</v>
      </c>
      <c r="AF509" s="180">
        <f>IF('Funding Allocation Parameters'!$C$7="Basic Library Subsidy", 0, IF('Funding Allocation Parameters'!$C$7="Grant funding",MIN(AC509*'Funding Allocation Parameters'!$E$7, 'Funding Allocation Parameters'!$G$7), IF('Funding Allocation Parameters'!$C$7="Other author funding", 0, IF('Funding Allocation Parameters'!$C$7="Any discretionary funds (grants if available, other if no grants)", MIN(AC509*'Funding Allocation Parameters'!$E$7, 'Funding Allocation Parameters'!$G$7), IF('Funding Allocation Parameters'!$C$7="Complex Library Subsidy", 0, 0)))))</f>
        <v>0</v>
      </c>
      <c r="AG509" s="180">
        <f>IF('Funding Allocation Parameters'!$C$7="Basic Library Subsidy", 0, IF('Funding Allocation Parameters'!$C$7="Grant funding", 0, IF('Funding Allocation Parameters'!$C$7="Other author funding",  MIN(AC509*'Funding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09" s="180">
        <f>IF('Funding Allocation Parameters'!$C$7="Basic Library Subsidy", MIN(AD509*'Funding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MIN(AD509*VLOOKUP(CONCATENATE($A509, 'Funding Allocation Parameters'!$I$7), 'Library Subsidy Complex'!$C$2:$J$55, 6, FALSE), VLOOKUP(CONCATENATE($A509, 'Funding Allocation Parameters'!$I$7), 'Library Subsidy Complex'!$C$2:$J$55, 8, FALSE)), 0)))))</f>
        <v>0</v>
      </c>
      <c r="AI509" s="180">
        <f>IF('Funding Allocation Parameters'!$C$7="Basic Library Subsidy", 0, IF('Funding Allocation Parameters'!$C$7="Grant funding", 0, IF('Funding Allocation Parameters'!$C$7="Other author funding",  MIN(AD509*'Funding Allocation Parameters'!$E$7, 'Funding Allocation Parameters'!$G$7), IF('Funding Allocation Parameters'!$C$7="Any discretionary funds (grants if available, other if no grants)", MIN(AD509*'Funding Allocation Parameters'!$E$7, 'Funding Allocation Parameters'!$G$7), IF('Funding Allocation Parameters'!$C$7="Complex Library Subsidy", 0, 0)))))</f>
        <v>0</v>
      </c>
      <c r="AJ509" s="177">
        <f t="shared" si="225"/>
        <v>0</v>
      </c>
      <c r="AK509" s="177">
        <f t="shared" si="226"/>
        <v>0</v>
      </c>
      <c r="AL509" s="181">
        <f>IF('Funding Allocation Parameters'!$C$8="Basic Library Subsidy", MIN(AJ509*'Funding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MIN(AJ509*VLOOKUP(CONCATENATE($A509, 'Funding Allocation Parameters'!$I$8), 'Library Subsidy Complex'!$C$2:$J$55, 2, FALSE), VLOOKUP(CONCATENATE($A509, 'Funding Allocation Parameters'!$I$8), 'Library Subsidy Complex'!$C$2:$J$55, 4, FALSE)), 0)))))</f>
        <v>0</v>
      </c>
      <c r="AM509" s="181">
        <f>IF('Funding Allocation Parameters'!$C$8="Basic Library Subsidy", 0, IF('Funding Allocation Parameters'!$C$8="Grant funding",MIN(AJ509*'Funding Allocation Parameters'!$E$8, 'Funding Allocation Parameters'!$G$8), IF('Funding Allocation Parameters'!$C$8="Other author funding", 0, IF('Funding Allocation Parameters'!$C$8="Any discretionary funds (grants if available, other if no grants)", MIN(AJ509*'Funding Allocation Parameters'!$E$8, 'Funding Allocation Parameters'!$G$8), IF('Funding Allocation Parameters'!$C$8="Complex Library Subsidy", 0, 0)))))</f>
        <v>0</v>
      </c>
      <c r="AN509" s="181">
        <f>IF('Funding Allocation Parameters'!$C$8="Basic Library Subsidy", 0, IF('Funding Allocation Parameters'!$C$8="Grant funding", 0, IF('Funding Allocation Parameters'!$C$8="Other author funding",  MIN(AJ509*'Funding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09" s="181">
        <f>IF('Funding Allocation Parameters'!$C$8="Basic Library Subsidy", MIN(AK509*'Funding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MIN(AK509*VLOOKUP(CONCATENATE($A509, 'Funding Allocation Parameters'!$I$8), 'Library Subsidy Complex'!$C$2:$J$55, 6, FALSE), VLOOKUP(CONCATENATE($A509, 'Funding Allocation Parameters'!$I$8), 'Library Subsidy Complex'!$C$2:$J$55, 8, FALSE)), 0)))))</f>
        <v>0</v>
      </c>
      <c r="AP509" s="181">
        <f>IF('Funding Allocation Parameters'!$C$8="Basic Library Subsidy", 0, IF('Funding Allocation Parameters'!$C$8="Grant funding", 0, IF('Funding Allocation Parameters'!$C$8="Other author funding",  MIN(AK509*'Funding Allocation Parameters'!$E$8, 'Funding Allocation Parameters'!$G$8), IF('Funding Allocation Parameters'!$C$8="Any discretionary funds (grants if available, other if no grants)", MIN(AK509*'Funding Allocation Parameters'!$E$8, 'Funding Allocation Parameters'!$G$8), IF('Funding Allocation Parameters'!$C$8="Complex Library Subsidy", 0, 0)))))</f>
        <v>0</v>
      </c>
      <c r="AQ509" s="177">
        <f t="shared" si="227"/>
        <v>0</v>
      </c>
      <c r="AR509" s="177">
        <f t="shared" si="228"/>
        <v>0</v>
      </c>
      <c r="AS509" s="182">
        <f t="shared" si="229"/>
        <v>1189</v>
      </c>
      <c r="AT509" s="182">
        <f t="shared" si="230"/>
        <v>692.19959999999992</v>
      </c>
      <c r="AU509" s="182">
        <f t="shared" si="231"/>
        <v>0</v>
      </c>
      <c r="AV509" s="182">
        <f t="shared" si="232"/>
        <v>1189</v>
      </c>
      <c r="AW509" s="182">
        <f t="shared" si="233"/>
        <v>692.19959999999992</v>
      </c>
      <c r="AX509" s="183">
        <f t="shared" si="234"/>
        <v>1189</v>
      </c>
      <c r="AY509" s="183">
        <f t="shared" si="235"/>
        <v>692.19959999999992</v>
      </c>
      <c r="AZ509" s="183">
        <f t="shared" si="236"/>
        <v>0</v>
      </c>
      <c r="BA509" s="183">
        <f t="shared" si="237"/>
        <v>0</v>
      </c>
      <c r="BB509" s="183">
        <f t="shared" si="238"/>
        <v>0</v>
      </c>
      <c r="BC509" s="184">
        <f t="shared" si="239"/>
        <v>1189</v>
      </c>
      <c r="BD509" s="184">
        <f t="shared" si="240"/>
        <v>0</v>
      </c>
      <c r="BE509" s="184">
        <f t="shared" si="241"/>
        <v>692.19959999999992</v>
      </c>
      <c r="BF509" s="184">
        <f t="shared" si="242"/>
        <v>0</v>
      </c>
      <c r="BG509" s="102">
        <f t="shared" si="243"/>
        <v>0</v>
      </c>
      <c r="BH509" s="102">
        <f t="shared" si="244"/>
        <v>0</v>
      </c>
      <c r="BI509" s="102">
        <f t="shared" si="245"/>
        <v>0</v>
      </c>
      <c r="BJ509" s="102">
        <f t="shared" si="246"/>
        <v>1</v>
      </c>
      <c r="BK509" s="102">
        <f t="shared" si="247"/>
        <v>0</v>
      </c>
      <c r="BL509" s="102">
        <f t="shared" si="248"/>
        <v>0</v>
      </c>
      <c r="BN509" s="102"/>
    </row>
    <row r="510" spans="1:66" x14ac:dyDescent="0.25">
      <c r="A510" s="102" t="s">
        <v>25</v>
      </c>
      <c r="B510" s="102" t="s">
        <v>12</v>
      </c>
      <c r="C510" s="102" t="s">
        <v>8</v>
      </c>
      <c r="D510" s="102" t="s">
        <v>27</v>
      </c>
      <c r="E510" s="102" t="s">
        <v>1033</v>
      </c>
      <c r="F510" s="102" t="s">
        <v>1034</v>
      </c>
      <c r="G510" s="102">
        <v>1.744</v>
      </c>
      <c r="H510" s="102">
        <v>1</v>
      </c>
      <c r="I510" s="102">
        <v>0.498</v>
      </c>
      <c r="J510" s="167">
        <f>IFERROR(H510*VLOOKUP(A510, 'Advanced Parameters'!$B$7:$G$20, 6, FALSE)*VLOOKUP(A510, 'Growth Parameters'!$B$6:$H$19, 6, FALSE), 0)</f>
        <v>1</v>
      </c>
      <c r="K510" s="167">
        <f>IFERROR(IF('Advanced Parameters'!$C$5="n",'Raw Data'!I510*VLOOKUP(A510,'Advanced Parameters'!$B$7:$G$20,6,FALSE),J510*VLOOKUP(A510,'Advanced Parameters'!$B$7:$G$20,2,FALSE))*VLOOKUP(A510, 'Growth Parameters'!$B$6:$H$19, 6, FALSE), 0)</f>
        <v>0.498</v>
      </c>
      <c r="L510" s="167">
        <f t="shared" si="249"/>
        <v>0.502</v>
      </c>
      <c r="M510" s="168">
        <f>IFERROR(IF(G510="NA","NA",IF(G510&gt;'APC Parameters'!$K$6+VLOOKUP('Raw Data'!A510, 'APC Parameters'!$H$7:$L$20, 4, FALSE), 'APC Parameters'!$L$6+VLOOKUP('Raw Data'!A510, 'APC Parameters'!$H$7:$L$20, 5, FALSE), G510*('APC Parameters'!$J$6+VLOOKUP('Raw Data'!A510, 'APC Parameters'!$H$7:$L$20, 3, FALSE))+'APC Parameters'!$I$6+VLOOKUP('Raw Data'!A510, 'APC Parameters'!$H$7:$L$20, 2, FALSE))), 0)</f>
        <v>2384.8735999999999</v>
      </c>
      <c r="N510" s="168">
        <f t="shared" si="219"/>
        <v>2384.8735999999999</v>
      </c>
      <c r="O510" s="168">
        <f>IFERROR(IF(M510="NA",VLOOKUP(D510,'Internal Calculations'!$B$10:$C$11,2,FALSE), M510)*VLOOKUP(A510, 'Growth Parameters'!$B$6:$H$19, 7, FALSE), 0)</f>
        <v>2384.8735999999999</v>
      </c>
      <c r="P510" s="177">
        <f t="shared" si="220"/>
        <v>2384.8735999999999</v>
      </c>
      <c r="Q510" s="178">
        <f>IF('Funding Allocation Parameters'!$C$5="Basic Library Subsidy", MIN(O510*('Funding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MIN($O510*(VLOOKUP(CONCATENATE($A510, 'Funding Allocation Parameters'!$I$5), 'Library Subsidy Complex'!$C$2:$J$55, 2, FALSE)), VLOOKUP(CONCATENATE($A510, 'Funding Allocation Parameters'!$I$5), 'Library Subsidy Complex'!$C$2:$J$55, 4, FALSE)), 0)))))</f>
        <v>1189</v>
      </c>
      <c r="R510" s="178">
        <f>IF('Funding Allocation Parameters'!$C$5="Basic Library Subsidy", 0, IF('Funding Allocation Parameters'!$C$5="Grant funding",MIN(O510*('Funding Allocation Parameters'!$E$5), 'Funding Allocation Parameters'!$G$5), IF('Funding Allocation Parameters'!$C$5="Other author funding", 0, IF('Funding Allocation Parameters'!$C$5="Any discretionary funds (grants if available, other if no grants)", MIN(O510*('Funding Allocation Parameters'!$E$5), 'Funding Allocation Parameters'!$G$5), IF('Funding Allocation Parameters'!$C$5="Complex Library Subsidy", 0, 0)))))</f>
        <v>0</v>
      </c>
      <c r="S510" s="178">
        <f>IF('Funding Allocation Parameters'!$C$5="Basic Library Subsidy", 0, IF('Funding Allocation Parameters'!$C$5="Grant funding", 0, IF('Funding Allocation Parameters'!$C$5="Other author funding",  MIN(O510*('Funding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0" s="178">
        <f>IF('Funding Allocation Parameters'!$C$5="Basic Library Subsidy", MIN(O510*('Funding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MIN($O510*(VLOOKUP(CONCATENATE($A510, 'Funding Allocation Parameters'!$I$5), 'Library Subsidy Complex'!$C$2:$J$55, 6, FALSE)), VLOOKUP(CONCATENATE($A510, 'Funding Allocation Parameters'!$I$5), 'Library Subsidy Complex'!$C$2:$J$55, 8, FALSE)), 0)))))</f>
        <v>1189</v>
      </c>
      <c r="U510" s="178">
        <f>IF('Funding Allocation Parameters'!$C$5="Basic Library Subsidy", 0, IF('Funding Allocation Parameters'!$C$5="Grant funding", 0, IF('Funding Allocation Parameters'!$C$5="Other author funding",  MIN(O510*('Funding Allocation Parameters'!$E$5), 'Funding Allocation Parameters'!$G$5), IF('Funding Allocation Parameters'!$C$5="Any discretionary funds (grants if available, other if no grants)", MIN(O510*('Funding Allocation Parameters'!$E$5), 'Funding Allocation Parameters'!$G$5), IF('Funding Allocation Parameters'!$C$5="Complex Library Subsidy", 0, 0)))))</f>
        <v>0</v>
      </c>
      <c r="V510" s="177">
        <f t="shared" si="221"/>
        <v>1195.8735999999999</v>
      </c>
      <c r="W510" s="177">
        <f t="shared" si="222"/>
        <v>1195.8735999999999</v>
      </c>
      <c r="X510" s="179">
        <f>IF('Funding Allocation Parameters'!$C$6="Basic Library Subsidy", MIN(V510*'Funding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MIN(V510*VLOOKUP(CONCATENATE($A510, 'Funding Allocation Parameters'!$I$6), 'Library Subsidy Complex'!$C$2:$J$55, 2, FALSE), VLOOKUP(CONCATENATE($A510, 'Funding Allocation Parameters'!$I$6), 'Library Subsidy Complex'!$C$2:$J$55, 4, FALSE)), 0)))))</f>
        <v>0</v>
      </c>
      <c r="Y510" s="179">
        <f>IF('Funding Allocation Parameters'!$C$6="Basic Library Subsidy", 0, IF('Funding Allocation Parameters'!$C$6="Grant funding",MIN(V510*'Funding Allocation Parameters'!$E$6, 'Funding Allocation Parameters'!$G$6), IF('Funding Allocation Parameters'!$C$6="Other author funding", 0, IF('Funding Allocation Parameters'!$C$6="Any discretionary funds (grants if available, other if no grants)", MIN(V510*'Funding Allocation Parameters'!$E$6, 'Funding Allocation Parameters'!$G$6), IF('Funding Allocation Parameters'!$C$6="Complex Library Subsidy", 0, 0)))))</f>
        <v>1195.8735999999999</v>
      </c>
      <c r="Z510" s="179">
        <f>IF('Funding Allocation Parameters'!$C$6="Basic Library Subsidy", 0, IF('Funding Allocation Parameters'!$C$6="Grant funding", 0, IF('Funding Allocation Parameters'!$C$6="Other author funding",  MIN(V510*'Funding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0" s="179">
        <f>IF('Funding Allocation Parameters'!$C$6="Basic Library Subsidy", MIN(W510*'Funding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MIN(W510*VLOOKUP(CONCATENATE($A510, 'Funding Allocation Parameters'!$I$6), 'Library Subsidy Complex'!$C$2:$J$55, 6, FALSE), VLOOKUP(CONCATENATE($A510, 'Funding Allocation Parameters'!$I$6), 'Library Subsidy Complex'!$C$2:$J$55, 8, FALSE)), 0)))))</f>
        <v>0</v>
      </c>
      <c r="AB510" s="179">
        <f>IF('Funding Allocation Parameters'!$C$6="Basic Library Subsidy", 0, IF('Funding Allocation Parameters'!$C$6="Grant funding", 0, IF('Funding Allocation Parameters'!$C$6="Other author funding",  MIN(W510*'Funding Allocation Parameters'!$E$6, 'Funding Allocation Parameters'!$G$6), IF('Funding Allocation Parameters'!$C$6="Any discretionary funds (grants if available, other if no grants)", MIN(W510*'Funding Allocation Parameters'!$E$6, 'Funding Allocation Parameters'!$G$6), IF('Funding Allocation Parameters'!$C$6="Complex Library Subsidy", 0, 0)))))</f>
        <v>1195.8735999999999</v>
      </c>
      <c r="AC510" s="177">
        <f t="shared" si="223"/>
        <v>0</v>
      </c>
      <c r="AD510" s="177">
        <f t="shared" si="224"/>
        <v>0</v>
      </c>
      <c r="AE510" s="180">
        <f>IF('Funding Allocation Parameters'!$C$7="Basic Library Subsidy", MIN(AC510*'Funding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MIN(AC510*VLOOKUP(CONCATENATE($A510, 'Funding Allocation Parameters'!$I$7), 'Library Subsidy Complex'!$C$2:$J$55, 2, FALSE), VLOOKUP(CONCATENATE($A510, 'Funding Allocation Parameters'!$I$7), 'Library Subsidy Complex'!$C$2:$J$55, 4, FALSE)), 0)))))</f>
        <v>0</v>
      </c>
      <c r="AF510" s="180">
        <f>IF('Funding Allocation Parameters'!$C$7="Basic Library Subsidy", 0, IF('Funding Allocation Parameters'!$C$7="Grant funding",MIN(AC510*'Funding Allocation Parameters'!$E$7, 'Funding Allocation Parameters'!$G$7), IF('Funding Allocation Parameters'!$C$7="Other author funding", 0, IF('Funding Allocation Parameters'!$C$7="Any discretionary funds (grants if available, other if no grants)", MIN(AC510*'Funding Allocation Parameters'!$E$7, 'Funding Allocation Parameters'!$G$7), IF('Funding Allocation Parameters'!$C$7="Complex Library Subsidy", 0, 0)))))</f>
        <v>0</v>
      </c>
      <c r="AG510" s="180">
        <f>IF('Funding Allocation Parameters'!$C$7="Basic Library Subsidy", 0, IF('Funding Allocation Parameters'!$C$7="Grant funding", 0, IF('Funding Allocation Parameters'!$C$7="Other author funding",  MIN(AC510*'Funding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0" s="180">
        <f>IF('Funding Allocation Parameters'!$C$7="Basic Library Subsidy", MIN(AD510*'Funding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MIN(AD510*VLOOKUP(CONCATENATE($A510, 'Funding Allocation Parameters'!$I$7), 'Library Subsidy Complex'!$C$2:$J$55, 6, FALSE), VLOOKUP(CONCATENATE($A510, 'Funding Allocation Parameters'!$I$7), 'Library Subsidy Complex'!$C$2:$J$55, 8, FALSE)), 0)))))</f>
        <v>0</v>
      </c>
      <c r="AI510" s="180">
        <f>IF('Funding Allocation Parameters'!$C$7="Basic Library Subsidy", 0, IF('Funding Allocation Parameters'!$C$7="Grant funding", 0, IF('Funding Allocation Parameters'!$C$7="Other author funding",  MIN(AD510*'Funding Allocation Parameters'!$E$7, 'Funding Allocation Parameters'!$G$7), IF('Funding Allocation Parameters'!$C$7="Any discretionary funds (grants if available, other if no grants)", MIN(AD510*'Funding Allocation Parameters'!$E$7, 'Funding Allocation Parameters'!$G$7), IF('Funding Allocation Parameters'!$C$7="Complex Library Subsidy", 0, 0)))))</f>
        <v>0</v>
      </c>
      <c r="AJ510" s="177">
        <f t="shared" si="225"/>
        <v>0</v>
      </c>
      <c r="AK510" s="177">
        <f t="shared" si="226"/>
        <v>0</v>
      </c>
      <c r="AL510" s="181">
        <f>IF('Funding Allocation Parameters'!$C$8="Basic Library Subsidy", MIN(AJ510*'Funding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MIN(AJ510*VLOOKUP(CONCATENATE($A510, 'Funding Allocation Parameters'!$I$8), 'Library Subsidy Complex'!$C$2:$J$55, 2, FALSE), VLOOKUP(CONCATENATE($A510, 'Funding Allocation Parameters'!$I$8), 'Library Subsidy Complex'!$C$2:$J$55, 4, FALSE)), 0)))))</f>
        <v>0</v>
      </c>
      <c r="AM510" s="181">
        <f>IF('Funding Allocation Parameters'!$C$8="Basic Library Subsidy", 0, IF('Funding Allocation Parameters'!$C$8="Grant funding",MIN(AJ510*'Funding Allocation Parameters'!$E$8, 'Funding Allocation Parameters'!$G$8), IF('Funding Allocation Parameters'!$C$8="Other author funding", 0, IF('Funding Allocation Parameters'!$C$8="Any discretionary funds (grants if available, other if no grants)", MIN(AJ510*'Funding Allocation Parameters'!$E$8, 'Funding Allocation Parameters'!$G$8), IF('Funding Allocation Parameters'!$C$8="Complex Library Subsidy", 0, 0)))))</f>
        <v>0</v>
      </c>
      <c r="AN510" s="181">
        <f>IF('Funding Allocation Parameters'!$C$8="Basic Library Subsidy", 0, IF('Funding Allocation Parameters'!$C$8="Grant funding", 0, IF('Funding Allocation Parameters'!$C$8="Other author funding",  MIN(AJ510*'Funding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0" s="181">
        <f>IF('Funding Allocation Parameters'!$C$8="Basic Library Subsidy", MIN(AK510*'Funding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MIN(AK510*VLOOKUP(CONCATENATE($A510, 'Funding Allocation Parameters'!$I$8), 'Library Subsidy Complex'!$C$2:$J$55, 6, FALSE), VLOOKUP(CONCATENATE($A510, 'Funding Allocation Parameters'!$I$8), 'Library Subsidy Complex'!$C$2:$J$55, 8, FALSE)), 0)))))</f>
        <v>0</v>
      </c>
      <c r="AP510" s="181">
        <f>IF('Funding Allocation Parameters'!$C$8="Basic Library Subsidy", 0, IF('Funding Allocation Parameters'!$C$8="Grant funding", 0, IF('Funding Allocation Parameters'!$C$8="Other author funding",  MIN(AK510*'Funding Allocation Parameters'!$E$8, 'Funding Allocation Parameters'!$G$8), IF('Funding Allocation Parameters'!$C$8="Any discretionary funds (grants if available, other if no grants)", MIN(AK510*'Funding Allocation Parameters'!$E$8, 'Funding Allocation Parameters'!$G$8), IF('Funding Allocation Parameters'!$C$8="Complex Library Subsidy", 0, 0)))))</f>
        <v>0</v>
      </c>
      <c r="AQ510" s="177">
        <f t="shared" si="227"/>
        <v>0</v>
      </c>
      <c r="AR510" s="177">
        <f t="shared" si="228"/>
        <v>0</v>
      </c>
      <c r="AS510" s="182">
        <f t="shared" si="229"/>
        <v>1189</v>
      </c>
      <c r="AT510" s="182">
        <f t="shared" si="230"/>
        <v>1195.8735999999999</v>
      </c>
      <c r="AU510" s="182">
        <f t="shared" si="231"/>
        <v>0</v>
      </c>
      <c r="AV510" s="182">
        <f t="shared" si="232"/>
        <v>1189</v>
      </c>
      <c r="AW510" s="182">
        <f t="shared" si="233"/>
        <v>1195.8735999999999</v>
      </c>
      <c r="AX510" s="183">
        <f t="shared" si="234"/>
        <v>592.12199999999996</v>
      </c>
      <c r="AY510" s="183">
        <f t="shared" si="235"/>
        <v>595.54505279999989</v>
      </c>
      <c r="AZ510" s="183">
        <f t="shared" si="236"/>
        <v>0</v>
      </c>
      <c r="BA510" s="183">
        <f t="shared" si="237"/>
        <v>596.87800000000004</v>
      </c>
      <c r="BB510" s="183">
        <f t="shared" si="238"/>
        <v>600.3285472</v>
      </c>
      <c r="BC510" s="184">
        <f t="shared" si="239"/>
        <v>1189</v>
      </c>
      <c r="BD510" s="184">
        <f t="shared" si="240"/>
        <v>0</v>
      </c>
      <c r="BE510" s="184">
        <f t="shared" si="241"/>
        <v>595.54505279999989</v>
      </c>
      <c r="BF510" s="184">
        <f t="shared" si="242"/>
        <v>600.3285472</v>
      </c>
      <c r="BG510" s="102">
        <f t="shared" si="243"/>
        <v>0</v>
      </c>
      <c r="BH510" s="102">
        <f t="shared" si="244"/>
        <v>0</v>
      </c>
      <c r="BI510" s="102">
        <f t="shared" si="245"/>
        <v>0</v>
      </c>
      <c r="BJ510" s="102">
        <f t="shared" si="246"/>
        <v>0.498</v>
      </c>
      <c r="BK510" s="102">
        <f t="shared" si="247"/>
        <v>0.502</v>
      </c>
      <c r="BL510" s="102">
        <f t="shared" si="248"/>
        <v>0</v>
      </c>
      <c r="BN510" s="102"/>
    </row>
    <row r="511" spans="1:66" x14ac:dyDescent="0.25">
      <c r="A511" s="102" t="s">
        <v>17</v>
      </c>
      <c r="B511" s="102" t="s">
        <v>8</v>
      </c>
      <c r="C511" s="102" t="s">
        <v>8</v>
      </c>
      <c r="D511" s="102" t="s">
        <v>27</v>
      </c>
      <c r="E511" s="102" t="s">
        <v>28</v>
      </c>
      <c r="F511" s="102" t="s">
        <v>1035</v>
      </c>
      <c r="G511" s="102">
        <v>1.034</v>
      </c>
      <c r="H511" s="102">
        <v>1</v>
      </c>
      <c r="I511" s="102">
        <v>0</v>
      </c>
      <c r="J511" s="167">
        <f>IFERROR(H511*VLOOKUP(A511, 'Advanced Parameters'!$B$7:$G$20, 6, FALSE)*VLOOKUP(A511, 'Growth Parameters'!$B$6:$H$19, 6, FALSE), 0)</f>
        <v>1</v>
      </c>
      <c r="K511" s="167">
        <f>IFERROR(IF('Advanced Parameters'!$C$5="n",'Raw Data'!I511*VLOOKUP(A511,'Advanced Parameters'!$B$7:$G$20,6,FALSE),J511*VLOOKUP(A511,'Advanced Parameters'!$B$7:$G$20,2,FALSE))*VLOOKUP(A511, 'Growth Parameters'!$B$6:$H$19, 6, FALSE), 0)</f>
        <v>0</v>
      </c>
      <c r="L511" s="167">
        <f t="shared" si="249"/>
        <v>1</v>
      </c>
      <c r="M511" s="168">
        <f>IFERROR(IF(G511="NA","NA",IF(G511&gt;'APC Parameters'!$K$6+VLOOKUP('Raw Data'!A511, 'APC Parameters'!$H$7:$L$20, 4, FALSE), 'APC Parameters'!$L$6+VLOOKUP('Raw Data'!A511, 'APC Parameters'!$H$7:$L$20, 5, FALSE), G511*('APC Parameters'!$J$6+VLOOKUP('Raw Data'!A511, 'APC Parameters'!$H$7:$L$20, 3, FALSE))+'APC Parameters'!$I$6+VLOOKUP('Raw Data'!A511, 'APC Parameters'!$H$7:$L$20, 2, FALSE))), 0)</f>
        <v>1881.1995999999999</v>
      </c>
      <c r="N511" s="168">
        <f t="shared" si="219"/>
        <v>1881.1995999999999</v>
      </c>
      <c r="O511" s="168">
        <f>IFERROR(IF(M511="NA",VLOOKUP(D511,'Internal Calculations'!$B$10:$C$11,2,FALSE), M511)*VLOOKUP(A511, 'Growth Parameters'!$B$6:$H$19, 7, FALSE), 0)</f>
        <v>1881.1995999999999</v>
      </c>
      <c r="P511" s="177">
        <f t="shared" si="220"/>
        <v>1881.1995999999999</v>
      </c>
      <c r="Q511" s="178">
        <f>IF('Funding Allocation Parameters'!$C$5="Basic Library Subsidy", MIN(O511*('Funding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MIN($O511*(VLOOKUP(CONCATENATE($A511, 'Funding Allocation Parameters'!$I$5), 'Library Subsidy Complex'!$C$2:$J$55, 2, FALSE)), VLOOKUP(CONCATENATE($A511, 'Funding Allocation Parameters'!$I$5), 'Library Subsidy Complex'!$C$2:$J$55, 4, FALSE)), 0)))))</f>
        <v>1189</v>
      </c>
      <c r="R511" s="178">
        <f>IF('Funding Allocation Parameters'!$C$5="Basic Library Subsidy", 0, IF('Funding Allocation Parameters'!$C$5="Grant funding",MIN(O511*('Funding Allocation Parameters'!$E$5), 'Funding Allocation Parameters'!$G$5), IF('Funding Allocation Parameters'!$C$5="Other author funding", 0, IF('Funding Allocation Parameters'!$C$5="Any discretionary funds (grants if available, other if no grants)", MIN(O511*('Funding Allocation Parameters'!$E$5), 'Funding Allocation Parameters'!$G$5), IF('Funding Allocation Parameters'!$C$5="Complex Library Subsidy", 0, 0)))))</f>
        <v>0</v>
      </c>
      <c r="S511" s="178">
        <f>IF('Funding Allocation Parameters'!$C$5="Basic Library Subsidy", 0, IF('Funding Allocation Parameters'!$C$5="Grant funding", 0, IF('Funding Allocation Parameters'!$C$5="Other author funding",  MIN(O511*('Funding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1" s="178">
        <f>IF('Funding Allocation Parameters'!$C$5="Basic Library Subsidy", MIN(O511*('Funding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MIN($O511*(VLOOKUP(CONCATENATE($A511, 'Funding Allocation Parameters'!$I$5), 'Library Subsidy Complex'!$C$2:$J$55, 6, FALSE)), VLOOKUP(CONCATENATE($A511, 'Funding Allocation Parameters'!$I$5), 'Library Subsidy Complex'!$C$2:$J$55, 8, FALSE)), 0)))))</f>
        <v>1189</v>
      </c>
      <c r="U511" s="178">
        <f>IF('Funding Allocation Parameters'!$C$5="Basic Library Subsidy", 0, IF('Funding Allocation Parameters'!$C$5="Grant funding", 0, IF('Funding Allocation Parameters'!$C$5="Other author funding",  MIN(O511*('Funding Allocation Parameters'!$E$5), 'Funding Allocation Parameters'!$G$5), IF('Funding Allocation Parameters'!$C$5="Any discretionary funds (grants if available, other if no grants)", MIN(O511*('Funding Allocation Parameters'!$E$5), 'Funding Allocation Parameters'!$G$5), IF('Funding Allocation Parameters'!$C$5="Complex Library Subsidy", 0, 0)))))</f>
        <v>0</v>
      </c>
      <c r="V511" s="177">
        <f t="shared" si="221"/>
        <v>692.19959999999992</v>
      </c>
      <c r="W511" s="177">
        <f t="shared" si="222"/>
        <v>692.19959999999992</v>
      </c>
      <c r="X511" s="179">
        <f>IF('Funding Allocation Parameters'!$C$6="Basic Library Subsidy", MIN(V511*'Funding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MIN(V511*VLOOKUP(CONCATENATE($A511, 'Funding Allocation Parameters'!$I$6), 'Library Subsidy Complex'!$C$2:$J$55, 2, FALSE), VLOOKUP(CONCATENATE($A511, 'Funding Allocation Parameters'!$I$6), 'Library Subsidy Complex'!$C$2:$J$55, 4, FALSE)), 0)))))</f>
        <v>0</v>
      </c>
      <c r="Y511" s="179">
        <f>IF('Funding Allocation Parameters'!$C$6="Basic Library Subsidy", 0, IF('Funding Allocation Parameters'!$C$6="Grant funding",MIN(V511*'Funding Allocation Parameters'!$E$6, 'Funding Allocation Parameters'!$G$6), IF('Funding Allocation Parameters'!$C$6="Other author funding", 0, IF('Funding Allocation Parameters'!$C$6="Any discretionary funds (grants if available, other if no grants)", MIN(V511*'Funding Allocation Parameters'!$E$6, 'Funding Allocation Parameters'!$G$6), IF('Funding Allocation Parameters'!$C$6="Complex Library Subsidy", 0, 0)))))</f>
        <v>692.19959999999992</v>
      </c>
      <c r="Z511" s="179">
        <f>IF('Funding Allocation Parameters'!$C$6="Basic Library Subsidy", 0, IF('Funding Allocation Parameters'!$C$6="Grant funding", 0, IF('Funding Allocation Parameters'!$C$6="Other author funding",  MIN(V511*'Funding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1" s="179">
        <f>IF('Funding Allocation Parameters'!$C$6="Basic Library Subsidy", MIN(W511*'Funding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MIN(W511*VLOOKUP(CONCATENATE($A511, 'Funding Allocation Parameters'!$I$6), 'Library Subsidy Complex'!$C$2:$J$55, 6, FALSE), VLOOKUP(CONCATENATE($A511, 'Funding Allocation Parameters'!$I$6), 'Library Subsidy Complex'!$C$2:$J$55, 8, FALSE)), 0)))))</f>
        <v>0</v>
      </c>
      <c r="AB511" s="179">
        <f>IF('Funding Allocation Parameters'!$C$6="Basic Library Subsidy", 0, IF('Funding Allocation Parameters'!$C$6="Grant funding", 0, IF('Funding Allocation Parameters'!$C$6="Other author funding",  MIN(W511*'Funding Allocation Parameters'!$E$6, 'Funding Allocation Parameters'!$G$6), IF('Funding Allocation Parameters'!$C$6="Any discretionary funds (grants if available, other if no grants)", MIN(W511*'Funding Allocation Parameters'!$E$6, 'Funding Allocation Parameters'!$G$6), IF('Funding Allocation Parameters'!$C$6="Complex Library Subsidy", 0, 0)))))</f>
        <v>692.19959999999992</v>
      </c>
      <c r="AC511" s="177">
        <f t="shared" si="223"/>
        <v>0</v>
      </c>
      <c r="AD511" s="177">
        <f t="shared" si="224"/>
        <v>0</v>
      </c>
      <c r="AE511" s="180">
        <f>IF('Funding Allocation Parameters'!$C$7="Basic Library Subsidy", MIN(AC511*'Funding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MIN(AC511*VLOOKUP(CONCATENATE($A511, 'Funding Allocation Parameters'!$I$7), 'Library Subsidy Complex'!$C$2:$J$55, 2, FALSE), VLOOKUP(CONCATENATE($A511, 'Funding Allocation Parameters'!$I$7), 'Library Subsidy Complex'!$C$2:$J$55, 4, FALSE)), 0)))))</f>
        <v>0</v>
      </c>
      <c r="AF511" s="180">
        <f>IF('Funding Allocation Parameters'!$C$7="Basic Library Subsidy", 0, IF('Funding Allocation Parameters'!$C$7="Grant funding",MIN(AC511*'Funding Allocation Parameters'!$E$7, 'Funding Allocation Parameters'!$G$7), IF('Funding Allocation Parameters'!$C$7="Other author funding", 0, IF('Funding Allocation Parameters'!$C$7="Any discretionary funds (grants if available, other if no grants)", MIN(AC511*'Funding Allocation Parameters'!$E$7, 'Funding Allocation Parameters'!$G$7), IF('Funding Allocation Parameters'!$C$7="Complex Library Subsidy", 0, 0)))))</f>
        <v>0</v>
      </c>
      <c r="AG511" s="180">
        <f>IF('Funding Allocation Parameters'!$C$7="Basic Library Subsidy", 0, IF('Funding Allocation Parameters'!$C$7="Grant funding", 0, IF('Funding Allocation Parameters'!$C$7="Other author funding",  MIN(AC511*'Funding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1" s="180">
        <f>IF('Funding Allocation Parameters'!$C$7="Basic Library Subsidy", MIN(AD511*'Funding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MIN(AD511*VLOOKUP(CONCATENATE($A511, 'Funding Allocation Parameters'!$I$7), 'Library Subsidy Complex'!$C$2:$J$55, 6, FALSE), VLOOKUP(CONCATENATE($A511, 'Funding Allocation Parameters'!$I$7), 'Library Subsidy Complex'!$C$2:$J$55, 8, FALSE)), 0)))))</f>
        <v>0</v>
      </c>
      <c r="AI511" s="180">
        <f>IF('Funding Allocation Parameters'!$C$7="Basic Library Subsidy", 0, IF('Funding Allocation Parameters'!$C$7="Grant funding", 0, IF('Funding Allocation Parameters'!$C$7="Other author funding",  MIN(AD511*'Funding Allocation Parameters'!$E$7, 'Funding Allocation Parameters'!$G$7), IF('Funding Allocation Parameters'!$C$7="Any discretionary funds (grants if available, other if no grants)", MIN(AD511*'Funding Allocation Parameters'!$E$7, 'Funding Allocation Parameters'!$G$7), IF('Funding Allocation Parameters'!$C$7="Complex Library Subsidy", 0, 0)))))</f>
        <v>0</v>
      </c>
      <c r="AJ511" s="177">
        <f t="shared" si="225"/>
        <v>0</v>
      </c>
      <c r="AK511" s="177">
        <f t="shared" si="226"/>
        <v>0</v>
      </c>
      <c r="AL511" s="181">
        <f>IF('Funding Allocation Parameters'!$C$8="Basic Library Subsidy", MIN(AJ511*'Funding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MIN(AJ511*VLOOKUP(CONCATENATE($A511, 'Funding Allocation Parameters'!$I$8), 'Library Subsidy Complex'!$C$2:$J$55, 2, FALSE), VLOOKUP(CONCATENATE($A511, 'Funding Allocation Parameters'!$I$8), 'Library Subsidy Complex'!$C$2:$J$55, 4, FALSE)), 0)))))</f>
        <v>0</v>
      </c>
      <c r="AM511" s="181">
        <f>IF('Funding Allocation Parameters'!$C$8="Basic Library Subsidy", 0, IF('Funding Allocation Parameters'!$C$8="Grant funding",MIN(AJ511*'Funding Allocation Parameters'!$E$8, 'Funding Allocation Parameters'!$G$8), IF('Funding Allocation Parameters'!$C$8="Other author funding", 0, IF('Funding Allocation Parameters'!$C$8="Any discretionary funds (grants if available, other if no grants)", MIN(AJ511*'Funding Allocation Parameters'!$E$8, 'Funding Allocation Parameters'!$G$8), IF('Funding Allocation Parameters'!$C$8="Complex Library Subsidy", 0, 0)))))</f>
        <v>0</v>
      </c>
      <c r="AN511" s="181">
        <f>IF('Funding Allocation Parameters'!$C$8="Basic Library Subsidy", 0, IF('Funding Allocation Parameters'!$C$8="Grant funding", 0, IF('Funding Allocation Parameters'!$C$8="Other author funding",  MIN(AJ511*'Funding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1" s="181">
        <f>IF('Funding Allocation Parameters'!$C$8="Basic Library Subsidy", MIN(AK511*'Funding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MIN(AK511*VLOOKUP(CONCATENATE($A511, 'Funding Allocation Parameters'!$I$8), 'Library Subsidy Complex'!$C$2:$J$55, 6, FALSE), VLOOKUP(CONCATENATE($A511, 'Funding Allocation Parameters'!$I$8), 'Library Subsidy Complex'!$C$2:$J$55, 8, FALSE)), 0)))))</f>
        <v>0</v>
      </c>
      <c r="AP511" s="181">
        <f>IF('Funding Allocation Parameters'!$C$8="Basic Library Subsidy", 0, IF('Funding Allocation Parameters'!$C$8="Grant funding", 0, IF('Funding Allocation Parameters'!$C$8="Other author funding",  MIN(AK511*'Funding Allocation Parameters'!$E$8, 'Funding Allocation Parameters'!$G$8), IF('Funding Allocation Parameters'!$C$8="Any discretionary funds (grants if available, other if no grants)", MIN(AK511*'Funding Allocation Parameters'!$E$8, 'Funding Allocation Parameters'!$G$8), IF('Funding Allocation Parameters'!$C$8="Complex Library Subsidy", 0, 0)))))</f>
        <v>0</v>
      </c>
      <c r="AQ511" s="177">
        <f t="shared" si="227"/>
        <v>0</v>
      </c>
      <c r="AR511" s="177">
        <f t="shared" si="228"/>
        <v>0</v>
      </c>
      <c r="AS511" s="182">
        <f t="shared" si="229"/>
        <v>1189</v>
      </c>
      <c r="AT511" s="182">
        <f t="shared" si="230"/>
        <v>692.19959999999992</v>
      </c>
      <c r="AU511" s="182">
        <f t="shared" si="231"/>
        <v>0</v>
      </c>
      <c r="AV511" s="182">
        <f t="shared" si="232"/>
        <v>1189</v>
      </c>
      <c r="AW511" s="182">
        <f t="shared" si="233"/>
        <v>692.19959999999992</v>
      </c>
      <c r="AX511" s="183">
        <f t="shared" si="234"/>
        <v>0</v>
      </c>
      <c r="AY511" s="183">
        <f t="shared" si="235"/>
        <v>0</v>
      </c>
      <c r="AZ511" s="183">
        <f t="shared" si="236"/>
        <v>0</v>
      </c>
      <c r="BA511" s="183">
        <f t="shared" si="237"/>
        <v>1189</v>
      </c>
      <c r="BB511" s="183">
        <f t="shared" si="238"/>
        <v>692.19959999999992</v>
      </c>
      <c r="BC511" s="184">
        <f t="shared" si="239"/>
        <v>1189</v>
      </c>
      <c r="BD511" s="184">
        <f t="shared" si="240"/>
        <v>0</v>
      </c>
      <c r="BE511" s="184">
        <f t="shared" si="241"/>
        <v>0</v>
      </c>
      <c r="BF511" s="184">
        <f t="shared" si="242"/>
        <v>692.19959999999992</v>
      </c>
      <c r="BG511" s="102">
        <f t="shared" si="243"/>
        <v>0</v>
      </c>
      <c r="BH511" s="102">
        <f t="shared" si="244"/>
        <v>0</v>
      </c>
      <c r="BI511" s="102">
        <f t="shared" si="245"/>
        <v>0</v>
      </c>
      <c r="BJ511" s="102">
        <f t="shared" si="246"/>
        <v>0</v>
      </c>
      <c r="BK511" s="102">
        <f t="shared" si="247"/>
        <v>1</v>
      </c>
      <c r="BL511" s="102">
        <f t="shared" si="248"/>
        <v>0</v>
      </c>
      <c r="BN511" s="102"/>
    </row>
    <row r="512" spans="1:66" x14ac:dyDescent="0.25">
      <c r="A512" s="102" t="s">
        <v>16</v>
      </c>
      <c r="B512" s="102" t="s">
        <v>12</v>
      </c>
      <c r="C512" s="102" t="s">
        <v>8</v>
      </c>
      <c r="D512" s="102" t="s">
        <v>27</v>
      </c>
      <c r="E512" s="102" t="s">
        <v>374</v>
      </c>
      <c r="F512" s="102" t="s">
        <v>1036</v>
      </c>
      <c r="G512" s="102">
        <v>7.4260000000000002</v>
      </c>
      <c r="H512" s="102">
        <v>1</v>
      </c>
      <c r="I512" s="102">
        <v>1</v>
      </c>
      <c r="J512" s="167">
        <f>IFERROR(H512*VLOOKUP(A512, 'Advanced Parameters'!$B$7:$G$20, 6, FALSE)*VLOOKUP(A512, 'Growth Parameters'!$B$6:$H$19, 6, FALSE), 0)</f>
        <v>1</v>
      </c>
      <c r="K512" s="167">
        <f>IFERROR(IF('Advanced Parameters'!$C$5="n",'Raw Data'!I512*VLOOKUP(A512,'Advanced Parameters'!$B$7:$G$20,6,FALSE),J512*VLOOKUP(A512,'Advanced Parameters'!$B$7:$G$20,2,FALSE))*VLOOKUP(A512, 'Growth Parameters'!$B$6:$H$19, 6, FALSE), 0)</f>
        <v>1</v>
      </c>
      <c r="L512" s="167">
        <f t="shared" si="249"/>
        <v>0</v>
      </c>
      <c r="M512" s="168">
        <f>IFERROR(IF(G512="NA","NA",IF(G512&gt;'APC Parameters'!$K$6+VLOOKUP('Raw Data'!A512, 'APC Parameters'!$H$7:$L$20, 4, FALSE), 'APC Parameters'!$L$6+VLOOKUP('Raw Data'!A512, 'APC Parameters'!$H$7:$L$20, 5, FALSE), G512*('APC Parameters'!$J$6+VLOOKUP('Raw Data'!A512, 'APC Parameters'!$H$7:$L$20, 3, FALSE))+'APC Parameters'!$I$6+VLOOKUP('Raw Data'!A512, 'APC Parameters'!$H$7:$L$20, 2, FALSE))), 0)</f>
        <v>5000</v>
      </c>
      <c r="N512" s="168">
        <f t="shared" si="219"/>
        <v>5000</v>
      </c>
      <c r="O512" s="168">
        <f>IFERROR(IF(M512="NA",VLOOKUP(D512,'Internal Calculations'!$B$10:$C$11,2,FALSE), M512)*VLOOKUP(A512, 'Growth Parameters'!$B$6:$H$19, 7, FALSE), 0)</f>
        <v>5000</v>
      </c>
      <c r="P512" s="177">
        <f t="shared" si="220"/>
        <v>5000</v>
      </c>
      <c r="Q512" s="178">
        <f>IF('Funding Allocation Parameters'!$C$5="Basic Library Subsidy", MIN(O512*('Funding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MIN($O512*(VLOOKUP(CONCATENATE($A512, 'Funding Allocation Parameters'!$I$5), 'Library Subsidy Complex'!$C$2:$J$55, 2, FALSE)), VLOOKUP(CONCATENATE($A512, 'Funding Allocation Parameters'!$I$5), 'Library Subsidy Complex'!$C$2:$J$55, 4, FALSE)), 0)))))</f>
        <v>1189</v>
      </c>
      <c r="R512" s="178">
        <f>IF('Funding Allocation Parameters'!$C$5="Basic Library Subsidy", 0, IF('Funding Allocation Parameters'!$C$5="Grant funding",MIN(O512*('Funding Allocation Parameters'!$E$5), 'Funding Allocation Parameters'!$G$5), IF('Funding Allocation Parameters'!$C$5="Other author funding", 0, IF('Funding Allocation Parameters'!$C$5="Any discretionary funds (grants if available, other if no grants)", MIN(O512*('Funding Allocation Parameters'!$E$5), 'Funding Allocation Parameters'!$G$5), IF('Funding Allocation Parameters'!$C$5="Complex Library Subsidy", 0, 0)))))</f>
        <v>0</v>
      </c>
      <c r="S512" s="178">
        <f>IF('Funding Allocation Parameters'!$C$5="Basic Library Subsidy", 0, IF('Funding Allocation Parameters'!$C$5="Grant funding", 0, IF('Funding Allocation Parameters'!$C$5="Other author funding",  MIN(O512*('Funding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2" s="178">
        <f>IF('Funding Allocation Parameters'!$C$5="Basic Library Subsidy", MIN(O512*('Funding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MIN($O512*(VLOOKUP(CONCATENATE($A512, 'Funding Allocation Parameters'!$I$5), 'Library Subsidy Complex'!$C$2:$J$55, 6, FALSE)), VLOOKUP(CONCATENATE($A512, 'Funding Allocation Parameters'!$I$5), 'Library Subsidy Complex'!$C$2:$J$55, 8, FALSE)), 0)))))</f>
        <v>1189</v>
      </c>
      <c r="U512" s="178">
        <f>IF('Funding Allocation Parameters'!$C$5="Basic Library Subsidy", 0, IF('Funding Allocation Parameters'!$C$5="Grant funding", 0, IF('Funding Allocation Parameters'!$C$5="Other author funding",  MIN(O512*('Funding Allocation Parameters'!$E$5), 'Funding Allocation Parameters'!$G$5), IF('Funding Allocation Parameters'!$C$5="Any discretionary funds (grants if available, other if no grants)", MIN(O512*('Funding Allocation Parameters'!$E$5), 'Funding Allocation Parameters'!$G$5), IF('Funding Allocation Parameters'!$C$5="Complex Library Subsidy", 0, 0)))))</f>
        <v>0</v>
      </c>
      <c r="V512" s="177">
        <f t="shared" si="221"/>
        <v>3811</v>
      </c>
      <c r="W512" s="177">
        <f t="shared" si="222"/>
        <v>3811</v>
      </c>
      <c r="X512" s="179">
        <f>IF('Funding Allocation Parameters'!$C$6="Basic Library Subsidy", MIN(V512*'Funding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MIN(V512*VLOOKUP(CONCATENATE($A512, 'Funding Allocation Parameters'!$I$6), 'Library Subsidy Complex'!$C$2:$J$55, 2, FALSE), VLOOKUP(CONCATENATE($A512, 'Funding Allocation Parameters'!$I$6), 'Library Subsidy Complex'!$C$2:$J$55, 4, FALSE)), 0)))))</f>
        <v>0</v>
      </c>
      <c r="Y512" s="179">
        <f>IF('Funding Allocation Parameters'!$C$6="Basic Library Subsidy", 0, IF('Funding Allocation Parameters'!$C$6="Grant funding",MIN(V512*'Funding Allocation Parameters'!$E$6, 'Funding Allocation Parameters'!$G$6), IF('Funding Allocation Parameters'!$C$6="Other author funding", 0, IF('Funding Allocation Parameters'!$C$6="Any discretionary funds (grants if available, other if no grants)", MIN(V512*'Funding Allocation Parameters'!$E$6, 'Funding Allocation Parameters'!$G$6), IF('Funding Allocation Parameters'!$C$6="Complex Library Subsidy", 0, 0)))))</f>
        <v>3811</v>
      </c>
      <c r="Z512" s="179">
        <f>IF('Funding Allocation Parameters'!$C$6="Basic Library Subsidy", 0, IF('Funding Allocation Parameters'!$C$6="Grant funding", 0, IF('Funding Allocation Parameters'!$C$6="Other author funding",  MIN(V512*'Funding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2" s="179">
        <f>IF('Funding Allocation Parameters'!$C$6="Basic Library Subsidy", MIN(W512*'Funding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MIN(W512*VLOOKUP(CONCATENATE($A512, 'Funding Allocation Parameters'!$I$6), 'Library Subsidy Complex'!$C$2:$J$55, 6, FALSE), VLOOKUP(CONCATENATE($A512, 'Funding Allocation Parameters'!$I$6), 'Library Subsidy Complex'!$C$2:$J$55, 8, FALSE)), 0)))))</f>
        <v>0</v>
      </c>
      <c r="AB512" s="179">
        <f>IF('Funding Allocation Parameters'!$C$6="Basic Library Subsidy", 0, IF('Funding Allocation Parameters'!$C$6="Grant funding", 0, IF('Funding Allocation Parameters'!$C$6="Other author funding",  MIN(W512*'Funding Allocation Parameters'!$E$6, 'Funding Allocation Parameters'!$G$6), IF('Funding Allocation Parameters'!$C$6="Any discretionary funds (grants if available, other if no grants)", MIN(W512*'Funding Allocation Parameters'!$E$6, 'Funding Allocation Parameters'!$G$6), IF('Funding Allocation Parameters'!$C$6="Complex Library Subsidy", 0, 0)))))</f>
        <v>3811</v>
      </c>
      <c r="AC512" s="177">
        <f t="shared" si="223"/>
        <v>0</v>
      </c>
      <c r="AD512" s="177">
        <f t="shared" si="224"/>
        <v>0</v>
      </c>
      <c r="AE512" s="180">
        <f>IF('Funding Allocation Parameters'!$C$7="Basic Library Subsidy", MIN(AC512*'Funding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MIN(AC512*VLOOKUP(CONCATENATE($A512, 'Funding Allocation Parameters'!$I$7), 'Library Subsidy Complex'!$C$2:$J$55, 2, FALSE), VLOOKUP(CONCATENATE($A512, 'Funding Allocation Parameters'!$I$7), 'Library Subsidy Complex'!$C$2:$J$55, 4, FALSE)), 0)))))</f>
        <v>0</v>
      </c>
      <c r="AF512" s="180">
        <f>IF('Funding Allocation Parameters'!$C$7="Basic Library Subsidy", 0, IF('Funding Allocation Parameters'!$C$7="Grant funding",MIN(AC512*'Funding Allocation Parameters'!$E$7, 'Funding Allocation Parameters'!$G$7), IF('Funding Allocation Parameters'!$C$7="Other author funding", 0, IF('Funding Allocation Parameters'!$C$7="Any discretionary funds (grants if available, other if no grants)", MIN(AC512*'Funding Allocation Parameters'!$E$7, 'Funding Allocation Parameters'!$G$7), IF('Funding Allocation Parameters'!$C$7="Complex Library Subsidy", 0, 0)))))</f>
        <v>0</v>
      </c>
      <c r="AG512" s="180">
        <f>IF('Funding Allocation Parameters'!$C$7="Basic Library Subsidy", 0, IF('Funding Allocation Parameters'!$C$7="Grant funding", 0, IF('Funding Allocation Parameters'!$C$7="Other author funding",  MIN(AC512*'Funding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2" s="180">
        <f>IF('Funding Allocation Parameters'!$C$7="Basic Library Subsidy", MIN(AD512*'Funding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MIN(AD512*VLOOKUP(CONCATENATE($A512, 'Funding Allocation Parameters'!$I$7), 'Library Subsidy Complex'!$C$2:$J$55, 6, FALSE), VLOOKUP(CONCATENATE($A512, 'Funding Allocation Parameters'!$I$7), 'Library Subsidy Complex'!$C$2:$J$55, 8, FALSE)), 0)))))</f>
        <v>0</v>
      </c>
      <c r="AI512" s="180">
        <f>IF('Funding Allocation Parameters'!$C$7="Basic Library Subsidy", 0, IF('Funding Allocation Parameters'!$C$7="Grant funding", 0, IF('Funding Allocation Parameters'!$C$7="Other author funding",  MIN(AD512*'Funding Allocation Parameters'!$E$7, 'Funding Allocation Parameters'!$G$7), IF('Funding Allocation Parameters'!$C$7="Any discretionary funds (grants if available, other if no grants)", MIN(AD512*'Funding Allocation Parameters'!$E$7, 'Funding Allocation Parameters'!$G$7), IF('Funding Allocation Parameters'!$C$7="Complex Library Subsidy", 0, 0)))))</f>
        <v>0</v>
      </c>
      <c r="AJ512" s="177">
        <f t="shared" si="225"/>
        <v>0</v>
      </c>
      <c r="AK512" s="177">
        <f t="shared" si="226"/>
        <v>0</v>
      </c>
      <c r="AL512" s="181">
        <f>IF('Funding Allocation Parameters'!$C$8="Basic Library Subsidy", MIN(AJ512*'Funding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MIN(AJ512*VLOOKUP(CONCATENATE($A512, 'Funding Allocation Parameters'!$I$8), 'Library Subsidy Complex'!$C$2:$J$55, 2, FALSE), VLOOKUP(CONCATENATE($A512, 'Funding Allocation Parameters'!$I$8), 'Library Subsidy Complex'!$C$2:$J$55, 4, FALSE)), 0)))))</f>
        <v>0</v>
      </c>
      <c r="AM512" s="181">
        <f>IF('Funding Allocation Parameters'!$C$8="Basic Library Subsidy", 0, IF('Funding Allocation Parameters'!$C$8="Grant funding",MIN(AJ512*'Funding Allocation Parameters'!$E$8, 'Funding Allocation Parameters'!$G$8), IF('Funding Allocation Parameters'!$C$8="Other author funding", 0, IF('Funding Allocation Parameters'!$C$8="Any discretionary funds (grants if available, other if no grants)", MIN(AJ512*'Funding Allocation Parameters'!$E$8, 'Funding Allocation Parameters'!$G$8), IF('Funding Allocation Parameters'!$C$8="Complex Library Subsidy", 0, 0)))))</f>
        <v>0</v>
      </c>
      <c r="AN512" s="181">
        <f>IF('Funding Allocation Parameters'!$C$8="Basic Library Subsidy", 0, IF('Funding Allocation Parameters'!$C$8="Grant funding", 0, IF('Funding Allocation Parameters'!$C$8="Other author funding",  MIN(AJ512*'Funding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2" s="181">
        <f>IF('Funding Allocation Parameters'!$C$8="Basic Library Subsidy", MIN(AK512*'Funding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MIN(AK512*VLOOKUP(CONCATENATE($A512, 'Funding Allocation Parameters'!$I$8), 'Library Subsidy Complex'!$C$2:$J$55, 6, FALSE), VLOOKUP(CONCATENATE($A512, 'Funding Allocation Parameters'!$I$8), 'Library Subsidy Complex'!$C$2:$J$55, 8, FALSE)), 0)))))</f>
        <v>0</v>
      </c>
      <c r="AP512" s="181">
        <f>IF('Funding Allocation Parameters'!$C$8="Basic Library Subsidy", 0, IF('Funding Allocation Parameters'!$C$8="Grant funding", 0, IF('Funding Allocation Parameters'!$C$8="Other author funding",  MIN(AK512*'Funding Allocation Parameters'!$E$8, 'Funding Allocation Parameters'!$G$8), IF('Funding Allocation Parameters'!$C$8="Any discretionary funds (grants if available, other if no grants)", MIN(AK512*'Funding Allocation Parameters'!$E$8, 'Funding Allocation Parameters'!$G$8), IF('Funding Allocation Parameters'!$C$8="Complex Library Subsidy", 0, 0)))))</f>
        <v>0</v>
      </c>
      <c r="AQ512" s="177">
        <f t="shared" si="227"/>
        <v>0</v>
      </c>
      <c r="AR512" s="177">
        <f t="shared" si="228"/>
        <v>0</v>
      </c>
      <c r="AS512" s="182">
        <f t="shared" si="229"/>
        <v>1189</v>
      </c>
      <c r="AT512" s="182">
        <f t="shared" si="230"/>
        <v>3811</v>
      </c>
      <c r="AU512" s="182">
        <f t="shared" si="231"/>
        <v>0</v>
      </c>
      <c r="AV512" s="182">
        <f t="shared" si="232"/>
        <v>1189</v>
      </c>
      <c r="AW512" s="182">
        <f t="shared" si="233"/>
        <v>3811</v>
      </c>
      <c r="AX512" s="183">
        <f t="shared" si="234"/>
        <v>1189</v>
      </c>
      <c r="AY512" s="183">
        <f t="shared" si="235"/>
        <v>3811</v>
      </c>
      <c r="AZ512" s="183">
        <f t="shared" si="236"/>
        <v>0</v>
      </c>
      <c r="BA512" s="183">
        <f t="shared" si="237"/>
        <v>0</v>
      </c>
      <c r="BB512" s="183">
        <f t="shared" si="238"/>
        <v>0</v>
      </c>
      <c r="BC512" s="184">
        <f t="shared" si="239"/>
        <v>1189</v>
      </c>
      <c r="BD512" s="184">
        <f t="shared" si="240"/>
        <v>0</v>
      </c>
      <c r="BE512" s="184">
        <f t="shared" si="241"/>
        <v>3811</v>
      </c>
      <c r="BF512" s="184">
        <f t="shared" si="242"/>
        <v>0</v>
      </c>
      <c r="BG512" s="102">
        <f t="shared" si="243"/>
        <v>0</v>
      </c>
      <c r="BH512" s="102">
        <f t="shared" si="244"/>
        <v>0</v>
      </c>
      <c r="BI512" s="102">
        <f t="shared" si="245"/>
        <v>0</v>
      </c>
      <c r="BJ512" s="102">
        <f t="shared" si="246"/>
        <v>1</v>
      </c>
      <c r="BK512" s="102">
        <f t="shared" si="247"/>
        <v>0</v>
      </c>
      <c r="BL512" s="102">
        <f t="shared" si="248"/>
        <v>0</v>
      </c>
      <c r="BN512" s="102"/>
    </row>
    <row r="513" spans="1:66" x14ac:dyDescent="0.25">
      <c r="A513" s="102" t="s">
        <v>13</v>
      </c>
      <c r="B513" s="102" t="s">
        <v>8</v>
      </c>
      <c r="C513" s="102" t="s">
        <v>8</v>
      </c>
      <c r="D513" s="102" t="s">
        <v>27</v>
      </c>
      <c r="E513" s="102" t="s">
        <v>1038</v>
      </c>
      <c r="F513" s="102" t="s">
        <v>1039</v>
      </c>
      <c r="G513" s="102">
        <v>0.98299999999999998</v>
      </c>
      <c r="H513" s="102">
        <v>1</v>
      </c>
      <c r="I513" s="102">
        <v>1</v>
      </c>
      <c r="J513" s="167">
        <f>IFERROR(H513*VLOOKUP(A513, 'Advanced Parameters'!$B$7:$G$20, 6, FALSE)*VLOOKUP(A513, 'Growth Parameters'!$B$6:$H$19, 6, FALSE), 0)</f>
        <v>1</v>
      </c>
      <c r="K513" s="167">
        <f>IFERROR(IF('Advanced Parameters'!$C$5="n",'Raw Data'!I513*VLOOKUP(A513,'Advanced Parameters'!$B$7:$G$20,6,FALSE),J513*VLOOKUP(A513,'Advanced Parameters'!$B$7:$G$20,2,FALSE))*VLOOKUP(A513, 'Growth Parameters'!$B$6:$H$19, 6, FALSE), 0)</f>
        <v>1</v>
      </c>
      <c r="L513" s="167">
        <f t="shared" si="249"/>
        <v>0</v>
      </c>
      <c r="M513" s="168">
        <f>IFERROR(IF(G513="NA","NA",IF(G513&gt;'APC Parameters'!$K$6+VLOOKUP('Raw Data'!A513, 'APC Parameters'!$H$7:$L$20, 4, FALSE), 'APC Parameters'!$L$6+VLOOKUP('Raw Data'!A513, 'APC Parameters'!$H$7:$L$20, 5, FALSE), G513*('APC Parameters'!$J$6+VLOOKUP('Raw Data'!A513, 'APC Parameters'!$H$7:$L$20, 3, FALSE))+'APC Parameters'!$I$6+VLOOKUP('Raw Data'!A513, 'APC Parameters'!$H$7:$L$20, 2, FALSE))), 0)</f>
        <v>1845.0201999999999</v>
      </c>
      <c r="N513" s="168">
        <f t="shared" si="219"/>
        <v>1845.0201999999999</v>
      </c>
      <c r="O513" s="168">
        <f>IFERROR(IF(M513="NA",VLOOKUP(D513,'Internal Calculations'!$B$10:$C$11,2,FALSE), M513)*VLOOKUP(A513, 'Growth Parameters'!$B$6:$H$19, 7, FALSE), 0)</f>
        <v>1845.0201999999999</v>
      </c>
      <c r="P513" s="177">
        <f t="shared" si="220"/>
        <v>1845.0201999999999</v>
      </c>
      <c r="Q513" s="178">
        <f>IF('Funding Allocation Parameters'!$C$5="Basic Library Subsidy", MIN(O513*('Funding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MIN($O513*(VLOOKUP(CONCATENATE($A513, 'Funding Allocation Parameters'!$I$5), 'Library Subsidy Complex'!$C$2:$J$55, 2, FALSE)), VLOOKUP(CONCATENATE($A513, 'Funding Allocation Parameters'!$I$5), 'Library Subsidy Complex'!$C$2:$J$55, 4, FALSE)), 0)))))</f>
        <v>1189</v>
      </c>
      <c r="R513" s="178">
        <f>IF('Funding Allocation Parameters'!$C$5="Basic Library Subsidy", 0, IF('Funding Allocation Parameters'!$C$5="Grant funding",MIN(O513*('Funding Allocation Parameters'!$E$5), 'Funding Allocation Parameters'!$G$5), IF('Funding Allocation Parameters'!$C$5="Other author funding", 0, IF('Funding Allocation Parameters'!$C$5="Any discretionary funds (grants if available, other if no grants)", MIN(O513*('Funding Allocation Parameters'!$E$5), 'Funding Allocation Parameters'!$G$5), IF('Funding Allocation Parameters'!$C$5="Complex Library Subsidy", 0, 0)))))</f>
        <v>0</v>
      </c>
      <c r="S513" s="178">
        <f>IF('Funding Allocation Parameters'!$C$5="Basic Library Subsidy", 0, IF('Funding Allocation Parameters'!$C$5="Grant funding", 0, IF('Funding Allocation Parameters'!$C$5="Other author funding",  MIN(O513*('Funding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3" s="178">
        <f>IF('Funding Allocation Parameters'!$C$5="Basic Library Subsidy", MIN(O513*('Funding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MIN($O513*(VLOOKUP(CONCATENATE($A513, 'Funding Allocation Parameters'!$I$5), 'Library Subsidy Complex'!$C$2:$J$55, 6, FALSE)), VLOOKUP(CONCATENATE($A513, 'Funding Allocation Parameters'!$I$5), 'Library Subsidy Complex'!$C$2:$J$55, 8, FALSE)), 0)))))</f>
        <v>1189</v>
      </c>
      <c r="U513" s="178">
        <f>IF('Funding Allocation Parameters'!$C$5="Basic Library Subsidy", 0, IF('Funding Allocation Parameters'!$C$5="Grant funding", 0, IF('Funding Allocation Parameters'!$C$5="Other author funding",  MIN(O513*('Funding Allocation Parameters'!$E$5), 'Funding Allocation Parameters'!$G$5), IF('Funding Allocation Parameters'!$C$5="Any discretionary funds (grants if available, other if no grants)", MIN(O513*('Funding Allocation Parameters'!$E$5), 'Funding Allocation Parameters'!$G$5), IF('Funding Allocation Parameters'!$C$5="Complex Library Subsidy", 0, 0)))))</f>
        <v>0</v>
      </c>
      <c r="V513" s="177">
        <f t="shared" si="221"/>
        <v>656.02019999999993</v>
      </c>
      <c r="W513" s="177">
        <f t="shared" si="222"/>
        <v>656.02019999999993</v>
      </c>
      <c r="X513" s="179">
        <f>IF('Funding Allocation Parameters'!$C$6="Basic Library Subsidy", MIN(V513*'Funding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MIN(V513*VLOOKUP(CONCATENATE($A513, 'Funding Allocation Parameters'!$I$6), 'Library Subsidy Complex'!$C$2:$J$55, 2, FALSE), VLOOKUP(CONCATENATE($A513, 'Funding Allocation Parameters'!$I$6), 'Library Subsidy Complex'!$C$2:$J$55, 4, FALSE)), 0)))))</f>
        <v>0</v>
      </c>
      <c r="Y513" s="179">
        <f>IF('Funding Allocation Parameters'!$C$6="Basic Library Subsidy", 0, IF('Funding Allocation Parameters'!$C$6="Grant funding",MIN(V513*'Funding Allocation Parameters'!$E$6, 'Funding Allocation Parameters'!$G$6), IF('Funding Allocation Parameters'!$C$6="Other author funding", 0, IF('Funding Allocation Parameters'!$C$6="Any discretionary funds (grants if available, other if no grants)", MIN(V513*'Funding Allocation Parameters'!$E$6, 'Funding Allocation Parameters'!$G$6), IF('Funding Allocation Parameters'!$C$6="Complex Library Subsidy", 0, 0)))))</f>
        <v>656.02019999999993</v>
      </c>
      <c r="Z513" s="179">
        <f>IF('Funding Allocation Parameters'!$C$6="Basic Library Subsidy", 0, IF('Funding Allocation Parameters'!$C$6="Grant funding", 0, IF('Funding Allocation Parameters'!$C$6="Other author funding",  MIN(V513*'Funding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3" s="179">
        <f>IF('Funding Allocation Parameters'!$C$6="Basic Library Subsidy", MIN(W513*'Funding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MIN(W513*VLOOKUP(CONCATENATE($A513, 'Funding Allocation Parameters'!$I$6), 'Library Subsidy Complex'!$C$2:$J$55, 6, FALSE), VLOOKUP(CONCATENATE($A513, 'Funding Allocation Parameters'!$I$6), 'Library Subsidy Complex'!$C$2:$J$55, 8, FALSE)), 0)))))</f>
        <v>0</v>
      </c>
      <c r="AB513" s="179">
        <f>IF('Funding Allocation Parameters'!$C$6="Basic Library Subsidy", 0, IF('Funding Allocation Parameters'!$C$6="Grant funding", 0, IF('Funding Allocation Parameters'!$C$6="Other author funding",  MIN(W513*'Funding Allocation Parameters'!$E$6, 'Funding Allocation Parameters'!$G$6), IF('Funding Allocation Parameters'!$C$6="Any discretionary funds (grants if available, other if no grants)", MIN(W513*'Funding Allocation Parameters'!$E$6, 'Funding Allocation Parameters'!$G$6), IF('Funding Allocation Parameters'!$C$6="Complex Library Subsidy", 0, 0)))))</f>
        <v>656.02019999999993</v>
      </c>
      <c r="AC513" s="177">
        <f t="shared" si="223"/>
        <v>0</v>
      </c>
      <c r="AD513" s="177">
        <f t="shared" si="224"/>
        <v>0</v>
      </c>
      <c r="AE513" s="180">
        <f>IF('Funding Allocation Parameters'!$C$7="Basic Library Subsidy", MIN(AC513*'Funding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MIN(AC513*VLOOKUP(CONCATENATE($A513, 'Funding Allocation Parameters'!$I$7), 'Library Subsidy Complex'!$C$2:$J$55, 2, FALSE), VLOOKUP(CONCATENATE($A513, 'Funding Allocation Parameters'!$I$7), 'Library Subsidy Complex'!$C$2:$J$55, 4, FALSE)), 0)))))</f>
        <v>0</v>
      </c>
      <c r="AF513" s="180">
        <f>IF('Funding Allocation Parameters'!$C$7="Basic Library Subsidy", 0, IF('Funding Allocation Parameters'!$C$7="Grant funding",MIN(AC513*'Funding Allocation Parameters'!$E$7, 'Funding Allocation Parameters'!$G$7), IF('Funding Allocation Parameters'!$C$7="Other author funding", 0, IF('Funding Allocation Parameters'!$C$7="Any discretionary funds (grants if available, other if no grants)", MIN(AC513*'Funding Allocation Parameters'!$E$7, 'Funding Allocation Parameters'!$G$7), IF('Funding Allocation Parameters'!$C$7="Complex Library Subsidy", 0, 0)))))</f>
        <v>0</v>
      </c>
      <c r="AG513" s="180">
        <f>IF('Funding Allocation Parameters'!$C$7="Basic Library Subsidy", 0, IF('Funding Allocation Parameters'!$C$7="Grant funding", 0, IF('Funding Allocation Parameters'!$C$7="Other author funding",  MIN(AC513*'Funding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3" s="180">
        <f>IF('Funding Allocation Parameters'!$C$7="Basic Library Subsidy", MIN(AD513*'Funding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MIN(AD513*VLOOKUP(CONCATENATE($A513, 'Funding Allocation Parameters'!$I$7), 'Library Subsidy Complex'!$C$2:$J$55, 6, FALSE), VLOOKUP(CONCATENATE($A513, 'Funding Allocation Parameters'!$I$7), 'Library Subsidy Complex'!$C$2:$J$55, 8, FALSE)), 0)))))</f>
        <v>0</v>
      </c>
      <c r="AI513" s="180">
        <f>IF('Funding Allocation Parameters'!$C$7="Basic Library Subsidy", 0, IF('Funding Allocation Parameters'!$C$7="Grant funding", 0, IF('Funding Allocation Parameters'!$C$7="Other author funding",  MIN(AD513*'Funding Allocation Parameters'!$E$7, 'Funding Allocation Parameters'!$G$7), IF('Funding Allocation Parameters'!$C$7="Any discretionary funds (grants if available, other if no grants)", MIN(AD513*'Funding Allocation Parameters'!$E$7, 'Funding Allocation Parameters'!$G$7), IF('Funding Allocation Parameters'!$C$7="Complex Library Subsidy", 0, 0)))))</f>
        <v>0</v>
      </c>
      <c r="AJ513" s="177">
        <f t="shared" si="225"/>
        <v>0</v>
      </c>
      <c r="AK513" s="177">
        <f t="shared" si="226"/>
        <v>0</v>
      </c>
      <c r="AL513" s="181">
        <f>IF('Funding Allocation Parameters'!$C$8="Basic Library Subsidy", MIN(AJ513*'Funding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MIN(AJ513*VLOOKUP(CONCATENATE($A513, 'Funding Allocation Parameters'!$I$8), 'Library Subsidy Complex'!$C$2:$J$55, 2, FALSE), VLOOKUP(CONCATENATE($A513, 'Funding Allocation Parameters'!$I$8), 'Library Subsidy Complex'!$C$2:$J$55, 4, FALSE)), 0)))))</f>
        <v>0</v>
      </c>
      <c r="AM513" s="181">
        <f>IF('Funding Allocation Parameters'!$C$8="Basic Library Subsidy", 0, IF('Funding Allocation Parameters'!$C$8="Grant funding",MIN(AJ513*'Funding Allocation Parameters'!$E$8, 'Funding Allocation Parameters'!$G$8), IF('Funding Allocation Parameters'!$C$8="Other author funding", 0, IF('Funding Allocation Parameters'!$C$8="Any discretionary funds (grants if available, other if no grants)", MIN(AJ513*'Funding Allocation Parameters'!$E$8, 'Funding Allocation Parameters'!$G$8), IF('Funding Allocation Parameters'!$C$8="Complex Library Subsidy", 0, 0)))))</f>
        <v>0</v>
      </c>
      <c r="AN513" s="181">
        <f>IF('Funding Allocation Parameters'!$C$8="Basic Library Subsidy", 0, IF('Funding Allocation Parameters'!$C$8="Grant funding", 0, IF('Funding Allocation Parameters'!$C$8="Other author funding",  MIN(AJ513*'Funding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3" s="181">
        <f>IF('Funding Allocation Parameters'!$C$8="Basic Library Subsidy", MIN(AK513*'Funding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MIN(AK513*VLOOKUP(CONCATENATE($A513, 'Funding Allocation Parameters'!$I$8), 'Library Subsidy Complex'!$C$2:$J$55, 6, FALSE), VLOOKUP(CONCATENATE($A513, 'Funding Allocation Parameters'!$I$8), 'Library Subsidy Complex'!$C$2:$J$55, 8, FALSE)), 0)))))</f>
        <v>0</v>
      </c>
      <c r="AP513" s="181">
        <f>IF('Funding Allocation Parameters'!$C$8="Basic Library Subsidy", 0, IF('Funding Allocation Parameters'!$C$8="Grant funding", 0, IF('Funding Allocation Parameters'!$C$8="Other author funding",  MIN(AK513*'Funding Allocation Parameters'!$E$8, 'Funding Allocation Parameters'!$G$8), IF('Funding Allocation Parameters'!$C$8="Any discretionary funds (grants if available, other if no grants)", MIN(AK513*'Funding Allocation Parameters'!$E$8, 'Funding Allocation Parameters'!$G$8), IF('Funding Allocation Parameters'!$C$8="Complex Library Subsidy", 0, 0)))))</f>
        <v>0</v>
      </c>
      <c r="AQ513" s="177">
        <f t="shared" si="227"/>
        <v>0</v>
      </c>
      <c r="AR513" s="177">
        <f t="shared" si="228"/>
        <v>0</v>
      </c>
      <c r="AS513" s="182">
        <f t="shared" si="229"/>
        <v>1189</v>
      </c>
      <c r="AT513" s="182">
        <f t="shared" si="230"/>
        <v>656.02019999999993</v>
      </c>
      <c r="AU513" s="182">
        <f t="shared" si="231"/>
        <v>0</v>
      </c>
      <c r="AV513" s="182">
        <f t="shared" si="232"/>
        <v>1189</v>
      </c>
      <c r="AW513" s="182">
        <f t="shared" si="233"/>
        <v>656.02019999999993</v>
      </c>
      <c r="AX513" s="183">
        <f t="shared" si="234"/>
        <v>1189</v>
      </c>
      <c r="AY513" s="183">
        <f t="shared" si="235"/>
        <v>656.02019999999993</v>
      </c>
      <c r="AZ513" s="183">
        <f t="shared" si="236"/>
        <v>0</v>
      </c>
      <c r="BA513" s="183">
        <f t="shared" si="237"/>
        <v>0</v>
      </c>
      <c r="BB513" s="183">
        <f t="shared" si="238"/>
        <v>0</v>
      </c>
      <c r="BC513" s="184">
        <f t="shared" si="239"/>
        <v>1189</v>
      </c>
      <c r="BD513" s="184">
        <f t="shared" si="240"/>
        <v>0</v>
      </c>
      <c r="BE513" s="184">
        <f t="shared" si="241"/>
        <v>656.02019999999993</v>
      </c>
      <c r="BF513" s="184">
        <f t="shared" si="242"/>
        <v>0</v>
      </c>
      <c r="BG513" s="102">
        <f t="shared" si="243"/>
        <v>0</v>
      </c>
      <c r="BH513" s="102">
        <f t="shared" si="244"/>
        <v>0</v>
      </c>
      <c r="BI513" s="102">
        <f t="shared" si="245"/>
        <v>0</v>
      </c>
      <c r="BJ513" s="102">
        <f t="shared" si="246"/>
        <v>1</v>
      </c>
      <c r="BK513" s="102">
        <f t="shared" si="247"/>
        <v>0</v>
      </c>
      <c r="BL513" s="102">
        <f t="shared" si="248"/>
        <v>0</v>
      </c>
      <c r="BN513" s="102"/>
    </row>
    <row r="514" spans="1:66" x14ac:dyDescent="0.25">
      <c r="A514" s="102" t="s">
        <v>19</v>
      </c>
      <c r="B514" s="102" t="s">
        <v>8</v>
      </c>
      <c r="C514" s="102" t="s">
        <v>8</v>
      </c>
      <c r="D514" s="102" t="s">
        <v>27</v>
      </c>
      <c r="E514" s="102" t="s">
        <v>986</v>
      </c>
      <c r="F514" s="102" t="s">
        <v>1041</v>
      </c>
      <c r="G514" s="102">
        <v>1.8160000000000001</v>
      </c>
      <c r="H514" s="102">
        <v>1</v>
      </c>
      <c r="I514" s="102">
        <v>0</v>
      </c>
      <c r="J514" s="167">
        <f>IFERROR(H514*VLOOKUP(A514, 'Advanced Parameters'!$B$7:$G$20, 6, FALSE)*VLOOKUP(A514, 'Growth Parameters'!$B$6:$H$19, 6, FALSE), 0)</f>
        <v>1</v>
      </c>
      <c r="K514" s="167">
        <f>IFERROR(IF('Advanced Parameters'!$C$5="n",'Raw Data'!I514*VLOOKUP(A514,'Advanced Parameters'!$B$7:$G$20,6,FALSE),J514*VLOOKUP(A514,'Advanced Parameters'!$B$7:$G$20,2,FALSE))*VLOOKUP(A514, 'Growth Parameters'!$B$6:$H$19, 6, FALSE), 0)</f>
        <v>0</v>
      </c>
      <c r="L514" s="167">
        <f t="shared" si="249"/>
        <v>1</v>
      </c>
      <c r="M514" s="168">
        <f>IFERROR(IF(G514="NA","NA",IF(G514&gt;'APC Parameters'!$K$6+VLOOKUP('Raw Data'!A514, 'APC Parameters'!$H$7:$L$20, 4, FALSE), 'APC Parameters'!$L$6+VLOOKUP('Raw Data'!A514, 'APC Parameters'!$H$7:$L$20, 5, FALSE), G514*('APC Parameters'!$J$6+VLOOKUP('Raw Data'!A514, 'APC Parameters'!$H$7:$L$20, 3, FALSE))+'APC Parameters'!$I$6+VLOOKUP('Raw Data'!A514, 'APC Parameters'!$H$7:$L$20, 2, FALSE))), 0)</f>
        <v>2435.9504000000002</v>
      </c>
      <c r="N514" s="168">
        <f t="shared" si="219"/>
        <v>2435.9504000000002</v>
      </c>
      <c r="O514" s="168">
        <f>IFERROR(IF(M514="NA",VLOOKUP(D514,'Internal Calculations'!$B$10:$C$11,2,FALSE), M514)*VLOOKUP(A514, 'Growth Parameters'!$B$6:$H$19, 7, FALSE), 0)</f>
        <v>2435.9504000000002</v>
      </c>
      <c r="P514" s="177">
        <f t="shared" si="220"/>
        <v>2435.9504000000002</v>
      </c>
      <c r="Q514" s="178">
        <f>IF('Funding Allocation Parameters'!$C$5="Basic Library Subsidy", MIN(O514*('Funding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MIN($O514*(VLOOKUP(CONCATENATE($A514, 'Funding Allocation Parameters'!$I$5), 'Library Subsidy Complex'!$C$2:$J$55, 2, FALSE)), VLOOKUP(CONCATENATE($A514, 'Funding Allocation Parameters'!$I$5), 'Library Subsidy Complex'!$C$2:$J$55, 4, FALSE)), 0)))))</f>
        <v>1189</v>
      </c>
      <c r="R514" s="178">
        <f>IF('Funding Allocation Parameters'!$C$5="Basic Library Subsidy", 0, IF('Funding Allocation Parameters'!$C$5="Grant funding",MIN(O514*('Funding Allocation Parameters'!$E$5), 'Funding Allocation Parameters'!$G$5), IF('Funding Allocation Parameters'!$C$5="Other author funding", 0, IF('Funding Allocation Parameters'!$C$5="Any discretionary funds (grants if available, other if no grants)", MIN(O514*('Funding Allocation Parameters'!$E$5), 'Funding Allocation Parameters'!$G$5), IF('Funding Allocation Parameters'!$C$5="Complex Library Subsidy", 0, 0)))))</f>
        <v>0</v>
      </c>
      <c r="S514" s="178">
        <f>IF('Funding Allocation Parameters'!$C$5="Basic Library Subsidy", 0, IF('Funding Allocation Parameters'!$C$5="Grant funding", 0, IF('Funding Allocation Parameters'!$C$5="Other author funding",  MIN(O514*('Funding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4" s="178">
        <f>IF('Funding Allocation Parameters'!$C$5="Basic Library Subsidy", MIN(O514*('Funding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MIN($O514*(VLOOKUP(CONCATENATE($A514, 'Funding Allocation Parameters'!$I$5), 'Library Subsidy Complex'!$C$2:$J$55, 6, FALSE)), VLOOKUP(CONCATENATE($A514, 'Funding Allocation Parameters'!$I$5), 'Library Subsidy Complex'!$C$2:$J$55, 8, FALSE)), 0)))))</f>
        <v>1189</v>
      </c>
      <c r="U514" s="178">
        <f>IF('Funding Allocation Parameters'!$C$5="Basic Library Subsidy", 0, IF('Funding Allocation Parameters'!$C$5="Grant funding", 0, IF('Funding Allocation Parameters'!$C$5="Other author funding",  MIN(O514*('Funding Allocation Parameters'!$E$5), 'Funding Allocation Parameters'!$G$5), IF('Funding Allocation Parameters'!$C$5="Any discretionary funds (grants if available, other if no grants)", MIN(O514*('Funding Allocation Parameters'!$E$5), 'Funding Allocation Parameters'!$G$5), IF('Funding Allocation Parameters'!$C$5="Complex Library Subsidy", 0, 0)))))</f>
        <v>0</v>
      </c>
      <c r="V514" s="177">
        <f t="shared" si="221"/>
        <v>1246.9504000000002</v>
      </c>
      <c r="W514" s="177">
        <f t="shared" si="222"/>
        <v>1246.9504000000002</v>
      </c>
      <c r="X514" s="179">
        <f>IF('Funding Allocation Parameters'!$C$6="Basic Library Subsidy", MIN(V514*'Funding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MIN(V514*VLOOKUP(CONCATENATE($A514, 'Funding Allocation Parameters'!$I$6), 'Library Subsidy Complex'!$C$2:$J$55, 2, FALSE), VLOOKUP(CONCATENATE($A514, 'Funding Allocation Parameters'!$I$6), 'Library Subsidy Complex'!$C$2:$J$55, 4, FALSE)), 0)))))</f>
        <v>0</v>
      </c>
      <c r="Y514" s="179">
        <f>IF('Funding Allocation Parameters'!$C$6="Basic Library Subsidy", 0, IF('Funding Allocation Parameters'!$C$6="Grant funding",MIN(V514*'Funding Allocation Parameters'!$E$6, 'Funding Allocation Parameters'!$G$6), IF('Funding Allocation Parameters'!$C$6="Other author funding", 0, IF('Funding Allocation Parameters'!$C$6="Any discretionary funds (grants if available, other if no grants)", MIN(V514*'Funding Allocation Parameters'!$E$6, 'Funding Allocation Parameters'!$G$6), IF('Funding Allocation Parameters'!$C$6="Complex Library Subsidy", 0, 0)))))</f>
        <v>1246.9504000000002</v>
      </c>
      <c r="Z514" s="179">
        <f>IF('Funding Allocation Parameters'!$C$6="Basic Library Subsidy", 0, IF('Funding Allocation Parameters'!$C$6="Grant funding", 0, IF('Funding Allocation Parameters'!$C$6="Other author funding",  MIN(V514*'Funding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4" s="179">
        <f>IF('Funding Allocation Parameters'!$C$6="Basic Library Subsidy", MIN(W514*'Funding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MIN(W514*VLOOKUP(CONCATENATE($A514, 'Funding Allocation Parameters'!$I$6), 'Library Subsidy Complex'!$C$2:$J$55, 6, FALSE), VLOOKUP(CONCATENATE($A514, 'Funding Allocation Parameters'!$I$6), 'Library Subsidy Complex'!$C$2:$J$55, 8, FALSE)), 0)))))</f>
        <v>0</v>
      </c>
      <c r="AB514" s="179">
        <f>IF('Funding Allocation Parameters'!$C$6="Basic Library Subsidy", 0, IF('Funding Allocation Parameters'!$C$6="Grant funding", 0, IF('Funding Allocation Parameters'!$C$6="Other author funding",  MIN(W514*'Funding Allocation Parameters'!$E$6, 'Funding Allocation Parameters'!$G$6), IF('Funding Allocation Parameters'!$C$6="Any discretionary funds (grants if available, other if no grants)", MIN(W514*'Funding Allocation Parameters'!$E$6, 'Funding Allocation Parameters'!$G$6), IF('Funding Allocation Parameters'!$C$6="Complex Library Subsidy", 0, 0)))))</f>
        <v>1246.9504000000002</v>
      </c>
      <c r="AC514" s="177">
        <f t="shared" si="223"/>
        <v>0</v>
      </c>
      <c r="AD514" s="177">
        <f t="shared" si="224"/>
        <v>0</v>
      </c>
      <c r="AE514" s="180">
        <f>IF('Funding Allocation Parameters'!$C$7="Basic Library Subsidy", MIN(AC514*'Funding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MIN(AC514*VLOOKUP(CONCATENATE($A514, 'Funding Allocation Parameters'!$I$7), 'Library Subsidy Complex'!$C$2:$J$55, 2, FALSE), VLOOKUP(CONCATENATE($A514, 'Funding Allocation Parameters'!$I$7), 'Library Subsidy Complex'!$C$2:$J$55, 4, FALSE)), 0)))))</f>
        <v>0</v>
      </c>
      <c r="AF514" s="180">
        <f>IF('Funding Allocation Parameters'!$C$7="Basic Library Subsidy", 0, IF('Funding Allocation Parameters'!$C$7="Grant funding",MIN(AC514*'Funding Allocation Parameters'!$E$7, 'Funding Allocation Parameters'!$G$7), IF('Funding Allocation Parameters'!$C$7="Other author funding", 0, IF('Funding Allocation Parameters'!$C$7="Any discretionary funds (grants if available, other if no grants)", MIN(AC514*'Funding Allocation Parameters'!$E$7, 'Funding Allocation Parameters'!$G$7), IF('Funding Allocation Parameters'!$C$7="Complex Library Subsidy", 0, 0)))))</f>
        <v>0</v>
      </c>
      <c r="AG514" s="180">
        <f>IF('Funding Allocation Parameters'!$C$7="Basic Library Subsidy", 0, IF('Funding Allocation Parameters'!$C$7="Grant funding", 0, IF('Funding Allocation Parameters'!$C$7="Other author funding",  MIN(AC514*'Funding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4" s="180">
        <f>IF('Funding Allocation Parameters'!$C$7="Basic Library Subsidy", MIN(AD514*'Funding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MIN(AD514*VLOOKUP(CONCATENATE($A514, 'Funding Allocation Parameters'!$I$7), 'Library Subsidy Complex'!$C$2:$J$55, 6, FALSE), VLOOKUP(CONCATENATE($A514, 'Funding Allocation Parameters'!$I$7), 'Library Subsidy Complex'!$C$2:$J$55, 8, FALSE)), 0)))))</f>
        <v>0</v>
      </c>
      <c r="AI514" s="180">
        <f>IF('Funding Allocation Parameters'!$C$7="Basic Library Subsidy", 0, IF('Funding Allocation Parameters'!$C$7="Grant funding", 0, IF('Funding Allocation Parameters'!$C$7="Other author funding",  MIN(AD514*'Funding Allocation Parameters'!$E$7, 'Funding Allocation Parameters'!$G$7), IF('Funding Allocation Parameters'!$C$7="Any discretionary funds (grants if available, other if no grants)", MIN(AD514*'Funding Allocation Parameters'!$E$7, 'Funding Allocation Parameters'!$G$7), IF('Funding Allocation Parameters'!$C$7="Complex Library Subsidy", 0, 0)))))</f>
        <v>0</v>
      </c>
      <c r="AJ514" s="177">
        <f t="shared" si="225"/>
        <v>0</v>
      </c>
      <c r="AK514" s="177">
        <f t="shared" si="226"/>
        <v>0</v>
      </c>
      <c r="AL514" s="181">
        <f>IF('Funding Allocation Parameters'!$C$8="Basic Library Subsidy", MIN(AJ514*'Funding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MIN(AJ514*VLOOKUP(CONCATENATE($A514, 'Funding Allocation Parameters'!$I$8), 'Library Subsidy Complex'!$C$2:$J$55, 2, FALSE), VLOOKUP(CONCATENATE($A514, 'Funding Allocation Parameters'!$I$8), 'Library Subsidy Complex'!$C$2:$J$55, 4, FALSE)), 0)))))</f>
        <v>0</v>
      </c>
      <c r="AM514" s="181">
        <f>IF('Funding Allocation Parameters'!$C$8="Basic Library Subsidy", 0, IF('Funding Allocation Parameters'!$C$8="Grant funding",MIN(AJ514*'Funding Allocation Parameters'!$E$8, 'Funding Allocation Parameters'!$G$8), IF('Funding Allocation Parameters'!$C$8="Other author funding", 0, IF('Funding Allocation Parameters'!$C$8="Any discretionary funds (grants if available, other if no grants)", MIN(AJ514*'Funding Allocation Parameters'!$E$8, 'Funding Allocation Parameters'!$G$8), IF('Funding Allocation Parameters'!$C$8="Complex Library Subsidy", 0, 0)))))</f>
        <v>0</v>
      </c>
      <c r="AN514" s="181">
        <f>IF('Funding Allocation Parameters'!$C$8="Basic Library Subsidy", 0, IF('Funding Allocation Parameters'!$C$8="Grant funding", 0, IF('Funding Allocation Parameters'!$C$8="Other author funding",  MIN(AJ514*'Funding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4" s="181">
        <f>IF('Funding Allocation Parameters'!$C$8="Basic Library Subsidy", MIN(AK514*'Funding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MIN(AK514*VLOOKUP(CONCATENATE($A514, 'Funding Allocation Parameters'!$I$8), 'Library Subsidy Complex'!$C$2:$J$55, 6, FALSE), VLOOKUP(CONCATENATE($A514, 'Funding Allocation Parameters'!$I$8), 'Library Subsidy Complex'!$C$2:$J$55, 8, FALSE)), 0)))))</f>
        <v>0</v>
      </c>
      <c r="AP514" s="181">
        <f>IF('Funding Allocation Parameters'!$C$8="Basic Library Subsidy", 0, IF('Funding Allocation Parameters'!$C$8="Grant funding", 0, IF('Funding Allocation Parameters'!$C$8="Other author funding",  MIN(AK514*'Funding Allocation Parameters'!$E$8, 'Funding Allocation Parameters'!$G$8), IF('Funding Allocation Parameters'!$C$8="Any discretionary funds (grants if available, other if no grants)", MIN(AK514*'Funding Allocation Parameters'!$E$8, 'Funding Allocation Parameters'!$G$8), IF('Funding Allocation Parameters'!$C$8="Complex Library Subsidy", 0, 0)))))</f>
        <v>0</v>
      </c>
      <c r="AQ514" s="177">
        <f t="shared" si="227"/>
        <v>0</v>
      </c>
      <c r="AR514" s="177">
        <f t="shared" si="228"/>
        <v>0</v>
      </c>
      <c r="AS514" s="182">
        <f t="shared" si="229"/>
        <v>1189</v>
      </c>
      <c r="AT514" s="182">
        <f t="shared" si="230"/>
        <v>1246.9504000000002</v>
      </c>
      <c r="AU514" s="182">
        <f t="shared" si="231"/>
        <v>0</v>
      </c>
      <c r="AV514" s="182">
        <f t="shared" si="232"/>
        <v>1189</v>
      </c>
      <c r="AW514" s="182">
        <f t="shared" si="233"/>
        <v>1246.9504000000002</v>
      </c>
      <c r="AX514" s="183">
        <f t="shared" si="234"/>
        <v>0</v>
      </c>
      <c r="AY514" s="183">
        <f t="shared" si="235"/>
        <v>0</v>
      </c>
      <c r="AZ514" s="183">
        <f t="shared" si="236"/>
        <v>0</v>
      </c>
      <c r="BA514" s="183">
        <f t="shared" si="237"/>
        <v>1189</v>
      </c>
      <c r="BB514" s="183">
        <f t="shared" si="238"/>
        <v>1246.9504000000002</v>
      </c>
      <c r="BC514" s="184">
        <f t="shared" si="239"/>
        <v>1189</v>
      </c>
      <c r="BD514" s="184">
        <f t="shared" si="240"/>
        <v>0</v>
      </c>
      <c r="BE514" s="184">
        <f t="shared" si="241"/>
        <v>0</v>
      </c>
      <c r="BF514" s="184">
        <f t="shared" si="242"/>
        <v>1246.9504000000002</v>
      </c>
      <c r="BG514" s="102">
        <f t="shared" si="243"/>
        <v>0</v>
      </c>
      <c r="BH514" s="102">
        <f t="shared" si="244"/>
        <v>0</v>
      </c>
      <c r="BI514" s="102">
        <f t="shared" si="245"/>
        <v>0</v>
      </c>
      <c r="BJ514" s="102">
        <f t="shared" si="246"/>
        <v>0</v>
      </c>
      <c r="BK514" s="102">
        <f t="shared" si="247"/>
        <v>1</v>
      </c>
      <c r="BL514" s="102">
        <f t="shared" si="248"/>
        <v>0</v>
      </c>
      <c r="BN514" s="102"/>
    </row>
    <row r="515" spans="1:66" x14ac:dyDescent="0.25">
      <c r="A515" s="102" t="s">
        <v>16</v>
      </c>
      <c r="B515" s="102" t="s">
        <v>8</v>
      </c>
      <c r="C515" s="102" t="s">
        <v>8</v>
      </c>
      <c r="D515" s="102" t="s">
        <v>27</v>
      </c>
      <c r="E515" s="102" t="s">
        <v>473</v>
      </c>
      <c r="F515" s="102" t="s">
        <v>1042</v>
      </c>
      <c r="G515" s="102">
        <v>1.7210000000000001</v>
      </c>
      <c r="H515" s="102">
        <v>1</v>
      </c>
      <c r="I515" s="102">
        <v>1</v>
      </c>
      <c r="J515" s="167">
        <f>IFERROR(H515*VLOOKUP(A515, 'Advanced Parameters'!$B$7:$G$20, 6, FALSE)*VLOOKUP(A515, 'Growth Parameters'!$B$6:$H$19, 6, FALSE), 0)</f>
        <v>1</v>
      </c>
      <c r="K515" s="167">
        <f>IFERROR(IF('Advanced Parameters'!$C$5="n",'Raw Data'!I515*VLOOKUP(A515,'Advanced Parameters'!$B$7:$G$20,6,FALSE),J515*VLOOKUP(A515,'Advanced Parameters'!$B$7:$G$20,2,FALSE))*VLOOKUP(A515, 'Growth Parameters'!$B$6:$H$19, 6, FALSE), 0)</f>
        <v>1</v>
      </c>
      <c r="L515" s="167">
        <f t="shared" si="249"/>
        <v>0</v>
      </c>
      <c r="M515" s="168">
        <f>IFERROR(IF(G515="NA","NA",IF(G515&gt;'APC Parameters'!$K$6+VLOOKUP('Raw Data'!A515, 'APC Parameters'!$H$7:$L$20, 4, FALSE), 'APC Parameters'!$L$6+VLOOKUP('Raw Data'!A515, 'APC Parameters'!$H$7:$L$20, 5, FALSE), G515*('APC Parameters'!$J$6+VLOOKUP('Raw Data'!A515, 'APC Parameters'!$H$7:$L$20, 3, FALSE))+'APC Parameters'!$I$6+VLOOKUP('Raw Data'!A515, 'APC Parameters'!$H$7:$L$20, 2, FALSE))), 0)</f>
        <v>2368.5574000000001</v>
      </c>
      <c r="N515" s="168">
        <f t="shared" ref="N515:N578" si="250">IFERROR(M515*J515, "NA")</f>
        <v>2368.5574000000001</v>
      </c>
      <c r="O515" s="168">
        <f>IFERROR(IF(M515="NA",VLOOKUP(D515,'Internal Calculations'!$B$10:$C$11,2,FALSE), M515)*VLOOKUP(A515, 'Growth Parameters'!$B$6:$H$19, 7, FALSE), 0)</f>
        <v>2368.5574000000001</v>
      </c>
      <c r="P515" s="177">
        <f t="shared" ref="P515:P578" si="251">O515*J515</f>
        <v>2368.5574000000001</v>
      </c>
      <c r="Q515" s="178">
        <f>IF('Funding Allocation Parameters'!$C$5="Basic Library Subsidy", MIN(O515*('Funding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MIN($O515*(VLOOKUP(CONCATENATE($A515, 'Funding Allocation Parameters'!$I$5), 'Library Subsidy Complex'!$C$2:$J$55, 2, FALSE)), VLOOKUP(CONCATENATE($A515, 'Funding Allocation Parameters'!$I$5), 'Library Subsidy Complex'!$C$2:$J$55, 4, FALSE)), 0)))))</f>
        <v>1189</v>
      </c>
      <c r="R515" s="178">
        <f>IF('Funding Allocation Parameters'!$C$5="Basic Library Subsidy", 0, IF('Funding Allocation Parameters'!$C$5="Grant funding",MIN(O515*('Funding Allocation Parameters'!$E$5), 'Funding Allocation Parameters'!$G$5), IF('Funding Allocation Parameters'!$C$5="Other author funding", 0, IF('Funding Allocation Parameters'!$C$5="Any discretionary funds (grants if available, other if no grants)", MIN(O515*('Funding Allocation Parameters'!$E$5), 'Funding Allocation Parameters'!$G$5), IF('Funding Allocation Parameters'!$C$5="Complex Library Subsidy", 0, 0)))))</f>
        <v>0</v>
      </c>
      <c r="S515" s="178">
        <f>IF('Funding Allocation Parameters'!$C$5="Basic Library Subsidy", 0, IF('Funding Allocation Parameters'!$C$5="Grant funding", 0, IF('Funding Allocation Parameters'!$C$5="Other author funding",  MIN(O515*('Funding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5" s="178">
        <f>IF('Funding Allocation Parameters'!$C$5="Basic Library Subsidy", MIN(O515*('Funding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MIN($O515*(VLOOKUP(CONCATENATE($A515, 'Funding Allocation Parameters'!$I$5), 'Library Subsidy Complex'!$C$2:$J$55, 6, FALSE)), VLOOKUP(CONCATENATE($A515, 'Funding Allocation Parameters'!$I$5), 'Library Subsidy Complex'!$C$2:$J$55, 8, FALSE)), 0)))))</f>
        <v>1189</v>
      </c>
      <c r="U515" s="178">
        <f>IF('Funding Allocation Parameters'!$C$5="Basic Library Subsidy", 0, IF('Funding Allocation Parameters'!$C$5="Grant funding", 0, IF('Funding Allocation Parameters'!$C$5="Other author funding",  MIN(O515*('Funding Allocation Parameters'!$E$5), 'Funding Allocation Parameters'!$G$5), IF('Funding Allocation Parameters'!$C$5="Any discretionary funds (grants if available, other if no grants)", MIN(O515*('Funding Allocation Parameters'!$E$5), 'Funding Allocation Parameters'!$G$5), IF('Funding Allocation Parameters'!$C$5="Complex Library Subsidy", 0, 0)))))</f>
        <v>0</v>
      </c>
      <c r="V515" s="177">
        <f t="shared" ref="V515:V578" si="252">MAX(O515-Q515-R515-S515, 0)</f>
        <v>1179.5574000000001</v>
      </c>
      <c r="W515" s="177">
        <f t="shared" ref="W515:W578" si="253">MAX(O515-T515-U515, 0)</f>
        <v>1179.5574000000001</v>
      </c>
      <c r="X515" s="179">
        <f>IF('Funding Allocation Parameters'!$C$6="Basic Library Subsidy", MIN(V515*'Funding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MIN(V515*VLOOKUP(CONCATENATE($A515, 'Funding Allocation Parameters'!$I$6), 'Library Subsidy Complex'!$C$2:$J$55, 2, FALSE), VLOOKUP(CONCATENATE($A515, 'Funding Allocation Parameters'!$I$6), 'Library Subsidy Complex'!$C$2:$J$55, 4, FALSE)), 0)))))</f>
        <v>0</v>
      </c>
      <c r="Y515" s="179">
        <f>IF('Funding Allocation Parameters'!$C$6="Basic Library Subsidy", 0, IF('Funding Allocation Parameters'!$C$6="Grant funding",MIN(V515*'Funding Allocation Parameters'!$E$6, 'Funding Allocation Parameters'!$G$6), IF('Funding Allocation Parameters'!$C$6="Other author funding", 0, IF('Funding Allocation Parameters'!$C$6="Any discretionary funds (grants if available, other if no grants)", MIN(V515*'Funding Allocation Parameters'!$E$6, 'Funding Allocation Parameters'!$G$6), IF('Funding Allocation Parameters'!$C$6="Complex Library Subsidy", 0, 0)))))</f>
        <v>1179.5574000000001</v>
      </c>
      <c r="Z515" s="179">
        <f>IF('Funding Allocation Parameters'!$C$6="Basic Library Subsidy", 0, IF('Funding Allocation Parameters'!$C$6="Grant funding", 0, IF('Funding Allocation Parameters'!$C$6="Other author funding",  MIN(V515*'Funding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5" s="179">
        <f>IF('Funding Allocation Parameters'!$C$6="Basic Library Subsidy", MIN(W515*'Funding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MIN(W515*VLOOKUP(CONCATENATE($A515, 'Funding Allocation Parameters'!$I$6), 'Library Subsidy Complex'!$C$2:$J$55, 6, FALSE), VLOOKUP(CONCATENATE($A515, 'Funding Allocation Parameters'!$I$6), 'Library Subsidy Complex'!$C$2:$J$55, 8, FALSE)), 0)))))</f>
        <v>0</v>
      </c>
      <c r="AB515" s="179">
        <f>IF('Funding Allocation Parameters'!$C$6="Basic Library Subsidy", 0, IF('Funding Allocation Parameters'!$C$6="Grant funding", 0, IF('Funding Allocation Parameters'!$C$6="Other author funding",  MIN(W515*'Funding Allocation Parameters'!$E$6, 'Funding Allocation Parameters'!$G$6), IF('Funding Allocation Parameters'!$C$6="Any discretionary funds (grants if available, other if no grants)", MIN(W515*'Funding Allocation Parameters'!$E$6, 'Funding Allocation Parameters'!$G$6), IF('Funding Allocation Parameters'!$C$6="Complex Library Subsidy", 0, 0)))))</f>
        <v>1179.5574000000001</v>
      </c>
      <c r="AC515" s="177">
        <f t="shared" ref="AC515:AC578" si="254">MAX(V515-X515-Y515-Z515, 0)</f>
        <v>0</v>
      </c>
      <c r="AD515" s="177">
        <f t="shared" ref="AD515:AD578" si="255">MAX(W515-AA515-AB515, 0)</f>
        <v>0</v>
      </c>
      <c r="AE515" s="180">
        <f>IF('Funding Allocation Parameters'!$C$7="Basic Library Subsidy", MIN(AC515*'Funding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MIN(AC515*VLOOKUP(CONCATENATE($A515, 'Funding Allocation Parameters'!$I$7), 'Library Subsidy Complex'!$C$2:$J$55, 2, FALSE), VLOOKUP(CONCATENATE($A515, 'Funding Allocation Parameters'!$I$7), 'Library Subsidy Complex'!$C$2:$J$55, 4, FALSE)), 0)))))</f>
        <v>0</v>
      </c>
      <c r="AF515" s="180">
        <f>IF('Funding Allocation Parameters'!$C$7="Basic Library Subsidy", 0, IF('Funding Allocation Parameters'!$C$7="Grant funding",MIN(AC515*'Funding Allocation Parameters'!$E$7, 'Funding Allocation Parameters'!$G$7), IF('Funding Allocation Parameters'!$C$7="Other author funding", 0, IF('Funding Allocation Parameters'!$C$7="Any discretionary funds (grants if available, other if no grants)", MIN(AC515*'Funding Allocation Parameters'!$E$7, 'Funding Allocation Parameters'!$G$7), IF('Funding Allocation Parameters'!$C$7="Complex Library Subsidy", 0, 0)))))</f>
        <v>0</v>
      </c>
      <c r="AG515" s="180">
        <f>IF('Funding Allocation Parameters'!$C$7="Basic Library Subsidy", 0, IF('Funding Allocation Parameters'!$C$7="Grant funding", 0, IF('Funding Allocation Parameters'!$C$7="Other author funding",  MIN(AC515*'Funding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5" s="180">
        <f>IF('Funding Allocation Parameters'!$C$7="Basic Library Subsidy", MIN(AD515*'Funding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MIN(AD515*VLOOKUP(CONCATENATE($A515, 'Funding Allocation Parameters'!$I$7), 'Library Subsidy Complex'!$C$2:$J$55, 6, FALSE), VLOOKUP(CONCATENATE($A515, 'Funding Allocation Parameters'!$I$7), 'Library Subsidy Complex'!$C$2:$J$55, 8, FALSE)), 0)))))</f>
        <v>0</v>
      </c>
      <c r="AI515" s="180">
        <f>IF('Funding Allocation Parameters'!$C$7="Basic Library Subsidy", 0, IF('Funding Allocation Parameters'!$C$7="Grant funding", 0, IF('Funding Allocation Parameters'!$C$7="Other author funding",  MIN(AD515*'Funding Allocation Parameters'!$E$7, 'Funding Allocation Parameters'!$G$7), IF('Funding Allocation Parameters'!$C$7="Any discretionary funds (grants if available, other if no grants)", MIN(AD515*'Funding Allocation Parameters'!$E$7, 'Funding Allocation Parameters'!$G$7), IF('Funding Allocation Parameters'!$C$7="Complex Library Subsidy", 0, 0)))))</f>
        <v>0</v>
      </c>
      <c r="AJ515" s="177">
        <f t="shared" ref="AJ515:AJ578" si="256">MAX(AC515-AE515-AF515-AG515, 0)</f>
        <v>0</v>
      </c>
      <c r="AK515" s="177">
        <f t="shared" ref="AK515:AK578" si="257">MAX(AD515-AH515-AI515, 0)</f>
        <v>0</v>
      </c>
      <c r="AL515" s="181">
        <f>IF('Funding Allocation Parameters'!$C$8="Basic Library Subsidy", MIN(AJ515*'Funding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MIN(AJ515*VLOOKUP(CONCATENATE($A515, 'Funding Allocation Parameters'!$I$8), 'Library Subsidy Complex'!$C$2:$J$55, 2, FALSE), VLOOKUP(CONCATENATE($A515, 'Funding Allocation Parameters'!$I$8), 'Library Subsidy Complex'!$C$2:$J$55, 4, FALSE)), 0)))))</f>
        <v>0</v>
      </c>
      <c r="AM515" s="181">
        <f>IF('Funding Allocation Parameters'!$C$8="Basic Library Subsidy", 0, IF('Funding Allocation Parameters'!$C$8="Grant funding",MIN(AJ515*'Funding Allocation Parameters'!$E$8, 'Funding Allocation Parameters'!$G$8), IF('Funding Allocation Parameters'!$C$8="Other author funding", 0, IF('Funding Allocation Parameters'!$C$8="Any discretionary funds (grants if available, other if no grants)", MIN(AJ515*'Funding Allocation Parameters'!$E$8, 'Funding Allocation Parameters'!$G$8), IF('Funding Allocation Parameters'!$C$8="Complex Library Subsidy", 0, 0)))))</f>
        <v>0</v>
      </c>
      <c r="AN515" s="181">
        <f>IF('Funding Allocation Parameters'!$C$8="Basic Library Subsidy", 0, IF('Funding Allocation Parameters'!$C$8="Grant funding", 0, IF('Funding Allocation Parameters'!$C$8="Other author funding",  MIN(AJ515*'Funding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5" s="181">
        <f>IF('Funding Allocation Parameters'!$C$8="Basic Library Subsidy", MIN(AK515*'Funding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MIN(AK515*VLOOKUP(CONCATENATE($A515, 'Funding Allocation Parameters'!$I$8), 'Library Subsidy Complex'!$C$2:$J$55, 6, FALSE), VLOOKUP(CONCATENATE($A515, 'Funding Allocation Parameters'!$I$8), 'Library Subsidy Complex'!$C$2:$J$55, 8, FALSE)), 0)))))</f>
        <v>0</v>
      </c>
      <c r="AP515" s="181">
        <f>IF('Funding Allocation Parameters'!$C$8="Basic Library Subsidy", 0, IF('Funding Allocation Parameters'!$C$8="Grant funding", 0, IF('Funding Allocation Parameters'!$C$8="Other author funding",  MIN(AK515*'Funding Allocation Parameters'!$E$8, 'Funding Allocation Parameters'!$G$8), IF('Funding Allocation Parameters'!$C$8="Any discretionary funds (grants if available, other if no grants)", MIN(AK515*'Funding Allocation Parameters'!$E$8, 'Funding Allocation Parameters'!$G$8), IF('Funding Allocation Parameters'!$C$8="Complex Library Subsidy", 0, 0)))))</f>
        <v>0</v>
      </c>
      <c r="AQ515" s="177">
        <f t="shared" ref="AQ515:AQ578" si="258">MAX(AJ515-AL515-AM515-AN515, 0)</f>
        <v>0</v>
      </c>
      <c r="AR515" s="177">
        <f t="shared" ref="AR515:AR578" si="259">MAX(AK515-AO515-AP515, 0)</f>
        <v>0</v>
      </c>
      <c r="AS515" s="182">
        <f t="shared" ref="AS515:AS578" si="260">SUM(Q515,X515,AE515,AL515)</f>
        <v>1189</v>
      </c>
      <c r="AT515" s="182">
        <f t="shared" ref="AT515:AT578" si="261">SUM(R515,Y515,AF515,AM515)</f>
        <v>1179.5574000000001</v>
      </c>
      <c r="AU515" s="182">
        <f t="shared" ref="AU515:AU578" si="262">SUM(S515,Z515,AG515,AN515)</f>
        <v>0</v>
      </c>
      <c r="AV515" s="182">
        <f t="shared" ref="AV515:AV578" si="263">SUM(T515,AA515,AH515,AO515)</f>
        <v>1189</v>
      </c>
      <c r="AW515" s="182">
        <f t="shared" ref="AW515:AW578" si="264">SUM(U515,AB515,AI515,AP515)</f>
        <v>1179.5574000000001</v>
      </c>
      <c r="AX515" s="183">
        <f t="shared" ref="AX515:AX578" si="265">$K515*AS515</f>
        <v>1189</v>
      </c>
      <c r="AY515" s="183">
        <f t="shared" ref="AY515:AY578" si="266">$K515*AT515</f>
        <v>1179.5574000000001</v>
      </c>
      <c r="AZ515" s="183">
        <f t="shared" ref="AZ515:AZ578" si="267">$K515*AU515</f>
        <v>0</v>
      </c>
      <c r="BA515" s="183">
        <f t="shared" ref="BA515:BA578" si="268">$L515*AV515</f>
        <v>0</v>
      </c>
      <c r="BB515" s="183">
        <f t="shared" ref="BB515:BB578" si="269">$L515*AW515</f>
        <v>0</v>
      </c>
      <c r="BC515" s="184">
        <f t="shared" ref="BC515:BC578" si="270">AX515+BA515</f>
        <v>1189</v>
      </c>
      <c r="BD515" s="184">
        <f t="shared" ref="BD515:BD578" si="271">SUM(BC515,BE515,BF515)-P515</f>
        <v>0</v>
      </c>
      <c r="BE515" s="184">
        <f t="shared" ref="BE515:BE578" si="272">AY515</f>
        <v>1179.5574000000001</v>
      </c>
      <c r="BF515" s="184">
        <f t="shared" ref="BF515:BF578" si="273">AZ515+BB515</f>
        <v>0</v>
      </c>
      <c r="BG515" s="102">
        <f t="shared" ref="BG515:BG578" si="274">K515*IF(AND(AS515&gt;0, AT515=0, AU515=0), 1, 0)+L515*IF(AND(AV515&gt;0, AW515=0), 1, 0)</f>
        <v>0</v>
      </c>
      <c r="BH515" s="102">
        <f t="shared" ref="BH515:BH578" si="275">K515*IF(AND(AS515=0, AT515&gt;0, AU515=0), 1, 0)</f>
        <v>0</v>
      </c>
      <c r="BI515" s="102">
        <f t="shared" ref="BI515:BI578" si="276">K515*IF(AND(AS515=0, AT515=0, AU515&gt;0), 1, 0)+L515*IF(AND(AV515=0, AW515&gt;0), 1, 0)</f>
        <v>0</v>
      </c>
      <c r="BJ515" s="102">
        <f t="shared" ref="BJ515:BJ578" si="277">K515*IF(AND(AS515&gt;0, AT515&gt;0, AU515=0), 1, 0)</f>
        <v>1</v>
      </c>
      <c r="BK515" s="102">
        <f t="shared" ref="BK515:BK578" si="278">K515*IF(AND(AS515&gt;0, AT515=0, AU515&gt;0), 1, 0)+L515*IF(AND(AV515&gt;0, AW515&gt;0), 1, 0)</f>
        <v>0</v>
      </c>
      <c r="BL515" s="102">
        <f t="shared" ref="BL515:BL578" si="279">K515*IF(AND(AS515=0, AT515&gt;0, AU515&gt;0), 1, 0)+L515*IF(AND(AV515=0, AW515&gt;0), 1, 0)</f>
        <v>0</v>
      </c>
      <c r="BN515" s="102"/>
    </row>
    <row r="516" spans="1:66" x14ac:dyDescent="0.25">
      <c r="A516" s="102" t="s">
        <v>24</v>
      </c>
      <c r="B516" s="102" t="s">
        <v>8</v>
      </c>
      <c r="C516" s="102" t="s">
        <v>8</v>
      </c>
      <c r="D516" s="102" t="s">
        <v>27</v>
      </c>
      <c r="E516" s="102" t="s">
        <v>38</v>
      </c>
      <c r="F516" s="102" t="s">
        <v>1043</v>
      </c>
      <c r="G516" s="102">
        <v>1.421</v>
      </c>
      <c r="H516" s="102">
        <v>1</v>
      </c>
      <c r="I516" s="102">
        <v>1</v>
      </c>
      <c r="J516" s="167">
        <f>IFERROR(H516*VLOOKUP(A516, 'Advanced Parameters'!$B$7:$G$20, 6, FALSE)*VLOOKUP(A516, 'Growth Parameters'!$B$6:$H$19, 6, FALSE), 0)</f>
        <v>1</v>
      </c>
      <c r="K516" s="167">
        <f>IFERROR(IF('Advanced Parameters'!$C$5="n",'Raw Data'!I516*VLOOKUP(A516,'Advanced Parameters'!$B$7:$G$20,6,FALSE),J516*VLOOKUP(A516,'Advanced Parameters'!$B$7:$G$20,2,FALSE))*VLOOKUP(A516, 'Growth Parameters'!$B$6:$H$19, 6, FALSE), 0)</f>
        <v>1</v>
      </c>
      <c r="L516" s="167">
        <f t="shared" si="249"/>
        <v>0</v>
      </c>
      <c r="M516" s="168">
        <f>IFERROR(IF(G516="NA","NA",IF(G516&gt;'APC Parameters'!$K$6+VLOOKUP('Raw Data'!A516, 'APC Parameters'!$H$7:$L$20, 4, FALSE), 'APC Parameters'!$L$6+VLOOKUP('Raw Data'!A516, 'APC Parameters'!$H$7:$L$20, 5, FALSE), G516*('APC Parameters'!$J$6+VLOOKUP('Raw Data'!A516, 'APC Parameters'!$H$7:$L$20, 3, FALSE))+'APC Parameters'!$I$6+VLOOKUP('Raw Data'!A516, 'APC Parameters'!$H$7:$L$20, 2, FALSE))), 0)</f>
        <v>2155.7374</v>
      </c>
      <c r="N516" s="168">
        <f t="shared" si="250"/>
        <v>2155.7374</v>
      </c>
      <c r="O516" s="168">
        <f>IFERROR(IF(M516="NA",VLOOKUP(D516,'Internal Calculations'!$B$10:$C$11,2,FALSE), M516)*VLOOKUP(A516, 'Growth Parameters'!$B$6:$H$19, 7, FALSE), 0)</f>
        <v>2155.7374</v>
      </c>
      <c r="P516" s="177">
        <f t="shared" si="251"/>
        <v>2155.7374</v>
      </c>
      <c r="Q516" s="178">
        <f>IF('Funding Allocation Parameters'!$C$5="Basic Library Subsidy", MIN(O516*('Funding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MIN($O516*(VLOOKUP(CONCATENATE($A516, 'Funding Allocation Parameters'!$I$5), 'Library Subsidy Complex'!$C$2:$J$55, 2, FALSE)), VLOOKUP(CONCATENATE($A516, 'Funding Allocation Parameters'!$I$5), 'Library Subsidy Complex'!$C$2:$J$55, 4, FALSE)), 0)))))</f>
        <v>1189</v>
      </c>
      <c r="R516" s="178">
        <f>IF('Funding Allocation Parameters'!$C$5="Basic Library Subsidy", 0, IF('Funding Allocation Parameters'!$C$5="Grant funding",MIN(O516*('Funding Allocation Parameters'!$E$5), 'Funding Allocation Parameters'!$G$5), IF('Funding Allocation Parameters'!$C$5="Other author funding", 0, IF('Funding Allocation Parameters'!$C$5="Any discretionary funds (grants if available, other if no grants)", MIN(O516*('Funding Allocation Parameters'!$E$5), 'Funding Allocation Parameters'!$G$5), IF('Funding Allocation Parameters'!$C$5="Complex Library Subsidy", 0, 0)))))</f>
        <v>0</v>
      </c>
      <c r="S516" s="178">
        <f>IF('Funding Allocation Parameters'!$C$5="Basic Library Subsidy", 0, IF('Funding Allocation Parameters'!$C$5="Grant funding", 0, IF('Funding Allocation Parameters'!$C$5="Other author funding",  MIN(O516*('Funding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6" s="178">
        <f>IF('Funding Allocation Parameters'!$C$5="Basic Library Subsidy", MIN(O516*('Funding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MIN($O516*(VLOOKUP(CONCATENATE($A516, 'Funding Allocation Parameters'!$I$5), 'Library Subsidy Complex'!$C$2:$J$55, 6, FALSE)), VLOOKUP(CONCATENATE($A516, 'Funding Allocation Parameters'!$I$5), 'Library Subsidy Complex'!$C$2:$J$55, 8, FALSE)), 0)))))</f>
        <v>1189</v>
      </c>
      <c r="U516" s="178">
        <f>IF('Funding Allocation Parameters'!$C$5="Basic Library Subsidy", 0, IF('Funding Allocation Parameters'!$C$5="Grant funding", 0, IF('Funding Allocation Parameters'!$C$5="Other author funding",  MIN(O516*('Funding Allocation Parameters'!$E$5), 'Funding Allocation Parameters'!$G$5), IF('Funding Allocation Parameters'!$C$5="Any discretionary funds (grants if available, other if no grants)", MIN(O516*('Funding Allocation Parameters'!$E$5), 'Funding Allocation Parameters'!$G$5), IF('Funding Allocation Parameters'!$C$5="Complex Library Subsidy", 0, 0)))))</f>
        <v>0</v>
      </c>
      <c r="V516" s="177">
        <f t="shared" si="252"/>
        <v>966.73739999999998</v>
      </c>
      <c r="W516" s="177">
        <f t="shared" si="253"/>
        <v>966.73739999999998</v>
      </c>
      <c r="X516" s="179">
        <f>IF('Funding Allocation Parameters'!$C$6="Basic Library Subsidy", MIN(V516*'Funding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MIN(V516*VLOOKUP(CONCATENATE($A516, 'Funding Allocation Parameters'!$I$6), 'Library Subsidy Complex'!$C$2:$J$55, 2, FALSE), VLOOKUP(CONCATENATE($A516, 'Funding Allocation Parameters'!$I$6), 'Library Subsidy Complex'!$C$2:$J$55, 4, FALSE)), 0)))))</f>
        <v>0</v>
      </c>
      <c r="Y516" s="179">
        <f>IF('Funding Allocation Parameters'!$C$6="Basic Library Subsidy", 0, IF('Funding Allocation Parameters'!$C$6="Grant funding",MIN(V516*'Funding Allocation Parameters'!$E$6, 'Funding Allocation Parameters'!$G$6), IF('Funding Allocation Parameters'!$C$6="Other author funding", 0, IF('Funding Allocation Parameters'!$C$6="Any discretionary funds (grants if available, other if no grants)", MIN(V516*'Funding Allocation Parameters'!$E$6, 'Funding Allocation Parameters'!$G$6), IF('Funding Allocation Parameters'!$C$6="Complex Library Subsidy", 0, 0)))))</f>
        <v>966.73739999999998</v>
      </c>
      <c r="Z516" s="179">
        <f>IF('Funding Allocation Parameters'!$C$6="Basic Library Subsidy", 0, IF('Funding Allocation Parameters'!$C$6="Grant funding", 0, IF('Funding Allocation Parameters'!$C$6="Other author funding",  MIN(V516*'Funding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6" s="179">
        <f>IF('Funding Allocation Parameters'!$C$6="Basic Library Subsidy", MIN(W516*'Funding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MIN(W516*VLOOKUP(CONCATENATE($A516, 'Funding Allocation Parameters'!$I$6), 'Library Subsidy Complex'!$C$2:$J$55, 6, FALSE), VLOOKUP(CONCATENATE($A516, 'Funding Allocation Parameters'!$I$6), 'Library Subsidy Complex'!$C$2:$J$55, 8, FALSE)), 0)))))</f>
        <v>0</v>
      </c>
      <c r="AB516" s="179">
        <f>IF('Funding Allocation Parameters'!$C$6="Basic Library Subsidy", 0, IF('Funding Allocation Parameters'!$C$6="Grant funding", 0, IF('Funding Allocation Parameters'!$C$6="Other author funding",  MIN(W516*'Funding Allocation Parameters'!$E$6, 'Funding Allocation Parameters'!$G$6), IF('Funding Allocation Parameters'!$C$6="Any discretionary funds (grants if available, other if no grants)", MIN(W516*'Funding Allocation Parameters'!$E$6, 'Funding Allocation Parameters'!$G$6), IF('Funding Allocation Parameters'!$C$6="Complex Library Subsidy", 0, 0)))))</f>
        <v>966.73739999999998</v>
      </c>
      <c r="AC516" s="177">
        <f t="shared" si="254"/>
        <v>0</v>
      </c>
      <c r="AD516" s="177">
        <f t="shared" si="255"/>
        <v>0</v>
      </c>
      <c r="AE516" s="180">
        <f>IF('Funding Allocation Parameters'!$C$7="Basic Library Subsidy", MIN(AC516*'Funding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MIN(AC516*VLOOKUP(CONCATENATE($A516, 'Funding Allocation Parameters'!$I$7), 'Library Subsidy Complex'!$C$2:$J$55, 2, FALSE), VLOOKUP(CONCATENATE($A516, 'Funding Allocation Parameters'!$I$7), 'Library Subsidy Complex'!$C$2:$J$55, 4, FALSE)), 0)))))</f>
        <v>0</v>
      </c>
      <c r="AF516" s="180">
        <f>IF('Funding Allocation Parameters'!$C$7="Basic Library Subsidy", 0, IF('Funding Allocation Parameters'!$C$7="Grant funding",MIN(AC516*'Funding Allocation Parameters'!$E$7, 'Funding Allocation Parameters'!$G$7), IF('Funding Allocation Parameters'!$C$7="Other author funding", 0, IF('Funding Allocation Parameters'!$C$7="Any discretionary funds (grants if available, other if no grants)", MIN(AC516*'Funding Allocation Parameters'!$E$7, 'Funding Allocation Parameters'!$G$7), IF('Funding Allocation Parameters'!$C$7="Complex Library Subsidy", 0, 0)))))</f>
        <v>0</v>
      </c>
      <c r="AG516" s="180">
        <f>IF('Funding Allocation Parameters'!$C$7="Basic Library Subsidy", 0, IF('Funding Allocation Parameters'!$C$7="Grant funding", 0, IF('Funding Allocation Parameters'!$C$7="Other author funding",  MIN(AC516*'Funding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6" s="180">
        <f>IF('Funding Allocation Parameters'!$C$7="Basic Library Subsidy", MIN(AD516*'Funding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MIN(AD516*VLOOKUP(CONCATENATE($A516, 'Funding Allocation Parameters'!$I$7), 'Library Subsidy Complex'!$C$2:$J$55, 6, FALSE), VLOOKUP(CONCATENATE($A516, 'Funding Allocation Parameters'!$I$7), 'Library Subsidy Complex'!$C$2:$J$55, 8, FALSE)), 0)))))</f>
        <v>0</v>
      </c>
      <c r="AI516" s="180">
        <f>IF('Funding Allocation Parameters'!$C$7="Basic Library Subsidy", 0, IF('Funding Allocation Parameters'!$C$7="Grant funding", 0, IF('Funding Allocation Parameters'!$C$7="Other author funding",  MIN(AD516*'Funding Allocation Parameters'!$E$7, 'Funding Allocation Parameters'!$G$7), IF('Funding Allocation Parameters'!$C$7="Any discretionary funds (grants if available, other if no grants)", MIN(AD516*'Funding Allocation Parameters'!$E$7, 'Funding Allocation Parameters'!$G$7), IF('Funding Allocation Parameters'!$C$7="Complex Library Subsidy", 0, 0)))))</f>
        <v>0</v>
      </c>
      <c r="AJ516" s="177">
        <f t="shared" si="256"/>
        <v>0</v>
      </c>
      <c r="AK516" s="177">
        <f t="shared" si="257"/>
        <v>0</v>
      </c>
      <c r="AL516" s="181">
        <f>IF('Funding Allocation Parameters'!$C$8="Basic Library Subsidy", MIN(AJ516*'Funding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MIN(AJ516*VLOOKUP(CONCATENATE($A516, 'Funding Allocation Parameters'!$I$8), 'Library Subsidy Complex'!$C$2:$J$55, 2, FALSE), VLOOKUP(CONCATENATE($A516, 'Funding Allocation Parameters'!$I$8), 'Library Subsidy Complex'!$C$2:$J$55, 4, FALSE)), 0)))))</f>
        <v>0</v>
      </c>
      <c r="AM516" s="181">
        <f>IF('Funding Allocation Parameters'!$C$8="Basic Library Subsidy", 0, IF('Funding Allocation Parameters'!$C$8="Grant funding",MIN(AJ516*'Funding Allocation Parameters'!$E$8, 'Funding Allocation Parameters'!$G$8), IF('Funding Allocation Parameters'!$C$8="Other author funding", 0, IF('Funding Allocation Parameters'!$C$8="Any discretionary funds (grants if available, other if no grants)", MIN(AJ516*'Funding Allocation Parameters'!$E$8, 'Funding Allocation Parameters'!$G$8), IF('Funding Allocation Parameters'!$C$8="Complex Library Subsidy", 0, 0)))))</f>
        <v>0</v>
      </c>
      <c r="AN516" s="181">
        <f>IF('Funding Allocation Parameters'!$C$8="Basic Library Subsidy", 0, IF('Funding Allocation Parameters'!$C$8="Grant funding", 0, IF('Funding Allocation Parameters'!$C$8="Other author funding",  MIN(AJ516*'Funding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6" s="181">
        <f>IF('Funding Allocation Parameters'!$C$8="Basic Library Subsidy", MIN(AK516*'Funding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MIN(AK516*VLOOKUP(CONCATENATE($A516, 'Funding Allocation Parameters'!$I$8), 'Library Subsidy Complex'!$C$2:$J$55, 6, FALSE), VLOOKUP(CONCATENATE($A516, 'Funding Allocation Parameters'!$I$8), 'Library Subsidy Complex'!$C$2:$J$55, 8, FALSE)), 0)))))</f>
        <v>0</v>
      </c>
      <c r="AP516" s="181">
        <f>IF('Funding Allocation Parameters'!$C$8="Basic Library Subsidy", 0, IF('Funding Allocation Parameters'!$C$8="Grant funding", 0, IF('Funding Allocation Parameters'!$C$8="Other author funding",  MIN(AK516*'Funding Allocation Parameters'!$E$8, 'Funding Allocation Parameters'!$G$8), IF('Funding Allocation Parameters'!$C$8="Any discretionary funds (grants if available, other if no grants)", MIN(AK516*'Funding Allocation Parameters'!$E$8, 'Funding Allocation Parameters'!$G$8), IF('Funding Allocation Parameters'!$C$8="Complex Library Subsidy", 0, 0)))))</f>
        <v>0</v>
      </c>
      <c r="AQ516" s="177">
        <f t="shared" si="258"/>
        <v>0</v>
      </c>
      <c r="AR516" s="177">
        <f t="shared" si="259"/>
        <v>0</v>
      </c>
      <c r="AS516" s="182">
        <f t="shared" si="260"/>
        <v>1189</v>
      </c>
      <c r="AT516" s="182">
        <f t="shared" si="261"/>
        <v>966.73739999999998</v>
      </c>
      <c r="AU516" s="182">
        <f t="shared" si="262"/>
        <v>0</v>
      </c>
      <c r="AV516" s="182">
        <f t="shared" si="263"/>
        <v>1189</v>
      </c>
      <c r="AW516" s="182">
        <f t="shared" si="264"/>
        <v>966.73739999999998</v>
      </c>
      <c r="AX516" s="183">
        <f t="shared" si="265"/>
        <v>1189</v>
      </c>
      <c r="AY516" s="183">
        <f t="shared" si="266"/>
        <v>966.73739999999998</v>
      </c>
      <c r="AZ516" s="183">
        <f t="shared" si="267"/>
        <v>0</v>
      </c>
      <c r="BA516" s="183">
        <f t="shared" si="268"/>
        <v>0</v>
      </c>
      <c r="BB516" s="183">
        <f t="shared" si="269"/>
        <v>0</v>
      </c>
      <c r="BC516" s="184">
        <f t="shared" si="270"/>
        <v>1189</v>
      </c>
      <c r="BD516" s="184">
        <f t="shared" si="271"/>
        <v>0</v>
      </c>
      <c r="BE516" s="184">
        <f t="shared" si="272"/>
        <v>966.73739999999998</v>
      </c>
      <c r="BF516" s="184">
        <f t="shared" si="273"/>
        <v>0</v>
      </c>
      <c r="BG516" s="102">
        <f t="shared" si="274"/>
        <v>0</v>
      </c>
      <c r="BH516" s="102">
        <f t="shared" si="275"/>
        <v>0</v>
      </c>
      <c r="BI516" s="102">
        <f t="shared" si="276"/>
        <v>0</v>
      </c>
      <c r="BJ516" s="102">
        <f t="shared" si="277"/>
        <v>1</v>
      </c>
      <c r="BK516" s="102">
        <f t="shared" si="278"/>
        <v>0</v>
      </c>
      <c r="BL516" s="102">
        <f t="shared" si="279"/>
        <v>0</v>
      </c>
      <c r="BN516" s="102"/>
    </row>
    <row r="517" spans="1:66" x14ac:dyDescent="0.25">
      <c r="A517" s="102" t="s">
        <v>24</v>
      </c>
      <c r="B517" s="102" t="s">
        <v>8</v>
      </c>
      <c r="C517" s="102" t="s">
        <v>8</v>
      </c>
      <c r="D517" s="102" t="s">
        <v>27</v>
      </c>
      <c r="E517" s="102" t="s">
        <v>45</v>
      </c>
      <c r="F517" s="102" t="s">
        <v>1044</v>
      </c>
      <c r="G517" s="102">
        <v>2.464</v>
      </c>
      <c r="H517" s="102">
        <v>1</v>
      </c>
      <c r="I517" s="102">
        <v>1</v>
      </c>
      <c r="J517" s="167">
        <f>IFERROR(H517*VLOOKUP(A517, 'Advanced Parameters'!$B$7:$G$20, 6, FALSE)*VLOOKUP(A517, 'Growth Parameters'!$B$6:$H$19, 6, FALSE), 0)</f>
        <v>1</v>
      </c>
      <c r="K517" s="167">
        <f>IFERROR(IF('Advanced Parameters'!$C$5="n",'Raw Data'!I517*VLOOKUP(A517,'Advanced Parameters'!$B$7:$G$20,6,FALSE),J517*VLOOKUP(A517,'Advanced Parameters'!$B$7:$G$20,2,FALSE))*VLOOKUP(A517, 'Growth Parameters'!$B$6:$H$19, 6, FALSE), 0)</f>
        <v>1</v>
      </c>
      <c r="L517" s="167">
        <f t="shared" si="249"/>
        <v>0</v>
      </c>
      <c r="M517" s="168">
        <f>IFERROR(IF(G517="NA","NA",IF(G517&gt;'APC Parameters'!$K$6+VLOOKUP('Raw Data'!A517, 'APC Parameters'!$H$7:$L$20, 4, FALSE), 'APC Parameters'!$L$6+VLOOKUP('Raw Data'!A517, 'APC Parameters'!$H$7:$L$20, 5, FALSE), G517*('APC Parameters'!$J$6+VLOOKUP('Raw Data'!A517, 'APC Parameters'!$H$7:$L$20, 3, FALSE))+'APC Parameters'!$I$6+VLOOKUP('Raw Data'!A517, 'APC Parameters'!$H$7:$L$20, 2, FALSE))), 0)</f>
        <v>2895.6415999999999</v>
      </c>
      <c r="N517" s="168">
        <f t="shared" si="250"/>
        <v>2895.6415999999999</v>
      </c>
      <c r="O517" s="168">
        <f>IFERROR(IF(M517="NA",VLOOKUP(D517,'Internal Calculations'!$B$10:$C$11,2,FALSE), M517)*VLOOKUP(A517, 'Growth Parameters'!$B$6:$H$19, 7, FALSE), 0)</f>
        <v>2895.6415999999999</v>
      </c>
      <c r="P517" s="177">
        <f t="shared" si="251"/>
        <v>2895.6415999999999</v>
      </c>
      <c r="Q517" s="178">
        <f>IF('Funding Allocation Parameters'!$C$5="Basic Library Subsidy", MIN(O517*('Funding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MIN($O517*(VLOOKUP(CONCATENATE($A517, 'Funding Allocation Parameters'!$I$5), 'Library Subsidy Complex'!$C$2:$J$55, 2, FALSE)), VLOOKUP(CONCATENATE($A517, 'Funding Allocation Parameters'!$I$5), 'Library Subsidy Complex'!$C$2:$J$55, 4, FALSE)), 0)))))</f>
        <v>1189</v>
      </c>
      <c r="R517" s="178">
        <f>IF('Funding Allocation Parameters'!$C$5="Basic Library Subsidy", 0, IF('Funding Allocation Parameters'!$C$5="Grant funding",MIN(O517*('Funding Allocation Parameters'!$E$5), 'Funding Allocation Parameters'!$G$5), IF('Funding Allocation Parameters'!$C$5="Other author funding", 0, IF('Funding Allocation Parameters'!$C$5="Any discretionary funds (grants if available, other if no grants)", MIN(O517*('Funding Allocation Parameters'!$E$5), 'Funding Allocation Parameters'!$G$5), IF('Funding Allocation Parameters'!$C$5="Complex Library Subsidy", 0, 0)))))</f>
        <v>0</v>
      </c>
      <c r="S517" s="178">
        <f>IF('Funding Allocation Parameters'!$C$5="Basic Library Subsidy", 0, IF('Funding Allocation Parameters'!$C$5="Grant funding", 0, IF('Funding Allocation Parameters'!$C$5="Other author funding",  MIN(O517*('Funding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7" s="178">
        <f>IF('Funding Allocation Parameters'!$C$5="Basic Library Subsidy", MIN(O517*('Funding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MIN($O517*(VLOOKUP(CONCATENATE($A517, 'Funding Allocation Parameters'!$I$5), 'Library Subsidy Complex'!$C$2:$J$55, 6, FALSE)), VLOOKUP(CONCATENATE($A517, 'Funding Allocation Parameters'!$I$5), 'Library Subsidy Complex'!$C$2:$J$55, 8, FALSE)), 0)))))</f>
        <v>1189</v>
      </c>
      <c r="U517" s="178">
        <f>IF('Funding Allocation Parameters'!$C$5="Basic Library Subsidy", 0, IF('Funding Allocation Parameters'!$C$5="Grant funding", 0, IF('Funding Allocation Parameters'!$C$5="Other author funding",  MIN(O517*('Funding Allocation Parameters'!$E$5), 'Funding Allocation Parameters'!$G$5), IF('Funding Allocation Parameters'!$C$5="Any discretionary funds (grants if available, other if no grants)", MIN(O517*('Funding Allocation Parameters'!$E$5), 'Funding Allocation Parameters'!$G$5), IF('Funding Allocation Parameters'!$C$5="Complex Library Subsidy", 0, 0)))))</f>
        <v>0</v>
      </c>
      <c r="V517" s="177">
        <f t="shared" si="252"/>
        <v>1706.6415999999999</v>
      </c>
      <c r="W517" s="177">
        <f t="shared" si="253"/>
        <v>1706.6415999999999</v>
      </c>
      <c r="X517" s="179">
        <f>IF('Funding Allocation Parameters'!$C$6="Basic Library Subsidy", MIN(V517*'Funding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MIN(V517*VLOOKUP(CONCATENATE($A517, 'Funding Allocation Parameters'!$I$6), 'Library Subsidy Complex'!$C$2:$J$55, 2, FALSE), VLOOKUP(CONCATENATE($A517, 'Funding Allocation Parameters'!$I$6), 'Library Subsidy Complex'!$C$2:$J$55, 4, FALSE)), 0)))))</f>
        <v>0</v>
      </c>
      <c r="Y517" s="179">
        <f>IF('Funding Allocation Parameters'!$C$6="Basic Library Subsidy", 0, IF('Funding Allocation Parameters'!$C$6="Grant funding",MIN(V517*'Funding Allocation Parameters'!$E$6, 'Funding Allocation Parameters'!$G$6), IF('Funding Allocation Parameters'!$C$6="Other author funding", 0, IF('Funding Allocation Parameters'!$C$6="Any discretionary funds (grants if available, other if no grants)", MIN(V517*'Funding Allocation Parameters'!$E$6, 'Funding Allocation Parameters'!$G$6), IF('Funding Allocation Parameters'!$C$6="Complex Library Subsidy", 0, 0)))))</f>
        <v>1706.6415999999999</v>
      </c>
      <c r="Z517" s="179">
        <f>IF('Funding Allocation Parameters'!$C$6="Basic Library Subsidy", 0, IF('Funding Allocation Parameters'!$C$6="Grant funding", 0, IF('Funding Allocation Parameters'!$C$6="Other author funding",  MIN(V517*'Funding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7" s="179">
        <f>IF('Funding Allocation Parameters'!$C$6="Basic Library Subsidy", MIN(W517*'Funding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MIN(W517*VLOOKUP(CONCATENATE($A517, 'Funding Allocation Parameters'!$I$6), 'Library Subsidy Complex'!$C$2:$J$55, 6, FALSE), VLOOKUP(CONCATENATE($A517, 'Funding Allocation Parameters'!$I$6), 'Library Subsidy Complex'!$C$2:$J$55, 8, FALSE)), 0)))))</f>
        <v>0</v>
      </c>
      <c r="AB517" s="179">
        <f>IF('Funding Allocation Parameters'!$C$6="Basic Library Subsidy", 0, IF('Funding Allocation Parameters'!$C$6="Grant funding", 0, IF('Funding Allocation Parameters'!$C$6="Other author funding",  MIN(W517*'Funding Allocation Parameters'!$E$6, 'Funding Allocation Parameters'!$G$6), IF('Funding Allocation Parameters'!$C$6="Any discretionary funds (grants if available, other if no grants)", MIN(W517*'Funding Allocation Parameters'!$E$6, 'Funding Allocation Parameters'!$G$6), IF('Funding Allocation Parameters'!$C$6="Complex Library Subsidy", 0, 0)))))</f>
        <v>1706.6415999999999</v>
      </c>
      <c r="AC517" s="177">
        <f t="shared" si="254"/>
        <v>0</v>
      </c>
      <c r="AD517" s="177">
        <f t="shared" si="255"/>
        <v>0</v>
      </c>
      <c r="AE517" s="180">
        <f>IF('Funding Allocation Parameters'!$C$7="Basic Library Subsidy", MIN(AC517*'Funding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MIN(AC517*VLOOKUP(CONCATENATE($A517, 'Funding Allocation Parameters'!$I$7), 'Library Subsidy Complex'!$C$2:$J$55, 2, FALSE), VLOOKUP(CONCATENATE($A517, 'Funding Allocation Parameters'!$I$7), 'Library Subsidy Complex'!$C$2:$J$55, 4, FALSE)), 0)))))</f>
        <v>0</v>
      </c>
      <c r="AF517" s="180">
        <f>IF('Funding Allocation Parameters'!$C$7="Basic Library Subsidy", 0, IF('Funding Allocation Parameters'!$C$7="Grant funding",MIN(AC517*'Funding Allocation Parameters'!$E$7, 'Funding Allocation Parameters'!$G$7), IF('Funding Allocation Parameters'!$C$7="Other author funding", 0, IF('Funding Allocation Parameters'!$C$7="Any discretionary funds (grants if available, other if no grants)", MIN(AC517*'Funding Allocation Parameters'!$E$7, 'Funding Allocation Parameters'!$G$7), IF('Funding Allocation Parameters'!$C$7="Complex Library Subsidy", 0, 0)))))</f>
        <v>0</v>
      </c>
      <c r="AG517" s="180">
        <f>IF('Funding Allocation Parameters'!$C$7="Basic Library Subsidy", 0, IF('Funding Allocation Parameters'!$C$7="Grant funding", 0, IF('Funding Allocation Parameters'!$C$7="Other author funding",  MIN(AC517*'Funding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7" s="180">
        <f>IF('Funding Allocation Parameters'!$C$7="Basic Library Subsidy", MIN(AD517*'Funding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MIN(AD517*VLOOKUP(CONCATENATE($A517, 'Funding Allocation Parameters'!$I$7), 'Library Subsidy Complex'!$C$2:$J$55, 6, FALSE), VLOOKUP(CONCATENATE($A517, 'Funding Allocation Parameters'!$I$7), 'Library Subsidy Complex'!$C$2:$J$55, 8, FALSE)), 0)))))</f>
        <v>0</v>
      </c>
      <c r="AI517" s="180">
        <f>IF('Funding Allocation Parameters'!$C$7="Basic Library Subsidy", 0, IF('Funding Allocation Parameters'!$C$7="Grant funding", 0, IF('Funding Allocation Parameters'!$C$7="Other author funding",  MIN(AD517*'Funding Allocation Parameters'!$E$7, 'Funding Allocation Parameters'!$G$7), IF('Funding Allocation Parameters'!$C$7="Any discretionary funds (grants if available, other if no grants)", MIN(AD517*'Funding Allocation Parameters'!$E$7, 'Funding Allocation Parameters'!$G$7), IF('Funding Allocation Parameters'!$C$7="Complex Library Subsidy", 0, 0)))))</f>
        <v>0</v>
      </c>
      <c r="AJ517" s="177">
        <f t="shared" si="256"/>
        <v>0</v>
      </c>
      <c r="AK517" s="177">
        <f t="shared" si="257"/>
        <v>0</v>
      </c>
      <c r="AL517" s="181">
        <f>IF('Funding Allocation Parameters'!$C$8="Basic Library Subsidy", MIN(AJ517*'Funding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MIN(AJ517*VLOOKUP(CONCATENATE($A517, 'Funding Allocation Parameters'!$I$8), 'Library Subsidy Complex'!$C$2:$J$55, 2, FALSE), VLOOKUP(CONCATENATE($A517, 'Funding Allocation Parameters'!$I$8), 'Library Subsidy Complex'!$C$2:$J$55, 4, FALSE)), 0)))))</f>
        <v>0</v>
      </c>
      <c r="AM517" s="181">
        <f>IF('Funding Allocation Parameters'!$C$8="Basic Library Subsidy", 0, IF('Funding Allocation Parameters'!$C$8="Grant funding",MIN(AJ517*'Funding Allocation Parameters'!$E$8, 'Funding Allocation Parameters'!$G$8), IF('Funding Allocation Parameters'!$C$8="Other author funding", 0, IF('Funding Allocation Parameters'!$C$8="Any discretionary funds (grants if available, other if no grants)", MIN(AJ517*'Funding Allocation Parameters'!$E$8, 'Funding Allocation Parameters'!$G$8), IF('Funding Allocation Parameters'!$C$8="Complex Library Subsidy", 0, 0)))))</f>
        <v>0</v>
      </c>
      <c r="AN517" s="181">
        <f>IF('Funding Allocation Parameters'!$C$8="Basic Library Subsidy", 0, IF('Funding Allocation Parameters'!$C$8="Grant funding", 0, IF('Funding Allocation Parameters'!$C$8="Other author funding",  MIN(AJ517*'Funding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7" s="181">
        <f>IF('Funding Allocation Parameters'!$C$8="Basic Library Subsidy", MIN(AK517*'Funding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MIN(AK517*VLOOKUP(CONCATENATE($A517, 'Funding Allocation Parameters'!$I$8), 'Library Subsidy Complex'!$C$2:$J$55, 6, FALSE), VLOOKUP(CONCATENATE($A517, 'Funding Allocation Parameters'!$I$8), 'Library Subsidy Complex'!$C$2:$J$55, 8, FALSE)), 0)))))</f>
        <v>0</v>
      </c>
      <c r="AP517" s="181">
        <f>IF('Funding Allocation Parameters'!$C$8="Basic Library Subsidy", 0, IF('Funding Allocation Parameters'!$C$8="Grant funding", 0, IF('Funding Allocation Parameters'!$C$8="Other author funding",  MIN(AK517*'Funding Allocation Parameters'!$E$8, 'Funding Allocation Parameters'!$G$8), IF('Funding Allocation Parameters'!$C$8="Any discretionary funds (grants if available, other if no grants)", MIN(AK517*'Funding Allocation Parameters'!$E$8, 'Funding Allocation Parameters'!$G$8), IF('Funding Allocation Parameters'!$C$8="Complex Library Subsidy", 0, 0)))))</f>
        <v>0</v>
      </c>
      <c r="AQ517" s="177">
        <f t="shared" si="258"/>
        <v>0</v>
      </c>
      <c r="AR517" s="177">
        <f t="shared" si="259"/>
        <v>0</v>
      </c>
      <c r="AS517" s="182">
        <f t="shared" si="260"/>
        <v>1189</v>
      </c>
      <c r="AT517" s="182">
        <f t="shared" si="261"/>
        <v>1706.6415999999999</v>
      </c>
      <c r="AU517" s="182">
        <f t="shared" si="262"/>
        <v>0</v>
      </c>
      <c r="AV517" s="182">
        <f t="shared" si="263"/>
        <v>1189</v>
      </c>
      <c r="AW517" s="182">
        <f t="shared" si="264"/>
        <v>1706.6415999999999</v>
      </c>
      <c r="AX517" s="183">
        <f t="shared" si="265"/>
        <v>1189</v>
      </c>
      <c r="AY517" s="183">
        <f t="shared" si="266"/>
        <v>1706.6415999999999</v>
      </c>
      <c r="AZ517" s="183">
        <f t="shared" si="267"/>
        <v>0</v>
      </c>
      <c r="BA517" s="183">
        <f t="shared" si="268"/>
        <v>0</v>
      </c>
      <c r="BB517" s="183">
        <f t="shared" si="269"/>
        <v>0</v>
      </c>
      <c r="BC517" s="184">
        <f t="shared" si="270"/>
        <v>1189</v>
      </c>
      <c r="BD517" s="184">
        <f t="shared" si="271"/>
        <v>0</v>
      </c>
      <c r="BE517" s="184">
        <f t="shared" si="272"/>
        <v>1706.6415999999999</v>
      </c>
      <c r="BF517" s="184">
        <f t="shared" si="273"/>
        <v>0</v>
      </c>
      <c r="BG517" s="102">
        <f t="shared" si="274"/>
        <v>0</v>
      </c>
      <c r="BH517" s="102">
        <f t="shared" si="275"/>
        <v>0</v>
      </c>
      <c r="BI517" s="102">
        <f t="shared" si="276"/>
        <v>0</v>
      </c>
      <c r="BJ517" s="102">
        <f t="shared" si="277"/>
        <v>1</v>
      </c>
      <c r="BK517" s="102">
        <f t="shared" si="278"/>
        <v>0</v>
      </c>
      <c r="BL517" s="102">
        <f t="shared" si="279"/>
        <v>0</v>
      </c>
      <c r="BN517" s="102"/>
    </row>
    <row r="518" spans="1:66" x14ac:dyDescent="0.25">
      <c r="A518" s="102" t="s">
        <v>17</v>
      </c>
      <c r="B518" s="102" t="s">
        <v>12</v>
      </c>
      <c r="C518" s="102" t="s">
        <v>8</v>
      </c>
      <c r="D518" s="102" t="s">
        <v>27</v>
      </c>
      <c r="E518" s="102" t="s">
        <v>1045</v>
      </c>
      <c r="F518" s="102" t="s">
        <v>1046</v>
      </c>
      <c r="G518" s="102">
        <v>1.23</v>
      </c>
      <c r="H518" s="102">
        <v>1</v>
      </c>
      <c r="I518" s="102">
        <v>1</v>
      </c>
      <c r="J518" s="167">
        <f>IFERROR(H518*VLOOKUP(A518, 'Advanced Parameters'!$B$7:$G$20, 6, FALSE)*VLOOKUP(A518, 'Growth Parameters'!$B$6:$H$19, 6, FALSE), 0)</f>
        <v>1</v>
      </c>
      <c r="K518" s="167">
        <f>IFERROR(IF('Advanced Parameters'!$C$5="n",'Raw Data'!I518*VLOOKUP(A518,'Advanced Parameters'!$B$7:$G$20,6,FALSE),J518*VLOOKUP(A518,'Advanced Parameters'!$B$7:$G$20,2,FALSE))*VLOOKUP(A518, 'Growth Parameters'!$B$6:$H$19, 6, FALSE), 0)</f>
        <v>1</v>
      </c>
      <c r="L518" s="167">
        <f t="shared" si="249"/>
        <v>0</v>
      </c>
      <c r="M518" s="168">
        <f>IFERROR(IF(G518="NA","NA",IF(G518&gt;'APC Parameters'!$K$6+VLOOKUP('Raw Data'!A518, 'APC Parameters'!$H$7:$L$20, 4, FALSE), 'APC Parameters'!$L$6+VLOOKUP('Raw Data'!A518, 'APC Parameters'!$H$7:$L$20, 5, FALSE), G518*('APC Parameters'!$J$6+VLOOKUP('Raw Data'!A518, 'APC Parameters'!$H$7:$L$20, 3, FALSE))+'APC Parameters'!$I$6+VLOOKUP('Raw Data'!A518, 'APC Parameters'!$H$7:$L$20, 2, FALSE))), 0)</f>
        <v>2020.2420000000002</v>
      </c>
      <c r="N518" s="168">
        <f t="shared" si="250"/>
        <v>2020.2420000000002</v>
      </c>
      <c r="O518" s="168">
        <f>IFERROR(IF(M518="NA",VLOOKUP(D518,'Internal Calculations'!$B$10:$C$11,2,FALSE), M518)*VLOOKUP(A518, 'Growth Parameters'!$B$6:$H$19, 7, FALSE), 0)</f>
        <v>2020.2420000000002</v>
      </c>
      <c r="P518" s="177">
        <f t="shared" si="251"/>
        <v>2020.2420000000002</v>
      </c>
      <c r="Q518" s="178">
        <f>IF('Funding Allocation Parameters'!$C$5="Basic Library Subsidy", MIN(O518*('Funding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MIN($O518*(VLOOKUP(CONCATENATE($A518, 'Funding Allocation Parameters'!$I$5), 'Library Subsidy Complex'!$C$2:$J$55, 2, FALSE)), VLOOKUP(CONCATENATE($A518, 'Funding Allocation Parameters'!$I$5), 'Library Subsidy Complex'!$C$2:$J$55, 4, FALSE)), 0)))))</f>
        <v>1189</v>
      </c>
      <c r="R518" s="178">
        <f>IF('Funding Allocation Parameters'!$C$5="Basic Library Subsidy", 0, IF('Funding Allocation Parameters'!$C$5="Grant funding",MIN(O518*('Funding Allocation Parameters'!$E$5), 'Funding Allocation Parameters'!$G$5), IF('Funding Allocation Parameters'!$C$5="Other author funding", 0, IF('Funding Allocation Parameters'!$C$5="Any discretionary funds (grants if available, other if no grants)", MIN(O518*('Funding Allocation Parameters'!$E$5), 'Funding Allocation Parameters'!$G$5), IF('Funding Allocation Parameters'!$C$5="Complex Library Subsidy", 0, 0)))))</f>
        <v>0</v>
      </c>
      <c r="S518" s="178">
        <f>IF('Funding Allocation Parameters'!$C$5="Basic Library Subsidy", 0, IF('Funding Allocation Parameters'!$C$5="Grant funding", 0, IF('Funding Allocation Parameters'!$C$5="Other author funding",  MIN(O518*('Funding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8" s="178">
        <f>IF('Funding Allocation Parameters'!$C$5="Basic Library Subsidy", MIN(O518*('Funding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MIN($O518*(VLOOKUP(CONCATENATE($A518, 'Funding Allocation Parameters'!$I$5), 'Library Subsidy Complex'!$C$2:$J$55, 6, FALSE)), VLOOKUP(CONCATENATE($A518, 'Funding Allocation Parameters'!$I$5), 'Library Subsidy Complex'!$C$2:$J$55, 8, FALSE)), 0)))))</f>
        <v>1189</v>
      </c>
      <c r="U518" s="178">
        <f>IF('Funding Allocation Parameters'!$C$5="Basic Library Subsidy", 0, IF('Funding Allocation Parameters'!$C$5="Grant funding", 0, IF('Funding Allocation Parameters'!$C$5="Other author funding",  MIN(O518*('Funding Allocation Parameters'!$E$5), 'Funding Allocation Parameters'!$G$5), IF('Funding Allocation Parameters'!$C$5="Any discretionary funds (grants if available, other if no grants)", MIN(O518*('Funding Allocation Parameters'!$E$5), 'Funding Allocation Parameters'!$G$5), IF('Funding Allocation Parameters'!$C$5="Complex Library Subsidy", 0, 0)))))</f>
        <v>0</v>
      </c>
      <c r="V518" s="177">
        <f t="shared" si="252"/>
        <v>831.24200000000019</v>
      </c>
      <c r="W518" s="177">
        <f t="shared" si="253"/>
        <v>831.24200000000019</v>
      </c>
      <c r="X518" s="179">
        <f>IF('Funding Allocation Parameters'!$C$6="Basic Library Subsidy", MIN(V518*'Funding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MIN(V518*VLOOKUP(CONCATENATE($A518, 'Funding Allocation Parameters'!$I$6), 'Library Subsidy Complex'!$C$2:$J$55, 2, FALSE), VLOOKUP(CONCATENATE($A518, 'Funding Allocation Parameters'!$I$6), 'Library Subsidy Complex'!$C$2:$J$55, 4, FALSE)), 0)))))</f>
        <v>0</v>
      </c>
      <c r="Y518" s="179">
        <f>IF('Funding Allocation Parameters'!$C$6="Basic Library Subsidy", 0, IF('Funding Allocation Parameters'!$C$6="Grant funding",MIN(V518*'Funding Allocation Parameters'!$E$6, 'Funding Allocation Parameters'!$G$6), IF('Funding Allocation Parameters'!$C$6="Other author funding", 0, IF('Funding Allocation Parameters'!$C$6="Any discretionary funds (grants if available, other if no grants)", MIN(V518*'Funding Allocation Parameters'!$E$6, 'Funding Allocation Parameters'!$G$6), IF('Funding Allocation Parameters'!$C$6="Complex Library Subsidy", 0, 0)))))</f>
        <v>831.24200000000019</v>
      </c>
      <c r="Z518" s="179">
        <f>IF('Funding Allocation Parameters'!$C$6="Basic Library Subsidy", 0, IF('Funding Allocation Parameters'!$C$6="Grant funding", 0, IF('Funding Allocation Parameters'!$C$6="Other author funding",  MIN(V518*'Funding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8" s="179">
        <f>IF('Funding Allocation Parameters'!$C$6="Basic Library Subsidy", MIN(W518*'Funding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MIN(W518*VLOOKUP(CONCATENATE($A518, 'Funding Allocation Parameters'!$I$6), 'Library Subsidy Complex'!$C$2:$J$55, 6, FALSE), VLOOKUP(CONCATENATE($A518, 'Funding Allocation Parameters'!$I$6), 'Library Subsidy Complex'!$C$2:$J$55, 8, FALSE)), 0)))))</f>
        <v>0</v>
      </c>
      <c r="AB518" s="179">
        <f>IF('Funding Allocation Parameters'!$C$6="Basic Library Subsidy", 0, IF('Funding Allocation Parameters'!$C$6="Grant funding", 0, IF('Funding Allocation Parameters'!$C$6="Other author funding",  MIN(W518*'Funding Allocation Parameters'!$E$6, 'Funding Allocation Parameters'!$G$6), IF('Funding Allocation Parameters'!$C$6="Any discretionary funds (grants if available, other if no grants)", MIN(W518*'Funding Allocation Parameters'!$E$6, 'Funding Allocation Parameters'!$G$6), IF('Funding Allocation Parameters'!$C$6="Complex Library Subsidy", 0, 0)))))</f>
        <v>831.24200000000019</v>
      </c>
      <c r="AC518" s="177">
        <f t="shared" si="254"/>
        <v>0</v>
      </c>
      <c r="AD518" s="177">
        <f t="shared" si="255"/>
        <v>0</v>
      </c>
      <c r="AE518" s="180">
        <f>IF('Funding Allocation Parameters'!$C$7="Basic Library Subsidy", MIN(AC518*'Funding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MIN(AC518*VLOOKUP(CONCATENATE($A518, 'Funding Allocation Parameters'!$I$7), 'Library Subsidy Complex'!$C$2:$J$55, 2, FALSE), VLOOKUP(CONCATENATE($A518, 'Funding Allocation Parameters'!$I$7), 'Library Subsidy Complex'!$C$2:$J$55, 4, FALSE)), 0)))))</f>
        <v>0</v>
      </c>
      <c r="AF518" s="180">
        <f>IF('Funding Allocation Parameters'!$C$7="Basic Library Subsidy", 0, IF('Funding Allocation Parameters'!$C$7="Grant funding",MIN(AC518*'Funding Allocation Parameters'!$E$7, 'Funding Allocation Parameters'!$G$7), IF('Funding Allocation Parameters'!$C$7="Other author funding", 0, IF('Funding Allocation Parameters'!$C$7="Any discretionary funds (grants if available, other if no grants)", MIN(AC518*'Funding Allocation Parameters'!$E$7, 'Funding Allocation Parameters'!$G$7), IF('Funding Allocation Parameters'!$C$7="Complex Library Subsidy", 0, 0)))))</f>
        <v>0</v>
      </c>
      <c r="AG518" s="180">
        <f>IF('Funding Allocation Parameters'!$C$7="Basic Library Subsidy", 0, IF('Funding Allocation Parameters'!$C$7="Grant funding", 0, IF('Funding Allocation Parameters'!$C$7="Other author funding",  MIN(AC518*'Funding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8" s="180">
        <f>IF('Funding Allocation Parameters'!$C$7="Basic Library Subsidy", MIN(AD518*'Funding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MIN(AD518*VLOOKUP(CONCATENATE($A518, 'Funding Allocation Parameters'!$I$7), 'Library Subsidy Complex'!$C$2:$J$55, 6, FALSE), VLOOKUP(CONCATENATE($A518, 'Funding Allocation Parameters'!$I$7), 'Library Subsidy Complex'!$C$2:$J$55, 8, FALSE)), 0)))))</f>
        <v>0</v>
      </c>
      <c r="AI518" s="180">
        <f>IF('Funding Allocation Parameters'!$C$7="Basic Library Subsidy", 0, IF('Funding Allocation Parameters'!$C$7="Grant funding", 0, IF('Funding Allocation Parameters'!$C$7="Other author funding",  MIN(AD518*'Funding Allocation Parameters'!$E$7, 'Funding Allocation Parameters'!$G$7), IF('Funding Allocation Parameters'!$C$7="Any discretionary funds (grants if available, other if no grants)", MIN(AD518*'Funding Allocation Parameters'!$E$7, 'Funding Allocation Parameters'!$G$7), IF('Funding Allocation Parameters'!$C$7="Complex Library Subsidy", 0, 0)))))</f>
        <v>0</v>
      </c>
      <c r="AJ518" s="177">
        <f t="shared" si="256"/>
        <v>0</v>
      </c>
      <c r="AK518" s="177">
        <f t="shared" si="257"/>
        <v>0</v>
      </c>
      <c r="AL518" s="181">
        <f>IF('Funding Allocation Parameters'!$C$8="Basic Library Subsidy", MIN(AJ518*'Funding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MIN(AJ518*VLOOKUP(CONCATENATE($A518, 'Funding Allocation Parameters'!$I$8), 'Library Subsidy Complex'!$C$2:$J$55, 2, FALSE), VLOOKUP(CONCATENATE($A518, 'Funding Allocation Parameters'!$I$8), 'Library Subsidy Complex'!$C$2:$J$55, 4, FALSE)), 0)))))</f>
        <v>0</v>
      </c>
      <c r="AM518" s="181">
        <f>IF('Funding Allocation Parameters'!$C$8="Basic Library Subsidy", 0, IF('Funding Allocation Parameters'!$C$8="Grant funding",MIN(AJ518*'Funding Allocation Parameters'!$E$8, 'Funding Allocation Parameters'!$G$8), IF('Funding Allocation Parameters'!$C$8="Other author funding", 0, IF('Funding Allocation Parameters'!$C$8="Any discretionary funds (grants if available, other if no grants)", MIN(AJ518*'Funding Allocation Parameters'!$E$8, 'Funding Allocation Parameters'!$G$8), IF('Funding Allocation Parameters'!$C$8="Complex Library Subsidy", 0, 0)))))</f>
        <v>0</v>
      </c>
      <c r="AN518" s="181">
        <f>IF('Funding Allocation Parameters'!$C$8="Basic Library Subsidy", 0, IF('Funding Allocation Parameters'!$C$8="Grant funding", 0, IF('Funding Allocation Parameters'!$C$8="Other author funding",  MIN(AJ518*'Funding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8" s="181">
        <f>IF('Funding Allocation Parameters'!$C$8="Basic Library Subsidy", MIN(AK518*'Funding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MIN(AK518*VLOOKUP(CONCATENATE($A518, 'Funding Allocation Parameters'!$I$8), 'Library Subsidy Complex'!$C$2:$J$55, 6, FALSE), VLOOKUP(CONCATENATE($A518, 'Funding Allocation Parameters'!$I$8), 'Library Subsidy Complex'!$C$2:$J$55, 8, FALSE)), 0)))))</f>
        <v>0</v>
      </c>
      <c r="AP518" s="181">
        <f>IF('Funding Allocation Parameters'!$C$8="Basic Library Subsidy", 0, IF('Funding Allocation Parameters'!$C$8="Grant funding", 0, IF('Funding Allocation Parameters'!$C$8="Other author funding",  MIN(AK518*'Funding Allocation Parameters'!$E$8, 'Funding Allocation Parameters'!$G$8), IF('Funding Allocation Parameters'!$C$8="Any discretionary funds (grants if available, other if no grants)", MIN(AK518*'Funding Allocation Parameters'!$E$8, 'Funding Allocation Parameters'!$G$8), IF('Funding Allocation Parameters'!$C$8="Complex Library Subsidy", 0, 0)))))</f>
        <v>0</v>
      </c>
      <c r="AQ518" s="177">
        <f t="shared" si="258"/>
        <v>0</v>
      </c>
      <c r="AR518" s="177">
        <f t="shared" si="259"/>
        <v>0</v>
      </c>
      <c r="AS518" s="182">
        <f t="shared" si="260"/>
        <v>1189</v>
      </c>
      <c r="AT518" s="182">
        <f t="shared" si="261"/>
        <v>831.24200000000019</v>
      </c>
      <c r="AU518" s="182">
        <f t="shared" si="262"/>
        <v>0</v>
      </c>
      <c r="AV518" s="182">
        <f t="shared" si="263"/>
        <v>1189</v>
      </c>
      <c r="AW518" s="182">
        <f t="shared" si="264"/>
        <v>831.24200000000019</v>
      </c>
      <c r="AX518" s="183">
        <f t="shared" si="265"/>
        <v>1189</v>
      </c>
      <c r="AY518" s="183">
        <f t="shared" si="266"/>
        <v>831.24200000000019</v>
      </c>
      <c r="AZ518" s="183">
        <f t="shared" si="267"/>
        <v>0</v>
      </c>
      <c r="BA518" s="183">
        <f t="shared" si="268"/>
        <v>0</v>
      </c>
      <c r="BB518" s="183">
        <f t="shared" si="269"/>
        <v>0</v>
      </c>
      <c r="BC518" s="184">
        <f t="shared" si="270"/>
        <v>1189</v>
      </c>
      <c r="BD518" s="184">
        <f t="shared" si="271"/>
        <v>0</v>
      </c>
      <c r="BE518" s="184">
        <f t="shared" si="272"/>
        <v>831.24200000000019</v>
      </c>
      <c r="BF518" s="184">
        <f t="shared" si="273"/>
        <v>0</v>
      </c>
      <c r="BG518" s="102">
        <f t="shared" si="274"/>
        <v>0</v>
      </c>
      <c r="BH518" s="102">
        <f t="shared" si="275"/>
        <v>0</v>
      </c>
      <c r="BI518" s="102">
        <f t="shared" si="276"/>
        <v>0</v>
      </c>
      <c r="BJ518" s="102">
        <f t="shared" si="277"/>
        <v>1</v>
      </c>
      <c r="BK518" s="102">
        <f t="shared" si="278"/>
        <v>0</v>
      </c>
      <c r="BL518" s="102">
        <f t="shared" si="279"/>
        <v>0</v>
      </c>
      <c r="BN518" s="102"/>
    </row>
    <row r="519" spans="1:66" x14ac:dyDescent="0.25">
      <c r="A519" s="102" t="s">
        <v>19</v>
      </c>
      <c r="B519" s="102" t="s">
        <v>8</v>
      </c>
      <c r="C519" s="102" t="s">
        <v>8</v>
      </c>
      <c r="D519" s="102" t="s">
        <v>27</v>
      </c>
      <c r="E519" s="102" t="s">
        <v>715</v>
      </c>
      <c r="F519" s="102" t="s">
        <v>1047</v>
      </c>
      <c r="G519" s="102">
        <v>2.0470000000000002</v>
      </c>
      <c r="H519" s="102">
        <v>1</v>
      </c>
      <c r="I519" s="102">
        <v>1</v>
      </c>
      <c r="J519" s="167">
        <f>IFERROR(H519*VLOOKUP(A519, 'Advanced Parameters'!$B$7:$G$20, 6, FALSE)*VLOOKUP(A519, 'Growth Parameters'!$B$6:$H$19, 6, FALSE), 0)</f>
        <v>1</v>
      </c>
      <c r="K519" s="167">
        <f>IFERROR(IF('Advanced Parameters'!$C$5="n",'Raw Data'!I519*VLOOKUP(A519,'Advanced Parameters'!$B$7:$G$20,6,FALSE),J519*VLOOKUP(A519,'Advanced Parameters'!$B$7:$G$20,2,FALSE))*VLOOKUP(A519, 'Growth Parameters'!$B$6:$H$19, 6, FALSE), 0)</f>
        <v>1</v>
      </c>
      <c r="L519" s="167">
        <f t="shared" si="249"/>
        <v>0</v>
      </c>
      <c r="M519" s="168">
        <f>IFERROR(IF(G519="NA","NA",IF(G519&gt;'APC Parameters'!$K$6+VLOOKUP('Raw Data'!A519, 'APC Parameters'!$H$7:$L$20, 4, FALSE), 'APC Parameters'!$L$6+VLOOKUP('Raw Data'!A519, 'APC Parameters'!$H$7:$L$20, 5, FALSE), G519*('APC Parameters'!$J$6+VLOOKUP('Raw Data'!A519, 'APC Parameters'!$H$7:$L$20, 3, FALSE))+'APC Parameters'!$I$6+VLOOKUP('Raw Data'!A519, 'APC Parameters'!$H$7:$L$20, 2, FALSE))), 0)</f>
        <v>2599.8218000000002</v>
      </c>
      <c r="N519" s="168">
        <f t="shared" si="250"/>
        <v>2599.8218000000002</v>
      </c>
      <c r="O519" s="168">
        <f>IFERROR(IF(M519="NA",VLOOKUP(D519,'Internal Calculations'!$B$10:$C$11,2,FALSE), M519)*VLOOKUP(A519, 'Growth Parameters'!$B$6:$H$19, 7, FALSE), 0)</f>
        <v>2599.8218000000002</v>
      </c>
      <c r="P519" s="177">
        <f t="shared" si="251"/>
        <v>2599.8218000000002</v>
      </c>
      <c r="Q519" s="178">
        <f>IF('Funding Allocation Parameters'!$C$5="Basic Library Subsidy", MIN(O519*('Funding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MIN($O519*(VLOOKUP(CONCATENATE($A519, 'Funding Allocation Parameters'!$I$5), 'Library Subsidy Complex'!$C$2:$J$55, 2, FALSE)), VLOOKUP(CONCATENATE($A519, 'Funding Allocation Parameters'!$I$5), 'Library Subsidy Complex'!$C$2:$J$55, 4, FALSE)), 0)))))</f>
        <v>1189</v>
      </c>
      <c r="R519" s="178">
        <f>IF('Funding Allocation Parameters'!$C$5="Basic Library Subsidy", 0, IF('Funding Allocation Parameters'!$C$5="Grant funding",MIN(O519*('Funding Allocation Parameters'!$E$5), 'Funding Allocation Parameters'!$G$5), IF('Funding Allocation Parameters'!$C$5="Other author funding", 0, IF('Funding Allocation Parameters'!$C$5="Any discretionary funds (grants if available, other if no grants)", MIN(O519*('Funding Allocation Parameters'!$E$5), 'Funding Allocation Parameters'!$G$5), IF('Funding Allocation Parameters'!$C$5="Complex Library Subsidy", 0, 0)))))</f>
        <v>0</v>
      </c>
      <c r="S519" s="178">
        <f>IF('Funding Allocation Parameters'!$C$5="Basic Library Subsidy", 0, IF('Funding Allocation Parameters'!$C$5="Grant funding", 0, IF('Funding Allocation Parameters'!$C$5="Other author funding",  MIN(O519*('Funding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19" s="178">
        <f>IF('Funding Allocation Parameters'!$C$5="Basic Library Subsidy", MIN(O519*('Funding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MIN($O519*(VLOOKUP(CONCATENATE($A519, 'Funding Allocation Parameters'!$I$5), 'Library Subsidy Complex'!$C$2:$J$55, 6, FALSE)), VLOOKUP(CONCATENATE($A519, 'Funding Allocation Parameters'!$I$5), 'Library Subsidy Complex'!$C$2:$J$55, 8, FALSE)), 0)))))</f>
        <v>1189</v>
      </c>
      <c r="U519" s="178">
        <f>IF('Funding Allocation Parameters'!$C$5="Basic Library Subsidy", 0, IF('Funding Allocation Parameters'!$C$5="Grant funding", 0, IF('Funding Allocation Parameters'!$C$5="Other author funding",  MIN(O519*('Funding Allocation Parameters'!$E$5), 'Funding Allocation Parameters'!$G$5), IF('Funding Allocation Parameters'!$C$5="Any discretionary funds (grants if available, other if no grants)", MIN(O519*('Funding Allocation Parameters'!$E$5), 'Funding Allocation Parameters'!$G$5), IF('Funding Allocation Parameters'!$C$5="Complex Library Subsidy", 0, 0)))))</f>
        <v>0</v>
      </c>
      <c r="V519" s="177">
        <f t="shared" si="252"/>
        <v>1410.8218000000002</v>
      </c>
      <c r="W519" s="177">
        <f t="shared" si="253"/>
        <v>1410.8218000000002</v>
      </c>
      <c r="X519" s="179">
        <f>IF('Funding Allocation Parameters'!$C$6="Basic Library Subsidy", MIN(V519*'Funding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MIN(V519*VLOOKUP(CONCATENATE($A519, 'Funding Allocation Parameters'!$I$6), 'Library Subsidy Complex'!$C$2:$J$55, 2, FALSE), VLOOKUP(CONCATENATE($A519, 'Funding Allocation Parameters'!$I$6), 'Library Subsidy Complex'!$C$2:$J$55, 4, FALSE)), 0)))))</f>
        <v>0</v>
      </c>
      <c r="Y519" s="179">
        <f>IF('Funding Allocation Parameters'!$C$6="Basic Library Subsidy", 0, IF('Funding Allocation Parameters'!$C$6="Grant funding",MIN(V519*'Funding Allocation Parameters'!$E$6, 'Funding Allocation Parameters'!$G$6), IF('Funding Allocation Parameters'!$C$6="Other author funding", 0, IF('Funding Allocation Parameters'!$C$6="Any discretionary funds (grants if available, other if no grants)", MIN(V519*'Funding Allocation Parameters'!$E$6, 'Funding Allocation Parameters'!$G$6), IF('Funding Allocation Parameters'!$C$6="Complex Library Subsidy", 0, 0)))))</f>
        <v>1410.8218000000002</v>
      </c>
      <c r="Z519" s="179">
        <f>IF('Funding Allocation Parameters'!$C$6="Basic Library Subsidy", 0, IF('Funding Allocation Parameters'!$C$6="Grant funding", 0, IF('Funding Allocation Parameters'!$C$6="Other author funding",  MIN(V519*'Funding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19" s="179">
        <f>IF('Funding Allocation Parameters'!$C$6="Basic Library Subsidy", MIN(W519*'Funding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MIN(W519*VLOOKUP(CONCATENATE($A519, 'Funding Allocation Parameters'!$I$6), 'Library Subsidy Complex'!$C$2:$J$55, 6, FALSE), VLOOKUP(CONCATENATE($A519, 'Funding Allocation Parameters'!$I$6), 'Library Subsidy Complex'!$C$2:$J$55, 8, FALSE)), 0)))))</f>
        <v>0</v>
      </c>
      <c r="AB519" s="179">
        <f>IF('Funding Allocation Parameters'!$C$6="Basic Library Subsidy", 0, IF('Funding Allocation Parameters'!$C$6="Grant funding", 0, IF('Funding Allocation Parameters'!$C$6="Other author funding",  MIN(W519*'Funding Allocation Parameters'!$E$6, 'Funding Allocation Parameters'!$G$6), IF('Funding Allocation Parameters'!$C$6="Any discretionary funds (grants if available, other if no grants)", MIN(W519*'Funding Allocation Parameters'!$E$6, 'Funding Allocation Parameters'!$G$6), IF('Funding Allocation Parameters'!$C$6="Complex Library Subsidy", 0, 0)))))</f>
        <v>1410.8218000000002</v>
      </c>
      <c r="AC519" s="177">
        <f t="shared" si="254"/>
        <v>0</v>
      </c>
      <c r="AD519" s="177">
        <f t="shared" si="255"/>
        <v>0</v>
      </c>
      <c r="AE519" s="180">
        <f>IF('Funding Allocation Parameters'!$C$7="Basic Library Subsidy", MIN(AC519*'Funding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MIN(AC519*VLOOKUP(CONCATENATE($A519, 'Funding Allocation Parameters'!$I$7), 'Library Subsidy Complex'!$C$2:$J$55, 2, FALSE), VLOOKUP(CONCATENATE($A519, 'Funding Allocation Parameters'!$I$7), 'Library Subsidy Complex'!$C$2:$J$55, 4, FALSE)), 0)))))</f>
        <v>0</v>
      </c>
      <c r="AF519" s="180">
        <f>IF('Funding Allocation Parameters'!$C$7="Basic Library Subsidy", 0, IF('Funding Allocation Parameters'!$C$7="Grant funding",MIN(AC519*'Funding Allocation Parameters'!$E$7, 'Funding Allocation Parameters'!$G$7), IF('Funding Allocation Parameters'!$C$7="Other author funding", 0, IF('Funding Allocation Parameters'!$C$7="Any discretionary funds (grants if available, other if no grants)", MIN(AC519*'Funding Allocation Parameters'!$E$7, 'Funding Allocation Parameters'!$G$7), IF('Funding Allocation Parameters'!$C$7="Complex Library Subsidy", 0, 0)))))</f>
        <v>0</v>
      </c>
      <c r="AG519" s="180">
        <f>IF('Funding Allocation Parameters'!$C$7="Basic Library Subsidy", 0, IF('Funding Allocation Parameters'!$C$7="Grant funding", 0, IF('Funding Allocation Parameters'!$C$7="Other author funding",  MIN(AC519*'Funding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19" s="180">
        <f>IF('Funding Allocation Parameters'!$C$7="Basic Library Subsidy", MIN(AD519*'Funding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MIN(AD519*VLOOKUP(CONCATENATE($A519, 'Funding Allocation Parameters'!$I$7), 'Library Subsidy Complex'!$C$2:$J$55, 6, FALSE), VLOOKUP(CONCATENATE($A519, 'Funding Allocation Parameters'!$I$7), 'Library Subsidy Complex'!$C$2:$J$55, 8, FALSE)), 0)))))</f>
        <v>0</v>
      </c>
      <c r="AI519" s="180">
        <f>IF('Funding Allocation Parameters'!$C$7="Basic Library Subsidy", 0, IF('Funding Allocation Parameters'!$C$7="Grant funding", 0, IF('Funding Allocation Parameters'!$C$7="Other author funding",  MIN(AD519*'Funding Allocation Parameters'!$E$7, 'Funding Allocation Parameters'!$G$7), IF('Funding Allocation Parameters'!$C$7="Any discretionary funds (grants if available, other if no grants)", MIN(AD519*'Funding Allocation Parameters'!$E$7, 'Funding Allocation Parameters'!$G$7), IF('Funding Allocation Parameters'!$C$7="Complex Library Subsidy", 0, 0)))))</f>
        <v>0</v>
      </c>
      <c r="AJ519" s="177">
        <f t="shared" si="256"/>
        <v>0</v>
      </c>
      <c r="AK519" s="177">
        <f t="shared" si="257"/>
        <v>0</v>
      </c>
      <c r="AL519" s="181">
        <f>IF('Funding Allocation Parameters'!$C$8="Basic Library Subsidy", MIN(AJ519*'Funding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MIN(AJ519*VLOOKUP(CONCATENATE($A519, 'Funding Allocation Parameters'!$I$8), 'Library Subsidy Complex'!$C$2:$J$55, 2, FALSE), VLOOKUP(CONCATENATE($A519, 'Funding Allocation Parameters'!$I$8), 'Library Subsidy Complex'!$C$2:$J$55, 4, FALSE)), 0)))))</f>
        <v>0</v>
      </c>
      <c r="AM519" s="181">
        <f>IF('Funding Allocation Parameters'!$C$8="Basic Library Subsidy", 0, IF('Funding Allocation Parameters'!$C$8="Grant funding",MIN(AJ519*'Funding Allocation Parameters'!$E$8, 'Funding Allocation Parameters'!$G$8), IF('Funding Allocation Parameters'!$C$8="Other author funding", 0, IF('Funding Allocation Parameters'!$C$8="Any discretionary funds (grants if available, other if no grants)", MIN(AJ519*'Funding Allocation Parameters'!$E$8, 'Funding Allocation Parameters'!$G$8), IF('Funding Allocation Parameters'!$C$8="Complex Library Subsidy", 0, 0)))))</f>
        <v>0</v>
      </c>
      <c r="AN519" s="181">
        <f>IF('Funding Allocation Parameters'!$C$8="Basic Library Subsidy", 0, IF('Funding Allocation Parameters'!$C$8="Grant funding", 0, IF('Funding Allocation Parameters'!$C$8="Other author funding",  MIN(AJ519*'Funding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19" s="181">
        <f>IF('Funding Allocation Parameters'!$C$8="Basic Library Subsidy", MIN(AK519*'Funding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MIN(AK519*VLOOKUP(CONCATENATE($A519, 'Funding Allocation Parameters'!$I$8), 'Library Subsidy Complex'!$C$2:$J$55, 6, FALSE), VLOOKUP(CONCATENATE($A519, 'Funding Allocation Parameters'!$I$8), 'Library Subsidy Complex'!$C$2:$J$55, 8, FALSE)), 0)))))</f>
        <v>0</v>
      </c>
      <c r="AP519" s="181">
        <f>IF('Funding Allocation Parameters'!$C$8="Basic Library Subsidy", 0, IF('Funding Allocation Parameters'!$C$8="Grant funding", 0, IF('Funding Allocation Parameters'!$C$8="Other author funding",  MIN(AK519*'Funding Allocation Parameters'!$E$8, 'Funding Allocation Parameters'!$G$8), IF('Funding Allocation Parameters'!$C$8="Any discretionary funds (grants if available, other if no grants)", MIN(AK519*'Funding Allocation Parameters'!$E$8, 'Funding Allocation Parameters'!$G$8), IF('Funding Allocation Parameters'!$C$8="Complex Library Subsidy", 0, 0)))))</f>
        <v>0</v>
      </c>
      <c r="AQ519" s="177">
        <f t="shared" si="258"/>
        <v>0</v>
      </c>
      <c r="AR519" s="177">
        <f t="shared" si="259"/>
        <v>0</v>
      </c>
      <c r="AS519" s="182">
        <f t="shared" si="260"/>
        <v>1189</v>
      </c>
      <c r="AT519" s="182">
        <f t="shared" si="261"/>
        <v>1410.8218000000002</v>
      </c>
      <c r="AU519" s="182">
        <f t="shared" si="262"/>
        <v>0</v>
      </c>
      <c r="AV519" s="182">
        <f t="shared" si="263"/>
        <v>1189</v>
      </c>
      <c r="AW519" s="182">
        <f t="shared" si="264"/>
        <v>1410.8218000000002</v>
      </c>
      <c r="AX519" s="183">
        <f t="shared" si="265"/>
        <v>1189</v>
      </c>
      <c r="AY519" s="183">
        <f t="shared" si="266"/>
        <v>1410.8218000000002</v>
      </c>
      <c r="AZ519" s="183">
        <f t="shared" si="267"/>
        <v>0</v>
      </c>
      <c r="BA519" s="183">
        <f t="shared" si="268"/>
        <v>0</v>
      </c>
      <c r="BB519" s="183">
        <f t="shared" si="269"/>
        <v>0</v>
      </c>
      <c r="BC519" s="184">
        <f t="shared" si="270"/>
        <v>1189</v>
      </c>
      <c r="BD519" s="184">
        <f t="shared" si="271"/>
        <v>0</v>
      </c>
      <c r="BE519" s="184">
        <f t="shared" si="272"/>
        <v>1410.8218000000002</v>
      </c>
      <c r="BF519" s="184">
        <f t="shared" si="273"/>
        <v>0</v>
      </c>
      <c r="BG519" s="102">
        <f t="shared" si="274"/>
        <v>0</v>
      </c>
      <c r="BH519" s="102">
        <f t="shared" si="275"/>
        <v>0</v>
      </c>
      <c r="BI519" s="102">
        <f t="shared" si="276"/>
        <v>0</v>
      </c>
      <c r="BJ519" s="102">
        <f t="shared" si="277"/>
        <v>1</v>
      </c>
      <c r="BK519" s="102">
        <f t="shared" si="278"/>
        <v>0</v>
      </c>
      <c r="BL519" s="102">
        <f t="shared" si="279"/>
        <v>0</v>
      </c>
      <c r="BN519" s="102"/>
    </row>
    <row r="520" spans="1:66" x14ac:dyDescent="0.25">
      <c r="A520" s="102" t="s">
        <v>25</v>
      </c>
      <c r="B520" s="102" t="s">
        <v>8</v>
      </c>
      <c r="C520" s="102" t="s">
        <v>8</v>
      </c>
      <c r="D520" s="102" t="s">
        <v>27</v>
      </c>
      <c r="E520" s="102" t="s">
        <v>1048</v>
      </c>
      <c r="F520" s="102" t="s">
        <v>1049</v>
      </c>
      <c r="G520" s="102">
        <v>0.42499999999999999</v>
      </c>
      <c r="H520" s="102">
        <v>1</v>
      </c>
      <c r="I520" s="102">
        <v>0.498</v>
      </c>
      <c r="J520" s="167">
        <f>IFERROR(H520*VLOOKUP(A520, 'Advanced Parameters'!$B$7:$G$20, 6, FALSE)*VLOOKUP(A520, 'Growth Parameters'!$B$6:$H$19, 6, FALSE), 0)</f>
        <v>1</v>
      </c>
      <c r="K520" s="167">
        <f>IFERROR(IF('Advanced Parameters'!$C$5="n",'Raw Data'!I520*VLOOKUP(A520,'Advanced Parameters'!$B$7:$G$20,6,FALSE),J520*VLOOKUP(A520,'Advanced Parameters'!$B$7:$G$20,2,FALSE))*VLOOKUP(A520, 'Growth Parameters'!$B$6:$H$19, 6, FALSE), 0)</f>
        <v>0.498</v>
      </c>
      <c r="L520" s="167">
        <f t="shared" si="249"/>
        <v>0.502</v>
      </c>
      <c r="M520" s="168">
        <f>IFERROR(IF(G520="NA","NA",IF(G520&gt;'APC Parameters'!$K$6+VLOOKUP('Raw Data'!A520, 'APC Parameters'!$H$7:$L$20, 4, FALSE), 'APC Parameters'!$L$6+VLOOKUP('Raw Data'!A520, 'APC Parameters'!$H$7:$L$20, 5, FALSE), G520*('APC Parameters'!$J$6+VLOOKUP('Raw Data'!A520, 'APC Parameters'!$H$7:$L$20, 3, FALSE))+'APC Parameters'!$I$6+VLOOKUP('Raw Data'!A520, 'APC Parameters'!$H$7:$L$20, 2, FALSE))), 0)</f>
        <v>1449.1750000000002</v>
      </c>
      <c r="N520" s="168">
        <f t="shared" si="250"/>
        <v>1449.1750000000002</v>
      </c>
      <c r="O520" s="168">
        <f>IFERROR(IF(M520="NA",VLOOKUP(D520,'Internal Calculations'!$B$10:$C$11,2,FALSE), M520)*VLOOKUP(A520, 'Growth Parameters'!$B$6:$H$19, 7, FALSE), 0)</f>
        <v>1449.1750000000002</v>
      </c>
      <c r="P520" s="177">
        <f t="shared" si="251"/>
        <v>1449.1750000000002</v>
      </c>
      <c r="Q520" s="178">
        <f>IF('Funding Allocation Parameters'!$C$5="Basic Library Subsidy", MIN(O520*('Funding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MIN($O520*(VLOOKUP(CONCATENATE($A520, 'Funding Allocation Parameters'!$I$5), 'Library Subsidy Complex'!$C$2:$J$55, 2, FALSE)), VLOOKUP(CONCATENATE($A520, 'Funding Allocation Parameters'!$I$5), 'Library Subsidy Complex'!$C$2:$J$55, 4, FALSE)), 0)))))</f>
        <v>1189</v>
      </c>
      <c r="R520" s="178">
        <f>IF('Funding Allocation Parameters'!$C$5="Basic Library Subsidy", 0, IF('Funding Allocation Parameters'!$C$5="Grant funding",MIN(O520*('Funding Allocation Parameters'!$E$5), 'Funding Allocation Parameters'!$G$5), IF('Funding Allocation Parameters'!$C$5="Other author funding", 0, IF('Funding Allocation Parameters'!$C$5="Any discretionary funds (grants if available, other if no grants)", MIN(O520*('Funding Allocation Parameters'!$E$5), 'Funding Allocation Parameters'!$G$5), IF('Funding Allocation Parameters'!$C$5="Complex Library Subsidy", 0, 0)))))</f>
        <v>0</v>
      </c>
      <c r="S520" s="178">
        <f>IF('Funding Allocation Parameters'!$C$5="Basic Library Subsidy", 0, IF('Funding Allocation Parameters'!$C$5="Grant funding", 0, IF('Funding Allocation Parameters'!$C$5="Other author funding",  MIN(O520*('Funding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0" s="178">
        <f>IF('Funding Allocation Parameters'!$C$5="Basic Library Subsidy", MIN(O520*('Funding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MIN($O520*(VLOOKUP(CONCATENATE($A520, 'Funding Allocation Parameters'!$I$5), 'Library Subsidy Complex'!$C$2:$J$55, 6, FALSE)), VLOOKUP(CONCATENATE($A520, 'Funding Allocation Parameters'!$I$5), 'Library Subsidy Complex'!$C$2:$J$55, 8, FALSE)), 0)))))</f>
        <v>1189</v>
      </c>
      <c r="U520" s="178">
        <f>IF('Funding Allocation Parameters'!$C$5="Basic Library Subsidy", 0, IF('Funding Allocation Parameters'!$C$5="Grant funding", 0, IF('Funding Allocation Parameters'!$C$5="Other author funding",  MIN(O520*('Funding Allocation Parameters'!$E$5), 'Funding Allocation Parameters'!$G$5), IF('Funding Allocation Parameters'!$C$5="Any discretionary funds (grants if available, other if no grants)", MIN(O520*('Funding Allocation Parameters'!$E$5), 'Funding Allocation Parameters'!$G$5), IF('Funding Allocation Parameters'!$C$5="Complex Library Subsidy", 0, 0)))))</f>
        <v>0</v>
      </c>
      <c r="V520" s="177">
        <f t="shared" si="252"/>
        <v>260.17500000000018</v>
      </c>
      <c r="W520" s="177">
        <f t="shared" si="253"/>
        <v>260.17500000000018</v>
      </c>
      <c r="X520" s="179">
        <f>IF('Funding Allocation Parameters'!$C$6="Basic Library Subsidy", MIN(V520*'Funding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MIN(V520*VLOOKUP(CONCATENATE($A520, 'Funding Allocation Parameters'!$I$6), 'Library Subsidy Complex'!$C$2:$J$55, 2, FALSE), VLOOKUP(CONCATENATE($A520, 'Funding Allocation Parameters'!$I$6), 'Library Subsidy Complex'!$C$2:$J$55, 4, FALSE)), 0)))))</f>
        <v>0</v>
      </c>
      <c r="Y520" s="179">
        <f>IF('Funding Allocation Parameters'!$C$6="Basic Library Subsidy", 0, IF('Funding Allocation Parameters'!$C$6="Grant funding",MIN(V520*'Funding Allocation Parameters'!$E$6, 'Funding Allocation Parameters'!$G$6), IF('Funding Allocation Parameters'!$C$6="Other author funding", 0, IF('Funding Allocation Parameters'!$C$6="Any discretionary funds (grants if available, other if no grants)", MIN(V520*'Funding Allocation Parameters'!$E$6, 'Funding Allocation Parameters'!$G$6), IF('Funding Allocation Parameters'!$C$6="Complex Library Subsidy", 0, 0)))))</f>
        <v>260.17500000000018</v>
      </c>
      <c r="Z520" s="179">
        <f>IF('Funding Allocation Parameters'!$C$6="Basic Library Subsidy", 0, IF('Funding Allocation Parameters'!$C$6="Grant funding", 0, IF('Funding Allocation Parameters'!$C$6="Other author funding",  MIN(V520*'Funding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0" s="179">
        <f>IF('Funding Allocation Parameters'!$C$6="Basic Library Subsidy", MIN(W520*'Funding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MIN(W520*VLOOKUP(CONCATENATE($A520, 'Funding Allocation Parameters'!$I$6), 'Library Subsidy Complex'!$C$2:$J$55, 6, FALSE), VLOOKUP(CONCATENATE($A520, 'Funding Allocation Parameters'!$I$6), 'Library Subsidy Complex'!$C$2:$J$55, 8, FALSE)), 0)))))</f>
        <v>0</v>
      </c>
      <c r="AB520" s="179">
        <f>IF('Funding Allocation Parameters'!$C$6="Basic Library Subsidy", 0, IF('Funding Allocation Parameters'!$C$6="Grant funding", 0, IF('Funding Allocation Parameters'!$C$6="Other author funding",  MIN(W520*'Funding Allocation Parameters'!$E$6, 'Funding Allocation Parameters'!$G$6), IF('Funding Allocation Parameters'!$C$6="Any discretionary funds (grants if available, other if no grants)", MIN(W520*'Funding Allocation Parameters'!$E$6, 'Funding Allocation Parameters'!$G$6), IF('Funding Allocation Parameters'!$C$6="Complex Library Subsidy", 0, 0)))))</f>
        <v>260.17500000000018</v>
      </c>
      <c r="AC520" s="177">
        <f t="shared" si="254"/>
        <v>0</v>
      </c>
      <c r="AD520" s="177">
        <f t="shared" si="255"/>
        <v>0</v>
      </c>
      <c r="AE520" s="180">
        <f>IF('Funding Allocation Parameters'!$C$7="Basic Library Subsidy", MIN(AC520*'Funding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MIN(AC520*VLOOKUP(CONCATENATE($A520, 'Funding Allocation Parameters'!$I$7), 'Library Subsidy Complex'!$C$2:$J$55, 2, FALSE), VLOOKUP(CONCATENATE($A520, 'Funding Allocation Parameters'!$I$7), 'Library Subsidy Complex'!$C$2:$J$55, 4, FALSE)), 0)))))</f>
        <v>0</v>
      </c>
      <c r="AF520" s="180">
        <f>IF('Funding Allocation Parameters'!$C$7="Basic Library Subsidy", 0, IF('Funding Allocation Parameters'!$C$7="Grant funding",MIN(AC520*'Funding Allocation Parameters'!$E$7, 'Funding Allocation Parameters'!$G$7), IF('Funding Allocation Parameters'!$C$7="Other author funding", 0, IF('Funding Allocation Parameters'!$C$7="Any discretionary funds (grants if available, other if no grants)", MIN(AC520*'Funding Allocation Parameters'!$E$7, 'Funding Allocation Parameters'!$G$7), IF('Funding Allocation Parameters'!$C$7="Complex Library Subsidy", 0, 0)))))</f>
        <v>0</v>
      </c>
      <c r="AG520" s="180">
        <f>IF('Funding Allocation Parameters'!$C$7="Basic Library Subsidy", 0, IF('Funding Allocation Parameters'!$C$7="Grant funding", 0, IF('Funding Allocation Parameters'!$C$7="Other author funding",  MIN(AC520*'Funding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0" s="180">
        <f>IF('Funding Allocation Parameters'!$C$7="Basic Library Subsidy", MIN(AD520*'Funding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MIN(AD520*VLOOKUP(CONCATENATE($A520, 'Funding Allocation Parameters'!$I$7), 'Library Subsidy Complex'!$C$2:$J$55, 6, FALSE), VLOOKUP(CONCATENATE($A520, 'Funding Allocation Parameters'!$I$7), 'Library Subsidy Complex'!$C$2:$J$55, 8, FALSE)), 0)))))</f>
        <v>0</v>
      </c>
      <c r="AI520" s="180">
        <f>IF('Funding Allocation Parameters'!$C$7="Basic Library Subsidy", 0, IF('Funding Allocation Parameters'!$C$7="Grant funding", 0, IF('Funding Allocation Parameters'!$C$7="Other author funding",  MIN(AD520*'Funding Allocation Parameters'!$E$7, 'Funding Allocation Parameters'!$G$7), IF('Funding Allocation Parameters'!$C$7="Any discretionary funds (grants if available, other if no grants)", MIN(AD520*'Funding Allocation Parameters'!$E$7, 'Funding Allocation Parameters'!$G$7), IF('Funding Allocation Parameters'!$C$7="Complex Library Subsidy", 0, 0)))))</f>
        <v>0</v>
      </c>
      <c r="AJ520" s="177">
        <f t="shared" si="256"/>
        <v>0</v>
      </c>
      <c r="AK520" s="177">
        <f t="shared" si="257"/>
        <v>0</v>
      </c>
      <c r="AL520" s="181">
        <f>IF('Funding Allocation Parameters'!$C$8="Basic Library Subsidy", MIN(AJ520*'Funding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MIN(AJ520*VLOOKUP(CONCATENATE($A520, 'Funding Allocation Parameters'!$I$8), 'Library Subsidy Complex'!$C$2:$J$55, 2, FALSE), VLOOKUP(CONCATENATE($A520, 'Funding Allocation Parameters'!$I$8), 'Library Subsidy Complex'!$C$2:$J$55, 4, FALSE)), 0)))))</f>
        <v>0</v>
      </c>
      <c r="AM520" s="181">
        <f>IF('Funding Allocation Parameters'!$C$8="Basic Library Subsidy", 0, IF('Funding Allocation Parameters'!$C$8="Grant funding",MIN(AJ520*'Funding Allocation Parameters'!$E$8, 'Funding Allocation Parameters'!$G$8), IF('Funding Allocation Parameters'!$C$8="Other author funding", 0, IF('Funding Allocation Parameters'!$C$8="Any discretionary funds (grants if available, other if no grants)", MIN(AJ520*'Funding Allocation Parameters'!$E$8, 'Funding Allocation Parameters'!$G$8), IF('Funding Allocation Parameters'!$C$8="Complex Library Subsidy", 0, 0)))))</f>
        <v>0</v>
      </c>
      <c r="AN520" s="181">
        <f>IF('Funding Allocation Parameters'!$C$8="Basic Library Subsidy", 0, IF('Funding Allocation Parameters'!$C$8="Grant funding", 0, IF('Funding Allocation Parameters'!$C$8="Other author funding",  MIN(AJ520*'Funding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0" s="181">
        <f>IF('Funding Allocation Parameters'!$C$8="Basic Library Subsidy", MIN(AK520*'Funding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MIN(AK520*VLOOKUP(CONCATENATE($A520, 'Funding Allocation Parameters'!$I$8), 'Library Subsidy Complex'!$C$2:$J$55, 6, FALSE), VLOOKUP(CONCATENATE($A520, 'Funding Allocation Parameters'!$I$8), 'Library Subsidy Complex'!$C$2:$J$55, 8, FALSE)), 0)))))</f>
        <v>0</v>
      </c>
      <c r="AP520" s="181">
        <f>IF('Funding Allocation Parameters'!$C$8="Basic Library Subsidy", 0, IF('Funding Allocation Parameters'!$C$8="Grant funding", 0, IF('Funding Allocation Parameters'!$C$8="Other author funding",  MIN(AK520*'Funding Allocation Parameters'!$E$8, 'Funding Allocation Parameters'!$G$8), IF('Funding Allocation Parameters'!$C$8="Any discretionary funds (grants if available, other if no grants)", MIN(AK520*'Funding Allocation Parameters'!$E$8, 'Funding Allocation Parameters'!$G$8), IF('Funding Allocation Parameters'!$C$8="Complex Library Subsidy", 0, 0)))))</f>
        <v>0</v>
      </c>
      <c r="AQ520" s="177">
        <f t="shared" si="258"/>
        <v>0</v>
      </c>
      <c r="AR520" s="177">
        <f t="shared" si="259"/>
        <v>0</v>
      </c>
      <c r="AS520" s="182">
        <f t="shared" si="260"/>
        <v>1189</v>
      </c>
      <c r="AT520" s="182">
        <f t="shared" si="261"/>
        <v>260.17500000000018</v>
      </c>
      <c r="AU520" s="182">
        <f t="shared" si="262"/>
        <v>0</v>
      </c>
      <c r="AV520" s="182">
        <f t="shared" si="263"/>
        <v>1189</v>
      </c>
      <c r="AW520" s="182">
        <f t="shared" si="264"/>
        <v>260.17500000000018</v>
      </c>
      <c r="AX520" s="183">
        <f t="shared" si="265"/>
        <v>592.12199999999996</v>
      </c>
      <c r="AY520" s="183">
        <f t="shared" si="266"/>
        <v>129.56715000000008</v>
      </c>
      <c r="AZ520" s="183">
        <f t="shared" si="267"/>
        <v>0</v>
      </c>
      <c r="BA520" s="183">
        <f t="shared" si="268"/>
        <v>596.87800000000004</v>
      </c>
      <c r="BB520" s="183">
        <f t="shared" si="269"/>
        <v>130.6078500000001</v>
      </c>
      <c r="BC520" s="184">
        <f t="shared" si="270"/>
        <v>1189</v>
      </c>
      <c r="BD520" s="184">
        <f t="shared" si="271"/>
        <v>0</v>
      </c>
      <c r="BE520" s="184">
        <f t="shared" si="272"/>
        <v>129.56715000000008</v>
      </c>
      <c r="BF520" s="184">
        <f t="shared" si="273"/>
        <v>130.6078500000001</v>
      </c>
      <c r="BG520" s="102">
        <f t="shared" si="274"/>
        <v>0</v>
      </c>
      <c r="BH520" s="102">
        <f t="shared" si="275"/>
        <v>0</v>
      </c>
      <c r="BI520" s="102">
        <f t="shared" si="276"/>
        <v>0</v>
      </c>
      <c r="BJ520" s="102">
        <f t="shared" si="277"/>
        <v>0.498</v>
      </c>
      <c r="BK520" s="102">
        <f t="shared" si="278"/>
        <v>0.502</v>
      </c>
      <c r="BL520" s="102">
        <f t="shared" si="279"/>
        <v>0</v>
      </c>
      <c r="BN520" s="102"/>
    </row>
    <row r="521" spans="1:66" x14ac:dyDescent="0.25">
      <c r="A521" s="102" t="s">
        <v>26</v>
      </c>
      <c r="B521" s="102" t="s">
        <v>8</v>
      </c>
      <c r="C521" s="102" t="s">
        <v>8</v>
      </c>
      <c r="D521" s="102" t="s">
        <v>27</v>
      </c>
      <c r="E521" s="102" t="s">
        <v>1050</v>
      </c>
      <c r="F521" s="102" t="s">
        <v>1051</v>
      </c>
      <c r="G521" s="102">
        <v>2.0310000000000001</v>
      </c>
      <c r="H521" s="102">
        <v>1</v>
      </c>
      <c r="I521" s="102">
        <v>0.41699999999999998</v>
      </c>
      <c r="J521" s="167">
        <f>IFERROR(H521*VLOOKUP(A521, 'Advanced Parameters'!$B$7:$G$20, 6, FALSE)*VLOOKUP(A521, 'Growth Parameters'!$B$6:$H$19, 6, FALSE), 0)</f>
        <v>1</v>
      </c>
      <c r="K521" s="167">
        <f>IFERROR(IF('Advanced Parameters'!$C$5="n",'Raw Data'!I521*VLOOKUP(A521,'Advanced Parameters'!$B$7:$G$20,6,FALSE),J521*VLOOKUP(A521,'Advanced Parameters'!$B$7:$G$20,2,FALSE))*VLOOKUP(A521, 'Growth Parameters'!$B$6:$H$19, 6, FALSE), 0)</f>
        <v>0.41699999999999998</v>
      </c>
      <c r="L521" s="167">
        <f t="shared" si="249"/>
        <v>0.58299999999999996</v>
      </c>
      <c r="M521" s="168">
        <f>IFERROR(IF(G521="NA","NA",IF(G521&gt;'APC Parameters'!$K$6+VLOOKUP('Raw Data'!A521, 'APC Parameters'!$H$7:$L$20, 4, FALSE), 'APC Parameters'!$L$6+VLOOKUP('Raw Data'!A521, 'APC Parameters'!$H$7:$L$20, 5, FALSE), G521*('APC Parameters'!$J$6+VLOOKUP('Raw Data'!A521, 'APC Parameters'!$H$7:$L$20, 3, FALSE))+'APC Parameters'!$I$6+VLOOKUP('Raw Data'!A521, 'APC Parameters'!$H$7:$L$20, 2, FALSE))), 0)</f>
        <v>2588.4714000000004</v>
      </c>
      <c r="N521" s="168">
        <f t="shared" si="250"/>
        <v>2588.4714000000004</v>
      </c>
      <c r="O521" s="168">
        <f>IFERROR(IF(M521="NA",VLOOKUP(D521,'Internal Calculations'!$B$10:$C$11,2,FALSE), M521)*VLOOKUP(A521, 'Growth Parameters'!$B$6:$H$19, 7, FALSE), 0)</f>
        <v>2588.4714000000004</v>
      </c>
      <c r="P521" s="177">
        <f t="shared" si="251"/>
        <v>2588.4714000000004</v>
      </c>
      <c r="Q521" s="178">
        <f>IF('Funding Allocation Parameters'!$C$5="Basic Library Subsidy", MIN(O521*('Funding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MIN($O521*(VLOOKUP(CONCATENATE($A521, 'Funding Allocation Parameters'!$I$5), 'Library Subsidy Complex'!$C$2:$J$55, 2, FALSE)), VLOOKUP(CONCATENATE($A521, 'Funding Allocation Parameters'!$I$5), 'Library Subsidy Complex'!$C$2:$J$55, 4, FALSE)), 0)))))</f>
        <v>1189</v>
      </c>
      <c r="R521" s="178">
        <f>IF('Funding Allocation Parameters'!$C$5="Basic Library Subsidy", 0, IF('Funding Allocation Parameters'!$C$5="Grant funding",MIN(O521*('Funding Allocation Parameters'!$E$5), 'Funding Allocation Parameters'!$G$5), IF('Funding Allocation Parameters'!$C$5="Other author funding", 0, IF('Funding Allocation Parameters'!$C$5="Any discretionary funds (grants if available, other if no grants)", MIN(O521*('Funding Allocation Parameters'!$E$5), 'Funding Allocation Parameters'!$G$5), IF('Funding Allocation Parameters'!$C$5="Complex Library Subsidy", 0, 0)))))</f>
        <v>0</v>
      </c>
      <c r="S521" s="178">
        <f>IF('Funding Allocation Parameters'!$C$5="Basic Library Subsidy", 0, IF('Funding Allocation Parameters'!$C$5="Grant funding", 0, IF('Funding Allocation Parameters'!$C$5="Other author funding",  MIN(O521*('Funding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1" s="178">
        <f>IF('Funding Allocation Parameters'!$C$5="Basic Library Subsidy", MIN(O521*('Funding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MIN($O521*(VLOOKUP(CONCATENATE($A521, 'Funding Allocation Parameters'!$I$5), 'Library Subsidy Complex'!$C$2:$J$55, 6, FALSE)), VLOOKUP(CONCATENATE($A521, 'Funding Allocation Parameters'!$I$5), 'Library Subsidy Complex'!$C$2:$J$55, 8, FALSE)), 0)))))</f>
        <v>1189</v>
      </c>
      <c r="U521" s="178">
        <f>IF('Funding Allocation Parameters'!$C$5="Basic Library Subsidy", 0, IF('Funding Allocation Parameters'!$C$5="Grant funding", 0, IF('Funding Allocation Parameters'!$C$5="Other author funding",  MIN(O521*('Funding Allocation Parameters'!$E$5), 'Funding Allocation Parameters'!$G$5), IF('Funding Allocation Parameters'!$C$5="Any discretionary funds (grants if available, other if no grants)", MIN(O521*('Funding Allocation Parameters'!$E$5), 'Funding Allocation Parameters'!$G$5), IF('Funding Allocation Parameters'!$C$5="Complex Library Subsidy", 0, 0)))))</f>
        <v>0</v>
      </c>
      <c r="V521" s="177">
        <f t="shared" si="252"/>
        <v>1399.4714000000004</v>
      </c>
      <c r="W521" s="177">
        <f t="shared" si="253"/>
        <v>1399.4714000000004</v>
      </c>
      <c r="X521" s="179">
        <f>IF('Funding Allocation Parameters'!$C$6="Basic Library Subsidy", MIN(V521*'Funding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MIN(V521*VLOOKUP(CONCATENATE($A521, 'Funding Allocation Parameters'!$I$6), 'Library Subsidy Complex'!$C$2:$J$55, 2, FALSE), VLOOKUP(CONCATENATE($A521, 'Funding Allocation Parameters'!$I$6), 'Library Subsidy Complex'!$C$2:$J$55, 4, FALSE)), 0)))))</f>
        <v>0</v>
      </c>
      <c r="Y521" s="179">
        <f>IF('Funding Allocation Parameters'!$C$6="Basic Library Subsidy", 0, IF('Funding Allocation Parameters'!$C$6="Grant funding",MIN(V521*'Funding Allocation Parameters'!$E$6, 'Funding Allocation Parameters'!$G$6), IF('Funding Allocation Parameters'!$C$6="Other author funding", 0, IF('Funding Allocation Parameters'!$C$6="Any discretionary funds (grants if available, other if no grants)", MIN(V521*'Funding Allocation Parameters'!$E$6, 'Funding Allocation Parameters'!$G$6), IF('Funding Allocation Parameters'!$C$6="Complex Library Subsidy", 0, 0)))))</f>
        <v>1399.4714000000004</v>
      </c>
      <c r="Z521" s="179">
        <f>IF('Funding Allocation Parameters'!$C$6="Basic Library Subsidy", 0, IF('Funding Allocation Parameters'!$C$6="Grant funding", 0, IF('Funding Allocation Parameters'!$C$6="Other author funding",  MIN(V521*'Funding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1" s="179">
        <f>IF('Funding Allocation Parameters'!$C$6="Basic Library Subsidy", MIN(W521*'Funding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MIN(W521*VLOOKUP(CONCATENATE($A521, 'Funding Allocation Parameters'!$I$6), 'Library Subsidy Complex'!$C$2:$J$55, 6, FALSE), VLOOKUP(CONCATENATE($A521, 'Funding Allocation Parameters'!$I$6), 'Library Subsidy Complex'!$C$2:$J$55, 8, FALSE)), 0)))))</f>
        <v>0</v>
      </c>
      <c r="AB521" s="179">
        <f>IF('Funding Allocation Parameters'!$C$6="Basic Library Subsidy", 0, IF('Funding Allocation Parameters'!$C$6="Grant funding", 0, IF('Funding Allocation Parameters'!$C$6="Other author funding",  MIN(W521*'Funding Allocation Parameters'!$E$6, 'Funding Allocation Parameters'!$G$6), IF('Funding Allocation Parameters'!$C$6="Any discretionary funds (grants if available, other if no grants)", MIN(W521*'Funding Allocation Parameters'!$E$6, 'Funding Allocation Parameters'!$G$6), IF('Funding Allocation Parameters'!$C$6="Complex Library Subsidy", 0, 0)))))</f>
        <v>1399.4714000000004</v>
      </c>
      <c r="AC521" s="177">
        <f t="shared" si="254"/>
        <v>0</v>
      </c>
      <c r="AD521" s="177">
        <f t="shared" si="255"/>
        <v>0</v>
      </c>
      <c r="AE521" s="180">
        <f>IF('Funding Allocation Parameters'!$C$7="Basic Library Subsidy", MIN(AC521*'Funding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MIN(AC521*VLOOKUP(CONCATENATE($A521, 'Funding Allocation Parameters'!$I$7), 'Library Subsidy Complex'!$C$2:$J$55, 2, FALSE), VLOOKUP(CONCATENATE($A521, 'Funding Allocation Parameters'!$I$7), 'Library Subsidy Complex'!$C$2:$J$55, 4, FALSE)), 0)))))</f>
        <v>0</v>
      </c>
      <c r="AF521" s="180">
        <f>IF('Funding Allocation Parameters'!$C$7="Basic Library Subsidy", 0, IF('Funding Allocation Parameters'!$C$7="Grant funding",MIN(AC521*'Funding Allocation Parameters'!$E$7, 'Funding Allocation Parameters'!$G$7), IF('Funding Allocation Parameters'!$C$7="Other author funding", 0, IF('Funding Allocation Parameters'!$C$7="Any discretionary funds (grants if available, other if no grants)", MIN(AC521*'Funding Allocation Parameters'!$E$7, 'Funding Allocation Parameters'!$G$7), IF('Funding Allocation Parameters'!$C$7="Complex Library Subsidy", 0, 0)))))</f>
        <v>0</v>
      </c>
      <c r="AG521" s="180">
        <f>IF('Funding Allocation Parameters'!$C$7="Basic Library Subsidy", 0, IF('Funding Allocation Parameters'!$C$7="Grant funding", 0, IF('Funding Allocation Parameters'!$C$7="Other author funding",  MIN(AC521*'Funding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1" s="180">
        <f>IF('Funding Allocation Parameters'!$C$7="Basic Library Subsidy", MIN(AD521*'Funding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MIN(AD521*VLOOKUP(CONCATENATE($A521, 'Funding Allocation Parameters'!$I$7), 'Library Subsidy Complex'!$C$2:$J$55, 6, FALSE), VLOOKUP(CONCATENATE($A521, 'Funding Allocation Parameters'!$I$7), 'Library Subsidy Complex'!$C$2:$J$55, 8, FALSE)), 0)))))</f>
        <v>0</v>
      </c>
      <c r="AI521" s="180">
        <f>IF('Funding Allocation Parameters'!$C$7="Basic Library Subsidy", 0, IF('Funding Allocation Parameters'!$C$7="Grant funding", 0, IF('Funding Allocation Parameters'!$C$7="Other author funding",  MIN(AD521*'Funding Allocation Parameters'!$E$7, 'Funding Allocation Parameters'!$G$7), IF('Funding Allocation Parameters'!$C$7="Any discretionary funds (grants if available, other if no grants)", MIN(AD521*'Funding Allocation Parameters'!$E$7, 'Funding Allocation Parameters'!$G$7), IF('Funding Allocation Parameters'!$C$7="Complex Library Subsidy", 0, 0)))))</f>
        <v>0</v>
      </c>
      <c r="AJ521" s="177">
        <f t="shared" si="256"/>
        <v>0</v>
      </c>
      <c r="AK521" s="177">
        <f t="shared" si="257"/>
        <v>0</v>
      </c>
      <c r="AL521" s="181">
        <f>IF('Funding Allocation Parameters'!$C$8="Basic Library Subsidy", MIN(AJ521*'Funding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MIN(AJ521*VLOOKUP(CONCATENATE($A521, 'Funding Allocation Parameters'!$I$8), 'Library Subsidy Complex'!$C$2:$J$55, 2, FALSE), VLOOKUP(CONCATENATE($A521, 'Funding Allocation Parameters'!$I$8), 'Library Subsidy Complex'!$C$2:$J$55, 4, FALSE)), 0)))))</f>
        <v>0</v>
      </c>
      <c r="AM521" s="181">
        <f>IF('Funding Allocation Parameters'!$C$8="Basic Library Subsidy", 0, IF('Funding Allocation Parameters'!$C$8="Grant funding",MIN(AJ521*'Funding Allocation Parameters'!$E$8, 'Funding Allocation Parameters'!$G$8), IF('Funding Allocation Parameters'!$C$8="Other author funding", 0, IF('Funding Allocation Parameters'!$C$8="Any discretionary funds (grants if available, other if no grants)", MIN(AJ521*'Funding Allocation Parameters'!$E$8, 'Funding Allocation Parameters'!$G$8), IF('Funding Allocation Parameters'!$C$8="Complex Library Subsidy", 0, 0)))))</f>
        <v>0</v>
      </c>
      <c r="AN521" s="181">
        <f>IF('Funding Allocation Parameters'!$C$8="Basic Library Subsidy", 0, IF('Funding Allocation Parameters'!$C$8="Grant funding", 0, IF('Funding Allocation Parameters'!$C$8="Other author funding",  MIN(AJ521*'Funding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1" s="181">
        <f>IF('Funding Allocation Parameters'!$C$8="Basic Library Subsidy", MIN(AK521*'Funding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MIN(AK521*VLOOKUP(CONCATENATE($A521, 'Funding Allocation Parameters'!$I$8), 'Library Subsidy Complex'!$C$2:$J$55, 6, FALSE), VLOOKUP(CONCATENATE($A521, 'Funding Allocation Parameters'!$I$8), 'Library Subsidy Complex'!$C$2:$J$55, 8, FALSE)), 0)))))</f>
        <v>0</v>
      </c>
      <c r="AP521" s="181">
        <f>IF('Funding Allocation Parameters'!$C$8="Basic Library Subsidy", 0, IF('Funding Allocation Parameters'!$C$8="Grant funding", 0, IF('Funding Allocation Parameters'!$C$8="Other author funding",  MIN(AK521*'Funding Allocation Parameters'!$E$8, 'Funding Allocation Parameters'!$G$8), IF('Funding Allocation Parameters'!$C$8="Any discretionary funds (grants if available, other if no grants)", MIN(AK521*'Funding Allocation Parameters'!$E$8, 'Funding Allocation Parameters'!$G$8), IF('Funding Allocation Parameters'!$C$8="Complex Library Subsidy", 0, 0)))))</f>
        <v>0</v>
      </c>
      <c r="AQ521" s="177">
        <f t="shared" si="258"/>
        <v>0</v>
      </c>
      <c r="AR521" s="177">
        <f t="shared" si="259"/>
        <v>0</v>
      </c>
      <c r="AS521" s="182">
        <f t="shared" si="260"/>
        <v>1189</v>
      </c>
      <c r="AT521" s="182">
        <f t="shared" si="261"/>
        <v>1399.4714000000004</v>
      </c>
      <c r="AU521" s="182">
        <f t="shared" si="262"/>
        <v>0</v>
      </c>
      <c r="AV521" s="182">
        <f t="shared" si="263"/>
        <v>1189</v>
      </c>
      <c r="AW521" s="182">
        <f t="shared" si="264"/>
        <v>1399.4714000000004</v>
      </c>
      <c r="AX521" s="183">
        <f t="shared" si="265"/>
        <v>495.81299999999999</v>
      </c>
      <c r="AY521" s="183">
        <f t="shared" si="266"/>
        <v>583.57957380000016</v>
      </c>
      <c r="AZ521" s="183">
        <f t="shared" si="267"/>
        <v>0</v>
      </c>
      <c r="BA521" s="183">
        <f t="shared" si="268"/>
        <v>693.18700000000001</v>
      </c>
      <c r="BB521" s="183">
        <f t="shared" si="269"/>
        <v>815.8918262000002</v>
      </c>
      <c r="BC521" s="184">
        <f t="shared" si="270"/>
        <v>1189</v>
      </c>
      <c r="BD521" s="184">
        <f t="shared" si="271"/>
        <v>0</v>
      </c>
      <c r="BE521" s="184">
        <f t="shared" si="272"/>
        <v>583.57957380000016</v>
      </c>
      <c r="BF521" s="184">
        <f t="shared" si="273"/>
        <v>815.8918262000002</v>
      </c>
      <c r="BG521" s="102">
        <f t="shared" si="274"/>
        <v>0</v>
      </c>
      <c r="BH521" s="102">
        <f t="shared" si="275"/>
        <v>0</v>
      </c>
      <c r="BI521" s="102">
        <f t="shared" si="276"/>
        <v>0</v>
      </c>
      <c r="BJ521" s="102">
        <f t="shared" si="277"/>
        <v>0.41699999999999998</v>
      </c>
      <c r="BK521" s="102">
        <f t="shared" si="278"/>
        <v>0.58299999999999996</v>
      </c>
      <c r="BL521" s="102">
        <f t="shared" si="279"/>
        <v>0</v>
      </c>
      <c r="BN521" s="102"/>
    </row>
    <row r="522" spans="1:66" x14ac:dyDescent="0.25">
      <c r="A522" s="102" t="s">
        <v>24</v>
      </c>
      <c r="B522" s="102" t="s">
        <v>8</v>
      </c>
      <c r="C522" s="102" t="s">
        <v>8</v>
      </c>
      <c r="D522" s="102" t="s">
        <v>27</v>
      </c>
      <c r="E522" s="102" t="s">
        <v>30</v>
      </c>
      <c r="F522" s="102" t="s">
        <v>1053</v>
      </c>
      <c r="G522" s="102">
        <v>1.204</v>
      </c>
      <c r="H522" s="102">
        <v>1</v>
      </c>
      <c r="I522" s="102">
        <v>1</v>
      </c>
      <c r="J522" s="167">
        <f>IFERROR(H522*VLOOKUP(A522, 'Advanced Parameters'!$B$7:$G$20, 6, FALSE)*VLOOKUP(A522, 'Growth Parameters'!$B$6:$H$19, 6, FALSE), 0)</f>
        <v>1</v>
      </c>
      <c r="K522" s="167">
        <f>IFERROR(IF('Advanced Parameters'!$C$5="n",'Raw Data'!I522*VLOOKUP(A522,'Advanced Parameters'!$B$7:$G$20,6,FALSE),J522*VLOOKUP(A522,'Advanced Parameters'!$B$7:$G$20,2,FALSE))*VLOOKUP(A522, 'Growth Parameters'!$B$6:$H$19, 6, FALSE), 0)</f>
        <v>1</v>
      </c>
      <c r="L522" s="167">
        <f t="shared" si="249"/>
        <v>0</v>
      </c>
      <c r="M522" s="168">
        <f>IFERROR(IF(G522="NA","NA",IF(G522&gt;'APC Parameters'!$K$6+VLOOKUP('Raw Data'!A522, 'APC Parameters'!$H$7:$L$20, 4, FALSE), 'APC Parameters'!$L$6+VLOOKUP('Raw Data'!A522, 'APC Parameters'!$H$7:$L$20, 5, FALSE), G522*('APC Parameters'!$J$6+VLOOKUP('Raw Data'!A522, 'APC Parameters'!$H$7:$L$20, 3, FALSE))+'APC Parameters'!$I$6+VLOOKUP('Raw Data'!A522, 'APC Parameters'!$H$7:$L$20, 2, FALSE))), 0)</f>
        <v>2001.7975999999999</v>
      </c>
      <c r="N522" s="168">
        <f t="shared" si="250"/>
        <v>2001.7975999999999</v>
      </c>
      <c r="O522" s="168">
        <f>IFERROR(IF(M522="NA",VLOOKUP(D522,'Internal Calculations'!$B$10:$C$11,2,FALSE), M522)*VLOOKUP(A522, 'Growth Parameters'!$B$6:$H$19, 7, FALSE), 0)</f>
        <v>2001.7975999999999</v>
      </c>
      <c r="P522" s="177">
        <f t="shared" si="251"/>
        <v>2001.7975999999999</v>
      </c>
      <c r="Q522" s="178">
        <f>IF('Funding Allocation Parameters'!$C$5="Basic Library Subsidy", MIN(O522*('Funding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MIN($O522*(VLOOKUP(CONCATENATE($A522, 'Funding Allocation Parameters'!$I$5), 'Library Subsidy Complex'!$C$2:$J$55, 2, FALSE)), VLOOKUP(CONCATENATE($A522, 'Funding Allocation Parameters'!$I$5), 'Library Subsidy Complex'!$C$2:$J$55, 4, FALSE)), 0)))))</f>
        <v>1189</v>
      </c>
      <c r="R522" s="178">
        <f>IF('Funding Allocation Parameters'!$C$5="Basic Library Subsidy", 0, IF('Funding Allocation Parameters'!$C$5="Grant funding",MIN(O522*('Funding Allocation Parameters'!$E$5), 'Funding Allocation Parameters'!$G$5), IF('Funding Allocation Parameters'!$C$5="Other author funding", 0, IF('Funding Allocation Parameters'!$C$5="Any discretionary funds (grants if available, other if no grants)", MIN(O522*('Funding Allocation Parameters'!$E$5), 'Funding Allocation Parameters'!$G$5), IF('Funding Allocation Parameters'!$C$5="Complex Library Subsidy", 0, 0)))))</f>
        <v>0</v>
      </c>
      <c r="S522" s="178">
        <f>IF('Funding Allocation Parameters'!$C$5="Basic Library Subsidy", 0, IF('Funding Allocation Parameters'!$C$5="Grant funding", 0, IF('Funding Allocation Parameters'!$C$5="Other author funding",  MIN(O522*('Funding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2" s="178">
        <f>IF('Funding Allocation Parameters'!$C$5="Basic Library Subsidy", MIN(O522*('Funding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MIN($O522*(VLOOKUP(CONCATENATE($A522, 'Funding Allocation Parameters'!$I$5), 'Library Subsidy Complex'!$C$2:$J$55, 6, FALSE)), VLOOKUP(CONCATENATE($A522, 'Funding Allocation Parameters'!$I$5), 'Library Subsidy Complex'!$C$2:$J$55, 8, FALSE)), 0)))))</f>
        <v>1189</v>
      </c>
      <c r="U522" s="178">
        <f>IF('Funding Allocation Parameters'!$C$5="Basic Library Subsidy", 0, IF('Funding Allocation Parameters'!$C$5="Grant funding", 0, IF('Funding Allocation Parameters'!$C$5="Other author funding",  MIN(O522*('Funding Allocation Parameters'!$E$5), 'Funding Allocation Parameters'!$G$5), IF('Funding Allocation Parameters'!$C$5="Any discretionary funds (grants if available, other if no grants)", MIN(O522*('Funding Allocation Parameters'!$E$5), 'Funding Allocation Parameters'!$G$5), IF('Funding Allocation Parameters'!$C$5="Complex Library Subsidy", 0, 0)))))</f>
        <v>0</v>
      </c>
      <c r="V522" s="177">
        <f t="shared" si="252"/>
        <v>812.79759999999987</v>
      </c>
      <c r="W522" s="177">
        <f t="shared" si="253"/>
        <v>812.79759999999987</v>
      </c>
      <c r="X522" s="179">
        <f>IF('Funding Allocation Parameters'!$C$6="Basic Library Subsidy", MIN(V522*'Funding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MIN(V522*VLOOKUP(CONCATENATE($A522, 'Funding Allocation Parameters'!$I$6), 'Library Subsidy Complex'!$C$2:$J$55, 2, FALSE), VLOOKUP(CONCATENATE($A522, 'Funding Allocation Parameters'!$I$6), 'Library Subsidy Complex'!$C$2:$J$55, 4, FALSE)), 0)))))</f>
        <v>0</v>
      </c>
      <c r="Y522" s="179">
        <f>IF('Funding Allocation Parameters'!$C$6="Basic Library Subsidy", 0, IF('Funding Allocation Parameters'!$C$6="Grant funding",MIN(V522*'Funding Allocation Parameters'!$E$6, 'Funding Allocation Parameters'!$G$6), IF('Funding Allocation Parameters'!$C$6="Other author funding", 0, IF('Funding Allocation Parameters'!$C$6="Any discretionary funds (grants if available, other if no grants)", MIN(V522*'Funding Allocation Parameters'!$E$6, 'Funding Allocation Parameters'!$G$6), IF('Funding Allocation Parameters'!$C$6="Complex Library Subsidy", 0, 0)))))</f>
        <v>812.79759999999987</v>
      </c>
      <c r="Z522" s="179">
        <f>IF('Funding Allocation Parameters'!$C$6="Basic Library Subsidy", 0, IF('Funding Allocation Parameters'!$C$6="Grant funding", 0, IF('Funding Allocation Parameters'!$C$6="Other author funding",  MIN(V522*'Funding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2" s="179">
        <f>IF('Funding Allocation Parameters'!$C$6="Basic Library Subsidy", MIN(W522*'Funding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MIN(W522*VLOOKUP(CONCATENATE($A522, 'Funding Allocation Parameters'!$I$6), 'Library Subsidy Complex'!$C$2:$J$55, 6, FALSE), VLOOKUP(CONCATENATE($A522, 'Funding Allocation Parameters'!$I$6), 'Library Subsidy Complex'!$C$2:$J$55, 8, FALSE)), 0)))))</f>
        <v>0</v>
      </c>
      <c r="AB522" s="179">
        <f>IF('Funding Allocation Parameters'!$C$6="Basic Library Subsidy", 0, IF('Funding Allocation Parameters'!$C$6="Grant funding", 0, IF('Funding Allocation Parameters'!$C$6="Other author funding",  MIN(W522*'Funding Allocation Parameters'!$E$6, 'Funding Allocation Parameters'!$G$6), IF('Funding Allocation Parameters'!$C$6="Any discretionary funds (grants if available, other if no grants)", MIN(W522*'Funding Allocation Parameters'!$E$6, 'Funding Allocation Parameters'!$G$6), IF('Funding Allocation Parameters'!$C$6="Complex Library Subsidy", 0, 0)))))</f>
        <v>812.79759999999987</v>
      </c>
      <c r="AC522" s="177">
        <f t="shared" si="254"/>
        <v>0</v>
      </c>
      <c r="AD522" s="177">
        <f t="shared" si="255"/>
        <v>0</v>
      </c>
      <c r="AE522" s="180">
        <f>IF('Funding Allocation Parameters'!$C$7="Basic Library Subsidy", MIN(AC522*'Funding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MIN(AC522*VLOOKUP(CONCATENATE($A522, 'Funding Allocation Parameters'!$I$7), 'Library Subsidy Complex'!$C$2:$J$55, 2, FALSE), VLOOKUP(CONCATENATE($A522, 'Funding Allocation Parameters'!$I$7), 'Library Subsidy Complex'!$C$2:$J$55, 4, FALSE)), 0)))))</f>
        <v>0</v>
      </c>
      <c r="AF522" s="180">
        <f>IF('Funding Allocation Parameters'!$C$7="Basic Library Subsidy", 0, IF('Funding Allocation Parameters'!$C$7="Grant funding",MIN(AC522*'Funding Allocation Parameters'!$E$7, 'Funding Allocation Parameters'!$G$7), IF('Funding Allocation Parameters'!$C$7="Other author funding", 0, IF('Funding Allocation Parameters'!$C$7="Any discretionary funds (grants if available, other if no grants)", MIN(AC522*'Funding Allocation Parameters'!$E$7, 'Funding Allocation Parameters'!$G$7), IF('Funding Allocation Parameters'!$C$7="Complex Library Subsidy", 0, 0)))))</f>
        <v>0</v>
      </c>
      <c r="AG522" s="180">
        <f>IF('Funding Allocation Parameters'!$C$7="Basic Library Subsidy", 0, IF('Funding Allocation Parameters'!$C$7="Grant funding", 0, IF('Funding Allocation Parameters'!$C$7="Other author funding",  MIN(AC522*'Funding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2" s="180">
        <f>IF('Funding Allocation Parameters'!$C$7="Basic Library Subsidy", MIN(AD522*'Funding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MIN(AD522*VLOOKUP(CONCATENATE($A522, 'Funding Allocation Parameters'!$I$7), 'Library Subsidy Complex'!$C$2:$J$55, 6, FALSE), VLOOKUP(CONCATENATE($A522, 'Funding Allocation Parameters'!$I$7), 'Library Subsidy Complex'!$C$2:$J$55, 8, FALSE)), 0)))))</f>
        <v>0</v>
      </c>
      <c r="AI522" s="180">
        <f>IF('Funding Allocation Parameters'!$C$7="Basic Library Subsidy", 0, IF('Funding Allocation Parameters'!$C$7="Grant funding", 0, IF('Funding Allocation Parameters'!$C$7="Other author funding",  MIN(AD522*'Funding Allocation Parameters'!$E$7, 'Funding Allocation Parameters'!$G$7), IF('Funding Allocation Parameters'!$C$7="Any discretionary funds (grants if available, other if no grants)", MIN(AD522*'Funding Allocation Parameters'!$E$7, 'Funding Allocation Parameters'!$G$7), IF('Funding Allocation Parameters'!$C$7="Complex Library Subsidy", 0, 0)))))</f>
        <v>0</v>
      </c>
      <c r="AJ522" s="177">
        <f t="shared" si="256"/>
        <v>0</v>
      </c>
      <c r="AK522" s="177">
        <f t="shared" si="257"/>
        <v>0</v>
      </c>
      <c r="AL522" s="181">
        <f>IF('Funding Allocation Parameters'!$C$8="Basic Library Subsidy", MIN(AJ522*'Funding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MIN(AJ522*VLOOKUP(CONCATENATE($A522, 'Funding Allocation Parameters'!$I$8), 'Library Subsidy Complex'!$C$2:$J$55, 2, FALSE), VLOOKUP(CONCATENATE($A522, 'Funding Allocation Parameters'!$I$8), 'Library Subsidy Complex'!$C$2:$J$55, 4, FALSE)), 0)))))</f>
        <v>0</v>
      </c>
      <c r="AM522" s="181">
        <f>IF('Funding Allocation Parameters'!$C$8="Basic Library Subsidy", 0, IF('Funding Allocation Parameters'!$C$8="Grant funding",MIN(AJ522*'Funding Allocation Parameters'!$E$8, 'Funding Allocation Parameters'!$G$8), IF('Funding Allocation Parameters'!$C$8="Other author funding", 0, IF('Funding Allocation Parameters'!$C$8="Any discretionary funds (grants if available, other if no grants)", MIN(AJ522*'Funding Allocation Parameters'!$E$8, 'Funding Allocation Parameters'!$G$8), IF('Funding Allocation Parameters'!$C$8="Complex Library Subsidy", 0, 0)))))</f>
        <v>0</v>
      </c>
      <c r="AN522" s="181">
        <f>IF('Funding Allocation Parameters'!$C$8="Basic Library Subsidy", 0, IF('Funding Allocation Parameters'!$C$8="Grant funding", 0, IF('Funding Allocation Parameters'!$C$8="Other author funding",  MIN(AJ522*'Funding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2" s="181">
        <f>IF('Funding Allocation Parameters'!$C$8="Basic Library Subsidy", MIN(AK522*'Funding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MIN(AK522*VLOOKUP(CONCATENATE($A522, 'Funding Allocation Parameters'!$I$8), 'Library Subsidy Complex'!$C$2:$J$55, 6, FALSE), VLOOKUP(CONCATENATE($A522, 'Funding Allocation Parameters'!$I$8), 'Library Subsidy Complex'!$C$2:$J$55, 8, FALSE)), 0)))))</f>
        <v>0</v>
      </c>
      <c r="AP522" s="181">
        <f>IF('Funding Allocation Parameters'!$C$8="Basic Library Subsidy", 0, IF('Funding Allocation Parameters'!$C$8="Grant funding", 0, IF('Funding Allocation Parameters'!$C$8="Other author funding",  MIN(AK522*'Funding Allocation Parameters'!$E$8, 'Funding Allocation Parameters'!$G$8), IF('Funding Allocation Parameters'!$C$8="Any discretionary funds (grants if available, other if no grants)", MIN(AK522*'Funding Allocation Parameters'!$E$8, 'Funding Allocation Parameters'!$G$8), IF('Funding Allocation Parameters'!$C$8="Complex Library Subsidy", 0, 0)))))</f>
        <v>0</v>
      </c>
      <c r="AQ522" s="177">
        <f t="shared" si="258"/>
        <v>0</v>
      </c>
      <c r="AR522" s="177">
        <f t="shared" si="259"/>
        <v>0</v>
      </c>
      <c r="AS522" s="182">
        <f t="shared" si="260"/>
        <v>1189</v>
      </c>
      <c r="AT522" s="182">
        <f t="shared" si="261"/>
        <v>812.79759999999987</v>
      </c>
      <c r="AU522" s="182">
        <f t="shared" si="262"/>
        <v>0</v>
      </c>
      <c r="AV522" s="182">
        <f t="shared" si="263"/>
        <v>1189</v>
      </c>
      <c r="AW522" s="182">
        <f t="shared" si="264"/>
        <v>812.79759999999987</v>
      </c>
      <c r="AX522" s="183">
        <f t="shared" si="265"/>
        <v>1189</v>
      </c>
      <c r="AY522" s="183">
        <f t="shared" si="266"/>
        <v>812.79759999999987</v>
      </c>
      <c r="AZ522" s="183">
        <f t="shared" si="267"/>
        <v>0</v>
      </c>
      <c r="BA522" s="183">
        <f t="shared" si="268"/>
        <v>0</v>
      </c>
      <c r="BB522" s="183">
        <f t="shared" si="269"/>
        <v>0</v>
      </c>
      <c r="BC522" s="184">
        <f t="shared" si="270"/>
        <v>1189</v>
      </c>
      <c r="BD522" s="184">
        <f t="shared" si="271"/>
        <v>0</v>
      </c>
      <c r="BE522" s="184">
        <f t="shared" si="272"/>
        <v>812.79759999999987</v>
      </c>
      <c r="BF522" s="184">
        <f t="shared" si="273"/>
        <v>0</v>
      </c>
      <c r="BG522" s="102">
        <f t="shared" si="274"/>
        <v>0</v>
      </c>
      <c r="BH522" s="102">
        <f t="shared" si="275"/>
        <v>0</v>
      </c>
      <c r="BI522" s="102">
        <f t="shared" si="276"/>
        <v>0</v>
      </c>
      <c r="BJ522" s="102">
        <f t="shared" si="277"/>
        <v>1</v>
      </c>
      <c r="BK522" s="102">
        <f t="shared" si="278"/>
        <v>0</v>
      </c>
      <c r="BL522" s="102">
        <f t="shared" si="279"/>
        <v>0</v>
      </c>
      <c r="BN522" s="102"/>
    </row>
    <row r="523" spans="1:66" x14ac:dyDescent="0.25">
      <c r="A523" s="102" t="s">
        <v>23</v>
      </c>
      <c r="B523" s="102" t="s">
        <v>15</v>
      </c>
      <c r="C523" s="102" t="s">
        <v>8</v>
      </c>
      <c r="D523" s="102" t="s">
        <v>27</v>
      </c>
      <c r="E523" s="102" t="s">
        <v>1054</v>
      </c>
      <c r="F523" s="102" t="s">
        <v>1055</v>
      </c>
      <c r="G523" s="102" t="s">
        <v>9</v>
      </c>
      <c r="H523" s="102">
        <v>1</v>
      </c>
      <c r="I523" s="102">
        <v>0</v>
      </c>
      <c r="J523" s="167">
        <f>IFERROR(H523*VLOOKUP(A523, 'Advanced Parameters'!$B$7:$G$20, 6, FALSE)*VLOOKUP(A523, 'Growth Parameters'!$B$6:$H$19, 6, FALSE), 0)</f>
        <v>1</v>
      </c>
      <c r="K523" s="167">
        <f>IFERROR(IF('Advanced Parameters'!$C$5="n",'Raw Data'!I523*VLOOKUP(A523,'Advanced Parameters'!$B$7:$G$20,6,FALSE),J523*VLOOKUP(A523,'Advanced Parameters'!$B$7:$G$20,2,FALSE))*VLOOKUP(A523, 'Growth Parameters'!$B$6:$H$19, 6, FALSE), 0)</f>
        <v>0</v>
      </c>
      <c r="L523" s="167">
        <f t="shared" si="249"/>
        <v>1</v>
      </c>
      <c r="M523" s="168" t="str">
        <f>IFERROR(IF(G523="NA","NA",IF(G523&gt;'APC Parameters'!$K$6+VLOOKUP('Raw Data'!A523, 'APC Parameters'!$H$7:$L$20, 4, FALSE), 'APC Parameters'!$L$6+VLOOKUP('Raw Data'!A523, 'APC Parameters'!$H$7:$L$20, 5, FALSE), G523*('APC Parameters'!$J$6+VLOOKUP('Raw Data'!A523, 'APC Parameters'!$H$7:$L$20, 3, FALSE))+'APC Parameters'!$I$6+VLOOKUP('Raw Data'!A523, 'APC Parameters'!$H$7:$L$20, 2, FALSE))), 0)</f>
        <v>NA</v>
      </c>
      <c r="N523" s="168" t="str">
        <f t="shared" si="250"/>
        <v>NA</v>
      </c>
      <c r="O523" s="168">
        <f>IFERROR(IF(M523="NA",VLOOKUP(D523,'Internal Calculations'!$B$10:$C$11,2,FALSE), M523)*VLOOKUP(A523, 'Growth Parameters'!$B$6:$H$19, 7, FALSE), 0)</f>
        <v>2278.6764150234731</v>
      </c>
      <c r="P523" s="177">
        <f t="shared" si="251"/>
        <v>2278.6764150234731</v>
      </c>
      <c r="Q523" s="178">
        <f>IF('Funding Allocation Parameters'!$C$5="Basic Library Subsidy", MIN(O523*('Funding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MIN($O523*(VLOOKUP(CONCATENATE($A523, 'Funding Allocation Parameters'!$I$5), 'Library Subsidy Complex'!$C$2:$J$55, 2, FALSE)), VLOOKUP(CONCATENATE($A523, 'Funding Allocation Parameters'!$I$5), 'Library Subsidy Complex'!$C$2:$J$55, 4, FALSE)), 0)))))</f>
        <v>1189</v>
      </c>
      <c r="R523" s="178">
        <f>IF('Funding Allocation Parameters'!$C$5="Basic Library Subsidy", 0, IF('Funding Allocation Parameters'!$C$5="Grant funding",MIN(O523*('Funding Allocation Parameters'!$E$5), 'Funding Allocation Parameters'!$G$5), IF('Funding Allocation Parameters'!$C$5="Other author funding", 0, IF('Funding Allocation Parameters'!$C$5="Any discretionary funds (grants if available, other if no grants)", MIN(O523*('Funding Allocation Parameters'!$E$5), 'Funding Allocation Parameters'!$G$5), IF('Funding Allocation Parameters'!$C$5="Complex Library Subsidy", 0, 0)))))</f>
        <v>0</v>
      </c>
      <c r="S523" s="178">
        <f>IF('Funding Allocation Parameters'!$C$5="Basic Library Subsidy", 0, IF('Funding Allocation Parameters'!$C$5="Grant funding", 0, IF('Funding Allocation Parameters'!$C$5="Other author funding",  MIN(O523*('Funding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3" s="178">
        <f>IF('Funding Allocation Parameters'!$C$5="Basic Library Subsidy", MIN(O523*('Funding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MIN($O523*(VLOOKUP(CONCATENATE($A523, 'Funding Allocation Parameters'!$I$5), 'Library Subsidy Complex'!$C$2:$J$55, 6, FALSE)), VLOOKUP(CONCATENATE($A523, 'Funding Allocation Parameters'!$I$5), 'Library Subsidy Complex'!$C$2:$J$55, 8, FALSE)), 0)))))</f>
        <v>1189</v>
      </c>
      <c r="U523" s="178">
        <f>IF('Funding Allocation Parameters'!$C$5="Basic Library Subsidy", 0, IF('Funding Allocation Parameters'!$C$5="Grant funding", 0, IF('Funding Allocation Parameters'!$C$5="Other author funding",  MIN(O523*('Funding Allocation Parameters'!$E$5), 'Funding Allocation Parameters'!$G$5), IF('Funding Allocation Parameters'!$C$5="Any discretionary funds (grants if available, other if no grants)", MIN(O523*('Funding Allocation Parameters'!$E$5), 'Funding Allocation Parameters'!$G$5), IF('Funding Allocation Parameters'!$C$5="Complex Library Subsidy", 0, 0)))))</f>
        <v>0</v>
      </c>
      <c r="V523" s="177">
        <f t="shared" si="252"/>
        <v>1089.6764150234731</v>
      </c>
      <c r="W523" s="177">
        <f t="shared" si="253"/>
        <v>1089.6764150234731</v>
      </c>
      <c r="X523" s="179">
        <f>IF('Funding Allocation Parameters'!$C$6="Basic Library Subsidy", MIN(V523*'Funding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MIN(V523*VLOOKUP(CONCATENATE($A523, 'Funding Allocation Parameters'!$I$6), 'Library Subsidy Complex'!$C$2:$J$55, 2, FALSE), VLOOKUP(CONCATENATE($A523, 'Funding Allocation Parameters'!$I$6), 'Library Subsidy Complex'!$C$2:$J$55, 4, FALSE)), 0)))))</f>
        <v>0</v>
      </c>
      <c r="Y523" s="179">
        <f>IF('Funding Allocation Parameters'!$C$6="Basic Library Subsidy", 0, IF('Funding Allocation Parameters'!$C$6="Grant funding",MIN(V523*'Funding Allocation Parameters'!$E$6, 'Funding Allocation Parameters'!$G$6), IF('Funding Allocation Parameters'!$C$6="Other author funding", 0, IF('Funding Allocation Parameters'!$C$6="Any discretionary funds (grants if available, other if no grants)", MIN(V523*'Funding Allocation Parameters'!$E$6, 'Funding Allocation Parameters'!$G$6), IF('Funding Allocation Parameters'!$C$6="Complex Library Subsidy", 0, 0)))))</f>
        <v>1089.6764150234731</v>
      </c>
      <c r="Z523" s="179">
        <f>IF('Funding Allocation Parameters'!$C$6="Basic Library Subsidy", 0, IF('Funding Allocation Parameters'!$C$6="Grant funding", 0, IF('Funding Allocation Parameters'!$C$6="Other author funding",  MIN(V523*'Funding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3" s="179">
        <f>IF('Funding Allocation Parameters'!$C$6="Basic Library Subsidy", MIN(W523*'Funding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MIN(W523*VLOOKUP(CONCATENATE($A523, 'Funding Allocation Parameters'!$I$6), 'Library Subsidy Complex'!$C$2:$J$55, 6, FALSE), VLOOKUP(CONCATENATE($A523, 'Funding Allocation Parameters'!$I$6), 'Library Subsidy Complex'!$C$2:$J$55, 8, FALSE)), 0)))))</f>
        <v>0</v>
      </c>
      <c r="AB523" s="179">
        <f>IF('Funding Allocation Parameters'!$C$6="Basic Library Subsidy", 0, IF('Funding Allocation Parameters'!$C$6="Grant funding", 0, IF('Funding Allocation Parameters'!$C$6="Other author funding",  MIN(W523*'Funding Allocation Parameters'!$E$6, 'Funding Allocation Parameters'!$G$6), IF('Funding Allocation Parameters'!$C$6="Any discretionary funds (grants if available, other if no grants)", MIN(W523*'Funding Allocation Parameters'!$E$6, 'Funding Allocation Parameters'!$G$6), IF('Funding Allocation Parameters'!$C$6="Complex Library Subsidy", 0, 0)))))</f>
        <v>1089.6764150234731</v>
      </c>
      <c r="AC523" s="177">
        <f t="shared" si="254"/>
        <v>0</v>
      </c>
      <c r="AD523" s="177">
        <f t="shared" si="255"/>
        <v>0</v>
      </c>
      <c r="AE523" s="180">
        <f>IF('Funding Allocation Parameters'!$C$7="Basic Library Subsidy", MIN(AC523*'Funding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MIN(AC523*VLOOKUP(CONCATENATE($A523, 'Funding Allocation Parameters'!$I$7), 'Library Subsidy Complex'!$C$2:$J$55, 2, FALSE), VLOOKUP(CONCATENATE($A523, 'Funding Allocation Parameters'!$I$7), 'Library Subsidy Complex'!$C$2:$J$55, 4, FALSE)), 0)))))</f>
        <v>0</v>
      </c>
      <c r="AF523" s="180">
        <f>IF('Funding Allocation Parameters'!$C$7="Basic Library Subsidy", 0, IF('Funding Allocation Parameters'!$C$7="Grant funding",MIN(AC523*'Funding Allocation Parameters'!$E$7, 'Funding Allocation Parameters'!$G$7), IF('Funding Allocation Parameters'!$C$7="Other author funding", 0, IF('Funding Allocation Parameters'!$C$7="Any discretionary funds (grants if available, other if no grants)", MIN(AC523*'Funding Allocation Parameters'!$E$7, 'Funding Allocation Parameters'!$G$7), IF('Funding Allocation Parameters'!$C$7="Complex Library Subsidy", 0, 0)))))</f>
        <v>0</v>
      </c>
      <c r="AG523" s="180">
        <f>IF('Funding Allocation Parameters'!$C$7="Basic Library Subsidy", 0, IF('Funding Allocation Parameters'!$C$7="Grant funding", 0, IF('Funding Allocation Parameters'!$C$7="Other author funding",  MIN(AC523*'Funding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3" s="180">
        <f>IF('Funding Allocation Parameters'!$C$7="Basic Library Subsidy", MIN(AD523*'Funding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MIN(AD523*VLOOKUP(CONCATENATE($A523, 'Funding Allocation Parameters'!$I$7), 'Library Subsidy Complex'!$C$2:$J$55, 6, FALSE), VLOOKUP(CONCATENATE($A523, 'Funding Allocation Parameters'!$I$7), 'Library Subsidy Complex'!$C$2:$J$55, 8, FALSE)), 0)))))</f>
        <v>0</v>
      </c>
      <c r="AI523" s="180">
        <f>IF('Funding Allocation Parameters'!$C$7="Basic Library Subsidy", 0, IF('Funding Allocation Parameters'!$C$7="Grant funding", 0, IF('Funding Allocation Parameters'!$C$7="Other author funding",  MIN(AD523*'Funding Allocation Parameters'!$E$7, 'Funding Allocation Parameters'!$G$7), IF('Funding Allocation Parameters'!$C$7="Any discretionary funds (grants if available, other if no grants)", MIN(AD523*'Funding Allocation Parameters'!$E$7, 'Funding Allocation Parameters'!$G$7), IF('Funding Allocation Parameters'!$C$7="Complex Library Subsidy", 0, 0)))))</f>
        <v>0</v>
      </c>
      <c r="AJ523" s="177">
        <f t="shared" si="256"/>
        <v>0</v>
      </c>
      <c r="AK523" s="177">
        <f t="shared" si="257"/>
        <v>0</v>
      </c>
      <c r="AL523" s="181">
        <f>IF('Funding Allocation Parameters'!$C$8="Basic Library Subsidy", MIN(AJ523*'Funding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MIN(AJ523*VLOOKUP(CONCATENATE($A523, 'Funding Allocation Parameters'!$I$8), 'Library Subsidy Complex'!$C$2:$J$55, 2, FALSE), VLOOKUP(CONCATENATE($A523, 'Funding Allocation Parameters'!$I$8), 'Library Subsidy Complex'!$C$2:$J$55, 4, FALSE)), 0)))))</f>
        <v>0</v>
      </c>
      <c r="AM523" s="181">
        <f>IF('Funding Allocation Parameters'!$C$8="Basic Library Subsidy", 0, IF('Funding Allocation Parameters'!$C$8="Grant funding",MIN(AJ523*'Funding Allocation Parameters'!$E$8, 'Funding Allocation Parameters'!$G$8), IF('Funding Allocation Parameters'!$C$8="Other author funding", 0, IF('Funding Allocation Parameters'!$C$8="Any discretionary funds (grants if available, other if no grants)", MIN(AJ523*'Funding Allocation Parameters'!$E$8, 'Funding Allocation Parameters'!$G$8), IF('Funding Allocation Parameters'!$C$8="Complex Library Subsidy", 0, 0)))))</f>
        <v>0</v>
      </c>
      <c r="AN523" s="181">
        <f>IF('Funding Allocation Parameters'!$C$8="Basic Library Subsidy", 0, IF('Funding Allocation Parameters'!$C$8="Grant funding", 0, IF('Funding Allocation Parameters'!$C$8="Other author funding",  MIN(AJ523*'Funding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3" s="181">
        <f>IF('Funding Allocation Parameters'!$C$8="Basic Library Subsidy", MIN(AK523*'Funding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MIN(AK523*VLOOKUP(CONCATENATE($A523, 'Funding Allocation Parameters'!$I$8), 'Library Subsidy Complex'!$C$2:$J$55, 6, FALSE), VLOOKUP(CONCATENATE($A523, 'Funding Allocation Parameters'!$I$8), 'Library Subsidy Complex'!$C$2:$J$55, 8, FALSE)), 0)))))</f>
        <v>0</v>
      </c>
      <c r="AP523" s="181">
        <f>IF('Funding Allocation Parameters'!$C$8="Basic Library Subsidy", 0, IF('Funding Allocation Parameters'!$C$8="Grant funding", 0, IF('Funding Allocation Parameters'!$C$8="Other author funding",  MIN(AK523*'Funding Allocation Parameters'!$E$8, 'Funding Allocation Parameters'!$G$8), IF('Funding Allocation Parameters'!$C$8="Any discretionary funds (grants if available, other if no grants)", MIN(AK523*'Funding Allocation Parameters'!$E$8, 'Funding Allocation Parameters'!$G$8), IF('Funding Allocation Parameters'!$C$8="Complex Library Subsidy", 0, 0)))))</f>
        <v>0</v>
      </c>
      <c r="AQ523" s="177">
        <f t="shared" si="258"/>
        <v>0</v>
      </c>
      <c r="AR523" s="177">
        <f t="shared" si="259"/>
        <v>0</v>
      </c>
      <c r="AS523" s="182">
        <f t="shared" si="260"/>
        <v>1189</v>
      </c>
      <c r="AT523" s="182">
        <f t="shared" si="261"/>
        <v>1089.6764150234731</v>
      </c>
      <c r="AU523" s="182">
        <f t="shared" si="262"/>
        <v>0</v>
      </c>
      <c r="AV523" s="182">
        <f t="shared" si="263"/>
        <v>1189</v>
      </c>
      <c r="AW523" s="182">
        <f t="shared" si="264"/>
        <v>1089.6764150234731</v>
      </c>
      <c r="AX523" s="183">
        <f t="shared" si="265"/>
        <v>0</v>
      </c>
      <c r="AY523" s="183">
        <f t="shared" si="266"/>
        <v>0</v>
      </c>
      <c r="AZ523" s="183">
        <f t="shared" si="267"/>
        <v>0</v>
      </c>
      <c r="BA523" s="183">
        <f t="shared" si="268"/>
        <v>1189</v>
      </c>
      <c r="BB523" s="183">
        <f t="shared" si="269"/>
        <v>1089.6764150234731</v>
      </c>
      <c r="BC523" s="184">
        <f t="shared" si="270"/>
        <v>1189</v>
      </c>
      <c r="BD523" s="184">
        <f t="shared" si="271"/>
        <v>0</v>
      </c>
      <c r="BE523" s="184">
        <f t="shared" si="272"/>
        <v>0</v>
      </c>
      <c r="BF523" s="184">
        <f t="shared" si="273"/>
        <v>1089.6764150234731</v>
      </c>
      <c r="BG523" s="102">
        <f t="shared" si="274"/>
        <v>0</v>
      </c>
      <c r="BH523" s="102">
        <f t="shared" si="275"/>
        <v>0</v>
      </c>
      <c r="BI523" s="102">
        <f t="shared" si="276"/>
        <v>0</v>
      </c>
      <c r="BJ523" s="102">
        <f t="shared" si="277"/>
        <v>0</v>
      </c>
      <c r="BK523" s="102">
        <f t="shared" si="278"/>
        <v>1</v>
      </c>
      <c r="BL523" s="102">
        <f t="shared" si="279"/>
        <v>0</v>
      </c>
      <c r="BN523" s="102"/>
    </row>
    <row r="524" spans="1:66" x14ac:dyDescent="0.25">
      <c r="A524" s="102" t="s">
        <v>19</v>
      </c>
      <c r="B524" s="102" t="s">
        <v>8</v>
      </c>
      <c r="C524" s="102" t="s">
        <v>8</v>
      </c>
      <c r="D524" s="102" t="s">
        <v>27</v>
      </c>
      <c r="E524" s="102" t="s">
        <v>1056</v>
      </c>
      <c r="F524" s="102" t="s">
        <v>1057</v>
      </c>
      <c r="G524" s="102">
        <v>1.1910000000000001</v>
      </c>
      <c r="H524" s="102">
        <v>1</v>
      </c>
      <c r="I524" s="102">
        <v>1</v>
      </c>
      <c r="J524" s="167">
        <f>IFERROR(H524*VLOOKUP(A524, 'Advanced Parameters'!$B$7:$G$20, 6, FALSE)*VLOOKUP(A524, 'Growth Parameters'!$B$6:$H$19, 6, FALSE), 0)</f>
        <v>1</v>
      </c>
      <c r="K524" s="167">
        <f>IFERROR(IF('Advanced Parameters'!$C$5="n",'Raw Data'!I524*VLOOKUP(A524,'Advanced Parameters'!$B$7:$G$20,6,FALSE),J524*VLOOKUP(A524,'Advanced Parameters'!$B$7:$G$20,2,FALSE))*VLOOKUP(A524, 'Growth Parameters'!$B$6:$H$19, 6, FALSE), 0)</f>
        <v>1</v>
      </c>
      <c r="L524" s="167">
        <f t="shared" si="249"/>
        <v>0</v>
      </c>
      <c r="M524" s="168">
        <f>IFERROR(IF(G524="NA","NA",IF(G524&gt;'APC Parameters'!$K$6+VLOOKUP('Raw Data'!A524, 'APC Parameters'!$H$7:$L$20, 4, FALSE), 'APC Parameters'!$L$6+VLOOKUP('Raw Data'!A524, 'APC Parameters'!$H$7:$L$20, 5, FALSE), G524*('APC Parameters'!$J$6+VLOOKUP('Raw Data'!A524, 'APC Parameters'!$H$7:$L$20, 3, FALSE))+'APC Parameters'!$I$6+VLOOKUP('Raw Data'!A524, 'APC Parameters'!$H$7:$L$20, 2, FALSE))), 0)</f>
        <v>1992.5754000000002</v>
      </c>
      <c r="N524" s="168">
        <f t="shared" si="250"/>
        <v>1992.5754000000002</v>
      </c>
      <c r="O524" s="168">
        <f>IFERROR(IF(M524="NA",VLOOKUP(D524,'Internal Calculations'!$B$10:$C$11,2,FALSE), M524)*VLOOKUP(A524, 'Growth Parameters'!$B$6:$H$19, 7, FALSE), 0)</f>
        <v>1992.5754000000002</v>
      </c>
      <c r="P524" s="177">
        <f t="shared" si="251"/>
        <v>1992.5754000000002</v>
      </c>
      <c r="Q524" s="178">
        <f>IF('Funding Allocation Parameters'!$C$5="Basic Library Subsidy", MIN(O524*('Funding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MIN($O524*(VLOOKUP(CONCATENATE($A524, 'Funding Allocation Parameters'!$I$5), 'Library Subsidy Complex'!$C$2:$J$55, 2, FALSE)), VLOOKUP(CONCATENATE($A524, 'Funding Allocation Parameters'!$I$5), 'Library Subsidy Complex'!$C$2:$J$55, 4, FALSE)), 0)))))</f>
        <v>1189</v>
      </c>
      <c r="R524" s="178">
        <f>IF('Funding Allocation Parameters'!$C$5="Basic Library Subsidy", 0, IF('Funding Allocation Parameters'!$C$5="Grant funding",MIN(O524*('Funding Allocation Parameters'!$E$5), 'Funding Allocation Parameters'!$G$5), IF('Funding Allocation Parameters'!$C$5="Other author funding", 0, IF('Funding Allocation Parameters'!$C$5="Any discretionary funds (grants if available, other if no grants)", MIN(O524*('Funding Allocation Parameters'!$E$5), 'Funding Allocation Parameters'!$G$5), IF('Funding Allocation Parameters'!$C$5="Complex Library Subsidy", 0, 0)))))</f>
        <v>0</v>
      </c>
      <c r="S524" s="178">
        <f>IF('Funding Allocation Parameters'!$C$5="Basic Library Subsidy", 0, IF('Funding Allocation Parameters'!$C$5="Grant funding", 0, IF('Funding Allocation Parameters'!$C$5="Other author funding",  MIN(O524*('Funding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4" s="178">
        <f>IF('Funding Allocation Parameters'!$C$5="Basic Library Subsidy", MIN(O524*('Funding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MIN($O524*(VLOOKUP(CONCATENATE($A524, 'Funding Allocation Parameters'!$I$5), 'Library Subsidy Complex'!$C$2:$J$55, 6, FALSE)), VLOOKUP(CONCATENATE($A524, 'Funding Allocation Parameters'!$I$5), 'Library Subsidy Complex'!$C$2:$J$55, 8, FALSE)), 0)))))</f>
        <v>1189</v>
      </c>
      <c r="U524" s="178">
        <f>IF('Funding Allocation Parameters'!$C$5="Basic Library Subsidy", 0, IF('Funding Allocation Parameters'!$C$5="Grant funding", 0, IF('Funding Allocation Parameters'!$C$5="Other author funding",  MIN(O524*('Funding Allocation Parameters'!$E$5), 'Funding Allocation Parameters'!$G$5), IF('Funding Allocation Parameters'!$C$5="Any discretionary funds (grants if available, other if no grants)", MIN(O524*('Funding Allocation Parameters'!$E$5), 'Funding Allocation Parameters'!$G$5), IF('Funding Allocation Parameters'!$C$5="Complex Library Subsidy", 0, 0)))))</f>
        <v>0</v>
      </c>
      <c r="V524" s="177">
        <f t="shared" si="252"/>
        <v>803.57540000000017</v>
      </c>
      <c r="W524" s="177">
        <f t="shared" si="253"/>
        <v>803.57540000000017</v>
      </c>
      <c r="X524" s="179">
        <f>IF('Funding Allocation Parameters'!$C$6="Basic Library Subsidy", MIN(V524*'Funding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MIN(V524*VLOOKUP(CONCATENATE($A524, 'Funding Allocation Parameters'!$I$6), 'Library Subsidy Complex'!$C$2:$J$55, 2, FALSE), VLOOKUP(CONCATENATE($A524, 'Funding Allocation Parameters'!$I$6), 'Library Subsidy Complex'!$C$2:$J$55, 4, FALSE)), 0)))))</f>
        <v>0</v>
      </c>
      <c r="Y524" s="179">
        <f>IF('Funding Allocation Parameters'!$C$6="Basic Library Subsidy", 0, IF('Funding Allocation Parameters'!$C$6="Grant funding",MIN(V524*'Funding Allocation Parameters'!$E$6, 'Funding Allocation Parameters'!$G$6), IF('Funding Allocation Parameters'!$C$6="Other author funding", 0, IF('Funding Allocation Parameters'!$C$6="Any discretionary funds (grants if available, other if no grants)", MIN(V524*'Funding Allocation Parameters'!$E$6, 'Funding Allocation Parameters'!$G$6), IF('Funding Allocation Parameters'!$C$6="Complex Library Subsidy", 0, 0)))))</f>
        <v>803.57540000000017</v>
      </c>
      <c r="Z524" s="179">
        <f>IF('Funding Allocation Parameters'!$C$6="Basic Library Subsidy", 0, IF('Funding Allocation Parameters'!$C$6="Grant funding", 0, IF('Funding Allocation Parameters'!$C$6="Other author funding",  MIN(V524*'Funding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4" s="179">
        <f>IF('Funding Allocation Parameters'!$C$6="Basic Library Subsidy", MIN(W524*'Funding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MIN(W524*VLOOKUP(CONCATENATE($A524, 'Funding Allocation Parameters'!$I$6), 'Library Subsidy Complex'!$C$2:$J$55, 6, FALSE), VLOOKUP(CONCATENATE($A524, 'Funding Allocation Parameters'!$I$6), 'Library Subsidy Complex'!$C$2:$J$55, 8, FALSE)), 0)))))</f>
        <v>0</v>
      </c>
      <c r="AB524" s="179">
        <f>IF('Funding Allocation Parameters'!$C$6="Basic Library Subsidy", 0, IF('Funding Allocation Parameters'!$C$6="Grant funding", 0, IF('Funding Allocation Parameters'!$C$6="Other author funding",  MIN(W524*'Funding Allocation Parameters'!$E$6, 'Funding Allocation Parameters'!$G$6), IF('Funding Allocation Parameters'!$C$6="Any discretionary funds (grants if available, other if no grants)", MIN(W524*'Funding Allocation Parameters'!$E$6, 'Funding Allocation Parameters'!$G$6), IF('Funding Allocation Parameters'!$C$6="Complex Library Subsidy", 0, 0)))))</f>
        <v>803.57540000000017</v>
      </c>
      <c r="AC524" s="177">
        <f t="shared" si="254"/>
        <v>0</v>
      </c>
      <c r="AD524" s="177">
        <f t="shared" si="255"/>
        <v>0</v>
      </c>
      <c r="AE524" s="180">
        <f>IF('Funding Allocation Parameters'!$C$7="Basic Library Subsidy", MIN(AC524*'Funding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MIN(AC524*VLOOKUP(CONCATENATE($A524, 'Funding Allocation Parameters'!$I$7), 'Library Subsidy Complex'!$C$2:$J$55, 2, FALSE), VLOOKUP(CONCATENATE($A524, 'Funding Allocation Parameters'!$I$7), 'Library Subsidy Complex'!$C$2:$J$55, 4, FALSE)), 0)))))</f>
        <v>0</v>
      </c>
      <c r="AF524" s="180">
        <f>IF('Funding Allocation Parameters'!$C$7="Basic Library Subsidy", 0, IF('Funding Allocation Parameters'!$C$7="Grant funding",MIN(AC524*'Funding Allocation Parameters'!$E$7, 'Funding Allocation Parameters'!$G$7), IF('Funding Allocation Parameters'!$C$7="Other author funding", 0, IF('Funding Allocation Parameters'!$C$7="Any discretionary funds (grants if available, other if no grants)", MIN(AC524*'Funding Allocation Parameters'!$E$7, 'Funding Allocation Parameters'!$G$7), IF('Funding Allocation Parameters'!$C$7="Complex Library Subsidy", 0, 0)))))</f>
        <v>0</v>
      </c>
      <c r="AG524" s="180">
        <f>IF('Funding Allocation Parameters'!$C$7="Basic Library Subsidy", 0, IF('Funding Allocation Parameters'!$C$7="Grant funding", 0, IF('Funding Allocation Parameters'!$C$7="Other author funding",  MIN(AC524*'Funding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4" s="180">
        <f>IF('Funding Allocation Parameters'!$C$7="Basic Library Subsidy", MIN(AD524*'Funding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MIN(AD524*VLOOKUP(CONCATENATE($A524, 'Funding Allocation Parameters'!$I$7), 'Library Subsidy Complex'!$C$2:$J$55, 6, FALSE), VLOOKUP(CONCATENATE($A524, 'Funding Allocation Parameters'!$I$7), 'Library Subsidy Complex'!$C$2:$J$55, 8, FALSE)), 0)))))</f>
        <v>0</v>
      </c>
      <c r="AI524" s="180">
        <f>IF('Funding Allocation Parameters'!$C$7="Basic Library Subsidy", 0, IF('Funding Allocation Parameters'!$C$7="Grant funding", 0, IF('Funding Allocation Parameters'!$C$7="Other author funding",  MIN(AD524*'Funding Allocation Parameters'!$E$7, 'Funding Allocation Parameters'!$G$7), IF('Funding Allocation Parameters'!$C$7="Any discretionary funds (grants if available, other if no grants)", MIN(AD524*'Funding Allocation Parameters'!$E$7, 'Funding Allocation Parameters'!$G$7), IF('Funding Allocation Parameters'!$C$7="Complex Library Subsidy", 0, 0)))))</f>
        <v>0</v>
      </c>
      <c r="AJ524" s="177">
        <f t="shared" si="256"/>
        <v>0</v>
      </c>
      <c r="AK524" s="177">
        <f t="shared" si="257"/>
        <v>0</v>
      </c>
      <c r="AL524" s="181">
        <f>IF('Funding Allocation Parameters'!$C$8="Basic Library Subsidy", MIN(AJ524*'Funding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MIN(AJ524*VLOOKUP(CONCATENATE($A524, 'Funding Allocation Parameters'!$I$8), 'Library Subsidy Complex'!$C$2:$J$55, 2, FALSE), VLOOKUP(CONCATENATE($A524, 'Funding Allocation Parameters'!$I$8), 'Library Subsidy Complex'!$C$2:$J$55, 4, FALSE)), 0)))))</f>
        <v>0</v>
      </c>
      <c r="AM524" s="181">
        <f>IF('Funding Allocation Parameters'!$C$8="Basic Library Subsidy", 0, IF('Funding Allocation Parameters'!$C$8="Grant funding",MIN(AJ524*'Funding Allocation Parameters'!$E$8, 'Funding Allocation Parameters'!$G$8), IF('Funding Allocation Parameters'!$C$8="Other author funding", 0, IF('Funding Allocation Parameters'!$C$8="Any discretionary funds (grants if available, other if no grants)", MIN(AJ524*'Funding Allocation Parameters'!$E$8, 'Funding Allocation Parameters'!$G$8), IF('Funding Allocation Parameters'!$C$8="Complex Library Subsidy", 0, 0)))))</f>
        <v>0</v>
      </c>
      <c r="AN524" s="181">
        <f>IF('Funding Allocation Parameters'!$C$8="Basic Library Subsidy", 0, IF('Funding Allocation Parameters'!$C$8="Grant funding", 0, IF('Funding Allocation Parameters'!$C$8="Other author funding",  MIN(AJ524*'Funding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4" s="181">
        <f>IF('Funding Allocation Parameters'!$C$8="Basic Library Subsidy", MIN(AK524*'Funding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MIN(AK524*VLOOKUP(CONCATENATE($A524, 'Funding Allocation Parameters'!$I$8), 'Library Subsidy Complex'!$C$2:$J$55, 6, FALSE), VLOOKUP(CONCATENATE($A524, 'Funding Allocation Parameters'!$I$8), 'Library Subsidy Complex'!$C$2:$J$55, 8, FALSE)), 0)))))</f>
        <v>0</v>
      </c>
      <c r="AP524" s="181">
        <f>IF('Funding Allocation Parameters'!$C$8="Basic Library Subsidy", 0, IF('Funding Allocation Parameters'!$C$8="Grant funding", 0, IF('Funding Allocation Parameters'!$C$8="Other author funding",  MIN(AK524*'Funding Allocation Parameters'!$E$8, 'Funding Allocation Parameters'!$G$8), IF('Funding Allocation Parameters'!$C$8="Any discretionary funds (grants if available, other if no grants)", MIN(AK524*'Funding Allocation Parameters'!$E$8, 'Funding Allocation Parameters'!$G$8), IF('Funding Allocation Parameters'!$C$8="Complex Library Subsidy", 0, 0)))))</f>
        <v>0</v>
      </c>
      <c r="AQ524" s="177">
        <f t="shared" si="258"/>
        <v>0</v>
      </c>
      <c r="AR524" s="177">
        <f t="shared" si="259"/>
        <v>0</v>
      </c>
      <c r="AS524" s="182">
        <f t="shared" si="260"/>
        <v>1189</v>
      </c>
      <c r="AT524" s="182">
        <f t="shared" si="261"/>
        <v>803.57540000000017</v>
      </c>
      <c r="AU524" s="182">
        <f t="shared" si="262"/>
        <v>0</v>
      </c>
      <c r="AV524" s="182">
        <f t="shared" si="263"/>
        <v>1189</v>
      </c>
      <c r="AW524" s="182">
        <f t="shared" si="264"/>
        <v>803.57540000000017</v>
      </c>
      <c r="AX524" s="183">
        <f t="shared" si="265"/>
        <v>1189</v>
      </c>
      <c r="AY524" s="183">
        <f t="shared" si="266"/>
        <v>803.57540000000017</v>
      </c>
      <c r="AZ524" s="183">
        <f t="shared" si="267"/>
        <v>0</v>
      </c>
      <c r="BA524" s="183">
        <f t="shared" si="268"/>
        <v>0</v>
      </c>
      <c r="BB524" s="183">
        <f t="shared" si="269"/>
        <v>0</v>
      </c>
      <c r="BC524" s="184">
        <f t="shared" si="270"/>
        <v>1189</v>
      </c>
      <c r="BD524" s="184">
        <f t="shared" si="271"/>
        <v>0</v>
      </c>
      <c r="BE524" s="184">
        <f t="shared" si="272"/>
        <v>803.57540000000017</v>
      </c>
      <c r="BF524" s="184">
        <f t="shared" si="273"/>
        <v>0</v>
      </c>
      <c r="BG524" s="102">
        <f t="shared" si="274"/>
        <v>0</v>
      </c>
      <c r="BH524" s="102">
        <f t="shared" si="275"/>
        <v>0</v>
      </c>
      <c r="BI524" s="102">
        <f t="shared" si="276"/>
        <v>0</v>
      </c>
      <c r="BJ524" s="102">
        <f t="shared" si="277"/>
        <v>1</v>
      </c>
      <c r="BK524" s="102">
        <f t="shared" si="278"/>
        <v>0</v>
      </c>
      <c r="BL524" s="102">
        <f t="shared" si="279"/>
        <v>0</v>
      </c>
      <c r="BN524" s="102"/>
    </row>
    <row r="525" spans="1:66" x14ac:dyDescent="0.25">
      <c r="A525" s="102" t="s">
        <v>17</v>
      </c>
      <c r="B525" s="102" t="s">
        <v>8</v>
      </c>
      <c r="C525" s="102" t="s">
        <v>8</v>
      </c>
      <c r="D525" s="102" t="s">
        <v>27</v>
      </c>
      <c r="E525" s="102" t="s">
        <v>1058</v>
      </c>
      <c r="F525" s="102" t="s">
        <v>1059</v>
      </c>
      <c r="G525" s="102">
        <v>1.3420000000000001</v>
      </c>
      <c r="H525" s="102">
        <v>1</v>
      </c>
      <c r="I525" s="102">
        <v>0</v>
      </c>
      <c r="J525" s="167">
        <f>IFERROR(H525*VLOOKUP(A525, 'Advanced Parameters'!$B$7:$G$20, 6, FALSE)*VLOOKUP(A525, 'Growth Parameters'!$B$6:$H$19, 6, FALSE), 0)</f>
        <v>1</v>
      </c>
      <c r="K525" s="167">
        <f>IFERROR(IF('Advanced Parameters'!$C$5="n",'Raw Data'!I525*VLOOKUP(A525,'Advanced Parameters'!$B$7:$G$20,6,FALSE),J525*VLOOKUP(A525,'Advanced Parameters'!$B$7:$G$20,2,FALSE))*VLOOKUP(A525, 'Growth Parameters'!$B$6:$H$19, 6, FALSE), 0)</f>
        <v>0</v>
      </c>
      <c r="L525" s="167">
        <f t="shared" si="249"/>
        <v>1</v>
      </c>
      <c r="M525" s="168">
        <f>IFERROR(IF(G525="NA","NA",IF(G525&gt;'APC Parameters'!$K$6+VLOOKUP('Raw Data'!A525, 'APC Parameters'!$H$7:$L$20, 4, FALSE), 'APC Parameters'!$L$6+VLOOKUP('Raw Data'!A525, 'APC Parameters'!$H$7:$L$20, 5, FALSE), G525*('APC Parameters'!$J$6+VLOOKUP('Raw Data'!A525, 'APC Parameters'!$H$7:$L$20, 3, FALSE))+'APC Parameters'!$I$6+VLOOKUP('Raw Data'!A525, 'APC Parameters'!$H$7:$L$20, 2, FALSE))), 0)</f>
        <v>2099.6948000000002</v>
      </c>
      <c r="N525" s="168">
        <f t="shared" si="250"/>
        <v>2099.6948000000002</v>
      </c>
      <c r="O525" s="168">
        <f>IFERROR(IF(M525="NA",VLOOKUP(D525,'Internal Calculations'!$B$10:$C$11,2,FALSE), M525)*VLOOKUP(A525, 'Growth Parameters'!$B$6:$H$19, 7, FALSE), 0)</f>
        <v>2099.6948000000002</v>
      </c>
      <c r="P525" s="177">
        <f t="shared" si="251"/>
        <v>2099.6948000000002</v>
      </c>
      <c r="Q525" s="178">
        <f>IF('Funding Allocation Parameters'!$C$5="Basic Library Subsidy", MIN(O525*('Funding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MIN($O525*(VLOOKUP(CONCATENATE($A525, 'Funding Allocation Parameters'!$I$5), 'Library Subsidy Complex'!$C$2:$J$55, 2, FALSE)), VLOOKUP(CONCATENATE($A525, 'Funding Allocation Parameters'!$I$5), 'Library Subsidy Complex'!$C$2:$J$55, 4, FALSE)), 0)))))</f>
        <v>1189</v>
      </c>
      <c r="R525" s="178">
        <f>IF('Funding Allocation Parameters'!$C$5="Basic Library Subsidy", 0, IF('Funding Allocation Parameters'!$C$5="Grant funding",MIN(O525*('Funding Allocation Parameters'!$E$5), 'Funding Allocation Parameters'!$G$5), IF('Funding Allocation Parameters'!$C$5="Other author funding", 0, IF('Funding Allocation Parameters'!$C$5="Any discretionary funds (grants if available, other if no grants)", MIN(O525*('Funding Allocation Parameters'!$E$5), 'Funding Allocation Parameters'!$G$5), IF('Funding Allocation Parameters'!$C$5="Complex Library Subsidy", 0, 0)))))</f>
        <v>0</v>
      </c>
      <c r="S525" s="178">
        <f>IF('Funding Allocation Parameters'!$C$5="Basic Library Subsidy", 0, IF('Funding Allocation Parameters'!$C$5="Grant funding", 0, IF('Funding Allocation Parameters'!$C$5="Other author funding",  MIN(O525*('Funding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5" s="178">
        <f>IF('Funding Allocation Parameters'!$C$5="Basic Library Subsidy", MIN(O525*('Funding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MIN($O525*(VLOOKUP(CONCATENATE($A525, 'Funding Allocation Parameters'!$I$5), 'Library Subsidy Complex'!$C$2:$J$55, 6, FALSE)), VLOOKUP(CONCATENATE($A525, 'Funding Allocation Parameters'!$I$5), 'Library Subsidy Complex'!$C$2:$J$55, 8, FALSE)), 0)))))</f>
        <v>1189</v>
      </c>
      <c r="U525" s="178">
        <f>IF('Funding Allocation Parameters'!$C$5="Basic Library Subsidy", 0, IF('Funding Allocation Parameters'!$C$5="Grant funding", 0, IF('Funding Allocation Parameters'!$C$5="Other author funding",  MIN(O525*('Funding Allocation Parameters'!$E$5), 'Funding Allocation Parameters'!$G$5), IF('Funding Allocation Parameters'!$C$5="Any discretionary funds (grants if available, other if no grants)", MIN(O525*('Funding Allocation Parameters'!$E$5), 'Funding Allocation Parameters'!$G$5), IF('Funding Allocation Parameters'!$C$5="Complex Library Subsidy", 0, 0)))))</f>
        <v>0</v>
      </c>
      <c r="V525" s="177">
        <f t="shared" si="252"/>
        <v>910.69480000000021</v>
      </c>
      <c r="W525" s="177">
        <f t="shared" si="253"/>
        <v>910.69480000000021</v>
      </c>
      <c r="X525" s="179">
        <f>IF('Funding Allocation Parameters'!$C$6="Basic Library Subsidy", MIN(V525*'Funding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MIN(V525*VLOOKUP(CONCATENATE($A525, 'Funding Allocation Parameters'!$I$6), 'Library Subsidy Complex'!$C$2:$J$55, 2, FALSE), VLOOKUP(CONCATENATE($A525, 'Funding Allocation Parameters'!$I$6), 'Library Subsidy Complex'!$C$2:$J$55, 4, FALSE)), 0)))))</f>
        <v>0</v>
      </c>
      <c r="Y525" s="179">
        <f>IF('Funding Allocation Parameters'!$C$6="Basic Library Subsidy", 0, IF('Funding Allocation Parameters'!$C$6="Grant funding",MIN(V525*'Funding Allocation Parameters'!$E$6, 'Funding Allocation Parameters'!$G$6), IF('Funding Allocation Parameters'!$C$6="Other author funding", 0, IF('Funding Allocation Parameters'!$C$6="Any discretionary funds (grants if available, other if no grants)", MIN(V525*'Funding Allocation Parameters'!$E$6, 'Funding Allocation Parameters'!$G$6), IF('Funding Allocation Parameters'!$C$6="Complex Library Subsidy", 0, 0)))))</f>
        <v>910.69480000000021</v>
      </c>
      <c r="Z525" s="179">
        <f>IF('Funding Allocation Parameters'!$C$6="Basic Library Subsidy", 0, IF('Funding Allocation Parameters'!$C$6="Grant funding", 0, IF('Funding Allocation Parameters'!$C$6="Other author funding",  MIN(V525*'Funding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5" s="179">
        <f>IF('Funding Allocation Parameters'!$C$6="Basic Library Subsidy", MIN(W525*'Funding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MIN(W525*VLOOKUP(CONCATENATE($A525, 'Funding Allocation Parameters'!$I$6), 'Library Subsidy Complex'!$C$2:$J$55, 6, FALSE), VLOOKUP(CONCATENATE($A525, 'Funding Allocation Parameters'!$I$6), 'Library Subsidy Complex'!$C$2:$J$55, 8, FALSE)), 0)))))</f>
        <v>0</v>
      </c>
      <c r="AB525" s="179">
        <f>IF('Funding Allocation Parameters'!$C$6="Basic Library Subsidy", 0, IF('Funding Allocation Parameters'!$C$6="Grant funding", 0, IF('Funding Allocation Parameters'!$C$6="Other author funding",  MIN(W525*'Funding Allocation Parameters'!$E$6, 'Funding Allocation Parameters'!$G$6), IF('Funding Allocation Parameters'!$C$6="Any discretionary funds (grants if available, other if no grants)", MIN(W525*'Funding Allocation Parameters'!$E$6, 'Funding Allocation Parameters'!$G$6), IF('Funding Allocation Parameters'!$C$6="Complex Library Subsidy", 0, 0)))))</f>
        <v>910.69480000000021</v>
      </c>
      <c r="AC525" s="177">
        <f t="shared" si="254"/>
        <v>0</v>
      </c>
      <c r="AD525" s="177">
        <f t="shared" si="255"/>
        <v>0</v>
      </c>
      <c r="AE525" s="180">
        <f>IF('Funding Allocation Parameters'!$C$7="Basic Library Subsidy", MIN(AC525*'Funding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MIN(AC525*VLOOKUP(CONCATENATE($A525, 'Funding Allocation Parameters'!$I$7), 'Library Subsidy Complex'!$C$2:$J$55, 2, FALSE), VLOOKUP(CONCATENATE($A525, 'Funding Allocation Parameters'!$I$7), 'Library Subsidy Complex'!$C$2:$J$55, 4, FALSE)), 0)))))</f>
        <v>0</v>
      </c>
      <c r="AF525" s="180">
        <f>IF('Funding Allocation Parameters'!$C$7="Basic Library Subsidy", 0, IF('Funding Allocation Parameters'!$C$7="Grant funding",MIN(AC525*'Funding Allocation Parameters'!$E$7, 'Funding Allocation Parameters'!$G$7), IF('Funding Allocation Parameters'!$C$7="Other author funding", 0, IF('Funding Allocation Parameters'!$C$7="Any discretionary funds (grants if available, other if no grants)", MIN(AC525*'Funding Allocation Parameters'!$E$7, 'Funding Allocation Parameters'!$G$7), IF('Funding Allocation Parameters'!$C$7="Complex Library Subsidy", 0, 0)))))</f>
        <v>0</v>
      </c>
      <c r="AG525" s="180">
        <f>IF('Funding Allocation Parameters'!$C$7="Basic Library Subsidy", 0, IF('Funding Allocation Parameters'!$C$7="Grant funding", 0, IF('Funding Allocation Parameters'!$C$7="Other author funding",  MIN(AC525*'Funding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5" s="180">
        <f>IF('Funding Allocation Parameters'!$C$7="Basic Library Subsidy", MIN(AD525*'Funding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MIN(AD525*VLOOKUP(CONCATENATE($A525, 'Funding Allocation Parameters'!$I$7), 'Library Subsidy Complex'!$C$2:$J$55, 6, FALSE), VLOOKUP(CONCATENATE($A525, 'Funding Allocation Parameters'!$I$7), 'Library Subsidy Complex'!$C$2:$J$55, 8, FALSE)), 0)))))</f>
        <v>0</v>
      </c>
      <c r="AI525" s="180">
        <f>IF('Funding Allocation Parameters'!$C$7="Basic Library Subsidy", 0, IF('Funding Allocation Parameters'!$C$7="Grant funding", 0, IF('Funding Allocation Parameters'!$C$7="Other author funding",  MIN(AD525*'Funding Allocation Parameters'!$E$7, 'Funding Allocation Parameters'!$G$7), IF('Funding Allocation Parameters'!$C$7="Any discretionary funds (grants if available, other if no grants)", MIN(AD525*'Funding Allocation Parameters'!$E$7, 'Funding Allocation Parameters'!$G$7), IF('Funding Allocation Parameters'!$C$7="Complex Library Subsidy", 0, 0)))))</f>
        <v>0</v>
      </c>
      <c r="AJ525" s="177">
        <f t="shared" si="256"/>
        <v>0</v>
      </c>
      <c r="AK525" s="177">
        <f t="shared" si="257"/>
        <v>0</v>
      </c>
      <c r="AL525" s="181">
        <f>IF('Funding Allocation Parameters'!$C$8="Basic Library Subsidy", MIN(AJ525*'Funding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MIN(AJ525*VLOOKUP(CONCATENATE($A525, 'Funding Allocation Parameters'!$I$8), 'Library Subsidy Complex'!$C$2:$J$55, 2, FALSE), VLOOKUP(CONCATENATE($A525, 'Funding Allocation Parameters'!$I$8), 'Library Subsidy Complex'!$C$2:$J$55, 4, FALSE)), 0)))))</f>
        <v>0</v>
      </c>
      <c r="AM525" s="181">
        <f>IF('Funding Allocation Parameters'!$C$8="Basic Library Subsidy", 0, IF('Funding Allocation Parameters'!$C$8="Grant funding",MIN(AJ525*'Funding Allocation Parameters'!$E$8, 'Funding Allocation Parameters'!$G$8), IF('Funding Allocation Parameters'!$C$8="Other author funding", 0, IF('Funding Allocation Parameters'!$C$8="Any discretionary funds (grants if available, other if no grants)", MIN(AJ525*'Funding Allocation Parameters'!$E$8, 'Funding Allocation Parameters'!$G$8), IF('Funding Allocation Parameters'!$C$8="Complex Library Subsidy", 0, 0)))))</f>
        <v>0</v>
      </c>
      <c r="AN525" s="181">
        <f>IF('Funding Allocation Parameters'!$C$8="Basic Library Subsidy", 0, IF('Funding Allocation Parameters'!$C$8="Grant funding", 0, IF('Funding Allocation Parameters'!$C$8="Other author funding",  MIN(AJ525*'Funding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5" s="181">
        <f>IF('Funding Allocation Parameters'!$C$8="Basic Library Subsidy", MIN(AK525*'Funding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MIN(AK525*VLOOKUP(CONCATENATE($A525, 'Funding Allocation Parameters'!$I$8), 'Library Subsidy Complex'!$C$2:$J$55, 6, FALSE), VLOOKUP(CONCATENATE($A525, 'Funding Allocation Parameters'!$I$8), 'Library Subsidy Complex'!$C$2:$J$55, 8, FALSE)), 0)))))</f>
        <v>0</v>
      </c>
      <c r="AP525" s="181">
        <f>IF('Funding Allocation Parameters'!$C$8="Basic Library Subsidy", 0, IF('Funding Allocation Parameters'!$C$8="Grant funding", 0, IF('Funding Allocation Parameters'!$C$8="Other author funding",  MIN(AK525*'Funding Allocation Parameters'!$E$8, 'Funding Allocation Parameters'!$G$8), IF('Funding Allocation Parameters'!$C$8="Any discretionary funds (grants if available, other if no grants)", MIN(AK525*'Funding Allocation Parameters'!$E$8, 'Funding Allocation Parameters'!$G$8), IF('Funding Allocation Parameters'!$C$8="Complex Library Subsidy", 0, 0)))))</f>
        <v>0</v>
      </c>
      <c r="AQ525" s="177">
        <f t="shared" si="258"/>
        <v>0</v>
      </c>
      <c r="AR525" s="177">
        <f t="shared" si="259"/>
        <v>0</v>
      </c>
      <c r="AS525" s="182">
        <f t="shared" si="260"/>
        <v>1189</v>
      </c>
      <c r="AT525" s="182">
        <f t="shared" si="261"/>
        <v>910.69480000000021</v>
      </c>
      <c r="AU525" s="182">
        <f t="shared" si="262"/>
        <v>0</v>
      </c>
      <c r="AV525" s="182">
        <f t="shared" si="263"/>
        <v>1189</v>
      </c>
      <c r="AW525" s="182">
        <f t="shared" si="264"/>
        <v>910.69480000000021</v>
      </c>
      <c r="AX525" s="183">
        <f t="shared" si="265"/>
        <v>0</v>
      </c>
      <c r="AY525" s="183">
        <f t="shared" si="266"/>
        <v>0</v>
      </c>
      <c r="AZ525" s="183">
        <f t="shared" si="267"/>
        <v>0</v>
      </c>
      <c r="BA525" s="183">
        <f t="shared" si="268"/>
        <v>1189</v>
      </c>
      <c r="BB525" s="183">
        <f t="shared" si="269"/>
        <v>910.69480000000021</v>
      </c>
      <c r="BC525" s="184">
        <f t="shared" si="270"/>
        <v>1189</v>
      </c>
      <c r="BD525" s="184">
        <f t="shared" si="271"/>
        <v>0</v>
      </c>
      <c r="BE525" s="184">
        <f t="shared" si="272"/>
        <v>0</v>
      </c>
      <c r="BF525" s="184">
        <f t="shared" si="273"/>
        <v>910.69480000000021</v>
      </c>
      <c r="BG525" s="102">
        <f t="shared" si="274"/>
        <v>0</v>
      </c>
      <c r="BH525" s="102">
        <f t="shared" si="275"/>
        <v>0</v>
      </c>
      <c r="BI525" s="102">
        <f t="shared" si="276"/>
        <v>0</v>
      </c>
      <c r="BJ525" s="102">
        <f t="shared" si="277"/>
        <v>0</v>
      </c>
      <c r="BK525" s="102">
        <f t="shared" si="278"/>
        <v>1</v>
      </c>
      <c r="BL525" s="102">
        <f t="shared" si="279"/>
        <v>0</v>
      </c>
      <c r="BN525" s="102"/>
    </row>
    <row r="526" spans="1:66" x14ac:dyDescent="0.25">
      <c r="A526" s="102" t="s">
        <v>16</v>
      </c>
      <c r="B526" s="102" t="s">
        <v>8</v>
      </c>
      <c r="C526" s="102" t="s">
        <v>8</v>
      </c>
      <c r="D526" s="102" t="s">
        <v>27</v>
      </c>
      <c r="E526" s="102" t="s">
        <v>48</v>
      </c>
      <c r="F526" s="102" t="s">
        <v>1060</v>
      </c>
      <c r="G526" s="102">
        <v>2.952</v>
      </c>
      <c r="H526" s="102">
        <v>1</v>
      </c>
      <c r="I526" s="102">
        <v>1</v>
      </c>
      <c r="J526" s="167">
        <f>IFERROR(H526*VLOOKUP(A526, 'Advanced Parameters'!$B$7:$G$20, 6, FALSE)*VLOOKUP(A526, 'Growth Parameters'!$B$6:$H$19, 6, FALSE), 0)</f>
        <v>1</v>
      </c>
      <c r="K526" s="167">
        <f>IFERROR(IF('Advanced Parameters'!$C$5="n",'Raw Data'!I526*VLOOKUP(A526,'Advanced Parameters'!$B$7:$G$20,6,FALSE),J526*VLOOKUP(A526,'Advanced Parameters'!$B$7:$G$20,2,FALSE))*VLOOKUP(A526, 'Growth Parameters'!$B$6:$H$19, 6, FALSE), 0)</f>
        <v>1</v>
      </c>
      <c r="L526" s="167">
        <f t="shared" si="249"/>
        <v>0</v>
      </c>
      <c r="M526" s="168">
        <f>IFERROR(IF(G526="NA","NA",IF(G526&gt;'APC Parameters'!$K$6+VLOOKUP('Raw Data'!A526, 'APC Parameters'!$H$7:$L$20, 4, FALSE), 'APC Parameters'!$L$6+VLOOKUP('Raw Data'!A526, 'APC Parameters'!$H$7:$L$20, 5, FALSE), G526*('APC Parameters'!$J$6+VLOOKUP('Raw Data'!A526, 'APC Parameters'!$H$7:$L$20, 3, FALSE))+'APC Parameters'!$I$6+VLOOKUP('Raw Data'!A526, 'APC Parameters'!$H$7:$L$20, 2, FALSE))), 0)</f>
        <v>3241.8288000000002</v>
      </c>
      <c r="N526" s="168">
        <f t="shared" si="250"/>
        <v>3241.8288000000002</v>
      </c>
      <c r="O526" s="168">
        <f>IFERROR(IF(M526="NA",VLOOKUP(D526,'Internal Calculations'!$B$10:$C$11,2,FALSE), M526)*VLOOKUP(A526, 'Growth Parameters'!$B$6:$H$19, 7, FALSE), 0)</f>
        <v>3241.8288000000002</v>
      </c>
      <c r="P526" s="177">
        <f t="shared" si="251"/>
        <v>3241.8288000000002</v>
      </c>
      <c r="Q526" s="178">
        <f>IF('Funding Allocation Parameters'!$C$5="Basic Library Subsidy", MIN(O526*('Funding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MIN($O526*(VLOOKUP(CONCATENATE($A526, 'Funding Allocation Parameters'!$I$5), 'Library Subsidy Complex'!$C$2:$J$55, 2, FALSE)), VLOOKUP(CONCATENATE($A526, 'Funding Allocation Parameters'!$I$5), 'Library Subsidy Complex'!$C$2:$J$55, 4, FALSE)), 0)))))</f>
        <v>1189</v>
      </c>
      <c r="R526" s="178">
        <f>IF('Funding Allocation Parameters'!$C$5="Basic Library Subsidy", 0, IF('Funding Allocation Parameters'!$C$5="Grant funding",MIN(O526*('Funding Allocation Parameters'!$E$5), 'Funding Allocation Parameters'!$G$5), IF('Funding Allocation Parameters'!$C$5="Other author funding", 0, IF('Funding Allocation Parameters'!$C$5="Any discretionary funds (grants if available, other if no grants)", MIN(O526*('Funding Allocation Parameters'!$E$5), 'Funding Allocation Parameters'!$G$5), IF('Funding Allocation Parameters'!$C$5="Complex Library Subsidy", 0, 0)))))</f>
        <v>0</v>
      </c>
      <c r="S526" s="178">
        <f>IF('Funding Allocation Parameters'!$C$5="Basic Library Subsidy", 0, IF('Funding Allocation Parameters'!$C$5="Grant funding", 0, IF('Funding Allocation Parameters'!$C$5="Other author funding",  MIN(O526*('Funding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6" s="178">
        <f>IF('Funding Allocation Parameters'!$C$5="Basic Library Subsidy", MIN(O526*('Funding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MIN($O526*(VLOOKUP(CONCATENATE($A526, 'Funding Allocation Parameters'!$I$5), 'Library Subsidy Complex'!$C$2:$J$55, 6, FALSE)), VLOOKUP(CONCATENATE($A526, 'Funding Allocation Parameters'!$I$5), 'Library Subsidy Complex'!$C$2:$J$55, 8, FALSE)), 0)))))</f>
        <v>1189</v>
      </c>
      <c r="U526" s="178">
        <f>IF('Funding Allocation Parameters'!$C$5="Basic Library Subsidy", 0, IF('Funding Allocation Parameters'!$C$5="Grant funding", 0, IF('Funding Allocation Parameters'!$C$5="Other author funding",  MIN(O526*('Funding Allocation Parameters'!$E$5), 'Funding Allocation Parameters'!$G$5), IF('Funding Allocation Parameters'!$C$5="Any discretionary funds (grants if available, other if no grants)", MIN(O526*('Funding Allocation Parameters'!$E$5), 'Funding Allocation Parameters'!$G$5), IF('Funding Allocation Parameters'!$C$5="Complex Library Subsidy", 0, 0)))))</f>
        <v>0</v>
      </c>
      <c r="V526" s="177">
        <f t="shared" si="252"/>
        <v>2052.8288000000002</v>
      </c>
      <c r="W526" s="177">
        <f t="shared" si="253"/>
        <v>2052.8288000000002</v>
      </c>
      <c r="X526" s="179">
        <f>IF('Funding Allocation Parameters'!$C$6="Basic Library Subsidy", MIN(V526*'Funding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MIN(V526*VLOOKUP(CONCATENATE($A526, 'Funding Allocation Parameters'!$I$6), 'Library Subsidy Complex'!$C$2:$J$55, 2, FALSE), VLOOKUP(CONCATENATE($A526, 'Funding Allocation Parameters'!$I$6), 'Library Subsidy Complex'!$C$2:$J$55, 4, FALSE)), 0)))))</f>
        <v>0</v>
      </c>
      <c r="Y526" s="179">
        <f>IF('Funding Allocation Parameters'!$C$6="Basic Library Subsidy", 0, IF('Funding Allocation Parameters'!$C$6="Grant funding",MIN(V526*'Funding Allocation Parameters'!$E$6, 'Funding Allocation Parameters'!$G$6), IF('Funding Allocation Parameters'!$C$6="Other author funding", 0, IF('Funding Allocation Parameters'!$C$6="Any discretionary funds (grants if available, other if no grants)", MIN(V526*'Funding Allocation Parameters'!$E$6, 'Funding Allocation Parameters'!$G$6), IF('Funding Allocation Parameters'!$C$6="Complex Library Subsidy", 0, 0)))))</f>
        <v>2052.8288000000002</v>
      </c>
      <c r="Z526" s="179">
        <f>IF('Funding Allocation Parameters'!$C$6="Basic Library Subsidy", 0, IF('Funding Allocation Parameters'!$C$6="Grant funding", 0, IF('Funding Allocation Parameters'!$C$6="Other author funding",  MIN(V526*'Funding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6" s="179">
        <f>IF('Funding Allocation Parameters'!$C$6="Basic Library Subsidy", MIN(W526*'Funding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MIN(W526*VLOOKUP(CONCATENATE($A526, 'Funding Allocation Parameters'!$I$6), 'Library Subsidy Complex'!$C$2:$J$55, 6, FALSE), VLOOKUP(CONCATENATE($A526, 'Funding Allocation Parameters'!$I$6), 'Library Subsidy Complex'!$C$2:$J$55, 8, FALSE)), 0)))))</f>
        <v>0</v>
      </c>
      <c r="AB526" s="179">
        <f>IF('Funding Allocation Parameters'!$C$6="Basic Library Subsidy", 0, IF('Funding Allocation Parameters'!$C$6="Grant funding", 0, IF('Funding Allocation Parameters'!$C$6="Other author funding",  MIN(W526*'Funding Allocation Parameters'!$E$6, 'Funding Allocation Parameters'!$G$6), IF('Funding Allocation Parameters'!$C$6="Any discretionary funds (grants if available, other if no grants)", MIN(W526*'Funding Allocation Parameters'!$E$6, 'Funding Allocation Parameters'!$G$6), IF('Funding Allocation Parameters'!$C$6="Complex Library Subsidy", 0, 0)))))</f>
        <v>2052.8288000000002</v>
      </c>
      <c r="AC526" s="177">
        <f t="shared" si="254"/>
        <v>0</v>
      </c>
      <c r="AD526" s="177">
        <f t="shared" si="255"/>
        <v>0</v>
      </c>
      <c r="AE526" s="180">
        <f>IF('Funding Allocation Parameters'!$C$7="Basic Library Subsidy", MIN(AC526*'Funding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MIN(AC526*VLOOKUP(CONCATENATE($A526, 'Funding Allocation Parameters'!$I$7), 'Library Subsidy Complex'!$C$2:$J$55, 2, FALSE), VLOOKUP(CONCATENATE($A526, 'Funding Allocation Parameters'!$I$7), 'Library Subsidy Complex'!$C$2:$J$55, 4, FALSE)), 0)))))</f>
        <v>0</v>
      </c>
      <c r="AF526" s="180">
        <f>IF('Funding Allocation Parameters'!$C$7="Basic Library Subsidy", 0, IF('Funding Allocation Parameters'!$C$7="Grant funding",MIN(AC526*'Funding Allocation Parameters'!$E$7, 'Funding Allocation Parameters'!$G$7), IF('Funding Allocation Parameters'!$C$7="Other author funding", 0, IF('Funding Allocation Parameters'!$C$7="Any discretionary funds (grants if available, other if no grants)", MIN(AC526*'Funding Allocation Parameters'!$E$7, 'Funding Allocation Parameters'!$G$7), IF('Funding Allocation Parameters'!$C$7="Complex Library Subsidy", 0, 0)))))</f>
        <v>0</v>
      </c>
      <c r="AG526" s="180">
        <f>IF('Funding Allocation Parameters'!$C$7="Basic Library Subsidy", 0, IF('Funding Allocation Parameters'!$C$7="Grant funding", 0, IF('Funding Allocation Parameters'!$C$7="Other author funding",  MIN(AC526*'Funding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6" s="180">
        <f>IF('Funding Allocation Parameters'!$C$7="Basic Library Subsidy", MIN(AD526*'Funding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MIN(AD526*VLOOKUP(CONCATENATE($A526, 'Funding Allocation Parameters'!$I$7), 'Library Subsidy Complex'!$C$2:$J$55, 6, FALSE), VLOOKUP(CONCATENATE($A526, 'Funding Allocation Parameters'!$I$7), 'Library Subsidy Complex'!$C$2:$J$55, 8, FALSE)), 0)))))</f>
        <v>0</v>
      </c>
      <c r="AI526" s="180">
        <f>IF('Funding Allocation Parameters'!$C$7="Basic Library Subsidy", 0, IF('Funding Allocation Parameters'!$C$7="Grant funding", 0, IF('Funding Allocation Parameters'!$C$7="Other author funding",  MIN(AD526*'Funding Allocation Parameters'!$E$7, 'Funding Allocation Parameters'!$G$7), IF('Funding Allocation Parameters'!$C$7="Any discretionary funds (grants if available, other if no grants)", MIN(AD526*'Funding Allocation Parameters'!$E$7, 'Funding Allocation Parameters'!$G$7), IF('Funding Allocation Parameters'!$C$7="Complex Library Subsidy", 0, 0)))))</f>
        <v>0</v>
      </c>
      <c r="AJ526" s="177">
        <f t="shared" si="256"/>
        <v>0</v>
      </c>
      <c r="AK526" s="177">
        <f t="shared" si="257"/>
        <v>0</v>
      </c>
      <c r="AL526" s="181">
        <f>IF('Funding Allocation Parameters'!$C$8="Basic Library Subsidy", MIN(AJ526*'Funding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MIN(AJ526*VLOOKUP(CONCATENATE($A526, 'Funding Allocation Parameters'!$I$8), 'Library Subsidy Complex'!$C$2:$J$55, 2, FALSE), VLOOKUP(CONCATENATE($A526, 'Funding Allocation Parameters'!$I$8), 'Library Subsidy Complex'!$C$2:$J$55, 4, FALSE)), 0)))))</f>
        <v>0</v>
      </c>
      <c r="AM526" s="181">
        <f>IF('Funding Allocation Parameters'!$C$8="Basic Library Subsidy", 0, IF('Funding Allocation Parameters'!$C$8="Grant funding",MIN(AJ526*'Funding Allocation Parameters'!$E$8, 'Funding Allocation Parameters'!$G$8), IF('Funding Allocation Parameters'!$C$8="Other author funding", 0, IF('Funding Allocation Parameters'!$C$8="Any discretionary funds (grants if available, other if no grants)", MIN(AJ526*'Funding Allocation Parameters'!$E$8, 'Funding Allocation Parameters'!$G$8), IF('Funding Allocation Parameters'!$C$8="Complex Library Subsidy", 0, 0)))))</f>
        <v>0</v>
      </c>
      <c r="AN526" s="181">
        <f>IF('Funding Allocation Parameters'!$C$8="Basic Library Subsidy", 0, IF('Funding Allocation Parameters'!$C$8="Grant funding", 0, IF('Funding Allocation Parameters'!$C$8="Other author funding",  MIN(AJ526*'Funding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6" s="181">
        <f>IF('Funding Allocation Parameters'!$C$8="Basic Library Subsidy", MIN(AK526*'Funding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MIN(AK526*VLOOKUP(CONCATENATE($A526, 'Funding Allocation Parameters'!$I$8), 'Library Subsidy Complex'!$C$2:$J$55, 6, FALSE), VLOOKUP(CONCATENATE($A526, 'Funding Allocation Parameters'!$I$8), 'Library Subsidy Complex'!$C$2:$J$55, 8, FALSE)), 0)))))</f>
        <v>0</v>
      </c>
      <c r="AP526" s="181">
        <f>IF('Funding Allocation Parameters'!$C$8="Basic Library Subsidy", 0, IF('Funding Allocation Parameters'!$C$8="Grant funding", 0, IF('Funding Allocation Parameters'!$C$8="Other author funding",  MIN(AK526*'Funding Allocation Parameters'!$E$8, 'Funding Allocation Parameters'!$G$8), IF('Funding Allocation Parameters'!$C$8="Any discretionary funds (grants if available, other if no grants)", MIN(AK526*'Funding Allocation Parameters'!$E$8, 'Funding Allocation Parameters'!$G$8), IF('Funding Allocation Parameters'!$C$8="Complex Library Subsidy", 0, 0)))))</f>
        <v>0</v>
      </c>
      <c r="AQ526" s="177">
        <f t="shared" si="258"/>
        <v>0</v>
      </c>
      <c r="AR526" s="177">
        <f t="shared" si="259"/>
        <v>0</v>
      </c>
      <c r="AS526" s="182">
        <f t="shared" si="260"/>
        <v>1189</v>
      </c>
      <c r="AT526" s="182">
        <f t="shared" si="261"/>
        <v>2052.8288000000002</v>
      </c>
      <c r="AU526" s="182">
        <f t="shared" si="262"/>
        <v>0</v>
      </c>
      <c r="AV526" s="182">
        <f t="shared" si="263"/>
        <v>1189</v>
      </c>
      <c r="AW526" s="182">
        <f t="shared" si="264"/>
        <v>2052.8288000000002</v>
      </c>
      <c r="AX526" s="183">
        <f t="shared" si="265"/>
        <v>1189</v>
      </c>
      <c r="AY526" s="183">
        <f t="shared" si="266"/>
        <v>2052.8288000000002</v>
      </c>
      <c r="AZ526" s="183">
        <f t="shared" si="267"/>
        <v>0</v>
      </c>
      <c r="BA526" s="183">
        <f t="shared" si="268"/>
        <v>0</v>
      </c>
      <c r="BB526" s="183">
        <f t="shared" si="269"/>
        <v>0</v>
      </c>
      <c r="BC526" s="184">
        <f t="shared" si="270"/>
        <v>1189</v>
      </c>
      <c r="BD526" s="184">
        <f t="shared" si="271"/>
        <v>0</v>
      </c>
      <c r="BE526" s="184">
        <f t="shared" si="272"/>
        <v>2052.8288000000002</v>
      </c>
      <c r="BF526" s="184">
        <f t="shared" si="273"/>
        <v>0</v>
      </c>
      <c r="BG526" s="102">
        <f t="shared" si="274"/>
        <v>0</v>
      </c>
      <c r="BH526" s="102">
        <f t="shared" si="275"/>
        <v>0</v>
      </c>
      <c r="BI526" s="102">
        <f t="shared" si="276"/>
        <v>0</v>
      </c>
      <c r="BJ526" s="102">
        <f t="shared" si="277"/>
        <v>1</v>
      </c>
      <c r="BK526" s="102">
        <f t="shared" si="278"/>
        <v>0</v>
      </c>
      <c r="BL526" s="102">
        <f t="shared" si="279"/>
        <v>0</v>
      </c>
      <c r="BN526" s="102"/>
    </row>
    <row r="527" spans="1:66" x14ac:dyDescent="0.25">
      <c r="A527" s="102" t="s">
        <v>18</v>
      </c>
      <c r="B527" s="102" t="s">
        <v>8</v>
      </c>
      <c r="C527" s="102" t="s">
        <v>8</v>
      </c>
      <c r="D527" s="102" t="s">
        <v>27</v>
      </c>
      <c r="E527" s="102" t="s">
        <v>1062</v>
      </c>
      <c r="F527" s="102" t="s">
        <v>1063</v>
      </c>
      <c r="G527" s="102">
        <v>0.86099999999999999</v>
      </c>
      <c r="H527" s="102">
        <v>1</v>
      </c>
      <c r="I527" s="102">
        <v>1</v>
      </c>
      <c r="J527" s="167">
        <f>IFERROR(H527*VLOOKUP(A527, 'Advanced Parameters'!$B$7:$G$20, 6, FALSE)*VLOOKUP(A527, 'Growth Parameters'!$B$6:$H$19, 6, FALSE), 0)</f>
        <v>1</v>
      </c>
      <c r="K527" s="167">
        <f>IFERROR(IF('Advanced Parameters'!$C$5="n",'Raw Data'!I527*VLOOKUP(A527,'Advanced Parameters'!$B$7:$G$20,6,FALSE),J527*VLOOKUP(A527,'Advanced Parameters'!$B$7:$G$20,2,FALSE))*VLOOKUP(A527, 'Growth Parameters'!$B$6:$H$19, 6, FALSE), 0)</f>
        <v>1</v>
      </c>
      <c r="L527" s="167">
        <f t="shared" si="249"/>
        <v>0</v>
      </c>
      <c r="M527" s="168">
        <f>IFERROR(IF(G527="NA","NA",IF(G527&gt;'APC Parameters'!$K$6+VLOOKUP('Raw Data'!A527, 'APC Parameters'!$H$7:$L$20, 4, FALSE), 'APC Parameters'!$L$6+VLOOKUP('Raw Data'!A527, 'APC Parameters'!$H$7:$L$20, 5, FALSE), G527*('APC Parameters'!$J$6+VLOOKUP('Raw Data'!A527, 'APC Parameters'!$H$7:$L$20, 3, FALSE))+'APC Parameters'!$I$6+VLOOKUP('Raw Data'!A527, 'APC Parameters'!$H$7:$L$20, 2, FALSE))), 0)</f>
        <v>1758.4734000000001</v>
      </c>
      <c r="N527" s="168">
        <f t="shared" si="250"/>
        <v>1758.4734000000001</v>
      </c>
      <c r="O527" s="168">
        <f>IFERROR(IF(M527="NA",VLOOKUP(D527,'Internal Calculations'!$B$10:$C$11,2,FALSE), M527)*VLOOKUP(A527, 'Growth Parameters'!$B$6:$H$19, 7, FALSE), 0)</f>
        <v>1758.4734000000001</v>
      </c>
      <c r="P527" s="177">
        <f t="shared" si="251"/>
        <v>1758.4734000000001</v>
      </c>
      <c r="Q527" s="178">
        <f>IF('Funding Allocation Parameters'!$C$5="Basic Library Subsidy", MIN(O527*('Funding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MIN($O527*(VLOOKUP(CONCATENATE($A527, 'Funding Allocation Parameters'!$I$5), 'Library Subsidy Complex'!$C$2:$J$55, 2, FALSE)), VLOOKUP(CONCATENATE($A527, 'Funding Allocation Parameters'!$I$5), 'Library Subsidy Complex'!$C$2:$J$55, 4, FALSE)), 0)))))</f>
        <v>1189</v>
      </c>
      <c r="R527" s="178">
        <f>IF('Funding Allocation Parameters'!$C$5="Basic Library Subsidy", 0, IF('Funding Allocation Parameters'!$C$5="Grant funding",MIN(O527*('Funding Allocation Parameters'!$E$5), 'Funding Allocation Parameters'!$G$5), IF('Funding Allocation Parameters'!$C$5="Other author funding", 0, IF('Funding Allocation Parameters'!$C$5="Any discretionary funds (grants if available, other if no grants)", MIN(O527*('Funding Allocation Parameters'!$E$5), 'Funding Allocation Parameters'!$G$5), IF('Funding Allocation Parameters'!$C$5="Complex Library Subsidy", 0, 0)))))</f>
        <v>0</v>
      </c>
      <c r="S527" s="178">
        <f>IF('Funding Allocation Parameters'!$C$5="Basic Library Subsidy", 0, IF('Funding Allocation Parameters'!$C$5="Grant funding", 0, IF('Funding Allocation Parameters'!$C$5="Other author funding",  MIN(O527*('Funding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7" s="178">
        <f>IF('Funding Allocation Parameters'!$C$5="Basic Library Subsidy", MIN(O527*('Funding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MIN($O527*(VLOOKUP(CONCATENATE($A527, 'Funding Allocation Parameters'!$I$5), 'Library Subsidy Complex'!$C$2:$J$55, 6, FALSE)), VLOOKUP(CONCATENATE($A527, 'Funding Allocation Parameters'!$I$5), 'Library Subsidy Complex'!$C$2:$J$55, 8, FALSE)), 0)))))</f>
        <v>1189</v>
      </c>
      <c r="U527" s="178">
        <f>IF('Funding Allocation Parameters'!$C$5="Basic Library Subsidy", 0, IF('Funding Allocation Parameters'!$C$5="Grant funding", 0, IF('Funding Allocation Parameters'!$C$5="Other author funding",  MIN(O527*('Funding Allocation Parameters'!$E$5), 'Funding Allocation Parameters'!$G$5), IF('Funding Allocation Parameters'!$C$5="Any discretionary funds (grants if available, other if no grants)", MIN(O527*('Funding Allocation Parameters'!$E$5), 'Funding Allocation Parameters'!$G$5), IF('Funding Allocation Parameters'!$C$5="Complex Library Subsidy", 0, 0)))))</f>
        <v>0</v>
      </c>
      <c r="V527" s="177">
        <f t="shared" si="252"/>
        <v>569.47340000000008</v>
      </c>
      <c r="W527" s="177">
        <f t="shared" si="253"/>
        <v>569.47340000000008</v>
      </c>
      <c r="X527" s="179">
        <f>IF('Funding Allocation Parameters'!$C$6="Basic Library Subsidy", MIN(V527*'Funding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MIN(V527*VLOOKUP(CONCATENATE($A527, 'Funding Allocation Parameters'!$I$6), 'Library Subsidy Complex'!$C$2:$J$55, 2, FALSE), VLOOKUP(CONCATENATE($A527, 'Funding Allocation Parameters'!$I$6), 'Library Subsidy Complex'!$C$2:$J$55, 4, FALSE)), 0)))))</f>
        <v>0</v>
      </c>
      <c r="Y527" s="179">
        <f>IF('Funding Allocation Parameters'!$C$6="Basic Library Subsidy", 0, IF('Funding Allocation Parameters'!$C$6="Grant funding",MIN(V527*'Funding Allocation Parameters'!$E$6, 'Funding Allocation Parameters'!$G$6), IF('Funding Allocation Parameters'!$C$6="Other author funding", 0, IF('Funding Allocation Parameters'!$C$6="Any discretionary funds (grants if available, other if no grants)", MIN(V527*'Funding Allocation Parameters'!$E$6, 'Funding Allocation Parameters'!$G$6), IF('Funding Allocation Parameters'!$C$6="Complex Library Subsidy", 0, 0)))))</f>
        <v>569.47340000000008</v>
      </c>
      <c r="Z527" s="179">
        <f>IF('Funding Allocation Parameters'!$C$6="Basic Library Subsidy", 0, IF('Funding Allocation Parameters'!$C$6="Grant funding", 0, IF('Funding Allocation Parameters'!$C$6="Other author funding",  MIN(V527*'Funding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7" s="179">
        <f>IF('Funding Allocation Parameters'!$C$6="Basic Library Subsidy", MIN(W527*'Funding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MIN(W527*VLOOKUP(CONCATENATE($A527, 'Funding Allocation Parameters'!$I$6), 'Library Subsidy Complex'!$C$2:$J$55, 6, FALSE), VLOOKUP(CONCATENATE($A527, 'Funding Allocation Parameters'!$I$6), 'Library Subsidy Complex'!$C$2:$J$55, 8, FALSE)), 0)))))</f>
        <v>0</v>
      </c>
      <c r="AB527" s="179">
        <f>IF('Funding Allocation Parameters'!$C$6="Basic Library Subsidy", 0, IF('Funding Allocation Parameters'!$C$6="Grant funding", 0, IF('Funding Allocation Parameters'!$C$6="Other author funding",  MIN(W527*'Funding Allocation Parameters'!$E$6, 'Funding Allocation Parameters'!$G$6), IF('Funding Allocation Parameters'!$C$6="Any discretionary funds (grants if available, other if no grants)", MIN(W527*'Funding Allocation Parameters'!$E$6, 'Funding Allocation Parameters'!$G$6), IF('Funding Allocation Parameters'!$C$6="Complex Library Subsidy", 0, 0)))))</f>
        <v>569.47340000000008</v>
      </c>
      <c r="AC527" s="177">
        <f t="shared" si="254"/>
        <v>0</v>
      </c>
      <c r="AD527" s="177">
        <f t="shared" si="255"/>
        <v>0</v>
      </c>
      <c r="AE527" s="180">
        <f>IF('Funding Allocation Parameters'!$C$7="Basic Library Subsidy", MIN(AC527*'Funding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MIN(AC527*VLOOKUP(CONCATENATE($A527, 'Funding Allocation Parameters'!$I$7), 'Library Subsidy Complex'!$C$2:$J$55, 2, FALSE), VLOOKUP(CONCATENATE($A527, 'Funding Allocation Parameters'!$I$7), 'Library Subsidy Complex'!$C$2:$J$55, 4, FALSE)), 0)))))</f>
        <v>0</v>
      </c>
      <c r="AF527" s="180">
        <f>IF('Funding Allocation Parameters'!$C$7="Basic Library Subsidy", 0, IF('Funding Allocation Parameters'!$C$7="Grant funding",MIN(AC527*'Funding Allocation Parameters'!$E$7, 'Funding Allocation Parameters'!$G$7), IF('Funding Allocation Parameters'!$C$7="Other author funding", 0, IF('Funding Allocation Parameters'!$C$7="Any discretionary funds (grants if available, other if no grants)", MIN(AC527*'Funding Allocation Parameters'!$E$7, 'Funding Allocation Parameters'!$G$7), IF('Funding Allocation Parameters'!$C$7="Complex Library Subsidy", 0, 0)))))</f>
        <v>0</v>
      </c>
      <c r="AG527" s="180">
        <f>IF('Funding Allocation Parameters'!$C$7="Basic Library Subsidy", 0, IF('Funding Allocation Parameters'!$C$7="Grant funding", 0, IF('Funding Allocation Parameters'!$C$7="Other author funding",  MIN(AC527*'Funding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7" s="180">
        <f>IF('Funding Allocation Parameters'!$C$7="Basic Library Subsidy", MIN(AD527*'Funding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MIN(AD527*VLOOKUP(CONCATENATE($A527, 'Funding Allocation Parameters'!$I$7), 'Library Subsidy Complex'!$C$2:$J$55, 6, FALSE), VLOOKUP(CONCATENATE($A527, 'Funding Allocation Parameters'!$I$7), 'Library Subsidy Complex'!$C$2:$J$55, 8, FALSE)), 0)))))</f>
        <v>0</v>
      </c>
      <c r="AI527" s="180">
        <f>IF('Funding Allocation Parameters'!$C$7="Basic Library Subsidy", 0, IF('Funding Allocation Parameters'!$C$7="Grant funding", 0, IF('Funding Allocation Parameters'!$C$7="Other author funding",  MIN(AD527*'Funding Allocation Parameters'!$E$7, 'Funding Allocation Parameters'!$G$7), IF('Funding Allocation Parameters'!$C$7="Any discretionary funds (grants if available, other if no grants)", MIN(AD527*'Funding Allocation Parameters'!$E$7, 'Funding Allocation Parameters'!$G$7), IF('Funding Allocation Parameters'!$C$7="Complex Library Subsidy", 0, 0)))))</f>
        <v>0</v>
      </c>
      <c r="AJ527" s="177">
        <f t="shared" si="256"/>
        <v>0</v>
      </c>
      <c r="AK527" s="177">
        <f t="shared" si="257"/>
        <v>0</v>
      </c>
      <c r="AL527" s="181">
        <f>IF('Funding Allocation Parameters'!$C$8="Basic Library Subsidy", MIN(AJ527*'Funding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MIN(AJ527*VLOOKUP(CONCATENATE($A527, 'Funding Allocation Parameters'!$I$8), 'Library Subsidy Complex'!$C$2:$J$55, 2, FALSE), VLOOKUP(CONCATENATE($A527, 'Funding Allocation Parameters'!$I$8), 'Library Subsidy Complex'!$C$2:$J$55, 4, FALSE)), 0)))))</f>
        <v>0</v>
      </c>
      <c r="AM527" s="181">
        <f>IF('Funding Allocation Parameters'!$C$8="Basic Library Subsidy", 0, IF('Funding Allocation Parameters'!$C$8="Grant funding",MIN(AJ527*'Funding Allocation Parameters'!$E$8, 'Funding Allocation Parameters'!$G$8), IF('Funding Allocation Parameters'!$C$8="Other author funding", 0, IF('Funding Allocation Parameters'!$C$8="Any discretionary funds (grants if available, other if no grants)", MIN(AJ527*'Funding Allocation Parameters'!$E$8, 'Funding Allocation Parameters'!$G$8), IF('Funding Allocation Parameters'!$C$8="Complex Library Subsidy", 0, 0)))))</f>
        <v>0</v>
      </c>
      <c r="AN527" s="181">
        <f>IF('Funding Allocation Parameters'!$C$8="Basic Library Subsidy", 0, IF('Funding Allocation Parameters'!$C$8="Grant funding", 0, IF('Funding Allocation Parameters'!$C$8="Other author funding",  MIN(AJ527*'Funding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7" s="181">
        <f>IF('Funding Allocation Parameters'!$C$8="Basic Library Subsidy", MIN(AK527*'Funding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MIN(AK527*VLOOKUP(CONCATENATE($A527, 'Funding Allocation Parameters'!$I$8), 'Library Subsidy Complex'!$C$2:$J$55, 6, FALSE), VLOOKUP(CONCATENATE($A527, 'Funding Allocation Parameters'!$I$8), 'Library Subsidy Complex'!$C$2:$J$55, 8, FALSE)), 0)))))</f>
        <v>0</v>
      </c>
      <c r="AP527" s="181">
        <f>IF('Funding Allocation Parameters'!$C$8="Basic Library Subsidy", 0, IF('Funding Allocation Parameters'!$C$8="Grant funding", 0, IF('Funding Allocation Parameters'!$C$8="Other author funding",  MIN(AK527*'Funding Allocation Parameters'!$E$8, 'Funding Allocation Parameters'!$G$8), IF('Funding Allocation Parameters'!$C$8="Any discretionary funds (grants if available, other if no grants)", MIN(AK527*'Funding Allocation Parameters'!$E$8, 'Funding Allocation Parameters'!$G$8), IF('Funding Allocation Parameters'!$C$8="Complex Library Subsidy", 0, 0)))))</f>
        <v>0</v>
      </c>
      <c r="AQ527" s="177">
        <f t="shared" si="258"/>
        <v>0</v>
      </c>
      <c r="AR527" s="177">
        <f t="shared" si="259"/>
        <v>0</v>
      </c>
      <c r="AS527" s="182">
        <f t="shared" si="260"/>
        <v>1189</v>
      </c>
      <c r="AT527" s="182">
        <f t="shared" si="261"/>
        <v>569.47340000000008</v>
      </c>
      <c r="AU527" s="182">
        <f t="shared" si="262"/>
        <v>0</v>
      </c>
      <c r="AV527" s="182">
        <f t="shared" si="263"/>
        <v>1189</v>
      </c>
      <c r="AW527" s="182">
        <f t="shared" si="264"/>
        <v>569.47340000000008</v>
      </c>
      <c r="AX527" s="183">
        <f t="shared" si="265"/>
        <v>1189</v>
      </c>
      <c r="AY527" s="183">
        <f t="shared" si="266"/>
        <v>569.47340000000008</v>
      </c>
      <c r="AZ527" s="183">
        <f t="shared" si="267"/>
        <v>0</v>
      </c>
      <c r="BA527" s="183">
        <f t="shared" si="268"/>
        <v>0</v>
      </c>
      <c r="BB527" s="183">
        <f t="shared" si="269"/>
        <v>0</v>
      </c>
      <c r="BC527" s="184">
        <f t="shared" si="270"/>
        <v>1189</v>
      </c>
      <c r="BD527" s="184">
        <f t="shared" si="271"/>
        <v>0</v>
      </c>
      <c r="BE527" s="184">
        <f t="shared" si="272"/>
        <v>569.47340000000008</v>
      </c>
      <c r="BF527" s="184">
        <f t="shared" si="273"/>
        <v>0</v>
      </c>
      <c r="BG527" s="102">
        <f t="shared" si="274"/>
        <v>0</v>
      </c>
      <c r="BH527" s="102">
        <f t="shared" si="275"/>
        <v>0</v>
      </c>
      <c r="BI527" s="102">
        <f t="shared" si="276"/>
        <v>0</v>
      </c>
      <c r="BJ527" s="102">
        <f t="shared" si="277"/>
        <v>1</v>
      </c>
      <c r="BK527" s="102">
        <f t="shared" si="278"/>
        <v>0</v>
      </c>
      <c r="BL527" s="102">
        <f t="shared" si="279"/>
        <v>0</v>
      </c>
      <c r="BN527" s="102"/>
    </row>
    <row r="528" spans="1:66" x14ac:dyDescent="0.25">
      <c r="A528" s="102" t="s">
        <v>14</v>
      </c>
      <c r="B528" s="102" t="s">
        <v>8</v>
      </c>
      <c r="C528" s="102" t="s">
        <v>8</v>
      </c>
      <c r="D528" s="102" t="s">
        <v>27</v>
      </c>
      <c r="E528" s="102" t="s">
        <v>743</v>
      </c>
      <c r="F528" s="102" t="s">
        <v>1064</v>
      </c>
      <c r="G528" s="102">
        <v>4.2</v>
      </c>
      <c r="H528" s="102">
        <v>1</v>
      </c>
      <c r="I528" s="102">
        <v>0.35299999999999998</v>
      </c>
      <c r="J528" s="167">
        <f>IFERROR(H528*VLOOKUP(A528, 'Advanced Parameters'!$B$7:$G$20, 6, FALSE)*VLOOKUP(A528, 'Growth Parameters'!$B$6:$H$19, 6, FALSE), 0)</f>
        <v>1</v>
      </c>
      <c r="K528" s="167">
        <f>IFERROR(IF('Advanced Parameters'!$C$5="n",'Raw Data'!I528*VLOOKUP(A528,'Advanced Parameters'!$B$7:$G$20,6,FALSE),J528*VLOOKUP(A528,'Advanced Parameters'!$B$7:$G$20,2,FALSE))*VLOOKUP(A528, 'Growth Parameters'!$B$6:$H$19, 6, FALSE), 0)</f>
        <v>0.35299999999999998</v>
      </c>
      <c r="L528" s="167">
        <f t="shared" si="249"/>
        <v>0.64700000000000002</v>
      </c>
      <c r="M528" s="168">
        <f>IFERROR(IF(G528="NA","NA",IF(G528&gt;'APC Parameters'!$K$6+VLOOKUP('Raw Data'!A528, 'APC Parameters'!$H$7:$L$20, 4, FALSE), 'APC Parameters'!$L$6+VLOOKUP('Raw Data'!A528, 'APC Parameters'!$H$7:$L$20, 5, FALSE), G528*('APC Parameters'!$J$6+VLOOKUP('Raw Data'!A528, 'APC Parameters'!$H$7:$L$20, 3, FALSE))+'APC Parameters'!$I$6+VLOOKUP('Raw Data'!A528, 'APC Parameters'!$H$7:$L$20, 2, FALSE))), 0)</f>
        <v>5000</v>
      </c>
      <c r="N528" s="168">
        <f t="shared" si="250"/>
        <v>5000</v>
      </c>
      <c r="O528" s="168">
        <f>IFERROR(IF(M528="NA",VLOOKUP(D528,'Internal Calculations'!$B$10:$C$11,2,FALSE), M528)*VLOOKUP(A528, 'Growth Parameters'!$B$6:$H$19, 7, FALSE), 0)</f>
        <v>5000</v>
      </c>
      <c r="P528" s="177">
        <f t="shared" si="251"/>
        <v>5000</v>
      </c>
      <c r="Q528" s="178">
        <f>IF('Funding Allocation Parameters'!$C$5="Basic Library Subsidy", MIN(O528*('Funding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MIN($O528*(VLOOKUP(CONCATENATE($A528, 'Funding Allocation Parameters'!$I$5), 'Library Subsidy Complex'!$C$2:$J$55, 2, FALSE)), VLOOKUP(CONCATENATE($A528, 'Funding Allocation Parameters'!$I$5), 'Library Subsidy Complex'!$C$2:$J$55, 4, FALSE)), 0)))))</f>
        <v>1189</v>
      </c>
      <c r="R528" s="178">
        <f>IF('Funding Allocation Parameters'!$C$5="Basic Library Subsidy", 0, IF('Funding Allocation Parameters'!$C$5="Grant funding",MIN(O528*('Funding Allocation Parameters'!$E$5), 'Funding Allocation Parameters'!$G$5), IF('Funding Allocation Parameters'!$C$5="Other author funding", 0, IF('Funding Allocation Parameters'!$C$5="Any discretionary funds (grants if available, other if no grants)", MIN(O528*('Funding Allocation Parameters'!$E$5), 'Funding Allocation Parameters'!$G$5), IF('Funding Allocation Parameters'!$C$5="Complex Library Subsidy", 0, 0)))))</f>
        <v>0</v>
      </c>
      <c r="S528" s="178">
        <f>IF('Funding Allocation Parameters'!$C$5="Basic Library Subsidy", 0, IF('Funding Allocation Parameters'!$C$5="Grant funding", 0, IF('Funding Allocation Parameters'!$C$5="Other author funding",  MIN(O528*('Funding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8" s="178">
        <f>IF('Funding Allocation Parameters'!$C$5="Basic Library Subsidy", MIN(O528*('Funding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MIN($O528*(VLOOKUP(CONCATENATE($A528, 'Funding Allocation Parameters'!$I$5), 'Library Subsidy Complex'!$C$2:$J$55, 6, FALSE)), VLOOKUP(CONCATENATE($A528, 'Funding Allocation Parameters'!$I$5), 'Library Subsidy Complex'!$C$2:$J$55, 8, FALSE)), 0)))))</f>
        <v>1189</v>
      </c>
      <c r="U528" s="178">
        <f>IF('Funding Allocation Parameters'!$C$5="Basic Library Subsidy", 0, IF('Funding Allocation Parameters'!$C$5="Grant funding", 0, IF('Funding Allocation Parameters'!$C$5="Other author funding",  MIN(O528*('Funding Allocation Parameters'!$E$5), 'Funding Allocation Parameters'!$G$5), IF('Funding Allocation Parameters'!$C$5="Any discretionary funds (grants if available, other if no grants)", MIN(O528*('Funding Allocation Parameters'!$E$5), 'Funding Allocation Parameters'!$G$5), IF('Funding Allocation Parameters'!$C$5="Complex Library Subsidy", 0, 0)))))</f>
        <v>0</v>
      </c>
      <c r="V528" s="177">
        <f t="shared" si="252"/>
        <v>3811</v>
      </c>
      <c r="W528" s="177">
        <f t="shared" si="253"/>
        <v>3811</v>
      </c>
      <c r="X528" s="179">
        <f>IF('Funding Allocation Parameters'!$C$6="Basic Library Subsidy", MIN(V528*'Funding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MIN(V528*VLOOKUP(CONCATENATE($A528, 'Funding Allocation Parameters'!$I$6), 'Library Subsidy Complex'!$C$2:$J$55, 2, FALSE), VLOOKUP(CONCATENATE($A528, 'Funding Allocation Parameters'!$I$6), 'Library Subsidy Complex'!$C$2:$J$55, 4, FALSE)), 0)))))</f>
        <v>0</v>
      </c>
      <c r="Y528" s="179">
        <f>IF('Funding Allocation Parameters'!$C$6="Basic Library Subsidy", 0, IF('Funding Allocation Parameters'!$C$6="Grant funding",MIN(V528*'Funding Allocation Parameters'!$E$6, 'Funding Allocation Parameters'!$G$6), IF('Funding Allocation Parameters'!$C$6="Other author funding", 0, IF('Funding Allocation Parameters'!$C$6="Any discretionary funds (grants if available, other if no grants)", MIN(V528*'Funding Allocation Parameters'!$E$6, 'Funding Allocation Parameters'!$G$6), IF('Funding Allocation Parameters'!$C$6="Complex Library Subsidy", 0, 0)))))</f>
        <v>3811</v>
      </c>
      <c r="Z528" s="179">
        <f>IF('Funding Allocation Parameters'!$C$6="Basic Library Subsidy", 0, IF('Funding Allocation Parameters'!$C$6="Grant funding", 0, IF('Funding Allocation Parameters'!$C$6="Other author funding",  MIN(V528*'Funding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8" s="179">
        <f>IF('Funding Allocation Parameters'!$C$6="Basic Library Subsidy", MIN(W528*'Funding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MIN(W528*VLOOKUP(CONCATENATE($A528, 'Funding Allocation Parameters'!$I$6), 'Library Subsidy Complex'!$C$2:$J$55, 6, FALSE), VLOOKUP(CONCATENATE($A528, 'Funding Allocation Parameters'!$I$6), 'Library Subsidy Complex'!$C$2:$J$55, 8, FALSE)), 0)))))</f>
        <v>0</v>
      </c>
      <c r="AB528" s="179">
        <f>IF('Funding Allocation Parameters'!$C$6="Basic Library Subsidy", 0, IF('Funding Allocation Parameters'!$C$6="Grant funding", 0, IF('Funding Allocation Parameters'!$C$6="Other author funding",  MIN(W528*'Funding Allocation Parameters'!$E$6, 'Funding Allocation Parameters'!$G$6), IF('Funding Allocation Parameters'!$C$6="Any discretionary funds (grants if available, other if no grants)", MIN(W528*'Funding Allocation Parameters'!$E$6, 'Funding Allocation Parameters'!$G$6), IF('Funding Allocation Parameters'!$C$6="Complex Library Subsidy", 0, 0)))))</f>
        <v>3811</v>
      </c>
      <c r="AC528" s="177">
        <f t="shared" si="254"/>
        <v>0</v>
      </c>
      <c r="AD528" s="177">
        <f t="shared" si="255"/>
        <v>0</v>
      </c>
      <c r="AE528" s="180">
        <f>IF('Funding Allocation Parameters'!$C$7="Basic Library Subsidy", MIN(AC528*'Funding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MIN(AC528*VLOOKUP(CONCATENATE($A528, 'Funding Allocation Parameters'!$I$7), 'Library Subsidy Complex'!$C$2:$J$55, 2, FALSE), VLOOKUP(CONCATENATE($A528, 'Funding Allocation Parameters'!$I$7), 'Library Subsidy Complex'!$C$2:$J$55, 4, FALSE)), 0)))))</f>
        <v>0</v>
      </c>
      <c r="AF528" s="180">
        <f>IF('Funding Allocation Parameters'!$C$7="Basic Library Subsidy", 0, IF('Funding Allocation Parameters'!$C$7="Grant funding",MIN(AC528*'Funding Allocation Parameters'!$E$7, 'Funding Allocation Parameters'!$G$7), IF('Funding Allocation Parameters'!$C$7="Other author funding", 0, IF('Funding Allocation Parameters'!$C$7="Any discretionary funds (grants if available, other if no grants)", MIN(AC528*'Funding Allocation Parameters'!$E$7, 'Funding Allocation Parameters'!$G$7), IF('Funding Allocation Parameters'!$C$7="Complex Library Subsidy", 0, 0)))))</f>
        <v>0</v>
      </c>
      <c r="AG528" s="180">
        <f>IF('Funding Allocation Parameters'!$C$7="Basic Library Subsidy", 0, IF('Funding Allocation Parameters'!$C$7="Grant funding", 0, IF('Funding Allocation Parameters'!$C$7="Other author funding",  MIN(AC528*'Funding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8" s="180">
        <f>IF('Funding Allocation Parameters'!$C$7="Basic Library Subsidy", MIN(AD528*'Funding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MIN(AD528*VLOOKUP(CONCATENATE($A528, 'Funding Allocation Parameters'!$I$7), 'Library Subsidy Complex'!$C$2:$J$55, 6, FALSE), VLOOKUP(CONCATENATE($A528, 'Funding Allocation Parameters'!$I$7), 'Library Subsidy Complex'!$C$2:$J$55, 8, FALSE)), 0)))))</f>
        <v>0</v>
      </c>
      <c r="AI528" s="180">
        <f>IF('Funding Allocation Parameters'!$C$7="Basic Library Subsidy", 0, IF('Funding Allocation Parameters'!$C$7="Grant funding", 0, IF('Funding Allocation Parameters'!$C$7="Other author funding",  MIN(AD528*'Funding Allocation Parameters'!$E$7, 'Funding Allocation Parameters'!$G$7), IF('Funding Allocation Parameters'!$C$7="Any discretionary funds (grants if available, other if no grants)", MIN(AD528*'Funding Allocation Parameters'!$E$7, 'Funding Allocation Parameters'!$G$7), IF('Funding Allocation Parameters'!$C$7="Complex Library Subsidy", 0, 0)))))</f>
        <v>0</v>
      </c>
      <c r="AJ528" s="177">
        <f t="shared" si="256"/>
        <v>0</v>
      </c>
      <c r="AK528" s="177">
        <f t="shared" si="257"/>
        <v>0</v>
      </c>
      <c r="AL528" s="181">
        <f>IF('Funding Allocation Parameters'!$C$8="Basic Library Subsidy", MIN(AJ528*'Funding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MIN(AJ528*VLOOKUP(CONCATENATE($A528, 'Funding Allocation Parameters'!$I$8), 'Library Subsidy Complex'!$C$2:$J$55, 2, FALSE), VLOOKUP(CONCATENATE($A528, 'Funding Allocation Parameters'!$I$8), 'Library Subsidy Complex'!$C$2:$J$55, 4, FALSE)), 0)))))</f>
        <v>0</v>
      </c>
      <c r="AM528" s="181">
        <f>IF('Funding Allocation Parameters'!$C$8="Basic Library Subsidy", 0, IF('Funding Allocation Parameters'!$C$8="Grant funding",MIN(AJ528*'Funding Allocation Parameters'!$E$8, 'Funding Allocation Parameters'!$G$8), IF('Funding Allocation Parameters'!$C$8="Other author funding", 0, IF('Funding Allocation Parameters'!$C$8="Any discretionary funds (grants if available, other if no grants)", MIN(AJ528*'Funding Allocation Parameters'!$E$8, 'Funding Allocation Parameters'!$G$8), IF('Funding Allocation Parameters'!$C$8="Complex Library Subsidy", 0, 0)))))</f>
        <v>0</v>
      </c>
      <c r="AN528" s="181">
        <f>IF('Funding Allocation Parameters'!$C$8="Basic Library Subsidy", 0, IF('Funding Allocation Parameters'!$C$8="Grant funding", 0, IF('Funding Allocation Parameters'!$C$8="Other author funding",  MIN(AJ528*'Funding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8" s="181">
        <f>IF('Funding Allocation Parameters'!$C$8="Basic Library Subsidy", MIN(AK528*'Funding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MIN(AK528*VLOOKUP(CONCATENATE($A528, 'Funding Allocation Parameters'!$I$8), 'Library Subsidy Complex'!$C$2:$J$55, 6, FALSE), VLOOKUP(CONCATENATE($A528, 'Funding Allocation Parameters'!$I$8), 'Library Subsidy Complex'!$C$2:$J$55, 8, FALSE)), 0)))))</f>
        <v>0</v>
      </c>
      <c r="AP528" s="181">
        <f>IF('Funding Allocation Parameters'!$C$8="Basic Library Subsidy", 0, IF('Funding Allocation Parameters'!$C$8="Grant funding", 0, IF('Funding Allocation Parameters'!$C$8="Other author funding",  MIN(AK528*'Funding Allocation Parameters'!$E$8, 'Funding Allocation Parameters'!$G$8), IF('Funding Allocation Parameters'!$C$8="Any discretionary funds (grants if available, other if no grants)", MIN(AK528*'Funding Allocation Parameters'!$E$8, 'Funding Allocation Parameters'!$G$8), IF('Funding Allocation Parameters'!$C$8="Complex Library Subsidy", 0, 0)))))</f>
        <v>0</v>
      </c>
      <c r="AQ528" s="177">
        <f t="shared" si="258"/>
        <v>0</v>
      </c>
      <c r="AR528" s="177">
        <f t="shared" si="259"/>
        <v>0</v>
      </c>
      <c r="AS528" s="182">
        <f t="shared" si="260"/>
        <v>1189</v>
      </c>
      <c r="AT528" s="182">
        <f t="shared" si="261"/>
        <v>3811</v>
      </c>
      <c r="AU528" s="182">
        <f t="shared" si="262"/>
        <v>0</v>
      </c>
      <c r="AV528" s="182">
        <f t="shared" si="263"/>
        <v>1189</v>
      </c>
      <c r="AW528" s="182">
        <f t="shared" si="264"/>
        <v>3811</v>
      </c>
      <c r="AX528" s="183">
        <f t="shared" si="265"/>
        <v>419.71699999999998</v>
      </c>
      <c r="AY528" s="183">
        <f t="shared" si="266"/>
        <v>1345.2829999999999</v>
      </c>
      <c r="AZ528" s="183">
        <f t="shared" si="267"/>
        <v>0</v>
      </c>
      <c r="BA528" s="183">
        <f t="shared" si="268"/>
        <v>769.28300000000002</v>
      </c>
      <c r="BB528" s="183">
        <f t="shared" si="269"/>
        <v>2465.7170000000001</v>
      </c>
      <c r="BC528" s="184">
        <f t="shared" si="270"/>
        <v>1189</v>
      </c>
      <c r="BD528" s="184">
        <f t="shared" si="271"/>
        <v>0</v>
      </c>
      <c r="BE528" s="184">
        <f t="shared" si="272"/>
        <v>1345.2829999999999</v>
      </c>
      <c r="BF528" s="184">
        <f t="shared" si="273"/>
        <v>2465.7170000000001</v>
      </c>
      <c r="BG528" s="102">
        <f t="shared" si="274"/>
        <v>0</v>
      </c>
      <c r="BH528" s="102">
        <f t="shared" si="275"/>
        <v>0</v>
      </c>
      <c r="BI528" s="102">
        <f t="shared" si="276"/>
        <v>0</v>
      </c>
      <c r="BJ528" s="102">
        <f t="shared" si="277"/>
        <v>0.35299999999999998</v>
      </c>
      <c r="BK528" s="102">
        <f t="shared" si="278"/>
        <v>0.64700000000000002</v>
      </c>
      <c r="BL528" s="102">
        <f t="shared" si="279"/>
        <v>0</v>
      </c>
      <c r="BN528" s="102"/>
    </row>
    <row r="529" spans="1:66" x14ac:dyDescent="0.25">
      <c r="A529" s="102" t="s">
        <v>19</v>
      </c>
      <c r="B529" s="102" t="s">
        <v>8</v>
      </c>
      <c r="C529" s="102" t="s">
        <v>8</v>
      </c>
      <c r="D529" s="102" t="s">
        <v>27</v>
      </c>
      <c r="E529" s="102" t="s">
        <v>1065</v>
      </c>
      <c r="F529" s="102" t="s">
        <v>1066</v>
      </c>
      <c r="G529" s="102">
        <v>1.47</v>
      </c>
      <c r="H529" s="102">
        <v>1</v>
      </c>
      <c r="I529" s="102">
        <v>1</v>
      </c>
      <c r="J529" s="167">
        <f>IFERROR(H529*VLOOKUP(A529, 'Advanced Parameters'!$B$7:$G$20, 6, FALSE)*VLOOKUP(A529, 'Growth Parameters'!$B$6:$H$19, 6, FALSE), 0)</f>
        <v>1</v>
      </c>
      <c r="K529" s="167">
        <f>IFERROR(IF('Advanced Parameters'!$C$5="n",'Raw Data'!I529*VLOOKUP(A529,'Advanced Parameters'!$B$7:$G$20,6,FALSE),J529*VLOOKUP(A529,'Advanced Parameters'!$B$7:$G$20,2,FALSE))*VLOOKUP(A529, 'Growth Parameters'!$B$6:$H$19, 6, FALSE), 0)</f>
        <v>1</v>
      </c>
      <c r="L529" s="167">
        <f t="shared" si="249"/>
        <v>0</v>
      </c>
      <c r="M529" s="168">
        <f>IFERROR(IF(G529="NA","NA",IF(G529&gt;'APC Parameters'!$K$6+VLOOKUP('Raw Data'!A529, 'APC Parameters'!$H$7:$L$20, 4, FALSE), 'APC Parameters'!$L$6+VLOOKUP('Raw Data'!A529, 'APC Parameters'!$H$7:$L$20, 5, FALSE), G529*('APC Parameters'!$J$6+VLOOKUP('Raw Data'!A529, 'APC Parameters'!$H$7:$L$20, 3, FALSE))+'APC Parameters'!$I$6+VLOOKUP('Raw Data'!A529, 'APC Parameters'!$H$7:$L$20, 2, FALSE))), 0)</f>
        <v>2190.498</v>
      </c>
      <c r="N529" s="168">
        <f t="shared" si="250"/>
        <v>2190.498</v>
      </c>
      <c r="O529" s="168">
        <f>IFERROR(IF(M529="NA",VLOOKUP(D529,'Internal Calculations'!$B$10:$C$11,2,FALSE), M529)*VLOOKUP(A529, 'Growth Parameters'!$B$6:$H$19, 7, FALSE), 0)</f>
        <v>2190.498</v>
      </c>
      <c r="P529" s="177">
        <f t="shared" si="251"/>
        <v>2190.498</v>
      </c>
      <c r="Q529" s="178">
        <f>IF('Funding Allocation Parameters'!$C$5="Basic Library Subsidy", MIN(O529*('Funding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MIN($O529*(VLOOKUP(CONCATENATE($A529, 'Funding Allocation Parameters'!$I$5), 'Library Subsidy Complex'!$C$2:$J$55, 2, FALSE)), VLOOKUP(CONCATENATE($A529, 'Funding Allocation Parameters'!$I$5), 'Library Subsidy Complex'!$C$2:$J$55, 4, FALSE)), 0)))))</f>
        <v>1189</v>
      </c>
      <c r="R529" s="178">
        <f>IF('Funding Allocation Parameters'!$C$5="Basic Library Subsidy", 0, IF('Funding Allocation Parameters'!$C$5="Grant funding",MIN(O529*('Funding Allocation Parameters'!$E$5), 'Funding Allocation Parameters'!$G$5), IF('Funding Allocation Parameters'!$C$5="Other author funding", 0, IF('Funding Allocation Parameters'!$C$5="Any discretionary funds (grants if available, other if no grants)", MIN(O529*('Funding Allocation Parameters'!$E$5), 'Funding Allocation Parameters'!$G$5), IF('Funding Allocation Parameters'!$C$5="Complex Library Subsidy", 0, 0)))))</f>
        <v>0</v>
      </c>
      <c r="S529" s="178">
        <f>IF('Funding Allocation Parameters'!$C$5="Basic Library Subsidy", 0, IF('Funding Allocation Parameters'!$C$5="Grant funding", 0, IF('Funding Allocation Parameters'!$C$5="Other author funding",  MIN(O529*('Funding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29" s="178">
        <f>IF('Funding Allocation Parameters'!$C$5="Basic Library Subsidy", MIN(O529*('Funding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MIN($O529*(VLOOKUP(CONCATENATE($A529, 'Funding Allocation Parameters'!$I$5), 'Library Subsidy Complex'!$C$2:$J$55, 6, FALSE)), VLOOKUP(CONCATENATE($A529, 'Funding Allocation Parameters'!$I$5), 'Library Subsidy Complex'!$C$2:$J$55, 8, FALSE)), 0)))))</f>
        <v>1189</v>
      </c>
      <c r="U529" s="178">
        <f>IF('Funding Allocation Parameters'!$C$5="Basic Library Subsidy", 0, IF('Funding Allocation Parameters'!$C$5="Grant funding", 0, IF('Funding Allocation Parameters'!$C$5="Other author funding",  MIN(O529*('Funding Allocation Parameters'!$E$5), 'Funding Allocation Parameters'!$G$5), IF('Funding Allocation Parameters'!$C$5="Any discretionary funds (grants if available, other if no grants)", MIN(O529*('Funding Allocation Parameters'!$E$5), 'Funding Allocation Parameters'!$G$5), IF('Funding Allocation Parameters'!$C$5="Complex Library Subsidy", 0, 0)))))</f>
        <v>0</v>
      </c>
      <c r="V529" s="177">
        <f t="shared" si="252"/>
        <v>1001.498</v>
      </c>
      <c r="W529" s="177">
        <f t="shared" si="253"/>
        <v>1001.498</v>
      </c>
      <c r="X529" s="179">
        <f>IF('Funding Allocation Parameters'!$C$6="Basic Library Subsidy", MIN(V529*'Funding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MIN(V529*VLOOKUP(CONCATENATE($A529, 'Funding Allocation Parameters'!$I$6), 'Library Subsidy Complex'!$C$2:$J$55, 2, FALSE), VLOOKUP(CONCATENATE($A529, 'Funding Allocation Parameters'!$I$6), 'Library Subsidy Complex'!$C$2:$J$55, 4, FALSE)), 0)))))</f>
        <v>0</v>
      </c>
      <c r="Y529" s="179">
        <f>IF('Funding Allocation Parameters'!$C$6="Basic Library Subsidy", 0, IF('Funding Allocation Parameters'!$C$6="Grant funding",MIN(V529*'Funding Allocation Parameters'!$E$6, 'Funding Allocation Parameters'!$G$6), IF('Funding Allocation Parameters'!$C$6="Other author funding", 0, IF('Funding Allocation Parameters'!$C$6="Any discretionary funds (grants if available, other if no grants)", MIN(V529*'Funding Allocation Parameters'!$E$6, 'Funding Allocation Parameters'!$G$6), IF('Funding Allocation Parameters'!$C$6="Complex Library Subsidy", 0, 0)))))</f>
        <v>1001.498</v>
      </c>
      <c r="Z529" s="179">
        <f>IF('Funding Allocation Parameters'!$C$6="Basic Library Subsidy", 0, IF('Funding Allocation Parameters'!$C$6="Grant funding", 0, IF('Funding Allocation Parameters'!$C$6="Other author funding",  MIN(V529*'Funding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29" s="179">
        <f>IF('Funding Allocation Parameters'!$C$6="Basic Library Subsidy", MIN(W529*'Funding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MIN(W529*VLOOKUP(CONCATENATE($A529, 'Funding Allocation Parameters'!$I$6), 'Library Subsidy Complex'!$C$2:$J$55, 6, FALSE), VLOOKUP(CONCATENATE($A529, 'Funding Allocation Parameters'!$I$6), 'Library Subsidy Complex'!$C$2:$J$55, 8, FALSE)), 0)))))</f>
        <v>0</v>
      </c>
      <c r="AB529" s="179">
        <f>IF('Funding Allocation Parameters'!$C$6="Basic Library Subsidy", 0, IF('Funding Allocation Parameters'!$C$6="Grant funding", 0, IF('Funding Allocation Parameters'!$C$6="Other author funding",  MIN(W529*'Funding Allocation Parameters'!$E$6, 'Funding Allocation Parameters'!$G$6), IF('Funding Allocation Parameters'!$C$6="Any discretionary funds (grants if available, other if no grants)", MIN(W529*'Funding Allocation Parameters'!$E$6, 'Funding Allocation Parameters'!$G$6), IF('Funding Allocation Parameters'!$C$6="Complex Library Subsidy", 0, 0)))))</f>
        <v>1001.498</v>
      </c>
      <c r="AC529" s="177">
        <f t="shared" si="254"/>
        <v>0</v>
      </c>
      <c r="AD529" s="177">
        <f t="shared" si="255"/>
        <v>0</v>
      </c>
      <c r="AE529" s="180">
        <f>IF('Funding Allocation Parameters'!$C$7="Basic Library Subsidy", MIN(AC529*'Funding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MIN(AC529*VLOOKUP(CONCATENATE($A529, 'Funding Allocation Parameters'!$I$7), 'Library Subsidy Complex'!$C$2:$J$55, 2, FALSE), VLOOKUP(CONCATENATE($A529, 'Funding Allocation Parameters'!$I$7), 'Library Subsidy Complex'!$C$2:$J$55, 4, FALSE)), 0)))))</f>
        <v>0</v>
      </c>
      <c r="AF529" s="180">
        <f>IF('Funding Allocation Parameters'!$C$7="Basic Library Subsidy", 0, IF('Funding Allocation Parameters'!$C$7="Grant funding",MIN(AC529*'Funding Allocation Parameters'!$E$7, 'Funding Allocation Parameters'!$G$7), IF('Funding Allocation Parameters'!$C$7="Other author funding", 0, IF('Funding Allocation Parameters'!$C$7="Any discretionary funds (grants if available, other if no grants)", MIN(AC529*'Funding Allocation Parameters'!$E$7, 'Funding Allocation Parameters'!$G$7), IF('Funding Allocation Parameters'!$C$7="Complex Library Subsidy", 0, 0)))))</f>
        <v>0</v>
      </c>
      <c r="AG529" s="180">
        <f>IF('Funding Allocation Parameters'!$C$7="Basic Library Subsidy", 0, IF('Funding Allocation Parameters'!$C$7="Grant funding", 0, IF('Funding Allocation Parameters'!$C$7="Other author funding",  MIN(AC529*'Funding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29" s="180">
        <f>IF('Funding Allocation Parameters'!$C$7="Basic Library Subsidy", MIN(AD529*'Funding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MIN(AD529*VLOOKUP(CONCATENATE($A529, 'Funding Allocation Parameters'!$I$7), 'Library Subsidy Complex'!$C$2:$J$55, 6, FALSE), VLOOKUP(CONCATENATE($A529, 'Funding Allocation Parameters'!$I$7), 'Library Subsidy Complex'!$C$2:$J$55, 8, FALSE)), 0)))))</f>
        <v>0</v>
      </c>
      <c r="AI529" s="180">
        <f>IF('Funding Allocation Parameters'!$C$7="Basic Library Subsidy", 0, IF('Funding Allocation Parameters'!$C$7="Grant funding", 0, IF('Funding Allocation Parameters'!$C$7="Other author funding",  MIN(AD529*'Funding Allocation Parameters'!$E$7, 'Funding Allocation Parameters'!$G$7), IF('Funding Allocation Parameters'!$C$7="Any discretionary funds (grants if available, other if no grants)", MIN(AD529*'Funding Allocation Parameters'!$E$7, 'Funding Allocation Parameters'!$G$7), IF('Funding Allocation Parameters'!$C$7="Complex Library Subsidy", 0, 0)))))</f>
        <v>0</v>
      </c>
      <c r="AJ529" s="177">
        <f t="shared" si="256"/>
        <v>0</v>
      </c>
      <c r="AK529" s="177">
        <f t="shared" si="257"/>
        <v>0</v>
      </c>
      <c r="AL529" s="181">
        <f>IF('Funding Allocation Parameters'!$C$8="Basic Library Subsidy", MIN(AJ529*'Funding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MIN(AJ529*VLOOKUP(CONCATENATE($A529, 'Funding Allocation Parameters'!$I$8), 'Library Subsidy Complex'!$C$2:$J$55, 2, FALSE), VLOOKUP(CONCATENATE($A529, 'Funding Allocation Parameters'!$I$8), 'Library Subsidy Complex'!$C$2:$J$55, 4, FALSE)), 0)))))</f>
        <v>0</v>
      </c>
      <c r="AM529" s="181">
        <f>IF('Funding Allocation Parameters'!$C$8="Basic Library Subsidy", 0, IF('Funding Allocation Parameters'!$C$8="Grant funding",MIN(AJ529*'Funding Allocation Parameters'!$E$8, 'Funding Allocation Parameters'!$G$8), IF('Funding Allocation Parameters'!$C$8="Other author funding", 0, IF('Funding Allocation Parameters'!$C$8="Any discretionary funds (grants if available, other if no grants)", MIN(AJ529*'Funding Allocation Parameters'!$E$8, 'Funding Allocation Parameters'!$G$8), IF('Funding Allocation Parameters'!$C$8="Complex Library Subsidy", 0, 0)))))</f>
        <v>0</v>
      </c>
      <c r="AN529" s="181">
        <f>IF('Funding Allocation Parameters'!$C$8="Basic Library Subsidy", 0, IF('Funding Allocation Parameters'!$C$8="Grant funding", 0, IF('Funding Allocation Parameters'!$C$8="Other author funding",  MIN(AJ529*'Funding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29" s="181">
        <f>IF('Funding Allocation Parameters'!$C$8="Basic Library Subsidy", MIN(AK529*'Funding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MIN(AK529*VLOOKUP(CONCATENATE($A529, 'Funding Allocation Parameters'!$I$8), 'Library Subsidy Complex'!$C$2:$J$55, 6, FALSE), VLOOKUP(CONCATENATE($A529, 'Funding Allocation Parameters'!$I$8), 'Library Subsidy Complex'!$C$2:$J$55, 8, FALSE)), 0)))))</f>
        <v>0</v>
      </c>
      <c r="AP529" s="181">
        <f>IF('Funding Allocation Parameters'!$C$8="Basic Library Subsidy", 0, IF('Funding Allocation Parameters'!$C$8="Grant funding", 0, IF('Funding Allocation Parameters'!$C$8="Other author funding",  MIN(AK529*'Funding Allocation Parameters'!$E$8, 'Funding Allocation Parameters'!$G$8), IF('Funding Allocation Parameters'!$C$8="Any discretionary funds (grants if available, other if no grants)", MIN(AK529*'Funding Allocation Parameters'!$E$8, 'Funding Allocation Parameters'!$G$8), IF('Funding Allocation Parameters'!$C$8="Complex Library Subsidy", 0, 0)))))</f>
        <v>0</v>
      </c>
      <c r="AQ529" s="177">
        <f t="shared" si="258"/>
        <v>0</v>
      </c>
      <c r="AR529" s="177">
        <f t="shared" si="259"/>
        <v>0</v>
      </c>
      <c r="AS529" s="182">
        <f t="shared" si="260"/>
        <v>1189</v>
      </c>
      <c r="AT529" s="182">
        <f t="shared" si="261"/>
        <v>1001.498</v>
      </c>
      <c r="AU529" s="182">
        <f t="shared" si="262"/>
        <v>0</v>
      </c>
      <c r="AV529" s="182">
        <f t="shared" si="263"/>
        <v>1189</v>
      </c>
      <c r="AW529" s="182">
        <f t="shared" si="264"/>
        <v>1001.498</v>
      </c>
      <c r="AX529" s="183">
        <f t="shared" si="265"/>
        <v>1189</v>
      </c>
      <c r="AY529" s="183">
        <f t="shared" si="266"/>
        <v>1001.498</v>
      </c>
      <c r="AZ529" s="183">
        <f t="shared" si="267"/>
        <v>0</v>
      </c>
      <c r="BA529" s="183">
        <f t="shared" si="268"/>
        <v>0</v>
      </c>
      <c r="BB529" s="183">
        <f t="shared" si="269"/>
        <v>0</v>
      </c>
      <c r="BC529" s="184">
        <f t="shared" si="270"/>
        <v>1189</v>
      </c>
      <c r="BD529" s="184">
        <f t="shared" si="271"/>
        <v>0</v>
      </c>
      <c r="BE529" s="184">
        <f t="shared" si="272"/>
        <v>1001.498</v>
      </c>
      <c r="BF529" s="184">
        <f t="shared" si="273"/>
        <v>0</v>
      </c>
      <c r="BG529" s="102">
        <f t="shared" si="274"/>
        <v>0</v>
      </c>
      <c r="BH529" s="102">
        <f t="shared" si="275"/>
        <v>0</v>
      </c>
      <c r="BI529" s="102">
        <f t="shared" si="276"/>
        <v>0</v>
      </c>
      <c r="BJ529" s="102">
        <f t="shared" si="277"/>
        <v>1</v>
      </c>
      <c r="BK529" s="102">
        <f t="shared" si="278"/>
        <v>0</v>
      </c>
      <c r="BL529" s="102">
        <f t="shared" si="279"/>
        <v>0</v>
      </c>
      <c r="BN529" s="102"/>
    </row>
    <row r="530" spans="1:66" x14ac:dyDescent="0.25">
      <c r="A530" s="102" t="s">
        <v>19</v>
      </c>
      <c r="B530" s="102" t="s">
        <v>8</v>
      </c>
      <c r="C530" s="102" t="s">
        <v>8</v>
      </c>
      <c r="D530" s="102" t="s">
        <v>27</v>
      </c>
      <c r="E530" s="102" t="s">
        <v>1067</v>
      </c>
      <c r="F530" s="102" t="s">
        <v>1068</v>
      </c>
      <c r="G530" s="102">
        <v>4.6849999999999996</v>
      </c>
      <c r="H530" s="102">
        <v>1</v>
      </c>
      <c r="I530" s="102">
        <v>0</v>
      </c>
      <c r="J530" s="167">
        <f>IFERROR(H530*VLOOKUP(A530, 'Advanced Parameters'!$B$7:$G$20, 6, FALSE)*VLOOKUP(A530, 'Growth Parameters'!$B$6:$H$19, 6, FALSE), 0)</f>
        <v>1</v>
      </c>
      <c r="K530" s="167">
        <f>IFERROR(IF('Advanced Parameters'!$C$5="n",'Raw Data'!I530*VLOOKUP(A530,'Advanced Parameters'!$B$7:$G$20,6,FALSE),J530*VLOOKUP(A530,'Advanced Parameters'!$B$7:$G$20,2,FALSE))*VLOOKUP(A530, 'Growth Parameters'!$B$6:$H$19, 6, FALSE), 0)</f>
        <v>0</v>
      </c>
      <c r="L530" s="167">
        <f t="shared" si="249"/>
        <v>1</v>
      </c>
      <c r="M530" s="168">
        <f>IFERROR(IF(G530="NA","NA",IF(G530&gt;'APC Parameters'!$K$6+VLOOKUP('Raw Data'!A530, 'APC Parameters'!$H$7:$L$20, 4, FALSE), 'APC Parameters'!$L$6+VLOOKUP('Raw Data'!A530, 'APC Parameters'!$H$7:$L$20, 5, FALSE), G530*('APC Parameters'!$J$6+VLOOKUP('Raw Data'!A530, 'APC Parameters'!$H$7:$L$20, 3, FALSE))+'APC Parameters'!$I$6+VLOOKUP('Raw Data'!A530, 'APC Parameters'!$H$7:$L$20, 2, FALSE))), 0)</f>
        <v>5000</v>
      </c>
      <c r="N530" s="168">
        <f t="shared" si="250"/>
        <v>5000</v>
      </c>
      <c r="O530" s="168">
        <f>IFERROR(IF(M530="NA",VLOOKUP(D530,'Internal Calculations'!$B$10:$C$11,2,FALSE), M530)*VLOOKUP(A530, 'Growth Parameters'!$B$6:$H$19, 7, FALSE), 0)</f>
        <v>5000</v>
      </c>
      <c r="P530" s="177">
        <f t="shared" si="251"/>
        <v>5000</v>
      </c>
      <c r="Q530" s="178">
        <f>IF('Funding Allocation Parameters'!$C$5="Basic Library Subsidy", MIN(O530*('Funding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MIN($O530*(VLOOKUP(CONCATENATE($A530, 'Funding Allocation Parameters'!$I$5), 'Library Subsidy Complex'!$C$2:$J$55, 2, FALSE)), VLOOKUP(CONCATENATE($A530, 'Funding Allocation Parameters'!$I$5), 'Library Subsidy Complex'!$C$2:$J$55, 4, FALSE)), 0)))))</f>
        <v>1189</v>
      </c>
      <c r="R530" s="178">
        <f>IF('Funding Allocation Parameters'!$C$5="Basic Library Subsidy", 0, IF('Funding Allocation Parameters'!$C$5="Grant funding",MIN(O530*('Funding Allocation Parameters'!$E$5), 'Funding Allocation Parameters'!$G$5), IF('Funding Allocation Parameters'!$C$5="Other author funding", 0, IF('Funding Allocation Parameters'!$C$5="Any discretionary funds (grants if available, other if no grants)", MIN(O530*('Funding Allocation Parameters'!$E$5), 'Funding Allocation Parameters'!$G$5), IF('Funding Allocation Parameters'!$C$5="Complex Library Subsidy", 0, 0)))))</f>
        <v>0</v>
      </c>
      <c r="S530" s="178">
        <f>IF('Funding Allocation Parameters'!$C$5="Basic Library Subsidy", 0, IF('Funding Allocation Parameters'!$C$5="Grant funding", 0, IF('Funding Allocation Parameters'!$C$5="Other author funding",  MIN(O530*('Funding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0" s="178">
        <f>IF('Funding Allocation Parameters'!$C$5="Basic Library Subsidy", MIN(O530*('Funding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MIN($O530*(VLOOKUP(CONCATENATE($A530, 'Funding Allocation Parameters'!$I$5), 'Library Subsidy Complex'!$C$2:$J$55, 6, FALSE)), VLOOKUP(CONCATENATE($A530, 'Funding Allocation Parameters'!$I$5), 'Library Subsidy Complex'!$C$2:$J$55, 8, FALSE)), 0)))))</f>
        <v>1189</v>
      </c>
      <c r="U530" s="178">
        <f>IF('Funding Allocation Parameters'!$C$5="Basic Library Subsidy", 0, IF('Funding Allocation Parameters'!$C$5="Grant funding", 0, IF('Funding Allocation Parameters'!$C$5="Other author funding",  MIN(O530*('Funding Allocation Parameters'!$E$5), 'Funding Allocation Parameters'!$G$5), IF('Funding Allocation Parameters'!$C$5="Any discretionary funds (grants if available, other if no grants)", MIN(O530*('Funding Allocation Parameters'!$E$5), 'Funding Allocation Parameters'!$G$5), IF('Funding Allocation Parameters'!$C$5="Complex Library Subsidy", 0, 0)))))</f>
        <v>0</v>
      </c>
      <c r="V530" s="177">
        <f t="shared" si="252"/>
        <v>3811</v>
      </c>
      <c r="W530" s="177">
        <f t="shared" si="253"/>
        <v>3811</v>
      </c>
      <c r="X530" s="179">
        <f>IF('Funding Allocation Parameters'!$C$6="Basic Library Subsidy", MIN(V530*'Funding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MIN(V530*VLOOKUP(CONCATENATE($A530, 'Funding Allocation Parameters'!$I$6), 'Library Subsidy Complex'!$C$2:$J$55, 2, FALSE), VLOOKUP(CONCATENATE($A530, 'Funding Allocation Parameters'!$I$6), 'Library Subsidy Complex'!$C$2:$J$55, 4, FALSE)), 0)))))</f>
        <v>0</v>
      </c>
      <c r="Y530" s="179">
        <f>IF('Funding Allocation Parameters'!$C$6="Basic Library Subsidy", 0, IF('Funding Allocation Parameters'!$C$6="Grant funding",MIN(V530*'Funding Allocation Parameters'!$E$6, 'Funding Allocation Parameters'!$G$6), IF('Funding Allocation Parameters'!$C$6="Other author funding", 0, IF('Funding Allocation Parameters'!$C$6="Any discretionary funds (grants if available, other if no grants)", MIN(V530*'Funding Allocation Parameters'!$E$6, 'Funding Allocation Parameters'!$G$6), IF('Funding Allocation Parameters'!$C$6="Complex Library Subsidy", 0, 0)))))</f>
        <v>3811</v>
      </c>
      <c r="Z530" s="179">
        <f>IF('Funding Allocation Parameters'!$C$6="Basic Library Subsidy", 0, IF('Funding Allocation Parameters'!$C$6="Grant funding", 0, IF('Funding Allocation Parameters'!$C$6="Other author funding",  MIN(V530*'Funding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0" s="179">
        <f>IF('Funding Allocation Parameters'!$C$6="Basic Library Subsidy", MIN(W530*'Funding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MIN(W530*VLOOKUP(CONCATENATE($A530, 'Funding Allocation Parameters'!$I$6), 'Library Subsidy Complex'!$C$2:$J$55, 6, FALSE), VLOOKUP(CONCATENATE($A530, 'Funding Allocation Parameters'!$I$6), 'Library Subsidy Complex'!$C$2:$J$55, 8, FALSE)), 0)))))</f>
        <v>0</v>
      </c>
      <c r="AB530" s="179">
        <f>IF('Funding Allocation Parameters'!$C$6="Basic Library Subsidy", 0, IF('Funding Allocation Parameters'!$C$6="Grant funding", 0, IF('Funding Allocation Parameters'!$C$6="Other author funding",  MIN(W530*'Funding Allocation Parameters'!$E$6, 'Funding Allocation Parameters'!$G$6), IF('Funding Allocation Parameters'!$C$6="Any discretionary funds (grants if available, other if no grants)", MIN(W530*'Funding Allocation Parameters'!$E$6, 'Funding Allocation Parameters'!$G$6), IF('Funding Allocation Parameters'!$C$6="Complex Library Subsidy", 0, 0)))))</f>
        <v>3811</v>
      </c>
      <c r="AC530" s="177">
        <f t="shared" si="254"/>
        <v>0</v>
      </c>
      <c r="AD530" s="177">
        <f t="shared" si="255"/>
        <v>0</v>
      </c>
      <c r="AE530" s="180">
        <f>IF('Funding Allocation Parameters'!$C$7="Basic Library Subsidy", MIN(AC530*'Funding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MIN(AC530*VLOOKUP(CONCATENATE($A530, 'Funding Allocation Parameters'!$I$7), 'Library Subsidy Complex'!$C$2:$J$55, 2, FALSE), VLOOKUP(CONCATENATE($A530, 'Funding Allocation Parameters'!$I$7), 'Library Subsidy Complex'!$C$2:$J$55, 4, FALSE)), 0)))))</f>
        <v>0</v>
      </c>
      <c r="AF530" s="180">
        <f>IF('Funding Allocation Parameters'!$C$7="Basic Library Subsidy", 0, IF('Funding Allocation Parameters'!$C$7="Grant funding",MIN(AC530*'Funding Allocation Parameters'!$E$7, 'Funding Allocation Parameters'!$G$7), IF('Funding Allocation Parameters'!$C$7="Other author funding", 0, IF('Funding Allocation Parameters'!$C$7="Any discretionary funds (grants if available, other if no grants)", MIN(AC530*'Funding Allocation Parameters'!$E$7, 'Funding Allocation Parameters'!$G$7), IF('Funding Allocation Parameters'!$C$7="Complex Library Subsidy", 0, 0)))))</f>
        <v>0</v>
      </c>
      <c r="AG530" s="180">
        <f>IF('Funding Allocation Parameters'!$C$7="Basic Library Subsidy", 0, IF('Funding Allocation Parameters'!$C$7="Grant funding", 0, IF('Funding Allocation Parameters'!$C$7="Other author funding",  MIN(AC530*'Funding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0" s="180">
        <f>IF('Funding Allocation Parameters'!$C$7="Basic Library Subsidy", MIN(AD530*'Funding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MIN(AD530*VLOOKUP(CONCATENATE($A530, 'Funding Allocation Parameters'!$I$7), 'Library Subsidy Complex'!$C$2:$J$55, 6, FALSE), VLOOKUP(CONCATENATE($A530, 'Funding Allocation Parameters'!$I$7), 'Library Subsidy Complex'!$C$2:$J$55, 8, FALSE)), 0)))))</f>
        <v>0</v>
      </c>
      <c r="AI530" s="180">
        <f>IF('Funding Allocation Parameters'!$C$7="Basic Library Subsidy", 0, IF('Funding Allocation Parameters'!$C$7="Grant funding", 0, IF('Funding Allocation Parameters'!$C$7="Other author funding",  MIN(AD530*'Funding Allocation Parameters'!$E$7, 'Funding Allocation Parameters'!$G$7), IF('Funding Allocation Parameters'!$C$7="Any discretionary funds (grants if available, other if no grants)", MIN(AD530*'Funding Allocation Parameters'!$E$7, 'Funding Allocation Parameters'!$G$7), IF('Funding Allocation Parameters'!$C$7="Complex Library Subsidy", 0, 0)))))</f>
        <v>0</v>
      </c>
      <c r="AJ530" s="177">
        <f t="shared" si="256"/>
        <v>0</v>
      </c>
      <c r="AK530" s="177">
        <f t="shared" si="257"/>
        <v>0</v>
      </c>
      <c r="AL530" s="181">
        <f>IF('Funding Allocation Parameters'!$C$8="Basic Library Subsidy", MIN(AJ530*'Funding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MIN(AJ530*VLOOKUP(CONCATENATE($A530, 'Funding Allocation Parameters'!$I$8), 'Library Subsidy Complex'!$C$2:$J$55, 2, FALSE), VLOOKUP(CONCATENATE($A530, 'Funding Allocation Parameters'!$I$8), 'Library Subsidy Complex'!$C$2:$J$55, 4, FALSE)), 0)))))</f>
        <v>0</v>
      </c>
      <c r="AM530" s="181">
        <f>IF('Funding Allocation Parameters'!$C$8="Basic Library Subsidy", 0, IF('Funding Allocation Parameters'!$C$8="Grant funding",MIN(AJ530*'Funding Allocation Parameters'!$E$8, 'Funding Allocation Parameters'!$G$8), IF('Funding Allocation Parameters'!$C$8="Other author funding", 0, IF('Funding Allocation Parameters'!$C$8="Any discretionary funds (grants if available, other if no grants)", MIN(AJ530*'Funding Allocation Parameters'!$E$8, 'Funding Allocation Parameters'!$G$8), IF('Funding Allocation Parameters'!$C$8="Complex Library Subsidy", 0, 0)))))</f>
        <v>0</v>
      </c>
      <c r="AN530" s="181">
        <f>IF('Funding Allocation Parameters'!$C$8="Basic Library Subsidy", 0, IF('Funding Allocation Parameters'!$C$8="Grant funding", 0, IF('Funding Allocation Parameters'!$C$8="Other author funding",  MIN(AJ530*'Funding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0" s="181">
        <f>IF('Funding Allocation Parameters'!$C$8="Basic Library Subsidy", MIN(AK530*'Funding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MIN(AK530*VLOOKUP(CONCATENATE($A530, 'Funding Allocation Parameters'!$I$8), 'Library Subsidy Complex'!$C$2:$J$55, 6, FALSE), VLOOKUP(CONCATENATE($A530, 'Funding Allocation Parameters'!$I$8), 'Library Subsidy Complex'!$C$2:$J$55, 8, FALSE)), 0)))))</f>
        <v>0</v>
      </c>
      <c r="AP530" s="181">
        <f>IF('Funding Allocation Parameters'!$C$8="Basic Library Subsidy", 0, IF('Funding Allocation Parameters'!$C$8="Grant funding", 0, IF('Funding Allocation Parameters'!$C$8="Other author funding",  MIN(AK530*'Funding Allocation Parameters'!$E$8, 'Funding Allocation Parameters'!$G$8), IF('Funding Allocation Parameters'!$C$8="Any discretionary funds (grants if available, other if no grants)", MIN(AK530*'Funding Allocation Parameters'!$E$8, 'Funding Allocation Parameters'!$G$8), IF('Funding Allocation Parameters'!$C$8="Complex Library Subsidy", 0, 0)))))</f>
        <v>0</v>
      </c>
      <c r="AQ530" s="177">
        <f t="shared" si="258"/>
        <v>0</v>
      </c>
      <c r="AR530" s="177">
        <f t="shared" si="259"/>
        <v>0</v>
      </c>
      <c r="AS530" s="182">
        <f t="shared" si="260"/>
        <v>1189</v>
      </c>
      <c r="AT530" s="182">
        <f t="shared" si="261"/>
        <v>3811</v>
      </c>
      <c r="AU530" s="182">
        <f t="shared" si="262"/>
        <v>0</v>
      </c>
      <c r="AV530" s="182">
        <f t="shared" si="263"/>
        <v>1189</v>
      </c>
      <c r="AW530" s="182">
        <f t="shared" si="264"/>
        <v>3811</v>
      </c>
      <c r="AX530" s="183">
        <f t="shared" si="265"/>
        <v>0</v>
      </c>
      <c r="AY530" s="183">
        <f t="shared" si="266"/>
        <v>0</v>
      </c>
      <c r="AZ530" s="183">
        <f t="shared" si="267"/>
        <v>0</v>
      </c>
      <c r="BA530" s="183">
        <f t="shared" si="268"/>
        <v>1189</v>
      </c>
      <c r="BB530" s="183">
        <f t="shared" si="269"/>
        <v>3811</v>
      </c>
      <c r="BC530" s="184">
        <f t="shared" si="270"/>
        <v>1189</v>
      </c>
      <c r="BD530" s="184">
        <f t="shared" si="271"/>
        <v>0</v>
      </c>
      <c r="BE530" s="184">
        <f t="shared" si="272"/>
        <v>0</v>
      </c>
      <c r="BF530" s="184">
        <f t="shared" si="273"/>
        <v>3811</v>
      </c>
      <c r="BG530" s="102">
        <f t="shared" si="274"/>
        <v>0</v>
      </c>
      <c r="BH530" s="102">
        <f t="shared" si="275"/>
        <v>0</v>
      </c>
      <c r="BI530" s="102">
        <f t="shared" si="276"/>
        <v>0</v>
      </c>
      <c r="BJ530" s="102">
        <f t="shared" si="277"/>
        <v>0</v>
      </c>
      <c r="BK530" s="102">
        <f t="shared" si="278"/>
        <v>1</v>
      </c>
      <c r="BL530" s="102">
        <f t="shared" si="279"/>
        <v>0</v>
      </c>
      <c r="BN530" s="102"/>
    </row>
    <row r="531" spans="1:66" x14ac:dyDescent="0.25">
      <c r="A531" s="102" t="s">
        <v>26</v>
      </c>
      <c r="B531" s="102" t="s">
        <v>8</v>
      </c>
      <c r="C531" s="102" t="s">
        <v>8</v>
      </c>
      <c r="D531" s="102" t="s">
        <v>27</v>
      </c>
      <c r="E531" s="102" t="s">
        <v>1069</v>
      </c>
      <c r="F531" s="102" t="s">
        <v>1070</v>
      </c>
      <c r="G531" s="102">
        <v>1.859</v>
      </c>
      <c r="H531" s="102">
        <v>1</v>
      </c>
      <c r="I531" s="102">
        <v>0.41699999999999998</v>
      </c>
      <c r="J531" s="167">
        <f>IFERROR(H531*VLOOKUP(A531, 'Advanced Parameters'!$B$7:$G$20, 6, FALSE)*VLOOKUP(A531, 'Growth Parameters'!$B$6:$H$19, 6, FALSE), 0)</f>
        <v>1</v>
      </c>
      <c r="K531" s="167">
        <f>IFERROR(IF('Advanced Parameters'!$C$5="n",'Raw Data'!I531*VLOOKUP(A531,'Advanced Parameters'!$B$7:$G$20,6,FALSE),J531*VLOOKUP(A531,'Advanced Parameters'!$B$7:$G$20,2,FALSE))*VLOOKUP(A531, 'Growth Parameters'!$B$6:$H$19, 6, FALSE), 0)</f>
        <v>0.41699999999999998</v>
      </c>
      <c r="L531" s="167">
        <f t="shared" si="249"/>
        <v>0.58299999999999996</v>
      </c>
      <c r="M531" s="168">
        <f>IFERROR(IF(G531="NA","NA",IF(G531&gt;'APC Parameters'!$K$6+VLOOKUP('Raw Data'!A531, 'APC Parameters'!$H$7:$L$20, 4, FALSE), 'APC Parameters'!$L$6+VLOOKUP('Raw Data'!A531, 'APC Parameters'!$H$7:$L$20, 5, FALSE), G531*('APC Parameters'!$J$6+VLOOKUP('Raw Data'!A531, 'APC Parameters'!$H$7:$L$20, 3, FALSE))+'APC Parameters'!$I$6+VLOOKUP('Raw Data'!A531, 'APC Parameters'!$H$7:$L$20, 2, FALSE))), 0)</f>
        <v>2466.4546</v>
      </c>
      <c r="N531" s="168">
        <f t="shared" si="250"/>
        <v>2466.4546</v>
      </c>
      <c r="O531" s="168">
        <f>IFERROR(IF(M531="NA",VLOOKUP(D531,'Internal Calculations'!$B$10:$C$11,2,FALSE), M531)*VLOOKUP(A531, 'Growth Parameters'!$B$6:$H$19, 7, FALSE), 0)</f>
        <v>2466.4546</v>
      </c>
      <c r="P531" s="177">
        <f t="shared" si="251"/>
        <v>2466.4546</v>
      </c>
      <c r="Q531" s="178">
        <f>IF('Funding Allocation Parameters'!$C$5="Basic Library Subsidy", MIN(O531*('Funding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MIN($O531*(VLOOKUP(CONCATENATE($A531, 'Funding Allocation Parameters'!$I$5), 'Library Subsidy Complex'!$C$2:$J$55, 2, FALSE)), VLOOKUP(CONCATENATE($A531, 'Funding Allocation Parameters'!$I$5), 'Library Subsidy Complex'!$C$2:$J$55, 4, FALSE)), 0)))))</f>
        <v>1189</v>
      </c>
      <c r="R531" s="178">
        <f>IF('Funding Allocation Parameters'!$C$5="Basic Library Subsidy", 0, IF('Funding Allocation Parameters'!$C$5="Grant funding",MIN(O531*('Funding Allocation Parameters'!$E$5), 'Funding Allocation Parameters'!$G$5), IF('Funding Allocation Parameters'!$C$5="Other author funding", 0, IF('Funding Allocation Parameters'!$C$5="Any discretionary funds (grants if available, other if no grants)", MIN(O531*('Funding Allocation Parameters'!$E$5), 'Funding Allocation Parameters'!$G$5), IF('Funding Allocation Parameters'!$C$5="Complex Library Subsidy", 0, 0)))))</f>
        <v>0</v>
      </c>
      <c r="S531" s="178">
        <f>IF('Funding Allocation Parameters'!$C$5="Basic Library Subsidy", 0, IF('Funding Allocation Parameters'!$C$5="Grant funding", 0, IF('Funding Allocation Parameters'!$C$5="Other author funding",  MIN(O531*('Funding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1" s="178">
        <f>IF('Funding Allocation Parameters'!$C$5="Basic Library Subsidy", MIN(O531*('Funding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MIN($O531*(VLOOKUP(CONCATENATE($A531, 'Funding Allocation Parameters'!$I$5), 'Library Subsidy Complex'!$C$2:$J$55, 6, FALSE)), VLOOKUP(CONCATENATE($A531, 'Funding Allocation Parameters'!$I$5), 'Library Subsidy Complex'!$C$2:$J$55, 8, FALSE)), 0)))))</f>
        <v>1189</v>
      </c>
      <c r="U531" s="178">
        <f>IF('Funding Allocation Parameters'!$C$5="Basic Library Subsidy", 0, IF('Funding Allocation Parameters'!$C$5="Grant funding", 0, IF('Funding Allocation Parameters'!$C$5="Other author funding",  MIN(O531*('Funding Allocation Parameters'!$E$5), 'Funding Allocation Parameters'!$G$5), IF('Funding Allocation Parameters'!$C$5="Any discretionary funds (grants if available, other if no grants)", MIN(O531*('Funding Allocation Parameters'!$E$5), 'Funding Allocation Parameters'!$G$5), IF('Funding Allocation Parameters'!$C$5="Complex Library Subsidy", 0, 0)))))</f>
        <v>0</v>
      </c>
      <c r="V531" s="177">
        <f t="shared" si="252"/>
        <v>1277.4546</v>
      </c>
      <c r="W531" s="177">
        <f t="shared" si="253"/>
        <v>1277.4546</v>
      </c>
      <c r="X531" s="179">
        <f>IF('Funding Allocation Parameters'!$C$6="Basic Library Subsidy", MIN(V531*'Funding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MIN(V531*VLOOKUP(CONCATENATE($A531, 'Funding Allocation Parameters'!$I$6), 'Library Subsidy Complex'!$C$2:$J$55, 2, FALSE), VLOOKUP(CONCATENATE($A531, 'Funding Allocation Parameters'!$I$6), 'Library Subsidy Complex'!$C$2:$J$55, 4, FALSE)), 0)))))</f>
        <v>0</v>
      </c>
      <c r="Y531" s="179">
        <f>IF('Funding Allocation Parameters'!$C$6="Basic Library Subsidy", 0, IF('Funding Allocation Parameters'!$C$6="Grant funding",MIN(V531*'Funding Allocation Parameters'!$E$6, 'Funding Allocation Parameters'!$G$6), IF('Funding Allocation Parameters'!$C$6="Other author funding", 0, IF('Funding Allocation Parameters'!$C$6="Any discretionary funds (grants if available, other if no grants)", MIN(V531*'Funding Allocation Parameters'!$E$6, 'Funding Allocation Parameters'!$G$6), IF('Funding Allocation Parameters'!$C$6="Complex Library Subsidy", 0, 0)))))</f>
        <v>1277.4546</v>
      </c>
      <c r="Z531" s="179">
        <f>IF('Funding Allocation Parameters'!$C$6="Basic Library Subsidy", 0, IF('Funding Allocation Parameters'!$C$6="Grant funding", 0, IF('Funding Allocation Parameters'!$C$6="Other author funding",  MIN(V531*'Funding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1" s="179">
        <f>IF('Funding Allocation Parameters'!$C$6="Basic Library Subsidy", MIN(W531*'Funding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MIN(W531*VLOOKUP(CONCATENATE($A531, 'Funding Allocation Parameters'!$I$6), 'Library Subsidy Complex'!$C$2:$J$55, 6, FALSE), VLOOKUP(CONCATENATE($A531, 'Funding Allocation Parameters'!$I$6), 'Library Subsidy Complex'!$C$2:$J$55, 8, FALSE)), 0)))))</f>
        <v>0</v>
      </c>
      <c r="AB531" s="179">
        <f>IF('Funding Allocation Parameters'!$C$6="Basic Library Subsidy", 0, IF('Funding Allocation Parameters'!$C$6="Grant funding", 0, IF('Funding Allocation Parameters'!$C$6="Other author funding",  MIN(W531*'Funding Allocation Parameters'!$E$6, 'Funding Allocation Parameters'!$G$6), IF('Funding Allocation Parameters'!$C$6="Any discretionary funds (grants if available, other if no grants)", MIN(W531*'Funding Allocation Parameters'!$E$6, 'Funding Allocation Parameters'!$G$6), IF('Funding Allocation Parameters'!$C$6="Complex Library Subsidy", 0, 0)))))</f>
        <v>1277.4546</v>
      </c>
      <c r="AC531" s="177">
        <f t="shared" si="254"/>
        <v>0</v>
      </c>
      <c r="AD531" s="177">
        <f t="shared" si="255"/>
        <v>0</v>
      </c>
      <c r="AE531" s="180">
        <f>IF('Funding Allocation Parameters'!$C$7="Basic Library Subsidy", MIN(AC531*'Funding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MIN(AC531*VLOOKUP(CONCATENATE($A531, 'Funding Allocation Parameters'!$I$7), 'Library Subsidy Complex'!$C$2:$J$55, 2, FALSE), VLOOKUP(CONCATENATE($A531, 'Funding Allocation Parameters'!$I$7), 'Library Subsidy Complex'!$C$2:$J$55, 4, FALSE)), 0)))))</f>
        <v>0</v>
      </c>
      <c r="AF531" s="180">
        <f>IF('Funding Allocation Parameters'!$C$7="Basic Library Subsidy", 0, IF('Funding Allocation Parameters'!$C$7="Grant funding",MIN(AC531*'Funding Allocation Parameters'!$E$7, 'Funding Allocation Parameters'!$G$7), IF('Funding Allocation Parameters'!$C$7="Other author funding", 0, IF('Funding Allocation Parameters'!$C$7="Any discretionary funds (grants if available, other if no grants)", MIN(AC531*'Funding Allocation Parameters'!$E$7, 'Funding Allocation Parameters'!$G$7), IF('Funding Allocation Parameters'!$C$7="Complex Library Subsidy", 0, 0)))))</f>
        <v>0</v>
      </c>
      <c r="AG531" s="180">
        <f>IF('Funding Allocation Parameters'!$C$7="Basic Library Subsidy", 0, IF('Funding Allocation Parameters'!$C$7="Grant funding", 0, IF('Funding Allocation Parameters'!$C$7="Other author funding",  MIN(AC531*'Funding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1" s="180">
        <f>IF('Funding Allocation Parameters'!$C$7="Basic Library Subsidy", MIN(AD531*'Funding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MIN(AD531*VLOOKUP(CONCATENATE($A531, 'Funding Allocation Parameters'!$I$7), 'Library Subsidy Complex'!$C$2:$J$55, 6, FALSE), VLOOKUP(CONCATENATE($A531, 'Funding Allocation Parameters'!$I$7), 'Library Subsidy Complex'!$C$2:$J$55, 8, FALSE)), 0)))))</f>
        <v>0</v>
      </c>
      <c r="AI531" s="180">
        <f>IF('Funding Allocation Parameters'!$C$7="Basic Library Subsidy", 0, IF('Funding Allocation Parameters'!$C$7="Grant funding", 0, IF('Funding Allocation Parameters'!$C$7="Other author funding",  MIN(AD531*'Funding Allocation Parameters'!$E$7, 'Funding Allocation Parameters'!$G$7), IF('Funding Allocation Parameters'!$C$7="Any discretionary funds (grants if available, other if no grants)", MIN(AD531*'Funding Allocation Parameters'!$E$7, 'Funding Allocation Parameters'!$G$7), IF('Funding Allocation Parameters'!$C$7="Complex Library Subsidy", 0, 0)))))</f>
        <v>0</v>
      </c>
      <c r="AJ531" s="177">
        <f t="shared" si="256"/>
        <v>0</v>
      </c>
      <c r="AK531" s="177">
        <f t="shared" si="257"/>
        <v>0</v>
      </c>
      <c r="AL531" s="181">
        <f>IF('Funding Allocation Parameters'!$C$8="Basic Library Subsidy", MIN(AJ531*'Funding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MIN(AJ531*VLOOKUP(CONCATENATE($A531, 'Funding Allocation Parameters'!$I$8), 'Library Subsidy Complex'!$C$2:$J$55, 2, FALSE), VLOOKUP(CONCATENATE($A531, 'Funding Allocation Parameters'!$I$8), 'Library Subsidy Complex'!$C$2:$J$55, 4, FALSE)), 0)))))</f>
        <v>0</v>
      </c>
      <c r="AM531" s="181">
        <f>IF('Funding Allocation Parameters'!$C$8="Basic Library Subsidy", 0, IF('Funding Allocation Parameters'!$C$8="Grant funding",MIN(AJ531*'Funding Allocation Parameters'!$E$8, 'Funding Allocation Parameters'!$G$8), IF('Funding Allocation Parameters'!$C$8="Other author funding", 0, IF('Funding Allocation Parameters'!$C$8="Any discretionary funds (grants if available, other if no grants)", MIN(AJ531*'Funding Allocation Parameters'!$E$8, 'Funding Allocation Parameters'!$G$8), IF('Funding Allocation Parameters'!$C$8="Complex Library Subsidy", 0, 0)))))</f>
        <v>0</v>
      </c>
      <c r="AN531" s="181">
        <f>IF('Funding Allocation Parameters'!$C$8="Basic Library Subsidy", 0, IF('Funding Allocation Parameters'!$C$8="Grant funding", 0, IF('Funding Allocation Parameters'!$C$8="Other author funding",  MIN(AJ531*'Funding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1" s="181">
        <f>IF('Funding Allocation Parameters'!$C$8="Basic Library Subsidy", MIN(AK531*'Funding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MIN(AK531*VLOOKUP(CONCATENATE($A531, 'Funding Allocation Parameters'!$I$8), 'Library Subsidy Complex'!$C$2:$J$55, 6, FALSE), VLOOKUP(CONCATENATE($A531, 'Funding Allocation Parameters'!$I$8), 'Library Subsidy Complex'!$C$2:$J$55, 8, FALSE)), 0)))))</f>
        <v>0</v>
      </c>
      <c r="AP531" s="181">
        <f>IF('Funding Allocation Parameters'!$C$8="Basic Library Subsidy", 0, IF('Funding Allocation Parameters'!$C$8="Grant funding", 0, IF('Funding Allocation Parameters'!$C$8="Other author funding",  MIN(AK531*'Funding Allocation Parameters'!$E$8, 'Funding Allocation Parameters'!$G$8), IF('Funding Allocation Parameters'!$C$8="Any discretionary funds (grants if available, other if no grants)", MIN(AK531*'Funding Allocation Parameters'!$E$8, 'Funding Allocation Parameters'!$G$8), IF('Funding Allocation Parameters'!$C$8="Complex Library Subsidy", 0, 0)))))</f>
        <v>0</v>
      </c>
      <c r="AQ531" s="177">
        <f t="shared" si="258"/>
        <v>0</v>
      </c>
      <c r="AR531" s="177">
        <f t="shared" si="259"/>
        <v>0</v>
      </c>
      <c r="AS531" s="182">
        <f t="shared" si="260"/>
        <v>1189</v>
      </c>
      <c r="AT531" s="182">
        <f t="shared" si="261"/>
        <v>1277.4546</v>
      </c>
      <c r="AU531" s="182">
        <f t="shared" si="262"/>
        <v>0</v>
      </c>
      <c r="AV531" s="182">
        <f t="shared" si="263"/>
        <v>1189</v>
      </c>
      <c r="AW531" s="182">
        <f t="shared" si="264"/>
        <v>1277.4546</v>
      </c>
      <c r="AX531" s="183">
        <f t="shared" si="265"/>
        <v>495.81299999999999</v>
      </c>
      <c r="AY531" s="183">
        <f t="shared" si="266"/>
        <v>532.69856819999995</v>
      </c>
      <c r="AZ531" s="183">
        <f t="shared" si="267"/>
        <v>0</v>
      </c>
      <c r="BA531" s="183">
        <f t="shared" si="268"/>
        <v>693.18700000000001</v>
      </c>
      <c r="BB531" s="183">
        <f t="shared" si="269"/>
        <v>744.75603179999996</v>
      </c>
      <c r="BC531" s="184">
        <f t="shared" si="270"/>
        <v>1189</v>
      </c>
      <c r="BD531" s="184">
        <f t="shared" si="271"/>
        <v>0</v>
      </c>
      <c r="BE531" s="184">
        <f t="shared" si="272"/>
        <v>532.69856819999995</v>
      </c>
      <c r="BF531" s="184">
        <f t="shared" si="273"/>
        <v>744.75603179999996</v>
      </c>
      <c r="BG531" s="102">
        <f t="shared" si="274"/>
        <v>0</v>
      </c>
      <c r="BH531" s="102">
        <f t="shared" si="275"/>
        <v>0</v>
      </c>
      <c r="BI531" s="102">
        <f t="shared" si="276"/>
        <v>0</v>
      </c>
      <c r="BJ531" s="102">
        <f t="shared" si="277"/>
        <v>0.41699999999999998</v>
      </c>
      <c r="BK531" s="102">
        <f t="shared" si="278"/>
        <v>0.58299999999999996</v>
      </c>
      <c r="BL531" s="102">
        <f t="shared" si="279"/>
        <v>0</v>
      </c>
      <c r="BN531" s="102"/>
    </row>
    <row r="532" spans="1:66" x14ac:dyDescent="0.25">
      <c r="A532" s="102" t="s">
        <v>19</v>
      </c>
      <c r="B532" s="102" t="s">
        <v>8</v>
      </c>
      <c r="C532" s="102" t="s">
        <v>8</v>
      </c>
      <c r="D532" s="102" t="s">
        <v>27</v>
      </c>
      <c r="E532" s="102" t="s">
        <v>1071</v>
      </c>
      <c r="F532" s="102" t="s">
        <v>1072</v>
      </c>
      <c r="G532" s="102">
        <v>0.93899999999999995</v>
      </c>
      <c r="H532" s="102">
        <v>1</v>
      </c>
      <c r="I532" s="102">
        <v>1</v>
      </c>
      <c r="J532" s="167">
        <f>IFERROR(H532*VLOOKUP(A532, 'Advanced Parameters'!$B$7:$G$20, 6, FALSE)*VLOOKUP(A532, 'Growth Parameters'!$B$6:$H$19, 6, FALSE), 0)</f>
        <v>1</v>
      </c>
      <c r="K532" s="167">
        <f>IFERROR(IF('Advanced Parameters'!$C$5="n",'Raw Data'!I532*VLOOKUP(A532,'Advanced Parameters'!$B$7:$G$20,6,FALSE),J532*VLOOKUP(A532,'Advanced Parameters'!$B$7:$G$20,2,FALSE))*VLOOKUP(A532, 'Growth Parameters'!$B$6:$H$19, 6, FALSE), 0)</f>
        <v>1</v>
      </c>
      <c r="L532" s="167">
        <f t="shared" ref="L532:L595" si="280">J532-K532</f>
        <v>0</v>
      </c>
      <c r="M532" s="168">
        <f>IFERROR(IF(G532="NA","NA",IF(G532&gt;'APC Parameters'!$K$6+VLOOKUP('Raw Data'!A532, 'APC Parameters'!$H$7:$L$20, 4, FALSE), 'APC Parameters'!$L$6+VLOOKUP('Raw Data'!A532, 'APC Parameters'!$H$7:$L$20, 5, FALSE), G532*('APC Parameters'!$J$6+VLOOKUP('Raw Data'!A532, 'APC Parameters'!$H$7:$L$20, 3, FALSE))+'APC Parameters'!$I$6+VLOOKUP('Raw Data'!A532, 'APC Parameters'!$H$7:$L$20, 2, FALSE))), 0)</f>
        <v>1813.8065999999999</v>
      </c>
      <c r="N532" s="168">
        <f t="shared" si="250"/>
        <v>1813.8065999999999</v>
      </c>
      <c r="O532" s="168">
        <f>IFERROR(IF(M532="NA",VLOOKUP(D532,'Internal Calculations'!$B$10:$C$11,2,FALSE), M532)*VLOOKUP(A532, 'Growth Parameters'!$B$6:$H$19, 7, FALSE), 0)</f>
        <v>1813.8065999999999</v>
      </c>
      <c r="P532" s="177">
        <f t="shared" si="251"/>
        <v>1813.8065999999999</v>
      </c>
      <c r="Q532" s="178">
        <f>IF('Funding Allocation Parameters'!$C$5="Basic Library Subsidy", MIN(O532*('Funding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MIN($O532*(VLOOKUP(CONCATENATE($A532, 'Funding Allocation Parameters'!$I$5), 'Library Subsidy Complex'!$C$2:$J$55, 2, FALSE)), VLOOKUP(CONCATENATE($A532, 'Funding Allocation Parameters'!$I$5), 'Library Subsidy Complex'!$C$2:$J$55, 4, FALSE)), 0)))))</f>
        <v>1189</v>
      </c>
      <c r="R532" s="178">
        <f>IF('Funding Allocation Parameters'!$C$5="Basic Library Subsidy", 0, IF('Funding Allocation Parameters'!$C$5="Grant funding",MIN(O532*('Funding Allocation Parameters'!$E$5), 'Funding Allocation Parameters'!$G$5), IF('Funding Allocation Parameters'!$C$5="Other author funding", 0, IF('Funding Allocation Parameters'!$C$5="Any discretionary funds (grants if available, other if no grants)", MIN(O532*('Funding Allocation Parameters'!$E$5), 'Funding Allocation Parameters'!$G$5), IF('Funding Allocation Parameters'!$C$5="Complex Library Subsidy", 0, 0)))))</f>
        <v>0</v>
      </c>
      <c r="S532" s="178">
        <f>IF('Funding Allocation Parameters'!$C$5="Basic Library Subsidy", 0, IF('Funding Allocation Parameters'!$C$5="Grant funding", 0, IF('Funding Allocation Parameters'!$C$5="Other author funding",  MIN(O532*('Funding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2" s="178">
        <f>IF('Funding Allocation Parameters'!$C$5="Basic Library Subsidy", MIN(O532*('Funding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MIN($O532*(VLOOKUP(CONCATENATE($A532, 'Funding Allocation Parameters'!$I$5), 'Library Subsidy Complex'!$C$2:$J$55, 6, FALSE)), VLOOKUP(CONCATENATE($A532, 'Funding Allocation Parameters'!$I$5), 'Library Subsidy Complex'!$C$2:$J$55, 8, FALSE)), 0)))))</f>
        <v>1189</v>
      </c>
      <c r="U532" s="178">
        <f>IF('Funding Allocation Parameters'!$C$5="Basic Library Subsidy", 0, IF('Funding Allocation Parameters'!$C$5="Grant funding", 0, IF('Funding Allocation Parameters'!$C$5="Other author funding",  MIN(O532*('Funding Allocation Parameters'!$E$5), 'Funding Allocation Parameters'!$G$5), IF('Funding Allocation Parameters'!$C$5="Any discretionary funds (grants if available, other if no grants)", MIN(O532*('Funding Allocation Parameters'!$E$5), 'Funding Allocation Parameters'!$G$5), IF('Funding Allocation Parameters'!$C$5="Complex Library Subsidy", 0, 0)))))</f>
        <v>0</v>
      </c>
      <c r="V532" s="177">
        <f t="shared" si="252"/>
        <v>624.80659999999989</v>
      </c>
      <c r="W532" s="177">
        <f t="shared" si="253"/>
        <v>624.80659999999989</v>
      </c>
      <c r="X532" s="179">
        <f>IF('Funding Allocation Parameters'!$C$6="Basic Library Subsidy", MIN(V532*'Funding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MIN(V532*VLOOKUP(CONCATENATE($A532, 'Funding Allocation Parameters'!$I$6), 'Library Subsidy Complex'!$C$2:$J$55, 2, FALSE), VLOOKUP(CONCATENATE($A532, 'Funding Allocation Parameters'!$I$6), 'Library Subsidy Complex'!$C$2:$J$55, 4, FALSE)), 0)))))</f>
        <v>0</v>
      </c>
      <c r="Y532" s="179">
        <f>IF('Funding Allocation Parameters'!$C$6="Basic Library Subsidy", 0, IF('Funding Allocation Parameters'!$C$6="Grant funding",MIN(V532*'Funding Allocation Parameters'!$E$6, 'Funding Allocation Parameters'!$G$6), IF('Funding Allocation Parameters'!$C$6="Other author funding", 0, IF('Funding Allocation Parameters'!$C$6="Any discretionary funds (grants if available, other if no grants)", MIN(V532*'Funding Allocation Parameters'!$E$6, 'Funding Allocation Parameters'!$G$6), IF('Funding Allocation Parameters'!$C$6="Complex Library Subsidy", 0, 0)))))</f>
        <v>624.80659999999989</v>
      </c>
      <c r="Z532" s="179">
        <f>IF('Funding Allocation Parameters'!$C$6="Basic Library Subsidy", 0, IF('Funding Allocation Parameters'!$C$6="Grant funding", 0, IF('Funding Allocation Parameters'!$C$6="Other author funding",  MIN(V532*'Funding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2" s="179">
        <f>IF('Funding Allocation Parameters'!$C$6="Basic Library Subsidy", MIN(W532*'Funding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MIN(W532*VLOOKUP(CONCATENATE($A532, 'Funding Allocation Parameters'!$I$6), 'Library Subsidy Complex'!$C$2:$J$55, 6, FALSE), VLOOKUP(CONCATENATE($A532, 'Funding Allocation Parameters'!$I$6), 'Library Subsidy Complex'!$C$2:$J$55, 8, FALSE)), 0)))))</f>
        <v>0</v>
      </c>
      <c r="AB532" s="179">
        <f>IF('Funding Allocation Parameters'!$C$6="Basic Library Subsidy", 0, IF('Funding Allocation Parameters'!$C$6="Grant funding", 0, IF('Funding Allocation Parameters'!$C$6="Other author funding",  MIN(W532*'Funding Allocation Parameters'!$E$6, 'Funding Allocation Parameters'!$G$6), IF('Funding Allocation Parameters'!$C$6="Any discretionary funds (grants if available, other if no grants)", MIN(W532*'Funding Allocation Parameters'!$E$6, 'Funding Allocation Parameters'!$G$6), IF('Funding Allocation Parameters'!$C$6="Complex Library Subsidy", 0, 0)))))</f>
        <v>624.80659999999989</v>
      </c>
      <c r="AC532" s="177">
        <f t="shared" si="254"/>
        <v>0</v>
      </c>
      <c r="AD532" s="177">
        <f t="shared" si="255"/>
        <v>0</v>
      </c>
      <c r="AE532" s="180">
        <f>IF('Funding Allocation Parameters'!$C$7="Basic Library Subsidy", MIN(AC532*'Funding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MIN(AC532*VLOOKUP(CONCATENATE($A532, 'Funding Allocation Parameters'!$I$7), 'Library Subsidy Complex'!$C$2:$J$55, 2, FALSE), VLOOKUP(CONCATENATE($A532, 'Funding Allocation Parameters'!$I$7), 'Library Subsidy Complex'!$C$2:$J$55, 4, FALSE)), 0)))))</f>
        <v>0</v>
      </c>
      <c r="AF532" s="180">
        <f>IF('Funding Allocation Parameters'!$C$7="Basic Library Subsidy", 0, IF('Funding Allocation Parameters'!$C$7="Grant funding",MIN(AC532*'Funding Allocation Parameters'!$E$7, 'Funding Allocation Parameters'!$G$7), IF('Funding Allocation Parameters'!$C$7="Other author funding", 0, IF('Funding Allocation Parameters'!$C$7="Any discretionary funds (grants if available, other if no grants)", MIN(AC532*'Funding Allocation Parameters'!$E$7, 'Funding Allocation Parameters'!$G$7), IF('Funding Allocation Parameters'!$C$7="Complex Library Subsidy", 0, 0)))))</f>
        <v>0</v>
      </c>
      <c r="AG532" s="180">
        <f>IF('Funding Allocation Parameters'!$C$7="Basic Library Subsidy", 0, IF('Funding Allocation Parameters'!$C$7="Grant funding", 0, IF('Funding Allocation Parameters'!$C$7="Other author funding",  MIN(AC532*'Funding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2" s="180">
        <f>IF('Funding Allocation Parameters'!$C$7="Basic Library Subsidy", MIN(AD532*'Funding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MIN(AD532*VLOOKUP(CONCATENATE($A532, 'Funding Allocation Parameters'!$I$7), 'Library Subsidy Complex'!$C$2:$J$55, 6, FALSE), VLOOKUP(CONCATENATE($A532, 'Funding Allocation Parameters'!$I$7), 'Library Subsidy Complex'!$C$2:$J$55, 8, FALSE)), 0)))))</f>
        <v>0</v>
      </c>
      <c r="AI532" s="180">
        <f>IF('Funding Allocation Parameters'!$C$7="Basic Library Subsidy", 0, IF('Funding Allocation Parameters'!$C$7="Grant funding", 0, IF('Funding Allocation Parameters'!$C$7="Other author funding",  MIN(AD532*'Funding Allocation Parameters'!$E$7, 'Funding Allocation Parameters'!$G$7), IF('Funding Allocation Parameters'!$C$7="Any discretionary funds (grants if available, other if no grants)", MIN(AD532*'Funding Allocation Parameters'!$E$7, 'Funding Allocation Parameters'!$G$7), IF('Funding Allocation Parameters'!$C$7="Complex Library Subsidy", 0, 0)))))</f>
        <v>0</v>
      </c>
      <c r="AJ532" s="177">
        <f t="shared" si="256"/>
        <v>0</v>
      </c>
      <c r="AK532" s="177">
        <f t="shared" si="257"/>
        <v>0</v>
      </c>
      <c r="AL532" s="181">
        <f>IF('Funding Allocation Parameters'!$C$8="Basic Library Subsidy", MIN(AJ532*'Funding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MIN(AJ532*VLOOKUP(CONCATENATE($A532, 'Funding Allocation Parameters'!$I$8), 'Library Subsidy Complex'!$C$2:$J$55, 2, FALSE), VLOOKUP(CONCATENATE($A532, 'Funding Allocation Parameters'!$I$8), 'Library Subsidy Complex'!$C$2:$J$55, 4, FALSE)), 0)))))</f>
        <v>0</v>
      </c>
      <c r="AM532" s="181">
        <f>IF('Funding Allocation Parameters'!$C$8="Basic Library Subsidy", 0, IF('Funding Allocation Parameters'!$C$8="Grant funding",MIN(AJ532*'Funding Allocation Parameters'!$E$8, 'Funding Allocation Parameters'!$G$8), IF('Funding Allocation Parameters'!$C$8="Other author funding", 0, IF('Funding Allocation Parameters'!$C$8="Any discretionary funds (grants if available, other if no grants)", MIN(AJ532*'Funding Allocation Parameters'!$E$8, 'Funding Allocation Parameters'!$G$8), IF('Funding Allocation Parameters'!$C$8="Complex Library Subsidy", 0, 0)))))</f>
        <v>0</v>
      </c>
      <c r="AN532" s="181">
        <f>IF('Funding Allocation Parameters'!$C$8="Basic Library Subsidy", 0, IF('Funding Allocation Parameters'!$C$8="Grant funding", 0, IF('Funding Allocation Parameters'!$C$8="Other author funding",  MIN(AJ532*'Funding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2" s="181">
        <f>IF('Funding Allocation Parameters'!$C$8="Basic Library Subsidy", MIN(AK532*'Funding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MIN(AK532*VLOOKUP(CONCATENATE($A532, 'Funding Allocation Parameters'!$I$8), 'Library Subsidy Complex'!$C$2:$J$55, 6, FALSE), VLOOKUP(CONCATENATE($A532, 'Funding Allocation Parameters'!$I$8), 'Library Subsidy Complex'!$C$2:$J$55, 8, FALSE)), 0)))))</f>
        <v>0</v>
      </c>
      <c r="AP532" s="181">
        <f>IF('Funding Allocation Parameters'!$C$8="Basic Library Subsidy", 0, IF('Funding Allocation Parameters'!$C$8="Grant funding", 0, IF('Funding Allocation Parameters'!$C$8="Other author funding",  MIN(AK532*'Funding Allocation Parameters'!$E$8, 'Funding Allocation Parameters'!$G$8), IF('Funding Allocation Parameters'!$C$8="Any discretionary funds (grants if available, other if no grants)", MIN(AK532*'Funding Allocation Parameters'!$E$8, 'Funding Allocation Parameters'!$G$8), IF('Funding Allocation Parameters'!$C$8="Complex Library Subsidy", 0, 0)))))</f>
        <v>0</v>
      </c>
      <c r="AQ532" s="177">
        <f t="shared" si="258"/>
        <v>0</v>
      </c>
      <c r="AR532" s="177">
        <f t="shared" si="259"/>
        <v>0</v>
      </c>
      <c r="AS532" s="182">
        <f t="shared" si="260"/>
        <v>1189</v>
      </c>
      <c r="AT532" s="182">
        <f t="shared" si="261"/>
        <v>624.80659999999989</v>
      </c>
      <c r="AU532" s="182">
        <f t="shared" si="262"/>
        <v>0</v>
      </c>
      <c r="AV532" s="182">
        <f t="shared" si="263"/>
        <v>1189</v>
      </c>
      <c r="AW532" s="182">
        <f t="shared" si="264"/>
        <v>624.80659999999989</v>
      </c>
      <c r="AX532" s="183">
        <f t="shared" si="265"/>
        <v>1189</v>
      </c>
      <c r="AY532" s="183">
        <f t="shared" si="266"/>
        <v>624.80659999999989</v>
      </c>
      <c r="AZ532" s="183">
        <f t="shared" si="267"/>
        <v>0</v>
      </c>
      <c r="BA532" s="183">
        <f t="shared" si="268"/>
        <v>0</v>
      </c>
      <c r="BB532" s="183">
        <f t="shared" si="269"/>
        <v>0</v>
      </c>
      <c r="BC532" s="184">
        <f t="shared" si="270"/>
        <v>1189</v>
      </c>
      <c r="BD532" s="184">
        <f t="shared" si="271"/>
        <v>0</v>
      </c>
      <c r="BE532" s="184">
        <f t="shared" si="272"/>
        <v>624.80659999999989</v>
      </c>
      <c r="BF532" s="184">
        <f t="shared" si="273"/>
        <v>0</v>
      </c>
      <c r="BG532" s="102">
        <f t="shared" si="274"/>
        <v>0</v>
      </c>
      <c r="BH532" s="102">
        <f t="shared" si="275"/>
        <v>0</v>
      </c>
      <c r="BI532" s="102">
        <f t="shared" si="276"/>
        <v>0</v>
      </c>
      <c r="BJ532" s="102">
        <f t="shared" si="277"/>
        <v>1</v>
      </c>
      <c r="BK532" s="102">
        <f t="shared" si="278"/>
        <v>0</v>
      </c>
      <c r="BL532" s="102">
        <f t="shared" si="279"/>
        <v>0</v>
      </c>
      <c r="BN532" s="102"/>
    </row>
    <row r="533" spans="1:66" x14ac:dyDescent="0.25">
      <c r="A533" s="102" t="s">
        <v>17</v>
      </c>
      <c r="B533" s="102" t="s">
        <v>8</v>
      </c>
      <c r="C533" s="102" t="s">
        <v>8</v>
      </c>
      <c r="D533" s="102" t="s">
        <v>27</v>
      </c>
      <c r="E533" s="102" t="s">
        <v>387</v>
      </c>
      <c r="F533" s="102" t="s">
        <v>1073</v>
      </c>
      <c r="G533" s="102">
        <v>3.4569999999999999</v>
      </c>
      <c r="H533" s="102">
        <v>1</v>
      </c>
      <c r="I533" s="102">
        <v>1</v>
      </c>
      <c r="J533" s="167">
        <f>IFERROR(H533*VLOOKUP(A533, 'Advanced Parameters'!$B$7:$G$20, 6, FALSE)*VLOOKUP(A533, 'Growth Parameters'!$B$6:$H$19, 6, FALSE), 0)</f>
        <v>1</v>
      </c>
      <c r="K533" s="167">
        <f>IFERROR(IF('Advanced Parameters'!$C$5="n",'Raw Data'!I533*VLOOKUP(A533,'Advanced Parameters'!$B$7:$G$20,6,FALSE),J533*VLOOKUP(A533,'Advanced Parameters'!$B$7:$G$20,2,FALSE))*VLOOKUP(A533, 'Growth Parameters'!$B$6:$H$19, 6, FALSE), 0)</f>
        <v>1</v>
      </c>
      <c r="L533" s="167">
        <f t="shared" si="280"/>
        <v>0</v>
      </c>
      <c r="M533" s="168">
        <f>IFERROR(IF(G533="NA","NA",IF(G533&gt;'APC Parameters'!$K$6+VLOOKUP('Raw Data'!A533, 'APC Parameters'!$H$7:$L$20, 4, FALSE), 'APC Parameters'!$L$6+VLOOKUP('Raw Data'!A533, 'APC Parameters'!$H$7:$L$20, 5, FALSE), G533*('APC Parameters'!$J$6+VLOOKUP('Raw Data'!A533, 'APC Parameters'!$H$7:$L$20, 3, FALSE))+'APC Parameters'!$I$6+VLOOKUP('Raw Data'!A533, 'APC Parameters'!$H$7:$L$20, 2, FALSE))), 0)</f>
        <v>5000</v>
      </c>
      <c r="N533" s="168">
        <f t="shared" si="250"/>
        <v>5000</v>
      </c>
      <c r="O533" s="168">
        <f>IFERROR(IF(M533="NA",VLOOKUP(D533,'Internal Calculations'!$B$10:$C$11,2,FALSE), M533)*VLOOKUP(A533, 'Growth Parameters'!$B$6:$H$19, 7, FALSE), 0)</f>
        <v>5000</v>
      </c>
      <c r="P533" s="177">
        <f t="shared" si="251"/>
        <v>5000</v>
      </c>
      <c r="Q533" s="178">
        <f>IF('Funding Allocation Parameters'!$C$5="Basic Library Subsidy", MIN(O533*('Funding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MIN($O533*(VLOOKUP(CONCATENATE($A533, 'Funding Allocation Parameters'!$I$5), 'Library Subsidy Complex'!$C$2:$J$55, 2, FALSE)), VLOOKUP(CONCATENATE($A533, 'Funding Allocation Parameters'!$I$5), 'Library Subsidy Complex'!$C$2:$J$55, 4, FALSE)), 0)))))</f>
        <v>1189</v>
      </c>
      <c r="R533" s="178">
        <f>IF('Funding Allocation Parameters'!$C$5="Basic Library Subsidy", 0, IF('Funding Allocation Parameters'!$C$5="Grant funding",MIN(O533*('Funding Allocation Parameters'!$E$5), 'Funding Allocation Parameters'!$G$5), IF('Funding Allocation Parameters'!$C$5="Other author funding", 0, IF('Funding Allocation Parameters'!$C$5="Any discretionary funds (grants if available, other if no grants)", MIN(O533*('Funding Allocation Parameters'!$E$5), 'Funding Allocation Parameters'!$G$5), IF('Funding Allocation Parameters'!$C$5="Complex Library Subsidy", 0, 0)))))</f>
        <v>0</v>
      </c>
      <c r="S533" s="178">
        <f>IF('Funding Allocation Parameters'!$C$5="Basic Library Subsidy", 0, IF('Funding Allocation Parameters'!$C$5="Grant funding", 0, IF('Funding Allocation Parameters'!$C$5="Other author funding",  MIN(O533*('Funding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3" s="178">
        <f>IF('Funding Allocation Parameters'!$C$5="Basic Library Subsidy", MIN(O533*('Funding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MIN($O533*(VLOOKUP(CONCATENATE($A533, 'Funding Allocation Parameters'!$I$5), 'Library Subsidy Complex'!$C$2:$J$55, 6, FALSE)), VLOOKUP(CONCATENATE($A533, 'Funding Allocation Parameters'!$I$5), 'Library Subsidy Complex'!$C$2:$J$55, 8, FALSE)), 0)))))</f>
        <v>1189</v>
      </c>
      <c r="U533" s="178">
        <f>IF('Funding Allocation Parameters'!$C$5="Basic Library Subsidy", 0, IF('Funding Allocation Parameters'!$C$5="Grant funding", 0, IF('Funding Allocation Parameters'!$C$5="Other author funding",  MIN(O533*('Funding Allocation Parameters'!$E$5), 'Funding Allocation Parameters'!$G$5), IF('Funding Allocation Parameters'!$C$5="Any discretionary funds (grants if available, other if no grants)", MIN(O533*('Funding Allocation Parameters'!$E$5), 'Funding Allocation Parameters'!$G$5), IF('Funding Allocation Parameters'!$C$5="Complex Library Subsidy", 0, 0)))))</f>
        <v>0</v>
      </c>
      <c r="V533" s="177">
        <f t="shared" si="252"/>
        <v>3811</v>
      </c>
      <c r="W533" s="177">
        <f t="shared" si="253"/>
        <v>3811</v>
      </c>
      <c r="X533" s="179">
        <f>IF('Funding Allocation Parameters'!$C$6="Basic Library Subsidy", MIN(V533*'Funding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MIN(V533*VLOOKUP(CONCATENATE($A533, 'Funding Allocation Parameters'!$I$6), 'Library Subsidy Complex'!$C$2:$J$55, 2, FALSE), VLOOKUP(CONCATENATE($A533, 'Funding Allocation Parameters'!$I$6), 'Library Subsidy Complex'!$C$2:$J$55, 4, FALSE)), 0)))))</f>
        <v>0</v>
      </c>
      <c r="Y533" s="179">
        <f>IF('Funding Allocation Parameters'!$C$6="Basic Library Subsidy", 0, IF('Funding Allocation Parameters'!$C$6="Grant funding",MIN(V533*'Funding Allocation Parameters'!$E$6, 'Funding Allocation Parameters'!$G$6), IF('Funding Allocation Parameters'!$C$6="Other author funding", 0, IF('Funding Allocation Parameters'!$C$6="Any discretionary funds (grants if available, other if no grants)", MIN(V533*'Funding Allocation Parameters'!$E$6, 'Funding Allocation Parameters'!$G$6), IF('Funding Allocation Parameters'!$C$6="Complex Library Subsidy", 0, 0)))))</f>
        <v>3811</v>
      </c>
      <c r="Z533" s="179">
        <f>IF('Funding Allocation Parameters'!$C$6="Basic Library Subsidy", 0, IF('Funding Allocation Parameters'!$C$6="Grant funding", 0, IF('Funding Allocation Parameters'!$C$6="Other author funding",  MIN(V533*'Funding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3" s="179">
        <f>IF('Funding Allocation Parameters'!$C$6="Basic Library Subsidy", MIN(W533*'Funding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MIN(W533*VLOOKUP(CONCATENATE($A533, 'Funding Allocation Parameters'!$I$6), 'Library Subsidy Complex'!$C$2:$J$55, 6, FALSE), VLOOKUP(CONCATENATE($A533, 'Funding Allocation Parameters'!$I$6), 'Library Subsidy Complex'!$C$2:$J$55, 8, FALSE)), 0)))))</f>
        <v>0</v>
      </c>
      <c r="AB533" s="179">
        <f>IF('Funding Allocation Parameters'!$C$6="Basic Library Subsidy", 0, IF('Funding Allocation Parameters'!$C$6="Grant funding", 0, IF('Funding Allocation Parameters'!$C$6="Other author funding",  MIN(W533*'Funding Allocation Parameters'!$E$6, 'Funding Allocation Parameters'!$G$6), IF('Funding Allocation Parameters'!$C$6="Any discretionary funds (grants if available, other if no grants)", MIN(W533*'Funding Allocation Parameters'!$E$6, 'Funding Allocation Parameters'!$G$6), IF('Funding Allocation Parameters'!$C$6="Complex Library Subsidy", 0, 0)))))</f>
        <v>3811</v>
      </c>
      <c r="AC533" s="177">
        <f t="shared" si="254"/>
        <v>0</v>
      </c>
      <c r="AD533" s="177">
        <f t="shared" si="255"/>
        <v>0</v>
      </c>
      <c r="AE533" s="180">
        <f>IF('Funding Allocation Parameters'!$C$7="Basic Library Subsidy", MIN(AC533*'Funding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MIN(AC533*VLOOKUP(CONCATENATE($A533, 'Funding Allocation Parameters'!$I$7), 'Library Subsidy Complex'!$C$2:$J$55, 2, FALSE), VLOOKUP(CONCATENATE($A533, 'Funding Allocation Parameters'!$I$7), 'Library Subsidy Complex'!$C$2:$J$55, 4, FALSE)), 0)))))</f>
        <v>0</v>
      </c>
      <c r="AF533" s="180">
        <f>IF('Funding Allocation Parameters'!$C$7="Basic Library Subsidy", 0, IF('Funding Allocation Parameters'!$C$7="Grant funding",MIN(AC533*'Funding Allocation Parameters'!$E$7, 'Funding Allocation Parameters'!$G$7), IF('Funding Allocation Parameters'!$C$7="Other author funding", 0, IF('Funding Allocation Parameters'!$C$7="Any discretionary funds (grants if available, other if no grants)", MIN(AC533*'Funding Allocation Parameters'!$E$7, 'Funding Allocation Parameters'!$G$7), IF('Funding Allocation Parameters'!$C$7="Complex Library Subsidy", 0, 0)))))</f>
        <v>0</v>
      </c>
      <c r="AG533" s="180">
        <f>IF('Funding Allocation Parameters'!$C$7="Basic Library Subsidy", 0, IF('Funding Allocation Parameters'!$C$7="Grant funding", 0, IF('Funding Allocation Parameters'!$C$7="Other author funding",  MIN(AC533*'Funding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3" s="180">
        <f>IF('Funding Allocation Parameters'!$C$7="Basic Library Subsidy", MIN(AD533*'Funding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MIN(AD533*VLOOKUP(CONCATENATE($A533, 'Funding Allocation Parameters'!$I$7), 'Library Subsidy Complex'!$C$2:$J$55, 6, FALSE), VLOOKUP(CONCATENATE($A533, 'Funding Allocation Parameters'!$I$7), 'Library Subsidy Complex'!$C$2:$J$55, 8, FALSE)), 0)))))</f>
        <v>0</v>
      </c>
      <c r="AI533" s="180">
        <f>IF('Funding Allocation Parameters'!$C$7="Basic Library Subsidy", 0, IF('Funding Allocation Parameters'!$C$7="Grant funding", 0, IF('Funding Allocation Parameters'!$C$7="Other author funding",  MIN(AD533*'Funding Allocation Parameters'!$E$7, 'Funding Allocation Parameters'!$G$7), IF('Funding Allocation Parameters'!$C$7="Any discretionary funds (grants if available, other if no grants)", MIN(AD533*'Funding Allocation Parameters'!$E$7, 'Funding Allocation Parameters'!$G$7), IF('Funding Allocation Parameters'!$C$7="Complex Library Subsidy", 0, 0)))))</f>
        <v>0</v>
      </c>
      <c r="AJ533" s="177">
        <f t="shared" si="256"/>
        <v>0</v>
      </c>
      <c r="AK533" s="177">
        <f t="shared" si="257"/>
        <v>0</v>
      </c>
      <c r="AL533" s="181">
        <f>IF('Funding Allocation Parameters'!$C$8="Basic Library Subsidy", MIN(AJ533*'Funding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MIN(AJ533*VLOOKUP(CONCATENATE($A533, 'Funding Allocation Parameters'!$I$8), 'Library Subsidy Complex'!$C$2:$J$55, 2, FALSE), VLOOKUP(CONCATENATE($A533, 'Funding Allocation Parameters'!$I$8), 'Library Subsidy Complex'!$C$2:$J$55, 4, FALSE)), 0)))))</f>
        <v>0</v>
      </c>
      <c r="AM533" s="181">
        <f>IF('Funding Allocation Parameters'!$C$8="Basic Library Subsidy", 0, IF('Funding Allocation Parameters'!$C$8="Grant funding",MIN(AJ533*'Funding Allocation Parameters'!$E$8, 'Funding Allocation Parameters'!$G$8), IF('Funding Allocation Parameters'!$C$8="Other author funding", 0, IF('Funding Allocation Parameters'!$C$8="Any discretionary funds (grants if available, other if no grants)", MIN(AJ533*'Funding Allocation Parameters'!$E$8, 'Funding Allocation Parameters'!$G$8), IF('Funding Allocation Parameters'!$C$8="Complex Library Subsidy", 0, 0)))))</f>
        <v>0</v>
      </c>
      <c r="AN533" s="181">
        <f>IF('Funding Allocation Parameters'!$C$8="Basic Library Subsidy", 0, IF('Funding Allocation Parameters'!$C$8="Grant funding", 0, IF('Funding Allocation Parameters'!$C$8="Other author funding",  MIN(AJ533*'Funding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3" s="181">
        <f>IF('Funding Allocation Parameters'!$C$8="Basic Library Subsidy", MIN(AK533*'Funding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MIN(AK533*VLOOKUP(CONCATENATE($A533, 'Funding Allocation Parameters'!$I$8), 'Library Subsidy Complex'!$C$2:$J$55, 6, FALSE), VLOOKUP(CONCATENATE($A533, 'Funding Allocation Parameters'!$I$8), 'Library Subsidy Complex'!$C$2:$J$55, 8, FALSE)), 0)))))</f>
        <v>0</v>
      </c>
      <c r="AP533" s="181">
        <f>IF('Funding Allocation Parameters'!$C$8="Basic Library Subsidy", 0, IF('Funding Allocation Parameters'!$C$8="Grant funding", 0, IF('Funding Allocation Parameters'!$C$8="Other author funding",  MIN(AK533*'Funding Allocation Parameters'!$E$8, 'Funding Allocation Parameters'!$G$8), IF('Funding Allocation Parameters'!$C$8="Any discretionary funds (grants if available, other if no grants)", MIN(AK533*'Funding Allocation Parameters'!$E$8, 'Funding Allocation Parameters'!$G$8), IF('Funding Allocation Parameters'!$C$8="Complex Library Subsidy", 0, 0)))))</f>
        <v>0</v>
      </c>
      <c r="AQ533" s="177">
        <f t="shared" si="258"/>
        <v>0</v>
      </c>
      <c r="AR533" s="177">
        <f t="shared" si="259"/>
        <v>0</v>
      </c>
      <c r="AS533" s="182">
        <f t="shared" si="260"/>
        <v>1189</v>
      </c>
      <c r="AT533" s="182">
        <f t="shared" si="261"/>
        <v>3811</v>
      </c>
      <c r="AU533" s="182">
        <f t="shared" si="262"/>
        <v>0</v>
      </c>
      <c r="AV533" s="182">
        <f t="shared" si="263"/>
        <v>1189</v>
      </c>
      <c r="AW533" s="182">
        <f t="shared" si="264"/>
        <v>3811</v>
      </c>
      <c r="AX533" s="183">
        <f t="shared" si="265"/>
        <v>1189</v>
      </c>
      <c r="AY533" s="183">
        <f t="shared" si="266"/>
        <v>3811</v>
      </c>
      <c r="AZ533" s="183">
        <f t="shared" si="267"/>
        <v>0</v>
      </c>
      <c r="BA533" s="183">
        <f t="shared" si="268"/>
        <v>0</v>
      </c>
      <c r="BB533" s="183">
        <f t="shared" si="269"/>
        <v>0</v>
      </c>
      <c r="BC533" s="184">
        <f t="shared" si="270"/>
        <v>1189</v>
      </c>
      <c r="BD533" s="184">
        <f t="shared" si="271"/>
        <v>0</v>
      </c>
      <c r="BE533" s="184">
        <f t="shared" si="272"/>
        <v>3811</v>
      </c>
      <c r="BF533" s="184">
        <f t="shared" si="273"/>
        <v>0</v>
      </c>
      <c r="BG533" s="102">
        <f t="shared" si="274"/>
        <v>0</v>
      </c>
      <c r="BH533" s="102">
        <f t="shared" si="275"/>
        <v>0</v>
      </c>
      <c r="BI533" s="102">
        <f t="shared" si="276"/>
        <v>0</v>
      </c>
      <c r="BJ533" s="102">
        <f t="shared" si="277"/>
        <v>1</v>
      </c>
      <c r="BK533" s="102">
        <f t="shared" si="278"/>
        <v>0</v>
      </c>
      <c r="BL533" s="102">
        <f t="shared" si="279"/>
        <v>0</v>
      </c>
      <c r="BN533" s="102"/>
    </row>
    <row r="534" spans="1:66" x14ac:dyDescent="0.25">
      <c r="A534" s="102" t="s">
        <v>20</v>
      </c>
      <c r="B534" s="102" t="s">
        <v>12</v>
      </c>
      <c r="C534" s="102" t="s">
        <v>8</v>
      </c>
      <c r="D534" s="102" t="s">
        <v>27</v>
      </c>
      <c r="E534" s="102" t="s">
        <v>1074</v>
      </c>
      <c r="F534" s="102" t="s">
        <v>1075</v>
      </c>
      <c r="G534" s="102">
        <v>0.75700000000000001</v>
      </c>
      <c r="H534" s="102">
        <v>1</v>
      </c>
      <c r="I534" s="102">
        <v>0</v>
      </c>
      <c r="J534" s="167">
        <f>IFERROR(H534*VLOOKUP(A534, 'Advanced Parameters'!$B$7:$G$20, 6, FALSE)*VLOOKUP(A534, 'Growth Parameters'!$B$6:$H$19, 6, FALSE), 0)</f>
        <v>1</v>
      </c>
      <c r="K534" s="167">
        <f>IFERROR(IF('Advanced Parameters'!$C$5="n",'Raw Data'!I534*VLOOKUP(A534,'Advanced Parameters'!$B$7:$G$20,6,FALSE),J534*VLOOKUP(A534,'Advanced Parameters'!$B$7:$G$20,2,FALSE))*VLOOKUP(A534, 'Growth Parameters'!$B$6:$H$19, 6, FALSE), 0)</f>
        <v>0</v>
      </c>
      <c r="L534" s="167">
        <f t="shared" si="280"/>
        <v>1</v>
      </c>
      <c r="M534" s="168">
        <f>IFERROR(IF(G534="NA","NA",IF(G534&gt;'APC Parameters'!$K$6+VLOOKUP('Raw Data'!A534, 'APC Parameters'!$H$7:$L$20, 4, FALSE), 'APC Parameters'!$L$6+VLOOKUP('Raw Data'!A534, 'APC Parameters'!$H$7:$L$20, 5, FALSE), G534*('APC Parameters'!$J$6+VLOOKUP('Raw Data'!A534, 'APC Parameters'!$H$7:$L$20, 3, FALSE))+'APC Parameters'!$I$6+VLOOKUP('Raw Data'!A534, 'APC Parameters'!$H$7:$L$20, 2, FALSE))), 0)</f>
        <v>1684.6958</v>
      </c>
      <c r="N534" s="168">
        <f t="shared" si="250"/>
        <v>1684.6958</v>
      </c>
      <c r="O534" s="168">
        <f>IFERROR(IF(M534="NA",VLOOKUP(D534,'Internal Calculations'!$B$10:$C$11,2,FALSE), M534)*VLOOKUP(A534, 'Growth Parameters'!$B$6:$H$19, 7, FALSE), 0)</f>
        <v>1684.6958</v>
      </c>
      <c r="P534" s="177">
        <f t="shared" si="251"/>
        <v>1684.6958</v>
      </c>
      <c r="Q534" s="178">
        <f>IF('Funding Allocation Parameters'!$C$5="Basic Library Subsidy", MIN(O534*('Funding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MIN($O534*(VLOOKUP(CONCATENATE($A534, 'Funding Allocation Parameters'!$I$5), 'Library Subsidy Complex'!$C$2:$J$55, 2, FALSE)), VLOOKUP(CONCATENATE($A534, 'Funding Allocation Parameters'!$I$5), 'Library Subsidy Complex'!$C$2:$J$55, 4, FALSE)), 0)))))</f>
        <v>1189</v>
      </c>
      <c r="R534" s="178">
        <f>IF('Funding Allocation Parameters'!$C$5="Basic Library Subsidy", 0, IF('Funding Allocation Parameters'!$C$5="Grant funding",MIN(O534*('Funding Allocation Parameters'!$E$5), 'Funding Allocation Parameters'!$G$5), IF('Funding Allocation Parameters'!$C$5="Other author funding", 0, IF('Funding Allocation Parameters'!$C$5="Any discretionary funds (grants if available, other if no grants)", MIN(O534*('Funding Allocation Parameters'!$E$5), 'Funding Allocation Parameters'!$G$5), IF('Funding Allocation Parameters'!$C$5="Complex Library Subsidy", 0, 0)))))</f>
        <v>0</v>
      </c>
      <c r="S534" s="178">
        <f>IF('Funding Allocation Parameters'!$C$5="Basic Library Subsidy", 0, IF('Funding Allocation Parameters'!$C$5="Grant funding", 0, IF('Funding Allocation Parameters'!$C$5="Other author funding",  MIN(O534*('Funding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4" s="178">
        <f>IF('Funding Allocation Parameters'!$C$5="Basic Library Subsidy", MIN(O534*('Funding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MIN($O534*(VLOOKUP(CONCATENATE($A534, 'Funding Allocation Parameters'!$I$5), 'Library Subsidy Complex'!$C$2:$J$55, 6, FALSE)), VLOOKUP(CONCATENATE($A534, 'Funding Allocation Parameters'!$I$5), 'Library Subsidy Complex'!$C$2:$J$55, 8, FALSE)), 0)))))</f>
        <v>1189</v>
      </c>
      <c r="U534" s="178">
        <f>IF('Funding Allocation Parameters'!$C$5="Basic Library Subsidy", 0, IF('Funding Allocation Parameters'!$C$5="Grant funding", 0, IF('Funding Allocation Parameters'!$C$5="Other author funding",  MIN(O534*('Funding Allocation Parameters'!$E$5), 'Funding Allocation Parameters'!$G$5), IF('Funding Allocation Parameters'!$C$5="Any discretionary funds (grants if available, other if no grants)", MIN(O534*('Funding Allocation Parameters'!$E$5), 'Funding Allocation Parameters'!$G$5), IF('Funding Allocation Parameters'!$C$5="Complex Library Subsidy", 0, 0)))))</f>
        <v>0</v>
      </c>
      <c r="V534" s="177">
        <f t="shared" si="252"/>
        <v>495.69579999999996</v>
      </c>
      <c r="W534" s="177">
        <f t="shared" si="253"/>
        <v>495.69579999999996</v>
      </c>
      <c r="X534" s="179">
        <f>IF('Funding Allocation Parameters'!$C$6="Basic Library Subsidy", MIN(V534*'Funding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MIN(V534*VLOOKUP(CONCATENATE($A534, 'Funding Allocation Parameters'!$I$6), 'Library Subsidy Complex'!$C$2:$J$55, 2, FALSE), VLOOKUP(CONCATENATE($A534, 'Funding Allocation Parameters'!$I$6), 'Library Subsidy Complex'!$C$2:$J$55, 4, FALSE)), 0)))))</f>
        <v>0</v>
      </c>
      <c r="Y534" s="179">
        <f>IF('Funding Allocation Parameters'!$C$6="Basic Library Subsidy", 0, IF('Funding Allocation Parameters'!$C$6="Grant funding",MIN(V534*'Funding Allocation Parameters'!$E$6, 'Funding Allocation Parameters'!$G$6), IF('Funding Allocation Parameters'!$C$6="Other author funding", 0, IF('Funding Allocation Parameters'!$C$6="Any discretionary funds (grants if available, other if no grants)", MIN(V534*'Funding Allocation Parameters'!$E$6, 'Funding Allocation Parameters'!$G$6), IF('Funding Allocation Parameters'!$C$6="Complex Library Subsidy", 0, 0)))))</f>
        <v>495.69579999999996</v>
      </c>
      <c r="Z534" s="179">
        <f>IF('Funding Allocation Parameters'!$C$6="Basic Library Subsidy", 0, IF('Funding Allocation Parameters'!$C$6="Grant funding", 0, IF('Funding Allocation Parameters'!$C$6="Other author funding",  MIN(V534*'Funding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4" s="179">
        <f>IF('Funding Allocation Parameters'!$C$6="Basic Library Subsidy", MIN(W534*'Funding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MIN(W534*VLOOKUP(CONCATENATE($A534, 'Funding Allocation Parameters'!$I$6), 'Library Subsidy Complex'!$C$2:$J$55, 6, FALSE), VLOOKUP(CONCATENATE($A534, 'Funding Allocation Parameters'!$I$6), 'Library Subsidy Complex'!$C$2:$J$55, 8, FALSE)), 0)))))</f>
        <v>0</v>
      </c>
      <c r="AB534" s="179">
        <f>IF('Funding Allocation Parameters'!$C$6="Basic Library Subsidy", 0, IF('Funding Allocation Parameters'!$C$6="Grant funding", 0, IF('Funding Allocation Parameters'!$C$6="Other author funding",  MIN(W534*'Funding Allocation Parameters'!$E$6, 'Funding Allocation Parameters'!$G$6), IF('Funding Allocation Parameters'!$C$6="Any discretionary funds (grants if available, other if no grants)", MIN(W534*'Funding Allocation Parameters'!$E$6, 'Funding Allocation Parameters'!$G$6), IF('Funding Allocation Parameters'!$C$6="Complex Library Subsidy", 0, 0)))))</f>
        <v>495.69579999999996</v>
      </c>
      <c r="AC534" s="177">
        <f t="shared" si="254"/>
        <v>0</v>
      </c>
      <c r="AD534" s="177">
        <f t="shared" si="255"/>
        <v>0</v>
      </c>
      <c r="AE534" s="180">
        <f>IF('Funding Allocation Parameters'!$C$7="Basic Library Subsidy", MIN(AC534*'Funding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MIN(AC534*VLOOKUP(CONCATENATE($A534, 'Funding Allocation Parameters'!$I$7), 'Library Subsidy Complex'!$C$2:$J$55, 2, FALSE), VLOOKUP(CONCATENATE($A534, 'Funding Allocation Parameters'!$I$7), 'Library Subsidy Complex'!$C$2:$J$55, 4, FALSE)), 0)))))</f>
        <v>0</v>
      </c>
      <c r="AF534" s="180">
        <f>IF('Funding Allocation Parameters'!$C$7="Basic Library Subsidy", 0, IF('Funding Allocation Parameters'!$C$7="Grant funding",MIN(AC534*'Funding Allocation Parameters'!$E$7, 'Funding Allocation Parameters'!$G$7), IF('Funding Allocation Parameters'!$C$7="Other author funding", 0, IF('Funding Allocation Parameters'!$C$7="Any discretionary funds (grants if available, other if no grants)", MIN(AC534*'Funding Allocation Parameters'!$E$7, 'Funding Allocation Parameters'!$G$7), IF('Funding Allocation Parameters'!$C$7="Complex Library Subsidy", 0, 0)))))</f>
        <v>0</v>
      </c>
      <c r="AG534" s="180">
        <f>IF('Funding Allocation Parameters'!$C$7="Basic Library Subsidy", 0, IF('Funding Allocation Parameters'!$C$7="Grant funding", 0, IF('Funding Allocation Parameters'!$C$7="Other author funding",  MIN(AC534*'Funding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4" s="180">
        <f>IF('Funding Allocation Parameters'!$C$7="Basic Library Subsidy", MIN(AD534*'Funding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MIN(AD534*VLOOKUP(CONCATENATE($A534, 'Funding Allocation Parameters'!$I$7), 'Library Subsidy Complex'!$C$2:$J$55, 6, FALSE), VLOOKUP(CONCATENATE($A534, 'Funding Allocation Parameters'!$I$7), 'Library Subsidy Complex'!$C$2:$J$55, 8, FALSE)), 0)))))</f>
        <v>0</v>
      </c>
      <c r="AI534" s="180">
        <f>IF('Funding Allocation Parameters'!$C$7="Basic Library Subsidy", 0, IF('Funding Allocation Parameters'!$C$7="Grant funding", 0, IF('Funding Allocation Parameters'!$C$7="Other author funding",  MIN(AD534*'Funding Allocation Parameters'!$E$7, 'Funding Allocation Parameters'!$G$7), IF('Funding Allocation Parameters'!$C$7="Any discretionary funds (grants if available, other if no grants)", MIN(AD534*'Funding Allocation Parameters'!$E$7, 'Funding Allocation Parameters'!$G$7), IF('Funding Allocation Parameters'!$C$7="Complex Library Subsidy", 0, 0)))))</f>
        <v>0</v>
      </c>
      <c r="AJ534" s="177">
        <f t="shared" si="256"/>
        <v>0</v>
      </c>
      <c r="AK534" s="177">
        <f t="shared" si="257"/>
        <v>0</v>
      </c>
      <c r="AL534" s="181">
        <f>IF('Funding Allocation Parameters'!$C$8="Basic Library Subsidy", MIN(AJ534*'Funding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MIN(AJ534*VLOOKUP(CONCATENATE($A534, 'Funding Allocation Parameters'!$I$8), 'Library Subsidy Complex'!$C$2:$J$55, 2, FALSE), VLOOKUP(CONCATENATE($A534, 'Funding Allocation Parameters'!$I$8), 'Library Subsidy Complex'!$C$2:$J$55, 4, FALSE)), 0)))))</f>
        <v>0</v>
      </c>
      <c r="AM534" s="181">
        <f>IF('Funding Allocation Parameters'!$C$8="Basic Library Subsidy", 0, IF('Funding Allocation Parameters'!$C$8="Grant funding",MIN(AJ534*'Funding Allocation Parameters'!$E$8, 'Funding Allocation Parameters'!$G$8), IF('Funding Allocation Parameters'!$C$8="Other author funding", 0, IF('Funding Allocation Parameters'!$C$8="Any discretionary funds (grants if available, other if no grants)", MIN(AJ534*'Funding Allocation Parameters'!$E$8, 'Funding Allocation Parameters'!$G$8), IF('Funding Allocation Parameters'!$C$8="Complex Library Subsidy", 0, 0)))))</f>
        <v>0</v>
      </c>
      <c r="AN534" s="181">
        <f>IF('Funding Allocation Parameters'!$C$8="Basic Library Subsidy", 0, IF('Funding Allocation Parameters'!$C$8="Grant funding", 0, IF('Funding Allocation Parameters'!$C$8="Other author funding",  MIN(AJ534*'Funding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4" s="181">
        <f>IF('Funding Allocation Parameters'!$C$8="Basic Library Subsidy", MIN(AK534*'Funding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MIN(AK534*VLOOKUP(CONCATENATE($A534, 'Funding Allocation Parameters'!$I$8), 'Library Subsidy Complex'!$C$2:$J$55, 6, FALSE), VLOOKUP(CONCATENATE($A534, 'Funding Allocation Parameters'!$I$8), 'Library Subsidy Complex'!$C$2:$J$55, 8, FALSE)), 0)))))</f>
        <v>0</v>
      </c>
      <c r="AP534" s="181">
        <f>IF('Funding Allocation Parameters'!$C$8="Basic Library Subsidy", 0, IF('Funding Allocation Parameters'!$C$8="Grant funding", 0, IF('Funding Allocation Parameters'!$C$8="Other author funding",  MIN(AK534*'Funding Allocation Parameters'!$E$8, 'Funding Allocation Parameters'!$G$8), IF('Funding Allocation Parameters'!$C$8="Any discretionary funds (grants if available, other if no grants)", MIN(AK534*'Funding Allocation Parameters'!$E$8, 'Funding Allocation Parameters'!$G$8), IF('Funding Allocation Parameters'!$C$8="Complex Library Subsidy", 0, 0)))))</f>
        <v>0</v>
      </c>
      <c r="AQ534" s="177">
        <f t="shared" si="258"/>
        <v>0</v>
      </c>
      <c r="AR534" s="177">
        <f t="shared" si="259"/>
        <v>0</v>
      </c>
      <c r="AS534" s="182">
        <f t="shared" si="260"/>
        <v>1189</v>
      </c>
      <c r="AT534" s="182">
        <f t="shared" si="261"/>
        <v>495.69579999999996</v>
      </c>
      <c r="AU534" s="182">
        <f t="shared" si="262"/>
        <v>0</v>
      </c>
      <c r="AV534" s="182">
        <f t="shared" si="263"/>
        <v>1189</v>
      </c>
      <c r="AW534" s="182">
        <f t="shared" si="264"/>
        <v>495.69579999999996</v>
      </c>
      <c r="AX534" s="183">
        <f t="shared" si="265"/>
        <v>0</v>
      </c>
      <c r="AY534" s="183">
        <f t="shared" si="266"/>
        <v>0</v>
      </c>
      <c r="AZ534" s="183">
        <f t="shared" si="267"/>
        <v>0</v>
      </c>
      <c r="BA534" s="183">
        <f t="shared" si="268"/>
        <v>1189</v>
      </c>
      <c r="BB534" s="183">
        <f t="shared" si="269"/>
        <v>495.69579999999996</v>
      </c>
      <c r="BC534" s="184">
        <f t="shared" si="270"/>
        <v>1189</v>
      </c>
      <c r="BD534" s="184">
        <f t="shared" si="271"/>
        <v>0</v>
      </c>
      <c r="BE534" s="184">
        <f t="shared" si="272"/>
        <v>0</v>
      </c>
      <c r="BF534" s="184">
        <f t="shared" si="273"/>
        <v>495.69579999999996</v>
      </c>
      <c r="BG534" s="102">
        <f t="shared" si="274"/>
        <v>0</v>
      </c>
      <c r="BH534" s="102">
        <f t="shared" si="275"/>
        <v>0</v>
      </c>
      <c r="BI534" s="102">
        <f t="shared" si="276"/>
        <v>0</v>
      </c>
      <c r="BJ534" s="102">
        <f t="shared" si="277"/>
        <v>0</v>
      </c>
      <c r="BK534" s="102">
        <f t="shared" si="278"/>
        <v>1</v>
      </c>
      <c r="BL534" s="102">
        <f t="shared" si="279"/>
        <v>0</v>
      </c>
      <c r="BN534" s="102"/>
    </row>
    <row r="535" spans="1:66" x14ac:dyDescent="0.25">
      <c r="A535" s="102" t="s">
        <v>17</v>
      </c>
      <c r="B535" s="102" t="s">
        <v>8</v>
      </c>
      <c r="C535" s="102" t="s">
        <v>8</v>
      </c>
      <c r="D535" s="102" t="s">
        <v>27</v>
      </c>
      <c r="E535" s="102" t="s">
        <v>1076</v>
      </c>
      <c r="F535" s="102" t="s">
        <v>1077</v>
      </c>
      <c r="G535" s="102">
        <v>1.4079999999999999</v>
      </c>
      <c r="H535" s="102">
        <v>1</v>
      </c>
      <c r="I535" s="102">
        <v>1</v>
      </c>
      <c r="J535" s="167">
        <f>IFERROR(H535*VLOOKUP(A535, 'Advanced Parameters'!$B$7:$G$20, 6, FALSE)*VLOOKUP(A535, 'Growth Parameters'!$B$6:$H$19, 6, FALSE), 0)</f>
        <v>1</v>
      </c>
      <c r="K535" s="167">
        <f>IFERROR(IF('Advanced Parameters'!$C$5="n",'Raw Data'!I535*VLOOKUP(A535,'Advanced Parameters'!$B$7:$G$20,6,FALSE),J535*VLOOKUP(A535,'Advanced Parameters'!$B$7:$G$20,2,FALSE))*VLOOKUP(A535, 'Growth Parameters'!$B$6:$H$19, 6, FALSE), 0)</f>
        <v>1</v>
      </c>
      <c r="L535" s="167">
        <f t="shared" si="280"/>
        <v>0</v>
      </c>
      <c r="M535" s="168">
        <f>IFERROR(IF(G535="NA","NA",IF(G535&gt;'APC Parameters'!$K$6+VLOOKUP('Raw Data'!A535, 'APC Parameters'!$H$7:$L$20, 4, FALSE), 'APC Parameters'!$L$6+VLOOKUP('Raw Data'!A535, 'APC Parameters'!$H$7:$L$20, 5, FALSE), G535*('APC Parameters'!$J$6+VLOOKUP('Raw Data'!A535, 'APC Parameters'!$H$7:$L$20, 3, FALSE))+'APC Parameters'!$I$6+VLOOKUP('Raw Data'!A535, 'APC Parameters'!$H$7:$L$20, 2, FALSE))), 0)</f>
        <v>2146.5151999999998</v>
      </c>
      <c r="N535" s="168">
        <f t="shared" si="250"/>
        <v>2146.5151999999998</v>
      </c>
      <c r="O535" s="168">
        <f>IFERROR(IF(M535="NA",VLOOKUP(D535,'Internal Calculations'!$B$10:$C$11,2,FALSE), M535)*VLOOKUP(A535, 'Growth Parameters'!$B$6:$H$19, 7, FALSE), 0)</f>
        <v>2146.5151999999998</v>
      </c>
      <c r="P535" s="177">
        <f t="shared" si="251"/>
        <v>2146.5151999999998</v>
      </c>
      <c r="Q535" s="178">
        <f>IF('Funding Allocation Parameters'!$C$5="Basic Library Subsidy", MIN(O535*('Funding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MIN($O535*(VLOOKUP(CONCATENATE($A535, 'Funding Allocation Parameters'!$I$5), 'Library Subsidy Complex'!$C$2:$J$55, 2, FALSE)), VLOOKUP(CONCATENATE($A535, 'Funding Allocation Parameters'!$I$5), 'Library Subsidy Complex'!$C$2:$J$55, 4, FALSE)), 0)))))</f>
        <v>1189</v>
      </c>
      <c r="R535" s="178">
        <f>IF('Funding Allocation Parameters'!$C$5="Basic Library Subsidy", 0, IF('Funding Allocation Parameters'!$C$5="Grant funding",MIN(O535*('Funding Allocation Parameters'!$E$5), 'Funding Allocation Parameters'!$G$5), IF('Funding Allocation Parameters'!$C$5="Other author funding", 0, IF('Funding Allocation Parameters'!$C$5="Any discretionary funds (grants if available, other if no grants)", MIN(O535*('Funding Allocation Parameters'!$E$5), 'Funding Allocation Parameters'!$G$5), IF('Funding Allocation Parameters'!$C$5="Complex Library Subsidy", 0, 0)))))</f>
        <v>0</v>
      </c>
      <c r="S535" s="178">
        <f>IF('Funding Allocation Parameters'!$C$5="Basic Library Subsidy", 0, IF('Funding Allocation Parameters'!$C$5="Grant funding", 0, IF('Funding Allocation Parameters'!$C$5="Other author funding",  MIN(O535*('Funding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5" s="178">
        <f>IF('Funding Allocation Parameters'!$C$5="Basic Library Subsidy", MIN(O535*('Funding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MIN($O535*(VLOOKUP(CONCATENATE($A535, 'Funding Allocation Parameters'!$I$5), 'Library Subsidy Complex'!$C$2:$J$55, 6, FALSE)), VLOOKUP(CONCATENATE($A535, 'Funding Allocation Parameters'!$I$5), 'Library Subsidy Complex'!$C$2:$J$55, 8, FALSE)), 0)))))</f>
        <v>1189</v>
      </c>
      <c r="U535" s="178">
        <f>IF('Funding Allocation Parameters'!$C$5="Basic Library Subsidy", 0, IF('Funding Allocation Parameters'!$C$5="Grant funding", 0, IF('Funding Allocation Parameters'!$C$5="Other author funding",  MIN(O535*('Funding Allocation Parameters'!$E$5), 'Funding Allocation Parameters'!$G$5), IF('Funding Allocation Parameters'!$C$5="Any discretionary funds (grants if available, other if no grants)", MIN(O535*('Funding Allocation Parameters'!$E$5), 'Funding Allocation Parameters'!$G$5), IF('Funding Allocation Parameters'!$C$5="Complex Library Subsidy", 0, 0)))))</f>
        <v>0</v>
      </c>
      <c r="V535" s="177">
        <f t="shared" si="252"/>
        <v>957.51519999999982</v>
      </c>
      <c r="W535" s="177">
        <f t="shared" si="253"/>
        <v>957.51519999999982</v>
      </c>
      <c r="X535" s="179">
        <f>IF('Funding Allocation Parameters'!$C$6="Basic Library Subsidy", MIN(V535*'Funding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MIN(V535*VLOOKUP(CONCATENATE($A535, 'Funding Allocation Parameters'!$I$6), 'Library Subsidy Complex'!$C$2:$J$55, 2, FALSE), VLOOKUP(CONCATENATE($A535, 'Funding Allocation Parameters'!$I$6), 'Library Subsidy Complex'!$C$2:$J$55, 4, FALSE)), 0)))))</f>
        <v>0</v>
      </c>
      <c r="Y535" s="179">
        <f>IF('Funding Allocation Parameters'!$C$6="Basic Library Subsidy", 0, IF('Funding Allocation Parameters'!$C$6="Grant funding",MIN(V535*'Funding Allocation Parameters'!$E$6, 'Funding Allocation Parameters'!$G$6), IF('Funding Allocation Parameters'!$C$6="Other author funding", 0, IF('Funding Allocation Parameters'!$C$6="Any discretionary funds (grants if available, other if no grants)", MIN(V535*'Funding Allocation Parameters'!$E$6, 'Funding Allocation Parameters'!$G$6), IF('Funding Allocation Parameters'!$C$6="Complex Library Subsidy", 0, 0)))))</f>
        <v>957.51519999999982</v>
      </c>
      <c r="Z535" s="179">
        <f>IF('Funding Allocation Parameters'!$C$6="Basic Library Subsidy", 0, IF('Funding Allocation Parameters'!$C$6="Grant funding", 0, IF('Funding Allocation Parameters'!$C$6="Other author funding",  MIN(V535*'Funding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5" s="179">
        <f>IF('Funding Allocation Parameters'!$C$6="Basic Library Subsidy", MIN(W535*'Funding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MIN(W535*VLOOKUP(CONCATENATE($A535, 'Funding Allocation Parameters'!$I$6), 'Library Subsidy Complex'!$C$2:$J$55, 6, FALSE), VLOOKUP(CONCATENATE($A535, 'Funding Allocation Parameters'!$I$6), 'Library Subsidy Complex'!$C$2:$J$55, 8, FALSE)), 0)))))</f>
        <v>0</v>
      </c>
      <c r="AB535" s="179">
        <f>IF('Funding Allocation Parameters'!$C$6="Basic Library Subsidy", 0, IF('Funding Allocation Parameters'!$C$6="Grant funding", 0, IF('Funding Allocation Parameters'!$C$6="Other author funding",  MIN(W535*'Funding Allocation Parameters'!$E$6, 'Funding Allocation Parameters'!$G$6), IF('Funding Allocation Parameters'!$C$6="Any discretionary funds (grants if available, other if no grants)", MIN(W535*'Funding Allocation Parameters'!$E$6, 'Funding Allocation Parameters'!$G$6), IF('Funding Allocation Parameters'!$C$6="Complex Library Subsidy", 0, 0)))))</f>
        <v>957.51519999999982</v>
      </c>
      <c r="AC535" s="177">
        <f t="shared" si="254"/>
        <v>0</v>
      </c>
      <c r="AD535" s="177">
        <f t="shared" si="255"/>
        <v>0</v>
      </c>
      <c r="AE535" s="180">
        <f>IF('Funding Allocation Parameters'!$C$7="Basic Library Subsidy", MIN(AC535*'Funding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MIN(AC535*VLOOKUP(CONCATENATE($A535, 'Funding Allocation Parameters'!$I$7), 'Library Subsidy Complex'!$C$2:$J$55, 2, FALSE), VLOOKUP(CONCATENATE($A535, 'Funding Allocation Parameters'!$I$7), 'Library Subsidy Complex'!$C$2:$J$55, 4, FALSE)), 0)))))</f>
        <v>0</v>
      </c>
      <c r="AF535" s="180">
        <f>IF('Funding Allocation Parameters'!$C$7="Basic Library Subsidy", 0, IF('Funding Allocation Parameters'!$C$7="Grant funding",MIN(AC535*'Funding Allocation Parameters'!$E$7, 'Funding Allocation Parameters'!$G$7), IF('Funding Allocation Parameters'!$C$7="Other author funding", 0, IF('Funding Allocation Parameters'!$C$7="Any discretionary funds (grants if available, other if no grants)", MIN(AC535*'Funding Allocation Parameters'!$E$7, 'Funding Allocation Parameters'!$G$7), IF('Funding Allocation Parameters'!$C$7="Complex Library Subsidy", 0, 0)))))</f>
        <v>0</v>
      </c>
      <c r="AG535" s="180">
        <f>IF('Funding Allocation Parameters'!$C$7="Basic Library Subsidy", 0, IF('Funding Allocation Parameters'!$C$7="Grant funding", 0, IF('Funding Allocation Parameters'!$C$7="Other author funding",  MIN(AC535*'Funding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5" s="180">
        <f>IF('Funding Allocation Parameters'!$C$7="Basic Library Subsidy", MIN(AD535*'Funding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MIN(AD535*VLOOKUP(CONCATENATE($A535, 'Funding Allocation Parameters'!$I$7), 'Library Subsidy Complex'!$C$2:$J$55, 6, FALSE), VLOOKUP(CONCATENATE($A535, 'Funding Allocation Parameters'!$I$7), 'Library Subsidy Complex'!$C$2:$J$55, 8, FALSE)), 0)))))</f>
        <v>0</v>
      </c>
      <c r="AI535" s="180">
        <f>IF('Funding Allocation Parameters'!$C$7="Basic Library Subsidy", 0, IF('Funding Allocation Parameters'!$C$7="Grant funding", 0, IF('Funding Allocation Parameters'!$C$7="Other author funding",  MIN(AD535*'Funding Allocation Parameters'!$E$7, 'Funding Allocation Parameters'!$G$7), IF('Funding Allocation Parameters'!$C$7="Any discretionary funds (grants if available, other if no grants)", MIN(AD535*'Funding Allocation Parameters'!$E$7, 'Funding Allocation Parameters'!$G$7), IF('Funding Allocation Parameters'!$C$7="Complex Library Subsidy", 0, 0)))))</f>
        <v>0</v>
      </c>
      <c r="AJ535" s="177">
        <f t="shared" si="256"/>
        <v>0</v>
      </c>
      <c r="AK535" s="177">
        <f t="shared" si="257"/>
        <v>0</v>
      </c>
      <c r="AL535" s="181">
        <f>IF('Funding Allocation Parameters'!$C$8="Basic Library Subsidy", MIN(AJ535*'Funding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MIN(AJ535*VLOOKUP(CONCATENATE($A535, 'Funding Allocation Parameters'!$I$8), 'Library Subsidy Complex'!$C$2:$J$55, 2, FALSE), VLOOKUP(CONCATENATE($A535, 'Funding Allocation Parameters'!$I$8), 'Library Subsidy Complex'!$C$2:$J$55, 4, FALSE)), 0)))))</f>
        <v>0</v>
      </c>
      <c r="AM535" s="181">
        <f>IF('Funding Allocation Parameters'!$C$8="Basic Library Subsidy", 0, IF('Funding Allocation Parameters'!$C$8="Grant funding",MIN(AJ535*'Funding Allocation Parameters'!$E$8, 'Funding Allocation Parameters'!$G$8), IF('Funding Allocation Parameters'!$C$8="Other author funding", 0, IF('Funding Allocation Parameters'!$C$8="Any discretionary funds (grants if available, other if no grants)", MIN(AJ535*'Funding Allocation Parameters'!$E$8, 'Funding Allocation Parameters'!$G$8), IF('Funding Allocation Parameters'!$C$8="Complex Library Subsidy", 0, 0)))))</f>
        <v>0</v>
      </c>
      <c r="AN535" s="181">
        <f>IF('Funding Allocation Parameters'!$C$8="Basic Library Subsidy", 0, IF('Funding Allocation Parameters'!$C$8="Grant funding", 0, IF('Funding Allocation Parameters'!$C$8="Other author funding",  MIN(AJ535*'Funding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5" s="181">
        <f>IF('Funding Allocation Parameters'!$C$8="Basic Library Subsidy", MIN(AK535*'Funding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MIN(AK535*VLOOKUP(CONCATENATE($A535, 'Funding Allocation Parameters'!$I$8), 'Library Subsidy Complex'!$C$2:$J$55, 6, FALSE), VLOOKUP(CONCATENATE($A535, 'Funding Allocation Parameters'!$I$8), 'Library Subsidy Complex'!$C$2:$J$55, 8, FALSE)), 0)))))</f>
        <v>0</v>
      </c>
      <c r="AP535" s="181">
        <f>IF('Funding Allocation Parameters'!$C$8="Basic Library Subsidy", 0, IF('Funding Allocation Parameters'!$C$8="Grant funding", 0, IF('Funding Allocation Parameters'!$C$8="Other author funding",  MIN(AK535*'Funding Allocation Parameters'!$E$8, 'Funding Allocation Parameters'!$G$8), IF('Funding Allocation Parameters'!$C$8="Any discretionary funds (grants if available, other if no grants)", MIN(AK535*'Funding Allocation Parameters'!$E$8, 'Funding Allocation Parameters'!$G$8), IF('Funding Allocation Parameters'!$C$8="Complex Library Subsidy", 0, 0)))))</f>
        <v>0</v>
      </c>
      <c r="AQ535" s="177">
        <f t="shared" si="258"/>
        <v>0</v>
      </c>
      <c r="AR535" s="177">
        <f t="shared" si="259"/>
        <v>0</v>
      </c>
      <c r="AS535" s="182">
        <f t="shared" si="260"/>
        <v>1189</v>
      </c>
      <c r="AT535" s="182">
        <f t="shared" si="261"/>
        <v>957.51519999999982</v>
      </c>
      <c r="AU535" s="182">
        <f t="shared" si="262"/>
        <v>0</v>
      </c>
      <c r="AV535" s="182">
        <f t="shared" si="263"/>
        <v>1189</v>
      </c>
      <c r="AW535" s="182">
        <f t="shared" si="264"/>
        <v>957.51519999999982</v>
      </c>
      <c r="AX535" s="183">
        <f t="shared" si="265"/>
        <v>1189</v>
      </c>
      <c r="AY535" s="183">
        <f t="shared" si="266"/>
        <v>957.51519999999982</v>
      </c>
      <c r="AZ535" s="183">
        <f t="shared" si="267"/>
        <v>0</v>
      </c>
      <c r="BA535" s="183">
        <f t="shared" si="268"/>
        <v>0</v>
      </c>
      <c r="BB535" s="183">
        <f t="shared" si="269"/>
        <v>0</v>
      </c>
      <c r="BC535" s="184">
        <f t="shared" si="270"/>
        <v>1189</v>
      </c>
      <c r="BD535" s="184">
        <f t="shared" si="271"/>
        <v>0</v>
      </c>
      <c r="BE535" s="184">
        <f t="shared" si="272"/>
        <v>957.51519999999982</v>
      </c>
      <c r="BF535" s="184">
        <f t="shared" si="273"/>
        <v>0</v>
      </c>
      <c r="BG535" s="102">
        <f t="shared" si="274"/>
        <v>0</v>
      </c>
      <c r="BH535" s="102">
        <f t="shared" si="275"/>
        <v>0</v>
      </c>
      <c r="BI535" s="102">
        <f t="shared" si="276"/>
        <v>0</v>
      </c>
      <c r="BJ535" s="102">
        <f t="shared" si="277"/>
        <v>1</v>
      </c>
      <c r="BK535" s="102">
        <f t="shared" si="278"/>
        <v>0</v>
      </c>
      <c r="BL535" s="102">
        <f t="shared" si="279"/>
        <v>0</v>
      </c>
      <c r="BN535" s="102"/>
    </row>
    <row r="536" spans="1:66" x14ac:dyDescent="0.25">
      <c r="A536" s="102" t="s">
        <v>17</v>
      </c>
      <c r="B536" s="102" t="s">
        <v>8</v>
      </c>
      <c r="C536" s="102" t="s">
        <v>8</v>
      </c>
      <c r="D536" s="102" t="s">
        <v>27</v>
      </c>
      <c r="E536" s="102" t="s">
        <v>1078</v>
      </c>
      <c r="F536" s="102" t="s">
        <v>1079</v>
      </c>
      <c r="G536" s="102">
        <v>0.72799999999999998</v>
      </c>
      <c r="H536" s="102">
        <v>1</v>
      </c>
      <c r="I536" s="102">
        <v>0</v>
      </c>
      <c r="J536" s="167">
        <f>IFERROR(H536*VLOOKUP(A536, 'Advanced Parameters'!$B$7:$G$20, 6, FALSE)*VLOOKUP(A536, 'Growth Parameters'!$B$6:$H$19, 6, FALSE), 0)</f>
        <v>1</v>
      </c>
      <c r="K536" s="167">
        <f>IFERROR(IF('Advanced Parameters'!$C$5="n",'Raw Data'!I536*VLOOKUP(A536,'Advanced Parameters'!$B$7:$G$20,6,FALSE),J536*VLOOKUP(A536,'Advanced Parameters'!$B$7:$G$20,2,FALSE))*VLOOKUP(A536, 'Growth Parameters'!$B$6:$H$19, 6, FALSE), 0)</f>
        <v>0</v>
      </c>
      <c r="L536" s="167">
        <f t="shared" si="280"/>
        <v>1</v>
      </c>
      <c r="M536" s="168">
        <f>IFERROR(IF(G536="NA","NA",IF(G536&gt;'APC Parameters'!$K$6+VLOOKUP('Raw Data'!A536, 'APC Parameters'!$H$7:$L$20, 4, FALSE), 'APC Parameters'!$L$6+VLOOKUP('Raw Data'!A536, 'APC Parameters'!$H$7:$L$20, 5, FALSE), G536*('APC Parameters'!$J$6+VLOOKUP('Raw Data'!A536, 'APC Parameters'!$H$7:$L$20, 3, FALSE))+'APC Parameters'!$I$6+VLOOKUP('Raw Data'!A536, 'APC Parameters'!$H$7:$L$20, 2, FALSE))), 0)</f>
        <v>1664.1232</v>
      </c>
      <c r="N536" s="168">
        <f t="shared" si="250"/>
        <v>1664.1232</v>
      </c>
      <c r="O536" s="168">
        <f>IFERROR(IF(M536="NA",VLOOKUP(D536,'Internal Calculations'!$B$10:$C$11,2,FALSE), M536)*VLOOKUP(A536, 'Growth Parameters'!$B$6:$H$19, 7, FALSE), 0)</f>
        <v>1664.1232</v>
      </c>
      <c r="P536" s="177">
        <f t="shared" si="251"/>
        <v>1664.1232</v>
      </c>
      <c r="Q536" s="178">
        <f>IF('Funding Allocation Parameters'!$C$5="Basic Library Subsidy", MIN(O536*('Funding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MIN($O536*(VLOOKUP(CONCATENATE($A536, 'Funding Allocation Parameters'!$I$5), 'Library Subsidy Complex'!$C$2:$J$55, 2, FALSE)), VLOOKUP(CONCATENATE($A536, 'Funding Allocation Parameters'!$I$5), 'Library Subsidy Complex'!$C$2:$J$55, 4, FALSE)), 0)))))</f>
        <v>1189</v>
      </c>
      <c r="R536" s="178">
        <f>IF('Funding Allocation Parameters'!$C$5="Basic Library Subsidy", 0, IF('Funding Allocation Parameters'!$C$5="Grant funding",MIN(O536*('Funding Allocation Parameters'!$E$5), 'Funding Allocation Parameters'!$G$5), IF('Funding Allocation Parameters'!$C$5="Other author funding", 0, IF('Funding Allocation Parameters'!$C$5="Any discretionary funds (grants if available, other if no grants)", MIN(O536*('Funding Allocation Parameters'!$E$5), 'Funding Allocation Parameters'!$G$5), IF('Funding Allocation Parameters'!$C$5="Complex Library Subsidy", 0, 0)))))</f>
        <v>0</v>
      </c>
      <c r="S536" s="178">
        <f>IF('Funding Allocation Parameters'!$C$5="Basic Library Subsidy", 0, IF('Funding Allocation Parameters'!$C$5="Grant funding", 0, IF('Funding Allocation Parameters'!$C$5="Other author funding",  MIN(O536*('Funding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6" s="178">
        <f>IF('Funding Allocation Parameters'!$C$5="Basic Library Subsidy", MIN(O536*('Funding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MIN($O536*(VLOOKUP(CONCATENATE($A536, 'Funding Allocation Parameters'!$I$5), 'Library Subsidy Complex'!$C$2:$J$55, 6, FALSE)), VLOOKUP(CONCATENATE($A536, 'Funding Allocation Parameters'!$I$5), 'Library Subsidy Complex'!$C$2:$J$55, 8, FALSE)), 0)))))</f>
        <v>1189</v>
      </c>
      <c r="U536" s="178">
        <f>IF('Funding Allocation Parameters'!$C$5="Basic Library Subsidy", 0, IF('Funding Allocation Parameters'!$C$5="Grant funding", 0, IF('Funding Allocation Parameters'!$C$5="Other author funding",  MIN(O536*('Funding Allocation Parameters'!$E$5), 'Funding Allocation Parameters'!$G$5), IF('Funding Allocation Parameters'!$C$5="Any discretionary funds (grants if available, other if no grants)", MIN(O536*('Funding Allocation Parameters'!$E$5), 'Funding Allocation Parameters'!$G$5), IF('Funding Allocation Parameters'!$C$5="Complex Library Subsidy", 0, 0)))))</f>
        <v>0</v>
      </c>
      <c r="V536" s="177">
        <f t="shared" si="252"/>
        <v>475.1232</v>
      </c>
      <c r="W536" s="177">
        <f t="shared" si="253"/>
        <v>475.1232</v>
      </c>
      <c r="X536" s="179">
        <f>IF('Funding Allocation Parameters'!$C$6="Basic Library Subsidy", MIN(V536*'Funding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MIN(V536*VLOOKUP(CONCATENATE($A536, 'Funding Allocation Parameters'!$I$6), 'Library Subsidy Complex'!$C$2:$J$55, 2, FALSE), VLOOKUP(CONCATENATE($A536, 'Funding Allocation Parameters'!$I$6), 'Library Subsidy Complex'!$C$2:$J$55, 4, FALSE)), 0)))))</f>
        <v>0</v>
      </c>
      <c r="Y536" s="179">
        <f>IF('Funding Allocation Parameters'!$C$6="Basic Library Subsidy", 0, IF('Funding Allocation Parameters'!$C$6="Grant funding",MIN(V536*'Funding Allocation Parameters'!$E$6, 'Funding Allocation Parameters'!$G$6), IF('Funding Allocation Parameters'!$C$6="Other author funding", 0, IF('Funding Allocation Parameters'!$C$6="Any discretionary funds (grants if available, other if no grants)", MIN(V536*'Funding Allocation Parameters'!$E$6, 'Funding Allocation Parameters'!$G$6), IF('Funding Allocation Parameters'!$C$6="Complex Library Subsidy", 0, 0)))))</f>
        <v>475.1232</v>
      </c>
      <c r="Z536" s="179">
        <f>IF('Funding Allocation Parameters'!$C$6="Basic Library Subsidy", 0, IF('Funding Allocation Parameters'!$C$6="Grant funding", 0, IF('Funding Allocation Parameters'!$C$6="Other author funding",  MIN(V536*'Funding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6" s="179">
        <f>IF('Funding Allocation Parameters'!$C$6="Basic Library Subsidy", MIN(W536*'Funding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MIN(W536*VLOOKUP(CONCATENATE($A536, 'Funding Allocation Parameters'!$I$6), 'Library Subsidy Complex'!$C$2:$J$55, 6, FALSE), VLOOKUP(CONCATENATE($A536, 'Funding Allocation Parameters'!$I$6), 'Library Subsidy Complex'!$C$2:$J$55, 8, FALSE)), 0)))))</f>
        <v>0</v>
      </c>
      <c r="AB536" s="179">
        <f>IF('Funding Allocation Parameters'!$C$6="Basic Library Subsidy", 0, IF('Funding Allocation Parameters'!$C$6="Grant funding", 0, IF('Funding Allocation Parameters'!$C$6="Other author funding",  MIN(W536*'Funding Allocation Parameters'!$E$6, 'Funding Allocation Parameters'!$G$6), IF('Funding Allocation Parameters'!$C$6="Any discretionary funds (grants if available, other if no grants)", MIN(W536*'Funding Allocation Parameters'!$E$6, 'Funding Allocation Parameters'!$G$6), IF('Funding Allocation Parameters'!$C$6="Complex Library Subsidy", 0, 0)))))</f>
        <v>475.1232</v>
      </c>
      <c r="AC536" s="177">
        <f t="shared" si="254"/>
        <v>0</v>
      </c>
      <c r="AD536" s="177">
        <f t="shared" si="255"/>
        <v>0</v>
      </c>
      <c r="AE536" s="180">
        <f>IF('Funding Allocation Parameters'!$C$7="Basic Library Subsidy", MIN(AC536*'Funding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MIN(AC536*VLOOKUP(CONCATENATE($A536, 'Funding Allocation Parameters'!$I$7), 'Library Subsidy Complex'!$C$2:$J$55, 2, FALSE), VLOOKUP(CONCATENATE($A536, 'Funding Allocation Parameters'!$I$7), 'Library Subsidy Complex'!$C$2:$J$55, 4, FALSE)), 0)))))</f>
        <v>0</v>
      </c>
      <c r="AF536" s="180">
        <f>IF('Funding Allocation Parameters'!$C$7="Basic Library Subsidy", 0, IF('Funding Allocation Parameters'!$C$7="Grant funding",MIN(AC536*'Funding Allocation Parameters'!$E$7, 'Funding Allocation Parameters'!$G$7), IF('Funding Allocation Parameters'!$C$7="Other author funding", 0, IF('Funding Allocation Parameters'!$C$7="Any discretionary funds (grants if available, other if no grants)", MIN(AC536*'Funding Allocation Parameters'!$E$7, 'Funding Allocation Parameters'!$G$7), IF('Funding Allocation Parameters'!$C$7="Complex Library Subsidy", 0, 0)))))</f>
        <v>0</v>
      </c>
      <c r="AG536" s="180">
        <f>IF('Funding Allocation Parameters'!$C$7="Basic Library Subsidy", 0, IF('Funding Allocation Parameters'!$C$7="Grant funding", 0, IF('Funding Allocation Parameters'!$C$7="Other author funding",  MIN(AC536*'Funding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6" s="180">
        <f>IF('Funding Allocation Parameters'!$C$7="Basic Library Subsidy", MIN(AD536*'Funding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MIN(AD536*VLOOKUP(CONCATENATE($A536, 'Funding Allocation Parameters'!$I$7), 'Library Subsidy Complex'!$C$2:$J$55, 6, FALSE), VLOOKUP(CONCATENATE($A536, 'Funding Allocation Parameters'!$I$7), 'Library Subsidy Complex'!$C$2:$J$55, 8, FALSE)), 0)))))</f>
        <v>0</v>
      </c>
      <c r="AI536" s="180">
        <f>IF('Funding Allocation Parameters'!$C$7="Basic Library Subsidy", 0, IF('Funding Allocation Parameters'!$C$7="Grant funding", 0, IF('Funding Allocation Parameters'!$C$7="Other author funding",  MIN(AD536*'Funding Allocation Parameters'!$E$7, 'Funding Allocation Parameters'!$G$7), IF('Funding Allocation Parameters'!$C$7="Any discretionary funds (grants if available, other if no grants)", MIN(AD536*'Funding Allocation Parameters'!$E$7, 'Funding Allocation Parameters'!$G$7), IF('Funding Allocation Parameters'!$C$7="Complex Library Subsidy", 0, 0)))))</f>
        <v>0</v>
      </c>
      <c r="AJ536" s="177">
        <f t="shared" si="256"/>
        <v>0</v>
      </c>
      <c r="AK536" s="177">
        <f t="shared" si="257"/>
        <v>0</v>
      </c>
      <c r="AL536" s="181">
        <f>IF('Funding Allocation Parameters'!$C$8="Basic Library Subsidy", MIN(AJ536*'Funding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MIN(AJ536*VLOOKUP(CONCATENATE($A536, 'Funding Allocation Parameters'!$I$8), 'Library Subsidy Complex'!$C$2:$J$55, 2, FALSE), VLOOKUP(CONCATENATE($A536, 'Funding Allocation Parameters'!$I$8), 'Library Subsidy Complex'!$C$2:$J$55, 4, FALSE)), 0)))))</f>
        <v>0</v>
      </c>
      <c r="AM536" s="181">
        <f>IF('Funding Allocation Parameters'!$C$8="Basic Library Subsidy", 0, IF('Funding Allocation Parameters'!$C$8="Grant funding",MIN(AJ536*'Funding Allocation Parameters'!$E$8, 'Funding Allocation Parameters'!$G$8), IF('Funding Allocation Parameters'!$C$8="Other author funding", 0, IF('Funding Allocation Parameters'!$C$8="Any discretionary funds (grants if available, other if no grants)", MIN(AJ536*'Funding Allocation Parameters'!$E$8, 'Funding Allocation Parameters'!$G$8), IF('Funding Allocation Parameters'!$C$8="Complex Library Subsidy", 0, 0)))))</f>
        <v>0</v>
      </c>
      <c r="AN536" s="181">
        <f>IF('Funding Allocation Parameters'!$C$8="Basic Library Subsidy", 0, IF('Funding Allocation Parameters'!$C$8="Grant funding", 0, IF('Funding Allocation Parameters'!$C$8="Other author funding",  MIN(AJ536*'Funding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6" s="181">
        <f>IF('Funding Allocation Parameters'!$C$8="Basic Library Subsidy", MIN(AK536*'Funding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MIN(AK536*VLOOKUP(CONCATENATE($A536, 'Funding Allocation Parameters'!$I$8), 'Library Subsidy Complex'!$C$2:$J$55, 6, FALSE), VLOOKUP(CONCATENATE($A536, 'Funding Allocation Parameters'!$I$8), 'Library Subsidy Complex'!$C$2:$J$55, 8, FALSE)), 0)))))</f>
        <v>0</v>
      </c>
      <c r="AP536" s="181">
        <f>IF('Funding Allocation Parameters'!$C$8="Basic Library Subsidy", 0, IF('Funding Allocation Parameters'!$C$8="Grant funding", 0, IF('Funding Allocation Parameters'!$C$8="Other author funding",  MIN(AK536*'Funding Allocation Parameters'!$E$8, 'Funding Allocation Parameters'!$G$8), IF('Funding Allocation Parameters'!$C$8="Any discretionary funds (grants if available, other if no grants)", MIN(AK536*'Funding Allocation Parameters'!$E$8, 'Funding Allocation Parameters'!$G$8), IF('Funding Allocation Parameters'!$C$8="Complex Library Subsidy", 0, 0)))))</f>
        <v>0</v>
      </c>
      <c r="AQ536" s="177">
        <f t="shared" si="258"/>
        <v>0</v>
      </c>
      <c r="AR536" s="177">
        <f t="shared" si="259"/>
        <v>0</v>
      </c>
      <c r="AS536" s="182">
        <f t="shared" si="260"/>
        <v>1189</v>
      </c>
      <c r="AT536" s="182">
        <f t="shared" si="261"/>
        <v>475.1232</v>
      </c>
      <c r="AU536" s="182">
        <f t="shared" si="262"/>
        <v>0</v>
      </c>
      <c r="AV536" s="182">
        <f t="shared" si="263"/>
        <v>1189</v>
      </c>
      <c r="AW536" s="182">
        <f t="shared" si="264"/>
        <v>475.1232</v>
      </c>
      <c r="AX536" s="183">
        <f t="shared" si="265"/>
        <v>0</v>
      </c>
      <c r="AY536" s="183">
        <f t="shared" si="266"/>
        <v>0</v>
      </c>
      <c r="AZ536" s="183">
        <f t="shared" si="267"/>
        <v>0</v>
      </c>
      <c r="BA536" s="183">
        <f t="shared" si="268"/>
        <v>1189</v>
      </c>
      <c r="BB536" s="183">
        <f t="shared" si="269"/>
        <v>475.1232</v>
      </c>
      <c r="BC536" s="184">
        <f t="shared" si="270"/>
        <v>1189</v>
      </c>
      <c r="BD536" s="184">
        <f t="shared" si="271"/>
        <v>0</v>
      </c>
      <c r="BE536" s="184">
        <f t="shared" si="272"/>
        <v>0</v>
      </c>
      <c r="BF536" s="184">
        <f t="shared" si="273"/>
        <v>475.1232</v>
      </c>
      <c r="BG536" s="102">
        <f t="shared" si="274"/>
        <v>0</v>
      </c>
      <c r="BH536" s="102">
        <f t="shared" si="275"/>
        <v>0</v>
      </c>
      <c r="BI536" s="102">
        <f t="shared" si="276"/>
        <v>0</v>
      </c>
      <c r="BJ536" s="102">
        <f t="shared" si="277"/>
        <v>0</v>
      </c>
      <c r="BK536" s="102">
        <f t="shared" si="278"/>
        <v>1</v>
      </c>
      <c r="BL536" s="102">
        <f t="shared" si="279"/>
        <v>0</v>
      </c>
      <c r="BN536" s="102"/>
    </row>
    <row r="537" spans="1:66" x14ac:dyDescent="0.25">
      <c r="A537" s="102" t="s">
        <v>17</v>
      </c>
      <c r="B537" s="102" t="s">
        <v>8</v>
      </c>
      <c r="C537" s="102" t="s">
        <v>8</v>
      </c>
      <c r="D537" s="102" t="s">
        <v>27</v>
      </c>
      <c r="E537" s="102" t="s">
        <v>1023</v>
      </c>
      <c r="F537" s="102" t="s">
        <v>1080</v>
      </c>
      <c r="G537" s="102">
        <v>1.5609999999999999</v>
      </c>
      <c r="H537" s="102">
        <v>1</v>
      </c>
      <c r="I537" s="102">
        <v>1</v>
      </c>
      <c r="J537" s="167">
        <f>IFERROR(H537*VLOOKUP(A537, 'Advanced Parameters'!$B$7:$G$20, 6, FALSE)*VLOOKUP(A537, 'Growth Parameters'!$B$6:$H$19, 6, FALSE), 0)</f>
        <v>1</v>
      </c>
      <c r="K537" s="167">
        <f>IFERROR(IF('Advanced Parameters'!$C$5="n",'Raw Data'!I537*VLOOKUP(A537,'Advanced Parameters'!$B$7:$G$20,6,FALSE),J537*VLOOKUP(A537,'Advanced Parameters'!$B$7:$G$20,2,FALSE))*VLOOKUP(A537, 'Growth Parameters'!$B$6:$H$19, 6, FALSE), 0)</f>
        <v>1</v>
      </c>
      <c r="L537" s="167">
        <f t="shared" si="280"/>
        <v>0</v>
      </c>
      <c r="M537" s="168">
        <f>IFERROR(IF(G537="NA","NA",IF(G537&gt;'APC Parameters'!$K$6+VLOOKUP('Raw Data'!A537, 'APC Parameters'!$H$7:$L$20, 4, FALSE), 'APC Parameters'!$L$6+VLOOKUP('Raw Data'!A537, 'APC Parameters'!$H$7:$L$20, 5, FALSE), G537*('APC Parameters'!$J$6+VLOOKUP('Raw Data'!A537, 'APC Parameters'!$H$7:$L$20, 3, FALSE))+'APC Parameters'!$I$6+VLOOKUP('Raw Data'!A537, 'APC Parameters'!$H$7:$L$20, 2, FALSE))), 0)</f>
        <v>2255.0533999999998</v>
      </c>
      <c r="N537" s="168">
        <f t="shared" si="250"/>
        <v>2255.0533999999998</v>
      </c>
      <c r="O537" s="168">
        <f>IFERROR(IF(M537="NA",VLOOKUP(D537,'Internal Calculations'!$B$10:$C$11,2,FALSE), M537)*VLOOKUP(A537, 'Growth Parameters'!$B$6:$H$19, 7, FALSE), 0)</f>
        <v>2255.0533999999998</v>
      </c>
      <c r="P537" s="177">
        <f t="shared" si="251"/>
        <v>2255.0533999999998</v>
      </c>
      <c r="Q537" s="178">
        <f>IF('Funding Allocation Parameters'!$C$5="Basic Library Subsidy", MIN(O537*('Funding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MIN($O537*(VLOOKUP(CONCATENATE($A537, 'Funding Allocation Parameters'!$I$5), 'Library Subsidy Complex'!$C$2:$J$55, 2, FALSE)), VLOOKUP(CONCATENATE($A537, 'Funding Allocation Parameters'!$I$5), 'Library Subsidy Complex'!$C$2:$J$55, 4, FALSE)), 0)))))</f>
        <v>1189</v>
      </c>
      <c r="R537" s="178">
        <f>IF('Funding Allocation Parameters'!$C$5="Basic Library Subsidy", 0, IF('Funding Allocation Parameters'!$C$5="Grant funding",MIN(O537*('Funding Allocation Parameters'!$E$5), 'Funding Allocation Parameters'!$G$5), IF('Funding Allocation Parameters'!$C$5="Other author funding", 0, IF('Funding Allocation Parameters'!$C$5="Any discretionary funds (grants if available, other if no grants)", MIN(O537*('Funding Allocation Parameters'!$E$5), 'Funding Allocation Parameters'!$G$5), IF('Funding Allocation Parameters'!$C$5="Complex Library Subsidy", 0, 0)))))</f>
        <v>0</v>
      </c>
      <c r="S537" s="178">
        <f>IF('Funding Allocation Parameters'!$C$5="Basic Library Subsidy", 0, IF('Funding Allocation Parameters'!$C$5="Grant funding", 0, IF('Funding Allocation Parameters'!$C$5="Other author funding",  MIN(O537*('Funding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7" s="178">
        <f>IF('Funding Allocation Parameters'!$C$5="Basic Library Subsidy", MIN(O537*('Funding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MIN($O537*(VLOOKUP(CONCATENATE($A537, 'Funding Allocation Parameters'!$I$5), 'Library Subsidy Complex'!$C$2:$J$55, 6, FALSE)), VLOOKUP(CONCATENATE($A537, 'Funding Allocation Parameters'!$I$5), 'Library Subsidy Complex'!$C$2:$J$55, 8, FALSE)), 0)))))</f>
        <v>1189</v>
      </c>
      <c r="U537" s="178">
        <f>IF('Funding Allocation Parameters'!$C$5="Basic Library Subsidy", 0, IF('Funding Allocation Parameters'!$C$5="Grant funding", 0, IF('Funding Allocation Parameters'!$C$5="Other author funding",  MIN(O537*('Funding Allocation Parameters'!$E$5), 'Funding Allocation Parameters'!$G$5), IF('Funding Allocation Parameters'!$C$5="Any discretionary funds (grants if available, other if no grants)", MIN(O537*('Funding Allocation Parameters'!$E$5), 'Funding Allocation Parameters'!$G$5), IF('Funding Allocation Parameters'!$C$5="Complex Library Subsidy", 0, 0)))))</f>
        <v>0</v>
      </c>
      <c r="V537" s="177">
        <f t="shared" si="252"/>
        <v>1066.0533999999998</v>
      </c>
      <c r="W537" s="177">
        <f t="shared" si="253"/>
        <v>1066.0533999999998</v>
      </c>
      <c r="X537" s="179">
        <f>IF('Funding Allocation Parameters'!$C$6="Basic Library Subsidy", MIN(V537*'Funding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MIN(V537*VLOOKUP(CONCATENATE($A537, 'Funding Allocation Parameters'!$I$6), 'Library Subsidy Complex'!$C$2:$J$55, 2, FALSE), VLOOKUP(CONCATENATE($A537, 'Funding Allocation Parameters'!$I$6), 'Library Subsidy Complex'!$C$2:$J$55, 4, FALSE)), 0)))))</f>
        <v>0</v>
      </c>
      <c r="Y537" s="179">
        <f>IF('Funding Allocation Parameters'!$C$6="Basic Library Subsidy", 0, IF('Funding Allocation Parameters'!$C$6="Grant funding",MIN(V537*'Funding Allocation Parameters'!$E$6, 'Funding Allocation Parameters'!$G$6), IF('Funding Allocation Parameters'!$C$6="Other author funding", 0, IF('Funding Allocation Parameters'!$C$6="Any discretionary funds (grants if available, other if no grants)", MIN(V537*'Funding Allocation Parameters'!$E$6, 'Funding Allocation Parameters'!$G$6), IF('Funding Allocation Parameters'!$C$6="Complex Library Subsidy", 0, 0)))))</f>
        <v>1066.0533999999998</v>
      </c>
      <c r="Z537" s="179">
        <f>IF('Funding Allocation Parameters'!$C$6="Basic Library Subsidy", 0, IF('Funding Allocation Parameters'!$C$6="Grant funding", 0, IF('Funding Allocation Parameters'!$C$6="Other author funding",  MIN(V537*'Funding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7" s="179">
        <f>IF('Funding Allocation Parameters'!$C$6="Basic Library Subsidy", MIN(W537*'Funding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MIN(W537*VLOOKUP(CONCATENATE($A537, 'Funding Allocation Parameters'!$I$6), 'Library Subsidy Complex'!$C$2:$J$55, 6, FALSE), VLOOKUP(CONCATENATE($A537, 'Funding Allocation Parameters'!$I$6), 'Library Subsidy Complex'!$C$2:$J$55, 8, FALSE)), 0)))))</f>
        <v>0</v>
      </c>
      <c r="AB537" s="179">
        <f>IF('Funding Allocation Parameters'!$C$6="Basic Library Subsidy", 0, IF('Funding Allocation Parameters'!$C$6="Grant funding", 0, IF('Funding Allocation Parameters'!$C$6="Other author funding",  MIN(W537*'Funding Allocation Parameters'!$E$6, 'Funding Allocation Parameters'!$G$6), IF('Funding Allocation Parameters'!$C$6="Any discretionary funds (grants if available, other if no grants)", MIN(W537*'Funding Allocation Parameters'!$E$6, 'Funding Allocation Parameters'!$G$6), IF('Funding Allocation Parameters'!$C$6="Complex Library Subsidy", 0, 0)))))</f>
        <v>1066.0533999999998</v>
      </c>
      <c r="AC537" s="177">
        <f t="shared" si="254"/>
        <v>0</v>
      </c>
      <c r="AD537" s="177">
        <f t="shared" si="255"/>
        <v>0</v>
      </c>
      <c r="AE537" s="180">
        <f>IF('Funding Allocation Parameters'!$C$7="Basic Library Subsidy", MIN(AC537*'Funding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MIN(AC537*VLOOKUP(CONCATENATE($A537, 'Funding Allocation Parameters'!$I$7), 'Library Subsidy Complex'!$C$2:$J$55, 2, FALSE), VLOOKUP(CONCATENATE($A537, 'Funding Allocation Parameters'!$I$7), 'Library Subsidy Complex'!$C$2:$J$55, 4, FALSE)), 0)))))</f>
        <v>0</v>
      </c>
      <c r="AF537" s="180">
        <f>IF('Funding Allocation Parameters'!$C$7="Basic Library Subsidy", 0, IF('Funding Allocation Parameters'!$C$7="Grant funding",MIN(AC537*'Funding Allocation Parameters'!$E$7, 'Funding Allocation Parameters'!$G$7), IF('Funding Allocation Parameters'!$C$7="Other author funding", 0, IF('Funding Allocation Parameters'!$C$7="Any discretionary funds (grants if available, other if no grants)", MIN(AC537*'Funding Allocation Parameters'!$E$7, 'Funding Allocation Parameters'!$G$7), IF('Funding Allocation Parameters'!$C$7="Complex Library Subsidy", 0, 0)))))</f>
        <v>0</v>
      </c>
      <c r="AG537" s="180">
        <f>IF('Funding Allocation Parameters'!$C$7="Basic Library Subsidy", 0, IF('Funding Allocation Parameters'!$C$7="Grant funding", 0, IF('Funding Allocation Parameters'!$C$7="Other author funding",  MIN(AC537*'Funding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7" s="180">
        <f>IF('Funding Allocation Parameters'!$C$7="Basic Library Subsidy", MIN(AD537*'Funding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MIN(AD537*VLOOKUP(CONCATENATE($A537, 'Funding Allocation Parameters'!$I$7), 'Library Subsidy Complex'!$C$2:$J$55, 6, FALSE), VLOOKUP(CONCATENATE($A537, 'Funding Allocation Parameters'!$I$7), 'Library Subsidy Complex'!$C$2:$J$55, 8, FALSE)), 0)))))</f>
        <v>0</v>
      </c>
      <c r="AI537" s="180">
        <f>IF('Funding Allocation Parameters'!$C$7="Basic Library Subsidy", 0, IF('Funding Allocation Parameters'!$C$7="Grant funding", 0, IF('Funding Allocation Parameters'!$C$7="Other author funding",  MIN(AD537*'Funding Allocation Parameters'!$E$7, 'Funding Allocation Parameters'!$G$7), IF('Funding Allocation Parameters'!$C$7="Any discretionary funds (grants if available, other if no grants)", MIN(AD537*'Funding Allocation Parameters'!$E$7, 'Funding Allocation Parameters'!$G$7), IF('Funding Allocation Parameters'!$C$7="Complex Library Subsidy", 0, 0)))))</f>
        <v>0</v>
      </c>
      <c r="AJ537" s="177">
        <f t="shared" si="256"/>
        <v>0</v>
      </c>
      <c r="AK537" s="177">
        <f t="shared" si="257"/>
        <v>0</v>
      </c>
      <c r="AL537" s="181">
        <f>IF('Funding Allocation Parameters'!$C$8="Basic Library Subsidy", MIN(AJ537*'Funding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MIN(AJ537*VLOOKUP(CONCATENATE($A537, 'Funding Allocation Parameters'!$I$8), 'Library Subsidy Complex'!$C$2:$J$55, 2, FALSE), VLOOKUP(CONCATENATE($A537, 'Funding Allocation Parameters'!$I$8), 'Library Subsidy Complex'!$C$2:$J$55, 4, FALSE)), 0)))))</f>
        <v>0</v>
      </c>
      <c r="AM537" s="181">
        <f>IF('Funding Allocation Parameters'!$C$8="Basic Library Subsidy", 0, IF('Funding Allocation Parameters'!$C$8="Grant funding",MIN(AJ537*'Funding Allocation Parameters'!$E$8, 'Funding Allocation Parameters'!$G$8), IF('Funding Allocation Parameters'!$C$8="Other author funding", 0, IF('Funding Allocation Parameters'!$C$8="Any discretionary funds (grants if available, other if no grants)", MIN(AJ537*'Funding Allocation Parameters'!$E$8, 'Funding Allocation Parameters'!$G$8), IF('Funding Allocation Parameters'!$C$8="Complex Library Subsidy", 0, 0)))))</f>
        <v>0</v>
      </c>
      <c r="AN537" s="181">
        <f>IF('Funding Allocation Parameters'!$C$8="Basic Library Subsidy", 0, IF('Funding Allocation Parameters'!$C$8="Grant funding", 0, IF('Funding Allocation Parameters'!$C$8="Other author funding",  MIN(AJ537*'Funding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7" s="181">
        <f>IF('Funding Allocation Parameters'!$C$8="Basic Library Subsidy", MIN(AK537*'Funding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MIN(AK537*VLOOKUP(CONCATENATE($A537, 'Funding Allocation Parameters'!$I$8), 'Library Subsidy Complex'!$C$2:$J$55, 6, FALSE), VLOOKUP(CONCATENATE($A537, 'Funding Allocation Parameters'!$I$8), 'Library Subsidy Complex'!$C$2:$J$55, 8, FALSE)), 0)))))</f>
        <v>0</v>
      </c>
      <c r="AP537" s="181">
        <f>IF('Funding Allocation Parameters'!$C$8="Basic Library Subsidy", 0, IF('Funding Allocation Parameters'!$C$8="Grant funding", 0, IF('Funding Allocation Parameters'!$C$8="Other author funding",  MIN(AK537*'Funding Allocation Parameters'!$E$8, 'Funding Allocation Parameters'!$G$8), IF('Funding Allocation Parameters'!$C$8="Any discretionary funds (grants if available, other if no grants)", MIN(AK537*'Funding Allocation Parameters'!$E$8, 'Funding Allocation Parameters'!$G$8), IF('Funding Allocation Parameters'!$C$8="Complex Library Subsidy", 0, 0)))))</f>
        <v>0</v>
      </c>
      <c r="AQ537" s="177">
        <f t="shared" si="258"/>
        <v>0</v>
      </c>
      <c r="AR537" s="177">
        <f t="shared" si="259"/>
        <v>0</v>
      </c>
      <c r="AS537" s="182">
        <f t="shared" si="260"/>
        <v>1189</v>
      </c>
      <c r="AT537" s="182">
        <f t="shared" si="261"/>
        <v>1066.0533999999998</v>
      </c>
      <c r="AU537" s="182">
        <f t="shared" si="262"/>
        <v>0</v>
      </c>
      <c r="AV537" s="182">
        <f t="shared" si="263"/>
        <v>1189</v>
      </c>
      <c r="AW537" s="182">
        <f t="shared" si="264"/>
        <v>1066.0533999999998</v>
      </c>
      <c r="AX537" s="183">
        <f t="shared" si="265"/>
        <v>1189</v>
      </c>
      <c r="AY537" s="183">
        <f t="shared" si="266"/>
        <v>1066.0533999999998</v>
      </c>
      <c r="AZ537" s="183">
        <f t="shared" si="267"/>
        <v>0</v>
      </c>
      <c r="BA537" s="183">
        <f t="shared" si="268"/>
        <v>0</v>
      </c>
      <c r="BB537" s="183">
        <f t="shared" si="269"/>
        <v>0</v>
      </c>
      <c r="BC537" s="184">
        <f t="shared" si="270"/>
        <v>1189</v>
      </c>
      <c r="BD537" s="184">
        <f t="shared" si="271"/>
        <v>0</v>
      </c>
      <c r="BE537" s="184">
        <f t="shared" si="272"/>
        <v>1066.0533999999998</v>
      </c>
      <c r="BF537" s="184">
        <f t="shared" si="273"/>
        <v>0</v>
      </c>
      <c r="BG537" s="102">
        <f t="shared" si="274"/>
        <v>0</v>
      </c>
      <c r="BH537" s="102">
        <f t="shared" si="275"/>
        <v>0</v>
      </c>
      <c r="BI537" s="102">
        <f t="shared" si="276"/>
        <v>0</v>
      </c>
      <c r="BJ537" s="102">
        <f t="shared" si="277"/>
        <v>1</v>
      </c>
      <c r="BK537" s="102">
        <f t="shared" si="278"/>
        <v>0</v>
      </c>
      <c r="BL537" s="102">
        <f t="shared" si="279"/>
        <v>0</v>
      </c>
      <c r="BN537" s="102"/>
    </row>
    <row r="538" spans="1:66" x14ac:dyDescent="0.25">
      <c r="A538" s="102" t="s">
        <v>17</v>
      </c>
      <c r="B538" s="102" t="s">
        <v>8</v>
      </c>
      <c r="C538" s="102" t="s">
        <v>8</v>
      </c>
      <c r="D538" s="102" t="s">
        <v>27</v>
      </c>
      <c r="E538" s="102" t="s">
        <v>1082</v>
      </c>
      <c r="F538" s="102" t="s">
        <v>1083</v>
      </c>
      <c r="G538" s="102">
        <v>3.032</v>
      </c>
      <c r="H538" s="102">
        <v>1</v>
      </c>
      <c r="I538" s="102">
        <v>1</v>
      </c>
      <c r="J538" s="167">
        <f>IFERROR(H538*VLOOKUP(A538, 'Advanced Parameters'!$B$7:$G$20, 6, FALSE)*VLOOKUP(A538, 'Growth Parameters'!$B$6:$H$19, 6, FALSE), 0)</f>
        <v>1</v>
      </c>
      <c r="K538" s="167">
        <f>IFERROR(IF('Advanced Parameters'!$C$5="n",'Raw Data'!I538*VLOOKUP(A538,'Advanced Parameters'!$B$7:$G$20,6,FALSE),J538*VLOOKUP(A538,'Advanced Parameters'!$B$7:$G$20,2,FALSE))*VLOOKUP(A538, 'Growth Parameters'!$B$6:$H$19, 6, FALSE), 0)</f>
        <v>1</v>
      </c>
      <c r="L538" s="167">
        <f t="shared" si="280"/>
        <v>0</v>
      </c>
      <c r="M538" s="168">
        <f>IFERROR(IF(G538="NA","NA",IF(G538&gt;'APC Parameters'!$K$6+VLOOKUP('Raw Data'!A538, 'APC Parameters'!$H$7:$L$20, 4, FALSE), 'APC Parameters'!$L$6+VLOOKUP('Raw Data'!A538, 'APC Parameters'!$H$7:$L$20, 5, FALSE), G538*('APC Parameters'!$J$6+VLOOKUP('Raw Data'!A538, 'APC Parameters'!$H$7:$L$20, 3, FALSE))+'APC Parameters'!$I$6+VLOOKUP('Raw Data'!A538, 'APC Parameters'!$H$7:$L$20, 2, FALSE))), 0)</f>
        <v>3298.5807999999997</v>
      </c>
      <c r="N538" s="168">
        <f t="shared" si="250"/>
        <v>3298.5807999999997</v>
      </c>
      <c r="O538" s="168">
        <f>IFERROR(IF(M538="NA",VLOOKUP(D538,'Internal Calculations'!$B$10:$C$11,2,FALSE), M538)*VLOOKUP(A538, 'Growth Parameters'!$B$6:$H$19, 7, FALSE), 0)</f>
        <v>3298.5807999999997</v>
      </c>
      <c r="P538" s="177">
        <f t="shared" si="251"/>
        <v>3298.5807999999997</v>
      </c>
      <c r="Q538" s="178">
        <f>IF('Funding Allocation Parameters'!$C$5="Basic Library Subsidy", MIN(O538*('Funding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MIN($O538*(VLOOKUP(CONCATENATE($A538, 'Funding Allocation Parameters'!$I$5), 'Library Subsidy Complex'!$C$2:$J$55, 2, FALSE)), VLOOKUP(CONCATENATE($A538, 'Funding Allocation Parameters'!$I$5), 'Library Subsidy Complex'!$C$2:$J$55, 4, FALSE)), 0)))))</f>
        <v>1189</v>
      </c>
      <c r="R538" s="178">
        <f>IF('Funding Allocation Parameters'!$C$5="Basic Library Subsidy", 0, IF('Funding Allocation Parameters'!$C$5="Grant funding",MIN(O538*('Funding Allocation Parameters'!$E$5), 'Funding Allocation Parameters'!$G$5), IF('Funding Allocation Parameters'!$C$5="Other author funding", 0, IF('Funding Allocation Parameters'!$C$5="Any discretionary funds (grants if available, other if no grants)", MIN(O538*('Funding Allocation Parameters'!$E$5), 'Funding Allocation Parameters'!$G$5), IF('Funding Allocation Parameters'!$C$5="Complex Library Subsidy", 0, 0)))))</f>
        <v>0</v>
      </c>
      <c r="S538" s="178">
        <f>IF('Funding Allocation Parameters'!$C$5="Basic Library Subsidy", 0, IF('Funding Allocation Parameters'!$C$5="Grant funding", 0, IF('Funding Allocation Parameters'!$C$5="Other author funding",  MIN(O538*('Funding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8" s="178">
        <f>IF('Funding Allocation Parameters'!$C$5="Basic Library Subsidy", MIN(O538*('Funding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MIN($O538*(VLOOKUP(CONCATENATE($A538, 'Funding Allocation Parameters'!$I$5), 'Library Subsidy Complex'!$C$2:$J$55, 6, FALSE)), VLOOKUP(CONCATENATE($A538, 'Funding Allocation Parameters'!$I$5), 'Library Subsidy Complex'!$C$2:$J$55, 8, FALSE)), 0)))))</f>
        <v>1189</v>
      </c>
      <c r="U538" s="178">
        <f>IF('Funding Allocation Parameters'!$C$5="Basic Library Subsidy", 0, IF('Funding Allocation Parameters'!$C$5="Grant funding", 0, IF('Funding Allocation Parameters'!$C$5="Other author funding",  MIN(O538*('Funding Allocation Parameters'!$E$5), 'Funding Allocation Parameters'!$G$5), IF('Funding Allocation Parameters'!$C$5="Any discretionary funds (grants if available, other if no grants)", MIN(O538*('Funding Allocation Parameters'!$E$5), 'Funding Allocation Parameters'!$G$5), IF('Funding Allocation Parameters'!$C$5="Complex Library Subsidy", 0, 0)))))</f>
        <v>0</v>
      </c>
      <c r="V538" s="177">
        <f t="shared" si="252"/>
        <v>2109.5807999999997</v>
      </c>
      <c r="W538" s="177">
        <f t="shared" si="253"/>
        <v>2109.5807999999997</v>
      </c>
      <c r="X538" s="179">
        <f>IF('Funding Allocation Parameters'!$C$6="Basic Library Subsidy", MIN(V538*'Funding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MIN(V538*VLOOKUP(CONCATENATE($A538, 'Funding Allocation Parameters'!$I$6), 'Library Subsidy Complex'!$C$2:$J$55, 2, FALSE), VLOOKUP(CONCATENATE($A538, 'Funding Allocation Parameters'!$I$6), 'Library Subsidy Complex'!$C$2:$J$55, 4, FALSE)), 0)))))</f>
        <v>0</v>
      </c>
      <c r="Y538" s="179">
        <f>IF('Funding Allocation Parameters'!$C$6="Basic Library Subsidy", 0, IF('Funding Allocation Parameters'!$C$6="Grant funding",MIN(V538*'Funding Allocation Parameters'!$E$6, 'Funding Allocation Parameters'!$G$6), IF('Funding Allocation Parameters'!$C$6="Other author funding", 0, IF('Funding Allocation Parameters'!$C$6="Any discretionary funds (grants if available, other if no grants)", MIN(V538*'Funding Allocation Parameters'!$E$6, 'Funding Allocation Parameters'!$G$6), IF('Funding Allocation Parameters'!$C$6="Complex Library Subsidy", 0, 0)))))</f>
        <v>2109.5807999999997</v>
      </c>
      <c r="Z538" s="179">
        <f>IF('Funding Allocation Parameters'!$C$6="Basic Library Subsidy", 0, IF('Funding Allocation Parameters'!$C$6="Grant funding", 0, IF('Funding Allocation Parameters'!$C$6="Other author funding",  MIN(V538*'Funding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8" s="179">
        <f>IF('Funding Allocation Parameters'!$C$6="Basic Library Subsidy", MIN(W538*'Funding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MIN(W538*VLOOKUP(CONCATENATE($A538, 'Funding Allocation Parameters'!$I$6), 'Library Subsidy Complex'!$C$2:$J$55, 6, FALSE), VLOOKUP(CONCATENATE($A538, 'Funding Allocation Parameters'!$I$6), 'Library Subsidy Complex'!$C$2:$J$55, 8, FALSE)), 0)))))</f>
        <v>0</v>
      </c>
      <c r="AB538" s="179">
        <f>IF('Funding Allocation Parameters'!$C$6="Basic Library Subsidy", 0, IF('Funding Allocation Parameters'!$C$6="Grant funding", 0, IF('Funding Allocation Parameters'!$C$6="Other author funding",  MIN(W538*'Funding Allocation Parameters'!$E$6, 'Funding Allocation Parameters'!$G$6), IF('Funding Allocation Parameters'!$C$6="Any discretionary funds (grants if available, other if no grants)", MIN(W538*'Funding Allocation Parameters'!$E$6, 'Funding Allocation Parameters'!$G$6), IF('Funding Allocation Parameters'!$C$6="Complex Library Subsidy", 0, 0)))))</f>
        <v>2109.5807999999997</v>
      </c>
      <c r="AC538" s="177">
        <f t="shared" si="254"/>
        <v>0</v>
      </c>
      <c r="AD538" s="177">
        <f t="shared" si="255"/>
        <v>0</v>
      </c>
      <c r="AE538" s="180">
        <f>IF('Funding Allocation Parameters'!$C$7="Basic Library Subsidy", MIN(AC538*'Funding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MIN(AC538*VLOOKUP(CONCATENATE($A538, 'Funding Allocation Parameters'!$I$7), 'Library Subsidy Complex'!$C$2:$J$55, 2, FALSE), VLOOKUP(CONCATENATE($A538, 'Funding Allocation Parameters'!$I$7), 'Library Subsidy Complex'!$C$2:$J$55, 4, FALSE)), 0)))))</f>
        <v>0</v>
      </c>
      <c r="AF538" s="180">
        <f>IF('Funding Allocation Parameters'!$C$7="Basic Library Subsidy", 0, IF('Funding Allocation Parameters'!$C$7="Grant funding",MIN(AC538*'Funding Allocation Parameters'!$E$7, 'Funding Allocation Parameters'!$G$7), IF('Funding Allocation Parameters'!$C$7="Other author funding", 0, IF('Funding Allocation Parameters'!$C$7="Any discretionary funds (grants if available, other if no grants)", MIN(AC538*'Funding Allocation Parameters'!$E$7, 'Funding Allocation Parameters'!$G$7), IF('Funding Allocation Parameters'!$C$7="Complex Library Subsidy", 0, 0)))))</f>
        <v>0</v>
      </c>
      <c r="AG538" s="180">
        <f>IF('Funding Allocation Parameters'!$C$7="Basic Library Subsidy", 0, IF('Funding Allocation Parameters'!$C$7="Grant funding", 0, IF('Funding Allocation Parameters'!$C$7="Other author funding",  MIN(AC538*'Funding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8" s="180">
        <f>IF('Funding Allocation Parameters'!$C$7="Basic Library Subsidy", MIN(AD538*'Funding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MIN(AD538*VLOOKUP(CONCATENATE($A538, 'Funding Allocation Parameters'!$I$7), 'Library Subsidy Complex'!$C$2:$J$55, 6, FALSE), VLOOKUP(CONCATENATE($A538, 'Funding Allocation Parameters'!$I$7), 'Library Subsidy Complex'!$C$2:$J$55, 8, FALSE)), 0)))))</f>
        <v>0</v>
      </c>
      <c r="AI538" s="180">
        <f>IF('Funding Allocation Parameters'!$C$7="Basic Library Subsidy", 0, IF('Funding Allocation Parameters'!$C$7="Grant funding", 0, IF('Funding Allocation Parameters'!$C$7="Other author funding",  MIN(AD538*'Funding Allocation Parameters'!$E$7, 'Funding Allocation Parameters'!$G$7), IF('Funding Allocation Parameters'!$C$7="Any discretionary funds (grants if available, other if no grants)", MIN(AD538*'Funding Allocation Parameters'!$E$7, 'Funding Allocation Parameters'!$G$7), IF('Funding Allocation Parameters'!$C$7="Complex Library Subsidy", 0, 0)))))</f>
        <v>0</v>
      </c>
      <c r="AJ538" s="177">
        <f t="shared" si="256"/>
        <v>0</v>
      </c>
      <c r="AK538" s="177">
        <f t="shared" si="257"/>
        <v>0</v>
      </c>
      <c r="AL538" s="181">
        <f>IF('Funding Allocation Parameters'!$C$8="Basic Library Subsidy", MIN(AJ538*'Funding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MIN(AJ538*VLOOKUP(CONCATENATE($A538, 'Funding Allocation Parameters'!$I$8), 'Library Subsidy Complex'!$C$2:$J$55, 2, FALSE), VLOOKUP(CONCATENATE($A538, 'Funding Allocation Parameters'!$I$8), 'Library Subsidy Complex'!$C$2:$J$55, 4, FALSE)), 0)))))</f>
        <v>0</v>
      </c>
      <c r="AM538" s="181">
        <f>IF('Funding Allocation Parameters'!$C$8="Basic Library Subsidy", 0, IF('Funding Allocation Parameters'!$C$8="Grant funding",MIN(AJ538*'Funding Allocation Parameters'!$E$8, 'Funding Allocation Parameters'!$G$8), IF('Funding Allocation Parameters'!$C$8="Other author funding", 0, IF('Funding Allocation Parameters'!$C$8="Any discretionary funds (grants if available, other if no grants)", MIN(AJ538*'Funding Allocation Parameters'!$E$8, 'Funding Allocation Parameters'!$G$8), IF('Funding Allocation Parameters'!$C$8="Complex Library Subsidy", 0, 0)))))</f>
        <v>0</v>
      </c>
      <c r="AN538" s="181">
        <f>IF('Funding Allocation Parameters'!$C$8="Basic Library Subsidy", 0, IF('Funding Allocation Parameters'!$C$8="Grant funding", 0, IF('Funding Allocation Parameters'!$C$8="Other author funding",  MIN(AJ538*'Funding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8" s="181">
        <f>IF('Funding Allocation Parameters'!$C$8="Basic Library Subsidy", MIN(AK538*'Funding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MIN(AK538*VLOOKUP(CONCATENATE($A538, 'Funding Allocation Parameters'!$I$8), 'Library Subsidy Complex'!$C$2:$J$55, 6, FALSE), VLOOKUP(CONCATENATE($A538, 'Funding Allocation Parameters'!$I$8), 'Library Subsidy Complex'!$C$2:$J$55, 8, FALSE)), 0)))))</f>
        <v>0</v>
      </c>
      <c r="AP538" s="181">
        <f>IF('Funding Allocation Parameters'!$C$8="Basic Library Subsidy", 0, IF('Funding Allocation Parameters'!$C$8="Grant funding", 0, IF('Funding Allocation Parameters'!$C$8="Other author funding",  MIN(AK538*'Funding Allocation Parameters'!$E$8, 'Funding Allocation Parameters'!$G$8), IF('Funding Allocation Parameters'!$C$8="Any discretionary funds (grants if available, other if no grants)", MIN(AK538*'Funding Allocation Parameters'!$E$8, 'Funding Allocation Parameters'!$G$8), IF('Funding Allocation Parameters'!$C$8="Complex Library Subsidy", 0, 0)))))</f>
        <v>0</v>
      </c>
      <c r="AQ538" s="177">
        <f t="shared" si="258"/>
        <v>0</v>
      </c>
      <c r="AR538" s="177">
        <f t="shared" si="259"/>
        <v>0</v>
      </c>
      <c r="AS538" s="182">
        <f t="shared" si="260"/>
        <v>1189</v>
      </c>
      <c r="AT538" s="182">
        <f t="shared" si="261"/>
        <v>2109.5807999999997</v>
      </c>
      <c r="AU538" s="182">
        <f t="shared" si="262"/>
        <v>0</v>
      </c>
      <c r="AV538" s="182">
        <f t="shared" si="263"/>
        <v>1189</v>
      </c>
      <c r="AW538" s="182">
        <f t="shared" si="264"/>
        <v>2109.5807999999997</v>
      </c>
      <c r="AX538" s="183">
        <f t="shared" si="265"/>
        <v>1189</v>
      </c>
      <c r="AY538" s="183">
        <f t="shared" si="266"/>
        <v>2109.5807999999997</v>
      </c>
      <c r="AZ538" s="183">
        <f t="shared" si="267"/>
        <v>0</v>
      </c>
      <c r="BA538" s="183">
        <f t="shared" si="268"/>
        <v>0</v>
      </c>
      <c r="BB538" s="183">
        <f t="shared" si="269"/>
        <v>0</v>
      </c>
      <c r="BC538" s="184">
        <f t="shared" si="270"/>
        <v>1189</v>
      </c>
      <c r="BD538" s="184">
        <f t="shared" si="271"/>
        <v>0</v>
      </c>
      <c r="BE538" s="184">
        <f t="shared" si="272"/>
        <v>2109.5807999999997</v>
      </c>
      <c r="BF538" s="184">
        <f t="shared" si="273"/>
        <v>0</v>
      </c>
      <c r="BG538" s="102">
        <f t="shared" si="274"/>
        <v>0</v>
      </c>
      <c r="BH538" s="102">
        <f t="shared" si="275"/>
        <v>0</v>
      </c>
      <c r="BI538" s="102">
        <f t="shared" si="276"/>
        <v>0</v>
      </c>
      <c r="BJ538" s="102">
        <f t="shared" si="277"/>
        <v>1</v>
      </c>
      <c r="BK538" s="102">
        <f t="shared" si="278"/>
        <v>0</v>
      </c>
      <c r="BL538" s="102">
        <f t="shared" si="279"/>
        <v>0</v>
      </c>
      <c r="BN538" s="102"/>
    </row>
    <row r="539" spans="1:66" x14ac:dyDescent="0.25">
      <c r="A539" s="102" t="s">
        <v>26</v>
      </c>
      <c r="B539" s="102" t="s">
        <v>8</v>
      </c>
      <c r="C539" s="102" t="s">
        <v>8</v>
      </c>
      <c r="D539" s="102" t="s">
        <v>27</v>
      </c>
      <c r="E539" s="102" t="s">
        <v>1084</v>
      </c>
      <c r="F539" s="102" t="s">
        <v>1085</v>
      </c>
      <c r="G539" s="102">
        <v>0.73599999999999999</v>
      </c>
      <c r="H539" s="102">
        <v>1</v>
      </c>
      <c r="I539" s="102">
        <v>0.41699999999999998</v>
      </c>
      <c r="J539" s="167">
        <f>IFERROR(H539*VLOOKUP(A539, 'Advanced Parameters'!$B$7:$G$20, 6, FALSE)*VLOOKUP(A539, 'Growth Parameters'!$B$6:$H$19, 6, FALSE), 0)</f>
        <v>1</v>
      </c>
      <c r="K539" s="167">
        <f>IFERROR(IF('Advanced Parameters'!$C$5="n",'Raw Data'!I539*VLOOKUP(A539,'Advanced Parameters'!$B$7:$G$20,6,FALSE),J539*VLOOKUP(A539,'Advanced Parameters'!$B$7:$G$20,2,FALSE))*VLOOKUP(A539, 'Growth Parameters'!$B$6:$H$19, 6, FALSE), 0)</f>
        <v>0.41699999999999998</v>
      </c>
      <c r="L539" s="167">
        <f t="shared" si="280"/>
        <v>0.58299999999999996</v>
      </c>
      <c r="M539" s="168">
        <f>IFERROR(IF(G539="NA","NA",IF(G539&gt;'APC Parameters'!$K$6+VLOOKUP('Raw Data'!A539, 'APC Parameters'!$H$7:$L$20, 4, FALSE), 'APC Parameters'!$L$6+VLOOKUP('Raw Data'!A539, 'APC Parameters'!$H$7:$L$20, 5, FALSE), G539*('APC Parameters'!$J$6+VLOOKUP('Raw Data'!A539, 'APC Parameters'!$H$7:$L$20, 3, FALSE))+'APC Parameters'!$I$6+VLOOKUP('Raw Data'!A539, 'APC Parameters'!$H$7:$L$20, 2, FALSE))), 0)</f>
        <v>1669.7984000000001</v>
      </c>
      <c r="N539" s="168">
        <f t="shared" si="250"/>
        <v>1669.7984000000001</v>
      </c>
      <c r="O539" s="168">
        <f>IFERROR(IF(M539="NA",VLOOKUP(D539,'Internal Calculations'!$B$10:$C$11,2,FALSE), M539)*VLOOKUP(A539, 'Growth Parameters'!$B$6:$H$19, 7, FALSE), 0)</f>
        <v>1669.7984000000001</v>
      </c>
      <c r="P539" s="177">
        <f t="shared" si="251"/>
        <v>1669.7984000000001</v>
      </c>
      <c r="Q539" s="178">
        <f>IF('Funding Allocation Parameters'!$C$5="Basic Library Subsidy", MIN(O539*('Funding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MIN($O539*(VLOOKUP(CONCATENATE($A539, 'Funding Allocation Parameters'!$I$5), 'Library Subsidy Complex'!$C$2:$J$55, 2, FALSE)), VLOOKUP(CONCATENATE($A539, 'Funding Allocation Parameters'!$I$5), 'Library Subsidy Complex'!$C$2:$J$55, 4, FALSE)), 0)))))</f>
        <v>1189</v>
      </c>
      <c r="R539" s="178">
        <f>IF('Funding Allocation Parameters'!$C$5="Basic Library Subsidy", 0, IF('Funding Allocation Parameters'!$C$5="Grant funding",MIN(O539*('Funding Allocation Parameters'!$E$5), 'Funding Allocation Parameters'!$G$5), IF('Funding Allocation Parameters'!$C$5="Other author funding", 0, IF('Funding Allocation Parameters'!$C$5="Any discretionary funds (grants if available, other if no grants)", MIN(O539*('Funding Allocation Parameters'!$E$5), 'Funding Allocation Parameters'!$G$5), IF('Funding Allocation Parameters'!$C$5="Complex Library Subsidy", 0, 0)))))</f>
        <v>0</v>
      </c>
      <c r="S539" s="178">
        <f>IF('Funding Allocation Parameters'!$C$5="Basic Library Subsidy", 0, IF('Funding Allocation Parameters'!$C$5="Grant funding", 0, IF('Funding Allocation Parameters'!$C$5="Other author funding",  MIN(O539*('Funding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39" s="178">
        <f>IF('Funding Allocation Parameters'!$C$5="Basic Library Subsidy", MIN(O539*('Funding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MIN($O539*(VLOOKUP(CONCATENATE($A539, 'Funding Allocation Parameters'!$I$5), 'Library Subsidy Complex'!$C$2:$J$55, 6, FALSE)), VLOOKUP(CONCATENATE($A539, 'Funding Allocation Parameters'!$I$5), 'Library Subsidy Complex'!$C$2:$J$55, 8, FALSE)), 0)))))</f>
        <v>1189</v>
      </c>
      <c r="U539" s="178">
        <f>IF('Funding Allocation Parameters'!$C$5="Basic Library Subsidy", 0, IF('Funding Allocation Parameters'!$C$5="Grant funding", 0, IF('Funding Allocation Parameters'!$C$5="Other author funding",  MIN(O539*('Funding Allocation Parameters'!$E$5), 'Funding Allocation Parameters'!$G$5), IF('Funding Allocation Parameters'!$C$5="Any discretionary funds (grants if available, other if no grants)", MIN(O539*('Funding Allocation Parameters'!$E$5), 'Funding Allocation Parameters'!$G$5), IF('Funding Allocation Parameters'!$C$5="Complex Library Subsidy", 0, 0)))))</f>
        <v>0</v>
      </c>
      <c r="V539" s="177">
        <f t="shared" si="252"/>
        <v>480.79840000000013</v>
      </c>
      <c r="W539" s="177">
        <f t="shared" si="253"/>
        <v>480.79840000000013</v>
      </c>
      <c r="X539" s="179">
        <f>IF('Funding Allocation Parameters'!$C$6="Basic Library Subsidy", MIN(V539*'Funding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MIN(V539*VLOOKUP(CONCATENATE($A539, 'Funding Allocation Parameters'!$I$6), 'Library Subsidy Complex'!$C$2:$J$55, 2, FALSE), VLOOKUP(CONCATENATE($A539, 'Funding Allocation Parameters'!$I$6), 'Library Subsidy Complex'!$C$2:$J$55, 4, FALSE)), 0)))))</f>
        <v>0</v>
      </c>
      <c r="Y539" s="179">
        <f>IF('Funding Allocation Parameters'!$C$6="Basic Library Subsidy", 0, IF('Funding Allocation Parameters'!$C$6="Grant funding",MIN(V539*'Funding Allocation Parameters'!$E$6, 'Funding Allocation Parameters'!$G$6), IF('Funding Allocation Parameters'!$C$6="Other author funding", 0, IF('Funding Allocation Parameters'!$C$6="Any discretionary funds (grants if available, other if no grants)", MIN(V539*'Funding Allocation Parameters'!$E$6, 'Funding Allocation Parameters'!$G$6), IF('Funding Allocation Parameters'!$C$6="Complex Library Subsidy", 0, 0)))))</f>
        <v>480.79840000000013</v>
      </c>
      <c r="Z539" s="179">
        <f>IF('Funding Allocation Parameters'!$C$6="Basic Library Subsidy", 0, IF('Funding Allocation Parameters'!$C$6="Grant funding", 0, IF('Funding Allocation Parameters'!$C$6="Other author funding",  MIN(V539*'Funding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39" s="179">
        <f>IF('Funding Allocation Parameters'!$C$6="Basic Library Subsidy", MIN(W539*'Funding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MIN(W539*VLOOKUP(CONCATENATE($A539, 'Funding Allocation Parameters'!$I$6), 'Library Subsidy Complex'!$C$2:$J$55, 6, FALSE), VLOOKUP(CONCATENATE($A539, 'Funding Allocation Parameters'!$I$6), 'Library Subsidy Complex'!$C$2:$J$55, 8, FALSE)), 0)))))</f>
        <v>0</v>
      </c>
      <c r="AB539" s="179">
        <f>IF('Funding Allocation Parameters'!$C$6="Basic Library Subsidy", 0, IF('Funding Allocation Parameters'!$C$6="Grant funding", 0, IF('Funding Allocation Parameters'!$C$6="Other author funding",  MIN(W539*'Funding Allocation Parameters'!$E$6, 'Funding Allocation Parameters'!$G$6), IF('Funding Allocation Parameters'!$C$6="Any discretionary funds (grants if available, other if no grants)", MIN(W539*'Funding Allocation Parameters'!$E$6, 'Funding Allocation Parameters'!$G$6), IF('Funding Allocation Parameters'!$C$6="Complex Library Subsidy", 0, 0)))))</f>
        <v>480.79840000000013</v>
      </c>
      <c r="AC539" s="177">
        <f t="shared" si="254"/>
        <v>0</v>
      </c>
      <c r="AD539" s="177">
        <f t="shared" si="255"/>
        <v>0</v>
      </c>
      <c r="AE539" s="180">
        <f>IF('Funding Allocation Parameters'!$C$7="Basic Library Subsidy", MIN(AC539*'Funding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MIN(AC539*VLOOKUP(CONCATENATE($A539, 'Funding Allocation Parameters'!$I$7), 'Library Subsidy Complex'!$C$2:$J$55, 2, FALSE), VLOOKUP(CONCATENATE($A539, 'Funding Allocation Parameters'!$I$7), 'Library Subsidy Complex'!$C$2:$J$55, 4, FALSE)), 0)))))</f>
        <v>0</v>
      </c>
      <c r="AF539" s="180">
        <f>IF('Funding Allocation Parameters'!$C$7="Basic Library Subsidy", 0, IF('Funding Allocation Parameters'!$C$7="Grant funding",MIN(AC539*'Funding Allocation Parameters'!$E$7, 'Funding Allocation Parameters'!$G$7), IF('Funding Allocation Parameters'!$C$7="Other author funding", 0, IF('Funding Allocation Parameters'!$C$7="Any discretionary funds (grants if available, other if no grants)", MIN(AC539*'Funding Allocation Parameters'!$E$7, 'Funding Allocation Parameters'!$G$7), IF('Funding Allocation Parameters'!$C$7="Complex Library Subsidy", 0, 0)))))</f>
        <v>0</v>
      </c>
      <c r="AG539" s="180">
        <f>IF('Funding Allocation Parameters'!$C$7="Basic Library Subsidy", 0, IF('Funding Allocation Parameters'!$C$7="Grant funding", 0, IF('Funding Allocation Parameters'!$C$7="Other author funding",  MIN(AC539*'Funding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39" s="180">
        <f>IF('Funding Allocation Parameters'!$C$7="Basic Library Subsidy", MIN(AD539*'Funding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MIN(AD539*VLOOKUP(CONCATENATE($A539, 'Funding Allocation Parameters'!$I$7), 'Library Subsidy Complex'!$C$2:$J$55, 6, FALSE), VLOOKUP(CONCATENATE($A539, 'Funding Allocation Parameters'!$I$7), 'Library Subsidy Complex'!$C$2:$J$55, 8, FALSE)), 0)))))</f>
        <v>0</v>
      </c>
      <c r="AI539" s="180">
        <f>IF('Funding Allocation Parameters'!$C$7="Basic Library Subsidy", 0, IF('Funding Allocation Parameters'!$C$7="Grant funding", 0, IF('Funding Allocation Parameters'!$C$7="Other author funding",  MIN(AD539*'Funding Allocation Parameters'!$E$7, 'Funding Allocation Parameters'!$G$7), IF('Funding Allocation Parameters'!$C$7="Any discretionary funds (grants if available, other if no grants)", MIN(AD539*'Funding Allocation Parameters'!$E$7, 'Funding Allocation Parameters'!$G$7), IF('Funding Allocation Parameters'!$C$7="Complex Library Subsidy", 0, 0)))))</f>
        <v>0</v>
      </c>
      <c r="AJ539" s="177">
        <f t="shared" si="256"/>
        <v>0</v>
      </c>
      <c r="AK539" s="177">
        <f t="shared" si="257"/>
        <v>0</v>
      </c>
      <c r="AL539" s="181">
        <f>IF('Funding Allocation Parameters'!$C$8="Basic Library Subsidy", MIN(AJ539*'Funding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MIN(AJ539*VLOOKUP(CONCATENATE($A539, 'Funding Allocation Parameters'!$I$8), 'Library Subsidy Complex'!$C$2:$J$55, 2, FALSE), VLOOKUP(CONCATENATE($A539, 'Funding Allocation Parameters'!$I$8), 'Library Subsidy Complex'!$C$2:$J$55, 4, FALSE)), 0)))))</f>
        <v>0</v>
      </c>
      <c r="AM539" s="181">
        <f>IF('Funding Allocation Parameters'!$C$8="Basic Library Subsidy", 0, IF('Funding Allocation Parameters'!$C$8="Grant funding",MIN(AJ539*'Funding Allocation Parameters'!$E$8, 'Funding Allocation Parameters'!$G$8), IF('Funding Allocation Parameters'!$C$8="Other author funding", 0, IF('Funding Allocation Parameters'!$C$8="Any discretionary funds (grants if available, other if no grants)", MIN(AJ539*'Funding Allocation Parameters'!$E$8, 'Funding Allocation Parameters'!$G$8), IF('Funding Allocation Parameters'!$C$8="Complex Library Subsidy", 0, 0)))))</f>
        <v>0</v>
      </c>
      <c r="AN539" s="181">
        <f>IF('Funding Allocation Parameters'!$C$8="Basic Library Subsidy", 0, IF('Funding Allocation Parameters'!$C$8="Grant funding", 0, IF('Funding Allocation Parameters'!$C$8="Other author funding",  MIN(AJ539*'Funding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39" s="181">
        <f>IF('Funding Allocation Parameters'!$C$8="Basic Library Subsidy", MIN(AK539*'Funding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MIN(AK539*VLOOKUP(CONCATENATE($A539, 'Funding Allocation Parameters'!$I$8), 'Library Subsidy Complex'!$C$2:$J$55, 6, FALSE), VLOOKUP(CONCATENATE($A539, 'Funding Allocation Parameters'!$I$8), 'Library Subsidy Complex'!$C$2:$J$55, 8, FALSE)), 0)))))</f>
        <v>0</v>
      </c>
      <c r="AP539" s="181">
        <f>IF('Funding Allocation Parameters'!$C$8="Basic Library Subsidy", 0, IF('Funding Allocation Parameters'!$C$8="Grant funding", 0, IF('Funding Allocation Parameters'!$C$8="Other author funding",  MIN(AK539*'Funding Allocation Parameters'!$E$8, 'Funding Allocation Parameters'!$G$8), IF('Funding Allocation Parameters'!$C$8="Any discretionary funds (grants if available, other if no grants)", MIN(AK539*'Funding Allocation Parameters'!$E$8, 'Funding Allocation Parameters'!$G$8), IF('Funding Allocation Parameters'!$C$8="Complex Library Subsidy", 0, 0)))))</f>
        <v>0</v>
      </c>
      <c r="AQ539" s="177">
        <f t="shared" si="258"/>
        <v>0</v>
      </c>
      <c r="AR539" s="177">
        <f t="shared" si="259"/>
        <v>0</v>
      </c>
      <c r="AS539" s="182">
        <f t="shared" si="260"/>
        <v>1189</v>
      </c>
      <c r="AT539" s="182">
        <f t="shared" si="261"/>
        <v>480.79840000000013</v>
      </c>
      <c r="AU539" s="182">
        <f t="shared" si="262"/>
        <v>0</v>
      </c>
      <c r="AV539" s="182">
        <f t="shared" si="263"/>
        <v>1189</v>
      </c>
      <c r="AW539" s="182">
        <f t="shared" si="264"/>
        <v>480.79840000000013</v>
      </c>
      <c r="AX539" s="183">
        <f t="shared" si="265"/>
        <v>495.81299999999999</v>
      </c>
      <c r="AY539" s="183">
        <f t="shared" si="266"/>
        <v>200.49293280000003</v>
      </c>
      <c r="AZ539" s="183">
        <f t="shared" si="267"/>
        <v>0</v>
      </c>
      <c r="BA539" s="183">
        <f t="shared" si="268"/>
        <v>693.18700000000001</v>
      </c>
      <c r="BB539" s="183">
        <f t="shared" si="269"/>
        <v>280.30546720000007</v>
      </c>
      <c r="BC539" s="184">
        <f t="shared" si="270"/>
        <v>1189</v>
      </c>
      <c r="BD539" s="184">
        <f t="shared" si="271"/>
        <v>0</v>
      </c>
      <c r="BE539" s="184">
        <f t="shared" si="272"/>
        <v>200.49293280000003</v>
      </c>
      <c r="BF539" s="184">
        <f t="shared" si="273"/>
        <v>280.30546720000007</v>
      </c>
      <c r="BG539" s="102">
        <f t="shared" si="274"/>
        <v>0</v>
      </c>
      <c r="BH539" s="102">
        <f t="shared" si="275"/>
        <v>0</v>
      </c>
      <c r="BI539" s="102">
        <f t="shared" si="276"/>
        <v>0</v>
      </c>
      <c r="BJ539" s="102">
        <f t="shared" si="277"/>
        <v>0.41699999999999998</v>
      </c>
      <c r="BK539" s="102">
        <f t="shared" si="278"/>
        <v>0.58299999999999996</v>
      </c>
      <c r="BL539" s="102">
        <f t="shared" si="279"/>
        <v>0</v>
      </c>
      <c r="BN539" s="102"/>
    </row>
    <row r="540" spans="1:66" x14ac:dyDescent="0.25">
      <c r="A540" s="102" t="s">
        <v>17</v>
      </c>
      <c r="B540" s="102" t="s">
        <v>8</v>
      </c>
      <c r="C540" s="102" t="s">
        <v>8</v>
      </c>
      <c r="D540" s="102" t="s">
        <v>27</v>
      </c>
      <c r="E540" s="102" t="s">
        <v>816</v>
      </c>
      <c r="F540" s="102" t="s">
        <v>1086</v>
      </c>
      <c r="G540" s="102">
        <v>1.1930000000000001</v>
      </c>
      <c r="H540" s="102">
        <v>1</v>
      </c>
      <c r="I540" s="102">
        <v>1</v>
      </c>
      <c r="J540" s="167">
        <f>IFERROR(H540*VLOOKUP(A540, 'Advanced Parameters'!$B$7:$G$20, 6, FALSE)*VLOOKUP(A540, 'Growth Parameters'!$B$6:$H$19, 6, FALSE), 0)</f>
        <v>1</v>
      </c>
      <c r="K540" s="167">
        <f>IFERROR(IF('Advanced Parameters'!$C$5="n",'Raw Data'!I540*VLOOKUP(A540,'Advanced Parameters'!$B$7:$G$20,6,FALSE),J540*VLOOKUP(A540,'Advanced Parameters'!$B$7:$G$20,2,FALSE))*VLOOKUP(A540, 'Growth Parameters'!$B$6:$H$19, 6, FALSE), 0)</f>
        <v>1</v>
      </c>
      <c r="L540" s="167">
        <f t="shared" si="280"/>
        <v>0</v>
      </c>
      <c r="M540" s="168">
        <f>IFERROR(IF(G540="NA","NA",IF(G540&gt;'APC Parameters'!$K$6+VLOOKUP('Raw Data'!A540, 'APC Parameters'!$H$7:$L$20, 4, FALSE), 'APC Parameters'!$L$6+VLOOKUP('Raw Data'!A540, 'APC Parameters'!$H$7:$L$20, 5, FALSE), G540*('APC Parameters'!$J$6+VLOOKUP('Raw Data'!A540, 'APC Parameters'!$H$7:$L$20, 3, FALSE))+'APC Parameters'!$I$6+VLOOKUP('Raw Data'!A540, 'APC Parameters'!$H$7:$L$20, 2, FALSE))), 0)</f>
        <v>1993.9942000000001</v>
      </c>
      <c r="N540" s="168">
        <f t="shared" si="250"/>
        <v>1993.9942000000001</v>
      </c>
      <c r="O540" s="168">
        <f>IFERROR(IF(M540="NA",VLOOKUP(D540,'Internal Calculations'!$B$10:$C$11,2,FALSE), M540)*VLOOKUP(A540, 'Growth Parameters'!$B$6:$H$19, 7, FALSE), 0)</f>
        <v>1993.9942000000001</v>
      </c>
      <c r="P540" s="177">
        <f t="shared" si="251"/>
        <v>1993.9942000000001</v>
      </c>
      <c r="Q540" s="178">
        <f>IF('Funding Allocation Parameters'!$C$5="Basic Library Subsidy", MIN(O540*('Funding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MIN($O540*(VLOOKUP(CONCATENATE($A540, 'Funding Allocation Parameters'!$I$5), 'Library Subsidy Complex'!$C$2:$J$55, 2, FALSE)), VLOOKUP(CONCATENATE($A540, 'Funding Allocation Parameters'!$I$5), 'Library Subsidy Complex'!$C$2:$J$55, 4, FALSE)), 0)))))</f>
        <v>1189</v>
      </c>
      <c r="R540" s="178">
        <f>IF('Funding Allocation Parameters'!$C$5="Basic Library Subsidy", 0, IF('Funding Allocation Parameters'!$C$5="Grant funding",MIN(O540*('Funding Allocation Parameters'!$E$5), 'Funding Allocation Parameters'!$G$5), IF('Funding Allocation Parameters'!$C$5="Other author funding", 0, IF('Funding Allocation Parameters'!$C$5="Any discretionary funds (grants if available, other if no grants)", MIN(O540*('Funding Allocation Parameters'!$E$5), 'Funding Allocation Parameters'!$G$5), IF('Funding Allocation Parameters'!$C$5="Complex Library Subsidy", 0, 0)))))</f>
        <v>0</v>
      </c>
      <c r="S540" s="178">
        <f>IF('Funding Allocation Parameters'!$C$5="Basic Library Subsidy", 0, IF('Funding Allocation Parameters'!$C$5="Grant funding", 0, IF('Funding Allocation Parameters'!$C$5="Other author funding",  MIN(O540*('Funding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0" s="178">
        <f>IF('Funding Allocation Parameters'!$C$5="Basic Library Subsidy", MIN(O540*('Funding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MIN($O540*(VLOOKUP(CONCATENATE($A540, 'Funding Allocation Parameters'!$I$5), 'Library Subsidy Complex'!$C$2:$J$55, 6, FALSE)), VLOOKUP(CONCATENATE($A540, 'Funding Allocation Parameters'!$I$5), 'Library Subsidy Complex'!$C$2:$J$55, 8, FALSE)), 0)))))</f>
        <v>1189</v>
      </c>
      <c r="U540" s="178">
        <f>IF('Funding Allocation Parameters'!$C$5="Basic Library Subsidy", 0, IF('Funding Allocation Parameters'!$C$5="Grant funding", 0, IF('Funding Allocation Parameters'!$C$5="Other author funding",  MIN(O540*('Funding Allocation Parameters'!$E$5), 'Funding Allocation Parameters'!$G$5), IF('Funding Allocation Parameters'!$C$5="Any discretionary funds (grants if available, other if no grants)", MIN(O540*('Funding Allocation Parameters'!$E$5), 'Funding Allocation Parameters'!$G$5), IF('Funding Allocation Parameters'!$C$5="Complex Library Subsidy", 0, 0)))))</f>
        <v>0</v>
      </c>
      <c r="V540" s="177">
        <f t="shared" si="252"/>
        <v>804.99420000000009</v>
      </c>
      <c r="W540" s="177">
        <f t="shared" si="253"/>
        <v>804.99420000000009</v>
      </c>
      <c r="X540" s="179">
        <f>IF('Funding Allocation Parameters'!$C$6="Basic Library Subsidy", MIN(V540*'Funding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MIN(V540*VLOOKUP(CONCATENATE($A540, 'Funding Allocation Parameters'!$I$6), 'Library Subsidy Complex'!$C$2:$J$55, 2, FALSE), VLOOKUP(CONCATENATE($A540, 'Funding Allocation Parameters'!$I$6), 'Library Subsidy Complex'!$C$2:$J$55, 4, FALSE)), 0)))))</f>
        <v>0</v>
      </c>
      <c r="Y540" s="179">
        <f>IF('Funding Allocation Parameters'!$C$6="Basic Library Subsidy", 0, IF('Funding Allocation Parameters'!$C$6="Grant funding",MIN(V540*'Funding Allocation Parameters'!$E$6, 'Funding Allocation Parameters'!$G$6), IF('Funding Allocation Parameters'!$C$6="Other author funding", 0, IF('Funding Allocation Parameters'!$C$6="Any discretionary funds (grants if available, other if no grants)", MIN(V540*'Funding Allocation Parameters'!$E$6, 'Funding Allocation Parameters'!$G$6), IF('Funding Allocation Parameters'!$C$6="Complex Library Subsidy", 0, 0)))))</f>
        <v>804.99420000000009</v>
      </c>
      <c r="Z540" s="179">
        <f>IF('Funding Allocation Parameters'!$C$6="Basic Library Subsidy", 0, IF('Funding Allocation Parameters'!$C$6="Grant funding", 0, IF('Funding Allocation Parameters'!$C$6="Other author funding",  MIN(V540*'Funding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0" s="179">
        <f>IF('Funding Allocation Parameters'!$C$6="Basic Library Subsidy", MIN(W540*'Funding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MIN(W540*VLOOKUP(CONCATENATE($A540, 'Funding Allocation Parameters'!$I$6), 'Library Subsidy Complex'!$C$2:$J$55, 6, FALSE), VLOOKUP(CONCATENATE($A540, 'Funding Allocation Parameters'!$I$6), 'Library Subsidy Complex'!$C$2:$J$55, 8, FALSE)), 0)))))</f>
        <v>0</v>
      </c>
      <c r="AB540" s="179">
        <f>IF('Funding Allocation Parameters'!$C$6="Basic Library Subsidy", 0, IF('Funding Allocation Parameters'!$C$6="Grant funding", 0, IF('Funding Allocation Parameters'!$C$6="Other author funding",  MIN(W540*'Funding Allocation Parameters'!$E$6, 'Funding Allocation Parameters'!$G$6), IF('Funding Allocation Parameters'!$C$6="Any discretionary funds (grants if available, other if no grants)", MIN(W540*'Funding Allocation Parameters'!$E$6, 'Funding Allocation Parameters'!$G$6), IF('Funding Allocation Parameters'!$C$6="Complex Library Subsidy", 0, 0)))))</f>
        <v>804.99420000000009</v>
      </c>
      <c r="AC540" s="177">
        <f t="shared" si="254"/>
        <v>0</v>
      </c>
      <c r="AD540" s="177">
        <f t="shared" si="255"/>
        <v>0</v>
      </c>
      <c r="AE540" s="180">
        <f>IF('Funding Allocation Parameters'!$C$7="Basic Library Subsidy", MIN(AC540*'Funding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MIN(AC540*VLOOKUP(CONCATENATE($A540, 'Funding Allocation Parameters'!$I$7), 'Library Subsidy Complex'!$C$2:$J$55, 2, FALSE), VLOOKUP(CONCATENATE($A540, 'Funding Allocation Parameters'!$I$7), 'Library Subsidy Complex'!$C$2:$J$55, 4, FALSE)), 0)))))</f>
        <v>0</v>
      </c>
      <c r="AF540" s="180">
        <f>IF('Funding Allocation Parameters'!$C$7="Basic Library Subsidy", 0, IF('Funding Allocation Parameters'!$C$7="Grant funding",MIN(AC540*'Funding Allocation Parameters'!$E$7, 'Funding Allocation Parameters'!$G$7), IF('Funding Allocation Parameters'!$C$7="Other author funding", 0, IF('Funding Allocation Parameters'!$C$7="Any discretionary funds (grants if available, other if no grants)", MIN(AC540*'Funding Allocation Parameters'!$E$7, 'Funding Allocation Parameters'!$G$7), IF('Funding Allocation Parameters'!$C$7="Complex Library Subsidy", 0, 0)))))</f>
        <v>0</v>
      </c>
      <c r="AG540" s="180">
        <f>IF('Funding Allocation Parameters'!$C$7="Basic Library Subsidy", 0, IF('Funding Allocation Parameters'!$C$7="Grant funding", 0, IF('Funding Allocation Parameters'!$C$7="Other author funding",  MIN(AC540*'Funding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0" s="180">
        <f>IF('Funding Allocation Parameters'!$C$7="Basic Library Subsidy", MIN(AD540*'Funding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MIN(AD540*VLOOKUP(CONCATENATE($A540, 'Funding Allocation Parameters'!$I$7), 'Library Subsidy Complex'!$C$2:$J$55, 6, FALSE), VLOOKUP(CONCATENATE($A540, 'Funding Allocation Parameters'!$I$7), 'Library Subsidy Complex'!$C$2:$J$55, 8, FALSE)), 0)))))</f>
        <v>0</v>
      </c>
      <c r="AI540" s="180">
        <f>IF('Funding Allocation Parameters'!$C$7="Basic Library Subsidy", 0, IF('Funding Allocation Parameters'!$C$7="Grant funding", 0, IF('Funding Allocation Parameters'!$C$7="Other author funding",  MIN(AD540*'Funding Allocation Parameters'!$E$7, 'Funding Allocation Parameters'!$G$7), IF('Funding Allocation Parameters'!$C$7="Any discretionary funds (grants if available, other if no grants)", MIN(AD540*'Funding Allocation Parameters'!$E$7, 'Funding Allocation Parameters'!$G$7), IF('Funding Allocation Parameters'!$C$7="Complex Library Subsidy", 0, 0)))))</f>
        <v>0</v>
      </c>
      <c r="AJ540" s="177">
        <f t="shared" si="256"/>
        <v>0</v>
      </c>
      <c r="AK540" s="177">
        <f t="shared" si="257"/>
        <v>0</v>
      </c>
      <c r="AL540" s="181">
        <f>IF('Funding Allocation Parameters'!$C$8="Basic Library Subsidy", MIN(AJ540*'Funding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MIN(AJ540*VLOOKUP(CONCATENATE($A540, 'Funding Allocation Parameters'!$I$8), 'Library Subsidy Complex'!$C$2:$J$55, 2, FALSE), VLOOKUP(CONCATENATE($A540, 'Funding Allocation Parameters'!$I$8), 'Library Subsidy Complex'!$C$2:$J$55, 4, FALSE)), 0)))))</f>
        <v>0</v>
      </c>
      <c r="AM540" s="181">
        <f>IF('Funding Allocation Parameters'!$C$8="Basic Library Subsidy", 0, IF('Funding Allocation Parameters'!$C$8="Grant funding",MIN(AJ540*'Funding Allocation Parameters'!$E$8, 'Funding Allocation Parameters'!$G$8), IF('Funding Allocation Parameters'!$C$8="Other author funding", 0, IF('Funding Allocation Parameters'!$C$8="Any discretionary funds (grants if available, other if no grants)", MIN(AJ540*'Funding Allocation Parameters'!$E$8, 'Funding Allocation Parameters'!$G$8), IF('Funding Allocation Parameters'!$C$8="Complex Library Subsidy", 0, 0)))))</f>
        <v>0</v>
      </c>
      <c r="AN540" s="181">
        <f>IF('Funding Allocation Parameters'!$C$8="Basic Library Subsidy", 0, IF('Funding Allocation Parameters'!$C$8="Grant funding", 0, IF('Funding Allocation Parameters'!$C$8="Other author funding",  MIN(AJ540*'Funding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0" s="181">
        <f>IF('Funding Allocation Parameters'!$C$8="Basic Library Subsidy", MIN(AK540*'Funding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MIN(AK540*VLOOKUP(CONCATENATE($A540, 'Funding Allocation Parameters'!$I$8), 'Library Subsidy Complex'!$C$2:$J$55, 6, FALSE), VLOOKUP(CONCATENATE($A540, 'Funding Allocation Parameters'!$I$8), 'Library Subsidy Complex'!$C$2:$J$55, 8, FALSE)), 0)))))</f>
        <v>0</v>
      </c>
      <c r="AP540" s="181">
        <f>IF('Funding Allocation Parameters'!$C$8="Basic Library Subsidy", 0, IF('Funding Allocation Parameters'!$C$8="Grant funding", 0, IF('Funding Allocation Parameters'!$C$8="Other author funding",  MIN(AK540*'Funding Allocation Parameters'!$E$8, 'Funding Allocation Parameters'!$G$8), IF('Funding Allocation Parameters'!$C$8="Any discretionary funds (grants if available, other if no grants)", MIN(AK540*'Funding Allocation Parameters'!$E$8, 'Funding Allocation Parameters'!$G$8), IF('Funding Allocation Parameters'!$C$8="Complex Library Subsidy", 0, 0)))))</f>
        <v>0</v>
      </c>
      <c r="AQ540" s="177">
        <f t="shared" si="258"/>
        <v>0</v>
      </c>
      <c r="AR540" s="177">
        <f t="shared" si="259"/>
        <v>0</v>
      </c>
      <c r="AS540" s="182">
        <f t="shared" si="260"/>
        <v>1189</v>
      </c>
      <c r="AT540" s="182">
        <f t="shared" si="261"/>
        <v>804.99420000000009</v>
      </c>
      <c r="AU540" s="182">
        <f t="shared" si="262"/>
        <v>0</v>
      </c>
      <c r="AV540" s="182">
        <f t="shared" si="263"/>
        <v>1189</v>
      </c>
      <c r="AW540" s="182">
        <f t="shared" si="264"/>
        <v>804.99420000000009</v>
      </c>
      <c r="AX540" s="183">
        <f t="shared" si="265"/>
        <v>1189</v>
      </c>
      <c r="AY540" s="183">
        <f t="shared" si="266"/>
        <v>804.99420000000009</v>
      </c>
      <c r="AZ540" s="183">
        <f t="shared" si="267"/>
        <v>0</v>
      </c>
      <c r="BA540" s="183">
        <f t="shared" si="268"/>
        <v>0</v>
      </c>
      <c r="BB540" s="183">
        <f t="shared" si="269"/>
        <v>0</v>
      </c>
      <c r="BC540" s="184">
        <f t="shared" si="270"/>
        <v>1189</v>
      </c>
      <c r="BD540" s="184">
        <f t="shared" si="271"/>
        <v>0</v>
      </c>
      <c r="BE540" s="184">
        <f t="shared" si="272"/>
        <v>804.99420000000009</v>
      </c>
      <c r="BF540" s="184">
        <f t="shared" si="273"/>
        <v>0</v>
      </c>
      <c r="BG540" s="102">
        <f t="shared" si="274"/>
        <v>0</v>
      </c>
      <c r="BH540" s="102">
        <f t="shared" si="275"/>
        <v>0</v>
      </c>
      <c r="BI540" s="102">
        <f t="shared" si="276"/>
        <v>0</v>
      </c>
      <c r="BJ540" s="102">
        <f t="shared" si="277"/>
        <v>1</v>
      </c>
      <c r="BK540" s="102">
        <f t="shared" si="278"/>
        <v>0</v>
      </c>
      <c r="BL540" s="102">
        <f t="shared" si="279"/>
        <v>0</v>
      </c>
      <c r="BN540" s="102"/>
    </row>
    <row r="541" spans="1:66" x14ac:dyDescent="0.25">
      <c r="A541" s="102" t="s">
        <v>17</v>
      </c>
      <c r="B541" s="102" t="s">
        <v>8</v>
      </c>
      <c r="C541" s="102" t="s">
        <v>8</v>
      </c>
      <c r="D541" s="102" t="s">
        <v>27</v>
      </c>
      <c r="E541" s="102" t="s">
        <v>1087</v>
      </c>
      <c r="F541" s="102" t="s">
        <v>1088</v>
      </c>
      <c r="G541" s="102">
        <v>1.244</v>
      </c>
      <c r="H541" s="102">
        <v>1</v>
      </c>
      <c r="I541" s="102">
        <v>0</v>
      </c>
      <c r="J541" s="167">
        <f>IFERROR(H541*VLOOKUP(A541, 'Advanced Parameters'!$B$7:$G$20, 6, FALSE)*VLOOKUP(A541, 'Growth Parameters'!$B$6:$H$19, 6, FALSE), 0)</f>
        <v>1</v>
      </c>
      <c r="K541" s="167">
        <f>IFERROR(IF('Advanced Parameters'!$C$5="n",'Raw Data'!I541*VLOOKUP(A541,'Advanced Parameters'!$B$7:$G$20,6,FALSE),J541*VLOOKUP(A541,'Advanced Parameters'!$B$7:$G$20,2,FALSE))*VLOOKUP(A541, 'Growth Parameters'!$B$6:$H$19, 6, FALSE), 0)</f>
        <v>0</v>
      </c>
      <c r="L541" s="167">
        <f t="shared" si="280"/>
        <v>1</v>
      </c>
      <c r="M541" s="168">
        <f>IFERROR(IF(G541="NA","NA",IF(G541&gt;'APC Parameters'!$K$6+VLOOKUP('Raw Data'!A541, 'APC Parameters'!$H$7:$L$20, 4, FALSE), 'APC Parameters'!$L$6+VLOOKUP('Raw Data'!A541, 'APC Parameters'!$H$7:$L$20, 5, FALSE), G541*('APC Parameters'!$J$6+VLOOKUP('Raw Data'!A541, 'APC Parameters'!$H$7:$L$20, 3, FALSE))+'APC Parameters'!$I$6+VLOOKUP('Raw Data'!A541, 'APC Parameters'!$H$7:$L$20, 2, FALSE))), 0)</f>
        <v>2030.1736000000001</v>
      </c>
      <c r="N541" s="168">
        <f t="shared" si="250"/>
        <v>2030.1736000000001</v>
      </c>
      <c r="O541" s="168">
        <f>IFERROR(IF(M541="NA",VLOOKUP(D541,'Internal Calculations'!$B$10:$C$11,2,FALSE), M541)*VLOOKUP(A541, 'Growth Parameters'!$B$6:$H$19, 7, FALSE), 0)</f>
        <v>2030.1736000000001</v>
      </c>
      <c r="P541" s="177">
        <f t="shared" si="251"/>
        <v>2030.1736000000001</v>
      </c>
      <c r="Q541" s="178">
        <f>IF('Funding Allocation Parameters'!$C$5="Basic Library Subsidy", MIN(O541*('Funding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MIN($O541*(VLOOKUP(CONCATENATE($A541, 'Funding Allocation Parameters'!$I$5), 'Library Subsidy Complex'!$C$2:$J$55, 2, FALSE)), VLOOKUP(CONCATENATE($A541, 'Funding Allocation Parameters'!$I$5), 'Library Subsidy Complex'!$C$2:$J$55, 4, FALSE)), 0)))))</f>
        <v>1189</v>
      </c>
      <c r="R541" s="178">
        <f>IF('Funding Allocation Parameters'!$C$5="Basic Library Subsidy", 0, IF('Funding Allocation Parameters'!$C$5="Grant funding",MIN(O541*('Funding Allocation Parameters'!$E$5), 'Funding Allocation Parameters'!$G$5), IF('Funding Allocation Parameters'!$C$5="Other author funding", 0, IF('Funding Allocation Parameters'!$C$5="Any discretionary funds (grants if available, other if no grants)", MIN(O541*('Funding Allocation Parameters'!$E$5), 'Funding Allocation Parameters'!$G$5), IF('Funding Allocation Parameters'!$C$5="Complex Library Subsidy", 0, 0)))))</f>
        <v>0</v>
      </c>
      <c r="S541" s="178">
        <f>IF('Funding Allocation Parameters'!$C$5="Basic Library Subsidy", 0, IF('Funding Allocation Parameters'!$C$5="Grant funding", 0, IF('Funding Allocation Parameters'!$C$5="Other author funding",  MIN(O541*('Funding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1" s="178">
        <f>IF('Funding Allocation Parameters'!$C$5="Basic Library Subsidy", MIN(O541*('Funding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MIN($O541*(VLOOKUP(CONCATENATE($A541, 'Funding Allocation Parameters'!$I$5), 'Library Subsidy Complex'!$C$2:$J$55, 6, FALSE)), VLOOKUP(CONCATENATE($A541, 'Funding Allocation Parameters'!$I$5), 'Library Subsidy Complex'!$C$2:$J$55, 8, FALSE)), 0)))))</f>
        <v>1189</v>
      </c>
      <c r="U541" s="178">
        <f>IF('Funding Allocation Parameters'!$C$5="Basic Library Subsidy", 0, IF('Funding Allocation Parameters'!$C$5="Grant funding", 0, IF('Funding Allocation Parameters'!$C$5="Other author funding",  MIN(O541*('Funding Allocation Parameters'!$E$5), 'Funding Allocation Parameters'!$G$5), IF('Funding Allocation Parameters'!$C$5="Any discretionary funds (grants if available, other if no grants)", MIN(O541*('Funding Allocation Parameters'!$E$5), 'Funding Allocation Parameters'!$G$5), IF('Funding Allocation Parameters'!$C$5="Complex Library Subsidy", 0, 0)))))</f>
        <v>0</v>
      </c>
      <c r="V541" s="177">
        <f t="shared" si="252"/>
        <v>841.17360000000008</v>
      </c>
      <c r="W541" s="177">
        <f t="shared" si="253"/>
        <v>841.17360000000008</v>
      </c>
      <c r="X541" s="179">
        <f>IF('Funding Allocation Parameters'!$C$6="Basic Library Subsidy", MIN(V541*'Funding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MIN(V541*VLOOKUP(CONCATENATE($A541, 'Funding Allocation Parameters'!$I$6), 'Library Subsidy Complex'!$C$2:$J$55, 2, FALSE), VLOOKUP(CONCATENATE($A541, 'Funding Allocation Parameters'!$I$6), 'Library Subsidy Complex'!$C$2:$J$55, 4, FALSE)), 0)))))</f>
        <v>0</v>
      </c>
      <c r="Y541" s="179">
        <f>IF('Funding Allocation Parameters'!$C$6="Basic Library Subsidy", 0, IF('Funding Allocation Parameters'!$C$6="Grant funding",MIN(V541*'Funding Allocation Parameters'!$E$6, 'Funding Allocation Parameters'!$G$6), IF('Funding Allocation Parameters'!$C$6="Other author funding", 0, IF('Funding Allocation Parameters'!$C$6="Any discretionary funds (grants if available, other if no grants)", MIN(V541*'Funding Allocation Parameters'!$E$6, 'Funding Allocation Parameters'!$G$6), IF('Funding Allocation Parameters'!$C$6="Complex Library Subsidy", 0, 0)))))</f>
        <v>841.17360000000008</v>
      </c>
      <c r="Z541" s="179">
        <f>IF('Funding Allocation Parameters'!$C$6="Basic Library Subsidy", 0, IF('Funding Allocation Parameters'!$C$6="Grant funding", 0, IF('Funding Allocation Parameters'!$C$6="Other author funding",  MIN(V541*'Funding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1" s="179">
        <f>IF('Funding Allocation Parameters'!$C$6="Basic Library Subsidy", MIN(W541*'Funding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MIN(W541*VLOOKUP(CONCATENATE($A541, 'Funding Allocation Parameters'!$I$6), 'Library Subsidy Complex'!$C$2:$J$55, 6, FALSE), VLOOKUP(CONCATENATE($A541, 'Funding Allocation Parameters'!$I$6), 'Library Subsidy Complex'!$C$2:$J$55, 8, FALSE)), 0)))))</f>
        <v>0</v>
      </c>
      <c r="AB541" s="179">
        <f>IF('Funding Allocation Parameters'!$C$6="Basic Library Subsidy", 0, IF('Funding Allocation Parameters'!$C$6="Grant funding", 0, IF('Funding Allocation Parameters'!$C$6="Other author funding",  MIN(W541*'Funding Allocation Parameters'!$E$6, 'Funding Allocation Parameters'!$G$6), IF('Funding Allocation Parameters'!$C$6="Any discretionary funds (grants if available, other if no grants)", MIN(W541*'Funding Allocation Parameters'!$E$6, 'Funding Allocation Parameters'!$G$6), IF('Funding Allocation Parameters'!$C$6="Complex Library Subsidy", 0, 0)))))</f>
        <v>841.17360000000008</v>
      </c>
      <c r="AC541" s="177">
        <f t="shared" si="254"/>
        <v>0</v>
      </c>
      <c r="AD541" s="177">
        <f t="shared" si="255"/>
        <v>0</v>
      </c>
      <c r="AE541" s="180">
        <f>IF('Funding Allocation Parameters'!$C$7="Basic Library Subsidy", MIN(AC541*'Funding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MIN(AC541*VLOOKUP(CONCATENATE($A541, 'Funding Allocation Parameters'!$I$7), 'Library Subsidy Complex'!$C$2:$J$55, 2, FALSE), VLOOKUP(CONCATENATE($A541, 'Funding Allocation Parameters'!$I$7), 'Library Subsidy Complex'!$C$2:$J$55, 4, FALSE)), 0)))))</f>
        <v>0</v>
      </c>
      <c r="AF541" s="180">
        <f>IF('Funding Allocation Parameters'!$C$7="Basic Library Subsidy", 0, IF('Funding Allocation Parameters'!$C$7="Grant funding",MIN(AC541*'Funding Allocation Parameters'!$E$7, 'Funding Allocation Parameters'!$G$7), IF('Funding Allocation Parameters'!$C$7="Other author funding", 0, IF('Funding Allocation Parameters'!$C$7="Any discretionary funds (grants if available, other if no grants)", MIN(AC541*'Funding Allocation Parameters'!$E$7, 'Funding Allocation Parameters'!$G$7), IF('Funding Allocation Parameters'!$C$7="Complex Library Subsidy", 0, 0)))))</f>
        <v>0</v>
      </c>
      <c r="AG541" s="180">
        <f>IF('Funding Allocation Parameters'!$C$7="Basic Library Subsidy", 0, IF('Funding Allocation Parameters'!$C$7="Grant funding", 0, IF('Funding Allocation Parameters'!$C$7="Other author funding",  MIN(AC541*'Funding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1" s="180">
        <f>IF('Funding Allocation Parameters'!$C$7="Basic Library Subsidy", MIN(AD541*'Funding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MIN(AD541*VLOOKUP(CONCATENATE($A541, 'Funding Allocation Parameters'!$I$7), 'Library Subsidy Complex'!$C$2:$J$55, 6, FALSE), VLOOKUP(CONCATENATE($A541, 'Funding Allocation Parameters'!$I$7), 'Library Subsidy Complex'!$C$2:$J$55, 8, FALSE)), 0)))))</f>
        <v>0</v>
      </c>
      <c r="AI541" s="180">
        <f>IF('Funding Allocation Parameters'!$C$7="Basic Library Subsidy", 0, IF('Funding Allocation Parameters'!$C$7="Grant funding", 0, IF('Funding Allocation Parameters'!$C$7="Other author funding",  MIN(AD541*'Funding Allocation Parameters'!$E$7, 'Funding Allocation Parameters'!$G$7), IF('Funding Allocation Parameters'!$C$7="Any discretionary funds (grants if available, other if no grants)", MIN(AD541*'Funding Allocation Parameters'!$E$7, 'Funding Allocation Parameters'!$G$7), IF('Funding Allocation Parameters'!$C$7="Complex Library Subsidy", 0, 0)))))</f>
        <v>0</v>
      </c>
      <c r="AJ541" s="177">
        <f t="shared" si="256"/>
        <v>0</v>
      </c>
      <c r="AK541" s="177">
        <f t="shared" si="257"/>
        <v>0</v>
      </c>
      <c r="AL541" s="181">
        <f>IF('Funding Allocation Parameters'!$C$8="Basic Library Subsidy", MIN(AJ541*'Funding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MIN(AJ541*VLOOKUP(CONCATENATE($A541, 'Funding Allocation Parameters'!$I$8), 'Library Subsidy Complex'!$C$2:$J$55, 2, FALSE), VLOOKUP(CONCATENATE($A541, 'Funding Allocation Parameters'!$I$8), 'Library Subsidy Complex'!$C$2:$J$55, 4, FALSE)), 0)))))</f>
        <v>0</v>
      </c>
      <c r="AM541" s="181">
        <f>IF('Funding Allocation Parameters'!$C$8="Basic Library Subsidy", 0, IF('Funding Allocation Parameters'!$C$8="Grant funding",MIN(AJ541*'Funding Allocation Parameters'!$E$8, 'Funding Allocation Parameters'!$G$8), IF('Funding Allocation Parameters'!$C$8="Other author funding", 0, IF('Funding Allocation Parameters'!$C$8="Any discretionary funds (grants if available, other if no grants)", MIN(AJ541*'Funding Allocation Parameters'!$E$8, 'Funding Allocation Parameters'!$G$8), IF('Funding Allocation Parameters'!$C$8="Complex Library Subsidy", 0, 0)))))</f>
        <v>0</v>
      </c>
      <c r="AN541" s="181">
        <f>IF('Funding Allocation Parameters'!$C$8="Basic Library Subsidy", 0, IF('Funding Allocation Parameters'!$C$8="Grant funding", 0, IF('Funding Allocation Parameters'!$C$8="Other author funding",  MIN(AJ541*'Funding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1" s="181">
        <f>IF('Funding Allocation Parameters'!$C$8="Basic Library Subsidy", MIN(AK541*'Funding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MIN(AK541*VLOOKUP(CONCATENATE($A541, 'Funding Allocation Parameters'!$I$8), 'Library Subsidy Complex'!$C$2:$J$55, 6, FALSE), VLOOKUP(CONCATENATE($A541, 'Funding Allocation Parameters'!$I$8), 'Library Subsidy Complex'!$C$2:$J$55, 8, FALSE)), 0)))))</f>
        <v>0</v>
      </c>
      <c r="AP541" s="181">
        <f>IF('Funding Allocation Parameters'!$C$8="Basic Library Subsidy", 0, IF('Funding Allocation Parameters'!$C$8="Grant funding", 0, IF('Funding Allocation Parameters'!$C$8="Other author funding",  MIN(AK541*'Funding Allocation Parameters'!$E$8, 'Funding Allocation Parameters'!$G$8), IF('Funding Allocation Parameters'!$C$8="Any discretionary funds (grants if available, other if no grants)", MIN(AK541*'Funding Allocation Parameters'!$E$8, 'Funding Allocation Parameters'!$G$8), IF('Funding Allocation Parameters'!$C$8="Complex Library Subsidy", 0, 0)))))</f>
        <v>0</v>
      </c>
      <c r="AQ541" s="177">
        <f t="shared" si="258"/>
        <v>0</v>
      </c>
      <c r="AR541" s="177">
        <f t="shared" si="259"/>
        <v>0</v>
      </c>
      <c r="AS541" s="182">
        <f t="shared" si="260"/>
        <v>1189</v>
      </c>
      <c r="AT541" s="182">
        <f t="shared" si="261"/>
        <v>841.17360000000008</v>
      </c>
      <c r="AU541" s="182">
        <f t="shared" si="262"/>
        <v>0</v>
      </c>
      <c r="AV541" s="182">
        <f t="shared" si="263"/>
        <v>1189</v>
      </c>
      <c r="AW541" s="182">
        <f t="shared" si="264"/>
        <v>841.17360000000008</v>
      </c>
      <c r="AX541" s="183">
        <f t="shared" si="265"/>
        <v>0</v>
      </c>
      <c r="AY541" s="183">
        <f t="shared" si="266"/>
        <v>0</v>
      </c>
      <c r="AZ541" s="183">
        <f t="shared" si="267"/>
        <v>0</v>
      </c>
      <c r="BA541" s="183">
        <f t="shared" si="268"/>
        <v>1189</v>
      </c>
      <c r="BB541" s="183">
        <f t="shared" si="269"/>
        <v>841.17360000000008</v>
      </c>
      <c r="BC541" s="184">
        <f t="shared" si="270"/>
        <v>1189</v>
      </c>
      <c r="BD541" s="184">
        <f t="shared" si="271"/>
        <v>0</v>
      </c>
      <c r="BE541" s="184">
        <f t="shared" si="272"/>
        <v>0</v>
      </c>
      <c r="BF541" s="184">
        <f t="shared" si="273"/>
        <v>841.17360000000008</v>
      </c>
      <c r="BG541" s="102">
        <f t="shared" si="274"/>
        <v>0</v>
      </c>
      <c r="BH541" s="102">
        <f t="shared" si="275"/>
        <v>0</v>
      </c>
      <c r="BI541" s="102">
        <f t="shared" si="276"/>
        <v>0</v>
      </c>
      <c r="BJ541" s="102">
        <f t="shared" si="277"/>
        <v>0</v>
      </c>
      <c r="BK541" s="102">
        <f t="shared" si="278"/>
        <v>1</v>
      </c>
      <c r="BL541" s="102">
        <f t="shared" si="279"/>
        <v>0</v>
      </c>
      <c r="BN541" s="102"/>
    </row>
    <row r="542" spans="1:66" x14ac:dyDescent="0.25">
      <c r="A542" s="102" t="s">
        <v>13</v>
      </c>
      <c r="B542" s="102" t="s">
        <v>8</v>
      </c>
      <c r="C542" s="102" t="s">
        <v>8</v>
      </c>
      <c r="D542" s="102" t="s">
        <v>27</v>
      </c>
      <c r="E542" s="102" t="s">
        <v>1089</v>
      </c>
      <c r="F542" s="102" t="s">
        <v>1090</v>
      </c>
      <c r="G542" s="102">
        <v>2.88</v>
      </c>
      <c r="H542" s="102">
        <v>1</v>
      </c>
      <c r="I542" s="102">
        <v>1</v>
      </c>
      <c r="J542" s="167">
        <f>IFERROR(H542*VLOOKUP(A542, 'Advanced Parameters'!$B$7:$G$20, 6, FALSE)*VLOOKUP(A542, 'Growth Parameters'!$B$6:$H$19, 6, FALSE), 0)</f>
        <v>1</v>
      </c>
      <c r="K542" s="167">
        <f>IFERROR(IF('Advanced Parameters'!$C$5="n",'Raw Data'!I542*VLOOKUP(A542,'Advanced Parameters'!$B$7:$G$20,6,FALSE),J542*VLOOKUP(A542,'Advanced Parameters'!$B$7:$G$20,2,FALSE))*VLOOKUP(A542, 'Growth Parameters'!$B$6:$H$19, 6, FALSE), 0)</f>
        <v>1</v>
      </c>
      <c r="L542" s="167">
        <f t="shared" si="280"/>
        <v>0</v>
      </c>
      <c r="M542" s="168">
        <f>IFERROR(IF(G542="NA","NA",IF(G542&gt;'APC Parameters'!$K$6+VLOOKUP('Raw Data'!A542, 'APC Parameters'!$H$7:$L$20, 4, FALSE), 'APC Parameters'!$L$6+VLOOKUP('Raw Data'!A542, 'APC Parameters'!$H$7:$L$20, 5, FALSE), G542*('APC Parameters'!$J$6+VLOOKUP('Raw Data'!A542, 'APC Parameters'!$H$7:$L$20, 3, FALSE))+'APC Parameters'!$I$6+VLOOKUP('Raw Data'!A542, 'APC Parameters'!$H$7:$L$20, 2, FALSE))), 0)</f>
        <v>3190.752</v>
      </c>
      <c r="N542" s="168">
        <f t="shared" si="250"/>
        <v>3190.752</v>
      </c>
      <c r="O542" s="168">
        <f>IFERROR(IF(M542="NA",VLOOKUP(D542,'Internal Calculations'!$B$10:$C$11,2,FALSE), M542)*VLOOKUP(A542, 'Growth Parameters'!$B$6:$H$19, 7, FALSE), 0)</f>
        <v>3190.752</v>
      </c>
      <c r="P542" s="177">
        <f t="shared" si="251"/>
        <v>3190.752</v>
      </c>
      <c r="Q542" s="178">
        <f>IF('Funding Allocation Parameters'!$C$5="Basic Library Subsidy", MIN(O542*('Funding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MIN($O542*(VLOOKUP(CONCATENATE($A542, 'Funding Allocation Parameters'!$I$5), 'Library Subsidy Complex'!$C$2:$J$55, 2, FALSE)), VLOOKUP(CONCATENATE($A542, 'Funding Allocation Parameters'!$I$5), 'Library Subsidy Complex'!$C$2:$J$55, 4, FALSE)), 0)))))</f>
        <v>1189</v>
      </c>
      <c r="R542" s="178">
        <f>IF('Funding Allocation Parameters'!$C$5="Basic Library Subsidy", 0, IF('Funding Allocation Parameters'!$C$5="Grant funding",MIN(O542*('Funding Allocation Parameters'!$E$5), 'Funding Allocation Parameters'!$G$5), IF('Funding Allocation Parameters'!$C$5="Other author funding", 0, IF('Funding Allocation Parameters'!$C$5="Any discretionary funds (grants if available, other if no grants)", MIN(O542*('Funding Allocation Parameters'!$E$5), 'Funding Allocation Parameters'!$G$5), IF('Funding Allocation Parameters'!$C$5="Complex Library Subsidy", 0, 0)))))</f>
        <v>0</v>
      </c>
      <c r="S542" s="178">
        <f>IF('Funding Allocation Parameters'!$C$5="Basic Library Subsidy", 0, IF('Funding Allocation Parameters'!$C$5="Grant funding", 0, IF('Funding Allocation Parameters'!$C$5="Other author funding",  MIN(O542*('Funding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2" s="178">
        <f>IF('Funding Allocation Parameters'!$C$5="Basic Library Subsidy", MIN(O542*('Funding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MIN($O542*(VLOOKUP(CONCATENATE($A542, 'Funding Allocation Parameters'!$I$5), 'Library Subsidy Complex'!$C$2:$J$55, 6, FALSE)), VLOOKUP(CONCATENATE($A542, 'Funding Allocation Parameters'!$I$5), 'Library Subsidy Complex'!$C$2:$J$55, 8, FALSE)), 0)))))</f>
        <v>1189</v>
      </c>
      <c r="U542" s="178">
        <f>IF('Funding Allocation Parameters'!$C$5="Basic Library Subsidy", 0, IF('Funding Allocation Parameters'!$C$5="Grant funding", 0, IF('Funding Allocation Parameters'!$C$5="Other author funding",  MIN(O542*('Funding Allocation Parameters'!$E$5), 'Funding Allocation Parameters'!$G$5), IF('Funding Allocation Parameters'!$C$5="Any discretionary funds (grants if available, other if no grants)", MIN(O542*('Funding Allocation Parameters'!$E$5), 'Funding Allocation Parameters'!$G$5), IF('Funding Allocation Parameters'!$C$5="Complex Library Subsidy", 0, 0)))))</f>
        <v>0</v>
      </c>
      <c r="V542" s="177">
        <f t="shared" si="252"/>
        <v>2001.752</v>
      </c>
      <c r="W542" s="177">
        <f t="shared" si="253"/>
        <v>2001.752</v>
      </c>
      <c r="X542" s="179">
        <f>IF('Funding Allocation Parameters'!$C$6="Basic Library Subsidy", MIN(V542*'Funding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MIN(V542*VLOOKUP(CONCATENATE($A542, 'Funding Allocation Parameters'!$I$6), 'Library Subsidy Complex'!$C$2:$J$55, 2, FALSE), VLOOKUP(CONCATENATE($A542, 'Funding Allocation Parameters'!$I$6), 'Library Subsidy Complex'!$C$2:$J$55, 4, FALSE)), 0)))))</f>
        <v>0</v>
      </c>
      <c r="Y542" s="179">
        <f>IF('Funding Allocation Parameters'!$C$6="Basic Library Subsidy", 0, IF('Funding Allocation Parameters'!$C$6="Grant funding",MIN(V542*'Funding Allocation Parameters'!$E$6, 'Funding Allocation Parameters'!$G$6), IF('Funding Allocation Parameters'!$C$6="Other author funding", 0, IF('Funding Allocation Parameters'!$C$6="Any discretionary funds (grants if available, other if no grants)", MIN(V542*'Funding Allocation Parameters'!$E$6, 'Funding Allocation Parameters'!$G$6), IF('Funding Allocation Parameters'!$C$6="Complex Library Subsidy", 0, 0)))))</f>
        <v>2001.752</v>
      </c>
      <c r="Z542" s="179">
        <f>IF('Funding Allocation Parameters'!$C$6="Basic Library Subsidy", 0, IF('Funding Allocation Parameters'!$C$6="Grant funding", 0, IF('Funding Allocation Parameters'!$C$6="Other author funding",  MIN(V542*'Funding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2" s="179">
        <f>IF('Funding Allocation Parameters'!$C$6="Basic Library Subsidy", MIN(W542*'Funding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MIN(W542*VLOOKUP(CONCATENATE($A542, 'Funding Allocation Parameters'!$I$6), 'Library Subsidy Complex'!$C$2:$J$55, 6, FALSE), VLOOKUP(CONCATENATE($A542, 'Funding Allocation Parameters'!$I$6), 'Library Subsidy Complex'!$C$2:$J$55, 8, FALSE)), 0)))))</f>
        <v>0</v>
      </c>
      <c r="AB542" s="179">
        <f>IF('Funding Allocation Parameters'!$C$6="Basic Library Subsidy", 0, IF('Funding Allocation Parameters'!$C$6="Grant funding", 0, IF('Funding Allocation Parameters'!$C$6="Other author funding",  MIN(W542*'Funding Allocation Parameters'!$E$6, 'Funding Allocation Parameters'!$G$6), IF('Funding Allocation Parameters'!$C$6="Any discretionary funds (grants if available, other if no grants)", MIN(W542*'Funding Allocation Parameters'!$E$6, 'Funding Allocation Parameters'!$G$6), IF('Funding Allocation Parameters'!$C$6="Complex Library Subsidy", 0, 0)))))</f>
        <v>2001.752</v>
      </c>
      <c r="AC542" s="177">
        <f t="shared" si="254"/>
        <v>0</v>
      </c>
      <c r="AD542" s="177">
        <f t="shared" si="255"/>
        <v>0</v>
      </c>
      <c r="AE542" s="180">
        <f>IF('Funding Allocation Parameters'!$C$7="Basic Library Subsidy", MIN(AC542*'Funding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MIN(AC542*VLOOKUP(CONCATENATE($A542, 'Funding Allocation Parameters'!$I$7), 'Library Subsidy Complex'!$C$2:$J$55, 2, FALSE), VLOOKUP(CONCATENATE($A542, 'Funding Allocation Parameters'!$I$7), 'Library Subsidy Complex'!$C$2:$J$55, 4, FALSE)), 0)))))</f>
        <v>0</v>
      </c>
      <c r="AF542" s="180">
        <f>IF('Funding Allocation Parameters'!$C$7="Basic Library Subsidy", 0, IF('Funding Allocation Parameters'!$C$7="Grant funding",MIN(AC542*'Funding Allocation Parameters'!$E$7, 'Funding Allocation Parameters'!$G$7), IF('Funding Allocation Parameters'!$C$7="Other author funding", 0, IF('Funding Allocation Parameters'!$C$7="Any discretionary funds (grants if available, other if no grants)", MIN(AC542*'Funding Allocation Parameters'!$E$7, 'Funding Allocation Parameters'!$G$7), IF('Funding Allocation Parameters'!$C$7="Complex Library Subsidy", 0, 0)))))</f>
        <v>0</v>
      </c>
      <c r="AG542" s="180">
        <f>IF('Funding Allocation Parameters'!$C$7="Basic Library Subsidy", 0, IF('Funding Allocation Parameters'!$C$7="Grant funding", 0, IF('Funding Allocation Parameters'!$C$7="Other author funding",  MIN(AC542*'Funding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2" s="180">
        <f>IF('Funding Allocation Parameters'!$C$7="Basic Library Subsidy", MIN(AD542*'Funding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MIN(AD542*VLOOKUP(CONCATENATE($A542, 'Funding Allocation Parameters'!$I$7), 'Library Subsidy Complex'!$C$2:$J$55, 6, FALSE), VLOOKUP(CONCATENATE($A542, 'Funding Allocation Parameters'!$I$7), 'Library Subsidy Complex'!$C$2:$J$55, 8, FALSE)), 0)))))</f>
        <v>0</v>
      </c>
      <c r="AI542" s="180">
        <f>IF('Funding Allocation Parameters'!$C$7="Basic Library Subsidy", 0, IF('Funding Allocation Parameters'!$C$7="Grant funding", 0, IF('Funding Allocation Parameters'!$C$7="Other author funding",  MIN(AD542*'Funding Allocation Parameters'!$E$7, 'Funding Allocation Parameters'!$G$7), IF('Funding Allocation Parameters'!$C$7="Any discretionary funds (grants if available, other if no grants)", MIN(AD542*'Funding Allocation Parameters'!$E$7, 'Funding Allocation Parameters'!$G$7), IF('Funding Allocation Parameters'!$C$7="Complex Library Subsidy", 0, 0)))))</f>
        <v>0</v>
      </c>
      <c r="AJ542" s="177">
        <f t="shared" si="256"/>
        <v>0</v>
      </c>
      <c r="AK542" s="177">
        <f t="shared" si="257"/>
        <v>0</v>
      </c>
      <c r="AL542" s="181">
        <f>IF('Funding Allocation Parameters'!$C$8="Basic Library Subsidy", MIN(AJ542*'Funding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MIN(AJ542*VLOOKUP(CONCATENATE($A542, 'Funding Allocation Parameters'!$I$8), 'Library Subsidy Complex'!$C$2:$J$55, 2, FALSE), VLOOKUP(CONCATENATE($A542, 'Funding Allocation Parameters'!$I$8), 'Library Subsidy Complex'!$C$2:$J$55, 4, FALSE)), 0)))))</f>
        <v>0</v>
      </c>
      <c r="AM542" s="181">
        <f>IF('Funding Allocation Parameters'!$C$8="Basic Library Subsidy", 0, IF('Funding Allocation Parameters'!$C$8="Grant funding",MIN(AJ542*'Funding Allocation Parameters'!$E$8, 'Funding Allocation Parameters'!$G$8), IF('Funding Allocation Parameters'!$C$8="Other author funding", 0, IF('Funding Allocation Parameters'!$C$8="Any discretionary funds (grants if available, other if no grants)", MIN(AJ542*'Funding Allocation Parameters'!$E$8, 'Funding Allocation Parameters'!$G$8), IF('Funding Allocation Parameters'!$C$8="Complex Library Subsidy", 0, 0)))))</f>
        <v>0</v>
      </c>
      <c r="AN542" s="181">
        <f>IF('Funding Allocation Parameters'!$C$8="Basic Library Subsidy", 0, IF('Funding Allocation Parameters'!$C$8="Grant funding", 0, IF('Funding Allocation Parameters'!$C$8="Other author funding",  MIN(AJ542*'Funding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2" s="181">
        <f>IF('Funding Allocation Parameters'!$C$8="Basic Library Subsidy", MIN(AK542*'Funding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MIN(AK542*VLOOKUP(CONCATENATE($A542, 'Funding Allocation Parameters'!$I$8), 'Library Subsidy Complex'!$C$2:$J$55, 6, FALSE), VLOOKUP(CONCATENATE($A542, 'Funding Allocation Parameters'!$I$8), 'Library Subsidy Complex'!$C$2:$J$55, 8, FALSE)), 0)))))</f>
        <v>0</v>
      </c>
      <c r="AP542" s="181">
        <f>IF('Funding Allocation Parameters'!$C$8="Basic Library Subsidy", 0, IF('Funding Allocation Parameters'!$C$8="Grant funding", 0, IF('Funding Allocation Parameters'!$C$8="Other author funding",  MIN(AK542*'Funding Allocation Parameters'!$E$8, 'Funding Allocation Parameters'!$G$8), IF('Funding Allocation Parameters'!$C$8="Any discretionary funds (grants if available, other if no grants)", MIN(AK542*'Funding Allocation Parameters'!$E$8, 'Funding Allocation Parameters'!$G$8), IF('Funding Allocation Parameters'!$C$8="Complex Library Subsidy", 0, 0)))))</f>
        <v>0</v>
      </c>
      <c r="AQ542" s="177">
        <f t="shared" si="258"/>
        <v>0</v>
      </c>
      <c r="AR542" s="177">
        <f t="shared" si="259"/>
        <v>0</v>
      </c>
      <c r="AS542" s="182">
        <f t="shared" si="260"/>
        <v>1189</v>
      </c>
      <c r="AT542" s="182">
        <f t="shared" si="261"/>
        <v>2001.752</v>
      </c>
      <c r="AU542" s="182">
        <f t="shared" si="262"/>
        <v>0</v>
      </c>
      <c r="AV542" s="182">
        <f t="shared" si="263"/>
        <v>1189</v>
      </c>
      <c r="AW542" s="182">
        <f t="shared" si="264"/>
        <v>2001.752</v>
      </c>
      <c r="AX542" s="183">
        <f t="shared" si="265"/>
        <v>1189</v>
      </c>
      <c r="AY542" s="183">
        <f t="shared" si="266"/>
        <v>2001.752</v>
      </c>
      <c r="AZ542" s="183">
        <f t="shared" si="267"/>
        <v>0</v>
      </c>
      <c r="BA542" s="183">
        <f t="shared" si="268"/>
        <v>0</v>
      </c>
      <c r="BB542" s="183">
        <f t="shared" si="269"/>
        <v>0</v>
      </c>
      <c r="BC542" s="184">
        <f t="shared" si="270"/>
        <v>1189</v>
      </c>
      <c r="BD542" s="184">
        <f t="shared" si="271"/>
        <v>0</v>
      </c>
      <c r="BE542" s="184">
        <f t="shared" si="272"/>
        <v>2001.752</v>
      </c>
      <c r="BF542" s="184">
        <f t="shared" si="273"/>
        <v>0</v>
      </c>
      <c r="BG542" s="102">
        <f t="shared" si="274"/>
        <v>0</v>
      </c>
      <c r="BH542" s="102">
        <f t="shared" si="275"/>
        <v>0</v>
      </c>
      <c r="BI542" s="102">
        <f t="shared" si="276"/>
        <v>0</v>
      </c>
      <c r="BJ542" s="102">
        <f t="shared" si="277"/>
        <v>1</v>
      </c>
      <c r="BK542" s="102">
        <f t="shared" si="278"/>
        <v>0</v>
      </c>
      <c r="BL542" s="102">
        <f t="shared" si="279"/>
        <v>0</v>
      </c>
      <c r="BN542" s="102"/>
    </row>
    <row r="543" spans="1:66" x14ac:dyDescent="0.25">
      <c r="A543" s="102" t="s">
        <v>23</v>
      </c>
      <c r="B543" s="102" t="s">
        <v>15</v>
      </c>
      <c r="C543" s="102" t="s">
        <v>8</v>
      </c>
      <c r="D543" s="102" t="s">
        <v>27</v>
      </c>
      <c r="E543" s="102" t="s">
        <v>394</v>
      </c>
      <c r="F543" s="102" t="s">
        <v>1091</v>
      </c>
      <c r="G543" s="102" t="s">
        <v>9</v>
      </c>
      <c r="H543" s="102">
        <v>1</v>
      </c>
      <c r="I543" s="102">
        <v>0</v>
      </c>
      <c r="J543" s="167">
        <f>IFERROR(H543*VLOOKUP(A543, 'Advanced Parameters'!$B$7:$G$20, 6, FALSE)*VLOOKUP(A543, 'Growth Parameters'!$B$6:$H$19, 6, FALSE), 0)</f>
        <v>1</v>
      </c>
      <c r="K543" s="167">
        <f>IFERROR(IF('Advanced Parameters'!$C$5="n",'Raw Data'!I543*VLOOKUP(A543,'Advanced Parameters'!$B$7:$G$20,6,FALSE),J543*VLOOKUP(A543,'Advanced Parameters'!$B$7:$G$20,2,FALSE))*VLOOKUP(A543, 'Growth Parameters'!$B$6:$H$19, 6, FALSE), 0)</f>
        <v>0</v>
      </c>
      <c r="L543" s="167">
        <f t="shared" si="280"/>
        <v>1</v>
      </c>
      <c r="M543" s="168" t="str">
        <f>IFERROR(IF(G543="NA","NA",IF(G543&gt;'APC Parameters'!$K$6+VLOOKUP('Raw Data'!A543, 'APC Parameters'!$H$7:$L$20, 4, FALSE), 'APC Parameters'!$L$6+VLOOKUP('Raw Data'!A543, 'APC Parameters'!$H$7:$L$20, 5, FALSE), G543*('APC Parameters'!$J$6+VLOOKUP('Raw Data'!A543, 'APC Parameters'!$H$7:$L$20, 3, FALSE))+'APC Parameters'!$I$6+VLOOKUP('Raw Data'!A543, 'APC Parameters'!$H$7:$L$20, 2, FALSE))), 0)</f>
        <v>NA</v>
      </c>
      <c r="N543" s="168" t="str">
        <f t="shared" si="250"/>
        <v>NA</v>
      </c>
      <c r="O543" s="168">
        <f>IFERROR(IF(M543="NA",VLOOKUP(D543,'Internal Calculations'!$B$10:$C$11,2,FALSE), M543)*VLOOKUP(A543, 'Growth Parameters'!$B$6:$H$19, 7, FALSE), 0)</f>
        <v>2278.6764150234731</v>
      </c>
      <c r="P543" s="177">
        <f t="shared" si="251"/>
        <v>2278.6764150234731</v>
      </c>
      <c r="Q543" s="178">
        <f>IF('Funding Allocation Parameters'!$C$5="Basic Library Subsidy", MIN(O543*('Funding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MIN($O543*(VLOOKUP(CONCATENATE($A543, 'Funding Allocation Parameters'!$I$5), 'Library Subsidy Complex'!$C$2:$J$55, 2, FALSE)), VLOOKUP(CONCATENATE($A543, 'Funding Allocation Parameters'!$I$5), 'Library Subsidy Complex'!$C$2:$J$55, 4, FALSE)), 0)))))</f>
        <v>1189</v>
      </c>
      <c r="R543" s="178">
        <f>IF('Funding Allocation Parameters'!$C$5="Basic Library Subsidy", 0, IF('Funding Allocation Parameters'!$C$5="Grant funding",MIN(O543*('Funding Allocation Parameters'!$E$5), 'Funding Allocation Parameters'!$G$5), IF('Funding Allocation Parameters'!$C$5="Other author funding", 0, IF('Funding Allocation Parameters'!$C$5="Any discretionary funds (grants if available, other if no grants)", MIN(O543*('Funding Allocation Parameters'!$E$5), 'Funding Allocation Parameters'!$G$5), IF('Funding Allocation Parameters'!$C$5="Complex Library Subsidy", 0, 0)))))</f>
        <v>0</v>
      </c>
      <c r="S543" s="178">
        <f>IF('Funding Allocation Parameters'!$C$5="Basic Library Subsidy", 0, IF('Funding Allocation Parameters'!$C$5="Grant funding", 0, IF('Funding Allocation Parameters'!$C$5="Other author funding",  MIN(O543*('Funding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3" s="178">
        <f>IF('Funding Allocation Parameters'!$C$5="Basic Library Subsidy", MIN(O543*('Funding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MIN($O543*(VLOOKUP(CONCATENATE($A543, 'Funding Allocation Parameters'!$I$5), 'Library Subsidy Complex'!$C$2:$J$55, 6, FALSE)), VLOOKUP(CONCATENATE($A543, 'Funding Allocation Parameters'!$I$5), 'Library Subsidy Complex'!$C$2:$J$55, 8, FALSE)), 0)))))</f>
        <v>1189</v>
      </c>
      <c r="U543" s="178">
        <f>IF('Funding Allocation Parameters'!$C$5="Basic Library Subsidy", 0, IF('Funding Allocation Parameters'!$C$5="Grant funding", 0, IF('Funding Allocation Parameters'!$C$5="Other author funding",  MIN(O543*('Funding Allocation Parameters'!$E$5), 'Funding Allocation Parameters'!$G$5), IF('Funding Allocation Parameters'!$C$5="Any discretionary funds (grants if available, other if no grants)", MIN(O543*('Funding Allocation Parameters'!$E$5), 'Funding Allocation Parameters'!$G$5), IF('Funding Allocation Parameters'!$C$5="Complex Library Subsidy", 0, 0)))))</f>
        <v>0</v>
      </c>
      <c r="V543" s="177">
        <f t="shared" si="252"/>
        <v>1089.6764150234731</v>
      </c>
      <c r="W543" s="177">
        <f t="shared" si="253"/>
        <v>1089.6764150234731</v>
      </c>
      <c r="X543" s="179">
        <f>IF('Funding Allocation Parameters'!$C$6="Basic Library Subsidy", MIN(V543*'Funding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MIN(V543*VLOOKUP(CONCATENATE($A543, 'Funding Allocation Parameters'!$I$6), 'Library Subsidy Complex'!$C$2:$J$55, 2, FALSE), VLOOKUP(CONCATENATE($A543, 'Funding Allocation Parameters'!$I$6), 'Library Subsidy Complex'!$C$2:$J$55, 4, FALSE)), 0)))))</f>
        <v>0</v>
      </c>
      <c r="Y543" s="179">
        <f>IF('Funding Allocation Parameters'!$C$6="Basic Library Subsidy", 0, IF('Funding Allocation Parameters'!$C$6="Grant funding",MIN(V543*'Funding Allocation Parameters'!$E$6, 'Funding Allocation Parameters'!$G$6), IF('Funding Allocation Parameters'!$C$6="Other author funding", 0, IF('Funding Allocation Parameters'!$C$6="Any discretionary funds (grants if available, other if no grants)", MIN(V543*'Funding Allocation Parameters'!$E$6, 'Funding Allocation Parameters'!$G$6), IF('Funding Allocation Parameters'!$C$6="Complex Library Subsidy", 0, 0)))))</f>
        <v>1089.6764150234731</v>
      </c>
      <c r="Z543" s="179">
        <f>IF('Funding Allocation Parameters'!$C$6="Basic Library Subsidy", 0, IF('Funding Allocation Parameters'!$C$6="Grant funding", 0, IF('Funding Allocation Parameters'!$C$6="Other author funding",  MIN(V543*'Funding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3" s="179">
        <f>IF('Funding Allocation Parameters'!$C$6="Basic Library Subsidy", MIN(W543*'Funding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MIN(W543*VLOOKUP(CONCATENATE($A543, 'Funding Allocation Parameters'!$I$6), 'Library Subsidy Complex'!$C$2:$J$55, 6, FALSE), VLOOKUP(CONCATENATE($A543, 'Funding Allocation Parameters'!$I$6), 'Library Subsidy Complex'!$C$2:$J$55, 8, FALSE)), 0)))))</f>
        <v>0</v>
      </c>
      <c r="AB543" s="179">
        <f>IF('Funding Allocation Parameters'!$C$6="Basic Library Subsidy", 0, IF('Funding Allocation Parameters'!$C$6="Grant funding", 0, IF('Funding Allocation Parameters'!$C$6="Other author funding",  MIN(W543*'Funding Allocation Parameters'!$E$6, 'Funding Allocation Parameters'!$G$6), IF('Funding Allocation Parameters'!$C$6="Any discretionary funds (grants if available, other if no grants)", MIN(W543*'Funding Allocation Parameters'!$E$6, 'Funding Allocation Parameters'!$G$6), IF('Funding Allocation Parameters'!$C$6="Complex Library Subsidy", 0, 0)))))</f>
        <v>1089.6764150234731</v>
      </c>
      <c r="AC543" s="177">
        <f t="shared" si="254"/>
        <v>0</v>
      </c>
      <c r="AD543" s="177">
        <f t="shared" si="255"/>
        <v>0</v>
      </c>
      <c r="AE543" s="180">
        <f>IF('Funding Allocation Parameters'!$C$7="Basic Library Subsidy", MIN(AC543*'Funding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MIN(AC543*VLOOKUP(CONCATENATE($A543, 'Funding Allocation Parameters'!$I$7), 'Library Subsidy Complex'!$C$2:$J$55, 2, FALSE), VLOOKUP(CONCATENATE($A543, 'Funding Allocation Parameters'!$I$7), 'Library Subsidy Complex'!$C$2:$J$55, 4, FALSE)), 0)))))</f>
        <v>0</v>
      </c>
      <c r="AF543" s="180">
        <f>IF('Funding Allocation Parameters'!$C$7="Basic Library Subsidy", 0, IF('Funding Allocation Parameters'!$C$7="Grant funding",MIN(AC543*'Funding Allocation Parameters'!$E$7, 'Funding Allocation Parameters'!$G$7), IF('Funding Allocation Parameters'!$C$7="Other author funding", 0, IF('Funding Allocation Parameters'!$C$7="Any discretionary funds (grants if available, other if no grants)", MIN(AC543*'Funding Allocation Parameters'!$E$7, 'Funding Allocation Parameters'!$G$7), IF('Funding Allocation Parameters'!$C$7="Complex Library Subsidy", 0, 0)))))</f>
        <v>0</v>
      </c>
      <c r="AG543" s="180">
        <f>IF('Funding Allocation Parameters'!$C$7="Basic Library Subsidy", 0, IF('Funding Allocation Parameters'!$C$7="Grant funding", 0, IF('Funding Allocation Parameters'!$C$7="Other author funding",  MIN(AC543*'Funding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3" s="180">
        <f>IF('Funding Allocation Parameters'!$C$7="Basic Library Subsidy", MIN(AD543*'Funding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MIN(AD543*VLOOKUP(CONCATENATE($A543, 'Funding Allocation Parameters'!$I$7), 'Library Subsidy Complex'!$C$2:$J$55, 6, FALSE), VLOOKUP(CONCATENATE($A543, 'Funding Allocation Parameters'!$I$7), 'Library Subsidy Complex'!$C$2:$J$55, 8, FALSE)), 0)))))</f>
        <v>0</v>
      </c>
      <c r="AI543" s="180">
        <f>IF('Funding Allocation Parameters'!$C$7="Basic Library Subsidy", 0, IF('Funding Allocation Parameters'!$C$7="Grant funding", 0, IF('Funding Allocation Parameters'!$C$7="Other author funding",  MIN(AD543*'Funding Allocation Parameters'!$E$7, 'Funding Allocation Parameters'!$G$7), IF('Funding Allocation Parameters'!$C$7="Any discretionary funds (grants if available, other if no grants)", MIN(AD543*'Funding Allocation Parameters'!$E$7, 'Funding Allocation Parameters'!$G$7), IF('Funding Allocation Parameters'!$C$7="Complex Library Subsidy", 0, 0)))))</f>
        <v>0</v>
      </c>
      <c r="AJ543" s="177">
        <f t="shared" si="256"/>
        <v>0</v>
      </c>
      <c r="AK543" s="177">
        <f t="shared" si="257"/>
        <v>0</v>
      </c>
      <c r="AL543" s="181">
        <f>IF('Funding Allocation Parameters'!$C$8="Basic Library Subsidy", MIN(AJ543*'Funding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MIN(AJ543*VLOOKUP(CONCATENATE($A543, 'Funding Allocation Parameters'!$I$8), 'Library Subsidy Complex'!$C$2:$J$55, 2, FALSE), VLOOKUP(CONCATENATE($A543, 'Funding Allocation Parameters'!$I$8), 'Library Subsidy Complex'!$C$2:$J$55, 4, FALSE)), 0)))))</f>
        <v>0</v>
      </c>
      <c r="AM543" s="181">
        <f>IF('Funding Allocation Parameters'!$C$8="Basic Library Subsidy", 0, IF('Funding Allocation Parameters'!$C$8="Grant funding",MIN(AJ543*'Funding Allocation Parameters'!$E$8, 'Funding Allocation Parameters'!$G$8), IF('Funding Allocation Parameters'!$C$8="Other author funding", 0, IF('Funding Allocation Parameters'!$C$8="Any discretionary funds (grants if available, other if no grants)", MIN(AJ543*'Funding Allocation Parameters'!$E$8, 'Funding Allocation Parameters'!$G$8), IF('Funding Allocation Parameters'!$C$8="Complex Library Subsidy", 0, 0)))))</f>
        <v>0</v>
      </c>
      <c r="AN543" s="181">
        <f>IF('Funding Allocation Parameters'!$C$8="Basic Library Subsidy", 0, IF('Funding Allocation Parameters'!$C$8="Grant funding", 0, IF('Funding Allocation Parameters'!$C$8="Other author funding",  MIN(AJ543*'Funding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3" s="181">
        <f>IF('Funding Allocation Parameters'!$C$8="Basic Library Subsidy", MIN(AK543*'Funding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MIN(AK543*VLOOKUP(CONCATENATE($A543, 'Funding Allocation Parameters'!$I$8), 'Library Subsidy Complex'!$C$2:$J$55, 6, FALSE), VLOOKUP(CONCATENATE($A543, 'Funding Allocation Parameters'!$I$8), 'Library Subsidy Complex'!$C$2:$J$55, 8, FALSE)), 0)))))</f>
        <v>0</v>
      </c>
      <c r="AP543" s="181">
        <f>IF('Funding Allocation Parameters'!$C$8="Basic Library Subsidy", 0, IF('Funding Allocation Parameters'!$C$8="Grant funding", 0, IF('Funding Allocation Parameters'!$C$8="Other author funding",  MIN(AK543*'Funding Allocation Parameters'!$E$8, 'Funding Allocation Parameters'!$G$8), IF('Funding Allocation Parameters'!$C$8="Any discretionary funds (grants if available, other if no grants)", MIN(AK543*'Funding Allocation Parameters'!$E$8, 'Funding Allocation Parameters'!$G$8), IF('Funding Allocation Parameters'!$C$8="Complex Library Subsidy", 0, 0)))))</f>
        <v>0</v>
      </c>
      <c r="AQ543" s="177">
        <f t="shared" si="258"/>
        <v>0</v>
      </c>
      <c r="AR543" s="177">
        <f t="shared" si="259"/>
        <v>0</v>
      </c>
      <c r="AS543" s="182">
        <f t="shared" si="260"/>
        <v>1189</v>
      </c>
      <c r="AT543" s="182">
        <f t="shared" si="261"/>
        <v>1089.6764150234731</v>
      </c>
      <c r="AU543" s="182">
        <f t="shared" si="262"/>
        <v>0</v>
      </c>
      <c r="AV543" s="182">
        <f t="shared" si="263"/>
        <v>1189</v>
      </c>
      <c r="AW543" s="182">
        <f t="shared" si="264"/>
        <v>1089.6764150234731</v>
      </c>
      <c r="AX543" s="183">
        <f t="shared" si="265"/>
        <v>0</v>
      </c>
      <c r="AY543" s="183">
        <f t="shared" si="266"/>
        <v>0</v>
      </c>
      <c r="AZ543" s="183">
        <f t="shared" si="267"/>
        <v>0</v>
      </c>
      <c r="BA543" s="183">
        <f t="shared" si="268"/>
        <v>1189</v>
      </c>
      <c r="BB543" s="183">
        <f t="shared" si="269"/>
        <v>1089.6764150234731</v>
      </c>
      <c r="BC543" s="184">
        <f t="shared" si="270"/>
        <v>1189</v>
      </c>
      <c r="BD543" s="184">
        <f t="shared" si="271"/>
        <v>0</v>
      </c>
      <c r="BE543" s="184">
        <f t="shared" si="272"/>
        <v>0</v>
      </c>
      <c r="BF543" s="184">
        <f t="shared" si="273"/>
        <v>1089.6764150234731</v>
      </c>
      <c r="BG543" s="102">
        <f t="shared" si="274"/>
        <v>0</v>
      </c>
      <c r="BH543" s="102">
        <f t="shared" si="275"/>
        <v>0</v>
      </c>
      <c r="BI543" s="102">
        <f t="shared" si="276"/>
        <v>0</v>
      </c>
      <c r="BJ543" s="102">
        <f t="shared" si="277"/>
        <v>0</v>
      </c>
      <c r="BK543" s="102">
        <f t="shared" si="278"/>
        <v>1</v>
      </c>
      <c r="BL543" s="102">
        <f t="shared" si="279"/>
        <v>0</v>
      </c>
      <c r="BN543" s="102"/>
    </row>
    <row r="544" spans="1:66" x14ac:dyDescent="0.25">
      <c r="A544" s="102" t="s">
        <v>17</v>
      </c>
      <c r="B544" s="102" t="s">
        <v>8</v>
      </c>
      <c r="C544" s="102" t="s">
        <v>8</v>
      </c>
      <c r="D544" s="102" t="s">
        <v>27</v>
      </c>
      <c r="E544" s="102" t="s">
        <v>1092</v>
      </c>
      <c r="F544" s="102" t="s">
        <v>1093</v>
      </c>
      <c r="G544" s="102">
        <v>0.92</v>
      </c>
      <c r="H544" s="102">
        <v>1</v>
      </c>
      <c r="I544" s="102">
        <v>0</v>
      </c>
      <c r="J544" s="167">
        <f>IFERROR(H544*VLOOKUP(A544, 'Advanced Parameters'!$B$7:$G$20, 6, FALSE)*VLOOKUP(A544, 'Growth Parameters'!$B$6:$H$19, 6, FALSE), 0)</f>
        <v>1</v>
      </c>
      <c r="K544" s="167">
        <f>IFERROR(IF('Advanced Parameters'!$C$5="n",'Raw Data'!I544*VLOOKUP(A544,'Advanced Parameters'!$B$7:$G$20,6,FALSE),J544*VLOOKUP(A544,'Advanced Parameters'!$B$7:$G$20,2,FALSE))*VLOOKUP(A544, 'Growth Parameters'!$B$6:$H$19, 6, FALSE), 0)</f>
        <v>0</v>
      </c>
      <c r="L544" s="167">
        <f t="shared" si="280"/>
        <v>1</v>
      </c>
      <c r="M544" s="168">
        <f>IFERROR(IF(G544="NA","NA",IF(G544&gt;'APC Parameters'!$K$6+VLOOKUP('Raw Data'!A544, 'APC Parameters'!$H$7:$L$20, 4, FALSE), 'APC Parameters'!$L$6+VLOOKUP('Raw Data'!A544, 'APC Parameters'!$H$7:$L$20, 5, FALSE), G544*('APC Parameters'!$J$6+VLOOKUP('Raw Data'!A544, 'APC Parameters'!$H$7:$L$20, 3, FALSE))+'APC Parameters'!$I$6+VLOOKUP('Raw Data'!A544, 'APC Parameters'!$H$7:$L$20, 2, FALSE))), 0)</f>
        <v>1800.328</v>
      </c>
      <c r="N544" s="168">
        <f t="shared" si="250"/>
        <v>1800.328</v>
      </c>
      <c r="O544" s="168">
        <f>IFERROR(IF(M544="NA",VLOOKUP(D544,'Internal Calculations'!$B$10:$C$11,2,FALSE), M544)*VLOOKUP(A544, 'Growth Parameters'!$B$6:$H$19, 7, FALSE), 0)</f>
        <v>1800.328</v>
      </c>
      <c r="P544" s="177">
        <f t="shared" si="251"/>
        <v>1800.328</v>
      </c>
      <c r="Q544" s="178">
        <f>IF('Funding Allocation Parameters'!$C$5="Basic Library Subsidy", MIN(O544*('Funding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MIN($O544*(VLOOKUP(CONCATENATE($A544, 'Funding Allocation Parameters'!$I$5), 'Library Subsidy Complex'!$C$2:$J$55, 2, FALSE)), VLOOKUP(CONCATENATE($A544, 'Funding Allocation Parameters'!$I$5), 'Library Subsidy Complex'!$C$2:$J$55, 4, FALSE)), 0)))))</f>
        <v>1189</v>
      </c>
      <c r="R544" s="178">
        <f>IF('Funding Allocation Parameters'!$C$5="Basic Library Subsidy", 0, IF('Funding Allocation Parameters'!$C$5="Grant funding",MIN(O544*('Funding Allocation Parameters'!$E$5), 'Funding Allocation Parameters'!$G$5), IF('Funding Allocation Parameters'!$C$5="Other author funding", 0, IF('Funding Allocation Parameters'!$C$5="Any discretionary funds (grants if available, other if no grants)", MIN(O544*('Funding Allocation Parameters'!$E$5), 'Funding Allocation Parameters'!$G$5), IF('Funding Allocation Parameters'!$C$5="Complex Library Subsidy", 0, 0)))))</f>
        <v>0</v>
      </c>
      <c r="S544" s="178">
        <f>IF('Funding Allocation Parameters'!$C$5="Basic Library Subsidy", 0, IF('Funding Allocation Parameters'!$C$5="Grant funding", 0, IF('Funding Allocation Parameters'!$C$5="Other author funding",  MIN(O544*('Funding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4" s="178">
        <f>IF('Funding Allocation Parameters'!$C$5="Basic Library Subsidy", MIN(O544*('Funding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MIN($O544*(VLOOKUP(CONCATENATE($A544, 'Funding Allocation Parameters'!$I$5), 'Library Subsidy Complex'!$C$2:$J$55, 6, FALSE)), VLOOKUP(CONCATENATE($A544, 'Funding Allocation Parameters'!$I$5), 'Library Subsidy Complex'!$C$2:$J$55, 8, FALSE)), 0)))))</f>
        <v>1189</v>
      </c>
      <c r="U544" s="178">
        <f>IF('Funding Allocation Parameters'!$C$5="Basic Library Subsidy", 0, IF('Funding Allocation Parameters'!$C$5="Grant funding", 0, IF('Funding Allocation Parameters'!$C$5="Other author funding",  MIN(O544*('Funding Allocation Parameters'!$E$5), 'Funding Allocation Parameters'!$G$5), IF('Funding Allocation Parameters'!$C$5="Any discretionary funds (grants if available, other if no grants)", MIN(O544*('Funding Allocation Parameters'!$E$5), 'Funding Allocation Parameters'!$G$5), IF('Funding Allocation Parameters'!$C$5="Complex Library Subsidy", 0, 0)))))</f>
        <v>0</v>
      </c>
      <c r="V544" s="177">
        <f t="shared" si="252"/>
        <v>611.32799999999997</v>
      </c>
      <c r="W544" s="177">
        <f t="shared" si="253"/>
        <v>611.32799999999997</v>
      </c>
      <c r="X544" s="179">
        <f>IF('Funding Allocation Parameters'!$C$6="Basic Library Subsidy", MIN(V544*'Funding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MIN(V544*VLOOKUP(CONCATENATE($A544, 'Funding Allocation Parameters'!$I$6), 'Library Subsidy Complex'!$C$2:$J$55, 2, FALSE), VLOOKUP(CONCATENATE($A544, 'Funding Allocation Parameters'!$I$6), 'Library Subsidy Complex'!$C$2:$J$55, 4, FALSE)), 0)))))</f>
        <v>0</v>
      </c>
      <c r="Y544" s="179">
        <f>IF('Funding Allocation Parameters'!$C$6="Basic Library Subsidy", 0, IF('Funding Allocation Parameters'!$C$6="Grant funding",MIN(V544*'Funding Allocation Parameters'!$E$6, 'Funding Allocation Parameters'!$G$6), IF('Funding Allocation Parameters'!$C$6="Other author funding", 0, IF('Funding Allocation Parameters'!$C$6="Any discretionary funds (grants if available, other if no grants)", MIN(V544*'Funding Allocation Parameters'!$E$6, 'Funding Allocation Parameters'!$G$6), IF('Funding Allocation Parameters'!$C$6="Complex Library Subsidy", 0, 0)))))</f>
        <v>611.32799999999997</v>
      </c>
      <c r="Z544" s="179">
        <f>IF('Funding Allocation Parameters'!$C$6="Basic Library Subsidy", 0, IF('Funding Allocation Parameters'!$C$6="Grant funding", 0, IF('Funding Allocation Parameters'!$C$6="Other author funding",  MIN(V544*'Funding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4" s="179">
        <f>IF('Funding Allocation Parameters'!$C$6="Basic Library Subsidy", MIN(W544*'Funding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MIN(W544*VLOOKUP(CONCATENATE($A544, 'Funding Allocation Parameters'!$I$6), 'Library Subsidy Complex'!$C$2:$J$55, 6, FALSE), VLOOKUP(CONCATENATE($A544, 'Funding Allocation Parameters'!$I$6), 'Library Subsidy Complex'!$C$2:$J$55, 8, FALSE)), 0)))))</f>
        <v>0</v>
      </c>
      <c r="AB544" s="179">
        <f>IF('Funding Allocation Parameters'!$C$6="Basic Library Subsidy", 0, IF('Funding Allocation Parameters'!$C$6="Grant funding", 0, IF('Funding Allocation Parameters'!$C$6="Other author funding",  MIN(W544*'Funding Allocation Parameters'!$E$6, 'Funding Allocation Parameters'!$G$6), IF('Funding Allocation Parameters'!$C$6="Any discretionary funds (grants if available, other if no grants)", MIN(W544*'Funding Allocation Parameters'!$E$6, 'Funding Allocation Parameters'!$G$6), IF('Funding Allocation Parameters'!$C$6="Complex Library Subsidy", 0, 0)))))</f>
        <v>611.32799999999997</v>
      </c>
      <c r="AC544" s="177">
        <f t="shared" si="254"/>
        <v>0</v>
      </c>
      <c r="AD544" s="177">
        <f t="shared" si="255"/>
        <v>0</v>
      </c>
      <c r="AE544" s="180">
        <f>IF('Funding Allocation Parameters'!$C$7="Basic Library Subsidy", MIN(AC544*'Funding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MIN(AC544*VLOOKUP(CONCATENATE($A544, 'Funding Allocation Parameters'!$I$7), 'Library Subsidy Complex'!$C$2:$J$55, 2, FALSE), VLOOKUP(CONCATENATE($A544, 'Funding Allocation Parameters'!$I$7), 'Library Subsidy Complex'!$C$2:$J$55, 4, FALSE)), 0)))))</f>
        <v>0</v>
      </c>
      <c r="AF544" s="180">
        <f>IF('Funding Allocation Parameters'!$C$7="Basic Library Subsidy", 0, IF('Funding Allocation Parameters'!$C$7="Grant funding",MIN(AC544*'Funding Allocation Parameters'!$E$7, 'Funding Allocation Parameters'!$G$7), IF('Funding Allocation Parameters'!$C$7="Other author funding", 0, IF('Funding Allocation Parameters'!$C$7="Any discretionary funds (grants if available, other if no grants)", MIN(AC544*'Funding Allocation Parameters'!$E$7, 'Funding Allocation Parameters'!$G$7), IF('Funding Allocation Parameters'!$C$7="Complex Library Subsidy", 0, 0)))))</f>
        <v>0</v>
      </c>
      <c r="AG544" s="180">
        <f>IF('Funding Allocation Parameters'!$C$7="Basic Library Subsidy", 0, IF('Funding Allocation Parameters'!$C$7="Grant funding", 0, IF('Funding Allocation Parameters'!$C$7="Other author funding",  MIN(AC544*'Funding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4" s="180">
        <f>IF('Funding Allocation Parameters'!$C$7="Basic Library Subsidy", MIN(AD544*'Funding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MIN(AD544*VLOOKUP(CONCATENATE($A544, 'Funding Allocation Parameters'!$I$7), 'Library Subsidy Complex'!$C$2:$J$55, 6, FALSE), VLOOKUP(CONCATENATE($A544, 'Funding Allocation Parameters'!$I$7), 'Library Subsidy Complex'!$C$2:$J$55, 8, FALSE)), 0)))))</f>
        <v>0</v>
      </c>
      <c r="AI544" s="180">
        <f>IF('Funding Allocation Parameters'!$C$7="Basic Library Subsidy", 0, IF('Funding Allocation Parameters'!$C$7="Grant funding", 0, IF('Funding Allocation Parameters'!$C$7="Other author funding",  MIN(AD544*'Funding Allocation Parameters'!$E$7, 'Funding Allocation Parameters'!$G$7), IF('Funding Allocation Parameters'!$C$7="Any discretionary funds (grants if available, other if no grants)", MIN(AD544*'Funding Allocation Parameters'!$E$7, 'Funding Allocation Parameters'!$G$7), IF('Funding Allocation Parameters'!$C$7="Complex Library Subsidy", 0, 0)))))</f>
        <v>0</v>
      </c>
      <c r="AJ544" s="177">
        <f t="shared" si="256"/>
        <v>0</v>
      </c>
      <c r="AK544" s="177">
        <f t="shared" si="257"/>
        <v>0</v>
      </c>
      <c r="AL544" s="181">
        <f>IF('Funding Allocation Parameters'!$C$8="Basic Library Subsidy", MIN(AJ544*'Funding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MIN(AJ544*VLOOKUP(CONCATENATE($A544, 'Funding Allocation Parameters'!$I$8), 'Library Subsidy Complex'!$C$2:$J$55, 2, FALSE), VLOOKUP(CONCATENATE($A544, 'Funding Allocation Parameters'!$I$8), 'Library Subsidy Complex'!$C$2:$J$55, 4, FALSE)), 0)))))</f>
        <v>0</v>
      </c>
      <c r="AM544" s="181">
        <f>IF('Funding Allocation Parameters'!$C$8="Basic Library Subsidy", 0, IF('Funding Allocation Parameters'!$C$8="Grant funding",MIN(AJ544*'Funding Allocation Parameters'!$E$8, 'Funding Allocation Parameters'!$G$8), IF('Funding Allocation Parameters'!$C$8="Other author funding", 0, IF('Funding Allocation Parameters'!$C$8="Any discretionary funds (grants if available, other if no grants)", MIN(AJ544*'Funding Allocation Parameters'!$E$8, 'Funding Allocation Parameters'!$G$8), IF('Funding Allocation Parameters'!$C$8="Complex Library Subsidy", 0, 0)))))</f>
        <v>0</v>
      </c>
      <c r="AN544" s="181">
        <f>IF('Funding Allocation Parameters'!$C$8="Basic Library Subsidy", 0, IF('Funding Allocation Parameters'!$C$8="Grant funding", 0, IF('Funding Allocation Parameters'!$C$8="Other author funding",  MIN(AJ544*'Funding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4" s="181">
        <f>IF('Funding Allocation Parameters'!$C$8="Basic Library Subsidy", MIN(AK544*'Funding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MIN(AK544*VLOOKUP(CONCATENATE($A544, 'Funding Allocation Parameters'!$I$8), 'Library Subsidy Complex'!$C$2:$J$55, 6, FALSE), VLOOKUP(CONCATENATE($A544, 'Funding Allocation Parameters'!$I$8), 'Library Subsidy Complex'!$C$2:$J$55, 8, FALSE)), 0)))))</f>
        <v>0</v>
      </c>
      <c r="AP544" s="181">
        <f>IF('Funding Allocation Parameters'!$C$8="Basic Library Subsidy", 0, IF('Funding Allocation Parameters'!$C$8="Grant funding", 0, IF('Funding Allocation Parameters'!$C$8="Other author funding",  MIN(AK544*'Funding Allocation Parameters'!$E$8, 'Funding Allocation Parameters'!$G$8), IF('Funding Allocation Parameters'!$C$8="Any discretionary funds (grants if available, other if no grants)", MIN(AK544*'Funding Allocation Parameters'!$E$8, 'Funding Allocation Parameters'!$G$8), IF('Funding Allocation Parameters'!$C$8="Complex Library Subsidy", 0, 0)))))</f>
        <v>0</v>
      </c>
      <c r="AQ544" s="177">
        <f t="shared" si="258"/>
        <v>0</v>
      </c>
      <c r="AR544" s="177">
        <f t="shared" si="259"/>
        <v>0</v>
      </c>
      <c r="AS544" s="182">
        <f t="shared" si="260"/>
        <v>1189</v>
      </c>
      <c r="AT544" s="182">
        <f t="shared" si="261"/>
        <v>611.32799999999997</v>
      </c>
      <c r="AU544" s="182">
        <f t="shared" si="262"/>
        <v>0</v>
      </c>
      <c r="AV544" s="182">
        <f t="shared" si="263"/>
        <v>1189</v>
      </c>
      <c r="AW544" s="182">
        <f t="shared" si="264"/>
        <v>611.32799999999997</v>
      </c>
      <c r="AX544" s="183">
        <f t="shared" si="265"/>
        <v>0</v>
      </c>
      <c r="AY544" s="183">
        <f t="shared" si="266"/>
        <v>0</v>
      </c>
      <c r="AZ544" s="183">
        <f t="shared" si="267"/>
        <v>0</v>
      </c>
      <c r="BA544" s="183">
        <f t="shared" si="268"/>
        <v>1189</v>
      </c>
      <c r="BB544" s="183">
        <f t="shared" si="269"/>
        <v>611.32799999999997</v>
      </c>
      <c r="BC544" s="184">
        <f t="shared" si="270"/>
        <v>1189</v>
      </c>
      <c r="BD544" s="184">
        <f t="shared" si="271"/>
        <v>0</v>
      </c>
      <c r="BE544" s="184">
        <f t="shared" si="272"/>
        <v>0</v>
      </c>
      <c r="BF544" s="184">
        <f t="shared" si="273"/>
        <v>611.32799999999997</v>
      </c>
      <c r="BG544" s="102">
        <f t="shared" si="274"/>
        <v>0</v>
      </c>
      <c r="BH544" s="102">
        <f t="shared" si="275"/>
        <v>0</v>
      </c>
      <c r="BI544" s="102">
        <f t="shared" si="276"/>
        <v>0</v>
      </c>
      <c r="BJ544" s="102">
        <f t="shared" si="277"/>
        <v>0</v>
      </c>
      <c r="BK544" s="102">
        <f t="shared" si="278"/>
        <v>1</v>
      </c>
      <c r="BL544" s="102">
        <f t="shared" si="279"/>
        <v>0</v>
      </c>
      <c r="BN544" s="102"/>
    </row>
    <row r="545" spans="1:66" x14ac:dyDescent="0.25">
      <c r="A545" s="102" t="s">
        <v>7</v>
      </c>
      <c r="B545" s="102" t="s">
        <v>8</v>
      </c>
      <c r="C545" s="102" t="s">
        <v>8</v>
      </c>
      <c r="D545" s="102" t="s">
        <v>27</v>
      </c>
      <c r="E545" s="102" t="s">
        <v>1095</v>
      </c>
      <c r="F545" s="102" t="s">
        <v>1096</v>
      </c>
      <c r="G545" s="102">
        <v>0.77900000000000003</v>
      </c>
      <c r="H545" s="102">
        <v>1</v>
      </c>
      <c r="I545" s="102">
        <v>0</v>
      </c>
      <c r="J545" s="167">
        <f>IFERROR(H545*VLOOKUP(A545, 'Advanced Parameters'!$B$7:$G$20, 6, FALSE)*VLOOKUP(A545, 'Growth Parameters'!$B$6:$H$19, 6, FALSE), 0)</f>
        <v>1</v>
      </c>
      <c r="K545" s="167">
        <f>IFERROR(IF('Advanced Parameters'!$C$5="n",'Raw Data'!I545*VLOOKUP(A545,'Advanced Parameters'!$B$7:$G$20,6,FALSE),J545*VLOOKUP(A545,'Advanced Parameters'!$B$7:$G$20,2,FALSE))*VLOOKUP(A545, 'Growth Parameters'!$B$6:$H$19, 6, FALSE), 0)</f>
        <v>0</v>
      </c>
      <c r="L545" s="167">
        <f t="shared" si="280"/>
        <v>1</v>
      </c>
      <c r="M545" s="168">
        <f>IFERROR(IF(G545="NA","NA",IF(G545&gt;'APC Parameters'!$K$6+VLOOKUP('Raw Data'!A545, 'APC Parameters'!$H$7:$L$20, 4, FALSE), 'APC Parameters'!$L$6+VLOOKUP('Raw Data'!A545, 'APC Parameters'!$H$7:$L$20, 5, FALSE), G545*('APC Parameters'!$J$6+VLOOKUP('Raw Data'!A545, 'APC Parameters'!$H$7:$L$20, 3, FALSE))+'APC Parameters'!$I$6+VLOOKUP('Raw Data'!A545, 'APC Parameters'!$H$7:$L$20, 2, FALSE))), 0)</f>
        <v>1700.3026</v>
      </c>
      <c r="N545" s="168">
        <f t="shared" si="250"/>
        <v>1700.3026</v>
      </c>
      <c r="O545" s="168">
        <f>IFERROR(IF(M545="NA",VLOOKUP(D545,'Internal Calculations'!$B$10:$C$11,2,FALSE), M545)*VLOOKUP(A545, 'Growth Parameters'!$B$6:$H$19, 7, FALSE), 0)</f>
        <v>1700.3026</v>
      </c>
      <c r="P545" s="177">
        <f t="shared" si="251"/>
        <v>1700.3026</v>
      </c>
      <c r="Q545" s="178">
        <f>IF('Funding Allocation Parameters'!$C$5="Basic Library Subsidy", MIN(O545*('Funding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MIN($O545*(VLOOKUP(CONCATENATE($A545, 'Funding Allocation Parameters'!$I$5), 'Library Subsidy Complex'!$C$2:$J$55, 2, FALSE)), VLOOKUP(CONCATENATE($A545, 'Funding Allocation Parameters'!$I$5), 'Library Subsidy Complex'!$C$2:$J$55, 4, FALSE)), 0)))))</f>
        <v>1189</v>
      </c>
      <c r="R545" s="178">
        <f>IF('Funding Allocation Parameters'!$C$5="Basic Library Subsidy", 0, IF('Funding Allocation Parameters'!$C$5="Grant funding",MIN(O545*('Funding Allocation Parameters'!$E$5), 'Funding Allocation Parameters'!$G$5), IF('Funding Allocation Parameters'!$C$5="Other author funding", 0, IF('Funding Allocation Parameters'!$C$5="Any discretionary funds (grants if available, other if no grants)", MIN(O545*('Funding Allocation Parameters'!$E$5), 'Funding Allocation Parameters'!$G$5), IF('Funding Allocation Parameters'!$C$5="Complex Library Subsidy", 0, 0)))))</f>
        <v>0</v>
      </c>
      <c r="S545" s="178">
        <f>IF('Funding Allocation Parameters'!$C$5="Basic Library Subsidy", 0, IF('Funding Allocation Parameters'!$C$5="Grant funding", 0, IF('Funding Allocation Parameters'!$C$5="Other author funding",  MIN(O545*('Funding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5" s="178">
        <f>IF('Funding Allocation Parameters'!$C$5="Basic Library Subsidy", MIN(O545*('Funding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MIN($O545*(VLOOKUP(CONCATENATE($A545, 'Funding Allocation Parameters'!$I$5), 'Library Subsidy Complex'!$C$2:$J$55, 6, FALSE)), VLOOKUP(CONCATENATE($A545, 'Funding Allocation Parameters'!$I$5), 'Library Subsidy Complex'!$C$2:$J$55, 8, FALSE)), 0)))))</f>
        <v>1189</v>
      </c>
      <c r="U545" s="178">
        <f>IF('Funding Allocation Parameters'!$C$5="Basic Library Subsidy", 0, IF('Funding Allocation Parameters'!$C$5="Grant funding", 0, IF('Funding Allocation Parameters'!$C$5="Other author funding",  MIN(O545*('Funding Allocation Parameters'!$E$5), 'Funding Allocation Parameters'!$G$5), IF('Funding Allocation Parameters'!$C$5="Any discretionary funds (grants if available, other if no grants)", MIN(O545*('Funding Allocation Parameters'!$E$5), 'Funding Allocation Parameters'!$G$5), IF('Funding Allocation Parameters'!$C$5="Complex Library Subsidy", 0, 0)))))</f>
        <v>0</v>
      </c>
      <c r="V545" s="177">
        <f t="shared" si="252"/>
        <v>511.30259999999998</v>
      </c>
      <c r="W545" s="177">
        <f t="shared" si="253"/>
        <v>511.30259999999998</v>
      </c>
      <c r="X545" s="179">
        <f>IF('Funding Allocation Parameters'!$C$6="Basic Library Subsidy", MIN(V545*'Funding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MIN(V545*VLOOKUP(CONCATENATE($A545, 'Funding Allocation Parameters'!$I$6), 'Library Subsidy Complex'!$C$2:$J$55, 2, FALSE), VLOOKUP(CONCATENATE($A545, 'Funding Allocation Parameters'!$I$6), 'Library Subsidy Complex'!$C$2:$J$55, 4, FALSE)), 0)))))</f>
        <v>0</v>
      </c>
      <c r="Y545" s="179">
        <f>IF('Funding Allocation Parameters'!$C$6="Basic Library Subsidy", 0, IF('Funding Allocation Parameters'!$C$6="Grant funding",MIN(V545*'Funding Allocation Parameters'!$E$6, 'Funding Allocation Parameters'!$G$6), IF('Funding Allocation Parameters'!$C$6="Other author funding", 0, IF('Funding Allocation Parameters'!$C$6="Any discretionary funds (grants if available, other if no grants)", MIN(V545*'Funding Allocation Parameters'!$E$6, 'Funding Allocation Parameters'!$G$6), IF('Funding Allocation Parameters'!$C$6="Complex Library Subsidy", 0, 0)))))</f>
        <v>511.30259999999998</v>
      </c>
      <c r="Z545" s="179">
        <f>IF('Funding Allocation Parameters'!$C$6="Basic Library Subsidy", 0, IF('Funding Allocation Parameters'!$C$6="Grant funding", 0, IF('Funding Allocation Parameters'!$C$6="Other author funding",  MIN(V545*'Funding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5" s="179">
        <f>IF('Funding Allocation Parameters'!$C$6="Basic Library Subsidy", MIN(W545*'Funding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MIN(W545*VLOOKUP(CONCATENATE($A545, 'Funding Allocation Parameters'!$I$6), 'Library Subsidy Complex'!$C$2:$J$55, 6, FALSE), VLOOKUP(CONCATENATE($A545, 'Funding Allocation Parameters'!$I$6), 'Library Subsidy Complex'!$C$2:$J$55, 8, FALSE)), 0)))))</f>
        <v>0</v>
      </c>
      <c r="AB545" s="179">
        <f>IF('Funding Allocation Parameters'!$C$6="Basic Library Subsidy", 0, IF('Funding Allocation Parameters'!$C$6="Grant funding", 0, IF('Funding Allocation Parameters'!$C$6="Other author funding",  MIN(W545*'Funding Allocation Parameters'!$E$6, 'Funding Allocation Parameters'!$G$6), IF('Funding Allocation Parameters'!$C$6="Any discretionary funds (grants if available, other if no grants)", MIN(W545*'Funding Allocation Parameters'!$E$6, 'Funding Allocation Parameters'!$G$6), IF('Funding Allocation Parameters'!$C$6="Complex Library Subsidy", 0, 0)))))</f>
        <v>511.30259999999998</v>
      </c>
      <c r="AC545" s="177">
        <f t="shared" si="254"/>
        <v>0</v>
      </c>
      <c r="AD545" s="177">
        <f t="shared" si="255"/>
        <v>0</v>
      </c>
      <c r="AE545" s="180">
        <f>IF('Funding Allocation Parameters'!$C$7="Basic Library Subsidy", MIN(AC545*'Funding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MIN(AC545*VLOOKUP(CONCATENATE($A545, 'Funding Allocation Parameters'!$I$7), 'Library Subsidy Complex'!$C$2:$J$55, 2, FALSE), VLOOKUP(CONCATENATE($A545, 'Funding Allocation Parameters'!$I$7), 'Library Subsidy Complex'!$C$2:$J$55, 4, FALSE)), 0)))))</f>
        <v>0</v>
      </c>
      <c r="AF545" s="180">
        <f>IF('Funding Allocation Parameters'!$C$7="Basic Library Subsidy", 0, IF('Funding Allocation Parameters'!$C$7="Grant funding",MIN(AC545*'Funding Allocation Parameters'!$E$7, 'Funding Allocation Parameters'!$G$7), IF('Funding Allocation Parameters'!$C$7="Other author funding", 0, IF('Funding Allocation Parameters'!$C$7="Any discretionary funds (grants if available, other if no grants)", MIN(AC545*'Funding Allocation Parameters'!$E$7, 'Funding Allocation Parameters'!$G$7), IF('Funding Allocation Parameters'!$C$7="Complex Library Subsidy", 0, 0)))))</f>
        <v>0</v>
      </c>
      <c r="AG545" s="180">
        <f>IF('Funding Allocation Parameters'!$C$7="Basic Library Subsidy", 0, IF('Funding Allocation Parameters'!$C$7="Grant funding", 0, IF('Funding Allocation Parameters'!$C$7="Other author funding",  MIN(AC545*'Funding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5" s="180">
        <f>IF('Funding Allocation Parameters'!$C$7="Basic Library Subsidy", MIN(AD545*'Funding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MIN(AD545*VLOOKUP(CONCATENATE($A545, 'Funding Allocation Parameters'!$I$7), 'Library Subsidy Complex'!$C$2:$J$55, 6, FALSE), VLOOKUP(CONCATENATE($A545, 'Funding Allocation Parameters'!$I$7), 'Library Subsidy Complex'!$C$2:$J$55, 8, FALSE)), 0)))))</f>
        <v>0</v>
      </c>
      <c r="AI545" s="180">
        <f>IF('Funding Allocation Parameters'!$C$7="Basic Library Subsidy", 0, IF('Funding Allocation Parameters'!$C$7="Grant funding", 0, IF('Funding Allocation Parameters'!$C$7="Other author funding",  MIN(AD545*'Funding Allocation Parameters'!$E$7, 'Funding Allocation Parameters'!$G$7), IF('Funding Allocation Parameters'!$C$7="Any discretionary funds (grants if available, other if no grants)", MIN(AD545*'Funding Allocation Parameters'!$E$7, 'Funding Allocation Parameters'!$G$7), IF('Funding Allocation Parameters'!$C$7="Complex Library Subsidy", 0, 0)))))</f>
        <v>0</v>
      </c>
      <c r="AJ545" s="177">
        <f t="shared" si="256"/>
        <v>0</v>
      </c>
      <c r="AK545" s="177">
        <f t="shared" si="257"/>
        <v>0</v>
      </c>
      <c r="AL545" s="181">
        <f>IF('Funding Allocation Parameters'!$C$8="Basic Library Subsidy", MIN(AJ545*'Funding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MIN(AJ545*VLOOKUP(CONCATENATE($A545, 'Funding Allocation Parameters'!$I$8), 'Library Subsidy Complex'!$C$2:$J$55, 2, FALSE), VLOOKUP(CONCATENATE($A545, 'Funding Allocation Parameters'!$I$8), 'Library Subsidy Complex'!$C$2:$J$55, 4, FALSE)), 0)))))</f>
        <v>0</v>
      </c>
      <c r="AM545" s="181">
        <f>IF('Funding Allocation Parameters'!$C$8="Basic Library Subsidy", 0, IF('Funding Allocation Parameters'!$C$8="Grant funding",MIN(AJ545*'Funding Allocation Parameters'!$E$8, 'Funding Allocation Parameters'!$G$8), IF('Funding Allocation Parameters'!$C$8="Other author funding", 0, IF('Funding Allocation Parameters'!$C$8="Any discretionary funds (grants if available, other if no grants)", MIN(AJ545*'Funding Allocation Parameters'!$E$8, 'Funding Allocation Parameters'!$G$8), IF('Funding Allocation Parameters'!$C$8="Complex Library Subsidy", 0, 0)))))</f>
        <v>0</v>
      </c>
      <c r="AN545" s="181">
        <f>IF('Funding Allocation Parameters'!$C$8="Basic Library Subsidy", 0, IF('Funding Allocation Parameters'!$C$8="Grant funding", 0, IF('Funding Allocation Parameters'!$C$8="Other author funding",  MIN(AJ545*'Funding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5" s="181">
        <f>IF('Funding Allocation Parameters'!$C$8="Basic Library Subsidy", MIN(AK545*'Funding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MIN(AK545*VLOOKUP(CONCATENATE($A545, 'Funding Allocation Parameters'!$I$8), 'Library Subsidy Complex'!$C$2:$J$55, 6, FALSE), VLOOKUP(CONCATENATE($A545, 'Funding Allocation Parameters'!$I$8), 'Library Subsidy Complex'!$C$2:$J$55, 8, FALSE)), 0)))))</f>
        <v>0</v>
      </c>
      <c r="AP545" s="181">
        <f>IF('Funding Allocation Parameters'!$C$8="Basic Library Subsidy", 0, IF('Funding Allocation Parameters'!$C$8="Grant funding", 0, IF('Funding Allocation Parameters'!$C$8="Other author funding",  MIN(AK545*'Funding Allocation Parameters'!$E$8, 'Funding Allocation Parameters'!$G$8), IF('Funding Allocation Parameters'!$C$8="Any discretionary funds (grants if available, other if no grants)", MIN(AK545*'Funding Allocation Parameters'!$E$8, 'Funding Allocation Parameters'!$G$8), IF('Funding Allocation Parameters'!$C$8="Complex Library Subsidy", 0, 0)))))</f>
        <v>0</v>
      </c>
      <c r="AQ545" s="177">
        <f t="shared" si="258"/>
        <v>0</v>
      </c>
      <c r="AR545" s="177">
        <f t="shared" si="259"/>
        <v>0</v>
      </c>
      <c r="AS545" s="182">
        <f t="shared" si="260"/>
        <v>1189</v>
      </c>
      <c r="AT545" s="182">
        <f t="shared" si="261"/>
        <v>511.30259999999998</v>
      </c>
      <c r="AU545" s="182">
        <f t="shared" si="262"/>
        <v>0</v>
      </c>
      <c r="AV545" s="182">
        <f t="shared" si="263"/>
        <v>1189</v>
      </c>
      <c r="AW545" s="182">
        <f t="shared" si="264"/>
        <v>511.30259999999998</v>
      </c>
      <c r="AX545" s="183">
        <f t="shared" si="265"/>
        <v>0</v>
      </c>
      <c r="AY545" s="183">
        <f t="shared" si="266"/>
        <v>0</v>
      </c>
      <c r="AZ545" s="183">
        <f t="shared" si="267"/>
        <v>0</v>
      </c>
      <c r="BA545" s="183">
        <f t="shared" si="268"/>
        <v>1189</v>
      </c>
      <c r="BB545" s="183">
        <f t="shared" si="269"/>
        <v>511.30259999999998</v>
      </c>
      <c r="BC545" s="184">
        <f t="shared" si="270"/>
        <v>1189</v>
      </c>
      <c r="BD545" s="184">
        <f t="shared" si="271"/>
        <v>0</v>
      </c>
      <c r="BE545" s="184">
        <f t="shared" si="272"/>
        <v>0</v>
      </c>
      <c r="BF545" s="184">
        <f t="shared" si="273"/>
        <v>511.30259999999998</v>
      </c>
      <c r="BG545" s="102">
        <f t="shared" si="274"/>
        <v>0</v>
      </c>
      <c r="BH545" s="102">
        <f t="shared" si="275"/>
        <v>0</v>
      </c>
      <c r="BI545" s="102">
        <f t="shared" si="276"/>
        <v>0</v>
      </c>
      <c r="BJ545" s="102">
        <f t="shared" si="277"/>
        <v>0</v>
      </c>
      <c r="BK545" s="102">
        <f t="shared" si="278"/>
        <v>1</v>
      </c>
      <c r="BL545" s="102">
        <f t="shared" si="279"/>
        <v>0</v>
      </c>
      <c r="BN545" s="102"/>
    </row>
    <row r="546" spans="1:66" x14ac:dyDescent="0.25">
      <c r="A546" s="102" t="s">
        <v>13</v>
      </c>
      <c r="B546" s="102" t="s">
        <v>8</v>
      </c>
      <c r="C546" s="102" t="s">
        <v>8</v>
      </c>
      <c r="D546" s="102" t="s">
        <v>27</v>
      </c>
      <c r="E546" s="102" t="s">
        <v>1097</v>
      </c>
      <c r="F546" s="102" t="s">
        <v>1098</v>
      </c>
      <c r="G546" s="102">
        <v>1.9590000000000001</v>
      </c>
      <c r="H546" s="102">
        <v>1</v>
      </c>
      <c r="I546" s="102">
        <v>1</v>
      </c>
      <c r="J546" s="167">
        <f>IFERROR(H546*VLOOKUP(A546, 'Advanced Parameters'!$B$7:$G$20, 6, FALSE)*VLOOKUP(A546, 'Growth Parameters'!$B$6:$H$19, 6, FALSE), 0)</f>
        <v>1</v>
      </c>
      <c r="K546" s="167">
        <f>IFERROR(IF('Advanced Parameters'!$C$5="n",'Raw Data'!I546*VLOOKUP(A546,'Advanced Parameters'!$B$7:$G$20,6,FALSE),J546*VLOOKUP(A546,'Advanced Parameters'!$B$7:$G$20,2,FALSE))*VLOOKUP(A546, 'Growth Parameters'!$B$6:$H$19, 6, FALSE), 0)</f>
        <v>1</v>
      </c>
      <c r="L546" s="167">
        <f t="shared" si="280"/>
        <v>0</v>
      </c>
      <c r="M546" s="168">
        <f>IFERROR(IF(G546="NA","NA",IF(G546&gt;'APC Parameters'!$K$6+VLOOKUP('Raw Data'!A546, 'APC Parameters'!$H$7:$L$20, 4, FALSE), 'APC Parameters'!$L$6+VLOOKUP('Raw Data'!A546, 'APC Parameters'!$H$7:$L$20, 5, FALSE), G546*('APC Parameters'!$J$6+VLOOKUP('Raw Data'!A546, 'APC Parameters'!$H$7:$L$20, 3, FALSE))+'APC Parameters'!$I$6+VLOOKUP('Raw Data'!A546, 'APC Parameters'!$H$7:$L$20, 2, FALSE))), 0)</f>
        <v>2537.3946000000001</v>
      </c>
      <c r="N546" s="168">
        <f t="shared" si="250"/>
        <v>2537.3946000000001</v>
      </c>
      <c r="O546" s="168">
        <f>IFERROR(IF(M546="NA",VLOOKUP(D546,'Internal Calculations'!$B$10:$C$11,2,FALSE), M546)*VLOOKUP(A546, 'Growth Parameters'!$B$6:$H$19, 7, FALSE), 0)</f>
        <v>2537.3946000000001</v>
      </c>
      <c r="P546" s="177">
        <f t="shared" si="251"/>
        <v>2537.3946000000001</v>
      </c>
      <c r="Q546" s="178">
        <f>IF('Funding Allocation Parameters'!$C$5="Basic Library Subsidy", MIN(O546*('Funding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MIN($O546*(VLOOKUP(CONCATENATE($A546, 'Funding Allocation Parameters'!$I$5), 'Library Subsidy Complex'!$C$2:$J$55, 2, FALSE)), VLOOKUP(CONCATENATE($A546, 'Funding Allocation Parameters'!$I$5), 'Library Subsidy Complex'!$C$2:$J$55, 4, FALSE)), 0)))))</f>
        <v>1189</v>
      </c>
      <c r="R546" s="178">
        <f>IF('Funding Allocation Parameters'!$C$5="Basic Library Subsidy", 0, IF('Funding Allocation Parameters'!$C$5="Grant funding",MIN(O546*('Funding Allocation Parameters'!$E$5), 'Funding Allocation Parameters'!$G$5), IF('Funding Allocation Parameters'!$C$5="Other author funding", 0, IF('Funding Allocation Parameters'!$C$5="Any discretionary funds (grants if available, other if no grants)", MIN(O546*('Funding Allocation Parameters'!$E$5), 'Funding Allocation Parameters'!$G$5), IF('Funding Allocation Parameters'!$C$5="Complex Library Subsidy", 0, 0)))))</f>
        <v>0</v>
      </c>
      <c r="S546" s="178">
        <f>IF('Funding Allocation Parameters'!$C$5="Basic Library Subsidy", 0, IF('Funding Allocation Parameters'!$C$5="Grant funding", 0, IF('Funding Allocation Parameters'!$C$5="Other author funding",  MIN(O546*('Funding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6" s="178">
        <f>IF('Funding Allocation Parameters'!$C$5="Basic Library Subsidy", MIN(O546*('Funding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MIN($O546*(VLOOKUP(CONCATENATE($A546, 'Funding Allocation Parameters'!$I$5), 'Library Subsidy Complex'!$C$2:$J$55, 6, FALSE)), VLOOKUP(CONCATENATE($A546, 'Funding Allocation Parameters'!$I$5), 'Library Subsidy Complex'!$C$2:$J$55, 8, FALSE)), 0)))))</f>
        <v>1189</v>
      </c>
      <c r="U546" s="178">
        <f>IF('Funding Allocation Parameters'!$C$5="Basic Library Subsidy", 0, IF('Funding Allocation Parameters'!$C$5="Grant funding", 0, IF('Funding Allocation Parameters'!$C$5="Other author funding",  MIN(O546*('Funding Allocation Parameters'!$E$5), 'Funding Allocation Parameters'!$G$5), IF('Funding Allocation Parameters'!$C$5="Any discretionary funds (grants if available, other if no grants)", MIN(O546*('Funding Allocation Parameters'!$E$5), 'Funding Allocation Parameters'!$G$5), IF('Funding Allocation Parameters'!$C$5="Complex Library Subsidy", 0, 0)))))</f>
        <v>0</v>
      </c>
      <c r="V546" s="177">
        <f t="shared" si="252"/>
        <v>1348.3946000000001</v>
      </c>
      <c r="W546" s="177">
        <f t="shared" si="253"/>
        <v>1348.3946000000001</v>
      </c>
      <c r="X546" s="179">
        <f>IF('Funding Allocation Parameters'!$C$6="Basic Library Subsidy", MIN(V546*'Funding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MIN(V546*VLOOKUP(CONCATENATE($A546, 'Funding Allocation Parameters'!$I$6), 'Library Subsidy Complex'!$C$2:$J$55, 2, FALSE), VLOOKUP(CONCATENATE($A546, 'Funding Allocation Parameters'!$I$6), 'Library Subsidy Complex'!$C$2:$J$55, 4, FALSE)), 0)))))</f>
        <v>0</v>
      </c>
      <c r="Y546" s="179">
        <f>IF('Funding Allocation Parameters'!$C$6="Basic Library Subsidy", 0, IF('Funding Allocation Parameters'!$C$6="Grant funding",MIN(V546*'Funding Allocation Parameters'!$E$6, 'Funding Allocation Parameters'!$G$6), IF('Funding Allocation Parameters'!$C$6="Other author funding", 0, IF('Funding Allocation Parameters'!$C$6="Any discretionary funds (grants if available, other if no grants)", MIN(V546*'Funding Allocation Parameters'!$E$6, 'Funding Allocation Parameters'!$G$6), IF('Funding Allocation Parameters'!$C$6="Complex Library Subsidy", 0, 0)))))</f>
        <v>1348.3946000000001</v>
      </c>
      <c r="Z546" s="179">
        <f>IF('Funding Allocation Parameters'!$C$6="Basic Library Subsidy", 0, IF('Funding Allocation Parameters'!$C$6="Grant funding", 0, IF('Funding Allocation Parameters'!$C$6="Other author funding",  MIN(V546*'Funding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6" s="179">
        <f>IF('Funding Allocation Parameters'!$C$6="Basic Library Subsidy", MIN(W546*'Funding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MIN(W546*VLOOKUP(CONCATENATE($A546, 'Funding Allocation Parameters'!$I$6), 'Library Subsidy Complex'!$C$2:$J$55, 6, FALSE), VLOOKUP(CONCATENATE($A546, 'Funding Allocation Parameters'!$I$6), 'Library Subsidy Complex'!$C$2:$J$55, 8, FALSE)), 0)))))</f>
        <v>0</v>
      </c>
      <c r="AB546" s="179">
        <f>IF('Funding Allocation Parameters'!$C$6="Basic Library Subsidy", 0, IF('Funding Allocation Parameters'!$C$6="Grant funding", 0, IF('Funding Allocation Parameters'!$C$6="Other author funding",  MIN(W546*'Funding Allocation Parameters'!$E$6, 'Funding Allocation Parameters'!$G$6), IF('Funding Allocation Parameters'!$C$6="Any discretionary funds (grants if available, other if no grants)", MIN(W546*'Funding Allocation Parameters'!$E$6, 'Funding Allocation Parameters'!$G$6), IF('Funding Allocation Parameters'!$C$6="Complex Library Subsidy", 0, 0)))))</f>
        <v>1348.3946000000001</v>
      </c>
      <c r="AC546" s="177">
        <f t="shared" si="254"/>
        <v>0</v>
      </c>
      <c r="AD546" s="177">
        <f t="shared" si="255"/>
        <v>0</v>
      </c>
      <c r="AE546" s="180">
        <f>IF('Funding Allocation Parameters'!$C$7="Basic Library Subsidy", MIN(AC546*'Funding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MIN(AC546*VLOOKUP(CONCATENATE($A546, 'Funding Allocation Parameters'!$I$7), 'Library Subsidy Complex'!$C$2:$J$55, 2, FALSE), VLOOKUP(CONCATENATE($A546, 'Funding Allocation Parameters'!$I$7), 'Library Subsidy Complex'!$C$2:$J$55, 4, FALSE)), 0)))))</f>
        <v>0</v>
      </c>
      <c r="AF546" s="180">
        <f>IF('Funding Allocation Parameters'!$C$7="Basic Library Subsidy", 0, IF('Funding Allocation Parameters'!$C$7="Grant funding",MIN(AC546*'Funding Allocation Parameters'!$E$7, 'Funding Allocation Parameters'!$G$7), IF('Funding Allocation Parameters'!$C$7="Other author funding", 0, IF('Funding Allocation Parameters'!$C$7="Any discretionary funds (grants if available, other if no grants)", MIN(AC546*'Funding Allocation Parameters'!$E$7, 'Funding Allocation Parameters'!$G$7), IF('Funding Allocation Parameters'!$C$7="Complex Library Subsidy", 0, 0)))))</f>
        <v>0</v>
      </c>
      <c r="AG546" s="180">
        <f>IF('Funding Allocation Parameters'!$C$7="Basic Library Subsidy", 0, IF('Funding Allocation Parameters'!$C$7="Grant funding", 0, IF('Funding Allocation Parameters'!$C$7="Other author funding",  MIN(AC546*'Funding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6" s="180">
        <f>IF('Funding Allocation Parameters'!$C$7="Basic Library Subsidy", MIN(AD546*'Funding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MIN(AD546*VLOOKUP(CONCATENATE($A546, 'Funding Allocation Parameters'!$I$7), 'Library Subsidy Complex'!$C$2:$J$55, 6, FALSE), VLOOKUP(CONCATENATE($A546, 'Funding Allocation Parameters'!$I$7), 'Library Subsidy Complex'!$C$2:$J$55, 8, FALSE)), 0)))))</f>
        <v>0</v>
      </c>
      <c r="AI546" s="180">
        <f>IF('Funding Allocation Parameters'!$C$7="Basic Library Subsidy", 0, IF('Funding Allocation Parameters'!$C$7="Grant funding", 0, IF('Funding Allocation Parameters'!$C$7="Other author funding",  MIN(AD546*'Funding Allocation Parameters'!$E$7, 'Funding Allocation Parameters'!$G$7), IF('Funding Allocation Parameters'!$C$7="Any discretionary funds (grants if available, other if no grants)", MIN(AD546*'Funding Allocation Parameters'!$E$7, 'Funding Allocation Parameters'!$G$7), IF('Funding Allocation Parameters'!$C$7="Complex Library Subsidy", 0, 0)))))</f>
        <v>0</v>
      </c>
      <c r="AJ546" s="177">
        <f t="shared" si="256"/>
        <v>0</v>
      </c>
      <c r="AK546" s="177">
        <f t="shared" si="257"/>
        <v>0</v>
      </c>
      <c r="AL546" s="181">
        <f>IF('Funding Allocation Parameters'!$C$8="Basic Library Subsidy", MIN(AJ546*'Funding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MIN(AJ546*VLOOKUP(CONCATENATE($A546, 'Funding Allocation Parameters'!$I$8), 'Library Subsidy Complex'!$C$2:$J$55, 2, FALSE), VLOOKUP(CONCATENATE($A546, 'Funding Allocation Parameters'!$I$8), 'Library Subsidy Complex'!$C$2:$J$55, 4, FALSE)), 0)))))</f>
        <v>0</v>
      </c>
      <c r="AM546" s="181">
        <f>IF('Funding Allocation Parameters'!$C$8="Basic Library Subsidy", 0, IF('Funding Allocation Parameters'!$C$8="Grant funding",MIN(AJ546*'Funding Allocation Parameters'!$E$8, 'Funding Allocation Parameters'!$G$8), IF('Funding Allocation Parameters'!$C$8="Other author funding", 0, IF('Funding Allocation Parameters'!$C$8="Any discretionary funds (grants if available, other if no grants)", MIN(AJ546*'Funding Allocation Parameters'!$E$8, 'Funding Allocation Parameters'!$G$8), IF('Funding Allocation Parameters'!$C$8="Complex Library Subsidy", 0, 0)))))</f>
        <v>0</v>
      </c>
      <c r="AN546" s="181">
        <f>IF('Funding Allocation Parameters'!$C$8="Basic Library Subsidy", 0, IF('Funding Allocation Parameters'!$C$8="Grant funding", 0, IF('Funding Allocation Parameters'!$C$8="Other author funding",  MIN(AJ546*'Funding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6" s="181">
        <f>IF('Funding Allocation Parameters'!$C$8="Basic Library Subsidy", MIN(AK546*'Funding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MIN(AK546*VLOOKUP(CONCATENATE($A546, 'Funding Allocation Parameters'!$I$8), 'Library Subsidy Complex'!$C$2:$J$55, 6, FALSE), VLOOKUP(CONCATENATE($A546, 'Funding Allocation Parameters'!$I$8), 'Library Subsidy Complex'!$C$2:$J$55, 8, FALSE)), 0)))))</f>
        <v>0</v>
      </c>
      <c r="AP546" s="181">
        <f>IF('Funding Allocation Parameters'!$C$8="Basic Library Subsidy", 0, IF('Funding Allocation Parameters'!$C$8="Grant funding", 0, IF('Funding Allocation Parameters'!$C$8="Other author funding",  MIN(AK546*'Funding Allocation Parameters'!$E$8, 'Funding Allocation Parameters'!$G$8), IF('Funding Allocation Parameters'!$C$8="Any discretionary funds (grants if available, other if no grants)", MIN(AK546*'Funding Allocation Parameters'!$E$8, 'Funding Allocation Parameters'!$G$8), IF('Funding Allocation Parameters'!$C$8="Complex Library Subsidy", 0, 0)))))</f>
        <v>0</v>
      </c>
      <c r="AQ546" s="177">
        <f t="shared" si="258"/>
        <v>0</v>
      </c>
      <c r="AR546" s="177">
        <f t="shared" si="259"/>
        <v>0</v>
      </c>
      <c r="AS546" s="182">
        <f t="shared" si="260"/>
        <v>1189</v>
      </c>
      <c r="AT546" s="182">
        <f t="shared" si="261"/>
        <v>1348.3946000000001</v>
      </c>
      <c r="AU546" s="182">
        <f t="shared" si="262"/>
        <v>0</v>
      </c>
      <c r="AV546" s="182">
        <f t="shared" si="263"/>
        <v>1189</v>
      </c>
      <c r="AW546" s="182">
        <f t="shared" si="264"/>
        <v>1348.3946000000001</v>
      </c>
      <c r="AX546" s="183">
        <f t="shared" si="265"/>
        <v>1189</v>
      </c>
      <c r="AY546" s="183">
        <f t="shared" si="266"/>
        <v>1348.3946000000001</v>
      </c>
      <c r="AZ546" s="183">
        <f t="shared" si="267"/>
        <v>0</v>
      </c>
      <c r="BA546" s="183">
        <f t="shared" si="268"/>
        <v>0</v>
      </c>
      <c r="BB546" s="183">
        <f t="shared" si="269"/>
        <v>0</v>
      </c>
      <c r="BC546" s="184">
        <f t="shared" si="270"/>
        <v>1189</v>
      </c>
      <c r="BD546" s="184">
        <f t="shared" si="271"/>
        <v>0</v>
      </c>
      <c r="BE546" s="184">
        <f t="shared" si="272"/>
        <v>1348.3946000000001</v>
      </c>
      <c r="BF546" s="184">
        <f t="shared" si="273"/>
        <v>0</v>
      </c>
      <c r="BG546" s="102">
        <f t="shared" si="274"/>
        <v>0</v>
      </c>
      <c r="BH546" s="102">
        <f t="shared" si="275"/>
        <v>0</v>
      </c>
      <c r="BI546" s="102">
        <f t="shared" si="276"/>
        <v>0</v>
      </c>
      <c r="BJ546" s="102">
        <f t="shared" si="277"/>
        <v>1</v>
      </c>
      <c r="BK546" s="102">
        <f t="shared" si="278"/>
        <v>0</v>
      </c>
      <c r="BL546" s="102">
        <f t="shared" si="279"/>
        <v>0</v>
      </c>
      <c r="BN546" s="102"/>
    </row>
    <row r="547" spans="1:66" x14ac:dyDescent="0.25">
      <c r="A547" s="102" t="s">
        <v>24</v>
      </c>
      <c r="B547" s="102" t="s">
        <v>8</v>
      </c>
      <c r="C547" s="102" t="s">
        <v>8</v>
      </c>
      <c r="D547" s="102" t="s">
        <v>27</v>
      </c>
      <c r="E547" s="102" t="s">
        <v>309</v>
      </c>
      <c r="F547" s="102" t="s">
        <v>1099</v>
      </c>
      <c r="G547" s="102">
        <v>3.4140000000000001</v>
      </c>
      <c r="H547" s="102">
        <v>1</v>
      </c>
      <c r="I547" s="102">
        <v>1</v>
      </c>
      <c r="J547" s="167">
        <f>IFERROR(H547*VLOOKUP(A547, 'Advanced Parameters'!$B$7:$G$20, 6, FALSE)*VLOOKUP(A547, 'Growth Parameters'!$B$6:$H$19, 6, FALSE), 0)</f>
        <v>1</v>
      </c>
      <c r="K547" s="167">
        <f>IFERROR(IF('Advanced Parameters'!$C$5="n",'Raw Data'!I547*VLOOKUP(A547,'Advanced Parameters'!$B$7:$G$20,6,FALSE),J547*VLOOKUP(A547,'Advanced Parameters'!$B$7:$G$20,2,FALSE))*VLOOKUP(A547, 'Growth Parameters'!$B$6:$H$19, 6, FALSE), 0)</f>
        <v>1</v>
      </c>
      <c r="L547" s="167">
        <f t="shared" si="280"/>
        <v>0</v>
      </c>
      <c r="M547" s="168">
        <f>IFERROR(IF(G547="NA","NA",IF(G547&gt;'APC Parameters'!$K$6+VLOOKUP('Raw Data'!A547, 'APC Parameters'!$H$7:$L$20, 4, FALSE), 'APC Parameters'!$L$6+VLOOKUP('Raw Data'!A547, 'APC Parameters'!$H$7:$L$20, 5, FALSE), G547*('APC Parameters'!$J$6+VLOOKUP('Raw Data'!A547, 'APC Parameters'!$H$7:$L$20, 3, FALSE))+'APC Parameters'!$I$6+VLOOKUP('Raw Data'!A547, 'APC Parameters'!$H$7:$L$20, 2, FALSE))), 0)</f>
        <v>5000</v>
      </c>
      <c r="N547" s="168">
        <f t="shared" si="250"/>
        <v>5000</v>
      </c>
      <c r="O547" s="168">
        <f>IFERROR(IF(M547="NA",VLOOKUP(D547,'Internal Calculations'!$B$10:$C$11,2,FALSE), M547)*VLOOKUP(A547, 'Growth Parameters'!$B$6:$H$19, 7, FALSE), 0)</f>
        <v>5000</v>
      </c>
      <c r="P547" s="177">
        <f t="shared" si="251"/>
        <v>5000</v>
      </c>
      <c r="Q547" s="178">
        <f>IF('Funding Allocation Parameters'!$C$5="Basic Library Subsidy", MIN(O547*('Funding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MIN($O547*(VLOOKUP(CONCATENATE($A547, 'Funding Allocation Parameters'!$I$5), 'Library Subsidy Complex'!$C$2:$J$55, 2, FALSE)), VLOOKUP(CONCATENATE($A547, 'Funding Allocation Parameters'!$I$5), 'Library Subsidy Complex'!$C$2:$J$55, 4, FALSE)), 0)))))</f>
        <v>1189</v>
      </c>
      <c r="R547" s="178">
        <f>IF('Funding Allocation Parameters'!$C$5="Basic Library Subsidy", 0, IF('Funding Allocation Parameters'!$C$5="Grant funding",MIN(O547*('Funding Allocation Parameters'!$E$5), 'Funding Allocation Parameters'!$G$5), IF('Funding Allocation Parameters'!$C$5="Other author funding", 0, IF('Funding Allocation Parameters'!$C$5="Any discretionary funds (grants if available, other if no grants)", MIN(O547*('Funding Allocation Parameters'!$E$5), 'Funding Allocation Parameters'!$G$5), IF('Funding Allocation Parameters'!$C$5="Complex Library Subsidy", 0, 0)))))</f>
        <v>0</v>
      </c>
      <c r="S547" s="178">
        <f>IF('Funding Allocation Parameters'!$C$5="Basic Library Subsidy", 0, IF('Funding Allocation Parameters'!$C$5="Grant funding", 0, IF('Funding Allocation Parameters'!$C$5="Other author funding",  MIN(O547*('Funding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7" s="178">
        <f>IF('Funding Allocation Parameters'!$C$5="Basic Library Subsidy", MIN(O547*('Funding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MIN($O547*(VLOOKUP(CONCATENATE($A547, 'Funding Allocation Parameters'!$I$5), 'Library Subsidy Complex'!$C$2:$J$55, 6, FALSE)), VLOOKUP(CONCATENATE($A547, 'Funding Allocation Parameters'!$I$5), 'Library Subsidy Complex'!$C$2:$J$55, 8, FALSE)), 0)))))</f>
        <v>1189</v>
      </c>
      <c r="U547" s="178">
        <f>IF('Funding Allocation Parameters'!$C$5="Basic Library Subsidy", 0, IF('Funding Allocation Parameters'!$C$5="Grant funding", 0, IF('Funding Allocation Parameters'!$C$5="Other author funding",  MIN(O547*('Funding Allocation Parameters'!$E$5), 'Funding Allocation Parameters'!$G$5), IF('Funding Allocation Parameters'!$C$5="Any discretionary funds (grants if available, other if no grants)", MIN(O547*('Funding Allocation Parameters'!$E$5), 'Funding Allocation Parameters'!$G$5), IF('Funding Allocation Parameters'!$C$5="Complex Library Subsidy", 0, 0)))))</f>
        <v>0</v>
      </c>
      <c r="V547" s="177">
        <f t="shared" si="252"/>
        <v>3811</v>
      </c>
      <c r="W547" s="177">
        <f t="shared" si="253"/>
        <v>3811</v>
      </c>
      <c r="X547" s="179">
        <f>IF('Funding Allocation Parameters'!$C$6="Basic Library Subsidy", MIN(V547*'Funding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MIN(V547*VLOOKUP(CONCATENATE($A547, 'Funding Allocation Parameters'!$I$6), 'Library Subsidy Complex'!$C$2:$J$55, 2, FALSE), VLOOKUP(CONCATENATE($A547, 'Funding Allocation Parameters'!$I$6), 'Library Subsidy Complex'!$C$2:$J$55, 4, FALSE)), 0)))))</f>
        <v>0</v>
      </c>
      <c r="Y547" s="179">
        <f>IF('Funding Allocation Parameters'!$C$6="Basic Library Subsidy", 0, IF('Funding Allocation Parameters'!$C$6="Grant funding",MIN(V547*'Funding Allocation Parameters'!$E$6, 'Funding Allocation Parameters'!$G$6), IF('Funding Allocation Parameters'!$C$6="Other author funding", 0, IF('Funding Allocation Parameters'!$C$6="Any discretionary funds (grants if available, other if no grants)", MIN(V547*'Funding Allocation Parameters'!$E$6, 'Funding Allocation Parameters'!$G$6), IF('Funding Allocation Parameters'!$C$6="Complex Library Subsidy", 0, 0)))))</f>
        <v>3811</v>
      </c>
      <c r="Z547" s="179">
        <f>IF('Funding Allocation Parameters'!$C$6="Basic Library Subsidy", 0, IF('Funding Allocation Parameters'!$C$6="Grant funding", 0, IF('Funding Allocation Parameters'!$C$6="Other author funding",  MIN(V547*'Funding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7" s="179">
        <f>IF('Funding Allocation Parameters'!$C$6="Basic Library Subsidy", MIN(W547*'Funding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MIN(W547*VLOOKUP(CONCATENATE($A547, 'Funding Allocation Parameters'!$I$6), 'Library Subsidy Complex'!$C$2:$J$55, 6, FALSE), VLOOKUP(CONCATENATE($A547, 'Funding Allocation Parameters'!$I$6), 'Library Subsidy Complex'!$C$2:$J$55, 8, FALSE)), 0)))))</f>
        <v>0</v>
      </c>
      <c r="AB547" s="179">
        <f>IF('Funding Allocation Parameters'!$C$6="Basic Library Subsidy", 0, IF('Funding Allocation Parameters'!$C$6="Grant funding", 0, IF('Funding Allocation Parameters'!$C$6="Other author funding",  MIN(W547*'Funding Allocation Parameters'!$E$6, 'Funding Allocation Parameters'!$G$6), IF('Funding Allocation Parameters'!$C$6="Any discretionary funds (grants if available, other if no grants)", MIN(W547*'Funding Allocation Parameters'!$E$6, 'Funding Allocation Parameters'!$G$6), IF('Funding Allocation Parameters'!$C$6="Complex Library Subsidy", 0, 0)))))</f>
        <v>3811</v>
      </c>
      <c r="AC547" s="177">
        <f t="shared" si="254"/>
        <v>0</v>
      </c>
      <c r="AD547" s="177">
        <f t="shared" si="255"/>
        <v>0</v>
      </c>
      <c r="AE547" s="180">
        <f>IF('Funding Allocation Parameters'!$C$7="Basic Library Subsidy", MIN(AC547*'Funding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MIN(AC547*VLOOKUP(CONCATENATE($A547, 'Funding Allocation Parameters'!$I$7), 'Library Subsidy Complex'!$C$2:$J$55, 2, FALSE), VLOOKUP(CONCATENATE($A547, 'Funding Allocation Parameters'!$I$7), 'Library Subsidy Complex'!$C$2:$J$55, 4, FALSE)), 0)))))</f>
        <v>0</v>
      </c>
      <c r="AF547" s="180">
        <f>IF('Funding Allocation Parameters'!$C$7="Basic Library Subsidy", 0, IF('Funding Allocation Parameters'!$C$7="Grant funding",MIN(AC547*'Funding Allocation Parameters'!$E$7, 'Funding Allocation Parameters'!$G$7), IF('Funding Allocation Parameters'!$C$7="Other author funding", 0, IF('Funding Allocation Parameters'!$C$7="Any discretionary funds (grants if available, other if no grants)", MIN(AC547*'Funding Allocation Parameters'!$E$7, 'Funding Allocation Parameters'!$G$7), IF('Funding Allocation Parameters'!$C$7="Complex Library Subsidy", 0, 0)))))</f>
        <v>0</v>
      </c>
      <c r="AG547" s="180">
        <f>IF('Funding Allocation Parameters'!$C$7="Basic Library Subsidy", 0, IF('Funding Allocation Parameters'!$C$7="Grant funding", 0, IF('Funding Allocation Parameters'!$C$7="Other author funding",  MIN(AC547*'Funding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7" s="180">
        <f>IF('Funding Allocation Parameters'!$C$7="Basic Library Subsidy", MIN(AD547*'Funding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MIN(AD547*VLOOKUP(CONCATENATE($A547, 'Funding Allocation Parameters'!$I$7), 'Library Subsidy Complex'!$C$2:$J$55, 6, FALSE), VLOOKUP(CONCATENATE($A547, 'Funding Allocation Parameters'!$I$7), 'Library Subsidy Complex'!$C$2:$J$55, 8, FALSE)), 0)))))</f>
        <v>0</v>
      </c>
      <c r="AI547" s="180">
        <f>IF('Funding Allocation Parameters'!$C$7="Basic Library Subsidy", 0, IF('Funding Allocation Parameters'!$C$7="Grant funding", 0, IF('Funding Allocation Parameters'!$C$7="Other author funding",  MIN(AD547*'Funding Allocation Parameters'!$E$7, 'Funding Allocation Parameters'!$G$7), IF('Funding Allocation Parameters'!$C$7="Any discretionary funds (grants if available, other if no grants)", MIN(AD547*'Funding Allocation Parameters'!$E$7, 'Funding Allocation Parameters'!$G$7), IF('Funding Allocation Parameters'!$C$7="Complex Library Subsidy", 0, 0)))))</f>
        <v>0</v>
      </c>
      <c r="AJ547" s="177">
        <f t="shared" si="256"/>
        <v>0</v>
      </c>
      <c r="AK547" s="177">
        <f t="shared" si="257"/>
        <v>0</v>
      </c>
      <c r="AL547" s="181">
        <f>IF('Funding Allocation Parameters'!$C$8="Basic Library Subsidy", MIN(AJ547*'Funding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MIN(AJ547*VLOOKUP(CONCATENATE($A547, 'Funding Allocation Parameters'!$I$8), 'Library Subsidy Complex'!$C$2:$J$55, 2, FALSE), VLOOKUP(CONCATENATE($A547, 'Funding Allocation Parameters'!$I$8), 'Library Subsidy Complex'!$C$2:$J$55, 4, FALSE)), 0)))))</f>
        <v>0</v>
      </c>
      <c r="AM547" s="181">
        <f>IF('Funding Allocation Parameters'!$C$8="Basic Library Subsidy", 0, IF('Funding Allocation Parameters'!$C$8="Grant funding",MIN(AJ547*'Funding Allocation Parameters'!$E$8, 'Funding Allocation Parameters'!$G$8), IF('Funding Allocation Parameters'!$C$8="Other author funding", 0, IF('Funding Allocation Parameters'!$C$8="Any discretionary funds (grants if available, other if no grants)", MIN(AJ547*'Funding Allocation Parameters'!$E$8, 'Funding Allocation Parameters'!$G$8), IF('Funding Allocation Parameters'!$C$8="Complex Library Subsidy", 0, 0)))))</f>
        <v>0</v>
      </c>
      <c r="AN547" s="181">
        <f>IF('Funding Allocation Parameters'!$C$8="Basic Library Subsidy", 0, IF('Funding Allocation Parameters'!$C$8="Grant funding", 0, IF('Funding Allocation Parameters'!$C$8="Other author funding",  MIN(AJ547*'Funding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7" s="181">
        <f>IF('Funding Allocation Parameters'!$C$8="Basic Library Subsidy", MIN(AK547*'Funding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MIN(AK547*VLOOKUP(CONCATENATE($A547, 'Funding Allocation Parameters'!$I$8), 'Library Subsidy Complex'!$C$2:$J$55, 6, FALSE), VLOOKUP(CONCATENATE($A547, 'Funding Allocation Parameters'!$I$8), 'Library Subsidy Complex'!$C$2:$J$55, 8, FALSE)), 0)))))</f>
        <v>0</v>
      </c>
      <c r="AP547" s="181">
        <f>IF('Funding Allocation Parameters'!$C$8="Basic Library Subsidy", 0, IF('Funding Allocation Parameters'!$C$8="Grant funding", 0, IF('Funding Allocation Parameters'!$C$8="Other author funding",  MIN(AK547*'Funding Allocation Parameters'!$E$8, 'Funding Allocation Parameters'!$G$8), IF('Funding Allocation Parameters'!$C$8="Any discretionary funds (grants if available, other if no grants)", MIN(AK547*'Funding Allocation Parameters'!$E$8, 'Funding Allocation Parameters'!$G$8), IF('Funding Allocation Parameters'!$C$8="Complex Library Subsidy", 0, 0)))))</f>
        <v>0</v>
      </c>
      <c r="AQ547" s="177">
        <f t="shared" si="258"/>
        <v>0</v>
      </c>
      <c r="AR547" s="177">
        <f t="shared" si="259"/>
        <v>0</v>
      </c>
      <c r="AS547" s="182">
        <f t="shared" si="260"/>
        <v>1189</v>
      </c>
      <c r="AT547" s="182">
        <f t="shared" si="261"/>
        <v>3811</v>
      </c>
      <c r="AU547" s="182">
        <f t="shared" si="262"/>
        <v>0</v>
      </c>
      <c r="AV547" s="182">
        <f t="shared" si="263"/>
        <v>1189</v>
      </c>
      <c r="AW547" s="182">
        <f t="shared" si="264"/>
        <v>3811</v>
      </c>
      <c r="AX547" s="183">
        <f t="shared" si="265"/>
        <v>1189</v>
      </c>
      <c r="AY547" s="183">
        <f t="shared" si="266"/>
        <v>3811</v>
      </c>
      <c r="AZ547" s="183">
        <f t="shared" si="267"/>
        <v>0</v>
      </c>
      <c r="BA547" s="183">
        <f t="shared" si="268"/>
        <v>0</v>
      </c>
      <c r="BB547" s="183">
        <f t="shared" si="269"/>
        <v>0</v>
      </c>
      <c r="BC547" s="184">
        <f t="shared" si="270"/>
        <v>1189</v>
      </c>
      <c r="BD547" s="184">
        <f t="shared" si="271"/>
        <v>0</v>
      </c>
      <c r="BE547" s="184">
        <f t="shared" si="272"/>
        <v>3811</v>
      </c>
      <c r="BF547" s="184">
        <f t="shared" si="273"/>
        <v>0</v>
      </c>
      <c r="BG547" s="102">
        <f t="shared" si="274"/>
        <v>0</v>
      </c>
      <c r="BH547" s="102">
        <f t="shared" si="275"/>
        <v>0</v>
      </c>
      <c r="BI547" s="102">
        <f t="shared" si="276"/>
        <v>0</v>
      </c>
      <c r="BJ547" s="102">
        <f t="shared" si="277"/>
        <v>1</v>
      </c>
      <c r="BK547" s="102">
        <f t="shared" si="278"/>
        <v>0</v>
      </c>
      <c r="BL547" s="102">
        <f t="shared" si="279"/>
        <v>0</v>
      </c>
      <c r="BN547" s="102"/>
    </row>
    <row r="548" spans="1:66" x14ac:dyDescent="0.25">
      <c r="A548" s="102" t="s">
        <v>17</v>
      </c>
      <c r="B548" s="102" t="s">
        <v>8</v>
      </c>
      <c r="C548" s="102" t="s">
        <v>8</v>
      </c>
      <c r="D548" s="102" t="s">
        <v>27</v>
      </c>
      <c r="E548" s="102" t="s">
        <v>1100</v>
      </c>
      <c r="F548" s="102" t="s">
        <v>1101</v>
      </c>
      <c r="G548" s="102">
        <v>1.5269999999999999</v>
      </c>
      <c r="H548" s="102">
        <v>1</v>
      </c>
      <c r="I548" s="102">
        <v>1</v>
      </c>
      <c r="J548" s="167">
        <f>IFERROR(H548*VLOOKUP(A548, 'Advanced Parameters'!$B$7:$G$20, 6, FALSE)*VLOOKUP(A548, 'Growth Parameters'!$B$6:$H$19, 6, FALSE), 0)</f>
        <v>1</v>
      </c>
      <c r="K548" s="167">
        <f>IFERROR(IF('Advanced Parameters'!$C$5="n",'Raw Data'!I548*VLOOKUP(A548,'Advanced Parameters'!$B$7:$G$20,6,FALSE),J548*VLOOKUP(A548,'Advanced Parameters'!$B$7:$G$20,2,FALSE))*VLOOKUP(A548, 'Growth Parameters'!$B$6:$H$19, 6, FALSE), 0)</f>
        <v>1</v>
      </c>
      <c r="L548" s="167">
        <f t="shared" si="280"/>
        <v>0</v>
      </c>
      <c r="M548" s="168">
        <f>IFERROR(IF(G548="NA","NA",IF(G548&gt;'APC Parameters'!$K$6+VLOOKUP('Raw Data'!A548, 'APC Parameters'!$H$7:$L$20, 4, FALSE), 'APC Parameters'!$L$6+VLOOKUP('Raw Data'!A548, 'APC Parameters'!$H$7:$L$20, 5, FALSE), G548*('APC Parameters'!$J$6+VLOOKUP('Raw Data'!A548, 'APC Parameters'!$H$7:$L$20, 3, FALSE))+'APC Parameters'!$I$6+VLOOKUP('Raw Data'!A548, 'APC Parameters'!$H$7:$L$20, 2, FALSE))), 0)</f>
        <v>2230.9337999999998</v>
      </c>
      <c r="N548" s="168">
        <f t="shared" si="250"/>
        <v>2230.9337999999998</v>
      </c>
      <c r="O548" s="168">
        <f>IFERROR(IF(M548="NA",VLOOKUP(D548,'Internal Calculations'!$B$10:$C$11,2,FALSE), M548)*VLOOKUP(A548, 'Growth Parameters'!$B$6:$H$19, 7, FALSE), 0)</f>
        <v>2230.9337999999998</v>
      </c>
      <c r="P548" s="177">
        <f t="shared" si="251"/>
        <v>2230.9337999999998</v>
      </c>
      <c r="Q548" s="178">
        <f>IF('Funding Allocation Parameters'!$C$5="Basic Library Subsidy", MIN(O548*('Funding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MIN($O548*(VLOOKUP(CONCATENATE($A548, 'Funding Allocation Parameters'!$I$5), 'Library Subsidy Complex'!$C$2:$J$55, 2, FALSE)), VLOOKUP(CONCATENATE($A548, 'Funding Allocation Parameters'!$I$5), 'Library Subsidy Complex'!$C$2:$J$55, 4, FALSE)), 0)))))</f>
        <v>1189</v>
      </c>
      <c r="R548" s="178">
        <f>IF('Funding Allocation Parameters'!$C$5="Basic Library Subsidy", 0, IF('Funding Allocation Parameters'!$C$5="Grant funding",MIN(O548*('Funding Allocation Parameters'!$E$5), 'Funding Allocation Parameters'!$G$5), IF('Funding Allocation Parameters'!$C$5="Other author funding", 0, IF('Funding Allocation Parameters'!$C$5="Any discretionary funds (grants if available, other if no grants)", MIN(O548*('Funding Allocation Parameters'!$E$5), 'Funding Allocation Parameters'!$G$5), IF('Funding Allocation Parameters'!$C$5="Complex Library Subsidy", 0, 0)))))</f>
        <v>0</v>
      </c>
      <c r="S548" s="178">
        <f>IF('Funding Allocation Parameters'!$C$5="Basic Library Subsidy", 0, IF('Funding Allocation Parameters'!$C$5="Grant funding", 0, IF('Funding Allocation Parameters'!$C$5="Other author funding",  MIN(O548*('Funding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8" s="178">
        <f>IF('Funding Allocation Parameters'!$C$5="Basic Library Subsidy", MIN(O548*('Funding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MIN($O548*(VLOOKUP(CONCATENATE($A548, 'Funding Allocation Parameters'!$I$5), 'Library Subsidy Complex'!$C$2:$J$55, 6, FALSE)), VLOOKUP(CONCATENATE($A548, 'Funding Allocation Parameters'!$I$5), 'Library Subsidy Complex'!$C$2:$J$55, 8, FALSE)), 0)))))</f>
        <v>1189</v>
      </c>
      <c r="U548" s="178">
        <f>IF('Funding Allocation Parameters'!$C$5="Basic Library Subsidy", 0, IF('Funding Allocation Parameters'!$C$5="Grant funding", 0, IF('Funding Allocation Parameters'!$C$5="Other author funding",  MIN(O548*('Funding Allocation Parameters'!$E$5), 'Funding Allocation Parameters'!$G$5), IF('Funding Allocation Parameters'!$C$5="Any discretionary funds (grants if available, other if no grants)", MIN(O548*('Funding Allocation Parameters'!$E$5), 'Funding Allocation Parameters'!$G$5), IF('Funding Allocation Parameters'!$C$5="Complex Library Subsidy", 0, 0)))))</f>
        <v>0</v>
      </c>
      <c r="V548" s="177">
        <f t="shared" si="252"/>
        <v>1041.9337999999998</v>
      </c>
      <c r="W548" s="177">
        <f t="shared" si="253"/>
        <v>1041.9337999999998</v>
      </c>
      <c r="X548" s="179">
        <f>IF('Funding Allocation Parameters'!$C$6="Basic Library Subsidy", MIN(V548*'Funding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MIN(V548*VLOOKUP(CONCATENATE($A548, 'Funding Allocation Parameters'!$I$6), 'Library Subsidy Complex'!$C$2:$J$55, 2, FALSE), VLOOKUP(CONCATENATE($A548, 'Funding Allocation Parameters'!$I$6), 'Library Subsidy Complex'!$C$2:$J$55, 4, FALSE)), 0)))))</f>
        <v>0</v>
      </c>
      <c r="Y548" s="179">
        <f>IF('Funding Allocation Parameters'!$C$6="Basic Library Subsidy", 0, IF('Funding Allocation Parameters'!$C$6="Grant funding",MIN(V548*'Funding Allocation Parameters'!$E$6, 'Funding Allocation Parameters'!$G$6), IF('Funding Allocation Parameters'!$C$6="Other author funding", 0, IF('Funding Allocation Parameters'!$C$6="Any discretionary funds (grants if available, other if no grants)", MIN(V548*'Funding Allocation Parameters'!$E$6, 'Funding Allocation Parameters'!$G$6), IF('Funding Allocation Parameters'!$C$6="Complex Library Subsidy", 0, 0)))))</f>
        <v>1041.9337999999998</v>
      </c>
      <c r="Z548" s="179">
        <f>IF('Funding Allocation Parameters'!$C$6="Basic Library Subsidy", 0, IF('Funding Allocation Parameters'!$C$6="Grant funding", 0, IF('Funding Allocation Parameters'!$C$6="Other author funding",  MIN(V548*'Funding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8" s="179">
        <f>IF('Funding Allocation Parameters'!$C$6="Basic Library Subsidy", MIN(W548*'Funding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MIN(W548*VLOOKUP(CONCATENATE($A548, 'Funding Allocation Parameters'!$I$6), 'Library Subsidy Complex'!$C$2:$J$55, 6, FALSE), VLOOKUP(CONCATENATE($A548, 'Funding Allocation Parameters'!$I$6), 'Library Subsidy Complex'!$C$2:$J$55, 8, FALSE)), 0)))))</f>
        <v>0</v>
      </c>
      <c r="AB548" s="179">
        <f>IF('Funding Allocation Parameters'!$C$6="Basic Library Subsidy", 0, IF('Funding Allocation Parameters'!$C$6="Grant funding", 0, IF('Funding Allocation Parameters'!$C$6="Other author funding",  MIN(W548*'Funding Allocation Parameters'!$E$6, 'Funding Allocation Parameters'!$G$6), IF('Funding Allocation Parameters'!$C$6="Any discretionary funds (grants if available, other if no grants)", MIN(W548*'Funding Allocation Parameters'!$E$6, 'Funding Allocation Parameters'!$G$6), IF('Funding Allocation Parameters'!$C$6="Complex Library Subsidy", 0, 0)))))</f>
        <v>1041.9337999999998</v>
      </c>
      <c r="AC548" s="177">
        <f t="shared" si="254"/>
        <v>0</v>
      </c>
      <c r="AD548" s="177">
        <f t="shared" si="255"/>
        <v>0</v>
      </c>
      <c r="AE548" s="180">
        <f>IF('Funding Allocation Parameters'!$C$7="Basic Library Subsidy", MIN(AC548*'Funding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MIN(AC548*VLOOKUP(CONCATENATE($A548, 'Funding Allocation Parameters'!$I$7), 'Library Subsidy Complex'!$C$2:$J$55, 2, FALSE), VLOOKUP(CONCATENATE($A548, 'Funding Allocation Parameters'!$I$7), 'Library Subsidy Complex'!$C$2:$J$55, 4, FALSE)), 0)))))</f>
        <v>0</v>
      </c>
      <c r="AF548" s="180">
        <f>IF('Funding Allocation Parameters'!$C$7="Basic Library Subsidy", 0, IF('Funding Allocation Parameters'!$C$7="Grant funding",MIN(AC548*'Funding Allocation Parameters'!$E$7, 'Funding Allocation Parameters'!$G$7), IF('Funding Allocation Parameters'!$C$7="Other author funding", 0, IF('Funding Allocation Parameters'!$C$7="Any discretionary funds (grants if available, other if no grants)", MIN(AC548*'Funding Allocation Parameters'!$E$7, 'Funding Allocation Parameters'!$G$7), IF('Funding Allocation Parameters'!$C$7="Complex Library Subsidy", 0, 0)))))</f>
        <v>0</v>
      </c>
      <c r="AG548" s="180">
        <f>IF('Funding Allocation Parameters'!$C$7="Basic Library Subsidy", 0, IF('Funding Allocation Parameters'!$C$7="Grant funding", 0, IF('Funding Allocation Parameters'!$C$7="Other author funding",  MIN(AC548*'Funding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8" s="180">
        <f>IF('Funding Allocation Parameters'!$C$7="Basic Library Subsidy", MIN(AD548*'Funding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MIN(AD548*VLOOKUP(CONCATENATE($A548, 'Funding Allocation Parameters'!$I$7), 'Library Subsidy Complex'!$C$2:$J$55, 6, FALSE), VLOOKUP(CONCATENATE($A548, 'Funding Allocation Parameters'!$I$7), 'Library Subsidy Complex'!$C$2:$J$55, 8, FALSE)), 0)))))</f>
        <v>0</v>
      </c>
      <c r="AI548" s="180">
        <f>IF('Funding Allocation Parameters'!$C$7="Basic Library Subsidy", 0, IF('Funding Allocation Parameters'!$C$7="Grant funding", 0, IF('Funding Allocation Parameters'!$C$7="Other author funding",  MIN(AD548*'Funding Allocation Parameters'!$E$7, 'Funding Allocation Parameters'!$G$7), IF('Funding Allocation Parameters'!$C$7="Any discretionary funds (grants if available, other if no grants)", MIN(AD548*'Funding Allocation Parameters'!$E$7, 'Funding Allocation Parameters'!$G$7), IF('Funding Allocation Parameters'!$C$7="Complex Library Subsidy", 0, 0)))))</f>
        <v>0</v>
      </c>
      <c r="AJ548" s="177">
        <f t="shared" si="256"/>
        <v>0</v>
      </c>
      <c r="AK548" s="177">
        <f t="shared" si="257"/>
        <v>0</v>
      </c>
      <c r="AL548" s="181">
        <f>IF('Funding Allocation Parameters'!$C$8="Basic Library Subsidy", MIN(AJ548*'Funding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MIN(AJ548*VLOOKUP(CONCATENATE($A548, 'Funding Allocation Parameters'!$I$8), 'Library Subsidy Complex'!$C$2:$J$55, 2, FALSE), VLOOKUP(CONCATENATE($A548, 'Funding Allocation Parameters'!$I$8), 'Library Subsidy Complex'!$C$2:$J$55, 4, FALSE)), 0)))))</f>
        <v>0</v>
      </c>
      <c r="AM548" s="181">
        <f>IF('Funding Allocation Parameters'!$C$8="Basic Library Subsidy", 0, IF('Funding Allocation Parameters'!$C$8="Grant funding",MIN(AJ548*'Funding Allocation Parameters'!$E$8, 'Funding Allocation Parameters'!$G$8), IF('Funding Allocation Parameters'!$C$8="Other author funding", 0, IF('Funding Allocation Parameters'!$C$8="Any discretionary funds (grants if available, other if no grants)", MIN(AJ548*'Funding Allocation Parameters'!$E$8, 'Funding Allocation Parameters'!$G$8), IF('Funding Allocation Parameters'!$C$8="Complex Library Subsidy", 0, 0)))))</f>
        <v>0</v>
      </c>
      <c r="AN548" s="181">
        <f>IF('Funding Allocation Parameters'!$C$8="Basic Library Subsidy", 0, IF('Funding Allocation Parameters'!$C$8="Grant funding", 0, IF('Funding Allocation Parameters'!$C$8="Other author funding",  MIN(AJ548*'Funding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8" s="181">
        <f>IF('Funding Allocation Parameters'!$C$8="Basic Library Subsidy", MIN(AK548*'Funding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MIN(AK548*VLOOKUP(CONCATENATE($A548, 'Funding Allocation Parameters'!$I$8), 'Library Subsidy Complex'!$C$2:$J$55, 6, FALSE), VLOOKUP(CONCATENATE($A548, 'Funding Allocation Parameters'!$I$8), 'Library Subsidy Complex'!$C$2:$J$55, 8, FALSE)), 0)))))</f>
        <v>0</v>
      </c>
      <c r="AP548" s="181">
        <f>IF('Funding Allocation Parameters'!$C$8="Basic Library Subsidy", 0, IF('Funding Allocation Parameters'!$C$8="Grant funding", 0, IF('Funding Allocation Parameters'!$C$8="Other author funding",  MIN(AK548*'Funding Allocation Parameters'!$E$8, 'Funding Allocation Parameters'!$G$8), IF('Funding Allocation Parameters'!$C$8="Any discretionary funds (grants if available, other if no grants)", MIN(AK548*'Funding Allocation Parameters'!$E$8, 'Funding Allocation Parameters'!$G$8), IF('Funding Allocation Parameters'!$C$8="Complex Library Subsidy", 0, 0)))))</f>
        <v>0</v>
      </c>
      <c r="AQ548" s="177">
        <f t="shared" si="258"/>
        <v>0</v>
      </c>
      <c r="AR548" s="177">
        <f t="shared" si="259"/>
        <v>0</v>
      </c>
      <c r="AS548" s="182">
        <f t="shared" si="260"/>
        <v>1189</v>
      </c>
      <c r="AT548" s="182">
        <f t="shared" si="261"/>
        <v>1041.9337999999998</v>
      </c>
      <c r="AU548" s="182">
        <f t="shared" si="262"/>
        <v>0</v>
      </c>
      <c r="AV548" s="182">
        <f t="shared" si="263"/>
        <v>1189</v>
      </c>
      <c r="AW548" s="182">
        <f t="shared" si="264"/>
        <v>1041.9337999999998</v>
      </c>
      <c r="AX548" s="183">
        <f t="shared" si="265"/>
        <v>1189</v>
      </c>
      <c r="AY548" s="183">
        <f t="shared" si="266"/>
        <v>1041.9337999999998</v>
      </c>
      <c r="AZ548" s="183">
        <f t="shared" si="267"/>
        <v>0</v>
      </c>
      <c r="BA548" s="183">
        <f t="shared" si="268"/>
        <v>0</v>
      </c>
      <c r="BB548" s="183">
        <f t="shared" si="269"/>
        <v>0</v>
      </c>
      <c r="BC548" s="184">
        <f t="shared" si="270"/>
        <v>1189</v>
      </c>
      <c r="BD548" s="184">
        <f t="shared" si="271"/>
        <v>0</v>
      </c>
      <c r="BE548" s="184">
        <f t="shared" si="272"/>
        <v>1041.9337999999998</v>
      </c>
      <c r="BF548" s="184">
        <f t="shared" si="273"/>
        <v>0</v>
      </c>
      <c r="BG548" s="102">
        <f t="shared" si="274"/>
        <v>0</v>
      </c>
      <c r="BH548" s="102">
        <f t="shared" si="275"/>
        <v>0</v>
      </c>
      <c r="BI548" s="102">
        <f t="shared" si="276"/>
        <v>0</v>
      </c>
      <c r="BJ548" s="102">
        <f t="shared" si="277"/>
        <v>1</v>
      </c>
      <c r="BK548" s="102">
        <f t="shared" si="278"/>
        <v>0</v>
      </c>
      <c r="BL548" s="102">
        <f t="shared" si="279"/>
        <v>0</v>
      </c>
      <c r="BN548" s="102"/>
    </row>
    <row r="549" spans="1:66" x14ac:dyDescent="0.25">
      <c r="A549" s="102" t="s">
        <v>13</v>
      </c>
      <c r="B549" s="102" t="s">
        <v>8</v>
      </c>
      <c r="C549" s="102" t="s">
        <v>8</v>
      </c>
      <c r="D549" s="102" t="s">
        <v>27</v>
      </c>
      <c r="E549" s="102" t="s">
        <v>1102</v>
      </c>
      <c r="F549" s="102" t="s">
        <v>1103</v>
      </c>
      <c r="G549" s="102">
        <v>0.70499999999999996</v>
      </c>
      <c r="H549" s="102">
        <v>1</v>
      </c>
      <c r="I549" s="102">
        <v>0</v>
      </c>
      <c r="J549" s="167">
        <f>IFERROR(H549*VLOOKUP(A549, 'Advanced Parameters'!$B$7:$G$20, 6, FALSE)*VLOOKUP(A549, 'Growth Parameters'!$B$6:$H$19, 6, FALSE), 0)</f>
        <v>1</v>
      </c>
      <c r="K549" s="167">
        <f>IFERROR(IF('Advanced Parameters'!$C$5="n",'Raw Data'!I549*VLOOKUP(A549,'Advanced Parameters'!$B$7:$G$20,6,FALSE),J549*VLOOKUP(A549,'Advanced Parameters'!$B$7:$G$20,2,FALSE))*VLOOKUP(A549, 'Growth Parameters'!$B$6:$H$19, 6, FALSE), 0)</f>
        <v>0</v>
      </c>
      <c r="L549" s="167">
        <f t="shared" si="280"/>
        <v>1</v>
      </c>
      <c r="M549" s="168">
        <f>IFERROR(IF(G549="NA","NA",IF(G549&gt;'APC Parameters'!$K$6+VLOOKUP('Raw Data'!A549, 'APC Parameters'!$H$7:$L$20, 4, FALSE), 'APC Parameters'!$L$6+VLOOKUP('Raw Data'!A549, 'APC Parameters'!$H$7:$L$20, 5, FALSE), G549*('APC Parameters'!$J$6+VLOOKUP('Raw Data'!A549, 'APC Parameters'!$H$7:$L$20, 3, FALSE))+'APC Parameters'!$I$6+VLOOKUP('Raw Data'!A549, 'APC Parameters'!$H$7:$L$20, 2, FALSE))), 0)</f>
        <v>1647.807</v>
      </c>
      <c r="N549" s="168">
        <f t="shared" si="250"/>
        <v>1647.807</v>
      </c>
      <c r="O549" s="168">
        <f>IFERROR(IF(M549="NA",VLOOKUP(D549,'Internal Calculations'!$B$10:$C$11,2,FALSE), M549)*VLOOKUP(A549, 'Growth Parameters'!$B$6:$H$19, 7, FALSE), 0)</f>
        <v>1647.807</v>
      </c>
      <c r="P549" s="177">
        <f t="shared" si="251"/>
        <v>1647.807</v>
      </c>
      <c r="Q549" s="178">
        <f>IF('Funding Allocation Parameters'!$C$5="Basic Library Subsidy", MIN(O549*('Funding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MIN($O549*(VLOOKUP(CONCATENATE($A549, 'Funding Allocation Parameters'!$I$5), 'Library Subsidy Complex'!$C$2:$J$55, 2, FALSE)), VLOOKUP(CONCATENATE($A549, 'Funding Allocation Parameters'!$I$5), 'Library Subsidy Complex'!$C$2:$J$55, 4, FALSE)), 0)))))</f>
        <v>1189</v>
      </c>
      <c r="R549" s="178">
        <f>IF('Funding Allocation Parameters'!$C$5="Basic Library Subsidy", 0, IF('Funding Allocation Parameters'!$C$5="Grant funding",MIN(O549*('Funding Allocation Parameters'!$E$5), 'Funding Allocation Parameters'!$G$5), IF('Funding Allocation Parameters'!$C$5="Other author funding", 0, IF('Funding Allocation Parameters'!$C$5="Any discretionary funds (grants if available, other if no grants)", MIN(O549*('Funding Allocation Parameters'!$E$5), 'Funding Allocation Parameters'!$G$5), IF('Funding Allocation Parameters'!$C$5="Complex Library Subsidy", 0, 0)))))</f>
        <v>0</v>
      </c>
      <c r="S549" s="178">
        <f>IF('Funding Allocation Parameters'!$C$5="Basic Library Subsidy", 0, IF('Funding Allocation Parameters'!$C$5="Grant funding", 0, IF('Funding Allocation Parameters'!$C$5="Other author funding",  MIN(O549*('Funding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49" s="178">
        <f>IF('Funding Allocation Parameters'!$C$5="Basic Library Subsidy", MIN(O549*('Funding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MIN($O549*(VLOOKUP(CONCATENATE($A549, 'Funding Allocation Parameters'!$I$5), 'Library Subsidy Complex'!$C$2:$J$55, 6, FALSE)), VLOOKUP(CONCATENATE($A549, 'Funding Allocation Parameters'!$I$5), 'Library Subsidy Complex'!$C$2:$J$55, 8, FALSE)), 0)))))</f>
        <v>1189</v>
      </c>
      <c r="U549" s="178">
        <f>IF('Funding Allocation Parameters'!$C$5="Basic Library Subsidy", 0, IF('Funding Allocation Parameters'!$C$5="Grant funding", 0, IF('Funding Allocation Parameters'!$C$5="Other author funding",  MIN(O549*('Funding Allocation Parameters'!$E$5), 'Funding Allocation Parameters'!$G$5), IF('Funding Allocation Parameters'!$C$5="Any discretionary funds (grants if available, other if no grants)", MIN(O549*('Funding Allocation Parameters'!$E$5), 'Funding Allocation Parameters'!$G$5), IF('Funding Allocation Parameters'!$C$5="Complex Library Subsidy", 0, 0)))))</f>
        <v>0</v>
      </c>
      <c r="V549" s="177">
        <f t="shared" si="252"/>
        <v>458.80700000000002</v>
      </c>
      <c r="W549" s="177">
        <f t="shared" si="253"/>
        <v>458.80700000000002</v>
      </c>
      <c r="X549" s="179">
        <f>IF('Funding Allocation Parameters'!$C$6="Basic Library Subsidy", MIN(V549*'Funding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MIN(V549*VLOOKUP(CONCATENATE($A549, 'Funding Allocation Parameters'!$I$6), 'Library Subsidy Complex'!$C$2:$J$55, 2, FALSE), VLOOKUP(CONCATENATE($A549, 'Funding Allocation Parameters'!$I$6), 'Library Subsidy Complex'!$C$2:$J$55, 4, FALSE)), 0)))))</f>
        <v>0</v>
      </c>
      <c r="Y549" s="179">
        <f>IF('Funding Allocation Parameters'!$C$6="Basic Library Subsidy", 0, IF('Funding Allocation Parameters'!$C$6="Grant funding",MIN(V549*'Funding Allocation Parameters'!$E$6, 'Funding Allocation Parameters'!$G$6), IF('Funding Allocation Parameters'!$C$6="Other author funding", 0, IF('Funding Allocation Parameters'!$C$6="Any discretionary funds (grants if available, other if no grants)", MIN(V549*'Funding Allocation Parameters'!$E$6, 'Funding Allocation Parameters'!$G$6), IF('Funding Allocation Parameters'!$C$6="Complex Library Subsidy", 0, 0)))))</f>
        <v>458.80700000000002</v>
      </c>
      <c r="Z549" s="179">
        <f>IF('Funding Allocation Parameters'!$C$6="Basic Library Subsidy", 0, IF('Funding Allocation Parameters'!$C$6="Grant funding", 0, IF('Funding Allocation Parameters'!$C$6="Other author funding",  MIN(V549*'Funding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49" s="179">
        <f>IF('Funding Allocation Parameters'!$C$6="Basic Library Subsidy", MIN(W549*'Funding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MIN(W549*VLOOKUP(CONCATENATE($A549, 'Funding Allocation Parameters'!$I$6), 'Library Subsidy Complex'!$C$2:$J$55, 6, FALSE), VLOOKUP(CONCATENATE($A549, 'Funding Allocation Parameters'!$I$6), 'Library Subsidy Complex'!$C$2:$J$55, 8, FALSE)), 0)))))</f>
        <v>0</v>
      </c>
      <c r="AB549" s="179">
        <f>IF('Funding Allocation Parameters'!$C$6="Basic Library Subsidy", 0, IF('Funding Allocation Parameters'!$C$6="Grant funding", 0, IF('Funding Allocation Parameters'!$C$6="Other author funding",  MIN(W549*'Funding Allocation Parameters'!$E$6, 'Funding Allocation Parameters'!$G$6), IF('Funding Allocation Parameters'!$C$6="Any discretionary funds (grants if available, other if no grants)", MIN(W549*'Funding Allocation Parameters'!$E$6, 'Funding Allocation Parameters'!$G$6), IF('Funding Allocation Parameters'!$C$6="Complex Library Subsidy", 0, 0)))))</f>
        <v>458.80700000000002</v>
      </c>
      <c r="AC549" s="177">
        <f t="shared" si="254"/>
        <v>0</v>
      </c>
      <c r="AD549" s="177">
        <f t="shared" si="255"/>
        <v>0</v>
      </c>
      <c r="AE549" s="180">
        <f>IF('Funding Allocation Parameters'!$C$7="Basic Library Subsidy", MIN(AC549*'Funding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MIN(AC549*VLOOKUP(CONCATENATE($A549, 'Funding Allocation Parameters'!$I$7), 'Library Subsidy Complex'!$C$2:$J$55, 2, FALSE), VLOOKUP(CONCATENATE($A549, 'Funding Allocation Parameters'!$I$7), 'Library Subsidy Complex'!$C$2:$J$55, 4, FALSE)), 0)))))</f>
        <v>0</v>
      </c>
      <c r="AF549" s="180">
        <f>IF('Funding Allocation Parameters'!$C$7="Basic Library Subsidy", 0, IF('Funding Allocation Parameters'!$C$7="Grant funding",MIN(AC549*'Funding Allocation Parameters'!$E$7, 'Funding Allocation Parameters'!$G$7), IF('Funding Allocation Parameters'!$C$7="Other author funding", 0, IF('Funding Allocation Parameters'!$C$7="Any discretionary funds (grants if available, other if no grants)", MIN(AC549*'Funding Allocation Parameters'!$E$7, 'Funding Allocation Parameters'!$G$7), IF('Funding Allocation Parameters'!$C$7="Complex Library Subsidy", 0, 0)))))</f>
        <v>0</v>
      </c>
      <c r="AG549" s="180">
        <f>IF('Funding Allocation Parameters'!$C$7="Basic Library Subsidy", 0, IF('Funding Allocation Parameters'!$C$7="Grant funding", 0, IF('Funding Allocation Parameters'!$C$7="Other author funding",  MIN(AC549*'Funding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49" s="180">
        <f>IF('Funding Allocation Parameters'!$C$7="Basic Library Subsidy", MIN(AD549*'Funding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MIN(AD549*VLOOKUP(CONCATENATE($A549, 'Funding Allocation Parameters'!$I$7), 'Library Subsidy Complex'!$C$2:$J$55, 6, FALSE), VLOOKUP(CONCATENATE($A549, 'Funding Allocation Parameters'!$I$7), 'Library Subsidy Complex'!$C$2:$J$55, 8, FALSE)), 0)))))</f>
        <v>0</v>
      </c>
      <c r="AI549" s="180">
        <f>IF('Funding Allocation Parameters'!$C$7="Basic Library Subsidy", 0, IF('Funding Allocation Parameters'!$C$7="Grant funding", 0, IF('Funding Allocation Parameters'!$C$7="Other author funding",  MIN(AD549*'Funding Allocation Parameters'!$E$7, 'Funding Allocation Parameters'!$G$7), IF('Funding Allocation Parameters'!$C$7="Any discretionary funds (grants if available, other if no grants)", MIN(AD549*'Funding Allocation Parameters'!$E$7, 'Funding Allocation Parameters'!$G$7), IF('Funding Allocation Parameters'!$C$7="Complex Library Subsidy", 0, 0)))))</f>
        <v>0</v>
      </c>
      <c r="AJ549" s="177">
        <f t="shared" si="256"/>
        <v>0</v>
      </c>
      <c r="AK549" s="177">
        <f t="shared" si="257"/>
        <v>0</v>
      </c>
      <c r="AL549" s="181">
        <f>IF('Funding Allocation Parameters'!$C$8="Basic Library Subsidy", MIN(AJ549*'Funding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MIN(AJ549*VLOOKUP(CONCATENATE($A549, 'Funding Allocation Parameters'!$I$8), 'Library Subsidy Complex'!$C$2:$J$55, 2, FALSE), VLOOKUP(CONCATENATE($A549, 'Funding Allocation Parameters'!$I$8), 'Library Subsidy Complex'!$C$2:$J$55, 4, FALSE)), 0)))))</f>
        <v>0</v>
      </c>
      <c r="AM549" s="181">
        <f>IF('Funding Allocation Parameters'!$C$8="Basic Library Subsidy", 0, IF('Funding Allocation Parameters'!$C$8="Grant funding",MIN(AJ549*'Funding Allocation Parameters'!$E$8, 'Funding Allocation Parameters'!$G$8), IF('Funding Allocation Parameters'!$C$8="Other author funding", 0, IF('Funding Allocation Parameters'!$C$8="Any discretionary funds (grants if available, other if no grants)", MIN(AJ549*'Funding Allocation Parameters'!$E$8, 'Funding Allocation Parameters'!$G$8), IF('Funding Allocation Parameters'!$C$8="Complex Library Subsidy", 0, 0)))))</f>
        <v>0</v>
      </c>
      <c r="AN549" s="181">
        <f>IF('Funding Allocation Parameters'!$C$8="Basic Library Subsidy", 0, IF('Funding Allocation Parameters'!$C$8="Grant funding", 0, IF('Funding Allocation Parameters'!$C$8="Other author funding",  MIN(AJ549*'Funding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49" s="181">
        <f>IF('Funding Allocation Parameters'!$C$8="Basic Library Subsidy", MIN(AK549*'Funding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MIN(AK549*VLOOKUP(CONCATENATE($A549, 'Funding Allocation Parameters'!$I$8), 'Library Subsidy Complex'!$C$2:$J$55, 6, FALSE), VLOOKUP(CONCATENATE($A549, 'Funding Allocation Parameters'!$I$8), 'Library Subsidy Complex'!$C$2:$J$55, 8, FALSE)), 0)))))</f>
        <v>0</v>
      </c>
      <c r="AP549" s="181">
        <f>IF('Funding Allocation Parameters'!$C$8="Basic Library Subsidy", 0, IF('Funding Allocation Parameters'!$C$8="Grant funding", 0, IF('Funding Allocation Parameters'!$C$8="Other author funding",  MIN(AK549*'Funding Allocation Parameters'!$E$8, 'Funding Allocation Parameters'!$G$8), IF('Funding Allocation Parameters'!$C$8="Any discretionary funds (grants if available, other if no grants)", MIN(AK549*'Funding Allocation Parameters'!$E$8, 'Funding Allocation Parameters'!$G$8), IF('Funding Allocation Parameters'!$C$8="Complex Library Subsidy", 0, 0)))))</f>
        <v>0</v>
      </c>
      <c r="AQ549" s="177">
        <f t="shared" si="258"/>
        <v>0</v>
      </c>
      <c r="AR549" s="177">
        <f t="shared" si="259"/>
        <v>0</v>
      </c>
      <c r="AS549" s="182">
        <f t="shared" si="260"/>
        <v>1189</v>
      </c>
      <c r="AT549" s="182">
        <f t="shared" si="261"/>
        <v>458.80700000000002</v>
      </c>
      <c r="AU549" s="182">
        <f t="shared" si="262"/>
        <v>0</v>
      </c>
      <c r="AV549" s="182">
        <f t="shared" si="263"/>
        <v>1189</v>
      </c>
      <c r="AW549" s="182">
        <f t="shared" si="264"/>
        <v>458.80700000000002</v>
      </c>
      <c r="AX549" s="183">
        <f t="shared" si="265"/>
        <v>0</v>
      </c>
      <c r="AY549" s="183">
        <f t="shared" si="266"/>
        <v>0</v>
      </c>
      <c r="AZ549" s="183">
        <f t="shared" si="267"/>
        <v>0</v>
      </c>
      <c r="BA549" s="183">
        <f t="shared" si="268"/>
        <v>1189</v>
      </c>
      <c r="BB549" s="183">
        <f t="shared" si="269"/>
        <v>458.80700000000002</v>
      </c>
      <c r="BC549" s="184">
        <f t="shared" si="270"/>
        <v>1189</v>
      </c>
      <c r="BD549" s="184">
        <f t="shared" si="271"/>
        <v>0</v>
      </c>
      <c r="BE549" s="184">
        <f t="shared" si="272"/>
        <v>0</v>
      </c>
      <c r="BF549" s="184">
        <f t="shared" si="273"/>
        <v>458.80700000000002</v>
      </c>
      <c r="BG549" s="102">
        <f t="shared" si="274"/>
        <v>0</v>
      </c>
      <c r="BH549" s="102">
        <f t="shared" si="275"/>
        <v>0</v>
      </c>
      <c r="BI549" s="102">
        <f t="shared" si="276"/>
        <v>0</v>
      </c>
      <c r="BJ549" s="102">
        <f t="shared" si="277"/>
        <v>0</v>
      </c>
      <c r="BK549" s="102">
        <f t="shared" si="278"/>
        <v>1</v>
      </c>
      <c r="BL549" s="102">
        <f t="shared" si="279"/>
        <v>0</v>
      </c>
      <c r="BN549" s="102"/>
    </row>
    <row r="550" spans="1:66" x14ac:dyDescent="0.25">
      <c r="A550" s="102" t="s">
        <v>23</v>
      </c>
      <c r="B550" s="102" t="s">
        <v>15</v>
      </c>
      <c r="C550" s="102" t="s">
        <v>8</v>
      </c>
      <c r="D550" s="102" t="s">
        <v>27</v>
      </c>
      <c r="E550" s="102" t="s">
        <v>1104</v>
      </c>
      <c r="F550" s="102" t="s">
        <v>1105</v>
      </c>
      <c r="G550" s="102" t="s">
        <v>9</v>
      </c>
      <c r="H550" s="102">
        <v>1</v>
      </c>
      <c r="I550" s="102">
        <v>0</v>
      </c>
      <c r="J550" s="167">
        <f>IFERROR(H550*VLOOKUP(A550, 'Advanced Parameters'!$B$7:$G$20, 6, FALSE)*VLOOKUP(A550, 'Growth Parameters'!$B$6:$H$19, 6, FALSE), 0)</f>
        <v>1</v>
      </c>
      <c r="K550" s="167">
        <f>IFERROR(IF('Advanced Parameters'!$C$5="n",'Raw Data'!I550*VLOOKUP(A550,'Advanced Parameters'!$B$7:$G$20,6,FALSE),J550*VLOOKUP(A550,'Advanced Parameters'!$B$7:$G$20,2,FALSE))*VLOOKUP(A550, 'Growth Parameters'!$B$6:$H$19, 6, FALSE), 0)</f>
        <v>0</v>
      </c>
      <c r="L550" s="167">
        <f t="shared" si="280"/>
        <v>1</v>
      </c>
      <c r="M550" s="168" t="str">
        <f>IFERROR(IF(G550="NA","NA",IF(G550&gt;'APC Parameters'!$K$6+VLOOKUP('Raw Data'!A550, 'APC Parameters'!$H$7:$L$20, 4, FALSE), 'APC Parameters'!$L$6+VLOOKUP('Raw Data'!A550, 'APC Parameters'!$H$7:$L$20, 5, FALSE), G550*('APC Parameters'!$J$6+VLOOKUP('Raw Data'!A550, 'APC Parameters'!$H$7:$L$20, 3, FALSE))+'APC Parameters'!$I$6+VLOOKUP('Raw Data'!A550, 'APC Parameters'!$H$7:$L$20, 2, FALSE))), 0)</f>
        <v>NA</v>
      </c>
      <c r="N550" s="168" t="str">
        <f t="shared" si="250"/>
        <v>NA</v>
      </c>
      <c r="O550" s="168">
        <f>IFERROR(IF(M550="NA",VLOOKUP(D550,'Internal Calculations'!$B$10:$C$11,2,FALSE), M550)*VLOOKUP(A550, 'Growth Parameters'!$B$6:$H$19, 7, FALSE), 0)</f>
        <v>2278.6764150234731</v>
      </c>
      <c r="P550" s="177">
        <f t="shared" si="251"/>
        <v>2278.6764150234731</v>
      </c>
      <c r="Q550" s="178">
        <f>IF('Funding Allocation Parameters'!$C$5="Basic Library Subsidy", MIN(O550*('Funding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MIN($O550*(VLOOKUP(CONCATENATE($A550, 'Funding Allocation Parameters'!$I$5), 'Library Subsidy Complex'!$C$2:$J$55, 2, FALSE)), VLOOKUP(CONCATENATE($A550, 'Funding Allocation Parameters'!$I$5), 'Library Subsidy Complex'!$C$2:$J$55, 4, FALSE)), 0)))))</f>
        <v>1189</v>
      </c>
      <c r="R550" s="178">
        <f>IF('Funding Allocation Parameters'!$C$5="Basic Library Subsidy", 0, IF('Funding Allocation Parameters'!$C$5="Grant funding",MIN(O550*('Funding Allocation Parameters'!$E$5), 'Funding Allocation Parameters'!$G$5), IF('Funding Allocation Parameters'!$C$5="Other author funding", 0, IF('Funding Allocation Parameters'!$C$5="Any discretionary funds (grants if available, other if no grants)", MIN(O550*('Funding Allocation Parameters'!$E$5), 'Funding Allocation Parameters'!$G$5), IF('Funding Allocation Parameters'!$C$5="Complex Library Subsidy", 0, 0)))))</f>
        <v>0</v>
      </c>
      <c r="S550" s="178">
        <f>IF('Funding Allocation Parameters'!$C$5="Basic Library Subsidy", 0, IF('Funding Allocation Parameters'!$C$5="Grant funding", 0, IF('Funding Allocation Parameters'!$C$5="Other author funding",  MIN(O550*('Funding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0" s="178">
        <f>IF('Funding Allocation Parameters'!$C$5="Basic Library Subsidy", MIN(O550*('Funding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MIN($O550*(VLOOKUP(CONCATENATE($A550, 'Funding Allocation Parameters'!$I$5), 'Library Subsidy Complex'!$C$2:$J$55, 6, FALSE)), VLOOKUP(CONCATENATE($A550, 'Funding Allocation Parameters'!$I$5), 'Library Subsidy Complex'!$C$2:$J$55, 8, FALSE)), 0)))))</f>
        <v>1189</v>
      </c>
      <c r="U550" s="178">
        <f>IF('Funding Allocation Parameters'!$C$5="Basic Library Subsidy", 0, IF('Funding Allocation Parameters'!$C$5="Grant funding", 0, IF('Funding Allocation Parameters'!$C$5="Other author funding",  MIN(O550*('Funding Allocation Parameters'!$E$5), 'Funding Allocation Parameters'!$G$5), IF('Funding Allocation Parameters'!$C$5="Any discretionary funds (grants if available, other if no grants)", MIN(O550*('Funding Allocation Parameters'!$E$5), 'Funding Allocation Parameters'!$G$5), IF('Funding Allocation Parameters'!$C$5="Complex Library Subsidy", 0, 0)))))</f>
        <v>0</v>
      </c>
      <c r="V550" s="177">
        <f t="shared" si="252"/>
        <v>1089.6764150234731</v>
      </c>
      <c r="W550" s="177">
        <f t="shared" si="253"/>
        <v>1089.6764150234731</v>
      </c>
      <c r="X550" s="179">
        <f>IF('Funding Allocation Parameters'!$C$6="Basic Library Subsidy", MIN(V550*'Funding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MIN(V550*VLOOKUP(CONCATENATE($A550, 'Funding Allocation Parameters'!$I$6), 'Library Subsidy Complex'!$C$2:$J$55, 2, FALSE), VLOOKUP(CONCATENATE($A550, 'Funding Allocation Parameters'!$I$6), 'Library Subsidy Complex'!$C$2:$J$55, 4, FALSE)), 0)))))</f>
        <v>0</v>
      </c>
      <c r="Y550" s="179">
        <f>IF('Funding Allocation Parameters'!$C$6="Basic Library Subsidy", 0, IF('Funding Allocation Parameters'!$C$6="Grant funding",MIN(V550*'Funding Allocation Parameters'!$E$6, 'Funding Allocation Parameters'!$G$6), IF('Funding Allocation Parameters'!$C$6="Other author funding", 0, IF('Funding Allocation Parameters'!$C$6="Any discretionary funds (grants if available, other if no grants)", MIN(V550*'Funding Allocation Parameters'!$E$6, 'Funding Allocation Parameters'!$G$6), IF('Funding Allocation Parameters'!$C$6="Complex Library Subsidy", 0, 0)))))</f>
        <v>1089.6764150234731</v>
      </c>
      <c r="Z550" s="179">
        <f>IF('Funding Allocation Parameters'!$C$6="Basic Library Subsidy", 0, IF('Funding Allocation Parameters'!$C$6="Grant funding", 0, IF('Funding Allocation Parameters'!$C$6="Other author funding",  MIN(V550*'Funding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0" s="179">
        <f>IF('Funding Allocation Parameters'!$C$6="Basic Library Subsidy", MIN(W550*'Funding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MIN(W550*VLOOKUP(CONCATENATE($A550, 'Funding Allocation Parameters'!$I$6), 'Library Subsidy Complex'!$C$2:$J$55, 6, FALSE), VLOOKUP(CONCATENATE($A550, 'Funding Allocation Parameters'!$I$6), 'Library Subsidy Complex'!$C$2:$J$55, 8, FALSE)), 0)))))</f>
        <v>0</v>
      </c>
      <c r="AB550" s="179">
        <f>IF('Funding Allocation Parameters'!$C$6="Basic Library Subsidy", 0, IF('Funding Allocation Parameters'!$C$6="Grant funding", 0, IF('Funding Allocation Parameters'!$C$6="Other author funding",  MIN(W550*'Funding Allocation Parameters'!$E$6, 'Funding Allocation Parameters'!$G$6), IF('Funding Allocation Parameters'!$C$6="Any discretionary funds (grants if available, other if no grants)", MIN(W550*'Funding Allocation Parameters'!$E$6, 'Funding Allocation Parameters'!$G$6), IF('Funding Allocation Parameters'!$C$6="Complex Library Subsidy", 0, 0)))))</f>
        <v>1089.6764150234731</v>
      </c>
      <c r="AC550" s="177">
        <f t="shared" si="254"/>
        <v>0</v>
      </c>
      <c r="AD550" s="177">
        <f t="shared" si="255"/>
        <v>0</v>
      </c>
      <c r="AE550" s="180">
        <f>IF('Funding Allocation Parameters'!$C$7="Basic Library Subsidy", MIN(AC550*'Funding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MIN(AC550*VLOOKUP(CONCATENATE($A550, 'Funding Allocation Parameters'!$I$7), 'Library Subsidy Complex'!$C$2:$J$55, 2, FALSE), VLOOKUP(CONCATENATE($A550, 'Funding Allocation Parameters'!$I$7), 'Library Subsidy Complex'!$C$2:$J$55, 4, FALSE)), 0)))))</f>
        <v>0</v>
      </c>
      <c r="AF550" s="180">
        <f>IF('Funding Allocation Parameters'!$C$7="Basic Library Subsidy", 0, IF('Funding Allocation Parameters'!$C$7="Grant funding",MIN(AC550*'Funding Allocation Parameters'!$E$7, 'Funding Allocation Parameters'!$G$7), IF('Funding Allocation Parameters'!$C$7="Other author funding", 0, IF('Funding Allocation Parameters'!$C$7="Any discretionary funds (grants if available, other if no grants)", MIN(AC550*'Funding Allocation Parameters'!$E$7, 'Funding Allocation Parameters'!$G$7), IF('Funding Allocation Parameters'!$C$7="Complex Library Subsidy", 0, 0)))))</f>
        <v>0</v>
      </c>
      <c r="AG550" s="180">
        <f>IF('Funding Allocation Parameters'!$C$7="Basic Library Subsidy", 0, IF('Funding Allocation Parameters'!$C$7="Grant funding", 0, IF('Funding Allocation Parameters'!$C$7="Other author funding",  MIN(AC550*'Funding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0" s="180">
        <f>IF('Funding Allocation Parameters'!$C$7="Basic Library Subsidy", MIN(AD550*'Funding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MIN(AD550*VLOOKUP(CONCATENATE($A550, 'Funding Allocation Parameters'!$I$7), 'Library Subsidy Complex'!$C$2:$J$55, 6, FALSE), VLOOKUP(CONCATENATE($A550, 'Funding Allocation Parameters'!$I$7), 'Library Subsidy Complex'!$C$2:$J$55, 8, FALSE)), 0)))))</f>
        <v>0</v>
      </c>
      <c r="AI550" s="180">
        <f>IF('Funding Allocation Parameters'!$C$7="Basic Library Subsidy", 0, IF('Funding Allocation Parameters'!$C$7="Grant funding", 0, IF('Funding Allocation Parameters'!$C$7="Other author funding",  MIN(AD550*'Funding Allocation Parameters'!$E$7, 'Funding Allocation Parameters'!$G$7), IF('Funding Allocation Parameters'!$C$7="Any discretionary funds (grants if available, other if no grants)", MIN(AD550*'Funding Allocation Parameters'!$E$7, 'Funding Allocation Parameters'!$G$7), IF('Funding Allocation Parameters'!$C$7="Complex Library Subsidy", 0, 0)))))</f>
        <v>0</v>
      </c>
      <c r="AJ550" s="177">
        <f t="shared" si="256"/>
        <v>0</v>
      </c>
      <c r="AK550" s="177">
        <f t="shared" si="257"/>
        <v>0</v>
      </c>
      <c r="AL550" s="181">
        <f>IF('Funding Allocation Parameters'!$C$8="Basic Library Subsidy", MIN(AJ550*'Funding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MIN(AJ550*VLOOKUP(CONCATENATE($A550, 'Funding Allocation Parameters'!$I$8), 'Library Subsidy Complex'!$C$2:$J$55, 2, FALSE), VLOOKUP(CONCATENATE($A550, 'Funding Allocation Parameters'!$I$8), 'Library Subsidy Complex'!$C$2:$J$55, 4, FALSE)), 0)))))</f>
        <v>0</v>
      </c>
      <c r="AM550" s="181">
        <f>IF('Funding Allocation Parameters'!$C$8="Basic Library Subsidy", 0, IF('Funding Allocation Parameters'!$C$8="Grant funding",MIN(AJ550*'Funding Allocation Parameters'!$E$8, 'Funding Allocation Parameters'!$G$8), IF('Funding Allocation Parameters'!$C$8="Other author funding", 0, IF('Funding Allocation Parameters'!$C$8="Any discretionary funds (grants if available, other if no grants)", MIN(AJ550*'Funding Allocation Parameters'!$E$8, 'Funding Allocation Parameters'!$G$8), IF('Funding Allocation Parameters'!$C$8="Complex Library Subsidy", 0, 0)))))</f>
        <v>0</v>
      </c>
      <c r="AN550" s="181">
        <f>IF('Funding Allocation Parameters'!$C$8="Basic Library Subsidy", 0, IF('Funding Allocation Parameters'!$C$8="Grant funding", 0, IF('Funding Allocation Parameters'!$C$8="Other author funding",  MIN(AJ550*'Funding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0" s="181">
        <f>IF('Funding Allocation Parameters'!$C$8="Basic Library Subsidy", MIN(AK550*'Funding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MIN(AK550*VLOOKUP(CONCATENATE($A550, 'Funding Allocation Parameters'!$I$8), 'Library Subsidy Complex'!$C$2:$J$55, 6, FALSE), VLOOKUP(CONCATENATE($A550, 'Funding Allocation Parameters'!$I$8), 'Library Subsidy Complex'!$C$2:$J$55, 8, FALSE)), 0)))))</f>
        <v>0</v>
      </c>
      <c r="AP550" s="181">
        <f>IF('Funding Allocation Parameters'!$C$8="Basic Library Subsidy", 0, IF('Funding Allocation Parameters'!$C$8="Grant funding", 0, IF('Funding Allocation Parameters'!$C$8="Other author funding",  MIN(AK550*'Funding Allocation Parameters'!$E$8, 'Funding Allocation Parameters'!$G$8), IF('Funding Allocation Parameters'!$C$8="Any discretionary funds (grants if available, other if no grants)", MIN(AK550*'Funding Allocation Parameters'!$E$8, 'Funding Allocation Parameters'!$G$8), IF('Funding Allocation Parameters'!$C$8="Complex Library Subsidy", 0, 0)))))</f>
        <v>0</v>
      </c>
      <c r="AQ550" s="177">
        <f t="shared" si="258"/>
        <v>0</v>
      </c>
      <c r="AR550" s="177">
        <f t="shared" si="259"/>
        <v>0</v>
      </c>
      <c r="AS550" s="182">
        <f t="shared" si="260"/>
        <v>1189</v>
      </c>
      <c r="AT550" s="182">
        <f t="shared" si="261"/>
        <v>1089.6764150234731</v>
      </c>
      <c r="AU550" s="182">
        <f t="shared" si="262"/>
        <v>0</v>
      </c>
      <c r="AV550" s="182">
        <f t="shared" si="263"/>
        <v>1189</v>
      </c>
      <c r="AW550" s="182">
        <f t="shared" si="264"/>
        <v>1089.6764150234731</v>
      </c>
      <c r="AX550" s="183">
        <f t="shared" si="265"/>
        <v>0</v>
      </c>
      <c r="AY550" s="183">
        <f t="shared" si="266"/>
        <v>0</v>
      </c>
      <c r="AZ550" s="183">
        <f t="shared" si="267"/>
        <v>0</v>
      </c>
      <c r="BA550" s="183">
        <f t="shared" si="268"/>
        <v>1189</v>
      </c>
      <c r="BB550" s="183">
        <f t="shared" si="269"/>
        <v>1089.6764150234731</v>
      </c>
      <c r="BC550" s="184">
        <f t="shared" si="270"/>
        <v>1189</v>
      </c>
      <c r="BD550" s="184">
        <f t="shared" si="271"/>
        <v>0</v>
      </c>
      <c r="BE550" s="184">
        <f t="shared" si="272"/>
        <v>0</v>
      </c>
      <c r="BF550" s="184">
        <f t="shared" si="273"/>
        <v>1089.6764150234731</v>
      </c>
      <c r="BG550" s="102">
        <f t="shared" si="274"/>
        <v>0</v>
      </c>
      <c r="BH550" s="102">
        <f t="shared" si="275"/>
        <v>0</v>
      </c>
      <c r="BI550" s="102">
        <f t="shared" si="276"/>
        <v>0</v>
      </c>
      <c r="BJ550" s="102">
        <f t="shared" si="277"/>
        <v>0</v>
      </c>
      <c r="BK550" s="102">
        <f t="shared" si="278"/>
        <v>1</v>
      </c>
      <c r="BL550" s="102">
        <f t="shared" si="279"/>
        <v>0</v>
      </c>
      <c r="BN550" s="102"/>
    </row>
    <row r="551" spans="1:66" x14ac:dyDescent="0.25">
      <c r="A551" s="102" t="s">
        <v>13</v>
      </c>
      <c r="B551" s="102" t="s">
        <v>8</v>
      </c>
      <c r="C551" s="102" t="s">
        <v>8</v>
      </c>
      <c r="D551" s="102" t="s">
        <v>27</v>
      </c>
      <c r="E551" s="102" t="s">
        <v>1107</v>
      </c>
      <c r="F551" s="102" t="s">
        <v>1108</v>
      </c>
      <c r="G551" s="102">
        <v>0.75</v>
      </c>
      <c r="H551" s="102">
        <v>1</v>
      </c>
      <c r="I551" s="102">
        <v>1</v>
      </c>
      <c r="J551" s="167">
        <f>IFERROR(H551*VLOOKUP(A551, 'Advanced Parameters'!$B$7:$G$20, 6, FALSE)*VLOOKUP(A551, 'Growth Parameters'!$B$6:$H$19, 6, FALSE), 0)</f>
        <v>1</v>
      </c>
      <c r="K551" s="167">
        <f>IFERROR(IF('Advanced Parameters'!$C$5="n",'Raw Data'!I551*VLOOKUP(A551,'Advanced Parameters'!$B$7:$G$20,6,FALSE),J551*VLOOKUP(A551,'Advanced Parameters'!$B$7:$G$20,2,FALSE))*VLOOKUP(A551, 'Growth Parameters'!$B$6:$H$19, 6, FALSE), 0)</f>
        <v>1</v>
      </c>
      <c r="L551" s="167">
        <f t="shared" si="280"/>
        <v>0</v>
      </c>
      <c r="M551" s="168">
        <f>IFERROR(IF(G551="NA","NA",IF(G551&gt;'APC Parameters'!$K$6+VLOOKUP('Raw Data'!A551, 'APC Parameters'!$H$7:$L$20, 4, FALSE), 'APC Parameters'!$L$6+VLOOKUP('Raw Data'!A551, 'APC Parameters'!$H$7:$L$20, 5, FALSE), G551*('APC Parameters'!$J$6+VLOOKUP('Raw Data'!A551, 'APC Parameters'!$H$7:$L$20, 3, FALSE))+'APC Parameters'!$I$6+VLOOKUP('Raw Data'!A551, 'APC Parameters'!$H$7:$L$20, 2, FALSE))), 0)</f>
        <v>1679.73</v>
      </c>
      <c r="N551" s="168">
        <f t="shared" si="250"/>
        <v>1679.73</v>
      </c>
      <c r="O551" s="168">
        <f>IFERROR(IF(M551="NA",VLOOKUP(D551,'Internal Calculations'!$B$10:$C$11,2,FALSE), M551)*VLOOKUP(A551, 'Growth Parameters'!$B$6:$H$19, 7, FALSE), 0)</f>
        <v>1679.73</v>
      </c>
      <c r="P551" s="177">
        <f t="shared" si="251"/>
        <v>1679.73</v>
      </c>
      <c r="Q551" s="178">
        <f>IF('Funding Allocation Parameters'!$C$5="Basic Library Subsidy", MIN(O551*('Funding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MIN($O551*(VLOOKUP(CONCATENATE($A551, 'Funding Allocation Parameters'!$I$5), 'Library Subsidy Complex'!$C$2:$J$55, 2, FALSE)), VLOOKUP(CONCATENATE($A551, 'Funding Allocation Parameters'!$I$5), 'Library Subsidy Complex'!$C$2:$J$55, 4, FALSE)), 0)))))</f>
        <v>1189</v>
      </c>
      <c r="R551" s="178">
        <f>IF('Funding Allocation Parameters'!$C$5="Basic Library Subsidy", 0, IF('Funding Allocation Parameters'!$C$5="Grant funding",MIN(O551*('Funding Allocation Parameters'!$E$5), 'Funding Allocation Parameters'!$G$5), IF('Funding Allocation Parameters'!$C$5="Other author funding", 0, IF('Funding Allocation Parameters'!$C$5="Any discretionary funds (grants if available, other if no grants)", MIN(O551*('Funding Allocation Parameters'!$E$5), 'Funding Allocation Parameters'!$G$5), IF('Funding Allocation Parameters'!$C$5="Complex Library Subsidy", 0, 0)))))</f>
        <v>0</v>
      </c>
      <c r="S551" s="178">
        <f>IF('Funding Allocation Parameters'!$C$5="Basic Library Subsidy", 0, IF('Funding Allocation Parameters'!$C$5="Grant funding", 0, IF('Funding Allocation Parameters'!$C$5="Other author funding",  MIN(O551*('Funding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1" s="178">
        <f>IF('Funding Allocation Parameters'!$C$5="Basic Library Subsidy", MIN(O551*('Funding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MIN($O551*(VLOOKUP(CONCATENATE($A551, 'Funding Allocation Parameters'!$I$5), 'Library Subsidy Complex'!$C$2:$J$55, 6, FALSE)), VLOOKUP(CONCATENATE($A551, 'Funding Allocation Parameters'!$I$5), 'Library Subsidy Complex'!$C$2:$J$55, 8, FALSE)), 0)))))</f>
        <v>1189</v>
      </c>
      <c r="U551" s="178">
        <f>IF('Funding Allocation Parameters'!$C$5="Basic Library Subsidy", 0, IF('Funding Allocation Parameters'!$C$5="Grant funding", 0, IF('Funding Allocation Parameters'!$C$5="Other author funding",  MIN(O551*('Funding Allocation Parameters'!$E$5), 'Funding Allocation Parameters'!$G$5), IF('Funding Allocation Parameters'!$C$5="Any discretionary funds (grants if available, other if no grants)", MIN(O551*('Funding Allocation Parameters'!$E$5), 'Funding Allocation Parameters'!$G$5), IF('Funding Allocation Parameters'!$C$5="Complex Library Subsidy", 0, 0)))))</f>
        <v>0</v>
      </c>
      <c r="V551" s="177">
        <f t="shared" si="252"/>
        <v>490.73</v>
      </c>
      <c r="W551" s="177">
        <f t="shared" si="253"/>
        <v>490.73</v>
      </c>
      <c r="X551" s="179">
        <f>IF('Funding Allocation Parameters'!$C$6="Basic Library Subsidy", MIN(V551*'Funding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MIN(V551*VLOOKUP(CONCATENATE($A551, 'Funding Allocation Parameters'!$I$6), 'Library Subsidy Complex'!$C$2:$J$55, 2, FALSE), VLOOKUP(CONCATENATE($A551, 'Funding Allocation Parameters'!$I$6), 'Library Subsidy Complex'!$C$2:$J$55, 4, FALSE)), 0)))))</f>
        <v>0</v>
      </c>
      <c r="Y551" s="179">
        <f>IF('Funding Allocation Parameters'!$C$6="Basic Library Subsidy", 0, IF('Funding Allocation Parameters'!$C$6="Grant funding",MIN(V551*'Funding Allocation Parameters'!$E$6, 'Funding Allocation Parameters'!$G$6), IF('Funding Allocation Parameters'!$C$6="Other author funding", 0, IF('Funding Allocation Parameters'!$C$6="Any discretionary funds (grants if available, other if no grants)", MIN(V551*'Funding Allocation Parameters'!$E$6, 'Funding Allocation Parameters'!$G$6), IF('Funding Allocation Parameters'!$C$6="Complex Library Subsidy", 0, 0)))))</f>
        <v>490.73</v>
      </c>
      <c r="Z551" s="179">
        <f>IF('Funding Allocation Parameters'!$C$6="Basic Library Subsidy", 0, IF('Funding Allocation Parameters'!$C$6="Grant funding", 0, IF('Funding Allocation Parameters'!$C$6="Other author funding",  MIN(V551*'Funding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1" s="179">
        <f>IF('Funding Allocation Parameters'!$C$6="Basic Library Subsidy", MIN(W551*'Funding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MIN(W551*VLOOKUP(CONCATENATE($A551, 'Funding Allocation Parameters'!$I$6), 'Library Subsidy Complex'!$C$2:$J$55, 6, FALSE), VLOOKUP(CONCATENATE($A551, 'Funding Allocation Parameters'!$I$6), 'Library Subsidy Complex'!$C$2:$J$55, 8, FALSE)), 0)))))</f>
        <v>0</v>
      </c>
      <c r="AB551" s="179">
        <f>IF('Funding Allocation Parameters'!$C$6="Basic Library Subsidy", 0, IF('Funding Allocation Parameters'!$C$6="Grant funding", 0, IF('Funding Allocation Parameters'!$C$6="Other author funding",  MIN(W551*'Funding Allocation Parameters'!$E$6, 'Funding Allocation Parameters'!$G$6), IF('Funding Allocation Parameters'!$C$6="Any discretionary funds (grants if available, other if no grants)", MIN(W551*'Funding Allocation Parameters'!$E$6, 'Funding Allocation Parameters'!$G$6), IF('Funding Allocation Parameters'!$C$6="Complex Library Subsidy", 0, 0)))))</f>
        <v>490.73</v>
      </c>
      <c r="AC551" s="177">
        <f t="shared" si="254"/>
        <v>0</v>
      </c>
      <c r="AD551" s="177">
        <f t="shared" si="255"/>
        <v>0</v>
      </c>
      <c r="AE551" s="180">
        <f>IF('Funding Allocation Parameters'!$C$7="Basic Library Subsidy", MIN(AC551*'Funding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MIN(AC551*VLOOKUP(CONCATENATE($A551, 'Funding Allocation Parameters'!$I$7), 'Library Subsidy Complex'!$C$2:$J$55, 2, FALSE), VLOOKUP(CONCATENATE($A551, 'Funding Allocation Parameters'!$I$7), 'Library Subsidy Complex'!$C$2:$J$55, 4, FALSE)), 0)))))</f>
        <v>0</v>
      </c>
      <c r="AF551" s="180">
        <f>IF('Funding Allocation Parameters'!$C$7="Basic Library Subsidy", 0, IF('Funding Allocation Parameters'!$C$7="Grant funding",MIN(AC551*'Funding Allocation Parameters'!$E$7, 'Funding Allocation Parameters'!$G$7), IF('Funding Allocation Parameters'!$C$7="Other author funding", 0, IF('Funding Allocation Parameters'!$C$7="Any discretionary funds (grants if available, other if no grants)", MIN(AC551*'Funding Allocation Parameters'!$E$7, 'Funding Allocation Parameters'!$G$7), IF('Funding Allocation Parameters'!$C$7="Complex Library Subsidy", 0, 0)))))</f>
        <v>0</v>
      </c>
      <c r="AG551" s="180">
        <f>IF('Funding Allocation Parameters'!$C$7="Basic Library Subsidy", 0, IF('Funding Allocation Parameters'!$C$7="Grant funding", 0, IF('Funding Allocation Parameters'!$C$7="Other author funding",  MIN(AC551*'Funding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1" s="180">
        <f>IF('Funding Allocation Parameters'!$C$7="Basic Library Subsidy", MIN(AD551*'Funding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MIN(AD551*VLOOKUP(CONCATENATE($A551, 'Funding Allocation Parameters'!$I$7), 'Library Subsidy Complex'!$C$2:$J$55, 6, FALSE), VLOOKUP(CONCATENATE($A551, 'Funding Allocation Parameters'!$I$7), 'Library Subsidy Complex'!$C$2:$J$55, 8, FALSE)), 0)))))</f>
        <v>0</v>
      </c>
      <c r="AI551" s="180">
        <f>IF('Funding Allocation Parameters'!$C$7="Basic Library Subsidy", 0, IF('Funding Allocation Parameters'!$C$7="Grant funding", 0, IF('Funding Allocation Parameters'!$C$7="Other author funding",  MIN(AD551*'Funding Allocation Parameters'!$E$7, 'Funding Allocation Parameters'!$G$7), IF('Funding Allocation Parameters'!$C$7="Any discretionary funds (grants if available, other if no grants)", MIN(AD551*'Funding Allocation Parameters'!$E$7, 'Funding Allocation Parameters'!$G$7), IF('Funding Allocation Parameters'!$C$7="Complex Library Subsidy", 0, 0)))))</f>
        <v>0</v>
      </c>
      <c r="AJ551" s="177">
        <f t="shared" si="256"/>
        <v>0</v>
      </c>
      <c r="AK551" s="177">
        <f t="shared" si="257"/>
        <v>0</v>
      </c>
      <c r="AL551" s="181">
        <f>IF('Funding Allocation Parameters'!$C$8="Basic Library Subsidy", MIN(AJ551*'Funding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MIN(AJ551*VLOOKUP(CONCATENATE($A551, 'Funding Allocation Parameters'!$I$8), 'Library Subsidy Complex'!$C$2:$J$55, 2, FALSE), VLOOKUP(CONCATENATE($A551, 'Funding Allocation Parameters'!$I$8), 'Library Subsidy Complex'!$C$2:$J$55, 4, FALSE)), 0)))))</f>
        <v>0</v>
      </c>
      <c r="AM551" s="181">
        <f>IF('Funding Allocation Parameters'!$C$8="Basic Library Subsidy", 0, IF('Funding Allocation Parameters'!$C$8="Grant funding",MIN(AJ551*'Funding Allocation Parameters'!$E$8, 'Funding Allocation Parameters'!$G$8), IF('Funding Allocation Parameters'!$C$8="Other author funding", 0, IF('Funding Allocation Parameters'!$C$8="Any discretionary funds (grants if available, other if no grants)", MIN(AJ551*'Funding Allocation Parameters'!$E$8, 'Funding Allocation Parameters'!$G$8), IF('Funding Allocation Parameters'!$C$8="Complex Library Subsidy", 0, 0)))))</f>
        <v>0</v>
      </c>
      <c r="AN551" s="181">
        <f>IF('Funding Allocation Parameters'!$C$8="Basic Library Subsidy", 0, IF('Funding Allocation Parameters'!$C$8="Grant funding", 0, IF('Funding Allocation Parameters'!$C$8="Other author funding",  MIN(AJ551*'Funding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1" s="181">
        <f>IF('Funding Allocation Parameters'!$C$8="Basic Library Subsidy", MIN(AK551*'Funding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MIN(AK551*VLOOKUP(CONCATENATE($A551, 'Funding Allocation Parameters'!$I$8), 'Library Subsidy Complex'!$C$2:$J$55, 6, FALSE), VLOOKUP(CONCATENATE($A551, 'Funding Allocation Parameters'!$I$8), 'Library Subsidy Complex'!$C$2:$J$55, 8, FALSE)), 0)))))</f>
        <v>0</v>
      </c>
      <c r="AP551" s="181">
        <f>IF('Funding Allocation Parameters'!$C$8="Basic Library Subsidy", 0, IF('Funding Allocation Parameters'!$C$8="Grant funding", 0, IF('Funding Allocation Parameters'!$C$8="Other author funding",  MIN(AK551*'Funding Allocation Parameters'!$E$8, 'Funding Allocation Parameters'!$G$8), IF('Funding Allocation Parameters'!$C$8="Any discretionary funds (grants if available, other if no grants)", MIN(AK551*'Funding Allocation Parameters'!$E$8, 'Funding Allocation Parameters'!$G$8), IF('Funding Allocation Parameters'!$C$8="Complex Library Subsidy", 0, 0)))))</f>
        <v>0</v>
      </c>
      <c r="AQ551" s="177">
        <f t="shared" si="258"/>
        <v>0</v>
      </c>
      <c r="AR551" s="177">
        <f t="shared" si="259"/>
        <v>0</v>
      </c>
      <c r="AS551" s="182">
        <f t="shared" si="260"/>
        <v>1189</v>
      </c>
      <c r="AT551" s="182">
        <f t="shared" si="261"/>
        <v>490.73</v>
      </c>
      <c r="AU551" s="182">
        <f t="shared" si="262"/>
        <v>0</v>
      </c>
      <c r="AV551" s="182">
        <f t="shared" si="263"/>
        <v>1189</v>
      </c>
      <c r="AW551" s="182">
        <f t="shared" si="264"/>
        <v>490.73</v>
      </c>
      <c r="AX551" s="183">
        <f t="shared" si="265"/>
        <v>1189</v>
      </c>
      <c r="AY551" s="183">
        <f t="shared" si="266"/>
        <v>490.73</v>
      </c>
      <c r="AZ551" s="183">
        <f t="shared" si="267"/>
        <v>0</v>
      </c>
      <c r="BA551" s="183">
        <f t="shared" si="268"/>
        <v>0</v>
      </c>
      <c r="BB551" s="183">
        <f t="shared" si="269"/>
        <v>0</v>
      </c>
      <c r="BC551" s="184">
        <f t="shared" si="270"/>
        <v>1189</v>
      </c>
      <c r="BD551" s="184">
        <f t="shared" si="271"/>
        <v>0</v>
      </c>
      <c r="BE551" s="184">
        <f t="shared" si="272"/>
        <v>490.73</v>
      </c>
      <c r="BF551" s="184">
        <f t="shared" si="273"/>
        <v>0</v>
      </c>
      <c r="BG551" s="102">
        <f t="shared" si="274"/>
        <v>0</v>
      </c>
      <c r="BH551" s="102">
        <f t="shared" si="275"/>
        <v>0</v>
      </c>
      <c r="BI551" s="102">
        <f t="shared" si="276"/>
        <v>0</v>
      </c>
      <c r="BJ551" s="102">
        <f t="shared" si="277"/>
        <v>1</v>
      </c>
      <c r="BK551" s="102">
        <f t="shared" si="278"/>
        <v>0</v>
      </c>
      <c r="BL551" s="102">
        <f t="shared" si="279"/>
        <v>0</v>
      </c>
      <c r="BN551" s="102"/>
    </row>
    <row r="552" spans="1:66" x14ac:dyDescent="0.25">
      <c r="A552" s="102" t="s">
        <v>17</v>
      </c>
      <c r="B552" s="102" t="s">
        <v>8</v>
      </c>
      <c r="C552" s="102" t="s">
        <v>8</v>
      </c>
      <c r="D552" s="102" t="s">
        <v>27</v>
      </c>
      <c r="E552" s="102" t="s">
        <v>1109</v>
      </c>
      <c r="F552" s="102" t="s">
        <v>1110</v>
      </c>
      <c r="G552" s="102">
        <v>0.84299999999999997</v>
      </c>
      <c r="H552" s="102">
        <v>1</v>
      </c>
      <c r="I552" s="102">
        <v>0</v>
      </c>
      <c r="J552" s="167">
        <f>IFERROR(H552*VLOOKUP(A552, 'Advanced Parameters'!$B$7:$G$20, 6, FALSE)*VLOOKUP(A552, 'Growth Parameters'!$B$6:$H$19, 6, FALSE), 0)</f>
        <v>1</v>
      </c>
      <c r="K552" s="167">
        <f>IFERROR(IF('Advanced Parameters'!$C$5="n",'Raw Data'!I552*VLOOKUP(A552,'Advanced Parameters'!$B$7:$G$20,6,FALSE),J552*VLOOKUP(A552,'Advanced Parameters'!$B$7:$G$20,2,FALSE))*VLOOKUP(A552, 'Growth Parameters'!$B$6:$H$19, 6, FALSE), 0)</f>
        <v>0</v>
      </c>
      <c r="L552" s="167">
        <f t="shared" si="280"/>
        <v>1</v>
      </c>
      <c r="M552" s="168">
        <f>IFERROR(IF(G552="NA","NA",IF(G552&gt;'APC Parameters'!$K$6+VLOOKUP('Raw Data'!A552, 'APC Parameters'!$H$7:$L$20, 4, FALSE), 'APC Parameters'!$L$6+VLOOKUP('Raw Data'!A552, 'APC Parameters'!$H$7:$L$20, 5, FALSE), G552*('APC Parameters'!$J$6+VLOOKUP('Raw Data'!A552, 'APC Parameters'!$H$7:$L$20, 3, FALSE))+'APC Parameters'!$I$6+VLOOKUP('Raw Data'!A552, 'APC Parameters'!$H$7:$L$20, 2, FALSE))), 0)</f>
        <v>1745.7042000000001</v>
      </c>
      <c r="N552" s="168">
        <f t="shared" si="250"/>
        <v>1745.7042000000001</v>
      </c>
      <c r="O552" s="168">
        <f>IFERROR(IF(M552="NA",VLOOKUP(D552,'Internal Calculations'!$B$10:$C$11,2,FALSE), M552)*VLOOKUP(A552, 'Growth Parameters'!$B$6:$H$19, 7, FALSE), 0)</f>
        <v>1745.7042000000001</v>
      </c>
      <c r="P552" s="177">
        <f t="shared" si="251"/>
        <v>1745.7042000000001</v>
      </c>
      <c r="Q552" s="178">
        <f>IF('Funding Allocation Parameters'!$C$5="Basic Library Subsidy", MIN(O552*('Funding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MIN($O552*(VLOOKUP(CONCATENATE($A552, 'Funding Allocation Parameters'!$I$5), 'Library Subsidy Complex'!$C$2:$J$55, 2, FALSE)), VLOOKUP(CONCATENATE($A552, 'Funding Allocation Parameters'!$I$5), 'Library Subsidy Complex'!$C$2:$J$55, 4, FALSE)), 0)))))</f>
        <v>1189</v>
      </c>
      <c r="R552" s="178">
        <f>IF('Funding Allocation Parameters'!$C$5="Basic Library Subsidy", 0, IF('Funding Allocation Parameters'!$C$5="Grant funding",MIN(O552*('Funding Allocation Parameters'!$E$5), 'Funding Allocation Parameters'!$G$5), IF('Funding Allocation Parameters'!$C$5="Other author funding", 0, IF('Funding Allocation Parameters'!$C$5="Any discretionary funds (grants if available, other if no grants)", MIN(O552*('Funding Allocation Parameters'!$E$5), 'Funding Allocation Parameters'!$G$5), IF('Funding Allocation Parameters'!$C$5="Complex Library Subsidy", 0, 0)))))</f>
        <v>0</v>
      </c>
      <c r="S552" s="178">
        <f>IF('Funding Allocation Parameters'!$C$5="Basic Library Subsidy", 0, IF('Funding Allocation Parameters'!$C$5="Grant funding", 0, IF('Funding Allocation Parameters'!$C$5="Other author funding",  MIN(O552*('Funding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2" s="178">
        <f>IF('Funding Allocation Parameters'!$C$5="Basic Library Subsidy", MIN(O552*('Funding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MIN($O552*(VLOOKUP(CONCATENATE($A552, 'Funding Allocation Parameters'!$I$5), 'Library Subsidy Complex'!$C$2:$J$55, 6, FALSE)), VLOOKUP(CONCATENATE($A552, 'Funding Allocation Parameters'!$I$5), 'Library Subsidy Complex'!$C$2:$J$55, 8, FALSE)), 0)))))</f>
        <v>1189</v>
      </c>
      <c r="U552" s="178">
        <f>IF('Funding Allocation Parameters'!$C$5="Basic Library Subsidy", 0, IF('Funding Allocation Parameters'!$C$5="Grant funding", 0, IF('Funding Allocation Parameters'!$C$5="Other author funding",  MIN(O552*('Funding Allocation Parameters'!$E$5), 'Funding Allocation Parameters'!$G$5), IF('Funding Allocation Parameters'!$C$5="Any discretionary funds (grants if available, other if no grants)", MIN(O552*('Funding Allocation Parameters'!$E$5), 'Funding Allocation Parameters'!$G$5), IF('Funding Allocation Parameters'!$C$5="Complex Library Subsidy", 0, 0)))))</f>
        <v>0</v>
      </c>
      <c r="V552" s="177">
        <f t="shared" si="252"/>
        <v>556.70420000000013</v>
      </c>
      <c r="W552" s="177">
        <f t="shared" si="253"/>
        <v>556.70420000000013</v>
      </c>
      <c r="X552" s="179">
        <f>IF('Funding Allocation Parameters'!$C$6="Basic Library Subsidy", MIN(V552*'Funding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MIN(V552*VLOOKUP(CONCATENATE($A552, 'Funding Allocation Parameters'!$I$6), 'Library Subsidy Complex'!$C$2:$J$55, 2, FALSE), VLOOKUP(CONCATENATE($A552, 'Funding Allocation Parameters'!$I$6), 'Library Subsidy Complex'!$C$2:$J$55, 4, FALSE)), 0)))))</f>
        <v>0</v>
      </c>
      <c r="Y552" s="179">
        <f>IF('Funding Allocation Parameters'!$C$6="Basic Library Subsidy", 0, IF('Funding Allocation Parameters'!$C$6="Grant funding",MIN(V552*'Funding Allocation Parameters'!$E$6, 'Funding Allocation Parameters'!$G$6), IF('Funding Allocation Parameters'!$C$6="Other author funding", 0, IF('Funding Allocation Parameters'!$C$6="Any discretionary funds (grants if available, other if no grants)", MIN(V552*'Funding Allocation Parameters'!$E$6, 'Funding Allocation Parameters'!$G$6), IF('Funding Allocation Parameters'!$C$6="Complex Library Subsidy", 0, 0)))))</f>
        <v>556.70420000000013</v>
      </c>
      <c r="Z552" s="179">
        <f>IF('Funding Allocation Parameters'!$C$6="Basic Library Subsidy", 0, IF('Funding Allocation Parameters'!$C$6="Grant funding", 0, IF('Funding Allocation Parameters'!$C$6="Other author funding",  MIN(V552*'Funding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2" s="179">
        <f>IF('Funding Allocation Parameters'!$C$6="Basic Library Subsidy", MIN(W552*'Funding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MIN(W552*VLOOKUP(CONCATENATE($A552, 'Funding Allocation Parameters'!$I$6), 'Library Subsidy Complex'!$C$2:$J$55, 6, FALSE), VLOOKUP(CONCATENATE($A552, 'Funding Allocation Parameters'!$I$6), 'Library Subsidy Complex'!$C$2:$J$55, 8, FALSE)), 0)))))</f>
        <v>0</v>
      </c>
      <c r="AB552" s="179">
        <f>IF('Funding Allocation Parameters'!$C$6="Basic Library Subsidy", 0, IF('Funding Allocation Parameters'!$C$6="Grant funding", 0, IF('Funding Allocation Parameters'!$C$6="Other author funding",  MIN(W552*'Funding Allocation Parameters'!$E$6, 'Funding Allocation Parameters'!$G$6), IF('Funding Allocation Parameters'!$C$6="Any discretionary funds (grants if available, other if no grants)", MIN(W552*'Funding Allocation Parameters'!$E$6, 'Funding Allocation Parameters'!$G$6), IF('Funding Allocation Parameters'!$C$6="Complex Library Subsidy", 0, 0)))))</f>
        <v>556.70420000000013</v>
      </c>
      <c r="AC552" s="177">
        <f t="shared" si="254"/>
        <v>0</v>
      </c>
      <c r="AD552" s="177">
        <f t="shared" si="255"/>
        <v>0</v>
      </c>
      <c r="AE552" s="180">
        <f>IF('Funding Allocation Parameters'!$C$7="Basic Library Subsidy", MIN(AC552*'Funding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MIN(AC552*VLOOKUP(CONCATENATE($A552, 'Funding Allocation Parameters'!$I$7), 'Library Subsidy Complex'!$C$2:$J$55, 2, FALSE), VLOOKUP(CONCATENATE($A552, 'Funding Allocation Parameters'!$I$7), 'Library Subsidy Complex'!$C$2:$J$55, 4, FALSE)), 0)))))</f>
        <v>0</v>
      </c>
      <c r="AF552" s="180">
        <f>IF('Funding Allocation Parameters'!$C$7="Basic Library Subsidy", 0, IF('Funding Allocation Parameters'!$C$7="Grant funding",MIN(AC552*'Funding Allocation Parameters'!$E$7, 'Funding Allocation Parameters'!$G$7), IF('Funding Allocation Parameters'!$C$7="Other author funding", 0, IF('Funding Allocation Parameters'!$C$7="Any discretionary funds (grants if available, other if no grants)", MIN(AC552*'Funding Allocation Parameters'!$E$7, 'Funding Allocation Parameters'!$G$7), IF('Funding Allocation Parameters'!$C$7="Complex Library Subsidy", 0, 0)))))</f>
        <v>0</v>
      </c>
      <c r="AG552" s="180">
        <f>IF('Funding Allocation Parameters'!$C$7="Basic Library Subsidy", 0, IF('Funding Allocation Parameters'!$C$7="Grant funding", 0, IF('Funding Allocation Parameters'!$C$7="Other author funding",  MIN(AC552*'Funding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2" s="180">
        <f>IF('Funding Allocation Parameters'!$C$7="Basic Library Subsidy", MIN(AD552*'Funding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MIN(AD552*VLOOKUP(CONCATENATE($A552, 'Funding Allocation Parameters'!$I$7), 'Library Subsidy Complex'!$C$2:$J$55, 6, FALSE), VLOOKUP(CONCATENATE($A552, 'Funding Allocation Parameters'!$I$7), 'Library Subsidy Complex'!$C$2:$J$55, 8, FALSE)), 0)))))</f>
        <v>0</v>
      </c>
      <c r="AI552" s="180">
        <f>IF('Funding Allocation Parameters'!$C$7="Basic Library Subsidy", 0, IF('Funding Allocation Parameters'!$C$7="Grant funding", 0, IF('Funding Allocation Parameters'!$C$7="Other author funding",  MIN(AD552*'Funding Allocation Parameters'!$E$7, 'Funding Allocation Parameters'!$G$7), IF('Funding Allocation Parameters'!$C$7="Any discretionary funds (grants if available, other if no grants)", MIN(AD552*'Funding Allocation Parameters'!$E$7, 'Funding Allocation Parameters'!$G$7), IF('Funding Allocation Parameters'!$C$7="Complex Library Subsidy", 0, 0)))))</f>
        <v>0</v>
      </c>
      <c r="AJ552" s="177">
        <f t="shared" si="256"/>
        <v>0</v>
      </c>
      <c r="AK552" s="177">
        <f t="shared" si="257"/>
        <v>0</v>
      </c>
      <c r="AL552" s="181">
        <f>IF('Funding Allocation Parameters'!$C$8="Basic Library Subsidy", MIN(AJ552*'Funding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MIN(AJ552*VLOOKUP(CONCATENATE($A552, 'Funding Allocation Parameters'!$I$8), 'Library Subsidy Complex'!$C$2:$J$55, 2, FALSE), VLOOKUP(CONCATENATE($A552, 'Funding Allocation Parameters'!$I$8), 'Library Subsidy Complex'!$C$2:$J$55, 4, FALSE)), 0)))))</f>
        <v>0</v>
      </c>
      <c r="AM552" s="181">
        <f>IF('Funding Allocation Parameters'!$C$8="Basic Library Subsidy", 0, IF('Funding Allocation Parameters'!$C$8="Grant funding",MIN(AJ552*'Funding Allocation Parameters'!$E$8, 'Funding Allocation Parameters'!$G$8), IF('Funding Allocation Parameters'!$C$8="Other author funding", 0, IF('Funding Allocation Parameters'!$C$8="Any discretionary funds (grants if available, other if no grants)", MIN(AJ552*'Funding Allocation Parameters'!$E$8, 'Funding Allocation Parameters'!$G$8), IF('Funding Allocation Parameters'!$C$8="Complex Library Subsidy", 0, 0)))))</f>
        <v>0</v>
      </c>
      <c r="AN552" s="181">
        <f>IF('Funding Allocation Parameters'!$C$8="Basic Library Subsidy", 0, IF('Funding Allocation Parameters'!$C$8="Grant funding", 0, IF('Funding Allocation Parameters'!$C$8="Other author funding",  MIN(AJ552*'Funding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2" s="181">
        <f>IF('Funding Allocation Parameters'!$C$8="Basic Library Subsidy", MIN(AK552*'Funding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MIN(AK552*VLOOKUP(CONCATENATE($A552, 'Funding Allocation Parameters'!$I$8), 'Library Subsidy Complex'!$C$2:$J$55, 6, FALSE), VLOOKUP(CONCATENATE($A552, 'Funding Allocation Parameters'!$I$8), 'Library Subsidy Complex'!$C$2:$J$55, 8, FALSE)), 0)))))</f>
        <v>0</v>
      </c>
      <c r="AP552" s="181">
        <f>IF('Funding Allocation Parameters'!$C$8="Basic Library Subsidy", 0, IF('Funding Allocation Parameters'!$C$8="Grant funding", 0, IF('Funding Allocation Parameters'!$C$8="Other author funding",  MIN(AK552*'Funding Allocation Parameters'!$E$8, 'Funding Allocation Parameters'!$G$8), IF('Funding Allocation Parameters'!$C$8="Any discretionary funds (grants if available, other if no grants)", MIN(AK552*'Funding Allocation Parameters'!$E$8, 'Funding Allocation Parameters'!$G$8), IF('Funding Allocation Parameters'!$C$8="Complex Library Subsidy", 0, 0)))))</f>
        <v>0</v>
      </c>
      <c r="AQ552" s="177">
        <f t="shared" si="258"/>
        <v>0</v>
      </c>
      <c r="AR552" s="177">
        <f t="shared" si="259"/>
        <v>0</v>
      </c>
      <c r="AS552" s="182">
        <f t="shared" si="260"/>
        <v>1189</v>
      </c>
      <c r="AT552" s="182">
        <f t="shared" si="261"/>
        <v>556.70420000000013</v>
      </c>
      <c r="AU552" s="182">
        <f t="shared" si="262"/>
        <v>0</v>
      </c>
      <c r="AV552" s="182">
        <f t="shared" si="263"/>
        <v>1189</v>
      </c>
      <c r="AW552" s="182">
        <f t="shared" si="264"/>
        <v>556.70420000000013</v>
      </c>
      <c r="AX552" s="183">
        <f t="shared" si="265"/>
        <v>0</v>
      </c>
      <c r="AY552" s="183">
        <f t="shared" si="266"/>
        <v>0</v>
      </c>
      <c r="AZ552" s="183">
        <f t="shared" si="267"/>
        <v>0</v>
      </c>
      <c r="BA552" s="183">
        <f t="shared" si="268"/>
        <v>1189</v>
      </c>
      <c r="BB552" s="183">
        <f t="shared" si="269"/>
        <v>556.70420000000013</v>
      </c>
      <c r="BC552" s="184">
        <f t="shared" si="270"/>
        <v>1189</v>
      </c>
      <c r="BD552" s="184">
        <f t="shared" si="271"/>
        <v>0</v>
      </c>
      <c r="BE552" s="184">
        <f t="shared" si="272"/>
        <v>0</v>
      </c>
      <c r="BF552" s="184">
        <f t="shared" si="273"/>
        <v>556.70420000000013</v>
      </c>
      <c r="BG552" s="102">
        <f t="shared" si="274"/>
        <v>0</v>
      </c>
      <c r="BH552" s="102">
        <f t="shared" si="275"/>
        <v>0</v>
      </c>
      <c r="BI552" s="102">
        <f t="shared" si="276"/>
        <v>0</v>
      </c>
      <c r="BJ552" s="102">
        <f t="shared" si="277"/>
        <v>0</v>
      </c>
      <c r="BK552" s="102">
        <f t="shared" si="278"/>
        <v>1</v>
      </c>
      <c r="BL552" s="102">
        <f t="shared" si="279"/>
        <v>0</v>
      </c>
      <c r="BN552" s="102"/>
    </row>
    <row r="553" spans="1:66" x14ac:dyDescent="0.25">
      <c r="A553" s="102" t="s">
        <v>24</v>
      </c>
      <c r="B553" s="102" t="s">
        <v>8</v>
      </c>
      <c r="C553" s="102" t="s">
        <v>8</v>
      </c>
      <c r="D553" s="102" t="s">
        <v>27</v>
      </c>
      <c r="E553" s="102" t="s">
        <v>390</v>
      </c>
      <c r="F553" s="102" t="s">
        <v>1111</v>
      </c>
      <c r="G553" s="102">
        <v>1.325</v>
      </c>
      <c r="H553" s="102">
        <v>1</v>
      </c>
      <c r="I553" s="102">
        <v>1</v>
      </c>
      <c r="J553" s="167">
        <f>IFERROR(H553*VLOOKUP(A553, 'Advanced Parameters'!$B$7:$G$20, 6, FALSE)*VLOOKUP(A553, 'Growth Parameters'!$B$6:$H$19, 6, FALSE), 0)</f>
        <v>1</v>
      </c>
      <c r="K553" s="167">
        <f>IFERROR(IF('Advanced Parameters'!$C$5="n",'Raw Data'!I553*VLOOKUP(A553,'Advanced Parameters'!$B$7:$G$20,6,FALSE),J553*VLOOKUP(A553,'Advanced Parameters'!$B$7:$G$20,2,FALSE))*VLOOKUP(A553, 'Growth Parameters'!$B$6:$H$19, 6, FALSE), 0)</f>
        <v>1</v>
      </c>
      <c r="L553" s="167">
        <f t="shared" si="280"/>
        <v>0</v>
      </c>
      <c r="M553" s="168">
        <f>IFERROR(IF(G553="NA","NA",IF(G553&gt;'APC Parameters'!$K$6+VLOOKUP('Raw Data'!A553, 'APC Parameters'!$H$7:$L$20, 4, FALSE), 'APC Parameters'!$L$6+VLOOKUP('Raw Data'!A553, 'APC Parameters'!$H$7:$L$20, 5, FALSE), G553*('APC Parameters'!$J$6+VLOOKUP('Raw Data'!A553, 'APC Parameters'!$H$7:$L$20, 3, FALSE))+'APC Parameters'!$I$6+VLOOKUP('Raw Data'!A553, 'APC Parameters'!$H$7:$L$20, 2, FALSE))), 0)</f>
        <v>2087.6350000000002</v>
      </c>
      <c r="N553" s="168">
        <f t="shared" si="250"/>
        <v>2087.6350000000002</v>
      </c>
      <c r="O553" s="168">
        <f>IFERROR(IF(M553="NA",VLOOKUP(D553,'Internal Calculations'!$B$10:$C$11,2,FALSE), M553)*VLOOKUP(A553, 'Growth Parameters'!$B$6:$H$19, 7, FALSE), 0)</f>
        <v>2087.6350000000002</v>
      </c>
      <c r="P553" s="177">
        <f t="shared" si="251"/>
        <v>2087.6350000000002</v>
      </c>
      <c r="Q553" s="178">
        <f>IF('Funding Allocation Parameters'!$C$5="Basic Library Subsidy", MIN(O553*('Funding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MIN($O553*(VLOOKUP(CONCATENATE($A553, 'Funding Allocation Parameters'!$I$5), 'Library Subsidy Complex'!$C$2:$J$55, 2, FALSE)), VLOOKUP(CONCATENATE($A553, 'Funding Allocation Parameters'!$I$5), 'Library Subsidy Complex'!$C$2:$J$55, 4, FALSE)), 0)))))</f>
        <v>1189</v>
      </c>
      <c r="R553" s="178">
        <f>IF('Funding Allocation Parameters'!$C$5="Basic Library Subsidy", 0, IF('Funding Allocation Parameters'!$C$5="Grant funding",MIN(O553*('Funding Allocation Parameters'!$E$5), 'Funding Allocation Parameters'!$G$5), IF('Funding Allocation Parameters'!$C$5="Other author funding", 0, IF('Funding Allocation Parameters'!$C$5="Any discretionary funds (grants if available, other if no grants)", MIN(O553*('Funding Allocation Parameters'!$E$5), 'Funding Allocation Parameters'!$G$5), IF('Funding Allocation Parameters'!$C$5="Complex Library Subsidy", 0, 0)))))</f>
        <v>0</v>
      </c>
      <c r="S553" s="178">
        <f>IF('Funding Allocation Parameters'!$C$5="Basic Library Subsidy", 0, IF('Funding Allocation Parameters'!$C$5="Grant funding", 0, IF('Funding Allocation Parameters'!$C$5="Other author funding",  MIN(O553*('Funding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3" s="178">
        <f>IF('Funding Allocation Parameters'!$C$5="Basic Library Subsidy", MIN(O553*('Funding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MIN($O553*(VLOOKUP(CONCATENATE($A553, 'Funding Allocation Parameters'!$I$5), 'Library Subsidy Complex'!$C$2:$J$55, 6, FALSE)), VLOOKUP(CONCATENATE($A553, 'Funding Allocation Parameters'!$I$5), 'Library Subsidy Complex'!$C$2:$J$55, 8, FALSE)), 0)))))</f>
        <v>1189</v>
      </c>
      <c r="U553" s="178">
        <f>IF('Funding Allocation Parameters'!$C$5="Basic Library Subsidy", 0, IF('Funding Allocation Parameters'!$C$5="Grant funding", 0, IF('Funding Allocation Parameters'!$C$5="Other author funding",  MIN(O553*('Funding Allocation Parameters'!$E$5), 'Funding Allocation Parameters'!$G$5), IF('Funding Allocation Parameters'!$C$5="Any discretionary funds (grants if available, other if no grants)", MIN(O553*('Funding Allocation Parameters'!$E$5), 'Funding Allocation Parameters'!$G$5), IF('Funding Allocation Parameters'!$C$5="Complex Library Subsidy", 0, 0)))))</f>
        <v>0</v>
      </c>
      <c r="V553" s="177">
        <f t="shared" si="252"/>
        <v>898.63500000000022</v>
      </c>
      <c r="W553" s="177">
        <f t="shared" si="253"/>
        <v>898.63500000000022</v>
      </c>
      <c r="X553" s="179">
        <f>IF('Funding Allocation Parameters'!$C$6="Basic Library Subsidy", MIN(V553*'Funding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MIN(V553*VLOOKUP(CONCATENATE($A553, 'Funding Allocation Parameters'!$I$6), 'Library Subsidy Complex'!$C$2:$J$55, 2, FALSE), VLOOKUP(CONCATENATE($A553, 'Funding Allocation Parameters'!$I$6), 'Library Subsidy Complex'!$C$2:$J$55, 4, FALSE)), 0)))))</f>
        <v>0</v>
      </c>
      <c r="Y553" s="179">
        <f>IF('Funding Allocation Parameters'!$C$6="Basic Library Subsidy", 0, IF('Funding Allocation Parameters'!$C$6="Grant funding",MIN(V553*'Funding Allocation Parameters'!$E$6, 'Funding Allocation Parameters'!$G$6), IF('Funding Allocation Parameters'!$C$6="Other author funding", 0, IF('Funding Allocation Parameters'!$C$6="Any discretionary funds (grants if available, other if no grants)", MIN(V553*'Funding Allocation Parameters'!$E$6, 'Funding Allocation Parameters'!$G$6), IF('Funding Allocation Parameters'!$C$6="Complex Library Subsidy", 0, 0)))))</f>
        <v>898.63500000000022</v>
      </c>
      <c r="Z553" s="179">
        <f>IF('Funding Allocation Parameters'!$C$6="Basic Library Subsidy", 0, IF('Funding Allocation Parameters'!$C$6="Grant funding", 0, IF('Funding Allocation Parameters'!$C$6="Other author funding",  MIN(V553*'Funding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3" s="179">
        <f>IF('Funding Allocation Parameters'!$C$6="Basic Library Subsidy", MIN(W553*'Funding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MIN(W553*VLOOKUP(CONCATENATE($A553, 'Funding Allocation Parameters'!$I$6), 'Library Subsidy Complex'!$C$2:$J$55, 6, FALSE), VLOOKUP(CONCATENATE($A553, 'Funding Allocation Parameters'!$I$6), 'Library Subsidy Complex'!$C$2:$J$55, 8, FALSE)), 0)))))</f>
        <v>0</v>
      </c>
      <c r="AB553" s="179">
        <f>IF('Funding Allocation Parameters'!$C$6="Basic Library Subsidy", 0, IF('Funding Allocation Parameters'!$C$6="Grant funding", 0, IF('Funding Allocation Parameters'!$C$6="Other author funding",  MIN(W553*'Funding Allocation Parameters'!$E$6, 'Funding Allocation Parameters'!$G$6), IF('Funding Allocation Parameters'!$C$6="Any discretionary funds (grants if available, other if no grants)", MIN(W553*'Funding Allocation Parameters'!$E$6, 'Funding Allocation Parameters'!$G$6), IF('Funding Allocation Parameters'!$C$6="Complex Library Subsidy", 0, 0)))))</f>
        <v>898.63500000000022</v>
      </c>
      <c r="AC553" s="177">
        <f t="shared" si="254"/>
        <v>0</v>
      </c>
      <c r="AD553" s="177">
        <f t="shared" si="255"/>
        <v>0</v>
      </c>
      <c r="AE553" s="180">
        <f>IF('Funding Allocation Parameters'!$C$7="Basic Library Subsidy", MIN(AC553*'Funding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MIN(AC553*VLOOKUP(CONCATENATE($A553, 'Funding Allocation Parameters'!$I$7), 'Library Subsidy Complex'!$C$2:$J$55, 2, FALSE), VLOOKUP(CONCATENATE($A553, 'Funding Allocation Parameters'!$I$7), 'Library Subsidy Complex'!$C$2:$J$55, 4, FALSE)), 0)))))</f>
        <v>0</v>
      </c>
      <c r="AF553" s="180">
        <f>IF('Funding Allocation Parameters'!$C$7="Basic Library Subsidy", 0, IF('Funding Allocation Parameters'!$C$7="Grant funding",MIN(AC553*'Funding Allocation Parameters'!$E$7, 'Funding Allocation Parameters'!$G$7), IF('Funding Allocation Parameters'!$C$7="Other author funding", 0, IF('Funding Allocation Parameters'!$C$7="Any discretionary funds (grants if available, other if no grants)", MIN(AC553*'Funding Allocation Parameters'!$E$7, 'Funding Allocation Parameters'!$G$7), IF('Funding Allocation Parameters'!$C$7="Complex Library Subsidy", 0, 0)))))</f>
        <v>0</v>
      </c>
      <c r="AG553" s="180">
        <f>IF('Funding Allocation Parameters'!$C$7="Basic Library Subsidy", 0, IF('Funding Allocation Parameters'!$C$7="Grant funding", 0, IF('Funding Allocation Parameters'!$C$7="Other author funding",  MIN(AC553*'Funding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3" s="180">
        <f>IF('Funding Allocation Parameters'!$C$7="Basic Library Subsidy", MIN(AD553*'Funding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MIN(AD553*VLOOKUP(CONCATENATE($A553, 'Funding Allocation Parameters'!$I$7), 'Library Subsidy Complex'!$C$2:$J$55, 6, FALSE), VLOOKUP(CONCATENATE($A553, 'Funding Allocation Parameters'!$I$7), 'Library Subsidy Complex'!$C$2:$J$55, 8, FALSE)), 0)))))</f>
        <v>0</v>
      </c>
      <c r="AI553" s="180">
        <f>IF('Funding Allocation Parameters'!$C$7="Basic Library Subsidy", 0, IF('Funding Allocation Parameters'!$C$7="Grant funding", 0, IF('Funding Allocation Parameters'!$C$7="Other author funding",  MIN(AD553*'Funding Allocation Parameters'!$E$7, 'Funding Allocation Parameters'!$G$7), IF('Funding Allocation Parameters'!$C$7="Any discretionary funds (grants if available, other if no grants)", MIN(AD553*'Funding Allocation Parameters'!$E$7, 'Funding Allocation Parameters'!$G$7), IF('Funding Allocation Parameters'!$C$7="Complex Library Subsidy", 0, 0)))))</f>
        <v>0</v>
      </c>
      <c r="AJ553" s="177">
        <f t="shared" si="256"/>
        <v>0</v>
      </c>
      <c r="AK553" s="177">
        <f t="shared" si="257"/>
        <v>0</v>
      </c>
      <c r="AL553" s="181">
        <f>IF('Funding Allocation Parameters'!$C$8="Basic Library Subsidy", MIN(AJ553*'Funding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MIN(AJ553*VLOOKUP(CONCATENATE($A553, 'Funding Allocation Parameters'!$I$8), 'Library Subsidy Complex'!$C$2:$J$55, 2, FALSE), VLOOKUP(CONCATENATE($A553, 'Funding Allocation Parameters'!$I$8), 'Library Subsidy Complex'!$C$2:$J$55, 4, FALSE)), 0)))))</f>
        <v>0</v>
      </c>
      <c r="AM553" s="181">
        <f>IF('Funding Allocation Parameters'!$C$8="Basic Library Subsidy", 0, IF('Funding Allocation Parameters'!$C$8="Grant funding",MIN(AJ553*'Funding Allocation Parameters'!$E$8, 'Funding Allocation Parameters'!$G$8), IF('Funding Allocation Parameters'!$C$8="Other author funding", 0, IF('Funding Allocation Parameters'!$C$8="Any discretionary funds (grants if available, other if no grants)", MIN(AJ553*'Funding Allocation Parameters'!$E$8, 'Funding Allocation Parameters'!$G$8), IF('Funding Allocation Parameters'!$C$8="Complex Library Subsidy", 0, 0)))))</f>
        <v>0</v>
      </c>
      <c r="AN553" s="181">
        <f>IF('Funding Allocation Parameters'!$C$8="Basic Library Subsidy", 0, IF('Funding Allocation Parameters'!$C$8="Grant funding", 0, IF('Funding Allocation Parameters'!$C$8="Other author funding",  MIN(AJ553*'Funding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3" s="181">
        <f>IF('Funding Allocation Parameters'!$C$8="Basic Library Subsidy", MIN(AK553*'Funding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MIN(AK553*VLOOKUP(CONCATENATE($A553, 'Funding Allocation Parameters'!$I$8), 'Library Subsidy Complex'!$C$2:$J$55, 6, FALSE), VLOOKUP(CONCATENATE($A553, 'Funding Allocation Parameters'!$I$8), 'Library Subsidy Complex'!$C$2:$J$55, 8, FALSE)), 0)))))</f>
        <v>0</v>
      </c>
      <c r="AP553" s="181">
        <f>IF('Funding Allocation Parameters'!$C$8="Basic Library Subsidy", 0, IF('Funding Allocation Parameters'!$C$8="Grant funding", 0, IF('Funding Allocation Parameters'!$C$8="Other author funding",  MIN(AK553*'Funding Allocation Parameters'!$E$8, 'Funding Allocation Parameters'!$G$8), IF('Funding Allocation Parameters'!$C$8="Any discretionary funds (grants if available, other if no grants)", MIN(AK553*'Funding Allocation Parameters'!$E$8, 'Funding Allocation Parameters'!$G$8), IF('Funding Allocation Parameters'!$C$8="Complex Library Subsidy", 0, 0)))))</f>
        <v>0</v>
      </c>
      <c r="AQ553" s="177">
        <f t="shared" si="258"/>
        <v>0</v>
      </c>
      <c r="AR553" s="177">
        <f t="shared" si="259"/>
        <v>0</v>
      </c>
      <c r="AS553" s="182">
        <f t="shared" si="260"/>
        <v>1189</v>
      </c>
      <c r="AT553" s="182">
        <f t="shared" si="261"/>
        <v>898.63500000000022</v>
      </c>
      <c r="AU553" s="182">
        <f t="shared" si="262"/>
        <v>0</v>
      </c>
      <c r="AV553" s="182">
        <f t="shared" si="263"/>
        <v>1189</v>
      </c>
      <c r="AW553" s="182">
        <f t="shared" si="264"/>
        <v>898.63500000000022</v>
      </c>
      <c r="AX553" s="183">
        <f t="shared" si="265"/>
        <v>1189</v>
      </c>
      <c r="AY553" s="183">
        <f t="shared" si="266"/>
        <v>898.63500000000022</v>
      </c>
      <c r="AZ553" s="183">
        <f t="shared" si="267"/>
        <v>0</v>
      </c>
      <c r="BA553" s="183">
        <f t="shared" si="268"/>
        <v>0</v>
      </c>
      <c r="BB553" s="183">
        <f t="shared" si="269"/>
        <v>0</v>
      </c>
      <c r="BC553" s="184">
        <f t="shared" si="270"/>
        <v>1189</v>
      </c>
      <c r="BD553" s="184">
        <f t="shared" si="271"/>
        <v>0</v>
      </c>
      <c r="BE553" s="184">
        <f t="shared" si="272"/>
        <v>898.63500000000022</v>
      </c>
      <c r="BF553" s="184">
        <f t="shared" si="273"/>
        <v>0</v>
      </c>
      <c r="BG553" s="102">
        <f t="shared" si="274"/>
        <v>0</v>
      </c>
      <c r="BH553" s="102">
        <f t="shared" si="275"/>
        <v>0</v>
      </c>
      <c r="BI553" s="102">
        <f t="shared" si="276"/>
        <v>0</v>
      </c>
      <c r="BJ553" s="102">
        <f t="shared" si="277"/>
        <v>1</v>
      </c>
      <c r="BK553" s="102">
        <f t="shared" si="278"/>
        <v>0</v>
      </c>
      <c r="BL553" s="102">
        <f t="shared" si="279"/>
        <v>0</v>
      </c>
      <c r="BN553" s="102"/>
    </row>
    <row r="554" spans="1:66" x14ac:dyDescent="0.25">
      <c r="A554" s="102" t="s">
        <v>17</v>
      </c>
      <c r="B554" s="102" t="s">
        <v>12</v>
      </c>
      <c r="C554" s="102" t="s">
        <v>8</v>
      </c>
      <c r="D554" s="102" t="s">
        <v>27</v>
      </c>
      <c r="E554" s="102" t="s">
        <v>644</v>
      </c>
      <c r="F554" s="102" t="s">
        <v>1112</v>
      </c>
      <c r="G554" s="102">
        <v>1.5249999999999999</v>
      </c>
      <c r="H554" s="102">
        <v>1</v>
      </c>
      <c r="I554" s="102">
        <v>0</v>
      </c>
      <c r="J554" s="167">
        <f>IFERROR(H554*VLOOKUP(A554, 'Advanced Parameters'!$B$7:$G$20, 6, FALSE)*VLOOKUP(A554, 'Growth Parameters'!$B$6:$H$19, 6, FALSE), 0)</f>
        <v>1</v>
      </c>
      <c r="K554" s="167">
        <f>IFERROR(IF('Advanced Parameters'!$C$5="n",'Raw Data'!I554*VLOOKUP(A554,'Advanced Parameters'!$B$7:$G$20,6,FALSE),J554*VLOOKUP(A554,'Advanced Parameters'!$B$7:$G$20,2,FALSE))*VLOOKUP(A554, 'Growth Parameters'!$B$6:$H$19, 6, FALSE), 0)</f>
        <v>0</v>
      </c>
      <c r="L554" s="167">
        <f t="shared" si="280"/>
        <v>1</v>
      </c>
      <c r="M554" s="168">
        <f>IFERROR(IF(G554="NA","NA",IF(G554&gt;'APC Parameters'!$K$6+VLOOKUP('Raw Data'!A554, 'APC Parameters'!$H$7:$L$20, 4, FALSE), 'APC Parameters'!$L$6+VLOOKUP('Raw Data'!A554, 'APC Parameters'!$H$7:$L$20, 5, FALSE), G554*('APC Parameters'!$J$6+VLOOKUP('Raw Data'!A554, 'APC Parameters'!$H$7:$L$20, 3, FALSE))+'APC Parameters'!$I$6+VLOOKUP('Raw Data'!A554, 'APC Parameters'!$H$7:$L$20, 2, FALSE))), 0)</f>
        <v>2229.5149999999999</v>
      </c>
      <c r="N554" s="168">
        <f t="shared" si="250"/>
        <v>2229.5149999999999</v>
      </c>
      <c r="O554" s="168">
        <f>IFERROR(IF(M554="NA",VLOOKUP(D554,'Internal Calculations'!$B$10:$C$11,2,FALSE), M554)*VLOOKUP(A554, 'Growth Parameters'!$B$6:$H$19, 7, FALSE), 0)</f>
        <v>2229.5149999999999</v>
      </c>
      <c r="P554" s="177">
        <f t="shared" si="251"/>
        <v>2229.5149999999999</v>
      </c>
      <c r="Q554" s="178">
        <f>IF('Funding Allocation Parameters'!$C$5="Basic Library Subsidy", MIN(O554*('Funding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MIN($O554*(VLOOKUP(CONCATENATE($A554, 'Funding Allocation Parameters'!$I$5), 'Library Subsidy Complex'!$C$2:$J$55, 2, FALSE)), VLOOKUP(CONCATENATE($A554, 'Funding Allocation Parameters'!$I$5), 'Library Subsidy Complex'!$C$2:$J$55, 4, FALSE)), 0)))))</f>
        <v>1189</v>
      </c>
      <c r="R554" s="178">
        <f>IF('Funding Allocation Parameters'!$C$5="Basic Library Subsidy", 0, IF('Funding Allocation Parameters'!$C$5="Grant funding",MIN(O554*('Funding Allocation Parameters'!$E$5), 'Funding Allocation Parameters'!$G$5), IF('Funding Allocation Parameters'!$C$5="Other author funding", 0, IF('Funding Allocation Parameters'!$C$5="Any discretionary funds (grants if available, other if no grants)", MIN(O554*('Funding Allocation Parameters'!$E$5), 'Funding Allocation Parameters'!$G$5), IF('Funding Allocation Parameters'!$C$5="Complex Library Subsidy", 0, 0)))))</f>
        <v>0</v>
      </c>
      <c r="S554" s="178">
        <f>IF('Funding Allocation Parameters'!$C$5="Basic Library Subsidy", 0, IF('Funding Allocation Parameters'!$C$5="Grant funding", 0, IF('Funding Allocation Parameters'!$C$5="Other author funding",  MIN(O554*('Funding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4" s="178">
        <f>IF('Funding Allocation Parameters'!$C$5="Basic Library Subsidy", MIN(O554*('Funding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MIN($O554*(VLOOKUP(CONCATENATE($A554, 'Funding Allocation Parameters'!$I$5), 'Library Subsidy Complex'!$C$2:$J$55, 6, FALSE)), VLOOKUP(CONCATENATE($A554, 'Funding Allocation Parameters'!$I$5), 'Library Subsidy Complex'!$C$2:$J$55, 8, FALSE)), 0)))))</f>
        <v>1189</v>
      </c>
      <c r="U554" s="178">
        <f>IF('Funding Allocation Parameters'!$C$5="Basic Library Subsidy", 0, IF('Funding Allocation Parameters'!$C$5="Grant funding", 0, IF('Funding Allocation Parameters'!$C$5="Other author funding",  MIN(O554*('Funding Allocation Parameters'!$E$5), 'Funding Allocation Parameters'!$G$5), IF('Funding Allocation Parameters'!$C$5="Any discretionary funds (grants if available, other if no grants)", MIN(O554*('Funding Allocation Parameters'!$E$5), 'Funding Allocation Parameters'!$G$5), IF('Funding Allocation Parameters'!$C$5="Complex Library Subsidy", 0, 0)))))</f>
        <v>0</v>
      </c>
      <c r="V554" s="177">
        <f t="shared" si="252"/>
        <v>1040.5149999999999</v>
      </c>
      <c r="W554" s="177">
        <f t="shared" si="253"/>
        <v>1040.5149999999999</v>
      </c>
      <c r="X554" s="179">
        <f>IF('Funding Allocation Parameters'!$C$6="Basic Library Subsidy", MIN(V554*'Funding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MIN(V554*VLOOKUP(CONCATENATE($A554, 'Funding Allocation Parameters'!$I$6), 'Library Subsidy Complex'!$C$2:$J$55, 2, FALSE), VLOOKUP(CONCATENATE($A554, 'Funding Allocation Parameters'!$I$6), 'Library Subsidy Complex'!$C$2:$J$55, 4, FALSE)), 0)))))</f>
        <v>0</v>
      </c>
      <c r="Y554" s="179">
        <f>IF('Funding Allocation Parameters'!$C$6="Basic Library Subsidy", 0, IF('Funding Allocation Parameters'!$C$6="Grant funding",MIN(V554*'Funding Allocation Parameters'!$E$6, 'Funding Allocation Parameters'!$G$6), IF('Funding Allocation Parameters'!$C$6="Other author funding", 0, IF('Funding Allocation Parameters'!$C$6="Any discretionary funds (grants if available, other if no grants)", MIN(V554*'Funding Allocation Parameters'!$E$6, 'Funding Allocation Parameters'!$G$6), IF('Funding Allocation Parameters'!$C$6="Complex Library Subsidy", 0, 0)))))</f>
        <v>1040.5149999999999</v>
      </c>
      <c r="Z554" s="179">
        <f>IF('Funding Allocation Parameters'!$C$6="Basic Library Subsidy", 0, IF('Funding Allocation Parameters'!$C$6="Grant funding", 0, IF('Funding Allocation Parameters'!$C$6="Other author funding",  MIN(V554*'Funding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4" s="179">
        <f>IF('Funding Allocation Parameters'!$C$6="Basic Library Subsidy", MIN(W554*'Funding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MIN(W554*VLOOKUP(CONCATENATE($A554, 'Funding Allocation Parameters'!$I$6), 'Library Subsidy Complex'!$C$2:$J$55, 6, FALSE), VLOOKUP(CONCATENATE($A554, 'Funding Allocation Parameters'!$I$6), 'Library Subsidy Complex'!$C$2:$J$55, 8, FALSE)), 0)))))</f>
        <v>0</v>
      </c>
      <c r="AB554" s="179">
        <f>IF('Funding Allocation Parameters'!$C$6="Basic Library Subsidy", 0, IF('Funding Allocation Parameters'!$C$6="Grant funding", 0, IF('Funding Allocation Parameters'!$C$6="Other author funding",  MIN(W554*'Funding Allocation Parameters'!$E$6, 'Funding Allocation Parameters'!$G$6), IF('Funding Allocation Parameters'!$C$6="Any discretionary funds (grants if available, other if no grants)", MIN(W554*'Funding Allocation Parameters'!$E$6, 'Funding Allocation Parameters'!$G$6), IF('Funding Allocation Parameters'!$C$6="Complex Library Subsidy", 0, 0)))))</f>
        <v>1040.5149999999999</v>
      </c>
      <c r="AC554" s="177">
        <f t="shared" si="254"/>
        <v>0</v>
      </c>
      <c r="AD554" s="177">
        <f t="shared" si="255"/>
        <v>0</v>
      </c>
      <c r="AE554" s="180">
        <f>IF('Funding Allocation Parameters'!$C$7="Basic Library Subsidy", MIN(AC554*'Funding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MIN(AC554*VLOOKUP(CONCATENATE($A554, 'Funding Allocation Parameters'!$I$7), 'Library Subsidy Complex'!$C$2:$J$55, 2, FALSE), VLOOKUP(CONCATENATE($A554, 'Funding Allocation Parameters'!$I$7), 'Library Subsidy Complex'!$C$2:$J$55, 4, FALSE)), 0)))))</f>
        <v>0</v>
      </c>
      <c r="AF554" s="180">
        <f>IF('Funding Allocation Parameters'!$C$7="Basic Library Subsidy", 0, IF('Funding Allocation Parameters'!$C$7="Grant funding",MIN(AC554*'Funding Allocation Parameters'!$E$7, 'Funding Allocation Parameters'!$G$7), IF('Funding Allocation Parameters'!$C$7="Other author funding", 0, IF('Funding Allocation Parameters'!$C$7="Any discretionary funds (grants if available, other if no grants)", MIN(AC554*'Funding Allocation Parameters'!$E$7, 'Funding Allocation Parameters'!$G$7), IF('Funding Allocation Parameters'!$C$7="Complex Library Subsidy", 0, 0)))))</f>
        <v>0</v>
      </c>
      <c r="AG554" s="180">
        <f>IF('Funding Allocation Parameters'!$C$7="Basic Library Subsidy", 0, IF('Funding Allocation Parameters'!$C$7="Grant funding", 0, IF('Funding Allocation Parameters'!$C$7="Other author funding",  MIN(AC554*'Funding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4" s="180">
        <f>IF('Funding Allocation Parameters'!$C$7="Basic Library Subsidy", MIN(AD554*'Funding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MIN(AD554*VLOOKUP(CONCATENATE($A554, 'Funding Allocation Parameters'!$I$7), 'Library Subsidy Complex'!$C$2:$J$55, 6, FALSE), VLOOKUP(CONCATENATE($A554, 'Funding Allocation Parameters'!$I$7), 'Library Subsidy Complex'!$C$2:$J$55, 8, FALSE)), 0)))))</f>
        <v>0</v>
      </c>
      <c r="AI554" s="180">
        <f>IF('Funding Allocation Parameters'!$C$7="Basic Library Subsidy", 0, IF('Funding Allocation Parameters'!$C$7="Grant funding", 0, IF('Funding Allocation Parameters'!$C$7="Other author funding",  MIN(AD554*'Funding Allocation Parameters'!$E$7, 'Funding Allocation Parameters'!$G$7), IF('Funding Allocation Parameters'!$C$7="Any discretionary funds (grants if available, other if no grants)", MIN(AD554*'Funding Allocation Parameters'!$E$7, 'Funding Allocation Parameters'!$G$7), IF('Funding Allocation Parameters'!$C$7="Complex Library Subsidy", 0, 0)))))</f>
        <v>0</v>
      </c>
      <c r="AJ554" s="177">
        <f t="shared" si="256"/>
        <v>0</v>
      </c>
      <c r="AK554" s="177">
        <f t="shared" si="257"/>
        <v>0</v>
      </c>
      <c r="AL554" s="181">
        <f>IF('Funding Allocation Parameters'!$C$8="Basic Library Subsidy", MIN(AJ554*'Funding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MIN(AJ554*VLOOKUP(CONCATENATE($A554, 'Funding Allocation Parameters'!$I$8), 'Library Subsidy Complex'!$C$2:$J$55, 2, FALSE), VLOOKUP(CONCATENATE($A554, 'Funding Allocation Parameters'!$I$8), 'Library Subsidy Complex'!$C$2:$J$55, 4, FALSE)), 0)))))</f>
        <v>0</v>
      </c>
      <c r="AM554" s="181">
        <f>IF('Funding Allocation Parameters'!$C$8="Basic Library Subsidy", 0, IF('Funding Allocation Parameters'!$C$8="Grant funding",MIN(AJ554*'Funding Allocation Parameters'!$E$8, 'Funding Allocation Parameters'!$G$8), IF('Funding Allocation Parameters'!$C$8="Other author funding", 0, IF('Funding Allocation Parameters'!$C$8="Any discretionary funds (grants if available, other if no grants)", MIN(AJ554*'Funding Allocation Parameters'!$E$8, 'Funding Allocation Parameters'!$G$8), IF('Funding Allocation Parameters'!$C$8="Complex Library Subsidy", 0, 0)))))</f>
        <v>0</v>
      </c>
      <c r="AN554" s="181">
        <f>IF('Funding Allocation Parameters'!$C$8="Basic Library Subsidy", 0, IF('Funding Allocation Parameters'!$C$8="Grant funding", 0, IF('Funding Allocation Parameters'!$C$8="Other author funding",  MIN(AJ554*'Funding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4" s="181">
        <f>IF('Funding Allocation Parameters'!$C$8="Basic Library Subsidy", MIN(AK554*'Funding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MIN(AK554*VLOOKUP(CONCATENATE($A554, 'Funding Allocation Parameters'!$I$8), 'Library Subsidy Complex'!$C$2:$J$55, 6, FALSE), VLOOKUP(CONCATENATE($A554, 'Funding Allocation Parameters'!$I$8), 'Library Subsidy Complex'!$C$2:$J$55, 8, FALSE)), 0)))))</f>
        <v>0</v>
      </c>
      <c r="AP554" s="181">
        <f>IF('Funding Allocation Parameters'!$C$8="Basic Library Subsidy", 0, IF('Funding Allocation Parameters'!$C$8="Grant funding", 0, IF('Funding Allocation Parameters'!$C$8="Other author funding",  MIN(AK554*'Funding Allocation Parameters'!$E$8, 'Funding Allocation Parameters'!$G$8), IF('Funding Allocation Parameters'!$C$8="Any discretionary funds (grants if available, other if no grants)", MIN(AK554*'Funding Allocation Parameters'!$E$8, 'Funding Allocation Parameters'!$G$8), IF('Funding Allocation Parameters'!$C$8="Complex Library Subsidy", 0, 0)))))</f>
        <v>0</v>
      </c>
      <c r="AQ554" s="177">
        <f t="shared" si="258"/>
        <v>0</v>
      </c>
      <c r="AR554" s="177">
        <f t="shared" si="259"/>
        <v>0</v>
      </c>
      <c r="AS554" s="182">
        <f t="shared" si="260"/>
        <v>1189</v>
      </c>
      <c r="AT554" s="182">
        <f t="shared" si="261"/>
        <v>1040.5149999999999</v>
      </c>
      <c r="AU554" s="182">
        <f t="shared" si="262"/>
        <v>0</v>
      </c>
      <c r="AV554" s="182">
        <f t="shared" si="263"/>
        <v>1189</v>
      </c>
      <c r="AW554" s="182">
        <f t="shared" si="264"/>
        <v>1040.5149999999999</v>
      </c>
      <c r="AX554" s="183">
        <f t="shared" si="265"/>
        <v>0</v>
      </c>
      <c r="AY554" s="183">
        <f t="shared" si="266"/>
        <v>0</v>
      </c>
      <c r="AZ554" s="183">
        <f t="shared" si="267"/>
        <v>0</v>
      </c>
      <c r="BA554" s="183">
        <f t="shared" si="268"/>
        <v>1189</v>
      </c>
      <c r="BB554" s="183">
        <f t="shared" si="269"/>
        <v>1040.5149999999999</v>
      </c>
      <c r="BC554" s="184">
        <f t="shared" si="270"/>
        <v>1189</v>
      </c>
      <c r="BD554" s="184">
        <f t="shared" si="271"/>
        <v>0</v>
      </c>
      <c r="BE554" s="184">
        <f t="shared" si="272"/>
        <v>0</v>
      </c>
      <c r="BF554" s="184">
        <f t="shared" si="273"/>
        <v>1040.5149999999999</v>
      </c>
      <c r="BG554" s="102">
        <f t="shared" si="274"/>
        <v>0</v>
      </c>
      <c r="BH554" s="102">
        <f t="shared" si="275"/>
        <v>0</v>
      </c>
      <c r="BI554" s="102">
        <f t="shared" si="276"/>
        <v>0</v>
      </c>
      <c r="BJ554" s="102">
        <f t="shared" si="277"/>
        <v>0</v>
      </c>
      <c r="BK554" s="102">
        <f t="shared" si="278"/>
        <v>1</v>
      </c>
      <c r="BL554" s="102">
        <f t="shared" si="279"/>
        <v>0</v>
      </c>
      <c r="BN554" s="102"/>
    </row>
    <row r="555" spans="1:66" x14ac:dyDescent="0.25">
      <c r="A555" s="102" t="s">
        <v>13</v>
      </c>
      <c r="B555" s="102" t="s">
        <v>8</v>
      </c>
      <c r="C555" s="102" t="s">
        <v>8</v>
      </c>
      <c r="D555" s="102" t="s">
        <v>27</v>
      </c>
      <c r="E555" s="102" t="s">
        <v>659</v>
      </c>
      <c r="F555" s="102" t="s">
        <v>1114</v>
      </c>
      <c r="G555" s="102">
        <v>0.81200000000000006</v>
      </c>
      <c r="H555" s="102">
        <v>1</v>
      </c>
      <c r="I555" s="102">
        <v>1</v>
      </c>
      <c r="J555" s="167">
        <f>IFERROR(H555*VLOOKUP(A555, 'Advanced Parameters'!$B$7:$G$20, 6, FALSE)*VLOOKUP(A555, 'Growth Parameters'!$B$6:$H$19, 6, FALSE), 0)</f>
        <v>1</v>
      </c>
      <c r="K555" s="167">
        <f>IFERROR(IF('Advanced Parameters'!$C$5="n",'Raw Data'!I555*VLOOKUP(A555,'Advanced Parameters'!$B$7:$G$20,6,FALSE),J555*VLOOKUP(A555,'Advanced Parameters'!$B$7:$G$20,2,FALSE))*VLOOKUP(A555, 'Growth Parameters'!$B$6:$H$19, 6, FALSE), 0)</f>
        <v>1</v>
      </c>
      <c r="L555" s="167">
        <f t="shared" si="280"/>
        <v>0</v>
      </c>
      <c r="M555" s="168">
        <f>IFERROR(IF(G555="NA","NA",IF(G555&gt;'APC Parameters'!$K$6+VLOOKUP('Raw Data'!A555, 'APC Parameters'!$H$7:$L$20, 4, FALSE), 'APC Parameters'!$L$6+VLOOKUP('Raw Data'!A555, 'APC Parameters'!$H$7:$L$20, 5, FALSE), G555*('APC Parameters'!$J$6+VLOOKUP('Raw Data'!A555, 'APC Parameters'!$H$7:$L$20, 3, FALSE))+'APC Parameters'!$I$6+VLOOKUP('Raw Data'!A555, 'APC Parameters'!$H$7:$L$20, 2, FALSE))), 0)</f>
        <v>1723.7128000000002</v>
      </c>
      <c r="N555" s="168">
        <f t="shared" si="250"/>
        <v>1723.7128000000002</v>
      </c>
      <c r="O555" s="168">
        <f>IFERROR(IF(M555="NA",VLOOKUP(D555,'Internal Calculations'!$B$10:$C$11,2,FALSE), M555)*VLOOKUP(A555, 'Growth Parameters'!$B$6:$H$19, 7, FALSE), 0)</f>
        <v>1723.7128000000002</v>
      </c>
      <c r="P555" s="177">
        <f t="shared" si="251"/>
        <v>1723.7128000000002</v>
      </c>
      <c r="Q555" s="178">
        <f>IF('Funding Allocation Parameters'!$C$5="Basic Library Subsidy", MIN(O555*('Funding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MIN($O555*(VLOOKUP(CONCATENATE($A555, 'Funding Allocation Parameters'!$I$5), 'Library Subsidy Complex'!$C$2:$J$55, 2, FALSE)), VLOOKUP(CONCATENATE($A555, 'Funding Allocation Parameters'!$I$5), 'Library Subsidy Complex'!$C$2:$J$55, 4, FALSE)), 0)))))</f>
        <v>1189</v>
      </c>
      <c r="R555" s="178">
        <f>IF('Funding Allocation Parameters'!$C$5="Basic Library Subsidy", 0, IF('Funding Allocation Parameters'!$C$5="Grant funding",MIN(O555*('Funding Allocation Parameters'!$E$5), 'Funding Allocation Parameters'!$G$5), IF('Funding Allocation Parameters'!$C$5="Other author funding", 0, IF('Funding Allocation Parameters'!$C$5="Any discretionary funds (grants if available, other if no grants)", MIN(O555*('Funding Allocation Parameters'!$E$5), 'Funding Allocation Parameters'!$G$5), IF('Funding Allocation Parameters'!$C$5="Complex Library Subsidy", 0, 0)))))</f>
        <v>0</v>
      </c>
      <c r="S555" s="178">
        <f>IF('Funding Allocation Parameters'!$C$5="Basic Library Subsidy", 0, IF('Funding Allocation Parameters'!$C$5="Grant funding", 0, IF('Funding Allocation Parameters'!$C$5="Other author funding",  MIN(O555*('Funding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5" s="178">
        <f>IF('Funding Allocation Parameters'!$C$5="Basic Library Subsidy", MIN(O555*('Funding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MIN($O555*(VLOOKUP(CONCATENATE($A555, 'Funding Allocation Parameters'!$I$5), 'Library Subsidy Complex'!$C$2:$J$55, 6, FALSE)), VLOOKUP(CONCATENATE($A555, 'Funding Allocation Parameters'!$I$5), 'Library Subsidy Complex'!$C$2:$J$55, 8, FALSE)), 0)))))</f>
        <v>1189</v>
      </c>
      <c r="U555" s="178">
        <f>IF('Funding Allocation Parameters'!$C$5="Basic Library Subsidy", 0, IF('Funding Allocation Parameters'!$C$5="Grant funding", 0, IF('Funding Allocation Parameters'!$C$5="Other author funding",  MIN(O555*('Funding Allocation Parameters'!$E$5), 'Funding Allocation Parameters'!$G$5), IF('Funding Allocation Parameters'!$C$5="Any discretionary funds (grants if available, other if no grants)", MIN(O555*('Funding Allocation Parameters'!$E$5), 'Funding Allocation Parameters'!$G$5), IF('Funding Allocation Parameters'!$C$5="Complex Library Subsidy", 0, 0)))))</f>
        <v>0</v>
      </c>
      <c r="V555" s="177">
        <f t="shared" si="252"/>
        <v>534.71280000000024</v>
      </c>
      <c r="W555" s="177">
        <f t="shared" si="253"/>
        <v>534.71280000000024</v>
      </c>
      <c r="X555" s="179">
        <f>IF('Funding Allocation Parameters'!$C$6="Basic Library Subsidy", MIN(V555*'Funding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MIN(V555*VLOOKUP(CONCATENATE($A555, 'Funding Allocation Parameters'!$I$6), 'Library Subsidy Complex'!$C$2:$J$55, 2, FALSE), VLOOKUP(CONCATENATE($A555, 'Funding Allocation Parameters'!$I$6), 'Library Subsidy Complex'!$C$2:$J$55, 4, FALSE)), 0)))))</f>
        <v>0</v>
      </c>
      <c r="Y555" s="179">
        <f>IF('Funding Allocation Parameters'!$C$6="Basic Library Subsidy", 0, IF('Funding Allocation Parameters'!$C$6="Grant funding",MIN(V555*'Funding Allocation Parameters'!$E$6, 'Funding Allocation Parameters'!$G$6), IF('Funding Allocation Parameters'!$C$6="Other author funding", 0, IF('Funding Allocation Parameters'!$C$6="Any discretionary funds (grants if available, other if no grants)", MIN(V555*'Funding Allocation Parameters'!$E$6, 'Funding Allocation Parameters'!$G$6), IF('Funding Allocation Parameters'!$C$6="Complex Library Subsidy", 0, 0)))))</f>
        <v>534.71280000000024</v>
      </c>
      <c r="Z555" s="179">
        <f>IF('Funding Allocation Parameters'!$C$6="Basic Library Subsidy", 0, IF('Funding Allocation Parameters'!$C$6="Grant funding", 0, IF('Funding Allocation Parameters'!$C$6="Other author funding",  MIN(V555*'Funding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5" s="179">
        <f>IF('Funding Allocation Parameters'!$C$6="Basic Library Subsidy", MIN(W555*'Funding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MIN(W555*VLOOKUP(CONCATENATE($A555, 'Funding Allocation Parameters'!$I$6), 'Library Subsidy Complex'!$C$2:$J$55, 6, FALSE), VLOOKUP(CONCATENATE($A555, 'Funding Allocation Parameters'!$I$6), 'Library Subsidy Complex'!$C$2:$J$55, 8, FALSE)), 0)))))</f>
        <v>0</v>
      </c>
      <c r="AB555" s="179">
        <f>IF('Funding Allocation Parameters'!$C$6="Basic Library Subsidy", 0, IF('Funding Allocation Parameters'!$C$6="Grant funding", 0, IF('Funding Allocation Parameters'!$C$6="Other author funding",  MIN(W555*'Funding Allocation Parameters'!$E$6, 'Funding Allocation Parameters'!$G$6), IF('Funding Allocation Parameters'!$C$6="Any discretionary funds (grants if available, other if no grants)", MIN(W555*'Funding Allocation Parameters'!$E$6, 'Funding Allocation Parameters'!$G$6), IF('Funding Allocation Parameters'!$C$6="Complex Library Subsidy", 0, 0)))))</f>
        <v>534.71280000000024</v>
      </c>
      <c r="AC555" s="177">
        <f t="shared" si="254"/>
        <v>0</v>
      </c>
      <c r="AD555" s="177">
        <f t="shared" si="255"/>
        <v>0</v>
      </c>
      <c r="AE555" s="180">
        <f>IF('Funding Allocation Parameters'!$C$7="Basic Library Subsidy", MIN(AC555*'Funding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MIN(AC555*VLOOKUP(CONCATENATE($A555, 'Funding Allocation Parameters'!$I$7), 'Library Subsidy Complex'!$C$2:$J$55, 2, FALSE), VLOOKUP(CONCATENATE($A555, 'Funding Allocation Parameters'!$I$7), 'Library Subsidy Complex'!$C$2:$J$55, 4, FALSE)), 0)))))</f>
        <v>0</v>
      </c>
      <c r="AF555" s="180">
        <f>IF('Funding Allocation Parameters'!$C$7="Basic Library Subsidy", 0, IF('Funding Allocation Parameters'!$C$7="Grant funding",MIN(AC555*'Funding Allocation Parameters'!$E$7, 'Funding Allocation Parameters'!$G$7), IF('Funding Allocation Parameters'!$C$7="Other author funding", 0, IF('Funding Allocation Parameters'!$C$7="Any discretionary funds (grants if available, other if no grants)", MIN(AC555*'Funding Allocation Parameters'!$E$7, 'Funding Allocation Parameters'!$G$7), IF('Funding Allocation Parameters'!$C$7="Complex Library Subsidy", 0, 0)))))</f>
        <v>0</v>
      </c>
      <c r="AG555" s="180">
        <f>IF('Funding Allocation Parameters'!$C$7="Basic Library Subsidy", 0, IF('Funding Allocation Parameters'!$C$7="Grant funding", 0, IF('Funding Allocation Parameters'!$C$7="Other author funding",  MIN(AC555*'Funding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5" s="180">
        <f>IF('Funding Allocation Parameters'!$C$7="Basic Library Subsidy", MIN(AD555*'Funding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MIN(AD555*VLOOKUP(CONCATENATE($A555, 'Funding Allocation Parameters'!$I$7), 'Library Subsidy Complex'!$C$2:$J$55, 6, FALSE), VLOOKUP(CONCATENATE($A555, 'Funding Allocation Parameters'!$I$7), 'Library Subsidy Complex'!$C$2:$J$55, 8, FALSE)), 0)))))</f>
        <v>0</v>
      </c>
      <c r="AI555" s="180">
        <f>IF('Funding Allocation Parameters'!$C$7="Basic Library Subsidy", 0, IF('Funding Allocation Parameters'!$C$7="Grant funding", 0, IF('Funding Allocation Parameters'!$C$7="Other author funding",  MIN(AD555*'Funding Allocation Parameters'!$E$7, 'Funding Allocation Parameters'!$G$7), IF('Funding Allocation Parameters'!$C$7="Any discretionary funds (grants if available, other if no grants)", MIN(AD555*'Funding Allocation Parameters'!$E$7, 'Funding Allocation Parameters'!$G$7), IF('Funding Allocation Parameters'!$C$7="Complex Library Subsidy", 0, 0)))))</f>
        <v>0</v>
      </c>
      <c r="AJ555" s="177">
        <f t="shared" si="256"/>
        <v>0</v>
      </c>
      <c r="AK555" s="177">
        <f t="shared" si="257"/>
        <v>0</v>
      </c>
      <c r="AL555" s="181">
        <f>IF('Funding Allocation Parameters'!$C$8="Basic Library Subsidy", MIN(AJ555*'Funding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MIN(AJ555*VLOOKUP(CONCATENATE($A555, 'Funding Allocation Parameters'!$I$8), 'Library Subsidy Complex'!$C$2:$J$55, 2, FALSE), VLOOKUP(CONCATENATE($A555, 'Funding Allocation Parameters'!$I$8), 'Library Subsidy Complex'!$C$2:$J$55, 4, FALSE)), 0)))))</f>
        <v>0</v>
      </c>
      <c r="AM555" s="181">
        <f>IF('Funding Allocation Parameters'!$C$8="Basic Library Subsidy", 0, IF('Funding Allocation Parameters'!$C$8="Grant funding",MIN(AJ555*'Funding Allocation Parameters'!$E$8, 'Funding Allocation Parameters'!$G$8), IF('Funding Allocation Parameters'!$C$8="Other author funding", 0, IF('Funding Allocation Parameters'!$C$8="Any discretionary funds (grants if available, other if no grants)", MIN(AJ555*'Funding Allocation Parameters'!$E$8, 'Funding Allocation Parameters'!$G$8), IF('Funding Allocation Parameters'!$C$8="Complex Library Subsidy", 0, 0)))))</f>
        <v>0</v>
      </c>
      <c r="AN555" s="181">
        <f>IF('Funding Allocation Parameters'!$C$8="Basic Library Subsidy", 0, IF('Funding Allocation Parameters'!$C$8="Grant funding", 0, IF('Funding Allocation Parameters'!$C$8="Other author funding",  MIN(AJ555*'Funding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5" s="181">
        <f>IF('Funding Allocation Parameters'!$C$8="Basic Library Subsidy", MIN(AK555*'Funding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MIN(AK555*VLOOKUP(CONCATENATE($A555, 'Funding Allocation Parameters'!$I$8), 'Library Subsidy Complex'!$C$2:$J$55, 6, FALSE), VLOOKUP(CONCATENATE($A555, 'Funding Allocation Parameters'!$I$8), 'Library Subsidy Complex'!$C$2:$J$55, 8, FALSE)), 0)))))</f>
        <v>0</v>
      </c>
      <c r="AP555" s="181">
        <f>IF('Funding Allocation Parameters'!$C$8="Basic Library Subsidy", 0, IF('Funding Allocation Parameters'!$C$8="Grant funding", 0, IF('Funding Allocation Parameters'!$C$8="Other author funding",  MIN(AK555*'Funding Allocation Parameters'!$E$8, 'Funding Allocation Parameters'!$G$8), IF('Funding Allocation Parameters'!$C$8="Any discretionary funds (grants if available, other if no grants)", MIN(AK555*'Funding Allocation Parameters'!$E$8, 'Funding Allocation Parameters'!$G$8), IF('Funding Allocation Parameters'!$C$8="Complex Library Subsidy", 0, 0)))))</f>
        <v>0</v>
      </c>
      <c r="AQ555" s="177">
        <f t="shared" si="258"/>
        <v>0</v>
      </c>
      <c r="AR555" s="177">
        <f t="shared" si="259"/>
        <v>0</v>
      </c>
      <c r="AS555" s="182">
        <f t="shared" si="260"/>
        <v>1189</v>
      </c>
      <c r="AT555" s="182">
        <f t="shared" si="261"/>
        <v>534.71280000000024</v>
      </c>
      <c r="AU555" s="182">
        <f t="shared" si="262"/>
        <v>0</v>
      </c>
      <c r="AV555" s="182">
        <f t="shared" si="263"/>
        <v>1189</v>
      </c>
      <c r="AW555" s="182">
        <f t="shared" si="264"/>
        <v>534.71280000000024</v>
      </c>
      <c r="AX555" s="183">
        <f t="shared" si="265"/>
        <v>1189</v>
      </c>
      <c r="AY555" s="183">
        <f t="shared" si="266"/>
        <v>534.71280000000024</v>
      </c>
      <c r="AZ555" s="183">
        <f t="shared" si="267"/>
        <v>0</v>
      </c>
      <c r="BA555" s="183">
        <f t="shared" si="268"/>
        <v>0</v>
      </c>
      <c r="BB555" s="183">
        <f t="shared" si="269"/>
        <v>0</v>
      </c>
      <c r="BC555" s="184">
        <f t="shared" si="270"/>
        <v>1189</v>
      </c>
      <c r="BD555" s="184">
        <f t="shared" si="271"/>
        <v>0</v>
      </c>
      <c r="BE555" s="184">
        <f t="shared" si="272"/>
        <v>534.71280000000024</v>
      </c>
      <c r="BF555" s="184">
        <f t="shared" si="273"/>
        <v>0</v>
      </c>
      <c r="BG555" s="102">
        <f t="shared" si="274"/>
        <v>0</v>
      </c>
      <c r="BH555" s="102">
        <f t="shared" si="275"/>
        <v>0</v>
      </c>
      <c r="BI555" s="102">
        <f t="shared" si="276"/>
        <v>0</v>
      </c>
      <c r="BJ555" s="102">
        <f t="shared" si="277"/>
        <v>1</v>
      </c>
      <c r="BK555" s="102">
        <f t="shared" si="278"/>
        <v>0</v>
      </c>
      <c r="BL555" s="102">
        <f t="shared" si="279"/>
        <v>0</v>
      </c>
      <c r="BN555" s="102"/>
    </row>
    <row r="556" spans="1:66" x14ac:dyDescent="0.25">
      <c r="A556" s="102" t="s">
        <v>17</v>
      </c>
      <c r="B556" s="102" t="s">
        <v>8</v>
      </c>
      <c r="C556" s="102" t="s">
        <v>8</v>
      </c>
      <c r="D556" s="102" t="s">
        <v>27</v>
      </c>
      <c r="E556" s="102" t="s">
        <v>1116</v>
      </c>
      <c r="F556" s="102" t="s">
        <v>1117</v>
      </c>
      <c r="G556" s="102">
        <v>1.0409999999999999</v>
      </c>
      <c r="H556" s="102">
        <v>1</v>
      </c>
      <c r="I556" s="102">
        <v>0</v>
      </c>
      <c r="J556" s="167">
        <f>IFERROR(H556*VLOOKUP(A556, 'Advanced Parameters'!$B$7:$G$20, 6, FALSE)*VLOOKUP(A556, 'Growth Parameters'!$B$6:$H$19, 6, FALSE), 0)</f>
        <v>1</v>
      </c>
      <c r="K556" s="167">
        <f>IFERROR(IF('Advanced Parameters'!$C$5="n",'Raw Data'!I556*VLOOKUP(A556,'Advanced Parameters'!$B$7:$G$20,6,FALSE),J556*VLOOKUP(A556,'Advanced Parameters'!$B$7:$G$20,2,FALSE))*VLOOKUP(A556, 'Growth Parameters'!$B$6:$H$19, 6, FALSE), 0)</f>
        <v>0</v>
      </c>
      <c r="L556" s="167">
        <f t="shared" si="280"/>
        <v>1</v>
      </c>
      <c r="M556" s="168">
        <f>IFERROR(IF(G556="NA","NA",IF(G556&gt;'APC Parameters'!$K$6+VLOOKUP('Raw Data'!A556, 'APC Parameters'!$H$7:$L$20, 4, FALSE), 'APC Parameters'!$L$6+VLOOKUP('Raw Data'!A556, 'APC Parameters'!$H$7:$L$20, 5, FALSE), G556*('APC Parameters'!$J$6+VLOOKUP('Raw Data'!A556, 'APC Parameters'!$H$7:$L$20, 3, FALSE))+'APC Parameters'!$I$6+VLOOKUP('Raw Data'!A556, 'APC Parameters'!$H$7:$L$20, 2, FALSE))), 0)</f>
        <v>1886.1653999999999</v>
      </c>
      <c r="N556" s="168">
        <f t="shared" si="250"/>
        <v>1886.1653999999999</v>
      </c>
      <c r="O556" s="168">
        <f>IFERROR(IF(M556="NA",VLOOKUP(D556,'Internal Calculations'!$B$10:$C$11,2,FALSE), M556)*VLOOKUP(A556, 'Growth Parameters'!$B$6:$H$19, 7, FALSE), 0)</f>
        <v>1886.1653999999999</v>
      </c>
      <c r="P556" s="177">
        <f t="shared" si="251"/>
        <v>1886.1653999999999</v>
      </c>
      <c r="Q556" s="178">
        <f>IF('Funding Allocation Parameters'!$C$5="Basic Library Subsidy", MIN(O556*('Funding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MIN($O556*(VLOOKUP(CONCATENATE($A556, 'Funding Allocation Parameters'!$I$5), 'Library Subsidy Complex'!$C$2:$J$55, 2, FALSE)), VLOOKUP(CONCATENATE($A556, 'Funding Allocation Parameters'!$I$5), 'Library Subsidy Complex'!$C$2:$J$55, 4, FALSE)), 0)))))</f>
        <v>1189</v>
      </c>
      <c r="R556" s="178">
        <f>IF('Funding Allocation Parameters'!$C$5="Basic Library Subsidy", 0, IF('Funding Allocation Parameters'!$C$5="Grant funding",MIN(O556*('Funding Allocation Parameters'!$E$5), 'Funding Allocation Parameters'!$G$5), IF('Funding Allocation Parameters'!$C$5="Other author funding", 0, IF('Funding Allocation Parameters'!$C$5="Any discretionary funds (grants if available, other if no grants)", MIN(O556*('Funding Allocation Parameters'!$E$5), 'Funding Allocation Parameters'!$G$5), IF('Funding Allocation Parameters'!$C$5="Complex Library Subsidy", 0, 0)))))</f>
        <v>0</v>
      </c>
      <c r="S556" s="178">
        <f>IF('Funding Allocation Parameters'!$C$5="Basic Library Subsidy", 0, IF('Funding Allocation Parameters'!$C$5="Grant funding", 0, IF('Funding Allocation Parameters'!$C$5="Other author funding",  MIN(O556*('Funding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6" s="178">
        <f>IF('Funding Allocation Parameters'!$C$5="Basic Library Subsidy", MIN(O556*('Funding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MIN($O556*(VLOOKUP(CONCATENATE($A556, 'Funding Allocation Parameters'!$I$5), 'Library Subsidy Complex'!$C$2:$J$55, 6, FALSE)), VLOOKUP(CONCATENATE($A556, 'Funding Allocation Parameters'!$I$5), 'Library Subsidy Complex'!$C$2:$J$55, 8, FALSE)), 0)))))</f>
        <v>1189</v>
      </c>
      <c r="U556" s="178">
        <f>IF('Funding Allocation Parameters'!$C$5="Basic Library Subsidy", 0, IF('Funding Allocation Parameters'!$C$5="Grant funding", 0, IF('Funding Allocation Parameters'!$C$5="Other author funding",  MIN(O556*('Funding Allocation Parameters'!$E$5), 'Funding Allocation Parameters'!$G$5), IF('Funding Allocation Parameters'!$C$5="Any discretionary funds (grants if available, other if no grants)", MIN(O556*('Funding Allocation Parameters'!$E$5), 'Funding Allocation Parameters'!$G$5), IF('Funding Allocation Parameters'!$C$5="Complex Library Subsidy", 0, 0)))))</f>
        <v>0</v>
      </c>
      <c r="V556" s="177">
        <f t="shared" si="252"/>
        <v>697.16539999999986</v>
      </c>
      <c r="W556" s="177">
        <f t="shared" si="253"/>
        <v>697.16539999999986</v>
      </c>
      <c r="X556" s="179">
        <f>IF('Funding Allocation Parameters'!$C$6="Basic Library Subsidy", MIN(V556*'Funding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MIN(V556*VLOOKUP(CONCATENATE($A556, 'Funding Allocation Parameters'!$I$6), 'Library Subsidy Complex'!$C$2:$J$55, 2, FALSE), VLOOKUP(CONCATENATE($A556, 'Funding Allocation Parameters'!$I$6), 'Library Subsidy Complex'!$C$2:$J$55, 4, FALSE)), 0)))))</f>
        <v>0</v>
      </c>
      <c r="Y556" s="179">
        <f>IF('Funding Allocation Parameters'!$C$6="Basic Library Subsidy", 0, IF('Funding Allocation Parameters'!$C$6="Grant funding",MIN(V556*'Funding Allocation Parameters'!$E$6, 'Funding Allocation Parameters'!$G$6), IF('Funding Allocation Parameters'!$C$6="Other author funding", 0, IF('Funding Allocation Parameters'!$C$6="Any discretionary funds (grants if available, other if no grants)", MIN(V556*'Funding Allocation Parameters'!$E$6, 'Funding Allocation Parameters'!$G$6), IF('Funding Allocation Parameters'!$C$6="Complex Library Subsidy", 0, 0)))))</f>
        <v>697.16539999999986</v>
      </c>
      <c r="Z556" s="179">
        <f>IF('Funding Allocation Parameters'!$C$6="Basic Library Subsidy", 0, IF('Funding Allocation Parameters'!$C$6="Grant funding", 0, IF('Funding Allocation Parameters'!$C$6="Other author funding",  MIN(V556*'Funding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6" s="179">
        <f>IF('Funding Allocation Parameters'!$C$6="Basic Library Subsidy", MIN(W556*'Funding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MIN(W556*VLOOKUP(CONCATENATE($A556, 'Funding Allocation Parameters'!$I$6), 'Library Subsidy Complex'!$C$2:$J$55, 6, FALSE), VLOOKUP(CONCATENATE($A556, 'Funding Allocation Parameters'!$I$6), 'Library Subsidy Complex'!$C$2:$J$55, 8, FALSE)), 0)))))</f>
        <v>0</v>
      </c>
      <c r="AB556" s="179">
        <f>IF('Funding Allocation Parameters'!$C$6="Basic Library Subsidy", 0, IF('Funding Allocation Parameters'!$C$6="Grant funding", 0, IF('Funding Allocation Parameters'!$C$6="Other author funding",  MIN(W556*'Funding Allocation Parameters'!$E$6, 'Funding Allocation Parameters'!$G$6), IF('Funding Allocation Parameters'!$C$6="Any discretionary funds (grants if available, other if no grants)", MIN(W556*'Funding Allocation Parameters'!$E$6, 'Funding Allocation Parameters'!$G$6), IF('Funding Allocation Parameters'!$C$6="Complex Library Subsidy", 0, 0)))))</f>
        <v>697.16539999999986</v>
      </c>
      <c r="AC556" s="177">
        <f t="shared" si="254"/>
        <v>0</v>
      </c>
      <c r="AD556" s="177">
        <f t="shared" si="255"/>
        <v>0</v>
      </c>
      <c r="AE556" s="180">
        <f>IF('Funding Allocation Parameters'!$C$7="Basic Library Subsidy", MIN(AC556*'Funding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MIN(AC556*VLOOKUP(CONCATENATE($A556, 'Funding Allocation Parameters'!$I$7), 'Library Subsidy Complex'!$C$2:$J$55, 2, FALSE), VLOOKUP(CONCATENATE($A556, 'Funding Allocation Parameters'!$I$7), 'Library Subsidy Complex'!$C$2:$J$55, 4, FALSE)), 0)))))</f>
        <v>0</v>
      </c>
      <c r="AF556" s="180">
        <f>IF('Funding Allocation Parameters'!$C$7="Basic Library Subsidy", 0, IF('Funding Allocation Parameters'!$C$7="Grant funding",MIN(AC556*'Funding Allocation Parameters'!$E$7, 'Funding Allocation Parameters'!$G$7), IF('Funding Allocation Parameters'!$C$7="Other author funding", 0, IF('Funding Allocation Parameters'!$C$7="Any discretionary funds (grants if available, other if no grants)", MIN(AC556*'Funding Allocation Parameters'!$E$7, 'Funding Allocation Parameters'!$G$7), IF('Funding Allocation Parameters'!$C$7="Complex Library Subsidy", 0, 0)))))</f>
        <v>0</v>
      </c>
      <c r="AG556" s="180">
        <f>IF('Funding Allocation Parameters'!$C$7="Basic Library Subsidy", 0, IF('Funding Allocation Parameters'!$C$7="Grant funding", 0, IF('Funding Allocation Parameters'!$C$7="Other author funding",  MIN(AC556*'Funding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6" s="180">
        <f>IF('Funding Allocation Parameters'!$C$7="Basic Library Subsidy", MIN(AD556*'Funding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MIN(AD556*VLOOKUP(CONCATENATE($A556, 'Funding Allocation Parameters'!$I$7), 'Library Subsidy Complex'!$C$2:$J$55, 6, FALSE), VLOOKUP(CONCATENATE($A556, 'Funding Allocation Parameters'!$I$7), 'Library Subsidy Complex'!$C$2:$J$55, 8, FALSE)), 0)))))</f>
        <v>0</v>
      </c>
      <c r="AI556" s="180">
        <f>IF('Funding Allocation Parameters'!$C$7="Basic Library Subsidy", 0, IF('Funding Allocation Parameters'!$C$7="Grant funding", 0, IF('Funding Allocation Parameters'!$C$7="Other author funding",  MIN(AD556*'Funding Allocation Parameters'!$E$7, 'Funding Allocation Parameters'!$G$7), IF('Funding Allocation Parameters'!$C$7="Any discretionary funds (grants if available, other if no grants)", MIN(AD556*'Funding Allocation Parameters'!$E$7, 'Funding Allocation Parameters'!$G$7), IF('Funding Allocation Parameters'!$C$7="Complex Library Subsidy", 0, 0)))))</f>
        <v>0</v>
      </c>
      <c r="AJ556" s="177">
        <f t="shared" si="256"/>
        <v>0</v>
      </c>
      <c r="AK556" s="177">
        <f t="shared" si="257"/>
        <v>0</v>
      </c>
      <c r="AL556" s="181">
        <f>IF('Funding Allocation Parameters'!$C$8="Basic Library Subsidy", MIN(AJ556*'Funding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MIN(AJ556*VLOOKUP(CONCATENATE($A556, 'Funding Allocation Parameters'!$I$8), 'Library Subsidy Complex'!$C$2:$J$55, 2, FALSE), VLOOKUP(CONCATENATE($A556, 'Funding Allocation Parameters'!$I$8), 'Library Subsidy Complex'!$C$2:$J$55, 4, FALSE)), 0)))))</f>
        <v>0</v>
      </c>
      <c r="AM556" s="181">
        <f>IF('Funding Allocation Parameters'!$C$8="Basic Library Subsidy", 0, IF('Funding Allocation Parameters'!$C$8="Grant funding",MIN(AJ556*'Funding Allocation Parameters'!$E$8, 'Funding Allocation Parameters'!$G$8), IF('Funding Allocation Parameters'!$C$8="Other author funding", 0, IF('Funding Allocation Parameters'!$C$8="Any discretionary funds (grants if available, other if no grants)", MIN(AJ556*'Funding Allocation Parameters'!$E$8, 'Funding Allocation Parameters'!$G$8), IF('Funding Allocation Parameters'!$C$8="Complex Library Subsidy", 0, 0)))))</f>
        <v>0</v>
      </c>
      <c r="AN556" s="181">
        <f>IF('Funding Allocation Parameters'!$C$8="Basic Library Subsidy", 0, IF('Funding Allocation Parameters'!$C$8="Grant funding", 0, IF('Funding Allocation Parameters'!$C$8="Other author funding",  MIN(AJ556*'Funding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6" s="181">
        <f>IF('Funding Allocation Parameters'!$C$8="Basic Library Subsidy", MIN(AK556*'Funding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MIN(AK556*VLOOKUP(CONCATENATE($A556, 'Funding Allocation Parameters'!$I$8), 'Library Subsidy Complex'!$C$2:$J$55, 6, FALSE), VLOOKUP(CONCATENATE($A556, 'Funding Allocation Parameters'!$I$8), 'Library Subsidy Complex'!$C$2:$J$55, 8, FALSE)), 0)))))</f>
        <v>0</v>
      </c>
      <c r="AP556" s="181">
        <f>IF('Funding Allocation Parameters'!$C$8="Basic Library Subsidy", 0, IF('Funding Allocation Parameters'!$C$8="Grant funding", 0, IF('Funding Allocation Parameters'!$C$8="Other author funding",  MIN(AK556*'Funding Allocation Parameters'!$E$8, 'Funding Allocation Parameters'!$G$8), IF('Funding Allocation Parameters'!$C$8="Any discretionary funds (grants if available, other if no grants)", MIN(AK556*'Funding Allocation Parameters'!$E$8, 'Funding Allocation Parameters'!$G$8), IF('Funding Allocation Parameters'!$C$8="Complex Library Subsidy", 0, 0)))))</f>
        <v>0</v>
      </c>
      <c r="AQ556" s="177">
        <f t="shared" si="258"/>
        <v>0</v>
      </c>
      <c r="AR556" s="177">
        <f t="shared" si="259"/>
        <v>0</v>
      </c>
      <c r="AS556" s="182">
        <f t="shared" si="260"/>
        <v>1189</v>
      </c>
      <c r="AT556" s="182">
        <f t="shared" si="261"/>
        <v>697.16539999999986</v>
      </c>
      <c r="AU556" s="182">
        <f t="shared" si="262"/>
        <v>0</v>
      </c>
      <c r="AV556" s="182">
        <f t="shared" si="263"/>
        <v>1189</v>
      </c>
      <c r="AW556" s="182">
        <f t="shared" si="264"/>
        <v>697.16539999999986</v>
      </c>
      <c r="AX556" s="183">
        <f t="shared" si="265"/>
        <v>0</v>
      </c>
      <c r="AY556" s="183">
        <f t="shared" si="266"/>
        <v>0</v>
      </c>
      <c r="AZ556" s="183">
        <f t="shared" si="267"/>
        <v>0</v>
      </c>
      <c r="BA556" s="183">
        <f t="shared" si="268"/>
        <v>1189</v>
      </c>
      <c r="BB556" s="183">
        <f t="shared" si="269"/>
        <v>697.16539999999986</v>
      </c>
      <c r="BC556" s="184">
        <f t="shared" si="270"/>
        <v>1189</v>
      </c>
      <c r="BD556" s="184">
        <f t="shared" si="271"/>
        <v>0</v>
      </c>
      <c r="BE556" s="184">
        <f t="shared" si="272"/>
        <v>0</v>
      </c>
      <c r="BF556" s="184">
        <f t="shared" si="273"/>
        <v>697.16539999999986</v>
      </c>
      <c r="BG556" s="102">
        <f t="shared" si="274"/>
        <v>0</v>
      </c>
      <c r="BH556" s="102">
        <f t="shared" si="275"/>
        <v>0</v>
      </c>
      <c r="BI556" s="102">
        <f t="shared" si="276"/>
        <v>0</v>
      </c>
      <c r="BJ556" s="102">
        <f t="shared" si="277"/>
        <v>0</v>
      </c>
      <c r="BK556" s="102">
        <f t="shared" si="278"/>
        <v>1</v>
      </c>
      <c r="BL556" s="102">
        <f t="shared" si="279"/>
        <v>0</v>
      </c>
      <c r="BN556" s="102"/>
    </row>
    <row r="557" spans="1:66" x14ac:dyDescent="0.25">
      <c r="A557" s="102" t="s">
        <v>13</v>
      </c>
      <c r="B557" s="102" t="s">
        <v>8</v>
      </c>
      <c r="C557" s="102" t="s">
        <v>8</v>
      </c>
      <c r="D557" s="102" t="s">
        <v>27</v>
      </c>
      <c r="E557" s="102" t="s">
        <v>48</v>
      </c>
      <c r="F557" s="102" t="s">
        <v>1118</v>
      </c>
      <c r="G557" s="102">
        <v>2.952</v>
      </c>
      <c r="H557" s="102">
        <v>1</v>
      </c>
      <c r="I557" s="102">
        <v>1</v>
      </c>
      <c r="J557" s="167">
        <f>IFERROR(H557*VLOOKUP(A557, 'Advanced Parameters'!$B$7:$G$20, 6, FALSE)*VLOOKUP(A557, 'Growth Parameters'!$B$6:$H$19, 6, FALSE), 0)</f>
        <v>1</v>
      </c>
      <c r="K557" s="167">
        <f>IFERROR(IF('Advanced Parameters'!$C$5="n",'Raw Data'!I557*VLOOKUP(A557,'Advanced Parameters'!$B$7:$G$20,6,FALSE),J557*VLOOKUP(A557,'Advanced Parameters'!$B$7:$G$20,2,FALSE))*VLOOKUP(A557, 'Growth Parameters'!$B$6:$H$19, 6, FALSE), 0)</f>
        <v>1</v>
      </c>
      <c r="L557" s="167">
        <f t="shared" si="280"/>
        <v>0</v>
      </c>
      <c r="M557" s="168">
        <f>IFERROR(IF(G557="NA","NA",IF(G557&gt;'APC Parameters'!$K$6+VLOOKUP('Raw Data'!A557, 'APC Parameters'!$H$7:$L$20, 4, FALSE), 'APC Parameters'!$L$6+VLOOKUP('Raw Data'!A557, 'APC Parameters'!$H$7:$L$20, 5, FALSE), G557*('APC Parameters'!$J$6+VLOOKUP('Raw Data'!A557, 'APC Parameters'!$H$7:$L$20, 3, FALSE))+'APC Parameters'!$I$6+VLOOKUP('Raw Data'!A557, 'APC Parameters'!$H$7:$L$20, 2, FALSE))), 0)</f>
        <v>3241.8288000000002</v>
      </c>
      <c r="N557" s="168">
        <f t="shared" si="250"/>
        <v>3241.8288000000002</v>
      </c>
      <c r="O557" s="168">
        <f>IFERROR(IF(M557="NA",VLOOKUP(D557,'Internal Calculations'!$B$10:$C$11,2,FALSE), M557)*VLOOKUP(A557, 'Growth Parameters'!$B$6:$H$19, 7, FALSE), 0)</f>
        <v>3241.8288000000002</v>
      </c>
      <c r="P557" s="177">
        <f t="shared" si="251"/>
        <v>3241.8288000000002</v>
      </c>
      <c r="Q557" s="178">
        <f>IF('Funding Allocation Parameters'!$C$5="Basic Library Subsidy", MIN(O557*('Funding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MIN($O557*(VLOOKUP(CONCATENATE($A557, 'Funding Allocation Parameters'!$I$5), 'Library Subsidy Complex'!$C$2:$J$55, 2, FALSE)), VLOOKUP(CONCATENATE($A557, 'Funding Allocation Parameters'!$I$5), 'Library Subsidy Complex'!$C$2:$J$55, 4, FALSE)), 0)))))</f>
        <v>1189</v>
      </c>
      <c r="R557" s="178">
        <f>IF('Funding Allocation Parameters'!$C$5="Basic Library Subsidy", 0, IF('Funding Allocation Parameters'!$C$5="Grant funding",MIN(O557*('Funding Allocation Parameters'!$E$5), 'Funding Allocation Parameters'!$G$5), IF('Funding Allocation Parameters'!$C$5="Other author funding", 0, IF('Funding Allocation Parameters'!$C$5="Any discretionary funds (grants if available, other if no grants)", MIN(O557*('Funding Allocation Parameters'!$E$5), 'Funding Allocation Parameters'!$G$5), IF('Funding Allocation Parameters'!$C$5="Complex Library Subsidy", 0, 0)))))</f>
        <v>0</v>
      </c>
      <c r="S557" s="178">
        <f>IF('Funding Allocation Parameters'!$C$5="Basic Library Subsidy", 0, IF('Funding Allocation Parameters'!$C$5="Grant funding", 0, IF('Funding Allocation Parameters'!$C$5="Other author funding",  MIN(O557*('Funding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7" s="178">
        <f>IF('Funding Allocation Parameters'!$C$5="Basic Library Subsidy", MIN(O557*('Funding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MIN($O557*(VLOOKUP(CONCATENATE($A557, 'Funding Allocation Parameters'!$I$5), 'Library Subsidy Complex'!$C$2:$J$55, 6, FALSE)), VLOOKUP(CONCATENATE($A557, 'Funding Allocation Parameters'!$I$5), 'Library Subsidy Complex'!$C$2:$J$55, 8, FALSE)), 0)))))</f>
        <v>1189</v>
      </c>
      <c r="U557" s="178">
        <f>IF('Funding Allocation Parameters'!$C$5="Basic Library Subsidy", 0, IF('Funding Allocation Parameters'!$C$5="Grant funding", 0, IF('Funding Allocation Parameters'!$C$5="Other author funding",  MIN(O557*('Funding Allocation Parameters'!$E$5), 'Funding Allocation Parameters'!$G$5), IF('Funding Allocation Parameters'!$C$5="Any discretionary funds (grants if available, other if no grants)", MIN(O557*('Funding Allocation Parameters'!$E$5), 'Funding Allocation Parameters'!$G$5), IF('Funding Allocation Parameters'!$C$5="Complex Library Subsidy", 0, 0)))))</f>
        <v>0</v>
      </c>
      <c r="V557" s="177">
        <f t="shared" si="252"/>
        <v>2052.8288000000002</v>
      </c>
      <c r="W557" s="177">
        <f t="shared" si="253"/>
        <v>2052.8288000000002</v>
      </c>
      <c r="X557" s="179">
        <f>IF('Funding Allocation Parameters'!$C$6="Basic Library Subsidy", MIN(V557*'Funding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MIN(V557*VLOOKUP(CONCATENATE($A557, 'Funding Allocation Parameters'!$I$6), 'Library Subsidy Complex'!$C$2:$J$55, 2, FALSE), VLOOKUP(CONCATENATE($A557, 'Funding Allocation Parameters'!$I$6), 'Library Subsidy Complex'!$C$2:$J$55, 4, FALSE)), 0)))))</f>
        <v>0</v>
      </c>
      <c r="Y557" s="179">
        <f>IF('Funding Allocation Parameters'!$C$6="Basic Library Subsidy", 0, IF('Funding Allocation Parameters'!$C$6="Grant funding",MIN(V557*'Funding Allocation Parameters'!$E$6, 'Funding Allocation Parameters'!$G$6), IF('Funding Allocation Parameters'!$C$6="Other author funding", 0, IF('Funding Allocation Parameters'!$C$6="Any discretionary funds (grants if available, other if no grants)", MIN(V557*'Funding Allocation Parameters'!$E$6, 'Funding Allocation Parameters'!$G$6), IF('Funding Allocation Parameters'!$C$6="Complex Library Subsidy", 0, 0)))))</f>
        <v>2052.8288000000002</v>
      </c>
      <c r="Z557" s="179">
        <f>IF('Funding Allocation Parameters'!$C$6="Basic Library Subsidy", 0, IF('Funding Allocation Parameters'!$C$6="Grant funding", 0, IF('Funding Allocation Parameters'!$C$6="Other author funding",  MIN(V557*'Funding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7" s="179">
        <f>IF('Funding Allocation Parameters'!$C$6="Basic Library Subsidy", MIN(W557*'Funding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MIN(W557*VLOOKUP(CONCATENATE($A557, 'Funding Allocation Parameters'!$I$6), 'Library Subsidy Complex'!$C$2:$J$55, 6, FALSE), VLOOKUP(CONCATENATE($A557, 'Funding Allocation Parameters'!$I$6), 'Library Subsidy Complex'!$C$2:$J$55, 8, FALSE)), 0)))))</f>
        <v>0</v>
      </c>
      <c r="AB557" s="179">
        <f>IF('Funding Allocation Parameters'!$C$6="Basic Library Subsidy", 0, IF('Funding Allocation Parameters'!$C$6="Grant funding", 0, IF('Funding Allocation Parameters'!$C$6="Other author funding",  MIN(W557*'Funding Allocation Parameters'!$E$6, 'Funding Allocation Parameters'!$G$6), IF('Funding Allocation Parameters'!$C$6="Any discretionary funds (grants if available, other if no grants)", MIN(W557*'Funding Allocation Parameters'!$E$6, 'Funding Allocation Parameters'!$G$6), IF('Funding Allocation Parameters'!$C$6="Complex Library Subsidy", 0, 0)))))</f>
        <v>2052.8288000000002</v>
      </c>
      <c r="AC557" s="177">
        <f t="shared" si="254"/>
        <v>0</v>
      </c>
      <c r="AD557" s="177">
        <f t="shared" si="255"/>
        <v>0</v>
      </c>
      <c r="AE557" s="180">
        <f>IF('Funding Allocation Parameters'!$C$7="Basic Library Subsidy", MIN(AC557*'Funding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MIN(AC557*VLOOKUP(CONCATENATE($A557, 'Funding Allocation Parameters'!$I$7), 'Library Subsidy Complex'!$C$2:$J$55, 2, FALSE), VLOOKUP(CONCATENATE($A557, 'Funding Allocation Parameters'!$I$7), 'Library Subsidy Complex'!$C$2:$J$55, 4, FALSE)), 0)))))</f>
        <v>0</v>
      </c>
      <c r="AF557" s="180">
        <f>IF('Funding Allocation Parameters'!$C$7="Basic Library Subsidy", 0, IF('Funding Allocation Parameters'!$C$7="Grant funding",MIN(AC557*'Funding Allocation Parameters'!$E$7, 'Funding Allocation Parameters'!$G$7), IF('Funding Allocation Parameters'!$C$7="Other author funding", 0, IF('Funding Allocation Parameters'!$C$7="Any discretionary funds (grants if available, other if no grants)", MIN(AC557*'Funding Allocation Parameters'!$E$7, 'Funding Allocation Parameters'!$G$7), IF('Funding Allocation Parameters'!$C$7="Complex Library Subsidy", 0, 0)))))</f>
        <v>0</v>
      </c>
      <c r="AG557" s="180">
        <f>IF('Funding Allocation Parameters'!$C$7="Basic Library Subsidy", 0, IF('Funding Allocation Parameters'!$C$7="Grant funding", 0, IF('Funding Allocation Parameters'!$C$7="Other author funding",  MIN(AC557*'Funding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7" s="180">
        <f>IF('Funding Allocation Parameters'!$C$7="Basic Library Subsidy", MIN(AD557*'Funding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MIN(AD557*VLOOKUP(CONCATENATE($A557, 'Funding Allocation Parameters'!$I$7), 'Library Subsidy Complex'!$C$2:$J$55, 6, FALSE), VLOOKUP(CONCATENATE($A557, 'Funding Allocation Parameters'!$I$7), 'Library Subsidy Complex'!$C$2:$J$55, 8, FALSE)), 0)))))</f>
        <v>0</v>
      </c>
      <c r="AI557" s="180">
        <f>IF('Funding Allocation Parameters'!$C$7="Basic Library Subsidy", 0, IF('Funding Allocation Parameters'!$C$7="Grant funding", 0, IF('Funding Allocation Parameters'!$C$7="Other author funding",  MIN(AD557*'Funding Allocation Parameters'!$E$7, 'Funding Allocation Parameters'!$G$7), IF('Funding Allocation Parameters'!$C$7="Any discretionary funds (grants if available, other if no grants)", MIN(AD557*'Funding Allocation Parameters'!$E$7, 'Funding Allocation Parameters'!$G$7), IF('Funding Allocation Parameters'!$C$7="Complex Library Subsidy", 0, 0)))))</f>
        <v>0</v>
      </c>
      <c r="AJ557" s="177">
        <f t="shared" si="256"/>
        <v>0</v>
      </c>
      <c r="AK557" s="177">
        <f t="shared" si="257"/>
        <v>0</v>
      </c>
      <c r="AL557" s="181">
        <f>IF('Funding Allocation Parameters'!$C$8="Basic Library Subsidy", MIN(AJ557*'Funding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MIN(AJ557*VLOOKUP(CONCATENATE($A557, 'Funding Allocation Parameters'!$I$8), 'Library Subsidy Complex'!$C$2:$J$55, 2, FALSE), VLOOKUP(CONCATENATE($A557, 'Funding Allocation Parameters'!$I$8), 'Library Subsidy Complex'!$C$2:$J$55, 4, FALSE)), 0)))))</f>
        <v>0</v>
      </c>
      <c r="AM557" s="181">
        <f>IF('Funding Allocation Parameters'!$C$8="Basic Library Subsidy", 0, IF('Funding Allocation Parameters'!$C$8="Grant funding",MIN(AJ557*'Funding Allocation Parameters'!$E$8, 'Funding Allocation Parameters'!$G$8), IF('Funding Allocation Parameters'!$C$8="Other author funding", 0, IF('Funding Allocation Parameters'!$C$8="Any discretionary funds (grants if available, other if no grants)", MIN(AJ557*'Funding Allocation Parameters'!$E$8, 'Funding Allocation Parameters'!$G$8), IF('Funding Allocation Parameters'!$C$8="Complex Library Subsidy", 0, 0)))))</f>
        <v>0</v>
      </c>
      <c r="AN557" s="181">
        <f>IF('Funding Allocation Parameters'!$C$8="Basic Library Subsidy", 0, IF('Funding Allocation Parameters'!$C$8="Grant funding", 0, IF('Funding Allocation Parameters'!$C$8="Other author funding",  MIN(AJ557*'Funding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7" s="181">
        <f>IF('Funding Allocation Parameters'!$C$8="Basic Library Subsidy", MIN(AK557*'Funding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MIN(AK557*VLOOKUP(CONCATENATE($A557, 'Funding Allocation Parameters'!$I$8), 'Library Subsidy Complex'!$C$2:$J$55, 6, FALSE), VLOOKUP(CONCATENATE($A557, 'Funding Allocation Parameters'!$I$8), 'Library Subsidy Complex'!$C$2:$J$55, 8, FALSE)), 0)))))</f>
        <v>0</v>
      </c>
      <c r="AP557" s="181">
        <f>IF('Funding Allocation Parameters'!$C$8="Basic Library Subsidy", 0, IF('Funding Allocation Parameters'!$C$8="Grant funding", 0, IF('Funding Allocation Parameters'!$C$8="Other author funding",  MIN(AK557*'Funding Allocation Parameters'!$E$8, 'Funding Allocation Parameters'!$G$8), IF('Funding Allocation Parameters'!$C$8="Any discretionary funds (grants if available, other if no grants)", MIN(AK557*'Funding Allocation Parameters'!$E$8, 'Funding Allocation Parameters'!$G$8), IF('Funding Allocation Parameters'!$C$8="Complex Library Subsidy", 0, 0)))))</f>
        <v>0</v>
      </c>
      <c r="AQ557" s="177">
        <f t="shared" si="258"/>
        <v>0</v>
      </c>
      <c r="AR557" s="177">
        <f t="shared" si="259"/>
        <v>0</v>
      </c>
      <c r="AS557" s="182">
        <f t="shared" si="260"/>
        <v>1189</v>
      </c>
      <c r="AT557" s="182">
        <f t="shared" si="261"/>
        <v>2052.8288000000002</v>
      </c>
      <c r="AU557" s="182">
        <f t="shared" si="262"/>
        <v>0</v>
      </c>
      <c r="AV557" s="182">
        <f t="shared" si="263"/>
        <v>1189</v>
      </c>
      <c r="AW557" s="182">
        <f t="shared" si="264"/>
        <v>2052.8288000000002</v>
      </c>
      <c r="AX557" s="183">
        <f t="shared" si="265"/>
        <v>1189</v>
      </c>
      <c r="AY557" s="183">
        <f t="shared" si="266"/>
        <v>2052.8288000000002</v>
      </c>
      <c r="AZ557" s="183">
        <f t="shared" si="267"/>
        <v>0</v>
      </c>
      <c r="BA557" s="183">
        <f t="shared" si="268"/>
        <v>0</v>
      </c>
      <c r="BB557" s="183">
        <f t="shared" si="269"/>
        <v>0</v>
      </c>
      <c r="BC557" s="184">
        <f t="shared" si="270"/>
        <v>1189</v>
      </c>
      <c r="BD557" s="184">
        <f t="shared" si="271"/>
        <v>0</v>
      </c>
      <c r="BE557" s="184">
        <f t="shared" si="272"/>
        <v>2052.8288000000002</v>
      </c>
      <c r="BF557" s="184">
        <f t="shared" si="273"/>
        <v>0</v>
      </c>
      <c r="BG557" s="102">
        <f t="shared" si="274"/>
        <v>0</v>
      </c>
      <c r="BH557" s="102">
        <f t="shared" si="275"/>
        <v>0</v>
      </c>
      <c r="BI557" s="102">
        <f t="shared" si="276"/>
        <v>0</v>
      </c>
      <c r="BJ557" s="102">
        <f t="shared" si="277"/>
        <v>1</v>
      </c>
      <c r="BK557" s="102">
        <f t="shared" si="278"/>
        <v>0</v>
      </c>
      <c r="BL557" s="102">
        <f t="shared" si="279"/>
        <v>0</v>
      </c>
      <c r="BN557" s="102"/>
    </row>
    <row r="558" spans="1:66" x14ac:dyDescent="0.25">
      <c r="A558" s="102" t="s">
        <v>13</v>
      </c>
      <c r="B558" s="102" t="s">
        <v>8</v>
      </c>
      <c r="C558" s="102" t="s">
        <v>8</v>
      </c>
      <c r="D558" s="102" t="s">
        <v>27</v>
      </c>
      <c r="E558" s="102" t="s">
        <v>708</v>
      </c>
      <c r="F558" s="102" t="s">
        <v>1119</v>
      </c>
      <c r="G558" s="102">
        <v>3.2930000000000001</v>
      </c>
      <c r="H558" s="102">
        <v>1</v>
      </c>
      <c r="I558" s="102">
        <v>1</v>
      </c>
      <c r="J558" s="167">
        <f>IFERROR(H558*VLOOKUP(A558, 'Advanced Parameters'!$B$7:$G$20, 6, FALSE)*VLOOKUP(A558, 'Growth Parameters'!$B$6:$H$19, 6, FALSE), 0)</f>
        <v>1</v>
      </c>
      <c r="K558" s="167">
        <f>IFERROR(IF('Advanced Parameters'!$C$5="n",'Raw Data'!I558*VLOOKUP(A558,'Advanced Parameters'!$B$7:$G$20,6,FALSE),J558*VLOOKUP(A558,'Advanced Parameters'!$B$7:$G$20,2,FALSE))*VLOOKUP(A558, 'Growth Parameters'!$B$6:$H$19, 6, FALSE), 0)</f>
        <v>1</v>
      </c>
      <c r="L558" s="167">
        <f t="shared" si="280"/>
        <v>0</v>
      </c>
      <c r="M558" s="168">
        <f>IFERROR(IF(G558="NA","NA",IF(G558&gt;'APC Parameters'!$K$6+VLOOKUP('Raw Data'!A558, 'APC Parameters'!$H$7:$L$20, 4, FALSE), 'APC Parameters'!$L$6+VLOOKUP('Raw Data'!A558, 'APC Parameters'!$H$7:$L$20, 5, FALSE), G558*('APC Parameters'!$J$6+VLOOKUP('Raw Data'!A558, 'APC Parameters'!$H$7:$L$20, 3, FALSE))+'APC Parameters'!$I$6+VLOOKUP('Raw Data'!A558, 'APC Parameters'!$H$7:$L$20, 2, FALSE))), 0)</f>
        <v>5000</v>
      </c>
      <c r="N558" s="168">
        <f t="shared" si="250"/>
        <v>5000</v>
      </c>
      <c r="O558" s="168">
        <f>IFERROR(IF(M558="NA",VLOOKUP(D558,'Internal Calculations'!$B$10:$C$11,2,FALSE), M558)*VLOOKUP(A558, 'Growth Parameters'!$B$6:$H$19, 7, FALSE), 0)</f>
        <v>5000</v>
      </c>
      <c r="P558" s="177">
        <f t="shared" si="251"/>
        <v>5000</v>
      </c>
      <c r="Q558" s="178">
        <f>IF('Funding Allocation Parameters'!$C$5="Basic Library Subsidy", MIN(O558*('Funding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MIN($O558*(VLOOKUP(CONCATENATE($A558, 'Funding Allocation Parameters'!$I$5), 'Library Subsidy Complex'!$C$2:$J$55, 2, FALSE)), VLOOKUP(CONCATENATE($A558, 'Funding Allocation Parameters'!$I$5), 'Library Subsidy Complex'!$C$2:$J$55, 4, FALSE)), 0)))))</f>
        <v>1189</v>
      </c>
      <c r="R558" s="178">
        <f>IF('Funding Allocation Parameters'!$C$5="Basic Library Subsidy", 0, IF('Funding Allocation Parameters'!$C$5="Grant funding",MIN(O558*('Funding Allocation Parameters'!$E$5), 'Funding Allocation Parameters'!$G$5), IF('Funding Allocation Parameters'!$C$5="Other author funding", 0, IF('Funding Allocation Parameters'!$C$5="Any discretionary funds (grants if available, other if no grants)", MIN(O558*('Funding Allocation Parameters'!$E$5), 'Funding Allocation Parameters'!$G$5), IF('Funding Allocation Parameters'!$C$5="Complex Library Subsidy", 0, 0)))))</f>
        <v>0</v>
      </c>
      <c r="S558" s="178">
        <f>IF('Funding Allocation Parameters'!$C$5="Basic Library Subsidy", 0, IF('Funding Allocation Parameters'!$C$5="Grant funding", 0, IF('Funding Allocation Parameters'!$C$5="Other author funding",  MIN(O558*('Funding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8" s="178">
        <f>IF('Funding Allocation Parameters'!$C$5="Basic Library Subsidy", MIN(O558*('Funding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MIN($O558*(VLOOKUP(CONCATENATE($A558, 'Funding Allocation Parameters'!$I$5), 'Library Subsidy Complex'!$C$2:$J$55, 6, FALSE)), VLOOKUP(CONCATENATE($A558, 'Funding Allocation Parameters'!$I$5), 'Library Subsidy Complex'!$C$2:$J$55, 8, FALSE)), 0)))))</f>
        <v>1189</v>
      </c>
      <c r="U558" s="178">
        <f>IF('Funding Allocation Parameters'!$C$5="Basic Library Subsidy", 0, IF('Funding Allocation Parameters'!$C$5="Grant funding", 0, IF('Funding Allocation Parameters'!$C$5="Other author funding",  MIN(O558*('Funding Allocation Parameters'!$E$5), 'Funding Allocation Parameters'!$G$5), IF('Funding Allocation Parameters'!$C$5="Any discretionary funds (grants if available, other if no grants)", MIN(O558*('Funding Allocation Parameters'!$E$5), 'Funding Allocation Parameters'!$G$5), IF('Funding Allocation Parameters'!$C$5="Complex Library Subsidy", 0, 0)))))</f>
        <v>0</v>
      </c>
      <c r="V558" s="177">
        <f t="shared" si="252"/>
        <v>3811</v>
      </c>
      <c r="W558" s="177">
        <f t="shared" si="253"/>
        <v>3811</v>
      </c>
      <c r="X558" s="179">
        <f>IF('Funding Allocation Parameters'!$C$6="Basic Library Subsidy", MIN(V558*'Funding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MIN(V558*VLOOKUP(CONCATENATE($A558, 'Funding Allocation Parameters'!$I$6), 'Library Subsidy Complex'!$C$2:$J$55, 2, FALSE), VLOOKUP(CONCATENATE($A558, 'Funding Allocation Parameters'!$I$6), 'Library Subsidy Complex'!$C$2:$J$55, 4, FALSE)), 0)))))</f>
        <v>0</v>
      </c>
      <c r="Y558" s="179">
        <f>IF('Funding Allocation Parameters'!$C$6="Basic Library Subsidy", 0, IF('Funding Allocation Parameters'!$C$6="Grant funding",MIN(V558*'Funding Allocation Parameters'!$E$6, 'Funding Allocation Parameters'!$G$6), IF('Funding Allocation Parameters'!$C$6="Other author funding", 0, IF('Funding Allocation Parameters'!$C$6="Any discretionary funds (grants if available, other if no grants)", MIN(V558*'Funding Allocation Parameters'!$E$6, 'Funding Allocation Parameters'!$G$6), IF('Funding Allocation Parameters'!$C$6="Complex Library Subsidy", 0, 0)))))</f>
        <v>3811</v>
      </c>
      <c r="Z558" s="179">
        <f>IF('Funding Allocation Parameters'!$C$6="Basic Library Subsidy", 0, IF('Funding Allocation Parameters'!$C$6="Grant funding", 0, IF('Funding Allocation Parameters'!$C$6="Other author funding",  MIN(V558*'Funding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8" s="179">
        <f>IF('Funding Allocation Parameters'!$C$6="Basic Library Subsidy", MIN(W558*'Funding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MIN(W558*VLOOKUP(CONCATENATE($A558, 'Funding Allocation Parameters'!$I$6), 'Library Subsidy Complex'!$C$2:$J$55, 6, FALSE), VLOOKUP(CONCATENATE($A558, 'Funding Allocation Parameters'!$I$6), 'Library Subsidy Complex'!$C$2:$J$55, 8, FALSE)), 0)))))</f>
        <v>0</v>
      </c>
      <c r="AB558" s="179">
        <f>IF('Funding Allocation Parameters'!$C$6="Basic Library Subsidy", 0, IF('Funding Allocation Parameters'!$C$6="Grant funding", 0, IF('Funding Allocation Parameters'!$C$6="Other author funding",  MIN(W558*'Funding Allocation Parameters'!$E$6, 'Funding Allocation Parameters'!$G$6), IF('Funding Allocation Parameters'!$C$6="Any discretionary funds (grants if available, other if no grants)", MIN(W558*'Funding Allocation Parameters'!$E$6, 'Funding Allocation Parameters'!$G$6), IF('Funding Allocation Parameters'!$C$6="Complex Library Subsidy", 0, 0)))))</f>
        <v>3811</v>
      </c>
      <c r="AC558" s="177">
        <f t="shared" si="254"/>
        <v>0</v>
      </c>
      <c r="AD558" s="177">
        <f t="shared" si="255"/>
        <v>0</v>
      </c>
      <c r="AE558" s="180">
        <f>IF('Funding Allocation Parameters'!$C$7="Basic Library Subsidy", MIN(AC558*'Funding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MIN(AC558*VLOOKUP(CONCATENATE($A558, 'Funding Allocation Parameters'!$I$7), 'Library Subsidy Complex'!$C$2:$J$55, 2, FALSE), VLOOKUP(CONCATENATE($A558, 'Funding Allocation Parameters'!$I$7), 'Library Subsidy Complex'!$C$2:$J$55, 4, FALSE)), 0)))))</f>
        <v>0</v>
      </c>
      <c r="AF558" s="180">
        <f>IF('Funding Allocation Parameters'!$C$7="Basic Library Subsidy", 0, IF('Funding Allocation Parameters'!$C$7="Grant funding",MIN(AC558*'Funding Allocation Parameters'!$E$7, 'Funding Allocation Parameters'!$G$7), IF('Funding Allocation Parameters'!$C$7="Other author funding", 0, IF('Funding Allocation Parameters'!$C$7="Any discretionary funds (grants if available, other if no grants)", MIN(AC558*'Funding Allocation Parameters'!$E$7, 'Funding Allocation Parameters'!$G$7), IF('Funding Allocation Parameters'!$C$7="Complex Library Subsidy", 0, 0)))))</f>
        <v>0</v>
      </c>
      <c r="AG558" s="180">
        <f>IF('Funding Allocation Parameters'!$C$7="Basic Library Subsidy", 0, IF('Funding Allocation Parameters'!$C$7="Grant funding", 0, IF('Funding Allocation Parameters'!$C$7="Other author funding",  MIN(AC558*'Funding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8" s="180">
        <f>IF('Funding Allocation Parameters'!$C$7="Basic Library Subsidy", MIN(AD558*'Funding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MIN(AD558*VLOOKUP(CONCATENATE($A558, 'Funding Allocation Parameters'!$I$7), 'Library Subsidy Complex'!$C$2:$J$55, 6, FALSE), VLOOKUP(CONCATENATE($A558, 'Funding Allocation Parameters'!$I$7), 'Library Subsidy Complex'!$C$2:$J$55, 8, FALSE)), 0)))))</f>
        <v>0</v>
      </c>
      <c r="AI558" s="180">
        <f>IF('Funding Allocation Parameters'!$C$7="Basic Library Subsidy", 0, IF('Funding Allocation Parameters'!$C$7="Grant funding", 0, IF('Funding Allocation Parameters'!$C$7="Other author funding",  MIN(AD558*'Funding Allocation Parameters'!$E$7, 'Funding Allocation Parameters'!$G$7), IF('Funding Allocation Parameters'!$C$7="Any discretionary funds (grants if available, other if no grants)", MIN(AD558*'Funding Allocation Parameters'!$E$7, 'Funding Allocation Parameters'!$G$7), IF('Funding Allocation Parameters'!$C$7="Complex Library Subsidy", 0, 0)))))</f>
        <v>0</v>
      </c>
      <c r="AJ558" s="177">
        <f t="shared" si="256"/>
        <v>0</v>
      </c>
      <c r="AK558" s="177">
        <f t="shared" si="257"/>
        <v>0</v>
      </c>
      <c r="AL558" s="181">
        <f>IF('Funding Allocation Parameters'!$C$8="Basic Library Subsidy", MIN(AJ558*'Funding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MIN(AJ558*VLOOKUP(CONCATENATE($A558, 'Funding Allocation Parameters'!$I$8), 'Library Subsidy Complex'!$C$2:$J$55, 2, FALSE), VLOOKUP(CONCATENATE($A558, 'Funding Allocation Parameters'!$I$8), 'Library Subsidy Complex'!$C$2:$J$55, 4, FALSE)), 0)))))</f>
        <v>0</v>
      </c>
      <c r="AM558" s="181">
        <f>IF('Funding Allocation Parameters'!$C$8="Basic Library Subsidy", 0, IF('Funding Allocation Parameters'!$C$8="Grant funding",MIN(AJ558*'Funding Allocation Parameters'!$E$8, 'Funding Allocation Parameters'!$G$8), IF('Funding Allocation Parameters'!$C$8="Other author funding", 0, IF('Funding Allocation Parameters'!$C$8="Any discretionary funds (grants if available, other if no grants)", MIN(AJ558*'Funding Allocation Parameters'!$E$8, 'Funding Allocation Parameters'!$G$8), IF('Funding Allocation Parameters'!$C$8="Complex Library Subsidy", 0, 0)))))</f>
        <v>0</v>
      </c>
      <c r="AN558" s="181">
        <f>IF('Funding Allocation Parameters'!$C$8="Basic Library Subsidy", 0, IF('Funding Allocation Parameters'!$C$8="Grant funding", 0, IF('Funding Allocation Parameters'!$C$8="Other author funding",  MIN(AJ558*'Funding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8" s="181">
        <f>IF('Funding Allocation Parameters'!$C$8="Basic Library Subsidy", MIN(AK558*'Funding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MIN(AK558*VLOOKUP(CONCATENATE($A558, 'Funding Allocation Parameters'!$I$8), 'Library Subsidy Complex'!$C$2:$J$55, 6, FALSE), VLOOKUP(CONCATENATE($A558, 'Funding Allocation Parameters'!$I$8), 'Library Subsidy Complex'!$C$2:$J$55, 8, FALSE)), 0)))))</f>
        <v>0</v>
      </c>
      <c r="AP558" s="181">
        <f>IF('Funding Allocation Parameters'!$C$8="Basic Library Subsidy", 0, IF('Funding Allocation Parameters'!$C$8="Grant funding", 0, IF('Funding Allocation Parameters'!$C$8="Other author funding",  MIN(AK558*'Funding Allocation Parameters'!$E$8, 'Funding Allocation Parameters'!$G$8), IF('Funding Allocation Parameters'!$C$8="Any discretionary funds (grants if available, other if no grants)", MIN(AK558*'Funding Allocation Parameters'!$E$8, 'Funding Allocation Parameters'!$G$8), IF('Funding Allocation Parameters'!$C$8="Complex Library Subsidy", 0, 0)))))</f>
        <v>0</v>
      </c>
      <c r="AQ558" s="177">
        <f t="shared" si="258"/>
        <v>0</v>
      </c>
      <c r="AR558" s="177">
        <f t="shared" si="259"/>
        <v>0</v>
      </c>
      <c r="AS558" s="182">
        <f t="shared" si="260"/>
        <v>1189</v>
      </c>
      <c r="AT558" s="182">
        <f t="shared" si="261"/>
        <v>3811</v>
      </c>
      <c r="AU558" s="182">
        <f t="shared" si="262"/>
        <v>0</v>
      </c>
      <c r="AV558" s="182">
        <f t="shared" si="263"/>
        <v>1189</v>
      </c>
      <c r="AW558" s="182">
        <f t="shared" si="264"/>
        <v>3811</v>
      </c>
      <c r="AX558" s="183">
        <f t="shared" si="265"/>
        <v>1189</v>
      </c>
      <c r="AY558" s="183">
        <f t="shared" si="266"/>
        <v>3811</v>
      </c>
      <c r="AZ558" s="183">
        <f t="shared" si="267"/>
        <v>0</v>
      </c>
      <c r="BA558" s="183">
        <f t="shared" si="268"/>
        <v>0</v>
      </c>
      <c r="BB558" s="183">
        <f t="shared" si="269"/>
        <v>0</v>
      </c>
      <c r="BC558" s="184">
        <f t="shared" si="270"/>
        <v>1189</v>
      </c>
      <c r="BD558" s="184">
        <f t="shared" si="271"/>
        <v>0</v>
      </c>
      <c r="BE558" s="184">
        <f t="shared" si="272"/>
        <v>3811</v>
      </c>
      <c r="BF558" s="184">
        <f t="shared" si="273"/>
        <v>0</v>
      </c>
      <c r="BG558" s="102">
        <f t="shared" si="274"/>
        <v>0</v>
      </c>
      <c r="BH558" s="102">
        <f t="shared" si="275"/>
        <v>0</v>
      </c>
      <c r="BI558" s="102">
        <f t="shared" si="276"/>
        <v>0</v>
      </c>
      <c r="BJ558" s="102">
        <f t="shared" si="277"/>
        <v>1</v>
      </c>
      <c r="BK558" s="102">
        <f t="shared" si="278"/>
        <v>0</v>
      </c>
      <c r="BL558" s="102">
        <f t="shared" si="279"/>
        <v>0</v>
      </c>
      <c r="BN558" s="102"/>
    </row>
    <row r="559" spans="1:66" x14ac:dyDescent="0.25">
      <c r="A559" s="102" t="s">
        <v>19</v>
      </c>
      <c r="B559" s="102" t="s">
        <v>8</v>
      </c>
      <c r="C559" s="102" t="s">
        <v>8</v>
      </c>
      <c r="D559" s="102" t="s">
        <v>27</v>
      </c>
      <c r="E559" s="102" t="s">
        <v>1120</v>
      </c>
      <c r="F559" s="102" t="s">
        <v>1121</v>
      </c>
      <c r="G559" s="102">
        <v>2.0990000000000002</v>
      </c>
      <c r="H559" s="102">
        <v>1</v>
      </c>
      <c r="I559" s="102">
        <v>1</v>
      </c>
      <c r="J559" s="167">
        <f>IFERROR(H559*VLOOKUP(A559, 'Advanced Parameters'!$B$7:$G$20, 6, FALSE)*VLOOKUP(A559, 'Growth Parameters'!$B$6:$H$19, 6, FALSE), 0)</f>
        <v>1</v>
      </c>
      <c r="K559" s="167">
        <f>IFERROR(IF('Advanced Parameters'!$C$5="n",'Raw Data'!I559*VLOOKUP(A559,'Advanced Parameters'!$B$7:$G$20,6,FALSE),J559*VLOOKUP(A559,'Advanced Parameters'!$B$7:$G$20,2,FALSE))*VLOOKUP(A559, 'Growth Parameters'!$B$6:$H$19, 6, FALSE), 0)</f>
        <v>1</v>
      </c>
      <c r="L559" s="167">
        <f t="shared" si="280"/>
        <v>0</v>
      </c>
      <c r="M559" s="168">
        <f>IFERROR(IF(G559="NA","NA",IF(G559&gt;'APC Parameters'!$K$6+VLOOKUP('Raw Data'!A559, 'APC Parameters'!$H$7:$L$20, 4, FALSE), 'APC Parameters'!$L$6+VLOOKUP('Raw Data'!A559, 'APC Parameters'!$H$7:$L$20, 5, FALSE), G559*('APC Parameters'!$J$6+VLOOKUP('Raw Data'!A559, 'APC Parameters'!$H$7:$L$20, 3, FALSE))+'APC Parameters'!$I$6+VLOOKUP('Raw Data'!A559, 'APC Parameters'!$H$7:$L$20, 2, FALSE))), 0)</f>
        <v>2636.7106000000003</v>
      </c>
      <c r="N559" s="168">
        <f t="shared" si="250"/>
        <v>2636.7106000000003</v>
      </c>
      <c r="O559" s="168">
        <f>IFERROR(IF(M559="NA",VLOOKUP(D559,'Internal Calculations'!$B$10:$C$11,2,FALSE), M559)*VLOOKUP(A559, 'Growth Parameters'!$B$6:$H$19, 7, FALSE), 0)</f>
        <v>2636.7106000000003</v>
      </c>
      <c r="P559" s="177">
        <f t="shared" si="251"/>
        <v>2636.7106000000003</v>
      </c>
      <c r="Q559" s="178">
        <f>IF('Funding Allocation Parameters'!$C$5="Basic Library Subsidy", MIN(O559*('Funding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MIN($O559*(VLOOKUP(CONCATENATE($A559, 'Funding Allocation Parameters'!$I$5), 'Library Subsidy Complex'!$C$2:$J$55, 2, FALSE)), VLOOKUP(CONCATENATE($A559, 'Funding Allocation Parameters'!$I$5), 'Library Subsidy Complex'!$C$2:$J$55, 4, FALSE)), 0)))))</f>
        <v>1189</v>
      </c>
      <c r="R559" s="178">
        <f>IF('Funding Allocation Parameters'!$C$5="Basic Library Subsidy", 0, IF('Funding Allocation Parameters'!$C$5="Grant funding",MIN(O559*('Funding Allocation Parameters'!$E$5), 'Funding Allocation Parameters'!$G$5), IF('Funding Allocation Parameters'!$C$5="Other author funding", 0, IF('Funding Allocation Parameters'!$C$5="Any discretionary funds (grants if available, other if no grants)", MIN(O559*('Funding Allocation Parameters'!$E$5), 'Funding Allocation Parameters'!$G$5), IF('Funding Allocation Parameters'!$C$5="Complex Library Subsidy", 0, 0)))))</f>
        <v>0</v>
      </c>
      <c r="S559" s="178">
        <f>IF('Funding Allocation Parameters'!$C$5="Basic Library Subsidy", 0, IF('Funding Allocation Parameters'!$C$5="Grant funding", 0, IF('Funding Allocation Parameters'!$C$5="Other author funding",  MIN(O559*('Funding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59" s="178">
        <f>IF('Funding Allocation Parameters'!$C$5="Basic Library Subsidy", MIN(O559*('Funding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MIN($O559*(VLOOKUP(CONCATENATE($A559, 'Funding Allocation Parameters'!$I$5), 'Library Subsidy Complex'!$C$2:$J$55, 6, FALSE)), VLOOKUP(CONCATENATE($A559, 'Funding Allocation Parameters'!$I$5), 'Library Subsidy Complex'!$C$2:$J$55, 8, FALSE)), 0)))))</f>
        <v>1189</v>
      </c>
      <c r="U559" s="178">
        <f>IF('Funding Allocation Parameters'!$C$5="Basic Library Subsidy", 0, IF('Funding Allocation Parameters'!$C$5="Grant funding", 0, IF('Funding Allocation Parameters'!$C$5="Other author funding",  MIN(O559*('Funding Allocation Parameters'!$E$5), 'Funding Allocation Parameters'!$G$5), IF('Funding Allocation Parameters'!$C$5="Any discretionary funds (grants if available, other if no grants)", MIN(O559*('Funding Allocation Parameters'!$E$5), 'Funding Allocation Parameters'!$G$5), IF('Funding Allocation Parameters'!$C$5="Complex Library Subsidy", 0, 0)))))</f>
        <v>0</v>
      </c>
      <c r="V559" s="177">
        <f t="shared" si="252"/>
        <v>1447.7106000000003</v>
      </c>
      <c r="W559" s="177">
        <f t="shared" si="253"/>
        <v>1447.7106000000003</v>
      </c>
      <c r="X559" s="179">
        <f>IF('Funding Allocation Parameters'!$C$6="Basic Library Subsidy", MIN(V559*'Funding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MIN(V559*VLOOKUP(CONCATENATE($A559, 'Funding Allocation Parameters'!$I$6), 'Library Subsidy Complex'!$C$2:$J$55, 2, FALSE), VLOOKUP(CONCATENATE($A559, 'Funding Allocation Parameters'!$I$6), 'Library Subsidy Complex'!$C$2:$J$55, 4, FALSE)), 0)))))</f>
        <v>0</v>
      </c>
      <c r="Y559" s="179">
        <f>IF('Funding Allocation Parameters'!$C$6="Basic Library Subsidy", 0, IF('Funding Allocation Parameters'!$C$6="Grant funding",MIN(V559*'Funding Allocation Parameters'!$E$6, 'Funding Allocation Parameters'!$G$6), IF('Funding Allocation Parameters'!$C$6="Other author funding", 0, IF('Funding Allocation Parameters'!$C$6="Any discretionary funds (grants if available, other if no grants)", MIN(V559*'Funding Allocation Parameters'!$E$6, 'Funding Allocation Parameters'!$G$6), IF('Funding Allocation Parameters'!$C$6="Complex Library Subsidy", 0, 0)))))</f>
        <v>1447.7106000000003</v>
      </c>
      <c r="Z559" s="179">
        <f>IF('Funding Allocation Parameters'!$C$6="Basic Library Subsidy", 0, IF('Funding Allocation Parameters'!$C$6="Grant funding", 0, IF('Funding Allocation Parameters'!$C$6="Other author funding",  MIN(V559*'Funding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59" s="179">
        <f>IF('Funding Allocation Parameters'!$C$6="Basic Library Subsidy", MIN(W559*'Funding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MIN(W559*VLOOKUP(CONCATENATE($A559, 'Funding Allocation Parameters'!$I$6), 'Library Subsidy Complex'!$C$2:$J$55, 6, FALSE), VLOOKUP(CONCATENATE($A559, 'Funding Allocation Parameters'!$I$6), 'Library Subsidy Complex'!$C$2:$J$55, 8, FALSE)), 0)))))</f>
        <v>0</v>
      </c>
      <c r="AB559" s="179">
        <f>IF('Funding Allocation Parameters'!$C$6="Basic Library Subsidy", 0, IF('Funding Allocation Parameters'!$C$6="Grant funding", 0, IF('Funding Allocation Parameters'!$C$6="Other author funding",  MIN(W559*'Funding Allocation Parameters'!$E$6, 'Funding Allocation Parameters'!$G$6), IF('Funding Allocation Parameters'!$C$6="Any discretionary funds (grants if available, other if no grants)", MIN(W559*'Funding Allocation Parameters'!$E$6, 'Funding Allocation Parameters'!$G$6), IF('Funding Allocation Parameters'!$C$6="Complex Library Subsidy", 0, 0)))))</f>
        <v>1447.7106000000003</v>
      </c>
      <c r="AC559" s="177">
        <f t="shared" si="254"/>
        <v>0</v>
      </c>
      <c r="AD559" s="177">
        <f t="shared" si="255"/>
        <v>0</v>
      </c>
      <c r="AE559" s="180">
        <f>IF('Funding Allocation Parameters'!$C$7="Basic Library Subsidy", MIN(AC559*'Funding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MIN(AC559*VLOOKUP(CONCATENATE($A559, 'Funding Allocation Parameters'!$I$7), 'Library Subsidy Complex'!$C$2:$J$55, 2, FALSE), VLOOKUP(CONCATENATE($A559, 'Funding Allocation Parameters'!$I$7), 'Library Subsidy Complex'!$C$2:$J$55, 4, FALSE)), 0)))))</f>
        <v>0</v>
      </c>
      <c r="AF559" s="180">
        <f>IF('Funding Allocation Parameters'!$C$7="Basic Library Subsidy", 0, IF('Funding Allocation Parameters'!$C$7="Grant funding",MIN(AC559*'Funding Allocation Parameters'!$E$7, 'Funding Allocation Parameters'!$G$7), IF('Funding Allocation Parameters'!$C$7="Other author funding", 0, IF('Funding Allocation Parameters'!$C$7="Any discretionary funds (grants if available, other if no grants)", MIN(AC559*'Funding Allocation Parameters'!$E$7, 'Funding Allocation Parameters'!$G$7), IF('Funding Allocation Parameters'!$C$7="Complex Library Subsidy", 0, 0)))))</f>
        <v>0</v>
      </c>
      <c r="AG559" s="180">
        <f>IF('Funding Allocation Parameters'!$C$7="Basic Library Subsidy", 0, IF('Funding Allocation Parameters'!$C$7="Grant funding", 0, IF('Funding Allocation Parameters'!$C$7="Other author funding",  MIN(AC559*'Funding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59" s="180">
        <f>IF('Funding Allocation Parameters'!$C$7="Basic Library Subsidy", MIN(AD559*'Funding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MIN(AD559*VLOOKUP(CONCATENATE($A559, 'Funding Allocation Parameters'!$I$7), 'Library Subsidy Complex'!$C$2:$J$55, 6, FALSE), VLOOKUP(CONCATENATE($A559, 'Funding Allocation Parameters'!$I$7), 'Library Subsidy Complex'!$C$2:$J$55, 8, FALSE)), 0)))))</f>
        <v>0</v>
      </c>
      <c r="AI559" s="180">
        <f>IF('Funding Allocation Parameters'!$C$7="Basic Library Subsidy", 0, IF('Funding Allocation Parameters'!$C$7="Grant funding", 0, IF('Funding Allocation Parameters'!$C$7="Other author funding",  MIN(AD559*'Funding Allocation Parameters'!$E$7, 'Funding Allocation Parameters'!$G$7), IF('Funding Allocation Parameters'!$C$7="Any discretionary funds (grants if available, other if no grants)", MIN(AD559*'Funding Allocation Parameters'!$E$7, 'Funding Allocation Parameters'!$G$7), IF('Funding Allocation Parameters'!$C$7="Complex Library Subsidy", 0, 0)))))</f>
        <v>0</v>
      </c>
      <c r="AJ559" s="177">
        <f t="shared" si="256"/>
        <v>0</v>
      </c>
      <c r="AK559" s="177">
        <f t="shared" si="257"/>
        <v>0</v>
      </c>
      <c r="AL559" s="181">
        <f>IF('Funding Allocation Parameters'!$C$8="Basic Library Subsidy", MIN(AJ559*'Funding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MIN(AJ559*VLOOKUP(CONCATENATE($A559, 'Funding Allocation Parameters'!$I$8), 'Library Subsidy Complex'!$C$2:$J$55, 2, FALSE), VLOOKUP(CONCATENATE($A559, 'Funding Allocation Parameters'!$I$8), 'Library Subsidy Complex'!$C$2:$J$55, 4, FALSE)), 0)))))</f>
        <v>0</v>
      </c>
      <c r="AM559" s="181">
        <f>IF('Funding Allocation Parameters'!$C$8="Basic Library Subsidy", 0, IF('Funding Allocation Parameters'!$C$8="Grant funding",MIN(AJ559*'Funding Allocation Parameters'!$E$8, 'Funding Allocation Parameters'!$G$8), IF('Funding Allocation Parameters'!$C$8="Other author funding", 0, IF('Funding Allocation Parameters'!$C$8="Any discretionary funds (grants if available, other if no grants)", MIN(AJ559*'Funding Allocation Parameters'!$E$8, 'Funding Allocation Parameters'!$G$8), IF('Funding Allocation Parameters'!$C$8="Complex Library Subsidy", 0, 0)))))</f>
        <v>0</v>
      </c>
      <c r="AN559" s="181">
        <f>IF('Funding Allocation Parameters'!$C$8="Basic Library Subsidy", 0, IF('Funding Allocation Parameters'!$C$8="Grant funding", 0, IF('Funding Allocation Parameters'!$C$8="Other author funding",  MIN(AJ559*'Funding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59" s="181">
        <f>IF('Funding Allocation Parameters'!$C$8="Basic Library Subsidy", MIN(AK559*'Funding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MIN(AK559*VLOOKUP(CONCATENATE($A559, 'Funding Allocation Parameters'!$I$8), 'Library Subsidy Complex'!$C$2:$J$55, 6, FALSE), VLOOKUP(CONCATENATE($A559, 'Funding Allocation Parameters'!$I$8), 'Library Subsidy Complex'!$C$2:$J$55, 8, FALSE)), 0)))))</f>
        <v>0</v>
      </c>
      <c r="AP559" s="181">
        <f>IF('Funding Allocation Parameters'!$C$8="Basic Library Subsidy", 0, IF('Funding Allocation Parameters'!$C$8="Grant funding", 0, IF('Funding Allocation Parameters'!$C$8="Other author funding",  MIN(AK559*'Funding Allocation Parameters'!$E$8, 'Funding Allocation Parameters'!$G$8), IF('Funding Allocation Parameters'!$C$8="Any discretionary funds (grants if available, other if no grants)", MIN(AK559*'Funding Allocation Parameters'!$E$8, 'Funding Allocation Parameters'!$G$8), IF('Funding Allocation Parameters'!$C$8="Complex Library Subsidy", 0, 0)))))</f>
        <v>0</v>
      </c>
      <c r="AQ559" s="177">
        <f t="shared" si="258"/>
        <v>0</v>
      </c>
      <c r="AR559" s="177">
        <f t="shared" si="259"/>
        <v>0</v>
      </c>
      <c r="AS559" s="182">
        <f t="shared" si="260"/>
        <v>1189</v>
      </c>
      <c r="AT559" s="182">
        <f t="shared" si="261"/>
        <v>1447.7106000000003</v>
      </c>
      <c r="AU559" s="182">
        <f t="shared" si="262"/>
        <v>0</v>
      </c>
      <c r="AV559" s="182">
        <f t="shared" si="263"/>
        <v>1189</v>
      </c>
      <c r="AW559" s="182">
        <f t="shared" si="264"/>
        <v>1447.7106000000003</v>
      </c>
      <c r="AX559" s="183">
        <f t="shared" si="265"/>
        <v>1189</v>
      </c>
      <c r="AY559" s="183">
        <f t="shared" si="266"/>
        <v>1447.7106000000003</v>
      </c>
      <c r="AZ559" s="183">
        <f t="shared" si="267"/>
        <v>0</v>
      </c>
      <c r="BA559" s="183">
        <f t="shared" si="268"/>
        <v>0</v>
      </c>
      <c r="BB559" s="183">
        <f t="shared" si="269"/>
        <v>0</v>
      </c>
      <c r="BC559" s="184">
        <f t="shared" si="270"/>
        <v>1189</v>
      </c>
      <c r="BD559" s="184">
        <f t="shared" si="271"/>
        <v>0</v>
      </c>
      <c r="BE559" s="184">
        <f t="shared" si="272"/>
        <v>1447.7106000000003</v>
      </c>
      <c r="BF559" s="184">
        <f t="shared" si="273"/>
        <v>0</v>
      </c>
      <c r="BG559" s="102">
        <f t="shared" si="274"/>
        <v>0</v>
      </c>
      <c r="BH559" s="102">
        <f t="shared" si="275"/>
        <v>0</v>
      </c>
      <c r="BI559" s="102">
        <f t="shared" si="276"/>
        <v>0</v>
      </c>
      <c r="BJ559" s="102">
        <f t="shared" si="277"/>
        <v>1</v>
      </c>
      <c r="BK559" s="102">
        <f t="shared" si="278"/>
        <v>0</v>
      </c>
      <c r="BL559" s="102">
        <f t="shared" si="279"/>
        <v>0</v>
      </c>
      <c r="BN559" s="102"/>
    </row>
    <row r="560" spans="1:66" x14ac:dyDescent="0.25">
      <c r="A560" s="102" t="s">
        <v>13</v>
      </c>
      <c r="B560" s="102" t="s">
        <v>12</v>
      </c>
      <c r="C560" s="102" t="s">
        <v>8</v>
      </c>
      <c r="D560" s="102" t="s">
        <v>27</v>
      </c>
      <c r="E560" s="102" t="s">
        <v>1122</v>
      </c>
      <c r="F560" s="102" t="s">
        <v>1123</v>
      </c>
      <c r="G560" s="102">
        <v>1.488</v>
      </c>
      <c r="H560" s="102">
        <v>1</v>
      </c>
      <c r="I560" s="102">
        <v>1</v>
      </c>
      <c r="J560" s="167">
        <f>IFERROR(H560*VLOOKUP(A560, 'Advanced Parameters'!$B$7:$G$20, 6, FALSE)*VLOOKUP(A560, 'Growth Parameters'!$B$6:$H$19, 6, FALSE), 0)</f>
        <v>1</v>
      </c>
      <c r="K560" s="167">
        <f>IFERROR(IF('Advanced Parameters'!$C$5="n",'Raw Data'!I560*VLOOKUP(A560,'Advanced Parameters'!$B$7:$G$20,6,FALSE),J560*VLOOKUP(A560,'Advanced Parameters'!$B$7:$G$20,2,FALSE))*VLOOKUP(A560, 'Growth Parameters'!$B$6:$H$19, 6, FALSE), 0)</f>
        <v>1</v>
      </c>
      <c r="L560" s="167">
        <f t="shared" si="280"/>
        <v>0</v>
      </c>
      <c r="M560" s="168">
        <f>IFERROR(IF(G560="NA","NA",IF(G560&gt;'APC Parameters'!$K$6+VLOOKUP('Raw Data'!A560, 'APC Parameters'!$H$7:$L$20, 4, FALSE), 'APC Parameters'!$L$6+VLOOKUP('Raw Data'!A560, 'APC Parameters'!$H$7:$L$20, 5, FALSE), G560*('APC Parameters'!$J$6+VLOOKUP('Raw Data'!A560, 'APC Parameters'!$H$7:$L$20, 3, FALSE))+'APC Parameters'!$I$6+VLOOKUP('Raw Data'!A560, 'APC Parameters'!$H$7:$L$20, 2, FALSE))), 0)</f>
        <v>2203.2672000000002</v>
      </c>
      <c r="N560" s="168">
        <f t="shared" si="250"/>
        <v>2203.2672000000002</v>
      </c>
      <c r="O560" s="168">
        <f>IFERROR(IF(M560="NA",VLOOKUP(D560,'Internal Calculations'!$B$10:$C$11,2,FALSE), M560)*VLOOKUP(A560, 'Growth Parameters'!$B$6:$H$19, 7, FALSE), 0)</f>
        <v>2203.2672000000002</v>
      </c>
      <c r="P560" s="177">
        <f t="shared" si="251"/>
        <v>2203.2672000000002</v>
      </c>
      <c r="Q560" s="178">
        <f>IF('Funding Allocation Parameters'!$C$5="Basic Library Subsidy", MIN(O560*('Funding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MIN($O560*(VLOOKUP(CONCATENATE($A560, 'Funding Allocation Parameters'!$I$5), 'Library Subsidy Complex'!$C$2:$J$55, 2, FALSE)), VLOOKUP(CONCATENATE($A560, 'Funding Allocation Parameters'!$I$5), 'Library Subsidy Complex'!$C$2:$J$55, 4, FALSE)), 0)))))</f>
        <v>1189</v>
      </c>
      <c r="R560" s="178">
        <f>IF('Funding Allocation Parameters'!$C$5="Basic Library Subsidy", 0, IF('Funding Allocation Parameters'!$C$5="Grant funding",MIN(O560*('Funding Allocation Parameters'!$E$5), 'Funding Allocation Parameters'!$G$5), IF('Funding Allocation Parameters'!$C$5="Other author funding", 0, IF('Funding Allocation Parameters'!$C$5="Any discretionary funds (grants if available, other if no grants)", MIN(O560*('Funding Allocation Parameters'!$E$5), 'Funding Allocation Parameters'!$G$5), IF('Funding Allocation Parameters'!$C$5="Complex Library Subsidy", 0, 0)))))</f>
        <v>0</v>
      </c>
      <c r="S560" s="178">
        <f>IF('Funding Allocation Parameters'!$C$5="Basic Library Subsidy", 0, IF('Funding Allocation Parameters'!$C$5="Grant funding", 0, IF('Funding Allocation Parameters'!$C$5="Other author funding",  MIN(O560*('Funding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0" s="178">
        <f>IF('Funding Allocation Parameters'!$C$5="Basic Library Subsidy", MIN(O560*('Funding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MIN($O560*(VLOOKUP(CONCATENATE($A560, 'Funding Allocation Parameters'!$I$5), 'Library Subsidy Complex'!$C$2:$J$55, 6, FALSE)), VLOOKUP(CONCATENATE($A560, 'Funding Allocation Parameters'!$I$5), 'Library Subsidy Complex'!$C$2:$J$55, 8, FALSE)), 0)))))</f>
        <v>1189</v>
      </c>
      <c r="U560" s="178">
        <f>IF('Funding Allocation Parameters'!$C$5="Basic Library Subsidy", 0, IF('Funding Allocation Parameters'!$C$5="Grant funding", 0, IF('Funding Allocation Parameters'!$C$5="Other author funding",  MIN(O560*('Funding Allocation Parameters'!$E$5), 'Funding Allocation Parameters'!$G$5), IF('Funding Allocation Parameters'!$C$5="Any discretionary funds (grants if available, other if no grants)", MIN(O560*('Funding Allocation Parameters'!$E$5), 'Funding Allocation Parameters'!$G$5), IF('Funding Allocation Parameters'!$C$5="Complex Library Subsidy", 0, 0)))))</f>
        <v>0</v>
      </c>
      <c r="V560" s="177">
        <f t="shared" si="252"/>
        <v>1014.2672000000002</v>
      </c>
      <c r="W560" s="177">
        <f t="shared" si="253"/>
        <v>1014.2672000000002</v>
      </c>
      <c r="X560" s="179">
        <f>IF('Funding Allocation Parameters'!$C$6="Basic Library Subsidy", MIN(V560*'Funding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MIN(V560*VLOOKUP(CONCATENATE($A560, 'Funding Allocation Parameters'!$I$6), 'Library Subsidy Complex'!$C$2:$J$55, 2, FALSE), VLOOKUP(CONCATENATE($A560, 'Funding Allocation Parameters'!$I$6), 'Library Subsidy Complex'!$C$2:$J$55, 4, FALSE)), 0)))))</f>
        <v>0</v>
      </c>
      <c r="Y560" s="179">
        <f>IF('Funding Allocation Parameters'!$C$6="Basic Library Subsidy", 0, IF('Funding Allocation Parameters'!$C$6="Grant funding",MIN(V560*'Funding Allocation Parameters'!$E$6, 'Funding Allocation Parameters'!$G$6), IF('Funding Allocation Parameters'!$C$6="Other author funding", 0, IF('Funding Allocation Parameters'!$C$6="Any discretionary funds (grants if available, other if no grants)", MIN(V560*'Funding Allocation Parameters'!$E$6, 'Funding Allocation Parameters'!$G$6), IF('Funding Allocation Parameters'!$C$6="Complex Library Subsidy", 0, 0)))))</f>
        <v>1014.2672000000002</v>
      </c>
      <c r="Z560" s="179">
        <f>IF('Funding Allocation Parameters'!$C$6="Basic Library Subsidy", 0, IF('Funding Allocation Parameters'!$C$6="Grant funding", 0, IF('Funding Allocation Parameters'!$C$6="Other author funding",  MIN(V560*'Funding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0" s="179">
        <f>IF('Funding Allocation Parameters'!$C$6="Basic Library Subsidy", MIN(W560*'Funding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MIN(W560*VLOOKUP(CONCATENATE($A560, 'Funding Allocation Parameters'!$I$6), 'Library Subsidy Complex'!$C$2:$J$55, 6, FALSE), VLOOKUP(CONCATENATE($A560, 'Funding Allocation Parameters'!$I$6), 'Library Subsidy Complex'!$C$2:$J$55, 8, FALSE)), 0)))))</f>
        <v>0</v>
      </c>
      <c r="AB560" s="179">
        <f>IF('Funding Allocation Parameters'!$C$6="Basic Library Subsidy", 0, IF('Funding Allocation Parameters'!$C$6="Grant funding", 0, IF('Funding Allocation Parameters'!$C$6="Other author funding",  MIN(W560*'Funding Allocation Parameters'!$E$6, 'Funding Allocation Parameters'!$G$6), IF('Funding Allocation Parameters'!$C$6="Any discretionary funds (grants if available, other if no grants)", MIN(W560*'Funding Allocation Parameters'!$E$6, 'Funding Allocation Parameters'!$G$6), IF('Funding Allocation Parameters'!$C$6="Complex Library Subsidy", 0, 0)))))</f>
        <v>1014.2672000000002</v>
      </c>
      <c r="AC560" s="177">
        <f t="shared" si="254"/>
        <v>0</v>
      </c>
      <c r="AD560" s="177">
        <f t="shared" si="255"/>
        <v>0</v>
      </c>
      <c r="AE560" s="180">
        <f>IF('Funding Allocation Parameters'!$C$7="Basic Library Subsidy", MIN(AC560*'Funding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MIN(AC560*VLOOKUP(CONCATENATE($A560, 'Funding Allocation Parameters'!$I$7), 'Library Subsidy Complex'!$C$2:$J$55, 2, FALSE), VLOOKUP(CONCATENATE($A560, 'Funding Allocation Parameters'!$I$7), 'Library Subsidy Complex'!$C$2:$J$55, 4, FALSE)), 0)))))</f>
        <v>0</v>
      </c>
      <c r="AF560" s="180">
        <f>IF('Funding Allocation Parameters'!$C$7="Basic Library Subsidy", 0, IF('Funding Allocation Parameters'!$C$7="Grant funding",MIN(AC560*'Funding Allocation Parameters'!$E$7, 'Funding Allocation Parameters'!$G$7), IF('Funding Allocation Parameters'!$C$7="Other author funding", 0, IF('Funding Allocation Parameters'!$C$7="Any discretionary funds (grants if available, other if no grants)", MIN(AC560*'Funding Allocation Parameters'!$E$7, 'Funding Allocation Parameters'!$G$7), IF('Funding Allocation Parameters'!$C$7="Complex Library Subsidy", 0, 0)))))</f>
        <v>0</v>
      </c>
      <c r="AG560" s="180">
        <f>IF('Funding Allocation Parameters'!$C$7="Basic Library Subsidy", 0, IF('Funding Allocation Parameters'!$C$7="Grant funding", 0, IF('Funding Allocation Parameters'!$C$7="Other author funding",  MIN(AC560*'Funding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0" s="180">
        <f>IF('Funding Allocation Parameters'!$C$7="Basic Library Subsidy", MIN(AD560*'Funding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MIN(AD560*VLOOKUP(CONCATENATE($A560, 'Funding Allocation Parameters'!$I$7), 'Library Subsidy Complex'!$C$2:$J$55, 6, FALSE), VLOOKUP(CONCATENATE($A560, 'Funding Allocation Parameters'!$I$7), 'Library Subsidy Complex'!$C$2:$J$55, 8, FALSE)), 0)))))</f>
        <v>0</v>
      </c>
      <c r="AI560" s="180">
        <f>IF('Funding Allocation Parameters'!$C$7="Basic Library Subsidy", 0, IF('Funding Allocation Parameters'!$C$7="Grant funding", 0, IF('Funding Allocation Parameters'!$C$7="Other author funding",  MIN(AD560*'Funding Allocation Parameters'!$E$7, 'Funding Allocation Parameters'!$G$7), IF('Funding Allocation Parameters'!$C$7="Any discretionary funds (grants if available, other if no grants)", MIN(AD560*'Funding Allocation Parameters'!$E$7, 'Funding Allocation Parameters'!$G$7), IF('Funding Allocation Parameters'!$C$7="Complex Library Subsidy", 0, 0)))))</f>
        <v>0</v>
      </c>
      <c r="AJ560" s="177">
        <f t="shared" si="256"/>
        <v>0</v>
      </c>
      <c r="AK560" s="177">
        <f t="shared" si="257"/>
        <v>0</v>
      </c>
      <c r="AL560" s="181">
        <f>IF('Funding Allocation Parameters'!$C$8="Basic Library Subsidy", MIN(AJ560*'Funding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MIN(AJ560*VLOOKUP(CONCATENATE($A560, 'Funding Allocation Parameters'!$I$8), 'Library Subsidy Complex'!$C$2:$J$55, 2, FALSE), VLOOKUP(CONCATENATE($A560, 'Funding Allocation Parameters'!$I$8), 'Library Subsidy Complex'!$C$2:$J$55, 4, FALSE)), 0)))))</f>
        <v>0</v>
      </c>
      <c r="AM560" s="181">
        <f>IF('Funding Allocation Parameters'!$C$8="Basic Library Subsidy", 0, IF('Funding Allocation Parameters'!$C$8="Grant funding",MIN(AJ560*'Funding Allocation Parameters'!$E$8, 'Funding Allocation Parameters'!$G$8), IF('Funding Allocation Parameters'!$C$8="Other author funding", 0, IF('Funding Allocation Parameters'!$C$8="Any discretionary funds (grants if available, other if no grants)", MIN(AJ560*'Funding Allocation Parameters'!$E$8, 'Funding Allocation Parameters'!$G$8), IF('Funding Allocation Parameters'!$C$8="Complex Library Subsidy", 0, 0)))))</f>
        <v>0</v>
      </c>
      <c r="AN560" s="181">
        <f>IF('Funding Allocation Parameters'!$C$8="Basic Library Subsidy", 0, IF('Funding Allocation Parameters'!$C$8="Grant funding", 0, IF('Funding Allocation Parameters'!$C$8="Other author funding",  MIN(AJ560*'Funding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0" s="181">
        <f>IF('Funding Allocation Parameters'!$C$8="Basic Library Subsidy", MIN(AK560*'Funding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MIN(AK560*VLOOKUP(CONCATENATE($A560, 'Funding Allocation Parameters'!$I$8), 'Library Subsidy Complex'!$C$2:$J$55, 6, FALSE), VLOOKUP(CONCATENATE($A560, 'Funding Allocation Parameters'!$I$8), 'Library Subsidy Complex'!$C$2:$J$55, 8, FALSE)), 0)))))</f>
        <v>0</v>
      </c>
      <c r="AP560" s="181">
        <f>IF('Funding Allocation Parameters'!$C$8="Basic Library Subsidy", 0, IF('Funding Allocation Parameters'!$C$8="Grant funding", 0, IF('Funding Allocation Parameters'!$C$8="Other author funding",  MIN(AK560*'Funding Allocation Parameters'!$E$8, 'Funding Allocation Parameters'!$G$8), IF('Funding Allocation Parameters'!$C$8="Any discretionary funds (grants if available, other if no grants)", MIN(AK560*'Funding Allocation Parameters'!$E$8, 'Funding Allocation Parameters'!$G$8), IF('Funding Allocation Parameters'!$C$8="Complex Library Subsidy", 0, 0)))))</f>
        <v>0</v>
      </c>
      <c r="AQ560" s="177">
        <f t="shared" si="258"/>
        <v>0</v>
      </c>
      <c r="AR560" s="177">
        <f t="shared" si="259"/>
        <v>0</v>
      </c>
      <c r="AS560" s="182">
        <f t="shared" si="260"/>
        <v>1189</v>
      </c>
      <c r="AT560" s="182">
        <f t="shared" si="261"/>
        <v>1014.2672000000002</v>
      </c>
      <c r="AU560" s="182">
        <f t="shared" si="262"/>
        <v>0</v>
      </c>
      <c r="AV560" s="182">
        <f t="shared" si="263"/>
        <v>1189</v>
      </c>
      <c r="AW560" s="182">
        <f t="shared" si="264"/>
        <v>1014.2672000000002</v>
      </c>
      <c r="AX560" s="183">
        <f t="shared" si="265"/>
        <v>1189</v>
      </c>
      <c r="AY560" s="183">
        <f t="shared" si="266"/>
        <v>1014.2672000000002</v>
      </c>
      <c r="AZ560" s="183">
        <f t="shared" si="267"/>
        <v>0</v>
      </c>
      <c r="BA560" s="183">
        <f t="shared" si="268"/>
        <v>0</v>
      </c>
      <c r="BB560" s="183">
        <f t="shared" si="269"/>
        <v>0</v>
      </c>
      <c r="BC560" s="184">
        <f t="shared" si="270"/>
        <v>1189</v>
      </c>
      <c r="BD560" s="184">
        <f t="shared" si="271"/>
        <v>0</v>
      </c>
      <c r="BE560" s="184">
        <f t="shared" si="272"/>
        <v>1014.2672000000002</v>
      </c>
      <c r="BF560" s="184">
        <f t="shared" si="273"/>
        <v>0</v>
      </c>
      <c r="BG560" s="102">
        <f t="shared" si="274"/>
        <v>0</v>
      </c>
      <c r="BH560" s="102">
        <f t="shared" si="275"/>
        <v>0</v>
      </c>
      <c r="BI560" s="102">
        <f t="shared" si="276"/>
        <v>0</v>
      </c>
      <c r="BJ560" s="102">
        <f t="shared" si="277"/>
        <v>1</v>
      </c>
      <c r="BK560" s="102">
        <f t="shared" si="278"/>
        <v>0</v>
      </c>
      <c r="BL560" s="102">
        <f t="shared" si="279"/>
        <v>0</v>
      </c>
      <c r="BN560" s="102"/>
    </row>
    <row r="561" spans="1:66" x14ac:dyDescent="0.25">
      <c r="A561" s="102" t="s">
        <v>18</v>
      </c>
      <c r="B561" s="102" t="s">
        <v>8</v>
      </c>
      <c r="C561" s="102" t="s">
        <v>8</v>
      </c>
      <c r="D561" s="102" t="s">
        <v>27</v>
      </c>
      <c r="E561" s="102" t="s">
        <v>727</v>
      </c>
      <c r="F561" s="102" t="s">
        <v>1124</v>
      </c>
      <c r="G561" s="102">
        <v>1.2789999999999999</v>
      </c>
      <c r="H561" s="102">
        <v>1</v>
      </c>
      <c r="I561" s="102">
        <v>1</v>
      </c>
      <c r="J561" s="167">
        <f>IFERROR(H561*VLOOKUP(A561, 'Advanced Parameters'!$B$7:$G$20, 6, FALSE)*VLOOKUP(A561, 'Growth Parameters'!$B$6:$H$19, 6, FALSE), 0)</f>
        <v>1</v>
      </c>
      <c r="K561" s="167">
        <f>IFERROR(IF('Advanced Parameters'!$C$5="n",'Raw Data'!I561*VLOOKUP(A561,'Advanced Parameters'!$B$7:$G$20,6,FALSE),J561*VLOOKUP(A561,'Advanced Parameters'!$B$7:$G$20,2,FALSE))*VLOOKUP(A561, 'Growth Parameters'!$B$6:$H$19, 6, FALSE), 0)</f>
        <v>1</v>
      </c>
      <c r="L561" s="167">
        <f t="shared" si="280"/>
        <v>0</v>
      </c>
      <c r="M561" s="168">
        <f>IFERROR(IF(G561="NA","NA",IF(G561&gt;'APC Parameters'!$K$6+VLOOKUP('Raw Data'!A561, 'APC Parameters'!$H$7:$L$20, 4, FALSE), 'APC Parameters'!$L$6+VLOOKUP('Raw Data'!A561, 'APC Parameters'!$H$7:$L$20, 5, FALSE), G561*('APC Parameters'!$J$6+VLOOKUP('Raw Data'!A561, 'APC Parameters'!$H$7:$L$20, 3, FALSE))+'APC Parameters'!$I$6+VLOOKUP('Raw Data'!A561, 'APC Parameters'!$H$7:$L$20, 2, FALSE))), 0)</f>
        <v>2055.0025999999998</v>
      </c>
      <c r="N561" s="168">
        <f t="shared" si="250"/>
        <v>2055.0025999999998</v>
      </c>
      <c r="O561" s="168">
        <f>IFERROR(IF(M561="NA",VLOOKUP(D561,'Internal Calculations'!$B$10:$C$11,2,FALSE), M561)*VLOOKUP(A561, 'Growth Parameters'!$B$6:$H$19, 7, FALSE), 0)</f>
        <v>2055.0025999999998</v>
      </c>
      <c r="P561" s="177">
        <f t="shared" si="251"/>
        <v>2055.0025999999998</v>
      </c>
      <c r="Q561" s="178">
        <f>IF('Funding Allocation Parameters'!$C$5="Basic Library Subsidy", MIN(O561*('Funding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MIN($O561*(VLOOKUP(CONCATENATE($A561, 'Funding Allocation Parameters'!$I$5), 'Library Subsidy Complex'!$C$2:$J$55, 2, FALSE)), VLOOKUP(CONCATENATE($A561, 'Funding Allocation Parameters'!$I$5), 'Library Subsidy Complex'!$C$2:$J$55, 4, FALSE)), 0)))))</f>
        <v>1189</v>
      </c>
      <c r="R561" s="178">
        <f>IF('Funding Allocation Parameters'!$C$5="Basic Library Subsidy", 0, IF('Funding Allocation Parameters'!$C$5="Grant funding",MIN(O561*('Funding Allocation Parameters'!$E$5), 'Funding Allocation Parameters'!$G$5), IF('Funding Allocation Parameters'!$C$5="Other author funding", 0, IF('Funding Allocation Parameters'!$C$5="Any discretionary funds (grants if available, other if no grants)", MIN(O561*('Funding Allocation Parameters'!$E$5), 'Funding Allocation Parameters'!$G$5), IF('Funding Allocation Parameters'!$C$5="Complex Library Subsidy", 0, 0)))))</f>
        <v>0</v>
      </c>
      <c r="S561" s="178">
        <f>IF('Funding Allocation Parameters'!$C$5="Basic Library Subsidy", 0, IF('Funding Allocation Parameters'!$C$5="Grant funding", 0, IF('Funding Allocation Parameters'!$C$5="Other author funding",  MIN(O561*('Funding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1" s="178">
        <f>IF('Funding Allocation Parameters'!$C$5="Basic Library Subsidy", MIN(O561*('Funding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MIN($O561*(VLOOKUP(CONCATENATE($A561, 'Funding Allocation Parameters'!$I$5), 'Library Subsidy Complex'!$C$2:$J$55, 6, FALSE)), VLOOKUP(CONCATENATE($A561, 'Funding Allocation Parameters'!$I$5), 'Library Subsidy Complex'!$C$2:$J$55, 8, FALSE)), 0)))))</f>
        <v>1189</v>
      </c>
      <c r="U561" s="178">
        <f>IF('Funding Allocation Parameters'!$C$5="Basic Library Subsidy", 0, IF('Funding Allocation Parameters'!$C$5="Grant funding", 0, IF('Funding Allocation Parameters'!$C$5="Other author funding",  MIN(O561*('Funding Allocation Parameters'!$E$5), 'Funding Allocation Parameters'!$G$5), IF('Funding Allocation Parameters'!$C$5="Any discretionary funds (grants if available, other if no grants)", MIN(O561*('Funding Allocation Parameters'!$E$5), 'Funding Allocation Parameters'!$G$5), IF('Funding Allocation Parameters'!$C$5="Complex Library Subsidy", 0, 0)))))</f>
        <v>0</v>
      </c>
      <c r="V561" s="177">
        <f t="shared" si="252"/>
        <v>866.0025999999998</v>
      </c>
      <c r="W561" s="177">
        <f t="shared" si="253"/>
        <v>866.0025999999998</v>
      </c>
      <c r="X561" s="179">
        <f>IF('Funding Allocation Parameters'!$C$6="Basic Library Subsidy", MIN(V561*'Funding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MIN(V561*VLOOKUP(CONCATENATE($A561, 'Funding Allocation Parameters'!$I$6), 'Library Subsidy Complex'!$C$2:$J$55, 2, FALSE), VLOOKUP(CONCATENATE($A561, 'Funding Allocation Parameters'!$I$6), 'Library Subsidy Complex'!$C$2:$J$55, 4, FALSE)), 0)))))</f>
        <v>0</v>
      </c>
      <c r="Y561" s="179">
        <f>IF('Funding Allocation Parameters'!$C$6="Basic Library Subsidy", 0, IF('Funding Allocation Parameters'!$C$6="Grant funding",MIN(V561*'Funding Allocation Parameters'!$E$6, 'Funding Allocation Parameters'!$G$6), IF('Funding Allocation Parameters'!$C$6="Other author funding", 0, IF('Funding Allocation Parameters'!$C$6="Any discretionary funds (grants if available, other if no grants)", MIN(V561*'Funding Allocation Parameters'!$E$6, 'Funding Allocation Parameters'!$G$6), IF('Funding Allocation Parameters'!$C$6="Complex Library Subsidy", 0, 0)))))</f>
        <v>866.0025999999998</v>
      </c>
      <c r="Z561" s="179">
        <f>IF('Funding Allocation Parameters'!$C$6="Basic Library Subsidy", 0, IF('Funding Allocation Parameters'!$C$6="Grant funding", 0, IF('Funding Allocation Parameters'!$C$6="Other author funding",  MIN(V561*'Funding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1" s="179">
        <f>IF('Funding Allocation Parameters'!$C$6="Basic Library Subsidy", MIN(W561*'Funding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MIN(W561*VLOOKUP(CONCATENATE($A561, 'Funding Allocation Parameters'!$I$6), 'Library Subsidy Complex'!$C$2:$J$55, 6, FALSE), VLOOKUP(CONCATENATE($A561, 'Funding Allocation Parameters'!$I$6), 'Library Subsidy Complex'!$C$2:$J$55, 8, FALSE)), 0)))))</f>
        <v>0</v>
      </c>
      <c r="AB561" s="179">
        <f>IF('Funding Allocation Parameters'!$C$6="Basic Library Subsidy", 0, IF('Funding Allocation Parameters'!$C$6="Grant funding", 0, IF('Funding Allocation Parameters'!$C$6="Other author funding",  MIN(W561*'Funding Allocation Parameters'!$E$6, 'Funding Allocation Parameters'!$G$6), IF('Funding Allocation Parameters'!$C$6="Any discretionary funds (grants if available, other if no grants)", MIN(W561*'Funding Allocation Parameters'!$E$6, 'Funding Allocation Parameters'!$G$6), IF('Funding Allocation Parameters'!$C$6="Complex Library Subsidy", 0, 0)))))</f>
        <v>866.0025999999998</v>
      </c>
      <c r="AC561" s="177">
        <f t="shared" si="254"/>
        <v>0</v>
      </c>
      <c r="AD561" s="177">
        <f t="shared" si="255"/>
        <v>0</v>
      </c>
      <c r="AE561" s="180">
        <f>IF('Funding Allocation Parameters'!$C$7="Basic Library Subsidy", MIN(AC561*'Funding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MIN(AC561*VLOOKUP(CONCATENATE($A561, 'Funding Allocation Parameters'!$I$7), 'Library Subsidy Complex'!$C$2:$J$55, 2, FALSE), VLOOKUP(CONCATENATE($A561, 'Funding Allocation Parameters'!$I$7), 'Library Subsidy Complex'!$C$2:$J$55, 4, FALSE)), 0)))))</f>
        <v>0</v>
      </c>
      <c r="AF561" s="180">
        <f>IF('Funding Allocation Parameters'!$C$7="Basic Library Subsidy", 0, IF('Funding Allocation Parameters'!$C$7="Grant funding",MIN(AC561*'Funding Allocation Parameters'!$E$7, 'Funding Allocation Parameters'!$G$7), IF('Funding Allocation Parameters'!$C$7="Other author funding", 0, IF('Funding Allocation Parameters'!$C$7="Any discretionary funds (grants if available, other if no grants)", MIN(AC561*'Funding Allocation Parameters'!$E$7, 'Funding Allocation Parameters'!$G$7), IF('Funding Allocation Parameters'!$C$7="Complex Library Subsidy", 0, 0)))))</f>
        <v>0</v>
      </c>
      <c r="AG561" s="180">
        <f>IF('Funding Allocation Parameters'!$C$7="Basic Library Subsidy", 0, IF('Funding Allocation Parameters'!$C$7="Grant funding", 0, IF('Funding Allocation Parameters'!$C$7="Other author funding",  MIN(AC561*'Funding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1" s="180">
        <f>IF('Funding Allocation Parameters'!$C$7="Basic Library Subsidy", MIN(AD561*'Funding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MIN(AD561*VLOOKUP(CONCATENATE($A561, 'Funding Allocation Parameters'!$I$7), 'Library Subsidy Complex'!$C$2:$J$55, 6, FALSE), VLOOKUP(CONCATENATE($A561, 'Funding Allocation Parameters'!$I$7), 'Library Subsidy Complex'!$C$2:$J$55, 8, FALSE)), 0)))))</f>
        <v>0</v>
      </c>
      <c r="AI561" s="180">
        <f>IF('Funding Allocation Parameters'!$C$7="Basic Library Subsidy", 0, IF('Funding Allocation Parameters'!$C$7="Grant funding", 0, IF('Funding Allocation Parameters'!$C$7="Other author funding",  MIN(AD561*'Funding Allocation Parameters'!$E$7, 'Funding Allocation Parameters'!$G$7), IF('Funding Allocation Parameters'!$C$7="Any discretionary funds (grants if available, other if no grants)", MIN(AD561*'Funding Allocation Parameters'!$E$7, 'Funding Allocation Parameters'!$G$7), IF('Funding Allocation Parameters'!$C$7="Complex Library Subsidy", 0, 0)))))</f>
        <v>0</v>
      </c>
      <c r="AJ561" s="177">
        <f t="shared" si="256"/>
        <v>0</v>
      </c>
      <c r="AK561" s="177">
        <f t="shared" si="257"/>
        <v>0</v>
      </c>
      <c r="AL561" s="181">
        <f>IF('Funding Allocation Parameters'!$C$8="Basic Library Subsidy", MIN(AJ561*'Funding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MIN(AJ561*VLOOKUP(CONCATENATE($A561, 'Funding Allocation Parameters'!$I$8), 'Library Subsidy Complex'!$C$2:$J$55, 2, FALSE), VLOOKUP(CONCATENATE($A561, 'Funding Allocation Parameters'!$I$8), 'Library Subsidy Complex'!$C$2:$J$55, 4, FALSE)), 0)))))</f>
        <v>0</v>
      </c>
      <c r="AM561" s="181">
        <f>IF('Funding Allocation Parameters'!$C$8="Basic Library Subsidy", 0, IF('Funding Allocation Parameters'!$C$8="Grant funding",MIN(AJ561*'Funding Allocation Parameters'!$E$8, 'Funding Allocation Parameters'!$G$8), IF('Funding Allocation Parameters'!$C$8="Other author funding", 0, IF('Funding Allocation Parameters'!$C$8="Any discretionary funds (grants if available, other if no grants)", MIN(AJ561*'Funding Allocation Parameters'!$E$8, 'Funding Allocation Parameters'!$G$8), IF('Funding Allocation Parameters'!$C$8="Complex Library Subsidy", 0, 0)))))</f>
        <v>0</v>
      </c>
      <c r="AN561" s="181">
        <f>IF('Funding Allocation Parameters'!$C$8="Basic Library Subsidy", 0, IF('Funding Allocation Parameters'!$C$8="Grant funding", 0, IF('Funding Allocation Parameters'!$C$8="Other author funding",  MIN(AJ561*'Funding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1" s="181">
        <f>IF('Funding Allocation Parameters'!$C$8="Basic Library Subsidy", MIN(AK561*'Funding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MIN(AK561*VLOOKUP(CONCATENATE($A561, 'Funding Allocation Parameters'!$I$8), 'Library Subsidy Complex'!$C$2:$J$55, 6, FALSE), VLOOKUP(CONCATENATE($A561, 'Funding Allocation Parameters'!$I$8), 'Library Subsidy Complex'!$C$2:$J$55, 8, FALSE)), 0)))))</f>
        <v>0</v>
      </c>
      <c r="AP561" s="181">
        <f>IF('Funding Allocation Parameters'!$C$8="Basic Library Subsidy", 0, IF('Funding Allocation Parameters'!$C$8="Grant funding", 0, IF('Funding Allocation Parameters'!$C$8="Other author funding",  MIN(AK561*'Funding Allocation Parameters'!$E$8, 'Funding Allocation Parameters'!$G$8), IF('Funding Allocation Parameters'!$C$8="Any discretionary funds (grants if available, other if no grants)", MIN(AK561*'Funding Allocation Parameters'!$E$8, 'Funding Allocation Parameters'!$G$8), IF('Funding Allocation Parameters'!$C$8="Complex Library Subsidy", 0, 0)))))</f>
        <v>0</v>
      </c>
      <c r="AQ561" s="177">
        <f t="shared" si="258"/>
        <v>0</v>
      </c>
      <c r="AR561" s="177">
        <f t="shared" si="259"/>
        <v>0</v>
      </c>
      <c r="AS561" s="182">
        <f t="shared" si="260"/>
        <v>1189</v>
      </c>
      <c r="AT561" s="182">
        <f t="shared" si="261"/>
        <v>866.0025999999998</v>
      </c>
      <c r="AU561" s="182">
        <f t="shared" si="262"/>
        <v>0</v>
      </c>
      <c r="AV561" s="182">
        <f t="shared" si="263"/>
        <v>1189</v>
      </c>
      <c r="AW561" s="182">
        <f t="shared" si="264"/>
        <v>866.0025999999998</v>
      </c>
      <c r="AX561" s="183">
        <f t="shared" si="265"/>
        <v>1189</v>
      </c>
      <c r="AY561" s="183">
        <f t="shared" si="266"/>
        <v>866.0025999999998</v>
      </c>
      <c r="AZ561" s="183">
        <f t="shared" si="267"/>
        <v>0</v>
      </c>
      <c r="BA561" s="183">
        <f t="shared" si="268"/>
        <v>0</v>
      </c>
      <c r="BB561" s="183">
        <f t="shared" si="269"/>
        <v>0</v>
      </c>
      <c r="BC561" s="184">
        <f t="shared" si="270"/>
        <v>1189</v>
      </c>
      <c r="BD561" s="184">
        <f t="shared" si="271"/>
        <v>0</v>
      </c>
      <c r="BE561" s="184">
        <f t="shared" si="272"/>
        <v>866.0025999999998</v>
      </c>
      <c r="BF561" s="184">
        <f t="shared" si="273"/>
        <v>0</v>
      </c>
      <c r="BG561" s="102">
        <f t="shared" si="274"/>
        <v>0</v>
      </c>
      <c r="BH561" s="102">
        <f t="shared" si="275"/>
        <v>0</v>
      </c>
      <c r="BI561" s="102">
        <f t="shared" si="276"/>
        <v>0</v>
      </c>
      <c r="BJ561" s="102">
        <f t="shared" si="277"/>
        <v>1</v>
      </c>
      <c r="BK561" s="102">
        <f t="shared" si="278"/>
        <v>0</v>
      </c>
      <c r="BL561" s="102">
        <f t="shared" si="279"/>
        <v>0</v>
      </c>
      <c r="BN561" s="102"/>
    </row>
    <row r="562" spans="1:66" x14ac:dyDescent="0.25">
      <c r="A562" s="102" t="s">
        <v>17</v>
      </c>
      <c r="B562" s="102" t="s">
        <v>8</v>
      </c>
      <c r="C562" s="102" t="s">
        <v>8</v>
      </c>
      <c r="D562" s="102" t="s">
        <v>27</v>
      </c>
      <c r="E562" s="102" t="s">
        <v>1125</v>
      </c>
      <c r="F562" s="102" t="s">
        <v>1126</v>
      </c>
      <c r="G562" s="102">
        <v>1.9770000000000001</v>
      </c>
      <c r="H562" s="102">
        <v>1</v>
      </c>
      <c r="I562" s="102">
        <v>1</v>
      </c>
      <c r="J562" s="167">
        <f>IFERROR(H562*VLOOKUP(A562, 'Advanced Parameters'!$B$7:$G$20, 6, FALSE)*VLOOKUP(A562, 'Growth Parameters'!$B$6:$H$19, 6, FALSE), 0)</f>
        <v>1</v>
      </c>
      <c r="K562" s="167">
        <f>IFERROR(IF('Advanced Parameters'!$C$5="n",'Raw Data'!I562*VLOOKUP(A562,'Advanced Parameters'!$B$7:$G$20,6,FALSE),J562*VLOOKUP(A562,'Advanced Parameters'!$B$7:$G$20,2,FALSE))*VLOOKUP(A562, 'Growth Parameters'!$B$6:$H$19, 6, FALSE), 0)</f>
        <v>1</v>
      </c>
      <c r="L562" s="167">
        <f t="shared" si="280"/>
        <v>0</v>
      </c>
      <c r="M562" s="168">
        <f>IFERROR(IF(G562="NA","NA",IF(G562&gt;'APC Parameters'!$K$6+VLOOKUP('Raw Data'!A562, 'APC Parameters'!$H$7:$L$20, 4, FALSE), 'APC Parameters'!$L$6+VLOOKUP('Raw Data'!A562, 'APC Parameters'!$H$7:$L$20, 5, FALSE), G562*('APC Parameters'!$J$6+VLOOKUP('Raw Data'!A562, 'APC Parameters'!$H$7:$L$20, 3, FALSE))+'APC Parameters'!$I$6+VLOOKUP('Raw Data'!A562, 'APC Parameters'!$H$7:$L$20, 2, FALSE))), 0)</f>
        <v>2550.1638000000003</v>
      </c>
      <c r="N562" s="168">
        <f t="shared" si="250"/>
        <v>2550.1638000000003</v>
      </c>
      <c r="O562" s="168">
        <f>IFERROR(IF(M562="NA",VLOOKUP(D562,'Internal Calculations'!$B$10:$C$11,2,FALSE), M562)*VLOOKUP(A562, 'Growth Parameters'!$B$6:$H$19, 7, FALSE), 0)</f>
        <v>2550.1638000000003</v>
      </c>
      <c r="P562" s="177">
        <f t="shared" si="251"/>
        <v>2550.1638000000003</v>
      </c>
      <c r="Q562" s="178">
        <f>IF('Funding Allocation Parameters'!$C$5="Basic Library Subsidy", MIN(O562*('Funding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MIN($O562*(VLOOKUP(CONCATENATE($A562, 'Funding Allocation Parameters'!$I$5), 'Library Subsidy Complex'!$C$2:$J$55, 2, FALSE)), VLOOKUP(CONCATENATE($A562, 'Funding Allocation Parameters'!$I$5), 'Library Subsidy Complex'!$C$2:$J$55, 4, FALSE)), 0)))))</f>
        <v>1189</v>
      </c>
      <c r="R562" s="178">
        <f>IF('Funding Allocation Parameters'!$C$5="Basic Library Subsidy", 0, IF('Funding Allocation Parameters'!$C$5="Grant funding",MIN(O562*('Funding Allocation Parameters'!$E$5), 'Funding Allocation Parameters'!$G$5), IF('Funding Allocation Parameters'!$C$5="Other author funding", 0, IF('Funding Allocation Parameters'!$C$5="Any discretionary funds (grants if available, other if no grants)", MIN(O562*('Funding Allocation Parameters'!$E$5), 'Funding Allocation Parameters'!$G$5), IF('Funding Allocation Parameters'!$C$5="Complex Library Subsidy", 0, 0)))))</f>
        <v>0</v>
      </c>
      <c r="S562" s="178">
        <f>IF('Funding Allocation Parameters'!$C$5="Basic Library Subsidy", 0, IF('Funding Allocation Parameters'!$C$5="Grant funding", 0, IF('Funding Allocation Parameters'!$C$5="Other author funding",  MIN(O562*('Funding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2" s="178">
        <f>IF('Funding Allocation Parameters'!$C$5="Basic Library Subsidy", MIN(O562*('Funding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MIN($O562*(VLOOKUP(CONCATENATE($A562, 'Funding Allocation Parameters'!$I$5), 'Library Subsidy Complex'!$C$2:$J$55, 6, FALSE)), VLOOKUP(CONCATENATE($A562, 'Funding Allocation Parameters'!$I$5), 'Library Subsidy Complex'!$C$2:$J$55, 8, FALSE)), 0)))))</f>
        <v>1189</v>
      </c>
      <c r="U562" s="178">
        <f>IF('Funding Allocation Parameters'!$C$5="Basic Library Subsidy", 0, IF('Funding Allocation Parameters'!$C$5="Grant funding", 0, IF('Funding Allocation Parameters'!$C$5="Other author funding",  MIN(O562*('Funding Allocation Parameters'!$E$5), 'Funding Allocation Parameters'!$G$5), IF('Funding Allocation Parameters'!$C$5="Any discretionary funds (grants if available, other if no grants)", MIN(O562*('Funding Allocation Parameters'!$E$5), 'Funding Allocation Parameters'!$G$5), IF('Funding Allocation Parameters'!$C$5="Complex Library Subsidy", 0, 0)))))</f>
        <v>0</v>
      </c>
      <c r="V562" s="177">
        <f t="shared" si="252"/>
        <v>1361.1638000000003</v>
      </c>
      <c r="W562" s="177">
        <f t="shared" si="253"/>
        <v>1361.1638000000003</v>
      </c>
      <c r="X562" s="179">
        <f>IF('Funding Allocation Parameters'!$C$6="Basic Library Subsidy", MIN(V562*'Funding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MIN(V562*VLOOKUP(CONCATENATE($A562, 'Funding Allocation Parameters'!$I$6), 'Library Subsidy Complex'!$C$2:$J$55, 2, FALSE), VLOOKUP(CONCATENATE($A562, 'Funding Allocation Parameters'!$I$6), 'Library Subsidy Complex'!$C$2:$J$55, 4, FALSE)), 0)))))</f>
        <v>0</v>
      </c>
      <c r="Y562" s="179">
        <f>IF('Funding Allocation Parameters'!$C$6="Basic Library Subsidy", 0, IF('Funding Allocation Parameters'!$C$6="Grant funding",MIN(V562*'Funding Allocation Parameters'!$E$6, 'Funding Allocation Parameters'!$G$6), IF('Funding Allocation Parameters'!$C$6="Other author funding", 0, IF('Funding Allocation Parameters'!$C$6="Any discretionary funds (grants if available, other if no grants)", MIN(V562*'Funding Allocation Parameters'!$E$6, 'Funding Allocation Parameters'!$G$6), IF('Funding Allocation Parameters'!$C$6="Complex Library Subsidy", 0, 0)))))</f>
        <v>1361.1638000000003</v>
      </c>
      <c r="Z562" s="179">
        <f>IF('Funding Allocation Parameters'!$C$6="Basic Library Subsidy", 0, IF('Funding Allocation Parameters'!$C$6="Grant funding", 0, IF('Funding Allocation Parameters'!$C$6="Other author funding",  MIN(V562*'Funding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2" s="179">
        <f>IF('Funding Allocation Parameters'!$C$6="Basic Library Subsidy", MIN(W562*'Funding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MIN(W562*VLOOKUP(CONCATENATE($A562, 'Funding Allocation Parameters'!$I$6), 'Library Subsidy Complex'!$C$2:$J$55, 6, FALSE), VLOOKUP(CONCATENATE($A562, 'Funding Allocation Parameters'!$I$6), 'Library Subsidy Complex'!$C$2:$J$55, 8, FALSE)), 0)))))</f>
        <v>0</v>
      </c>
      <c r="AB562" s="179">
        <f>IF('Funding Allocation Parameters'!$C$6="Basic Library Subsidy", 0, IF('Funding Allocation Parameters'!$C$6="Grant funding", 0, IF('Funding Allocation Parameters'!$C$6="Other author funding",  MIN(W562*'Funding Allocation Parameters'!$E$6, 'Funding Allocation Parameters'!$G$6), IF('Funding Allocation Parameters'!$C$6="Any discretionary funds (grants if available, other if no grants)", MIN(W562*'Funding Allocation Parameters'!$E$6, 'Funding Allocation Parameters'!$G$6), IF('Funding Allocation Parameters'!$C$6="Complex Library Subsidy", 0, 0)))))</f>
        <v>1361.1638000000003</v>
      </c>
      <c r="AC562" s="177">
        <f t="shared" si="254"/>
        <v>0</v>
      </c>
      <c r="AD562" s="177">
        <f t="shared" si="255"/>
        <v>0</v>
      </c>
      <c r="AE562" s="180">
        <f>IF('Funding Allocation Parameters'!$C$7="Basic Library Subsidy", MIN(AC562*'Funding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MIN(AC562*VLOOKUP(CONCATENATE($A562, 'Funding Allocation Parameters'!$I$7), 'Library Subsidy Complex'!$C$2:$J$55, 2, FALSE), VLOOKUP(CONCATENATE($A562, 'Funding Allocation Parameters'!$I$7), 'Library Subsidy Complex'!$C$2:$J$55, 4, FALSE)), 0)))))</f>
        <v>0</v>
      </c>
      <c r="AF562" s="180">
        <f>IF('Funding Allocation Parameters'!$C$7="Basic Library Subsidy", 0, IF('Funding Allocation Parameters'!$C$7="Grant funding",MIN(AC562*'Funding Allocation Parameters'!$E$7, 'Funding Allocation Parameters'!$G$7), IF('Funding Allocation Parameters'!$C$7="Other author funding", 0, IF('Funding Allocation Parameters'!$C$7="Any discretionary funds (grants if available, other if no grants)", MIN(AC562*'Funding Allocation Parameters'!$E$7, 'Funding Allocation Parameters'!$G$7), IF('Funding Allocation Parameters'!$C$7="Complex Library Subsidy", 0, 0)))))</f>
        <v>0</v>
      </c>
      <c r="AG562" s="180">
        <f>IF('Funding Allocation Parameters'!$C$7="Basic Library Subsidy", 0, IF('Funding Allocation Parameters'!$C$7="Grant funding", 0, IF('Funding Allocation Parameters'!$C$7="Other author funding",  MIN(AC562*'Funding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2" s="180">
        <f>IF('Funding Allocation Parameters'!$C$7="Basic Library Subsidy", MIN(AD562*'Funding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MIN(AD562*VLOOKUP(CONCATENATE($A562, 'Funding Allocation Parameters'!$I$7), 'Library Subsidy Complex'!$C$2:$J$55, 6, FALSE), VLOOKUP(CONCATENATE($A562, 'Funding Allocation Parameters'!$I$7), 'Library Subsidy Complex'!$C$2:$J$55, 8, FALSE)), 0)))))</f>
        <v>0</v>
      </c>
      <c r="AI562" s="180">
        <f>IF('Funding Allocation Parameters'!$C$7="Basic Library Subsidy", 0, IF('Funding Allocation Parameters'!$C$7="Grant funding", 0, IF('Funding Allocation Parameters'!$C$7="Other author funding",  MIN(AD562*'Funding Allocation Parameters'!$E$7, 'Funding Allocation Parameters'!$G$7), IF('Funding Allocation Parameters'!$C$7="Any discretionary funds (grants if available, other if no grants)", MIN(AD562*'Funding Allocation Parameters'!$E$7, 'Funding Allocation Parameters'!$G$7), IF('Funding Allocation Parameters'!$C$7="Complex Library Subsidy", 0, 0)))))</f>
        <v>0</v>
      </c>
      <c r="AJ562" s="177">
        <f t="shared" si="256"/>
        <v>0</v>
      </c>
      <c r="AK562" s="177">
        <f t="shared" si="257"/>
        <v>0</v>
      </c>
      <c r="AL562" s="181">
        <f>IF('Funding Allocation Parameters'!$C$8="Basic Library Subsidy", MIN(AJ562*'Funding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MIN(AJ562*VLOOKUP(CONCATENATE($A562, 'Funding Allocation Parameters'!$I$8), 'Library Subsidy Complex'!$C$2:$J$55, 2, FALSE), VLOOKUP(CONCATENATE($A562, 'Funding Allocation Parameters'!$I$8), 'Library Subsidy Complex'!$C$2:$J$55, 4, FALSE)), 0)))))</f>
        <v>0</v>
      </c>
      <c r="AM562" s="181">
        <f>IF('Funding Allocation Parameters'!$C$8="Basic Library Subsidy", 0, IF('Funding Allocation Parameters'!$C$8="Grant funding",MIN(AJ562*'Funding Allocation Parameters'!$E$8, 'Funding Allocation Parameters'!$G$8), IF('Funding Allocation Parameters'!$C$8="Other author funding", 0, IF('Funding Allocation Parameters'!$C$8="Any discretionary funds (grants if available, other if no grants)", MIN(AJ562*'Funding Allocation Parameters'!$E$8, 'Funding Allocation Parameters'!$G$8), IF('Funding Allocation Parameters'!$C$8="Complex Library Subsidy", 0, 0)))))</f>
        <v>0</v>
      </c>
      <c r="AN562" s="181">
        <f>IF('Funding Allocation Parameters'!$C$8="Basic Library Subsidy", 0, IF('Funding Allocation Parameters'!$C$8="Grant funding", 0, IF('Funding Allocation Parameters'!$C$8="Other author funding",  MIN(AJ562*'Funding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2" s="181">
        <f>IF('Funding Allocation Parameters'!$C$8="Basic Library Subsidy", MIN(AK562*'Funding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MIN(AK562*VLOOKUP(CONCATENATE($A562, 'Funding Allocation Parameters'!$I$8), 'Library Subsidy Complex'!$C$2:$J$55, 6, FALSE), VLOOKUP(CONCATENATE($A562, 'Funding Allocation Parameters'!$I$8), 'Library Subsidy Complex'!$C$2:$J$55, 8, FALSE)), 0)))))</f>
        <v>0</v>
      </c>
      <c r="AP562" s="181">
        <f>IF('Funding Allocation Parameters'!$C$8="Basic Library Subsidy", 0, IF('Funding Allocation Parameters'!$C$8="Grant funding", 0, IF('Funding Allocation Parameters'!$C$8="Other author funding",  MIN(AK562*'Funding Allocation Parameters'!$E$8, 'Funding Allocation Parameters'!$G$8), IF('Funding Allocation Parameters'!$C$8="Any discretionary funds (grants if available, other if no grants)", MIN(AK562*'Funding Allocation Parameters'!$E$8, 'Funding Allocation Parameters'!$G$8), IF('Funding Allocation Parameters'!$C$8="Complex Library Subsidy", 0, 0)))))</f>
        <v>0</v>
      </c>
      <c r="AQ562" s="177">
        <f t="shared" si="258"/>
        <v>0</v>
      </c>
      <c r="AR562" s="177">
        <f t="shared" si="259"/>
        <v>0</v>
      </c>
      <c r="AS562" s="182">
        <f t="shared" si="260"/>
        <v>1189</v>
      </c>
      <c r="AT562" s="182">
        <f t="shared" si="261"/>
        <v>1361.1638000000003</v>
      </c>
      <c r="AU562" s="182">
        <f t="shared" si="262"/>
        <v>0</v>
      </c>
      <c r="AV562" s="182">
        <f t="shared" si="263"/>
        <v>1189</v>
      </c>
      <c r="AW562" s="182">
        <f t="shared" si="264"/>
        <v>1361.1638000000003</v>
      </c>
      <c r="AX562" s="183">
        <f t="shared" si="265"/>
        <v>1189</v>
      </c>
      <c r="AY562" s="183">
        <f t="shared" si="266"/>
        <v>1361.1638000000003</v>
      </c>
      <c r="AZ562" s="183">
        <f t="shared" si="267"/>
        <v>0</v>
      </c>
      <c r="BA562" s="183">
        <f t="shared" si="268"/>
        <v>0</v>
      </c>
      <c r="BB562" s="183">
        <f t="shared" si="269"/>
        <v>0</v>
      </c>
      <c r="BC562" s="184">
        <f t="shared" si="270"/>
        <v>1189</v>
      </c>
      <c r="BD562" s="184">
        <f t="shared" si="271"/>
        <v>0</v>
      </c>
      <c r="BE562" s="184">
        <f t="shared" si="272"/>
        <v>1361.1638000000003</v>
      </c>
      <c r="BF562" s="184">
        <f t="shared" si="273"/>
        <v>0</v>
      </c>
      <c r="BG562" s="102">
        <f t="shared" si="274"/>
        <v>0</v>
      </c>
      <c r="BH562" s="102">
        <f t="shared" si="275"/>
        <v>0</v>
      </c>
      <c r="BI562" s="102">
        <f t="shared" si="276"/>
        <v>0</v>
      </c>
      <c r="BJ562" s="102">
        <f t="shared" si="277"/>
        <v>1</v>
      </c>
      <c r="BK562" s="102">
        <f t="shared" si="278"/>
        <v>0</v>
      </c>
      <c r="BL562" s="102">
        <f t="shared" si="279"/>
        <v>0</v>
      </c>
      <c r="BN562" s="102"/>
    </row>
    <row r="563" spans="1:66" x14ac:dyDescent="0.25">
      <c r="A563" s="102" t="s">
        <v>13</v>
      </c>
      <c r="B563" s="102" t="s">
        <v>8</v>
      </c>
      <c r="C563" s="102" t="s">
        <v>8</v>
      </c>
      <c r="D563" s="102" t="s">
        <v>27</v>
      </c>
      <c r="E563" s="102" t="s">
        <v>1127</v>
      </c>
      <c r="F563" s="102" t="s">
        <v>1128</v>
      </c>
      <c r="G563" s="102">
        <v>0.95</v>
      </c>
      <c r="H563" s="102">
        <v>1</v>
      </c>
      <c r="I563" s="102">
        <v>1</v>
      </c>
      <c r="J563" s="167">
        <f>IFERROR(H563*VLOOKUP(A563, 'Advanced Parameters'!$B$7:$G$20, 6, FALSE)*VLOOKUP(A563, 'Growth Parameters'!$B$6:$H$19, 6, FALSE), 0)</f>
        <v>1</v>
      </c>
      <c r="K563" s="167">
        <f>IFERROR(IF('Advanced Parameters'!$C$5="n",'Raw Data'!I563*VLOOKUP(A563,'Advanced Parameters'!$B$7:$G$20,6,FALSE),J563*VLOOKUP(A563,'Advanced Parameters'!$B$7:$G$20,2,FALSE))*VLOOKUP(A563, 'Growth Parameters'!$B$6:$H$19, 6, FALSE), 0)</f>
        <v>1</v>
      </c>
      <c r="L563" s="167">
        <f t="shared" si="280"/>
        <v>0</v>
      </c>
      <c r="M563" s="168">
        <f>IFERROR(IF(G563="NA","NA",IF(G563&gt;'APC Parameters'!$K$6+VLOOKUP('Raw Data'!A563, 'APC Parameters'!$H$7:$L$20, 4, FALSE), 'APC Parameters'!$L$6+VLOOKUP('Raw Data'!A563, 'APC Parameters'!$H$7:$L$20, 5, FALSE), G563*('APC Parameters'!$J$6+VLOOKUP('Raw Data'!A563, 'APC Parameters'!$H$7:$L$20, 3, FALSE))+'APC Parameters'!$I$6+VLOOKUP('Raw Data'!A563, 'APC Parameters'!$H$7:$L$20, 2, FALSE))), 0)</f>
        <v>1821.6100000000001</v>
      </c>
      <c r="N563" s="168">
        <f t="shared" si="250"/>
        <v>1821.6100000000001</v>
      </c>
      <c r="O563" s="168">
        <f>IFERROR(IF(M563="NA",VLOOKUP(D563,'Internal Calculations'!$B$10:$C$11,2,FALSE), M563)*VLOOKUP(A563, 'Growth Parameters'!$B$6:$H$19, 7, FALSE), 0)</f>
        <v>1821.6100000000001</v>
      </c>
      <c r="P563" s="177">
        <f t="shared" si="251"/>
        <v>1821.6100000000001</v>
      </c>
      <c r="Q563" s="178">
        <f>IF('Funding Allocation Parameters'!$C$5="Basic Library Subsidy", MIN(O563*('Funding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MIN($O563*(VLOOKUP(CONCATENATE($A563, 'Funding Allocation Parameters'!$I$5), 'Library Subsidy Complex'!$C$2:$J$55, 2, FALSE)), VLOOKUP(CONCATENATE($A563, 'Funding Allocation Parameters'!$I$5), 'Library Subsidy Complex'!$C$2:$J$55, 4, FALSE)), 0)))))</f>
        <v>1189</v>
      </c>
      <c r="R563" s="178">
        <f>IF('Funding Allocation Parameters'!$C$5="Basic Library Subsidy", 0, IF('Funding Allocation Parameters'!$C$5="Grant funding",MIN(O563*('Funding Allocation Parameters'!$E$5), 'Funding Allocation Parameters'!$G$5), IF('Funding Allocation Parameters'!$C$5="Other author funding", 0, IF('Funding Allocation Parameters'!$C$5="Any discretionary funds (grants if available, other if no grants)", MIN(O563*('Funding Allocation Parameters'!$E$5), 'Funding Allocation Parameters'!$G$5), IF('Funding Allocation Parameters'!$C$5="Complex Library Subsidy", 0, 0)))))</f>
        <v>0</v>
      </c>
      <c r="S563" s="178">
        <f>IF('Funding Allocation Parameters'!$C$5="Basic Library Subsidy", 0, IF('Funding Allocation Parameters'!$C$5="Grant funding", 0, IF('Funding Allocation Parameters'!$C$5="Other author funding",  MIN(O563*('Funding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3" s="178">
        <f>IF('Funding Allocation Parameters'!$C$5="Basic Library Subsidy", MIN(O563*('Funding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MIN($O563*(VLOOKUP(CONCATENATE($A563, 'Funding Allocation Parameters'!$I$5), 'Library Subsidy Complex'!$C$2:$J$55, 6, FALSE)), VLOOKUP(CONCATENATE($A563, 'Funding Allocation Parameters'!$I$5), 'Library Subsidy Complex'!$C$2:$J$55, 8, FALSE)), 0)))))</f>
        <v>1189</v>
      </c>
      <c r="U563" s="178">
        <f>IF('Funding Allocation Parameters'!$C$5="Basic Library Subsidy", 0, IF('Funding Allocation Parameters'!$C$5="Grant funding", 0, IF('Funding Allocation Parameters'!$C$5="Other author funding",  MIN(O563*('Funding Allocation Parameters'!$E$5), 'Funding Allocation Parameters'!$G$5), IF('Funding Allocation Parameters'!$C$5="Any discretionary funds (grants if available, other if no grants)", MIN(O563*('Funding Allocation Parameters'!$E$5), 'Funding Allocation Parameters'!$G$5), IF('Funding Allocation Parameters'!$C$5="Complex Library Subsidy", 0, 0)))))</f>
        <v>0</v>
      </c>
      <c r="V563" s="177">
        <f t="shared" si="252"/>
        <v>632.61000000000013</v>
      </c>
      <c r="W563" s="177">
        <f t="shared" si="253"/>
        <v>632.61000000000013</v>
      </c>
      <c r="X563" s="179">
        <f>IF('Funding Allocation Parameters'!$C$6="Basic Library Subsidy", MIN(V563*'Funding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MIN(V563*VLOOKUP(CONCATENATE($A563, 'Funding Allocation Parameters'!$I$6), 'Library Subsidy Complex'!$C$2:$J$55, 2, FALSE), VLOOKUP(CONCATENATE($A563, 'Funding Allocation Parameters'!$I$6), 'Library Subsidy Complex'!$C$2:$J$55, 4, FALSE)), 0)))))</f>
        <v>0</v>
      </c>
      <c r="Y563" s="179">
        <f>IF('Funding Allocation Parameters'!$C$6="Basic Library Subsidy", 0, IF('Funding Allocation Parameters'!$C$6="Grant funding",MIN(V563*'Funding Allocation Parameters'!$E$6, 'Funding Allocation Parameters'!$G$6), IF('Funding Allocation Parameters'!$C$6="Other author funding", 0, IF('Funding Allocation Parameters'!$C$6="Any discretionary funds (grants if available, other if no grants)", MIN(V563*'Funding Allocation Parameters'!$E$6, 'Funding Allocation Parameters'!$G$6), IF('Funding Allocation Parameters'!$C$6="Complex Library Subsidy", 0, 0)))))</f>
        <v>632.61000000000013</v>
      </c>
      <c r="Z563" s="179">
        <f>IF('Funding Allocation Parameters'!$C$6="Basic Library Subsidy", 0, IF('Funding Allocation Parameters'!$C$6="Grant funding", 0, IF('Funding Allocation Parameters'!$C$6="Other author funding",  MIN(V563*'Funding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3" s="179">
        <f>IF('Funding Allocation Parameters'!$C$6="Basic Library Subsidy", MIN(W563*'Funding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MIN(W563*VLOOKUP(CONCATENATE($A563, 'Funding Allocation Parameters'!$I$6), 'Library Subsidy Complex'!$C$2:$J$55, 6, FALSE), VLOOKUP(CONCATENATE($A563, 'Funding Allocation Parameters'!$I$6), 'Library Subsidy Complex'!$C$2:$J$55, 8, FALSE)), 0)))))</f>
        <v>0</v>
      </c>
      <c r="AB563" s="179">
        <f>IF('Funding Allocation Parameters'!$C$6="Basic Library Subsidy", 0, IF('Funding Allocation Parameters'!$C$6="Grant funding", 0, IF('Funding Allocation Parameters'!$C$6="Other author funding",  MIN(W563*'Funding Allocation Parameters'!$E$6, 'Funding Allocation Parameters'!$G$6), IF('Funding Allocation Parameters'!$C$6="Any discretionary funds (grants if available, other if no grants)", MIN(W563*'Funding Allocation Parameters'!$E$6, 'Funding Allocation Parameters'!$G$6), IF('Funding Allocation Parameters'!$C$6="Complex Library Subsidy", 0, 0)))))</f>
        <v>632.61000000000013</v>
      </c>
      <c r="AC563" s="177">
        <f t="shared" si="254"/>
        <v>0</v>
      </c>
      <c r="AD563" s="177">
        <f t="shared" si="255"/>
        <v>0</v>
      </c>
      <c r="AE563" s="180">
        <f>IF('Funding Allocation Parameters'!$C$7="Basic Library Subsidy", MIN(AC563*'Funding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MIN(AC563*VLOOKUP(CONCATENATE($A563, 'Funding Allocation Parameters'!$I$7), 'Library Subsidy Complex'!$C$2:$J$55, 2, FALSE), VLOOKUP(CONCATENATE($A563, 'Funding Allocation Parameters'!$I$7), 'Library Subsidy Complex'!$C$2:$J$55, 4, FALSE)), 0)))))</f>
        <v>0</v>
      </c>
      <c r="AF563" s="180">
        <f>IF('Funding Allocation Parameters'!$C$7="Basic Library Subsidy", 0, IF('Funding Allocation Parameters'!$C$7="Grant funding",MIN(AC563*'Funding Allocation Parameters'!$E$7, 'Funding Allocation Parameters'!$G$7), IF('Funding Allocation Parameters'!$C$7="Other author funding", 0, IF('Funding Allocation Parameters'!$C$7="Any discretionary funds (grants if available, other if no grants)", MIN(AC563*'Funding Allocation Parameters'!$E$7, 'Funding Allocation Parameters'!$G$7), IF('Funding Allocation Parameters'!$C$7="Complex Library Subsidy", 0, 0)))))</f>
        <v>0</v>
      </c>
      <c r="AG563" s="180">
        <f>IF('Funding Allocation Parameters'!$C$7="Basic Library Subsidy", 0, IF('Funding Allocation Parameters'!$C$7="Grant funding", 0, IF('Funding Allocation Parameters'!$C$7="Other author funding",  MIN(AC563*'Funding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3" s="180">
        <f>IF('Funding Allocation Parameters'!$C$7="Basic Library Subsidy", MIN(AD563*'Funding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MIN(AD563*VLOOKUP(CONCATENATE($A563, 'Funding Allocation Parameters'!$I$7), 'Library Subsidy Complex'!$C$2:$J$55, 6, FALSE), VLOOKUP(CONCATENATE($A563, 'Funding Allocation Parameters'!$I$7), 'Library Subsidy Complex'!$C$2:$J$55, 8, FALSE)), 0)))))</f>
        <v>0</v>
      </c>
      <c r="AI563" s="180">
        <f>IF('Funding Allocation Parameters'!$C$7="Basic Library Subsidy", 0, IF('Funding Allocation Parameters'!$C$7="Grant funding", 0, IF('Funding Allocation Parameters'!$C$7="Other author funding",  MIN(AD563*'Funding Allocation Parameters'!$E$7, 'Funding Allocation Parameters'!$G$7), IF('Funding Allocation Parameters'!$C$7="Any discretionary funds (grants if available, other if no grants)", MIN(AD563*'Funding Allocation Parameters'!$E$7, 'Funding Allocation Parameters'!$G$7), IF('Funding Allocation Parameters'!$C$7="Complex Library Subsidy", 0, 0)))))</f>
        <v>0</v>
      </c>
      <c r="AJ563" s="177">
        <f t="shared" si="256"/>
        <v>0</v>
      </c>
      <c r="AK563" s="177">
        <f t="shared" si="257"/>
        <v>0</v>
      </c>
      <c r="AL563" s="181">
        <f>IF('Funding Allocation Parameters'!$C$8="Basic Library Subsidy", MIN(AJ563*'Funding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MIN(AJ563*VLOOKUP(CONCATENATE($A563, 'Funding Allocation Parameters'!$I$8), 'Library Subsidy Complex'!$C$2:$J$55, 2, FALSE), VLOOKUP(CONCATENATE($A563, 'Funding Allocation Parameters'!$I$8), 'Library Subsidy Complex'!$C$2:$J$55, 4, FALSE)), 0)))))</f>
        <v>0</v>
      </c>
      <c r="AM563" s="181">
        <f>IF('Funding Allocation Parameters'!$C$8="Basic Library Subsidy", 0, IF('Funding Allocation Parameters'!$C$8="Grant funding",MIN(AJ563*'Funding Allocation Parameters'!$E$8, 'Funding Allocation Parameters'!$G$8), IF('Funding Allocation Parameters'!$C$8="Other author funding", 0, IF('Funding Allocation Parameters'!$C$8="Any discretionary funds (grants if available, other if no grants)", MIN(AJ563*'Funding Allocation Parameters'!$E$8, 'Funding Allocation Parameters'!$G$8), IF('Funding Allocation Parameters'!$C$8="Complex Library Subsidy", 0, 0)))))</f>
        <v>0</v>
      </c>
      <c r="AN563" s="181">
        <f>IF('Funding Allocation Parameters'!$C$8="Basic Library Subsidy", 0, IF('Funding Allocation Parameters'!$C$8="Grant funding", 0, IF('Funding Allocation Parameters'!$C$8="Other author funding",  MIN(AJ563*'Funding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3" s="181">
        <f>IF('Funding Allocation Parameters'!$C$8="Basic Library Subsidy", MIN(AK563*'Funding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MIN(AK563*VLOOKUP(CONCATENATE($A563, 'Funding Allocation Parameters'!$I$8), 'Library Subsidy Complex'!$C$2:$J$55, 6, FALSE), VLOOKUP(CONCATENATE($A563, 'Funding Allocation Parameters'!$I$8), 'Library Subsidy Complex'!$C$2:$J$55, 8, FALSE)), 0)))))</f>
        <v>0</v>
      </c>
      <c r="AP563" s="181">
        <f>IF('Funding Allocation Parameters'!$C$8="Basic Library Subsidy", 0, IF('Funding Allocation Parameters'!$C$8="Grant funding", 0, IF('Funding Allocation Parameters'!$C$8="Other author funding",  MIN(AK563*'Funding Allocation Parameters'!$E$8, 'Funding Allocation Parameters'!$G$8), IF('Funding Allocation Parameters'!$C$8="Any discretionary funds (grants if available, other if no grants)", MIN(AK563*'Funding Allocation Parameters'!$E$8, 'Funding Allocation Parameters'!$G$8), IF('Funding Allocation Parameters'!$C$8="Complex Library Subsidy", 0, 0)))))</f>
        <v>0</v>
      </c>
      <c r="AQ563" s="177">
        <f t="shared" si="258"/>
        <v>0</v>
      </c>
      <c r="AR563" s="177">
        <f t="shared" si="259"/>
        <v>0</v>
      </c>
      <c r="AS563" s="182">
        <f t="shared" si="260"/>
        <v>1189</v>
      </c>
      <c r="AT563" s="182">
        <f t="shared" si="261"/>
        <v>632.61000000000013</v>
      </c>
      <c r="AU563" s="182">
        <f t="shared" si="262"/>
        <v>0</v>
      </c>
      <c r="AV563" s="182">
        <f t="shared" si="263"/>
        <v>1189</v>
      </c>
      <c r="AW563" s="182">
        <f t="shared" si="264"/>
        <v>632.61000000000013</v>
      </c>
      <c r="AX563" s="183">
        <f t="shared" si="265"/>
        <v>1189</v>
      </c>
      <c r="AY563" s="183">
        <f t="shared" si="266"/>
        <v>632.61000000000013</v>
      </c>
      <c r="AZ563" s="183">
        <f t="shared" si="267"/>
        <v>0</v>
      </c>
      <c r="BA563" s="183">
        <f t="shared" si="268"/>
        <v>0</v>
      </c>
      <c r="BB563" s="183">
        <f t="shared" si="269"/>
        <v>0</v>
      </c>
      <c r="BC563" s="184">
        <f t="shared" si="270"/>
        <v>1189</v>
      </c>
      <c r="BD563" s="184">
        <f t="shared" si="271"/>
        <v>0</v>
      </c>
      <c r="BE563" s="184">
        <f t="shared" si="272"/>
        <v>632.61000000000013</v>
      </c>
      <c r="BF563" s="184">
        <f t="shared" si="273"/>
        <v>0</v>
      </c>
      <c r="BG563" s="102">
        <f t="shared" si="274"/>
        <v>0</v>
      </c>
      <c r="BH563" s="102">
        <f t="shared" si="275"/>
        <v>0</v>
      </c>
      <c r="BI563" s="102">
        <f t="shared" si="276"/>
        <v>0</v>
      </c>
      <c r="BJ563" s="102">
        <f t="shared" si="277"/>
        <v>1</v>
      </c>
      <c r="BK563" s="102">
        <f t="shared" si="278"/>
        <v>0</v>
      </c>
      <c r="BL563" s="102">
        <f t="shared" si="279"/>
        <v>0</v>
      </c>
      <c r="BN563" s="102"/>
    </row>
    <row r="564" spans="1:66" x14ac:dyDescent="0.25">
      <c r="A564" s="102" t="s">
        <v>25</v>
      </c>
      <c r="B564" s="102" t="s">
        <v>8</v>
      </c>
      <c r="C564" s="102" t="s">
        <v>8</v>
      </c>
      <c r="D564" s="102" t="s">
        <v>27</v>
      </c>
      <c r="E564" s="102" t="s">
        <v>1129</v>
      </c>
      <c r="F564" s="102" t="s">
        <v>1130</v>
      </c>
      <c r="G564" s="102">
        <v>1.702</v>
      </c>
      <c r="H564" s="102">
        <v>1</v>
      </c>
      <c r="I564" s="102">
        <v>0.498</v>
      </c>
      <c r="J564" s="167">
        <f>IFERROR(H564*VLOOKUP(A564, 'Advanced Parameters'!$B$7:$G$20, 6, FALSE)*VLOOKUP(A564, 'Growth Parameters'!$B$6:$H$19, 6, FALSE), 0)</f>
        <v>1</v>
      </c>
      <c r="K564" s="167">
        <f>IFERROR(IF('Advanced Parameters'!$C$5="n",'Raw Data'!I564*VLOOKUP(A564,'Advanced Parameters'!$B$7:$G$20,6,FALSE),J564*VLOOKUP(A564,'Advanced Parameters'!$B$7:$G$20,2,FALSE))*VLOOKUP(A564, 'Growth Parameters'!$B$6:$H$19, 6, FALSE), 0)</f>
        <v>0.498</v>
      </c>
      <c r="L564" s="167">
        <f t="shared" si="280"/>
        <v>0.502</v>
      </c>
      <c r="M564" s="168">
        <f>IFERROR(IF(G564="NA","NA",IF(G564&gt;'APC Parameters'!$K$6+VLOOKUP('Raw Data'!A564, 'APC Parameters'!$H$7:$L$20, 4, FALSE), 'APC Parameters'!$L$6+VLOOKUP('Raw Data'!A564, 'APC Parameters'!$H$7:$L$20, 5, FALSE), G564*('APC Parameters'!$J$6+VLOOKUP('Raw Data'!A564, 'APC Parameters'!$H$7:$L$20, 3, FALSE))+'APC Parameters'!$I$6+VLOOKUP('Raw Data'!A564, 'APC Parameters'!$H$7:$L$20, 2, FALSE))), 0)</f>
        <v>2355.0788000000002</v>
      </c>
      <c r="N564" s="168">
        <f t="shared" si="250"/>
        <v>2355.0788000000002</v>
      </c>
      <c r="O564" s="168">
        <f>IFERROR(IF(M564="NA",VLOOKUP(D564,'Internal Calculations'!$B$10:$C$11,2,FALSE), M564)*VLOOKUP(A564, 'Growth Parameters'!$B$6:$H$19, 7, FALSE), 0)</f>
        <v>2355.0788000000002</v>
      </c>
      <c r="P564" s="177">
        <f t="shared" si="251"/>
        <v>2355.0788000000002</v>
      </c>
      <c r="Q564" s="178">
        <f>IF('Funding Allocation Parameters'!$C$5="Basic Library Subsidy", MIN(O564*('Funding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MIN($O564*(VLOOKUP(CONCATENATE($A564, 'Funding Allocation Parameters'!$I$5), 'Library Subsidy Complex'!$C$2:$J$55, 2, FALSE)), VLOOKUP(CONCATENATE($A564, 'Funding Allocation Parameters'!$I$5), 'Library Subsidy Complex'!$C$2:$J$55, 4, FALSE)), 0)))))</f>
        <v>1189</v>
      </c>
      <c r="R564" s="178">
        <f>IF('Funding Allocation Parameters'!$C$5="Basic Library Subsidy", 0, IF('Funding Allocation Parameters'!$C$5="Grant funding",MIN(O564*('Funding Allocation Parameters'!$E$5), 'Funding Allocation Parameters'!$G$5), IF('Funding Allocation Parameters'!$C$5="Other author funding", 0, IF('Funding Allocation Parameters'!$C$5="Any discretionary funds (grants if available, other if no grants)", MIN(O564*('Funding Allocation Parameters'!$E$5), 'Funding Allocation Parameters'!$G$5), IF('Funding Allocation Parameters'!$C$5="Complex Library Subsidy", 0, 0)))))</f>
        <v>0</v>
      </c>
      <c r="S564" s="178">
        <f>IF('Funding Allocation Parameters'!$C$5="Basic Library Subsidy", 0, IF('Funding Allocation Parameters'!$C$5="Grant funding", 0, IF('Funding Allocation Parameters'!$C$5="Other author funding",  MIN(O564*('Funding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4" s="178">
        <f>IF('Funding Allocation Parameters'!$C$5="Basic Library Subsidy", MIN(O564*('Funding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MIN($O564*(VLOOKUP(CONCATENATE($A564, 'Funding Allocation Parameters'!$I$5), 'Library Subsidy Complex'!$C$2:$J$55, 6, FALSE)), VLOOKUP(CONCATENATE($A564, 'Funding Allocation Parameters'!$I$5), 'Library Subsidy Complex'!$C$2:$J$55, 8, FALSE)), 0)))))</f>
        <v>1189</v>
      </c>
      <c r="U564" s="178">
        <f>IF('Funding Allocation Parameters'!$C$5="Basic Library Subsidy", 0, IF('Funding Allocation Parameters'!$C$5="Grant funding", 0, IF('Funding Allocation Parameters'!$C$5="Other author funding",  MIN(O564*('Funding Allocation Parameters'!$E$5), 'Funding Allocation Parameters'!$G$5), IF('Funding Allocation Parameters'!$C$5="Any discretionary funds (grants if available, other if no grants)", MIN(O564*('Funding Allocation Parameters'!$E$5), 'Funding Allocation Parameters'!$G$5), IF('Funding Allocation Parameters'!$C$5="Complex Library Subsidy", 0, 0)))))</f>
        <v>0</v>
      </c>
      <c r="V564" s="177">
        <f t="shared" si="252"/>
        <v>1166.0788000000002</v>
      </c>
      <c r="W564" s="177">
        <f t="shared" si="253"/>
        <v>1166.0788000000002</v>
      </c>
      <c r="X564" s="179">
        <f>IF('Funding Allocation Parameters'!$C$6="Basic Library Subsidy", MIN(V564*'Funding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MIN(V564*VLOOKUP(CONCATENATE($A564, 'Funding Allocation Parameters'!$I$6), 'Library Subsidy Complex'!$C$2:$J$55, 2, FALSE), VLOOKUP(CONCATENATE($A564, 'Funding Allocation Parameters'!$I$6), 'Library Subsidy Complex'!$C$2:$J$55, 4, FALSE)), 0)))))</f>
        <v>0</v>
      </c>
      <c r="Y564" s="179">
        <f>IF('Funding Allocation Parameters'!$C$6="Basic Library Subsidy", 0, IF('Funding Allocation Parameters'!$C$6="Grant funding",MIN(V564*'Funding Allocation Parameters'!$E$6, 'Funding Allocation Parameters'!$G$6), IF('Funding Allocation Parameters'!$C$6="Other author funding", 0, IF('Funding Allocation Parameters'!$C$6="Any discretionary funds (grants if available, other if no grants)", MIN(V564*'Funding Allocation Parameters'!$E$6, 'Funding Allocation Parameters'!$G$6), IF('Funding Allocation Parameters'!$C$6="Complex Library Subsidy", 0, 0)))))</f>
        <v>1166.0788000000002</v>
      </c>
      <c r="Z564" s="179">
        <f>IF('Funding Allocation Parameters'!$C$6="Basic Library Subsidy", 0, IF('Funding Allocation Parameters'!$C$6="Grant funding", 0, IF('Funding Allocation Parameters'!$C$6="Other author funding",  MIN(V564*'Funding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4" s="179">
        <f>IF('Funding Allocation Parameters'!$C$6="Basic Library Subsidy", MIN(W564*'Funding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MIN(W564*VLOOKUP(CONCATENATE($A564, 'Funding Allocation Parameters'!$I$6), 'Library Subsidy Complex'!$C$2:$J$55, 6, FALSE), VLOOKUP(CONCATENATE($A564, 'Funding Allocation Parameters'!$I$6), 'Library Subsidy Complex'!$C$2:$J$55, 8, FALSE)), 0)))))</f>
        <v>0</v>
      </c>
      <c r="AB564" s="179">
        <f>IF('Funding Allocation Parameters'!$C$6="Basic Library Subsidy", 0, IF('Funding Allocation Parameters'!$C$6="Grant funding", 0, IF('Funding Allocation Parameters'!$C$6="Other author funding",  MIN(W564*'Funding Allocation Parameters'!$E$6, 'Funding Allocation Parameters'!$G$6), IF('Funding Allocation Parameters'!$C$6="Any discretionary funds (grants if available, other if no grants)", MIN(W564*'Funding Allocation Parameters'!$E$6, 'Funding Allocation Parameters'!$G$6), IF('Funding Allocation Parameters'!$C$6="Complex Library Subsidy", 0, 0)))))</f>
        <v>1166.0788000000002</v>
      </c>
      <c r="AC564" s="177">
        <f t="shared" si="254"/>
        <v>0</v>
      </c>
      <c r="AD564" s="177">
        <f t="shared" si="255"/>
        <v>0</v>
      </c>
      <c r="AE564" s="180">
        <f>IF('Funding Allocation Parameters'!$C$7="Basic Library Subsidy", MIN(AC564*'Funding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MIN(AC564*VLOOKUP(CONCATENATE($A564, 'Funding Allocation Parameters'!$I$7), 'Library Subsidy Complex'!$C$2:$J$55, 2, FALSE), VLOOKUP(CONCATENATE($A564, 'Funding Allocation Parameters'!$I$7), 'Library Subsidy Complex'!$C$2:$J$55, 4, FALSE)), 0)))))</f>
        <v>0</v>
      </c>
      <c r="AF564" s="180">
        <f>IF('Funding Allocation Parameters'!$C$7="Basic Library Subsidy", 0, IF('Funding Allocation Parameters'!$C$7="Grant funding",MIN(AC564*'Funding Allocation Parameters'!$E$7, 'Funding Allocation Parameters'!$G$7), IF('Funding Allocation Parameters'!$C$7="Other author funding", 0, IF('Funding Allocation Parameters'!$C$7="Any discretionary funds (grants if available, other if no grants)", MIN(AC564*'Funding Allocation Parameters'!$E$7, 'Funding Allocation Parameters'!$G$7), IF('Funding Allocation Parameters'!$C$7="Complex Library Subsidy", 0, 0)))))</f>
        <v>0</v>
      </c>
      <c r="AG564" s="180">
        <f>IF('Funding Allocation Parameters'!$C$7="Basic Library Subsidy", 0, IF('Funding Allocation Parameters'!$C$7="Grant funding", 0, IF('Funding Allocation Parameters'!$C$7="Other author funding",  MIN(AC564*'Funding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4" s="180">
        <f>IF('Funding Allocation Parameters'!$C$7="Basic Library Subsidy", MIN(AD564*'Funding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MIN(AD564*VLOOKUP(CONCATENATE($A564, 'Funding Allocation Parameters'!$I$7), 'Library Subsidy Complex'!$C$2:$J$55, 6, FALSE), VLOOKUP(CONCATENATE($A564, 'Funding Allocation Parameters'!$I$7), 'Library Subsidy Complex'!$C$2:$J$55, 8, FALSE)), 0)))))</f>
        <v>0</v>
      </c>
      <c r="AI564" s="180">
        <f>IF('Funding Allocation Parameters'!$C$7="Basic Library Subsidy", 0, IF('Funding Allocation Parameters'!$C$7="Grant funding", 0, IF('Funding Allocation Parameters'!$C$7="Other author funding",  MIN(AD564*'Funding Allocation Parameters'!$E$7, 'Funding Allocation Parameters'!$G$7), IF('Funding Allocation Parameters'!$C$7="Any discretionary funds (grants if available, other if no grants)", MIN(AD564*'Funding Allocation Parameters'!$E$7, 'Funding Allocation Parameters'!$G$7), IF('Funding Allocation Parameters'!$C$7="Complex Library Subsidy", 0, 0)))))</f>
        <v>0</v>
      </c>
      <c r="AJ564" s="177">
        <f t="shared" si="256"/>
        <v>0</v>
      </c>
      <c r="AK564" s="177">
        <f t="shared" si="257"/>
        <v>0</v>
      </c>
      <c r="AL564" s="181">
        <f>IF('Funding Allocation Parameters'!$C$8="Basic Library Subsidy", MIN(AJ564*'Funding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MIN(AJ564*VLOOKUP(CONCATENATE($A564, 'Funding Allocation Parameters'!$I$8), 'Library Subsidy Complex'!$C$2:$J$55, 2, FALSE), VLOOKUP(CONCATENATE($A564, 'Funding Allocation Parameters'!$I$8), 'Library Subsidy Complex'!$C$2:$J$55, 4, FALSE)), 0)))))</f>
        <v>0</v>
      </c>
      <c r="AM564" s="181">
        <f>IF('Funding Allocation Parameters'!$C$8="Basic Library Subsidy", 0, IF('Funding Allocation Parameters'!$C$8="Grant funding",MIN(AJ564*'Funding Allocation Parameters'!$E$8, 'Funding Allocation Parameters'!$G$8), IF('Funding Allocation Parameters'!$C$8="Other author funding", 0, IF('Funding Allocation Parameters'!$C$8="Any discretionary funds (grants if available, other if no grants)", MIN(AJ564*'Funding Allocation Parameters'!$E$8, 'Funding Allocation Parameters'!$G$8), IF('Funding Allocation Parameters'!$C$8="Complex Library Subsidy", 0, 0)))))</f>
        <v>0</v>
      </c>
      <c r="AN564" s="181">
        <f>IF('Funding Allocation Parameters'!$C$8="Basic Library Subsidy", 0, IF('Funding Allocation Parameters'!$C$8="Grant funding", 0, IF('Funding Allocation Parameters'!$C$8="Other author funding",  MIN(AJ564*'Funding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4" s="181">
        <f>IF('Funding Allocation Parameters'!$C$8="Basic Library Subsidy", MIN(AK564*'Funding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MIN(AK564*VLOOKUP(CONCATENATE($A564, 'Funding Allocation Parameters'!$I$8), 'Library Subsidy Complex'!$C$2:$J$55, 6, FALSE), VLOOKUP(CONCATENATE($A564, 'Funding Allocation Parameters'!$I$8), 'Library Subsidy Complex'!$C$2:$J$55, 8, FALSE)), 0)))))</f>
        <v>0</v>
      </c>
      <c r="AP564" s="181">
        <f>IF('Funding Allocation Parameters'!$C$8="Basic Library Subsidy", 0, IF('Funding Allocation Parameters'!$C$8="Grant funding", 0, IF('Funding Allocation Parameters'!$C$8="Other author funding",  MIN(AK564*'Funding Allocation Parameters'!$E$8, 'Funding Allocation Parameters'!$G$8), IF('Funding Allocation Parameters'!$C$8="Any discretionary funds (grants if available, other if no grants)", MIN(AK564*'Funding Allocation Parameters'!$E$8, 'Funding Allocation Parameters'!$G$8), IF('Funding Allocation Parameters'!$C$8="Complex Library Subsidy", 0, 0)))))</f>
        <v>0</v>
      </c>
      <c r="AQ564" s="177">
        <f t="shared" si="258"/>
        <v>0</v>
      </c>
      <c r="AR564" s="177">
        <f t="shared" si="259"/>
        <v>0</v>
      </c>
      <c r="AS564" s="182">
        <f t="shared" si="260"/>
        <v>1189</v>
      </c>
      <c r="AT564" s="182">
        <f t="shared" si="261"/>
        <v>1166.0788000000002</v>
      </c>
      <c r="AU564" s="182">
        <f t="shared" si="262"/>
        <v>0</v>
      </c>
      <c r="AV564" s="182">
        <f t="shared" si="263"/>
        <v>1189</v>
      </c>
      <c r="AW564" s="182">
        <f t="shared" si="264"/>
        <v>1166.0788000000002</v>
      </c>
      <c r="AX564" s="183">
        <f t="shared" si="265"/>
        <v>592.12199999999996</v>
      </c>
      <c r="AY564" s="183">
        <f t="shared" si="266"/>
        <v>580.70724240000015</v>
      </c>
      <c r="AZ564" s="183">
        <f t="shared" si="267"/>
        <v>0</v>
      </c>
      <c r="BA564" s="183">
        <f t="shared" si="268"/>
        <v>596.87800000000004</v>
      </c>
      <c r="BB564" s="183">
        <f t="shared" si="269"/>
        <v>585.37155760000007</v>
      </c>
      <c r="BC564" s="184">
        <f t="shared" si="270"/>
        <v>1189</v>
      </c>
      <c r="BD564" s="184">
        <f t="shared" si="271"/>
        <v>0</v>
      </c>
      <c r="BE564" s="184">
        <f t="shared" si="272"/>
        <v>580.70724240000015</v>
      </c>
      <c r="BF564" s="184">
        <f t="shared" si="273"/>
        <v>585.37155760000007</v>
      </c>
      <c r="BG564" s="102">
        <f t="shared" si="274"/>
        <v>0</v>
      </c>
      <c r="BH564" s="102">
        <f t="shared" si="275"/>
        <v>0</v>
      </c>
      <c r="BI564" s="102">
        <f t="shared" si="276"/>
        <v>0</v>
      </c>
      <c r="BJ564" s="102">
        <f t="shared" si="277"/>
        <v>0.498</v>
      </c>
      <c r="BK564" s="102">
        <f t="shared" si="278"/>
        <v>0.502</v>
      </c>
      <c r="BL564" s="102">
        <f t="shared" si="279"/>
        <v>0</v>
      </c>
      <c r="BN564" s="102"/>
    </row>
    <row r="565" spans="1:66" x14ac:dyDescent="0.25">
      <c r="A565" s="102" t="s">
        <v>17</v>
      </c>
      <c r="B565" s="102" t="s">
        <v>8</v>
      </c>
      <c r="C565" s="102" t="s">
        <v>8</v>
      </c>
      <c r="D565" s="102" t="s">
        <v>27</v>
      </c>
      <c r="E565" s="102" t="s">
        <v>1131</v>
      </c>
      <c r="F565" s="102" t="s">
        <v>1132</v>
      </c>
      <c r="G565" s="102" t="s">
        <v>9</v>
      </c>
      <c r="H565" s="102">
        <v>1</v>
      </c>
      <c r="I565" s="102">
        <v>1</v>
      </c>
      <c r="J565" s="167">
        <f>IFERROR(H565*VLOOKUP(A565, 'Advanced Parameters'!$B$7:$G$20, 6, FALSE)*VLOOKUP(A565, 'Growth Parameters'!$B$6:$H$19, 6, FALSE), 0)</f>
        <v>1</v>
      </c>
      <c r="K565" s="167">
        <f>IFERROR(IF('Advanced Parameters'!$C$5="n",'Raw Data'!I565*VLOOKUP(A565,'Advanced Parameters'!$B$7:$G$20,6,FALSE),J565*VLOOKUP(A565,'Advanced Parameters'!$B$7:$G$20,2,FALSE))*VLOOKUP(A565, 'Growth Parameters'!$B$6:$H$19, 6, FALSE), 0)</f>
        <v>1</v>
      </c>
      <c r="L565" s="167">
        <f t="shared" si="280"/>
        <v>0</v>
      </c>
      <c r="M565" s="168" t="str">
        <f>IFERROR(IF(G565="NA","NA",IF(G565&gt;'APC Parameters'!$K$6+VLOOKUP('Raw Data'!A565, 'APC Parameters'!$H$7:$L$20, 4, FALSE), 'APC Parameters'!$L$6+VLOOKUP('Raw Data'!A565, 'APC Parameters'!$H$7:$L$20, 5, FALSE), G565*('APC Parameters'!$J$6+VLOOKUP('Raw Data'!A565, 'APC Parameters'!$H$7:$L$20, 3, FALSE))+'APC Parameters'!$I$6+VLOOKUP('Raw Data'!A565, 'APC Parameters'!$H$7:$L$20, 2, FALSE))), 0)</f>
        <v>NA</v>
      </c>
      <c r="N565" s="168" t="str">
        <f t="shared" si="250"/>
        <v>NA</v>
      </c>
      <c r="O565" s="168">
        <f>IFERROR(IF(M565="NA",VLOOKUP(D565,'Internal Calculations'!$B$10:$C$11,2,FALSE), M565)*VLOOKUP(A565, 'Growth Parameters'!$B$6:$H$19, 7, FALSE), 0)</f>
        <v>2278.6764150234731</v>
      </c>
      <c r="P565" s="177">
        <f t="shared" si="251"/>
        <v>2278.6764150234731</v>
      </c>
      <c r="Q565" s="178">
        <f>IF('Funding Allocation Parameters'!$C$5="Basic Library Subsidy", MIN(O565*('Funding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MIN($O565*(VLOOKUP(CONCATENATE($A565, 'Funding Allocation Parameters'!$I$5), 'Library Subsidy Complex'!$C$2:$J$55, 2, FALSE)), VLOOKUP(CONCATENATE($A565, 'Funding Allocation Parameters'!$I$5), 'Library Subsidy Complex'!$C$2:$J$55, 4, FALSE)), 0)))))</f>
        <v>1189</v>
      </c>
      <c r="R565" s="178">
        <f>IF('Funding Allocation Parameters'!$C$5="Basic Library Subsidy", 0, IF('Funding Allocation Parameters'!$C$5="Grant funding",MIN(O565*('Funding Allocation Parameters'!$E$5), 'Funding Allocation Parameters'!$G$5), IF('Funding Allocation Parameters'!$C$5="Other author funding", 0, IF('Funding Allocation Parameters'!$C$5="Any discretionary funds (grants if available, other if no grants)", MIN(O565*('Funding Allocation Parameters'!$E$5), 'Funding Allocation Parameters'!$G$5), IF('Funding Allocation Parameters'!$C$5="Complex Library Subsidy", 0, 0)))))</f>
        <v>0</v>
      </c>
      <c r="S565" s="178">
        <f>IF('Funding Allocation Parameters'!$C$5="Basic Library Subsidy", 0, IF('Funding Allocation Parameters'!$C$5="Grant funding", 0, IF('Funding Allocation Parameters'!$C$5="Other author funding",  MIN(O565*('Funding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5" s="178">
        <f>IF('Funding Allocation Parameters'!$C$5="Basic Library Subsidy", MIN(O565*('Funding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MIN($O565*(VLOOKUP(CONCATENATE($A565, 'Funding Allocation Parameters'!$I$5), 'Library Subsidy Complex'!$C$2:$J$55, 6, FALSE)), VLOOKUP(CONCATENATE($A565, 'Funding Allocation Parameters'!$I$5), 'Library Subsidy Complex'!$C$2:$J$55, 8, FALSE)), 0)))))</f>
        <v>1189</v>
      </c>
      <c r="U565" s="178">
        <f>IF('Funding Allocation Parameters'!$C$5="Basic Library Subsidy", 0, IF('Funding Allocation Parameters'!$C$5="Grant funding", 0, IF('Funding Allocation Parameters'!$C$5="Other author funding",  MIN(O565*('Funding Allocation Parameters'!$E$5), 'Funding Allocation Parameters'!$G$5), IF('Funding Allocation Parameters'!$C$5="Any discretionary funds (grants if available, other if no grants)", MIN(O565*('Funding Allocation Parameters'!$E$5), 'Funding Allocation Parameters'!$G$5), IF('Funding Allocation Parameters'!$C$5="Complex Library Subsidy", 0, 0)))))</f>
        <v>0</v>
      </c>
      <c r="V565" s="177">
        <f t="shared" si="252"/>
        <v>1089.6764150234731</v>
      </c>
      <c r="W565" s="177">
        <f t="shared" si="253"/>
        <v>1089.6764150234731</v>
      </c>
      <c r="X565" s="179">
        <f>IF('Funding Allocation Parameters'!$C$6="Basic Library Subsidy", MIN(V565*'Funding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MIN(V565*VLOOKUP(CONCATENATE($A565, 'Funding Allocation Parameters'!$I$6), 'Library Subsidy Complex'!$C$2:$J$55, 2, FALSE), VLOOKUP(CONCATENATE($A565, 'Funding Allocation Parameters'!$I$6), 'Library Subsidy Complex'!$C$2:$J$55, 4, FALSE)), 0)))))</f>
        <v>0</v>
      </c>
      <c r="Y565" s="179">
        <f>IF('Funding Allocation Parameters'!$C$6="Basic Library Subsidy", 0, IF('Funding Allocation Parameters'!$C$6="Grant funding",MIN(V565*'Funding Allocation Parameters'!$E$6, 'Funding Allocation Parameters'!$G$6), IF('Funding Allocation Parameters'!$C$6="Other author funding", 0, IF('Funding Allocation Parameters'!$C$6="Any discretionary funds (grants if available, other if no grants)", MIN(V565*'Funding Allocation Parameters'!$E$6, 'Funding Allocation Parameters'!$G$6), IF('Funding Allocation Parameters'!$C$6="Complex Library Subsidy", 0, 0)))))</f>
        <v>1089.6764150234731</v>
      </c>
      <c r="Z565" s="179">
        <f>IF('Funding Allocation Parameters'!$C$6="Basic Library Subsidy", 0, IF('Funding Allocation Parameters'!$C$6="Grant funding", 0, IF('Funding Allocation Parameters'!$C$6="Other author funding",  MIN(V565*'Funding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5" s="179">
        <f>IF('Funding Allocation Parameters'!$C$6="Basic Library Subsidy", MIN(W565*'Funding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MIN(W565*VLOOKUP(CONCATENATE($A565, 'Funding Allocation Parameters'!$I$6), 'Library Subsidy Complex'!$C$2:$J$55, 6, FALSE), VLOOKUP(CONCATENATE($A565, 'Funding Allocation Parameters'!$I$6), 'Library Subsidy Complex'!$C$2:$J$55, 8, FALSE)), 0)))))</f>
        <v>0</v>
      </c>
      <c r="AB565" s="179">
        <f>IF('Funding Allocation Parameters'!$C$6="Basic Library Subsidy", 0, IF('Funding Allocation Parameters'!$C$6="Grant funding", 0, IF('Funding Allocation Parameters'!$C$6="Other author funding",  MIN(W565*'Funding Allocation Parameters'!$E$6, 'Funding Allocation Parameters'!$G$6), IF('Funding Allocation Parameters'!$C$6="Any discretionary funds (grants if available, other if no grants)", MIN(W565*'Funding Allocation Parameters'!$E$6, 'Funding Allocation Parameters'!$G$6), IF('Funding Allocation Parameters'!$C$6="Complex Library Subsidy", 0, 0)))))</f>
        <v>1089.6764150234731</v>
      </c>
      <c r="AC565" s="177">
        <f t="shared" si="254"/>
        <v>0</v>
      </c>
      <c r="AD565" s="177">
        <f t="shared" si="255"/>
        <v>0</v>
      </c>
      <c r="AE565" s="180">
        <f>IF('Funding Allocation Parameters'!$C$7="Basic Library Subsidy", MIN(AC565*'Funding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MIN(AC565*VLOOKUP(CONCATENATE($A565, 'Funding Allocation Parameters'!$I$7), 'Library Subsidy Complex'!$C$2:$J$55, 2, FALSE), VLOOKUP(CONCATENATE($A565, 'Funding Allocation Parameters'!$I$7), 'Library Subsidy Complex'!$C$2:$J$55, 4, FALSE)), 0)))))</f>
        <v>0</v>
      </c>
      <c r="AF565" s="180">
        <f>IF('Funding Allocation Parameters'!$C$7="Basic Library Subsidy", 0, IF('Funding Allocation Parameters'!$C$7="Grant funding",MIN(AC565*'Funding Allocation Parameters'!$E$7, 'Funding Allocation Parameters'!$G$7), IF('Funding Allocation Parameters'!$C$7="Other author funding", 0, IF('Funding Allocation Parameters'!$C$7="Any discretionary funds (grants if available, other if no grants)", MIN(AC565*'Funding Allocation Parameters'!$E$7, 'Funding Allocation Parameters'!$G$7), IF('Funding Allocation Parameters'!$C$7="Complex Library Subsidy", 0, 0)))))</f>
        <v>0</v>
      </c>
      <c r="AG565" s="180">
        <f>IF('Funding Allocation Parameters'!$C$7="Basic Library Subsidy", 0, IF('Funding Allocation Parameters'!$C$7="Grant funding", 0, IF('Funding Allocation Parameters'!$C$7="Other author funding",  MIN(AC565*'Funding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5" s="180">
        <f>IF('Funding Allocation Parameters'!$C$7="Basic Library Subsidy", MIN(AD565*'Funding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MIN(AD565*VLOOKUP(CONCATENATE($A565, 'Funding Allocation Parameters'!$I$7), 'Library Subsidy Complex'!$C$2:$J$55, 6, FALSE), VLOOKUP(CONCATENATE($A565, 'Funding Allocation Parameters'!$I$7), 'Library Subsidy Complex'!$C$2:$J$55, 8, FALSE)), 0)))))</f>
        <v>0</v>
      </c>
      <c r="AI565" s="180">
        <f>IF('Funding Allocation Parameters'!$C$7="Basic Library Subsidy", 0, IF('Funding Allocation Parameters'!$C$7="Grant funding", 0, IF('Funding Allocation Parameters'!$C$7="Other author funding",  MIN(AD565*'Funding Allocation Parameters'!$E$7, 'Funding Allocation Parameters'!$G$7), IF('Funding Allocation Parameters'!$C$7="Any discretionary funds (grants if available, other if no grants)", MIN(AD565*'Funding Allocation Parameters'!$E$7, 'Funding Allocation Parameters'!$G$7), IF('Funding Allocation Parameters'!$C$7="Complex Library Subsidy", 0, 0)))))</f>
        <v>0</v>
      </c>
      <c r="AJ565" s="177">
        <f t="shared" si="256"/>
        <v>0</v>
      </c>
      <c r="AK565" s="177">
        <f t="shared" si="257"/>
        <v>0</v>
      </c>
      <c r="AL565" s="181">
        <f>IF('Funding Allocation Parameters'!$C$8="Basic Library Subsidy", MIN(AJ565*'Funding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MIN(AJ565*VLOOKUP(CONCATENATE($A565, 'Funding Allocation Parameters'!$I$8), 'Library Subsidy Complex'!$C$2:$J$55, 2, FALSE), VLOOKUP(CONCATENATE($A565, 'Funding Allocation Parameters'!$I$8), 'Library Subsidy Complex'!$C$2:$J$55, 4, FALSE)), 0)))))</f>
        <v>0</v>
      </c>
      <c r="AM565" s="181">
        <f>IF('Funding Allocation Parameters'!$C$8="Basic Library Subsidy", 0, IF('Funding Allocation Parameters'!$C$8="Grant funding",MIN(AJ565*'Funding Allocation Parameters'!$E$8, 'Funding Allocation Parameters'!$G$8), IF('Funding Allocation Parameters'!$C$8="Other author funding", 0, IF('Funding Allocation Parameters'!$C$8="Any discretionary funds (grants if available, other if no grants)", MIN(AJ565*'Funding Allocation Parameters'!$E$8, 'Funding Allocation Parameters'!$G$8), IF('Funding Allocation Parameters'!$C$8="Complex Library Subsidy", 0, 0)))))</f>
        <v>0</v>
      </c>
      <c r="AN565" s="181">
        <f>IF('Funding Allocation Parameters'!$C$8="Basic Library Subsidy", 0, IF('Funding Allocation Parameters'!$C$8="Grant funding", 0, IF('Funding Allocation Parameters'!$C$8="Other author funding",  MIN(AJ565*'Funding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5" s="181">
        <f>IF('Funding Allocation Parameters'!$C$8="Basic Library Subsidy", MIN(AK565*'Funding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MIN(AK565*VLOOKUP(CONCATENATE($A565, 'Funding Allocation Parameters'!$I$8), 'Library Subsidy Complex'!$C$2:$J$55, 6, FALSE), VLOOKUP(CONCATENATE($A565, 'Funding Allocation Parameters'!$I$8), 'Library Subsidy Complex'!$C$2:$J$55, 8, FALSE)), 0)))))</f>
        <v>0</v>
      </c>
      <c r="AP565" s="181">
        <f>IF('Funding Allocation Parameters'!$C$8="Basic Library Subsidy", 0, IF('Funding Allocation Parameters'!$C$8="Grant funding", 0, IF('Funding Allocation Parameters'!$C$8="Other author funding",  MIN(AK565*'Funding Allocation Parameters'!$E$8, 'Funding Allocation Parameters'!$G$8), IF('Funding Allocation Parameters'!$C$8="Any discretionary funds (grants if available, other if no grants)", MIN(AK565*'Funding Allocation Parameters'!$E$8, 'Funding Allocation Parameters'!$G$8), IF('Funding Allocation Parameters'!$C$8="Complex Library Subsidy", 0, 0)))))</f>
        <v>0</v>
      </c>
      <c r="AQ565" s="177">
        <f t="shared" si="258"/>
        <v>0</v>
      </c>
      <c r="AR565" s="177">
        <f t="shared" si="259"/>
        <v>0</v>
      </c>
      <c r="AS565" s="182">
        <f t="shared" si="260"/>
        <v>1189</v>
      </c>
      <c r="AT565" s="182">
        <f t="shared" si="261"/>
        <v>1089.6764150234731</v>
      </c>
      <c r="AU565" s="182">
        <f t="shared" si="262"/>
        <v>0</v>
      </c>
      <c r="AV565" s="182">
        <f t="shared" si="263"/>
        <v>1189</v>
      </c>
      <c r="AW565" s="182">
        <f t="shared" si="264"/>
        <v>1089.6764150234731</v>
      </c>
      <c r="AX565" s="183">
        <f t="shared" si="265"/>
        <v>1189</v>
      </c>
      <c r="AY565" s="183">
        <f t="shared" si="266"/>
        <v>1089.6764150234731</v>
      </c>
      <c r="AZ565" s="183">
        <f t="shared" si="267"/>
        <v>0</v>
      </c>
      <c r="BA565" s="183">
        <f t="shared" si="268"/>
        <v>0</v>
      </c>
      <c r="BB565" s="183">
        <f t="shared" si="269"/>
        <v>0</v>
      </c>
      <c r="BC565" s="184">
        <f t="shared" si="270"/>
        <v>1189</v>
      </c>
      <c r="BD565" s="184">
        <f t="shared" si="271"/>
        <v>0</v>
      </c>
      <c r="BE565" s="184">
        <f t="shared" si="272"/>
        <v>1089.6764150234731</v>
      </c>
      <c r="BF565" s="184">
        <f t="shared" si="273"/>
        <v>0</v>
      </c>
      <c r="BG565" s="102">
        <f t="shared" si="274"/>
        <v>0</v>
      </c>
      <c r="BH565" s="102">
        <f t="shared" si="275"/>
        <v>0</v>
      </c>
      <c r="BI565" s="102">
        <f t="shared" si="276"/>
        <v>0</v>
      </c>
      <c r="BJ565" s="102">
        <f t="shared" si="277"/>
        <v>1</v>
      </c>
      <c r="BK565" s="102">
        <f t="shared" si="278"/>
        <v>0</v>
      </c>
      <c r="BL565" s="102">
        <f t="shared" si="279"/>
        <v>0</v>
      </c>
      <c r="BN565" s="102"/>
    </row>
    <row r="566" spans="1:66" x14ac:dyDescent="0.25">
      <c r="A566" s="102" t="s">
        <v>13</v>
      </c>
      <c r="B566" s="102" t="s">
        <v>8</v>
      </c>
      <c r="C566" s="102" t="s">
        <v>8</v>
      </c>
      <c r="D566" s="102" t="s">
        <v>27</v>
      </c>
      <c r="E566" s="102" t="s">
        <v>1021</v>
      </c>
      <c r="F566" s="102" t="s">
        <v>1133</v>
      </c>
      <c r="G566" s="102">
        <v>2.3330000000000002</v>
      </c>
      <c r="H566" s="102">
        <v>1</v>
      </c>
      <c r="I566" s="102">
        <v>1</v>
      </c>
      <c r="J566" s="167">
        <f>IFERROR(H566*VLOOKUP(A566, 'Advanced Parameters'!$B$7:$G$20, 6, FALSE)*VLOOKUP(A566, 'Growth Parameters'!$B$6:$H$19, 6, FALSE), 0)</f>
        <v>1</v>
      </c>
      <c r="K566" s="167">
        <f>IFERROR(IF('Advanced Parameters'!$C$5="n",'Raw Data'!I566*VLOOKUP(A566,'Advanced Parameters'!$B$7:$G$20,6,FALSE),J566*VLOOKUP(A566,'Advanced Parameters'!$B$7:$G$20,2,FALSE))*VLOOKUP(A566, 'Growth Parameters'!$B$6:$H$19, 6, FALSE), 0)</f>
        <v>1</v>
      </c>
      <c r="L566" s="167">
        <f t="shared" si="280"/>
        <v>0</v>
      </c>
      <c r="M566" s="168">
        <f>IFERROR(IF(G566="NA","NA",IF(G566&gt;'APC Parameters'!$K$6+VLOOKUP('Raw Data'!A566, 'APC Parameters'!$H$7:$L$20, 4, FALSE), 'APC Parameters'!$L$6+VLOOKUP('Raw Data'!A566, 'APC Parameters'!$H$7:$L$20, 5, FALSE), G566*('APC Parameters'!$J$6+VLOOKUP('Raw Data'!A566, 'APC Parameters'!$H$7:$L$20, 3, FALSE))+'APC Parameters'!$I$6+VLOOKUP('Raw Data'!A566, 'APC Parameters'!$H$7:$L$20, 2, FALSE))), 0)</f>
        <v>2802.7102000000004</v>
      </c>
      <c r="N566" s="168">
        <f t="shared" si="250"/>
        <v>2802.7102000000004</v>
      </c>
      <c r="O566" s="168">
        <f>IFERROR(IF(M566="NA",VLOOKUP(D566,'Internal Calculations'!$B$10:$C$11,2,FALSE), M566)*VLOOKUP(A566, 'Growth Parameters'!$B$6:$H$19, 7, FALSE), 0)</f>
        <v>2802.7102000000004</v>
      </c>
      <c r="P566" s="177">
        <f t="shared" si="251"/>
        <v>2802.7102000000004</v>
      </c>
      <c r="Q566" s="178">
        <f>IF('Funding Allocation Parameters'!$C$5="Basic Library Subsidy", MIN(O566*('Funding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MIN($O566*(VLOOKUP(CONCATENATE($A566, 'Funding Allocation Parameters'!$I$5), 'Library Subsidy Complex'!$C$2:$J$55, 2, FALSE)), VLOOKUP(CONCATENATE($A566, 'Funding Allocation Parameters'!$I$5), 'Library Subsidy Complex'!$C$2:$J$55, 4, FALSE)), 0)))))</f>
        <v>1189</v>
      </c>
      <c r="R566" s="178">
        <f>IF('Funding Allocation Parameters'!$C$5="Basic Library Subsidy", 0, IF('Funding Allocation Parameters'!$C$5="Grant funding",MIN(O566*('Funding Allocation Parameters'!$E$5), 'Funding Allocation Parameters'!$G$5), IF('Funding Allocation Parameters'!$C$5="Other author funding", 0, IF('Funding Allocation Parameters'!$C$5="Any discretionary funds (grants if available, other if no grants)", MIN(O566*('Funding Allocation Parameters'!$E$5), 'Funding Allocation Parameters'!$G$5), IF('Funding Allocation Parameters'!$C$5="Complex Library Subsidy", 0, 0)))))</f>
        <v>0</v>
      </c>
      <c r="S566" s="178">
        <f>IF('Funding Allocation Parameters'!$C$5="Basic Library Subsidy", 0, IF('Funding Allocation Parameters'!$C$5="Grant funding", 0, IF('Funding Allocation Parameters'!$C$5="Other author funding",  MIN(O566*('Funding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6" s="178">
        <f>IF('Funding Allocation Parameters'!$C$5="Basic Library Subsidy", MIN(O566*('Funding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MIN($O566*(VLOOKUP(CONCATENATE($A566, 'Funding Allocation Parameters'!$I$5), 'Library Subsidy Complex'!$C$2:$J$55, 6, FALSE)), VLOOKUP(CONCATENATE($A566, 'Funding Allocation Parameters'!$I$5), 'Library Subsidy Complex'!$C$2:$J$55, 8, FALSE)), 0)))))</f>
        <v>1189</v>
      </c>
      <c r="U566" s="178">
        <f>IF('Funding Allocation Parameters'!$C$5="Basic Library Subsidy", 0, IF('Funding Allocation Parameters'!$C$5="Grant funding", 0, IF('Funding Allocation Parameters'!$C$5="Other author funding",  MIN(O566*('Funding Allocation Parameters'!$E$5), 'Funding Allocation Parameters'!$G$5), IF('Funding Allocation Parameters'!$C$5="Any discretionary funds (grants if available, other if no grants)", MIN(O566*('Funding Allocation Parameters'!$E$5), 'Funding Allocation Parameters'!$G$5), IF('Funding Allocation Parameters'!$C$5="Complex Library Subsidy", 0, 0)))))</f>
        <v>0</v>
      </c>
      <c r="V566" s="177">
        <f t="shared" si="252"/>
        <v>1613.7102000000004</v>
      </c>
      <c r="W566" s="177">
        <f t="shared" si="253"/>
        <v>1613.7102000000004</v>
      </c>
      <c r="X566" s="179">
        <f>IF('Funding Allocation Parameters'!$C$6="Basic Library Subsidy", MIN(V566*'Funding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MIN(V566*VLOOKUP(CONCATENATE($A566, 'Funding Allocation Parameters'!$I$6), 'Library Subsidy Complex'!$C$2:$J$55, 2, FALSE), VLOOKUP(CONCATENATE($A566, 'Funding Allocation Parameters'!$I$6), 'Library Subsidy Complex'!$C$2:$J$55, 4, FALSE)), 0)))))</f>
        <v>0</v>
      </c>
      <c r="Y566" s="179">
        <f>IF('Funding Allocation Parameters'!$C$6="Basic Library Subsidy", 0, IF('Funding Allocation Parameters'!$C$6="Grant funding",MIN(V566*'Funding Allocation Parameters'!$E$6, 'Funding Allocation Parameters'!$G$6), IF('Funding Allocation Parameters'!$C$6="Other author funding", 0, IF('Funding Allocation Parameters'!$C$6="Any discretionary funds (grants if available, other if no grants)", MIN(V566*'Funding Allocation Parameters'!$E$6, 'Funding Allocation Parameters'!$G$6), IF('Funding Allocation Parameters'!$C$6="Complex Library Subsidy", 0, 0)))))</f>
        <v>1613.7102000000004</v>
      </c>
      <c r="Z566" s="179">
        <f>IF('Funding Allocation Parameters'!$C$6="Basic Library Subsidy", 0, IF('Funding Allocation Parameters'!$C$6="Grant funding", 0, IF('Funding Allocation Parameters'!$C$6="Other author funding",  MIN(V566*'Funding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6" s="179">
        <f>IF('Funding Allocation Parameters'!$C$6="Basic Library Subsidy", MIN(W566*'Funding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MIN(W566*VLOOKUP(CONCATENATE($A566, 'Funding Allocation Parameters'!$I$6), 'Library Subsidy Complex'!$C$2:$J$55, 6, FALSE), VLOOKUP(CONCATENATE($A566, 'Funding Allocation Parameters'!$I$6), 'Library Subsidy Complex'!$C$2:$J$55, 8, FALSE)), 0)))))</f>
        <v>0</v>
      </c>
      <c r="AB566" s="179">
        <f>IF('Funding Allocation Parameters'!$C$6="Basic Library Subsidy", 0, IF('Funding Allocation Parameters'!$C$6="Grant funding", 0, IF('Funding Allocation Parameters'!$C$6="Other author funding",  MIN(W566*'Funding Allocation Parameters'!$E$6, 'Funding Allocation Parameters'!$G$6), IF('Funding Allocation Parameters'!$C$6="Any discretionary funds (grants if available, other if no grants)", MIN(W566*'Funding Allocation Parameters'!$E$6, 'Funding Allocation Parameters'!$G$6), IF('Funding Allocation Parameters'!$C$6="Complex Library Subsidy", 0, 0)))))</f>
        <v>1613.7102000000004</v>
      </c>
      <c r="AC566" s="177">
        <f t="shared" si="254"/>
        <v>0</v>
      </c>
      <c r="AD566" s="177">
        <f t="shared" si="255"/>
        <v>0</v>
      </c>
      <c r="AE566" s="180">
        <f>IF('Funding Allocation Parameters'!$C$7="Basic Library Subsidy", MIN(AC566*'Funding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MIN(AC566*VLOOKUP(CONCATENATE($A566, 'Funding Allocation Parameters'!$I$7), 'Library Subsidy Complex'!$C$2:$J$55, 2, FALSE), VLOOKUP(CONCATENATE($A566, 'Funding Allocation Parameters'!$I$7), 'Library Subsidy Complex'!$C$2:$J$55, 4, FALSE)), 0)))))</f>
        <v>0</v>
      </c>
      <c r="AF566" s="180">
        <f>IF('Funding Allocation Parameters'!$C$7="Basic Library Subsidy", 0, IF('Funding Allocation Parameters'!$C$7="Grant funding",MIN(AC566*'Funding Allocation Parameters'!$E$7, 'Funding Allocation Parameters'!$G$7), IF('Funding Allocation Parameters'!$C$7="Other author funding", 0, IF('Funding Allocation Parameters'!$C$7="Any discretionary funds (grants if available, other if no grants)", MIN(AC566*'Funding Allocation Parameters'!$E$7, 'Funding Allocation Parameters'!$G$7), IF('Funding Allocation Parameters'!$C$7="Complex Library Subsidy", 0, 0)))))</f>
        <v>0</v>
      </c>
      <c r="AG566" s="180">
        <f>IF('Funding Allocation Parameters'!$C$7="Basic Library Subsidy", 0, IF('Funding Allocation Parameters'!$C$7="Grant funding", 0, IF('Funding Allocation Parameters'!$C$7="Other author funding",  MIN(AC566*'Funding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6" s="180">
        <f>IF('Funding Allocation Parameters'!$C$7="Basic Library Subsidy", MIN(AD566*'Funding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MIN(AD566*VLOOKUP(CONCATENATE($A566, 'Funding Allocation Parameters'!$I$7), 'Library Subsidy Complex'!$C$2:$J$55, 6, FALSE), VLOOKUP(CONCATENATE($A566, 'Funding Allocation Parameters'!$I$7), 'Library Subsidy Complex'!$C$2:$J$55, 8, FALSE)), 0)))))</f>
        <v>0</v>
      </c>
      <c r="AI566" s="180">
        <f>IF('Funding Allocation Parameters'!$C$7="Basic Library Subsidy", 0, IF('Funding Allocation Parameters'!$C$7="Grant funding", 0, IF('Funding Allocation Parameters'!$C$7="Other author funding",  MIN(AD566*'Funding Allocation Parameters'!$E$7, 'Funding Allocation Parameters'!$G$7), IF('Funding Allocation Parameters'!$C$7="Any discretionary funds (grants if available, other if no grants)", MIN(AD566*'Funding Allocation Parameters'!$E$7, 'Funding Allocation Parameters'!$G$7), IF('Funding Allocation Parameters'!$C$7="Complex Library Subsidy", 0, 0)))))</f>
        <v>0</v>
      </c>
      <c r="AJ566" s="177">
        <f t="shared" si="256"/>
        <v>0</v>
      </c>
      <c r="AK566" s="177">
        <f t="shared" si="257"/>
        <v>0</v>
      </c>
      <c r="AL566" s="181">
        <f>IF('Funding Allocation Parameters'!$C$8="Basic Library Subsidy", MIN(AJ566*'Funding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MIN(AJ566*VLOOKUP(CONCATENATE($A566, 'Funding Allocation Parameters'!$I$8), 'Library Subsidy Complex'!$C$2:$J$55, 2, FALSE), VLOOKUP(CONCATENATE($A566, 'Funding Allocation Parameters'!$I$8), 'Library Subsidy Complex'!$C$2:$J$55, 4, FALSE)), 0)))))</f>
        <v>0</v>
      </c>
      <c r="AM566" s="181">
        <f>IF('Funding Allocation Parameters'!$C$8="Basic Library Subsidy", 0, IF('Funding Allocation Parameters'!$C$8="Grant funding",MIN(AJ566*'Funding Allocation Parameters'!$E$8, 'Funding Allocation Parameters'!$G$8), IF('Funding Allocation Parameters'!$C$8="Other author funding", 0, IF('Funding Allocation Parameters'!$C$8="Any discretionary funds (grants if available, other if no grants)", MIN(AJ566*'Funding Allocation Parameters'!$E$8, 'Funding Allocation Parameters'!$G$8), IF('Funding Allocation Parameters'!$C$8="Complex Library Subsidy", 0, 0)))))</f>
        <v>0</v>
      </c>
      <c r="AN566" s="181">
        <f>IF('Funding Allocation Parameters'!$C$8="Basic Library Subsidy", 0, IF('Funding Allocation Parameters'!$C$8="Grant funding", 0, IF('Funding Allocation Parameters'!$C$8="Other author funding",  MIN(AJ566*'Funding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6" s="181">
        <f>IF('Funding Allocation Parameters'!$C$8="Basic Library Subsidy", MIN(AK566*'Funding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MIN(AK566*VLOOKUP(CONCATENATE($A566, 'Funding Allocation Parameters'!$I$8), 'Library Subsidy Complex'!$C$2:$J$55, 6, FALSE), VLOOKUP(CONCATENATE($A566, 'Funding Allocation Parameters'!$I$8), 'Library Subsidy Complex'!$C$2:$J$55, 8, FALSE)), 0)))))</f>
        <v>0</v>
      </c>
      <c r="AP566" s="181">
        <f>IF('Funding Allocation Parameters'!$C$8="Basic Library Subsidy", 0, IF('Funding Allocation Parameters'!$C$8="Grant funding", 0, IF('Funding Allocation Parameters'!$C$8="Other author funding",  MIN(AK566*'Funding Allocation Parameters'!$E$8, 'Funding Allocation Parameters'!$G$8), IF('Funding Allocation Parameters'!$C$8="Any discretionary funds (grants if available, other if no grants)", MIN(AK566*'Funding Allocation Parameters'!$E$8, 'Funding Allocation Parameters'!$G$8), IF('Funding Allocation Parameters'!$C$8="Complex Library Subsidy", 0, 0)))))</f>
        <v>0</v>
      </c>
      <c r="AQ566" s="177">
        <f t="shared" si="258"/>
        <v>0</v>
      </c>
      <c r="AR566" s="177">
        <f t="shared" si="259"/>
        <v>0</v>
      </c>
      <c r="AS566" s="182">
        <f t="shared" si="260"/>
        <v>1189</v>
      </c>
      <c r="AT566" s="182">
        <f t="shared" si="261"/>
        <v>1613.7102000000004</v>
      </c>
      <c r="AU566" s="182">
        <f t="shared" si="262"/>
        <v>0</v>
      </c>
      <c r="AV566" s="182">
        <f t="shared" si="263"/>
        <v>1189</v>
      </c>
      <c r="AW566" s="182">
        <f t="shared" si="264"/>
        <v>1613.7102000000004</v>
      </c>
      <c r="AX566" s="183">
        <f t="shared" si="265"/>
        <v>1189</v>
      </c>
      <c r="AY566" s="183">
        <f t="shared" si="266"/>
        <v>1613.7102000000004</v>
      </c>
      <c r="AZ566" s="183">
        <f t="shared" si="267"/>
        <v>0</v>
      </c>
      <c r="BA566" s="183">
        <f t="shared" si="268"/>
        <v>0</v>
      </c>
      <c r="BB566" s="183">
        <f t="shared" si="269"/>
        <v>0</v>
      </c>
      <c r="BC566" s="184">
        <f t="shared" si="270"/>
        <v>1189</v>
      </c>
      <c r="BD566" s="184">
        <f t="shared" si="271"/>
        <v>0</v>
      </c>
      <c r="BE566" s="184">
        <f t="shared" si="272"/>
        <v>1613.7102000000004</v>
      </c>
      <c r="BF566" s="184">
        <f t="shared" si="273"/>
        <v>0</v>
      </c>
      <c r="BG566" s="102">
        <f t="shared" si="274"/>
        <v>0</v>
      </c>
      <c r="BH566" s="102">
        <f t="shared" si="275"/>
        <v>0</v>
      </c>
      <c r="BI566" s="102">
        <f t="shared" si="276"/>
        <v>0</v>
      </c>
      <c r="BJ566" s="102">
        <f t="shared" si="277"/>
        <v>1</v>
      </c>
      <c r="BK566" s="102">
        <f t="shared" si="278"/>
        <v>0</v>
      </c>
      <c r="BL566" s="102">
        <f t="shared" si="279"/>
        <v>0</v>
      </c>
      <c r="BN566" s="102"/>
    </row>
    <row r="567" spans="1:66" x14ac:dyDescent="0.25">
      <c r="A567" s="102" t="s">
        <v>25</v>
      </c>
      <c r="B567" s="102" t="s">
        <v>8</v>
      </c>
      <c r="C567" s="102" t="s">
        <v>8</v>
      </c>
      <c r="D567" s="102" t="s">
        <v>27</v>
      </c>
      <c r="E567" s="102" t="s">
        <v>741</v>
      </c>
      <c r="F567" s="102" t="s">
        <v>1134</v>
      </c>
      <c r="G567" s="102">
        <v>1.526</v>
      </c>
      <c r="H567" s="102">
        <v>1</v>
      </c>
      <c r="I567" s="102">
        <v>0.498</v>
      </c>
      <c r="J567" s="167">
        <f>IFERROR(H567*VLOOKUP(A567, 'Advanced Parameters'!$B$7:$G$20, 6, FALSE)*VLOOKUP(A567, 'Growth Parameters'!$B$6:$H$19, 6, FALSE), 0)</f>
        <v>1</v>
      </c>
      <c r="K567" s="167">
        <f>IFERROR(IF('Advanced Parameters'!$C$5="n",'Raw Data'!I567*VLOOKUP(A567,'Advanced Parameters'!$B$7:$G$20,6,FALSE),J567*VLOOKUP(A567,'Advanced Parameters'!$B$7:$G$20,2,FALSE))*VLOOKUP(A567, 'Growth Parameters'!$B$6:$H$19, 6, FALSE), 0)</f>
        <v>0.498</v>
      </c>
      <c r="L567" s="167">
        <f t="shared" si="280"/>
        <v>0.502</v>
      </c>
      <c r="M567" s="168">
        <f>IFERROR(IF(G567="NA","NA",IF(G567&gt;'APC Parameters'!$K$6+VLOOKUP('Raw Data'!A567, 'APC Parameters'!$H$7:$L$20, 4, FALSE), 'APC Parameters'!$L$6+VLOOKUP('Raw Data'!A567, 'APC Parameters'!$H$7:$L$20, 5, FALSE), G567*('APC Parameters'!$J$6+VLOOKUP('Raw Data'!A567, 'APC Parameters'!$H$7:$L$20, 3, FALSE))+'APC Parameters'!$I$6+VLOOKUP('Raw Data'!A567, 'APC Parameters'!$H$7:$L$20, 2, FALSE))), 0)</f>
        <v>2230.2244000000001</v>
      </c>
      <c r="N567" s="168">
        <f t="shared" si="250"/>
        <v>2230.2244000000001</v>
      </c>
      <c r="O567" s="168">
        <f>IFERROR(IF(M567="NA",VLOOKUP(D567,'Internal Calculations'!$B$10:$C$11,2,FALSE), M567)*VLOOKUP(A567, 'Growth Parameters'!$B$6:$H$19, 7, FALSE), 0)</f>
        <v>2230.2244000000001</v>
      </c>
      <c r="P567" s="177">
        <f t="shared" si="251"/>
        <v>2230.2244000000001</v>
      </c>
      <c r="Q567" s="178">
        <f>IF('Funding Allocation Parameters'!$C$5="Basic Library Subsidy", MIN(O567*('Funding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MIN($O567*(VLOOKUP(CONCATENATE($A567, 'Funding Allocation Parameters'!$I$5), 'Library Subsidy Complex'!$C$2:$J$55, 2, FALSE)), VLOOKUP(CONCATENATE($A567, 'Funding Allocation Parameters'!$I$5), 'Library Subsidy Complex'!$C$2:$J$55, 4, FALSE)), 0)))))</f>
        <v>1189</v>
      </c>
      <c r="R567" s="178">
        <f>IF('Funding Allocation Parameters'!$C$5="Basic Library Subsidy", 0, IF('Funding Allocation Parameters'!$C$5="Grant funding",MIN(O567*('Funding Allocation Parameters'!$E$5), 'Funding Allocation Parameters'!$G$5), IF('Funding Allocation Parameters'!$C$5="Other author funding", 0, IF('Funding Allocation Parameters'!$C$5="Any discretionary funds (grants if available, other if no grants)", MIN(O567*('Funding Allocation Parameters'!$E$5), 'Funding Allocation Parameters'!$G$5), IF('Funding Allocation Parameters'!$C$5="Complex Library Subsidy", 0, 0)))))</f>
        <v>0</v>
      </c>
      <c r="S567" s="178">
        <f>IF('Funding Allocation Parameters'!$C$5="Basic Library Subsidy", 0, IF('Funding Allocation Parameters'!$C$5="Grant funding", 0, IF('Funding Allocation Parameters'!$C$5="Other author funding",  MIN(O567*('Funding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7" s="178">
        <f>IF('Funding Allocation Parameters'!$C$5="Basic Library Subsidy", MIN(O567*('Funding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MIN($O567*(VLOOKUP(CONCATENATE($A567, 'Funding Allocation Parameters'!$I$5), 'Library Subsidy Complex'!$C$2:$J$55, 6, FALSE)), VLOOKUP(CONCATENATE($A567, 'Funding Allocation Parameters'!$I$5), 'Library Subsidy Complex'!$C$2:$J$55, 8, FALSE)), 0)))))</f>
        <v>1189</v>
      </c>
      <c r="U567" s="178">
        <f>IF('Funding Allocation Parameters'!$C$5="Basic Library Subsidy", 0, IF('Funding Allocation Parameters'!$C$5="Grant funding", 0, IF('Funding Allocation Parameters'!$C$5="Other author funding",  MIN(O567*('Funding Allocation Parameters'!$E$5), 'Funding Allocation Parameters'!$G$5), IF('Funding Allocation Parameters'!$C$5="Any discretionary funds (grants if available, other if no grants)", MIN(O567*('Funding Allocation Parameters'!$E$5), 'Funding Allocation Parameters'!$G$5), IF('Funding Allocation Parameters'!$C$5="Complex Library Subsidy", 0, 0)))))</f>
        <v>0</v>
      </c>
      <c r="V567" s="177">
        <f t="shared" si="252"/>
        <v>1041.2244000000001</v>
      </c>
      <c r="W567" s="177">
        <f t="shared" si="253"/>
        <v>1041.2244000000001</v>
      </c>
      <c r="X567" s="179">
        <f>IF('Funding Allocation Parameters'!$C$6="Basic Library Subsidy", MIN(V567*'Funding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MIN(V567*VLOOKUP(CONCATENATE($A567, 'Funding Allocation Parameters'!$I$6), 'Library Subsidy Complex'!$C$2:$J$55, 2, FALSE), VLOOKUP(CONCATENATE($A567, 'Funding Allocation Parameters'!$I$6), 'Library Subsidy Complex'!$C$2:$J$55, 4, FALSE)), 0)))))</f>
        <v>0</v>
      </c>
      <c r="Y567" s="179">
        <f>IF('Funding Allocation Parameters'!$C$6="Basic Library Subsidy", 0, IF('Funding Allocation Parameters'!$C$6="Grant funding",MIN(V567*'Funding Allocation Parameters'!$E$6, 'Funding Allocation Parameters'!$G$6), IF('Funding Allocation Parameters'!$C$6="Other author funding", 0, IF('Funding Allocation Parameters'!$C$6="Any discretionary funds (grants if available, other if no grants)", MIN(V567*'Funding Allocation Parameters'!$E$6, 'Funding Allocation Parameters'!$G$6), IF('Funding Allocation Parameters'!$C$6="Complex Library Subsidy", 0, 0)))))</f>
        <v>1041.2244000000001</v>
      </c>
      <c r="Z567" s="179">
        <f>IF('Funding Allocation Parameters'!$C$6="Basic Library Subsidy", 0, IF('Funding Allocation Parameters'!$C$6="Grant funding", 0, IF('Funding Allocation Parameters'!$C$6="Other author funding",  MIN(V567*'Funding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7" s="179">
        <f>IF('Funding Allocation Parameters'!$C$6="Basic Library Subsidy", MIN(W567*'Funding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MIN(W567*VLOOKUP(CONCATENATE($A567, 'Funding Allocation Parameters'!$I$6), 'Library Subsidy Complex'!$C$2:$J$55, 6, FALSE), VLOOKUP(CONCATENATE($A567, 'Funding Allocation Parameters'!$I$6), 'Library Subsidy Complex'!$C$2:$J$55, 8, FALSE)), 0)))))</f>
        <v>0</v>
      </c>
      <c r="AB567" s="179">
        <f>IF('Funding Allocation Parameters'!$C$6="Basic Library Subsidy", 0, IF('Funding Allocation Parameters'!$C$6="Grant funding", 0, IF('Funding Allocation Parameters'!$C$6="Other author funding",  MIN(W567*'Funding Allocation Parameters'!$E$6, 'Funding Allocation Parameters'!$G$6), IF('Funding Allocation Parameters'!$C$6="Any discretionary funds (grants if available, other if no grants)", MIN(W567*'Funding Allocation Parameters'!$E$6, 'Funding Allocation Parameters'!$G$6), IF('Funding Allocation Parameters'!$C$6="Complex Library Subsidy", 0, 0)))))</f>
        <v>1041.2244000000001</v>
      </c>
      <c r="AC567" s="177">
        <f t="shared" si="254"/>
        <v>0</v>
      </c>
      <c r="AD567" s="177">
        <f t="shared" si="255"/>
        <v>0</v>
      </c>
      <c r="AE567" s="180">
        <f>IF('Funding Allocation Parameters'!$C$7="Basic Library Subsidy", MIN(AC567*'Funding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MIN(AC567*VLOOKUP(CONCATENATE($A567, 'Funding Allocation Parameters'!$I$7), 'Library Subsidy Complex'!$C$2:$J$55, 2, FALSE), VLOOKUP(CONCATENATE($A567, 'Funding Allocation Parameters'!$I$7), 'Library Subsidy Complex'!$C$2:$J$55, 4, FALSE)), 0)))))</f>
        <v>0</v>
      </c>
      <c r="AF567" s="180">
        <f>IF('Funding Allocation Parameters'!$C$7="Basic Library Subsidy", 0, IF('Funding Allocation Parameters'!$C$7="Grant funding",MIN(AC567*'Funding Allocation Parameters'!$E$7, 'Funding Allocation Parameters'!$G$7), IF('Funding Allocation Parameters'!$C$7="Other author funding", 0, IF('Funding Allocation Parameters'!$C$7="Any discretionary funds (grants if available, other if no grants)", MIN(AC567*'Funding Allocation Parameters'!$E$7, 'Funding Allocation Parameters'!$G$7), IF('Funding Allocation Parameters'!$C$7="Complex Library Subsidy", 0, 0)))))</f>
        <v>0</v>
      </c>
      <c r="AG567" s="180">
        <f>IF('Funding Allocation Parameters'!$C$7="Basic Library Subsidy", 0, IF('Funding Allocation Parameters'!$C$7="Grant funding", 0, IF('Funding Allocation Parameters'!$C$7="Other author funding",  MIN(AC567*'Funding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7" s="180">
        <f>IF('Funding Allocation Parameters'!$C$7="Basic Library Subsidy", MIN(AD567*'Funding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MIN(AD567*VLOOKUP(CONCATENATE($A567, 'Funding Allocation Parameters'!$I$7), 'Library Subsidy Complex'!$C$2:$J$55, 6, FALSE), VLOOKUP(CONCATENATE($A567, 'Funding Allocation Parameters'!$I$7), 'Library Subsidy Complex'!$C$2:$J$55, 8, FALSE)), 0)))))</f>
        <v>0</v>
      </c>
      <c r="AI567" s="180">
        <f>IF('Funding Allocation Parameters'!$C$7="Basic Library Subsidy", 0, IF('Funding Allocation Parameters'!$C$7="Grant funding", 0, IF('Funding Allocation Parameters'!$C$7="Other author funding",  MIN(AD567*'Funding Allocation Parameters'!$E$7, 'Funding Allocation Parameters'!$G$7), IF('Funding Allocation Parameters'!$C$7="Any discretionary funds (grants if available, other if no grants)", MIN(AD567*'Funding Allocation Parameters'!$E$7, 'Funding Allocation Parameters'!$G$7), IF('Funding Allocation Parameters'!$C$7="Complex Library Subsidy", 0, 0)))))</f>
        <v>0</v>
      </c>
      <c r="AJ567" s="177">
        <f t="shared" si="256"/>
        <v>0</v>
      </c>
      <c r="AK567" s="177">
        <f t="shared" si="257"/>
        <v>0</v>
      </c>
      <c r="AL567" s="181">
        <f>IF('Funding Allocation Parameters'!$C$8="Basic Library Subsidy", MIN(AJ567*'Funding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MIN(AJ567*VLOOKUP(CONCATENATE($A567, 'Funding Allocation Parameters'!$I$8), 'Library Subsidy Complex'!$C$2:$J$55, 2, FALSE), VLOOKUP(CONCATENATE($A567, 'Funding Allocation Parameters'!$I$8), 'Library Subsidy Complex'!$C$2:$J$55, 4, FALSE)), 0)))))</f>
        <v>0</v>
      </c>
      <c r="AM567" s="181">
        <f>IF('Funding Allocation Parameters'!$C$8="Basic Library Subsidy", 0, IF('Funding Allocation Parameters'!$C$8="Grant funding",MIN(AJ567*'Funding Allocation Parameters'!$E$8, 'Funding Allocation Parameters'!$G$8), IF('Funding Allocation Parameters'!$C$8="Other author funding", 0, IF('Funding Allocation Parameters'!$C$8="Any discretionary funds (grants if available, other if no grants)", MIN(AJ567*'Funding Allocation Parameters'!$E$8, 'Funding Allocation Parameters'!$G$8), IF('Funding Allocation Parameters'!$C$8="Complex Library Subsidy", 0, 0)))))</f>
        <v>0</v>
      </c>
      <c r="AN567" s="181">
        <f>IF('Funding Allocation Parameters'!$C$8="Basic Library Subsidy", 0, IF('Funding Allocation Parameters'!$C$8="Grant funding", 0, IF('Funding Allocation Parameters'!$C$8="Other author funding",  MIN(AJ567*'Funding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7" s="181">
        <f>IF('Funding Allocation Parameters'!$C$8="Basic Library Subsidy", MIN(AK567*'Funding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MIN(AK567*VLOOKUP(CONCATENATE($A567, 'Funding Allocation Parameters'!$I$8), 'Library Subsidy Complex'!$C$2:$J$55, 6, FALSE), VLOOKUP(CONCATENATE($A567, 'Funding Allocation Parameters'!$I$8), 'Library Subsidy Complex'!$C$2:$J$55, 8, FALSE)), 0)))))</f>
        <v>0</v>
      </c>
      <c r="AP567" s="181">
        <f>IF('Funding Allocation Parameters'!$C$8="Basic Library Subsidy", 0, IF('Funding Allocation Parameters'!$C$8="Grant funding", 0, IF('Funding Allocation Parameters'!$C$8="Other author funding",  MIN(AK567*'Funding Allocation Parameters'!$E$8, 'Funding Allocation Parameters'!$G$8), IF('Funding Allocation Parameters'!$C$8="Any discretionary funds (grants if available, other if no grants)", MIN(AK567*'Funding Allocation Parameters'!$E$8, 'Funding Allocation Parameters'!$G$8), IF('Funding Allocation Parameters'!$C$8="Complex Library Subsidy", 0, 0)))))</f>
        <v>0</v>
      </c>
      <c r="AQ567" s="177">
        <f t="shared" si="258"/>
        <v>0</v>
      </c>
      <c r="AR567" s="177">
        <f t="shared" si="259"/>
        <v>0</v>
      </c>
      <c r="AS567" s="182">
        <f t="shared" si="260"/>
        <v>1189</v>
      </c>
      <c r="AT567" s="182">
        <f t="shared" si="261"/>
        <v>1041.2244000000001</v>
      </c>
      <c r="AU567" s="182">
        <f t="shared" si="262"/>
        <v>0</v>
      </c>
      <c r="AV567" s="182">
        <f t="shared" si="263"/>
        <v>1189</v>
      </c>
      <c r="AW567" s="182">
        <f t="shared" si="264"/>
        <v>1041.2244000000001</v>
      </c>
      <c r="AX567" s="183">
        <f t="shared" si="265"/>
        <v>592.12199999999996</v>
      </c>
      <c r="AY567" s="183">
        <f t="shared" si="266"/>
        <v>518.52975120000008</v>
      </c>
      <c r="AZ567" s="183">
        <f t="shared" si="267"/>
        <v>0</v>
      </c>
      <c r="BA567" s="183">
        <f t="shared" si="268"/>
        <v>596.87800000000004</v>
      </c>
      <c r="BB567" s="183">
        <f t="shared" si="269"/>
        <v>522.69464879999998</v>
      </c>
      <c r="BC567" s="184">
        <f t="shared" si="270"/>
        <v>1189</v>
      </c>
      <c r="BD567" s="184">
        <f t="shared" si="271"/>
        <v>0</v>
      </c>
      <c r="BE567" s="184">
        <f t="shared" si="272"/>
        <v>518.52975120000008</v>
      </c>
      <c r="BF567" s="184">
        <f t="shared" si="273"/>
        <v>522.69464879999998</v>
      </c>
      <c r="BG567" s="102">
        <f t="shared" si="274"/>
        <v>0</v>
      </c>
      <c r="BH567" s="102">
        <f t="shared" si="275"/>
        <v>0</v>
      </c>
      <c r="BI567" s="102">
        <f t="shared" si="276"/>
        <v>0</v>
      </c>
      <c r="BJ567" s="102">
        <f t="shared" si="277"/>
        <v>0.498</v>
      </c>
      <c r="BK567" s="102">
        <f t="shared" si="278"/>
        <v>0.502</v>
      </c>
      <c r="BL567" s="102">
        <f t="shared" si="279"/>
        <v>0</v>
      </c>
      <c r="BN567" s="102"/>
    </row>
    <row r="568" spans="1:66" x14ac:dyDescent="0.25">
      <c r="A568" s="102" t="s">
        <v>13</v>
      </c>
      <c r="B568" s="102" t="s">
        <v>8</v>
      </c>
      <c r="C568" s="102" t="s">
        <v>8</v>
      </c>
      <c r="D568" s="102" t="s">
        <v>27</v>
      </c>
      <c r="E568" s="102" t="s">
        <v>1135</v>
      </c>
      <c r="F568" s="102" t="s">
        <v>1136</v>
      </c>
      <c r="G568" s="102">
        <v>1.498</v>
      </c>
      <c r="H568" s="102">
        <v>1</v>
      </c>
      <c r="I568" s="102">
        <v>1</v>
      </c>
      <c r="J568" s="167">
        <f>IFERROR(H568*VLOOKUP(A568, 'Advanced Parameters'!$B$7:$G$20, 6, FALSE)*VLOOKUP(A568, 'Growth Parameters'!$B$6:$H$19, 6, FALSE), 0)</f>
        <v>1</v>
      </c>
      <c r="K568" s="167">
        <f>IFERROR(IF('Advanced Parameters'!$C$5="n",'Raw Data'!I568*VLOOKUP(A568,'Advanced Parameters'!$B$7:$G$20,6,FALSE),J568*VLOOKUP(A568,'Advanced Parameters'!$B$7:$G$20,2,FALSE))*VLOOKUP(A568, 'Growth Parameters'!$B$6:$H$19, 6, FALSE), 0)</f>
        <v>1</v>
      </c>
      <c r="L568" s="167">
        <f t="shared" si="280"/>
        <v>0</v>
      </c>
      <c r="M568" s="168">
        <f>IFERROR(IF(G568="NA","NA",IF(G568&gt;'APC Parameters'!$K$6+VLOOKUP('Raw Data'!A568, 'APC Parameters'!$H$7:$L$20, 4, FALSE), 'APC Parameters'!$L$6+VLOOKUP('Raw Data'!A568, 'APC Parameters'!$H$7:$L$20, 5, FALSE), G568*('APC Parameters'!$J$6+VLOOKUP('Raw Data'!A568, 'APC Parameters'!$H$7:$L$20, 3, FALSE))+'APC Parameters'!$I$6+VLOOKUP('Raw Data'!A568, 'APC Parameters'!$H$7:$L$20, 2, FALSE))), 0)</f>
        <v>2210.3612000000003</v>
      </c>
      <c r="N568" s="168">
        <f t="shared" si="250"/>
        <v>2210.3612000000003</v>
      </c>
      <c r="O568" s="168">
        <f>IFERROR(IF(M568="NA",VLOOKUP(D568,'Internal Calculations'!$B$10:$C$11,2,FALSE), M568)*VLOOKUP(A568, 'Growth Parameters'!$B$6:$H$19, 7, FALSE), 0)</f>
        <v>2210.3612000000003</v>
      </c>
      <c r="P568" s="177">
        <f t="shared" si="251"/>
        <v>2210.3612000000003</v>
      </c>
      <c r="Q568" s="178">
        <f>IF('Funding Allocation Parameters'!$C$5="Basic Library Subsidy", MIN(O568*('Funding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MIN($O568*(VLOOKUP(CONCATENATE($A568, 'Funding Allocation Parameters'!$I$5), 'Library Subsidy Complex'!$C$2:$J$55, 2, FALSE)), VLOOKUP(CONCATENATE($A568, 'Funding Allocation Parameters'!$I$5), 'Library Subsidy Complex'!$C$2:$J$55, 4, FALSE)), 0)))))</f>
        <v>1189</v>
      </c>
      <c r="R568" s="178">
        <f>IF('Funding Allocation Parameters'!$C$5="Basic Library Subsidy", 0, IF('Funding Allocation Parameters'!$C$5="Grant funding",MIN(O568*('Funding Allocation Parameters'!$E$5), 'Funding Allocation Parameters'!$G$5), IF('Funding Allocation Parameters'!$C$5="Other author funding", 0, IF('Funding Allocation Parameters'!$C$5="Any discretionary funds (grants if available, other if no grants)", MIN(O568*('Funding Allocation Parameters'!$E$5), 'Funding Allocation Parameters'!$G$5), IF('Funding Allocation Parameters'!$C$5="Complex Library Subsidy", 0, 0)))))</f>
        <v>0</v>
      </c>
      <c r="S568" s="178">
        <f>IF('Funding Allocation Parameters'!$C$5="Basic Library Subsidy", 0, IF('Funding Allocation Parameters'!$C$5="Grant funding", 0, IF('Funding Allocation Parameters'!$C$5="Other author funding",  MIN(O568*('Funding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8" s="178">
        <f>IF('Funding Allocation Parameters'!$C$5="Basic Library Subsidy", MIN(O568*('Funding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MIN($O568*(VLOOKUP(CONCATENATE($A568, 'Funding Allocation Parameters'!$I$5), 'Library Subsidy Complex'!$C$2:$J$55, 6, FALSE)), VLOOKUP(CONCATENATE($A568, 'Funding Allocation Parameters'!$I$5), 'Library Subsidy Complex'!$C$2:$J$55, 8, FALSE)), 0)))))</f>
        <v>1189</v>
      </c>
      <c r="U568" s="178">
        <f>IF('Funding Allocation Parameters'!$C$5="Basic Library Subsidy", 0, IF('Funding Allocation Parameters'!$C$5="Grant funding", 0, IF('Funding Allocation Parameters'!$C$5="Other author funding",  MIN(O568*('Funding Allocation Parameters'!$E$5), 'Funding Allocation Parameters'!$G$5), IF('Funding Allocation Parameters'!$C$5="Any discretionary funds (grants if available, other if no grants)", MIN(O568*('Funding Allocation Parameters'!$E$5), 'Funding Allocation Parameters'!$G$5), IF('Funding Allocation Parameters'!$C$5="Complex Library Subsidy", 0, 0)))))</f>
        <v>0</v>
      </c>
      <c r="V568" s="177">
        <f t="shared" si="252"/>
        <v>1021.3612000000003</v>
      </c>
      <c r="W568" s="177">
        <f t="shared" si="253"/>
        <v>1021.3612000000003</v>
      </c>
      <c r="X568" s="179">
        <f>IF('Funding Allocation Parameters'!$C$6="Basic Library Subsidy", MIN(V568*'Funding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MIN(V568*VLOOKUP(CONCATENATE($A568, 'Funding Allocation Parameters'!$I$6), 'Library Subsidy Complex'!$C$2:$J$55, 2, FALSE), VLOOKUP(CONCATENATE($A568, 'Funding Allocation Parameters'!$I$6), 'Library Subsidy Complex'!$C$2:$J$55, 4, FALSE)), 0)))))</f>
        <v>0</v>
      </c>
      <c r="Y568" s="179">
        <f>IF('Funding Allocation Parameters'!$C$6="Basic Library Subsidy", 0, IF('Funding Allocation Parameters'!$C$6="Grant funding",MIN(V568*'Funding Allocation Parameters'!$E$6, 'Funding Allocation Parameters'!$G$6), IF('Funding Allocation Parameters'!$C$6="Other author funding", 0, IF('Funding Allocation Parameters'!$C$6="Any discretionary funds (grants if available, other if no grants)", MIN(V568*'Funding Allocation Parameters'!$E$6, 'Funding Allocation Parameters'!$G$6), IF('Funding Allocation Parameters'!$C$6="Complex Library Subsidy", 0, 0)))))</f>
        <v>1021.3612000000003</v>
      </c>
      <c r="Z568" s="179">
        <f>IF('Funding Allocation Parameters'!$C$6="Basic Library Subsidy", 0, IF('Funding Allocation Parameters'!$C$6="Grant funding", 0, IF('Funding Allocation Parameters'!$C$6="Other author funding",  MIN(V568*'Funding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8" s="179">
        <f>IF('Funding Allocation Parameters'!$C$6="Basic Library Subsidy", MIN(W568*'Funding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MIN(W568*VLOOKUP(CONCATENATE($A568, 'Funding Allocation Parameters'!$I$6), 'Library Subsidy Complex'!$C$2:$J$55, 6, FALSE), VLOOKUP(CONCATENATE($A568, 'Funding Allocation Parameters'!$I$6), 'Library Subsidy Complex'!$C$2:$J$55, 8, FALSE)), 0)))))</f>
        <v>0</v>
      </c>
      <c r="AB568" s="179">
        <f>IF('Funding Allocation Parameters'!$C$6="Basic Library Subsidy", 0, IF('Funding Allocation Parameters'!$C$6="Grant funding", 0, IF('Funding Allocation Parameters'!$C$6="Other author funding",  MIN(W568*'Funding Allocation Parameters'!$E$6, 'Funding Allocation Parameters'!$G$6), IF('Funding Allocation Parameters'!$C$6="Any discretionary funds (grants if available, other if no grants)", MIN(W568*'Funding Allocation Parameters'!$E$6, 'Funding Allocation Parameters'!$G$6), IF('Funding Allocation Parameters'!$C$6="Complex Library Subsidy", 0, 0)))))</f>
        <v>1021.3612000000003</v>
      </c>
      <c r="AC568" s="177">
        <f t="shared" si="254"/>
        <v>0</v>
      </c>
      <c r="AD568" s="177">
        <f t="shared" si="255"/>
        <v>0</v>
      </c>
      <c r="AE568" s="180">
        <f>IF('Funding Allocation Parameters'!$C$7="Basic Library Subsidy", MIN(AC568*'Funding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MIN(AC568*VLOOKUP(CONCATENATE($A568, 'Funding Allocation Parameters'!$I$7), 'Library Subsidy Complex'!$C$2:$J$55, 2, FALSE), VLOOKUP(CONCATENATE($A568, 'Funding Allocation Parameters'!$I$7), 'Library Subsidy Complex'!$C$2:$J$55, 4, FALSE)), 0)))))</f>
        <v>0</v>
      </c>
      <c r="AF568" s="180">
        <f>IF('Funding Allocation Parameters'!$C$7="Basic Library Subsidy", 0, IF('Funding Allocation Parameters'!$C$7="Grant funding",MIN(AC568*'Funding Allocation Parameters'!$E$7, 'Funding Allocation Parameters'!$G$7), IF('Funding Allocation Parameters'!$C$7="Other author funding", 0, IF('Funding Allocation Parameters'!$C$7="Any discretionary funds (grants if available, other if no grants)", MIN(AC568*'Funding Allocation Parameters'!$E$7, 'Funding Allocation Parameters'!$G$7), IF('Funding Allocation Parameters'!$C$7="Complex Library Subsidy", 0, 0)))))</f>
        <v>0</v>
      </c>
      <c r="AG568" s="180">
        <f>IF('Funding Allocation Parameters'!$C$7="Basic Library Subsidy", 0, IF('Funding Allocation Parameters'!$C$7="Grant funding", 0, IF('Funding Allocation Parameters'!$C$7="Other author funding",  MIN(AC568*'Funding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8" s="180">
        <f>IF('Funding Allocation Parameters'!$C$7="Basic Library Subsidy", MIN(AD568*'Funding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MIN(AD568*VLOOKUP(CONCATENATE($A568, 'Funding Allocation Parameters'!$I$7), 'Library Subsidy Complex'!$C$2:$J$55, 6, FALSE), VLOOKUP(CONCATENATE($A568, 'Funding Allocation Parameters'!$I$7), 'Library Subsidy Complex'!$C$2:$J$55, 8, FALSE)), 0)))))</f>
        <v>0</v>
      </c>
      <c r="AI568" s="180">
        <f>IF('Funding Allocation Parameters'!$C$7="Basic Library Subsidy", 0, IF('Funding Allocation Parameters'!$C$7="Grant funding", 0, IF('Funding Allocation Parameters'!$C$7="Other author funding",  MIN(AD568*'Funding Allocation Parameters'!$E$7, 'Funding Allocation Parameters'!$G$7), IF('Funding Allocation Parameters'!$C$7="Any discretionary funds (grants if available, other if no grants)", MIN(AD568*'Funding Allocation Parameters'!$E$7, 'Funding Allocation Parameters'!$G$7), IF('Funding Allocation Parameters'!$C$7="Complex Library Subsidy", 0, 0)))))</f>
        <v>0</v>
      </c>
      <c r="AJ568" s="177">
        <f t="shared" si="256"/>
        <v>0</v>
      </c>
      <c r="AK568" s="177">
        <f t="shared" si="257"/>
        <v>0</v>
      </c>
      <c r="AL568" s="181">
        <f>IF('Funding Allocation Parameters'!$C$8="Basic Library Subsidy", MIN(AJ568*'Funding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MIN(AJ568*VLOOKUP(CONCATENATE($A568, 'Funding Allocation Parameters'!$I$8), 'Library Subsidy Complex'!$C$2:$J$55, 2, FALSE), VLOOKUP(CONCATENATE($A568, 'Funding Allocation Parameters'!$I$8), 'Library Subsidy Complex'!$C$2:$J$55, 4, FALSE)), 0)))))</f>
        <v>0</v>
      </c>
      <c r="AM568" s="181">
        <f>IF('Funding Allocation Parameters'!$C$8="Basic Library Subsidy", 0, IF('Funding Allocation Parameters'!$C$8="Grant funding",MIN(AJ568*'Funding Allocation Parameters'!$E$8, 'Funding Allocation Parameters'!$G$8), IF('Funding Allocation Parameters'!$C$8="Other author funding", 0, IF('Funding Allocation Parameters'!$C$8="Any discretionary funds (grants if available, other if no grants)", MIN(AJ568*'Funding Allocation Parameters'!$E$8, 'Funding Allocation Parameters'!$G$8), IF('Funding Allocation Parameters'!$C$8="Complex Library Subsidy", 0, 0)))))</f>
        <v>0</v>
      </c>
      <c r="AN568" s="181">
        <f>IF('Funding Allocation Parameters'!$C$8="Basic Library Subsidy", 0, IF('Funding Allocation Parameters'!$C$8="Grant funding", 0, IF('Funding Allocation Parameters'!$C$8="Other author funding",  MIN(AJ568*'Funding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8" s="181">
        <f>IF('Funding Allocation Parameters'!$C$8="Basic Library Subsidy", MIN(AK568*'Funding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MIN(AK568*VLOOKUP(CONCATENATE($A568, 'Funding Allocation Parameters'!$I$8), 'Library Subsidy Complex'!$C$2:$J$55, 6, FALSE), VLOOKUP(CONCATENATE($A568, 'Funding Allocation Parameters'!$I$8), 'Library Subsidy Complex'!$C$2:$J$55, 8, FALSE)), 0)))))</f>
        <v>0</v>
      </c>
      <c r="AP568" s="181">
        <f>IF('Funding Allocation Parameters'!$C$8="Basic Library Subsidy", 0, IF('Funding Allocation Parameters'!$C$8="Grant funding", 0, IF('Funding Allocation Parameters'!$C$8="Other author funding",  MIN(AK568*'Funding Allocation Parameters'!$E$8, 'Funding Allocation Parameters'!$G$8), IF('Funding Allocation Parameters'!$C$8="Any discretionary funds (grants if available, other if no grants)", MIN(AK568*'Funding Allocation Parameters'!$E$8, 'Funding Allocation Parameters'!$G$8), IF('Funding Allocation Parameters'!$C$8="Complex Library Subsidy", 0, 0)))))</f>
        <v>0</v>
      </c>
      <c r="AQ568" s="177">
        <f t="shared" si="258"/>
        <v>0</v>
      </c>
      <c r="AR568" s="177">
        <f t="shared" si="259"/>
        <v>0</v>
      </c>
      <c r="AS568" s="182">
        <f t="shared" si="260"/>
        <v>1189</v>
      </c>
      <c r="AT568" s="182">
        <f t="shared" si="261"/>
        <v>1021.3612000000003</v>
      </c>
      <c r="AU568" s="182">
        <f t="shared" si="262"/>
        <v>0</v>
      </c>
      <c r="AV568" s="182">
        <f t="shared" si="263"/>
        <v>1189</v>
      </c>
      <c r="AW568" s="182">
        <f t="shared" si="264"/>
        <v>1021.3612000000003</v>
      </c>
      <c r="AX568" s="183">
        <f t="shared" si="265"/>
        <v>1189</v>
      </c>
      <c r="AY568" s="183">
        <f t="shared" si="266"/>
        <v>1021.3612000000003</v>
      </c>
      <c r="AZ568" s="183">
        <f t="shared" si="267"/>
        <v>0</v>
      </c>
      <c r="BA568" s="183">
        <f t="shared" si="268"/>
        <v>0</v>
      </c>
      <c r="BB568" s="183">
        <f t="shared" si="269"/>
        <v>0</v>
      </c>
      <c r="BC568" s="184">
        <f t="shared" si="270"/>
        <v>1189</v>
      </c>
      <c r="BD568" s="184">
        <f t="shared" si="271"/>
        <v>0</v>
      </c>
      <c r="BE568" s="184">
        <f t="shared" si="272"/>
        <v>1021.3612000000003</v>
      </c>
      <c r="BF568" s="184">
        <f t="shared" si="273"/>
        <v>0</v>
      </c>
      <c r="BG568" s="102">
        <f t="shared" si="274"/>
        <v>0</v>
      </c>
      <c r="BH568" s="102">
        <f t="shared" si="275"/>
        <v>0</v>
      </c>
      <c r="BI568" s="102">
        <f t="shared" si="276"/>
        <v>0</v>
      </c>
      <c r="BJ568" s="102">
        <f t="shared" si="277"/>
        <v>1</v>
      </c>
      <c r="BK568" s="102">
        <f t="shared" si="278"/>
        <v>0</v>
      </c>
      <c r="BL568" s="102">
        <f t="shared" si="279"/>
        <v>0</v>
      </c>
      <c r="BN568" s="102"/>
    </row>
    <row r="569" spans="1:66" x14ac:dyDescent="0.25">
      <c r="A569" s="102" t="s">
        <v>17</v>
      </c>
      <c r="B569" s="102" t="s">
        <v>8</v>
      </c>
      <c r="C569" s="102" t="s">
        <v>8</v>
      </c>
      <c r="D569" s="102" t="s">
        <v>27</v>
      </c>
      <c r="E569" s="102" t="s">
        <v>1138</v>
      </c>
      <c r="F569" s="102" t="s">
        <v>1139</v>
      </c>
      <c r="G569" s="102">
        <v>0.63</v>
      </c>
      <c r="H569" s="102">
        <v>1</v>
      </c>
      <c r="I569" s="102">
        <v>0</v>
      </c>
      <c r="J569" s="167">
        <f>IFERROR(H569*VLOOKUP(A569, 'Advanced Parameters'!$B$7:$G$20, 6, FALSE)*VLOOKUP(A569, 'Growth Parameters'!$B$6:$H$19, 6, FALSE), 0)</f>
        <v>1</v>
      </c>
      <c r="K569" s="167">
        <f>IFERROR(IF('Advanced Parameters'!$C$5="n",'Raw Data'!I569*VLOOKUP(A569,'Advanced Parameters'!$B$7:$G$20,6,FALSE),J569*VLOOKUP(A569,'Advanced Parameters'!$B$7:$G$20,2,FALSE))*VLOOKUP(A569, 'Growth Parameters'!$B$6:$H$19, 6, FALSE), 0)</f>
        <v>0</v>
      </c>
      <c r="L569" s="167">
        <f t="shared" si="280"/>
        <v>1</v>
      </c>
      <c r="M569" s="168">
        <f>IFERROR(IF(G569="NA","NA",IF(G569&gt;'APC Parameters'!$K$6+VLOOKUP('Raw Data'!A569, 'APC Parameters'!$H$7:$L$20, 4, FALSE), 'APC Parameters'!$L$6+VLOOKUP('Raw Data'!A569, 'APC Parameters'!$H$7:$L$20, 5, FALSE), G569*('APC Parameters'!$J$6+VLOOKUP('Raw Data'!A569, 'APC Parameters'!$H$7:$L$20, 3, FALSE))+'APC Parameters'!$I$6+VLOOKUP('Raw Data'!A569, 'APC Parameters'!$H$7:$L$20, 2, FALSE))), 0)</f>
        <v>1594.6020000000001</v>
      </c>
      <c r="N569" s="168">
        <f t="shared" si="250"/>
        <v>1594.6020000000001</v>
      </c>
      <c r="O569" s="168">
        <f>IFERROR(IF(M569="NA",VLOOKUP(D569,'Internal Calculations'!$B$10:$C$11,2,FALSE), M569)*VLOOKUP(A569, 'Growth Parameters'!$B$6:$H$19, 7, FALSE), 0)</f>
        <v>1594.6020000000001</v>
      </c>
      <c r="P569" s="177">
        <f t="shared" si="251"/>
        <v>1594.6020000000001</v>
      </c>
      <c r="Q569" s="178">
        <f>IF('Funding Allocation Parameters'!$C$5="Basic Library Subsidy", MIN(O569*('Funding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MIN($O569*(VLOOKUP(CONCATENATE($A569, 'Funding Allocation Parameters'!$I$5), 'Library Subsidy Complex'!$C$2:$J$55, 2, FALSE)), VLOOKUP(CONCATENATE($A569, 'Funding Allocation Parameters'!$I$5), 'Library Subsidy Complex'!$C$2:$J$55, 4, FALSE)), 0)))))</f>
        <v>1189</v>
      </c>
      <c r="R569" s="178">
        <f>IF('Funding Allocation Parameters'!$C$5="Basic Library Subsidy", 0, IF('Funding Allocation Parameters'!$C$5="Grant funding",MIN(O569*('Funding Allocation Parameters'!$E$5), 'Funding Allocation Parameters'!$G$5), IF('Funding Allocation Parameters'!$C$5="Other author funding", 0, IF('Funding Allocation Parameters'!$C$5="Any discretionary funds (grants if available, other if no grants)", MIN(O569*('Funding Allocation Parameters'!$E$5), 'Funding Allocation Parameters'!$G$5), IF('Funding Allocation Parameters'!$C$5="Complex Library Subsidy", 0, 0)))))</f>
        <v>0</v>
      </c>
      <c r="S569" s="178">
        <f>IF('Funding Allocation Parameters'!$C$5="Basic Library Subsidy", 0, IF('Funding Allocation Parameters'!$C$5="Grant funding", 0, IF('Funding Allocation Parameters'!$C$5="Other author funding",  MIN(O569*('Funding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69" s="178">
        <f>IF('Funding Allocation Parameters'!$C$5="Basic Library Subsidy", MIN(O569*('Funding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MIN($O569*(VLOOKUP(CONCATENATE($A569, 'Funding Allocation Parameters'!$I$5), 'Library Subsidy Complex'!$C$2:$J$55, 6, FALSE)), VLOOKUP(CONCATENATE($A569, 'Funding Allocation Parameters'!$I$5), 'Library Subsidy Complex'!$C$2:$J$55, 8, FALSE)), 0)))))</f>
        <v>1189</v>
      </c>
      <c r="U569" s="178">
        <f>IF('Funding Allocation Parameters'!$C$5="Basic Library Subsidy", 0, IF('Funding Allocation Parameters'!$C$5="Grant funding", 0, IF('Funding Allocation Parameters'!$C$5="Other author funding",  MIN(O569*('Funding Allocation Parameters'!$E$5), 'Funding Allocation Parameters'!$G$5), IF('Funding Allocation Parameters'!$C$5="Any discretionary funds (grants if available, other if no grants)", MIN(O569*('Funding Allocation Parameters'!$E$5), 'Funding Allocation Parameters'!$G$5), IF('Funding Allocation Parameters'!$C$5="Complex Library Subsidy", 0, 0)))))</f>
        <v>0</v>
      </c>
      <c r="V569" s="177">
        <f t="shared" si="252"/>
        <v>405.60200000000009</v>
      </c>
      <c r="W569" s="177">
        <f t="shared" si="253"/>
        <v>405.60200000000009</v>
      </c>
      <c r="X569" s="179">
        <f>IF('Funding Allocation Parameters'!$C$6="Basic Library Subsidy", MIN(V569*'Funding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MIN(V569*VLOOKUP(CONCATENATE($A569, 'Funding Allocation Parameters'!$I$6), 'Library Subsidy Complex'!$C$2:$J$55, 2, FALSE), VLOOKUP(CONCATENATE($A569, 'Funding Allocation Parameters'!$I$6), 'Library Subsidy Complex'!$C$2:$J$55, 4, FALSE)), 0)))))</f>
        <v>0</v>
      </c>
      <c r="Y569" s="179">
        <f>IF('Funding Allocation Parameters'!$C$6="Basic Library Subsidy", 0, IF('Funding Allocation Parameters'!$C$6="Grant funding",MIN(V569*'Funding Allocation Parameters'!$E$6, 'Funding Allocation Parameters'!$G$6), IF('Funding Allocation Parameters'!$C$6="Other author funding", 0, IF('Funding Allocation Parameters'!$C$6="Any discretionary funds (grants if available, other if no grants)", MIN(V569*'Funding Allocation Parameters'!$E$6, 'Funding Allocation Parameters'!$G$6), IF('Funding Allocation Parameters'!$C$6="Complex Library Subsidy", 0, 0)))))</f>
        <v>405.60200000000009</v>
      </c>
      <c r="Z569" s="179">
        <f>IF('Funding Allocation Parameters'!$C$6="Basic Library Subsidy", 0, IF('Funding Allocation Parameters'!$C$6="Grant funding", 0, IF('Funding Allocation Parameters'!$C$6="Other author funding",  MIN(V569*'Funding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69" s="179">
        <f>IF('Funding Allocation Parameters'!$C$6="Basic Library Subsidy", MIN(W569*'Funding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MIN(W569*VLOOKUP(CONCATENATE($A569, 'Funding Allocation Parameters'!$I$6), 'Library Subsidy Complex'!$C$2:$J$55, 6, FALSE), VLOOKUP(CONCATENATE($A569, 'Funding Allocation Parameters'!$I$6), 'Library Subsidy Complex'!$C$2:$J$55, 8, FALSE)), 0)))))</f>
        <v>0</v>
      </c>
      <c r="AB569" s="179">
        <f>IF('Funding Allocation Parameters'!$C$6="Basic Library Subsidy", 0, IF('Funding Allocation Parameters'!$C$6="Grant funding", 0, IF('Funding Allocation Parameters'!$C$6="Other author funding",  MIN(W569*'Funding Allocation Parameters'!$E$6, 'Funding Allocation Parameters'!$G$6), IF('Funding Allocation Parameters'!$C$6="Any discretionary funds (grants if available, other if no grants)", MIN(W569*'Funding Allocation Parameters'!$E$6, 'Funding Allocation Parameters'!$G$6), IF('Funding Allocation Parameters'!$C$6="Complex Library Subsidy", 0, 0)))))</f>
        <v>405.60200000000009</v>
      </c>
      <c r="AC569" s="177">
        <f t="shared" si="254"/>
        <v>0</v>
      </c>
      <c r="AD569" s="177">
        <f t="shared" si="255"/>
        <v>0</v>
      </c>
      <c r="AE569" s="180">
        <f>IF('Funding Allocation Parameters'!$C$7="Basic Library Subsidy", MIN(AC569*'Funding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MIN(AC569*VLOOKUP(CONCATENATE($A569, 'Funding Allocation Parameters'!$I$7), 'Library Subsidy Complex'!$C$2:$J$55, 2, FALSE), VLOOKUP(CONCATENATE($A569, 'Funding Allocation Parameters'!$I$7), 'Library Subsidy Complex'!$C$2:$J$55, 4, FALSE)), 0)))))</f>
        <v>0</v>
      </c>
      <c r="AF569" s="180">
        <f>IF('Funding Allocation Parameters'!$C$7="Basic Library Subsidy", 0, IF('Funding Allocation Parameters'!$C$7="Grant funding",MIN(AC569*'Funding Allocation Parameters'!$E$7, 'Funding Allocation Parameters'!$G$7), IF('Funding Allocation Parameters'!$C$7="Other author funding", 0, IF('Funding Allocation Parameters'!$C$7="Any discretionary funds (grants if available, other if no grants)", MIN(AC569*'Funding Allocation Parameters'!$E$7, 'Funding Allocation Parameters'!$G$7), IF('Funding Allocation Parameters'!$C$7="Complex Library Subsidy", 0, 0)))))</f>
        <v>0</v>
      </c>
      <c r="AG569" s="180">
        <f>IF('Funding Allocation Parameters'!$C$7="Basic Library Subsidy", 0, IF('Funding Allocation Parameters'!$C$7="Grant funding", 0, IF('Funding Allocation Parameters'!$C$7="Other author funding",  MIN(AC569*'Funding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69" s="180">
        <f>IF('Funding Allocation Parameters'!$C$7="Basic Library Subsidy", MIN(AD569*'Funding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MIN(AD569*VLOOKUP(CONCATENATE($A569, 'Funding Allocation Parameters'!$I$7), 'Library Subsidy Complex'!$C$2:$J$55, 6, FALSE), VLOOKUP(CONCATENATE($A569, 'Funding Allocation Parameters'!$I$7), 'Library Subsidy Complex'!$C$2:$J$55, 8, FALSE)), 0)))))</f>
        <v>0</v>
      </c>
      <c r="AI569" s="180">
        <f>IF('Funding Allocation Parameters'!$C$7="Basic Library Subsidy", 0, IF('Funding Allocation Parameters'!$C$7="Grant funding", 0, IF('Funding Allocation Parameters'!$C$7="Other author funding",  MIN(AD569*'Funding Allocation Parameters'!$E$7, 'Funding Allocation Parameters'!$G$7), IF('Funding Allocation Parameters'!$C$7="Any discretionary funds (grants if available, other if no grants)", MIN(AD569*'Funding Allocation Parameters'!$E$7, 'Funding Allocation Parameters'!$G$7), IF('Funding Allocation Parameters'!$C$7="Complex Library Subsidy", 0, 0)))))</f>
        <v>0</v>
      </c>
      <c r="AJ569" s="177">
        <f t="shared" si="256"/>
        <v>0</v>
      </c>
      <c r="AK569" s="177">
        <f t="shared" si="257"/>
        <v>0</v>
      </c>
      <c r="AL569" s="181">
        <f>IF('Funding Allocation Parameters'!$C$8="Basic Library Subsidy", MIN(AJ569*'Funding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MIN(AJ569*VLOOKUP(CONCATENATE($A569, 'Funding Allocation Parameters'!$I$8), 'Library Subsidy Complex'!$C$2:$J$55, 2, FALSE), VLOOKUP(CONCATENATE($A569, 'Funding Allocation Parameters'!$I$8), 'Library Subsidy Complex'!$C$2:$J$55, 4, FALSE)), 0)))))</f>
        <v>0</v>
      </c>
      <c r="AM569" s="181">
        <f>IF('Funding Allocation Parameters'!$C$8="Basic Library Subsidy", 0, IF('Funding Allocation Parameters'!$C$8="Grant funding",MIN(AJ569*'Funding Allocation Parameters'!$E$8, 'Funding Allocation Parameters'!$G$8), IF('Funding Allocation Parameters'!$C$8="Other author funding", 0, IF('Funding Allocation Parameters'!$C$8="Any discretionary funds (grants if available, other if no grants)", MIN(AJ569*'Funding Allocation Parameters'!$E$8, 'Funding Allocation Parameters'!$G$8), IF('Funding Allocation Parameters'!$C$8="Complex Library Subsidy", 0, 0)))))</f>
        <v>0</v>
      </c>
      <c r="AN569" s="181">
        <f>IF('Funding Allocation Parameters'!$C$8="Basic Library Subsidy", 0, IF('Funding Allocation Parameters'!$C$8="Grant funding", 0, IF('Funding Allocation Parameters'!$C$8="Other author funding",  MIN(AJ569*'Funding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69" s="181">
        <f>IF('Funding Allocation Parameters'!$C$8="Basic Library Subsidy", MIN(AK569*'Funding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MIN(AK569*VLOOKUP(CONCATENATE($A569, 'Funding Allocation Parameters'!$I$8), 'Library Subsidy Complex'!$C$2:$J$55, 6, FALSE), VLOOKUP(CONCATENATE($A569, 'Funding Allocation Parameters'!$I$8), 'Library Subsidy Complex'!$C$2:$J$55, 8, FALSE)), 0)))))</f>
        <v>0</v>
      </c>
      <c r="AP569" s="181">
        <f>IF('Funding Allocation Parameters'!$C$8="Basic Library Subsidy", 0, IF('Funding Allocation Parameters'!$C$8="Grant funding", 0, IF('Funding Allocation Parameters'!$C$8="Other author funding",  MIN(AK569*'Funding Allocation Parameters'!$E$8, 'Funding Allocation Parameters'!$G$8), IF('Funding Allocation Parameters'!$C$8="Any discretionary funds (grants if available, other if no grants)", MIN(AK569*'Funding Allocation Parameters'!$E$8, 'Funding Allocation Parameters'!$G$8), IF('Funding Allocation Parameters'!$C$8="Complex Library Subsidy", 0, 0)))))</f>
        <v>0</v>
      </c>
      <c r="AQ569" s="177">
        <f t="shared" si="258"/>
        <v>0</v>
      </c>
      <c r="AR569" s="177">
        <f t="shared" si="259"/>
        <v>0</v>
      </c>
      <c r="AS569" s="182">
        <f t="shared" si="260"/>
        <v>1189</v>
      </c>
      <c r="AT569" s="182">
        <f t="shared" si="261"/>
        <v>405.60200000000009</v>
      </c>
      <c r="AU569" s="182">
        <f t="shared" si="262"/>
        <v>0</v>
      </c>
      <c r="AV569" s="182">
        <f t="shared" si="263"/>
        <v>1189</v>
      </c>
      <c r="AW569" s="182">
        <f t="shared" si="264"/>
        <v>405.60200000000009</v>
      </c>
      <c r="AX569" s="183">
        <f t="shared" si="265"/>
        <v>0</v>
      </c>
      <c r="AY569" s="183">
        <f t="shared" si="266"/>
        <v>0</v>
      </c>
      <c r="AZ569" s="183">
        <f t="shared" si="267"/>
        <v>0</v>
      </c>
      <c r="BA569" s="183">
        <f t="shared" si="268"/>
        <v>1189</v>
      </c>
      <c r="BB569" s="183">
        <f t="shared" si="269"/>
        <v>405.60200000000009</v>
      </c>
      <c r="BC569" s="184">
        <f t="shared" si="270"/>
        <v>1189</v>
      </c>
      <c r="BD569" s="184">
        <f t="shared" si="271"/>
        <v>0</v>
      </c>
      <c r="BE569" s="184">
        <f t="shared" si="272"/>
        <v>0</v>
      </c>
      <c r="BF569" s="184">
        <f t="shared" si="273"/>
        <v>405.60200000000009</v>
      </c>
      <c r="BG569" s="102">
        <f t="shared" si="274"/>
        <v>0</v>
      </c>
      <c r="BH569" s="102">
        <f t="shared" si="275"/>
        <v>0</v>
      </c>
      <c r="BI569" s="102">
        <f t="shared" si="276"/>
        <v>0</v>
      </c>
      <c r="BJ569" s="102">
        <f t="shared" si="277"/>
        <v>0</v>
      </c>
      <c r="BK569" s="102">
        <f t="shared" si="278"/>
        <v>1</v>
      </c>
      <c r="BL569" s="102">
        <f t="shared" si="279"/>
        <v>0</v>
      </c>
      <c r="BN569" s="102"/>
    </row>
    <row r="570" spans="1:66" x14ac:dyDescent="0.25">
      <c r="A570" s="102" t="s">
        <v>26</v>
      </c>
      <c r="B570" s="102" t="s">
        <v>8</v>
      </c>
      <c r="C570" s="102" t="s">
        <v>8</v>
      </c>
      <c r="D570" s="102" t="s">
        <v>27</v>
      </c>
      <c r="E570" s="102" t="s">
        <v>1140</v>
      </c>
      <c r="F570" s="102" t="s">
        <v>1141</v>
      </c>
      <c r="G570" s="102">
        <v>0.84499999999999997</v>
      </c>
      <c r="H570" s="102">
        <v>1</v>
      </c>
      <c r="I570" s="102">
        <v>0.41699999999999998</v>
      </c>
      <c r="J570" s="167">
        <f>IFERROR(H570*VLOOKUP(A570, 'Advanced Parameters'!$B$7:$G$20, 6, FALSE)*VLOOKUP(A570, 'Growth Parameters'!$B$6:$H$19, 6, FALSE), 0)</f>
        <v>1</v>
      </c>
      <c r="K570" s="167">
        <f>IFERROR(IF('Advanced Parameters'!$C$5="n",'Raw Data'!I570*VLOOKUP(A570,'Advanced Parameters'!$B$7:$G$20,6,FALSE),J570*VLOOKUP(A570,'Advanced Parameters'!$B$7:$G$20,2,FALSE))*VLOOKUP(A570, 'Growth Parameters'!$B$6:$H$19, 6, FALSE), 0)</f>
        <v>0.41699999999999998</v>
      </c>
      <c r="L570" s="167">
        <f t="shared" si="280"/>
        <v>0.58299999999999996</v>
      </c>
      <c r="M570" s="168">
        <f>IFERROR(IF(G570="NA","NA",IF(G570&gt;'APC Parameters'!$K$6+VLOOKUP('Raw Data'!A570, 'APC Parameters'!$H$7:$L$20, 4, FALSE), 'APC Parameters'!$L$6+VLOOKUP('Raw Data'!A570, 'APC Parameters'!$H$7:$L$20, 5, FALSE), G570*('APC Parameters'!$J$6+VLOOKUP('Raw Data'!A570, 'APC Parameters'!$H$7:$L$20, 3, FALSE))+'APC Parameters'!$I$6+VLOOKUP('Raw Data'!A570, 'APC Parameters'!$H$7:$L$20, 2, FALSE))), 0)</f>
        <v>1747.123</v>
      </c>
      <c r="N570" s="168">
        <f t="shared" si="250"/>
        <v>1747.123</v>
      </c>
      <c r="O570" s="168">
        <f>IFERROR(IF(M570="NA",VLOOKUP(D570,'Internal Calculations'!$B$10:$C$11,2,FALSE), M570)*VLOOKUP(A570, 'Growth Parameters'!$B$6:$H$19, 7, FALSE), 0)</f>
        <v>1747.123</v>
      </c>
      <c r="P570" s="177">
        <f t="shared" si="251"/>
        <v>1747.123</v>
      </c>
      <c r="Q570" s="178">
        <f>IF('Funding Allocation Parameters'!$C$5="Basic Library Subsidy", MIN(O570*('Funding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MIN($O570*(VLOOKUP(CONCATENATE($A570, 'Funding Allocation Parameters'!$I$5), 'Library Subsidy Complex'!$C$2:$J$55, 2, FALSE)), VLOOKUP(CONCATENATE($A570, 'Funding Allocation Parameters'!$I$5), 'Library Subsidy Complex'!$C$2:$J$55, 4, FALSE)), 0)))))</f>
        <v>1189</v>
      </c>
      <c r="R570" s="178">
        <f>IF('Funding Allocation Parameters'!$C$5="Basic Library Subsidy", 0, IF('Funding Allocation Parameters'!$C$5="Grant funding",MIN(O570*('Funding Allocation Parameters'!$E$5), 'Funding Allocation Parameters'!$G$5), IF('Funding Allocation Parameters'!$C$5="Other author funding", 0, IF('Funding Allocation Parameters'!$C$5="Any discretionary funds (grants if available, other if no grants)", MIN(O570*('Funding Allocation Parameters'!$E$5), 'Funding Allocation Parameters'!$G$5), IF('Funding Allocation Parameters'!$C$5="Complex Library Subsidy", 0, 0)))))</f>
        <v>0</v>
      </c>
      <c r="S570" s="178">
        <f>IF('Funding Allocation Parameters'!$C$5="Basic Library Subsidy", 0, IF('Funding Allocation Parameters'!$C$5="Grant funding", 0, IF('Funding Allocation Parameters'!$C$5="Other author funding",  MIN(O570*('Funding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0" s="178">
        <f>IF('Funding Allocation Parameters'!$C$5="Basic Library Subsidy", MIN(O570*('Funding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MIN($O570*(VLOOKUP(CONCATENATE($A570, 'Funding Allocation Parameters'!$I$5), 'Library Subsidy Complex'!$C$2:$J$55, 6, FALSE)), VLOOKUP(CONCATENATE($A570, 'Funding Allocation Parameters'!$I$5), 'Library Subsidy Complex'!$C$2:$J$55, 8, FALSE)), 0)))))</f>
        <v>1189</v>
      </c>
      <c r="U570" s="178">
        <f>IF('Funding Allocation Parameters'!$C$5="Basic Library Subsidy", 0, IF('Funding Allocation Parameters'!$C$5="Grant funding", 0, IF('Funding Allocation Parameters'!$C$5="Other author funding",  MIN(O570*('Funding Allocation Parameters'!$E$5), 'Funding Allocation Parameters'!$G$5), IF('Funding Allocation Parameters'!$C$5="Any discretionary funds (grants if available, other if no grants)", MIN(O570*('Funding Allocation Parameters'!$E$5), 'Funding Allocation Parameters'!$G$5), IF('Funding Allocation Parameters'!$C$5="Complex Library Subsidy", 0, 0)))))</f>
        <v>0</v>
      </c>
      <c r="V570" s="177">
        <f t="shared" si="252"/>
        <v>558.12300000000005</v>
      </c>
      <c r="W570" s="177">
        <f t="shared" si="253"/>
        <v>558.12300000000005</v>
      </c>
      <c r="X570" s="179">
        <f>IF('Funding Allocation Parameters'!$C$6="Basic Library Subsidy", MIN(V570*'Funding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MIN(V570*VLOOKUP(CONCATENATE($A570, 'Funding Allocation Parameters'!$I$6), 'Library Subsidy Complex'!$C$2:$J$55, 2, FALSE), VLOOKUP(CONCATENATE($A570, 'Funding Allocation Parameters'!$I$6), 'Library Subsidy Complex'!$C$2:$J$55, 4, FALSE)), 0)))))</f>
        <v>0</v>
      </c>
      <c r="Y570" s="179">
        <f>IF('Funding Allocation Parameters'!$C$6="Basic Library Subsidy", 0, IF('Funding Allocation Parameters'!$C$6="Grant funding",MIN(V570*'Funding Allocation Parameters'!$E$6, 'Funding Allocation Parameters'!$G$6), IF('Funding Allocation Parameters'!$C$6="Other author funding", 0, IF('Funding Allocation Parameters'!$C$6="Any discretionary funds (grants if available, other if no grants)", MIN(V570*'Funding Allocation Parameters'!$E$6, 'Funding Allocation Parameters'!$G$6), IF('Funding Allocation Parameters'!$C$6="Complex Library Subsidy", 0, 0)))))</f>
        <v>558.12300000000005</v>
      </c>
      <c r="Z570" s="179">
        <f>IF('Funding Allocation Parameters'!$C$6="Basic Library Subsidy", 0, IF('Funding Allocation Parameters'!$C$6="Grant funding", 0, IF('Funding Allocation Parameters'!$C$6="Other author funding",  MIN(V570*'Funding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0" s="179">
        <f>IF('Funding Allocation Parameters'!$C$6="Basic Library Subsidy", MIN(W570*'Funding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MIN(W570*VLOOKUP(CONCATENATE($A570, 'Funding Allocation Parameters'!$I$6), 'Library Subsidy Complex'!$C$2:$J$55, 6, FALSE), VLOOKUP(CONCATENATE($A570, 'Funding Allocation Parameters'!$I$6), 'Library Subsidy Complex'!$C$2:$J$55, 8, FALSE)), 0)))))</f>
        <v>0</v>
      </c>
      <c r="AB570" s="179">
        <f>IF('Funding Allocation Parameters'!$C$6="Basic Library Subsidy", 0, IF('Funding Allocation Parameters'!$C$6="Grant funding", 0, IF('Funding Allocation Parameters'!$C$6="Other author funding",  MIN(W570*'Funding Allocation Parameters'!$E$6, 'Funding Allocation Parameters'!$G$6), IF('Funding Allocation Parameters'!$C$6="Any discretionary funds (grants if available, other if no grants)", MIN(W570*'Funding Allocation Parameters'!$E$6, 'Funding Allocation Parameters'!$G$6), IF('Funding Allocation Parameters'!$C$6="Complex Library Subsidy", 0, 0)))))</f>
        <v>558.12300000000005</v>
      </c>
      <c r="AC570" s="177">
        <f t="shared" si="254"/>
        <v>0</v>
      </c>
      <c r="AD570" s="177">
        <f t="shared" si="255"/>
        <v>0</v>
      </c>
      <c r="AE570" s="180">
        <f>IF('Funding Allocation Parameters'!$C$7="Basic Library Subsidy", MIN(AC570*'Funding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MIN(AC570*VLOOKUP(CONCATENATE($A570, 'Funding Allocation Parameters'!$I$7), 'Library Subsidy Complex'!$C$2:$J$55, 2, FALSE), VLOOKUP(CONCATENATE($A570, 'Funding Allocation Parameters'!$I$7), 'Library Subsidy Complex'!$C$2:$J$55, 4, FALSE)), 0)))))</f>
        <v>0</v>
      </c>
      <c r="AF570" s="180">
        <f>IF('Funding Allocation Parameters'!$C$7="Basic Library Subsidy", 0, IF('Funding Allocation Parameters'!$C$7="Grant funding",MIN(AC570*'Funding Allocation Parameters'!$E$7, 'Funding Allocation Parameters'!$G$7), IF('Funding Allocation Parameters'!$C$7="Other author funding", 0, IF('Funding Allocation Parameters'!$C$7="Any discretionary funds (grants if available, other if no grants)", MIN(AC570*'Funding Allocation Parameters'!$E$7, 'Funding Allocation Parameters'!$G$7), IF('Funding Allocation Parameters'!$C$7="Complex Library Subsidy", 0, 0)))))</f>
        <v>0</v>
      </c>
      <c r="AG570" s="180">
        <f>IF('Funding Allocation Parameters'!$C$7="Basic Library Subsidy", 0, IF('Funding Allocation Parameters'!$C$7="Grant funding", 0, IF('Funding Allocation Parameters'!$C$7="Other author funding",  MIN(AC570*'Funding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0" s="180">
        <f>IF('Funding Allocation Parameters'!$C$7="Basic Library Subsidy", MIN(AD570*'Funding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MIN(AD570*VLOOKUP(CONCATENATE($A570, 'Funding Allocation Parameters'!$I$7), 'Library Subsidy Complex'!$C$2:$J$55, 6, FALSE), VLOOKUP(CONCATENATE($A570, 'Funding Allocation Parameters'!$I$7), 'Library Subsidy Complex'!$C$2:$J$55, 8, FALSE)), 0)))))</f>
        <v>0</v>
      </c>
      <c r="AI570" s="180">
        <f>IF('Funding Allocation Parameters'!$C$7="Basic Library Subsidy", 0, IF('Funding Allocation Parameters'!$C$7="Grant funding", 0, IF('Funding Allocation Parameters'!$C$7="Other author funding",  MIN(AD570*'Funding Allocation Parameters'!$E$7, 'Funding Allocation Parameters'!$G$7), IF('Funding Allocation Parameters'!$C$7="Any discretionary funds (grants if available, other if no grants)", MIN(AD570*'Funding Allocation Parameters'!$E$7, 'Funding Allocation Parameters'!$G$7), IF('Funding Allocation Parameters'!$C$7="Complex Library Subsidy", 0, 0)))))</f>
        <v>0</v>
      </c>
      <c r="AJ570" s="177">
        <f t="shared" si="256"/>
        <v>0</v>
      </c>
      <c r="AK570" s="177">
        <f t="shared" si="257"/>
        <v>0</v>
      </c>
      <c r="AL570" s="181">
        <f>IF('Funding Allocation Parameters'!$C$8="Basic Library Subsidy", MIN(AJ570*'Funding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MIN(AJ570*VLOOKUP(CONCATENATE($A570, 'Funding Allocation Parameters'!$I$8), 'Library Subsidy Complex'!$C$2:$J$55, 2, FALSE), VLOOKUP(CONCATENATE($A570, 'Funding Allocation Parameters'!$I$8), 'Library Subsidy Complex'!$C$2:$J$55, 4, FALSE)), 0)))))</f>
        <v>0</v>
      </c>
      <c r="AM570" s="181">
        <f>IF('Funding Allocation Parameters'!$C$8="Basic Library Subsidy", 0, IF('Funding Allocation Parameters'!$C$8="Grant funding",MIN(AJ570*'Funding Allocation Parameters'!$E$8, 'Funding Allocation Parameters'!$G$8), IF('Funding Allocation Parameters'!$C$8="Other author funding", 0, IF('Funding Allocation Parameters'!$C$8="Any discretionary funds (grants if available, other if no grants)", MIN(AJ570*'Funding Allocation Parameters'!$E$8, 'Funding Allocation Parameters'!$G$8), IF('Funding Allocation Parameters'!$C$8="Complex Library Subsidy", 0, 0)))))</f>
        <v>0</v>
      </c>
      <c r="AN570" s="181">
        <f>IF('Funding Allocation Parameters'!$C$8="Basic Library Subsidy", 0, IF('Funding Allocation Parameters'!$C$8="Grant funding", 0, IF('Funding Allocation Parameters'!$C$8="Other author funding",  MIN(AJ570*'Funding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0" s="181">
        <f>IF('Funding Allocation Parameters'!$C$8="Basic Library Subsidy", MIN(AK570*'Funding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MIN(AK570*VLOOKUP(CONCATENATE($A570, 'Funding Allocation Parameters'!$I$8), 'Library Subsidy Complex'!$C$2:$J$55, 6, FALSE), VLOOKUP(CONCATENATE($A570, 'Funding Allocation Parameters'!$I$8), 'Library Subsidy Complex'!$C$2:$J$55, 8, FALSE)), 0)))))</f>
        <v>0</v>
      </c>
      <c r="AP570" s="181">
        <f>IF('Funding Allocation Parameters'!$C$8="Basic Library Subsidy", 0, IF('Funding Allocation Parameters'!$C$8="Grant funding", 0, IF('Funding Allocation Parameters'!$C$8="Other author funding",  MIN(AK570*'Funding Allocation Parameters'!$E$8, 'Funding Allocation Parameters'!$G$8), IF('Funding Allocation Parameters'!$C$8="Any discretionary funds (grants if available, other if no grants)", MIN(AK570*'Funding Allocation Parameters'!$E$8, 'Funding Allocation Parameters'!$G$8), IF('Funding Allocation Parameters'!$C$8="Complex Library Subsidy", 0, 0)))))</f>
        <v>0</v>
      </c>
      <c r="AQ570" s="177">
        <f t="shared" si="258"/>
        <v>0</v>
      </c>
      <c r="AR570" s="177">
        <f t="shared" si="259"/>
        <v>0</v>
      </c>
      <c r="AS570" s="182">
        <f t="shared" si="260"/>
        <v>1189</v>
      </c>
      <c r="AT570" s="182">
        <f t="shared" si="261"/>
        <v>558.12300000000005</v>
      </c>
      <c r="AU570" s="182">
        <f t="shared" si="262"/>
        <v>0</v>
      </c>
      <c r="AV570" s="182">
        <f t="shared" si="263"/>
        <v>1189</v>
      </c>
      <c r="AW570" s="182">
        <f t="shared" si="264"/>
        <v>558.12300000000005</v>
      </c>
      <c r="AX570" s="183">
        <f t="shared" si="265"/>
        <v>495.81299999999999</v>
      </c>
      <c r="AY570" s="183">
        <f t="shared" si="266"/>
        <v>232.737291</v>
      </c>
      <c r="AZ570" s="183">
        <f t="shared" si="267"/>
        <v>0</v>
      </c>
      <c r="BA570" s="183">
        <f t="shared" si="268"/>
        <v>693.18700000000001</v>
      </c>
      <c r="BB570" s="183">
        <f t="shared" si="269"/>
        <v>325.38570900000002</v>
      </c>
      <c r="BC570" s="184">
        <f t="shared" si="270"/>
        <v>1189</v>
      </c>
      <c r="BD570" s="184">
        <f t="shared" si="271"/>
        <v>0</v>
      </c>
      <c r="BE570" s="184">
        <f t="shared" si="272"/>
        <v>232.737291</v>
      </c>
      <c r="BF570" s="184">
        <f t="shared" si="273"/>
        <v>325.38570900000002</v>
      </c>
      <c r="BG570" s="102">
        <f t="shared" si="274"/>
        <v>0</v>
      </c>
      <c r="BH570" s="102">
        <f t="shared" si="275"/>
        <v>0</v>
      </c>
      <c r="BI570" s="102">
        <f t="shared" si="276"/>
        <v>0</v>
      </c>
      <c r="BJ570" s="102">
        <f t="shared" si="277"/>
        <v>0.41699999999999998</v>
      </c>
      <c r="BK570" s="102">
        <f t="shared" si="278"/>
        <v>0.58299999999999996</v>
      </c>
      <c r="BL570" s="102">
        <f t="shared" si="279"/>
        <v>0</v>
      </c>
      <c r="BN570" s="102"/>
    </row>
    <row r="571" spans="1:66" x14ac:dyDescent="0.25">
      <c r="A571" s="102" t="s">
        <v>17</v>
      </c>
      <c r="B571" s="102" t="s">
        <v>8</v>
      </c>
      <c r="C571" s="102" t="s">
        <v>8</v>
      </c>
      <c r="D571" s="102" t="s">
        <v>27</v>
      </c>
      <c r="E571" s="102" t="s">
        <v>1142</v>
      </c>
      <c r="F571" s="102" t="s">
        <v>1143</v>
      </c>
      <c r="G571" s="102">
        <v>1.0069999999999999</v>
      </c>
      <c r="H571" s="102">
        <v>1</v>
      </c>
      <c r="I571" s="102">
        <v>1</v>
      </c>
      <c r="J571" s="167">
        <f>IFERROR(H571*VLOOKUP(A571, 'Advanced Parameters'!$B$7:$G$20, 6, FALSE)*VLOOKUP(A571, 'Growth Parameters'!$B$6:$H$19, 6, FALSE), 0)</f>
        <v>1</v>
      </c>
      <c r="K571" s="167">
        <f>IFERROR(IF('Advanced Parameters'!$C$5="n",'Raw Data'!I571*VLOOKUP(A571,'Advanced Parameters'!$B$7:$G$20,6,FALSE),J571*VLOOKUP(A571,'Advanced Parameters'!$B$7:$G$20,2,FALSE))*VLOOKUP(A571, 'Growth Parameters'!$B$6:$H$19, 6, FALSE), 0)</f>
        <v>1</v>
      </c>
      <c r="L571" s="167">
        <f t="shared" si="280"/>
        <v>0</v>
      </c>
      <c r="M571" s="168">
        <f>IFERROR(IF(G571="NA","NA",IF(G571&gt;'APC Parameters'!$K$6+VLOOKUP('Raw Data'!A571, 'APC Parameters'!$H$7:$L$20, 4, FALSE), 'APC Parameters'!$L$6+VLOOKUP('Raw Data'!A571, 'APC Parameters'!$H$7:$L$20, 5, FALSE), G571*('APC Parameters'!$J$6+VLOOKUP('Raw Data'!A571, 'APC Parameters'!$H$7:$L$20, 3, FALSE))+'APC Parameters'!$I$6+VLOOKUP('Raw Data'!A571, 'APC Parameters'!$H$7:$L$20, 2, FALSE))), 0)</f>
        <v>1862.0457999999999</v>
      </c>
      <c r="N571" s="168">
        <f t="shared" si="250"/>
        <v>1862.0457999999999</v>
      </c>
      <c r="O571" s="168">
        <f>IFERROR(IF(M571="NA",VLOOKUP(D571,'Internal Calculations'!$B$10:$C$11,2,FALSE), M571)*VLOOKUP(A571, 'Growth Parameters'!$B$6:$H$19, 7, FALSE), 0)</f>
        <v>1862.0457999999999</v>
      </c>
      <c r="P571" s="177">
        <f t="shared" si="251"/>
        <v>1862.0457999999999</v>
      </c>
      <c r="Q571" s="178">
        <f>IF('Funding Allocation Parameters'!$C$5="Basic Library Subsidy", MIN(O571*('Funding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MIN($O571*(VLOOKUP(CONCATENATE($A571, 'Funding Allocation Parameters'!$I$5), 'Library Subsidy Complex'!$C$2:$J$55, 2, FALSE)), VLOOKUP(CONCATENATE($A571, 'Funding Allocation Parameters'!$I$5), 'Library Subsidy Complex'!$C$2:$J$55, 4, FALSE)), 0)))))</f>
        <v>1189</v>
      </c>
      <c r="R571" s="178">
        <f>IF('Funding Allocation Parameters'!$C$5="Basic Library Subsidy", 0, IF('Funding Allocation Parameters'!$C$5="Grant funding",MIN(O571*('Funding Allocation Parameters'!$E$5), 'Funding Allocation Parameters'!$G$5), IF('Funding Allocation Parameters'!$C$5="Other author funding", 0, IF('Funding Allocation Parameters'!$C$5="Any discretionary funds (grants if available, other if no grants)", MIN(O571*('Funding Allocation Parameters'!$E$5), 'Funding Allocation Parameters'!$G$5), IF('Funding Allocation Parameters'!$C$5="Complex Library Subsidy", 0, 0)))))</f>
        <v>0</v>
      </c>
      <c r="S571" s="178">
        <f>IF('Funding Allocation Parameters'!$C$5="Basic Library Subsidy", 0, IF('Funding Allocation Parameters'!$C$5="Grant funding", 0, IF('Funding Allocation Parameters'!$C$5="Other author funding",  MIN(O571*('Funding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1" s="178">
        <f>IF('Funding Allocation Parameters'!$C$5="Basic Library Subsidy", MIN(O571*('Funding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MIN($O571*(VLOOKUP(CONCATENATE($A571, 'Funding Allocation Parameters'!$I$5), 'Library Subsidy Complex'!$C$2:$J$55, 6, FALSE)), VLOOKUP(CONCATENATE($A571, 'Funding Allocation Parameters'!$I$5), 'Library Subsidy Complex'!$C$2:$J$55, 8, FALSE)), 0)))))</f>
        <v>1189</v>
      </c>
      <c r="U571" s="178">
        <f>IF('Funding Allocation Parameters'!$C$5="Basic Library Subsidy", 0, IF('Funding Allocation Parameters'!$C$5="Grant funding", 0, IF('Funding Allocation Parameters'!$C$5="Other author funding",  MIN(O571*('Funding Allocation Parameters'!$E$5), 'Funding Allocation Parameters'!$G$5), IF('Funding Allocation Parameters'!$C$5="Any discretionary funds (grants if available, other if no grants)", MIN(O571*('Funding Allocation Parameters'!$E$5), 'Funding Allocation Parameters'!$G$5), IF('Funding Allocation Parameters'!$C$5="Complex Library Subsidy", 0, 0)))))</f>
        <v>0</v>
      </c>
      <c r="V571" s="177">
        <f t="shared" si="252"/>
        <v>673.04579999999987</v>
      </c>
      <c r="W571" s="177">
        <f t="shared" si="253"/>
        <v>673.04579999999987</v>
      </c>
      <c r="X571" s="179">
        <f>IF('Funding Allocation Parameters'!$C$6="Basic Library Subsidy", MIN(V571*'Funding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MIN(V571*VLOOKUP(CONCATENATE($A571, 'Funding Allocation Parameters'!$I$6), 'Library Subsidy Complex'!$C$2:$J$55, 2, FALSE), VLOOKUP(CONCATENATE($A571, 'Funding Allocation Parameters'!$I$6), 'Library Subsidy Complex'!$C$2:$J$55, 4, FALSE)), 0)))))</f>
        <v>0</v>
      </c>
      <c r="Y571" s="179">
        <f>IF('Funding Allocation Parameters'!$C$6="Basic Library Subsidy", 0, IF('Funding Allocation Parameters'!$C$6="Grant funding",MIN(V571*'Funding Allocation Parameters'!$E$6, 'Funding Allocation Parameters'!$G$6), IF('Funding Allocation Parameters'!$C$6="Other author funding", 0, IF('Funding Allocation Parameters'!$C$6="Any discretionary funds (grants if available, other if no grants)", MIN(V571*'Funding Allocation Parameters'!$E$6, 'Funding Allocation Parameters'!$G$6), IF('Funding Allocation Parameters'!$C$6="Complex Library Subsidy", 0, 0)))))</f>
        <v>673.04579999999987</v>
      </c>
      <c r="Z571" s="179">
        <f>IF('Funding Allocation Parameters'!$C$6="Basic Library Subsidy", 0, IF('Funding Allocation Parameters'!$C$6="Grant funding", 0, IF('Funding Allocation Parameters'!$C$6="Other author funding",  MIN(V571*'Funding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1" s="179">
        <f>IF('Funding Allocation Parameters'!$C$6="Basic Library Subsidy", MIN(W571*'Funding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MIN(W571*VLOOKUP(CONCATENATE($A571, 'Funding Allocation Parameters'!$I$6), 'Library Subsidy Complex'!$C$2:$J$55, 6, FALSE), VLOOKUP(CONCATENATE($A571, 'Funding Allocation Parameters'!$I$6), 'Library Subsidy Complex'!$C$2:$J$55, 8, FALSE)), 0)))))</f>
        <v>0</v>
      </c>
      <c r="AB571" s="179">
        <f>IF('Funding Allocation Parameters'!$C$6="Basic Library Subsidy", 0, IF('Funding Allocation Parameters'!$C$6="Grant funding", 0, IF('Funding Allocation Parameters'!$C$6="Other author funding",  MIN(W571*'Funding Allocation Parameters'!$E$6, 'Funding Allocation Parameters'!$G$6), IF('Funding Allocation Parameters'!$C$6="Any discretionary funds (grants if available, other if no grants)", MIN(W571*'Funding Allocation Parameters'!$E$6, 'Funding Allocation Parameters'!$G$6), IF('Funding Allocation Parameters'!$C$6="Complex Library Subsidy", 0, 0)))))</f>
        <v>673.04579999999987</v>
      </c>
      <c r="AC571" s="177">
        <f t="shared" si="254"/>
        <v>0</v>
      </c>
      <c r="AD571" s="177">
        <f t="shared" si="255"/>
        <v>0</v>
      </c>
      <c r="AE571" s="180">
        <f>IF('Funding Allocation Parameters'!$C$7="Basic Library Subsidy", MIN(AC571*'Funding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MIN(AC571*VLOOKUP(CONCATENATE($A571, 'Funding Allocation Parameters'!$I$7), 'Library Subsidy Complex'!$C$2:$J$55, 2, FALSE), VLOOKUP(CONCATENATE($A571, 'Funding Allocation Parameters'!$I$7), 'Library Subsidy Complex'!$C$2:$J$55, 4, FALSE)), 0)))))</f>
        <v>0</v>
      </c>
      <c r="AF571" s="180">
        <f>IF('Funding Allocation Parameters'!$C$7="Basic Library Subsidy", 0, IF('Funding Allocation Parameters'!$C$7="Grant funding",MIN(AC571*'Funding Allocation Parameters'!$E$7, 'Funding Allocation Parameters'!$G$7), IF('Funding Allocation Parameters'!$C$7="Other author funding", 0, IF('Funding Allocation Parameters'!$C$7="Any discretionary funds (grants if available, other if no grants)", MIN(AC571*'Funding Allocation Parameters'!$E$7, 'Funding Allocation Parameters'!$G$7), IF('Funding Allocation Parameters'!$C$7="Complex Library Subsidy", 0, 0)))))</f>
        <v>0</v>
      </c>
      <c r="AG571" s="180">
        <f>IF('Funding Allocation Parameters'!$C$7="Basic Library Subsidy", 0, IF('Funding Allocation Parameters'!$C$7="Grant funding", 0, IF('Funding Allocation Parameters'!$C$7="Other author funding",  MIN(AC571*'Funding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1" s="180">
        <f>IF('Funding Allocation Parameters'!$C$7="Basic Library Subsidy", MIN(AD571*'Funding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MIN(AD571*VLOOKUP(CONCATENATE($A571, 'Funding Allocation Parameters'!$I$7), 'Library Subsidy Complex'!$C$2:$J$55, 6, FALSE), VLOOKUP(CONCATENATE($A571, 'Funding Allocation Parameters'!$I$7), 'Library Subsidy Complex'!$C$2:$J$55, 8, FALSE)), 0)))))</f>
        <v>0</v>
      </c>
      <c r="AI571" s="180">
        <f>IF('Funding Allocation Parameters'!$C$7="Basic Library Subsidy", 0, IF('Funding Allocation Parameters'!$C$7="Grant funding", 0, IF('Funding Allocation Parameters'!$C$7="Other author funding",  MIN(AD571*'Funding Allocation Parameters'!$E$7, 'Funding Allocation Parameters'!$G$7), IF('Funding Allocation Parameters'!$C$7="Any discretionary funds (grants if available, other if no grants)", MIN(AD571*'Funding Allocation Parameters'!$E$7, 'Funding Allocation Parameters'!$G$7), IF('Funding Allocation Parameters'!$C$7="Complex Library Subsidy", 0, 0)))))</f>
        <v>0</v>
      </c>
      <c r="AJ571" s="177">
        <f t="shared" si="256"/>
        <v>0</v>
      </c>
      <c r="AK571" s="177">
        <f t="shared" si="257"/>
        <v>0</v>
      </c>
      <c r="AL571" s="181">
        <f>IF('Funding Allocation Parameters'!$C$8="Basic Library Subsidy", MIN(AJ571*'Funding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MIN(AJ571*VLOOKUP(CONCATENATE($A571, 'Funding Allocation Parameters'!$I$8), 'Library Subsidy Complex'!$C$2:$J$55, 2, FALSE), VLOOKUP(CONCATENATE($A571, 'Funding Allocation Parameters'!$I$8), 'Library Subsidy Complex'!$C$2:$J$55, 4, FALSE)), 0)))))</f>
        <v>0</v>
      </c>
      <c r="AM571" s="181">
        <f>IF('Funding Allocation Parameters'!$C$8="Basic Library Subsidy", 0, IF('Funding Allocation Parameters'!$C$8="Grant funding",MIN(AJ571*'Funding Allocation Parameters'!$E$8, 'Funding Allocation Parameters'!$G$8), IF('Funding Allocation Parameters'!$C$8="Other author funding", 0, IF('Funding Allocation Parameters'!$C$8="Any discretionary funds (grants if available, other if no grants)", MIN(AJ571*'Funding Allocation Parameters'!$E$8, 'Funding Allocation Parameters'!$G$8), IF('Funding Allocation Parameters'!$C$8="Complex Library Subsidy", 0, 0)))))</f>
        <v>0</v>
      </c>
      <c r="AN571" s="181">
        <f>IF('Funding Allocation Parameters'!$C$8="Basic Library Subsidy", 0, IF('Funding Allocation Parameters'!$C$8="Grant funding", 0, IF('Funding Allocation Parameters'!$C$8="Other author funding",  MIN(AJ571*'Funding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1" s="181">
        <f>IF('Funding Allocation Parameters'!$C$8="Basic Library Subsidy", MIN(AK571*'Funding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MIN(AK571*VLOOKUP(CONCATENATE($A571, 'Funding Allocation Parameters'!$I$8), 'Library Subsidy Complex'!$C$2:$J$55, 6, FALSE), VLOOKUP(CONCATENATE($A571, 'Funding Allocation Parameters'!$I$8), 'Library Subsidy Complex'!$C$2:$J$55, 8, FALSE)), 0)))))</f>
        <v>0</v>
      </c>
      <c r="AP571" s="181">
        <f>IF('Funding Allocation Parameters'!$C$8="Basic Library Subsidy", 0, IF('Funding Allocation Parameters'!$C$8="Grant funding", 0, IF('Funding Allocation Parameters'!$C$8="Other author funding",  MIN(AK571*'Funding Allocation Parameters'!$E$8, 'Funding Allocation Parameters'!$G$8), IF('Funding Allocation Parameters'!$C$8="Any discretionary funds (grants if available, other if no grants)", MIN(AK571*'Funding Allocation Parameters'!$E$8, 'Funding Allocation Parameters'!$G$8), IF('Funding Allocation Parameters'!$C$8="Complex Library Subsidy", 0, 0)))))</f>
        <v>0</v>
      </c>
      <c r="AQ571" s="177">
        <f t="shared" si="258"/>
        <v>0</v>
      </c>
      <c r="AR571" s="177">
        <f t="shared" si="259"/>
        <v>0</v>
      </c>
      <c r="AS571" s="182">
        <f t="shared" si="260"/>
        <v>1189</v>
      </c>
      <c r="AT571" s="182">
        <f t="shared" si="261"/>
        <v>673.04579999999987</v>
      </c>
      <c r="AU571" s="182">
        <f t="shared" si="262"/>
        <v>0</v>
      </c>
      <c r="AV571" s="182">
        <f t="shared" si="263"/>
        <v>1189</v>
      </c>
      <c r="AW571" s="182">
        <f t="shared" si="264"/>
        <v>673.04579999999987</v>
      </c>
      <c r="AX571" s="183">
        <f t="shared" si="265"/>
        <v>1189</v>
      </c>
      <c r="AY571" s="183">
        <f t="shared" si="266"/>
        <v>673.04579999999987</v>
      </c>
      <c r="AZ571" s="183">
        <f t="shared" si="267"/>
        <v>0</v>
      </c>
      <c r="BA571" s="183">
        <f t="shared" si="268"/>
        <v>0</v>
      </c>
      <c r="BB571" s="183">
        <f t="shared" si="269"/>
        <v>0</v>
      </c>
      <c r="BC571" s="184">
        <f t="shared" si="270"/>
        <v>1189</v>
      </c>
      <c r="BD571" s="184">
        <f t="shared" si="271"/>
        <v>0</v>
      </c>
      <c r="BE571" s="184">
        <f t="shared" si="272"/>
        <v>673.04579999999987</v>
      </c>
      <c r="BF571" s="184">
        <f t="shared" si="273"/>
        <v>0</v>
      </c>
      <c r="BG571" s="102">
        <f t="shared" si="274"/>
        <v>0</v>
      </c>
      <c r="BH571" s="102">
        <f t="shared" si="275"/>
        <v>0</v>
      </c>
      <c r="BI571" s="102">
        <f t="shared" si="276"/>
        <v>0</v>
      </c>
      <c r="BJ571" s="102">
        <f t="shared" si="277"/>
        <v>1</v>
      </c>
      <c r="BK571" s="102">
        <f t="shared" si="278"/>
        <v>0</v>
      </c>
      <c r="BL571" s="102">
        <f t="shared" si="279"/>
        <v>0</v>
      </c>
      <c r="BN571" s="102"/>
    </row>
    <row r="572" spans="1:66" x14ac:dyDescent="0.25">
      <c r="A572" s="102" t="s">
        <v>24</v>
      </c>
      <c r="B572" s="102" t="s">
        <v>8</v>
      </c>
      <c r="C572" s="102" t="s">
        <v>8</v>
      </c>
      <c r="D572" s="102" t="s">
        <v>27</v>
      </c>
      <c r="E572" s="102" t="s">
        <v>56</v>
      </c>
      <c r="F572" s="102" t="s">
        <v>1144</v>
      </c>
      <c r="G572" s="102">
        <v>1.004</v>
      </c>
      <c r="H572" s="102">
        <v>1</v>
      </c>
      <c r="I572" s="102">
        <v>1</v>
      </c>
      <c r="J572" s="167">
        <f>IFERROR(H572*VLOOKUP(A572, 'Advanced Parameters'!$B$7:$G$20, 6, FALSE)*VLOOKUP(A572, 'Growth Parameters'!$B$6:$H$19, 6, FALSE), 0)</f>
        <v>1</v>
      </c>
      <c r="K572" s="167">
        <f>IFERROR(IF('Advanced Parameters'!$C$5="n",'Raw Data'!I572*VLOOKUP(A572,'Advanced Parameters'!$B$7:$G$20,6,FALSE),J572*VLOOKUP(A572,'Advanced Parameters'!$B$7:$G$20,2,FALSE))*VLOOKUP(A572, 'Growth Parameters'!$B$6:$H$19, 6, FALSE), 0)</f>
        <v>1</v>
      </c>
      <c r="L572" s="167">
        <f t="shared" si="280"/>
        <v>0</v>
      </c>
      <c r="M572" s="168">
        <f>IFERROR(IF(G572="NA","NA",IF(G572&gt;'APC Parameters'!$K$6+VLOOKUP('Raw Data'!A572, 'APC Parameters'!$H$7:$L$20, 4, FALSE), 'APC Parameters'!$L$6+VLOOKUP('Raw Data'!A572, 'APC Parameters'!$H$7:$L$20, 5, FALSE), G572*('APC Parameters'!$J$6+VLOOKUP('Raw Data'!A572, 'APC Parameters'!$H$7:$L$20, 3, FALSE))+'APC Parameters'!$I$6+VLOOKUP('Raw Data'!A572, 'APC Parameters'!$H$7:$L$20, 2, FALSE))), 0)</f>
        <v>1859.9176</v>
      </c>
      <c r="N572" s="168">
        <f t="shared" si="250"/>
        <v>1859.9176</v>
      </c>
      <c r="O572" s="168">
        <f>IFERROR(IF(M572="NA",VLOOKUP(D572,'Internal Calculations'!$B$10:$C$11,2,FALSE), M572)*VLOOKUP(A572, 'Growth Parameters'!$B$6:$H$19, 7, FALSE), 0)</f>
        <v>1859.9176</v>
      </c>
      <c r="P572" s="177">
        <f t="shared" si="251"/>
        <v>1859.9176</v>
      </c>
      <c r="Q572" s="178">
        <f>IF('Funding Allocation Parameters'!$C$5="Basic Library Subsidy", MIN(O572*('Funding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MIN($O572*(VLOOKUP(CONCATENATE($A572, 'Funding Allocation Parameters'!$I$5), 'Library Subsidy Complex'!$C$2:$J$55, 2, FALSE)), VLOOKUP(CONCATENATE($A572, 'Funding Allocation Parameters'!$I$5), 'Library Subsidy Complex'!$C$2:$J$55, 4, FALSE)), 0)))))</f>
        <v>1189</v>
      </c>
      <c r="R572" s="178">
        <f>IF('Funding Allocation Parameters'!$C$5="Basic Library Subsidy", 0, IF('Funding Allocation Parameters'!$C$5="Grant funding",MIN(O572*('Funding Allocation Parameters'!$E$5), 'Funding Allocation Parameters'!$G$5), IF('Funding Allocation Parameters'!$C$5="Other author funding", 0, IF('Funding Allocation Parameters'!$C$5="Any discretionary funds (grants if available, other if no grants)", MIN(O572*('Funding Allocation Parameters'!$E$5), 'Funding Allocation Parameters'!$G$5), IF('Funding Allocation Parameters'!$C$5="Complex Library Subsidy", 0, 0)))))</f>
        <v>0</v>
      </c>
      <c r="S572" s="178">
        <f>IF('Funding Allocation Parameters'!$C$5="Basic Library Subsidy", 0, IF('Funding Allocation Parameters'!$C$5="Grant funding", 0, IF('Funding Allocation Parameters'!$C$5="Other author funding",  MIN(O572*('Funding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2" s="178">
        <f>IF('Funding Allocation Parameters'!$C$5="Basic Library Subsidy", MIN(O572*('Funding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MIN($O572*(VLOOKUP(CONCATENATE($A572, 'Funding Allocation Parameters'!$I$5), 'Library Subsidy Complex'!$C$2:$J$55, 6, FALSE)), VLOOKUP(CONCATENATE($A572, 'Funding Allocation Parameters'!$I$5), 'Library Subsidy Complex'!$C$2:$J$55, 8, FALSE)), 0)))))</f>
        <v>1189</v>
      </c>
      <c r="U572" s="178">
        <f>IF('Funding Allocation Parameters'!$C$5="Basic Library Subsidy", 0, IF('Funding Allocation Parameters'!$C$5="Grant funding", 0, IF('Funding Allocation Parameters'!$C$5="Other author funding",  MIN(O572*('Funding Allocation Parameters'!$E$5), 'Funding Allocation Parameters'!$G$5), IF('Funding Allocation Parameters'!$C$5="Any discretionary funds (grants if available, other if no grants)", MIN(O572*('Funding Allocation Parameters'!$E$5), 'Funding Allocation Parameters'!$G$5), IF('Funding Allocation Parameters'!$C$5="Complex Library Subsidy", 0, 0)))))</f>
        <v>0</v>
      </c>
      <c r="V572" s="177">
        <f t="shared" si="252"/>
        <v>670.91759999999999</v>
      </c>
      <c r="W572" s="177">
        <f t="shared" si="253"/>
        <v>670.91759999999999</v>
      </c>
      <c r="X572" s="179">
        <f>IF('Funding Allocation Parameters'!$C$6="Basic Library Subsidy", MIN(V572*'Funding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MIN(V572*VLOOKUP(CONCATENATE($A572, 'Funding Allocation Parameters'!$I$6), 'Library Subsidy Complex'!$C$2:$J$55, 2, FALSE), VLOOKUP(CONCATENATE($A572, 'Funding Allocation Parameters'!$I$6), 'Library Subsidy Complex'!$C$2:$J$55, 4, FALSE)), 0)))))</f>
        <v>0</v>
      </c>
      <c r="Y572" s="179">
        <f>IF('Funding Allocation Parameters'!$C$6="Basic Library Subsidy", 0, IF('Funding Allocation Parameters'!$C$6="Grant funding",MIN(V572*'Funding Allocation Parameters'!$E$6, 'Funding Allocation Parameters'!$G$6), IF('Funding Allocation Parameters'!$C$6="Other author funding", 0, IF('Funding Allocation Parameters'!$C$6="Any discretionary funds (grants if available, other if no grants)", MIN(V572*'Funding Allocation Parameters'!$E$6, 'Funding Allocation Parameters'!$G$6), IF('Funding Allocation Parameters'!$C$6="Complex Library Subsidy", 0, 0)))))</f>
        <v>670.91759999999999</v>
      </c>
      <c r="Z572" s="179">
        <f>IF('Funding Allocation Parameters'!$C$6="Basic Library Subsidy", 0, IF('Funding Allocation Parameters'!$C$6="Grant funding", 0, IF('Funding Allocation Parameters'!$C$6="Other author funding",  MIN(V572*'Funding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2" s="179">
        <f>IF('Funding Allocation Parameters'!$C$6="Basic Library Subsidy", MIN(W572*'Funding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MIN(W572*VLOOKUP(CONCATENATE($A572, 'Funding Allocation Parameters'!$I$6), 'Library Subsidy Complex'!$C$2:$J$55, 6, FALSE), VLOOKUP(CONCATENATE($A572, 'Funding Allocation Parameters'!$I$6), 'Library Subsidy Complex'!$C$2:$J$55, 8, FALSE)), 0)))))</f>
        <v>0</v>
      </c>
      <c r="AB572" s="179">
        <f>IF('Funding Allocation Parameters'!$C$6="Basic Library Subsidy", 0, IF('Funding Allocation Parameters'!$C$6="Grant funding", 0, IF('Funding Allocation Parameters'!$C$6="Other author funding",  MIN(W572*'Funding Allocation Parameters'!$E$6, 'Funding Allocation Parameters'!$G$6), IF('Funding Allocation Parameters'!$C$6="Any discretionary funds (grants if available, other if no grants)", MIN(W572*'Funding Allocation Parameters'!$E$6, 'Funding Allocation Parameters'!$G$6), IF('Funding Allocation Parameters'!$C$6="Complex Library Subsidy", 0, 0)))))</f>
        <v>670.91759999999999</v>
      </c>
      <c r="AC572" s="177">
        <f t="shared" si="254"/>
        <v>0</v>
      </c>
      <c r="AD572" s="177">
        <f t="shared" si="255"/>
        <v>0</v>
      </c>
      <c r="AE572" s="180">
        <f>IF('Funding Allocation Parameters'!$C$7="Basic Library Subsidy", MIN(AC572*'Funding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MIN(AC572*VLOOKUP(CONCATENATE($A572, 'Funding Allocation Parameters'!$I$7), 'Library Subsidy Complex'!$C$2:$J$55, 2, FALSE), VLOOKUP(CONCATENATE($A572, 'Funding Allocation Parameters'!$I$7), 'Library Subsidy Complex'!$C$2:$J$55, 4, FALSE)), 0)))))</f>
        <v>0</v>
      </c>
      <c r="AF572" s="180">
        <f>IF('Funding Allocation Parameters'!$C$7="Basic Library Subsidy", 0, IF('Funding Allocation Parameters'!$C$7="Grant funding",MIN(AC572*'Funding Allocation Parameters'!$E$7, 'Funding Allocation Parameters'!$G$7), IF('Funding Allocation Parameters'!$C$7="Other author funding", 0, IF('Funding Allocation Parameters'!$C$7="Any discretionary funds (grants if available, other if no grants)", MIN(AC572*'Funding Allocation Parameters'!$E$7, 'Funding Allocation Parameters'!$G$7), IF('Funding Allocation Parameters'!$C$7="Complex Library Subsidy", 0, 0)))))</f>
        <v>0</v>
      </c>
      <c r="AG572" s="180">
        <f>IF('Funding Allocation Parameters'!$C$7="Basic Library Subsidy", 0, IF('Funding Allocation Parameters'!$C$7="Grant funding", 0, IF('Funding Allocation Parameters'!$C$7="Other author funding",  MIN(AC572*'Funding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2" s="180">
        <f>IF('Funding Allocation Parameters'!$C$7="Basic Library Subsidy", MIN(AD572*'Funding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MIN(AD572*VLOOKUP(CONCATENATE($A572, 'Funding Allocation Parameters'!$I$7), 'Library Subsidy Complex'!$C$2:$J$55, 6, FALSE), VLOOKUP(CONCATENATE($A572, 'Funding Allocation Parameters'!$I$7), 'Library Subsidy Complex'!$C$2:$J$55, 8, FALSE)), 0)))))</f>
        <v>0</v>
      </c>
      <c r="AI572" s="180">
        <f>IF('Funding Allocation Parameters'!$C$7="Basic Library Subsidy", 0, IF('Funding Allocation Parameters'!$C$7="Grant funding", 0, IF('Funding Allocation Parameters'!$C$7="Other author funding",  MIN(AD572*'Funding Allocation Parameters'!$E$7, 'Funding Allocation Parameters'!$G$7), IF('Funding Allocation Parameters'!$C$7="Any discretionary funds (grants if available, other if no grants)", MIN(AD572*'Funding Allocation Parameters'!$E$7, 'Funding Allocation Parameters'!$G$7), IF('Funding Allocation Parameters'!$C$7="Complex Library Subsidy", 0, 0)))))</f>
        <v>0</v>
      </c>
      <c r="AJ572" s="177">
        <f t="shared" si="256"/>
        <v>0</v>
      </c>
      <c r="AK572" s="177">
        <f t="shared" si="257"/>
        <v>0</v>
      </c>
      <c r="AL572" s="181">
        <f>IF('Funding Allocation Parameters'!$C$8="Basic Library Subsidy", MIN(AJ572*'Funding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MIN(AJ572*VLOOKUP(CONCATENATE($A572, 'Funding Allocation Parameters'!$I$8), 'Library Subsidy Complex'!$C$2:$J$55, 2, FALSE), VLOOKUP(CONCATENATE($A572, 'Funding Allocation Parameters'!$I$8), 'Library Subsidy Complex'!$C$2:$J$55, 4, FALSE)), 0)))))</f>
        <v>0</v>
      </c>
      <c r="AM572" s="181">
        <f>IF('Funding Allocation Parameters'!$C$8="Basic Library Subsidy", 0, IF('Funding Allocation Parameters'!$C$8="Grant funding",MIN(AJ572*'Funding Allocation Parameters'!$E$8, 'Funding Allocation Parameters'!$G$8), IF('Funding Allocation Parameters'!$C$8="Other author funding", 0, IF('Funding Allocation Parameters'!$C$8="Any discretionary funds (grants if available, other if no grants)", MIN(AJ572*'Funding Allocation Parameters'!$E$8, 'Funding Allocation Parameters'!$G$8), IF('Funding Allocation Parameters'!$C$8="Complex Library Subsidy", 0, 0)))))</f>
        <v>0</v>
      </c>
      <c r="AN572" s="181">
        <f>IF('Funding Allocation Parameters'!$C$8="Basic Library Subsidy", 0, IF('Funding Allocation Parameters'!$C$8="Grant funding", 0, IF('Funding Allocation Parameters'!$C$8="Other author funding",  MIN(AJ572*'Funding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2" s="181">
        <f>IF('Funding Allocation Parameters'!$C$8="Basic Library Subsidy", MIN(AK572*'Funding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MIN(AK572*VLOOKUP(CONCATENATE($A572, 'Funding Allocation Parameters'!$I$8), 'Library Subsidy Complex'!$C$2:$J$55, 6, FALSE), VLOOKUP(CONCATENATE($A572, 'Funding Allocation Parameters'!$I$8), 'Library Subsidy Complex'!$C$2:$J$55, 8, FALSE)), 0)))))</f>
        <v>0</v>
      </c>
      <c r="AP572" s="181">
        <f>IF('Funding Allocation Parameters'!$C$8="Basic Library Subsidy", 0, IF('Funding Allocation Parameters'!$C$8="Grant funding", 0, IF('Funding Allocation Parameters'!$C$8="Other author funding",  MIN(AK572*'Funding Allocation Parameters'!$E$8, 'Funding Allocation Parameters'!$G$8), IF('Funding Allocation Parameters'!$C$8="Any discretionary funds (grants if available, other if no grants)", MIN(AK572*'Funding Allocation Parameters'!$E$8, 'Funding Allocation Parameters'!$G$8), IF('Funding Allocation Parameters'!$C$8="Complex Library Subsidy", 0, 0)))))</f>
        <v>0</v>
      </c>
      <c r="AQ572" s="177">
        <f t="shared" si="258"/>
        <v>0</v>
      </c>
      <c r="AR572" s="177">
        <f t="shared" si="259"/>
        <v>0</v>
      </c>
      <c r="AS572" s="182">
        <f t="shared" si="260"/>
        <v>1189</v>
      </c>
      <c r="AT572" s="182">
        <f t="shared" si="261"/>
        <v>670.91759999999999</v>
      </c>
      <c r="AU572" s="182">
        <f t="shared" si="262"/>
        <v>0</v>
      </c>
      <c r="AV572" s="182">
        <f t="shared" si="263"/>
        <v>1189</v>
      </c>
      <c r="AW572" s="182">
        <f t="shared" si="264"/>
        <v>670.91759999999999</v>
      </c>
      <c r="AX572" s="183">
        <f t="shared" si="265"/>
        <v>1189</v>
      </c>
      <c r="AY572" s="183">
        <f t="shared" si="266"/>
        <v>670.91759999999999</v>
      </c>
      <c r="AZ572" s="183">
        <f t="shared" si="267"/>
        <v>0</v>
      </c>
      <c r="BA572" s="183">
        <f t="shared" si="268"/>
        <v>0</v>
      </c>
      <c r="BB572" s="183">
        <f t="shared" si="269"/>
        <v>0</v>
      </c>
      <c r="BC572" s="184">
        <f t="shared" si="270"/>
        <v>1189</v>
      </c>
      <c r="BD572" s="184">
        <f t="shared" si="271"/>
        <v>0</v>
      </c>
      <c r="BE572" s="184">
        <f t="shared" si="272"/>
        <v>670.91759999999999</v>
      </c>
      <c r="BF572" s="184">
        <f t="shared" si="273"/>
        <v>0</v>
      </c>
      <c r="BG572" s="102">
        <f t="shared" si="274"/>
        <v>0</v>
      </c>
      <c r="BH572" s="102">
        <f t="shared" si="275"/>
        <v>0</v>
      </c>
      <c r="BI572" s="102">
        <f t="shared" si="276"/>
        <v>0</v>
      </c>
      <c r="BJ572" s="102">
        <f t="shared" si="277"/>
        <v>1</v>
      </c>
      <c r="BK572" s="102">
        <f t="shared" si="278"/>
        <v>0</v>
      </c>
      <c r="BL572" s="102">
        <f t="shared" si="279"/>
        <v>0</v>
      </c>
      <c r="BN572" s="102"/>
    </row>
    <row r="573" spans="1:66" x14ac:dyDescent="0.25">
      <c r="A573" s="102" t="s">
        <v>26</v>
      </c>
      <c r="B573" s="102" t="s">
        <v>8</v>
      </c>
      <c r="C573" s="102" t="s">
        <v>8</v>
      </c>
      <c r="D573" s="102" t="s">
        <v>27</v>
      </c>
      <c r="E573" s="102" t="s">
        <v>1145</v>
      </c>
      <c r="F573" s="102" t="s">
        <v>1146</v>
      </c>
      <c r="G573" s="102">
        <v>0.64400000000000002</v>
      </c>
      <c r="H573" s="102">
        <v>1</v>
      </c>
      <c r="I573" s="102">
        <v>0.41699999999999998</v>
      </c>
      <c r="J573" s="167">
        <f>IFERROR(H573*VLOOKUP(A573, 'Advanced Parameters'!$B$7:$G$20, 6, FALSE)*VLOOKUP(A573, 'Growth Parameters'!$B$6:$H$19, 6, FALSE), 0)</f>
        <v>1</v>
      </c>
      <c r="K573" s="167">
        <f>IFERROR(IF('Advanced Parameters'!$C$5="n",'Raw Data'!I573*VLOOKUP(A573,'Advanced Parameters'!$B$7:$G$20,6,FALSE),J573*VLOOKUP(A573,'Advanced Parameters'!$B$7:$G$20,2,FALSE))*VLOOKUP(A573, 'Growth Parameters'!$B$6:$H$19, 6, FALSE), 0)</f>
        <v>0.41699999999999998</v>
      </c>
      <c r="L573" s="167">
        <f t="shared" si="280"/>
        <v>0.58299999999999996</v>
      </c>
      <c r="M573" s="168">
        <f>IFERROR(IF(G573="NA","NA",IF(G573&gt;'APC Parameters'!$K$6+VLOOKUP('Raw Data'!A573, 'APC Parameters'!$H$7:$L$20, 4, FALSE), 'APC Parameters'!$L$6+VLOOKUP('Raw Data'!A573, 'APC Parameters'!$H$7:$L$20, 5, FALSE), G573*('APC Parameters'!$J$6+VLOOKUP('Raw Data'!A573, 'APC Parameters'!$H$7:$L$20, 3, FALSE))+'APC Parameters'!$I$6+VLOOKUP('Raw Data'!A573, 'APC Parameters'!$H$7:$L$20, 2, FALSE))), 0)</f>
        <v>1604.5336</v>
      </c>
      <c r="N573" s="168">
        <f t="shared" si="250"/>
        <v>1604.5336</v>
      </c>
      <c r="O573" s="168">
        <f>IFERROR(IF(M573="NA",VLOOKUP(D573,'Internal Calculations'!$B$10:$C$11,2,FALSE), M573)*VLOOKUP(A573, 'Growth Parameters'!$B$6:$H$19, 7, FALSE), 0)</f>
        <v>1604.5336</v>
      </c>
      <c r="P573" s="177">
        <f t="shared" si="251"/>
        <v>1604.5336</v>
      </c>
      <c r="Q573" s="178">
        <f>IF('Funding Allocation Parameters'!$C$5="Basic Library Subsidy", MIN(O573*('Funding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MIN($O573*(VLOOKUP(CONCATENATE($A573, 'Funding Allocation Parameters'!$I$5), 'Library Subsidy Complex'!$C$2:$J$55, 2, FALSE)), VLOOKUP(CONCATENATE($A573, 'Funding Allocation Parameters'!$I$5), 'Library Subsidy Complex'!$C$2:$J$55, 4, FALSE)), 0)))))</f>
        <v>1189</v>
      </c>
      <c r="R573" s="178">
        <f>IF('Funding Allocation Parameters'!$C$5="Basic Library Subsidy", 0, IF('Funding Allocation Parameters'!$C$5="Grant funding",MIN(O573*('Funding Allocation Parameters'!$E$5), 'Funding Allocation Parameters'!$G$5), IF('Funding Allocation Parameters'!$C$5="Other author funding", 0, IF('Funding Allocation Parameters'!$C$5="Any discretionary funds (grants if available, other if no grants)", MIN(O573*('Funding Allocation Parameters'!$E$5), 'Funding Allocation Parameters'!$G$5), IF('Funding Allocation Parameters'!$C$5="Complex Library Subsidy", 0, 0)))))</f>
        <v>0</v>
      </c>
      <c r="S573" s="178">
        <f>IF('Funding Allocation Parameters'!$C$5="Basic Library Subsidy", 0, IF('Funding Allocation Parameters'!$C$5="Grant funding", 0, IF('Funding Allocation Parameters'!$C$5="Other author funding",  MIN(O573*('Funding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3" s="178">
        <f>IF('Funding Allocation Parameters'!$C$5="Basic Library Subsidy", MIN(O573*('Funding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MIN($O573*(VLOOKUP(CONCATENATE($A573, 'Funding Allocation Parameters'!$I$5), 'Library Subsidy Complex'!$C$2:$J$55, 6, FALSE)), VLOOKUP(CONCATENATE($A573, 'Funding Allocation Parameters'!$I$5), 'Library Subsidy Complex'!$C$2:$J$55, 8, FALSE)), 0)))))</f>
        <v>1189</v>
      </c>
      <c r="U573" s="178">
        <f>IF('Funding Allocation Parameters'!$C$5="Basic Library Subsidy", 0, IF('Funding Allocation Parameters'!$C$5="Grant funding", 0, IF('Funding Allocation Parameters'!$C$5="Other author funding",  MIN(O573*('Funding Allocation Parameters'!$E$5), 'Funding Allocation Parameters'!$G$5), IF('Funding Allocation Parameters'!$C$5="Any discretionary funds (grants if available, other if no grants)", MIN(O573*('Funding Allocation Parameters'!$E$5), 'Funding Allocation Parameters'!$G$5), IF('Funding Allocation Parameters'!$C$5="Complex Library Subsidy", 0, 0)))))</f>
        <v>0</v>
      </c>
      <c r="V573" s="177">
        <f t="shared" si="252"/>
        <v>415.53359999999998</v>
      </c>
      <c r="W573" s="177">
        <f t="shared" si="253"/>
        <v>415.53359999999998</v>
      </c>
      <c r="X573" s="179">
        <f>IF('Funding Allocation Parameters'!$C$6="Basic Library Subsidy", MIN(V573*'Funding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MIN(V573*VLOOKUP(CONCATENATE($A573, 'Funding Allocation Parameters'!$I$6), 'Library Subsidy Complex'!$C$2:$J$55, 2, FALSE), VLOOKUP(CONCATENATE($A573, 'Funding Allocation Parameters'!$I$6), 'Library Subsidy Complex'!$C$2:$J$55, 4, FALSE)), 0)))))</f>
        <v>0</v>
      </c>
      <c r="Y573" s="179">
        <f>IF('Funding Allocation Parameters'!$C$6="Basic Library Subsidy", 0, IF('Funding Allocation Parameters'!$C$6="Grant funding",MIN(V573*'Funding Allocation Parameters'!$E$6, 'Funding Allocation Parameters'!$G$6), IF('Funding Allocation Parameters'!$C$6="Other author funding", 0, IF('Funding Allocation Parameters'!$C$6="Any discretionary funds (grants if available, other if no grants)", MIN(V573*'Funding Allocation Parameters'!$E$6, 'Funding Allocation Parameters'!$G$6), IF('Funding Allocation Parameters'!$C$6="Complex Library Subsidy", 0, 0)))))</f>
        <v>415.53359999999998</v>
      </c>
      <c r="Z573" s="179">
        <f>IF('Funding Allocation Parameters'!$C$6="Basic Library Subsidy", 0, IF('Funding Allocation Parameters'!$C$6="Grant funding", 0, IF('Funding Allocation Parameters'!$C$6="Other author funding",  MIN(V573*'Funding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3" s="179">
        <f>IF('Funding Allocation Parameters'!$C$6="Basic Library Subsidy", MIN(W573*'Funding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MIN(W573*VLOOKUP(CONCATENATE($A573, 'Funding Allocation Parameters'!$I$6), 'Library Subsidy Complex'!$C$2:$J$55, 6, FALSE), VLOOKUP(CONCATENATE($A573, 'Funding Allocation Parameters'!$I$6), 'Library Subsidy Complex'!$C$2:$J$55, 8, FALSE)), 0)))))</f>
        <v>0</v>
      </c>
      <c r="AB573" s="179">
        <f>IF('Funding Allocation Parameters'!$C$6="Basic Library Subsidy", 0, IF('Funding Allocation Parameters'!$C$6="Grant funding", 0, IF('Funding Allocation Parameters'!$C$6="Other author funding",  MIN(W573*'Funding Allocation Parameters'!$E$6, 'Funding Allocation Parameters'!$G$6), IF('Funding Allocation Parameters'!$C$6="Any discretionary funds (grants if available, other if no grants)", MIN(W573*'Funding Allocation Parameters'!$E$6, 'Funding Allocation Parameters'!$G$6), IF('Funding Allocation Parameters'!$C$6="Complex Library Subsidy", 0, 0)))))</f>
        <v>415.53359999999998</v>
      </c>
      <c r="AC573" s="177">
        <f t="shared" si="254"/>
        <v>0</v>
      </c>
      <c r="AD573" s="177">
        <f t="shared" si="255"/>
        <v>0</v>
      </c>
      <c r="AE573" s="180">
        <f>IF('Funding Allocation Parameters'!$C$7="Basic Library Subsidy", MIN(AC573*'Funding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MIN(AC573*VLOOKUP(CONCATENATE($A573, 'Funding Allocation Parameters'!$I$7), 'Library Subsidy Complex'!$C$2:$J$55, 2, FALSE), VLOOKUP(CONCATENATE($A573, 'Funding Allocation Parameters'!$I$7), 'Library Subsidy Complex'!$C$2:$J$55, 4, FALSE)), 0)))))</f>
        <v>0</v>
      </c>
      <c r="AF573" s="180">
        <f>IF('Funding Allocation Parameters'!$C$7="Basic Library Subsidy", 0, IF('Funding Allocation Parameters'!$C$7="Grant funding",MIN(AC573*'Funding Allocation Parameters'!$E$7, 'Funding Allocation Parameters'!$G$7), IF('Funding Allocation Parameters'!$C$7="Other author funding", 0, IF('Funding Allocation Parameters'!$C$7="Any discretionary funds (grants if available, other if no grants)", MIN(AC573*'Funding Allocation Parameters'!$E$7, 'Funding Allocation Parameters'!$G$7), IF('Funding Allocation Parameters'!$C$7="Complex Library Subsidy", 0, 0)))))</f>
        <v>0</v>
      </c>
      <c r="AG573" s="180">
        <f>IF('Funding Allocation Parameters'!$C$7="Basic Library Subsidy", 0, IF('Funding Allocation Parameters'!$C$7="Grant funding", 0, IF('Funding Allocation Parameters'!$C$7="Other author funding",  MIN(AC573*'Funding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3" s="180">
        <f>IF('Funding Allocation Parameters'!$C$7="Basic Library Subsidy", MIN(AD573*'Funding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MIN(AD573*VLOOKUP(CONCATENATE($A573, 'Funding Allocation Parameters'!$I$7), 'Library Subsidy Complex'!$C$2:$J$55, 6, FALSE), VLOOKUP(CONCATENATE($A573, 'Funding Allocation Parameters'!$I$7), 'Library Subsidy Complex'!$C$2:$J$55, 8, FALSE)), 0)))))</f>
        <v>0</v>
      </c>
      <c r="AI573" s="180">
        <f>IF('Funding Allocation Parameters'!$C$7="Basic Library Subsidy", 0, IF('Funding Allocation Parameters'!$C$7="Grant funding", 0, IF('Funding Allocation Parameters'!$C$7="Other author funding",  MIN(AD573*'Funding Allocation Parameters'!$E$7, 'Funding Allocation Parameters'!$G$7), IF('Funding Allocation Parameters'!$C$7="Any discretionary funds (grants if available, other if no grants)", MIN(AD573*'Funding Allocation Parameters'!$E$7, 'Funding Allocation Parameters'!$G$7), IF('Funding Allocation Parameters'!$C$7="Complex Library Subsidy", 0, 0)))))</f>
        <v>0</v>
      </c>
      <c r="AJ573" s="177">
        <f t="shared" si="256"/>
        <v>0</v>
      </c>
      <c r="AK573" s="177">
        <f t="shared" si="257"/>
        <v>0</v>
      </c>
      <c r="AL573" s="181">
        <f>IF('Funding Allocation Parameters'!$C$8="Basic Library Subsidy", MIN(AJ573*'Funding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MIN(AJ573*VLOOKUP(CONCATENATE($A573, 'Funding Allocation Parameters'!$I$8), 'Library Subsidy Complex'!$C$2:$J$55, 2, FALSE), VLOOKUP(CONCATENATE($A573, 'Funding Allocation Parameters'!$I$8), 'Library Subsidy Complex'!$C$2:$J$55, 4, FALSE)), 0)))))</f>
        <v>0</v>
      </c>
      <c r="AM573" s="181">
        <f>IF('Funding Allocation Parameters'!$C$8="Basic Library Subsidy", 0, IF('Funding Allocation Parameters'!$C$8="Grant funding",MIN(AJ573*'Funding Allocation Parameters'!$E$8, 'Funding Allocation Parameters'!$G$8), IF('Funding Allocation Parameters'!$C$8="Other author funding", 0, IF('Funding Allocation Parameters'!$C$8="Any discretionary funds (grants if available, other if no grants)", MIN(AJ573*'Funding Allocation Parameters'!$E$8, 'Funding Allocation Parameters'!$G$8), IF('Funding Allocation Parameters'!$C$8="Complex Library Subsidy", 0, 0)))))</f>
        <v>0</v>
      </c>
      <c r="AN573" s="181">
        <f>IF('Funding Allocation Parameters'!$C$8="Basic Library Subsidy", 0, IF('Funding Allocation Parameters'!$C$8="Grant funding", 0, IF('Funding Allocation Parameters'!$C$8="Other author funding",  MIN(AJ573*'Funding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3" s="181">
        <f>IF('Funding Allocation Parameters'!$C$8="Basic Library Subsidy", MIN(AK573*'Funding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MIN(AK573*VLOOKUP(CONCATENATE($A573, 'Funding Allocation Parameters'!$I$8), 'Library Subsidy Complex'!$C$2:$J$55, 6, FALSE), VLOOKUP(CONCATENATE($A573, 'Funding Allocation Parameters'!$I$8), 'Library Subsidy Complex'!$C$2:$J$55, 8, FALSE)), 0)))))</f>
        <v>0</v>
      </c>
      <c r="AP573" s="181">
        <f>IF('Funding Allocation Parameters'!$C$8="Basic Library Subsidy", 0, IF('Funding Allocation Parameters'!$C$8="Grant funding", 0, IF('Funding Allocation Parameters'!$C$8="Other author funding",  MIN(AK573*'Funding Allocation Parameters'!$E$8, 'Funding Allocation Parameters'!$G$8), IF('Funding Allocation Parameters'!$C$8="Any discretionary funds (grants if available, other if no grants)", MIN(AK573*'Funding Allocation Parameters'!$E$8, 'Funding Allocation Parameters'!$G$8), IF('Funding Allocation Parameters'!$C$8="Complex Library Subsidy", 0, 0)))))</f>
        <v>0</v>
      </c>
      <c r="AQ573" s="177">
        <f t="shared" si="258"/>
        <v>0</v>
      </c>
      <c r="AR573" s="177">
        <f t="shared" si="259"/>
        <v>0</v>
      </c>
      <c r="AS573" s="182">
        <f t="shared" si="260"/>
        <v>1189</v>
      </c>
      <c r="AT573" s="182">
        <f t="shared" si="261"/>
        <v>415.53359999999998</v>
      </c>
      <c r="AU573" s="182">
        <f t="shared" si="262"/>
        <v>0</v>
      </c>
      <c r="AV573" s="182">
        <f t="shared" si="263"/>
        <v>1189</v>
      </c>
      <c r="AW573" s="182">
        <f t="shared" si="264"/>
        <v>415.53359999999998</v>
      </c>
      <c r="AX573" s="183">
        <f t="shared" si="265"/>
        <v>495.81299999999999</v>
      </c>
      <c r="AY573" s="183">
        <f t="shared" si="266"/>
        <v>173.27751119999999</v>
      </c>
      <c r="AZ573" s="183">
        <f t="shared" si="267"/>
        <v>0</v>
      </c>
      <c r="BA573" s="183">
        <f t="shared" si="268"/>
        <v>693.18700000000001</v>
      </c>
      <c r="BB573" s="183">
        <f t="shared" si="269"/>
        <v>242.25608879999996</v>
      </c>
      <c r="BC573" s="184">
        <f t="shared" si="270"/>
        <v>1189</v>
      </c>
      <c r="BD573" s="184">
        <f t="shared" si="271"/>
        <v>0</v>
      </c>
      <c r="BE573" s="184">
        <f t="shared" si="272"/>
        <v>173.27751119999999</v>
      </c>
      <c r="BF573" s="184">
        <f t="shared" si="273"/>
        <v>242.25608879999996</v>
      </c>
      <c r="BG573" s="102">
        <f t="shared" si="274"/>
        <v>0</v>
      </c>
      <c r="BH573" s="102">
        <f t="shared" si="275"/>
        <v>0</v>
      </c>
      <c r="BI573" s="102">
        <f t="shared" si="276"/>
        <v>0</v>
      </c>
      <c r="BJ573" s="102">
        <f t="shared" si="277"/>
        <v>0.41699999999999998</v>
      </c>
      <c r="BK573" s="102">
        <f t="shared" si="278"/>
        <v>0.58299999999999996</v>
      </c>
      <c r="BL573" s="102">
        <f t="shared" si="279"/>
        <v>0</v>
      </c>
      <c r="BN573" s="102"/>
    </row>
    <row r="574" spans="1:66" x14ac:dyDescent="0.25">
      <c r="A574" s="102" t="s">
        <v>7</v>
      </c>
      <c r="B574" s="102" t="s">
        <v>8</v>
      </c>
      <c r="C574" s="102" t="s">
        <v>8</v>
      </c>
      <c r="D574" s="102" t="s">
        <v>27</v>
      </c>
      <c r="E574" s="102" t="s">
        <v>1147</v>
      </c>
      <c r="F574" s="102" t="s">
        <v>1148</v>
      </c>
      <c r="G574" s="102">
        <v>0.64200000000000002</v>
      </c>
      <c r="H574" s="102">
        <v>1</v>
      </c>
      <c r="I574" s="102">
        <v>0</v>
      </c>
      <c r="J574" s="167">
        <f>IFERROR(H574*VLOOKUP(A574, 'Advanced Parameters'!$B$7:$G$20, 6, FALSE)*VLOOKUP(A574, 'Growth Parameters'!$B$6:$H$19, 6, FALSE), 0)</f>
        <v>1</v>
      </c>
      <c r="K574" s="167">
        <f>IFERROR(IF('Advanced Parameters'!$C$5="n",'Raw Data'!I574*VLOOKUP(A574,'Advanced Parameters'!$B$7:$G$20,6,FALSE),J574*VLOOKUP(A574,'Advanced Parameters'!$B$7:$G$20,2,FALSE))*VLOOKUP(A574, 'Growth Parameters'!$B$6:$H$19, 6, FALSE), 0)</f>
        <v>0</v>
      </c>
      <c r="L574" s="167">
        <f t="shared" si="280"/>
        <v>1</v>
      </c>
      <c r="M574" s="168">
        <f>IFERROR(IF(G574="NA","NA",IF(G574&gt;'APC Parameters'!$K$6+VLOOKUP('Raw Data'!A574, 'APC Parameters'!$H$7:$L$20, 4, FALSE), 'APC Parameters'!$L$6+VLOOKUP('Raw Data'!A574, 'APC Parameters'!$H$7:$L$20, 5, FALSE), G574*('APC Parameters'!$J$6+VLOOKUP('Raw Data'!A574, 'APC Parameters'!$H$7:$L$20, 3, FALSE))+'APC Parameters'!$I$6+VLOOKUP('Raw Data'!A574, 'APC Parameters'!$H$7:$L$20, 2, FALSE))), 0)</f>
        <v>1603.1148000000001</v>
      </c>
      <c r="N574" s="168">
        <f t="shared" si="250"/>
        <v>1603.1148000000001</v>
      </c>
      <c r="O574" s="168">
        <f>IFERROR(IF(M574="NA",VLOOKUP(D574,'Internal Calculations'!$B$10:$C$11,2,FALSE), M574)*VLOOKUP(A574, 'Growth Parameters'!$B$6:$H$19, 7, FALSE), 0)</f>
        <v>1603.1148000000001</v>
      </c>
      <c r="P574" s="177">
        <f t="shared" si="251"/>
        <v>1603.1148000000001</v>
      </c>
      <c r="Q574" s="178">
        <f>IF('Funding Allocation Parameters'!$C$5="Basic Library Subsidy", MIN(O574*('Funding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MIN($O574*(VLOOKUP(CONCATENATE($A574, 'Funding Allocation Parameters'!$I$5), 'Library Subsidy Complex'!$C$2:$J$55, 2, FALSE)), VLOOKUP(CONCATENATE($A574, 'Funding Allocation Parameters'!$I$5), 'Library Subsidy Complex'!$C$2:$J$55, 4, FALSE)), 0)))))</f>
        <v>1189</v>
      </c>
      <c r="R574" s="178">
        <f>IF('Funding Allocation Parameters'!$C$5="Basic Library Subsidy", 0, IF('Funding Allocation Parameters'!$C$5="Grant funding",MIN(O574*('Funding Allocation Parameters'!$E$5), 'Funding Allocation Parameters'!$G$5), IF('Funding Allocation Parameters'!$C$5="Other author funding", 0, IF('Funding Allocation Parameters'!$C$5="Any discretionary funds (grants if available, other if no grants)", MIN(O574*('Funding Allocation Parameters'!$E$5), 'Funding Allocation Parameters'!$G$5), IF('Funding Allocation Parameters'!$C$5="Complex Library Subsidy", 0, 0)))))</f>
        <v>0</v>
      </c>
      <c r="S574" s="178">
        <f>IF('Funding Allocation Parameters'!$C$5="Basic Library Subsidy", 0, IF('Funding Allocation Parameters'!$C$5="Grant funding", 0, IF('Funding Allocation Parameters'!$C$5="Other author funding",  MIN(O574*('Funding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4" s="178">
        <f>IF('Funding Allocation Parameters'!$C$5="Basic Library Subsidy", MIN(O574*('Funding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MIN($O574*(VLOOKUP(CONCATENATE($A574, 'Funding Allocation Parameters'!$I$5), 'Library Subsidy Complex'!$C$2:$J$55, 6, FALSE)), VLOOKUP(CONCATENATE($A574, 'Funding Allocation Parameters'!$I$5), 'Library Subsidy Complex'!$C$2:$J$55, 8, FALSE)), 0)))))</f>
        <v>1189</v>
      </c>
      <c r="U574" s="178">
        <f>IF('Funding Allocation Parameters'!$C$5="Basic Library Subsidy", 0, IF('Funding Allocation Parameters'!$C$5="Grant funding", 0, IF('Funding Allocation Parameters'!$C$5="Other author funding",  MIN(O574*('Funding Allocation Parameters'!$E$5), 'Funding Allocation Parameters'!$G$5), IF('Funding Allocation Parameters'!$C$5="Any discretionary funds (grants if available, other if no grants)", MIN(O574*('Funding Allocation Parameters'!$E$5), 'Funding Allocation Parameters'!$G$5), IF('Funding Allocation Parameters'!$C$5="Complex Library Subsidy", 0, 0)))))</f>
        <v>0</v>
      </c>
      <c r="V574" s="177">
        <f t="shared" si="252"/>
        <v>414.11480000000006</v>
      </c>
      <c r="W574" s="177">
        <f t="shared" si="253"/>
        <v>414.11480000000006</v>
      </c>
      <c r="X574" s="179">
        <f>IF('Funding Allocation Parameters'!$C$6="Basic Library Subsidy", MIN(V574*'Funding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MIN(V574*VLOOKUP(CONCATENATE($A574, 'Funding Allocation Parameters'!$I$6), 'Library Subsidy Complex'!$C$2:$J$55, 2, FALSE), VLOOKUP(CONCATENATE($A574, 'Funding Allocation Parameters'!$I$6), 'Library Subsidy Complex'!$C$2:$J$55, 4, FALSE)), 0)))))</f>
        <v>0</v>
      </c>
      <c r="Y574" s="179">
        <f>IF('Funding Allocation Parameters'!$C$6="Basic Library Subsidy", 0, IF('Funding Allocation Parameters'!$C$6="Grant funding",MIN(V574*'Funding Allocation Parameters'!$E$6, 'Funding Allocation Parameters'!$G$6), IF('Funding Allocation Parameters'!$C$6="Other author funding", 0, IF('Funding Allocation Parameters'!$C$6="Any discretionary funds (grants if available, other if no grants)", MIN(V574*'Funding Allocation Parameters'!$E$6, 'Funding Allocation Parameters'!$G$6), IF('Funding Allocation Parameters'!$C$6="Complex Library Subsidy", 0, 0)))))</f>
        <v>414.11480000000006</v>
      </c>
      <c r="Z574" s="179">
        <f>IF('Funding Allocation Parameters'!$C$6="Basic Library Subsidy", 0, IF('Funding Allocation Parameters'!$C$6="Grant funding", 0, IF('Funding Allocation Parameters'!$C$6="Other author funding",  MIN(V574*'Funding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4" s="179">
        <f>IF('Funding Allocation Parameters'!$C$6="Basic Library Subsidy", MIN(W574*'Funding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MIN(W574*VLOOKUP(CONCATENATE($A574, 'Funding Allocation Parameters'!$I$6), 'Library Subsidy Complex'!$C$2:$J$55, 6, FALSE), VLOOKUP(CONCATENATE($A574, 'Funding Allocation Parameters'!$I$6), 'Library Subsidy Complex'!$C$2:$J$55, 8, FALSE)), 0)))))</f>
        <v>0</v>
      </c>
      <c r="AB574" s="179">
        <f>IF('Funding Allocation Parameters'!$C$6="Basic Library Subsidy", 0, IF('Funding Allocation Parameters'!$C$6="Grant funding", 0, IF('Funding Allocation Parameters'!$C$6="Other author funding",  MIN(W574*'Funding Allocation Parameters'!$E$6, 'Funding Allocation Parameters'!$G$6), IF('Funding Allocation Parameters'!$C$6="Any discretionary funds (grants if available, other if no grants)", MIN(W574*'Funding Allocation Parameters'!$E$6, 'Funding Allocation Parameters'!$G$6), IF('Funding Allocation Parameters'!$C$6="Complex Library Subsidy", 0, 0)))))</f>
        <v>414.11480000000006</v>
      </c>
      <c r="AC574" s="177">
        <f t="shared" si="254"/>
        <v>0</v>
      </c>
      <c r="AD574" s="177">
        <f t="shared" si="255"/>
        <v>0</v>
      </c>
      <c r="AE574" s="180">
        <f>IF('Funding Allocation Parameters'!$C$7="Basic Library Subsidy", MIN(AC574*'Funding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MIN(AC574*VLOOKUP(CONCATENATE($A574, 'Funding Allocation Parameters'!$I$7), 'Library Subsidy Complex'!$C$2:$J$55, 2, FALSE), VLOOKUP(CONCATENATE($A574, 'Funding Allocation Parameters'!$I$7), 'Library Subsidy Complex'!$C$2:$J$55, 4, FALSE)), 0)))))</f>
        <v>0</v>
      </c>
      <c r="AF574" s="180">
        <f>IF('Funding Allocation Parameters'!$C$7="Basic Library Subsidy", 0, IF('Funding Allocation Parameters'!$C$7="Grant funding",MIN(AC574*'Funding Allocation Parameters'!$E$7, 'Funding Allocation Parameters'!$G$7), IF('Funding Allocation Parameters'!$C$7="Other author funding", 0, IF('Funding Allocation Parameters'!$C$7="Any discretionary funds (grants if available, other if no grants)", MIN(AC574*'Funding Allocation Parameters'!$E$7, 'Funding Allocation Parameters'!$G$7), IF('Funding Allocation Parameters'!$C$7="Complex Library Subsidy", 0, 0)))))</f>
        <v>0</v>
      </c>
      <c r="AG574" s="180">
        <f>IF('Funding Allocation Parameters'!$C$7="Basic Library Subsidy", 0, IF('Funding Allocation Parameters'!$C$7="Grant funding", 0, IF('Funding Allocation Parameters'!$C$7="Other author funding",  MIN(AC574*'Funding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4" s="180">
        <f>IF('Funding Allocation Parameters'!$C$7="Basic Library Subsidy", MIN(AD574*'Funding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MIN(AD574*VLOOKUP(CONCATENATE($A574, 'Funding Allocation Parameters'!$I$7), 'Library Subsidy Complex'!$C$2:$J$55, 6, FALSE), VLOOKUP(CONCATENATE($A574, 'Funding Allocation Parameters'!$I$7), 'Library Subsidy Complex'!$C$2:$J$55, 8, FALSE)), 0)))))</f>
        <v>0</v>
      </c>
      <c r="AI574" s="180">
        <f>IF('Funding Allocation Parameters'!$C$7="Basic Library Subsidy", 0, IF('Funding Allocation Parameters'!$C$7="Grant funding", 0, IF('Funding Allocation Parameters'!$C$7="Other author funding",  MIN(AD574*'Funding Allocation Parameters'!$E$7, 'Funding Allocation Parameters'!$G$7), IF('Funding Allocation Parameters'!$C$7="Any discretionary funds (grants if available, other if no grants)", MIN(AD574*'Funding Allocation Parameters'!$E$7, 'Funding Allocation Parameters'!$G$7), IF('Funding Allocation Parameters'!$C$7="Complex Library Subsidy", 0, 0)))))</f>
        <v>0</v>
      </c>
      <c r="AJ574" s="177">
        <f t="shared" si="256"/>
        <v>0</v>
      </c>
      <c r="AK574" s="177">
        <f t="shared" si="257"/>
        <v>0</v>
      </c>
      <c r="AL574" s="181">
        <f>IF('Funding Allocation Parameters'!$C$8="Basic Library Subsidy", MIN(AJ574*'Funding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MIN(AJ574*VLOOKUP(CONCATENATE($A574, 'Funding Allocation Parameters'!$I$8), 'Library Subsidy Complex'!$C$2:$J$55, 2, FALSE), VLOOKUP(CONCATENATE($A574, 'Funding Allocation Parameters'!$I$8), 'Library Subsidy Complex'!$C$2:$J$55, 4, FALSE)), 0)))))</f>
        <v>0</v>
      </c>
      <c r="AM574" s="181">
        <f>IF('Funding Allocation Parameters'!$C$8="Basic Library Subsidy", 0, IF('Funding Allocation Parameters'!$C$8="Grant funding",MIN(AJ574*'Funding Allocation Parameters'!$E$8, 'Funding Allocation Parameters'!$G$8), IF('Funding Allocation Parameters'!$C$8="Other author funding", 0, IF('Funding Allocation Parameters'!$C$8="Any discretionary funds (grants if available, other if no grants)", MIN(AJ574*'Funding Allocation Parameters'!$E$8, 'Funding Allocation Parameters'!$G$8), IF('Funding Allocation Parameters'!$C$8="Complex Library Subsidy", 0, 0)))))</f>
        <v>0</v>
      </c>
      <c r="AN574" s="181">
        <f>IF('Funding Allocation Parameters'!$C$8="Basic Library Subsidy", 0, IF('Funding Allocation Parameters'!$C$8="Grant funding", 0, IF('Funding Allocation Parameters'!$C$8="Other author funding",  MIN(AJ574*'Funding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4" s="181">
        <f>IF('Funding Allocation Parameters'!$C$8="Basic Library Subsidy", MIN(AK574*'Funding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MIN(AK574*VLOOKUP(CONCATENATE($A574, 'Funding Allocation Parameters'!$I$8), 'Library Subsidy Complex'!$C$2:$J$55, 6, FALSE), VLOOKUP(CONCATENATE($A574, 'Funding Allocation Parameters'!$I$8), 'Library Subsidy Complex'!$C$2:$J$55, 8, FALSE)), 0)))))</f>
        <v>0</v>
      </c>
      <c r="AP574" s="181">
        <f>IF('Funding Allocation Parameters'!$C$8="Basic Library Subsidy", 0, IF('Funding Allocation Parameters'!$C$8="Grant funding", 0, IF('Funding Allocation Parameters'!$C$8="Other author funding",  MIN(AK574*'Funding Allocation Parameters'!$E$8, 'Funding Allocation Parameters'!$G$8), IF('Funding Allocation Parameters'!$C$8="Any discretionary funds (grants if available, other if no grants)", MIN(AK574*'Funding Allocation Parameters'!$E$8, 'Funding Allocation Parameters'!$G$8), IF('Funding Allocation Parameters'!$C$8="Complex Library Subsidy", 0, 0)))))</f>
        <v>0</v>
      </c>
      <c r="AQ574" s="177">
        <f t="shared" si="258"/>
        <v>0</v>
      </c>
      <c r="AR574" s="177">
        <f t="shared" si="259"/>
        <v>0</v>
      </c>
      <c r="AS574" s="182">
        <f t="shared" si="260"/>
        <v>1189</v>
      </c>
      <c r="AT574" s="182">
        <f t="shared" si="261"/>
        <v>414.11480000000006</v>
      </c>
      <c r="AU574" s="182">
        <f t="shared" si="262"/>
        <v>0</v>
      </c>
      <c r="AV574" s="182">
        <f t="shared" si="263"/>
        <v>1189</v>
      </c>
      <c r="AW574" s="182">
        <f t="shared" si="264"/>
        <v>414.11480000000006</v>
      </c>
      <c r="AX574" s="183">
        <f t="shared" si="265"/>
        <v>0</v>
      </c>
      <c r="AY574" s="183">
        <f t="shared" si="266"/>
        <v>0</v>
      </c>
      <c r="AZ574" s="183">
        <f t="shared" si="267"/>
        <v>0</v>
      </c>
      <c r="BA574" s="183">
        <f t="shared" si="268"/>
        <v>1189</v>
      </c>
      <c r="BB574" s="183">
        <f t="shared" si="269"/>
        <v>414.11480000000006</v>
      </c>
      <c r="BC574" s="184">
        <f t="shared" si="270"/>
        <v>1189</v>
      </c>
      <c r="BD574" s="184">
        <f t="shared" si="271"/>
        <v>0</v>
      </c>
      <c r="BE574" s="184">
        <f t="shared" si="272"/>
        <v>0</v>
      </c>
      <c r="BF574" s="184">
        <f t="shared" si="273"/>
        <v>414.11480000000006</v>
      </c>
      <c r="BG574" s="102">
        <f t="shared" si="274"/>
        <v>0</v>
      </c>
      <c r="BH574" s="102">
        <f t="shared" si="275"/>
        <v>0</v>
      </c>
      <c r="BI574" s="102">
        <f t="shared" si="276"/>
        <v>0</v>
      </c>
      <c r="BJ574" s="102">
        <f t="shared" si="277"/>
        <v>0</v>
      </c>
      <c r="BK574" s="102">
        <f t="shared" si="278"/>
        <v>1</v>
      </c>
      <c r="BL574" s="102">
        <f t="shared" si="279"/>
        <v>0</v>
      </c>
      <c r="BN574" s="102"/>
    </row>
    <row r="575" spans="1:66" x14ac:dyDescent="0.25">
      <c r="A575" s="102" t="s">
        <v>17</v>
      </c>
      <c r="B575" s="102" t="s">
        <v>8</v>
      </c>
      <c r="C575" s="102" t="s">
        <v>8</v>
      </c>
      <c r="D575" s="102" t="s">
        <v>27</v>
      </c>
      <c r="E575" s="102" t="s">
        <v>1113</v>
      </c>
      <c r="F575" s="102" t="s">
        <v>1150</v>
      </c>
      <c r="G575" s="102">
        <v>1.8160000000000001</v>
      </c>
      <c r="H575" s="102">
        <v>1</v>
      </c>
      <c r="I575" s="102">
        <v>0</v>
      </c>
      <c r="J575" s="167">
        <f>IFERROR(H575*VLOOKUP(A575, 'Advanced Parameters'!$B$7:$G$20, 6, FALSE)*VLOOKUP(A575, 'Growth Parameters'!$B$6:$H$19, 6, FALSE), 0)</f>
        <v>1</v>
      </c>
      <c r="K575" s="167">
        <f>IFERROR(IF('Advanced Parameters'!$C$5="n",'Raw Data'!I575*VLOOKUP(A575,'Advanced Parameters'!$B$7:$G$20,6,FALSE),J575*VLOOKUP(A575,'Advanced Parameters'!$B$7:$G$20,2,FALSE))*VLOOKUP(A575, 'Growth Parameters'!$B$6:$H$19, 6, FALSE), 0)</f>
        <v>0</v>
      </c>
      <c r="L575" s="167">
        <f t="shared" si="280"/>
        <v>1</v>
      </c>
      <c r="M575" s="168">
        <f>IFERROR(IF(G575="NA","NA",IF(G575&gt;'APC Parameters'!$K$6+VLOOKUP('Raw Data'!A575, 'APC Parameters'!$H$7:$L$20, 4, FALSE), 'APC Parameters'!$L$6+VLOOKUP('Raw Data'!A575, 'APC Parameters'!$H$7:$L$20, 5, FALSE), G575*('APC Parameters'!$J$6+VLOOKUP('Raw Data'!A575, 'APC Parameters'!$H$7:$L$20, 3, FALSE))+'APC Parameters'!$I$6+VLOOKUP('Raw Data'!A575, 'APC Parameters'!$H$7:$L$20, 2, FALSE))), 0)</f>
        <v>2435.9504000000002</v>
      </c>
      <c r="N575" s="168">
        <f t="shared" si="250"/>
        <v>2435.9504000000002</v>
      </c>
      <c r="O575" s="168">
        <f>IFERROR(IF(M575="NA",VLOOKUP(D575,'Internal Calculations'!$B$10:$C$11,2,FALSE), M575)*VLOOKUP(A575, 'Growth Parameters'!$B$6:$H$19, 7, FALSE), 0)</f>
        <v>2435.9504000000002</v>
      </c>
      <c r="P575" s="177">
        <f t="shared" si="251"/>
        <v>2435.9504000000002</v>
      </c>
      <c r="Q575" s="178">
        <f>IF('Funding Allocation Parameters'!$C$5="Basic Library Subsidy", MIN(O575*('Funding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MIN($O575*(VLOOKUP(CONCATENATE($A575, 'Funding Allocation Parameters'!$I$5), 'Library Subsidy Complex'!$C$2:$J$55, 2, FALSE)), VLOOKUP(CONCATENATE($A575, 'Funding Allocation Parameters'!$I$5), 'Library Subsidy Complex'!$C$2:$J$55, 4, FALSE)), 0)))))</f>
        <v>1189</v>
      </c>
      <c r="R575" s="178">
        <f>IF('Funding Allocation Parameters'!$C$5="Basic Library Subsidy", 0, IF('Funding Allocation Parameters'!$C$5="Grant funding",MIN(O575*('Funding Allocation Parameters'!$E$5), 'Funding Allocation Parameters'!$G$5), IF('Funding Allocation Parameters'!$C$5="Other author funding", 0, IF('Funding Allocation Parameters'!$C$5="Any discretionary funds (grants if available, other if no grants)", MIN(O575*('Funding Allocation Parameters'!$E$5), 'Funding Allocation Parameters'!$G$5), IF('Funding Allocation Parameters'!$C$5="Complex Library Subsidy", 0, 0)))))</f>
        <v>0</v>
      </c>
      <c r="S575" s="178">
        <f>IF('Funding Allocation Parameters'!$C$5="Basic Library Subsidy", 0, IF('Funding Allocation Parameters'!$C$5="Grant funding", 0, IF('Funding Allocation Parameters'!$C$5="Other author funding",  MIN(O575*('Funding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5" s="178">
        <f>IF('Funding Allocation Parameters'!$C$5="Basic Library Subsidy", MIN(O575*('Funding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MIN($O575*(VLOOKUP(CONCATENATE($A575, 'Funding Allocation Parameters'!$I$5), 'Library Subsidy Complex'!$C$2:$J$55, 6, FALSE)), VLOOKUP(CONCATENATE($A575, 'Funding Allocation Parameters'!$I$5), 'Library Subsidy Complex'!$C$2:$J$55, 8, FALSE)), 0)))))</f>
        <v>1189</v>
      </c>
      <c r="U575" s="178">
        <f>IF('Funding Allocation Parameters'!$C$5="Basic Library Subsidy", 0, IF('Funding Allocation Parameters'!$C$5="Grant funding", 0, IF('Funding Allocation Parameters'!$C$5="Other author funding",  MIN(O575*('Funding Allocation Parameters'!$E$5), 'Funding Allocation Parameters'!$G$5), IF('Funding Allocation Parameters'!$C$5="Any discretionary funds (grants if available, other if no grants)", MIN(O575*('Funding Allocation Parameters'!$E$5), 'Funding Allocation Parameters'!$G$5), IF('Funding Allocation Parameters'!$C$5="Complex Library Subsidy", 0, 0)))))</f>
        <v>0</v>
      </c>
      <c r="V575" s="177">
        <f t="shared" si="252"/>
        <v>1246.9504000000002</v>
      </c>
      <c r="W575" s="177">
        <f t="shared" si="253"/>
        <v>1246.9504000000002</v>
      </c>
      <c r="X575" s="179">
        <f>IF('Funding Allocation Parameters'!$C$6="Basic Library Subsidy", MIN(V575*'Funding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MIN(V575*VLOOKUP(CONCATENATE($A575, 'Funding Allocation Parameters'!$I$6), 'Library Subsidy Complex'!$C$2:$J$55, 2, FALSE), VLOOKUP(CONCATENATE($A575, 'Funding Allocation Parameters'!$I$6), 'Library Subsidy Complex'!$C$2:$J$55, 4, FALSE)), 0)))))</f>
        <v>0</v>
      </c>
      <c r="Y575" s="179">
        <f>IF('Funding Allocation Parameters'!$C$6="Basic Library Subsidy", 0, IF('Funding Allocation Parameters'!$C$6="Grant funding",MIN(V575*'Funding Allocation Parameters'!$E$6, 'Funding Allocation Parameters'!$G$6), IF('Funding Allocation Parameters'!$C$6="Other author funding", 0, IF('Funding Allocation Parameters'!$C$6="Any discretionary funds (grants if available, other if no grants)", MIN(V575*'Funding Allocation Parameters'!$E$6, 'Funding Allocation Parameters'!$G$6), IF('Funding Allocation Parameters'!$C$6="Complex Library Subsidy", 0, 0)))))</f>
        <v>1246.9504000000002</v>
      </c>
      <c r="Z575" s="179">
        <f>IF('Funding Allocation Parameters'!$C$6="Basic Library Subsidy", 0, IF('Funding Allocation Parameters'!$C$6="Grant funding", 0, IF('Funding Allocation Parameters'!$C$6="Other author funding",  MIN(V575*'Funding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5" s="179">
        <f>IF('Funding Allocation Parameters'!$C$6="Basic Library Subsidy", MIN(W575*'Funding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MIN(W575*VLOOKUP(CONCATENATE($A575, 'Funding Allocation Parameters'!$I$6), 'Library Subsidy Complex'!$C$2:$J$55, 6, FALSE), VLOOKUP(CONCATENATE($A575, 'Funding Allocation Parameters'!$I$6), 'Library Subsidy Complex'!$C$2:$J$55, 8, FALSE)), 0)))))</f>
        <v>0</v>
      </c>
      <c r="AB575" s="179">
        <f>IF('Funding Allocation Parameters'!$C$6="Basic Library Subsidy", 0, IF('Funding Allocation Parameters'!$C$6="Grant funding", 0, IF('Funding Allocation Parameters'!$C$6="Other author funding",  MIN(W575*'Funding Allocation Parameters'!$E$6, 'Funding Allocation Parameters'!$G$6), IF('Funding Allocation Parameters'!$C$6="Any discretionary funds (grants if available, other if no grants)", MIN(W575*'Funding Allocation Parameters'!$E$6, 'Funding Allocation Parameters'!$G$6), IF('Funding Allocation Parameters'!$C$6="Complex Library Subsidy", 0, 0)))))</f>
        <v>1246.9504000000002</v>
      </c>
      <c r="AC575" s="177">
        <f t="shared" si="254"/>
        <v>0</v>
      </c>
      <c r="AD575" s="177">
        <f t="shared" si="255"/>
        <v>0</v>
      </c>
      <c r="AE575" s="180">
        <f>IF('Funding Allocation Parameters'!$C$7="Basic Library Subsidy", MIN(AC575*'Funding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MIN(AC575*VLOOKUP(CONCATENATE($A575, 'Funding Allocation Parameters'!$I$7), 'Library Subsidy Complex'!$C$2:$J$55, 2, FALSE), VLOOKUP(CONCATENATE($A575, 'Funding Allocation Parameters'!$I$7), 'Library Subsidy Complex'!$C$2:$J$55, 4, FALSE)), 0)))))</f>
        <v>0</v>
      </c>
      <c r="AF575" s="180">
        <f>IF('Funding Allocation Parameters'!$C$7="Basic Library Subsidy", 0, IF('Funding Allocation Parameters'!$C$7="Grant funding",MIN(AC575*'Funding Allocation Parameters'!$E$7, 'Funding Allocation Parameters'!$G$7), IF('Funding Allocation Parameters'!$C$7="Other author funding", 0, IF('Funding Allocation Parameters'!$C$7="Any discretionary funds (grants if available, other if no grants)", MIN(AC575*'Funding Allocation Parameters'!$E$7, 'Funding Allocation Parameters'!$G$7), IF('Funding Allocation Parameters'!$C$7="Complex Library Subsidy", 0, 0)))))</f>
        <v>0</v>
      </c>
      <c r="AG575" s="180">
        <f>IF('Funding Allocation Parameters'!$C$7="Basic Library Subsidy", 0, IF('Funding Allocation Parameters'!$C$7="Grant funding", 0, IF('Funding Allocation Parameters'!$C$7="Other author funding",  MIN(AC575*'Funding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5" s="180">
        <f>IF('Funding Allocation Parameters'!$C$7="Basic Library Subsidy", MIN(AD575*'Funding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MIN(AD575*VLOOKUP(CONCATENATE($A575, 'Funding Allocation Parameters'!$I$7), 'Library Subsidy Complex'!$C$2:$J$55, 6, FALSE), VLOOKUP(CONCATENATE($A575, 'Funding Allocation Parameters'!$I$7), 'Library Subsidy Complex'!$C$2:$J$55, 8, FALSE)), 0)))))</f>
        <v>0</v>
      </c>
      <c r="AI575" s="180">
        <f>IF('Funding Allocation Parameters'!$C$7="Basic Library Subsidy", 0, IF('Funding Allocation Parameters'!$C$7="Grant funding", 0, IF('Funding Allocation Parameters'!$C$7="Other author funding",  MIN(AD575*'Funding Allocation Parameters'!$E$7, 'Funding Allocation Parameters'!$G$7), IF('Funding Allocation Parameters'!$C$7="Any discretionary funds (grants if available, other if no grants)", MIN(AD575*'Funding Allocation Parameters'!$E$7, 'Funding Allocation Parameters'!$G$7), IF('Funding Allocation Parameters'!$C$7="Complex Library Subsidy", 0, 0)))))</f>
        <v>0</v>
      </c>
      <c r="AJ575" s="177">
        <f t="shared" si="256"/>
        <v>0</v>
      </c>
      <c r="AK575" s="177">
        <f t="shared" si="257"/>
        <v>0</v>
      </c>
      <c r="AL575" s="181">
        <f>IF('Funding Allocation Parameters'!$C$8="Basic Library Subsidy", MIN(AJ575*'Funding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MIN(AJ575*VLOOKUP(CONCATENATE($A575, 'Funding Allocation Parameters'!$I$8), 'Library Subsidy Complex'!$C$2:$J$55, 2, FALSE), VLOOKUP(CONCATENATE($A575, 'Funding Allocation Parameters'!$I$8), 'Library Subsidy Complex'!$C$2:$J$55, 4, FALSE)), 0)))))</f>
        <v>0</v>
      </c>
      <c r="AM575" s="181">
        <f>IF('Funding Allocation Parameters'!$C$8="Basic Library Subsidy", 0, IF('Funding Allocation Parameters'!$C$8="Grant funding",MIN(AJ575*'Funding Allocation Parameters'!$E$8, 'Funding Allocation Parameters'!$G$8), IF('Funding Allocation Parameters'!$C$8="Other author funding", 0, IF('Funding Allocation Parameters'!$C$8="Any discretionary funds (grants if available, other if no grants)", MIN(AJ575*'Funding Allocation Parameters'!$E$8, 'Funding Allocation Parameters'!$G$8), IF('Funding Allocation Parameters'!$C$8="Complex Library Subsidy", 0, 0)))))</f>
        <v>0</v>
      </c>
      <c r="AN575" s="181">
        <f>IF('Funding Allocation Parameters'!$C$8="Basic Library Subsidy", 0, IF('Funding Allocation Parameters'!$C$8="Grant funding", 0, IF('Funding Allocation Parameters'!$C$8="Other author funding",  MIN(AJ575*'Funding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5" s="181">
        <f>IF('Funding Allocation Parameters'!$C$8="Basic Library Subsidy", MIN(AK575*'Funding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MIN(AK575*VLOOKUP(CONCATENATE($A575, 'Funding Allocation Parameters'!$I$8), 'Library Subsidy Complex'!$C$2:$J$55, 6, FALSE), VLOOKUP(CONCATENATE($A575, 'Funding Allocation Parameters'!$I$8), 'Library Subsidy Complex'!$C$2:$J$55, 8, FALSE)), 0)))))</f>
        <v>0</v>
      </c>
      <c r="AP575" s="181">
        <f>IF('Funding Allocation Parameters'!$C$8="Basic Library Subsidy", 0, IF('Funding Allocation Parameters'!$C$8="Grant funding", 0, IF('Funding Allocation Parameters'!$C$8="Other author funding",  MIN(AK575*'Funding Allocation Parameters'!$E$8, 'Funding Allocation Parameters'!$G$8), IF('Funding Allocation Parameters'!$C$8="Any discretionary funds (grants if available, other if no grants)", MIN(AK575*'Funding Allocation Parameters'!$E$8, 'Funding Allocation Parameters'!$G$8), IF('Funding Allocation Parameters'!$C$8="Complex Library Subsidy", 0, 0)))))</f>
        <v>0</v>
      </c>
      <c r="AQ575" s="177">
        <f t="shared" si="258"/>
        <v>0</v>
      </c>
      <c r="AR575" s="177">
        <f t="shared" si="259"/>
        <v>0</v>
      </c>
      <c r="AS575" s="182">
        <f t="shared" si="260"/>
        <v>1189</v>
      </c>
      <c r="AT575" s="182">
        <f t="shared" si="261"/>
        <v>1246.9504000000002</v>
      </c>
      <c r="AU575" s="182">
        <f t="shared" si="262"/>
        <v>0</v>
      </c>
      <c r="AV575" s="182">
        <f t="shared" si="263"/>
        <v>1189</v>
      </c>
      <c r="AW575" s="182">
        <f t="shared" si="264"/>
        <v>1246.9504000000002</v>
      </c>
      <c r="AX575" s="183">
        <f t="shared" si="265"/>
        <v>0</v>
      </c>
      <c r="AY575" s="183">
        <f t="shared" si="266"/>
        <v>0</v>
      </c>
      <c r="AZ575" s="183">
        <f t="shared" si="267"/>
        <v>0</v>
      </c>
      <c r="BA575" s="183">
        <f t="shared" si="268"/>
        <v>1189</v>
      </c>
      <c r="BB575" s="183">
        <f t="shared" si="269"/>
        <v>1246.9504000000002</v>
      </c>
      <c r="BC575" s="184">
        <f t="shared" si="270"/>
        <v>1189</v>
      </c>
      <c r="BD575" s="184">
        <f t="shared" si="271"/>
        <v>0</v>
      </c>
      <c r="BE575" s="184">
        <f t="shared" si="272"/>
        <v>0</v>
      </c>
      <c r="BF575" s="184">
        <f t="shared" si="273"/>
        <v>1246.9504000000002</v>
      </c>
      <c r="BG575" s="102">
        <f t="shared" si="274"/>
        <v>0</v>
      </c>
      <c r="BH575" s="102">
        <f t="shared" si="275"/>
        <v>0</v>
      </c>
      <c r="BI575" s="102">
        <f t="shared" si="276"/>
        <v>0</v>
      </c>
      <c r="BJ575" s="102">
        <f t="shared" si="277"/>
        <v>0</v>
      </c>
      <c r="BK575" s="102">
        <f t="shared" si="278"/>
        <v>1</v>
      </c>
      <c r="BL575" s="102">
        <f t="shared" si="279"/>
        <v>0</v>
      </c>
      <c r="BN575" s="102"/>
    </row>
    <row r="576" spans="1:66" x14ac:dyDescent="0.25">
      <c r="A576" s="102" t="s">
        <v>18</v>
      </c>
      <c r="B576" s="102" t="s">
        <v>8</v>
      </c>
      <c r="C576" s="102" t="s">
        <v>8</v>
      </c>
      <c r="D576" s="102" t="s">
        <v>27</v>
      </c>
      <c r="E576" s="102" t="s">
        <v>1151</v>
      </c>
      <c r="F576" s="102" t="s">
        <v>1152</v>
      </c>
      <c r="G576" s="102">
        <v>1.1759999999999999</v>
      </c>
      <c r="H576" s="102">
        <v>1</v>
      </c>
      <c r="I576" s="102">
        <v>1</v>
      </c>
      <c r="J576" s="167">
        <f>IFERROR(H576*VLOOKUP(A576, 'Advanced Parameters'!$B$7:$G$20, 6, FALSE)*VLOOKUP(A576, 'Growth Parameters'!$B$6:$H$19, 6, FALSE), 0)</f>
        <v>1</v>
      </c>
      <c r="K576" s="167">
        <f>IFERROR(IF('Advanced Parameters'!$C$5="n",'Raw Data'!I576*VLOOKUP(A576,'Advanced Parameters'!$B$7:$G$20,6,FALSE),J576*VLOOKUP(A576,'Advanced Parameters'!$B$7:$G$20,2,FALSE))*VLOOKUP(A576, 'Growth Parameters'!$B$6:$H$19, 6, FALSE), 0)</f>
        <v>1</v>
      </c>
      <c r="L576" s="167">
        <f t="shared" si="280"/>
        <v>0</v>
      </c>
      <c r="M576" s="168">
        <f>IFERROR(IF(G576="NA","NA",IF(G576&gt;'APC Parameters'!$K$6+VLOOKUP('Raw Data'!A576, 'APC Parameters'!$H$7:$L$20, 4, FALSE), 'APC Parameters'!$L$6+VLOOKUP('Raw Data'!A576, 'APC Parameters'!$H$7:$L$20, 5, FALSE), G576*('APC Parameters'!$J$6+VLOOKUP('Raw Data'!A576, 'APC Parameters'!$H$7:$L$20, 3, FALSE))+'APC Parameters'!$I$6+VLOOKUP('Raw Data'!A576, 'APC Parameters'!$H$7:$L$20, 2, FALSE))), 0)</f>
        <v>1981.9344000000001</v>
      </c>
      <c r="N576" s="168">
        <f t="shared" si="250"/>
        <v>1981.9344000000001</v>
      </c>
      <c r="O576" s="168">
        <f>IFERROR(IF(M576="NA",VLOOKUP(D576,'Internal Calculations'!$B$10:$C$11,2,FALSE), M576)*VLOOKUP(A576, 'Growth Parameters'!$B$6:$H$19, 7, FALSE), 0)</f>
        <v>1981.9344000000001</v>
      </c>
      <c r="P576" s="177">
        <f t="shared" si="251"/>
        <v>1981.9344000000001</v>
      </c>
      <c r="Q576" s="178">
        <f>IF('Funding Allocation Parameters'!$C$5="Basic Library Subsidy", MIN(O576*('Funding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MIN($O576*(VLOOKUP(CONCATENATE($A576, 'Funding Allocation Parameters'!$I$5), 'Library Subsidy Complex'!$C$2:$J$55, 2, FALSE)), VLOOKUP(CONCATENATE($A576, 'Funding Allocation Parameters'!$I$5), 'Library Subsidy Complex'!$C$2:$J$55, 4, FALSE)), 0)))))</f>
        <v>1189</v>
      </c>
      <c r="R576" s="178">
        <f>IF('Funding Allocation Parameters'!$C$5="Basic Library Subsidy", 0, IF('Funding Allocation Parameters'!$C$5="Grant funding",MIN(O576*('Funding Allocation Parameters'!$E$5), 'Funding Allocation Parameters'!$G$5), IF('Funding Allocation Parameters'!$C$5="Other author funding", 0, IF('Funding Allocation Parameters'!$C$5="Any discretionary funds (grants if available, other if no grants)", MIN(O576*('Funding Allocation Parameters'!$E$5), 'Funding Allocation Parameters'!$G$5), IF('Funding Allocation Parameters'!$C$5="Complex Library Subsidy", 0, 0)))))</f>
        <v>0</v>
      </c>
      <c r="S576" s="178">
        <f>IF('Funding Allocation Parameters'!$C$5="Basic Library Subsidy", 0, IF('Funding Allocation Parameters'!$C$5="Grant funding", 0, IF('Funding Allocation Parameters'!$C$5="Other author funding",  MIN(O576*('Funding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6" s="178">
        <f>IF('Funding Allocation Parameters'!$C$5="Basic Library Subsidy", MIN(O576*('Funding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MIN($O576*(VLOOKUP(CONCATENATE($A576, 'Funding Allocation Parameters'!$I$5), 'Library Subsidy Complex'!$C$2:$J$55, 6, FALSE)), VLOOKUP(CONCATENATE($A576, 'Funding Allocation Parameters'!$I$5), 'Library Subsidy Complex'!$C$2:$J$55, 8, FALSE)), 0)))))</f>
        <v>1189</v>
      </c>
      <c r="U576" s="178">
        <f>IF('Funding Allocation Parameters'!$C$5="Basic Library Subsidy", 0, IF('Funding Allocation Parameters'!$C$5="Grant funding", 0, IF('Funding Allocation Parameters'!$C$5="Other author funding",  MIN(O576*('Funding Allocation Parameters'!$E$5), 'Funding Allocation Parameters'!$G$5), IF('Funding Allocation Parameters'!$C$5="Any discretionary funds (grants if available, other if no grants)", MIN(O576*('Funding Allocation Parameters'!$E$5), 'Funding Allocation Parameters'!$G$5), IF('Funding Allocation Parameters'!$C$5="Complex Library Subsidy", 0, 0)))))</f>
        <v>0</v>
      </c>
      <c r="V576" s="177">
        <f t="shared" si="252"/>
        <v>792.9344000000001</v>
      </c>
      <c r="W576" s="177">
        <f t="shared" si="253"/>
        <v>792.9344000000001</v>
      </c>
      <c r="X576" s="179">
        <f>IF('Funding Allocation Parameters'!$C$6="Basic Library Subsidy", MIN(V576*'Funding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MIN(V576*VLOOKUP(CONCATENATE($A576, 'Funding Allocation Parameters'!$I$6), 'Library Subsidy Complex'!$C$2:$J$55, 2, FALSE), VLOOKUP(CONCATENATE($A576, 'Funding Allocation Parameters'!$I$6), 'Library Subsidy Complex'!$C$2:$J$55, 4, FALSE)), 0)))))</f>
        <v>0</v>
      </c>
      <c r="Y576" s="179">
        <f>IF('Funding Allocation Parameters'!$C$6="Basic Library Subsidy", 0, IF('Funding Allocation Parameters'!$C$6="Grant funding",MIN(V576*'Funding Allocation Parameters'!$E$6, 'Funding Allocation Parameters'!$G$6), IF('Funding Allocation Parameters'!$C$6="Other author funding", 0, IF('Funding Allocation Parameters'!$C$6="Any discretionary funds (grants if available, other if no grants)", MIN(V576*'Funding Allocation Parameters'!$E$6, 'Funding Allocation Parameters'!$G$6), IF('Funding Allocation Parameters'!$C$6="Complex Library Subsidy", 0, 0)))))</f>
        <v>792.9344000000001</v>
      </c>
      <c r="Z576" s="179">
        <f>IF('Funding Allocation Parameters'!$C$6="Basic Library Subsidy", 0, IF('Funding Allocation Parameters'!$C$6="Grant funding", 0, IF('Funding Allocation Parameters'!$C$6="Other author funding",  MIN(V576*'Funding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6" s="179">
        <f>IF('Funding Allocation Parameters'!$C$6="Basic Library Subsidy", MIN(W576*'Funding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MIN(W576*VLOOKUP(CONCATENATE($A576, 'Funding Allocation Parameters'!$I$6), 'Library Subsidy Complex'!$C$2:$J$55, 6, FALSE), VLOOKUP(CONCATENATE($A576, 'Funding Allocation Parameters'!$I$6), 'Library Subsidy Complex'!$C$2:$J$55, 8, FALSE)), 0)))))</f>
        <v>0</v>
      </c>
      <c r="AB576" s="179">
        <f>IF('Funding Allocation Parameters'!$C$6="Basic Library Subsidy", 0, IF('Funding Allocation Parameters'!$C$6="Grant funding", 0, IF('Funding Allocation Parameters'!$C$6="Other author funding",  MIN(W576*'Funding Allocation Parameters'!$E$6, 'Funding Allocation Parameters'!$G$6), IF('Funding Allocation Parameters'!$C$6="Any discretionary funds (grants if available, other if no grants)", MIN(W576*'Funding Allocation Parameters'!$E$6, 'Funding Allocation Parameters'!$G$6), IF('Funding Allocation Parameters'!$C$6="Complex Library Subsidy", 0, 0)))))</f>
        <v>792.9344000000001</v>
      </c>
      <c r="AC576" s="177">
        <f t="shared" si="254"/>
        <v>0</v>
      </c>
      <c r="AD576" s="177">
        <f t="shared" si="255"/>
        <v>0</v>
      </c>
      <c r="AE576" s="180">
        <f>IF('Funding Allocation Parameters'!$C$7="Basic Library Subsidy", MIN(AC576*'Funding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MIN(AC576*VLOOKUP(CONCATENATE($A576, 'Funding Allocation Parameters'!$I$7), 'Library Subsidy Complex'!$C$2:$J$55, 2, FALSE), VLOOKUP(CONCATENATE($A576, 'Funding Allocation Parameters'!$I$7), 'Library Subsidy Complex'!$C$2:$J$55, 4, FALSE)), 0)))))</f>
        <v>0</v>
      </c>
      <c r="AF576" s="180">
        <f>IF('Funding Allocation Parameters'!$C$7="Basic Library Subsidy", 0, IF('Funding Allocation Parameters'!$C$7="Grant funding",MIN(AC576*'Funding Allocation Parameters'!$E$7, 'Funding Allocation Parameters'!$G$7), IF('Funding Allocation Parameters'!$C$7="Other author funding", 0, IF('Funding Allocation Parameters'!$C$7="Any discretionary funds (grants if available, other if no grants)", MIN(AC576*'Funding Allocation Parameters'!$E$7, 'Funding Allocation Parameters'!$G$7), IF('Funding Allocation Parameters'!$C$7="Complex Library Subsidy", 0, 0)))))</f>
        <v>0</v>
      </c>
      <c r="AG576" s="180">
        <f>IF('Funding Allocation Parameters'!$C$7="Basic Library Subsidy", 0, IF('Funding Allocation Parameters'!$C$7="Grant funding", 0, IF('Funding Allocation Parameters'!$C$7="Other author funding",  MIN(AC576*'Funding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6" s="180">
        <f>IF('Funding Allocation Parameters'!$C$7="Basic Library Subsidy", MIN(AD576*'Funding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MIN(AD576*VLOOKUP(CONCATENATE($A576, 'Funding Allocation Parameters'!$I$7), 'Library Subsidy Complex'!$C$2:$J$55, 6, FALSE), VLOOKUP(CONCATENATE($A576, 'Funding Allocation Parameters'!$I$7), 'Library Subsidy Complex'!$C$2:$J$55, 8, FALSE)), 0)))))</f>
        <v>0</v>
      </c>
      <c r="AI576" s="180">
        <f>IF('Funding Allocation Parameters'!$C$7="Basic Library Subsidy", 0, IF('Funding Allocation Parameters'!$C$7="Grant funding", 0, IF('Funding Allocation Parameters'!$C$7="Other author funding",  MIN(AD576*'Funding Allocation Parameters'!$E$7, 'Funding Allocation Parameters'!$G$7), IF('Funding Allocation Parameters'!$C$7="Any discretionary funds (grants if available, other if no grants)", MIN(AD576*'Funding Allocation Parameters'!$E$7, 'Funding Allocation Parameters'!$G$7), IF('Funding Allocation Parameters'!$C$7="Complex Library Subsidy", 0, 0)))))</f>
        <v>0</v>
      </c>
      <c r="AJ576" s="177">
        <f t="shared" si="256"/>
        <v>0</v>
      </c>
      <c r="AK576" s="177">
        <f t="shared" si="257"/>
        <v>0</v>
      </c>
      <c r="AL576" s="181">
        <f>IF('Funding Allocation Parameters'!$C$8="Basic Library Subsidy", MIN(AJ576*'Funding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MIN(AJ576*VLOOKUP(CONCATENATE($A576, 'Funding Allocation Parameters'!$I$8), 'Library Subsidy Complex'!$C$2:$J$55, 2, FALSE), VLOOKUP(CONCATENATE($A576, 'Funding Allocation Parameters'!$I$8), 'Library Subsidy Complex'!$C$2:$J$55, 4, FALSE)), 0)))))</f>
        <v>0</v>
      </c>
      <c r="AM576" s="181">
        <f>IF('Funding Allocation Parameters'!$C$8="Basic Library Subsidy", 0, IF('Funding Allocation Parameters'!$C$8="Grant funding",MIN(AJ576*'Funding Allocation Parameters'!$E$8, 'Funding Allocation Parameters'!$G$8), IF('Funding Allocation Parameters'!$C$8="Other author funding", 0, IF('Funding Allocation Parameters'!$C$8="Any discretionary funds (grants if available, other if no grants)", MIN(AJ576*'Funding Allocation Parameters'!$E$8, 'Funding Allocation Parameters'!$G$8), IF('Funding Allocation Parameters'!$C$8="Complex Library Subsidy", 0, 0)))))</f>
        <v>0</v>
      </c>
      <c r="AN576" s="181">
        <f>IF('Funding Allocation Parameters'!$C$8="Basic Library Subsidy", 0, IF('Funding Allocation Parameters'!$C$8="Grant funding", 0, IF('Funding Allocation Parameters'!$C$8="Other author funding",  MIN(AJ576*'Funding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6" s="181">
        <f>IF('Funding Allocation Parameters'!$C$8="Basic Library Subsidy", MIN(AK576*'Funding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MIN(AK576*VLOOKUP(CONCATENATE($A576, 'Funding Allocation Parameters'!$I$8), 'Library Subsidy Complex'!$C$2:$J$55, 6, FALSE), VLOOKUP(CONCATENATE($A576, 'Funding Allocation Parameters'!$I$8), 'Library Subsidy Complex'!$C$2:$J$55, 8, FALSE)), 0)))))</f>
        <v>0</v>
      </c>
      <c r="AP576" s="181">
        <f>IF('Funding Allocation Parameters'!$C$8="Basic Library Subsidy", 0, IF('Funding Allocation Parameters'!$C$8="Grant funding", 0, IF('Funding Allocation Parameters'!$C$8="Other author funding",  MIN(AK576*'Funding Allocation Parameters'!$E$8, 'Funding Allocation Parameters'!$G$8), IF('Funding Allocation Parameters'!$C$8="Any discretionary funds (grants if available, other if no grants)", MIN(AK576*'Funding Allocation Parameters'!$E$8, 'Funding Allocation Parameters'!$G$8), IF('Funding Allocation Parameters'!$C$8="Complex Library Subsidy", 0, 0)))))</f>
        <v>0</v>
      </c>
      <c r="AQ576" s="177">
        <f t="shared" si="258"/>
        <v>0</v>
      </c>
      <c r="AR576" s="177">
        <f t="shared" si="259"/>
        <v>0</v>
      </c>
      <c r="AS576" s="182">
        <f t="shared" si="260"/>
        <v>1189</v>
      </c>
      <c r="AT576" s="182">
        <f t="shared" si="261"/>
        <v>792.9344000000001</v>
      </c>
      <c r="AU576" s="182">
        <f t="shared" si="262"/>
        <v>0</v>
      </c>
      <c r="AV576" s="182">
        <f t="shared" si="263"/>
        <v>1189</v>
      </c>
      <c r="AW576" s="182">
        <f t="shared" si="264"/>
        <v>792.9344000000001</v>
      </c>
      <c r="AX576" s="183">
        <f t="shared" si="265"/>
        <v>1189</v>
      </c>
      <c r="AY576" s="183">
        <f t="shared" si="266"/>
        <v>792.9344000000001</v>
      </c>
      <c r="AZ576" s="183">
        <f t="shared" si="267"/>
        <v>0</v>
      </c>
      <c r="BA576" s="183">
        <f t="shared" si="268"/>
        <v>0</v>
      </c>
      <c r="BB576" s="183">
        <f t="shared" si="269"/>
        <v>0</v>
      </c>
      <c r="BC576" s="184">
        <f t="shared" si="270"/>
        <v>1189</v>
      </c>
      <c r="BD576" s="184">
        <f t="shared" si="271"/>
        <v>0</v>
      </c>
      <c r="BE576" s="184">
        <f t="shared" si="272"/>
        <v>792.9344000000001</v>
      </c>
      <c r="BF576" s="184">
        <f t="shared" si="273"/>
        <v>0</v>
      </c>
      <c r="BG576" s="102">
        <f t="shared" si="274"/>
        <v>0</v>
      </c>
      <c r="BH576" s="102">
        <f t="shared" si="275"/>
        <v>0</v>
      </c>
      <c r="BI576" s="102">
        <f t="shared" si="276"/>
        <v>0</v>
      </c>
      <c r="BJ576" s="102">
        <f t="shared" si="277"/>
        <v>1</v>
      </c>
      <c r="BK576" s="102">
        <f t="shared" si="278"/>
        <v>0</v>
      </c>
      <c r="BL576" s="102">
        <f t="shared" si="279"/>
        <v>0</v>
      </c>
      <c r="BN576" s="102"/>
    </row>
    <row r="577" spans="1:66" x14ac:dyDescent="0.25">
      <c r="A577" s="102" t="s">
        <v>24</v>
      </c>
      <c r="B577" s="102" t="s">
        <v>8</v>
      </c>
      <c r="C577" s="102" t="s">
        <v>8</v>
      </c>
      <c r="D577" s="102" t="s">
        <v>27</v>
      </c>
      <c r="E577" s="102" t="s">
        <v>289</v>
      </c>
      <c r="F577" s="102" t="s">
        <v>1154</v>
      </c>
      <c r="G577" s="102">
        <v>0.91900000000000004</v>
      </c>
      <c r="H577" s="102">
        <v>1</v>
      </c>
      <c r="I577" s="102">
        <v>1</v>
      </c>
      <c r="J577" s="167">
        <f>IFERROR(H577*VLOOKUP(A577, 'Advanced Parameters'!$B$7:$G$20, 6, FALSE)*VLOOKUP(A577, 'Growth Parameters'!$B$6:$H$19, 6, FALSE), 0)</f>
        <v>1</v>
      </c>
      <c r="K577" s="167">
        <f>IFERROR(IF('Advanced Parameters'!$C$5="n",'Raw Data'!I577*VLOOKUP(A577,'Advanced Parameters'!$B$7:$G$20,6,FALSE),J577*VLOOKUP(A577,'Advanced Parameters'!$B$7:$G$20,2,FALSE))*VLOOKUP(A577, 'Growth Parameters'!$B$6:$H$19, 6, FALSE), 0)</f>
        <v>1</v>
      </c>
      <c r="L577" s="167">
        <f t="shared" si="280"/>
        <v>0</v>
      </c>
      <c r="M577" s="168">
        <f>IFERROR(IF(G577="NA","NA",IF(G577&gt;'APC Parameters'!$K$6+VLOOKUP('Raw Data'!A577, 'APC Parameters'!$H$7:$L$20, 4, FALSE), 'APC Parameters'!$L$6+VLOOKUP('Raw Data'!A577, 'APC Parameters'!$H$7:$L$20, 5, FALSE), G577*('APC Parameters'!$J$6+VLOOKUP('Raw Data'!A577, 'APC Parameters'!$H$7:$L$20, 3, FALSE))+'APC Parameters'!$I$6+VLOOKUP('Raw Data'!A577, 'APC Parameters'!$H$7:$L$20, 2, FALSE))), 0)</f>
        <v>1799.6186</v>
      </c>
      <c r="N577" s="168">
        <f t="shared" si="250"/>
        <v>1799.6186</v>
      </c>
      <c r="O577" s="168">
        <f>IFERROR(IF(M577="NA",VLOOKUP(D577,'Internal Calculations'!$B$10:$C$11,2,FALSE), M577)*VLOOKUP(A577, 'Growth Parameters'!$B$6:$H$19, 7, FALSE), 0)</f>
        <v>1799.6186</v>
      </c>
      <c r="P577" s="177">
        <f t="shared" si="251"/>
        <v>1799.6186</v>
      </c>
      <c r="Q577" s="178">
        <f>IF('Funding Allocation Parameters'!$C$5="Basic Library Subsidy", MIN(O577*('Funding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MIN($O577*(VLOOKUP(CONCATENATE($A577, 'Funding Allocation Parameters'!$I$5), 'Library Subsidy Complex'!$C$2:$J$55, 2, FALSE)), VLOOKUP(CONCATENATE($A577, 'Funding Allocation Parameters'!$I$5), 'Library Subsidy Complex'!$C$2:$J$55, 4, FALSE)), 0)))))</f>
        <v>1189</v>
      </c>
      <c r="R577" s="178">
        <f>IF('Funding Allocation Parameters'!$C$5="Basic Library Subsidy", 0, IF('Funding Allocation Parameters'!$C$5="Grant funding",MIN(O577*('Funding Allocation Parameters'!$E$5), 'Funding Allocation Parameters'!$G$5), IF('Funding Allocation Parameters'!$C$5="Other author funding", 0, IF('Funding Allocation Parameters'!$C$5="Any discretionary funds (grants if available, other if no grants)", MIN(O577*('Funding Allocation Parameters'!$E$5), 'Funding Allocation Parameters'!$G$5), IF('Funding Allocation Parameters'!$C$5="Complex Library Subsidy", 0, 0)))))</f>
        <v>0</v>
      </c>
      <c r="S577" s="178">
        <f>IF('Funding Allocation Parameters'!$C$5="Basic Library Subsidy", 0, IF('Funding Allocation Parameters'!$C$5="Grant funding", 0, IF('Funding Allocation Parameters'!$C$5="Other author funding",  MIN(O577*('Funding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7" s="178">
        <f>IF('Funding Allocation Parameters'!$C$5="Basic Library Subsidy", MIN(O577*('Funding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MIN($O577*(VLOOKUP(CONCATENATE($A577, 'Funding Allocation Parameters'!$I$5), 'Library Subsidy Complex'!$C$2:$J$55, 6, FALSE)), VLOOKUP(CONCATENATE($A577, 'Funding Allocation Parameters'!$I$5), 'Library Subsidy Complex'!$C$2:$J$55, 8, FALSE)), 0)))))</f>
        <v>1189</v>
      </c>
      <c r="U577" s="178">
        <f>IF('Funding Allocation Parameters'!$C$5="Basic Library Subsidy", 0, IF('Funding Allocation Parameters'!$C$5="Grant funding", 0, IF('Funding Allocation Parameters'!$C$5="Other author funding",  MIN(O577*('Funding Allocation Parameters'!$E$5), 'Funding Allocation Parameters'!$G$5), IF('Funding Allocation Parameters'!$C$5="Any discretionary funds (grants if available, other if no grants)", MIN(O577*('Funding Allocation Parameters'!$E$5), 'Funding Allocation Parameters'!$G$5), IF('Funding Allocation Parameters'!$C$5="Complex Library Subsidy", 0, 0)))))</f>
        <v>0</v>
      </c>
      <c r="V577" s="177">
        <f t="shared" si="252"/>
        <v>610.61860000000001</v>
      </c>
      <c r="W577" s="177">
        <f t="shared" si="253"/>
        <v>610.61860000000001</v>
      </c>
      <c r="X577" s="179">
        <f>IF('Funding Allocation Parameters'!$C$6="Basic Library Subsidy", MIN(V577*'Funding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MIN(V577*VLOOKUP(CONCATENATE($A577, 'Funding Allocation Parameters'!$I$6), 'Library Subsidy Complex'!$C$2:$J$55, 2, FALSE), VLOOKUP(CONCATENATE($A577, 'Funding Allocation Parameters'!$I$6), 'Library Subsidy Complex'!$C$2:$J$55, 4, FALSE)), 0)))))</f>
        <v>0</v>
      </c>
      <c r="Y577" s="179">
        <f>IF('Funding Allocation Parameters'!$C$6="Basic Library Subsidy", 0, IF('Funding Allocation Parameters'!$C$6="Grant funding",MIN(V577*'Funding Allocation Parameters'!$E$6, 'Funding Allocation Parameters'!$G$6), IF('Funding Allocation Parameters'!$C$6="Other author funding", 0, IF('Funding Allocation Parameters'!$C$6="Any discretionary funds (grants if available, other if no grants)", MIN(V577*'Funding Allocation Parameters'!$E$6, 'Funding Allocation Parameters'!$G$6), IF('Funding Allocation Parameters'!$C$6="Complex Library Subsidy", 0, 0)))))</f>
        <v>610.61860000000001</v>
      </c>
      <c r="Z577" s="179">
        <f>IF('Funding Allocation Parameters'!$C$6="Basic Library Subsidy", 0, IF('Funding Allocation Parameters'!$C$6="Grant funding", 0, IF('Funding Allocation Parameters'!$C$6="Other author funding",  MIN(V577*'Funding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7" s="179">
        <f>IF('Funding Allocation Parameters'!$C$6="Basic Library Subsidy", MIN(W577*'Funding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MIN(W577*VLOOKUP(CONCATENATE($A577, 'Funding Allocation Parameters'!$I$6), 'Library Subsidy Complex'!$C$2:$J$55, 6, FALSE), VLOOKUP(CONCATENATE($A577, 'Funding Allocation Parameters'!$I$6), 'Library Subsidy Complex'!$C$2:$J$55, 8, FALSE)), 0)))))</f>
        <v>0</v>
      </c>
      <c r="AB577" s="179">
        <f>IF('Funding Allocation Parameters'!$C$6="Basic Library Subsidy", 0, IF('Funding Allocation Parameters'!$C$6="Grant funding", 0, IF('Funding Allocation Parameters'!$C$6="Other author funding",  MIN(W577*'Funding Allocation Parameters'!$E$6, 'Funding Allocation Parameters'!$G$6), IF('Funding Allocation Parameters'!$C$6="Any discretionary funds (grants if available, other if no grants)", MIN(W577*'Funding Allocation Parameters'!$E$6, 'Funding Allocation Parameters'!$G$6), IF('Funding Allocation Parameters'!$C$6="Complex Library Subsidy", 0, 0)))))</f>
        <v>610.61860000000001</v>
      </c>
      <c r="AC577" s="177">
        <f t="shared" si="254"/>
        <v>0</v>
      </c>
      <c r="AD577" s="177">
        <f t="shared" si="255"/>
        <v>0</v>
      </c>
      <c r="AE577" s="180">
        <f>IF('Funding Allocation Parameters'!$C$7="Basic Library Subsidy", MIN(AC577*'Funding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MIN(AC577*VLOOKUP(CONCATENATE($A577, 'Funding Allocation Parameters'!$I$7), 'Library Subsidy Complex'!$C$2:$J$55, 2, FALSE), VLOOKUP(CONCATENATE($A577, 'Funding Allocation Parameters'!$I$7), 'Library Subsidy Complex'!$C$2:$J$55, 4, FALSE)), 0)))))</f>
        <v>0</v>
      </c>
      <c r="AF577" s="180">
        <f>IF('Funding Allocation Parameters'!$C$7="Basic Library Subsidy", 0, IF('Funding Allocation Parameters'!$C$7="Grant funding",MIN(AC577*'Funding Allocation Parameters'!$E$7, 'Funding Allocation Parameters'!$G$7), IF('Funding Allocation Parameters'!$C$7="Other author funding", 0, IF('Funding Allocation Parameters'!$C$7="Any discretionary funds (grants if available, other if no grants)", MIN(AC577*'Funding Allocation Parameters'!$E$7, 'Funding Allocation Parameters'!$G$7), IF('Funding Allocation Parameters'!$C$7="Complex Library Subsidy", 0, 0)))))</f>
        <v>0</v>
      </c>
      <c r="AG577" s="180">
        <f>IF('Funding Allocation Parameters'!$C$7="Basic Library Subsidy", 0, IF('Funding Allocation Parameters'!$C$7="Grant funding", 0, IF('Funding Allocation Parameters'!$C$7="Other author funding",  MIN(AC577*'Funding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7" s="180">
        <f>IF('Funding Allocation Parameters'!$C$7="Basic Library Subsidy", MIN(AD577*'Funding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MIN(AD577*VLOOKUP(CONCATENATE($A577, 'Funding Allocation Parameters'!$I$7), 'Library Subsidy Complex'!$C$2:$J$55, 6, FALSE), VLOOKUP(CONCATENATE($A577, 'Funding Allocation Parameters'!$I$7), 'Library Subsidy Complex'!$C$2:$J$55, 8, FALSE)), 0)))))</f>
        <v>0</v>
      </c>
      <c r="AI577" s="180">
        <f>IF('Funding Allocation Parameters'!$C$7="Basic Library Subsidy", 0, IF('Funding Allocation Parameters'!$C$7="Grant funding", 0, IF('Funding Allocation Parameters'!$C$7="Other author funding",  MIN(AD577*'Funding Allocation Parameters'!$E$7, 'Funding Allocation Parameters'!$G$7), IF('Funding Allocation Parameters'!$C$7="Any discretionary funds (grants if available, other if no grants)", MIN(AD577*'Funding Allocation Parameters'!$E$7, 'Funding Allocation Parameters'!$G$7), IF('Funding Allocation Parameters'!$C$7="Complex Library Subsidy", 0, 0)))))</f>
        <v>0</v>
      </c>
      <c r="AJ577" s="177">
        <f t="shared" si="256"/>
        <v>0</v>
      </c>
      <c r="AK577" s="177">
        <f t="shared" si="257"/>
        <v>0</v>
      </c>
      <c r="AL577" s="181">
        <f>IF('Funding Allocation Parameters'!$C$8="Basic Library Subsidy", MIN(AJ577*'Funding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MIN(AJ577*VLOOKUP(CONCATENATE($A577, 'Funding Allocation Parameters'!$I$8), 'Library Subsidy Complex'!$C$2:$J$55, 2, FALSE), VLOOKUP(CONCATENATE($A577, 'Funding Allocation Parameters'!$I$8), 'Library Subsidy Complex'!$C$2:$J$55, 4, FALSE)), 0)))))</f>
        <v>0</v>
      </c>
      <c r="AM577" s="181">
        <f>IF('Funding Allocation Parameters'!$C$8="Basic Library Subsidy", 0, IF('Funding Allocation Parameters'!$C$8="Grant funding",MIN(AJ577*'Funding Allocation Parameters'!$E$8, 'Funding Allocation Parameters'!$G$8), IF('Funding Allocation Parameters'!$C$8="Other author funding", 0, IF('Funding Allocation Parameters'!$C$8="Any discretionary funds (grants if available, other if no grants)", MIN(AJ577*'Funding Allocation Parameters'!$E$8, 'Funding Allocation Parameters'!$G$8), IF('Funding Allocation Parameters'!$C$8="Complex Library Subsidy", 0, 0)))))</f>
        <v>0</v>
      </c>
      <c r="AN577" s="181">
        <f>IF('Funding Allocation Parameters'!$C$8="Basic Library Subsidy", 0, IF('Funding Allocation Parameters'!$C$8="Grant funding", 0, IF('Funding Allocation Parameters'!$C$8="Other author funding",  MIN(AJ577*'Funding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7" s="181">
        <f>IF('Funding Allocation Parameters'!$C$8="Basic Library Subsidy", MIN(AK577*'Funding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MIN(AK577*VLOOKUP(CONCATENATE($A577, 'Funding Allocation Parameters'!$I$8), 'Library Subsidy Complex'!$C$2:$J$55, 6, FALSE), VLOOKUP(CONCATENATE($A577, 'Funding Allocation Parameters'!$I$8), 'Library Subsidy Complex'!$C$2:$J$55, 8, FALSE)), 0)))))</f>
        <v>0</v>
      </c>
      <c r="AP577" s="181">
        <f>IF('Funding Allocation Parameters'!$C$8="Basic Library Subsidy", 0, IF('Funding Allocation Parameters'!$C$8="Grant funding", 0, IF('Funding Allocation Parameters'!$C$8="Other author funding",  MIN(AK577*'Funding Allocation Parameters'!$E$8, 'Funding Allocation Parameters'!$G$8), IF('Funding Allocation Parameters'!$C$8="Any discretionary funds (grants if available, other if no grants)", MIN(AK577*'Funding Allocation Parameters'!$E$8, 'Funding Allocation Parameters'!$G$8), IF('Funding Allocation Parameters'!$C$8="Complex Library Subsidy", 0, 0)))))</f>
        <v>0</v>
      </c>
      <c r="AQ577" s="177">
        <f t="shared" si="258"/>
        <v>0</v>
      </c>
      <c r="AR577" s="177">
        <f t="shared" si="259"/>
        <v>0</v>
      </c>
      <c r="AS577" s="182">
        <f t="shared" si="260"/>
        <v>1189</v>
      </c>
      <c r="AT577" s="182">
        <f t="shared" si="261"/>
        <v>610.61860000000001</v>
      </c>
      <c r="AU577" s="182">
        <f t="shared" si="262"/>
        <v>0</v>
      </c>
      <c r="AV577" s="182">
        <f t="shared" si="263"/>
        <v>1189</v>
      </c>
      <c r="AW577" s="182">
        <f t="shared" si="264"/>
        <v>610.61860000000001</v>
      </c>
      <c r="AX577" s="183">
        <f t="shared" si="265"/>
        <v>1189</v>
      </c>
      <c r="AY577" s="183">
        <f t="shared" si="266"/>
        <v>610.61860000000001</v>
      </c>
      <c r="AZ577" s="183">
        <f t="shared" si="267"/>
        <v>0</v>
      </c>
      <c r="BA577" s="183">
        <f t="shared" si="268"/>
        <v>0</v>
      </c>
      <c r="BB577" s="183">
        <f t="shared" si="269"/>
        <v>0</v>
      </c>
      <c r="BC577" s="184">
        <f t="shared" si="270"/>
        <v>1189</v>
      </c>
      <c r="BD577" s="184">
        <f t="shared" si="271"/>
        <v>0</v>
      </c>
      <c r="BE577" s="184">
        <f t="shared" si="272"/>
        <v>610.61860000000001</v>
      </c>
      <c r="BF577" s="184">
        <f t="shared" si="273"/>
        <v>0</v>
      </c>
      <c r="BG577" s="102">
        <f t="shared" si="274"/>
        <v>0</v>
      </c>
      <c r="BH577" s="102">
        <f t="shared" si="275"/>
        <v>0</v>
      </c>
      <c r="BI577" s="102">
        <f t="shared" si="276"/>
        <v>0</v>
      </c>
      <c r="BJ577" s="102">
        <f t="shared" si="277"/>
        <v>1</v>
      </c>
      <c r="BK577" s="102">
        <f t="shared" si="278"/>
        <v>0</v>
      </c>
      <c r="BL577" s="102">
        <f t="shared" si="279"/>
        <v>0</v>
      </c>
      <c r="BN577" s="102"/>
    </row>
    <row r="578" spans="1:66" x14ac:dyDescent="0.25">
      <c r="A578" s="102" t="s">
        <v>7</v>
      </c>
      <c r="B578" s="102" t="s">
        <v>8</v>
      </c>
      <c r="C578" s="102" t="s">
        <v>8</v>
      </c>
      <c r="D578" s="102" t="s">
        <v>27</v>
      </c>
      <c r="E578" s="102" t="s">
        <v>1155</v>
      </c>
      <c r="F578" s="102" t="s">
        <v>1156</v>
      </c>
      <c r="G578" s="102">
        <v>1.87</v>
      </c>
      <c r="H578" s="102">
        <v>1</v>
      </c>
      <c r="I578" s="102">
        <v>0</v>
      </c>
      <c r="J578" s="167">
        <f>IFERROR(H578*VLOOKUP(A578, 'Advanced Parameters'!$B$7:$G$20, 6, FALSE)*VLOOKUP(A578, 'Growth Parameters'!$B$6:$H$19, 6, FALSE), 0)</f>
        <v>1</v>
      </c>
      <c r="K578" s="167">
        <f>IFERROR(IF('Advanced Parameters'!$C$5="n",'Raw Data'!I578*VLOOKUP(A578,'Advanced Parameters'!$B$7:$G$20,6,FALSE),J578*VLOOKUP(A578,'Advanced Parameters'!$B$7:$G$20,2,FALSE))*VLOOKUP(A578, 'Growth Parameters'!$B$6:$H$19, 6, FALSE), 0)</f>
        <v>0</v>
      </c>
      <c r="L578" s="167">
        <f t="shared" si="280"/>
        <v>1</v>
      </c>
      <c r="M578" s="168">
        <f>IFERROR(IF(G578="NA","NA",IF(G578&gt;'APC Parameters'!$K$6+VLOOKUP('Raw Data'!A578, 'APC Parameters'!$H$7:$L$20, 4, FALSE), 'APC Parameters'!$L$6+VLOOKUP('Raw Data'!A578, 'APC Parameters'!$H$7:$L$20, 5, FALSE), G578*('APC Parameters'!$J$6+VLOOKUP('Raw Data'!A578, 'APC Parameters'!$H$7:$L$20, 3, FALSE))+'APC Parameters'!$I$6+VLOOKUP('Raw Data'!A578, 'APC Parameters'!$H$7:$L$20, 2, FALSE))), 0)</f>
        <v>2474.2579999999998</v>
      </c>
      <c r="N578" s="168">
        <f t="shared" si="250"/>
        <v>2474.2579999999998</v>
      </c>
      <c r="O578" s="168">
        <f>IFERROR(IF(M578="NA",VLOOKUP(D578,'Internal Calculations'!$B$10:$C$11,2,FALSE), M578)*VLOOKUP(A578, 'Growth Parameters'!$B$6:$H$19, 7, FALSE), 0)</f>
        <v>2474.2579999999998</v>
      </c>
      <c r="P578" s="177">
        <f t="shared" si="251"/>
        <v>2474.2579999999998</v>
      </c>
      <c r="Q578" s="178">
        <f>IF('Funding Allocation Parameters'!$C$5="Basic Library Subsidy", MIN(O578*('Funding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MIN($O578*(VLOOKUP(CONCATENATE($A578, 'Funding Allocation Parameters'!$I$5), 'Library Subsidy Complex'!$C$2:$J$55, 2, FALSE)), VLOOKUP(CONCATENATE($A578, 'Funding Allocation Parameters'!$I$5), 'Library Subsidy Complex'!$C$2:$J$55, 4, FALSE)), 0)))))</f>
        <v>1189</v>
      </c>
      <c r="R578" s="178">
        <f>IF('Funding Allocation Parameters'!$C$5="Basic Library Subsidy", 0, IF('Funding Allocation Parameters'!$C$5="Grant funding",MIN(O578*('Funding Allocation Parameters'!$E$5), 'Funding Allocation Parameters'!$G$5), IF('Funding Allocation Parameters'!$C$5="Other author funding", 0, IF('Funding Allocation Parameters'!$C$5="Any discretionary funds (grants if available, other if no grants)", MIN(O578*('Funding Allocation Parameters'!$E$5), 'Funding Allocation Parameters'!$G$5), IF('Funding Allocation Parameters'!$C$5="Complex Library Subsidy", 0, 0)))))</f>
        <v>0</v>
      </c>
      <c r="S578" s="178">
        <f>IF('Funding Allocation Parameters'!$C$5="Basic Library Subsidy", 0, IF('Funding Allocation Parameters'!$C$5="Grant funding", 0, IF('Funding Allocation Parameters'!$C$5="Other author funding",  MIN(O578*('Funding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8" s="178">
        <f>IF('Funding Allocation Parameters'!$C$5="Basic Library Subsidy", MIN(O578*('Funding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MIN($O578*(VLOOKUP(CONCATENATE($A578, 'Funding Allocation Parameters'!$I$5), 'Library Subsidy Complex'!$C$2:$J$55, 6, FALSE)), VLOOKUP(CONCATENATE($A578, 'Funding Allocation Parameters'!$I$5), 'Library Subsidy Complex'!$C$2:$J$55, 8, FALSE)), 0)))))</f>
        <v>1189</v>
      </c>
      <c r="U578" s="178">
        <f>IF('Funding Allocation Parameters'!$C$5="Basic Library Subsidy", 0, IF('Funding Allocation Parameters'!$C$5="Grant funding", 0, IF('Funding Allocation Parameters'!$C$5="Other author funding",  MIN(O578*('Funding Allocation Parameters'!$E$5), 'Funding Allocation Parameters'!$G$5), IF('Funding Allocation Parameters'!$C$5="Any discretionary funds (grants if available, other if no grants)", MIN(O578*('Funding Allocation Parameters'!$E$5), 'Funding Allocation Parameters'!$G$5), IF('Funding Allocation Parameters'!$C$5="Complex Library Subsidy", 0, 0)))))</f>
        <v>0</v>
      </c>
      <c r="V578" s="177">
        <f t="shared" si="252"/>
        <v>1285.2579999999998</v>
      </c>
      <c r="W578" s="177">
        <f t="shared" si="253"/>
        <v>1285.2579999999998</v>
      </c>
      <c r="X578" s="179">
        <f>IF('Funding Allocation Parameters'!$C$6="Basic Library Subsidy", MIN(V578*'Funding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MIN(V578*VLOOKUP(CONCATENATE($A578, 'Funding Allocation Parameters'!$I$6), 'Library Subsidy Complex'!$C$2:$J$55, 2, FALSE), VLOOKUP(CONCATENATE($A578, 'Funding Allocation Parameters'!$I$6), 'Library Subsidy Complex'!$C$2:$J$55, 4, FALSE)), 0)))))</f>
        <v>0</v>
      </c>
      <c r="Y578" s="179">
        <f>IF('Funding Allocation Parameters'!$C$6="Basic Library Subsidy", 0, IF('Funding Allocation Parameters'!$C$6="Grant funding",MIN(V578*'Funding Allocation Parameters'!$E$6, 'Funding Allocation Parameters'!$G$6), IF('Funding Allocation Parameters'!$C$6="Other author funding", 0, IF('Funding Allocation Parameters'!$C$6="Any discretionary funds (grants if available, other if no grants)", MIN(V578*'Funding Allocation Parameters'!$E$6, 'Funding Allocation Parameters'!$G$6), IF('Funding Allocation Parameters'!$C$6="Complex Library Subsidy", 0, 0)))))</f>
        <v>1285.2579999999998</v>
      </c>
      <c r="Z578" s="179">
        <f>IF('Funding Allocation Parameters'!$C$6="Basic Library Subsidy", 0, IF('Funding Allocation Parameters'!$C$6="Grant funding", 0, IF('Funding Allocation Parameters'!$C$6="Other author funding",  MIN(V578*'Funding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8" s="179">
        <f>IF('Funding Allocation Parameters'!$C$6="Basic Library Subsidy", MIN(W578*'Funding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MIN(W578*VLOOKUP(CONCATENATE($A578, 'Funding Allocation Parameters'!$I$6), 'Library Subsidy Complex'!$C$2:$J$55, 6, FALSE), VLOOKUP(CONCATENATE($A578, 'Funding Allocation Parameters'!$I$6), 'Library Subsidy Complex'!$C$2:$J$55, 8, FALSE)), 0)))))</f>
        <v>0</v>
      </c>
      <c r="AB578" s="179">
        <f>IF('Funding Allocation Parameters'!$C$6="Basic Library Subsidy", 0, IF('Funding Allocation Parameters'!$C$6="Grant funding", 0, IF('Funding Allocation Parameters'!$C$6="Other author funding",  MIN(W578*'Funding Allocation Parameters'!$E$6, 'Funding Allocation Parameters'!$G$6), IF('Funding Allocation Parameters'!$C$6="Any discretionary funds (grants if available, other if no grants)", MIN(W578*'Funding Allocation Parameters'!$E$6, 'Funding Allocation Parameters'!$G$6), IF('Funding Allocation Parameters'!$C$6="Complex Library Subsidy", 0, 0)))))</f>
        <v>1285.2579999999998</v>
      </c>
      <c r="AC578" s="177">
        <f t="shared" si="254"/>
        <v>0</v>
      </c>
      <c r="AD578" s="177">
        <f t="shared" si="255"/>
        <v>0</v>
      </c>
      <c r="AE578" s="180">
        <f>IF('Funding Allocation Parameters'!$C$7="Basic Library Subsidy", MIN(AC578*'Funding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MIN(AC578*VLOOKUP(CONCATENATE($A578, 'Funding Allocation Parameters'!$I$7), 'Library Subsidy Complex'!$C$2:$J$55, 2, FALSE), VLOOKUP(CONCATENATE($A578, 'Funding Allocation Parameters'!$I$7), 'Library Subsidy Complex'!$C$2:$J$55, 4, FALSE)), 0)))))</f>
        <v>0</v>
      </c>
      <c r="AF578" s="180">
        <f>IF('Funding Allocation Parameters'!$C$7="Basic Library Subsidy", 0, IF('Funding Allocation Parameters'!$C$7="Grant funding",MIN(AC578*'Funding Allocation Parameters'!$E$7, 'Funding Allocation Parameters'!$G$7), IF('Funding Allocation Parameters'!$C$7="Other author funding", 0, IF('Funding Allocation Parameters'!$C$7="Any discretionary funds (grants if available, other if no grants)", MIN(AC578*'Funding Allocation Parameters'!$E$7, 'Funding Allocation Parameters'!$G$7), IF('Funding Allocation Parameters'!$C$7="Complex Library Subsidy", 0, 0)))))</f>
        <v>0</v>
      </c>
      <c r="AG578" s="180">
        <f>IF('Funding Allocation Parameters'!$C$7="Basic Library Subsidy", 0, IF('Funding Allocation Parameters'!$C$7="Grant funding", 0, IF('Funding Allocation Parameters'!$C$7="Other author funding",  MIN(AC578*'Funding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8" s="180">
        <f>IF('Funding Allocation Parameters'!$C$7="Basic Library Subsidy", MIN(AD578*'Funding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MIN(AD578*VLOOKUP(CONCATENATE($A578, 'Funding Allocation Parameters'!$I$7), 'Library Subsidy Complex'!$C$2:$J$55, 6, FALSE), VLOOKUP(CONCATENATE($A578, 'Funding Allocation Parameters'!$I$7), 'Library Subsidy Complex'!$C$2:$J$55, 8, FALSE)), 0)))))</f>
        <v>0</v>
      </c>
      <c r="AI578" s="180">
        <f>IF('Funding Allocation Parameters'!$C$7="Basic Library Subsidy", 0, IF('Funding Allocation Parameters'!$C$7="Grant funding", 0, IF('Funding Allocation Parameters'!$C$7="Other author funding",  MIN(AD578*'Funding Allocation Parameters'!$E$7, 'Funding Allocation Parameters'!$G$7), IF('Funding Allocation Parameters'!$C$7="Any discretionary funds (grants if available, other if no grants)", MIN(AD578*'Funding Allocation Parameters'!$E$7, 'Funding Allocation Parameters'!$G$7), IF('Funding Allocation Parameters'!$C$7="Complex Library Subsidy", 0, 0)))))</f>
        <v>0</v>
      </c>
      <c r="AJ578" s="177">
        <f t="shared" si="256"/>
        <v>0</v>
      </c>
      <c r="AK578" s="177">
        <f t="shared" si="257"/>
        <v>0</v>
      </c>
      <c r="AL578" s="181">
        <f>IF('Funding Allocation Parameters'!$C$8="Basic Library Subsidy", MIN(AJ578*'Funding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MIN(AJ578*VLOOKUP(CONCATENATE($A578, 'Funding Allocation Parameters'!$I$8), 'Library Subsidy Complex'!$C$2:$J$55, 2, FALSE), VLOOKUP(CONCATENATE($A578, 'Funding Allocation Parameters'!$I$8), 'Library Subsidy Complex'!$C$2:$J$55, 4, FALSE)), 0)))))</f>
        <v>0</v>
      </c>
      <c r="AM578" s="181">
        <f>IF('Funding Allocation Parameters'!$C$8="Basic Library Subsidy", 0, IF('Funding Allocation Parameters'!$C$8="Grant funding",MIN(AJ578*'Funding Allocation Parameters'!$E$8, 'Funding Allocation Parameters'!$G$8), IF('Funding Allocation Parameters'!$C$8="Other author funding", 0, IF('Funding Allocation Parameters'!$C$8="Any discretionary funds (grants if available, other if no grants)", MIN(AJ578*'Funding Allocation Parameters'!$E$8, 'Funding Allocation Parameters'!$G$8), IF('Funding Allocation Parameters'!$C$8="Complex Library Subsidy", 0, 0)))))</f>
        <v>0</v>
      </c>
      <c r="AN578" s="181">
        <f>IF('Funding Allocation Parameters'!$C$8="Basic Library Subsidy", 0, IF('Funding Allocation Parameters'!$C$8="Grant funding", 0, IF('Funding Allocation Parameters'!$C$8="Other author funding",  MIN(AJ578*'Funding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8" s="181">
        <f>IF('Funding Allocation Parameters'!$C$8="Basic Library Subsidy", MIN(AK578*'Funding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MIN(AK578*VLOOKUP(CONCATENATE($A578, 'Funding Allocation Parameters'!$I$8), 'Library Subsidy Complex'!$C$2:$J$55, 6, FALSE), VLOOKUP(CONCATENATE($A578, 'Funding Allocation Parameters'!$I$8), 'Library Subsidy Complex'!$C$2:$J$55, 8, FALSE)), 0)))))</f>
        <v>0</v>
      </c>
      <c r="AP578" s="181">
        <f>IF('Funding Allocation Parameters'!$C$8="Basic Library Subsidy", 0, IF('Funding Allocation Parameters'!$C$8="Grant funding", 0, IF('Funding Allocation Parameters'!$C$8="Other author funding",  MIN(AK578*'Funding Allocation Parameters'!$E$8, 'Funding Allocation Parameters'!$G$8), IF('Funding Allocation Parameters'!$C$8="Any discretionary funds (grants if available, other if no grants)", MIN(AK578*'Funding Allocation Parameters'!$E$8, 'Funding Allocation Parameters'!$G$8), IF('Funding Allocation Parameters'!$C$8="Complex Library Subsidy", 0, 0)))))</f>
        <v>0</v>
      </c>
      <c r="AQ578" s="177">
        <f t="shared" si="258"/>
        <v>0</v>
      </c>
      <c r="AR578" s="177">
        <f t="shared" si="259"/>
        <v>0</v>
      </c>
      <c r="AS578" s="182">
        <f t="shared" si="260"/>
        <v>1189</v>
      </c>
      <c r="AT578" s="182">
        <f t="shared" si="261"/>
        <v>1285.2579999999998</v>
      </c>
      <c r="AU578" s="182">
        <f t="shared" si="262"/>
        <v>0</v>
      </c>
      <c r="AV578" s="182">
        <f t="shared" si="263"/>
        <v>1189</v>
      </c>
      <c r="AW578" s="182">
        <f t="shared" si="264"/>
        <v>1285.2579999999998</v>
      </c>
      <c r="AX578" s="183">
        <f t="shared" si="265"/>
        <v>0</v>
      </c>
      <c r="AY578" s="183">
        <f t="shared" si="266"/>
        <v>0</v>
      </c>
      <c r="AZ578" s="183">
        <f t="shared" si="267"/>
        <v>0</v>
      </c>
      <c r="BA578" s="183">
        <f t="shared" si="268"/>
        <v>1189</v>
      </c>
      <c r="BB578" s="183">
        <f t="shared" si="269"/>
        <v>1285.2579999999998</v>
      </c>
      <c r="BC578" s="184">
        <f t="shared" si="270"/>
        <v>1189</v>
      </c>
      <c r="BD578" s="184">
        <f t="shared" si="271"/>
        <v>0</v>
      </c>
      <c r="BE578" s="184">
        <f t="shared" si="272"/>
        <v>0</v>
      </c>
      <c r="BF578" s="184">
        <f t="shared" si="273"/>
        <v>1285.2579999999998</v>
      </c>
      <c r="BG578" s="102">
        <f t="shared" si="274"/>
        <v>0</v>
      </c>
      <c r="BH578" s="102">
        <f t="shared" si="275"/>
        <v>0</v>
      </c>
      <c r="BI578" s="102">
        <f t="shared" si="276"/>
        <v>0</v>
      </c>
      <c r="BJ578" s="102">
        <f t="shared" si="277"/>
        <v>0</v>
      </c>
      <c r="BK578" s="102">
        <f t="shared" si="278"/>
        <v>1</v>
      </c>
      <c r="BL578" s="102">
        <f t="shared" si="279"/>
        <v>0</v>
      </c>
      <c r="BN578" s="102"/>
    </row>
    <row r="579" spans="1:66" x14ac:dyDescent="0.25">
      <c r="A579" s="102" t="s">
        <v>24</v>
      </c>
      <c r="B579" s="102" t="s">
        <v>8</v>
      </c>
      <c r="C579" s="102" t="s">
        <v>8</v>
      </c>
      <c r="D579" s="102" t="s">
        <v>27</v>
      </c>
      <c r="E579" s="102" t="s">
        <v>523</v>
      </c>
      <c r="F579" s="102" t="s">
        <v>1157</v>
      </c>
      <c r="G579" s="102" t="s">
        <v>9</v>
      </c>
      <c r="H579" s="102">
        <v>1</v>
      </c>
      <c r="I579" s="102">
        <v>1</v>
      </c>
      <c r="J579" s="167">
        <f>IFERROR(H579*VLOOKUP(A579, 'Advanced Parameters'!$B$7:$G$20, 6, FALSE)*VLOOKUP(A579, 'Growth Parameters'!$B$6:$H$19, 6, FALSE), 0)</f>
        <v>1</v>
      </c>
      <c r="K579" s="167">
        <f>IFERROR(IF('Advanced Parameters'!$C$5="n",'Raw Data'!I579*VLOOKUP(A579,'Advanced Parameters'!$B$7:$G$20,6,FALSE),J579*VLOOKUP(A579,'Advanced Parameters'!$B$7:$G$20,2,FALSE))*VLOOKUP(A579, 'Growth Parameters'!$B$6:$H$19, 6, FALSE), 0)</f>
        <v>1</v>
      </c>
      <c r="L579" s="167">
        <f t="shared" si="280"/>
        <v>0</v>
      </c>
      <c r="M579" s="168" t="str">
        <f>IFERROR(IF(G579="NA","NA",IF(G579&gt;'APC Parameters'!$K$6+VLOOKUP('Raw Data'!A579, 'APC Parameters'!$H$7:$L$20, 4, FALSE), 'APC Parameters'!$L$6+VLOOKUP('Raw Data'!A579, 'APC Parameters'!$H$7:$L$20, 5, FALSE), G579*('APC Parameters'!$J$6+VLOOKUP('Raw Data'!A579, 'APC Parameters'!$H$7:$L$20, 3, FALSE))+'APC Parameters'!$I$6+VLOOKUP('Raw Data'!A579, 'APC Parameters'!$H$7:$L$20, 2, FALSE))), 0)</f>
        <v>NA</v>
      </c>
      <c r="N579" s="168" t="str">
        <f t="shared" ref="N579:N642" si="281">IFERROR(M579*J579, "NA")</f>
        <v>NA</v>
      </c>
      <c r="O579" s="168">
        <f>IFERROR(IF(M579="NA",VLOOKUP(D579,'Internal Calculations'!$B$10:$C$11,2,FALSE), M579)*VLOOKUP(A579, 'Growth Parameters'!$B$6:$H$19, 7, FALSE), 0)</f>
        <v>2278.6764150234731</v>
      </c>
      <c r="P579" s="177">
        <f t="shared" ref="P579:P642" si="282">O579*J579</f>
        <v>2278.6764150234731</v>
      </c>
      <c r="Q579" s="178">
        <f>IF('Funding Allocation Parameters'!$C$5="Basic Library Subsidy", MIN(O579*('Funding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MIN($O579*(VLOOKUP(CONCATENATE($A579, 'Funding Allocation Parameters'!$I$5), 'Library Subsidy Complex'!$C$2:$J$55, 2, FALSE)), VLOOKUP(CONCATENATE($A579, 'Funding Allocation Parameters'!$I$5), 'Library Subsidy Complex'!$C$2:$J$55, 4, FALSE)), 0)))))</f>
        <v>1189</v>
      </c>
      <c r="R579" s="178">
        <f>IF('Funding Allocation Parameters'!$C$5="Basic Library Subsidy", 0, IF('Funding Allocation Parameters'!$C$5="Grant funding",MIN(O579*('Funding Allocation Parameters'!$E$5), 'Funding Allocation Parameters'!$G$5), IF('Funding Allocation Parameters'!$C$5="Other author funding", 0, IF('Funding Allocation Parameters'!$C$5="Any discretionary funds (grants if available, other if no grants)", MIN(O579*('Funding Allocation Parameters'!$E$5), 'Funding Allocation Parameters'!$G$5), IF('Funding Allocation Parameters'!$C$5="Complex Library Subsidy", 0, 0)))))</f>
        <v>0</v>
      </c>
      <c r="S579" s="178">
        <f>IF('Funding Allocation Parameters'!$C$5="Basic Library Subsidy", 0, IF('Funding Allocation Parameters'!$C$5="Grant funding", 0, IF('Funding Allocation Parameters'!$C$5="Other author funding",  MIN(O579*('Funding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79" s="178">
        <f>IF('Funding Allocation Parameters'!$C$5="Basic Library Subsidy", MIN(O579*('Funding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MIN($O579*(VLOOKUP(CONCATENATE($A579, 'Funding Allocation Parameters'!$I$5), 'Library Subsidy Complex'!$C$2:$J$55, 6, FALSE)), VLOOKUP(CONCATENATE($A579, 'Funding Allocation Parameters'!$I$5), 'Library Subsidy Complex'!$C$2:$J$55, 8, FALSE)), 0)))))</f>
        <v>1189</v>
      </c>
      <c r="U579" s="178">
        <f>IF('Funding Allocation Parameters'!$C$5="Basic Library Subsidy", 0, IF('Funding Allocation Parameters'!$C$5="Grant funding", 0, IF('Funding Allocation Parameters'!$C$5="Other author funding",  MIN(O579*('Funding Allocation Parameters'!$E$5), 'Funding Allocation Parameters'!$G$5), IF('Funding Allocation Parameters'!$C$5="Any discretionary funds (grants if available, other if no grants)", MIN(O579*('Funding Allocation Parameters'!$E$5), 'Funding Allocation Parameters'!$G$5), IF('Funding Allocation Parameters'!$C$5="Complex Library Subsidy", 0, 0)))))</f>
        <v>0</v>
      </c>
      <c r="V579" s="177">
        <f t="shared" ref="V579:V642" si="283">MAX(O579-Q579-R579-S579, 0)</f>
        <v>1089.6764150234731</v>
      </c>
      <c r="W579" s="177">
        <f t="shared" ref="W579:W642" si="284">MAX(O579-T579-U579, 0)</f>
        <v>1089.6764150234731</v>
      </c>
      <c r="X579" s="179">
        <f>IF('Funding Allocation Parameters'!$C$6="Basic Library Subsidy", MIN(V579*'Funding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MIN(V579*VLOOKUP(CONCATENATE($A579, 'Funding Allocation Parameters'!$I$6), 'Library Subsidy Complex'!$C$2:$J$55, 2, FALSE), VLOOKUP(CONCATENATE($A579, 'Funding Allocation Parameters'!$I$6), 'Library Subsidy Complex'!$C$2:$J$55, 4, FALSE)), 0)))))</f>
        <v>0</v>
      </c>
      <c r="Y579" s="179">
        <f>IF('Funding Allocation Parameters'!$C$6="Basic Library Subsidy", 0, IF('Funding Allocation Parameters'!$C$6="Grant funding",MIN(V579*'Funding Allocation Parameters'!$E$6, 'Funding Allocation Parameters'!$G$6), IF('Funding Allocation Parameters'!$C$6="Other author funding", 0, IF('Funding Allocation Parameters'!$C$6="Any discretionary funds (grants if available, other if no grants)", MIN(V579*'Funding Allocation Parameters'!$E$6, 'Funding Allocation Parameters'!$G$6), IF('Funding Allocation Parameters'!$C$6="Complex Library Subsidy", 0, 0)))))</f>
        <v>1089.6764150234731</v>
      </c>
      <c r="Z579" s="179">
        <f>IF('Funding Allocation Parameters'!$C$6="Basic Library Subsidy", 0, IF('Funding Allocation Parameters'!$C$6="Grant funding", 0, IF('Funding Allocation Parameters'!$C$6="Other author funding",  MIN(V579*'Funding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79" s="179">
        <f>IF('Funding Allocation Parameters'!$C$6="Basic Library Subsidy", MIN(W579*'Funding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MIN(W579*VLOOKUP(CONCATENATE($A579, 'Funding Allocation Parameters'!$I$6), 'Library Subsidy Complex'!$C$2:$J$55, 6, FALSE), VLOOKUP(CONCATENATE($A579, 'Funding Allocation Parameters'!$I$6), 'Library Subsidy Complex'!$C$2:$J$55, 8, FALSE)), 0)))))</f>
        <v>0</v>
      </c>
      <c r="AB579" s="179">
        <f>IF('Funding Allocation Parameters'!$C$6="Basic Library Subsidy", 0, IF('Funding Allocation Parameters'!$C$6="Grant funding", 0, IF('Funding Allocation Parameters'!$C$6="Other author funding",  MIN(W579*'Funding Allocation Parameters'!$E$6, 'Funding Allocation Parameters'!$G$6), IF('Funding Allocation Parameters'!$C$6="Any discretionary funds (grants if available, other if no grants)", MIN(W579*'Funding Allocation Parameters'!$E$6, 'Funding Allocation Parameters'!$G$6), IF('Funding Allocation Parameters'!$C$6="Complex Library Subsidy", 0, 0)))))</f>
        <v>1089.6764150234731</v>
      </c>
      <c r="AC579" s="177">
        <f t="shared" ref="AC579:AC642" si="285">MAX(V579-X579-Y579-Z579, 0)</f>
        <v>0</v>
      </c>
      <c r="AD579" s="177">
        <f t="shared" ref="AD579:AD642" si="286">MAX(W579-AA579-AB579, 0)</f>
        <v>0</v>
      </c>
      <c r="AE579" s="180">
        <f>IF('Funding Allocation Parameters'!$C$7="Basic Library Subsidy", MIN(AC579*'Funding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MIN(AC579*VLOOKUP(CONCATENATE($A579, 'Funding Allocation Parameters'!$I$7), 'Library Subsidy Complex'!$C$2:$J$55, 2, FALSE), VLOOKUP(CONCATENATE($A579, 'Funding Allocation Parameters'!$I$7), 'Library Subsidy Complex'!$C$2:$J$55, 4, FALSE)), 0)))))</f>
        <v>0</v>
      </c>
      <c r="AF579" s="180">
        <f>IF('Funding Allocation Parameters'!$C$7="Basic Library Subsidy", 0, IF('Funding Allocation Parameters'!$C$7="Grant funding",MIN(AC579*'Funding Allocation Parameters'!$E$7, 'Funding Allocation Parameters'!$G$7), IF('Funding Allocation Parameters'!$C$7="Other author funding", 0, IF('Funding Allocation Parameters'!$C$7="Any discretionary funds (grants if available, other if no grants)", MIN(AC579*'Funding Allocation Parameters'!$E$7, 'Funding Allocation Parameters'!$G$7), IF('Funding Allocation Parameters'!$C$7="Complex Library Subsidy", 0, 0)))))</f>
        <v>0</v>
      </c>
      <c r="AG579" s="180">
        <f>IF('Funding Allocation Parameters'!$C$7="Basic Library Subsidy", 0, IF('Funding Allocation Parameters'!$C$7="Grant funding", 0, IF('Funding Allocation Parameters'!$C$7="Other author funding",  MIN(AC579*'Funding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79" s="180">
        <f>IF('Funding Allocation Parameters'!$C$7="Basic Library Subsidy", MIN(AD579*'Funding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MIN(AD579*VLOOKUP(CONCATENATE($A579, 'Funding Allocation Parameters'!$I$7), 'Library Subsidy Complex'!$C$2:$J$55, 6, FALSE), VLOOKUP(CONCATENATE($A579, 'Funding Allocation Parameters'!$I$7), 'Library Subsidy Complex'!$C$2:$J$55, 8, FALSE)), 0)))))</f>
        <v>0</v>
      </c>
      <c r="AI579" s="180">
        <f>IF('Funding Allocation Parameters'!$C$7="Basic Library Subsidy", 0, IF('Funding Allocation Parameters'!$C$7="Grant funding", 0, IF('Funding Allocation Parameters'!$C$7="Other author funding",  MIN(AD579*'Funding Allocation Parameters'!$E$7, 'Funding Allocation Parameters'!$G$7), IF('Funding Allocation Parameters'!$C$7="Any discretionary funds (grants if available, other if no grants)", MIN(AD579*'Funding Allocation Parameters'!$E$7, 'Funding Allocation Parameters'!$G$7), IF('Funding Allocation Parameters'!$C$7="Complex Library Subsidy", 0, 0)))))</f>
        <v>0</v>
      </c>
      <c r="AJ579" s="177">
        <f t="shared" ref="AJ579:AJ642" si="287">MAX(AC579-AE579-AF579-AG579, 0)</f>
        <v>0</v>
      </c>
      <c r="AK579" s="177">
        <f t="shared" ref="AK579:AK642" si="288">MAX(AD579-AH579-AI579, 0)</f>
        <v>0</v>
      </c>
      <c r="AL579" s="181">
        <f>IF('Funding Allocation Parameters'!$C$8="Basic Library Subsidy", MIN(AJ579*'Funding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MIN(AJ579*VLOOKUP(CONCATENATE($A579, 'Funding Allocation Parameters'!$I$8), 'Library Subsidy Complex'!$C$2:$J$55, 2, FALSE), VLOOKUP(CONCATENATE($A579, 'Funding Allocation Parameters'!$I$8), 'Library Subsidy Complex'!$C$2:$J$55, 4, FALSE)), 0)))))</f>
        <v>0</v>
      </c>
      <c r="AM579" s="181">
        <f>IF('Funding Allocation Parameters'!$C$8="Basic Library Subsidy", 0, IF('Funding Allocation Parameters'!$C$8="Grant funding",MIN(AJ579*'Funding Allocation Parameters'!$E$8, 'Funding Allocation Parameters'!$G$8), IF('Funding Allocation Parameters'!$C$8="Other author funding", 0, IF('Funding Allocation Parameters'!$C$8="Any discretionary funds (grants if available, other if no grants)", MIN(AJ579*'Funding Allocation Parameters'!$E$8, 'Funding Allocation Parameters'!$G$8), IF('Funding Allocation Parameters'!$C$8="Complex Library Subsidy", 0, 0)))))</f>
        <v>0</v>
      </c>
      <c r="AN579" s="181">
        <f>IF('Funding Allocation Parameters'!$C$8="Basic Library Subsidy", 0, IF('Funding Allocation Parameters'!$C$8="Grant funding", 0, IF('Funding Allocation Parameters'!$C$8="Other author funding",  MIN(AJ579*'Funding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79" s="181">
        <f>IF('Funding Allocation Parameters'!$C$8="Basic Library Subsidy", MIN(AK579*'Funding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MIN(AK579*VLOOKUP(CONCATENATE($A579, 'Funding Allocation Parameters'!$I$8), 'Library Subsidy Complex'!$C$2:$J$55, 6, FALSE), VLOOKUP(CONCATENATE($A579, 'Funding Allocation Parameters'!$I$8), 'Library Subsidy Complex'!$C$2:$J$55, 8, FALSE)), 0)))))</f>
        <v>0</v>
      </c>
      <c r="AP579" s="181">
        <f>IF('Funding Allocation Parameters'!$C$8="Basic Library Subsidy", 0, IF('Funding Allocation Parameters'!$C$8="Grant funding", 0, IF('Funding Allocation Parameters'!$C$8="Other author funding",  MIN(AK579*'Funding Allocation Parameters'!$E$8, 'Funding Allocation Parameters'!$G$8), IF('Funding Allocation Parameters'!$C$8="Any discretionary funds (grants if available, other if no grants)", MIN(AK579*'Funding Allocation Parameters'!$E$8, 'Funding Allocation Parameters'!$G$8), IF('Funding Allocation Parameters'!$C$8="Complex Library Subsidy", 0, 0)))))</f>
        <v>0</v>
      </c>
      <c r="AQ579" s="177">
        <f t="shared" ref="AQ579:AQ642" si="289">MAX(AJ579-AL579-AM579-AN579, 0)</f>
        <v>0</v>
      </c>
      <c r="AR579" s="177">
        <f t="shared" ref="AR579:AR642" si="290">MAX(AK579-AO579-AP579, 0)</f>
        <v>0</v>
      </c>
      <c r="AS579" s="182">
        <f t="shared" ref="AS579:AS642" si="291">SUM(Q579,X579,AE579,AL579)</f>
        <v>1189</v>
      </c>
      <c r="AT579" s="182">
        <f t="shared" ref="AT579:AT642" si="292">SUM(R579,Y579,AF579,AM579)</f>
        <v>1089.6764150234731</v>
      </c>
      <c r="AU579" s="182">
        <f t="shared" ref="AU579:AU642" si="293">SUM(S579,Z579,AG579,AN579)</f>
        <v>0</v>
      </c>
      <c r="AV579" s="182">
        <f t="shared" ref="AV579:AV642" si="294">SUM(T579,AA579,AH579,AO579)</f>
        <v>1189</v>
      </c>
      <c r="AW579" s="182">
        <f t="shared" ref="AW579:AW642" si="295">SUM(U579,AB579,AI579,AP579)</f>
        <v>1089.6764150234731</v>
      </c>
      <c r="AX579" s="183">
        <f t="shared" ref="AX579:AX642" si="296">$K579*AS579</f>
        <v>1189</v>
      </c>
      <c r="AY579" s="183">
        <f t="shared" ref="AY579:AY642" si="297">$K579*AT579</f>
        <v>1089.6764150234731</v>
      </c>
      <c r="AZ579" s="183">
        <f t="shared" ref="AZ579:AZ642" si="298">$K579*AU579</f>
        <v>0</v>
      </c>
      <c r="BA579" s="183">
        <f t="shared" ref="BA579:BA642" si="299">$L579*AV579</f>
        <v>0</v>
      </c>
      <c r="BB579" s="183">
        <f t="shared" ref="BB579:BB642" si="300">$L579*AW579</f>
        <v>0</v>
      </c>
      <c r="BC579" s="184">
        <f t="shared" ref="BC579:BC642" si="301">AX579+BA579</f>
        <v>1189</v>
      </c>
      <c r="BD579" s="184">
        <f t="shared" ref="BD579:BD642" si="302">SUM(BC579,BE579,BF579)-P579</f>
        <v>0</v>
      </c>
      <c r="BE579" s="184">
        <f t="shared" ref="BE579:BE642" si="303">AY579</f>
        <v>1089.6764150234731</v>
      </c>
      <c r="BF579" s="184">
        <f t="shared" ref="BF579:BF642" si="304">AZ579+BB579</f>
        <v>0</v>
      </c>
      <c r="BG579" s="102">
        <f t="shared" ref="BG579:BG642" si="305">K579*IF(AND(AS579&gt;0, AT579=0, AU579=0), 1, 0)+L579*IF(AND(AV579&gt;0, AW579=0), 1, 0)</f>
        <v>0</v>
      </c>
      <c r="BH579" s="102">
        <f t="shared" ref="BH579:BH642" si="306">K579*IF(AND(AS579=0, AT579&gt;0, AU579=0), 1, 0)</f>
        <v>0</v>
      </c>
      <c r="BI579" s="102">
        <f t="shared" ref="BI579:BI642" si="307">K579*IF(AND(AS579=0, AT579=0, AU579&gt;0), 1, 0)+L579*IF(AND(AV579=0, AW579&gt;0), 1, 0)</f>
        <v>0</v>
      </c>
      <c r="BJ579" s="102">
        <f t="shared" ref="BJ579:BJ642" si="308">K579*IF(AND(AS579&gt;0, AT579&gt;0, AU579=0), 1, 0)</f>
        <v>1</v>
      </c>
      <c r="BK579" s="102">
        <f t="shared" ref="BK579:BK642" si="309">K579*IF(AND(AS579&gt;0, AT579=0, AU579&gt;0), 1, 0)+L579*IF(AND(AV579&gt;0, AW579&gt;0), 1, 0)</f>
        <v>0</v>
      </c>
      <c r="BL579" s="102">
        <f t="shared" ref="BL579:BL642" si="310">K579*IF(AND(AS579=0, AT579&gt;0, AU579&gt;0), 1, 0)+L579*IF(AND(AV579=0, AW579&gt;0), 1, 0)</f>
        <v>0</v>
      </c>
      <c r="BN579" s="102"/>
    </row>
    <row r="580" spans="1:66" x14ac:dyDescent="0.25">
      <c r="A580" s="102" t="s">
        <v>24</v>
      </c>
      <c r="B580" s="102" t="s">
        <v>8</v>
      </c>
      <c r="C580" s="102" t="s">
        <v>8</v>
      </c>
      <c r="D580" s="102" t="s">
        <v>27</v>
      </c>
      <c r="E580" s="102" t="s">
        <v>523</v>
      </c>
      <c r="F580" s="102" t="s">
        <v>1158</v>
      </c>
      <c r="G580" s="102" t="s">
        <v>9</v>
      </c>
      <c r="H580" s="102">
        <v>1</v>
      </c>
      <c r="I580" s="102">
        <v>1</v>
      </c>
      <c r="J580" s="167">
        <f>IFERROR(H580*VLOOKUP(A580, 'Advanced Parameters'!$B$7:$G$20, 6, FALSE)*VLOOKUP(A580, 'Growth Parameters'!$B$6:$H$19, 6, FALSE), 0)</f>
        <v>1</v>
      </c>
      <c r="K580" s="167">
        <f>IFERROR(IF('Advanced Parameters'!$C$5="n",'Raw Data'!I580*VLOOKUP(A580,'Advanced Parameters'!$B$7:$G$20,6,FALSE),J580*VLOOKUP(A580,'Advanced Parameters'!$B$7:$G$20,2,FALSE))*VLOOKUP(A580, 'Growth Parameters'!$B$6:$H$19, 6, FALSE), 0)</f>
        <v>1</v>
      </c>
      <c r="L580" s="167">
        <f t="shared" si="280"/>
        <v>0</v>
      </c>
      <c r="M580" s="168" t="str">
        <f>IFERROR(IF(G580="NA","NA",IF(G580&gt;'APC Parameters'!$K$6+VLOOKUP('Raw Data'!A580, 'APC Parameters'!$H$7:$L$20, 4, FALSE), 'APC Parameters'!$L$6+VLOOKUP('Raw Data'!A580, 'APC Parameters'!$H$7:$L$20, 5, FALSE), G580*('APC Parameters'!$J$6+VLOOKUP('Raw Data'!A580, 'APC Parameters'!$H$7:$L$20, 3, FALSE))+'APC Parameters'!$I$6+VLOOKUP('Raw Data'!A580, 'APC Parameters'!$H$7:$L$20, 2, FALSE))), 0)</f>
        <v>NA</v>
      </c>
      <c r="N580" s="168" t="str">
        <f t="shared" si="281"/>
        <v>NA</v>
      </c>
      <c r="O580" s="168">
        <f>IFERROR(IF(M580="NA",VLOOKUP(D580,'Internal Calculations'!$B$10:$C$11,2,FALSE), M580)*VLOOKUP(A580, 'Growth Parameters'!$B$6:$H$19, 7, FALSE), 0)</f>
        <v>2278.6764150234731</v>
      </c>
      <c r="P580" s="177">
        <f t="shared" si="282"/>
        <v>2278.6764150234731</v>
      </c>
      <c r="Q580" s="178">
        <f>IF('Funding Allocation Parameters'!$C$5="Basic Library Subsidy", MIN(O580*('Funding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MIN($O580*(VLOOKUP(CONCATENATE($A580, 'Funding Allocation Parameters'!$I$5), 'Library Subsidy Complex'!$C$2:$J$55, 2, FALSE)), VLOOKUP(CONCATENATE($A580, 'Funding Allocation Parameters'!$I$5), 'Library Subsidy Complex'!$C$2:$J$55, 4, FALSE)), 0)))))</f>
        <v>1189</v>
      </c>
      <c r="R580" s="178">
        <f>IF('Funding Allocation Parameters'!$C$5="Basic Library Subsidy", 0, IF('Funding Allocation Parameters'!$C$5="Grant funding",MIN(O580*('Funding Allocation Parameters'!$E$5), 'Funding Allocation Parameters'!$G$5), IF('Funding Allocation Parameters'!$C$5="Other author funding", 0, IF('Funding Allocation Parameters'!$C$5="Any discretionary funds (grants if available, other if no grants)", MIN(O580*('Funding Allocation Parameters'!$E$5), 'Funding Allocation Parameters'!$G$5), IF('Funding Allocation Parameters'!$C$5="Complex Library Subsidy", 0, 0)))))</f>
        <v>0</v>
      </c>
      <c r="S580" s="178">
        <f>IF('Funding Allocation Parameters'!$C$5="Basic Library Subsidy", 0, IF('Funding Allocation Parameters'!$C$5="Grant funding", 0, IF('Funding Allocation Parameters'!$C$5="Other author funding",  MIN(O580*('Funding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0" s="178">
        <f>IF('Funding Allocation Parameters'!$C$5="Basic Library Subsidy", MIN(O580*('Funding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MIN($O580*(VLOOKUP(CONCATENATE($A580, 'Funding Allocation Parameters'!$I$5), 'Library Subsidy Complex'!$C$2:$J$55, 6, FALSE)), VLOOKUP(CONCATENATE($A580, 'Funding Allocation Parameters'!$I$5), 'Library Subsidy Complex'!$C$2:$J$55, 8, FALSE)), 0)))))</f>
        <v>1189</v>
      </c>
      <c r="U580" s="178">
        <f>IF('Funding Allocation Parameters'!$C$5="Basic Library Subsidy", 0, IF('Funding Allocation Parameters'!$C$5="Grant funding", 0, IF('Funding Allocation Parameters'!$C$5="Other author funding",  MIN(O580*('Funding Allocation Parameters'!$E$5), 'Funding Allocation Parameters'!$G$5), IF('Funding Allocation Parameters'!$C$5="Any discretionary funds (grants if available, other if no grants)", MIN(O580*('Funding Allocation Parameters'!$E$5), 'Funding Allocation Parameters'!$G$5), IF('Funding Allocation Parameters'!$C$5="Complex Library Subsidy", 0, 0)))))</f>
        <v>0</v>
      </c>
      <c r="V580" s="177">
        <f t="shared" si="283"/>
        <v>1089.6764150234731</v>
      </c>
      <c r="W580" s="177">
        <f t="shared" si="284"/>
        <v>1089.6764150234731</v>
      </c>
      <c r="X580" s="179">
        <f>IF('Funding Allocation Parameters'!$C$6="Basic Library Subsidy", MIN(V580*'Funding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MIN(V580*VLOOKUP(CONCATENATE($A580, 'Funding Allocation Parameters'!$I$6), 'Library Subsidy Complex'!$C$2:$J$55, 2, FALSE), VLOOKUP(CONCATENATE($A580, 'Funding Allocation Parameters'!$I$6), 'Library Subsidy Complex'!$C$2:$J$55, 4, FALSE)), 0)))))</f>
        <v>0</v>
      </c>
      <c r="Y580" s="179">
        <f>IF('Funding Allocation Parameters'!$C$6="Basic Library Subsidy", 0, IF('Funding Allocation Parameters'!$C$6="Grant funding",MIN(V580*'Funding Allocation Parameters'!$E$6, 'Funding Allocation Parameters'!$G$6), IF('Funding Allocation Parameters'!$C$6="Other author funding", 0, IF('Funding Allocation Parameters'!$C$6="Any discretionary funds (grants if available, other if no grants)", MIN(V580*'Funding Allocation Parameters'!$E$6, 'Funding Allocation Parameters'!$G$6), IF('Funding Allocation Parameters'!$C$6="Complex Library Subsidy", 0, 0)))))</f>
        <v>1089.6764150234731</v>
      </c>
      <c r="Z580" s="179">
        <f>IF('Funding Allocation Parameters'!$C$6="Basic Library Subsidy", 0, IF('Funding Allocation Parameters'!$C$6="Grant funding", 0, IF('Funding Allocation Parameters'!$C$6="Other author funding",  MIN(V580*'Funding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0" s="179">
        <f>IF('Funding Allocation Parameters'!$C$6="Basic Library Subsidy", MIN(W580*'Funding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MIN(W580*VLOOKUP(CONCATENATE($A580, 'Funding Allocation Parameters'!$I$6), 'Library Subsidy Complex'!$C$2:$J$55, 6, FALSE), VLOOKUP(CONCATENATE($A580, 'Funding Allocation Parameters'!$I$6), 'Library Subsidy Complex'!$C$2:$J$55, 8, FALSE)), 0)))))</f>
        <v>0</v>
      </c>
      <c r="AB580" s="179">
        <f>IF('Funding Allocation Parameters'!$C$6="Basic Library Subsidy", 0, IF('Funding Allocation Parameters'!$C$6="Grant funding", 0, IF('Funding Allocation Parameters'!$C$6="Other author funding",  MIN(W580*'Funding Allocation Parameters'!$E$6, 'Funding Allocation Parameters'!$G$6), IF('Funding Allocation Parameters'!$C$6="Any discretionary funds (grants if available, other if no grants)", MIN(W580*'Funding Allocation Parameters'!$E$6, 'Funding Allocation Parameters'!$G$6), IF('Funding Allocation Parameters'!$C$6="Complex Library Subsidy", 0, 0)))))</f>
        <v>1089.6764150234731</v>
      </c>
      <c r="AC580" s="177">
        <f t="shared" si="285"/>
        <v>0</v>
      </c>
      <c r="AD580" s="177">
        <f t="shared" si="286"/>
        <v>0</v>
      </c>
      <c r="AE580" s="180">
        <f>IF('Funding Allocation Parameters'!$C$7="Basic Library Subsidy", MIN(AC580*'Funding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MIN(AC580*VLOOKUP(CONCATENATE($A580, 'Funding Allocation Parameters'!$I$7), 'Library Subsidy Complex'!$C$2:$J$55, 2, FALSE), VLOOKUP(CONCATENATE($A580, 'Funding Allocation Parameters'!$I$7), 'Library Subsidy Complex'!$C$2:$J$55, 4, FALSE)), 0)))))</f>
        <v>0</v>
      </c>
      <c r="AF580" s="180">
        <f>IF('Funding Allocation Parameters'!$C$7="Basic Library Subsidy", 0, IF('Funding Allocation Parameters'!$C$7="Grant funding",MIN(AC580*'Funding Allocation Parameters'!$E$7, 'Funding Allocation Parameters'!$G$7), IF('Funding Allocation Parameters'!$C$7="Other author funding", 0, IF('Funding Allocation Parameters'!$C$7="Any discretionary funds (grants if available, other if no grants)", MIN(AC580*'Funding Allocation Parameters'!$E$7, 'Funding Allocation Parameters'!$G$7), IF('Funding Allocation Parameters'!$C$7="Complex Library Subsidy", 0, 0)))))</f>
        <v>0</v>
      </c>
      <c r="AG580" s="180">
        <f>IF('Funding Allocation Parameters'!$C$7="Basic Library Subsidy", 0, IF('Funding Allocation Parameters'!$C$7="Grant funding", 0, IF('Funding Allocation Parameters'!$C$7="Other author funding",  MIN(AC580*'Funding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0" s="180">
        <f>IF('Funding Allocation Parameters'!$C$7="Basic Library Subsidy", MIN(AD580*'Funding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MIN(AD580*VLOOKUP(CONCATENATE($A580, 'Funding Allocation Parameters'!$I$7), 'Library Subsidy Complex'!$C$2:$J$55, 6, FALSE), VLOOKUP(CONCATENATE($A580, 'Funding Allocation Parameters'!$I$7), 'Library Subsidy Complex'!$C$2:$J$55, 8, FALSE)), 0)))))</f>
        <v>0</v>
      </c>
      <c r="AI580" s="180">
        <f>IF('Funding Allocation Parameters'!$C$7="Basic Library Subsidy", 0, IF('Funding Allocation Parameters'!$C$7="Grant funding", 0, IF('Funding Allocation Parameters'!$C$7="Other author funding",  MIN(AD580*'Funding Allocation Parameters'!$E$7, 'Funding Allocation Parameters'!$G$7), IF('Funding Allocation Parameters'!$C$7="Any discretionary funds (grants if available, other if no grants)", MIN(AD580*'Funding Allocation Parameters'!$E$7, 'Funding Allocation Parameters'!$G$7), IF('Funding Allocation Parameters'!$C$7="Complex Library Subsidy", 0, 0)))))</f>
        <v>0</v>
      </c>
      <c r="AJ580" s="177">
        <f t="shared" si="287"/>
        <v>0</v>
      </c>
      <c r="AK580" s="177">
        <f t="shared" si="288"/>
        <v>0</v>
      </c>
      <c r="AL580" s="181">
        <f>IF('Funding Allocation Parameters'!$C$8="Basic Library Subsidy", MIN(AJ580*'Funding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MIN(AJ580*VLOOKUP(CONCATENATE($A580, 'Funding Allocation Parameters'!$I$8), 'Library Subsidy Complex'!$C$2:$J$55, 2, FALSE), VLOOKUP(CONCATENATE($A580, 'Funding Allocation Parameters'!$I$8), 'Library Subsidy Complex'!$C$2:$J$55, 4, FALSE)), 0)))))</f>
        <v>0</v>
      </c>
      <c r="AM580" s="181">
        <f>IF('Funding Allocation Parameters'!$C$8="Basic Library Subsidy", 0, IF('Funding Allocation Parameters'!$C$8="Grant funding",MIN(AJ580*'Funding Allocation Parameters'!$E$8, 'Funding Allocation Parameters'!$G$8), IF('Funding Allocation Parameters'!$C$8="Other author funding", 0, IF('Funding Allocation Parameters'!$C$8="Any discretionary funds (grants if available, other if no grants)", MIN(AJ580*'Funding Allocation Parameters'!$E$8, 'Funding Allocation Parameters'!$G$8), IF('Funding Allocation Parameters'!$C$8="Complex Library Subsidy", 0, 0)))))</f>
        <v>0</v>
      </c>
      <c r="AN580" s="181">
        <f>IF('Funding Allocation Parameters'!$C$8="Basic Library Subsidy", 0, IF('Funding Allocation Parameters'!$C$8="Grant funding", 0, IF('Funding Allocation Parameters'!$C$8="Other author funding",  MIN(AJ580*'Funding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0" s="181">
        <f>IF('Funding Allocation Parameters'!$C$8="Basic Library Subsidy", MIN(AK580*'Funding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MIN(AK580*VLOOKUP(CONCATENATE($A580, 'Funding Allocation Parameters'!$I$8), 'Library Subsidy Complex'!$C$2:$J$55, 6, FALSE), VLOOKUP(CONCATENATE($A580, 'Funding Allocation Parameters'!$I$8), 'Library Subsidy Complex'!$C$2:$J$55, 8, FALSE)), 0)))))</f>
        <v>0</v>
      </c>
      <c r="AP580" s="181">
        <f>IF('Funding Allocation Parameters'!$C$8="Basic Library Subsidy", 0, IF('Funding Allocation Parameters'!$C$8="Grant funding", 0, IF('Funding Allocation Parameters'!$C$8="Other author funding",  MIN(AK580*'Funding Allocation Parameters'!$E$8, 'Funding Allocation Parameters'!$G$8), IF('Funding Allocation Parameters'!$C$8="Any discretionary funds (grants if available, other if no grants)", MIN(AK580*'Funding Allocation Parameters'!$E$8, 'Funding Allocation Parameters'!$G$8), IF('Funding Allocation Parameters'!$C$8="Complex Library Subsidy", 0, 0)))))</f>
        <v>0</v>
      </c>
      <c r="AQ580" s="177">
        <f t="shared" si="289"/>
        <v>0</v>
      </c>
      <c r="AR580" s="177">
        <f t="shared" si="290"/>
        <v>0</v>
      </c>
      <c r="AS580" s="182">
        <f t="shared" si="291"/>
        <v>1189</v>
      </c>
      <c r="AT580" s="182">
        <f t="shared" si="292"/>
        <v>1089.6764150234731</v>
      </c>
      <c r="AU580" s="182">
        <f t="shared" si="293"/>
        <v>0</v>
      </c>
      <c r="AV580" s="182">
        <f t="shared" si="294"/>
        <v>1189</v>
      </c>
      <c r="AW580" s="182">
        <f t="shared" si="295"/>
        <v>1089.6764150234731</v>
      </c>
      <c r="AX580" s="183">
        <f t="shared" si="296"/>
        <v>1189</v>
      </c>
      <c r="AY580" s="183">
        <f t="shared" si="297"/>
        <v>1089.6764150234731</v>
      </c>
      <c r="AZ580" s="183">
        <f t="shared" si="298"/>
        <v>0</v>
      </c>
      <c r="BA580" s="183">
        <f t="shared" si="299"/>
        <v>0</v>
      </c>
      <c r="BB580" s="183">
        <f t="shared" si="300"/>
        <v>0</v>
      </c>
      <c r="BC580" s="184">
        <f t="shared" si="301"/>
        <v>1189</v>
      </c>
      <c r="BD580" s="184">
        <f t="shared" si="302"/>
        <v>0</v>
      </c>
      <c r="BE580" s="184">
        <f t="shared" si="303"/>
        <v>1089.6764150234731</v>
      </c>
      <c r="BF580" s="184">
        <f t="shared" si="304"/>
        <v>0</v>
      </c>
      <c r="BG580" s="102">
        <f t="shared" si="305"/>
        <v>0</v>
      </c>
      <c r="BH580" s="102">
        <f t="shared" si="306"/>
        <v>0</v>
      </c>
      <c r="BI580" s="102">
        <f t="shared" si="307"/>
        <v>0</v>
      </c>
      <c r="BJ580" s="102">
        <f t="shared" si="308"/>
        <v>1</v>
      </c>
      <c r="BK580" s="102">
        <f t="shared" si="309"/>
        <v>0</v>
      </c>
      <c r="BL580" s="102">
        <f t="shared" si="310"/>
        <v>0</v>
      </c>
      <c r="BN580" s="102"/>
    </row>
    <row r="581" spans="1:66" x14ac:dyDescent="0.25">
      <c r="A581" s="102" t="s">
        <v>25</v>
      </c>
      <c r="B581" s="102" t="s">
        <v>12</v>
      </c>
      <c r="C581" s="102" t="s">
        <v>8</v>
      </c>
      <c r="D581" s="102" t="s">
        <v>27</v>
      </c>
      <c r="E581" s="102" t="s">
        <v>1159</v>
      </c>
      <c r="F581" s="102" t="s">
        <v>1160</v>
      </c>
      <c r="G581" s="102">
        <v>1.272</v>
      </c>
      <c r="H581" s="102">
        <v>1</v>
      </c>
      <c r="I581" s="102">
        <v>0.498</v>
      </c>
      <c r="J581" s="167">
        <f>IFERROR(H581*VLOOKUP(A581, 'Advanced Parameters'!$B$7:$G$20, 6, FALSE)*VLOOKUP(A581, 'Growth Parameters'!$B$6:$H$19, 6, FALSE), 0)</f>
        <v>1</v>
      </c>
      <c r="K581" s="167">
        <f>IFERROR(IF('Advanced Parameters'!$C$5="n",'Raw Data'!I581*VLOOKUP(A581,'Advanced Parameters'!$B$7:$G$20,6,FALSE),J581*VLOOKUP(A581,'Advanced Parameters'!$B$7:$G$20,2,FALSE))*VLOOKUP(A581, 'Growth Parameters'!$B$6:$H$19, 6, FALSE), 0)</f>
        <v>0.498</v>
      </c>
      <c r="L581" s="167">
        <f t="shared" si="280"/>
        <v>0.502</v>
      </c>
      <c r="M581" s="168">
        <f>IFERROR(IF(G581="NA","NA",IF(G581&gt;'APC Parameters'!$K$6+VLOOKUP('Raw Data'!A581, 'APC Parameters'!$H$7:$L$20, 4, FALSE), 'APC Parameters'!$L$6+VLOOKUP('Raw Data'!A581, 'APC Parameters'!$H$7:$L$20, 5, FALSE), G581*('APC Parameters'!$J$6+VLOOKUP('Raw Data'!A581, 'APC Parameters'!$H$7:$L$20, 3, FALSE))+'APC Parameters'!$I$6+VLOOKUP('Raw Data'!A581, 'APC Parameters'!$H$7:$L$20, 2, FALSE))), 0)</f>
        <v>2050.0367999999999</v>
      </c>
      <c r="N581" s="168">
        <f t="shared" si="281"/>
        <v>2050.0367999999999</v>
      </c>
      <c r="O581" s="168">
        <f>IFERROR(IF(M581="NA",VLOOKUP(D581,'Internal Calculations'!$B$10:$C$11,2,FALSE), M581)*VLOOKUP(A581, 'Growth Parameters'!$B$6:$H$19, 7, FALSE), 0)</f>
        <v>2050.0367999999999</v>
      </c>
      <c r="P581" s="177">
        <f t="shared" si="282"/>
        <v>2050.0367999999999</v>
      </c>
      <c r="Q581" s="178">
        <f>IF('Funding Allocation Parameters'!$C$5="Basic Library Subsidy", MIN(O581*('Funding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MIN($O581*(VLOOKUP(CONCATENATE($A581, 'Funding Allocation Parameters'!$I$5), 'Library Subsidy Complex'!$C$2:$J$55, 2, FALSE)), VLOOKUP(CONCATENATE($A581, 'Funding Allocation Parameters'!$I$5), 'Library Subsidy Complex'!$C$2:$J$55, 4, FALSE)), 0)))))</f>
        <v>1189</v>
      </c>
      <c r="R581" s="178">
        <f>IF('Funding Allocation Parameters'!$C$5="Basic Library Subsidy", 0, IF('Funding Allocation Parameters'!$C$5="Grant funding",MIN(O581*('Funding Allocation Parameters'!$E$5), 'Funding Allocation Parameters'!$G$5), IF('Funding Allocation Parameters'!$C$5="Other author funding", 0, IF('Funding Allocation Parameters'!$C$5="Any discretionary funds (grants if available, other if no grants)", MIN(O581*('Funding Allocation Parameters'!$E$5), 'Funding Allocation Parameters'!$G$5), IF('Funding Allocation Parameters'!$C$5="Complex Library Subsidy", 0, 0)))))</f>
        <v>0</v>
      </c>
      <c r="S581" s="178">
        <f>IF('Funding Allocation Parameters'!$C$5="Basic Library Subsidy", 0, IF('Funding Allocation Parameters'!$C$5="Grant funding", 0, IF('Funding Allocation Parameters'!$C$5="Other author funding",  MIN(O581*('Funding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1" s="178">
        <f>IF('Funding Allocation Parameters'!$C$5="Basic Library Subsidy", MIN(O581*('Funding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MIN($O581*(VLOOKUP(CONCATENATE($A581, 'Funding Allocation Parameters'!$I$5), 'Library Subsidy Complex'!$C$2:$J$55, 6, FALSE)), VLOOKUP(CONCATENATE($A581, 'Funding Allocation Parameters'!$I$5), 'Library Subsidy Complex'!$C$2:$J$55, 8, FALSE)), 0)))))</f>
        <v>1189</v>
      </c>
      <c r="U581" s="178">
        <f>IF('Funding Allocation Parameters'!$C$5="Basic Library Subsidy", 0, IF('Funding Allocation Parameters'!$C$5="Grant funding", 0, IF('Funding Allocation Parameters'!$C$5="Other author funding",  MIN(O581*('Funding Allocation Parameters'!$E$5), 'Funding Allocation Parameters'!$G$5), IF('Funding Allocation Parameters'!$C$5="Any discretionary funds (grants if available, other if no grants)", MIN(O581*('Funding Allocation Parameters'!$E$5), 'Funding Allocation Parameters'!$G$5), IF('Funding Allocation Parameters'!$C$5="Complex Library Subsidy", 0, 0)))))</f>
        <v>0</v>
      </c>
      <c r="V581" s="177">
        <f t="shared" si="283"/>
        <v>861.03679999999986</v>
      </c>
      <c r="W581" s="177">
        <f t="shared" si="284"/>
        <v>861.03679999999986</v>
      </c>
      <c r="X581" s="179">
        <f>IF('Funding Allocation Parameters'!$C$6="Basic Library Subsidy", MIN(V581*'Funding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MIN(V581*VLOOKUP(CONCATENATE($A581, 'Funding Allocation Parameters'!$I$6), 'Library Subsidy Complex'!$C$2:$J$55, 2, FALSE), VLOOKUP(CONCATENATE($A581, 'Funding Allocation Parameters'!$I$6), 'Library Subsidy Complex'!$C$2:$J$55, 4, FALSE)), 0)))))</f>
        <v>0</v>
      </c>
      <c r="Y581" s="179">
        <f>IF('Funding Allocation Parameters'!$C$6="Basic Library Subsidy", 0, IF('Funding Allocation Parameters'!$C$6="Grant funding",MIN(V581*'Funding Allocation Parameters'!$E$6, 'Funding Allocation Parameters'!$G$6), IF('Funding Allocation Parameters'!$C$6="Other author funding", 0, IF('Funding Allocation Parameters'!$C$6="Any discretionary funds (grants if available, other if no grants)", MIN(V581*'Funding Allocation Parameters'!$E$6, 'Funding Allocation Parameters'!$G$6), IF('Funding Allocation Parameters'!$C$6="Complex Library Subsidy", 0, 0)))))</f>
        <v>861.03679999999986</v>
      </c>
      <c r="Z581" s="179">
        <f>IF('Funding Allocation Parameters'!$C$6="Basic Library Subsidy", 0, IF('Funding Allocation Parameters'!$C$6="Grant funding", 0, IF('Funding Allocation Parameters'!$C$6="Other author funding",  MIN(V581*'Funding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1" s="179">
        <f>IF('Funding Allocation Parameters'!$C$6="Basic Library Subsidy", MIN(W581*'Funding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MIN(W581*VLOOKUP(CONCATENATE($A581, 'Funding Allocation Parameters'!$I$6), 'Library Subsidy Complex'!$C$2:$J$55, 6, FALSE), VLOOKUP(CONCATENATE($A581, 'Funding Allocation Parameters'!$I$6), 'Library Subsidy Complex'!$C$2:$J$55, 8, FALSE)), 0)))))</f>
        <v>0</v>
      </c>
      <c r="AB581" s="179">
        <f>IF('Funding Allocation Parameters'!$C$6="Basic Library Subsidy", 0, IF('Funding Allocation Parameters'!$C$6="Grant funding", 0, IF('Funding Allocation Parameters'!$C$6="Other author funding",  MIN(W581*'Funding Allocation Parameters'!$E$6, 'Funding Allocation Parameters'!$G$6), IF('Funding Allocation Parameters'!$C$6="Any discretionary funds (grants if available, other if no grants)", MIN(W581*'Funding Allocation Parameters'!$E$6, 'Funding Allocation Parameters'!$G$6), IF('Funding Allocation Parameters'!$C$6="Complex Library Subsidy", 0, 0)))))</f>
        <v>861.03679999999986</v>
      </c>
      <c r="AC581" s="177">
        <f t="shared" si="285"/>
        <v>0</v>
      </c>
      <c r="AD581" s="177">
        <f t="shared" si="286"/>
        <v>0</v>
      </c>
      <c r="AE581" s="180">
        <f>IF('Funding Allocation Parameters'!$C$7="Basic Library Subsidy", MIN(AC581*'Funding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MIN(AC581*VLOOKUP(CONCATENATE($A581, 'Funding Allocation Parameters'!$I$7), 'Library Subsidy Complex'!$C$2:$J$55, 2, FALSE), VLOOKUP(CONCATENATE($A581, 'Funding Allocation Parameters'!$I$7), 'Library Subsidy Complex'!$C$2:$J$55, 4, FALSE)), 0)))))</f>
        <v>0</v>
      </c>
      <c r="AF581" s="180">
        <f>IF('Funding Allocation Parameters'!$C$7="Basic Library Subsidy", 0, IF('Funding Allocation Parameters'!$C$7="Grant funding",MIN(AC581*'Funding Allocation Parameters'!$E$7, 'Funding Allocation Parameters'!$G$7), IF('Funding Allocation Parameters'!$C$7="Other author funding", 0, IF('Funding Allocation Parameters'!$C$7="Any discretionary funds (grants if available, other if no grants)", MIN(AC581*'Funding Allocation Parameters'!$E$7, 'Funding Allocation Parameters'!$G$7), IF('Funding Allocation Parameters'!$C$7="Complex Library Subsidy", 0, 0)))))</f>
        <v>0</v>
      </c>
      <c r="AG581" s="180">
        <f>IF('Funding Allocation Parameters'!$C$7="Basic Library Subsidy", 0, IF('Funding Allocation Parameters'!$C$7="Grant funding", 0, IF('Funding Allocation Parameters'!$C$7="Other author funding",  MIN(AC581*'Funding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1" s="180">
        <f>IF('Funding Allocation Parameters'!$C$7="Basic Library Subsidy", MIN(AD581*'Funding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MIN(AD581*VLOOKUP(CONCATENATE($A581, 'Funding Allocation Parameters'!$I$7), 'Library Subsidy Complex'!$C$2:$J$55, 6, FALSE), VLOOKUP(CONCATENATE($A581, 'Funding Allocation Parameters'!$I$7), 'Library Subsidy Complex'!$C$2:$J$55, 8, FALSE)), 0)))))</f>
        <v>0</v>
      </c>
      <c r="AI581" s="180">
        <f>IF('Funding Allocation Parameters'!$C$7="Basic Library Subsidy", 0, IF('Funding Allocation Parameters'!$C$7="Grant funding", 0, IF('Funding Allocation Parameters'!$C$7="Other author funding",  MIN(AD581*'Funding Allocation Parameters'!$E$7, 'Funding Allocation Parameters'!$G$7), IF('Funding Allocation Parameters'!$C$7="Any discretionary funds (grants if available, other if no grants)", MIN(AD581*'Funding Allocation Parameters'!$E$7, 'Funding Allocation Parameters'!$G$7), IF('Funding Allocation Parameters'!$C$7="Complex Library Subsidy", 0, 0)))))</f>
        <v>0</v>
      </c>
      <c r="AJ581" s="177">
        <f t="shared" si="287"/>
        <v>0</v>
      </c>
      <c r="AK581" s="177">
        <f t="shared" si="288"/>
        <v>0</v>
      </c>
      <c r="AL581" s="181">
        <f>IF('Funding Allocation Parameters'!$C$8="Basic Library Subsidy", MIN(AJ581*'Funding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MIN(AJ581*VLOOKUP(CONCATENATE($A581, 'Funding Allocation Parameters'!$I$8), 'Library Subsidy Complex'!$C$2:$J$55, 2, FALSE), VLOOKUP(CONCATENATE($A581, 'Funding Allocation Parameters'!$I$8), 'Library Subsidy Complex'!$C$2:$J$55, 4, FALSE)), 0)))))</f>
        <v>0</v>
      </c>
      <c r="AM581" s="181">
        <f>IF('Funding Allocation Parameters'!$C$8="Basic Library Subsidy", 0, IF('Funding Allocation Parameters'!$C$8="Grant funding",MIN(AJ581*'Funding Allocation Parameters'!$E$8, 'Funding Allocation Parameters'!$G$8), IF('Funding Allocation Parameters'!$C$8="Other author funding", 0, IF('Funding Allocation Parameters'!$C$8="Any discretionary funds (grants if available, other if no grants)", MIN(AJ581*'Funding Allocation Parameters'!$E$8, 'Funding Allocation Parameters'!$G$8), IF('Funding Allocation Parameters'!$C$8="Complex Library Subsidy", 0, 0)))))</f>
        <v>0</v>
      </c>
      <c r="AN581" s="181">
        <f>IF('Funding Allocation Parameters'!$C$8="Basic Library Subsidy", 0, IF('Funding Allocation Parameters'!$C$8="Grant funding", 0, IF('Funding Allocation Parameters'!$C$8="Other author funding",  MIN(AJ581*'Funding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1" s="181">
        <f>IF('Funding Allocation Parameters'!$C$8="Basic Library Subsidy", MIN(AK581*'Funding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MIN(AK581*VLOOKUP(CONCATENATE($A581, 'Funding Allocation Parameters'!$I$8), 'Library Subsidy Complex'!$C$2:$J$55, 6, FALSE), VLOOKUP(CONCATENATE($A581, 'Funding Allocation Parameters'!$I$8), 'Library Subsidy Complex'!$C$2:$J$55, 8, FALSE)), 0)))))</f>
        <v>0</v>
      </c>
      <c r="AP581" s="181">
        <f>IF('Funding Allocation Parameters'!$C$8="Basic Library Subsidy", 0, IF('Funding Allocation Parameters'!$C$8="Grant funding", 0, IF('Funding Allocation Parameters'!$C$8="Other author funding",  MIN(AK581*'Funding Allocation Parameters'!$E$8, 'Funding Allocation Parameters'!$G$8), IF('Funding Allocation Parameters'!$C$8="Any discretionary funds (grants if available, other if no grants)", MIN(AK581*'Funding Allocation Parameters'!$E$8, 'Funding Allocation Parameters'!$G$8), IF('Funding Allocation Parameters'!$C$8="Complex Library Subsidy", 0, 0)))))</f>
        <v>0</v>
      </c>
      <c r="AQ581" s="177">
        <f t="shared" si="289"/>
        <v>0</v>
      </c>
      <c r="AR581" s="177">
        <f t="shared" si="290"/>
        <v>0</v>
      </c>
      <c r="AS581" s="182">
        <f t="shared" si="291"/>
        <v>1189</v>
      </c>
      <c r="AT581" s="182">
        <f t="shared" si="292"/>
        <v>861.03679999999986</v>
      </c>
      <c r="AU581" s="182">
        <f t="shared" si="293"/>
        <v>0</v>
      </c>
      <c r="AV581" s="182">
        <f t="shared" si="294"/>
        <v>1189</v>
      </c>
      <c r="AW581" s="182">
        <f t="shared" si="295"/>
        <v>861.03679999999986</v>
      </c>
      <c r="AX581" s="183">
        <f t="shared" si="296"/>
        <v>592.12199999999996</v>
      </c>
      <c r="AY581" s="183">
        <f t="shared" si="297"/>
        <v>428.79632639999994</v>
      </c>
      <c r="AZ581" s="183">
        <f t="shared" si="298"/>
        <v>0</v>
      </c>
      <c r="BA581" s="183">
        <f t="shared" si="299"/>
        <v>596.87800000000004</v>
      </c>
      <c r="BB581" s="183">
        <f t="shared" si="300"/>
        <v>432.24047359999992</v>
      </c>
      <c r="BC581" s="184">
        <f t="shared" si="301"/>
        <v>1189</v>
      </c>
      <c r="BD581" s="184">
        <f t="shared" si="302"/>
        <v>0</v>
      </c>
      <c r="BE581" s="184">
        <f t="shared" si="303"/>
        <v>428.79632639999994</v>
      </c>
      <c r="BF581" s="184">
        <f t="shared" si="304"/>
        <v>432.24047359999992</v>
      </c>
      <c r="BG581" s="102">
        <f t="shared" si="305"/>
        <v>0</v>
      </c>
      <c r="BH581" s="102">
        <f t="shared" si="306"/>
        <v>0</v>
      </c>
      <c r="BI581" s="102">
        <f t="shared" si="307"/>
        <v>0</v>
      </c>
      <c r="BJ581" s="102">
        <f t="shared" si="308"/>
        <v>0.498</v>
      </c>
      <c r="BK581" s="102">
        <f t="shared" si="309"/>
        <v>0.502</v>
      </c>
      <c r="BL581" s="102">
        <f t="shared" si="310"/>
        <v>0</v>
      </c>
      <c r="BN581" s="102"/>
    </row>
    <row r="582" spans="1:66" x14ac:dyDescent="0.25">
      <c r="A582" s="102" t="s">
        <v>7</v>
      </c>
      <c r="B582" s="102" t="s">
        <v>8</v>
      </c>
      <c r="C582" s="102" t="s">
        <v>8</v>
      </c>
      <c r="D582" s="102" t="s">
        <v>27</v>
      </c>
      <c r="E582" s="102" t="s">
        <v>1161</v>
      </c>
      <c r="F582" s="102" t="s">
        <v>1162</v>
      </c>
      <c r="G582" s="102">
        <v>0.78500000000000003</v>
      </c>
      <c r="H582" s="102">
        <v>1</v>
      </c>
      <c r="I582" s="102">
        <v>0</v>
      </c>
      <c r="J582" s="167">
        <f>IFERROR(H582*VLOOKUP(A582, 'Advanced Parameters'!$B$7:$G$20, 6, FALSE)*VLOOKUP(A582, 'Growth Parameters'!$B$6:$H$19, 6, FALSE), 0)</f>
        <v>1</v>
      </c>
      <c r="K582" s="167">
        <f>IFERROR(IF('Advanced Parameters'!$C$5="n",'Raw Data'!I582*VLOOKUP(A582,'Advanced Parameters'!$B$7:$G$20,6,FALSE),J582*VLOOKUP(A582,'Advanced Parameters'!$B$7:$G$20,2,FALSE))*VLOOKUP(A582, 'Growth Parameters'!$B$6:$H$19, 6, FALSE), 0)</f>
        <v>0</v>
      </c>
      <c r="L582" s="167">
        <f t="shared" si="280"/>
        <v>1</v>
      </c>
      <c r="M582" s="168">
        <f>IFERROR(IF(G582="NA","NA",IF(G582&gt;'APC Parameters'!$K$6+VLOOKUP('Raw Data'!A582, 'APC Parameters'!$H$7:$L$20, 4, FALSE), 'APC Parameters'!$L$6+VLOOKUP('Raw Data'!A582, 'APC Parameters'!$H$7:$L$20, 5, FALSE), G582*('APC Parameters'!$J$6+VLOOKUP('Raw Data'!A582, 'APC Parameters'!$H$7:$L$20, 3, FALSE))+'APC Parameters'!$I$6+VLOOKUP('Raw Data'!A582, 'APC Parameters'!$H$7:$L$20, 2, FALSE))), 0)</f>
        <v>1704.5590000000002</v>
      </c>
      <c r="N582" s="168">
        <f t="shared" si="281"/>
        <v>1704.5590000000002</v>
      </c>
      <c r="O582" s="168">
        <f>IFERROR(IF(M582="NA",VLOOKUP(D582,'Internal Calculations'!$B$10:$C$11,2,FALSE), M582)*VLOOKUP(A582, 'Growth Parameters'!$B$6:$H$19, 7, FALSE), 0)</f>
        <v>1704.5590000000002</v>
      </c>
      <c r="P582" s="177">
        <f t="shared" si="282"/>
        <v>1704.5590000000002</v>
      </c>
      <c r="Q582" s="178">
        <f>IF('Funding Allocation Parameters'!$C$5="Basic Library Subsidy", MIN(O582*('Funding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MIN($O582*(VLOOKUP(CONCATENATE($A582, 'Funding Allocation Parameters'!$I$5), 'Library Subsidy Complex'!$C$2:$J$55, 2, FALSE)), VLOOKUP(CONCATENATE($A582, 'Funding Allocation Parameters'!$I$5), 'Library Subsidy Complex'!$C$2:$J$55, 4, FALSE)), 0)))))</f>
        <v>1189</v>
      </c>
      <c r="R582" s="178">
        <f>IF('Funding Allocation Parameters'!$C$5="Basic Library Subsidy", 0, IF('Funding Allocation Parameters'!$C$5="Grant funding",MIN(O582*('Funding Allocation Parameters'!$E$5), 'Funding Allocation Parameters'!$G$5), IF('Funding Allocation Parameters'!$C$5="Other author funding", 0, IF('Funding Allocation Parameters'!$C$5="Any discretionary funds (grants if available, other if no grants)", MIN(O582*('Funding Allocation Parameters'!$E$5), 'Funding Allocation Parameters'!$G$5), IF('Funding Allocation Parameters'!$C$5="Complex Library Subsidy", 0, 0)))))</f>
        <v>0</v>
      </c>
      <c r="S582" s="178">
        <f>IF('Funding Allocation Parameters'!$C$5="Basic Library Subsidy", 0, IF('Funding Allocation Parameters'!$C$5="Grant funding", 0, IF('Funding Allocation Parameters'!$C$5="Other author funding",  MIN(O582*('Funding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2" s="178">
        <f>IF('Funding Allocation Parameters'!$C$5="Basic Library Subsidy", MIN(O582*('Funding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MIN($O582*(VLOOKUP(CONCATENATE($A582, 'Funding Allocation Parameters'!$I$5), 'Library Subsidy Complex'!$C$2:$J$55, 6, FALSE)), VLOOKUP(CONCATENATE($A582, 'Funding Allocation Parameters'!$I$5), 'Library Subsidy Complex'!$C$2:$J$55, 8, FALSE)), 0)))))</f>
        <v>1189</v>
      </c>
      <c r="U582" s="178">
        <f>IF('Funding Allocation Parameters'!$C$5="Basic Library Subsidy", 0, IF('Funding Allocation Parameters'!$C$5="Grant funding", 0, IF('Funding Allocation Parameters'!$C$5="Other author funding",  MIN(O582*('Funding Allocation Parameters'!$E$5), 'Funding Allocation Parameters'!$G$5), IF('Funding Allocation Parameters'!$C$5="Any discretionary funds (grants if available, other if no grants)", MIN(O582*('Funding Allocation Parameters'!$E$5), 'Funding Allocation Parameters'!$G$5), IF('Funding Allocation Parameters'!$C$5="Complex Library Subsidy", 0, 0)))))</f>
        <v>0</v>
      </c>
      <c r="V582" s="177">
        <f t="shared" si="283"/>
        <v>515.5590000000002</v>
      </c>
      <c r="W582" s="177">
        <f t="shared" si="284"/>
        <v>515.5590000000002</v>
      </c>
      <c r="X582" s="179">
        <f>IF('Funding Allocation Parameters'!$C$6="Basic Library Subsidy", MIN(V582*'Funding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MIN(V582*VLOOKUP(CONCATENATE($A582, 'Funding Allocation Parameters'!$I$6), 'Library Subsidy Complex'!$C$2:$J$55, 2, FALSE), VLOOKUP(CONCATENATE($A582, 'Funding Allocation Parameters'!$I$6), 'Library Subsidy Complex'!$C$2:$J$55, 4, FALSE)), 0)))))</f>
        <v>0</v>
      </c>
      <c r="Y582" s="179">
        <f>IF('Funding Allocation Parameters'!$C$6="Basic Library Subsidy", 0, IF('Funding Allocation Parameters'!$C$6="Grant funding",MIN(V582*'Funding Allocation Parameters'!$E$6, 'Funding Allocation Parameters'!$G$6), IF('Funding Allocation Parameters'!$C$6="Other author funding", 0, IF('Funding Allocation Parameters'!$C$6="Any discretionary funds (grants if available, other if no grants)", MIN(V582*'Funding Allocation Parameters'!$E$6, 'Funding Allocation Parameters'!$G$6), IF('Funding Allocation Parameters'!$C$6="Complex Library Subsidy", 0, 0)))))</f>
        <v>515.5590000000002</v>
      </c>
      <c r="Z582" s="179">
        <f>IF('Funding Allocation Parameters'!$C$6="Basic Library Subsidy", 0, IF('Funding Allocation Parameters'!$C$6="Grant funding", 0, IF('Funding Allocation Parameters'!$C$6="Other author funding",  MIN(V582*'Funding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2" s="179">
        <f>IF('Funding Allocation Parameters'!$C$6="Basic Library Subsidy", MIN(W582*'Funding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MIN(W582*VLOOKUP(CONCATENATE($A582, 'Funding Allocation Parameters'!$I$6), 'Library Subsidy Complex'!$C$2:$J$55, 6, FALSE), VLOOKUP(CONCATENATE($A582, 'Funding Allocation Parameters'!$I$6), 'Library Subsidy Complex'!$C$2:$J$55, 8, FALSE)), 0)))))</f>
        <v>0</v>
      </c>
      <c r="AB582" s="179">
        <f>IF('Funding Allocation Parameters'!$C$6="Basic Library Subsidy", 0, IF('Funding Allocation Parameters'!$C$6="Grant funding", 0, IF('Funding Allocation Parameters'!$C$6="Other author funding",  MIN(W582*'Funding Allocation Parameters'!$E$6, 'Funding Allocation Parameters'!$G$6), IF('Funding Allocation Parameters'!$C$6="Any discretionary funds (grants if available, other if no grants)", MIN(W582*'Funding Allocation Parameters'!$E$6, 'Funding Allocation Parameters'!$G$6), IF('Funding Allocation Parameters'!$C$6="Complex Library Subsidy", 0, 0)))))</f>
        <v>515.5590000000002</v>
      </c>
      <c r="AC582" s="177">
        <f t="shared" si="285"/>
        <v>0</v>
      </c>
      <c r="AD582" s="177">
        <f t="shared" si="286"/>
        <v>0</v>
      </c>
      <c r="AE582" s="180">
        <f>IF('Funding Allocation Parameters'!$C$7="Basic Library Subsidy", MIN(AC582*'Funding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MIN(AC582*VLOOKUP(CONCATENATE($A582, 'Funding Allocation Parameters'!$I$7), 'Library Subsidy Complex'!$C$2:$J$55, 2, FALSE), VLOOKUP(CONCATENATE($A582, 'Funding Allocation Parameters'!$I$7), 'Library Subsidy Complex'!$C$2:$J$55, 4, FALSE)), 0)))))</f>
        <v>0</v>
      </c>
      <c r="AF582" s="180">
        <f>IF('Funding Allocation Parameters'!$C$7="Basic Library Subsidy", 0, IF('Funding Allocation Parameters'!$C$7="Grant funding",MIN(AC582*'Funding Allocation Parameters'!$E$7, 'Funding Allocation Parameters'!$G$7), IF('Funding Allocation Parameters'!$C$7="Other author funding", 0, IF('Funding Allocation Parameters'!$C$7="Any discretionary funds (grants if available, other if no grants)", MIN(AC582*'Funding Allocation Parameters'!$E$7, 'Funding Allocation Parameters'!$G$7), IF('Funding Allocation Parameters'!$C$7="Complex Library Subsidy", 0, 0)))))</f>
        <v>0</v>
      </c>
      <c r="AG582" s="180">
        <f>IF('Funding Allocation Parameters'!$C$7="Basic Library Subsidy", 0, IF('Funding Allocation Parameters'!$C$7="Grant funding", 0, IF('Funding Allocation Parameters'!$C$7="Other author funding",  MIN(AC582*'Funding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2" s="180">
        <f>IF('Funding Allocation Parameters'!$C$7="Basic Library Subsidy", MIN(AD582*'Funding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MIN(AD582*VLOOKUP(CONCATENATE($A582, 'Funding Allocation Parameters'!$I$7), 'Library Subsidy Complex'!$C$2:$J$55, 6, FALSE), VLOOKUP(CONCATENATE($A582, 'Funding Allocation Parameters'!$I$7), 'Library Subsidy Complex'!$C$2:$J$55, 8, FALSE)), 0)))))</f>
        <v>0</v>
      </c>
      <c r="AI582" s="180">
        <f>IF('Funding Allocation Parameters'!$C$7="Basic Library Subsidy", 0, IF('Funding Allocation Parameters'!$C$7="Grant funding", 0, IF('Funding Allocation Parameters'!$C$7="Other author funding",  MIN(AD582*'Funding Allocation Parameters'!$E$7, 'Funding Allocation Parameters'!$G$7), IF('Funding Allocation Parameters'!$C$7="Any discretionary funds (grants if available, other if no grants)", MIN(AD582*'Funding Allocation Parameters'!$E$7, 'Funding Allocation Parameters'!$G$7), IF('Funding Allocation Parameters'!$C$7="Complex Library Subsidy", 0, 0)))))</f>
        <v>0</v>
      </c>
      <c r="AJ582" s="177">
        <f t="shared" si="287"/>
        <v>0</v>
      </c>
      <c r="AK582" s="177">
        <f t="shared" si="288"/>
        <v>0</v>
      </c>
      <c r="AL582" s="181">
        <f>IF('Funding Allocation Parameters'!$C$8="Basic Library Subsidy", MIN(AJ582*'Funding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MIN(AJ582*VLOOKUP(CONCATENATE($A582, 'Funding Allocation Parameters'!$I$8), 'Library Subsidy Complex'!$C$2:$J$55, 2, FALSE), VLOOKUP(CONCATENATE($A582, 'Funding Allocation Parameters'!$I$8), 'Library Subsidy Complex'!$C$2:$J$55, 4, FALSE)), 0)))))</f>
        <v>0</v>
      </c>
      <c r="AM582" s="181">
        <f>IF('Funding Allocation Parameters'!$C$8="Basic Library Subsidy", 0, IF('Funding Allocation Parameters'!$C$8="Grant funding",MIN(AJ582*'Funding Allocation Parameters'!$E$8, 'Funding Allocation Parameters'!$G$8), IF('Funding Allocation Parameters'!$C$8="Other author funding", 0, IF('Funding Allocation Parameters'!$C$8="Any discretionary funds (grants if available, other if no grants)", MIN(AJ582*'Funding Allocation Parameters'!$E$8, 'Funding Allocation Parameters'!$G$8), IF('Funding Allocation Parameters'!$C$8="Complex Library Subsidy", 0, 0)))))</f>
        <v>0</v>
      </c>
      <c r="AN582" s="181">
        <f>IF('Funding Allocation Parameters'!$C$8="Basic Library Subsidy", 0, IF('Funding Allocation Parameters'!$C$8="Grant funding", 0, IF('Funding Allocation Parameters'!$C$8="Other author funding",  MIN(AJ582*'Funding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2" s="181">
        <f>IF('Funding Allocation Parameters'!$C$8="Basic Library Subsidy", MIN(AK582*'Funding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MIN(AK582*VLOOKUP(CONCATENATE($A582, 'Funding Allocation Parameters'!$I$8), 'Library Subsidy Complex'!$C$2:$J$55, 6, FALSE), VLOOKUP(CONCATENATE($A582, 'Funding Allocation Parameters'!$I$8), 'Library Subsidy Complex'!$C$2:$J$55, 8, FALSE)), 0)))))</f>
        <v>0</v>
      </c>
      <c r="AP582" s="181">
        <f>IF('Funding Allocation Parameters'!$C$8="Basic Library Subsidy", 0, IF('Funding Allocation Parameters'!$C$8="Grant funding", 0, IF('Funding Allocation Parameters'!$C$8="Other author funding",  MIN(AK582*'Funding Allocation Parameters'!$E$8, 'Funding Allocation Parameters'!$G$8), IF('Funding Allocation Parameters'!$C$8="Any discretionary funds (grants if available, other if no grants)", MIN(AK582*'Funding Allocation Parameters'!$E$8, 'Funding Allocation Parameters'!$G$8), IF('Funding Allocation Parameters'!$C$8="Complex Library Subsidy", 0, 0)))))</f>
        <v>0</v>
      </c>
      <c r="AQ582" s="177">
        <f t="shared" si="289"/>
        <v>0</v>
      </c>
      <c r="AR582" s="177">
        <f t="shared" si="290"/>
        <v>0</v>
      </c>
      <c r="AS582" s="182">
        <f t="shared" si="291"/>
        <v>1189</v>
      </c>
      <c r="AT582" s="182">
        <f t="shared" si="292"/>
        <v>515.5590000000002</v>
      </c>
      <c r="AU582" s="182">
        <f t="shared" si="293"/>
        <v>0</v>
      </c>
      <c r="AV582" s="182">
        <f t="shared" si="294"/>
        <v>1189</v>
      </c>
      <c r="AW582" s="182">
        <f t="shared" si="295"/>
        <v>515.5590000000002</v>
      </c>
      <c r="AX582" s="183">
        <f t="shared" si="296"/>
        <v>0</v>
      </c>
      <c r="AY582" s="183">
        <f t="shared" si="297"/>
        <v>0</v>
      </c>
      <c r="AZ582" s="183">
        <f t="shared" si="298"/>
        <v>0</v>
      </c>
      <c r="BA582" s="183">
        <f t="shared" si="299"/>
        <v>1189</v>
      </c>
      <c r="BB582" s="183">
        <f t="shared" si="300"/>
        <v>515.5590000000002</v>
      </c>
      <c r="BC582" s="184">
        <f t="shared" si="301"/>
        <v>1189</v>
      </c>
      <c r="BD582" s="184">
        <f t="shared" si="302"/>
        <v>0</v>
      </c>
      <c r="BE582" s="184">
        <f t="shared" si="303"/>
        <v>0</v>
      </c>
      <c r="BF582" s="184">
        <f t="shared" si="304"/>
        <v>515.5590000000002</v>
      </c>
      <c r="BG582" s="102">
        <f t="shared" si="305"/>
        <v>0</v>
      </c>
      <c r="BH582" s="102">
        <f t="shared" si="306"/>
        <v>0</v>
      </c>
      <c r="BI582" s="102">
        <f t="shared" si="307"/>
        <v>0</v>
      </c>
      <c r="BJ582" s="102">
        <f t="shared" si="308"/>
        <v>0</v>
      </c>
      <c r="BK582" s="102">
        <f t="shared" si="309"/>
        <v>1</v>
      </c>
      <c r="BL582" s="102">
        <f t="shared" si="310"/>
        <v>0</v>
      </c>
      <c r="BN582" s="102"/>
    </row>
    <row r="583" spans="1:66" x14ac:dyDescent="0.25">
      <c r="A583" s="102" t="s">
        <v>25</v>
      </c>
      <c r="B583" s="102" t="s">
        <v>8</v>
      </c>
      <c r="C583" s="102" t="s">
        <v>8</v>
      </c>
      <c r="D583" s="102" t="s">
        <v>27</v>
      </c>
      <c r="E583" s="102" t="s">
        <v>1163</v>
      </c>
      <c r="F583" s="102" t="s">
        <v>1164</v>
      </c>
      <c r="G583" s="102">
        <v>0.83</v>
      </c>
      <c r="H583" s="102">
        <v>1</v>
      </c>
      <c r="I583" s="102">
        <v>0.498</v>
      </c>
      <c r="J583" s="167">
        <f>IFERROR(H583*VLOOKUP(A583, 'Advanced Parameters'!$B$7:$G$20, 6, FALSE)*VLOOKUP(A583, 'Growth Parameters'!$B$6:$H$19, 6, FALSE), 0)</f>
        <v>1</v>
      </c>
      <c r="K583" s="167">
        <f>IFERROR(IF('Advanced Parameters'!$C$5="n",'Raw Data'!I583*VLOOKUP(A583,'Advanced Parameters'!$B$7:$G$20,6,FALSE),J583*VLOOKUP(A583,'Advanced Parameters'!$B$7:$G$20,2,FALSE))*VLOOKUP(A583, 'Growth Parameters'!$B$6:$H$19, 6, FALSE), 0)</f>
        <v>0.498</v>
      </c>
      <c r="L583" s="167">
        <f t="shared" si="280"/>
        <v>0.502</v>
      </c>
      <c r="M583" s="168">
        <f>IFERROR(IF(G583="NA","NA",IF(G583&gt;'APC Parameters'!$K$6+VLOOKUP('Raw Data'!A583, 'APC Parameters'!$H$7:$L$20, 4, FALSE), 'APC Parameters'!$L$6+VLOOKUP('Raw Data'!A583, 'APC Parameters'!$H$7:$L$20, 5, FALSE), G583*('APC Parameters'!$J$6+VLOOKUP('Raw Data'!A583, 'APC Parameters'!$H$7:$L$20, 3, FALSE))+'APC Parameters'!$I$6+VLOOKUP('Raw Data'!A583, 'APC Parameters'!$H$7:$L$20, 2, FALSE))), 0)</f>
        <v>1736.482</v>
      </c>
      <c r="N583" s="168">
        <f t="shared" si="281"/>
        <v>1736.482</v>
      </c>
      <c r="O583" s="168">
        <f>IFERROR(IF(M583="NA",VLOOKUP(D583,'Internal Calculations'!$B$10:$C$11,2,FALSE), M583)*VLOOKUP(A583, 'Growth Parameters'!$B$6:$H$19, 7, FALSE), 0)</f>
        <v>1736.482</v>
      </c>
      <c r="P583" s="177">
        <f t="shared" si="282"/>
        <v>1736.482</v>
      </c>
      <c r="Q583" s="178">
        <f>IF('Funding Allocation Parameters'!$C$5="Basic Library Subsidy", MIN(O583*('Funding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MIN($O583*(VLOOKUP(CONCATENATE($A583, 'Funding Allocation Parameters'!$I$5), 'Library Subsidy Complex'!$C$2:$J$55, 2, FALSE)), VLOOKUP(CONCATENATE($A583, 'Funding Allocation Parameters'!$I$5), 'Library Subsidy Complex'!$C$2:$J$55, 4, FALSE)), 0)))))</f>
        <v>1189</v>
      </c>
      <c r="R583" s="178">
        <f>IF('Funding Allocation Parameters'!$C$5="Basic Library Subsidy", 0, IF('Funding Allocation Parameters'!$C$5="Grant funding",MIN(O583*('Funding Allocation Parameters'!$E$5), 'Funding Allocation Parameters'!$G$5), IF('Funding Allocation Parameters'!$C$5="Other author funding", 0, IF('Funding Allocation Parameters'!$C$5="Any discretionary funds (grants if available, other if no grants)", MIN(O583*('Funding Allocation Parameters'!$E$5), 'Funding Allocation Parameters'!$G$5), IF('Funding Allocation Parameters'!$C$5="Complex Library Subsidy", 0, 0)))))</f>
        <v>0</v>
      </c>
      <c r="S583" s="178">
        <f>IF('Funding Allocation Parameters'!$C$5="Basic Library Subsidy", 0, IF('Funding Allocation Parameters'!$C$5="Grant funding", 0, IF('Funding Allocation Parameters'!$C$5="Other author funding",  MIN(O583*('Funding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3" s="178">
        <f>IF('Funding Allocation Parameters'!$C$5="Basic Library Subsidy", MIN(O583*('Funding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MIN($O583*(VLOOKUP(CONCATENATE($A583, 'Funding Allocation Parameters'!$I$5), 'Library Subsidy Complex'!$C$2:$J$55, 6, FALSE)), VLOOKUP(CONCATENATE($A583, 'Funding Allocation Parameters'!$I$5), 'Library Subsidy Complex'!$C$2:$J$55, 8, FALSE)), 0)))))</f>
        <v>1189</v>
      </c>
      <c r="U583" s="178">
        <f>IF('Funding Allocation Parameters'!$C$5="Basic Library Subsidy", 0, IF('Funding Allocation Parameters'!$C$5="Grant funding", 0, IF('Funding Allocation Parameters'!$C$5="Other author funding",  MIN(O583*('Funding Allocation Parameters'!$E$5), 'Funding Allocation Parameters'!$G$5), IF('Funding Allocation Parameters'!$C$5="Any discretionary funds (grants if available, other if no grants)", MIN(O583*('Funding Allocation Parameters'!$E$5), 'Funding Allocation Parameters'!$G$5), IF('Funding Allocation Parameters'!$C$5="Complex Library Subsidy", 0, 0)))))</f>
        <v>0</v>
      </c>
      <c r="V583" s="177">
        <f t="shared" si="283"/>
        <v>547.48199999999997</v>
      </c>
      <c r="W583" s="177">
        <f t="shared" si="284"/>
        <v>547.48199999999997</v>
      </c>
      <c r="X583" s="179">
        <f>IF('Funding Allocation Parameters'!$C$6="Basic Library Subsidy", MIN(V583*'Funding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MIN(V583*VLOOKUP(CONCATENATE($A583, 'Funding Allocation Parameters'!$I$6), 'Library Subsidy Complex'!$C$2:$J$55, 2, FALSE), VLOOKUP(CONCATENATE($A583, 'Funding Allocation Parameters'!$I$6), 'Library Subsidy Complex'!$C$2:$J$55, 4, FALSE)), 0)))))</f>
        <v>0</v>
      </c>
      <c r="Y583" s="179">
        <f>IF('Funding Allocation Parameters'!$C$6="Basic Library Subsidy", 0, IF('Funding Allocation Parameters'!$C$6="Grant funding",MIN(V583*'Funding Allocation Parameters'!$E$6, 'Funding Allocation Parameters'!$G$6), IF('Funding Allocation Parameters'!$C$6="Other author funding", 0, IF('Funding Allocation Parameters'!$C$6="Any discretionary funds (grants if available, other if no grants)", MIN(V583*'Funding Allocation Parameters'!$E$6, 'Funding Allocation Parameters'!$G$6), IF('Funding Allocation Parameters'!$C$6="Complex Library Subsidy", 0, 0)))))</f>
        <v>547.48199999999997</v>
      </c>
      <c r="Z583" s="179">
        <f>IF('Funding Allocation Parameters'!$C$6="Basic Library Subsidy", 0, IF('Funding Allocation Parameters'!$C$6="Grant funding", 0, IF('Funding Allocation Parameters'!$C$6="Other author funding",  MIN(V583*'Funding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3" s="179">
        <f>IF('Funding Allocation Parameters'!$C$6="Basic Library Subsidy", MIN(W583*'Funding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MIN(W583*VLOOKUP(CONCATENATE($A583, 'Funding Allocation Parameters'!$I$6), 'Library Subsidy Complex'!$C$2:$J$55, 6, FALSE), VLOOKUP(CONCATENATE($A583, 'Funding Allocation Parameters'!$I$6), 'Library Subsidy Complex'!$C$2:$J$55, 8, FALSE)), 0)))))</f>
        <v>0</v>
      </c>
      <c r="AB583" s="179">
        <f>IF('Funding Allocation Parameters'!$C$6="Basic Library Subsidy", 0, IF('Funding Allocation Parameters'!$C$6="Grant funding", 0, IF('Funding Allocation Parameters'!$C$6="Other author funding",  MIN(W583*'Funding Allocation Parameters'!$E$6, 'Funding Allocation Parameters'!$G$6), IF('Funding Allocation Parameters'!$C$6="Any discretionary funds (grants if available, other if no grants)", MIN(W583*'Funding Allocation Parameters'!$E$6, 'Funding Allocation Parameters'!$G$6), IF('Funding Allocation Parameters'!$C$6="Complex Library Subsidy", 0, 0)))))</f>
        <v>547.48199999999997</v>
      </c>
      <c r="AC583" s="177">
        <f t="shared" si="285"/>
        <v>0</v>
      </c>
      <c r="AD583" s="177">
        <f t="shared" si="286"/>
        <v>0</v>
      </c>
      <c r="AE583" s="180">
        <f>IF('Funding Allocation Parameters'!$C$7="Basic Library Subsidy", MIN(AC583*'Funding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MIN(AC583*VLOOKUP(CONCATENATE($A583, 'Funding Allocation Parameters'!$I$7), 'Library Subsidy Complex'!$C$2:$J$55, 2, FALSE), VLOOKUP(CONCATENATE($A583, 'Funding Allocation Parameters'!$I$7), 'Library Subsidy Complex'!$C$2:$J$55, 4, FALSE)), 0)))))</f>
        <v>0</v>
      </c>
      <c r="AF583" s="180">
        <f>IF('Funding Allocation Parameters'!$C$7="Basic Library Subsidy", 0, IF('Funding Allocation Parameters'!$C$7="Grant funding",MIN(AC583*'Funding Allocation Parameters'!$E$7, 'Funding Allocation Parameters'!$G$7), IF('Funding Allocation Parameters'!$C$7="Other author funding", 0, IF('Funding Allocation Parameters'!$C$7="Any discretionary funds (grants if available, other if no grants)", MIN(AC583*'Funding Allocation Parameters'!$E$7, 'Funding Allocation Parameters'!$G$7), IF('Funding Allocation Parameters'!$C$7="Complex Library Subsidy", 0, 0)))))</f>
        <v>0</v>
      </c>
      <c r="AG583" s="180">
        <f>IF('Funding Allocation Parameters'!$C$7="Basic Library Subsidy", 0, IF('Funding Allocation Parameters'!$C$7="Grant funding", 0, IF('Funding Allocation Parameters'!$C$7="Other author funding",  MIN(AC583*'Funding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3" s="180">
        <f>IF('Funding Allocation Parameters'!$C$7="Basic Library Subsidy", MIN(AD583*'Funding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MIN(AD583*VLOOKUP(CONCATENATE($A583, 'Funding Allocation Parameters'!$I$7), 'Library Subsidy Complex'!$C$2:$J$55, 6, FALSE), VLOOKUP(CONCATENATE($A583, 'Funding Allocation Parameters'!$I$7), 'Library Subsidy Complex'!$C$2:$J$55, 8, FALSE)), 0)))))</f>
        <v>0</v>
      </c>
      <c r="AI583" s="180">
        <f>IF('Funding Allocation Parameters'!$C$7="Basic Library Subsidy", 0, IF('Funding Allocation Parameters'!$C$7="Grant funding", 0, IF('Funding Allocation Parameters'!$C$7="Other author funding",  MIN(AD583*'Funding Allocation Parameters'!$E$7, 'Funding Allocation Parameters'!$G$7), IF('Funding Allocation Parameters'!$C$7="Any discretionary funds (grants if available, other if no grants)", MIN(AD583*'Funding Allocation Parameters'!$E$7, 'Funding Allocation Parameters'!$G$7), IF('Funding Allocation Parameters'!$C$7="Complex Library Subsidy", 0, 0)))))</f>
        <v>0</v>
      </c>
      <c r="AJ583" s="177">
        <f t="shared" si="287"/>
        <v>0</v>
      </c>
      <c r="AK583" s="177">
        <f t="shared" si="288"/>
        <v>0</v>
      </c>
      <c r="AL583" s="181">
        <f>IF('Funding Allocation Parameters'!$C$8="Basic Library Subsidy", MIN(AJ583*'Funding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MIN(AJ583*VLOOKUP(CONCATENATE($A583, 'Funding Allocation Parameters'!$I$8), 'Library Subsidy Complex'!$C$2:$J$55, 2, FALSE), VLOOKUP(CONCATENATE($A583, 'Funding Allocation Parameters'!$I$8), 'Library Subsidy Complex'!$C$2:$J$55, 4, FALSE)), 0)))))</f>
        <v>0</v>
      </c>
      <c r="AM583" s="181">
        <f>IF('Funding Allocation Parameters'!$C$8="Basic Library Subsidy", 0, IF('Funding Allocation Parameters'!$C$8="Grant funding",MIN(AJ583*'Funding Allocation Parameters'!$E$8, 'Funding Allocation Parameters'!$G$8), IF('Funding Allocation Parameters'!$C$8="Other author funding", 0, IF('Funding Allocation Parameters'!$C$8="Any discretionary funds (grants if available, other if no grants)", MIN(AJ583*'Funding Allocation Parameters'!$E$8, 'Funding Allocation Parameters'!$G$8), IF('Funding Allocation Parameters'!$C$8="Complex Library Subsidy", 0, 0)))))</f>
        <v>0</v>
      </c>
      <c r="AN583" s="181">
        <f>IF('Funding Allocation Parameters'!$C$8="Basic Library Subsidy", 0, IF('Funding Allocation Parameters'!$C$8="Grant funding", 0, IF('Funding Allocation Parameters'!$C$8="Other author funding",  MIN(AJ583*'Funding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3" s="181">
        <f>IF('Funding Allocation Parameters'!$C$8="Basic Library Subsidy", MIN(AK583*'Funding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MIN(AK583*VLOOKUP(CONCATENATE($A583, 'Funding Allocation Parameters'!$I$8), 'Library Subsidy Complex'!$C$2:$J$55, 6, FALSE), VLOOKUP(CONCATENATE($A583, 'Funding Allocation Parameters'!$I$8), 'Library Subsidy Complex'!$C$2:$J$55, 8, FALSE)), 0)))))</f>
        <v>0</v>
      </c>
      <c r="AP583" s="181">
        <f>IF('Funding Allocation Parameters'!$C$8="Basic Library Subsidy", 0, IF('Funding Allocation Parameters'!$C$8="Grant funding", 0, IF('Funding Allocation Parameters'!$C$8="Other author funding",  MIN(AK583*'Funding Allocation Parameters'!$E$8, 'Funding Allocation Parameters'!$G$8), IF('Funding Allocation Parameters'!$C$8="Any discretionary funds (grants if available, other if no grants)", MIN(AK583*'Funding Allocation Parameters'!$E$8, 'Funding Allocation Parameters'!$G$8), IF('Funding Allocation Parameters'!$C$8="Complex Library Subsidy", 0, 0)))))</f>
        <v>0</v>
      </c>
      <c r="AQ583" s="177">
        <f t="shared" si="289"/>
        <v>0</v>
      </c>
      <c r="AR583" s="177">
        <f t="shared" si="290"/>
        <v>0</v>
      </c>
      <c r="AS583" s="182">
        <f t="shared" si="291"/>
        <v>1189</v>
      </c>
      <c r="AT583" s="182">
        <f t="shared" si="292"/>
        <v>547.48199999999997</v>
      </c>
      <c r="AU583" s="182">
        <f t="shared" si="293"/>
        <v>0</v>
      </c>
      <c r="AV583" s="182">
        <f t="shared" si="294"/>
        <v>1189</v>
      </c>
      <c r="AW583" s="182">
        <f t="shared" si="295"/>
        <v>547.48199999999997</v>
      </c>
      <c r="AX583" s="183">
        <f t="shared" si="296"/>
        <v>592.12199999999996</v>
      </c>
      <c r="AY583" s="183">
        <f t="shared" si="297"/>
        <v>272.64603599999998</v>
      </c>
      <c r="AZ583" s="183">
        <f t="shared" si="298"/>
        <v>0</v>
      </c>
      <c r="BA583" s="183">
        <f t="shared" si="299"/>
        <v>596.87800000000004</v>
      </c>
      <c r="BB583" s="183">
        <f t="shared" si="300"/>
        <v>274.83596399999999</v>
      </c>
      <c r="BC583" s="184">
        <f t="shared" si="301"/>
        <v>1189</v>
      </c>
      <c r="BD583" s="184">
        <f t="shared" si="302"/>
        <v>0</v>
      </c>
      <c r="BE583" s="184">
        <f t="shared" si="303"/>
        <v>272.64603599999998</v>
      </c>
      <c r="BF583" s="184">
        <f t="shared" si="304"/>
        <v>274.83596399999999</v>
      </c>
      <c r="BG583" s="102">
        <f t="shared" si="305"/>
        <v>0</v>
      </c>
      <c r="BH583" s="102">
        <f t="shared" si="306"/>
        <v>0</v>
      </c>
      <c r="BI583" s="102">
        <f t="shared" si="307"/>
        <v>0</v>
      </c>
      <c r="BJ583" s="102">
        <f t="shared" si="308"/>
        <v>0.498</v>
      </c>
      <c r="BK583" s="102">
        <f t="shared" si="309"/>
        <v>0.502</v>
      </c>
      <c r="BL583" s="102">
        <f t="shared" si="310"/>
        <v>0</v>
      </c>
      <c r="BN583" s="102"/>
    </row>
    <row r="584" spans="1:66" x14ac:dyDescent="0.25">
      <c r="A584" s="102" t="s">
        <v>23</v>
      </c>
      <c r="B584" s="102" t="s">
        <v>15</v>
      </c>
      <c r="C584" s="102" t="s">
        <v>8</v>
      </c>
      <c r="D584" s="102" t="s">
        <v>27</v>
      </c>
      <c r="E584" s="102" t="s">
        <v>1165</v>
      </c>
      <c r="F584" s="102" t="s">
        <v>1166</v>
      </c>
      <c r="G584" s="102" t="s">
        <v>9</v>
      </c>
      <c r="H584" s="102">
        <v>1</v>
      </c>
      <c r="I584" s="102">
        <v>0</v>
      </c>
      <c r="J584" s="167">
        <f>IFERROR(H584*VLOOKUP(A584, 'Advanced Parameters'!$B$7:$G$20, 6, FALSE)*VLOOKUP(A584, 'Growth Parameters'!$B$6:$H$19, 6, FALSE), 0)</f>
        <v>1</v>
      </c>
      <c r="K584" s="167">
        <f>IFERROR(IF('Advanced Parameters'!$C$5="n",'Raw Data'!I584*VLOOKUP(A584,'Advanced Parameters'!$B$7:$G$20,6,FALSE),J584*VLOOKUP(A584,'Advanced Parameters'!$B$7:$G$20,2,FALSE))*VLOOKUP(A584, 'Growth Parameters'!$B$6:$H$19, 6, FALSE), 0)</f>
        <v>0</v>
      </c>
      <c r="L584" s="167">
        <f t="shared" si="280"/>
        <v>1</v>
      </c>
      <c r="M584" s="168" t="str">
        <f>IFERROR(IF(G584="NA","NA",IF(G584&gt;'APC Parameters'!$K$6+VLOOKUP('Raw Data'!A584, 'APC Parameters'!$H$7:$L$20, 4, FALSE), 'APC Parameters'!$L$6+VLOOKUP('Raw Data'!A584, 'APC Parameters'!$H$7:$L$20, 5, FALSE), G584*('APC Parameters'!$J$6+VLOOKUP('Raw Data'!A584, 'APC Parameters'!$H$7:$L$20, 3, FALSE))+'APC Parameters'!$I$6+VLOOKUP('Raw Data'!A584, 'APC Parameters'!$H$7:$L$20, 2, FALSE))), 0)</f>
        <v>NA</v>
      </c>
      <c r="N584" s="168" t="str">
        <f t="shared" si="281"/>
        <v>NA</v>
      </c>
      <c r="O584" s="168">
        <f>IFERROR(IF(M584="NA",VLOOKUP(D584,'Internal Calculations'!$B$10:$C$11,2,FALSE), M584)*VLOOKUP(A584, 'Growth Parameters'!$B$6:$H$19, 7, FALSE), 0)</f>
        <v>2278.6764150234731</v>
      </c>
      <c r="P584" s="177">
        <f t="shared" si="282"/>
        <v>2278.6764150234731</v>
      </c>
      <c r="Q584" s="178">
        <f>IF('Funding Allocation Parameters'!$C$5="Basic Library Subsidy", MIN(O584*('Funding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MIN($O584*(VLOOKUP(CONCATENATE($A584, 'Funding Allocation Parameters'!$I$5), 'Library Subsidy Complex'!$C$2:$J$55, 2, FALSE)), VLOOKUP(CONCATENATE($A584, 'Funding Allocation Parameters'!$I$5), 'Library Subsidy Complex'!$C$2:$J$55, 4, FALSE)), 0)))))</f>
        <v>1189</v>
      </c>
      <c r="R584" s="178">
        <f>IF('Funding Allocation Parameters'!$C$5="Basic Library Subsidy", 0, IF('Funding Allocation Parameters'!$C$5="Grant funding",MIN(O584*('Funding Allocation Parameters'!$E$5), 'Funding Allocation Parameters'!$G$5), IF('Funding Allocation Parameters'!$C$5="Other author funding", 0, IF('Funding Allocation Parameters'!$C$5="Any discretionary funds (grants if available, other if no grants)", MIN(O584*('Funding Allocation Parameters'!$E$5), 'Funding Allocation Parameters'!$G$5), IF('Funding Allocation Parameters'!$C$5="Complex Library Subsidy", 0, 0)))))</f>
        <v>0</v>
      </c>
      <c r="S584" s="178">
        <f>IF('Funding Allocation Parameters'!$C$5="Basic Library Subsidy", 0, IF('Funding Allocation Parameters'!$C$5="Grant funding", 0, IF('Funding Allocation Parameters'!$C$5="Other author funding",  MIN(O584*('Funding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4" s="178">
        <f>IF('Funding Allocation Parameters'!$C$5="Basic Library Subsidy", MIN(O584*('Funding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MIN($O584*(VLOOKUP(CONCATENATE($A584, 'Funding Allocation Parameters'!$I$5), 'Library Subsidy Complex'!$C$2:$J$55, 6, FALSE)), VLOOKUP(CONCATENATE($A584, 'Funding Allocation Parameters'!$I$5), 'Library Subsidy Complex'!$C$2:$J$55, 8, FALSE)), 0)))))</f>
        <v>1189</v>
      </c>
      <c r="U584" s="178">
        <f>IF('Funding Allocation Parameters'!$C$5="Basic Library Subsidy", 0, IF('Funding Allocation Parameters'!$C$5="Grant funding", 0, IF('Funding Allocation Parameters'!$C$5="Other author funding",  MIN(O584*('Funding Allocation Parameters'!$E$5), 'Funding Allocation Parameters'!$G$5), IF('Funding Allocation Parameters'!$C$5="Any discretionary funds (grants if available, other if no grants)", MIN(O584*('Funding Allocation Parameters'!$E$5), 'Funding Allocation Parameters'!$G$5), IF('Funding Allocation Parameters'!$C$5="Complex Library Subsidy", 0, 0)))))</f>
        <v>0</v>
      </c>
      <c r="V584" s="177">
        <f t="shared" si="283"/>
        <v>1089.6764150234731</v>
      </c>
      <c r="W584" s="177">
        <f t="shared" si="284"/>
        <v>1089.6764150234731</v>
      </c>
      <c r="X584" s="179">
        <f>IF('Funding Allocation Parameters'!$C$6="Basic Library Subsidy", MIN(V584*'Funding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MIN(V584*VLOOKUP(CONCATENATE($A584, 'Funding Allocation Parameters'!$I$6), 'Library Subsidy Complex'!$C$2:$J$55, 2, FALSE), VLOOKUP(CONCATENATE($A584, 'Funding Allocation Parameters'!$I$6), 'Library Subsidy Complex'!$C$2:$J$55, 4, FALSE)), 0)))))</f>
        <v>0</v>
      </c>
      <c r="Y584" s="179">
        <f>IF('Funding Allocation Parameters'!$C$6="Basic Library Subsidy", 0, IF('Funding Allocation Parameters'!$C$6="Grant funding",MIN(V584*'Funding Allocation Parameters'!$E$6, 'Funding Allocation Parameters'!$G$6), IF('Funding Allocation Parameters'!$C$6="Other author funding", 0, IF('Funding Allocation Parameters'!$C$6="Any discretionary funds (grants if available, other if no grants)", MIN(V584*'Funding Allocation Parameters'!$E$6, 'Funding Allocation Parameters'!$G$6), IF('Funding Allocation Parameters'!$C$6="Complex Library Subsidy", 0, 0)))))</f>
        <v>1089.6764150234731</v>
      </c>
      <c r="Z584" s="179">
        <f>IF('Funding Allocation Parameters'!$C$6="Basic Library Subsidy", 0, IF('Funding Allocation Parameters'!$C$6="Grant funding", 0, IF('Funding Allocation Parameters'!$C$6="Other author funding",  MIN(V584*'Funding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4" s="179">
        <f>IF('Funding Allocation Parameters'!$C$6="Basic Library Subsidy", MIN(W584*'Funding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MIN(W584*VLOOKUP(CONCATENATE($A584, 'Funding Allocation Parameters'!$I$6), 'Library Subsidy Complex'!$C$2:$J$55, 6, FALSE), VLOOKUP(CONCATENATE($A584, 'Funding Allocation Parameters'!$I$6), 'Library Subsidy Complex'!$C$2:$J$55, 8, FALSE)), 0)))))</f>
        <v>0</v>
      </c>
      <c r="AB584" s="179">
        <f>IF('Funding Allocation Parameters'!$C$6="Basic Library Subsidy", 0, IF('Funding Allocation Parameters'!$C$6="Grant funding", 0, IF('Funding Allocation Parameters'!$C$6="Other author funding",  MIN(W584*'Funding Allocation Parameters'!$E$6, 'Funding Allocation Parameters'!$G$6), IF('Funding Allocation Parameters'!$C$6="Any discretionary funds (grants if available, other if no grants)", MIN(W584*'Funding Allocation Parameters'!$E$6, 'Funding Allocation Parameters'!$G$6), IF('Funding Allocation Parameters'!$C$6="Complex Library Subsidy", 0, 0)))))</f>
        <v>1089.6764150234731</v>
      </c>
      <c r="AC584" s="177">
        <f t="shared" si="285"/>
        <v>0</v>
      </c>
      <c r="AD584" s="177">
        <f t="shared" si="286"/>
        <v>0</v>
      </c>
      <c r="AE584" s="180">
        <f>IF('Funding Allocation Parameters'!$C$7="Basic Library Subsidy", MIN(AC584*'Funding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MIN(AC584*VLOOKUP(CONCATENATE($A584, 'Funding Allocation Parameters'!$I$7), 'Library Subsidy Complex'!$C$2:$J$55, 2, FALSE), VLOOKUP(CONCATENATE($A584, 'Funding Allocation Parameters'!$I$7), 'Library Subsidy Complex'!$C$2:$J$55, 4, FALSE)), 0)))))</f>
        <v>0</v>
      </c>
      <c r="AF584" s="180">
        <f>IF('Funding Allocation Parameters'!$C$7="Basic Library Subsidy", 0, IF('Funding Allocation Parameters'!$C$7="Grant funding",MIN(AC584*'Funding Allocation Parameters'!$E$7, 'Funding Allocation Parameters'!$G$7), IF('Funding Allocation Parameters'!$C$7="Other author funding", 0, IF('Funding Allocation Parameters'!$C$7="Any discretionary funds (grants if available, other if no grants)", MIN(AC584*'Funding Allocation Parameters'!$E$7, 'Funding Allocation Parameters'!$G$7), IF('Funding Allocation Parameters'!$C$7="Complex Library Subsidy", 0, 0)))))</f>
        <v>0</v>
      </c>
      <c r="AG584" s="180">
        <f>IF('Funding Allocation Parameters'!$C$7="Basic Library Subsidy", 0, IF('Funding Allocation Parameters'!$C$7="Grant funding", 0, IF('Funding Allocation Parameters'!$C$7="Other author funding",  MIN(AC584*'Funding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4" s="180">
        <f>IF('Funding Allocation Parameters'!$C$7="Basic Library Subsidy", MIN(AD584*'Funding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MIN(AD584*VLOOKUP(CONCATENATE($A584, 'Funding Allocation Parameters'!$I$7), 'Library Subsidy Complex'!$C$2:$J$55, 6, FALSE), VLOOKUP(CONCATENATE($A584, 'Funding Allocation Parameters'!$I$7), 'Library Subsidy Complex'!$C$2:$J$55, 8, FALSE)), 0)))))</f>
        <v>0</v>
      </c>
      <c r="AI584" s="180">
        <f>IF('Funding Allocation Parameters'!$C$7="Basic Library Subsidy", 0, IF('Funding Allocation Parameters'!$C$7="Grant funding", 0, IF('Funding Allocation Parameters'!$C$7="Other author funding",  MIN(AD584*'Funding Allocation Parameters'!$E$7, 'Funding Allocation Parameters'!$G$7), IF('Funding Allocation Parameters'!$C$7="Any discretionary funds (grants if available, other if no grants)", MIN(AD584*'Funding Allocation Parameters'!$E$7, 'Funding Allocation Parameters'!$G$7), IF('Funding Allocation Parameters'!$C$7="Complex Library Subsidy", 0, 0)))))</f>
        <v>0</v>
      </c>
      <c r="AJ584" s="177">
        <f t="shared" si="287"/>
        <v>0</v>
      </c>
      <c r="AK584" s="177">
        <f t="shared" si="288"/>
        <v>0</v>
      </c>
      <c r="AL584" s="181">
        <f>IF('Funding Allocation Parameters'!$C$8="Basic Library Subsidy", MIN(AJ584*'Funding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MIN(AJ584*VLOOKUP(CONCATENATE($A584, 'Funding Allocation Parameters'!$I$8), 'Library Subsidy Complex'!$C$2:$J$55, 2, FALSE), VLOOKUP(CONCATENATE($A584, 'Funding Allocation Parameters'!$I$8), 'Library Subsidy Complex'!$C$2:$J$55, 4, FALSE)), 0)))))</f>
        <v>0</v>
      </c>
      <c r="AM584" s="181">
        <f>IF('Funding Allocation Parameters'!$C$8="Basic Library Subsidy", 0, IF('Funding Allocation Parameters'!$C$8="Grant funding",MIN(AJ584*'Funding Allocation Parameters'!$E$8, 'Funding Allocation Parameters'!$G$8), IF('Funding Allocation Parameters'!$C$8="Other author funding", 0, IF('Funding Allocation Parameters'!$C$8="Any discretionary funds (grants if available, other if no grants)", MIN(AJ584*'Funding Allocation Parameters'!$E$8, 'Funding Allocation Parameters'!$G$8), IF('Funding Allocation Parameters'!$C$8="Complex Library Subsidy", 0, 0)))))</f>
        <v>0</v>
      </c>
      <c r="AN584" s="181">
        <f>IF('Funding Allocation Parameters'!$C$8="Basic Library Subsidy", 0, IF('Funding Allocation Parameters'!$C$8="Grant funding", 0, IF('Funding Allocation Parameters'!$C$8="Other author funding",  MIN(AJ584*'Funding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4" s="181">
        <f>IF('Funding Allocation Parameters'!$C$8="Basic Library Subsidy", MIN(AK584*'Funding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MIN(AK584*VLOOKUP(CONCATENATE($A584, 'Funding Allocation Parameters'!$I$8), 'Library Subsidy Complex'!$C$2:$J$55, 6, FALSE), VLOOKUP(CONCATENATE($A584, 'Funding Allocation Parameters'!$I$8), 'Library Subsidy Complex'!$C$2:$J$55, 8, FALSE)), 0)))))</f>
        <v>0</v>
      </c>
      <c r="AP584" s="181">
        <f>IF('Funding Allocation Parameters'!$C$8="Basic Library Subsidy", 0, IF('Funding Allocation Parameters'!$C$8="Grant funding", 0, IF('Funding Allocation Parameters'!$C$8="Other author funding",  MIN(AK584*'Funding Allocation Parameters'!$E$8, 'Funding Allocation Parameters'!$G$8), IF('Funding Allocation Parameters'!$C$8="Any discretionary funds (grants if available, other if no grants)", MIN(AK584*'Funding Allocation Parameters'!$E$8, 'Funding Allocation Parameters'!$G$8), IF('Funding Allocation Parameters'!$C$8="Complex Library Subsidy", 0, 0)))))</f>
        <v>0</v>
      </c>
      <c r="AQ584" s="177">
        <f t="shared" si="289"/>
        <v>0</v>
      </c>
      <c r="AR584" s="177">
        <f t="shared" si="290"/>
        <v>0</v>
      </c>
      <c r="AS584" s="182">
        <f t="shared" si="291"/>
        <v>1189</v>
      </c>
      <c r="AT584" s="182">
        <f t="shared" si="292"/>
        <v>1089.6764150234731</v>
      </c>
      <c r="AU584" s="182">
        <f t="shared" si="293"/>
        <v>0</v>
      </c>
      <c r="AV584" s="182">
        <f t="shared" si="294"/>
        <v>1189</v>
      </c>
      <c r="AW584" s="182">
        <f t="shared" si="295"/>
        <v>1089.6764150234731</v>
      </c>
      <c r="AX584" s="183">
        <f t="shared" si="296"/>
        <v>0</v>
      </c>
      <c r="AY584" s="183">
        <f t="shared" si="297"/>
        <v>0</v>
      </c>
      <c r="AZ584" s="183">
        <f t="shared" si="298"/>
        <v>0</v>
      </c>
      <c r="BA584" s="183">
        <f t="shared" si="299"/>
        <v>1189</v>
      </c>
      <c r="BB584" s="183">
        <f t="shared" si="300"/>
        <v>1089.6764150234731</v>
      </c>
      <c r="BC584" s="184">
        <f t="shared" si="301"/>
        <v>1189</v>
      </c>
      <c r="BD584" s="184">
        <f t="shared" si="302"/>
        <v>0</v>
      </c>
      <c r="BE584" s="184">
        <f t="shared" si="303"/>
        <v>0</v>
      </c>
      <c r="BF584" s="184">
        <f t="shared" si="304"/>
        <v>1089.6764150234731</v>
      </c>
      <c r="BG584" s="102">
        <f t="shared" si="305"/>
        <v>0</v>
      </c>
      <c r="BH584" s="102">
        <f t="shared" si="306"/>
        <v>0</v>
      </c>
      <c r="BI584" s="102">
        <f t="shared" si="307"/>
        <v>0</v>
      </c>
      <c r="BJ584" s="102">
        <f t="shared" si="308"/>
        <v>0</v>
      </c>
      <c r="BK584" s="102">
        <f t="shared" si="309"/>
        <v>1</v>
      </c>
      <c r="BL584" s="102">
        <f t="shared" si="310"/>
        <v>0</v>
      </c>
      <c r="BN584" s="102"/>
    </row>
    <row r="585" spans="1:66" x14ac:dyDescent="0.25">
      <c r="A585" s="102" t="s">
        <v>26</v>
      </c>
      <c r="B585" s="102" t="s">
        <v>8</v>
      </c>
      <c r="C585" s="102" t="s">
        <v>8</v>
      </c>
      <c r="D585" s="102" t="s">
        <v>27</v>
      </c>
      <c r="E585" s="102" t="s">
        <v>1167</v>
      </c>
      <c r="F585" s="102" t="s">
        <v>1168</v>
      </c>
      <c r="G585" s="102">
        <v>1.224</v>
      </c>
      <c r="H585" s="102">
        <v>1</v>
      </c>
      <c r="I585" s="102">
        <v>0.41699999999999998</v>
      </c>
      <c r="J585" s="167">
        <f>IFERROR(H585*VLOOKUP(A585, 'Advanced Parameters'!$B$7:$G$20, 6, FALSE)*VLOOKUP(A585, 'Growth Parameters'!$B$6:$H$19, 6, FALSE), 0)</f>
        <v>1</v>
      </c>
      <c r="K585" s="167">
        <f>IFERROR(IF('Advanced Parameters'!$C$5="n",'Raw Data'!I585*VLOOKUP(A585,'Advanced Parameters'!$B$7:$G$20,6,FALSE),J585*VLOOKUP(A585,'Advanced Parameters'!$B$7:$G$20,2,FALSE))*VLOOKUP(A585, 'Growth Parameters'!$B$6:$H$19, 6, FALSE), 0)</f>
        <v>0.41699999999999998</v>
      </c>
      <c r="L585" s="167">
        <f t="shared" si="280"/>
        <v>0.58299999999999996</v>
      </c>
      <c r="M585" s="168">
        <f>IFERROR(IF(G585="NA","NA",IF(G585&gt;'APC Parameters'!$K$6+VLOOKUP('Raw Data'!A585, 'APC Parameters'!$H$7:$L$20, 4, FALSE), 'APC Parameters'!$L$6+VLOOKUP('Raw Data'!A585, 'APC Parameters'!$H$7:$L$20, 5, FALSE), G585*('APC Parameters'!$J$6+VLOOKUP('Raw Data'!A585, 'APC Parameters'!$H$7:$L$20, 3, FALSE))+'APC Parameters'!$I$6+VLOOKUP('Raw Data'!A585, 'APC Parameters'!$H$7:$L$20, 2, FALSE))), 0)</f>
        <v>2015.9856</v>
      </c>
      <c r="N585" s="168">
        <f t="shared" si="281"/>
        <v>2015.9856</v>
      </c>
      <c r="O585" s="168">
        <f>IFERROR(IF(M585="NA",VLOOKUP(D585,'Internal Calculations'!$B$10:$C$11,2,FALSE), M585)*VLOOKUP(A585, 'Growth Parameters'!$B$6:$H$19, 7, FALSE), 0)</f>
        <v>2015.9856</v>
      </c>
      <c r="P585" s="177">
        <f t="shared" si="282"/>
        <v>2015.9856</v>
      </c>
      <c r="Q585" s="178">
        <f>IF('Funding Allocation Parameters'!$C$5="Basic Library Subsidy", MIN(O585*('Funding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MIN($O585*(VLOOKUP(CONCATENATE($A585, 'Funding Allocation Parameters'!$I$5), 'Library Subsidy Complex'!$C$2:$J$55, 2, FALSE)), VLOOKUP(CONCATENATE($A585, 'Funding Allocation Parameters'!$I$5), 'Library Subsidy Complex'!$C$2:$J$55, 4, FALSE)), 0)))))</f>
        <v>1189</v>
      </c>
      <c r="R585" s="178">
        <f>IF('Funding Allocation Parameters'!$C$5="Basic Library Subsidy", 0, IF('Funding Allocation Parameters'!$C$5="Grant funding",MIN(O585*('Funding Allocation Parameters'!$E$5), 'Funding Allocation Parameters'!$G$5), IF('Funding Allocation Parameters'!$C$5="Other author funding", 0, IF('Funding Allocation Parameters'!$C$5="Any discretionary funds (grants if available, other if no grants)", MIN(O585*('Funding Allocation Parameters'!$E$5), 'Funding Allocation Parameters'!$G$5), IF('Funding Allocation Parameters'!$C$5="Complex Library Subsidy", 0, 0)))))</f>
        <v>0</v>
      </c>
      <c r="S585" s="178">
        <f>IF('Funding Allocation Parameters'!$C$5="Basic Library Subsidy", 0, IF('Funding Allocation Parameters'!$C$5="Grant funding", 0, IF('Funding Allocation Parameters'!$C$5="Other author funding",  MIN(O585*('Funding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5" s="178">
        <f>IF('Funding Allocation Parameters'!$C$5="Basic Library Subsidy", MIN(O585*('Funding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MIN($O585*(VLOOKUP(CONCATENATE($A585, 'Funding Allocation Parameters'!$I$5), 'Library Subsidy Complex'!$C$2:$J$55, 6, FALSE)), VLOOKUP(CONCATENATE($A585, 'Funding Allocation Parameters'!$I$5), 'Library Subsidy Complex'!$C$2:$J$55, 8, FALSE)), 0)))))</f>
        <v>1189</v>
      </c>
      <c r="U585" s="178">
        <f>IF('Funding Allocation Parameters'!$C$5="Basic Library Subsidy", 0, IF('Funding Allocation Parameters'!$C$5="Grant funding", 0, IF('Funding Allocation Parameters'!$C$5="Other author funding",  MIN(O585*('Funding Allocation Parameters'!$E$5), 'Funding Allocation Parameters'!$G$5), IF('Funding Allocation Parameters'!$C$5="Any discretionary funds (grants if available, other if no grants)", MIN(O585*('Funding Allocation Parameters'!$E$5), 'Funding Allocation Parameters'!$G$5), IF('Funding Allocation Parameters'!$C$5="Complex Library Subsidy", 0, 0)))))</f>
        <v>0</v>
      </c>
      <c r="V585" s="177">
        <f t="shared" si="283"/>
        <v>826.98559999999998</v>
      </c>
      <c r="W585" s="177">
        <f t="shared" si="284"/>
        <v>826.98559999999998</v>
      </c>
      <c r="X585" s="179">
        <f>IF('Funding Allocation Parameters'!$C$6="Basic Library Subsidy", MIN(V585*'Funding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MIN(V585*VLOOKUP(CONCATENATE($A585, 'Funding Allocation Parameters'!$I$6), 'Library Subsidy Complex'!$C$2:$J$55, 2, FALSE), VLOOKUP(CONCATENATE($A585, 'Funding Allocation Parameters'!$I$6), 'Library Subsidy Complex'!$C$2:$J$55, 4, FALSE)), 0)))))</f>
        <v>0</v>
      </c>
      <c r="Y585" s="179">
        <f>IF('Funding Allocation Parameters'!$C$6="Basic Library Subsidy", 0, IF('Funding Allocation Parameters'!$C$6="Grant funding",MIN(V585*'Funding Allocation Parameters'!$E$6, 'Funding Allocation Parameters'!$G$6), IF('Funding Allocation Parameters'!$C$6="Other author funding", 0, IF('Funding Allocation Parameters'!$C$6="Any discretionary funds (grants if available, other if no grants)", MIN(V585*'Funding Allocation Parameters'!$E$6, 'Funding Allocation Parameters'!$G$6), IF('Funding Allocation Parameters'!$C$6="Complex Library Subsidy", 0, 0)))))</f>
        <v>826.98559999999998</v>
      </c>
      <c r="Z585" s="179">
        <f>IF('Funding Allocation Parameters'!$C$6="Basic Library Subsidy", 0, IF('Funding Allocation Parameters'!$C$6="Grant funding", 0, IF('Funding Allocation Parameters'!$C$6="Other author funding",  MIN(V585*'Funding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5" s="179">
        <f>IF('Funding Allocation Parameters'!$C$6="Basic Library Subsidy", MIN(W585*'Funding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MIN(W585*VLOOKUP(CONCATENATE($A585, 'Funding Allocation Parameters'!$I$6), 'Library Subsidy Complex'!$C$2:$J$55, 6, FALSE), VLOOKUP(CONCATENATE($A585, 'Funding Allocation Parameters'!$I$6), 'Library Subsidy Complex'!$C$2:$J$55, 8, FALSE)), 0)))))</f>
        <v>0</v>
      </c>
      <c r="AB585" s="179">
        <f>IF('Funding Allocation Parameters'!$C$6="Basic Library Subsidy", 0, IF('Funding Allocation Parameters'!$C$6="Grant funding", 0, IF('Funding Allocation Parameters'!$C$6="Other author funding",  MIN(W585*'Funding Allocation Parameters'!$E$6, 'Funding Allocation Parameters'!$G$6), IF('Funding Allocation Parameters'!$C$6="Any discretionary funds (grants if available, other if no grants)", MIN(W585*'Funding Allocation Parameters'!$E$6, 'Funding Allocation Parameters'!$G$6), IF('Funding Allocation Parameters'!$C$6="Complex Library Subsidy", 0, 0)))))</f>
        <v>826.98559999999998</v>
      </c>
      <c r="AC585" s="177">
        <f t="shared" si="285"/>
        <v>0</v>
      </c>
      <c r="AD585" s="177">
        <f t="shared" si="286"/>
        <v>0</v>
      </c>
      <c r="AE585" s="180">
        <f>IF('Funding Allocation Parameters'!$C$7="Basic Library Subsidy", MIN(AC585*'Funding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MIN(AC585*VLOOKUP(CONCATENATE($A585, 'Funding Allocation Parameters'!$I$7), 'Library Subsidy Complex'!$C$2:$J$55, 2, FALSE), VLOOKUP(CONCATENATE($A585, 'Funding Allocation Parameters'!$I$7), 'Library Subsidy Complex'!$C$2:$J$55, 4, FALSE)), 0)))))</f>
        <v>0</v>
      </c>
      <c r="AF585" s="180">
        <f>IF('Funding Allocation Parameters'!$C$7="Basic Library Subsidy", 0, IF('Funding Allocation Parameters'!$C$7="Grant funding",MIN(AC585*'Funding Allocation Parameters'!$E$7, 'Funding Allocation Parameters'!$G$7), IF('Funding Allocation Parameters'!$C$7="Other author funding", 0, IF('Funding Allocation Parameters'!$C$7="Any discretionary funds (grants if available, other if no grants)", MIN(AC585*'Funding Allocation Parameters'!$E$7, 'Funding Allocation Parameters'!$G$7), IF('Funding Allocation Parameters'!$C$7="Complex Library Subsidy", 0, 0)))))</f>
        <v>0</v>
      </c>
      <c r="AG585" s="180">
        <f>IF('Funding Allocation Parameters'!$C$7="Basic Library Subsidy", 0, IF('Funding Allocation Parameters'!$C$7="Grant funding", 0, IF('Funding Allocation Parameters'!$C$7="Other author funding",  MIN(AC585*'Funding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5" s="180">
        <f>IF('Funding Allocation Parameters'!$C$7="Basic Library Subsidy", MIN(AD585*'Funding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MIN(AD585*VLOOKUP(CONCATENATE($A585, 'Funding Allocation Parameters'!$I$7), 'Library Subsidy Complex'!$C$2:$J$55, 6, FALSE), VLOOKUP(CONCATENATE($A585, 'Funding Allocation Parameters'!$I$7), 'Library Subsidy Complex'!$C$2:$J$55, 8, FALSE)), 0)))))</f>
        <v>0</v>
      </c>
      <c r="AI585" s="180">
        <f>IF('Funding Allocation Parameters'!$C$7="Basic Library Subsidy", 0, IF('Funding Allocation Parameters'!$C$7="Grant funding", 0, IF('Funding Allocation Parameters'!$C$7="Other author funding",  MIN(AD585*'Funding Allocation Parameters'!$E$7, 'Funding Allocation Parameters'!$G$7), IF('Funding Allocation Parameters'!$C$7="Any discretionary funds (grants if available, other if no grants)", MIN(AD585*'Funding Allocation Parameters'!$E$7, 'Funding Allocation Parameters'!$G$7), IF('Funding Allocation Parameters'!$C$7="Complex Library Subsidy", 0, 0)))))</f>
        <v>0</v>
      </c>
      <c r="AJ585" s="177">
        <f t="shared" si="287"/>
        <v>0</v>
      </c>
      <c r="AK585" s="177">
        <f t="shared" si="288"/>
        <v>0</v>
      </c>
      <c r="AL585" s="181">
        <f>IF('Funding Allocation Parameters'!$C$8="Basic Library Subsidy", MIN(AJ585*'Funding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MIN(AJ585*VLOOKUP(CONCATENATE($A585, 'Funding Allocation Parameters'!$I$8), 'Library Subsidy Complex'!$C$2:$J$55, 2, FALSE), VLOOKUP(CONCATENATE($A585, 'Funding Allocation Parameters'!$I$8), 'Library Subsidy Complex'!$C$2:$J$55, 4, FALSE)), 0)))))</f>
        <v>0</v>
      </c>
      <c r="AM585" s="181">
        <f>IF('Funding Allocation Parameters'!$C$8="Basic Library Subsidy", 0, IF('Funding Allocation Parameters'!$C$8="Grant funding",MIN(AJ585*'Funding Allocation Parameters'!$E$8, 'Funding Allocation Parameters'!$G$8), IF('Funding Allocation Parameters'!$C$8="Other author funding", 0, IF('Funding Allocation Parameters'!$C$8="Any discretionary funds (grants if available, other if no grants)", MIN(AJ585*'Funding Allocation Parameters'!$E$8, 'Funding Allocation Parameters'!$G$8), IF('Funding Allocation Parameters'!$C$8="Complex Library Subsidy", 0, 0)))))</f>
        <v>0</v>
      </c>
      <c r="AN585" s="181">
        <f>IF('Funding Allocation Parameters'!$C$8="Basic Library Subsidy", 0, IF('Funding Allocation Parameters'!$C$8="Grant funding", 0, IF('Funding Allocation Parameters'!$C$8="Other author funding",  MIN(AJ585*'Funding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5" s="181">
        <f>IF('Funding Allocation Parameters'!$C$8="Basic Library Subsidy", MIN(AK585*'Funding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MIN(AK585*VLOOKUP(CONCATENATE($A585, 'Funding Allocation Parameters'!$I$8), 'Library Subsidy Complex'!$C$2:$J$55, 6, FALSE), VLOOKUP(CONCATENATE($A585, 'Funding Allocation Parameters'!$I$8), 'Library Subsidy Complex'!$C$2:$J$55, 8, FALSE)), 0)))))</f>
        <v>0</v>
      </c>
      <c r="AP585" s="181">
        <f>IF('Funding Allocation Parameters'!$C$8="Basic Library Subsidy", 0, IF('Funding Allocation Parameters'!$C$8="Grant funding", 0, IF('Funding Allocation Parameters'!$C$8="Other author funding",  MIN(AK585*'Funding Allocation Parameters'!$E$8, 'Funding Allocation Parameters'!$G$8), IF('Funding Allocation Parameters'!$C$8="Any discretionary funds (grants if available, other if no grants)", MIN(AK585*'Funding Allocation Parameters'!$E$8, 'Funding Allocation Parameters'!$G$8), IF('Funding Allocation Parameters'!$C$8="Complex Library Subsidy", 0, 0)))))</f>
        <v>0</v>
      </c>
      <c r="AQ585" s="177">
        <f t="shared" si="289"/>
        <v>0</v>
      </c>
      <c r="AR585" s="177">
        <f t="shared" si="290"/>
        <v>0</v>
      </c>
      <c r="AS585" s="182">
        <f t="shared" si="291"/>
        <v>1189</v>
      </c>
      <c r="AT585" s="182">
        <f t="shared" si="292"/>
        <v>826.98559999999998</v>
      </c>
      <c r="AU585" s="182">
        <f t="shared" si="293"/>
        <v>0</v>
      </c>
      <c r="AV585" s="182">
        <f t="shared" si="294"/>
        <v>1189</v>
      </c>
      <c r="AW585" s="182">
        <f t="shared" si="295"/>
        <v>826.98559999999998</v>
      </c>
      <c r="AX585" s="183">
        <f t="shared" si="296"/>
        <v>495.81299999999999</v>
      </c>
      <c r="AY585" s="183">
        <f t="shared" si="297"/>
        <v>344.85299519999995</v>
      </c>
      <c r="AZ585" s="183">
        <f t="shared" si="298"/>
        <v>0</v>
      </c>
      <c r="BA585" s="183">
        <f t="shared" si="299"/>
        <v>693.18700000000001</v>
      </c>
      <c r="BB585" s="183">
        <f t="shared" si="300"/>
        <v>482.13260479999997</v>
      </c>
      <c r="BC585" s="184">
        <f t="shared" si="301"/>
        <v>1189</v>
      </c>
      <c r="BD585" s="184">
        <f t="shared" si="302"/>
        <v>0</v>
      </c>
      <c r="BE585" s="184">
        <f t="shared" si="303"/>
        <v>344.85299519999995</v>
      </c>
      <c r="BF585" s="184">
        <f t="shared" si="304"/>
        <v>482.13260479999997</v>
      </c>
      <c r="BG585" s="102">
        <f t="shared" si="305"/>
        <v>0</v>
      </c>
      <c r="BH585" s="102">
        <f t="shared" si="306"/>
        <v>0</v>
      </c>
      <c r="BI585" s="102">
        <f t="shared" si="307"/>
        <v>0</v>
      </c>
      <c r="BJ585" s="102">
        <f t="shared" si="308"/>
        <v>0.41699999999999998</v>
      </c>
      <c r="BK585" s="102">
        <f t="shared" si="309"/>
        <v>0.58299999999999996</v>
      </c>
      <c r="BL585" s="102">
        <f t="shared" si="310"/>
        <v>0</v>
      </c>
      <c r="BN585" s="102"/>
    </row>
    <row r="586" spans="1:66" x14ac:dyDescent="0.25">
      <c r="A586" s="102" t="s">
        <v>7</v>
      </c>
      <c r="B586" s="102" t="s">
        <v>8</v>
      </c>
      <c r="C586" s="102" t="s">
        <v>8</v>
      </c>
      <c r="D586" s="102" t="s">
        <v>27</v>
      </c>
      <c r="E586" s="102" t="s">
        <v>1169</v>
      </c>
      <c r="F586" s="102" t="s">
        <v>1170</v>
      </c>
      <c r="G586" s="102">
        <v>0</v>
      </c>
      <c r="H586" s="102">
        <v>1</v>
      </c>
      <c r="I586" s="102">
        <v>0</v>
      </c>
      <c r="J586" s="167">
        <f>IFERROR(H586*VLOOKUP(A586, 'Advanced Parameters'!$B$7:$G$20, 6, FALSE)*VLOOKUP(A586, 'Growth Parameters'!$B$6:$H$19, 6, FALSE), 0)</f>
        <v>1</v>
      </c>
      <c r="K586" s="167">
        <f>IFERROR(IF('Advanced Parameters'!$C$5="n",'Raw Data'!I586*VLOOKUP(A586,'Advanced Parameters'!$B$7:$G$20,6,FALSE),J586*VLOOKUP(A586,'Advanced Parameters'!$B$7:$G$20,2,FALSE))*VLOOKUP(A586, 'Growth Parameters'!$B$6:$H$19, 6, FALSE), 0)</f>
        <v>0</v>
      </c>
      <c r="L586" s="167">
        <f t="shared" si="280"/>
        <v>1</v>
      </c>
      <c r="M586" s="168">
        <f>IFERROR(IF(G586="NA","NA",IF(G586&gt;'APC Parameters'!$K$6+VLOOKUP('Raw Data'!A586, 'APC Parameters'!$H$7:$L$20, 4, FALSE), 'APC Parameters'!$L$6+VLOOKUP('Raw Data'!A586, 'APC Parameters'!$H$7:$L$20, 5, FALSE), G586*('APC Parameters'!$J$6+VLOOKUP('Raw Data'!A586, 'APC Parameters'!$H$7:$L$20, 3, FALSE))+'APC Parameters'!$I$6+VLOOKUP('Raw Data'!A586, 'APC Parameters'!$H$7:$L$20, 2, FALSE))), 0)</f>
        <v>1147.68</v>
      </c>
      <c r="N586" s="168">
        <f t="shared" si="281"/>
        <v>1147.68</v>
      </c>
      <c r="O586" s="168">
        <f>IFERROR(IF(M586="NA",VLOOKUP(D586,'Internal Calculations'!$B$10:$C$11,2,FALSE), M586)*VLOOKUP(A586, 'Growth Parameters'!$B$6:$H$19, 7, FALSE), 0)</f>
        <v>1147.68</v>
      </c>
      <c r="P586" s="177">
        <f t="shared" si="282"/>
        <v>1147.68</v>
      </c>
      <c r="Q586" s="178">
        <f>IF('Funding Allocation Parameters'!$C$5="Basic Library Subsidy", MIN(O586*('Funding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MIN($O586*(VLOOKUP(CONCATENATE($A586, 'Funding Allocation Parameters'!$I$5), 'Library Subsidy Complex'!$C$2:$J$55, 2, FALSE)), VLOOKUP(CONCATENATE($A586, 'Funding Allocation Parameters'!$I$5), 'Library Subsidy Complex'!$C$2:$J$55, 4, FALSE)), 0)))))</f>
        <v>1147.68</v>
      </c>
      <c r="R586" s="178">
        <f>IF('Funding Allocation Parameters'!$C$5="Basic Library Subsidy", 0, IF('Funding Allocation Parameters'!$C$5="Grant funding",MIN(O586*('Funding Allocation Parameters'!$E$5), 'Funding Allocation Parameters'!$G$5), IF('Funding Allocation Parameters'!$C$5="Other author funding", 0, IF('Funding Allocation Parameters'!$C$5="Any discretionary funds (grants if available, other if no grants)", MIN(O586*('Funding Allocation Parameters'!$E$5), 'Funding Allocation Parameters'!$G$5), IF('Funding Allocation Parameters'!$C$5="Complex Library Subsidy", 0, 0)))))</f>
        <v>0</v>
      </c>
      <c r="S586" s="178">
        <f>IF('Funding Allocation Parameters'!$C$5="Basic Library Subsidy", 0, IF('Funding Allocation Parameters'!$C$5="Grant funding", 0, IF('Funding Allocation Parameters'!$C$5="Other author funding",  MIN(O586*('Funding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6" s="178">
        <f>IF('Funding Allocation Parameters'!$C$5="Basic Library Subsidy", MIN(O586*('Funding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MIN($O586*(VLOOKUP(CONCATENATE($A586, 'Funding Allocation Parameters'!$I$5), 'Library Subsidy Complex'!$C$2:$J$55, 6, FALSE)), VLOOKUP(CONCATENATE($A586, 'Funding Allocation Parameters'!$I$5), 'Library Subsidy Complex'!$C$2:$J$55, 8, FALSE)), 0)))))</f>
        <v>1147.68</v>
      </c>
      <c r="U586" s="178">
        <f>IF('Funding Allocation Parameters'!$C$5="Basic Library Subsidy", 0, IF('Funding Allocation Parameters'!$C$5="Grant funding", 0, IF('Funding Allocation Parameters'!$C$5="Other author funding",  MIN(O586*('Funding Allocation Parameters'!$E$5), 'Funding Allocation Parameters'!$G$5), IF('Funding Allocation Parameters'!$C$5="Any discretionary funds (grants if available, other if no grants)", MIN(O586*('Funding Allocation Parameters'!$E$5), 'Funding Allocation Parameters'!$G$5), IF('Funding Allocation Parameters'!$C$5="Complex Library Subsidy", 0, 0)))))</f>
        <v>0</v>
      </c>
      <c r="V586" s="177">
        <f t="shared" si="283"/>
        <v>0</v>
      </c>
      <c r="W586" s="177">
        <f t="shared" si="284"/>
        <v>0</v>
      </c>
      <c r="X586" s="179">
        <f>IF('Funding Allocation Parameters'!$C$6="Basic Library Subsidy", MIN(V586*'Funding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MIN(V586*VLOOKUP(CONCATENATE($A586, 'Funding Allocation Parameters'!$I$6), 'Library Subsidy Complex'!$C$2:$J$55, 2, FALSE), VLOOKUP(CONCATENATE($A586, 'Funding Allocation Parameters'!$I$6), 'Library Subsidy Complex'!$C$2:$J$55, 4, FALSE)), 0)))))</f>
        <v>0</v>
      </c>
      <c r="Y586" s="179">
        <f>IF('Funding Allocation Parameters'!$C$6="Basic Library Subsidy", 0, IF('Funding Allocation Parameters'!$C$6="Grant funding",MIN(V586*'Funding Allocation Parameters'!$E$6, 'Funding Allocation Parameters'!$G$6), IF('Funding Allocation Parameters'!$C$6="Other author funding", 0, IF('Funding Allocation Parameters'!$C$6="Any discretionary funds (grants if available, other if no grants)", MIN(V586*'Funding Allocation Parameters'!$E$6, 'Funding Allocation Parameters'!$G$6), IF('Funding Allocation Parameters'!$C$6="Complex Library Subsidy", 0, 0)))))</f>
        <v>0</v>
      </c>
      <c r="Z586" s="179">
        <f>IF('Funding Allocation Parameters'!$C$6="Basic Library Subsidy", 0, IF('Funding Allocation Parameters'!$C$6="Grant funding", 0, IF('Funding Allocation Parameters'!$C$6="Other author funding",  MIN(V586*'Funding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6" s="179">
        <f>IF('Funding Allocation Parameters'!$C$6="Basic Library Subsidy", MIN(W586*'Funding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MIN(W586*VLOOKUP(CONCATENATE($A586, 'Funding Allocation Parameters'!$I$6), 'Library Subsidy Complex'!$C$2:$J$55, 6, FALSE), VLOOKUP(CONCATENATE($A586, 'Funding Allocation Parameters'!$I$6), 'Library Subsidy Complex'!$C$2:$J$55, 8, FALSE)), 0)))))</f>
        <v>0</v>
      </c>
      <c r="AB586" s="179">
        <f>IF('Funding Allocation Parameters'!$C$6="Basic Library Subsidy", 0, IF('Funding Allocation Parameters'!$C$6="Grant funding", 0, IF('Funding Allocation Parameters'!$C$6="Other author funding",  MIN(W586*'Funding Allocation Parameters'!$E$6, 'Funding Allocation Parameters'!$G$6), IF('Funding Allocation Parameters'!$C$6="Any discretionary funds (grants if available, other if no grants)", MIN(W586*'Funding Allocation Parameters'!$E$6, 'Funding Allocation Parameters'!$G$6), IF('Funding Allocation Parameters'!$C$6="Complex Library Subsidy", 0, 0)))))</f>
        <v>0</v>
      </c>
      <c r="AC586" s="177">
        <f t="shared" si="285"/>
        <v>0</v>
      </c>
      <c r="AD586" s="177">
        <f t="shared" si="286"/>
        <v>0</v>
      </c>
      <c r="AE586" s="180">
        <f>IF('Funding Allocation Parameters'!$C$7="Basic Library Subsidy", MIN(AC586*'Funding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MIN(AC586*VLOOKUP(CONCATENATE($A586, 'Funding Allocation Parameters'!$I$7), 'Library Subsidy Complex'!$C$2:$J$55, 2, FALSE), VLOOKUP(CONCATENATE($A586, 'Funding Allocation Parameters'!$I$7), 'Library Subsidy Complex'!$C$2:$J$55, 4, FALSE)), 0)))))</f>
        <v>0</v>
      </c>
      <c r="AF586" s="180">
        <f>IF('Funding Allocation Parameters'!$C$7="Basic Library Subsidy", 0, IF('Funding Allocation Parameters'!$C$7="Grant funding",MIN(AC586*'Funding Allocation Parameters'!$E$7, 'Funding Allocation Parameters'!$G$7), IF('Funding Allocation Parameters'!$C$7="Other author funding", 0, IF('Funding Allocation Parameters'!$C$7="Any discretionary funds (grants if available, other if no grants)", MIN(AC586*'Funding Allocation Parameters'!$E$7, 'Funding Allocation Parameters'!$G$7), IF('Funding Allocation Parameters'!$C$7="Complex Library Subsidy", 0, 0)))))</f>
        <v>0</v>
      </c>
      <c r="AG586" s="180">
        <f>IF('Funding Allocation Parameters'!$C$7="Basic Library Subsidy", 0, IF('Funding Allocation Parameters'!$C$7="Grant funding", 0, IF('Funding Allocation Parameters'!$C$7="Other author funding",  MIN(AC586*'Funding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6" s="180">
        <f>IF('Funding Allocation Parameters'!$C$7="Basic Library Subsidy", MIN(AD586*'Funding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MIN(AD586*VLOOKUP(CONCATENATE($A586, 'Funding Allocation Parameters'!$I$7), 'Library Subsidy Complex'!$C$2:$J$55, 6, FALSE), VLOOKUP(CONCATENATE($A586, 'Funding Allocation Parameters'!$I$7), 'Library Subsidy Complex'!$C$2:$J$55, 8, FALSE)), 0)))))</f>
        <v>0</v>
      </c>
      <c r="AI586" s="180">
        <f>IF('Funding Allocation Parameters'!$C$7="Basic Library Subsidy", 0, IF('Funding Allocation Parameters'!$C$7="Grant funding", 0, IF('Funding Allocation Parameters'!$C$7="Other author funding",  MIN(AD586*'Funding Allocation Parameters'!$E$7, 'Funding Allocation Parameters'!$G$7), IF('Funding Allocation Parameters'!$C$7="Any discretionary funds (grants if available, other if no grants)", MIN(AD586*'Funding Allocation Parameters'!$E$7, 'Funding Allocation Parameters'!$G$7), IF('Funding Allocation Parameters'!$C$7="Complex Library Subsidy", 0, 0)))))</f>
        <v>0</v>
      </c>
      <c r="AJ586" s="177">
        <f t="shared" si="287"/>
        <v>0</v>
      </c>
      <c r="AK586" s="177">
        <f t="shared" si="288"/>
        <v>0</v>
      </c>
      <c r="AL586" s="181">
        <f>IF('Funding Allocation Parameters'!$C$8="Basic Library Subsidy", MIN(AJ586*'Funding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MIN(AJ586*VLOOKUP(CONCATENATE($A586, 'Funding Allocation Parameters'!$I$8), 'Library Subsidy Complex'!$C$2:$J$55, 2, FALSE), VLOOKUP(CONCATENATE($A586, 'Funding Allocation Parameters'!$I$8), 'Library Subsidy Complex'!$C$2:$J$55, 4, FALSE)), 0)))))</f>
        <v>0</v>
      </c>
      <c r="AM586" s="181">
        <f>IF('Funding Allocation Parameters'!$C$8="Basic Library Subsidy", 0, IF('Funding Allocation Parameters'!$C$8="Grant funding",MIN(AJ586*'Funding Allocation Parameters'!$E$8, 'Funding Allocation Parameters'!$G$8), IF('Funding Allocation Parameters'!$C$8="Other author funding", 0, IF('Funding Allocation Parameters'!$C$8="Any discretionary funds (grants if available, other if no grants)", MIN(AJ586*'Funding Allocation Parameters'!$E$8, 'Funding Allocation Parameters'!$G$8), IF('Funding Allocation Parameters'!$C$8="Complex Library Subsidy", 0, 0)))))</f>
        <v>0</v>
      </c>
      <c r="AN586" s="181">
        <f>IF('Funding Allocation Parameters'!$C$8="Basic Library Subsidy", 0, IF('Funding Allocation Parameters'!$C$8="Grant funding", 0, IF('Funding Allocation Parameters'!$C$8="Other author funding",  MIN(AJ586*'Funding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6" s="181">
        <f>IF('Funding Allocation Parameters'!$C$8="Basic Library Subsidy", MIN(AK586*'Funding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MIN(AK586*VLOOKUP(CONCATENATE($A586, 'Funding Allocation Parameters'!$I$8), 'Library Subsidy Complex'!$C$2:$J$55, 6, FALSE), VLOOKUP(CONCATENATE($A586, 'Funding Allocation Parameters'!$I$8), 'Library Subsidy Complex'!$C$2:$J$55, 8, FALSE)), 0)))))</f>
        <v>0</v>
      </c>
      <c r="AP586" s="181">
        <f>IF('Funding Allocation Parameters'!$C$8="Basic Library Subsidy", 0, IF('Funding Allocation Parameters'!$C$8="Grant funding", 0, IF('Funding Allocation Parameters'!$C$8="Other author funding",  MIN(AK586*'Funding Allocation Parameters'!$E$8, 'Funding Allocation Parameters'!$G$8), IF('Funding Allocation Parameters'!$C$8="Any discretionary funds (grants if available, other if no grants)", MIN(AK586*'Funding Allocation Parameters'!$E$8, 'Funding Allocation Parameters'!$G$8), IF('Funding Allocation Parameters'!$C$8="Complex Library Subsidy", 0, 0)))))</f>
        <v>0</v>
      </c>
      <c r="AQ586" s="177">
        <f t="shared" si="289"/>
        <v>0</v>
      </c>
      <c r="AR586" s="177">
        <f t="shared" si="290"/>
        <v>0</v>
      </c>
      <c r="AS586" s="182">
        <f t="shared" si="291"/>
        <v>1147.68</v>
      </c>
      <c r="AT586" s="182">
        <f t="shared" si="292"/>
        <v>0</v>
      </c>
      <c r="AU586" s="182">
        <f t="shared" si="293"/>
        <v>0</v>
      </c>
      <c r="AV586" s="182">
        <f t="shared" si="294"/>
        <v>1147.68</v>
      </c>
      <c r="AW586" s="182">
        <f t="shared" si="295"/>
        <v>0</v>
      </c>
      <c r="AX586" s="183">
        <f t="shared" si="296"/>
        <v>0</v>
      </c>
      <c r="AY586" s="183">
        <f t="shared" si="297"/>
        <v>0</v>
      </c>
      <c r="AZ586" s="183">
        <f t="shared" si="298"/>
        <v>0</v>
      </c>
      <c r="BA586" s="183">
        <f t="shared" si="299"/>
        <v>1147.68</v>
      </c>
      <c r="BB586" s="183">
        <f t="shared" si="300"/>
        <v>0</v>
      </c>
      <c r="BC586" s="184">
        <f t="shared" si="301"/>
        <v>1147.68</v>
      </c>
      <c r="BD586" s="184">
        <f t="shared" si="302"/>
        <v>0</v>
      </c>
      <c r="BE586" s="184">
        <f t="shared" si="303"/>
        <v>0</v>
      </c>
      <c r="BF586" s="184">
        <f t="shared" si="304"/>
        <v>0</v>
      </c>
      <c r="BG586" s="102">
        <f t="shared" si="305"/>
        <v>1</v>
      </c>
      <c r="BH586" s="102">
        <f t="shared" si="306"/>
        <v>0</v>
      </c>
      <c r="BI586" s="102">
        <f t="shared" si="307"/>
        <v>0</v>
      </c>
      <c r="BJ586" s="102">
        <f t="shared" si="308"/>
        <v>0</v>
      </c>
      <c r="BK586" s="102">
        <f t="shared" si="309"/>
        <v>0</v>
      </c>
      <c r="BL586" s="102">
        <f t="shared" si="310"/>
        <v>0</v>
      </c>
      <c r="BN586" s="102"/>
    </row>
    <row r="587" spans="1:66" x14ac:dyDescent="0.25">
      <c r="A587" s="102" t="s">
        <v>16</v>
      </c>
      <c r="B587" s="102" t="s">
        <v>8</v>
      </c>
      <c r="C587" s="102" t="s">
        <v>8</v>
      </c>
      <c r="D587" s="102" t="s">
        <v>27</v>
      </c>
      <c r="E587" s="102" t="s">
        <v>1171</v>
      </c>
      <c r="F587" s="102" t="s">
        <v>1172</v>
      </c>
      <c r="G587" s="102">
        <v>1.589</v>
      </c>
      <c r="H587" s="102">
        <v>1</v>
      </c>
      <c r="I587" s="102">
        <v>1</v>
      </c>
      <c r="J587" s="167">
        <f>IFERROR(H587*VLOOKUP(A587, 'Advanced Parameters'!$B$7:$G$20, 6, FALSE)*VLOOKUP(A587, 'Growth Parameters'!$B$6:$H$19, 6, FALSE), 0)</f>
        <v>1</v>
      </c>
      <c r="K587" s="167">
        <f>IFERROR(IF('Advanced Parameters'!$C$5="n",'Raw Data'!I587*VLOOKUP(A587,'Advanced Parameters'!$B$7:$G$20,6,FALSE),J587*VLOOKUP(A587,'Advanced Parameters'!$B$7:$G$20,2,FALSE))*VLOOKUP(A587, 'Growth Parameters'!$B$6:$H$19, 6, FALSE), 0)</f>
        <v>1</v>
      </c>
      <c r="L587" s="167">
        <f t="shared" si="280"/>
        <v>0</v>
      </c>
      <c r="M587" s="168">
        <f>IFERROR(IF(G587="NA","NA",IF(G587&gt;'APC Parameters'!$K$6+VLOOKUP('Raw Data'!A587, 'APC Parameters'!$H$7:$L$20, 4, FALSE), 'APC Parameters'!$L$6+VLOOKUP('Raw Data'!A587, 'APC Parameters'!$H$7:$L$20, 5, FALSE), G587*('APC Parameters'!$J$6+VLOOKUP('Raw Data'!A587, 'APC Parameters'!$H$7:$L$20, 3, FALSE))+'APC Parameters'!$I$6+VLOOKUP('Raw Data'!A587, 'APC Parameters'!$H$7:$L$20, 2, FALSE))), 0)</f>
        <v>2274.9166</v>
      </c>
      <c r="N587" s="168">
        <f t="shared" si="281"/>
        <v>2274.9166</v>
      </c>
      <c r="O587" s="168">
        <f>IFERROR(IF(M587="NA",VLOOKUP(D587,'Internal Calculations'!$B$10:$C$11,2,FALSE), M587)*VLOOKUP(A587, 'Growth Parameters'!$B$6:$H$19, 7, FALSE), 0)</f>
        <v>2274.9166</v>
      </c>
      <c r="P587" s="177">
        <f t="shared" si="282"/>
        <v>2274.9166</v>
      </c>
      <c r="Q587" s="178">
        <f>IF('Funding Allocation Parameters'!$C$5="Basic Library Subsidy", MIN(O587*('Funding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MIN($O587*(VLOOKUP(CONCATENATE($A587, 'Funding Allocation Parameters'!$I$5), 'Library Subsidy Complex'!$C$2:$J$55, 2, FALSE)), VLOOKUP(CONCATENATE($A587, 'Funding Allocation Parameters'!$I$5), 'Library Subsidy Complex'!$C$2:$J$55, 4, FALSE)), 0)))))</f>
        <v>1189</v>
      </c>
      <c r="R587" s="178">
        <f>IF('Funding Allocation Parameters'!$C$5="Basic Library Subsidy", 0, IF('Funding Allocation Parameters'!$C$5="Grant funding",MIN(O587*('Funding Allocation Parameters'!$E$5), 'Funding Allocation Parameters'!$G$5), IF('Funding Allocation Parameters'!$C$5="Other author funding", 0, IF('Funding Allocation Parameters'!$C$5="Any discretionary funds (grants if available, other if no grants)", MIN(O587*('Funding Allocation Parameters'!$E$5), 'Funding Allocation Parameters'!$G$5), IF('Funding Allocation Parameters'!$C$5="Complex Library Subsidy", 0, 0)))))</f>
        <v>0</v>
      </c>
      <c r="S587" s="178">
        <f>IF('Funding Allocation Parameters'!$C$5="Basic Library Subsidy", 0, IF('Funding Allocation Parameters'!$C$5="Grant funding", 0, IF('Funding Allocation Parameters'!$C$5="Other author funding",  MIN(O587*('Funding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7" s="178">
        <f>IF('Funding Allocation Parameters'!$C$5="Basic Library Subsidy", MIN(O587*('Funding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MIN($O587*(VLOOKUP(CONCATENATE($A587, 'Funding Allocation Parameters'!$I$5), 'Library Subsidy Complex'!$C$2:$J$55, 6, FALSE)), VLOOKUP(CONCATENATE($A587, 'Funding Allocation Parameters'!$I$5), 'Library Subsidy Complex'!$C$2:$J$55, 8, FALSE)), 0)))))</f>
        <v>1189</v>
      </c>
      <c r="U587" s="178">
        <f>IF('Funding Allocation Parameters'!$C$5="Basic Library Subsidy", 0, IF('Funding Allocation Parameters'!$C$5="Grant funding", 0, IF('Funding Allocation Parameters'!$C$5="Other author funding",  MIN(O587*('Funding Allocation Parameters'!$E$5), 'Funding Allocation Parameters'!$G$5), IF('Funding Allocation Parameters'!$C$5="Any discretionary funds (grants if available, other if no grants)", MIN(O587*('Funding Allocation Parameters'!$E$5), 'Funding Allocation Parameters'!$G$5), IF('Funding Allocation Parameters'!$C$5="Complex Library Subsidy", 0, 0)))))</f>
        <v>0</v>
      </c>
      <c r="V587" s="177">
        <f t="shared" si="283"/>
        <v>1085.9166</v>
      </c>
      <c r="W587" s="177">
        <f t="shared" si="284"/>
        <v>1085.9166</v>
      </c>
      <c r="X587" s="179">
        <f>IF('Funding Allocation Parameters'!$C$6="Basic Library Subsidy", MIN(V587*'Funding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MIN(V587*VLOOKUP(CONCATENATE($A587, 'Funding Allocation Parameters'!$I$6), 'Library Subsidy Complex'!$C$2:$J$55, 2, FALSE), VLOOKUP(CONCATENATE($A587, 'Funding Allocation Parameters'!$I$6), 'Library Subsidy Complex'!$C$2:$J$55, 4, FALSE)), 0)))))</f>
        <v>0</v>
      </c>
      <c r="Y587" s="179">
        <f>IF('Funding Allocation Parameters'!$C$6="Basic Library Subsidy", 0, IF('Funding Allocation Parameters'!$C$6="Grant funding",MIN(V587*'Funding Allocation Parameters'!$E$6, 'Funding Allocation Parameters'!$G$6), IF('Funding Allocation Parameters'!$C$6="Other author funding", 0, IF('Funding Allocation Parameters'!$C$6="Any discretionary funds (grants if available, other if no grants)", MIN(V587*'Funding Allocation Parameters'!$E$6, 'Funding Allocation Parameters'!$G$6), IF('Funding Allocation Parameters'!$C$6="Complex Library Subsidy", 0, 0)))))</f>
        <v>1085.9166</v>
      </c>
      <c r="Z587" s="179">
        <f>IF('Funding Allocation Parameters'!$C$6="Basic Library Subsidy", 0, IF('Funding Allocation Parameters'!$C$6="Grant funding", 0, IF('Funding Allocation Parameters'!$C$6="Other author funding",  MIN(V587*'Funding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7" s="179">
        <f>IF('Funding Allocation Parameters'!$C$6="Basic Library Subsidy", MIN(W587*'Funding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MIN(W587*VLOOKUP(CONCATENATE($A587, 'Funding Allocation Parameters'!$I$6), 'Library Subsidy Complex'!$C$2:$J$55, 6, FALSE), VLOOKUP(CONCATENATE($A587, 'Funding Allocation Parameters'!$I$6), 'Library Subsidy Complex'!$C$2:$J$55, 8, FALSE)), 0)))))</f>
        <v>0</v>
      </c>
      <c r="AB587" s="179">
        <f>IF('Funding Allocation Parameters'!$C$6="Basic Library Subsidy", 0, IF('Funding Allocation Parameters'!$C$6="Grant funding", 0, IF('Funding Allocation Parameters'!$C$6="Other author funding",  MIN(W587*'Funding Allocation Parameters'!$E$6, 'Funding Allocation Parameters'!$G$6), IF('Funding Allocation Parameters'!$C$6="Any discretionary funds (grants if available, other if no grants)", MIN(W587*'Funding Allocation Parameters'!$E$6, 'Funding Allocation Parameters'!$G$6), IF('Funding Allocation Parameters'!$C$6="Complex Library Subsidy", 0, 0)))))</f>
        <v>1085.9166</v>
      </c>
      <c r="AC587" s="177">
        <f t="shared" si="285"/>
        <v>0</v>
      </c>
      <c r="AD587" s="177">
        <f t="shared" si="286"/>
        <v>0</v>
      </c>
      <c r="AE587" s="180">
        <f>IF('Funding Allocation Parameters'!$C$7="Basic Library Subsidy", MIN(AC587*'Funding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MIN(AC587*VLOOKUP(CONCATENATE($A587, 'Funding Allocation Parameters'!$I$7), 'Library Subsidy Complex'!$C$2:$J$55, 2, FALSE), VLOOKUP(CONCATENATE($A587, 'Funding Allocation Parameters'!$I$7), 'Library Subsidy Complex'!$C$2:$J$55, 4, FALSE)), 0)))))</f>
        <v>0</v>
      </c>
      <c r="AF587" s="180">
        <f>IF('Funding Allocation Parameters'!$C$7="Basic Library Subsidy", 0, IF('Funding Allocation Parameters'!$C$7="Grant funding",MIN(AC587*'Funding Allocation Parameters'!$E$7, 'Funding Allocation Parameters'!$G$7), IF('Funding Allocation Parameters'!$C$7="Other author funding", 0, IF('Funding Allocation Parameters'!$C$7="Any discretionary funds (grants if available, other if no grants)", MIN(AC587*'Funding Allocation Parameters'!$E$7, 'Funding Allocation Parameters'!$G$7), IF('Funding Allocation Parameters'!$C$7="Complex Library Subsidy", 0, 0)))))</f>
        <v>0</v>
      </c>
      <c r="AG587" s="180">
        <f>IF('Funding Allocation Parameters'!$C$7="Basic Library Subsidy", 0, IF('Funding Allocation Parameters'!$C$7="Grant funding", 0, IF('Funding Allocation Parameters'!$C$7="Other author funding",  MIN(AC587*'Funding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7" s="180">
        <f>IF('Funding Allocation Parameters'!$C$7="Basic Library Subsidy", MIN(AD587*'Funding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MIN(AD587*VLOOKUP(CONCATENATE($A587, 'Funding Allocation Parameters'!$I$7), 'Library Subsidy Complex'!$C$2:$J$55, 6, FALSE), VLOOKUP(CONCATENATE($A587, 'Funding Allocation Parameters'!$I$7), 'Library Subsidy Complex'!$C$2:$J$55, 8, FALSE)), 0)))))</f>
        <v>0</v>
      </c>
      <c r="AI587" s="180">
        <f>IF('Funding Allocation Parameters'!$C$7="Basic Library Subsidy", 0, IF('Funding Allocation Parameters'!$C$7="Grant funding", 0, IF('Funding Allocation Parameters'!$C$7="Other author funding",  MIN(AD587*'Funding Allocation Parameters'!$E$7, 'Funding Allocation Parameters'!$G$7), IF('Funding Allocation Parameters'!$C$7="Any discretionary funds (grants if available, other if no grants)", MIN(AD587*'Funding Allocation Parameters'!$E$7, 'Funding Allocation Parameters'!$G$7), IF('Funding Allocation Parameters'!$C$7="Complex Library Subsidy", 0, 0)))))</f>
        <v>0</v>
      </c>
      <c r="AJ587" s="177">
        <f t="shared" si="287"/>
        <v>0</v>
      </c>
      <c r="AK587" s="177">
        <f t="shared" si="288"/>
        <v>0</v>
      </c>
      <c r="AL587" s="181">
        <f>IF('Funding Allocation Parameters'!$C$8="Basic Library Subsidy", MIN(AJ587*'Funding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MIN(AJ587*VLOOKUP(CONCATENATE($A587, 'Funding Allocation Parameters'!$I$8), 'Library Subsidy Complex'!$C$2:$J$55, 2, FALSE), VLOOKUP(CONCATENATE($A587, 'Funding Allocation Parameters'!$I$8), 'Library Subsidy Complex'!$C$2:$J$55, 4, FALSE)), 0)))))</f>
        <v>0</v>
      </c>
      <c r="AM587" s="181">
        <f>IF('Funding Allocation Parameters'!$C$8="Basic Library Subsidy", 0, IF('Funding Allocation Parameters'!$C$8="Grant funding",MIN(AJ587*'Funding Allocation Parameters'!$E$8, 'Funding Allocation Parameters'!$G$8), IF('Funding Allocation Parameters'!$C$8="Other author funding", 0, IF('Funding Allocation Parameters'!$C$8="Any discretionary funds (grants if available, other if no grants)", MIN(AJ587*'Funding Allocation Parameters'!$E$8, 'Funding Allocation Parameters'!$G$8), IF('Funding Allocation Parameters'!$C$8="Complex Library Subsidy", 0, 0)))))</f>
        <v>0</v>
      </c>
      <c r="AN587" s="181">
        <f>IF('Funding Allocation Parameters'!$C$8="Basic Library Subsidy", 0, IF('Funding Allocation Parameters'!$C$8="Grant funding", 0, IF('Funding Allocation Parameters'!$C$8="Other author funding",  MIN(AJ587*'Funding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7" s="181">
        <f>IF('Funding Allocation Parameters'!$C$8="Basic Library Subsidy", MIN(AK587*'Funding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MIN(AK587*VLOOKUP(CONCATENATE($A587, 'Funding Allocation Parameters'!$I$8), 'Library Subsidy Complex'!$C$2:$J$55, 6, FALSE), VLOOKUP(CONCATENATE($A587, 'Funding Allocation Parameters'!$I$8), 'Library Subsidy Complex'!$C$2:$J$55, 8, FALSE)), 0)))))</f>
        <v>0</v>
      </c>
      <c r="AP587" s="181">
        <f>IF('Funding Allocation Parameters'!$C$8="Basic Library Subsidy", 0, IF('Funding Allocation Parameters'!$C$8="Grant funding", 0, IF('Funding Allocation Parameters'!$C$8="Other author funding",  MIN(AK587*'Funding Allocation Parameters'!$E$8, 'Funding Allocation Parameters'!$G$8), IF('Funding Allocation Parameters'!$C$8="Any discretionary funds (grants if available, other if no grants)", MIN(AK587*'Funding Allocation Parameters'!$E$8, 'Funding Allocation Parameters'!$G$8), IF('Funding Allocation Parameters'!$C$8="Complex Library Subsidy", 0, 0)))))</f>
        <v>0</v>
      </c>
      <c r="AQ587" s="177">
        <f t="shared" si="289"/>
        <v>0</v>
      </c>
      <c r="AR587" s="177">
        <f t="shared" si="290"/>
        <v>0</v>
      </c>
      <c r="AS587" s="182">
        <f t="shared" si="291"/>
        <v>1189</v>
      </c>
      <c r="AT587" s="182">
        <f t="shared" si="292"/>
        <v>1085.9166</v>
      </c>
      <c r="AU587" s="182">
        <f t="shared" si="293"/>
        <v>0</v>
      </c>
      <c r="AV587" s="182">
        <f t="shared" si="294"/>
        <v>1189</v>
      </c>
      <c r="AW587" s="182">
        <f t="shared" si="295"/>
        <v>1085.9166</v>
      </c>
      <c r="AX587" s="183">
        <f t="shared" si="296"/>
        <v>1189</v>
      </c>
      <c r="AY587" s="183">
        <f t="shared" si="297"/>
        <v>1085.9166</v>
      </c>
      <c r="AZ587" s="183">
        <f t="shared" si="298"/>
        <v>0</v>
      </c>
      <c r="BA587" s="183">
        <f t="shared" si="299"/>
        <v>0</v>
      </c>
      <c r="BB587" s="183">
        <f t="shared" si="300"/>
        <v>0</v>
      </c>
      <c r="BC587" s="184">
        <f t="shared" si="301"/>
        <v>1189</v>
      </c>
      <c r="BD587" s="184">
        <f t="shared" si="302"/>
        <v>0</v>
      </c>
      <c r="BE587" s="184">
        <f t="shared" si="303"/>
        <v>1085.9166</v>
      </c>
      <c r="BF587" s="184">
        <f t="shared" si="304"/>
        <v>0</v>
      </c>
      <c r="BG587" s="102">
        <f t="shared" si="305"/>
        <v>0</v>
      </c>
      <c r="BH587" s="102">
        <f t="shared" si="306"/>
        <v>0</v>
      </c>
      <c r="BI587" s="102">
        <f t="shared" si="307"/>
        <v>0</v>
      </c>
      <c r="BJ587" s="102">
        <f t="shared" si="308"/>
        <v>1</v>
      </c>
      <c r="BK587" s="102">
        <f t="shared" si="309"/>
        <v>0</v>
      </c>
      <c r="BL587" s="102">
        <f t="shared" si="310"/>
        <v>0</v>
      </c>
      <c r="BN587" s="102"/>
    </row>
    <row r="588" spans="1:66" x14ac:dyDescent="0.25">
      <c r="A588" s="102" t="s">
        <v>17</v>
      </c>
      <c r="B588" s="102" t="s">
        <v>12</v>
      </c>
      <c r="C588" s="102" t="s">
        <v>8</v>
      </c>
      <c r="D588" s="102" t="s">
        <v>27</v>
      </c>
      <c r="E588" s="102" t="s">
        <v>1173</v>
      </c>
      <c r="F588" s="102" t="s">
        <v>1174</v>
      </c>
      <c r="G588" s="102">
        <v>1.6020000000000001</v>
      </c>
      <c r="H588" s="102">
        <v>1</v>
      </c>
      <c r="I588" s="102">
        <v>0</v>
      </c>
      <c r="J588" s="167">
        <f>IFERROR(H588*VLOOKUP(A588, 'Advanced Parameters'!$B$7:$G$20, 6, FALSE)*VLOOKUP(A588, 'Growth Parameters'!$B$6:$H$19, 6, FALSE), 0)</f>
        <v>1</v>
      </c>
      <c r="K588" s="167">
        <f>IFERROR(IF('Advanced Parameters'!$C$5="n",'Raw Data'!I588*VLOOKUP(A588,'Advanced Parameters'!$B$7:$G$20,6,FALSE),J588*VLOOKUP(A588,'Advanced Parameters'!$B$7:$G$20,2,FALSE))*VLOOKUP(A588, 'Growth Parameters'!$B$6:$H$19, 6, FALSE), 0)</f>
        <v>0</v>
      </c>
      <c r="L588" s="167">
        <f t="shared" si="280"/>
        <v>1</v>
      </c>
      <c r="M588" s="168">
        <f>IFERROR(IF(G588="NA","NA",IF(G588&gt;'APC Parameters'!$K$6+VLOOKUP('Raw Data'!A588, 'APC Parameters'!$H$7:$L$20, 4, FALSE), 'APC Parameters'!$L$6+VLOOKUP('Raw Data'!A588, 'APC Parameters'!$H$7:$L$20, 5, FALSE), G588*('APC Parameters'!$J$6+VLOOKUP('Raw Data'!A588, 'APC Parameters'!$H$7:$L$20, 3, FALSE))+'APC Parameters'!$I$6+VLOOKUP('Raw Data'!A588, 'APC Parameters'!$H$7:$L$20, 2, FALSE))), 0)</f>
        <v>2284.1388000000002</v>
      </c>
      <c r="N588" s="168">
        <f t="shared" si="281"/>
        <v>2284.1388000000002</v>
      </c>
      <c r="O588" s="168">
        <f>IFERROR(IF(M588="NA",VLOOKUP(D588,'Internal Calculations'!$B$10:$C$11,2,FALSE), M588)*VLOOKUP(A588, 'Growth Parameters'!$B$6:$H$19, 7, FALSE), 0)</f>
        <v>2284.1388000000002</v>
      </c>
      <c r="P588" s="177">
        <f t="shared" si="282"/>
        <v>2284.1388000000002</v>
      </c>
      <c r="Q588" s="178">
        <f>IF('Funding Allocation Parameters'!$C$5="Basic Library Subsidy", MIN(O588*('Funding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MIN($O588*(VLOOKUP(CONCATENATE($A588, 'Funding Allocation Parameters'!$I$5), 'Library Subsidy Complex'!$C$2:$J$55, 2, FALSE)), VLOOKUP(CONCATENATE($A588, 'Funding Allocation Parameters'!$I$5), 'Library Subsidy Complex'!$C$2:$J$55, 4, FALSE)), 0)))))</f>
        <v>1189</v>
      </c>
      <c r="R588" s="178">
        <f>IF('Funding Allocation Parameters'!$C$5="Basic Library Subsidy", 0, IF('Funding Allocation Parameters'!$C$5="Grant funding",MIN(O588*('Funding Allocation Parameters'!$E$5), 'Funding Allocation Parameters'!$G$5), IF('Funding Allocation Parameters'!$C$5="Other author funding", 0, IF('Funding Allocation Parameters'!$C$5="Any discretionary funds (grants if available, other if no grants)", MIN(O588*('Funding Allocation Parameters'!$E$5), 'Funding Allocation Parameters'!$G$5), IF('Funding Allocation Parameters'!$C$5="Complex Library Subsidy", 0, 0)))))</f>
        <v>0</v>
      </c>
      <c r="S588" s="178">
        <f>IF('Funding Allocation Parameters'!$C$5="Basic Library Subsidy", 0, IF('Funding Allocation Parameters'!$C$5="Grant funding", 0, IF('Funding Allocation Parameters'!$C$5="Other author funding",  MIN(O588*('Funding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8" s="178">
        <f>IF('Funding Allocation Parameters'!$C$5="Basic Library Subsidy", MIN(O588*('Funding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MIN($O588*(VLOOKUP(CONCATENATE($A588, 'Funding Allocation Parameters'!$I$5), 'Library Subsidy Complex'!$C$2:$J$55, 6, FALSE)), VLOOKUP(CONCATENATE($A588, 'Funding Allocation Parameters'!$I$5), 'Library Subsidy Complex'!$C$2:$J$55, 8, FALSE)), 0)))))</f>
        <v>1189</v>
      </c>
      <c r="U588" s="178">
        <f>IF('Funding Allocation Parameters'!$C$5="Basic Library Subsidy", 0, IF('Funding Allocation Parameters'!$C$5="Grant funding", 0, IF('Funding Allocation Parameters'!$C$5="Other author funding",  MIN(O588*('Funding Allocation Parameters'!$E$5), 'Funding Allocation Parameters'!$G$5), IF('Funding Allocation Parameters'!$C$5="Any discretionary funds (grants if available, other if no grants)", MIN(O588*('Funding Allocation Parameters'!$E$5), 'Funding Allocation Parameters'!$G$5), IF('Funding Allocation Parameters'!$C$5="Complex Library Subsidy", 0, 0)))))</f>
        <v>0</v>
      </c>
      <c r="V588" s="177">
        <f t="shared" si="283"/>
        <v>1095.1388000000002</v>
      </c>
      <c r="W588" s="177">
        <f t="shared" si="284"/>
        <v>1095.1388000000002</v>
      </c>
      <c r="X588" s="179">
        <f>IF('Funding Allocation Parameters'!$C$6="Basic Library Subsidy", MIN(V588*'Funding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MIN(V588*VLOOKUP(CONCATENATE($A588, 'Funding Allocation Parameters'!$I$6), 'Library Subsidy Complex'!$C$2:$J$55, 2, FALSE), VLOOKUP(CONCATENATE($A588, 'Funding Allocation Parameters'!$I$6), 'Library Subsidy Complex'!$C$2:$J$55, 4, FALSE)), 0)))))</f>
        <v>0</v>
      </c>
      <c r="Y588" s="179">
        <f>IF('Funding Allocation Parameters'!$C$6="Basic Library Subsidy", 0, IF('Funding Allocation Parameters'!$C$6="Grant funding",MIN(V588*'Funding Allocation Parameters'!$E$6, 'Funding Allocation Parameters'!$G$6), IF('Funding Allocation Parameters'!$C$6="Other author funding", 0, IF('Funding Allocation Parameters'!$C$6="Any discretionary funds (grants if available, other if no grants)", MIN(V588*'Funding Allocation Parameters'!$E$6, 'Funding Allocation Parameters'!$G$6), IF('Funding Allocation Parameters'!$C$6="Complex Library Subsidy", 0, 0)))))</f>
        <v>1095.1388000000002</v>
      </c>
      <c r="Z588" s="179">
        <f>IF('Funding Allocation Parameters'!$C$6="Basic Library Subsidy", 0, IF('Funding Allocation Parameters'!$C$6="Grant funding", 0, IF('Funding Allocation Parameters'!$C$6="Other author funding",  MIN(V588*'Funding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8" s="179">
        <f>IF('Funding Allocation Parameters'!$C$6="Basic Library Subsidy", MIN(W588*'Funding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MIN(W588*VLOOKUP(CONCATENATE($A588, 'Funding Allocation Parameters'!$I$6), 'Library Subsidy Complex'!$C$2:$J$55, 6, FALSE), VLOOKUP(CONCATENATE($A588, 'Funding Allocation Parameters'!$I$6), 'Library Subsidy Complex'!$C$2:$J$55, 8, FALSE)), 0)))))</f>
        <v>0</v>
      </c>
      <c r="AB588" s="179">
        <f>IF('Funding Allocation Parameters'!$C$6="Basic Library Subsidy", 0, IF('Funding Allocation Parameters'!$C$6="Grant funding", 0, IF('Funding Allocation Parameters'!$C$6="Other author funding",  MIN(W588*'Funding Allocation Parameters'!$E$6, 'Funding Allocation Parameters'!$G$6), IF('Funding Allocation Parameters'!$C$6="Any discretionary funds (grants if available, other if no grants)", MIN(W588*'Funding Allocation Parameters'!$E$6, 'Funding Allocation Parameters'!$G$6), IF('Funding Allocation Parameters'!$C$6="Complex Library Subsidy", 0, 0)))))</f>
        <v>1095.1388000000002</v>
      </c>
      <c r="AC588" s="177">
        <f t="shared" si="285"/>
        <v>0</v>
      </c>
      <c r="AD588" s="177">
        <f t="shared" si="286"/>
        <v>0</v>
      </c>
      <c r="AE588" s="180">
        <f>IF('Funding Allocation Parameters'!$C$7="Basic Library Subsidy", MIN(AC588*'Funding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MIN(AC588*VLOOKUP(CONCATENATE($A588, 'Funding Allocation Parameters'!$I$7), 'Library Subsidy Complex'!$C$2:$J$55, 2, FALSE), VLOOKUP(CONCATENATE($A588, 'Funding Allocation Parameters'!$I$7), 'Library Subsidy Complex'!$C$2:$J$55, 4, FALSE)), 0)))))</f>
        <v>0</v>
      </c>
      <c r="AF588" s="180">
        <f>IF('Funding Allocation Parameters'!$C$7="Basic Library Subsidy", 0, IF('Funding Allocation Parameters'!$C$7="Grant funding",MIN(AC588*'Funding Allocation Parameters'!$E$7, 'Funding Allocation Parameters'!$G$7), IF('Funding Allocation Parameters'!$C$7="Other author funding", 0, IF('Funding Allocation Parameters'!$C$7="Any discretionary funds (grants if available, other if no grants)", MIN(AC588*'Funding Allocation Parameters'!$E$7, 'Funding Allocation Parameters'!$G$7), IF('Funding Allocation Parameters'!$C$7="Complex Library Subsidy", 0, 0)))))</f>
        <v>0</v>
      </c>
      <c r="AG588" s="180">
        <f>IF('Funding Allocation Parameters'!$C$7="Basic Library Subsidy", 0, IF('Funding Allocation Parameters'!$C$7="Grant funding", 0, IF('Funding Allocation Parameters'!$C$7="Other author funding",  MIN(AC588*'Funding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8" s="180">
        <f>IF('Funding Allocation Parameters'!$C$7="Basic Library Subsidy", MIN(AD588*'Funding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MIN(AD588*VLOOKUP(CONCATENATE($A588, 'Funding Allocation Parameters'!$I$7), 'Library Subsidy Complex'!$C$2:$J$55, 6, FALSE), VLOOKUP(CONCATENATE($A588, 'Funding Allocation Parameters'!$I$7), 'Library Subsidy Complex'!$C$2:$J$55, 8, FALSE)), 0)))))</f>
        <v>0</v>
      </c>
      <c r="AI588" s="180">
        <f>IF('Funding Allocation Parameters'!$C$7="Basic Library Subsidy", 0, IF('Funding Allocation Parameters'!$C$7="Grant funding", 0, IF('Funding Allocation Parameters'!$C$7="Other author funding",  MIN(AD588*'Funding Allocation Parameters'!$E$7, 'Funding Allocation Parameters'!$G$7), IF('Funding Allocation Parameters'!$C$7="Any discretionary funds (grants if available, other if no grants)", MIN(AD588*'Funding Allocation Parameters'!$E$7, 'Funding Allocation Parameters'!$G$7), IF('Funding Allocation Parameters'!$C$7="Complex Library Subsidy", 0, 0)))))</f>
        <v>0</v>
      </c>
      <c r="AJ588" s="177">
        <f t="shared" si="287"/>
        <v>0</v>
      </c>
      <c r="AK588" s="177">
        <f t="shared" si="288"/>
        <v>0</v>
      </c>
      <c r="AL588" s="181">
        <f>IF('Funding Allocation Parameters'!$C$8="Basic Library Subsidy", MIN(AJ588*'Funding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MIN(AJ588*VLOOKUP(CONCATENATE($A588, 'Funding Allocation Parameters'!$I$8), 'Library Subsidy Complex'!$C$2:$J$55, 2, FALSE), VLOOKUP(CONCATENATE($A588, 'Funding Allocation Parameters'!$I$8), 'Library Subsidy Complex'!$C$2:$J$55, 4, FALSE)), 0)))))</f>
        <v>0</v>
      </c>
      <c r="AM588" s="181">
        <f>IF('Funding Allocation Parameters'!$C$8="Basic Library Subsidy", 0, IF('Funding Allocation Parameters'!$C$8="Grant funding",MIN(AJ588*'Funding Allocation Parameters'!$E$8, 'Funding Allocation Parameters'!$G$8), IF('Funding Allocation Parameters'!$C$8="Other author funding", 0, IF('Funding Allocation Parameters'!$C$8="Any discretionary funds (grants if available, other if no grants)", MIN(AJ588*'Funding Allocation Parameters'!$E$8, 'Funding Allocation Parameters'!$G$8), IF('Funding Allocation Parameters'!$C$8="Complex Library Subsidy", 0, 0)))))</f>
        <v>0</v>
      </c>
      <c r="AN588" s="181">
        <f>IF('Funding Allocation Parameters'!$C$8="Basic Library Subsidy", 0, IF('Funding Allocation Parameters'!$C$8="Grant funding", 0, IF('Funding Allocation Parameters'!$C$8="Other author funding",  MIN(AJ588*'Funding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8" s="181">
        <f>IF('Funding Allocation Parameters'!$C$8="Basic Library Subsidy", MIN(AK588*'Funding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MIN(AK588*VLOOKUP(CONCATENATE($A588, 'Funding Allocation Parameters'!$I$8), 'Library Subsidy Complex'!$C$2:$J$55, 6, FALSE), VLOOKUP(CONCATENATE($A588, 'Funding Allocation Parameters'!$I$8), 'Library Subsidy Complex'!$C$2:$J$55, 8, FALSE)), 0)))))</f>
        <v>0</v>
      </c>
      <c r="AP588" s="181">
        <f>IF('Funding Allocation Parameters'!$C$8="Basic Library Subsidy", 0, IF('Funding Allocation Parameters'!$C$8="Grant funding", 0, IF('Funding Allocation Parameters'!$C$8="Other author funding",  MIN(AK588*'Funding Allocation Parameters'!$E$8, 'Funding Allocation Parameters'!$G$8), IF('Funding Allocation Parameters'!$C$8="Any discretionary funds (grants if available, other if no grants)", MIN(AK588*'Funding Allocation Parameters'!$E$8, 'Funding Allocation Parameters'!$G$8), IF('Funding Allocation Parameters'!$C$8="Complex Library Subsidy", 0, 0)))))</f>
        <v>0</v>
      </c>
      <c r="AQ588" s="177">
        <f t="shared" si="289"/>
        <v>0</v>
      </c>
      <c r="AR588" s="177">
        <f t="shared" si="290"/>
        <v>0</v>
      </c>
      <c r="AS588" s="182">
        <f t="shared" si="291"/>
        <v>1189</v>
      </c>
      <c r="AT588" s="182">
        <f t="shared" si="292"/>
        <v>1095.1388000000002</v>
      </c>
      <c r="AU588" s="182">
        <f t="shared" si="293"/>
        <v>0</v>
      </c>
      <c r="AV588" s="182">
        <f t="shared" si="294"/>
        <v>1189</v>
      </c>
      <c r="AW588" s="182">
        <f t="shared" si="295"/>
        <v>1095.1388000000002</v>
      </c>
      <c r="AX588" s="183">
        <f t="shared" si="296"/>
        <v>0</v>
      </c>
      <c r="AY588" s="183">
        <f t="shared" si="297"/>
        <v>0</v>
      </c>
      <c r="AZ588" s="183">
        <f t="shared" si="298"/>
        <v>0</v>
      </c>
      <c r="BA588" s="183">
        <f t="shared" si="299"/>
        <v>1189</v>
      </c>
      <c r="BB588" s="183">
        <f t="shared" si="300"/>
        <v>1095.1388000000002</v>
      </c>
      <c r="BC588" s="184">
        <f t="shared" si="301"/>
        <v>1189</v>
      </c>
      <c r="BD588" s="184">
        <f t="shared" si="302"/>
        <v>0</v>
      </c>
      <c r="BE588" s="184">
        <f t="shared" si="303"/>
        <v>0</v>
      </c>
      <c r="BF588" s="184">
        <f t="shared" si="304"/>
        <v>1095.1388000000002</v>
      </c>
      <c r="BG588" s="102">
        <f t="shared" si="305"/>
        <v>0</v>
      </c>
      <c r="BH588" s="102">
        <f t="shared" si="306"/>
        <v>0</v>
      </c>
      <c r="BI588" s="102">
        <f t="shared" si="307"/>
        <v>0</v>
      </c>
      <c r="BJ588" s="102">
        <f t="shared" si="308"/>
        <v>0</v>
      </c>
      <c r="BK588" s="102">
        <f t="shared" si="309"/>
        <v>1</v>
      </c>
      <c r="BL588" s="102">
        <f t="shared" si="310"/>
        <v>0</v>
      </c>
      <c r="BN588" s="102"/>
    </row>
    <row r="589" spans="1:66" x14ac:dyDescent="0.25">
      <c r="A589" s="102" t="s">
        <v>26</v>
      </c>
      <c r="B589" s="102" t="s">
        <v>8</v>
      </c>
      <c r="C589" s="102" t="s">
        <v>8</v>
      </c>
      <c r="D589" s="102" t="s">
        <v>27</v>
      </c>
      <c r="E589" s="102" t="s">
        <v>391</v>
      </c>
      <c r="F589" s="102" t="s">
        <v>1175</v>
      </c>
      <c r="G589" s="102">
        <v>0.93600000000000005</v>
      </c>
      <c r="H589" s="102">
        <v>1</v>
      </c>
      <c r="I589" s="102">
        <v>0.41699999999999998</v>
      </c>
      <c r="J589" s="167">
        <f>IFERROR(H589*VLOOKUP(A589, 'Advanced Parameters'!$B$7:$G$20, 6, FALSE)*VLOOKUP(A589, 'Growth Parameters'!$B$6:$H$19, 6, FALSE), 0)</f>
        <v>1</v>
      </c>
      <c r="K589" s="167">
        <f>IFERROR(IF('Advanced Parameters'!$C$5="n",'Raw Data'!I589*VLOOKUP(A589,'Advanced Parameters'!$B$7:$G$20,6,FALSE),J589*VLOOKUP(A589,'Advanced Parameters'!$B$7:$G$20,2,FALSE))*VLOOKUP(A589, 'Growth Parameters'!$B$6:$H$19, 6, FALSE), 0)</f>
        <v>0.41699999999999998</v>
      </c>
      <c r="L589" s="167">
        <f t="shared" si="280"/>
        <v>0.58299999999999996</v>
      </c>
      <c r="M589" s="168">
        <f>IFERROR(IF(G589="NA","NA",IF(G589&gt;'APC Parameters'!$K$6+VLOOKUP('Raw Data'!A589, 'APC Parameters'!$H$7:$L$20, 4, FALSE), 'APC Parameters'!$L$6+VLOOKUP('Raw Data'!A589, 'APC Parameters'!$H$7:$L$20, 5, FALSE), G589*('APC Parameters'!$J$6+VLOOKUP('Raw Data'!A589, 'APC Parameters'!$H$7:$L$20, 3, FALSE))+'APC Parameters'!$I$6+VLOOKUP('Raw Data'!A589, 'APC Parameters'!$H$7:$L$20, 2, FALSE))), 0)</f>
        <v>1811.6784000000002</v>
      </c>
      <c r="N589" s="168">
        <f t="shared" si="281"/>
        <v>1811.6784000000002</v>
      </c>
      <c r="O589" s="168">
        <f>IFERROR(IF(M589="NA",VLOOKUP(D589,'Internal Calculations'!$B$10:$C$11,2,FALSE), M589)*VLOOKUP(A589, 'Growth Parameters'!$B$6:$H$19, 7, FALSE), 0)</f>
        <v>1811.6784000000002</v>
      </c>
      <c r="P589" s="177">
        <f t="shared" si="282"/>
        <v>1811.6784000000002</v>
      </c>
      <c r="Q589" s="178">
        <f>IF('Funding Allocation Parameters'!$C$5="Basic Library Subsidy", MIN(O589*('Funding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MIN($O589*(VLOOKUP(CONCATENATE($A589, 'Funding Allocation Parameters'!$I$5), 'Library Subsidy Complex'!$C$2:$J$55, 2, FALSE)), VLOOKUP(CONCATENATE($A589, 'Funding Allocation Parameters'!$I$5), 'Library Subsidy Complex'!$C$2:$J$55, 4, FALSE)), 0)))))</f>
        <v>1189</v>
      </c>
      <c r="R589" s="178">
        <f>IF('Funding Allocation Parameters'!$C$5="Basic Library Subsidy", 0, IF('Funding Allocation Parameters'!$C$5="Grant funding",MIN(O589*('Funding Allocation Parameters'!$E$5), 'Funding Allocation Parameters'!$G$5), IF('Funding Allocation Parameters'!$C$5="Other author funding", 0, IF('Funding Allocation Parameters'!$C$5="Any discretionary funds (grants if available, other if no grants)", MIN(O589*('Funding Allocation Parameters'!$E$5), 'Funding Allocation Parameters'!$G$5), IF('Funding Allocation Parameters'!$C$5="Complex Library Subsidy", 0, 0)))))</f>
        <v>0</v>
      </c>
      <c r="S589" s="178">
        <f>IF('Funding Allocation Parameters'!$C$5="Basic Library Subsidy", 0, IF('Funding Allocation Parameters'!$C$5="Grant funding", 0, IF('Funding Allocation Parameters'!$C$5="Other author funding",  MIN(O589*('Funding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89" s="178">
        <f>IF('Funding Allocation Parameters'!$C$5="Basic Library Subsidy", MIN(O589*('Funding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MIN($O589*(VLOOKUP(CONCATENATE($A589, 'Funding Allocation Parameters'!$I$5), 'Library Subsidy Complex'!$C$2:$J$55, 6, FALSE)), VLOOKUP(CONCATENATE($A589, 'Funding Allocation Parameters'!$I$5), 'Library Subsidy Complex'!$C$2:$J$55, 8, FALSE)), 0)))))</f>
        <v>1189</v>
      </c>
      <c r="U589" s="178">
        <f>IF('Funding Allocation Parameters'!$C$5="Basic Library Subsidy", 0, IF('Funding Allocation Parameters'!$C$5="Grant funding", 0, IF('Funding Allocation Parameters'!$C$5="Other author funding",  MIN(O589*('Funding Allocation Parameters'!$E$5), 'Funding Allocation Parameters'!$G$5), IF('Funding Allocation Parameters'!$C$5="Any discretionary funds (grants if available, other if no grants)", MIN(O589*('Funding Allocation Parameters'!$E$5), 'Funding Allocation Parameters'!$G$5), IF('Funding Allocation Parameters'!$C$5="Complex Library Subsidy", 0, 0)))))</f>
        <v>0</v>
      </c>
      <c r="V589" s="177">
        <f t="shared" si="283"/>
        <v>622.67840000000024</v>
      </c>
      <c r="W589" s="177">
        <f t="shared" si="284"/>
        <v>622.67840000000024</v>
      </c>
      <c r="X589" s="179">
        <f>IF('Funding Allocation Parameters'!$C$6="Basic Library Subsidy", MIN(V589*'Funding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MIN(V589*VLOOKUP(CONCATENATE($A589, 'Funding Allocation Parameters'!$I$6), 'Library Subsidy Complex'!$C$2:$J$55, 2, FALSE), VLOOKUP(CONCATENATE($A589, 'Funding Allocation Parameters'!$I$6), 'Library Subsidy Complex'!$C$2:$J$55, 4, FALSE)), 0)))))</f>
        <v>0</v>
      </c>
      <c r="Y589" s="179">
        <f>IF('Funding Allocation Parameters'!$C$6="Basic Library Subsidy", 0, IF('Funding Allocation Parameters'!$C$6="Grant funding",MIN(V589*'Funding Allocation Parameters'!$E$6, 'Funding Allocation Parameters'!$G$6), IF('Funding Allocation Parameters'!$C$6="Other author funding", 0, IF('Funding Allocation Parameters'!$C$6="Any discretionary funds (grants if available, other if no grants)", MIN(V589*'Funding Allocation Parameters'!$E$6, 'Funding Allocation Parameters'!$G$6), IF('Funding Allocation Parameters'!$C$6="Complex Library Subsidy", 0, 0)))))</f>
        <v>622.67840000000024</v>
      </c>
      <c r="Z589" s="179">
        <f>IF('Funding Allocation Parameters'!$C$6="Basic Library Subsidy", 0, IF('Funding Allocation Parameters'!$C$6="Grant funding", 0, IF('Funding Allocation Parameters'!$C$6="Other author funding",  MIN(V589*'Funding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89" s="179">
        <f>IF('Funding Allocation Parameters'!$C$6="Basic Library Subsidy", MIN(W589*'Funding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MIN(W589*VLOOKUP(CONCATENATE($A589, 'Funding Allocation Parameters'!$I$6), 'Library Subsidy Complex'!$C$2:$J$55, 6, FALSE), VLOOKUP(CONCATENATE($A589, 'Funding Allocation Parameters'!$I$6), 'Library Subsidy Complex'!$C$2:$J$55, 8, FALSE)), 0)))))</f>
        <v>0</v>
      </c>
      <c r="AB589" s="179">
        <f>IF('Funding Allocation Parameters'!$C$6="Basic Library Subsidy", 0, IF('Funding Allocation Parameters'!$C$6="Grant funding", 0, IF('Funding Allocation Parameters'!$C$6="Other author funding",  MIN(W589*'Funding Allocation Parameters'!$E$6, 'Funding Allocation Parameters'!$G$6), IF('Funding Allocation Parameters'!$C$6="Any discretionary funds (grants if available, other if no grants)", MIN(W589*'Funding Allocation Parameters'!$E$6, 'Funding Allocation Parameters'!$G$6), IF('Funding Allocation Parameters'!$C$6="Complex Library Subsidy", 0, 0)))))</f>
        <v>622.67840000000024</v>
      </c>
      <c r="AC589" s="177">
        <f t="shared" si="285"/>
        <v>0</v>
      </c>
      <c r="AD589" s="177">
        <f t="shared" si="286"/>
        <v>0</v>
      </c>
      <c r="AE589" s="180">
        <f>IF('Funding Allocation Parameters'!$C$7="Basic Library Subsidy", MIN(AC589*'Funding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MIN(AC589*VLOOKUP(CONCATENATE($A589, 'Funding Allocation Parameters'!$I$7), 'Library Subsidy Complex'!$C$2:$J$55, 2, FALSE), VLOOKUP(CONCATENATE($A589, 'Funding Allocation Parameters'!$I$7), 'Library Subsidy Complex'!$C$2:$J$55, 4, FALSE)), 0)))))</f>
        <v>0</v>
      </c>
      <c r="AF589" s="180">
        <f>IF('Funding Allocation Parameters'!$C$7="Basic Library Subsidy", 0, IF('Funding Allocation Parameters'!$C$7="Grant funding",MIN(AC589*'Funding Allocation Parameters'!$E$7, 'Funding Allocation Parameters'!$G$7), IF('Funding Allocation Parameters'!$C$7="Other author funding", 0, IF('Funding Allocation Parameters'!$C$7="Any discretionary funds (grants if available, other if no grants)", MIN(AC589*'Funding Allocation Parameters'!$E$7, 'Funding Allocation Parameters'!$G$7), IF('Funding Allocation Parameters'!$C$7="Complex Library Subsidy", 0, 0)))))</f>
        <v>0</v>
      </c>
      <c r="AG589" s="180">
        <f>IF('Funding Allocation Parameters'!$C$7="Basic Library Subsidy", 0, IF('Funding Allocation Parameters'!$C$7="Grant funding", 0, IF('Funding Allocation Parameters'!$C$7="Other author funding",  MIN(AC589*'Funding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89" s="180">
        <f>IF('Funding Allocation Parameters'!$C$7="Basic Library Subsidy", MIN(AD589*'Funding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MIN(AD589*VLOOKUP(CONCATENATE($A589, 'Funding Allocation Parameters'!$I$7), 'Library Subsidy Complex'!$C$2:$J$55, 6, FALSE), VLOOKUP(CONCATENATE($A589, 'Funding Allocation Parameters'!$I$7), 'Library Subsidy Complex'!$C$2:$J$55, 8, FALSE)), 0)))))</f>
        <v>0</v>
      </c>
      <c r="AI589" s="180">
        <f>IF('Funding Allocation Parameters'!$C$7="Basic Library Subsidy", 0, IF('Funding Allocation Parameters'!$C$7="Grant funding", 0, IF('Funding Allocation Parameters'!$C$7="Other author funding",  MIN(AD589*'Funding Allocation Parameters'!$E$7, 'Funding Allocation Parameters'!$G$7), IF('Funding Allocation Parameters'!$C$7="Any discretionary funds (grants if available, other if no grants)", MIN(AD589*'Funding Allocation Parameters'!$E$7, 'Funding Allocation Parameters'!$G$7), IF('Funding Allocation Parameters'!$C$7="Complex Library Subsidy", 0, 0)))))</f>
        <v>0</v>
      </c>
      <c r="AJ589" s="177">
        <f t="shared" si="287"/>
        <v>0</v>
      </c>
      <c r="AK589" s="177">
        <f t="shared" si="288"/>
        <v>0</v>
      </c>
      <c r="AL589" s="181">
        <f>IF('Funding Allocation Parameters'!$C$8="Basic Library Subsidy", MIN(AJ589*'Funding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MIN(AJ589*VLOOKUP(CONCATENATE($A589, 'Funding Allocation Parameters'!$I$8), 'Library Subsidy Complex'!$C$2:$J$55, 2, FALSE), VLOOKUP(CONCATENATE($A589, 'Funding Allocation Parameters'!$I$8), 'Library Subsidy Complex'!$C$2:$J$55, 4, FALSE)), 0)))))</f>
        <v>0</v>
      </c>
      <c r="AM589" s="181">
        <f>IF('Funding Allocation Parameters'!$C$8="Basic Library Subsidy", 0, IF('Funding Allocation Parameters'!$C$8="Grant funding",MIN(AJ589*'Funding Allocation Parameters'!$E$8, 'Funding Allocation Parameters'!$G$8), IF('Funding Allocation Parameters'!$C$8="Other author funding", 0, IF('Funding Allocation Parameters'!$C$8="Any discretionary funds (grants if available, other if no grants)", MIN(AJ589*'Funding Allocation Parameters'!$E$8, 'Funding Allocation Parameters'!$G$8), IF('Funding Allocation Parameters'!$C$8="Complex Library Subsidy", 0, 0)))))</f>
        <v>0</v>
      </c>
      <c r="AN589" s="181">
        <f>IF('Funding Allocation Parameters'!$C$8="Basic Library Subsidy", 0, IF('Funding Allocation Parameters'!$C$8="Grant funding", 0, IF('Funding Allocation Parameters'!$C$8="Other author funding",  MIN(AJ589*'Funding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89" s="181">
        <f>IF('Funding Allocation Parameters'!$C$8="Basic Library Subsidy", MIN(AK589*'Funding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MIN(AK589*VLOOKUP(CONCATENATE($A589, 'Funding Allocation Parameters'!$I$8), 'Library Subsidy Complex'!$C$2:$J$55, 6, FALSE), VLOOKUP(CONCATENATE($A589, 'Funding Allocation Parameters'!$I$8), 'Library Subsidy Complex'!$C$2:$J$55, 8, FALSE)), 0)))))</f>
        <v>0</v>
      </c>
      <c r="AP589" s="181">
        <f>IF('Funding Allocation Parameters'!$C$8="Basic Library Subsidy", 0, IF('Funding Allocation Parameters'!$C$8="Grant funding", 0, IF('Funding Allocation Parameters'!$C$8="Other author funding",  MIN(AK589*'Funding Allocation Parameters'!$E$8, 'Funding Allocation Parameters'!$G$8), IF('Funding Allocation Parameters'!$C$8="Any discretionary funds (grants if available, other if no grants)", MIN(AK589*'Funding Allocation Parameters'!$E$8, 'Funding Allocation Parameters'!$G$8), IF('Funding Allocation Parameters'!$C$8="Complex Library Subsidy", 0, 0)))))</f>
        <v>0</v>
      </c>
      <c r="AQ589" s="177">
        <f t="shared" si="289"/>
        <v>0</v>
      </c>
      <c r="AR589" s="177">
        <f t="shared" si="290"/>
        <v>0</v>
      </c>
      <c r="AS589" s="182">
        <f t="shared" si="291"/>
        <v>1189</v>
      </c>
      <c r="AT589" s="182">
        <f t="shared" si="292"/>
        <v>622.67840000000024</v>
      </c>
      <c r="AU589" s="182">
        <f t="shared" si="293"/>
        <v>0</v>
      </c>
      <c r="AV589" s="182">
        <f t="shared" si="294"/>
        <v>1189</v>
      </c>
      <c r="AW589" s="182">
        <f t="shared" si="295"/>
        <v>622.67840000000024</v>
      </c>
      <c r="AX589" s="183">
        <f t="shared" si="296"/>
        <v>495.81299999999999</v>
      </c>
      <c r="AY589" s="183">
        <f t="shared" si="297"/>
        <v>259.65689280000009</v>
      </c>
      <c r="AZ589" s="183">
        <f t="shared" si="298"/>
        <v>0</v>
      </c>
      <c r="BA589" s="183">
        <f t="shared" si="299"/>
        <v>693.18700000000001</v>
      </c>
      <c r="BB589" s="183">
        <f t="shared" si="300"/>
        <v>363.02150720000009</v>
      </c>
      <c r="BC589" s="184">
        <f t="shared" si="301"/>
        <v>1189</v>
      </c>
      <c r="BD589" s="184">
        <f t="shared" si="302"/>
        <v>0</v>
      </c>
      <c r="BE589" s="184">
        <f t="shared" si="303"/>
        <v>259.65689280000009</v>
      </c>
      <c r="BF589" s="184">
        <f t="shared" si="304"/>
        <v>363.02150720000009</v>
      </c>
      <c r="BG589" s="102">
        <f t="shared" si="305"/>
        <v>0</v>
      </c>
      <c r="BH589" s="102">
        <f t="shared" si="306"/>
        <v>0</v>
      </c>
      <c r="BI589" s="102">
        <f t="shared" si="307"/>
        <v>0</v>
      </c>
      <c r="BJ589" s="102">
        <f t="shared" si="308"/>
        <v>0.41699999999999998</v>
      </c>
      <c r="BK589" s="102">
        <f t="shared" si="309"/>
        <v>0.58299999999999996</v>
      </c>
      <c r="BL589" s="102">
        <f t="shared" si="310"/>
        <v>0</v>
      </c>
      <c r="BN589" s="102"/>
    </row>
    <row r="590" spans="1:66" x14ac:dyDescent="0.25">
      <c r="A590" s="102" t="s">
        <v>14</v>
      </c>
      <c r="B590" s="102" t="s">
        <v>8</v>
      </c>
      <c r="C590" s="102" t="s">
        <v>8</v>
      </c>
      <c r="D590" s="102" t="s">
        <v>27</v>
      </c>
      <c r="E590" s="102" t="s">
        <v>1176</v>
      </c>
      <c r="F590" s="102" t="s">
        <v>1177</v>
      </c>
      <c r="G590" s="102">
        <v>2.2109999999999999</v>
      </c>
      <c r="H590" s="102">
        <v>1</v>
      </c>
      <c r="I590" s="102">
        <v>0.35299999999999998</v>
      </c>
      <c r="J590" s="167">
        <f>IFERROR(H590*VLOOKUP(A590, 'Advanced Parameters'!$B$7:$G$20, 6, FALSE)*VLOOKUP(A590, 'Growth Parameters'!$B$6:$H$19, 6, FALSE), 0)</f>
        <v>1</v>
      </c>
      <c r="K590" s="167">
        <f>IFERROR(IF('Advanced Parameters'!$C$5="n",'Raw Data'!I590*VLOOKUP(A590,'Advanced Parameters'!$B$7:$G$20,6,FALSE),J590*VLOOKUP(A590,'Advanced Parameters'!$B$7:$G$20,2,FALSE))*VLOOKUP(A590, 'Growth Parameters'!$B$6:$H$19, 6, FALSE), 0)</f>
        <v>0.35299999999999998</v>
      </c>
      <c r="L590" s="167">
        <f t="shared" si="280"/>
        <v>0.64700000000000002</v>
      </c>
      <c r="M590" s="168">
        <f>IFERROR(IF(G590="NA","NA",IF(G590&gt;'APC Parameters'!$K$6+VLOOKUP('Raw Data'!A590, 'APC Parameters'!$H$7:$L$20, 4, FALSE), 'APC Parameters'!$L$6+VLOOKUP('Raw Data'!A590, 'APC Parameters'!$H$7:$L$20, 5, FALSE), G590*('APC Parameters'!$J$6+VLOOKUP('Raw Data'!A590, 'APC Parameters'!$H$7:$L$20, 3, FALSE))+'APC Parameters'!$I$6+VLOOKUP('Raw Data'!A590, 'APC Parameters'!$H$7:$L$20, 2, FALSE))), 0)</f>
        <v>2716.1633999999999</v>
      </c>
      <c r="N590" s="168">
        <f t="shared" si="281"/>
        <v>2716.1633999999999</v>
      </c>
      <c r="O590" s="168">
        <f>IFERROR(IF(M590="NA",VLOOKUP(D590,'Internal Calculations'!$B$10:$C$11,2,FALSE), M590)*VLOOKUP(A590, 'Growth Parameters'!$B$6:$H$19, 7, FALSE), 0)</f>
        <v>2716.1633999999999</v>
      </c>
      <c r="P590" s="177">
        <f t="shared" si="282"/>
        <v>2716.1633999999999</v>
      </c>
      <c r="Q590" s="178">
        <f>IF('Funding Allocation Parameters'!$C$5="Basic Library Subsidy", MIN(O590*('Funding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MIN($O590*(VLOOKUP(CONCATENATE($A590, 'Funding Allocation Parameters'!$I$5), 'Library Subsidy Complex'!$C$2:$J$55, 2, FALSE)), VLOOKUP(CONCATENATE($A590, 'Funding Allocation Parameters'!$I$5), 'Library Subsidy Complex'!$C$2:$J$55, 4, FALSE)), 0)))))</f>
        <v>1189</v>
      </c>
      <c r="R590" s="178">
        <f>IF('Funding Allocation Parameters'!$C$5="Basic Library Subsidy", 0, IF('Funding Allocation Parameters'!$C$5="Grant funding",MIN(O590*('Funding Allocation Parameters'!$E$5), 'Funding Allocation Parameters'!$G$5), IF('Funding Allocation Parameters'!$C$5="Other author funding", 0, IF('Funding Allocation Parameters'!$C$5="Any discretionary funds (grants if available, other if no grants)", MIN(O590*('Funding Allocation Parameters'!$E$5), 'Funding Allocation Parameters'!$G$5), IF('Funding Allocation Parameters'!$C$5="Complex Library Subsidy", 0, 0)))))</f>
        <v>0</v>
      </c>
      <c r="S590" s="178">
        <f>IF('Funding Allocation Parameters'!$C$5="Basic Library Subsidy", 0, IF('Funding Allocation Parameters'!$C$5="Grant funding", 0, IF('Funding Allocation Parameters'!$C$5="Other author funding",  MIN(O590*('Funding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0" s="178">
        <f>IF('Funding Allocation Parameters'!$C$5="Basic Library Subsidy", MIN(O590*('Funding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MIN($O590*(VLOOKUP(CONCATENATE($A590, 'Funding Allocation Parameters'!$I$5), 'Library Subsidy Complex'!$C$2:$J$55, 6, FALSE)), VLOOKUP(CONCATENATE($A590, 'Funding Allocation Parameters'!$I$5), 'Library Subsidy Complex'!$C$2:$J$55, 8, FALSE)), 0)))))</f>
        <v>1189</v>
      </c>
      <c r="U590" s="178">
        <f>IF('Funding Allocation Parameters'!$C$5="Basic Library Subsidy", 0, IF('Funding Allocation Parameters'!$C$5="Grant funding", 0, IF('Funding Allocation Parameters'!$C$5="Other author funding",  MIN(O590*('Funding Allocation Parameters'!$E$5), 'Funding Allocation Parameters'!$G$5), IF('Funding Allocation Parameters'!$C$5="Any discretionary funds (grants if available, other if no grants)", MIN(O590*('Funding Allocation Parameters'!$E$5), 'Funding Allocation Parameters'!$G$5), IF('Funding Allocation Parameters'!$C$5="Complex Library Subsidy", 0, 0)))))</f>
        <v>0</v>
      </c>
      <c r="V590" s="177">
        <f t="shared" si="283"/>
        <v>1527.1633999999999</v>
      </c>
      <c r="W590" s="177">
        <f t="shared" si="284"/>
        <v>1527.1633999999999</v>
      </c>
      <c r="X590" s="179">
        <f>IF('Funding Allocation Parameters'!$C$6="Basic Library Subsidy", MIN(V590*'Funding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MIN(V590*VLOOKUP(CONCATENATE($A590, 'Funding Allocation Parameters'!$I$6), 'Library Subsidy Complex'!$C$2:$J$55, 2, FALSE), VLOOKUP(CONCATENATE($A590, 'Funding Allocation Parameters'!$I$6), 'Library Subsidy Complex'!$C$2:$J$55, 4, FALSE)), 0)))))</f>
        <v>0</v>
      </c>
      <c r="Y590" s="179">
        <f>IF('Funding Allocation Parameters'!$C$6="Basic Library Subsidy", 0, IF('Funding Allocation Parameters'!$C$6="Grant funding",MIN(V590*'Funding Allocation Parameters'!$E$6, 'Funding Allocation Parameters'!$G$6), IF('Funding Allocation Parameters'!$C$6="Other author funding", 0, IF('Funding Allocation Parameters'!$C$6="Any discretionary funds (grants if available, other if no grants)", MIN(V590*'Funding Allocation Parameters'!$E$6, 'Funding Allocation Parameters'!$G$6), IF('Funding Allocation Parameters'!$C$6="Complex Library Subsidy", 0, 0)))))</f>
        <v>1527.1633999999999</v>
      </c>
      <c r="Z590" s="179">
        <f>IF('Funding Allocation Parameters'!$C$6="Basic Library Subsidy", 0, IF('Funding Allocation Parameters'!$C$6="Grant funding", 0, IF('Funding Allocation Parameters'!$C$6="Other author funding",  MIN(V590*'Funding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0" s="179">
        <f>IF('Funding Allocation Parameters'!$C$6="Basic Library Subsidy", MIN(W590*'Funding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MIN(W590*VLOOKUP(CONCATENATE($A590, 'Funding Allocation Parameters'!$I$6), 'Library Subsidy Complex'!$C$2:$J$55, 6, FALSE), VLOOKUP(CONCATENATE($A590, 'Funding Allocation Parameters'!$I$6), 'Library Subsidy Complex'!$C$2:$J$55, 8, FALSE)), 0)))))</f>
        <v>0</v>
      </c>
      <c r="AB590" s="179">
        <f>IF('Funding Allocation Parameters'!$C$6="Basic Library Subsidy", 0, IF('Funding Allocation Parameters'!$C$6="Grant funding", 0, IF('Funding Allocation Parameters'!$C$6="Other author funding",  MIN(W590*'Funding Allocation Parameters'!$E$6, 'Funding Allocation Parameters'!$G$6), IF('Funding Allocation Parameters'!$C$6="Any discretionary funds (grants if available, other if no grants)", MIN(W590*'Funding Allocation Parameters'!$E$6, 'Funding Allocation Parameters'!$G$6), IF('Funding Allocation Parameters'!$C$6="Complex Library Subsidy", 0, 0)))))</f>
        <v>1527.1633999999999</v>
      </c>
      <c r="AC590" s="177">
        <f t="shared" si="285"/>
        <v>0</v>
      </c>
      <c r="AD590" s="177">
        <f t="shared" si="286"/>
        <v>0</v>
      </c>
      <c r="AE590" s="180">
        <f>IF('Funding Allocation Parameters'!$C$7="Basic Library Subsidy", MIN(AC590*'Funding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MIN(AC590*VLOOKUP(CONCATENATE($A590, 'Funding Allocation Parameters'!$I$7), 'Library Subsidy Complex'!$C$2:$J$55, 2, FALSE), VLOOKUP(CONCATENATE($A590, 'Funding Allocation Parameters'!$I$7), 'Library Subsidy Complex'!$C$2:$J$55, 4, FALSE)), 0)))))</f>
        <v>0</v>
      </c>
      <c r="AF590" s="180">
        <f>IF('Funding Allocation Parameters'!$C$7="Basic Library Subsidy", 0, IF('Funding Allocation Parameters'!$C$7="Grant funding",MIN(AC590*'Funding Allocation Parameters'!$E$7, 'Funding Allocation Parameters'!$G$7), IF('Funding Allocation Parameters'!$C$7="Other author funding", 0, IF('Funding Allocation Parameters'!$C$7="Any discretionary funds (grants if available, other if no grants)", MIN(AC590*'Funding Allocation Parameters'!$E$7, 'Funding Allocation Parameters'!$G$7), IF('Funding Allocation Parameters'!$C$7="Complex Library Subsidy", 0, 0)))))</f>
        <v>0</v>
      </c>
      <c r="AG590" s="180">
        <f>IF('Funding Allocation Parameters'!$C$7="Basic Library Subsidy", 0, IF('Funding Allocation Parameters'!$C$7="Grant funding", 0, IF('Funding Allocation Parameters'!$C$7="Other author funding",  MIN(AC590*'Funding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0" s="180">
        <f>IF('Funding Allocation Parameters'!$C$7="Basic Library Subsidy", MIN(AD590*'Funding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MIN(AD590*VLOOKUP(CONCATENATE($A590, 'Funding Allocation Parameters'!$I$7), 'Library Subsidy Complex'!$C$2:$J$55, 6, FALSE), VLOOKUP(CONCATENATE($A590, 'Funding Allocation Parameters'!$I$7), 'Library Subsidy Complex'!$C$2:$J$55, 8, FALSE)), 0)))))</f>
        <v>0</v>
      </c>
      <c r="AI590" s="180">
        <f>IF('Funding Allocation Parameters'!$C$7="Basic Library Subsidy", 0, IF('Funding Allocation Parameters'!$C$7="Grant funding", 0, IF('Funding Allocation Parameters'!$C$7="Other author funding",  MIN(AD590*'Funding Allocation Parameters'!$E$7, 'Funding Allocation Parameters'!$G$7), IF('Funding Allocation Parameters'!$C$7="Any discretionary funds (grants if available, other if no grants)", MIN(AD590*'Funding Allocation Parameters'!$E$7, 'Funding Allocation Parameters'!$G$7), IF('Funding Allocation Parameters'!$C$7="Complex Library Subsidy", 0, 0)))))</f>
        <v>0</v>
      </c>
      <c r="AJ590" s="177">
        <f t="shared" si="287"/>
        <v>0</v>
      </c>
      <c r="AK590" s="177">
        <f t="shared" si="288"/>
        <v>0</v>
      </c>
      <c r="AL590" s="181">
        <f>IF('Funding Allocation Parameters'!$C$8="Basic Library Subsidy", MIN(AJ590*'Funding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MIN(AJ590*VLOOKUP(CONCATENATE($A590, 'Funding Allocation Parameters'!$I$8), 'Library Subsidy Complex'!$C$2:$J$55, 2, FALSE), VLOOKUP(CONCATENATE($A590, 'Funding Allocation Parameters'!$I$8), 'Library Subsidy Complex'!$C$2:$J$55, 4, FALSE)), 0)))))</f>
        <v>0</v>
      </c>
      <c r="AM590" s="181">
        <f>IF('Funding Allocation Parameters'!$C$8="Basic Library Subsidy", 0, IF('Funding Allocation Parameters'!$C$8="Grant funding",MIN(AJ590*'Funding Allocation Parameters'!$E$8, 'Funding Allocation Parameters'!$G$8), IF('Funding Allocation Parameters'!$C$8="Other author funding", 0, IF('Funding Allocation Parameters'!$C$8="Any discretionary funds (grants if available, other if no grants)", MIN(AJ590*'Funding Allocation Parameters'!$E$8, 'Funding Allocation Parameters'!$G$8), IF('Funding Allocation Parameters'!$C$8="Complex Library Subsidy", 0, 0)))))</f>
        <v>0</v>
      </c>
      <c r="AN590" s="181">
        <f>IF('Funding Allocation Parameters'!$C$8="Basic Library Subsidy", 0, IF('Funding Allocation Parameters'!$C$8="Grant funding", 0, IF('Funding Allocation Parameters'!$C$8="Other author funding",  MIN(AJ590*'Funding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0" s="181">
        <f>IF('Funding Allocation Parameters'!$C$8="Basic Library Subsidy", MIN(AK590*'Funding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MIN(AK590*VLOOKUP(CONCATENATE($A590, 'Funding Allocation Parameters'!$I$8), 'Library Subsidy Complex'!$C$2:$J$55, 6, FALSE), VLOOKUP(CONCATENATE($A590, 'Funding Allocation Parameters'!$I$8), 'Library Subsidy Complex'!$C$2:$J$55, 8, FALSE)), 0)))))</f>
        <v>0</v>
      </c>
      <c r="AP590" s="181">
        <f>IF('Funding Allocation Parameters'!$C$8="Basic Library Subsidy", 0, IF('Funding Allocation Parameters'!$C$8="Grant funding", 0, IF('Funding Allocation Parameters'!$C$8="Other author funding",  MIN(AK590*'Funding Allocation Parameters'!$E$8, 'Funding Allocation Parameters'!$G$8), IF('Funding Allocation Parameters'!$C$8="Any discretionary funds (grants if available, other if no grants)", MIN(AK590*'Funding Allocation Parameters'!$E$8, 'Funding Allocation Parameters'!$G$8), IF('Funding Allocation Parameters'!$C$8="Complex Library Subsidy", 0, 0)))))</f>
        <v>0</v>
      </c>
      <c r="AQ590" s="177">
        <f t="shared" si="289"/>
        <v>0</v>
      </c>
      <c r="AR590" s="177">
        <f t="shared" si="290"/>
        <v>0</v>
      </c>
      <c r="AS590" s="182">
        <f t="shared" si="291"/>
        <v>1189</v>
      </c>
      <c r="AT590" s="182">
        <f t="shared" si="292"/>
        <v>1527.1633999999999</v>
      </c>
      <c r="AU590" s="182">
        <f t="shared" si="293"/>
        <v>0</v>
      </c>
      <c r="AV590" s="182">
        <f t="shared" si="294"/>
        <v>1189</v>
      </c>
      <c r="AW590" s="182">
        <f t="shared" si="295"/>
        <v>1527.1633999999999</v>
      </c>
      <c r="AX590" s="183">
        <f t="shared" si="296"/>
        <v>419.71699999999998</v>
      </c>
      <c r="AY590" s="183">
        <f t="shared" si="297"/>
        <v>539.08868019999989</v>
      </c>
      <c r="AZ590" s="183">
        <f t="shared" si="298"/>
        <v>0</v>
      </c>
      <c r="BA590" s="183">
        <f t="shared" si="299"/>
        <v>769.28300000000002</v>
      </c>
      <c r="BB590" s="183">
        <f t="shared" si="300"/>
        <v>988.07471980000003</v>
      </c>
      <c r="BC590" s="184">
        <f t="shared" si="301"/>
        <v>1189</v>
      </c>
      <c r="BD590" s="184">
        <f t="shared" si="302"/>
        <v>0</v>
      </c>
      <c r="BE590" s="184">
        <f t="shared" si="303"/>
        <v>539.08868019999989</v>
      </c>
      <c r="BF590" s="184">
        <f t="shared" si="304"/>
        <v>988.07471980000003</v>
      </c>
      <c r="BG590" s="102">
        <f t="shared" si="305"/>
        <v>0</v>
      </c>
      <c r="BH590" s="102">
        <f t="shared" si="306"/>
        <v>0</v>
      </c>
      <c r="BI590" s="102">
        <f t="shared" si="307"/>
        <v>0</v>
      </c>
      <c r="BJ590" s="102">
        <f t="shared" si="308"/>
        <v>0.35299999999999998</v>
      </c>
      <c r="BK590" s="102">
        <f t="shared" si="309"/>
        <v>0.64700000000000002</v>
      </c>
      <c r="BL590" s="102">
        <f t="shared" si="310"/>
        <v>0</v>
      </c>
      <c r="BN590" s="102"/>
    </row>
    <row r="591" spans="1:66" x14ac:dyDescent="0.25">
      <c r="A591" s="102" t="s">
        <v>17</v>
      </c>
      <c r="B591" s="102" t="s">
        <v>8</v>
      </c>
      <c r="C591" s="102" t="s">
        <v>8</v>
      </c>
      <c r="D591" s="102" t="s">
        <v>27</v>
      </c>
      <c r="E591" s="102" t="s">
        <v>1178</v>
      </c>
      <c r="F591" s="102" t="s">
        <v>1179</v>
      </c>
      <c r="G591" s="102">
        <v>1.081</v>
      </c>
      <c r="H591" s="102">
        <v>1</v>
      </c>
      <c r="I591" s="102">
        <v>1</v>
      </c>
      <c r="J591" s="167">
        <f>IFERROR(H591*VLOOKUP(A591, 'Advanced Parameters'!$B$7:$G$20, 6, FALSE)*VLOOKUP(A591, 'Growth Parameters'!$B$6:$H$19, 6, FALSE), 0)</f>
        <v>1</v>
      </c>
      <c r="K591" s="167">
        <f>IFERROR(IF('Advanced Parameters'!$C$5="n",'Raw Data'!I591*VLOOKUP(A591,'Advanced Parameters'!$B$7:$G$20,6,FALSE),J591*VLOOKUP(A591,'Advanced Parameters'!$B$7:$G$20,2,FALSE))*VLOOKUP(A591, 'Growth Parameters'!$B$6:$H$19, 6, FALSE), 0)</f>
        <v>1</v>
      </c>
      <c r="L591" s="167">
        <f t="shared" si="280"/>
        <v>0</v>
      </c>
      <c r="M591" s="168">
        <f>IFERROR(IF(G591="NA","NA",IF(G591&gt;'APC Parameters'!$K$6+VLOOKUP('Raw Data'!A591, 'APC Parameters'!$H$7:$L$20, 4, FALSE), 'APC Parameters'!$L$6+VLOOKUP('Raw Data'!A591, 'APC Parameters'!$H$7:$L$20, 5, FALSE), G591*('APC Parameters'!$J$6+VLOOKUP('Raw Data'!A591, 'APC Parameters'!$H$7:$L$20, 3, FALSE))+'APC Parameters'!$I$6+VLOOKUP('Raw Data'!A591, 'APC Parameters'!$H$7:$L$20, 2, FALSE))), 0)</f>
        <v>1914.5414000000001</v>
      </c>
      <c r="N591" s="168">
        <f t="shared" si="281"/>
        <v>1914.5414000000001</v>
      </c>
      <c r="O591" s="168">
        <f>IFERROR(IF(M591="NA",VLOOKUP(D591,'Internal Calculations'!$B$10:$C$11,2,FALSE), M591)*VLOOKUP(A591, 'Growth Parameters'!$B$6:$H$19, 7, FALSE), 0)</f>
        <v>1914.5414000000001</v>
      </c>
      <c r="P591" s="177">
        <f t="shared" si="282"/>
        <v>1914.5414000000001</v>
      </c>
      <c r="Q591" s="178">
        <f>IF('Funding Allocation Parameters'!$C$5="Basic Library Subsidy", MIN(O591*('Funding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MIN($O591*(VLOOKUP(CONCATENATE($A591, 'Funding Allocation Parameters'!$I$5), 'Library Subsidy Complex'!$C$2:$J$55, 2, FALSE)), VLOOKUP(CONCATENATE($A591, 'Funding Allocation Parameters'!$I$5), 'Library Subsidy Complex'!$C$2:$J$55, 4, FALSE)), 0)))))</f>
        <v>1189</v>
      </c>
      <c r="R591" s="178">
        <f>IF('Funding Allocation Parameters'!$C$5="Basic Library Subsidy", 0, IF('Funding Allocation Parameters'!$C$5="Grant funding",MIN(O591*('Funding Allocation Parameters'!$E$5), 'Funding Allocation Parameters'!$G$5), IF('Funding Allocation Parameters'!$C$5="Other author funding", 0, IF('Funding Allocation Parameters'!$C$5="Any discretionary funds (grants if available, other if no grants)", MIN(O591*('Funding Allocation Parameters'!$E$5), 'Funding Allocation Parameters'!$G$5), IF('Funding Allocation Parameters'!$C$5="Complex Library Subsidy", 0, 0)))))</f>
        <v>0</v>
      </c>
      <c r="S591" s="178">
        <f>IF('Funding Allocation Parameters'!$C$5="Basic Library Subsidy", 0, IF('Funding Allocation Parameters'!$C$5="Grant funding", 0, IF('Funding Allocation Parameters'!$C$5="Other author funding",  MIN(O591*('Funding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1" s="178">
        <f>IF('Funding Allocation Parameters'!$C$5="Basic Library Subsidy", MIN(O591*('Funding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MIN($O591*(VLOOKUP(CONCATENATE($A591, 'Funding Allocation Parameters'!$I$5), 'Library Subsidy Complex'!$C$2:$J$55, 6, FALSE)), VLOOKUP(CONCATENATE($A591, 'Funding Allocation Parameters'!$I$5), 'Library Subsidy Complex'!$C$2:$J$55, 8, FALSE)), 0)))))</f>
        <v>1189</v>
      </c>
      <c r="U591" s="178">
        <f>IF('Funding Allocation Parameters'!$C$5="Basic Library Subsidy", 0, IF('Funding Allocation Parameters'!$C$5="Grant funding", 0, IF('Funding Allocation Parameters'!$C$5="Other author funding",  MIN(O591*('Funding Allocation Parameters'!$E$5), 'Funding Allocation Parameters'!$G$5), IF('Funding Allocation Parameters'!$C$5="Any discretionary funds (grants if available, other if no grants)", MIN(O591*('Funding Allocation Parameters'!$E$5), 'Funding Allocation Parameters'!$G$5), IF('Funding Allocation Parameters'!$C$5="Complex Library Subsidy", 0, 0)))))</f>
        <v>0</v>
      </c>
      <c r="V591" s="177">
        <f t="shared" si="283"/>
        <v>725.54140000000007</v>
      </c>
      <c r="W591" s="177">
        <f t="shared" si="284"/>
        <v>725.54140000000007</v>
      </c>
      <c r="X591" s="179">
        <f>IF('Funding Allocation Parameters'!$C$6="Basic Library Subsidy", MIN(V591*'Funding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MIN(V591*VLOOKUP(CONCATENATE($A591, 'Funding Allocation Parameters'!$I$6), 'Library Subsidy Complex'!$C$2:$J$55, 2, FALSE), VLOOKUP(CONCATENATE($A591, 'Funding Allocation Parameters'!$I$6), 'Library Subsidy Complex'!$C$2:$J$55, 4, FALSE)), 0)))))</f>
        <v>0</v>
      </c>
      <c r="Y591" s="179">
        <f>IF('Funding Allocation Parameters'!$C$6="Basic Library Subsidy", 0, IF('Funding Allocation Parameters'!$C$6="Grant funding",MIN(V591*'Funding Allocation Parameters'!$E$6, 'Funding Allocation Parameters'!$G$6), IF('Funding Allocation Parameters'!$C$6="Other author funding", 0, IF('Funding Allocation Parameters'!$C$6="Any discretionary funds (grants if available, other if no grants)", MIN(V591*'Funding Allocation Parameters'!$E$6, 'Funding Allocation Parameters'!$G$6), IF('Funding Allocation Parameters'!$C$6="Complex Library Subsidy", 0, 0)))))</f>
        <v>725.54140000000007</v>
      </c>
      <c r="Z591" s="179">
        <f>IF('Funding Allocation Parameters'!$C$6="Basic Library Subsidy", 0, IF('Funding Allocation Parameters'!$C$6="Grant funding", 0, IF('Funding Allocation Parameters'!$C$6="Other author funding",  MIN(V591*'Funding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1" s="179">
        <f>IF('Funding Allocation Parameters'!$C$6="Basic Library Subsidy", MIN(W591*'Funding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MIN(W591*VLOOKUP(CONCATENATE($A591, 'Funding Allocation Parameters'!$I$6), 'Library Subsidy Complex'!$C$2:$J$55, 6, FALSE), VLOOKUP(CONCATENATE($A591, 'Funding Allocation Parameters'!$I$6), 'Library Subsidy Complex'!$C$2:$J$55, 8, FALSE)), 0)))))</f>
        <v>0</v>
      </c>
      <c r="AB591" s="179">
        <f>IF('Funding Allocation Parameters'!$C$6="Basic Library Subsidy", 0, IF('Funding Allocation Parameters'!$C$6="Grant funding", 0, IF('Funding Allocation Parameters'!$C$6="Other author funding",  MIN(W591*'Funding Allocation Parameters'!$E$6, 'Funding Allocation Parameters'!$G$6), IF('Funding Allocation Parameters'!$C$6="Any discretionary funds (grants if available, other if no grants)", MIN(W591*'Funding Allocation Parameters'!$E$6, 'Funding Allocation Parameters'!$G$6), IF('Funding Allocation Parameters'!$C$6="Complex Library Subsidy", 0, 0)))))</f>
        <v>725.54140000000007</v>
      </c>
      <c r="AC591" s="177">
        <f t="shared" si="285"/>
        <v>0</v>
      </c>
      <c r="AD591" s="177">
        <f t="shared" si="286"/>
        <v>0</v>
      </c>
      <c r="AE591" s="180">
        <f>IF('Funding Allocation Parameters'!$C$7="Basic Library Subsidy", MIN(AC591*'Funding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MIN(AC591*VLOOKUP(CONCATENATE($A591, 'Funding Allocation Parameters'!$I$7), 'Library Subsidy Complex'!$C$2:$J$55, 2, FALSE), VLOOKUP(CONCATENATE($A591, 'Funding Allocation Parameters'!$I$7), 'Library Subsidy Complex'!$C$2:$J$55, 4, FALSE)), 0)))))</f>
        <v>0</v>
      </c>
      <c r="AF591" s="180">
        <f>IF('Funding Allocation Parameters'!$C$7="Basic Library Subsidy", 0, IF('Funding Allocation Parameters'!$C$7="Grant funding",MIN(AC591*'Funding Allocation Parameters'!$E$7, 'Funding Allocation Parameters'!$G$7), IF('Funding Allocation Parameters'!$C$7="Other author funding", 0, IF('Funding Allocation Parameters'!$C$7="Any discretionary funds (grants if available, other if no grants)", MIN(AC591*'Funding Allocation Parameters'!$E$7, 'Funding Allocation Parameters'!$G$7), IF('Funding Allocation Parameters'!$C$7="Complex Library Subsidy", 0, 0)))))</f>
        <v>0</v>
      </c>
      <c r="AG591" s="180">
        <f>IF('Funding Allocation Parameters'!$C$7="Basic Library Subsidy", 0, IF('Funding Allocation Parameters'!$C$7="Grant funding", 0, IF('Funding Allocation Parameters'!$C$7="Other author funding",  MIN(AC591*'Funding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1" s="180">
        <f>IF('Funding Allocation Parameters'!$C$7="Basic Library Subsidy", MIN(AD591*'Funding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MIN(AD591*VLOOKUP(CONCATENATE($A591, 'Funding Allocation Parameters'!$I$7), 'Library Subsidy Complex'!$C$2:$J$55, 6, FALSE), VLOOKUP(CONCATENATE($A591, 'Funding Allocation Parameters'!$I$7), 'Library Subsidy Complex'!$C$2:$J$55, 8, FALSE)), 0)))))</f>
        <v>0</v>
      </c>
      <c r="AI591" s="180">
        <f>IF('Funding Allocation Parameters'!$C$7="Basic Library Subsidy", 0, IF('Funding Allocation Parameters'!$C$7="Grant funding", 0, IF('Funding Allocation Parameters'!$C$7="Other author funding",  MIN(AD591*'Funding Allocation Parameters'!$E$7, 'Funding Allocation Parameters'!$G$7), IF('Funding Allocation Parameters'!$C$7="Any discretionary funds (grants if available, other if no grants)", MIN(AD591*'Funding Allocation Parameters'!$E$7, 'Funding Allocation Parameters'!$G$7), IF('Funding Allocation Parameters'!$C$7="Complex Library Subsidy", 0, 0)))))</f>
        <v>0</v>
      </c>
      <c r="AJ591" s="177">
        <f t="shared" si="287"/>
        <v>0</v>
      </c>
      <c r="AK591" s="177">
        <f t="shared" si="288"/>
        <v>0</v>
      </c>
      <c r="AL591" s="181">
        <f>IF('Funding Allocation Parameters'!$C$8="Basic Library Subsidy", MIN(AJ591*'Funding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MIN(AJ591*VLOOKUP(CONCATENATE($A591, 'Funding Allocation Parameters'!$I$8), 'Library Subsidy Complex'!$C$2:$J$55, 2, FALSE), VLOOKUP(CONCATENATE($A591, 'Funding Allocation Parameters'!$I$8), 'Library Subsidy Complex'!$C$2:$J$55, 4, FALSE)), 0)))))</f>
        <v>0</v>
      </c>
      <c r="AM591" s="181">
        <f>IF('Funding Allocation Parameters'!$C$8="Basic Library Subsidy", 0, IF('Funding Allocation Parameters'!$C$8="Grant funding",MIN(AJ591*'Funding Allocation Parameters'!$E$8, 'Funding Allocation Parameters'!$G$8), IF('Funding Allocation Parameters'!$C$8="Other author funding", 0, IF('Funding Allocation Parameters'!$C$8="Any discretionary funds (grants if available, other if no grants)", MIN(AJ591*'Funding Allocation Parameters'!$E$8, 'Funding Allocation Parameters'!$G$8), IF('Funding Allocation Parameters'!$C$8="Complex Library Subsidy", 0, 0)))))</f>
        <v>0</v>
      </c>
      <c r="AN591" s="181">
        <f>IF('Funding Allocation Parameters'!$C$8="Basic Library Subsidy", 0, IF('Funding Allocation Parameters'!$C$8="Grant funding", 0, IF('Funding Allocation Parameters'!$C$8="Other author funding",  MIN(AJ591*'Funding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1" s="181">
        <f>IF('Funding Allocation Parameters'!$C$8="Basic Library Subsidy", MIN(AK591*'Funding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MIN(AK591*VLOOKUP(CONCATENATE($A591, 'Funding Allocation Parameters'!$I$8), 'Library Subsidy Complex'!$C$2:$J$55, 6, FALSE), VLOOKUP(CONCATENATE($A591, 'Funding Allocation Parameters'!$I$8), 'Library Subsidy Complex'!$C$2:$J$55, 8, FALSE)), 0)))))</f>
        <v>0</v>
      </c>
      <c r="AP591" s="181">
        <f>IF('Funding Allocation Parameters'!$C$8="Basic Library Subsidy", 0, IF('Funding Allocation Parameters'!$C$8="Grant funding", 0, IF('Funding Allocation Parameters'!$C$8="Other author funding",  MIN(AK591*'Funding Allocation Parameters'!$E$8, 'Funding Allocation Parameters'!$G$8), IF('Funding Allocation Parameters'!$C$8="Any discretionary funds (grants if available, other if no grants)", MIN(AK591*'Funding Allocation Parameters'!$E$8, 'Funding Allocation Parameters'!$G$8), IF('Funding Allocation Parameters'!$C$8="Complex Library Subsidy", 0, 0)))))</f>
        <v>0</v>
      </c>
      <c r="AQ591" s="177">
        <f t="shared" si="289"/>
        <v>0</v>
      </c>
      <c r="AR591" s="177">
        <f t="shared" si="290"/>
        <v>0</v>
      </c>
      <c r="AS591" s="182">
        <f t="shared" si="291"/>
        <v>1189</v>
      </c>
      <c r="AT591" s="182">
        <f t="shared" si="292"/>
        <v>725.54140000000007</v>
      </c>
      <c r="AU591" s="182">
        <f t="shared" si="293"/>
        <v>0</v>
      </c>
      <c r="AV591" s="182">
        <f t="shared" si="294"/>
        <v>1189</v>
      </c>
      <c r="AW591" s="182">
        <f t="shared" si="295"/>
        <v>725.54140000000007</v>
      </c>
      <c r="AX591" s="183">
        <f t="shared" si="296"/>
        <v>1189</v>
      </c>
      <c r="AY591" s="183">
        <f t="shared" si="297"/>
        <v>725.54140000000007</v>
      </c>
      <c r="AZ591" s="183">
        <f t="shared" si="298"/>
        <v>0</v>
      </c>
      <c r="BA591" s="183">
        <f t="shared" si="299"/>
        <v>0</v>
      </c>
      <c r="BB591" s="183">
        <f t="shared" si="300"/>
        <v>0</v>
      </c>
      <c r="BC591" s="184">
        <f t="shared" si="301"/>
        <v>1189</v>
      </c>
      <c r="BD591" s="184">
        <f t="shared" si="302"/>
        <v>0</v>
      </c>
      <c r="BE591" s="184">
        <f t="shared" si="303"/>
        <v>725.54140000000007</v>
      </c>
      <c r="BF591" s="184">
        <f t="shared" si="304"/>
        <v>0</v>
      </c>
      <c r="BG591" s="102">
        <f t="shared" si="305"/>
        <v>0</v>
      </c>
      <c r="BH591" s="102">
        <f t="shared" si="306"/>
        <v>0</v>
      </c>
      <c r="BI591" s="102">
        <f t="shared" si="307"/>
        <v>0</v>
      </c>
      <c r="BJ591" s="102">
        <f t="shared" si="308"/>
        <v>1</v>
      </c>
      <c r="BK591" s="102">
        <f t="shared" si="309"/>
        <v>0</v>
      </c>
      <c r="BL591" s="102">
        <f t="shared" si="310"/>
        <v>0</v>
      </c>
      <c r="BN591" s="102"/>
    </row>
    <row r="592" spans="1:66" x14ac:dyDescent="0.25">
      <c r="A592" s="102" t="s">
        <v>13</v>
      </c>
      <c r="B592" s="102" t="s">
        <v>8</v>
      </c>
      <c r="C592" s="102" t="s">
        <v>8</v>
      </c>
      <c r="D592" s="102" t="s">
        <v>27</v>
      </c>
      <c r="E592" s="102" t="s">
        <v>1180</v>
      </c>
      <c r="F592" s="102" t="s">
        <v>1181</v>
      </c>
      <c r="G592" s="102">
        <v>1.4870000000000001</v>
      </c>
      <c r="H592" s="102">
        <v>1</v>
      </c>
      <c r="I592" s="102">
        <v>1</v>
      </c>
      <c r="J592" s="167">
        <f>IFERROR(H592*VLOOKUP(A592, 'Advanced Parameters'!$B$7:$G$20, 6, FALSE)*VLOOKUP(A592, 'Growth Parameters'!$B$6:$H$19, 6, FALSE), 0)</f>
        <v>1</v>
      </c>
      <c r="K592" s="167">
        <f>IFERROR(IF('Advanced Parameters'!$C$5="n",'Raw Data'!I592*VLOOKUP(A592,'Advanced Parameters'!$B$7:$G$20,6,FALSE),J592*VLOOKUP(A592,'Advanced Parameters'!$B$7:$G$20,2,FALSE))*VLOOKUP(A592, 'Growth Parameters'!$B$6:$H$19, 6, FALSE), 0)</f>
        <v>1</v>
      </c>
      <c r="L592" s="167">
        <f t="shared" si="280"/>
        <v>0</v>
      </c>
      <c r="M592" s="168">
        <f>IFERROR(IF(G592="NA","NA",IF(G592&gt;'APC Parameters'!$K$6+VLOOKUP('Raw Data'!A592, 'APC Parameters'!$H$7:$L$20, 4, FALSE), 'APC Parameters'!$L$6+VLOOKUP('Raw Data'!A592, 'APC Parameters'!$H$7:$L$20, 5, FALSE), G592*('APC Parameters'!$J$6+VLOOKUP('Raw Data'!A592, 'APC Parameters'!$H$7:$L$20, 3, FALSE))+'APC Parameters'!$I$6+VLOOKUP('Raw Data'!A592, 'APC Parameters'!$H$7:$L$20, 2, FALSE))), 0)</f>
        <v>2202.5578</v>
      </c>
      <c r="N592" s="168">
        <f t="shared" si="281"/>
        <v>2202.5578</v>
      </c>
      <c r="O592" s="168">
        <f>IFERROR(IF(M592="NA",VLOOKUP(D592,'Internal Calculations'!$B$10:$C$11,2,FALSE), M592)*VLOOKUP(A592, 'Growth Parameters'!$B$6:$H$19, 7, FALSE), 0)</f>
        <v>2202.5578</v>
      </c>
      <c r="P592" s="177">
        <f t="shared" si="282"/>
        <v>2202.5578</v>
      </c>
      <c r="Q592" s="178">
        <f>IF('Funding Allocation Parameters'!$C$5="Basic Library Subsidy", MIN(O592*('Funding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MIN($O592*(VLOOKUP(CONCATENATE($A592, 'Funding Allocation Parameters'!$I$5), 'Library Subsidy Complex'!$C$2:$J$55, 2, FALSE)), VLOOKUP(CONCATENATE($A592, 'Funding Allocation Parameters'!$I$5), 'Library Subsidy Complex'!$C$2:$J$55, 4, FALSE)), 0)))))</f>
        <v>1189</v>
      </c>
      <c r="R592" s="178">
        <f>IF('Funding Allocation Parameters'!$C$5="Basic Library Subsidy", 0, IF('Funding Allocation Parameters'!$C$5="Grant funding",MIN(O592*('Funding Allocation Parameters'!$E$5), 'Funding Allocation Parameters'!$G$5), IF('Funding Allocation Parameters'!$C$5="Other author funding", 0, IF('Funding Allocation Parameters'!$C$5="Any discretionary funds (grants if available, other if no grants)", MIN(O592*('Funding Allocation Parameters'!$E$5), 'Funding Allocation Parameters'!$G$5), IF('Funding Allocation Parameters'!$C$5="Complex Library Subsidy", 0, 0)))))</f>
        <v>0</v>
      </c>
      <c r="S592" s="178">
        <f>IF('Funding Allocation Parameters'!$C$5="Basic Library Subsidy", 0, IF('Funding Allocation Parameters'!$C$5="Grant funding", 0, IF('Funding Allocation Parameters'!$C$5="Other author funding",  MIN(O592*('Funding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2" s="178">
        <f>IF('Funding Allocation Parameters'!$C$5="Basic Library Subsidy", MIN(O592*('Funding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MIN($O592*(VLOOKUP(CONCATENATE($A592, 'Funding Allocation Parameters'!$I$5), 'Library Subsidy Complex'!$C$2:$J$55, 6, FALSE)), VLOOKUP(CONCATENATE($A592, 'Funding Allocation Parameters'!$I$5), 'Library Subsidy Complex'!$C$2:$J$55, 8, FALSE)), 0)))))</f>
        <v>1189</v>
      </c>
      <c r="U592" s="178">
        <f>IF('Funding Allocation Parameters'!$C$5="Basic Library Subsidy", 0, IF('Funding Allocation Parameters'!$C$5="Grant funding", 0, IF('Funding Allocation Parameters'!$C$5="Other author funding",  MIN(O592*('Funding Allocation Parameters'!$E$5), 'Funding Allocation Parameters'!$G$5), IF('Funding Allocation Parameters'!$C$5="Any discretionary funds (grants if available, other if no grants)", MIN(O592*('Funding Allocation Parameters'!$E$5), 'Funding Allocation Parameters'!$G$5), IF('Funding Allocation Parameters'!$C$5="Complex Library Subsidy", 0, 0)))))</f>
        <v>0</v>
      </c>
      <c r="V592" s="177">
        <f t="shared" si="283"/>
        <v>1013.5578</v>
      </c>
      <c r="W592" s="177">
        <f t="shared" si="284"/>
        <v>1013.5578</v>
      </c>
      <c r="X592" s="179">
        <f>IF('Funding Allocation Parameters'!$C$6="Basic Library Subsidy", MIN(V592*'Funding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MIN(V592*VLOOKUP(CONCATENATE($A592, 'Funding Allocation Parameters'!$I$6), 'Library Subsidy Complex'!$C$2:$J$55, 2, FALSE), VLOOKUP(CONCATENATE($A592, 'Funding Allocation Parameters'!$I$6), 'Library Subsidy Complex'!$C$2:$J$55, 4, FALSE)), 0)))))</f>
        <v>0</v>
      </c>
      <c r="Y592" s="179">
        <f>IF('Funding Allocation Parameters'!$C$6="Basic Library Subsidy", 0, IF('Funding Allocation Parameters'!$C$6="Grant funding",MIN(V592*'Funding Allocation Parameters'!$E$6, 'Funding Allocation Parameters'!$G$6), IF('Funding Allocation Parameters'!$C$6="Other author funding", 0, IF('Funding Allocation Parameters'!$C$6="Any discretionary funds (grants if available, other if no grants)", MIN(V592*'Funding Allocation Parameters'!$E$6, 'Funding Allocation Parameters'!$G$6), IF('Funding Allocation Parameters'!$C$6="Complex Library Subsidy", 0, 0)))))</f>
        <v>1013.5578</v>
      </c>
      <c r="Z592" s="179">
        <f>IF('Funding Allocation Parameters'!$C$6="Basic Library Subsidy", 0, IF('Funding Allocation Parameters'!$C$6="Grant funding", 0, IF('Funding Allocation Parameters'!$C$6="Other author funding",  MIN(V592*'Funding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2" s="179">
        <f>IF('Funding Allocation Parameters'!$C$6="Basic Library Subsidy", MIN(W592*'Funding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MIN(W592*VLOOKUP(CONCATENATE($A592, 'Funding Allocation Parameters'!$I$6), 'Library Subsidy Complex'!$C$2:$J$55, 6, FALSE), VLOOKUP(CONCATENATE($A592, 'Funding Allocation Parameters'!$I$6), 'Library Subsidy Complex'!$C$2:$J$55, 8, FALSE)), 0)))))</f>
        <v>0</v>
      </c>
      <c r="AB592" s="179">
        <f>IF('Funding Allocation Parameters'!$C$6="Basic Library Subsidy", 0, IF('Funding Allocation Parameters'!$C$6="Grant funding", 0, IF('Funding Allocation Parameters'!$C$6="Other author funding",  MIN(W592*'Funding Allocation Parameters'!$E$6, 'Funding Allocation Parameters'!$G$6), IF('Funding Allocation Parameters'!$C$6="Any discretionary funds (grants if available, other if no grants)", MIN(W592*'Funding Allocation Parameters'!$E$6, 'Funding Allocation Parameters'!$G$6), IF('Funding Allocation Parameters'!$C$6="Complex Library Subsidy", 0, 0)))))</f>
        <v>1013.5578</v>
      </c>
      <c r="AC592" s="177">
        <f t="shared" si="285"/>
        <v>0</v>
      </c>
      <c r="AD592" s="177">
        <f t="shared" si="286"/>
        <v>0</v>
      </c>
      <c r="AE592" s="180">
        <f>IF('Funding Allocation Parameters'!$C$7="Basic Library Subsidy", MIN(AC592*'Funding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MIN(AC592*VLOOKUP(CONCATENATE($A592, 'Funding Allocation Parameters'!$I$7), 'Library Subsidy Complex'!$C$2:$J$55, 2, FALSE), VLOOKUP(CONCATENATE($A592, 'Funding Allocation Parameters'!$I$7), 'Library Subsidy Complex'!$C$2:$J$55, 4, FALSE)), 0)))))</f>
        <v>0</v>
      </c>
      <c r="AF592" s="180">
        <f>IF('Funding Allocation Parameters'!$C$7="Basic Library Subsidy", 0, IF('Funding Allocation Parameters'!$C$7="Grant funding",MIN(AC592*'Funding Allocation Parameters'!$E$7, 'Funding Allocation Parameters'!$G$7), IF('Funding Allocation Parameters'!$C$7="Other author funding", 0, IF('Funding Allocation Parameters'!$C$7="Any discretionary funds (grants if available, other if no grants)", MIN(AC592*'Funding Allocation Parameters'!$E$7, 'Funding Allocation Parameters'!$G$7), IF('Funding Allocation Parameters'!$C$7="Complex Library Subsidy", 0, 0)))))</f>
        <v>0</v>
      </c>
      <c r="AG592" s="180">
        <f>IF('Funding Allocation Parameters'!$C$7="Basic Library Subsidy", 0, IF('Funding Allocation Parameters'!$C$7="Grant funding", 0, IF('Funding Allocation Parameters'!$C$7="Other author funding",  MIN(AC592*'Funding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2" s="180">
        <f>IF('Funding Allocation Parameters'!$C$7="Basic Library Subsidy", MIN(AD592*'Funding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MIN(AD592*VLOOKUP(CONCATENATE($A592, 'Funding Allocation Parameters'!$I$7), 'Library Subsidy Complex'!$C$2:$J$55, 6, FALSE), VLOOKUP(CONCATENATE($A592, 'Funding Allocation Parameters'!$I$7), 'Library Subsidy Complex'!$C$2:$J$55, 8, FALSE)), 0)))))</f>
        <v>0</v>
      </c>
      <c r="AI592" s="180">
        <f>IF('Funding Allocation Parameters'!$C$7="Basic Library Subsidy", 0, IF('Funding Allocation Parameters'!$C$7="Grant funding", 0, IF('Funding Allocation Parameters'!$C$7="Other author funding",  MIN(AD592*'Funding Allocation Parameters'!$E$7, 'Funding Allocation Parameters'!$G$7), IF('Funding Allocation Parameters'!$C$7="Any discretionary funds (grants if available, other if no grants)", MIN(AD592*'Funding Allocation Parameters'!$E$7, 'Funding Allocation Parameters'!$G$7), IF('Funding Allocation Parameters'!$C$7="Complex Library Subsidy", 0, 0)))))</f>
        <v>0</v>
      </c>
      <c r="AJ592" s="177">
        <f t="shared" si="287"/>
        <v>0</v>
      </c>
      <c r="AK592" s="177">
        <f t="shared" si="288"/>
        <v>0</v>
      </c>
      <c r="AL592" s="181">
        <f>IF('Funding Allocation Parameters'!$C$8="Basic Library Subsidy", MIN(AJ592*'Funding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MIN(AJ592*VLOOKUP(CONCATENATE($A592, 'Funding Allocation Parameters'!$I$8), 'Library Subsidy Complex'!$C$2:$J$55, 2, FALSE), VLOOKUP(CONCATENATE($A592, 'Funding Allocation Parameters'!$I$8), 'Library Subsidy Complex'!$C$2:$J$55, 4, FALSE)), 0)))))</f>
        <v>0</v>
      </c>
      <c r="AM592" s="181">
        <f>IF('Funding Allocation Parameters'!$C$8="Basic Library Subsidy", 0, IF('Funding Allocation Parameters'!$C$8="Grant funding",MIN(AJ592*'Funding Allocation Parameters'!$E$8, 'Funding Allocation Parameters'!$G$8), IF('Funding Allocation Parameters'!$C$8="Other author funding", 0, IF('Funding Allocation Parameters'!$C$8="Any discretionary funds (grants if available, other if no grants)", MIN(AJ592*'Funding Allocation Parameters'!$E$8, 'Funding Allocation Parameters'!$G$8), IF('Funding Allocation Parameters'!$C$8="Complex Library Subsidy", 0, 0)))))</f>
        <v>0</v>
      </c>
      <c r="AN592" s="181">
        <f>IF('Funding Allocation Parameters'!$C$8="Basic Library Subsidy", 0, IF('Funding Allocation Parameters'!$C$8="Grant funding", 0, IF('Funding Allocation Parameters'!$C$8="Other author funding",  MIN(AJ592*'Funding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2" s="181">
        <f>IF('Funding Allocation Parameters'!$C$8="Basic Library Subsidy", MIN(AK592*'Funding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MIN(AK592*VLOOKUP(CONCATENATE($A592, 'Funding Allocation Parameters'!$I$8), 'Library Subsidy Complex'!$C$2:$J$55, 6, FALSE), VLOOKUP(CONCATENATE($A592, 'Funding Allocation Parameters'!$I$8), 'Library Subsidy Complex'!$C$2:$J$55, 8, FALSE)), 0)))))</f>
        <v>0</v>
      </c>
      <c r="AP592" s="181">
        <f>IF('Funding Allocation Parameters'!$C$8="Basic Library Subsidy", 0, IF('Funding Allocation Parameters'!$C$8="Grant funding", 0, IF('Funding Allocation Parameters'!$C$8="Other author funding",  MIN(AK592*'Funding Allocation Parameters'!$E$8, 'Funding Allocation Parameters'!$G$8), IF('Funding Allocation Parameters'!$C$8="Any discretionary funds (grants if available, other if no grants)", MIN(AK592*'Funding Allocation Parameters'!$E$8, 'Funding Allocation Parameters'!$G$8), IF('Funding Allocation Parameters'!$C$8="Complex Library Subsidy", 0, 0)))))</f>
        <v>0</v>
      </c>
      <c r="AQ592" s="177">
        <f t="shared" si="289"/>
        <v>0</v>
      </c>
      <c r="AR592" s="177">
        <f t="shared" si="290"/>
        <v>0</v>
      </c>
      <c r="AS592" s="182">
        <f t="shared" si="291"/>
        <v>1189</v>
      </c>
      <c r="AT592" s="182">
        <f t="shared" si="292"/>
        <v>1013.5578</v>
      </c>
      <c r="AU592" s="182">
        <f t="shared" si="293"/>
        <v>0</v>
      </c>
      <c r="AV592" s="182">
        <f t="shared" si="294"/>
        <v>1189</v>
      </c>
      <c r="AW592" s="182">
        <f t="shared" si="295"/>
        <v>1013.5578</v>
      </c>
      <c r="AX592" s="183">
        <f t="shared" si="296"/>
        <v>1189</v>
      </c>
      <c r="AY592" s="183">
        <f t="shared" si="297"/>
        <v>1013.5578</v>
      </c>
      <c r="AZ592" s="183">
        <f t="shared" si="298"/>
        <v>0</v>
      </c>
      <c r="BA592" s="183">
        <f t="shared" si="299"/>
        <v>0</v>
      </c>
      <c r="BB592" s="183">
        <f t="shared" si="300"/>
        <v>0</v>
      </c>
      <c r="BC592" s="184">
        <f t="shared" si="301"/>
        <v>1189</v>
      </c>
      <c r="BD592" s="184">
        <f t="shared" si="302"/>
        <v>0</v>
      </c>
      <c r="BE592" s="184">
        <f t="shared" si="303"/>
        <v>1013.5578</v>
      </c>
      <c r="BF592" s="184">
        <f t="shared" si="304"/>
        <v>0</v>
      </c>
      <c r="BG592" s="102">
        <f t="shared" si="305"/>
        <v>0</v>
      </c>
      <c r="BH592" s="102">
        <f t="shared" si="306"/>
        <v>0</v>
      </c>
      <c r="BI592" s="102">
        <f t="shared" si="307"/>
        <v>0</v>
      </c>
      <c r="BJ592" s="102">
        <f t="shared" si="308"/>
        <v>1</v>
      </c>
      <c r="BK592" s="102">
        <f t="shared" si="309"/>
        <v>0</v>
      </c>
      <c r="BL592" s="102">
        <f t="shared" si="310"/>
        <v>0</v>
      </c>
      <c r="BN592" s="102"/>
    </row>
    <row r="593" spans="1:66" x14ac:dyDescent="0.25">
      <c r="A593" s="102" t="s">
        <v>23</v>
      </c>
      <c r="B593" s="102" t="s">
        <v>15</v>
      </c>
      <c r="C593" s="102" t="s">
        <v>8</v>
      </c>
      <c r="D593" s="102" t="s">
        <v>27</v>
      </c>
      <c r="E593" s="102" t="s">
        <v>1182</v>
      </c>
      <c r="F593" s="102" t="s">
        <v>1183</v>
      </c>
      <c r="G593" s="102" t="s">
        <v>9</v>
      </c>
      <c r="H593" s="102">
        <v>1</v>
      </c>
      <c r="I593" s="102">
        <v>0</v>
      </c>
      <c r="J593" s="167">
        <f>IFERROR(H593*VLOOKUP(A593, 'Advanced Parameters'!$B$7:$G$20, 6, FALSE)*VLOOKUP(A593, 'Growth Parameters'!$B$6:$H$19, 6, FALSE), 0)</f>
        <v>1</v>
      </c>
      <c r="K593" s="167">
        <f>IFERROR(IF('Advanced Parameters'!$C$5="n",'Raw Data'!I593*VLOOKUP(A593,'Advanced Parameters'!$B$7:$G$20,6,FALSE),J593*VLOOKUP(A593,'Advanced Parameters'!$B$7:$G$20,2,FALSE))*VLOOKUP(A593, 'Growth Parameters'!$B$6:$H$19, 6, FALSE), 0)</f>
        <v>0</v>
      </c>
      <c r="L593" s="167">
        <f t="shared" si="280"/>
        <v>1</v>
      </c>
      <c r="M593" s="168" t="str">
        <f>IFERROR(IF(G593="NA","NA",IF(G593&gt;'APC Parameters'!$K$6+VLOOKUP('Raw Data'!A593, 'APC Parameters'!$H$7:$L$20, 4, FALSE), 'APC Parameters'!$L$6+VLOOKUP('Raw Data'!A593, 'APC Parameters'!$H$7:$L$20, 5, FALSE), G593*('APC Parameters'!$J$6+VLOOKUP('Raw Data'!A593, 'APC Parameters'!$H$7:$L$20, 3, FALSE))+'APC Parameters'!$I$6+VLOOKUP('Raw Data'!A593, 'APC Parameters'!$H$7:$L$20, 2, FALSE))), 0)</f>
        <v>NA</v>
      </c>
      <c r="N593" s="168" t="str">
        <f t="shared" si="281"/>
        <v>NA</v>
      </c>
      <c r="O593" s="168">
        <f>IFERROR(IF(M593="NA",VLOOKUP(D593,'Internal Calculations'!$B$10:$C$11,2,FALSE), M593)*VLOOKUP(A593, 'Growth Parameters'!$B$6:$H$19, 7, FALSE), 0)</f>
        <v>2278.6764150234731</v>
      </c>
      <c r="P593" s="177">
        <f t="shared" si="282"/>
        <v>2278.6764150234731</v>
      </c>
      <c r="Q593" s="178">
        <f>IF('Funding Allocation Parameters'!$C$5="Basic Library Subsidy", MIN(O593*('Funding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MIN($O593*(VLOOKUP(CONCATENATE($A593, 'Funding Allocation Parameters'!$I$5), 'Library Subsidy Complex'!$C$2:$J$55, 2, FALSE)), VLOOKUP(CONCATENATE($A593, 'Funding Allocation Parameters'!$I$5), 'Library Subsidy Complex'!$C$2:$J$55, 4, FALSE)), 0)))))</f>
        <v>1189</v>
      </c>
      <c r="R593" s="178">
        <f>IF('Funding Allocation Parameters'!$C$5="Basic Library Subsidy", 0, IF('Funding Allocation Parameters'!$C$5="Grant funding",MIN(O593*('Funding Allocation Parameters'!$E$5), 'Funding Allocation Parameters'!$G$5), IF('Funding Allocation Parameters'!$C$5="Other author funding", 0, IF('Funding Allocation Parameters'!$C$5="Any discretionary funds (grants if available, other if no grants)", MIN(O593*('Funding Allocation Parameters'!$E$5), 'Funding Allocation Parameters'!$G$5), IF('Funding Allocation Parameters'!$C$5="Complex Library Subsidy", 0, 0)))))</f>
        <v>0</v>
      </c>
      <c r="S593" s="178">
        <f>IF('Funding Allocation Parameters'!$C$5="Basic Library Subsidy", 0, IF('Funding Allocation Parameters'!$C$5="Grant funding", 0, IF('Funding Allocation Parameters'!$C$5="Other author funding",  MIN(O593*('Funding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3" s="178">
        <f>IF('Funding Allocation Parameters'!$C$5="Basic Library Subsidy", MIN(O593*('Funding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MIN($O593*(VLOOKUP(CONCATENATE($A593, 'Funding Allocation Parameters'!$I$5), 'Library Subsidy Complex'!$C$2:$J$55, 6, FALSE)), VLOOKUP(CONCATENATE($A593, 'Funding Allocation Parameters'!$I$5), 'Library Subsidy Complex'!$C$2:$J$55, 8, FALSE)), 0)))))</f>
        <v>1189</v>
      </c>
      <c r="U593" s="178">
        <f>IF('Funding Allocation Parameters'!$C$5="Basic Library Subsidy", 0, IF('Funding Allocation Parameters'!$C$5="Grant funding", 0, IF('Funding Allocation Parameters'!$C$5="Other author funding",  MIN(O593*('Funding Allocation Parameters'!$E$5), 'Funding Allocation Parameters'!$G$5), IF('Funding Allocation Parameters'!$C$5="Any discretionary funds (grants if available, other if no grants)", MIN(O593*('Funding Allocation Parameters'!$E$5), 'Funding Allocation Parameters'!$G$5), IF('Funding Allocation Parameters'!$C$5="Complex Library Subsidy", 0, 0)))))</f>
        <v>0</v>
      </c>
      <c r="V593" s="177">
        <f t="shared" si="283"/>
        <v>1089.6764150234731</v>
      </c>
      <c r="W593" s="177">
        <f t="shared" si="284"/>
        <v>1089.6764150234731</v>
      </c>
      <c r="X593" s="179">
        <f>IF('Funding Allocation Parameters'!$C$6="Basic Library Subsidy", MIN(V593*'Funding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MIN(V593*VLOOKUP(CONCATENATE($A593, 'Funding Allocation Parameters'!$I$6), 'Library Subsidy Complex'!$C$2:$J$55, 2, FALSE), VLOOKUP(CONCATENATE($A593, 'Funding Allocation Parameters'!$I$6), 'Library Subsidy Complex'!$C$2:$J$55, 4, FALSE)), 0)))))</f>
        <v>0</v>
      </c>
      <c r="Y593" s="179">
        <f>IF('Funding Allocation Parameters'!$C$6="Basic Library Subsidy", 0, IF('Funding Allocation Parameters'!$C$6="Grant funding",MIN(V593*'Funding Allocation Parameters'!$E$6, 'Funding Allocation Parameters'!$G$6), IF('Funding Allocation Parameters'!$C$6="Other author funding", 0, IF('Funding Allocation Parameters'!$C$6="Any discretionary funds (grants if available, other if no grants)", MIN(V593*'Funding Allocation Parameters'!$E$6, 'Funding Allocation Parameters'!$G$6), IF('Funding Allocation Parameters'!$C$6="Complex Library Subsidy", 0, 0)))))</f>
        <v>1089.6764150234731</v>
      </c>
      <c r="Z593" s="179">
        <f>IF('Funding Allocation Parameters'!$C$6="Basic Library Subsidy", 0, IF('Funding Allocation Parameters'!$C$6="Grant funding", 0, IF('Funding Allocation Parameters'!$C$6="Other author funding",  MIN(V593*'Funding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3" s="179">
        <f>IF('Funding Allocation Parameters'!$C$6="Basic Library Subsidy", MIN(W593*'Funding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MIN(W593*VLOOKUP(CONCATENATE($A593, 'Funding Allocation Parameters'!$I$6), 'Library Subsidy Complex'!$C$2:$J$55, 6, FALSE), VLOOKUP(CONCATENATE($A593, 'Funding Allocation Parameters'!$I$6), 'Library Subsidy Complex'!$C$2:$J$55, 8, FALSE)), 0)))))</f>
        <v>0</v>
      </c>
      <c r="AB593" s="179">
        <f>IF('Funding Allocation Parameters'!$C$6="Basic Library Subsidy", 0, IF('Funding Allocation Parameters'!$C$6="Grant funding", 0, IF('Funding Allocation Parameters'!$C$6="Other author funding",  MIN(W593*'Funding Allocation Parameters'!$E$6, 'Funding Allocation Parameters'!$G$6), IF('Funding Allocation Parameters'!$C$6="Any discretionary funds (grants if available, other if no grants)", MIN(W593*'Funding Allocation Parameters'!$E$6, 'Funding Allocation Parameters'!$G$6), IF('Funding Allocation Parameters'!$C$6="Complex Library Subsidy", 0, 0)))))</f>
        <v>1089.6764150234731</v>
      </c>
      <c r="AC593" s="177">
        <f t="shared" si="285"/>
        <v>0</v>
      </c>
      <c r="AD593" s="177">
        <f t="shared" si="286"/>
        <v>0</v>
      </c>
      <c r="AE593" s="180">
        <f>IF('Funding Allocation Parameters'!$C$7="Basic Library Subsidy", MIN(AC593*'Funding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MIN(AC593*VLOOKUP(CONCATENATE($A593, 'Funding Allocation Parameters'!$I$7), 'Library Subsidy Complex'!$C$2:$J$55, 2, FALSE), VLOOKUP(CONCATENATE($A593, 'Funding Allocation Parameters'!$I$7), 'Library Subsidy Complex'!$C$2:$J$55, 4, FALSE)), 0)))))</f>
        <v>0</v>
      </c>
      <c r="AF593" s="180">
        <f>IF('Funding Allocation Parameters'!$C$7="Basic Library Subsidy", 0, IF('Funding Allocation Parameters'!$C$7="Grant funding",MIN(AC593*'Funding Allocation Parameters'!$E$7, 'Funding Allocation Parameters'!$G$7), IF('Funding Allocation Parameters'!$C$7="Other author funding", 0, IF('Funding Allocation Parameters'!$C$7="Any discretionary funds (grants if available, other if no grants)", MIN(AC593*'Funding Allocation Parameters'!$E$7, 'Funding Allocation Parameters'!$G$7), IF('Funding Allocation Parameters'!$C$7="Complex Library Subsidy", 0, 0)))))</f>
        <v>0</v>
      </c>
      <c r="AG593" s="180">
        <f>IF('Funding Allocation Parameters'!$C$7="Basic Library Subsidy", 0, IF('Funding Allocation Parameters'!$C$7="Grant funding", 0, IF('Funding Allocation Parameters'!$C$7="Other author funding",  MIN(AC593*'Funding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3" s="180">
        <f>IF('Funding Allocation Parameters'!$C$7="Basic Library Subsidy", MIN(AD593*'Funding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MIN(AD593*VLOOKUP(CONCATENATE($A593, 'Funding Allocation Parameters'!$I$7), 'Library Subsidy Complex'!$C$2:$J$55, 6, FALSE), VLOOKUP(CONCATENATE($A593, 'Funding Allocation Parameters'!$I$7), 'Library Subsidy Complex'!$C$2:$J$55, 8, FALSE)), 0)))))</f>
        <v>0</v>
      </c>
      <c r="AI593" s="180">
        <f>IF('Funding Allocation Parameters'!$C$7="Basic Library Subsidy", 0, IF('Funding Allocation Parameters'!$C$7="Grant funding", 0, IF('Funding Allocation Parameters'!$C$7="Other author funding",  MIN(AD593*'Funding Allocation Parameters'!$E$7, 'Funding Allocation Parameters'!$G$7), IF('Funding Allocation Parameters'!$C$7="Any discretionary funds (grants if available, other if no grants)", MIN(AD593*'Funding Allocation Parameters'!$E$7, 'Funding Allocation Parameters'!$G$7), IF('Funding Allocation Parameters'!$C$7="Complex Library Subsidy", 0, 0)))))</f>
        <v>0</v>
      </c>
      <c r="AJ593" s="177">
        <f t="shared" si="287"/>
        <v>0</v>
      </c>
      <c r="AK593" s="177">
        <f t="shared" si="288"/>
        <v>0</v>
      </c>
      <c r="AL593" s="181">
        <f>IF('Funding Allocation Parameters'!$C$8="Basic Library Subsidy", MIN(AJ593*'Funding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MIN(AJ593*VLOOKUP(CONCATENATE($A593, 'Funding Allocation Parameters'!$I$8), 'Library Subsidy Complex'!$C$2:$J$55, 2, FALSE), VLOOKUP(CONCATENATE($A593, 'Funding Allocation Parameters'!$I$8), 'Library Subsidy Complex'!$C$2:$J$55, 4, FALSE)), 0)))))</f>
        <v>0</v>
      </c>
      <c r="AM593" s="181">
        <f>IF('Funding Allocation Parameters'!$C$8="Basic Library Subsidy", 0, IF('Funding Allocation Parameters'!$C$8="Grant funding",MIN(AJ593*'Funding Allocation Parameters'!$E$8, 'Funding Allocation Parameters'!$G$8), IF('Funding Allocation Parameters'!$C$8="Other author funding", 0, IF('Funding Allocation Parameters'!$C$8="Any discretionary funds (grants if available, other if no grants)", MIN(AJ593*'Funding Allocation Parameters'!$E$8, 'Funding Allocation Parameters'!$G$8), IF('Funding Allocation Parameters'!$C$8="Complex Library Subsidy", 0, 0)))))</f>
        <v>0</v>
      </c>
      <c r="AN593" s="181">
        <f>IF('Funding Allocation Parameters'!$C$8="Basic Library Subsidy", 0, IF('Funding Allocation Parameters'!$C$8="Grant funding", 0, IF('Funding Allocation Parameters'!$C$8="Other author funding",  MIN(AJ593*'Funding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3" s="181">
        <f>IF('Funding Allocation Parameters'!$C$8="Basic Library Subsidy", MIN(AK593*'Funding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MIN(AK593*VLOOKUP(CONCATENATE($A593, 'Funding Allocation Parameters'!$I$8), 'Library Subsidy Complex'!$C$2:$J$55, 6, FALSE), VLOOKUP(CONCATENATE($A593, 'Funding Allocation Parameters'!$I$8), 'Library Subsidy Complex'!$C$2:$J$55, 8, FALSE)), 0)))))</f>
        <v>0</v>
      </c>
      <c r="AP593" s="181">
        <f>IF('Funding Allocation Parameters'!$C$8="Basic Library Subsidy", 0, IF('Funding Allocation Parameters'!$C$8="Grant funding", 0, IF('Funding Allocation Parameters'!$C$8="Other author funding",  MIN(AK593*'Funding Allocation Parameters'!$E$8, 'Funding Allocation Parameters'!$G$8), IF('Funding Allocation Parameters'!$C$8="Any discretionary funds (grants if available, other if no grants)", MIN(AK593*'Funding Allocation Parameters'!$E$8, 'Funding Allocation Parameters'!$G$8), IF('Funding Allocation Parameters'!$C$8="Complex Library Subsidy", 0, 0)))))</f>
        <v>0</v>
      </c>
      <c r="AQ593" s="177">
        <f t="shared" si="289"/>
        <v>0</v>
      </c>
      <c r="AR593" s="177">
        <f t="shared" si="290"/>
        <v>0</v>
      </c>
      <c r="AS593" s="182">
        <f t="shared" si="291"/>
        <v>1189</v>
      </c>
      <c r="AT593" s="182">
        <f t="shared" si="292"/>
        <v>1089.6764150234731</v>
      </c>
      <c r="AU593" s="182">
        <f t="shared" si="293"/>
        <v>0</v>
      </c>
      <c r="AV593" s="182">
        <f t="shared" si="294"/>
        <v>1189</v>
      </c>
      <c r="AW593" s="182">
        <f t="shared" si="295"/>
        <v>1089.6764150234731</v>
      </c>
      <c r="AX593" s="183">
        <f t="shared" si="296"/>
        <v>0</v>
      </c>
      <c r="AY593" s="183">
        <f t="shared" si="297"/>
        <v>0</v>
      </c>
      <c r="AZ593" s="183">
        <f t="shared" si="298"/>
        <v>0</v>
      </c>
      <c r="BA593" s="183">
        <f t="shared" si="299"/>
        <v>1189</v>
      </c>
      <c r="BB593" s="183">
        <f t="shared" si="300"/>
        <v>1089.6764150234731</v>
      </c>
      <c r="BC593" s="184">
        <f t="shared" si="301"/>
        <v>1189</v>
      </c>
      <c r="BD593" s="184">
        <f t="shared" si="302"/>
        <v>0</v>
      </c>
      <c r="BE593" s="184">
        <f t="shared" si="303"/>
        <v>0</v>
      </c>
      <c r="BF593" s="184">
        <f t="shared" si="304"/>
        <v>1089.6764150234731</v>
      </c>
      <c r="BG593" s="102">
        <f t="shared" si="305"/>
        <v>0</v>
      </c>
      <c r="BH593" s="102">
        <f t="shared" si="306"/>
        <v>0</v>
      </c>
      <c r="BI593" s="102">
        <f t="shared" si="307"/>
        <v>0</v>
      </c>
      <c r="BJ593" s="102">
        <f t="shared" si="308"/>
        <v>0</v>
      </c>
      <c r="BK593" s="102">
        <f t="shared" si="309"/>
        <v>1</v>
      </c>
      <c r="BL593" s="102">
        <f t="shared" si="310"/>
        <v>0</v>
      </c>
      <c r="BN593" s="102"/>
    </row>
    <row r="594" spans="1:66" x14ac:dyDescent="0.25">
      <c r="A594" s="102" t="s">
        <v>20</v>
      </c>
      <c r="B594" s="102" t="s">
        <v>8</v>
      </c>
      <c r="C594" s="102" t="s">
        <v>8</v>
      </c>
      <c r="D594" s="102" t="s">
        <v>27</v>
      </c>
      <c r="E594" s="102" t="s">
        <v>1184</v>
      </c>
      <c r="F594" s="102" t="s">
        <v>1185</v>
      </c>
      <c r="G594" s="102">
        <v>1.133</v>
      </c>
      <c r="H594" s="102">
        <v>1</v>
      </c>
      <c r="I594" s="102">
        <v>1</v>
      </c>
      <c r="J594" s="167">
        <f>IFERROR(H594*VLOOKUP(A594, 'Advanced Parameters'!$B$7:$G$20, 6, FALSE)*VLOOKUP(A594, 'Growth Parameters'!$B$6:$H$19, 6, FALSE), 0)</f>
        <v>1</v>
      </c>
      <c r="K594" s="167">
        <f>IFERROR(IF('Advanced Parameters'!$C$5="n",'Raw Data'!I594*VLOOKUP(A594,'Advanced Parameters'!$B$7:$G$20,6,FALSE),J594*VLOOKUP(A594,'Advanced Parameters'!$B$7:$G$20,2,FALSE))*VLOOKUP(A594, 'Growth Parameters'!$B$6:$H$19, 6, FALSE), 0)</f>
        <v>1</v>
      </c>
      <c r="L594" s="167">
        <f t="shared" si="280"/>
        <v>0</v>
      </c>
      <c r="M594" s="168">
        <f>IFERROR(IF(G594="NA","NA",IF(G594&gt;'APC Parameters'!$K$6+VLOOKUP('Raw Data'!A594, 'APC Parameters'!$H$7:$L$20, 4, FALSE), 'APC Parameters'!$L$6+VLOOKUP('Raw Data'!A594, 'APC Parameters'!$H$7:$L$20, 5, FALSE), G594*('APC Parameters'!$J$6+VLOOKUP('Raw Data'!A594, 'APC Parameters'!$H$7:$L$20, 3, FALSE))+'APC Parameters'!$I$6+VLOOKUP('Raw Data'!A594, 'APC Parameters'!$H$7:$L$20, 2, FALSE))), 0)</f>
        <v>1951.4302</v>
      </c>
      <c r="N594" s="168">
        <f t="shared" si="281"/>
        <v>1951.4302</v>
      </c>
      <c r="O594" s="168">
        <f>IFERROR(IF(M594="NA",VLOOKUP(D594,'Internal Calculations'!$B$10:$C$11,2,FALSE), M594)*VLOOKUP(A594, 'Growth Parameters'!$B$6:$H$19, 7, FALSE), 0)</f>
        <v>1951.4302</v>
      </c>
      <c r="P594" s="177">
        <f t="shared" si="282"/>
        <v>1951.4302</v>
      </c>
      <c r="Q594" s="178">
        <f>IF('Funding Allocation Parameters'!$C$5="Basic Library Subsidy", MIN(O594*('Funding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MIN($O594*(VLOOKUP(CONCATENATE($A594, 'Funding Allocation Parameters'!$I$5), 'Library Subsidy Complex'!$C$2:$J$55, 2, FALSE)), VLOOKUP(CONCATENATE($A594, 'Funding Allocation Parameters'!$I$5), 'Library Subsidy Complex'!$C$2:$J$55, 4, FALSE)), 0)))))</f>
        <v>1189</v>
      </c>
      <c r="R594" s="178">
        <f>IF('Funding Allocation Parameters'!$C$5="Basic Library Subsidy", 0, IF('Funding Allocation Parameters'!$C$5="Grant funding",MIN(O594*('Funding Allocation Parameters'!$E$5), 'Funding Allocation Parameters'!$G$5), IF('Funding Allocation Parameters'!$C$5="Other author funding", 0, IF('Funding Allocation Parameters'!$C$5="Any discretionary funds (grants if available, other if no grants)", MIN(O594*('Funding Allocation Parameters'!$E$5), 'Funding Allocation Parameters'!$G$5), IF('Funding Allocation Parameters'!$C$5="Complex Library Subsidy", 0, 0)))))</f>
        <v>0</v>
      </c>
      <c r="S594" s="178">
        <f>IF('Funding Allocation Parameters'!$C$5="Basic Library Subsidy", 0, IF('Funding Allocation Parameters'!$C$5="Grant funding", 0, IF('Funding Allocation Parameters'!$C$5="Other author funding",  MIN(O594*('Funding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4" s="178">
        <f>IF('Funding Allocation Parameters'!$C$5="Basic Library Subsidy", MIN(O594*('Funding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MIN($O594*(VLOOKUP(CONCATENATE($A594, 'Funding Allocation Parameters'!$I$5), 'Library Subsidy Complex'!$C$2:$J$55, 6, FALSE)), VLOOKUP(CONCATENATE($A594, 'Funding Allocation Parameters'!$I$5), 'Library Subsidy Complex'!$C$2:$J$55, 8, FALSE)), 0)))))</f>
        <v>1189</v>
      </c>
      <c r="U594" s="178">
        <f>IF('Funding Allocation Parameters'!$C$5="Basic Library Subsidy", 0, IF('Funding Allocation Parameters'!$C$5="Grant funding", 0, IF('Funding Allocation Parameters'!$C$5="Other author funding",  MIN(O594*('Funding Allocation Parameters'!$E$5), 'Funding Allocation Parameters'!$G$5), IF('Funding Allocation Parameters'!$C$5="Any discretionary funds (grants if available, other if no grants)", MIN(O594*('Funding Allocation Parameters'!$E$5), 'Funding Allocation Parameters'!$G$5), IF('Funding Allocation Parameters'!$C$5="Complex Library Subsidy", 0, 0)))))</f>
        <v>0</v>
      </c>
      <c r="V594" s="177">
        <f t="shared" si="283"/>
        <v>762.43020000000001</v>
      </c>
      <c r="W594" s="177">
        <f t="shared" si="284"/>
        <v>762.43020000000001</v>
      </c>
      <c r="X594" s="179">
        <f>IF('Funding Allocation Parameters'!$C$6="Basic Library Subsidy", MIN(V594*'Funding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MIN(V594*VLOOKUP(CONCATENATE($A594, 'Funding Allocation Parameters'!$I$6), 'Library Subsidy Complex'!$C$2:$J$55, 2, FALSE), VLOOKUP(CONCATENATE($A594, 'Funding Allocation Parameters'!$I$6), 'Library Subsidy Complex'!$C$2:$J$55, 4, FALSE)), 0)))))</f>
        <v>0</v>
      </c>
      <c r="Y594" s="179">
        <f>IF('Funding Allocation Parameters'!$C$6="Basic Library Subsidy", 0, IF('Funding Allocation Parameters'!$C$6="Grant funding",MIN(V594*'Funding Allocation Parameters'!$E$6, 'Funding Allocation Parameters'!$G$6), IF('Funding Allocation Parameters'!$C$6="Other author funding", 0, IF('Funding Allocation Parameters'!$C$6="Any discretionary funds (grants if available, other if no grants)", MIN(V594*'Funding Allocation Parameters'!$E$6, 'Funding Allocation Parameters'!$G$6), IF('Funding Allocation Parameters'!$C$6="Complex Library Subsidy", 0, 0)))))</f>
        <v>762.43020000000001</v>
      </c>
      <c r="Z594" s="179">
        <f>IF('Funding Allocation Parameters'!$C$6="Basic Library Subsidy", 0, IF('Funding Allocation Parameters'!$C$6="Grant funding", 0, IF('Funding Allocation Parameters'!$C$6="Other author funding",  MIN(V594*'Funding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4" s="179">
        <f>IF('Funding Allocation Parameters'!$C$6="Basic Library Subsidy", MIN(W594*'Funding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MIN(W594*VLOOKUP(CONCATENATE($A594, 'Funding Allocation Parameters'!$I$6), 'Library Subsidy Complex'!$C$2:$J$55, 6, FALSE), VLOOKUP(CONCATENATE($A594, 'Funding Allocation Parameters'!$I$6), 'Library Subsidy Complex'!$C$2:$J$55, 8, FALSE)), 0)))))</f>
        <v>0</v>
      </c>
      <c r="AB594" s="179">
        <f>IF('Funding Allocation Parameters'!$C$6="Basic Library Subsidy", 0, IF('Funding Allocation Parameters'!$C$6="Grant funding", 0, IF('Funding Allocation Parameters'!$C$6="Other author funding",  MIN(W594*'Funding Allocation Parameters'!$E$6, 'Funding Allocation Parameters'!$G$6), IF('Funding Allocation Parameters'!$C$6="Any discretionary funds (grants if available, other if no grants)", MIN(W594*'Funding Allocation Parameters'!$E$6, 'Funding Allocation Parameters'!$G$6), IF('Funding Allocation Parameters'!$C$6="Complex Library Subsidy", 0, 0)))))</f>
        <v>762.43020000000001</v>
      </c>
      <c r="AC594" s="177">
        <f t="shared" si="285"/>
        <v>0</v>
      </c>
      <c r="AD594" s="177">
        <f t="shared" si="286"/>
        <v>0</v>
      </c>
      <c r="AE594" s="180">
        <f>IF('Funding Allocation Parameters'!$C$7="Basic Library Subsidy", MIN(AC594*'Funding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MIN(AC594*VLOOKUP(CONCATENATE($A594, 'Funding Allocation Parameters'!$I$7), 'Library Subsidy Complex'!$C$2:$J$55, 2, FALSE), VLOOKUP(CONCATENATE($A594, 'Funding Allocation Parameters'!$I$7), 'Library Subsidy Complex'!$C$2:$J$55, 4, FALSE)), 0)))))</f>
        <v>0</v>
      </c>
      <c r="AF594" s="180">
        <f>IF('Funding Allocation Parameters'!$C$7="Basic Library Subsidy", 0, IF('Funding Allocation Parameters'!$C$7="Grant funding",MIN(AC594*'Funding Allocation Parameters'!$E$7, 'Funding Allocation Parameters'!$G$7), IF('Funding Allocation Parameters'!$C$7="Other author funding", 0, IF('Funding Allocation Parameters'!$C$7="Any discretionary funds (grants if available, other if no grants)", MIN(AC594*'Funding Allocation Parameters'!$E$7, 'Funding Allocation Parameters'!$G$7), IF('Funding Allocation Parameters'!$C$7="Complex Library Subsidy", 0, 0)))))</f>
        <v>0</v>
      </c>
      <c r="AG594" s="180">
        <f>IF('Funding Allocation Parameters'!$C$7="Basic Library Subsidy", 0, IF('Funding Allocation Parameters'!$C$7="Grant funding", 0, IF('Funding Allocation Parameters'!$C$7="Other author funding",  MIN(AC594*'Funding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4" s="180">
        <f>IF('Funding Allocation Parameters'!$C$7="Basic Library Subsidy", MIN(AD594*'Funding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MIN(AD594*VLOOKUP(CONCATENATE($A594, 'Funding Allocation Parameters'!$I$7), 'Library Subsidy Complex'!$C$2:$J$55, 6, FALSE), VLOOKUP(CONCATENATE($A594, 'Funding Allocation Parameters'!$I$7), 'Library Subsidy Complex'!$C$2:$J$55, 8, FALSE)), 0)))))</f>
        <v>0</v>
      </c>
      <c r="AI594" s="180">
        <f>IF('Funding Allocation Parameters'!$C$7="Basic Library Subsidy", 0, IF('Funding Allocation Parameters'!$C$7="Grant funding", 0, IF('Funding Allocation Parameters'!$C$7="Other author funding",  MIN(AD594*'Funding Allocation Parameters'!$E$7, 'Funding Allocation Parameters'!$G$7), IF('Funding Allocation Parameters'!$C$7="Any discretionary funds (grants if available, other if no grants)", MIN(AD594*'Funding Allocation Parameters'!$E$7, 'Funding Allocation Parameters'!$G$7), IF('Funding Allocation Parameters'!$C$7="Complex Library Subsidy", 0, 0)))))</f>
        <v>0</v>
      </c>
      <c r="AJ594" s="177">
        <f t="shared" si="287"/>
        <v>0</v>
      </c>
      <c r="AK594" s="177">
        <f t="shared" si="288"/>
        <v>0</v>
      </c>
      <c r="AL594" s="181">
        <f>IF('Funding Allocation Parameters'!$C$8="Basic Library Subsidy", MIN(AJ594*'Funding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MIN(AJ594*VLOOKUP(CONCATENATE($A594, 'Funding Allocation Parameters'!$I$8), 'Library Subsidy Complex'!$C$2:$J$55, 2, FALSE), VLOOKUP(CONCATENATE($A594, 'Funding Allocation Parameters'!$I$8), 'Library Subsidy Complex'!$C$2:$J$55, 4, FALSE)), 0)))))</f>
        <v>0</v>
      </c>
      <c r="AM594" s="181">
        <f>IF('Funding Allocation Parameters'!$C$8="Basic Library Subsidy", 0, IF('Funding Allocation Parameters'!$C$8="Grant funding",MIN(AJ594*'Funding Allocation Parameters'!$E$8, 'Funding Allocation Parameters'!$G$8), IF('Funding Allocation Parameters'!$C$8="Other author funding", 0, IF('Funding Allocation Parameters'!$C$8="Any discretionary funds (grants if available, other if no grants)", MIN(AJ594*'Funding Allocation Parameters'!$E$8, 'Funding Allocation Parameters'!$G$8), IF('Funding Allocation Parameters'!$C$8="Complex Library Subsidy", 0, 0)))))</f>
        <v>0</v>
      </c>
      <c r="AN594" s="181">
        <f>IF('Funding Allocation Parameters'!$C$8="Basic Library Subsidy", 0, IF('Funding Allocation Parameters'!$C$8="Grant funding", 0, IF('Funding Allocation Parameters'!$C$8="Other author funding",  MIN(AJ594*'Funding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4" s="181">
        <f>IF('Funding Allocation Parameters'!$C$8="Basic Library Subsidy", MIN(AK594*'Funding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MIN(AK594*VLOOKUP(CONCATENATE($A594, 'Funding Allocation Parameters'!$I$8), 'Library Subsidy Complex'!$C$2:$J$55, 6, FALSE), VLOOKUP(CONCATENATE($A594, 'Funding Allocation Parameters'!$I$8), 'Library Subsidy Complex'!$C$2:$J$55, 8, FALSE)), 0)))))</f>
        <v>0</v>
      </c>
      <c r="AP594" s="181">
        <f>IF('Funding Allocation Parameters'!$C$8="Basic Library Subsidy", 0, IF('Funding Allocation Parameters'!$C$8="Grant funding", 0, IF('Funding Allocation Parameters'!$C$8="Other author funding",  MIN(AK594*'Funding Allocation Parameters'!$E$8, 'Funding Allocation Parameters'!$G$8), IF('Funding Allocation Parameters'!$C$8="Any discretionary funds (grants if available, other if no grants)", MIN(AK594*'Funding Allocation Parameters'!$E$8, 'Funding Allocation Parameters'!$G$8), IF('Funding Allocation Parameters'!$C$8="Complex Library Subsidy", 0, 0)))))</f>
        <v>0</v>
      </c>
      <c r="AQ594" s="177">
        <f t="shared" si="289"/>
        <v>0</v>
      </c>
      <c r="AR594" s="177">
        <f t="shared" si="290"/>
        <v>0</v>
      </c>
      <c r="AS594" s="182">
        <f t="shared" si="291"/>
        <v>1189</v>
      </c>
      <c r="AT594" s="182">
        <f t="shared" si="292"/>
        <v>762.43020000000001</v>
      </c>
      <c r="AU594" s="182">
        <f t="shared" si="293"/>
        <v>0</v>
      </c>
      <c r="AV594" s="182">
        <f t="shared" si="294"/>
        <v>1189</v>
      </c>
      <c r="AW594" s="182">
        <f t="shared" si="295"/>
        <v>762.43020000000001</v>
      </c>
      <c r="AX594" s="183">
        <f t="shared" si="296"/>
        <v>1189</v>
      </c>
      <c r="AY594" s="183">
        <f t="shared" si="297"/>
        <v>762.43020000000001</v>
      </c>
      <c r="AZ594" s="183">
        <f t="shared" si="298"/>
        <v>0</v>
      </c>
      <c r="BA594" s="183">
        <f t="shared" si="299"/>
        <v>0</v>
      </c>
      <c r="BB594" s="183">
        <f t="shared" si="300"/>
        <v>0</v>
      </c>
      <c r="BC594" s="184">
        <f t="shared" si="301"/>
        <v>1189</v>
      </c>
      <c r="BD594" s="184">
        <f t="shared" si="302"/>
        <v>0</v>
      </c>
      <c r="BE594" s="184">
        <f t="shared" si="303"/>
        <v>762.43020000000001</v>
      </c>
      <c r="BF594" s="184">
        <f t="shared" si="304"/>
        <v>0</v>
      </c>
      <c r="BG594" s="102">
        <f t="shared" si="305"/>
        <v>0</v>
      </c>
      <c r="BH594" s="102">
        <f t="shared" si="306"/>
        <v>0</v>
      </c>
      <c r="BI594" s="102">
        <f t="shared" si="307"/>
        <v>0</v>
      </c>
      <c r="BJ594" s="102">
        <f t="shared" si="308"/>
        <v>1</v>
      </c>
      <c r="BK594" s="102">
        <f t="shared" si="309"/>
        <v>0</v>
      </c>
      <c r="BL594" s="102">
        <f t="shared" si="310"/>
        <v>0</v>
      </c>
      <c r="BN594" s="102"/>
    </row>
    <row r="595" spans="1:66" x14ac:dyDescent="0.25">
      <c r="A595" s="102" t="s">
        <v>13</v>
      </c>
      <c r="B595" s="102" t="s">
        <v>8</v>
      </c>
      <c r="C595" s="102" t="s">
        <v>8</v>
      </c>
      <c r="D595" s="102" t="s">
        <v>27</v>
      </c>
      <c r="E595" s="102" t="s">
        <v>1186</v>
      </c>
      <c r="F595" s="102" t="s">
        <v>1187</v>
      </c>
      <c r="G595" s="102">
        <v>1.0389999999999999</v>
      </c>
      <c r="H595" s="102">
        <v>1</v>
      </c>
      <c r="I595" s="102">
        <v>1</v>
      </c>
      <c r="J595" s="167">
        <f>IFERROR(H595*VLOOKUP(A595, 'Advanced Parameters'!$B$7:$G$20, 6, FALSE)*VLOOKUP(A595, 'Growth Parameters'!$B$6:$H$19, 6, FALSE), 0)</f>
        <v>1</v>
      </c>
      <c r="K595" s="167">
        <f>IFERROR(IF('Advanced Parameters'!$C$5="n",'Raw Data'!I595*VLOOKUP(A595,'Advanced Parameters'!$B$7:$G$20,6,FALSE),J595*VLOOKUP(A595,'Advanced Parameters'!$B$7:$G$20,2,FALSE))*VLOOKUP(A595, 'Growth Parameters'!$B$6:$H$19, 6, FALSE), 0)</f>
        <v>1</v>
      </c>
      <c r="L595" s="167">
        <f t="shared" si="280"/>
        <v>0</v>
      </c>
      <c r="M595" s="168">
        <f>IFERROR(IF(G595="NA","NA",IF(G595&gt;'APC Parameters'!$K$6+VLOOKUP('Raw Data'!A595, 'APC Parameters'!$H$7:$L$20, 4, FALSE), 'APC Parameters'!$L$6+VLOOKUP('Raw Data'!A595, 'APC Parameters'!$H$7:$L$20, 5, FALSE), G595*('APC Parameters'!$J$6+VLOOKUP('Raw Data'!A595, 'APC Parameters'!$H$7:$L$20, 3, FALSE))+'APC Parameters'!$I$6+VLOOKUP('Raw Data'!A595, 'APC Parameters'!$H$7:$L$20, 2, FALSE))), 0)</f>
        <v>1884.7465999999999</v>
      </c>
      <c r="N595" s="168">
        <f t="shared" si="281"/>
        <v>1884.7465999999999</v>
      </c>
      <c r="O595" s="168">
        <f>IFERROR(IF(M595="NA",VLOOKUP(D595,'Internal Calculations'!$B$10:$C$11,2,FALSE), M595)*VLOOKUP(A595, 'Growth Parameters'!$B$6:$H$19, 7, FALSE), 0)</f>
        <v>1884.7465999999999</v>
      </c>
      <c r="P595" s="177">
        <f t="shared" si="282"/>
        <v>1884.7465999999999</v>
      </c>
      <c r="Q595" s="178">
        <f>IF('Funding Allocation Parameters'!$C$5="Basic Library Subsidy", MIN(O595*('Funding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MIN($O595*(VLOOKUP(CONCATENATE($A595, 'Funding Allocation Parameters'!$I$5), 'Library Subsidy Complex'!$C$2:$J$55, 2, FALSE)), VLOOKUP(CONCATENATE($A595, 'Funding Allocation Parameters'!$I$5), 'Library Subsidy Complex'!$C$2:$J$55, 4, FALSE)), 0)))))</f>
        <v>1189</v>
      </c>
      <c r="R595" s="178">
        <f>IF('Funding Allocation Parameters'!$C$5="Basic Library Subsidy", 0, IF('Funding Allocation Parameters'!$C$5="Grant funding",MIN(O595*('Funding Allocation Parameters'!$E$5), 'Funding Allocation Parameters'!$G$5), IF('Funding Allocation Parameters'!$C$5="Other author funding", 0, IF('Funding Allocation Parameters'!$C$5="Any discretionary funds (grants if available, other if no grants)", MIN(O595*('Funding Allocation Parameters'!$E$5), 'Funding Allocation Parameters'!$G$5), IF('Funding Allocation Parameters'!$C$5="Complex Library Subsidy", 0, 0)))))</f>
        <v>0</v>
      </c>
      <c r="S595" s="178">
        <f>IF('Funding Allocation Parameters'!$C$5="Basic Library Subsidy", 0, IF('Funding Allocation Parameters'!$C$5="Grant funding", 0, IF('Funding Allocation Parameters'!$C$5="Other author funding",  MIN(O595*('Funding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5" s="178">
        <f>IF('Funding Allocation Parameters'!$C$5="Basic Library Subsidy", MIN(O595*('Funding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MIN($O595*(VLOOKUP(CONCATENATE($A595, 'Funding Allocation Parameters'!$I$5), 'Library Subsidy Complex'!$C$2:$J$55, 6, FALSE)), VLOOKUP(CONCATENATE($A595, 'Funding Allocation Parameters'!$I$5), 'Library Subsidy Complex'!$C$2:$J$55, 8, FALSE)), 0)))))</f>
        <v>1189</v>
      </c>
      <c r="U595" s="178">
        <f>IF('Funding Allocation Parameters'!$C$5="Basic Library Subsidy", 0, IF('Funding Allocation Parameters'!$C$5="Grant funding", 0, IF('Funding Allocation Parameters'!$C$5="Other author funding",  MIN(O595*('Funding Allocation Parameters'!$E$5), 'Funding Allocation Parameters'!$G$5), IF('Funding Allocation Parameters'!$C$5="Any discretionary funds (grants if available, other if no grants)", MIN(O595*('Funding Allocation Parameters'!$E$5), 'Funding Allocation Parameters'!$G$5), IF('Funding Allocation Parameters'!$C$5="Complex Library Subsidy", 0, 0)))))</f>
        <v>0</v>
      </c>
      <c r="V595" s="177">
        <f t="shared" si="283"/>
        <v>695.74659999999994</v>
      </c>
      <c r="W595" s="177">
        <f t="shared" si="284"/>
        <v>695.74659999999994</v>
      </c>
      <c r="X595" s="179">
        <f>IF('Funding Allocation Parameters'!$C$6="Basic Library Subsidy", MIN(V595*'Funding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MIN(V595*VLOOKUP(CONCATENATE($A595, 'Funding Allocation Parameters'!$I$6), 'Library Subsidy Complex'!$C$2:$J$55, 2, FALSE), VLOOKUP(CONCATENATE($A595, 'Funding Allocation Parameters'!$I$6), 'Library Subsidy Complex'!$C$2:$J$55, 4, FALSE)), 0)))))</f>
        <v>0</v>
      </c>
      <c r="Y595" s="179">
        <f>IF('Funding Allocation Parameters'!$C$6="Basic Library Subsidy", 0, IF('Funding Allocation Parameters'!$C$6="Grant funding",MIN(V595*'Funding Allocation Parameters'!$E$6, 'Funding Allocation Parameters'!$G$6), IF('Funding Allocation Parameters'!$C$6="Other author funding", 0, IF('Funding Allocation Parameters'!$C$6="Any discretionary funds (grants if available, other if no grants)", MIN(V595*'Funding Allocation Parameters'!$E$6, 'Funding Allocation Parameters'!$G$6), IF('Funding Allocation Parameters'!$C$6="Complex Library Subsidy", 0, 0)))))</f>
        <v>695.74659999999994</v>
      </c>
      <c r="Z595" s="179">
        <f>IF('Funding Allocation Parameters'!$C$6="Basic Library Subsidy", 0, IF('Funding Allocation Parameters'!$C$6="Grant funding", 0, IF('Funding Allocation Parameters'!$C$6="Other author funding",  MIN(V595*'Funding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5" s="179">
        <f>IF('Funding Allocation Parameters'!$C$6="Basic Library Subsidy", MIN(W595*'Funding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MIN(W595*VLOOKUP(CONCATENATE($A595, 'Funding Allocation Parameters'!$I$6), 'Library Subsidy Complex'!$C$2:$J$55, 6, FALSE), VLOOKUP(CONCATENATE($A595, 'Funding Allocation Parameters'!$I$6), 'Library Subsidy Complex'!$C$2:$J$55, 8, FALSE)), 0)))))</f>
        <v>0</v>
      </c>
      <c r="AB595" s="179">
        <f>IF('Funding Allocation Parameters'!$C$6="Basic Library Subsidy", 0, IF('Funding Allocation Parameters'!$C$6="Grant funding", 0, IF('Funding Allocation Parameters'!$C$6="Other author funding",  MIN(W595*'Funding Allocation Parameters'!$E$6, 'Funding Allocation Parameters'!$G$6), IF('Funding Allocation Parameters'!$C$6="Any discretionary funds (grants if available, other if no grants)", MIN(W595*'Funding Allocation Parameters'!$E$6, 'Funding Allocation Parameters'!$G$6), IF('Funding Allocation Parameters'!$C$6="Complex Library Subsidy", 0, 0)))))</f>
        <v>695.74659999999994</v>
      </c>
      <c r="AC595" s="177">
        <f t="shared" si="285"/>
        <v>0</v>
      </c>
      <c r="AD595" s="177">
        <f t="shared" si="286"/>
        <v>0</v>
      </c>
      <c r="AE595" s="180">
        <f>IF('Funding Allocation Parameters'!$C$7="Basic Library Subsidy", MIN(AC595*'Funding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MIN(AC595*VLOOKUP(CONCATENATE($A595, 'Funding Allocation Parameters'!$I$7), 'Library Subsidy Complex'!$C$2:$J$55, 2, FALSE), VLOOKUP(CONCATENATE($A595, 'Funding Allocation Parameters'!$I$7), 'Library Subsidy Complex'!$C$2:$J$55, 4, FALSE)), 0)))))</f>
        <v>0</v>
      </c>
      <c r="AF595" s="180">
        <f>IF('Funding Allocation Parameters'!$C$7="Basic Library Subsidy", 0, IF('Funding Allocation Parameters'!$C$7="Grant funding",MIN(AC595*'Funding Allocation Parameters'!$E$7, 'Funding Allocation Parameters'!$G$7), IF('Funding Allocation Parameters'!$C$7="Other author funding", 0, IF('Funding Allocation Parameters'!$C$7="Any discretionary funds (grants if available, other if no grants)", MIN(AC595*'Funding Allocation Parameters'!$E$7, 'Funding Allocation Parameters'!$G$7), IF('Funding Allocation Parameters'!$C$7="Complex Library Subsidy", 0, 0)))))</f>
        <v>0</v>
      </c>
      <c r="AG595" s="180">
        <f>IF('Funding Allocation Parameters'!$C$7="Basic Library Subsidy", 0, IF('Funding Allocation Parameters'!$C$7="Grant funding", 0, IF('Funding Allocation Parameters'!$C$7="Other author funding",  MIN(AC595*'Funding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5" s="180">
        <f>IF('Funding Allocation Parameters'!$C$7="Basic Library Subsidy", MIN(AD595*'Funding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MIN(AD595*VLOOKUP(CONCATENATE($A595, 'Funding Allocation Parameters'!$I$7), 'Library Subsidy Complex'!$C$2:$J$55, 6, FALSE), VLOOKUP(CONCATENATE($A595, 'Funding Allocation Parameters'!$I$7), 'Library Subsidy Complex'!$C$2:$J$55, 8, FALSE)), 0)))))</f>
        <v>0</v>
      </c>
      <c r="AI595" s="180">
        <f>IF('Funding Allocation Parameters'!$C$7="Basic Library Subsidy", 0, IF('Funding Allocation Parameters'!$C$7="Grant funding", 0, IF('Funding Allocation Parameters'!$C$7="Other author funding",  MIN(AD595*'Funding Allocation Parameters'!$E$7, 'Funding Allocation Parameters'!$G$7), IF('Funding Allocation Parameters'!$C$7="Any discretionary funds (grants if available, other if no grants)", MIN(AD595*'Funding Allocation Parameters'!$E$7, 'Funding Allocation Parameters'!$G$7), IF('Funding Allocation Parameters'!$C$7="Complex Library Subsidy", 0, 0)))))</f>
        <v>0</v>
      </c>
      <c r="AJ595" s="177">
        <f t="shared" si="287"/>
        <v>0</v>
      </c>
      <c r="AK595" s="177">
        <f t="shared" si="288"/>
        <v>0</v>
      </c>
      <c r="AL595" s="181">
        <f>IF('Funding Allocation Parameters'!$C$8="Basic Library Subsidy", MIN(AJ595*'Funding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MIN(AJ595*VLOOKUP(CONCATENATE($A595, 'Funding Allocation Parameters'!$I$8), 'Library Subsidy Complex'!$C$2:$J$55, 2, FALSE), VLOOKUP(CONCATENATE($A595, 'Funding Allocation Parameters'!$I$8), 'Library Subsidy Complex'!$C$2:$J$55, 4, FALSE)), 0)))))</f>
        <v>0</v>
      </c>
      <c r="AM595" s="181">
        <f>IF('Funding Allocation Parameters'!$C$8="Basic Library Subsidy", 0, IF('Funding Allocation Parameters'!$C$8="Grant funding",MIN(AJ595*'Funding Allocation Parameters'!$E$8, 'Funding Allocation Parameters'!$G$8), IF('Funding Allocation Parameters'!$C$8="Other author funding", 0, IF('Funding Allocation Parameters'!$C$8="Any discretionary funds (grants if available, other if no grants)", MIN(AJ595*'Funding Allocation Parameters'!$E$8, 'Funding Allocation Parameters'!$G$8), IF('Funding Allocation Parameters'!$C$8="Complex Library Subsidy", 0, 0)))))</f>
        <v>0</v>
      </c>
      <c r="AN595" s="181">
        <f>IF('Funding Allocation Parameters'!$C$8="Basic Library Subsidy", 0, IF('Funding Allocation Parameters'!$C$8="Grant funding", 0, IF('Funding Allocation Parameters'!$C$8="Other author funding",  MIN(AJ595*'Funding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5" s="181">
        <f>IF('Funding Allocation Parameters'!$C$8="Basic Library Subsidy", MIN(AK595*'Funding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MIN(AK595*VLOOKUP(CONCATENATE($A595, 'Funding Allocation Parameters'!$I$8), 'Library Subsidy Complex'!$C$2:$J$55, 6, FALSE), VLOOKUP(CONCATENATE($A595, 'Funding Allocation Parameters'!$I$8), 'Library Subsidy Complex'!$C$2:$J$55, 8, FALSE)), 0)))))</f>
        <v>0</v>
      </c>
      <c r="AP595" s="181">
        <f>IF('Funding Allocation Parameters'!$C$8="Basic Library Subsidy", 0, IF('Funding Allocation Parameters'!$C$8="Grant funding", 0, IF('Funding Allocation Parameters'!$C$8="Other author funding",  MIN(AK595*'Funding Allocation Parameters'!$E$8, 'Funding Allocation Parameters'!$G$8), IF('Funding Allocation Parameters'!$C$8="Any discretionary funds (grants if available, other if no grants)", MIN(AK595*'Funding Allocation Parameters'!$E$8, 'Funding Allocation Parameters'!$G$8), IF('Funding Allocation Parameters'!$C$8="Complex Library Subsidy", 0, 0)))))</f>
        <v>0</v>
      </c>
      <c r="AQ595" s="177">
        <f t="shared" si="289"/>
        <v>0</v>
      </c>
      <c r="AR595" s="177">
        <f t="shared" si="290"/>
        <v>0</v>
      </c>
      <c r="AS595" s="182">
        <f t="shared" si="291"/>
        <v>1189</v>
      </c>
      <c r="AT595" s="182">
        <f t="shared" si="292"/>
        <v>695.74659999999994</v>
      </c>
      <c r="AU595" s="182">
        <f t="shared" si="293"/>
        <v>0</v>
      </c>
      <c r="AV595" s="182">
        <f t="shared" si="294"/>
        <v>1189</v>
      </c>
      <c r="AW595" s="182">
        <f t="shared" si="295"/>
        <v>695.74659999999994</v>
      </c>
      <c r="AX595" s="183">
        <f t="shared" si="296"/>
        <v>1189</v>
      </c>
      <c r="AY595" s="183">
        <f t="shared" si="297"/>
        <v>695.74659999999994</v>
      </c>
      <c r="AZ595" s="183">
        <f t="shared" si="298"/>
        <v>0</v>
      </c>
      <c r="BA595" s="183">
        <f t="shared" si="299"/>
        <v>0</v>
      </c>
      <c r="BB595" s="183">
        <f t="shared" si="300"/>
        <v>0</v>
      </c>
      <c r="BC595" s="184">
        <f t="shared" si="301"/>
        <v>1189</v>
      </c>
      <c r="BD595" s="184">
        <f t="shared" si="302"/>
        <v>0</v>
      </c>
      <c r="BE595" s="184">
        <f t="shared" si="303"/>
        <v>695.74659999999994</v>
      </c>
      <c r="BF595" s="184">
        <f t="shared" si="304"/>
        <v>0</v>
      </c>
      <c r="BG595" s="102">
        <f t="shared" si="305"/>
        <v>0</v>
      </c>
      <c r="BH595" s="102">
        <f t="shared" si="306"/>
        <v>0</v>
      </c>
      <c r="BI595" s="102">
        <f t="shared" si="307"/>
        <v>0</v>
      </c>
      <c r="BJ595" s="102">
        <f t="shared" si="308"/>
        <v>1</v>
      </c>
      <c r="BK595" s="102">
        <f t="shared" si="309"/>
        <v>0</v>
      </c>
      <c r="BL595" s="102">
        <f t="shared" si="310"/>
        <v>0</v>
      </c>
      <c r="BN595" s="102"/>
    </row>
    <row r="596" spans="1:66" x14ac:dyDescent="0.25">
      <c r="A596" s="102" t="s">
        <v>19</v>
      </c>
      <c r="B596" s="102" t="s">
        <v>8</v>
      </c>
      <c r="C596" s="102" t="s">
        <v>8</v>
      </c>
      <c r="D596" s="102" t="s">
        <v>27</v>
      </c>
      <c r="E596" s="102" t="s">
        <v>1040</v>
      </c>
      <c r="F596" s="102" t="s">
        <v>1188</v>
      </c>
      <c r="G596" s="102">
        <v>3.786</v>
      </c>
      <c r="H596" s="102">
        <v>1</v>
      </c>
      <c r="I596" s="102">
        <v>1</v>
      </c>
      <c r="J596" s="167">
        <f>IFERROR(H596*VLOOKUP(A596, 'Advanced Parameters'!$B$7:$G$20, 6, FALSE)*VLOOKUP(A596, 'Growth Parameters'!$B$6:$H$19, 6, FALSE), 0)</f>
        <v>1</v>
      </c>
      <c r="K596" s="167">
        <f>IFERROR(IF('Advanced Parameters'!$C$5="n",'Raw Data'!I596*VLOOKUP(A596,'Advanced Parameters'!$B$7:$G$20,6,FALSE),J596*VLOOKUP(A596,'Advanced Parameters'!$B$7:$G$20,2,FALSE))*VLOOKUP(A596, 'Growth Parameters'!$B$6:$H$19, 6, FALSE), 0)</f>
        <v>1</v>
      </c>
      <c r="L596" s="167">
        <f t="shared" ref="L596:L659" si="311">J596-K596</f>
        <v>0</v>
      </c>
      <c r="M596" s="168">
        <f>IFERROR(IF(G596="NA","NA",IF(G596&gt;'APC Parameters'!$K$6+VLOOKUP('Raw Data'!A596, 'APC Parameters'!$H$7:$L$20, 4, FALSE), 'APC Parameters'!$L$6+VLOOKUP('Raw Data'!A596, 'APC Parameters'!$H$7:$L$20, 5, FALSE), G596*('APC Parameters'!$J$6+VLOOKUP('Raw Data'!A596, 'APC Parameters'!$H$7:$L$20, 3, FALSE))+'APC Parameters'!$I$6+VLOOKUP('Raw Data'!A596, 'APC Parameters'!$H$7:$L$20, 2, FALSE))), 0)</f>
        <v>5000</v>
      </c>
      <c r="N596" s="168">
        <f t="shared" si="281"/>
        <v>5000</v>
      </c>
      <c r="O596" s="168">
        <f>IFERROR(IF(M596="NA",VLOOKUP(D596,'Internal Calculations'!$B$10:$C$11,2,FALSE), M596)*VLOOKUP(A596, 'Growth Parameters'!$B$6:$H$19, 7, FALSE), 0)</f>
        <v>5000</v>
      </c>
      <c r="P596" s="177">
        <f t="shared" si="282"/>
        <v>5000</v>
      </c>
      <c r="Q596" s="178">
        <f>IF('Funding Allocation Parameters'!$C$5="Basic Library Subsidy", MIN(O596*('Funding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MIN($O596*(VLOOKUP(CONCATENATE($A596, 'Funding Allocation Parameters'!$I$5), 'Library Subsidy Complex'!$C$2:$J$55, 2, FALSE)), VLOOKUP(CONCATENATE($A596, 'Funding Allocation Parameters'!$I$5), 'Library Subsidy Complex'!$C$2:$J$55, 4, FALSE)), 0)))))</f>
        <v>1189</v>
      </c>
      <c r="R596" s="178">
        <f>IF('Funding Allocation Parameters'!$C$5="Basic Library Subsidy", 0, IF('Funding Allocation Parameters'!$C$5="Grant funding",MIN(O596*('Funding Allocation Parameters'!$E$5), 'Funding Allocation Parameters'!$G$5), IF('Funding Allocation Parameters'!$C$5="Other author funding", 0, IF('Funding Allocation Parameters'!$C$5="Any discretionary funds (grants if available, other if no grants)", MIN(O596*('Funding Allocation Parameters'!$E$5), 'Funding Allocation Parameters'!$G$5), IF('Funding Allocation Parameters'!$C$5="Complex Library Subsidy", 0, 0)))))</f>
        <v>0</v>
      </c>
      <c r="S596" s="178">
        <f>IF('Funding Allocation Parameters'!$C$5="Basic Library Subsidy", 0, IF('Funding Allocation Parameters'!$C$5="Grant funding", 0, IF('Funding Allocation Parameters'!$C$5="Other author funding",  MIN(O596*('Funding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6" s="178">
        <f>IF('Funding Allocation Parameters'!$C$5="Basic Library Subsidy", MIN(O596*('Funding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MIN($O596*(VLOOKUP(CONCATENATE($A596, 'Funding Allocation Parameters'!$I$5), 'Library Subsidy Complex'!$C$2:$J$55, 6, FALSE)), VLOOKUP(CONCATENATE($A596, 'Funding Allocation Parameters'!$I$5), 'Library Subsidy Complex'!$C$2:$J$55, 8, FALSE)), 0)))))</f>
        <v>1189</v>
      </c>
      <c r="U596" s="178">
        <f>IF('Funding Allocation Parameters'!$C$5="Basic Library Subsidy", 0, IF('Funding Allocation Parameters'!$C$5="Grant funding", 0, IF('Funding Allocation Parameters'!$C$5="Other author funding",  MIN(O596*('Funding Allocation Parameters'!$E$5), 'Funding Allocation Parameters'!$G$5), IF('Funding Allocation Parameters'!$C$5="Any discretionary funds (grants if available, other if no grants)", MIN(O596*('Funding Allocation Parameters'!$E$5), 'Funding Allocation Parameters'!$G$5), IF('Funding Allocation Parameters'!$C$5="Complex Library Subsidy", 0, 0)))))</f>
        <v>0</v>
      </c>
      <c r="V596" s="177">
        <f t="shared" si="283"/>
        <v>3811</v>
      </c>
      <c r="W596" s="177">
        <f t="shared" si="284"/>
        <v>3811</v>
      </c>
      <c r="X596" s="179">
        <f>IF('Funding Allocation Parameters'!$C$6="Basic Library Subsidy", MIN(V596*'Funding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MIN(V596*VLOOKUP(CONCATENATE($A596, 'Funding Allocation Parameters'!$I$6), 'Library Subsidy Complex'!$C$2:$J$55, 2, FALSE), VLOOKUP(CONCATENATE($A596, 'Funding Allocation Parameters'!$I$6), 'Library Subsidy Complex'!$C$2:$J$55, 4, FALSE)), 0)))))</f>
        <v>0</v>
      </c>
      <c r="Y596" s="179">
        <f>IF('Funding Allocation Parameters'!$C$6="Basic Library Subsidy", 0, IF('Funding Allocation Parameters'!$C$6="Grant funding",MIN(V596*'Funding Allocation Parameters'!$E$6, 'Funding Allocation Parameters'!$G$6), IF('Funding Allocation Parameters'!$C$6="Other author funding", 0, IF('Funding Allocation Parameters'!$C$6="Any discretionary funds (grants if available, other if no grants)", MIN(V596*'Funding Allocation Parameters'!$E$6, 'Funding Allocation Parameters'!$G$6), IF('Funding Allocation Parameters'!$C$6="Complex Library Subsidy", 0, 0)))))</f>
        <v>3811</v>
      </c>
      <c r="Z596" s="179">
        <f>IF('Funding Allocation Parameters'!$C$6="Basic Library Subsidy", 0, IF('Funding Allocation Parameters'!$C$6="Grant funding", 0, IF('Funding Allocation Parameters'!$C$6="Other author funding",  MIN(V596*'Funding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6" s="179">
        <f>IF('Funding Allocation Parameters'!$C$6="Basic Library Subsidy", MIN(W596*'Funding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MIN(W596*VLOOKUP(CONCATENATE($A596, 'Funding Allocation Parameters'!$I$6), 'Library Subsidy Complex'!$C$2:$J$55, 6, FALSE), VLOOKUP(CONCATENATE($A596, 'Funding Allocation Parameters'!$I$6), 'Library Subsidy Complex'!$C$2:$J$55, 8, FALSE)), 0)))))</f>
        <v>0</v>
      </c>
      <c r="AB596" s="179">
        <f>IF('Funding Allocation Parameters'!$C$6="Basic Library Subsidy", 0, IF('Funding Allocation Parameters'!$C$6="Grant funding", 0, IF('Funding Allocation Parameters'!$C$6="Other author funding",  MIN(W596*'Funding Allocation Parameters'!$E$6, 'Funding Allocation Parameters'!$G$6), IF('Funding Allocation Parameters'!$C$6="Any discretionary funds (grants if available, other if no grants)", MIN(W596*'Funding Allocation Parameters'!$E$6, 'Funding Allocation Parameters'!$G$6), IF('Funding Allocation Parameters'!$C$6="Complex Library Subsidy", 0, 0)))))</f>
        <v>3811</v>
      </c>
      <c r="AC596" s="177">
        <f t="shared" si="285"/>
        <v>0</v>
      </c>
      <c r="AD596" s="177">
        <f t="shared" si="286"/>
        <v>0</v>
      </c>
      <c r="AE596" s="180">
        <f>IF('Funding Allocation Parameters'!$C$7="Basic Library Subsidy", MIN(AC596*'Funding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MIN(AC596*VLOOKUP(CONCATENATE($A596, 'Funding Allocation Parameters'!$I$7), 'Library Subsidy Complex'!$C$2:$J$55, 2, FALSE), VLOOKUP(CONCATENATE($A596, 'Funding Allocation Parameters'!$I$7), 'Library Subsidy Complex'!$C$2:$J$55, 4, FALSE)), 0)))))</f>
        <v>0</v>
      </c>
      <c r="AF596" s="180">
        <f>IF('Funding Allocation Parameters'!$C$7="Basic Library Subsidy", 0, IF('Funding Allocation Parameters'!$C$7="Grant funding",MIN(AC596*'Funding Allocation Parameters'!$E$7, 'Funding Allocation Parameters'!$G$7), IF('Funding Allocation Parameters'!$C$7="Other author funding", 0, IF('Funding Allocation Parameters'!$C$7="Any discretionary funds (grants if available, other if no grants)", MIN(AC596*'Funding Allocation Parameters'!$E$7, 'Funding Allocation Parameters'!$G$7), IF('Funding Allocation Parameters'!$C$7="Complex Library Subsidy", 0, 0)))))</f>
        <v>0</v>
      </c>
      <c r="AG596" s="180">
        <f>IF('Funding Allocation Parameters'!$C$7="Basic Library Subsidy", 0, IF('Funding Allocation Parameters'!$C$7="Grant funding", 0, IF('Funding Allocation Parameters'!$C$7="Other author funding",  MIN(AC596*'Funding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6" s="180">
        <f>IF('Funding Allocation Parameters'!$C$7="Basic Library Subsidy", MIN(AD596*'Funding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MIN(AD596*VLOOKUP(CONCATENATE($A596, 'Funding Allocation Parameters'!$I$7), 'Library Subsidy Complex'!$C$2:$J$55, 6, FALSE), VLOOKUP(CONCATENATE($A596, 'Funding Allocation Parameters'!$I$7), 'Library Subsidy Complex'!$C$2:$J$55, 8, FALSE)), 0)))))</f>
        <v>0</v>
      </c>
      <c r="AI596" s="180">
        <f>IF('Funding Allocation Parameters'!$C$7="Basic Library Subsidy", 0, IF('Funding Allocation Parameters'!$C$7="Grant funding", 0, IF('Funding Allocation Parameters'!$C$7="Other author funding",  MIN(AD596*'Funding Allocation Parameters'!$E$7, 'Funding Allocation Parameters'!$G$7), IF('Funding Allocation Parameters'!$C$7="Any discretionary funds (grants if available, other if no grants)", MIN(AD596*'Funding Allocation Parameters'!$E$7, 'Funding Allocation Parameters'!$G$7), IF('Funding Allocation Parameters'!$C$7="Complex Library Subsidy", 0, 0)))))</f>
        <v>0</v>
      </c>
      <c r="AJ596" s="177">
        <f t="shared" si="287"/>
        <v>0</v>
      </c>
      <c r="AK596" s="177">
        <f t="shared" si="288"/>
        <v>0</v>
      </c>
      <c r="AL596" s="181">
        <f>IF('Funding Allocation Parameters'!$C$8="Basic Library Subsidy", MIN(AJ596*'Funding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MIN(AJ596*VLOOKUP(CONCATENATE($A596, 'Funding Allocation Parameters'!$I$8), 'Library Subsidy Complex'!$C$2:$J$55, 2, FALSE), VLOOKUP(CONCATENATE($A596, 'Funding Allocation Parameters'!$I$8), 'Library Subsidy Complex'!$C$2:$J$55, 4, FALSE)), 0)))))</f>
        <v>0</v>
      </c>
      <c r="AM596" s="181">
        <f>IF('Funding Allocation Parameters'!$C$8="Basic Library Subsidy", 0, IF('Funding Allocation Parameters'!$C$8="Grant funding",MIN(AJ596*'Funding Allocation Parameters'!$E$8, 'Funding Allocation Parameters'!$G$8), IF('Funding Allocation Parameters'!$C$8="Other author funding", 0, IF('Funding Allocation Parameters'!$C$8="Any discretionary funds (grants if available, other if no grants)", MIN(AJ596*'Funding Allocation Parameters'!$E$8, 'Funding Allocation Parameters'!$G$8), IF('Funding Allocation Parameters'!$C$8="Complex Library Subsidy", 0, 0)))))</f>
        <v>0</v>
      </c>
      <c r="AN596" s="181">
        <f>IF('Funding Allocation Parameters'!$C$8="Basic Library Subsidy", 0, IF('Funding Allocation Parameters'!$C$8="Grant funding", 0, IF('Funding Allocation Parameters'!$C$8="Other author funding",  MIN(AJ596*'Funding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6" s="181">
        <f>IF('Funding Allocation Parameters'!$C$8="Basic Library Subsidy", MIN(AK596*'Funding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MIN(AK596*VLOOKUP(CONCATENATE($A596, 'Funding Allocation Parameters'!$I$8), 'Library Subsidy Complex'!$C$2:$J$55, 6, FALSE), VLOOKUP(CONCATENATE($A596, 'Funding Allocation Parameters'!$I$8), 'Library Subsidy Complex'!$C$2:$J$55, 8, FALSE)), 0)))))</f>
        <v>0</v>
      </c>
      <c r="AP596" s="181">
        <f>IF('Funding Allocation Parameters'!$C$8="Basic Library Subsidy", 0, IF('Funding Allocation Parameters'!$C$8="Grant funding", 0, IF('Funding Allocation Parameters'!$C$8="Other author funding",  MIN(AK596*'Funding Allocation Parameters'!$E$8, 'Funding Allocation Parameters'!$G$8), IF('Funding Allocation Parameters'!$C$8="Any discretionary funds (grants if available, other if no grants)", MIN(AK596*'Funding Allocation Parameters'!$E$8, 'Funding Allocation Parameters'!$G$8), IF('Funding Allocation Parameters'!$C$8="Complex Library Subsidy", 0, 0)))))</f>
        <v>0</v>
      </c>
      <c r="AQ596" s="177">
        <f t="shared" si="289"/>
        <v>0</v>
      </c>
      <c r="AR596" s="177">
        <f t="shared" si="290"/>
        <v>0</v>
      </c>
      <c r="AS596" s="182">
        <f t="shared" si="291"/>
        <v>1189</v>
      </c>
      <c r="AT596" s="182">
        <f t="shared" si="292"/>
        <v>3811</v>
      </c>
      <c r="AU596" s="182">
        <f t="shared" si="293"/>
        <v>0</v>
      </c>
      <c r="AV596" s="182">
        <f t="shared" si="294"/>
        <v>1189</v>
      </c>
      <c r="AW596" s="182">
        <f t="shared" si="295"/>
        <v>3811</v>
      </c>
      <c r="AX596" s="183">
        <f t="shared" si="296"/>
        <v>1189</v>
      </c>
      <c r="AY596" s="183">
        <f t="shared" si="297"/>
        <v>3811</v>
      </c>
      <c r="AZ596" s="183">
        <f t="shared" si="298"/>
        <v>0</v>
      </c>
      <c r="BA596" s="183">
        <f t="shared" si="299"/>
        <v>0</v>
      </c>
      <c r="BB596" s="183">
        <f t="shared" si="300"/>
        <v>0</v>
      </c>
      <c r="BC596" s="184">
        <f t="shared" si="301"/>
        <v>1189</v>
      </c>
      <c r="BD596" s="184">
        <f t="shared" si="302"/>
        <v>0</v>
      </c>
      <c r="BE596" s="184">
        <f t="shared" si="303"/>
        <v>3811</v>
      </c>
      <c r="BF596" s="184">
        <f t="shared" si="304"/>
        <v>0</v>
      </c>
      <c r="BG596" s="102">
        <f t="shared" si="305"/>
        <v>0</v>
      </c>
      <c r="BH596" s="102">
        <f t="shared" si="306"/>
        <v>0</v>
      </c>
      <c r="BI596" s="102">
        <f t="shared" si="307"/>
        <v>0</v>
      </c>
      <c r="BJ596" s="102">
        <f t="shared" si="308"/>
        <v>1</v>
      </c>
      <c r="BK596" s="102">
        <f t="shared" si="309"/>
        <v>0</v>
      </c>
      <c r="BL596" s="102">
        <f t="shared" si="310"/>
        <v>0</v>
      </c>
      <c r="BN596" s="102"/>
    </row>
    <row r="597" spans="1:66" x14ac:dyDescent="0.25">
      <c r="A597" s="102" t="s">
        <v>13</v>
      </c>
      <c r="B597" s="102" t="s">
        <v>8</v>
      </c>
      <c r="C597" s="102" t="s">
        <v>8</v>
      </c>
      <c r="D597" s="102" t="s">
        <v>27</v>
      </c>
      <c r="E597" s="102" t="s">
        <v>1189</v>
      </c>
      <c r="F597" s="102" t="s">
        <v>1190</v>
      </c>
      <c r="G597" s="102">
        <v>0.80100000000000005</v>
      </c>
      <c r="H597" s="102">
        <v>1</v>
      </c>
      <c r="I597" s="102">
        <v>0</v>
      </c>
      <c r="J597" s="167">
        <f>IFERROR(H597*VLOOKUP(A597, 'Advanced Parameters'!$B$7:$G$20, 6, FALSE)*VLOOKUP(A597, 'Growth Parameters'!$B$6:$H$19, 6, FALSE), 0)</f>
        <v>1</v>
      </c>
      <c r="K597" s="167">
        <f>IFERROR(IF('Advanced Parameters'!$C$5="n",'Raw Data'!I597*VLOOKUP(A597,'Advanced Parameters'!$B$7:$G$20,6,FALSE),J597*VLOOKUP(A597,'Advanced Parameters'!$B$7:$G$20,2,FALSE))*VLOOKUP(A597, 'Growth Parameters'!$B$6:$H$19, 6, FALSE), 0)</f>
        <v>0</v>
      </c>
      <c r="L597" s="167">
        <f t="shared" si="311"/>
        <v>1</v>
      </c>
      <c r="M597" s="168">
        <f>IFERROR(IF(G597="NA","NA",IF(G597&gt;'APC Parameters'!$K$6+VLOOKUP('Raw Data'!A597, 'APC Parameters'!$H$7:$L$20, 4, FALSE), 'APC Parameters'!$L$6+VLOOKUP('Raw Data'!A597, 'APC Parameters'!$H$7:$L$20, 5, FALSE), G597*('APC Parameters'!$J$6+VLOOKUP('Raw Data'!A597, 'APC Parameters'!$H$7:$L$20, 3, FALSE))+'APC Parameters'!$I$6+VLOOKUP('Raw Data'!A597, 'APC Parameters'!$H$7:$L$20, 2, FALSE))), 0)</f>
        <v>1715.9094</v>
      </c>
      <c r="N597" s="168">
        <f t="shared" si="281"/>
        <v>1715.9094</v>
      </c>
      <c r="O597" s="168">
        <f>IFERROR(IF(M597="NA",VLOOKUP(D597,'Internal Calculations'!$B$10:$C$11,2,FALSE), M597)*VLOOKUP(A597, 'Growth Parameters'!$B$6:$H$19, 7, FALSE), 0)</f>
        <v>1715.9094</v>
      </c>
      <c r="P597" s="177">
        <f t="shared" si="282"/>
        <v>1715.9094</v>
      </c>
      <c r="Q597" s="178">
        <f>IF('Funding Allocation Parameters'!$C$5="Basic Library Subsidy", MIN(O597*('Funding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MIN($O597*(VLOOKUP(CONCATENATE($A597, 'Funding Allocation Parameters'!$I$5), 'Library Subsidy Complex'!$C$2:$J$55, 2, FALSE)), VLOOKUP(CONCATENATE($A597, 'Funding Allocation Parameters'!$I$5), 'Library Subsidy Complex'!$C$2:$J$55, 4, FALSE)), 0)))))</f>
        <v>1189</v>
      </c>
      <c r="R597" s="178">
        <f>IF('Funding Allocation Parameters'!$C$5="Basic Library Subsidy", 0, IF('Funding Allocation Parameters'!$C$5="Grant funding",MIN(O597*('Funding Allocation Parameters'!$E$5), 'Funding Allocation Parameters'!$G$5), IF('Funding Allocation Parameters'!$C$5="Other author funding", 0, IF('Funding Allocation Parameters'!$C$5="Any discretionary funds (grants if available, other if no grants)", MIN(O597*('Funding Allocation Parameters'!$E$5), 'Funding Allocation Parameters'!$G$5), IF('Funding Allocation Parameters'!$C$5="Complex Library Subsidy", 0, 0)))))</f>
        <v>0</v>
      </c>
      <c r="S597" s="178">
        <f>IF('Funding Allocation Parameters'!$C$5="Basic Library Subsidy", 0, IF('Funding Allocation Parameters'!$C$5="Grant funding", 0, IF('Funding Allocation Parameters'!$C$5="Other author funding",  MIN(O597*('Funding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7" s="178">
        <f>IF('Funding Allocation Parameters'!$C$5="Basic Library Subsidy", MIN(O597*('Funding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MIN($O597*(VLOOKUP(CONCATENATE($A597, 'Funding Allocation Parameters'!$I$5), 'Library Subsidy Complex'!$C$2:$J$55, 6, FALSE)), VLOOKUP(CONCATENATE($A597, 'Funding Allocation Parameters'!$I$5), 'Library Subsidy Complex'!$C$2:$J$55, 8, FALSE)), 0)))))</f>
        <v>1189</v>
      </c>
      <c r="U597" s="178">
        <f>IF('Funding Allocation Parameters'!$C$5="Basic Library Subsidy", 0, IF('Funding Allocation Parameters'!$C$5="Grant funding", 0, IF('Funding Allocation Parameters'!$C$5="Other author funding",  MIN(O597*('Funding Allocation Parameters'!$E$5), 'Funding Allocation Parameters'!$G$5), IF('Funding Allocation Parameters'!$C$5="Any discretionary funds (grants if available, other if no grants)", MIN(O597*('Funding Allocation Parameters'!$E$5), 'Funding Allocation Parameters'!$G$5), IF('Funding Allocation Parameters'!$C$5="Complex Library Subsidy", 0, 0)))))</f>
        <v>0</v>
      </c>
      <c r="V597" s="177">
        <f t="shared" si="283"/>
        <v>526.90940000000001</v>
      </c>
      <c r="W597" s="177">
        <f t="shared" si="284"/>
        <v>526.90940000000001</v>
      </c>
      <c r="X597" s="179">
        <f>IF('Funding Allocation Parameters'!$C$6="Basic Library Subsidy", MIN(V597*'Funding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MIN(V597*VLOOKUP(CONCATENATE($A597, 'Funding Allocation Parameters'!$I$6), 'Library Subsidy Complex'!$C$2:$J$55, 2, FALSE), VLOOKUP(CONCATENATE($A597, 'Funding Allocation Parameters'!$I$6), 'Library Subsidy Complex'!$C$2:$J$55, 4, FALSE)), 0)))))</f>
        <v>0</v>
      </c>
      <c r="Y597" s="179">
        <f>IF('Funding Allocation Parameters'!$C$6="Basic Library Subsidy", 0, IF('Funding Allocation Parameters'!$C$6="Grant funding",MIN(V597*'Funding Allocation Parameters'!$E$6, 'Funding Allocation Parameters'!$G$6), IF('Funding Allocation Parameters'!$C$6="Other author funding", 0, IF('Funding Allocation Parameters'!$C$6="Any discretionary funds (grants if available, other if no grants)", MIN(V597*'Funding Allocation Parameters'!$E$6, 'Funding Allocation Parameters'!$G$6), IF('Funding Allocation Parameters'!$C$6="Complex Library Subsidy", 0, 0)))))</f>
        <v>526.90940000000001</v>
      </c>
      <c r="Z597" s="179">
        <f>IF('Funding Allocation Parameters'!$C$6="Basic Library Subsidy", 0, IF('Funding Allocation Parameters'!$C$6="Grant funding", 0, IF('Funding Allocation Parameters'!$C$6="Other author funding",  MIN(V597*'Funding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7" s="179">
        <f>IF('Funding Allocation Parameters'!$C$6="Basic Library Subsidy", MIN(W597*'Funding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MIN(W597*VLOOKUP(CONCATENATE($A597, 'Funding Allocation Parameters'!$I$6), 'Library Subsidy Complex'!$C$2:$J$55, 6, FALSE), VLOOKUP(CONCATENATE($A597, 'Funding Allocation Parameters'!$I$6), 'Library Subsidy Complex'!$C$2:$J$55, 8, FALSE)), 0)))))</f>
        <v>0</v>
      </c>
      <c r="AB597" s="179">
        <f>IF('Funding Allocation Parameters'!$C$6="Basic Library Subsidy", 0, IF('Funding Allocation Parameters'!$C$6="Grant funding", 0, IF('Funding Allocation Parameters'!$C$6="Other author funding",  MIN(W597*'Funding Allocation Parameters'!$E$6, 'Funding Allocation Parameters'!$G$6), IF('Funding Allocation Parameters'!$C$6="Any discretionary funds (grants if available, other if no grants)", MIN(W597*'Funding Allocation Parameters'!$E$6, 'Funding Allocation Parameters'!$G$6), IF('Funding Allocation Parameters'!$C$6="Complex Library Subsidy", 0, 0)))))</f>
        <v>526.90940000000001</v>
      </c>
      <c r="AC597" s="177">
        <f t="shared" si="285"/>
        <v>0</v>
      </c>
      <c r="AD597" s="177">
        <f t="shared" si="286"/>
        <v>0</v>
      </c>
      <c r="AE597" s="180">
        <f>IF('Funding Allocation Parameters'!$C$7="Basic Library Subsidy", MIN(AC597*'Funding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MIN(AC597*VLOOKUP(CONCATENATE($A597, 'Funding Allocation Parameters'!$I$7), 'Library Subsidy Complex'!$C$2:$J$55, 2, FALSE), VLOOKUP(CONCATENATE($A597, 'Funding Allocation Parameters'!$I$7), 'Library Subsidy Complex'!$C$2:$J$55, 4, FALSE)), 0)))))</f>
        <v>0</v>
      </c>
      <c r="AF597" s="180">
        <f>IF('Funding Allocation Parameters'!$C$7="Basic Library Subsidy", 0, IF('Funding Allocation Parameters'!$C$7="Grant funding",MIN(AC597*'Funding Allocation Parameters'!$E$7, 'Funding Allocation Parameters'!$G$7), IF('Funding Allocation Parameters'!$C$7="Other author funding", 0, IF('Funding Allocation Parameters'!$C$7="Any discretionary funds (grants if available, other if no grants)", MIN(AC597*'Funding Allocation Parameters'!$E$7, 'Funding Allocation Parameters'!$G$7), IF('Funding Allocation Parameters'!$C$7="Complex Library Subsidy", 0, 0)))))</f>
        <v>0</v>
      </c>
      <c r="AG597" s="180">
        <f>IF('Funding Allocation Parameters'!$C$7="Basic Library Subsidy", 0, IF('Funding Allocation Parameters'!$C$7="Grant funding", 0, IF('Funding Allocation Parameters'!$C$7="Other author funding",  MIN(AC597*'Funding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7" s="180">
        <f>IF('Funding Allocation Parameters'!$C$7="Basic Library Subsidy", MIN(AD597*'Funding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MIN(AD597*VLOOKUP(CONCATENATE($A597, 'Funding Allocation Parameters'!$I$7), 'Library Subsidy Complex'!$C$2:$J$55, 6, FALSE), VLOOKUP(CONCATENATE($A597, 'Funding Allocation Parameters'!$I$7), 'Library Subsidy Complex'!$C$2:$J$55, 8, FALSE)), 0)))))</f>
        <v>0</v>
      </c>
      <c r="AI597" s="180">
        <f>IF('Funding Allocation Parameters'!$C$7="Basic Library Subsidy", 0, IF('Funding Allocation Parameters'!$C$7="Grant funding", 0, IF('Funding Allocation Parameters'!$C$7="Other author funding",  MIN(AD597*'Funding Allocation Parameters'!$E$7, 'Funding Allocation Parameters'!$G$7), IF('Funding Allocation Parameters'!$C$7="Any discretionary funds (grants if available, other if no grants)", MIN(AD597*'Funding Allocation Parameters'!$E$7, 'Funding Allocation Parameters'!$G$7), IF('Funding Allocation Parameters'!$C$7="Complex Library Subsidy", 0, 0)))))</f>
        <v>0</v>
      </c>
      <c r="AJ597" s="177">
        <f t="shared" si="287"/>
        <v>0</v>
      </c>
      <c r="AK597" s="177">
        <f t="shared" si="288"/>
        <v>0</v>
      </c>
      <c r="AL597" s="181">
        <f>IF('Funding Allocation Parameters'!$C$8="Basic Library Subsidy", MIN(AJ597*'Funding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MIN(AJ597*VLOOKUP(CONCATENATE($A597, 'Funding Allocation Parameters'!$I$8), 'Library Subsidy Complex'!$C$2:$J$55, 2, FALSE), VLOOKUP(CONCATENATE($A597, 'Funding Allocation Parameters'!$I$8), 'Library Subsidy Complex'!$C$2:$J$55, 4, FALSE)), 0)))))</f>
        <v>0</v>
      </c>
      <c r="AM597" s="181">
        <f>IF('Funding Allocation Parameters'!$C$8="Basic Library Subsidy", 0, IF('Funding Allocation Parameters'!$C$8="Grant funding",MIN(AJ597*'Funding Allocation Parameters'!$E$8, 'Funding Allocation Parameters'!$G$8), IF('Funding Allocation Parameters'!$C$8="Other author funding", 0, IF('Funding Allocation Parameters'!$C$8="Any discretionary funds (grants if available, other if no grants)", MIN(AJ597*'Funding Allocation Parameters'!$E$8, 'Funding Allocation Parameters'!$G$8), IF('Funding Allocation Parameters'!$C$8="Complex Library Subsidy", 0, 0)))))</f>
        <v>0</v>
      </c>
      <c r="AN597" s="181">
        <f>IF('Funding Allocation Parameters'!$C$8="Basic Library Subsidy", 0, IF('Funding Allocation Parameters'!$C$8="Grant funding", 0, IF('Funding Allocation Parameters'!$C$8="Other author funding",  MIN(AJ597*'Funding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7" s="181">
        <f>IF('Funding Allocation Parameters'!$C$8="Basic Library Subsidy", MIN(AK597*'Funding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MIN(AK597*VLOOKUP(CONCATENATE($A597, 'Funding Allocation Parameters'!$I$8), 'Library Subsidy Complex'!$C$2:$J$55, 6, FALSE), VLOOKUP(CONCATENATE($A597, 'Funding Allocation Parameters'!$I$8), 'Library Subsidy Complex'!$C$2:$J$55, 8, FALSE)), 0)))))</f>
        <v>0</v>
      </c>
      <c r="AP597" s="181">
        <f>IF('Funding Allocation Parameters'!$C$8="Basic Library Subsidy", 0, IF('Funding Allocation Parameters'!$C$8="Grant funding", 0, IF('Funding Allocation Parameters'!$C$8="Other author funding",  MIN(AK597*'Funding Allocation Parameters'!$E$8, 'Funding Allocation Parameters'!$G$8), IF('Funding Allocation Parameters'!$C$8="Any discretionary funds (grants if available, other if no grants)", MIN(AK597*'Funding Allocation Parameters'!$E$8, 'Funding Allocation Parameters'!$G$8), IF('Funding Allocation Parameters'!$C$8="Complex Library Subsidy", 0, 0)))))</f>
        <v>0</v>
      </c>
      <c r="AQ597" s="177">
        <f t="shared" si="289"/>
        <v>0</v>
      </c>
      <c r="AR597" s="177">
        <f t="shared" si="290"/>
        <v>0</v>
      </c>
      <c r="AS597" s="182">
        <f t="shared" si="291"/>
        <v>1189</v>
      </c>
      <c r="AT597" s="182">
        <f t="shared" si="292"/>
        <v>526.90940000000001</v>
      </c>
      <c r="AU597" s="182">
        <f t="shared" si="293"/>
        <v>0</v>
      </c>
      <c r="AV597" s="182">
        <f t="shared" si="294"/>
        <v>1189</v>
      </c>
      <c r="AW597" s="182">
        <f t="shared" si="295"/>
        <v>526.90940000000001</v>
      </c>
      <c r="AX597" s="183">
        <f t="shared" si="296"/>
        <v>0</v>
      </c>
      <c r="AY597" s="183">
        <f t="shared" si="297"/>
        <v>0</v>
      </c>
      <c r="AZ597" s="183">
        <f t="shared" si="298"/>
        <v>0</v>
      </c>
      <c r="BA597" s="183">
        <f t="shared" si="299"/>
        <v>1189</v>
      </c>
      <c r="BB597" s="183">
        <f t="shared" si="300"/>
        <v>526.90940000000001</v>
      </c>
      <c r="BC597" s="184">
        <f t="shared" si="301"/>
        <v>1189</v>
      </c>
      <c r="BD597" s="184">
        <f t="shared" si="302"/>
        <v>0</v>
      </c>
      <c r="BE597" s="184">
        <f t="shared" si="303"/>
        <v>0</v>
      </c>
      <c r="BF597" s="184">
        <f t="shared" si="304"/>
        <v>526.90940000000001</v>
      </c>
      <c r="BG597" s="102">
        <f t="shared" si="305"/>
        <v>0</v>
      </c>
      <c r="BH597" s="102">
        <f t="shared" si="306"/>
        <v>0</v>
      </c>
      <c r="BI597" s="102">
        <f t="shared" si="307"/>
        <v>0</v>
      </c>
      <c r="BJ597" s="102">
        <f t="shared" si="308"/>
        <v>0</v>
      </c>
      <c r="BK597" s="102">
        <f t="shared" si="309"/>
        <v>1</v>
      </c>
      <c r="BL597" s="102">
        <f t="shared" si="310"/>
        <v>0</v>
      </c>
      <c r="BN597" s="102"/>
    </row>
    <row r="598" spans="1:66" x14ac:dyDescent="0.25">
      <c r="A598" s="102" t="s">
        <v>16</v>
      </c>
      <c r="B598" s="102" t="s">
        <v>8</v>
      </c>
      <c r="C598" s="102" t="s">
        <v>8</v>
      </c>
      <c r="D598" s="102" t="s">
        <v>27</v>
      </c>
      <c r="E598" s="102" t="s">
        <v>273</v>
      </c>
      <c r="F598" s="102" t="s">
        <v>1191</v>
      </c>
      <c r="G598" s="102">
        <v>1.964</v>
      </c>
      <c r="H598" s="102">
        <v>1</v>
      </c>
      <c r="I598" s="102">
        <v>1</v>
      </c>
      <c r="J598" s="167">
        <f>IFERROR(H598*VLOOKUP(A598, 'Advanced Parameters'!$B$7:$G$20, 6, FALSE)*VLOOKUP(A598, 'Growth Parameters'!$B$6:$H$19, 6, FALSE), 0)</f>
        <v>1</v>
      </c>
      <c r="K598" s="167">
        <f>IFERROR(IF('Advanced Parameters'!$C$5="n",'Raw Data'!I598*VLOOKUP(A598,'Advanced Parameters'!$B$7:$G$20,6,FALSE),J598*VLOOKUP(A598,'Advanced Parameters'!$B$7:$G$20,2,FALSE))*VLOOKUP(A598, 'Growth Parameters'!$B$6:$H$19, 6, FALSE), 0)</f>
        <v>1</v>
      </c>
      <c r="L598" s="167">
        <f t="shared" si="311"/>
        <v>0</v>
      </c>
      <c r="M598" s="168">
        <f>IFERROR(IF(G598="NA","NA",IF(G598&gt;'APC Parameters'!$K$6+VLOOKUP('Raw Data'!A598, 'APC Parameters'!$H$7:$L$20, 4, FALSE), 'APC Parameters'!$L$6+VLOOKUP('Raw Data'!A598, 'APC Parameters'!$H$7:$L$20, 5, FALSE), G598*('APC Parameters'!$J$6+VLOOKUP('Raw Data'!A598, 'APC Parameters'!$H$7:$L$20, 3, FALSE))+'APC Parameters'!$I$6+VLOOKUP('Raw Data'!A598, 'APC Parameters'!$H$7:$L$20, 2, FALSE))), 0)</f>
        <v>2540.9416000000001</v>
      </c>
      <c r="N598" s="168">
        <f t="shared" si="281"/>
        <v>2540.9416000000001</v>
      </c>
      <c r="O598" s="168">
        <f>IFERROR(IF(M598="NA",VLOOKUP(D598,'Internal Calculations'!$B$10:$C$11,2,FALSE), M598)*VLOOKUP(A598, 'Growth Parameters'!$B$6:$H$19, 7, FALSE), 0)</f>
        <v>2540.9416000000001</v>
      </c>
      <c r="P598" s="177">
        <f t="shared" si="282"/>
        <v>2540.9416000000001</v>
      </c>
      <c r="Q598" s="178">
        <f>IF('Funding Allocation Parameters'!$C$5="Basic Library Subsidy", MIN(O598*('Funding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MIN($O598*(VLOOKUP(CONCATENATE($A598, 'Funding Allocation Parameters'!$I$5), 'Library Subsidy Complex'!$C$2:$J$55, 2, FALSE)), VLOOKUP(CONCATENATE($A598, 'Funding Allocation Parameters'!$I$5), 'Library Subsidy Complex'!$C$2:$J$55, 4, FALSE)), 0)))))</f>
        <v>1189</v>
      </c>
      <c r="R598" s="178">
        <f>IF('Funding Allocation Parameters'!$C$5="Basic Library Subsidy", 0, IF('Funding Allocation Parameters'!$C$5="Grant funding",MIN(O598*('Funding Allocation Parameters'!$E$5), 'Funding Allocation Parameters'!$G$5), IF('Funding Allocation Parameters'!$C$5="Other author funding", 0, IF('Funding Allocation Parameters'!$C$5="Any discretionary funds (grants if available, other if no grants)", MIN(O598*('Funding Allocation Parameters'!$E$5), 'Funding Allocation Parameters'!$G$5), IF('Funding Allocation Parameters'!$C$5="Complex Library Subsidy", 0, 0)))))</f>
        <v>0</v>
      </c>
      <c r="S598" s="178">
        <f>IF('Funding Allocation Parameters'!$C$5="Basic Library Subsidy", 0, IF('Funding Allocation Parameters'!$C$5="Grant funding", 0, IF('Funding Allocation Parameters'!$C$5="Other author funding",  MIN(O598*('Funding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8" s="178">
        <f>IF('Funding Allocation Parameters'!$C$5="Basic Library Subsidy", MIN(O598*('Funding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MIN($O598*(VLOOKUP(CONCATENATE($A598, 'Funding Allocation Parameters'!$I$5), 'Library Subsidy Complex'!$C$2:$J$55, 6, FALSE)), VLOOKUP(CONCATENATE($A598, 'Funding Allocation Parameters'!$I$5), 'Library Subsidy Complex'!$C$2:$J$55, 8, FALSE)), 0)))))</f>
        <v>1189</v>
      </c>
      <c r="U598" s="178">
        <f>IF('Funding Allocation Parameters'!$C$5="Basic Library Subsidy", 0, IF('Funding Allocation Parameters'!$C$5="Grant funding", 0, IF('Funding Allocation Parameters'!$C$5="Other author funding",  MIN(O598*('Funding Allocation Parameters'!$E$5), 'Funding Allocation Parameters'!$G$5), IF('Funding Allocation Parameters'!$C$5="Any discretionary funds (grants if available, other if no grants)", MIN(O598*('Funding Allocation Parameters'!$E$5), 'Funding Allocation Parameters'!$G$5), IF('Funding Allocation Parameters'!$C$5="Complex Library Subsidy", 0, 0)))))</f>
        <v>0</v>
      </c>
      <c r="V598" s="177">
        <f t="shared" si="283"/>
        <v>1351.9416000000001</v>
      </c>
      <c r="W598" s="177">
        <f t="shared" si="284"/>
        <v>1351.9416000000001</v>
      </c>
      <c r="X598" s="179">
        <f>IF('Funding Allocation Parameters'!$C$6="Basic Library Subsidy", MIN(V598*'Funding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MIN(V598*VLOOKUP(CONCATENATE($A598, 'Funding Allocation Parameters'!$I$6), 'Library Subsidy Complex'!$C$2:$J$55, 2, FALSE), VLOOKUP(CONCATENATE($A598, 'Funding Allocation Parameters'!$I$6), 'Library Subsidy Complex'!$C$2:$J$55, 4, FALSE)), 0)))))</f>
        <v>0</v>
      </c>
      <c r="Y598" s="179">
        <f>IF('Funding Allocation Parameters'!$C$6="Basic Library Subsidy", 0, IF('Funding Allocation Parameters'!$C$6="Grant funding",MIN(V598*'Funding Allocation Parameters'!$E$6, 'Funding Allocation Parameters'!$G$6), IF('Funding Allocation Parameters'!$C$6="Other author funding", 0, IF('Funding Allocation Parameters'!$C$6="Any discretionary funds (grants if available, other if no grants)", MIN(V598*'Funding Allocation Parameters'!$E$6, 'Funding Allocation Parameters'!$G$6), IF('Funding Allocation Parameters'!$C$6="Complex Library Subsidy", 0, 0)))))</f>
        <v>1351.9416000000001</v>
      </c>
      <c r="Z598" s="179">
        <f>IF('Funding Allocation Parameters'!$C$6="Basic Library Subsidy", 0, IF('Funding Allocation Parameters'!$C$6="Grant funding", 0, IF('Funding Allocation Parameters'!$C$6="Other author funding",  MIN(V598*'Funding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8" s="179">
        <f>IF('Funding Allocation Parameters'!$C$6="Basic Library Subsidy", MIN(W598*'Funding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MIN(W598*VLOOKUP(CONCATENATE($A598, 'Funding Allocation Parameters'!$I$6), 'Library Subsidy Complex'!$C$2:$J$55, 6, FALSE), VLOOKUP(CONCATENATE($A598, 'Funding Allocation Parameters'!$I$6), 'Library Subsidy Complex'!$C$2:$J$55, 8, FALSE)), 0)))))</f>
        <v>0</v>
      </c>
      <c r="AB598" s="179">
        <f>IF('Funding Allocation Parameters'!$C$6="Basic Library Subsidy", 0, IF('Funding Allocation Parameters'!$C$6="Grant funding", 0, IF('Funding Allocation Parameters'!$C$6="Other author funding",  MIN(W598*'Funding Allocation Parameters'!$E$6, 'Funding Allocation Parameters'!$G$6), IF('Funding Allocation Parameters'!$C$6="Any discretionary funds (grants if available, other if no grants)", MIN(W598*'Funding Allocation Parameters'!$E$6, 'Funding Allocation Parameters'!$G$6), IF('Funding Allocation Parameters'!$C$6="Complex Library Subsidy", 0, 0)))))</f>
        <v>1351.9416000000001</v>
      </c>
      <c r="AC598" s="177">
        <f t="shared" si="285"/>
        <v>0</v>
      </c>
      <c r="AD598" s="177">
        <f t="shared" si="286"/>
        <v>0</v>
      </c>
      <c r="AE598" s="180">
        <f>IF('Funding Allocation Parameters'!$C$7="Basic Library Subsidy", MIN(AC598*'Funding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MIN(AC598*VLOOKUP(CONCATENATE($A598, 'Funding Allocation Parameters'!$I$7), 'Library Subsidy Complex'!$C$2:$J$55, 2, FALSE), VLOOKUP(CONCATENATE($A598, 'Funding Allocation Parameters'!$I$7), 'Library Subsidy Complex'!$C$2:$J$55, 4, FALSE)), 0)))))</f>
        <v>0</v>
      </c>
      <c r="AF598" s="180">
        <f>IF('Funding Allocation Parameters'!$C$7="Basic Library Subsidy", 0, IF('Funding Allocation Parameters'!$C$7="Grant funding",MIN(AC598*'Funding Allocation Parameters'!$E$7, 'Funding Allocation Parameters'!$G$7), IF('Funding Allocation Parameters'!$C$7="Other author funding", 0, IF('Funding Allocation Parameters'!$C$7="Any discretionary funds (grants if available, other if no grants)", MIN(AC598*'Funding Allocation Parameters'!$E$7, 'Funding Allocation Parameters'!$G$7), IF('Funding Allocation Parameters'!$C$7="Complex Library Subsidy", 0, 0)))))</f>
        <v>0</v>
      </c>
      <c r="AG598" s="180">
        <f>IF('Funding Allocation Parameters'!$C$7="Basic Library Subsidy", 0, IF('Funding Allocation Parameters'!$C$7="Grant funding", 0, IF('Funding Allocation Parameters'!$C$7="Other author funding",  MIN(AC598*'Funding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8" s="180">
        <f>IF('Funding Allocation Parameters'!$C$7="Basic Library Subsidy", MIN(AD598*'Funding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MIN(AD598*VLOOKUP(CONCATENATE($A598, 'Funding Allocation Parameters'!$I$7), 'Library Subsidy Complex'!$C$2:$J$55, 6, FALSE), VLOOKUP(CONCATENATE($A598, 'Funding Allocation Parameters'!$I$7), 'Library Subsidy Complex'!$C$2:$J$55, 8, FALSE)), 0)))))</f>
        <v>0</v>
      </c>
      <c r="AI598" s="180">
        <f>IF('Funding Allocation Parameters'!$C$7="Basic Library Subsidy", 0, IF('Funding Allocation Parameters'!$C$7="Grant funding", 0, IF('Funding Allocation Parameters'!$C$7="Other author funding",  MIN(AD598*'Funding Allocation Parameters'!$E$7, 'Funding Allocation Parameters'!$G$7), IF('Funding Allocation Parameters'!$C$7="Any discretionary funds (grants if available, other if no grants)", MIN(AD598*'Funding Allocation Parameters'!$E$7, 'Funding Allocation Parameters'!$G$7), IF('Funding Allocation Parameters'!$C$7="Complex Library Subsidy", 0, 0)))))</f>
        <v>0</v>
      </c>
      <c r="AJ598" s="177">
        <f t="shared" si="287"/>
        <v>0</v>
      </c>
      <c r="AK598" s="177">
        <f t="shared" si="288"/>
        <v>0</v>
      </c>
      <c r="AL598" s="181">
        <f>IF('Funding Allocation Parameters'!$C$8="Basic Library Subsidy", MIN(AJ598*'Funding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MIN(AJ598*VLOOKUP(CONCATENATE($A598, 'Funding Allocation Parameters'!$I$8), 'Library Subsidy Complex'!$C$2:$J$55, 2, FALSE), VLOOKUP(CONCATENATE($A598, 'Funding Allocation Parameters'!$I$8), 'Library Subsidy Complex'!$C$2:$J$55, 4, FALSE)), 0)))))</f>
        <v>0</v>
      </c>
      <c r="AM598" s="181">
        <f>IF('Funding Allocation Parameters'!$C$8="Basic Library Subsidy", 0, IF('Funding Allocation Parameters'!$C$8="Grant funding",MIN(AJ598*'Funding Allocation Parameters'!$E$8, 'Funding Allocation Parameters'!$G$8), IF('Funding Allocation Parameters'!$C$8="Other author funding", 0, IF('Funding Allocation Parameters'!$C$8="Any discretionary funds (grants if available, other if no grants)", MIN(AJ598*'Funding Allocation Parameters'!$E$8, 'Funding Allocation Parameters'!$G$8), IF('Funding Allocation Parameters'!$C$8="Complex Library Subsidy", 0, 0)))))</f>
        <v>0</v>
      </c>
      <c r="AN598" s="181">
        <f>IF('Funding Allocation Parameters'!$C$8="Basic Library Subsidy", 0, IF('Funding Allocation Parameters'!$C$8="Grant funding", 0, IF('Funding Allocation Parameters'!$C$8="Other author funding",  MIN(AJ598*'Funding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8" s="181">
        <f>IF('Funding Allocation Parameters'!$C$8="Basic Library Subsidy", MIN(AK598*'Funding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MIN(AK598*VLOOKUP(CONCATENATE($A598, 'Funding Allocation Parameters'!$I$8), 'Library Subsidy Complex'!$C$2:$J$55, 6, FALSE), VLOOKUP(CONCATENATE($A598, 'Funding Allocation Parameters'!$I$8), 'Library Subsidy Complex'!$C$2:$J$55, 8, FALSE)), 0)))))</f>
        <v>0</v>
      </c>
      <c r="AP598" s="181">
        <f>IF('Funding Allocation Parameters'!$C$8="Basic Library Subsidy", 0, IF('Funding Allocation Parameters'!$C$8="Grant funding", 0, IF('Funding Allocation Parameters'!$C$8="Other author funding",  MIN(AK598*'Funding Allocation Parameters'!$E$8, 'Funding Allocation Parameters'!$G$8), IF('Funding Allocation Parameters'!$C$8="Any discretionary funds (grants if available, other if no grants)", MIN(AK598*'Funding Allocation Parameters'!$E$8, 'Funding Allocation Parameters'!$G$8), IF('Funding Allocation Parameters'!$C$8="Complex Library Subsidy", 0, 0)))))</f>
        <v>0</v>
      </c>
      <c r="AQ598" s="177">
        <f t="shared" si="289"/>
        <v>0</v>
      </c>
      <c r="AR598" s="177">
        <f t="shared" si="290"/>
        <v>0</v>
      </c>
      <c r="AS598" s="182">
        <f t="shared" si="291"/>
        <v>1189</v>
      </c>
      <c r="AT598" s="182">
        <f t="shared" si="292"/>
        <v>1351.9416000000001</v>
      </c>
      <c r="AU598" s="182">
        <f t="shared" si="293"/>
        <v>0</v>
      </c>
      <c r="AV598" s="182">
        <f t="shared" si="294"/>
        <v>1189</v>
      </c>
      <c r="AW598" s="182">
        <f t="shared" si="295"/>
        <v>1351.9416000000001</v>
      </c>
      <c r="AX598" s="183">
        <f t="shared" si="296"/>
        <v>1189</v>
      </c>
      <c r="AY598" s="183">
        <f t="shared" si="297"/>
        <v>1351.9416000000001</v>
      </c>
      <c r="AZ598" s="183">
        <f t="shared" si="298"/>
        <v>0</v>
      </c>
      <c r="BA598" s="183">
        <f t="shared" si="299"/>
        <v>0</v>
      </c>
      <c r="BB598" s="183">
        <f t="shared" si="300"/>
        <v>0</v>
      </c>
      <c r="BC598" s="184">
        <f t="shared" si="301"/>
        <v>1189</v>
      </c>
      <c r="BD598" s="184">
        <f t="shared" si="302"/>
        <v>0</v>
      </c>
      <c r="BE598" s="184">
        <f t="shared" si="303"/>
        <v>1351.9416000000001</v>
      </c>
      <c r="BF598" s="184">
        <f t="shared" si="304"/>
        <v>0</v>
      </c>
      <c r="BG598" s="102">
        <f t="shared" si="305"/>
        <v>0</v>
      </c>
      <c r="BH598" s="102">
        <f t="shared" si="306"/>
        <v>0</v>
      </c>
      <c r="BI598" s="102">
        <f t="shared" si="307"/>
        <v>0</v>
      </c>
      <c r="BJ598" s="102">
        <f t="shared" si="308"/>
        <v>1</v>
      </c>
      <c r="BK598" s="102">
        <f t="shared" si="309"/>
        <v>0</v>
      </c>
      <c r="BL598" s="102">
        <f t="shared" si="310"/>
        <v>0</v>
      </c>
      <c r="BN598" s="102"/>
    </row>
    <row r="599" spans="1:66" x14ac:dyDescent="0.25">
      <c r="A599" s="102" t="s">
        <v>13</v>
      </c>
      <c r="B599" s="102" t="s">
        <v>8</v>
      </c>
      <c r="C599" s="102" t="s">
        <v>8</v>
      </c>
      <c r="D599" s="102" t="s">
        <v>27</v>
      </c>
      <c r="E599" s="102" t="s">
        <v>1192</v>
      </c>
      <c r="F599" s="102" t="s">
        <v>1193</v>
      </c>
      <c r="G599" s="102">
        <v>0.72</v>
      </c>
      <c r="H599" s="102">
        <v>1</v>
      </c>
      <c r="I599" s="102">
        <v>1</v>
      </c>
      <c r="J599" s="167">
        <f>IFERROR(H599*VLOOKUP(A599, 'Advanced Parameters'!$B$7:$G$20, 6, FALSE)*VLOOKUP(A599, 'Growth Parameters'!$B$6:$H$19, 6, FALSE), 0)</f>
        <v>1</v>
      </c>
      <c r="K599" s="167">
        <f>IFERROR(IF('Advanced Parameters'!$C$5="n",'Raw Data'!I599*VLOOKUP(A599,'Advanced Parameters'!$B$7:$G$20,6,FALSE),J599*VLOOKUP(A599,'Advanced Parameters'!$B$7:$G$20,2,FALSE))*VLOOKUP(A599, 'Growth Parameters'!$B$6:$H$19, 6, FALSE), 0)</f>
        <v>1</v>
      </c>
      <c r="L599" s="167">
        <f t="shared" si="311"/>
        <v>0</v>
      </c>
      <c r="M599" s="168">
        <f>IFERROR(IF(G599="NA","NA",IF(G599&gt;'APC Parameters'!$K$6+VLOOKUP('Raw Data'!A599, 'APC Parameters'!$H$7:$L$20, 4, FALSE), 'APC Parameters'!$L$6+VLOOKUP('Raw Data'!A599, 'APC Parameters'!$H$7:$L$20, 5, FALSE), G599*('APC Parameters'!$J$6+VLOOKUP('Raw Data'!A599, 'APC Parameters'!$H$7:$L$20, 3, FALSE))+'APC Parameters'!$I$6+VLOOKUP('Raw Data'!A599, 'APC Parameters'!$H$7:$L$20, 2, FALSE))), 0)</f>
        <v>1658.4480000000001</v>
      </c>
      <c r="N599" s="168">
        <f t="shared" si="281"/>
        <v>1658.4480000000001</v>
      </c>
      <c r="O599" s="168">
        <f>IFERROR(IF(M599="NA",VLOOKUP(D599,'Internal Calculations'!$B$10:$C$11,2,FALSE), M599)*VLOOKUP(A599, 'Growth Parameters'!$B$6:$H$19, 7, FALSE), 0)</f>
        <v>1658.4480000000001</v>
      </c>
      <c r="P599" s="177">
        <f t="shared" si="282"/>
        <v>1658.4480000000001</v>
      </c>
      <c r="Q599" s="178">
        <f>IF('Funding Allocation Parameters'!$C$5="Basic Library Subsidy", MIN(O599*('Funding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MIN($O599*(VLOOKUP(CONCATENATE($A599, 'Funding Allocation Parameters'!$I$5), 'Library Subsidy Complex'!$C$2:$J$55, 2, FALSE)), VLOOKUP(CONCATENATE($A599, 'Funding Allocation Parameters'!$I$5), 'Library Subsidy Complex'!$C$2:$J$55, 4, FALSE)), 0)))))</f>
        <v>1189</v>
      </c>
      <c r="R599" s="178">
        <f>IF('Funding Allocation Parameters'!$C$5="Basic Library Subsidy", 0, IF('Funding Allocation Parameters'!$C$5="Grant funding",MIN(O599*('Funding Allocation Parameters'!$E$5), 'Funding Allocation Parameters'!$G$5), IF('Funding Allocation Parameters'!$C$5="Other author funding", 0, IF('Funding Allocation Parameters'!$C$5="Any discretionary funds (grants if available, other if no grants)", MIN(O599*('Funding Allocation Parameters'!$E$5), 'Funding Allocation Parameters'!$G$5), IF('Funding Allocation Parameters'!$C$5="Complex Library Subsidy", 0, 0)))))</f>
        <v>0</v>
      </c>
      <c r="S599" s="178">
        <f>IF('Funding Allocation Parameters'!$C$5="Basic Library Subsidy", 0, IF('Funding Allocation Parameters'!$C$5="Grant funding", 0, IF('Funding Allocation Parameters'!$C$5="Other author funding",  MIN(O599*('Funding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599" s="178">
        <f>IF('Funding Allocation Parameters'!$C$5="Basic Library Subsidy", MIN(O599*('Funding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MIN($O599*(VLOOKUP(CONCATENATE($A599, 'Funding Allocation Parameters'!$I$5), 'Library Subsidy Complex'!$C$2:$J$55, 6, FALSE)), VLOOKUP(CONCATENATE($A599, 'Funding Allocation Parameters'!$I$5), 'Library Subsidy Complex'!$C$2:$J$55, 8, FALSE)), 0)))))</f>
        <v>1189</v>
      </c>
      <c r="U599" s="178">
        <f>IF('Funding Allocation Parameters'!$C$5="Basic Library Subsidy", 0, IF('Funding Allocation Parameters'!$C$5="Grant funding", 0, IF('Funding Allocation Parameters'!$C$5="Other author funding",  MIN(O599*('Funding Allocation Parameters'!$E$5), 'Funding Allocation Parameters'!$G$5), IF('Funding Allocation Parameters'!$C$5="Any discretionary funds (grants if available, other if no grants)", MIN(O599*('Funding Allocation Parameters'!$E$5), 'Funding Allocation Parameters'!$G$5), IF('Funding Allocation Parameters'!$C$5="Complex Library Subsidy", 0, 0)))))</f>
        <v>0</v>
      </c>
      <c r="V599" s="177">
        <f t="shared" si="283"/>
        <v>469.44800000000009</v>
      </c>
      <c r="W599" s="177">
        <f t="shared" si="284"/>
        <v>469.44800000000009</v>
      </c>
      <c r="X599" s="179">
        <f>IF('Funding Allocation Parameters'!$C$6="Basic Library Subsidy", MIN(V599*'Funding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MIN(V599*VLOOKUP(CONCATENATE($A599, 'Funding Allocation Parameters'!$I$6), 'Library Subsidy Complex'!$C$2:$J$55, 2, FALSE), VLOOKUP(CONCATENATE($A599, 'Funding Allocation Parameters'!$I$6), 'Library Subsidy Complex'!$C$2:$J$55, 4, FALSE)), 0)))))</f>
        <v>0</v>
      </c>
      <c r="Y599" s="179">
        <f>IF('Funding Allocation Parameters'!$C$6="Basic Library Subsidy", 0, IF('Funding Allocation Parameters'!$C$6="Grant funding",MIN(V599*'Funding Allocation Parameters'!$E$6, 'Funding Allocation Parameters'!$G$6), IF('Funding Allocation Parameters'!$C$6="Other author funding", 0, IF('Funding Allocation Parameters'!$C$6="Any discretionary funds (grants if available, other if no grants)", MIN(V599*'Funding Allocation Parameters'!$E$6, 'Funding Allocation Parameters'!$G$6), IF('Funding Allocation Parameters'!$C$6="Complex Library Subsidy", 0, 0)))))</f>
        <v>469.44800000000009</v>
      </c>
      <c r="Z599" s="179">
        <f>IF('Funding Allocation Parameters'!$C$6="Basic Library Subsidy", 0, IF('Funding Allocation Parameters'!$C$6="Grant funding", 0, IF('Funding Allocation Parameters'!$C$6="Other author funding",  MIN(V599*'Funding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599" s="179">
        <f>IF('Funding Allocation Parameters'!$C$6="Basic Library Subsidy", MIN(W599*'Funding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MIN(W599*VLOOKUP(CONCATENATE($A599, 'Funding Allocation Parameters'!$I$6), 'Library Subsidy Complex'!$C$2:$J$55, 6, FALSE), VLOOKUP(CONCATENATE($A599, 'Funding Allocation Parameters'!$I$6), 'Library Subsidy Complex'!$C$2:$J$55, 8, FALSE)), 0)))))</f>
        <v>0</v>
      </c>
      <c r="AB599" s="179">
        <f>IF('Funding Allocation Parameters'!$C$6="Basic Library Subsidy", 0, IF('Funding Allocation Parameters'!$C$6="Grant funding", 0, IF('Funding Allocation Parameters'!$C$6="Other author funding",  MIN(W599*'Funding Allocation Parameters'!$E$6, 'Funding Allocation Parameters'!$G$6), IF('Funding Allocation Parameters'!$C$6="Any discretionary funds (grants if available, other if no grants)", MIN(W599*'Funding Allocation Parameters'!$E$6, 'Funding Allocation Parameters'!$G$6), IF('Funding Allocation Parameters'!$C$6="Complex Library Subsidy", 0, 0)))))</f>
        <v>469.44800000000009</v>
      </c>
      <c r="AC599" s="177">
        <f t="shared" si="285"/>
        <v>0</v>
      </c>
      <c r="AD599" s="177">
        <f t="shared" si="286"/>
        <v>0</v>
      </c>
      <c r="AE599" s="180">
        <f>IF('Funding Allocation Parameters'!$C$7="Basic Library Subsidy", MIN(AC599*'Funding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MIN(AC599*VLOOKUP(CONCATENATE($A599, 'Funding Allocation Parameters'!$I$7), 'Library Subsidy Complex'!$C$2:$J$55, 2, FALSE), VLOOKUP(CONCATENATE($A599, 'Funding Allocation Parameters'!$I$7), 'Library Subsidy Complex'!$C$2:$J$55, 4, FALSE)), 0)))))</f>
        <v>0</v>
      </c>
      <c r="AF599" s="180">
        <f>IF('Funding Allocation Parameters'!$C$7="Basic Library Subsidy", 0, IF('Funding Allocation Parameters'!$C$7="Grant funding",MIN(AC599*'Funding Allocation Parameters'!$E$7, 'Funding Allocation Parameters'!$G$7), IF('Funding Allocation Parameters'!$C$7="Other author funding", 0, IF('Funding Allocation Parameters'!$C$7="Any discretionary funds (grants if available, other if no grants)", MIN(AC599*'Funding Allocation Parameters'!$E$7, 'Funding Allocation Parameters'!$G$7), IF('Funding Allocation Parameters'!$C$7="Complex Library Subsidy", 0, 0)))))</f>
        <v>0</v>
      </c>
      <c r="AG599" s="180">
        <f>IF('Funding Allocation Parameters'!$C$7="Basic Library Subsidy", 0, IF('Funding Allocation Parameters'!$C$7="Grant funding", 0, IF('Funding Allocation Parameters'!$C$7="Other author funding",  MIN(AC599*'Funding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599" s="180">
        <f>IF('Funding Allocation Parameters'!$C$7="Basic Library Subsidy", MIN(AD599*'Funding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MIN(AD599*VLOOKUP(CONCATENATE($A599, 'Funding Allocation Parameters'!$I$7), 'Library Subsidy Complex'!$C$2:$J$55, 6, FALSE), VLOOKUP(CONCATENATE($A599, 'Funding Allocation Parameters'!$I$7), 'Library Subsidy Complex'!$C$2:$J$55, 8, FALSE)), 0)))))</f>
        <v>0</v>
      </c>
      <c r="AI599" s="180">
        <f>IF('Funding Allocation Parameters'!$C$7="Basic Library Subsidy", 0, IF('Funding Allocation Parameters'!$C$7="Grant funding", 0, IF('Funding Allocation Parameters'!$C$7="Other author funding",  MIN(AD599*'Funding Allocation Parameters'!$E$7, 'Funding Allocation Parameters'!$G$7), IF('Funding Allocation Parameters'!$C$7="Any discretionary funds (grants if available, other if no grants)", MIN(AD599*'Funding Allocation Parameters'!$E$7, 'Funding Allocation Parameters'!$G$7), IF('Funding Allocation Parameters'!$C$7="Complex Library Subsidy", 0, 0)))))</f>
        <v>0</v>
      </c>
      <c r="AJ599" s="177">
        <f t="shared" si="287"/>
        <v>0</v>
      </c>
      <c r="AK599" s="177">
        <f t="shared" si="288"/>
        <v>0</v>
      </c>
      <c r="AL599" s="181">
        <f>IF('Funding Allocation Parameters'!$C$8="Basic Library Subsidy", MIN(AJ599*'Funding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MIN(AJ599*VLOOKUP(CONCATENATE($A599, 'Funding Allocation Parameters'!$I$8), 'Library Subsidy Complex'!$C$2:$J$55, 2, FALSE), VLOOKUP(CONCATENATE($A599, 'Funding Allocation Parameters'!$I$8), 'Library Subsidy Complex'!$C$2:$J$55, 4, FALSE)), 0)))))</f>
        <v>0</v>
      </c>
      <c r="AM599" s="181">
        <f>IF('Funding Allocation Parameters'!$C$8="Basic Library Subsidy", 0, IF('Funding Allocation Parameters'!$C$8="Grant funding",MIN(AJ599*'Funding Allocation Parameters'!$E$8, 'Funding Allocation Parameters'!$G$8), IF('Funding Allocation Parameters'!$C$8="Other author funding", 0, IF('Funding Allocation Parameters'!$C$8="Any discretionary funds (grants if available, other if no grants)", MIN(AJ599*'Funding Allocation Parameters'!$E$8, 'Funding Allocation Parameters'!$G$8), IF('Funding Allocation Parameters'!$C$8="Complex Library Subsidy", 0, 0)))))</f>
        <v>0</v>
      </c>
      <c r="AN599" s="181">
        <f>IF('Funding Allocation Parameters'!$C$8="Basic Library Subsidy", 0, IF('Funding Allocation Parameters'!$C$8="Grant funding", 0, IF('Funding Allocation Parameters'!$C$8="Other author funding",  MIN(AJ599*'Funding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599" s="181">
        <f>IF('Funding Allocation Parameters'!$C$8="Basic Library Subsidy", MIN(AK599*'Funding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MIN(AK599*VLOOKUP(CONCATENATE($A599, 'Funding Allocation Parameters'!$I$8), 'Library Subsidy Complex'!$C$2:$J$55, 6, FALSE), VLOOKUP(CONCATENATE($A599, 'Funding Allocation Parameters'!$I$8), 'Library Subsidy Complex'!$C$2:$J$55, 8, FALSE)), 0)))))</f>
        <v>0</v>
      </c>
      <c r="AP599" s="181">
        <f>IF('Funding Allocation Parameters'!$C$8="Basic Library Subsidy", 0, IF('Funding Allocation Parameters'!$C$8="Grant funding", 0, IF('Funding Allocation Parameters'!$C$8="Other author funding",  MIN(AK599*'Funding Allocation Parameters'!$E$8, 'Funding Allocation Parameters'!$G$8), IF('Funding Allocation Parameters'!$C$8="Any discretionary funds (grants if available, other if no grants)", MIN(AK599*'Funding Allocation Parameters'!$E$8, 'Funding Allocation Parameters'!$G$8), IF('Funding Allocation Parameters'!$C$8="Complex Library Subsidy", 0, 0)))))</f>
        <v>0</v>
      </c>
      <c r="AQ599" s="177">
        <f t="shared" si="289"/>
        <v>0</v>
      </c>
      <c r="AR599" s="177">
        <f t="shared" si="290"/>
        <v>0</v>
      </c>
      <c r="AS599" s="182">
        <f t="shared" si="291"/>
        <v>1189</v>
      </c>
      <c r="AT599" s="182">
        <f t="shared" si="292"/>
        <v>469.44800000000009</v>
      </c>
      <c r="AU599" s="182">
        <f t="shared" si="293"/>
        <v>0</v>
      </c>
      <c r="AV599" s="182">
        <f t="shared" si="294"/>
        <v>1189</v>
      </c>
      <c r="AW599" s="182">
        <f t="shared" si="295"/>
        <v>469.44800000000009</v>
      </c>
      <c r="AX599" s="183">
        <f t="shared" si="296"/>
        <v>1189</v>
      </c>
      <c r="AY599" s="183">
        <f t="shared" si="297"/>
        <v>469.44800000000009</v>
      </c>
      <c r="AZ599" s="183">
        <f t="shared" si="298"/>
        <v>0</v>
      </c>
      <c r="BA599" s="183">
        <f t="shared" si="299"/>
        <v>0</v>
      </c>
      <c r="BB599" s="183">
        <f t="shared" si="300"/>
        <v>0</v>
      </c>
      <c r="BC599" s="184">
        <f t="shared" si="301"/>
        <v>1189</v>
      </c>
      <c r="BD599" s="184">
        <f t="shared" si="302"/>
        <v>0</v>
      </c>
      <c r="BE599" s="184">
        <f t="shared" si="303"/>
        <v>469.44800000000009</v>
      </c>
      <c r="BF599" s="184">
        <f t="shared" si="304"/>
        <v>0</v>
      </c>
      <c r="BG599" s="102">
        <f t="shared" si="305"/>
        <v>0</v>
      </c>
      <c r="BH599" s="102">
        <f t="shared" si="306"/>
        <v>0</v>
      </c>
      <c r="BI599" s="102">
        <f t="shared" si="307"/>
        <v>0</v>
      </c>
      <c r="BJ599" s="102">
        <f t="shared" si="308"/>
        <v>1</v>
      </c>
      <c r="BK599" s="102">
        <f t="shared" si="309"/>
        <v>0</v>
      </c>
      <c r="BL599" s="102">
        <f t="shared" si="310"/>
        <v>0</v>
      </c>
      <c r="BN599" s="102"/>
    </row>
    <row r="600" spans="1:66" x14ac:dyDescent="0.25">
      <c r="A600" s="102" t="s">
        <v>23</v>
      </c>
      <c r="B600" s="102" t="s">
        <v>15</v>
      </c>
      <c r="C600" s="102" t="s">
        <v>8</v>
      </c>
      <c r="D600" s="102" t="s">
        <v>27</v>
      </c>
      <c r="E600" s="102" t="s">
        <v>703</v>
      </c>
      <c r="F600" s="102" t="s">
        <v>1194</v>
      </c>
      <c r="G600" s="102" t="s">
        <v>9</v>
      </c>
      <c r="H600" s="102">
        <v>1</v>
      </c>
      <c r="I600" s="102">
        <v>0</v>
      </c>
      <c r="J600" s="167">
        <f>IFERROR(H600*VLOOKUP(A600, 'Advanced Parameters'!$B$7:$G$20, 6, FALSE)*VLOOKUP(A600, 'Growth Parameters'!$B$6:$H$19, 6, FALSE), 0)</f>
        <v>1</v>
      </c>
      <c r="K600" s="167">
        <f>IFERROR(IF('Advanced Parameters'!$C$5="n",'Raw Data'!I600*VLOOKUP(A600,'Advanced Parameters'!$B$7:$G$20,6,FALSE),J600*VLOOKUP(A600,'Advanced Parameters'!$B$7:$G$20,2,FALSE))*VLOOKUP(A600, 'Growth Parameters'!$B$6:$H$19, 6, FALSE), 0)</f>
        <v>0</v>
      </c>
      <c r="L600" s="167">
        <f t="shared" si="311"/>
        <v>1</v>
      </c>
      <c r="M600" s="168" t="str">
        <f>IFERROR(IF(G600="NA","NA",IF(G600&gt;'APC Parameters'!$K$6+VLOOKUP('Raw Data'!A600, 'APC Parameters'!$H$7:$L$20, 4, FALSE), 'APC Parameters'!$L$6+VLOOKUP('Raw Data'!A600, 'APC Parameters'!$H$7:$L$20, 5, FALSE), G600*('APC Parameters'!$J$6+VLOOKUP('Raw Data'!A600, 'APC Parameters'!$H$7:$L$20, 3, FALSE))+'APC Parameters'!$I$6+VLOOKUP('Raw Data'!A600, 'APC Parameters'!$H$7:$L$20, 2, FALSE))), 0)</f>
        <v>NA</v>
      </c>
      <c r="N600" s="168" t="str">
        <f t="shared" si="281"/>
        <v>NA</v>
      </c>
      <c r="O600" s="168">
        <f>IFERROR(IF(M600="NA",VLOOKUP(D600,'Internal Calculations'!$B$10:$C$11,2,FALSE), M600)*VLOOKUP(A600, 'Growth Parameters'!$B$6:$H$19, 7, FALSE), 0)</f>
        <v>2278.6764150234731</v>
      </c>
      <c r="P600" s="177">
        <f t="shared" si="282"/>
        <v>2278.6764150234731</v>
      </c>
      <c r="Q600" s="178">
        <f>IF('Funding Allocation Parameters'!$C$5="Basic Library Subsidy", MIN(O600*('Funding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MIN($O600*(VLOOKUP(CONCATENATE($A600, 'Funding Allocation Parameters'!$I$5), 'Library Subsidy Complex'!$C$2:$J$55, 2, FALSE)), VLOOKUP(CONCATENATE($A600, 'Funding Allocation Parameters'!$I$5), 'Library Subsidy Complex'!$C$2:$J$55, 4, FALSE)), 0)))))</f>
        <v>1189</v>
      </c>
      <c r="R600" s="178">
        <f>IF('Funding Allocation Parameters'!$C$5="Basic Library Subsidy", 0, IF('Funding Allocation Parameters'!$C$5="Grant funding",MIN(O600*('Funding Allocation Parameters'!$E$5), 'Funding Allocation Parameters'!$G$5), IF('Funding Allocation Parameters'!$C$5="Other author funding", 0, IF('Funding Allocation Parameters'!$C$5="Any discretionary funds (grants if available, other if no grants)", MIN(O600*('Funding Allocation Parameters'!$E$5), 'Funding Allocation Parameters'!$G$5), IF('Funding Allocation Parameters'!$C$5="Complex Library Subsidy", 0, 0)))))</f>
        <v>0</v>
      </c>
      <c r="S600" s="178">
        <f>IF('Funding Allocation Parameters'!$C$5="Basic Library Subsidy", 0, IF('Funding Allocation Parameters'!$C$5="Grant funding", 0, IF('Funding Allocation Parameters'!$C$5="Other author funding",  MIN(O600*('Funding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0" s="178">
        <f>IF('Funding Allocation Parameters'!$C$5="Basic Library Subsidy", MIN(O600*('Funding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MIN($O600*(VLOOKUP(CONCATENATE($A600, 'Funding Allocation Parameters'!$I$5), 'Library Subsidy Complex'!$C$2:$J$55, 6, FALSE)), VLOOKUP(CONCATENATE($A600, 'Funding Allocation Parameters'!$I$5), 'Library Subsidy Complex'!$C$2:$J$55, 8, FALSE)), 0)))))</f>
        <v>1189</v>
      </c>
      <c r="U600" s="178">
        <f>IF('Funding Allocation Parameters'!$C$5="Basic Library Subsidy", 0, IF('Funding Allocation Parameters'!$C$5="Grant funding", 0, IF('Funding Allocation Parameters'!$C$5="Other author funding",  MIN(O600*('Funding Allocation Parameters'!$E$5), 'Funding Allocation Parameters'!$G$5), IF('Funding Allocation Parameters'!$C$5="Any discretionary funds (grants if available, other if no grants)", MIN(O600*('Funding Allocation Parameters'!$E$5), 'Funding Allocation Parameters'!$G$5), IF('Funding Allocation Parameters'!$C$5="Complex Library Subsidy", 0, 0)))))</f>
        <v>0</v>
      </c>
      <c r="V600" s="177">
        <f t="shared" si="283"/>
        <v>1089.6764150234731</v>
      </c>
      <c r="W600" s="177">
        <f t="shared" si="284"/>
        <v>1089.6764150234731</v>
      </c>
      <c r="X600" s="179">
        <f>IF('Funding Allocation Parameters'!$C$6="Basic Library Subsidy", MIN(V600*'Funding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MIN(V600*VLOOKUP(CONCATENATE($A600, 'Funding Allocation Parameters'!$I$6), 'Library Subsidy Complex'!$C$2:$J$55, 2, FALSE), VLOOKUP(CONCATENATE($A600, 'Funding Allocation Parameters'!$I$6), 'Library Subsidy Complex'!$C$2:$J$55, 4, FALSE)), 0)))))</f>
        <v>0</v>
      </c>
      <c r="Y600" s="179">
        <f>IF('Funding Allocation Parameters'!$C$6="Basic Library Subsidy", 0, IF('Funding Allocation Parameters'!$C$6="Grant funding",MIN(V600*'Funding Allocation Parameters'!$E$6, 'Funding Allocation Parameters'!$G$6), IF('Funding Allocation Parameters'!$C$6="Other author funding", 0, IF('Funding Allocation Parameters'!$C$6="Any discretionary funds (grants if available, other if no grants)", MIN(V600*'Funding Allocation Parameters'!$E$6, 'Funding Allocation Parameters'!$G$6), IF('Funding Allocation Parameters'!$C$6="Complex Library Subsidy", 0, 0)))))</f>
        <v>1089.6764150234731</v>
      </c>
      <c r="Z600" s="179">
        <f>IF('Funding Allocation Parameters'!$C$6="Basic Library Subsidy", 0, IF('Funding Allocation Parameters'!$C$6="Grant funding", 0, IF('Funding Allocation Parameters'!$C$6="Other author funding",  MIN(V600*'Funding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0" s="179">
        <f>IF('Funding Allocation Parameters'!$C$6="Basic Library Subsidy", MIN(W600*'Funding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MIN(W600*VLOOKUP(CONCATENATE($A600, 'Funding Allocation Parameters'!$I$6), 'Library Subsidy Complex'!$C$2:$J$55, 6, FALSE), VLOOKUP(CONCATENATE($A600, 'Funding Allocation Parameters'!$I$6), 'Library Subsidy Complex'!$C$2:$J$55, 8, FALSE)), 0)))))</f>
        <v>0</v>
      </c>
      <c r="AB600" s="179">
        <f>IF('Funding Allocation Parameters'!$C$6="Basic Library Subsidy", 0, IF('Funding Allocation Parameters'!$C$6="Grant funding", 0, IF('Funding Allocation Parameters'!$C$6="Other author funding",  MIN(W600*'Funding Allocation Parameters'!$E$6, 'Funding Allocation Parameters'!$G$6), IF('Funding Allocation Parameters'!$C$6="Any discretionary funds (grants if available, other if no grants)", MIN(W600*'Funding Allocation Parameters'!$E$6, 'Funding Allocation Parameters'!$G$6), IF('Funding Allocation Parameters'!$C$6="Complex Library Subsidy", 0, 0)))))</f>
        <v>1089.6764150234731</v>
      </c>
      <c r="AC600" s="177">
        <f t="shared" si="285"/>
        <v>0</v>
      </c>
      <c r="AD600" s="177">
        <f t="shared" si="286"/>
        <v>0</v>
      </c>
      <c r="AE600" s="180">
        <f>IF('Funding Allocation Parameters'!$C$7="Basic Library Subsidy", MIN(AC600*'Funding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MIN(AC600*VLOOKUP(CONCATENATE($A600, 'Funding Allocation Parameters'!$I$7), 'Library Subsidy Complex'!$C$2:$J$55, 2, FALSE), VLOOKUP(CONCATENATE($A600, 'Funding Allocation Parameters'!$I$7), 'Library Subsidy Complex'!$C$2:$J$55, 4, FALSE)), 0)))))</f>
        <v>0</v>
      </c>
      <c r="AF600" s="180">
        <f>IF('Funding Allocation Parameters'!$C$7="Basic Library Subsidy", 0, IF('Funding Allocation Parameters'!$C$7="Grant funding",MIN(AC600*'Funding Allocation Parameters'!$E$7, 'Funding Allocation Parameters'!$G$7), IF('Funding Allocation Parameters'!$C$7="Other author funding", 0, IF('Funding Allocation Parameters'!$C$7="Any discretionary funds (grants if available, other if no grants)", MIN(AC600*'Funding Allocation Parameters'!$E$7, 'Funding Allocation Parameters'!$G$7), IF('Funding Allocation Parameters'!$C$7="Complex Library Subsidy", 0, 0)))))</f>
        <v>0</v>
      </c>
      <c r="AG600" s="180">
        <f>IF('Funding Allocation Parameters'!$C$7="Basic Library Subsidy", 0, IF('Funding Allocation Parameters'!$C$7="Grant funding", 0, IF('Funding Allocation Parameters'!$C$7="Other author funding",  MIN(AC600*'Funding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0" s="180">
        <f>IF('Funding Allocation Parameters'!$C$7="Basic Library Subsidy", MIN(AD600*'Funding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MIN(AD600*VLOOKUP(CONCATENATE($A600, 'Funding Allocation Parameters'!$I$7), 'Library Subsidy Complex'!$C$2:$J$55, 6, FALSE), VLOOKUP(CONCATENATE($A600, 'Funding Allocation Parameters'!$I$7), 'Library Subsidy Complex'!$C$2:$J$55, 8, FALSE)), 0)))))</f>
        <v>0</v>
      </c>
      <c r="AI600" s="180">
        <f>IF('Funding Allocation Parameters'!$C$7="Basic Library Subsidy", 0, IF('Funding Allocation Parameters'!$C$7="Grant funding", 0, IF('Funding Allocation Parameters'!$C$7="Other author funding",  MIN(AD600*'Funding Allocation Parameters'!$E$7, 'Funding Allocation Parameters'!$G$7), IF('Funding Allocation Parameters'!$C$7="Any discretionary funds (grants if available, other if no grants)", MIN(AD600*'Funding Allocation Parameters'!$E$7, 'Funding Allocation Parameters'!$G$7), IF('Funding Allocation Parameters'!$C$7="Complex Library Subsidy", 0, 0)))))</f>
        <v>0</v>
      </c>
      <c r="AJ600" s="177">
        <f t="shared" si="287"/>
        <v>0</v>
      </c>
      <c r="AK600" s="177">
        <f t="shared" si="288"/>
        <v>0</v>
      </c>
      <c r="AL600" s="181">
        <f>IF('Funding Allocation Parameters'!$C$8="Basic Library Subsidy", MIN(AJ600*'Funding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MIN(AJ600*VLOOKUP(CONCATENATE($A600, 'Funding Allocation Parameters'!$I$8), 'Library Subsidy Complex'!$C$2:$J$55, 2, FALSE), VLOOKUP(CONCATENATE($A600, 'Funding Allocation Parameters'!$I$8), 'Library Subsidy Complex'!$C$2:$J$55, 4, FALSE)), 0)))))</f>
        <v>0</v>
      </c>
      <c r="AM600" s="181">
        <f>IF('Funding Allocation Parameters'!$C$8="Basic Library Subsidy", 0, IF('Funding Allocation Parameters'!$C$8="Grant funding",MIN(AJ600*'Funding Allocation Parameters'!$E$8, 'Funding Allocation Parameters'!$G$8), IF('Funding Allocation Parameters'!$C$8="Other author funding", 0, IF('Funding Allocation Parameters'!$C$8="Any discretionary funds (grants if available, other if no grants)", MIN(AJ600*'Funding Allocation Parameters'!$E$8, 'Funding Allocation Parameters'!$G$8), IF('Funding Allocation Parameters'!$C$8="Complex Library Subsidy", 0, 0)))))</f>
        <v>0</v>
      </c>
      <c r="AN600" s="181">
        <f>IF('Funding Allocation Parameters'!$C$8="Basic Library Subsidy", 0, IF('Funding Allocation Parameters'!$C$8="Grant funding", 0, IF('Funding Allocation Parameters'!$C$8="Other author funding",  MIN(AJ600*'Funding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0" s="181">
        <f>IF('Funding Allocation Parameters'!$C$8="Basic Library Subsidy", MIN(AK600*'Funding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MIN(AK600*VLOOKUP(CONCATENATE($A600, 'Funding Allocation Parameters'!$I$8), 'Library Subsidy Complex'!$C$2:$J$55, 6, FALSE), VLOOKUP(CONCATENATE($A600, 'Funding Allocation Parameters'!$I$8), 'Library Subsidy Complex'!$C$2:$J$55, 8, FALSE)), 0)))))</f>
        <v>0</v>
      </c>
      <c r="AP600" s="181">
        <f>IF('Funding Allocation Parameters'!$C$8="Basic Library Subsidy", 0, IF('Funding Allocation Parameters'!$C$8="Grant funding", 0, IF('Funding Allocation Parameters'!$C$8="Other author funding",  MIN(AK600*'Funding Allocation Parameters'!$E$8, 'Funding Allocation Parameters'!$G$8), IF('Funding Allocation Parameters'!$C$8="Any discretionary funds (grants if available, other if no grants)", MIN(AK600*'Funding Allocation Parameters'!$E$8, 'Funding Allocation Parameters'!$G$8), IF('Funding Allocation Parameters'!$C$8="Complex Library Subsidy", 0, 0)))))</f>
        <v>0</v>
      </c>
      <c r="AQ600" s="177">
        <f t="shared" si="289"/>
        <v>0</v>
      </c>
      <c r="AR600" s="177">
        <f t="shared" si="290"/>
        <v>0</v>
      </c>
      <c r="AS600" s="182">
        <f t="shared" si="291"/>
        <v>1189</v>
      </c>
      <c r="AT600" s="182">
        <f t="shared" si="292"/>
        <v>1089.6764150234731</v>
      </c>
      <c r="AU600" s="182">
        <f t="shared" si="293"/>
        <v>0</v>
      </c>
      <c r="AV600" s="182">
        <f t="shared" si="294"/>
        <v>1189</v>
      </c>
      <c r="AW600" s="182">
        <f t="shared" si="295"/>
        <v>1089.6764150234731</v>
      </c>
      <c r="AX600" s="183">
        <f t="shared" si="296"/>
        <v>0</v>
      </c>
      <c r="AY600" s="183">
        <f t="shared" si="297"/>
        <v>0</v>
      </c>
      <c r="AZ600" s="183">
        <f t="shared" si="298"/>
        <v>0</v>
      </c>
      <c r="BA600" s="183">
        <f t="shared" si="299"/>
        <v>1189</v>
      </c>
      <c r="BB600" s="183">
        <f t="shared" si="300"/>
        <v>1089.6764150234731</v>
      </c>
      <c r="BC600" s="184">
        <f t="shared" si="301"/>
        <v>1189</v>
      </c>
      <c r="BD600" s="184">
        <f t="shared" si="302"/>
        <v>0</v>
      </c>
      <c r="BE600" s="184">
        <f t="shared" si="303"/>
        <v>0</v>
      </c>
      <c r="BF600" s="184">
        <f t="shared" si="304"/>
        <v>1089.6764150234731</v>
      </c>
      <c r="BG600" s="102">
        <f t="shared" si="305"/>
        <v>0</v>
      </c>
      <c r="BH600" s="102">
        <f t="shared" si="306"/>
        <v>0</v>
      </c>
      <c r="BI600" s="102">
        <f t="shared" si="307"/>
        <v>0</v>
      </c>
      <c r="BJ600" s="102">
        <f t="shared" si="308"/>
        <v>0</v>
      </c>
      <c r="BK600" s="102">
        <f t="shared" si="309"/>
        <v>1</v>
      </c>
      <c r="BL600" s="102">
        <f t="shared" si="310"/>
        <v>0</v>
      </c>
      <c r="BN600" s="102"/>
    </row>
    <row r="601" spans="1:66" x14ac:dyDescent="0.25">
      <c r="A601" s="102" t="s">
        <v>17</v>
      </c>
      <c r="B601" s="102" t="s">
        <v>8</v>
      </c>
      <c r="C601" s="102" t="s">
        <v>8</v>
      </c>
      <c r="D601" s="102" t="s">
        <v>27</v>
      </c>
      <c r="E601" s="102" t="s">
        <v>1195</v>
      </c>
      <c r="F601" s="102" t="s">
        <v>1196</v>
      </c>
      <c r="G601" s="102" t="s">
        <v>9</v>
      </c>
      <c r="H601" s="102">
        <v>1</v>
      </c>
      <c r="I601" s="102">
        <v>0</v>
      </c>
      <c r="J601" s="167">
        <f>IFERROR(H601*VLOOKUP(A601, 'Advanced Parameters'!$B$7:$G$20, 6, FALSE)*VLOOKUP(A601, 'Growth Parameters'!$B$6:$H$19, 6, FALSE), 0)</f>
        <v>1</v>
      </c>
      <c r="K601" s="167">
        <f>IFERROR(IF('Advanced Parameters'!$C$5="n",'Raw Data'!I601*VLOOKUP(A601,'Advanced Parameters'!$B$7:$G$20,6,FALSE),J601*VLOOKUP(A601,'Advanced Parameters'!$B$7:$G$20,2,FALSE))*VLOOKUP(A601, 'Growth Parameters'!$B$6:$H$19, 6, FALSE), 0)</f>
        <v>0</v>
      </c>
      <c r="L601" s="167">
        <f t="shared" si="311"/>
        <v>1</v>
      </c>
      <c r="M601" s="168" t="str">
        <f>IFERROR(IF(G601="NA","NA",IF(G601&gt;'APC Parameters'!$K$6+VLOOKUP('Raw Data'!A601, 'APC Parameters'!$H$7:$L$20, 4, FALSE), 'APC Parameters'!$L$6+VLOOKUP('Raw Data'!A601, 'APC Parameters'!$H$7:$L$20, 5, FALSE), G601*('APC Parameters'!$J$6+VLOOKUP('Raw Data'!A601, 'APC Parameters'!$H$7:$L$20, 3, FALSE))+'APC Parameters'!$I$6+VLOOKUP('Raw Data'!A601, 'APC Parameters'!$H$7:$L$20, 2, FALSE))), 0)</f>
        <v>NA</v>
      </c>
      <c r="N601" s="168" t="str">
        <f t="shared" si="281"/>
        <v>NA</v>
      </c>
      <c r="O601" s="168">
        <f>IFERROR(IF(M601="NA",VLOOKUP(D601,'Internal Calculations'!$B$10:$C$11,2,FALSE), M601)*VLOOKUP(A601, 'Growth Parameters'!$B$6:$H$19, 7, FALSE), 0)</f>
        <v>2278.6764150234731</v>
      </c>
      <c r="P601" s="177">
        <f t="shared" si="282"/>
        <v>2278.6764150234731</v>
      </c>
      <c r="Q601" s="178">
        <f>IF('Funding Allocation Parameters'!$C$5="Basic Library Subsidy", MIN(O601*('Funding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MIN($O601*(VLOOKUP(CONCATENATE($A601, 'Funding Allocation Parameters'!$I$5), 'Library Subsidy Complex'!$C$2:$J$55, 2, FALSE)), VLOOKUP(CONCATENATE($A601, 'Funding Allocation Parameters'!$I$5), 'Library Subsidy Complex'!$C$2:$J$55, 4, FALSE)), 0)))))</f>
        <v>1189</v>
      </c>
      <c r="R601" s="178">
        <f>IF('Funding Allocation Parameters'!$C$5="Basic Library Subsidy", 0, IF('Funding Allocation Parameters'!$C$5="Grant funding",MIN(O601*('Funding Allocation Parameters'!$E$5), 'Funding Allocation Parameters'!$G$5), IF('Funding Allocation Parameters'!$C$5="Other author funding", 0, IF('Funding Allocation Parameters'!$C$5="Any discretionary funds (grants if available, other if no grants)", MIN(O601*('Funding Allocation Parameters'!$E$5), 'Funding Allocation Parameters'!$G$5), IF('Funding Allocation Parameters'!$C$5="Complex Library Subsidy", 0, 0)))))</f>
        <v>0</v>
      </c>
      <c r="S601" s="178">
        <f>IF('Funding Allocation Parameters'!$C$5="Basic Library Subsidy", 0, IF('Funding Allocation Parameters'!$C$5="Grant funding", 0, IF('Funding Allocation Parameters'!$C$5="Other author funding",  MIN(O601*('Funding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1" s="178">
        <f>IF('Funding Allocation Parameters'!$C$5="Basic Library Subsidy", MIN(O601*('Funding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MIN($O601*(VLOOKUP(CONCATENATE($A601, 'Funding Allocation Parameters'!$I$5), 'Library Subsidy Complex'!$C$2:$J$55, 6, FALSE)), VLOOKUP(CONCATENATE($A601, 'Funding Allocation Parameters'!$I$5), 'Library Subsidy Complex'!$C$2:$J$55, 8, FALSE)), 0)))))</f>
        <v>1189</v>
      </c>
      <c r="U601" s="178">
        <f>IF('Funding Allocation Parameters'!$C$5="Basic Library Subsidy", 0, IF('Funding Allocation Parameters'!$C$5="Grant funding", 0, IF('Funding Allocation Parameters'!$C$5="Other author funding",  MIN(O601*('Funding Allocation Parameters'!$E$5), 'Funding Allocation Parameters'!$G$5), IF('Funding Allocation Parameters'!$C$5="Any discretionary funds (grants if available, other if no grants)", MIN(O601*('Funding Allocation Parameters'!$E$5), 'Funding Allocation Parameters'!$G$5), IF('Funding Allocation Parameters'!$C$5="Complex Library Subsidy", 0, 0)))))</f>
        <v>0</v>
      </c>
      <c r="V601" s="177">
        <f t="shared" si="283"/>
        <v>1089.6764150234731</v>
      </c>
      <c r="W601" s="177">
        <f t="shared" si="284"/>
        <v>1089.6764150234731</v>
      </c>
      <c r="X601" s="179">
        <f>IF('Funding Allocation Parameters'!$C$6="Basic Library Subsidy", MIN(V601*'Funding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MIN(V601*VLOOKUP(CONCATENATE($A601, 'Funding Allocation Parameters'!$I$6), 'Library Subsidy Complex'!$C$2:$J$55, 2, FALSE), VLOOKUP(CONCATENATE($A601, 'Funding Allocation Parameters'!$I$6), 'Library Subsidy Complex'!$C$2:$J$55, 4, FALSE)), 0)))))</f>
        <v>0</v>
      </c>
      <c r="Y601" s="179">
        <f>IF('Funding Allocation Parameters'!$C$6="Basic Library Subsidy", 0, IF('Funding Allocation Parameters'!$C$6="Grant funding",MIN(V601*'Funding Allocation Parameters'!$E$6, 'Funding Allocation Parameters'!$G$6), IF('Funding Allocation Parameters'!$C$6="Other author funding", 0, IF('Funding Allocation Parameters'!$C$6="Any discretionary funds (grants if available, other if no grants)", MIN(V601*'Funding Allocation Parameters'!$E$6, 'Funding Allocation Parameters'!$G$6), IF('Funding Allocation Parameters'!$C$6="Complex Library Subsidy", 0, 0)))))</f>
        <v>1089.6764150234731</v>
      </c>
      <c r="Z601" s="179">
        <f>IF('Funding Allocation Parameters'!$C$6="Basic Library Subsidy", 0, IF('Funding Allocation Parameters'!$C$6="Grant funding", 0, IF('Funding Allocation Parameters'!$C$6="Other author funding",  MIN(V601*'Funding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1" s="179">
        <f>IF('Funding Allocation Parameters'!$C$6="Basic Library Subsidy", MIN(W601*'Funding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MIN(W601*VLOOKUP(CONCATENATE($A601, 'Funding Allocation Parameters'!$I$6), 'Library Subsidy Complex'!$C$2:$J$55, 6, FALSE), VLOOKUP(CONCATENATE($A601, 'Funding Allocation Parameters'!$I$6), 'Library Subsidy Complex'!$C$2:$J$55, 8, FALSE)), 0)))))</f>
        <v>0</v>
      </c>
      <c r="AB601" s="179">
        <f>IF('Funding Allocation Parameters'!$C$6="Basic Library Subsidy", 0, IF('Funding Allocation Parameters'!$C$6="Grant funding", 0, IF('Funding Allocation Parameters'!$C$6="Other author funding",  MIN(W601*'Funding Allocation Parameters'!$E$6, 'Funding Allocation Parameters'!$G$6), IF('Funding Allocation Parameters'!$C$6="Any discretionary funds (grants if available, other if no grants)", MIN(W601*'Funding Allocation Parameters'!$E$6, 'Funding Allocation Parameters'!$G$6), IF('Funding Allocation Parameters'!$C$6="Complex Library Subsidy", 0, 0)))))</f>
        <v>1089.6764150234731</v>
      </c>
      <c r="AC601" s="177">
        <f t="shared" si="285"/>
        <v>0</v>
      </c>
      <c r="AD601" s="177">
        <f t="shared" si="286"/>
        <v>0</v>
      </c>
      <c r="AE601" s="180">
        <f>IF('Funding Allocation Parameters'!$C$7="Basic Library Subsidy", MIN(AC601*'Funding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MIN(AC601*VLOOKUP(CONCATENATE($A601, 'Funding Allocation Parameters'!$I$7), 'Library Subsidy Complex'!$C$2:$J$55, 2, FALSE), VLOOKUP(CONCATENATE($A601, 'Funding Allocation Parameters'!$I$7), 'Library Subsidy Complex'!$C$2:$J$55, 4, FALSE)), 0)))))</f>
        <v>0</v>
      </c>
      <c r="AF601" s="180">
        <f>IF('Funding Allocation Parameters'!$C$7="Basic Library Subsidy", 0, IF('Funding Allocation Parameters'!$C$7="Grant funding",MIN(AC601*'Funding Allocation Parameters'!$E$7, 'Funding Allocation Parameters'!$G$7), IF('Funding Allocation Parameters'!$C$7="Other author funding", 0, IF('Funding Allocation Parameters'!$C$7="Any discretionary funds (grants if available, other if no grants)", MIN(AC601*'Funding Allocation Parameters'!$E$7, 'Funding Allocation Parameters'!$G$7), IF('Funding Allocation Parameters'!$C$7="Complex Library Subsidy", 0, 0)))))</f>
        <v>0</v>
      </c>
      <c r="AG601" s="180">
        <f>IF('Funding Allocation Parameters'!$C$7="Basic Library Subsidy", 0, IF('Funding Allocation Parameters'!$C$7="Grant funding", 0, IF('Funding Allocation Parameters'!$C$7="Other author funding",  MIN(AC601*'Funding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1" s="180">
        <f>IF('Funding Allocation Parameters'!$C$7="Basic Library Subsidy", MIN(AD601*'Funding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MIN(AD601*VLOOKUP(CONCATENATE($A601, 'Funding Allocation Parameters'!$I$7), 'Library Subsidy Complex'!$C$2:$J$55, 6, FALSE), VLOOKUP(CONCATENATE($A601, 'Funding Allocation Parameters'!$I$7), 'Library Subsidy Complex'!$C$2:$J$55, 8, FALSE)), 0)))))</f>
        <v>0</v>
      </c>
      <c r="AI601" s="180">
        <f>IF('Funding Allocation Parameters'!$C$7="Basic Library Subsidy", 0, IF('Funding Allocation Parameters'!$C$7="Grant funding", 0, IF('Funding Allocation Parameters'!$C$7="Other author funding",  MIN(AD601*'Funding Allocation Parameters'!$E$7, 'Funding Allocation Parameters'!$G$7), IF('Funding Allocation Parameters'!$C$7="Any discretionary funds (grants if available, other if no grants)", MIN(AD601*'Funding Allocation Parameters'!$E$7, 'Funding Allocation Parameters'!$G$7), IF('Funding Allocation Parameters'!$C$7="Complex Library Subsidy", 0, 0)))))</f>
        <v>0</v>
      </c>
      <c r="AJ601" s="177">
        <f t="shared" si="287"/>
        <v>0</v>
      </c>
      <c r="AK601" s="177">
        <f t="shared" si="288"/>
        <v>0</v>
      </c>
      <c r="AL601" s="181">
        <f>IF('Funding Allocation Parameters'!$C$8="Basic Library Subsidy", MIN(AJ601*'Funding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MIN(AJ601*VLOOKUP(CONCATENATE($A601, 'Funding Allocation Parameters'!$I$8), 'Library Subsidy Complex'!$C$2:$J$55, 2, FALSE), VLOOKUP(CONCATENATE($A601, 'Funding Allocation Parameters'!$I$8), 'Library Subsidy Complex'!$C$2:$J$55, 4, FALSE)), 0)))))</f>
        <v>0</v>
      </c>
      <c r="AM601" s="181">
        <f>IF('Funding Allocation Parameters'!$C$8="Basic Library Subsidy", 0, IF('Funding Allocation Parameters'!$C$8="Grant funding",MIN(AJ601*'Funding Allocation Parameters'!$E$8, 'Funding Allocation Parameters'!$G$8), IF('Funding Allocation Parameters'!$C$8="Other author funding", 0, IF('Funding Allocation Parameters'!$C$8="Any discretionary funds (grants if available, other if no grants)", MIN(AJ601*'Funding Allocation Parameters'!$E$8, 'Funding Allocation Parameters'!$G$8), IF('Funding Allocation Parameters'!$C$8="Complex Library Subsidy", 0, 0)))))</f>
        <v>0</v>
      </c>
      <c r="AN601" s="181">
        <f>IF('Funding Allocation Parameters'!$C$8="Basic Library Subsidy", 0, IF('Funding Allocation Parameters'!$C$8="Grant funding", 0, IF('Funding Allocation Parameters'!$C$8="Other author funding",  MIN(AJ601*'Funding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1" s="181">
        <f>IF('Funding Allocation Parameters'!$C$8="Basic Library Subsidy", MIN(AK601*'Funding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MIN(AK601*VLOOKUP(CONCATENATE($A601, 'Funding Allocation Parameters'!$I$8), 'Library Subsidy Complex'!$C$2:$J$55, 6, FALSE), VLOOKUP(CONCATENATE($A601, 'Funding Allocation Parameters'!$I$8), 'Library Subsidy Complex'!$C$2:$J$55, 8, FALSE)), 0)))))</f>
        <v>0</v>
      </c>
      <c r="AP601" s="181">
        <f>IF('Funding Allocation Parameters'!$C$8="Basic Library Subsidy", 0, IF('Funding Allocation Parameters'!$C$8="Grant funding", 0, IF('Funding Allocation Parameters'!$C$8="Other author funding",  MIN(AK601*'Funding Allocation Parameters'!$E$8, 'Funding Allocation Parameters'!$G$8), IF('Funding Allocation Parameters'!$C$8="Any discretionary funds (grants if available, other if no grants)", MIN(AK601*'Funding Allocation Parameters'!$E$8, 'Funding Allocation Parameters'!$G$8), IF('Funding Allocation Parameters'!$C$8="Complex Library Subsidy", 0, 0)))))</f>
        <v>0</v>
      </c>
      <c r="AQ601" s="177">
        <f t="shared" si="289"/>
        <v>0</v>
      </c>
      <c r="AR601" s="177">
        <f t="shared" si="290"/>
        <v>0</v>
      </c>
      <c r="AS601" s="182">
        <f t="shared" si="291"/>
        <v>1189</v>
      </c>
      <c r="AT601" s="182">
        <f t="shared" si="292"/>
        <v>1089.6764150234731</v>
      </c>
      <c r="AU601" s="182">
        <f t="shared" si="293"/>
        <v>0</v>
      </c>
      <c r="AV601" s="182">
        <f t="shared" si="294"/>
        <v>1189</v>
      </c>
      <c r="AW601" s="182">
        <f t="shared" si="295"/>
        <v>1089.6764150234731</v>
      </c>
      <c r="AX601" s="183">
        <f t="shared" si="296"/>
        <v>0</v>
      </c>
      <c r="AY601" s="183">
        <f t="shared" si="297"/>
        <v>0</v>
      </c>
      <c r="AZ601" s="183">
        <f t="shared" si="298"/>
        <v>0</v>
      </c>
      <c r="BA601" s="183">
        <f t="shared" si="299"/>
        <v>1189</v>
      </c>
      <c r="BB601" s="183">
        <f t="shared" si="300"/>
        <v>1089.6764150234731</v>
      </c>
      <c r="BC601" s="184">
        <f t="shared" si="301"/>
        <v>1189</v>
      </c>
      <c r="BD601" s="184">
        <f t="shared" si="302"/>
        <v>0</v>
      </c>
      <c r="BE601" s="184">
        <f t="shared" si="303"/>
        <v>0</v>
      </c>
      <c r="BF601" s="184">
        <f t="shared" si="304"/>
        <v>1089.6764150234731</v>
      </c>
      <c r="BG601" s="102">
        <f t="shared" si="305"/>
        <v>0</v>
      </c>
      <c r="BH601" s="102">
        <f t="shared" si="306"/>
        <v>0</v>
      </c>
      <c r="BI601" s="102">
        <f t="shared" si="307"/>
        <v>0</v>
      </c>
      <c r="BJ601" s="102">
        <f t="shared" si="308"/>
        <v>0</v>
      </c>
      <c r="BK601" s="102">
        <f t="shared" si="309"/>
        <v>1</v>
      </c>
      <c r="BL601" s="102">
        <f t="shared" si="310"/>
        <v>0</v>
      </c>
      <c r="BN601" s="102"/>
    </row>
    <row r="602" spans="1:66" x14ac:dyDescent="0.25">
      <c r="A602" s="102" t="s">
        <v>13</v>
      </c>
      <c r="B602" s="102" t="s">
        <v>8</v>
      </c>
      <c r="C602" s="102" t="s">
        <v>8</v>
      </c>
      <c r="D602" s="102" t="s">
        <v>27</v>
      </c>
      <c r="E602" s="102" t="s">
        <v>555</v>
      </c>
      <c r="F602" s="102" t="s">
        <v>1197</v>
      </c>
      <c r="G602" s="102">
        <v>2.8</v>
      </c>
      <c r="H602" s="102">
        <v>1</v>
      </c>
      <c r="I602" s="102">
        <v>1</v>
      </c>
      <c r="J602" s="167">
        <f>IFERROR(H602*VLOOKUP(A602, 'Advanced Parameters'!$B$7:$G$20, 6, FALSE)*VLOOKUP(A602, 'Growth Parameters'!$B$6:$H$19, 6, FALSE), 0)</f>
        <v>1</v>
      </c>
      <c r="K602" s="167">
        <f>IFERROR(IF('Advanced Parameters'!$C$5="n",'Raw Data'!I602*VLOOKUP(A602,'Advanced Parameters'!$B$7:$G$20,6,FALSE),J602*VLOOKUP(A602,'Advanced Parameters'!$B$7:$G$20,2,FALSE))*VLOOKUP(A602, 'Growth Parameters'!$B$6:$H$19, 6, FALSE), 0)</f>
        <v>1</v>
      </c>
      <c r="L602" s="167">
        <f t="shared" si="311"/>
        <v>0</v>
      </c>
      <c r="M602" s="168">
        <f>IFERROR(IF(G602="NA","NA",IF(G602&gt;'APC Parameters'!$K$6+VLOOKUP('Raw Data'!A602, 'APC Parameters'!$H$7:$L$20, 4, FALSE), 'APC Parameters'!$L$6+VLOOKUP('Raw Data'!A602, 'APC Parameters'!$H$7:$L$20, 5, FALSE), G602*('APC Parameters'!$J$6+VLOOKUP('Raw Data'!A602, 'APC Parameters'!$H$7:$L$20, 3, FALSE))+'APC Parameters'!$I$6+VLOOKUP('Raw Data'!A602, 'APC Parameters'!$H$7:$L$20, 2, FALSE))), 0)</f>
        <v>3134</v>
      </c>
      <c r="N602" s="168">
        <f t="shared" si="281"/>
        <v>3134</v>
      </c>
      <c r="O602" s="168">
        <f>IFERROR(IF(M602="NA",VLOOKUP(D602,'Internal Calculations'!$B$10:$C$11,2,FALSE), M602)*VLOOKUP(A602, 'Growth Parameters'!$B$6:$H$19, 7, FALSE), 0)</f>
        <v>3134</v>
      </c>
      <c r="P602" s="177">
        <f t="shared" si="282"/>
        <v>3134</v>
      </c>
      <c r="Q602" s="178">
        <f>IF('Funding Allocation Parameters'!$C$5="Basic Library Subsidy", MIN(O602*('Funding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MIN($O602*(VLOOKUP(CONCATENATE($A602, 'Funding Allocation Parameters'!$I$5), 'Library Subsidy Complex'!$C$2:$J$55, 2, FALSE)), VLOOKUP(CONCATENATE($A602, 'Funding Allocation Parameters'!$I$5), 'Library Subsidy Complex'!$C$2:$J$55, 4, FALSE)), 0)))))</f>
        <v>1189</v>
      </c>
      <c r="R602" s="178">
        <f>IF('Funding Allocation Parameters'!$C$5="Basic Library Subsidy", 0, IF('Funding Allocation Parameters'!$C$5="Grant funding",MIN(O602*('Funding Allocation Parameters'!$E$5), 'Funding Allocation Parameters'!$G$5), IF('Funding Allocation Parameters'!$C$5="Other author funding", 0, IF('Funding Allocation Parameters'!$C$5="Any discretionary funds (grants if available, other if no grants)", MIN(O602*('Funding Allocation Parameters'!$E$5), 'Funding Allocation Parameters'!$G$5), IF('Funding Allocation Parameters'!$C$5="Complex Library Subsidy", 0, 0)))))</f>
        <v>0</v>
      </c>
      <c r="S602" s="178">
        <f>IF('Funding Allocation Parameters'!$C$5="Basic Library Subsidy", 0, IF('Funding Allocation Parameters'!$C$5="Grant funding", 0, IF('Funding Allocation Parameters'!$C$5="Other author funding",  MIN(O602*('Funding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2" s="178">
        <f>IF('Funding Allocation Parameters'!$C$5="Basic Library Subsidy", MIN(O602*('Funding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MIN($O602*(VLOOKUP(CONCATENATE($A602, 'Funding Allocation Parameters'!$I$5), 'Library Subsidy Complex'!$C$2:$J$55, 6, FALSE)), VLOOKUP(CONCATENATE($A602, 'Funding Allocation Parameters'!$I$5), 'Library Subsidy Complex'!$C$2:$J$55, 8, FALSE)), 0)))))</f>
        <v>1189</v>
      </c>
      <c r="U602" s="178">
        <f>IF('Funding Allocation Parameters'!$C$5="Basic Library Subsidy", 0, IF('Funding Allocation Parameters'!$C$5="Grant funding", 0, IF('Funding Allocation Parameters'!$C$5="Other author funding",  MIN(O602*('Funding Allocation Parameters'!$E$5), 'Funding Allocation Parameters'!$G$5), IF('Funding Allocation Parameters'!$C$5="Any discretionary funds (grants if available, other if no grants)", MIN(O602*('Funding Allocation Parameters'!$E$5), 'Funding Allocation Parameters'!$G$5), IF('Funding Allocation Parameters'!$C$5="Complex Library Subsidy", 0, 0)))))</f>
        <v>0</v>
      </c>
      <c r="V602" s="177">
        <f t="shared" si="283"/>
        <v>1945</v>
      </c>
      <c r="W602" s="177">
        <f t="shared" si="284"/>
        <v>1945</v>
      </c>
      <c r="X602" s="179">
        <f>IF('Funding Allocation Parameters'!$C$6="Basic Library Subsidy", MIN(V602*'Funding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MIN(V602*VLOOKUP(CONCATENATE($A602, 'Funding Allocation Parameters'!$I$6), 'Library Subsidy Complex'!$C$2:$J$55, 2, FALSE), VLOOKUP(CONCATENATE($A602, 'Funding Allocation Parameters'!$I$6), 'Library Subsidy Complex'!$C$2:$J$55, 4, FALSE)), 0)))))</f>
        <v>0</v>
      </c>
      <c r="Y602" s="179">
        <f>IF('Funding Allocation Parameters'!$C$6="Basic Library Subsidy", 0, IF('Funding Allocation Parameters'!$C$6="Grant funding",MIN(V602*'Funding Allocation Parameters'!$E$6, 'Funding Allocation Parameters'!$G$6), IF('Funding Allocation Parameters'!$C$6="Other author funding", 0, IF('Funding Allocation Parameters'!$C$6="Any discretionary funds (grants if available, other if no grants)", MIN(V602*'Funding Allocation Parameters'!$E$6, 'Funding Allocation Parameters'!$G$6), IF('Funding Allocation Parameters'!$C$6="Complex Library Subsidy", 0, 0)))))</f>
        <v>1945</v>
      </c>
      <c r="Z602" s="179">
        <f>IF('Funding Allocation Parameters'!$C$6="Basic Library Subsidy", 0, IF('Funding Allocation Parameters'!$C$6="Grant funding", 0, IF('Funding Allocation Parameters'!$C$6="Other author funding",  MIN(V602*'Funding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2" s="179">
        <f>IF('Funding Allocation Parameters'!$C$6="Basic Library Subsidy", MIN(W602*'Funding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MIN(W602*VLOOKUP(CONCATENATE($A602, 'Funding Allocation Parameters'!$I$6), 'Library Subsidy Complex'!$C$2:$J$55, 6, FALSE), VLOOKUP(CONCATENATE($A602, 'Funding Allocation Parameters'!$I$6), 'Library Subsidy Complex'!$C$2:$J$55, 8, FALSE)), 0)))))</f>
        <v>0</v>
      </c>
      <c r="AB602" s="179">
        <f>IF('Funding Allocation Parameters'!$C$6="Basic Library Subsidy", 0, IF('Funding Allocation Parameters'!$C$6="Grant funding", 0, IF('Funding Allocation Parameters'!$C$6="Other author funding",  MIN(W602*'Funding Allocation Parameters'!$E$6, 'Funding Allocation Parameters'!$G$6), IF('Funding Allocation Parameters'!$C$6="Any discretionary funds (grants if available, other if no grants)", MIN(W602*'Funding Allocation Parameters'!$E$6, 'Funding Allocation Parameters'!$G$6), IF('Funding Allocation Parameters'!$C$6="Complex Library Subsidy", 0, 0)))))</f>
        <v>1945</v>
      </c>
      <c r="AC602" s="177">
        <f t="shared" si="285"/>
        <v>0</v>
      </c>
      <c r="AD602" s="177">
        <f t="shared" si="286"/>
        <v>0</v>
      </c>
      <c r="AE602" s="180">
        <f>IF('Funding Allocation Parameters'!$C$7="Basic Library Subsidy", MIN(AC602*'Funding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MIN(AC602*VLOOKUP(CONCATENATE($A602, 'Funding Allocation Parameters'!$I$7), 'Library Subsidy Complex'!$C$2:$J$55, 2, FALSE), VLOOKUP(CONCATENATE($A602, 'Funding Allocation Parameters'!$I$7), 'Library Subsidy Complex'!$C$2:$J$55, 4, FALSE)), 0)))))</f>
        <v>0</v>
      </c>
      <c r="AF602" s="180">
        <f>IF('Funding Allocation Parameters'!$C$7="Basic Library Subsidy", 0, IF('Funding Allocation Parameters'!$C$7="Grant funding",MIN(AC602*'Funding Allocation Parameters'!$E$7, 'Funding Allocation Parameters'!$G$7), IF('Funding Allocation Parameters'!$C$7="Other author funding", 0, IF('Funding Allocation Parameters'!$C$7="Any discretionary funds (grants if available, other if no grants)", MIN(AC602*'Funding Allocation Parameters'!$E$7, 'Funding Allocation Parameters'!$G$7), IF('Funding Allocation Parameters'!$C$7="Complex Library Subsidy", 0, 0)))))</f>
        <v>0</v>
      </c>
      <c r="AG602" s="180">
        <f>IF('Funding Allocation Parameters'!$C$7="Basic Library Subsidy", 0, IF('Funding Allocation Parameters'!$C$7="Grant funding", 0, IF('Funding Allocation Parameters'!$C$7="Other author funding",  MIN(AC602*'Funding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2" s="180">
        <f>IF('Funding Allocation Parameters'!$C$7="Basic Library Subsidy", MIN(AD602*'Funding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MIN(AD602*VLOOKUP(CONCATENATE($A602, 'Funding Allocation Parameters'!$I$7), 'Library Subsidy Complex'!$C$2:$J$55, 6, FALSE), VLOOKUP(CONCATENATE($A602, 'Funding Allocation Parameters'!$I$7), 'Library Subsidy Complex'!$C$2:$J$55, 8, FALSE)), 0)))))</f>
        <v>0</v>
      </c>
      <c r="AI602" s="180">
        <f>IF('Funding Allocation Parameters'!$C$7="Basic Library Subsidy", 0, IF('Funding Allocation Parameters'!$C$7="Grant funding", 0, IF('Funding Allocation Parameters'!$C$7="Other author funding",  MIN(AD602*'Funding Allocation Parameters'!$E$7, 'Funding Allocation Parameters'!$G$7), IF('Funding Allocation Parameters'!$C$7="Any discretionary funds (grants if available, other if no grants)", MIN(AD602*'Funding Allocation Parameters'!$E$7, 'Funding Allocation Parameters'!$G$7), IF('Funding Allocation Parameters'!$C$7="Complex Library Subsidy", 0, 0)))))</f>
        <v>0</v>
      </c>
      <c r="AJ602" s="177">
        <f t="shared" si="287"/>
        <v>0</v>
      </c>
      <c r="AK602" s="177">
        <f t="shared" si="288"/>
        <v>0</v>
      </c>
      <c r="AL602" s="181">
        <f>IF('Funding Allocation Parameters'!$C$8="Basic Library Subsidy", MIN(AJ602*'Funding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MIN(AJ602*VLOOKUP(CONCATENATE($A602, 'Funding Allocation Parameters'!$I$8), 'Library Subsidy Complex'!$C$2:$J$55, 2, FALSE), VLOOKUP(CONCATENATE($A602, 'Funding Allocation Parameters'!$I$8), 'Library Subsidy Complex'!$C$2:$J$55, 4, FALSE)), 0)))))</f>
        <v>0</v>
      </c>
      <c r="AM602" s="181">
        <f>IF('Funding Allocation Parameters'!$C$8="Basic Library Subsidy", 0, IF('Funding Allocation Parameters'!$C$8="Grant funding",MIN(AJ602*'Funding Allocation Parameters'!$E$8, 'Funding Allocation Parameters'!$G$8), IF('Funding Allocation Parameters'!$C$8="Other author funding", 0, IF('Funding Allocation Parameters'!$C$8="Any discretionary funds (grants if available, other if no grants)", MIN(AJ602*'Funding Allocation Parameters'!$E$8, 'Funding Allocation Parameters'!$G$8), IF('Funding Allocation Parameters'!$C$8="Complex Library Subsidy", 0, 0)))))</f>
        <v>0</v>
      </c>
      <c r="AN602" s="181">
        <f>IF('Funding Allocation Parameters'!$C$8="Basic Library Subsidy", 0, IF('Funding Allocation Parameters'!$C$8="Grant funding", 0, IF('Funding Allocation Parameters'!$C$8="Other author funding",  MIN(AJ602*'Funding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2" s="181">
        <f>IF('Funding Allocation Parameters'!$C$8="Basic Library Subsidy", MIN(AK602*'Funding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MIN(AK602*VLOOKUP(CONCATENATE($A602, 'Funding Allocation Parameters'!$I$8), 'Library Subsidy Complex'!$C$2:$J$55, 6, FALSE), VLOOKUP(CONCATENATE($A602, 'Funding Allocation Parameters'!$I$8), 'Library Subsidy Complex'!$C$2:$J$55, 8, FALSE)), 0)))))</f>
        <v>0</v>
      </c>
      <c r="AP602" s="181">
        <f>IF('Funding Allocation Parameters'!$C$8="Basic Library Subsidy", 0, IF('Funding Allocation Parameters'!$C$8="Grant funding", 0, IF('Funding Allocation Parameters'!$C$8="Other author funding",  MIN(AK602*'Funding Allocation Parameters'!$E$8, 'Funding Allocation Parameters'!$G$8), IF('Funding Allocation Parameters'!$C$8="Any discretionary funds (grants if available, other if no grants)", MIN(AK602*'Funding Allocation Parameters'!$E$8, 'Funding Allocation Parameters'!$G$8), IF('Funding Allocation Parameters'!$C$8="Complex Library Subsidy", 0, 0)))))</f>
        <v>0</v>
      </c>
      <c r="AQ602" s="177">
        <f t="shared" si="289"/>
        <v>0</v>
      </c>
      <c r="AR602" s="177">
        <f t="shared" si="290"/>
        <v>0</v>
      </c>
      <c r="AS602" s="182">
        <f t="shared" si="291"/>
        <v>1189</v>
      </c>
      <c r="AT602" s="182">
        <f t="shared" si="292"/>
        <v>1945</v>
      </c>
      <c r="AU602" s="182">
        <f t="shared" si="293"/>
        <v>0</v>
      </c>
      <c r="AV602" s="182">
        <f t="shared" si="294"/>
        <v>1189</v>
      </c>
      <c r="AW602" s="182">
        <f t="shared" si="295"/>
        <v>1945</v>
      </c>
      <c r="AX602" s="183">
        <f t="shared" si="296"/>
        <v>1189</v>
      </c>
      <c r="AY602" s="183">
        <f t="shared" si="297"/>
        <v>1945</v>
      </c>
      <c r="AZ602" s="183">
        <f t="shared" si="298"/>
        <v>0</v>
      </c>
      <c r="BA602" s="183">
        <f t="shared" si="299"/>
        <v>0</v>
      </c>
      <c r="BB602" s="183">
        <f t="shared" si="300"/>
        <v>0</v>
      </c>
      <c r="BC602" s="184">
        <f t="shared" si="301"/>
        <v>1189</v>
      </c>
      <c r="BD602" s="184">
        <f t="shared" si="302"/>
        <v>0</v>
      </c>
      <c r="BE602" s="184">
        <f t="shared" si="303"/>
        <v>1945</v>
      </c>
      <c r="BF602" s="184">
        <f t="shared" si="304"/>
        <v>0</v>
      </c>
      <c r="BG602" s="102">
        <f t="shared" si="305"/>
        <v>0</v>
      </c>
      <c r="BH602" s="102">
        <f t="shared" si="306"/>
        <v>0</v>
      </c>
      <c r="BI602" s="102">
        <f t="shared" si="307"/>
        <v>0</v>
      </c>
      <c r="BJ602" s="102">
        <f t="shared" si="308"/>
        <v>1</v>
      </c>
      <c r="BK602" s="102">
        <f t="shared" si="309"/>
        <v>0</v>
      </c>
      <c r="BL602" s="102">
        <f t="shared" si="310"/>
        <v>0</v>
      </c>
      <c r="BN602" s="102"/>
    </row>
    <row r="603" spans="1:66" x14ac:dyDescent="0.25">
      <c r="A603" s="102" t="s">
        <v>19</v>
      </c>
      <c r="B603" s="102" t="s">
        <v>8</v>
      </c>
      <c r="C603" s="102" t="s">
        <v>8</v>
      </c>
      <c r="D603" s="102" t="s">
        <v>27</v>
      </c>
      <c r="E603" s="102" t="s">
        <v>715</v>
      </c>
      <c r="F603" s="102" t="s">
        <v>1198</v>
      </c>
      <c r="G603" s="102">
        <v>2.0470000000000002</v>
      </c>
      <c r="H603" s="102">
        <v>1</v>
      </c>
      <c r="I603" s="102">
        <v>1</v>
      </c>
      <c r="J603" s="167">
        <f>IFERROR(H603*VLOOKUP(A603, 'Advanced Parameters'!$B$7:$G$20, 6, FALSE)*VLOOKUP(A603, 'Growth Parameters'!$B$6:$H$19, 6, FALSE), 0)</f>
        <v>1</v>
      </c>
      <c r="K603" s="167">
        <f>IFERROR(IF('Advanced Parameters'!$C$5="n",'Raw Data'!I603*VLOOKUP(A603,'Advanced Parameters'!$B$7:$G$20,6,FALSE),J603*VLOOKUP(A603,'Advanced Parameters'!$B$7:$G$20,2,FALSE))*VLOOKUP(A603, 'Growth Parameters'!$B$6:$H$19, 6, FALSE), 0)</f>
        <v>1</v>
      </c>
      <c r="L603" s="167">
        <f t="shared" si="311"/>
        <v>0</v>
      </c>
      <c r="M603" s="168">
        <f>IFERROR(IF(G603="NA","NA",IF(G603&gt;'APC Parameters'!$K$6+VLOOKUP('Raw Data'!A603, 'APC Parameters'!$H$7:$L$20, 4, FALSE), 'APC Parameters'!$L$6+VLOOKUP('Raw Data'!A603, 'APC Parameters'!$H$7:$L$20, 5, FALSE), G603*('APC Parameters'!$J$6+VLOOKUP('Raw Data'!A603, 'APC Parameters'!$H$7:$L$20, 3, FALSE))+'APC Parameters'!$I$6+VLOOKUP('Raw Data'!A603, 'APC Parameters'!$H$7:$L$20, 2, FALSE))), 0)</f>
        <v>2599.8218000000002</v>
      </c>
      <c r="N603" s="168">
        <f t="shared" si="281"/>
        <v>2599.8218000000002</v>
      </c>
      <c r="O603" s="168">
        <f>IFERROR(IF(M603="NA",VLOOKUP(D603,'Internal Calculations'!$B$10:$C$11,2,FALSE), M603)*VLOOKUP(A603, 'Growth Parameters'!$B$6:$H$19, 7, FALSE), 0)</f>
        <v>2599.8218000000002</v>
      </c>
      <c r="P603" s="177">
        <f t="shared" si="282"/>
        <v>2599.8218000000002</v>
      </c>
      <c r="Q603" s="178">
        <f>IF('Funding Allocation Parameters'!$C$5="Basic Library Subsidy", MIN(O603*('Funding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MIN($O603*(VLOOKUP(CONCATENATE($A603, 'Funding Allocation Parameters'!$I$5), 'Library Subsidy Complex'!$C$2:$J$55, 2, FALSE)), VLOOKUP(CONCATENATE($A603, 'Funding Allocation Parameters'!$I$5), 'Library Subsidy Complex'!$C$2:$J$55, 4, FALSE)), 0)))))</f>
        <v>1189</v>
      </c>
      <c r="R603" s="178">
        <f>IF('Funding Allocation Parameters'!$C$5="Basic Library Subsidy", 0, IF('Funding Allocation Parameters'!$C$5="Grant funding",MIN(O603*('Funding Allocation Parameters'!$E$5), 'Funding Allocation Parameters'!$G$5), IF('Funding Allocation Parameters'!$C$5="Other author funding", 0, IF('Funding Allocation Parameters'!$C$5="Any discretionary funds (grants if available, other if no grants)", MIN(O603*('Funding Allocation Parameters'!$E$5), 'Funding Allocation Parameters'!$G$5), IF('Funding Allocation Parameters'!$C$5="Complex Library Subsidy", 0, 0)))))</f>
        <v>0</v>
      </c>
      <c r="S603" s="178">
        <f>IF('Funding Allocation Parameters'!$C$5="Basic Library Subsidy", 0, IF('Funding Allocation Parameters'!$C$5="Grant funding", 0, IF('Funding Allocation Parameters'!$C$5="Other author funding",  MIN(O603*('Funding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3" s="178">
        <f>IF('Funding Allocation Parameters'!$C$5="Basic Library Subsidy", MIN(O603*('Funding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MIN($O603*(VLOOKUP(CONCATENATE($A603, 'Funding Allocation Parameters'!$I$5), 'Library Subsidy Complex'!$C$2:$J$55, 6, FALSE)), VLOOKUP(CONCATENATE($A603, 'Funding Allocation Parameters'!$I$5), 'Library Subsidy Complex'!$C$2:$J$55, 8, FALSE)), 0)))))</f>
        <v>1189</v>
      </c>
      <c r="U603" s="178">
        <f>IF('Funding Allocation Parameters'!$C$5="Basic Library Subsidy", 0, IF('Funding Allocation Parameters'!$C$5="Grant funding", 0, IF('Funding Allocation Parameters'!$C$5="Other author funding",  MIN(O603*('Funding Allocation Parameters'!$E$5), 'Funding Allocation Parameters'!$G$5), IF('Funding Allocation Parameters'!$C$5="Any discretionary funds (grants if available, other if no grants)", MIN(O603*('Funding Allocation Parameters'!$E$5), 'Funding Allocation Parameters'!$G$5), IF('Funding Allocation Parameters'!$C$5="Complex Library Subsidy", 0, 0)))))</f>
        <v>0</v>
      </c>
      <c r="V603" s="177">
        <f t="shared" si="283"/>
        <v>1410.8218000000002</v>
      </c>
      <c r="W603" s="177">
        <f t="shared" si="284"/>
        <v>1410.8218000000002</v>
      </c>
      <c r="X603" s="179">
        <f>IF('Funding Allocation Parameters'!$C$6="Basic Library Subsidy", MIN(V603*'Funding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MIN(V603*VLOOKUP(CONCATENATE($A603, 'Funding Allocation Parameters'!$I$6), 'Library Subsidy Complex'!$C$2:$J$55, 2, FALSE), VLOOKUP(CONCATENATE($A603, 'Funding Allocation Parameters'!$I$6), 'Library Subsidy Complex'!$C$2:$J$55, 4, FALSE)), 0)))))</f>
        <v>0</v>
      </c>
      <c r="Y603" s="179">
        <f>IF('Funding Allocation Parameters'!$C$6="Basic Library Subsidy", 0, IF('Funding Allocation Parameters'!$C$6="Grant funding",MIN(V603*'Funding Allocation Parameters'!$E$6, 'Funding Allocation Parameters'!$G$6), IF('Funding Allocation Parameters'!$C$6="Other author funding", 0, IF('Funding Allocation Parameters'!$C$6="Any discretionary funds (grants if available, other if no grants)", MIN(V603*'Funding Allocation Parameters'!$E$6, 'Funding Allocation Parameters'!$G$6), IF('Funding Allocation Parameters'!$C$6="Complex Library Subsidy", 0, 0)))))</f>
        <v>1410.8218000000002</v>
      </c>
      <c r="Z603" s="179">
        <f>IF('Funding Allocation Parameters'!$C$6="Basic Library Subsidy", 0, IF('Funding Allocation Parameters'!$C$6="Grant funding", 0, IF('Funding Allocation Parameters'!$C$6="Other author funding",  MIN(V603*'Funding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3" s="179">
        <f>IF('Funding Allocation Parameters'!$C$6="Basic Library Subsidy", MIN(W603*'Funding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MIN(W603*VLOOKUP(CONCATENATE($A603, 'Funding Allocation Parameters'!$I$6), 'Library Subsidy Complex'!$C$2:$J$55, 6, FALSE), VLOOKUP(CONCATENATE($A603, 'Funding Allocation Parameters'!$I$6), 'Library Subsidy Complex'!$C$2:$J$55, 8, FALSE)), 0)))))</f>
        <v>0</v>
      </c>
      <c r="AB603" s="179">
        <f>IF('Funding Allocation Parameters'!$C$6="Basic Library Subsidy", 0, IF('Funding Allocation Parameters'!$C$6="Grant funding", 0, IF('Funding Allocation Parameters'!$C$6="Other author funding",  MIN(W603*'Funding Allocation Parameters'!$E$6, 'Funding Allocation Parameters'!$G$6), IF('Funding Allocation Parameters'!$C$6="Any discretionary funds (grants if available, other if no grants)", MIN(W603*'Funding Allocation Parameters'!$E$6, 'Funding Allocation Parameters'!$G$6), IF('Funding Allocation Parameters'!$C$6="Complex Library Subsidy", 0, 0)))))</f>
        <v>1410.8218000000002</v>
      </c>
      <c r="AC603" s="177">
        <f t="shared" si="285"/>
        <v>0</v>
      </c>
      <c r="AD603" s="177">
        <f t="shared" si="286"/>
        <v>0</v>
      </c>
      <c r="AE603" s="180">
        <f>IF('Funding Allocation Parameters'!$C$7="Basic Library Subsidy", MIN(AC603*'Funding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MIN(AC603*VLOOKUP(CONCATENATE($A603, 'Funding Allocation Parameters'!$I$7), 'Library Subsidy Complex'!$C$2:$J$55, 2, FALSE), VLOOKUP(CONCATENATE($A603, 'Funding Allocation Parameters'!$I$7), 'Library Subsidy Complex'!$C$2:$J$55, 4, FALSE)), 0)))))</f>
        <v>0</v>
      </c>
      <c r="AF603" s="180">
        <f>IF('Funding Allocation Parameters'!$C$7="Basic Library Subsidy", 0, IF('Funding Allocation Parameters'!$C$7="Grant funding",MIN(AC603*'Funding Allocation Parameters'!$E$7, 'Funding Allocation Parameters'!$G$7), IF('Funding Allocation Parameters'!$C$7="Other author funding", 0, IF('Funding Allocation Parameters'!$C$7="Any discretionary funds (grants if available, other if no grants)", MIN(AC603*'Funding Allocation Parameters'!$E$7, 'Funding Allocation Parameters'!$G$7), IF('Funding Allocation Parameters'!$C$7="Complex Library Subsidy", 0, 0)))))</f>
        <v>0</v>
      </c>
      <c r="AG603" s="180">
        <f>IF('Funding Allocation Parameters'!$C$7="Basic Library Subsidy", 0, IF('Funding Allocation Parameters'!$C$7="Grant funding", 0, IF('Funding Allocation Parameters'!$C$7="Other author funding",  MIN(AC603*'Funding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3" s="180">
        <f>IF('Funding Allocation Parameters'!$C$7="Basic Library Subsidy", MIN(AD603*'Funding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MIN(AD603*VLOOKUP(CONCATENATE($A603, 'Funding Allocation Parameters'!$I$7), 'Library Subsidy Complex'!$C$2:$J$55, 6, FALSE), VLOOKUP(CONCATENATE($A603, 'Funding Allocation Parameters'!$I$7), 'Library Subsidy Complex'!$C$2:$J$55, 8, FALSE)), 0)))))</f>
        <v>0</v>
      </c>
      <c r="AI603" s="180">
        <f>IF('Funding Allocation Parameters'!$C$7="Basic Library Subsidy", 0, IF('Funding Allocation Parameters'!$C$7="Grant funding", 0, IF('Funding Allocation Parameters'!$C$7="Other author funding",  MIN(AD603*'Funding Allocation Parameters'!$E$7, 'Funding Allocation Parameters'!$G$7), IF('Funding Allocation Parameters'!$C$7="Any discretionary funds (grants if available, other if no grants)", MIN(AD603*'Funding Allocation Parameters'!$E$7, 'Funding Allocation Parameters'!$G$7), IF('Funding Allocation Parameters'!$C$7="Complex Library Subsidy", 0, 0)))))</f>
        <v>0</v>
      </c>
      <c r="AJ603" s="177">
        <f t="shared" si="287"/>
        <v>0</v>
      </c>
      <c r="AK603" s="177">
        <f t="shared" si="288"/>
        <v>0</v>
      </c>
      <c r="AL603" s="181">
        <f>IF('Funding Allocation Parameters'!$C$8="Basic Library Subsidy", MIN(AJ603*'Funding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MIN(AJ603*VLOOKUP(CONCATENATE($A603, 'Funding Allocation Parameters'!$I$8), 'Library Subsidy Complex'!$C$2:$J$55, 2, FALSE), VLOOKUP(CONCATENATE($A603, 'Funding Allocation Parameters'!$I$8), 'Library Subsidy Complex'!$C$2:$J$55, 4, FALSE)), 0)))))</f>
        <v>0</v>
      </c>
      <c r="AM603" s="181">
        <f>IF('Funding Allocation Parameters'!$C$8="Basic Library Subsidy", 0, IF('Funding Allocation Parameters'!$C$8="Grant funding",MIN(AJ603*'Funding Allocation Parameters'!$E$8, 'Funding Allocation Parameters'!$G$8), IF('Funding Allocation Parameters'!$C$8="Other author funding", 0, IF('Funding Allocation Parameters'!$C$8="Any discretionary funds (grants if available, other if no grants)", MIN(AJ603*'Funding Allocation Parameters'!$E$8, 'Funding Allocation Parameters'!$G$8), IF('Funding Allocation Parameters'!$C$8="Complex Library Subsidy", 0, 0)))))</f>
        <v>0</v>
      </c>
      <c r="AN603" s="181">
        <f>IF('Funding Allocation Parameters'!$C$8="Basic Library Subsidy", 0, IF('Funding Allocation Parameters'!$C$8="Grant funding", 0, IF('Funding Allocation Parameters'!$C$8="Other author funding",  MIN(AJ603*'Funding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3" s="181">
        <f>IF('Funding Allocation Parameters'!$C$8="Basic Library Subsidy", MIN(AK603*'Funding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MIN(AK603*VLOOKUP(CONCATENATE($A603, 'Funding Allocation Parameters'!$I$8), 'Library Subsidy Complex'!$C$2:$J$55, 6, FALSE), VLOOKUP(CONCATENATE($A603, 'Funding Allocation Parameters'!$I$8), 'Library Subsidy Complex'!$C$2:$J$55, 8, FALSE)), 0)))))</f>
        <v>0</v>
      </c>
      <c r="AP603" s="181">
        <f>IF('Funding Allocation Parameters'!$C$8="Basic Library Subsidy", 0, IF('Funding Allocation Parameters'!$C$8="Grant funding", 0, IF('Funding Allocation Parameters'!$C$8="Other author funding",  MIN(AK603*'Funding Allocation Parameters'!$E$8, 'Funding Allocation Parameters'!$G$8), IF('Funding Allocation Parameters'!$C$8="Any discretionary funds (grants if available, other if no grants)", MIN(AK603*'Funding Allocation Parameters'!$E$8, 'Funding Allocation Parameters'!$G$8), IF('Funding Allocation Parameters'!$C$8="Complex Library Subsidy", 0, 0)))))</f>
        <v>0</v>
      </c>
      <c r="AQ603" s="177">
        <f t="shared" si="289"/>
        <v>0</v>
      </c>
      <c r="AR603" s="177">
        <f t="shared" si="290"/>
        <v>0</v>
      </c>
      <c r="AS603" s="182">
        <f t="shared" si="291"/>
        <v>1189</v>
      </c>
      <c r="AT603" s="182">
        <f t="shared" si="292"/>
        <v>1410.8218000000002</v>
      </c>
      <c r="AU603" s="182">
        <f t="shared" si="293"/>
        <v>0</v>
      </c>
      <c r="AV603" s="182">
        <f t="shared" si="294"/>
        <v>1189</v>
      </c>
      <c r="AW603" s="182">
        <f t="shared" si="295"/>
        <v>1410.8218000000002</v>
      </c>
      <c r="AX603" s="183">
        <f t="shared" si="296"/>
        <v>1189</v>
      </c>
      <c r="AY603" s="183">
        <f t="shared" si="297"/>
        <v>1410.8218000000002</v>
      </c>
      <c r="AZ603" s="183">
        <f t="shared" si="298"/>
        <v>0</v>
      </c>
      <c r="BA603" s="183">
        <f t="shared" si="299"/>
        <v>0</v>
      </c>
      <c r="BB603" s="183">
        <f t="shared" si="300"/>
        <v>0</v>
      </c>
      <c r="BC603" s="184">
        <f t="shared" si="301"/>
        <v>1189</v>
      </c>
      <c r="BD603" s="184">
        <f t="shared" si="302"/>
        <v>0</v>
      </c>
      <c r="BE603" s="184">
        <f t="shared" si="303"/>
        <v>1410.8218000000002</v>
      </c>
      <c r="BF603" s="184">
        <f t="shared" si="304"/>
        <v>0</v>
      </c>
      <c r="BG603" s="102">
        <f t="shared" si="305"/>
        <v>0</v>
      </c>
      <c r="BH603" s="102">
        <f t="shared" si="306"/>
        <v>0</v>
      </c>
      <c r="BI603" s="102">
        <f t="shared" si="307"/>
        <v>0</v>
      </c>
      <c r="BJ603" s="102">
        <f t="shared" si="308"/>
        <v>1</v>
      </c>
      <c r="BK603" s="102">
        <f t="shared" si="309"/>
        <v>0</v>
      </c>
      <c r="BL603" s="102">
        <f t="shared" si="310"/>
        <v>0</v>
      </c>
      <c r="BN603" s="102"/>
    </row>
    <row r="604" spans="1:66" x14ac:dyDescent="0.25">
      <c r="A604" s="102" t="s">
        <v>23</v>
      </c>
      <c r="B604" s="102" t="s">
        <v>15</v>
      </c>
      <c r="C604" s="102" t="s">
        <v>8</v>
      </c>
      <c r="D604" s="102" t="s">
        <v>27</v>
      </c>
      <c r="E604" s="102" t="s">
        <v>963</v>
      </c>
      <c r="F604" s="102" t="s">
        <v>1200</v>
      </c>
      <c r="G604" s="102" t="s">
        <v>9</v>
      </c>
      <c r="H604" s="102">
        <v>1</v>
      </c>
      <c r="I604" s="102">
        <v>0</v>
      </c>
      <c r="J604" s="167">
        <f>IFERROR(H604*VLOOKUP(A604, 'Advanced Parameters'!$B$7:$G$20, 6, FALSE)*VLOOKUP(A604, 'Growth Parameters'!$B$6:$H$19, 6, FALSE), 0)</f>
        <v>1</v>
      </c>
      <c r="K604" s="167">
        <f>IFERROR(IF('Advanced Parameters'!$C$5="n",'Raw Data'!I604*VLOOKUP(A604,'Advanced Parameters'!$B$7:$G$20,6,FALSE),J604*VLOOKUP(A604,'Advanced Parameters'!$B$7:$G$20,2,FALSE))*VLOOKUP(A604, 'Growth Parameters'!$B$6:$H$19, 6, FALSE), 0)</f>
        <v>0</v>
      </c>
      <c r="L604" s="167">
        <f t="shared" si="311"/>
        <v>1</v>
      </c>
      <c r="M604" s="168" t="str">
        <f>IFERROR(IF(G604="NA","NA",IF(G604&gt;'APC Parameters'!$K$6+VLOOKUP('Raw Data'!A604, 'APC Parameters'!$H$7:$L$20, 4, FALSE), 'APC Parameters'!$L$6+VLOOKUP('Raw Data'!A604, 'APC Parameters'!$H$7:$L$20, 5, FALSE), G604*('APC Parameters'!$J$6+VLOOKUP('Raw Data'!A604, 'APC Parameters'!$H$7:$L$20, 3, FALSE))+'APC Parameters'!$I$6+VLOOKUP('Raw Data'!A604, 'APC Parameters'!$H$7:$L$20, 2, FALSE))), 0)</f>
        <v>NA</v>
      </c>
      <c r="N604" s="168" t="str">
        <f t="shared" si="281"/>
        <v>NA</v>
      </c>
      <c r="O604" s="168">
        <f>IFERROR(IF(M604="NA",VLOOKUP(D604,'Internal Calculations'!$B$10:$C$11,2,FALSE), M604)*VLOOKUP(A604, 'Growth Parameters'!$B$6:$H$19, 7, FALSE), 0)</f>
        <v>2278.6764150234731</v>
      </c>
      <c r="P604" s="177">
        <f t="shared" si="282"/>
        <v>2278.6764150234731</v>
      </c>
      <c r="Q604" s="178">
        <f>IF('Funding Allocation Parameters'!$C$5="Basic Library Subsidy", MIN(O604*('Funding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MIN($O604*(VLOOKUP(CONCATENATE($A604, 'Funding Allocation Parameters'!$I$5), 'Library Subsidy Complex'!$C$2:$J$55, 2, FALSE)), VLOOKUP(CONCATENATE($A604, 'Funding Allocation Parameters'!$I$5), 'Library Subsidy Complex'!$C$2:$J$55, 4, FALSE)), 0)))))</f>
        <v>1189</v>
      </c>
      <c r="R604" s="178">
        <f>IF('Funding Allocation Parameters'!$C$5="Basic Library Subsidy", 0, IF('Funding Allocation Parameters'!$C$5="Grant funding",MIN(O604*('Funding Allocation Parameters'!$E$5), 'Funding Allocation Parameters'!$G$5), IF('Funding Allocation Parameters'!$C$5="Other author funding", 0, IF('Funding Allocation Parameters'!$C$5="Any discretionary funds (grants if available, other if no grants)", MIN(O604*('Funding Allocation Parameters'!$E$5), 'Funding Allocation Parameters'!$G$5), IF('Funding Allocation Parameters'!$C$5="Complex Library Subsidy", 0, 0)))))</f>
        <v>0</v>
      </c>
      <c r="S604" s="178">
        <f>IF('Funding Allocation Parameters'!$C$5="Basic Library Subsidy", 0, IF('Funding Allocation Parameters'!$C$5="Grant funding", 0, IF('Funding Allocation Parameters'!$C$5="Other author funding",  MIN(O604*('Funding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4" s="178">
        <f>IF('Funding Allocation Parameters'!$C$5="Basic Library Subsidy", MIN(O604*('Funding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MIN($O604*(VLOOKUP(CONCATENATE($A604, 'Funding Allocation Parameters'!$I$5), 'Library Subsidy Complex'!$C$2:$J$55, 6, FALSE)), VLOOKUP(CONCATENATE($A604, 'Funding Allocation Parameters'!$I$5), 'Library Subsidy Complex'!$C$2:$J$55, 8, FALSE)), 0)))))</f>
        <v>1189</v>
      </c>
      <c r="U604" s="178">
        <f>IF('Funding Allocation Parameters'!$C$5="Basic Library Subsidy", 0, IF('Funding Allocation Parameters'!$C$5="Grant funding", 0, IF('Funding Allocation Parameters'!$C$5="Other author funding",  MIN(O604*('Funding Allocation Parameters'!$E$5), 'Funding Allocation Parameters'!$G$5), IF('Funding Allocation Parameters'!$C$5="Any discretionary funds (grants if available, other if no grants)", MIN(O604*('Funding Allocation Parameters'!$E$5), 'Funding Allocation Parameters'!$G$5), IF('Funding Allocation Parameters'!$C$5="Complex Library Subsidy", 0, 0)))))</f>
        <v>0</v>
      </c>
      <c r="V604" s="177">
        <f t="shared" si="283"/>
        <v>1089.6764150234731</v>
      </c>
      <c r="W604" s="177">
        <f t="shared" si="284"/>
        <v>1089.6764150234731</v>
      </c>
      <c r="X604" s="179">
        <f>IF('Funding Allocation Parameters'!$C$6="Basic Library Subsidy", MIN(V604*'Funding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MIN(V604*VLOOKUP(CONCATENATE($A604, 'Funding Allocation Parameters'!$I$6), 'Library Subsidy Complex'!$C$2:$J$55, 2, FALSE), VLOOKUP(CONCATENATE($A604, 'Funding Allocation Parameters'!$I$6), 'Library Subsidy Complex'!$C$2:$J$55, 4, FALSE)), 0)))))</f>
        <v>0</v>
      </c>
      <c r="Y604" s="179">
        <f>IF('Funding Allocation Parameters'!$C$6="Basic Library Subsidy", 0, IF('Funding Allocation Parameters'!$C$6="Grant funding",MIN(V604*'Funding Allocation Parameters'!$E$6, 'Funding Allocation Parameters'!$G$6), IF('Funding Allocation Parameters'!$C$6="Other author funding", 0, IF('Funding Allocation Parameters'!$C$6="Any discretionary funds (grants if available, other if no grants)", MIN(V604*'Funding Allocation Parameters'!$E$6, 'Funding Allocation Parameters'!$G$6), IF('Funding Allocation Parameters'!$C$6="Complex Library Subsidy", 0, 0)))))</f>
        <v>1089.6764150234731</v>
      </c>
      <c r="Z604" s="179">
        <f>IF('Funding Allocation Parameters'!$C$6="Basic Library Subsidy", 0, IF('Funding Allocation Parameters'!$C$6="Grant funding", 0, IF('Funding Allocation Parameters'!$C$6="Other author funding",  MIN(V604*'Funding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4" s="179">
        <f>IF('Funding Allocation Parameters'!$C$6="Basic Library Subsidy", MIN(W604*'Funding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MIN(W604*VLOOKUP(CONCATENATE($A604, 'Funding Allocation Parameters'!$I$6), 'Library Subsidy Complex'!$C$2:$J$55, 6, FALSE), VLOOKUP(CONCATENATE($A604, 'Funding Allocation Parameters'!$I$6), 'Library Subsidy Complex'!$C$2:$J$55, 8, FALSE)), 0)))))</f>
        <v>0</v>
      </c>
      <c r="AB604" s="179">
        <f>IF('Funding Allocation Parameters'!$C$6="Basic Library Subsidy", 0, IF('Funding Allocation Parameters'!$C$6="Grant funding", 0, IF('Funding Allocation Parameters'!$C$6="Other author funding",  MIN(W604*'Funding Allocation Parameters'!$E$6, 'Funding Allocation Parameters'!$G$6), IF('Funding Allocation Parameters'!$C$6="Any discretionary funds (grants if available, other if no grants)", MIN(W604*'Funding Allocation Parameters'!$E$6, 'Funding Allocation Parameters'!$G$6), IF('Funding Allocation Parameters'!$C$6="Complex Library Subsidy", 0, 0)))))</f>
        <v>1089.6764150234731</v>
      </c>
      <c r="AC604" s="177">
        <f t="shared" si="285"/>
        <v>0</v>
      </c>
      <c r="AD604" s="177">
        <f t="shared" si="286"/>
        <v>0</v>
      </c>
      <c r="AE604" s="180">
        <f>IF('Funding Allocation Parameters'!$C$7="Basic Library Subsidy", MIN(AC604*'Funding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MIN(AC604*VLOOKUP(CONCATENATE($A604, 'Funding Allocation Parameters'!$I$7), 'Library Subsidy Complex'!$C$2:$J$55, 2, FALSE), VLOOKUP(CONCATENATE($A604, 'Funding Allocation Parameters'!$I$7), 'Library Subsidy Complex'!$C$2:$J$55, 4, FALSE)), 0)))))</f>
        <v>0</v>
      </c>
      <c r="AF604" s="180">
        <f>IF('Funding Allocation Parameters'!$C$7="Basic Library Subsidy", 0, IF('Funding Allocation Parameters'!$C$7="Grant funding",MIN(AC604*'Funding Allocation Parameters'!$E$7, 'Funding Allocation Parameters'!$G$7), IF('Funding Allocation Parameters'!$C$7="Other author funding", 0, IF('Funding Allocation Parameters'!$C$7="Any discretionary funds (grants if available, other if no grants)", MIN(AC604*'Funding Allocation Parameters'!$E$7, 'Funding Allocation Parameters'!$G$7), IF('Funding Allocation Parameters'!$C$7="Complex Library Subsidy", 0, 0)))))</f>
        <v>0</v>
      </c>
      <c r="AG604" s="180">
        <f>IF('Funding Allocation Parameters'!$C$7="Basic Library Subsidy", 0, IF('Funding Allocation Parameters'!$C$7="Grant funding", 0, IF('Funding Allocation Parameters'!$C$7="Other author funding",  MIN(AC604*'Funding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4" s="180">
        <f>IF('Funding Allocation Parameters'!$C$7="Basic Library Subsidy", MIN(AD604*'Funding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MIN(AD604*VLOOKUP(CONCATENATE($A604, 'Funding Allocation Parameters'!$I$7), 'Library Subsidy Complex'!$C$2:$J$55, 6, FALSE), VLOOKUP(CONCATENATE($A604, 'Funding Allocation Parameters'!$I$7), 'Library Subsidy Complex'!$C$2:$J$55, 8, FALSE)), 0)))))</f>
        <v>0</v>
      </c>
      <c r="AI604" s="180">
        <f>IF('Funding Allocation Parameters'!$C$7="Basic Library Subsidy", 0, IF('Funding Allocation Parameters'!$C$7="Grant funding", 0, IF('Funding Allocation Parameters'!$C$7="Other author funding",  MIN(AD604*'Funding Allocation Parameters'!$E$7, 'Funding Allocation Parameters'!$G$7), IF('Funding Allocation Parameters'!$C$7="Any discretionary funds (grants if available, other if no grants)", MIN(AD604*'Funding Allocation Parameters'!$E$7, 'Funding Allocation Parameters'!$G$7), IF('Funding Allocation Parameters'!$C$7="Complex Library Subsidy", 0, 0)))))</f>
        <v>0</v>
      </c>
      <c r="AJ604" s="177">
        <f t="shared" si="287"/>
        <v>0</v>
      </c>
      <c r="AK604" s="177">
        <f t="shared" si="288"/>
        <v>0</v>
      </c>
      <c r="AL604" s="181">
        <f>IF('Funding Allocation Parameters'!$C$8="Basic Library Subsidy", MIN(AJ604*'Funding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MIN(AJ604*VLOOKUP(CONCATENATE($A604, 'Funding Allocation Parameters'!$I$8), 'Library Subsidy Complex'!$C$2:$J$55, 2, FALSE), VLOOKUP(CONCATENATE($A604, 'Funding Allocation Parameters'!$I$8), 'Library Subsidy Complex'!$C$2:$J$55, 4, FALSE)), 0)))))</f>
        <v>0</v>
      </c>
      <c r="AM604" s="181">
        <f>IF('Funding Allocation Parameters'!$C$8="Basic Library Subsidy", 0, IF('Funding Allocation Parameters'!$C$8="Grant funding",MIN(AJ604*'Funding Allocation Parameters'!$E$8, 'Funding Allocation Parameters'!$G$8), IF('Funding Allocation Parameters'!$C$8="Other author funding", 0, IF('Funding Allocation Parameters'!$C$8="Any discretionary funds (grants if available, other if no grants)", MIN(AJ604*'Funding Allocation Parameters'!$E$8, 'Funding Allocation Parameters'!$G$8), IF('Funding Allocation Parameters'!$C$8="Complex Library Subsidy", 0, 0)))))</f>
        <v>0</v>
      </c>
      <c r="AN604" s="181">
        <f>IF('Funding Allocation Parameters'!$C$8="Basic Library Subsidy", 0, IF('Funding Allocation Parameters'!$C$8="Grant funding", 0, IF('Funding Allocation Parameters'!$C$8="Other author funding",  MIN(AJ604*'Funding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4" s="181">
        <f>IF('Funding Allocation Parameters'!$C$8="Basic Library Subsidy", MIN(AK604*'Funding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MIN(AK604*VLOOKUP(CONCATENATE($A604, 'Funding Allocation Parameters'!$I$8), 'Library Subsidy Complex'!$C$2:$J$55, 6, FALSE), VLOOKUP(CONCATENATE($A604, 'Funding Allocation Parameters'!$I$8), 'Library Subsidy Complex'!$C$2:$J$55, 8, FALSE)), 0)))))</f>
        <v>0</v>
      </c>
      <c r="AP604" s="181">
        <f>IF('Funding Allocation Parameters'!$C$8="Basic Library Subsidy", 0, IF('Funding Allocation Parameters'!$C$8="Grant funding", 0, IF('Funding Allocation Parameters'!$C$8="Other author funding",  MIN(AK604*'Funding Allocation Parameters'!$E$8, 'Funding Allocation Parameters'!$G$8), IF('Funding Allocation Parameters'!$C$8="Any discretionary funds (grants if available, other if no grants)", MIN(AK604*'Funding Allocation Parameters'!$E$8, 'Funding Allocation Parameters'!$G$8), IF('Funding Allocation Parameters'!$C$8="Complex Library Subsidy", 0, 0)))))</f>
        <v>0</v>
      </c>
      <c r="AQ604" s="177">
        <f t="shared" si="289"/>
        <v>0</v>
      </c>
      <c r="AR604" s="177">
        <f t="shared" si="290"/>
        <v>0</v>
      </c>
      <c r="AS604" s="182">
        <f t="shared" si="291"/>
        <v>1189</v>
      </c>
      <c r="AT604" s="182">
        <f t="shared" si="292"/>
        <v>1089.6764150234731</v>
      </c>
      <c r="AU604" s="182">
        <f t="shared" si="293"/>
        <v>0</v>
      </c>
      <c r="AV604" s="182">
        <f t="shared" si="294"/>
        <v>1189</v>
      </c>
      <c r="AW604" s="182">
        <f t="shared" si="295"/>
        <v>1089.6764150234731</v>
      </c>
      <c r="AX604" s="183">
        <f t="shared" si="296"/>
        <v>0</v>
      </c>
      <c r="AY604" s="183">
        <f t="shared" si="297"/>
        <v>0</v>
      </c>
      <c r="AZ604" s="183">
        <f t="shared" si="298"/>
        <v>0</v>
      </c>
      <c r="BA604" s="183">
        <f t="shared" si="299"/>
        <v>1189</v>
      </c>
      <c r="BB604" s="183">
        <f t="shared" si="300"/>
        <v>1089.6764150234731</v>
      </c>
      <c r="BC604" s="184">
        <f t="shared" si="301"/>
        <v>1189</v>
      </c>
      <c r="BD604" s="184">
        <f t="shared" si="302"/>
        <v>0</v>
      </c>
      <c r="BE604" s="184">
        <f t="shared" si="303"/>
        <v>0</v>
      </c>
      <c r="BF604" s="184">
        <f t="shared" si="304"/>
        <v>1089.6764150234731</v>
      </c>
      <c r="BG604" s="102">
        <f t="shared" si="305"/>
        <v>0</v>
      </c>
      <c r="BH604" s="102">
        <f t="shared" si="306"/>
        <v>0</v>
      </c>
      <c r="BI604" s="102">
        <f t="shared" si="307"/>
        <v>0</v>
      </c>
      <c r="BJ604" s="102">
        <f t="shared" si="308"/>
        <v>0</v>
      </c>
      <c r="BK604" s="102">
        <f t="shared" si="309"/>
        <v>1</v>
      </c>
      <c r="BL604" s="102">
        <f t="shared" si="310"/>
        <v>0</v>
      </c>
      <c r="BN604" s="102"/>
    </row>
    <row r="605" spans="1:66" x14ac:dyDescent="0.25">
      <c r="A605" s="102" t="s">
        <v>17</v>
      </c>
      <c r="B605" s="102" t="s">
        <v>8</v>
      </c>
      <c r="C605" s="102" t="s">
        <v>8</v>
      </c>
      <c r="D605" s="102" t="s">
        <v>27</v>
      </c>
      <c r="E605" s="102" t="s">
        <v>1201</v>
      </c>
      <c r="F605" s="102" t="s">
        <v>1202</v>
      </c>
      <c r="G605" s="102">
        <v>0.72</v>
      </c>
      <c r="H605" s="102">
        <v>1</v>
      </c>
      <c r="I605" s="102">
        <v>1</v>
      </c>
      <c r="J605" s="167">
        <f>IFERROR(H605*VLOOKUP(A605, 'Advanced Parameters'!$B$7:$G$20, 6, FALSE)*VLOOKUP(A605, 'Growth Parameters'!$B$6:$H$19, 6, FALSE), 0)</f>
        <v>1</v>
      </c>
      <c r="K605" s="167">
        <f>IFERROR(IF('Advanced Parameters'!$C$5="n",'Raw Data'!I605*VLOOKUP(A605,'Advanced Parameters'!$B$7:$G$20,6,FALSE),J605*VLOOKUP(A605,'Advanced Parameters'!$B$7:$G$20,2,FALSE))*VLOOKUP(A605, 'Growth Parameters'!$B$6:$H$19, 6, FALSE), 0)</f>
        <v>1</v>
      </c>
      <c r="L605" s="167">
        <f t="shared" si="311"/>
        <v>0</v>
      </c>
      <c r="M605" s="168">
        <f>IFERROR(IF(G605="NA","NA",IF(G605&gt;'APC Parameters'!$K$6+VLOOKUP('Raw Data'!A605, 'APC Parameters'!$H$7:$L$20, 4, FALSE), 'APC Parameters'!$L$6+VLOOKUP('Raw Data'!A605, 'APC Parameters'!$H$7:$L$20, 5, FALSE), G605*('APC Parameters'!$J$6+VLOOKUP('Raw Data'!A605, 'APC Parameters'!$H$7:$L$20, 3, FALSE))+'APC Parameters'!$I$6+VLOOKUP('Raw Data'!A605, 'APC Parameters'!$H$7:$L$20, 2, FALSE))), 0)</f>
        <v>1658.4480000000001</v>
      </c>
      <c r="N605" s="168">
        <f t="shared" si="281"/>
        <v>1658.4480000000001</v>
      </c>
      <c r="O605" s="168">
        <f>IFERROR(IF(M605="NA",VLOOKUP(D605,'Internal Calculations'!$B$10:$C$11,2,FALSE), M605)*VLOOKUP(A605, 'Growth Parameters'!$B$6:$H$19, 7, FALSE), 0)</f>
        <v>1658.4480000000001</v>
      </c>
      <c r="P605" s="177">
        <f t="shared" si="282"/>
        <v>1658.4480000000001</v>
      </c>
      <c r="Q605" s="178">
        <f>IF('Funding Allocation Parameters'!$C$5="Basic Library Subsidy", MIN(O605*('Funding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MIN($O605*(VLOOKUP(CONCATENATE($A605, 'Funding Allocation Parameters'!$I$5), 'Library Subsidy Complex'!$C$2:$J$55, 2, FALSE)), VLOOKUP(CONCATENATE($A605, 'Funding Allocation Parameters'!$I$5), 'Library Subsidy Complex'!$C$2:$J$55, 4, FALSE)), 0)))))</f>
        <v>1189</v>
      </c>
      <c r="R605" s="178">
        <f>IF('Funding Allocation Parameters'!$C$5="Basic Library Subsidy", 0, IF('Funding Allocation Parameters'!$C$5="Grant funding",MIN(O605*('Funding Allocation Parameters'!$E$5), 'Funding Allocation Parameters'!$G$5), IF('Funding Allocation Parameters'!$C$5="Other author funding", 0, IF('Funding Allocation Parameters'!$C$5="Any discretionary funds (grants if available, other if no grants)", MIN(O605*('Funding Allocation Parameters'!$E$5), 'Funding Allocation Parameters'!$G$5), IF('Funding Allocation Parameters'!$C$5="Complex Library Subsidy", 0, 0)))))</f>
        <v>0</v>
      </c>
      <c r="S605" s="178">
        <f>IF('Funding Allocation Parameters'!$C$5="Basic Library Subsidy", 0, IF('Funding Allocation Parameters'!$C$5="Grant funding", 0, IF('Funding Allocation Parameters'!$C$5="Other author funding",  MIN(O605*('Funding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5" s="178">
        <f>IF('Funding Allocation Parameters'!$C$5="Basic Library Subsidy", MIN(O605*('Funding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MIN($O605*(VLOOKUP(CONCATENATE($A605, 'Funding Allocation Parameters'!$I$5), 'Library Subsidy Complex'!$C$2:$J$55, 6, FALSE)), VLOOKUP(CONCATENATE($A605, 'Funding Allocation Parameters'!$I$5), 'Library Subsidy Complex'!$C$2:$J$55, 8, FALSE)), 0)))))</f>
        <v>1189</v>
      </c>
      <c r="U605" s="178">
        <f>IF('Funding Allocation Parameters'!$C$5="Basic Library Subsidy", 0, IF('Funding Allocation Parameters'!$C$5="Grant funding", 0, IF('Funding Allocation Parameters'!$C$5="Other author funding",  MIN(O605*('Funding Allocation Parameters'!$E$5), 'Funding Allocation Parameters'!$G$5), IF('Funding Allocation Parameters'!$C$5="Any discretionary funds (grants if available, other if no grants)", MIN(O605*('Funding Allocation Parameters'!$E$5), 'Funding Allocation Parameters'!$G$5), IF('Funding Allocation Parameters'!$C$5="Complex Library Subsidy", 0, 0)))))</f>
        <v>0</v>
      </c>
      <c r="V605" s="177">
        <f t="shared" si="283"/>
        <v>469.44800000000009</v>
      </c>
      <c r="W605" s="177">
        <f t="shared" si="284"/>
        <v>469.44800000000009</v>
      </c>
      <c r="X605" s="179">
        <f>IF('Funding Allocation Parameters'!$C$6="Basic Library Subsidy", MIN(V605*'Funding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MIN(V605*VLOOKUP(CONCATENATE($A605, 'Funding Allocation Parameters'!$I$6), 'Library Subsidy Complex'!$C$2:$J$55, 2, FALSE), VLOOKUP(CONCATENATE($A605, 'Funding Allocation Parameters'!$I$6), 'Library Subsidy Complex'!$C$2:$J$55, 4, FALSE)), 0)))))</f>
        <v>0</v>
      </c>
      <c r="Y605" s="179">
        <f>IF('Funding Allocation Parameters'!$C$6="Basic Library Subsidy", 0, IF('Funding Allocation Parameters'!$C$6="Grant funding",MIN(V605*'Funding Allocation Parameters'!$E$6, 'Funding Allocation Parameters'!$G$6), IF('Funding Allocation Parameters'!$C$6="Other author funding", 0, IF('Funding Allocation Parameters'!$C$6="Any discretionary funds (grants if available, other if no grants)", MIN(V605*'Funding Allocation Parameters'!$E$6, 'Funding Allocation Parameters'!$G$6), IF('Funding Allocation Parameters'!$C$6="Complex Library Subsidy", 0, 0)))))</f>
        <v>469.44800000000009</v>
      </c>
      <c r="Z605" s="179">
        <f>IF('Funding Allocation Parameters'!$C$6="Basic Library Subsidy", 0, IF('Funding Allocation Parameters'!$C$6="Grant funding", 0, IF('Funding Allocation Parameters'!$C$6="Other author funding",  MIN(V605*'Funding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5" s="179">
        <f>IF('Funding Allocation Parameters'!$C$6="Basic Library Subsidy", MIN(W605*'Funding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MIN(W605*VLOOKUP(CONCATENATE($A605, 'Funding Allocation Parameters'!$I$6), 'Library Subsidy Complex'!$C$2:$J$55, 6, FALSE), VLOOKUP(CONCATENATE($A605, 'Funding Allocation Parameters'!$I$6), 'Library Subsidy Complex'!$C$2:$J$55, 8, FALSE)), 0)))))</f>
        <v>0</v>
      </c>
      <c r="AB605" s="179">
        <f>IF('Funding Allocation Parameters'!$C$6="Basic Library Subsidy", 0, IF('Funding Allocation Parameters'!$C$6="Grant funding", 0, IF('Funding Allocation Parameters'!$C$6="Other author funding",  MIN(W605*'Funding Allocation Parameters'!$E$6, 'Funding Allocation Parameters'!$G$6), IF('Funding Allocation Parameters'!$C$6="Any discretionary funds (grants if available, other if no grants)", MIN(W605*'Funding Allocation Parameters'!$E$6, 'Funding Allocation Parameters'!$G$6), IF('Funding Allocation Parameters'!$C$6="Complex Library Subsidy", 0, 0)))))</f>
        <v>469.44800000000009</v>
      </c>
      <c r="AC605" s="177">
        <f t="shared" si="285"/>
        <v>0</v>
      </c>
      <c r="AD605" s="177">
        <f t="shared" si="286"/>
        <v>0</v>
      </c>
      <c r="AE605" s="180">
        <f>IF('Funding Allocation Parameters'!$C$7="Basic Library Subsidy", MIN(AC605*'Funding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MIN(AC605*VLOOKUP(CONCATENATE($A605, 'Funding Allocation Parameters'!$I$7), 'Library Subsidy Complex'!$C$2:$J$55, 2, FALSE), VLOOKUP(CONCATENATE($A605, 'Funding Allocation Parameters'!$I$7), 'Library Subsidy Complex'!$C$2:$J$55, 4, FALSE)), 0)))))</f>
        <v>0</v>
      </c>
      <c r="AF605" s="180">
        <f>IF('Funding Allocation Parameters'!$C$7="Basic Library Subsidy", 0, IF('Funding Allocation Parameters'!$C$7="Grant funding",MIN(AC605*'Funding Allocation Parameters'!$E$7, 'Funding Allocation Parameters'!$G$7), IF('Funding Allocation Parameters'!$C$7="Other author funding", 0, IF('Funding Allocation Parameters'!$C$7="Any discretionary funds (grants if available, other if no grants)", MIN(AC605*'Funding Allocation Parameters'!$E$7, 'Funding Allocation Parameters'!$G$7), IF('Funding Allocation Parameters'!$C$7="Complex Library Subsidy", 0, 0)))))</f>
        <v>0</v>
      </c>
      <c r="AG605" s="180">
        <f>IF('Funding Allocation Parameters'!$C$7="Basic Library Subsidy", 0, IF('Funding Allocation Parameters'!$C$7="Grant funding", 0, IF('Funding Allocation Parameters'!$C$7="Other author funding",  MIN(AC605*'Funding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5" s="180">
        <f>IF('Funding Allocation Parameters'!$C$7="Basic Library Subsidy", MIN(AD605*'Funding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MIN(AD605*VLOOKUP(CONCATENATE($A605, 'Funding Allocation Parameters'!$I$7), 'Library Subsidy Complex'!$C$2:$J$55, 6, FALSE), VLOOKUP(CONCATENATE($A605, 'Funding Allocation Parameters'!$I$7), 'Library Subsidy Complex'!$C$2:$J$55, 8, FALSE)), 0)))))</f>
        <v>0</v>
      </c>
      <c r="AI605" s="180">
        <f>IF('Funding Allocation Parameters'!$C$7="Basic Library Subsidy", 0, IF('Funding Allocation Parameters'!$C$7="Grant funding", 0, IF('Funding Allocation Parameters'!$C$7="Other author funding",  MIN(AD605*'Funding Allocation Parameters'!$E$7, 'Funding Allocation Parameters'!$G$7), IF('Funding Allocation Parameters'!$C$7="Any discretionary funds (grants if available, other if no grants)", MIN(AD605*'Funding Allocation Parameters'!$E$7, 'Funding Allocation Parameters'!$G$7), IF('Funding Allocation Parameters'!$C$7="Complex Library Subsidy", 0, 0)))))</f>
        <v>0</v>
      </c>
      <c r="AJ605" s="177">
        <f t="shared" si="287"/>
        <v>0</v>
      </c>
      <c r="AK605" s="177">
        <f t="shared" si="288"/>
        <v>0</v>
      </c>
      <c r="AL605" s="181">
        <f>IF('Funding Allocation Parameters'!$C$8="Basic Library Subsidy", MIN(AJ605*'Funding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MIN(AJ605*VLOOKUP(CONCATENATE($A605, 'Funding Allocation Parameters'!$I$8), 'Library Subsidy Complex'!$C$2:$J$55, 2, FALSE), VLOOKUP(CONCATENATE($A605, 'Funding Allocation Parameters'!$I$8), 'Library Subsidy Complex'!$C$2:$J$55, 4, FALSE)), 0)))))</f>
        <v>0</v>
      </c>
      <c r="AM605" s="181">
        <f>IF('Funding Allocation Parameters'!$C$8="Basic Library Subsidy", 0, IF('Funding Allocation Parameters'!$C$8="Grant funding",MIN(AJ605*'Funding Allocation Parameters'!$E$8, 'Funding Allocation Parameters'!$G$8), IF('Funding Allocation Parameters'!$C$8="Other author funding", 0, IF('Funding Allocation Parameters'!$C$8="Any discretionary funds (grants if available, other if no grants)", MIN(AJ605*'Funding Allocation Parameters'!$E$8, 'Funding Allocation Parameters'!$G$8), IF('Funding Allocation Parameters'!$C$8="Complex Library Subsidy", 0, 0)))))</f>
        <v>0</v>
      </c>
      <c r="AN605" s="181">
        <f>IF('Funding Allocation Parameters'!$C$8="Basic Library Subsidy", 0, IF('Funding Allocation Parameters'!$C$8="Grant funding", 0, IF('Funding Allocation Parameters'!$C$8="Other author funding",  MIN(AJ605*'Funding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5" s="181">
        <f>IF('Funding Allocation Parameters'!$C$8="Basic Library Subsidy", MIN(AK605*'Funding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MIN(AK605*VLOOKUP(CONCATENATE($A605, 'Funding Allocation Parameters'!$I$8), 'Library Subsidy Complex'!$C$2:$J$55, 6, FALSE), VLOOKUP(CONCATENATE($A605, 'Funding Allocation Parameters'!$I$8), 'Library Subsidy Complex'!$C$2:$J$55, 8, FALSE)), 0)))))</f>
        <v>0</v>
      </c>
      <c r="AP605" s="181">
        <f>IF('Funding Allocation Parameters'!$C$8="Basic Library Subsidy", 0, IF('Funding Allocation Parameters'!$C$8="Grant funding", 0, IF('Funding Allocation Parameters'!$C$8="Other author funding",  MIN(AK605*'Funding Allocation Parameters'!$E$8, 'Funding Allocation Parameters'!$G$8), IF('Funding Allocation Parameters'!$C$8="Any discretionary funds (grants if available, other if no grants)", MIN(AK605*'Funding Allocation Parameters'!$E$8, 'Funding Allocation Parameters'!$G$8), IF('Funding Allocation Parameters'!$C$8="Complex Library Subsidy", 0, 0)))))</f>
        <v>0</v>
      </c>
      <c r="AQ605" s="177">
        <f t="shared" si="289"/>
        <v>0</v>
      </c>
      <c r="AR605" s="177">
        <f t="shared" si="290"/>
        <v>0</v>
      </c>
      <c r="AS605" s="182">
        <f t="shared" si="291"/>
        <v>1189</v>
      </c>
      <c r="AT605" s="182">
        <f t="shared" si="292"/>
        <v>469.44800000000009</v>
      </c>
      <c r="AU605" s="182">
        <f t="shared" si="293"/>
        <v>0</v>
      </c>
      <c r="AV605" s="182">
        <f t="shared" si="294"/>
        <v>1189</v>
      </c>
      <c r="AW605" s="182">
        <f t="shared" si="295"/>
        <v>469.44800000000009</v>
      </c>
      <c r="AX605" s="183">
        <f t="shared" si="296"/>
        <v>1189</v>
      </c>
      <c r="AY605" s="183">
        <f t="shared" si="297"/>
        <v>469.44800000000009</v>
      </c>
      <c r="AZ605" s="183">
        <f t="shared" si="298"/>
        <v>0</v>
      </c>
      <c r="BA605" s="183">
        <f t="shared" si="299"/>
        <v>0</v>
      </c>
      <c r="BB605" s="183">
        <f t="shared" si="300"/>
        <v>0</v>
      </c>
      <c r="BC605" s="184">
        <f t="shared" si="301"/>
        <v>1189</v>
      </c>
      <c r="BD605" s="184">
        <f t="shared" si="302"/>
        <v>0</v>
      </c>
      <c r="BE605" s="184">
        <f t="shared" si="303"/>
        <v>469.44800000000009</v>
      </c>
      <c r="BF605" s="184">
        <f t="shared" si="304"/>
        <v>0</v>
      </c>
      <c r="BG605" s="102">
        <f t="shared" si="305"/>
        <v>0</v>
      </c>
      <c r="BH605" s="102">
        <f t="shared" si="306"/>
        <v>0</v>
      </c>
      <c r="BI605" s="102">
        <f t="shared" si="307"/>
        <v>0</v>
      </c>
      <c r="BJ605" s="102">
        <f t="shared" si="308"/>
        <v>1</v>
      </c>
      <c r="BK605" s="102">
        <f t="shared" si="309"/>
        <v>0</v>
      </c>
      <c r="BL605" s="102">
        <f t="shared" si="310"/>
        <v>0</v>
      </c>
      <c r="BN605" s="102"/>
    </row>
    <row r="606" spans="1:66" x14ac:dyDescent="0.25">
      <c r="A606" s="102" t="s">
        <v>14</v>
      </c>
      <c r="B606" s="102" t="s">
        <v>8</v>
      </c>
      <c r="C606" s="102" t="s">
        <v>8</v>
      </c>
      <c r="D606" s="102" t="s">
        <v>27</v>
      </c>
      <c r="E606" s="102" t="s">
        <v>743</v>
      </c>
      <c r="F606" s="102" t="s">
        <v>1204</v>
      </c>
      <c r="G606" s="102">
        <v>4.2</v>
      </c>
      <c r="H606" s="102">
        <v>1</v>
      </c>
      <c r="I606" s="102">
        <v>0.35299999999999998</v>
      </c>
      <c r="J606" s="167">
        <f>IFERROR(H606*VLOOKUP(A606, 'Advanced Parameters'!$B$7:$G$20, 6, FALSE)*VLOOKUP(A606, 'Growth Parameters'!$B$6:$H$19, 6, FALSE), 0)</f>
        <v>1</v>
      </c>
      <c r="K606" s="167">
        <f>IFERROR(IF('Advanced Parameters'!$C$5="n",'Raw Data'!I606*VLOOKUP(A606,'Advanced Parameters'!$B$7:$G$20,6,FALSE),J606*VLOOKUP(A606,'Advanced Parameters'!$B$7:$G$20,2,FALSE))*VLOOKUP(A606, 'Growth Parameters'!$B$6:$H$19, 6, FALSE), 0)</f>
        <v>0.35299999999999998</v>
      </c>
      <c r="L606" s="167">
        <f t="shared" si="311"/>
        <v>0.64700000000000002</v>
      </c>
      <c r="M606" s="168">
        <f>IFERROR(IF(G606="NA","NA",IF(G606&gt;'APC Parameters'!$K$6+VLOOKUP('Raw Data'!A606, 'APC Parameters'!$H$7:$L$20, 4, FALSE), 'APC Parameters'!$L$6+VLOOKUP('Raw Data'!A606, 'APC Parameters'!$H$7:$L$20, 5, FALSE), G606*('APC Parameters'!$J$6+VLOOKUP('Raw Data'!A606, 'APC Parameters'!$H$7:$L$20, 3, FALSE))+'APC Parameters'!$I$6+VLOOKUP('Raw Data'!A606, 'APC Parameters'!$H$7:$L$20, 2, FALSE))), 0)</f>
        <v>5000</v>
      </c>
      <c r="N606" s="168">
        <f t="shared" si="281"/>
        <v>5000</v>
      </c>
      <c r="O606" s="168">
        <f>IFERROR(IF(M606="NA",VLOOKUP(D606,'Internal Calculations'!$B$10:$C$11,2,FALSE), M606)*VLOOKUP(A606, 'Growth Parameters'!$B$6:$H$19, 7, FALSE), 0)</f>
        <v>5000</v>
      </c>
      <c r="P606" s="177">
        <f t="shared" si="282"/>
        <v>5000</v>
      </c>
      <c r="Q606" s="178">
        <f>IF('Funding Allocation Parameters'!$C$5="Basic Library Subsidy", MIN(O606*('Funding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MIN($O606*(VLOOKUP(CONCATENATE($A606, 'Funding Allocation Parameters'!$I$5), 'Library Subsidy Complex'!$C$2:$J$55, 2, FALSE)), VLOOKUP(CONCATENATE($A606, 'Funding Allocation Parameters'!$I$5), 'Library Subsidy Complex'!$C$2:$J$55, 4, FALSE)), 0)))))</f>
        <v>1189</v>
      </c>
      <c r="R606" s="178">
        <f>IF('Funding Allocation Parameters'!$C$5="Basic Library Subsidy", 0, IF('Funding Allocation Parameters'!$C$5="Grant funding",MIN(O606*('Funding Allocation Parameters'!$E$5), 'Funding Allocation Parameters'!$G$5), IF('Funding Allocation Parameters'!$C$5="Other author funding", 0, IF('Funding Allocation Parameters'!$C$5="Any discretionary funds (grants if available, other if no grants)", MIN(O606*('Funding Allocation Parameters'!$E$5), 'Funding Allocation Parameters'!$G$5), IF('Funding Allocation Parameters'!$C$5="Complex Library Subsidy", 0, 0)))))</f>
        <v>0</v>
      </c>
      <c r="S606" s="178">
        <f>IF('Funding Allocation Parameters'!$C$5="Basic Library Subsidy", 0, IF('Funding Allocation Parameters'!$C$5="Grant funding", 0, IF('Funding Allocation Parameters'!$C$5="Other author funding",  MIN(O606*('Funding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6" s="178">
        <f>IF('Funding Allocation Parameters'!$C$5="Basic Library Subsidy", MIN(O606*('Funding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MIN($O606*(VLOOKUP(CONCATENATE($A606, 'Funding Allocation Parameters'!$I$5), 'Library Subsidy Complex'!$C$2:$J$55, 6, FALSE)), VLOOKUP(CONCATENATE($A606, 'Funding Allocation Parameters'!$I$5), 'Library Subsidy Complex'!$C$2:$J$55, 8, FALSE)), 0)))))</f>
        <v>1189</v>
      </c>
      <c r="U606" s="178">
        <f>IF('Funding Allocation Parameters'!$C$5="Basic Library Subsidy", 0, IF('Funding Allocation Parameters'!$C$5="Grant funding", 0, IF('Funding Allocation Parameters'!$C$5="Other author funding",  MIN(O606*('Funding Allocation Parameters'!$E$5), 'Funding Allocation Parameters'!$G$5), IF('Funding Allocation Parameters'!$C$5="Any discretionary funds (grants if available, other if no grants)", MIN(O606*('Funding Allocation Parameters'!$E$5), 'Funding Allocation Parameters'!$G$5), IF('Funding Allocation Parameters'!$C$5="Complex Library Subsidy", 0, 0)))))</f>
        <v>0</v>
      </c>
      <c r="V606" s="177">
        <f t="shared" si="283"/>
        <v>3811</v>
      </c>
      <c r="W606" s="177">
        <f t="shared" si="284"/>
        <v>3811</v>
      </c>
      <c r="X606" s="179">
        <f>IF('Funding Allocation Parameters'!$C$6="Basic Library Subsidy", MIN(V606*'Funding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MIN(V606*VLOOKUP(CONCATENATE($A606, 'Funding Allocation Parameters'!$I$6), 'Library Subsidy Complex'!$C$2:$J$55, 2, FALSE), VLOOKUP(CONCATENATE($A606, 'Funding Allocation Parameters'!$I$6), 'Library Subsidy Complex'!$C$2:$J$55, 4, FALSE)), 0)))))</f>
        <v>0</v>
      </c>
      <c r="Y606" s="179">
        <f>IF('Funding Allocation Parameters'!$C$6="Basic Library Subsidy", 0, IF('Funding Allocation Parameters'!$C$6="Grant funding",MIN(V606*'Funding Allocation Parameters'!$E$6, 'Funding Allocation Parameters'!$G$6), IF('Funding Allocation Parameters'!$C$6="Other author funding", 0, IF('Funding Allocation Parameters'!$C$6="Any discretionary funds (grants if available, other if no grants)", MIN(V606*'Funding Allocation Parameters'!$E$6, 'Funding Allocation Parameters'!$G$6), IF('Funding Allocation Parameters'!$C$6="Complex Library Subsidy", 0, 0)))))</f>
        <v>3811</v>
      </c>
      <c r="Z606" s="179">
        <f>IF('Funding Allocation Parameters'!$C$6="Basic Library Subsidy", 0, IF('Funding Allocation Parameters'!$C$6="Grant funding", 0, IF('Funding Allocation Parameters'!$C$6="Other author funding",  MIN(V606*'Funding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6" s="179">
        <f>IF('Funding Allocation Parameters'!$C$6="Basic Library Subsidy", MIN(W606*'Funding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MIN(W606*VLOOKUP(CONCATENATE($A606, 'Funding Allocation Parameters'!$I$6), 'Library Subsidy Complex'!$C$2:$J$55, 6, FALSE), VLOOKUP(CONCATENATE($A606, 'Funding Allocation Parameters'!$I$6), 'Library Subsidy Complex'!$C$2:$J$55, 8, FALSE)), 0)))))</f>
        <v>0</v>
      </c>
      <c r="AB606" s="179">
        <f>IF('Funding Allocation Parameters'!$C$6="Basic Library Subsidy", 0, IF('Funding Allocation Parameters'!$C$6="Grant funding", 0, IF('Funding Allocation Parameters'!$C$6="Other author funding",  MIN(W606*'Funding Allocation Parameters'!$E$6, 'Funding Allocation Parameters'!$G$6), IF('Funding Allocation Parameters'!$C$6="Any discretionary funds (grants if available, other if no grants)", MIN(W606*'Funding Allocation Parameters'!$E$6, 'Funding Allocation Parameters'!$G$6), IF('Funding Allocation Parameters'!$C$6="Complex Library Subsidy", 0, 0)))))</f>
        <v>3811</v>
      </c>
      <c r="AC606" s="177">
        <f t="shared" si="285"/>
        <v>0</v>
      </c>
      <c r="AD606" s="177">
        <f t="shared" si="286"/>
        <v>0</v>
      </c>
      <c r="AE606" s="180">
        <f>IF('Funding Allocation Parameters'!$C$7="Basic Library Subsidy", MIN(AC606*'Funding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MIN(AC606*VLOOKUP(CONCATENATE($A606, 'Funding Allocation Parameters'!$I$7), 'Library Subsidy Complex'!$C$2:$J$55, 2, FALSE), VLOOKUP(CONCATENATE($A606, 'Funding Allocation Parameters'!$I$7), 'Library Subsidy Complex'!$C$2:$J$55, 4, FALSE)), 0)))))</f>
        <v>0</v>
      </c>
      <c r="AF606" s="180">
        <f>IF('Funding Allocation Parameters'!$C$7="Basic Library Subsidy", 0, IF('Funding Allocation Parameters'!$C$7="Grant funding",MIN(AC606*'Funding Allocation Parameters'!$E$7, 'Funding Allocation Parameters'!$G$7), IF('Funding Allocation Parameters'!$C$7="Other author funding", 0, IF('Funding Allocation Parameters'!$C$7="Any discretionary funds (grants if available, other if no grants)", MIN(AC606*'Funding Allocation Parameters'!$E$7, 'Funding Allocation Parameters'!$G$7), IF('Funding Allocation Parameters'!$C$7="Complex Library Subsidy", 0, 0)))))</f>
        <v>0</v>
      </c>
      <c r="AG606" s="180">
        <f>IF('Funding Allocation Parameters'!$C$7="Basic Library Subsidy", 0, IF('Funding Allocation Parameters'!$C$7="Grant funding", 0, IF('Funding Allocation Parameters'!$C$7="Other author funding",  MIN(AC606*'Funding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6" s="180">
        <f>IF('Funding Allocation Parameters'!$C$7="Basic Library Subsidy", MIN(AD606*'Funding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MIN(AD606*VLOOKUP(CONCATENATE($A606, 'Funding Allocation Parameters'!$I$7), 'Library Subsidy Complex'!$C$2:$J$55, 6, FALSE), VLOOKUP(CONCATENATE($A606, 'Funding Allocation Parameters'!$I$7), 'Library Subsidy Complex'!$C$2:$J$55, 8, FALSE)), 0)))))</f>
        <v>0</v>
      </c>
      <c r="AI606" s="180">
        <f>IF('Funding Allocation Parameters'!$C$7="Basic Library Subsidy", 0, IF('Funding Allocation Parameters'!$C$7="Grant funding", 0, IF('Funding Allocation Parameters'!$C$7="Other author funding",  MIN(AD606*'Funding Allocation Parameters'!$E$7, 'Funding Allocation Parameters'!$G$7), IF('Funding Allocation Parameters'!$C$7="Any discretionary funds (grants if available, other if no grants)", MIN(AD606*'Funding Allocation Parameters'!$E$7, 'Funding Allocation Parameters'!$G$7), IF('Funding Allocation Parameters'!$C$7="Complex Library Subsidy", 0, 0)))))</f>
        <v>0</v>
      </c>
      <c r="AJ606" s="177">
        <f t="shared" si="287"/>
        <v>0</v>
      </c>
      <c r="AK606" s="177">
        <f t="shared" si="288"/>
        <v>0</v>
      </c>
      <c r="AL606" s="181">
        <f>IF('Funding Allocation Parameters'!$C$8="Basic Library Subsidy", MIN(AJ606*'Funding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MIN(AJ606*VLOOKUP(CONCATENATE($A606, 'Funding Allocation Parameters'!$I$8), 'Library Subsidy Complex'!$C$2:$J$55, 2, FALSE), VLOOKUP(CONCATENATE($A606, 'Funding Allocation Parameters'!$I$8), 'Library Subsidy Complex'!$C$2:$J$55, 4, FALSE)), 0)))))</f>
        <v>0</v>
      </c>
      <c r="AM606" s="181">
        <f>IF('Funding Allocation Parameters'!$C$8="Basic Library Subsidy", 0, IF('Funding Allocation Parameters'!$C$8="Grant funding",MIN(AJ606*'Funding Allocation Parameters'!$E$8, 'Funding Allocation Parameters'!$G$8), IF('Funding Allocation Parameters'!$C$8="Other author funding", 0, IF('Funding Allocation Parameters'!$C$8="Any discretionary funds (grants if available, other if no grants)", MIN(AJ606*'Funding Allocation Parameters'!$E$8, 'Funding Allocation Parameters'!$G$8), IF('Funding Allocation Parameters'!$C$8="Complex Library Subsidy", 0, 0)))))</f>
        <v>0</v>
      </c>
      <c r="AN606" s="181">
        <f>IF('Funding Allocation Parameters'!$C$8="Basic Library Subsidy", 0, IF('Funding Allocation Parameters'!$C$8="Grant funding", 0, IF('Funding Allocation Parameters'!$C$8="Other author funding",  MIN(AJ606*'Funding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6" s="181">
        <f>IF('Funding Allocation Parameters'!$C$8="Basic Library Subsidy", MIN(AK606*'Funding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MIN(AK606*VLOOKUP(CONCATENATE($A606, 'Funding Allocation Parameters'!$I$8), 'Library Subsidy Complex'!$C$2:$J$55, 6, FALSE), VLOOKUP(CONCATENATE($A606, 'Funding Allocation Parameters'!$I$8), 'Library Subsidy Complex'!$C$2:$J$55, 8, FALSE)), 0)))))</f>
        <v>0</v>
      </c>
      <c r="AP606" s="181">
        <f>IF('Funding Allocation Parameters'!$C$8="Basic Library Subsidy", 0, IF('Funding Allocation Parameters'!$C$8="Grant funding", 0, IF('Funding Allocation Parameters'!$C$8="Other author funding",  MIN(AK606*'Funding Allocation Parameters'!$E$8, 'Funding Allocation Parameters'!$G$8), IF('Funding Allocation Parameters'!$C$8="Any discretionary funds (grants if available, other if no grants)", MIN(AK606*'Funding Allocation Parameters'!$E$8, 'Funding Allocation Parameters'!$G$8), IF('Funding Allocation Parameters'!$C$8="Complex Library Subsidy", 0, 0)))))</f>
        <v>0</v>
      </c>
      <c r="AQ606" s="177">
        <f t="shared" si="289"/>
        <v>0</v>
      </c>
      <c r="AR606" s="177">
        <f t="shared" si="290"/>
        <v>0</v>
      </c>
      <c r="AS606" s="182">
        <f t="shared" si="291"/>
        <v>1189</v>
      </c>
      <c r="AT606" s="182">
        <f t="shared" si="292"/>
        <v>3811</v>
      </c>
      <c r="AU606" s="182">
        <f t="shared" si="293"/>
        <v>0</v>
      </c>
      <c r="AV606" s="182">
        <f t="shared" si="294"/>
        <v>1189</v>
      </c>
      <c r="AW606" s="182">
        <f t="shared" si="295"/>
        <v>3811</v>
      </c>
      <c r="AX606" s="183">
        <f t="shared" si="296"/>
        <v>419.71699999999998</v>
      </c>
      <c r="AY606" s="183">
        <f t="shared" si="297"/>
        <v>1345.2829999999999</v>
      </c>
      <c r="AZ606" s="183">
        <f t="shared" si="298"/>
        <v>0</v>
      </c>
      <c r="BA606" s="183">
        <f t="shared" si="299"/>
        <v>769.28300000000002</v>
      </c>
      <c r="BB606" s="183">
        <f t="shared" si="300"/>
        <v>2465.7170000000001</v>
      </c>
      <c r="BC606" s="184">
        <f t="shared" si="301"/>
        <v>1189</v>
      </c>
      <c r="BD606" s="184">
        <f t="shared" si="302"/>
        <v>0</v>
      </c>
      <c r="BE606" s="184">
        <f t="shared" si="303"/>
        <v>1345.2829999999999</v>
      </c>
      <c r="BF606" s="184">
        <f t="shared" si="304"/>
        <v>2465.7170000000001</v>
      </c>
      <c r="BG606" s="102">
        <f t="shared" si="305"/>
        <v>0</v>
      </c>
      <c r="BH606" s="102">
        <f t="shared" si="306"/>
        <v>0</v>
      </c>
      <c r="BI606" s="102">
        <f t="shared" si="307"/>
        <v>0</v>
      </c>
      <c r="BJ606" s="102">
        <f t="shared" si="308"/>
        <v>0.35299999999999998</v>
      </c>
      <c r="BK606" s="102">
        <f t="shared" si="309"/>
        <v>0.64700000000000002</v>
      </c>
      <c r="BL606" s="102">
        <f t="shared" si="310"/>
        <v>0</v>
      </c>
      <c r="BN606" s="102"/>
    </row>
    <row r="607" spans="1:66" x14ac:dyDescent="0.25">
      <c r="A607" s="102" t="s">
        <v>7</v>
      </c>
      <c r="B607" s="102" t="s">
        <v>8</v>
      </c>
      <c r="C607" s="102" t="s">
        <v>8</v>
      </c>
      <c r="D607" s="102" t="s">
        <v>27</v>
      </c>
      <c r="E607" s="102" t="s">
        <v>1205</v>
      </c>
      <c r="F607" s="102" t="s">
        <v>1206</v>
      </c>
      <c r="G607" s="102">
        <v>0.69699999999999995</v>
      </c>
      <c r="H607" s="102">
        <v>1</v>
      </c>
      <c r="I607" s="102">
        <v>0</v>
      </c>
      <c r="J607" s="167">
        <f>IFERROR(H607*VLOOKUP(A607, 'Advanced Parameters'!$B$7:$G$20, 6, FALSE)*VLOOKUP(A607, 'Growth Parameters'!$B$6:$H$19, 6, FALSE), 0)</f>
        <v>1</v>
      </c>
      <c r="K607" s="167">
        <f>IFERROR(IF('Advanced Parameters'!$C$5="n",'Raw Data'!I607*VLOOKUP(A607,'Advanced Parameters'!$B$7:$G$20,6,FALSE),J607*VLOOKUP(A607,'Advanced Parameters'!$B$7:$G$20,2,FALSE))*VLOOKUP(A607, 'Growth Parameters'!$B$6:$H$19, 6, FALSE), 0)</f>
        <v>0</v>
      </c>
      <c r="L607" s="167">
        <f t="shared" si="311"/>
        <v>1</v>
      </c>
      <c r="M607" s="168">
        <f>IFERROR(IF(G607="NA","NA",IF(G607&gt;'APC Parameters'!$K$6+VLOOKUP('Raw Data'!A607, 'APC Parameters'!$H$7:$L$20, 4, FALSE), 'APC Parameters'!$L$6+VLOOKUP('Raw Data'!A607, 'APC Parameters'!$H$7:$L$20, 5, FALSE), G607*('APC Parameters'!$J$6+VLOOKUP('Raw Data'!A607, 'APC Parameters'!$H$7:$L$20, 3, FALSE))+'APC Parameters'!$I$6+VLOOKUP('Raw Data'!A607, 'APC Parameters'!$H$7:$L$20, 2, FALSE))), 0)</f>
        <v>1642.1318000000001</v>
      </c>
      <c r="N607" s="168">
        <f t="shared" si="281"/>
        <v>1642.1318000000001</v>
      </c>
      <c r="O607" s="168">
        <f>IFERROR(IF(M607="NA",VLOOKUP(D607,'Internal Calculations'!$B$10:$C$11,2,FALSE), M607)*VLOOKUP(A607, 'Growth Parameters'!$B$6:$H$19, 7, FALSE), 0)</f>
        <v>1642.1318000000001</v>
      </c>
      <c r="P607" s="177">
        <f t="shared" si="282"/>
        <v>1642.1318000000001</v>
      </c>
      <c r="Q607" s="178">
        <f>IF('Funding Allocation Parameters'!$C$5="Basic Library Subsidy", MIN(O607*('Funding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MIN($O607*(VLOOKUP(CONCATENATE($A607, 'Funding Allocation Parameters'!$I$5), 'Library Subsidy Complex'!$C$2:$J$55, 2, FALSE)), VLOOKUP(CONCATENATE($A607, 'Funding Allocation Parameters'!$I$5), 'Library Subsidy Complex'!$C$2:$J$55, 4, FALSE)), 0)))))</f>
        <v>1189</v>
      </c>
      <c r="R607" s="178">
        <f>IF('Funding Allocation Parameters'!$C$5="Basic Library Subsidy", 0, IF('Funding Allocation Parameters'!$C$5="Grant funding",MIN(O607*('Funding Allocation Parameters'!$E$5), 'Funding Allocation Parameters'!$G$5), IF('Funding Allocation Parameters'!$C$5="Other author funding", 0, IF('Funding Allocation Parameters'!$C$5="Any discretionary funds (grants if available, other if no grants)", MIN(O607*('Funding Allocation Parameters'!$E$5), 'Funding Allocation Parameters'!$G$5), IF('Funding Allocation Parameters'!$C$5="Complex Library Subsidy", 0, 0)))))</f>
        <v>0</v>
      </c>
      <c r="S607" s="178">
        <f>IF('Funding Allocation Parameters'!$C$5="Basic Library Subsidy", 0, IF('Funding Allocation Parameters'!$C$5="Grant funding", 0, IF('Funding Allocation Parameters'!$C$5="Other author funding",  MIN(O607*('Funding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7" s="178">
        <f>IF('Funding Allocation Parameters'!$C$5="Basic Library Subsidy", MIN(O607*('Funding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MIN($O607*(VLOOKUP(CONCATENATE($A607, 'Funding Allocation Parameters'!$I$5), 'Library Subsidy Complex'!$C$2:$J$55, 6, FALSE)), VLOOKUP(CONCATENATE($A607, 'Funding Allocation Parameters'!$I$5), 'Library Subsidy Complex'!$C$2:$J$55, 8, FALSE)), 0)))))</f>
        <v>1189</v>
      </c>
      <c r="U607" s="178">
        <f>IF('Funding Allocation Parameters'!$C$5="Basic Library Subsidy", 0, IF('Funding Allocation Parameters'!$C$5="Grant funding", 0, IF('Funding Allocation Parameters'!$C$5="Other author funding",  MIN(O607*('Funding Allocation Parameters'!$E$5), 'Funding Allocation Parameters'!$G$5), IF('Funding Allocation Parameters'!$C$5="Any discretionary funds (grants if available, other if no grants)", MIN(O607*('Funding Allocation Parameters'!$E$5), 'Funding Allocation Parameters'!$G$5), IF('Funding Allocation Parameters'!$C$5="Complex Library Subsidy", 0, 0)))))</f>
        <v>0</v>
      </c>
      <c r="V607" s="177">
        <f t="shared" si="283"/>
        <v>453.13180000000011</v>
      </c>
      <c r="W607" s="177">
        <f t="shared" si="284"/>
        <v>453.13180000000011</v>
      </c>
      <c r="X607" s="179">
        <f>IF('Funding Allocation Parameters'!$C$6="Basic Library Subsidy", MIN(V607*'Funding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MIN(V607*VLOOKUP(CONCATENATE($A607, 'Funding Allocation Parameters'!$I$6), 'Library Subsidy Complex'!$C$2:$J$55, 2, FALSE), VLOOKUP(CONCATENATE($A607, 'Funding Allocation Parameters'!$I$6), 'Library Subsidy Complex'!$C$2:$J$55, 4, FALSE)), 0)))))</f>
        <v>0</v>
      </c>
      <c r="Y607" s="179">
        <f>IF('Funding Allocation Parameters'!$C$6="Basic Library Subsidy", 0, IF('Funding Allocation Parameters'!$C$6="Grant funding",MIN(V607*'Funding Allocation Parameters'!$E$6, 'Funding Allocation Parameters'!$G$6), IF('Funding Allocation Parameters'!$C$6="Other author funding", 0, IF('Funding Allocation Parameters'!$C$6="Any discretionary funds (grants if available, other if no grants)", MIN(V607*'Funding Allocation Parameters'!$E$6, 'Funding Allocation Parameters'!$G$6), IF('Funding Allocation Parameters'!$C$6="Complex Library Subsidy", 0, 0)))))</f>
        <v>453.13180000000011</v>
      </c>
      <c r="Z607" s="179">
        <f>IF('Funding Allocation Parameters'!$C$6="Basic Library Subsidy", 0, IF('Funding Allocation Parameters'!$C$6="Grant funding", 0, IF('Funding Allocation Parameters'!$C$6="Other author funding",  MIN(V607*'Funding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7" s="179">
        <f>IF('Funding Allocation Parameters'!$C$6="Basic Library Subsidy", MIN(W607*'Funding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MIN(W607*VLOOKUP(CONCATENATE($A607, 'Funding Allocation Parameters'!$I$6), 'Library Subsidy Complex'!$C$2:$J$55, 6, FALSE), VLOOKUP(CONCATENATE($A607, 'Funding Allocation Parameters'!$I$6), 'Library Subsidy Complex'!$C$2:$J$55, 8, FALSE)), 0)))))</f>
        <v>0</v>
      </c>
      <c r="AB607" s="179">
        <f>IF('Funding Allocation Parameters'!$C$6="Basic Library Subsidy", 0, IF('Funding Allocation Parameters'!$C$6="Grant funding", 0, IF('Funding Allocation Parameters'!$C$6="Other author funding",  MIN(W607*'Funding Allocation Parameters'!$E$6, 'Funding Allocation Parameters'!$G$6), IF('Funding Allocation Parameters'!$C$6="Any discretionary funds (grants if available, other if no grants)", MIN(W607*'Funding Allocation Parameters'!$E$6, 'Funding Allocation Parameters'!$G$6), IF('Funding Allocation Parameters'!$C$6="Complex Library Subsidy", 0, 0)))))</f>
        <v>453.13180000000011</v>
      </c>
      <c r="AC607" s="177">
        <f t="shared" si="285"/>
        <v>0</v>
      </c>
      <c r="AD607" s="177">
        <f t="shared" si="286"/>
        <v>0</v>
      </c>
      <c r="AE607" s="180">
        <f>IF('Funding Allocation Parameters'!$C$7="Basic Library Subsidy", MIN(AC607*'Funding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MIN(AC607*VLOOKUP(CONCATENATE($A607, 'Funding Allocation Parameters'!$I$7), 'Library Subsidy Complex'!$C$2:$J$55, 2, FALSE), VLOOKUP(CONCATENATE($A607, 'Funding Allocation Parameters'!$I$7), 'Library Subsidy Complex'!$C$2:$J$55, 4, FALSE)), 0)))))</f>
        <v>0</v>
      </c>
      <c r="AF607" s="180">
        <f>IF('Funding Allocation Parameters'!$C$7="Basic Library Subsidy", 0, IF('Funding Allocation Parameters'!$C$7="Grant funding",MIN(AC607*'Funding Allocation Parameters'!$E$7, 'Funding Allocation Parameters'!$G$7), IF('Funding Allocation Parameters'!$C$7="Other author funding", 0, IF('Funding Allocation Parameters'!$C$7="Any discretionary funds (grants if available, other if no grants)", MIN(AC607*'Funding Allocation Parameters'!$E$7, 'Funding Allocation Parameters'!$G$7), IF('Funding Allocation Parameters'!$C$7="Complex Library Subsidy", 0, 0)))))</f>
        <v>0</v>
      </c>
      <c r="AG607" s="180">
        <f>IF('Funding Allocation Parameters'!$C$7="Basic Library Subsidy", 0, IF('Funding Allocation Parameters'!$C$7="Grant funding", 0, IF('Funding Allocation Parameters'!$C$7="Other author funding",  MIN(AC607*'Funding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7" s="180">
        <f>IF('Funding Allocation Parameters'!$C$7="Basic Library Subsidy", MIN(AD607*'Funding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MIN(AD607*VLOOKUP(CONCATENATE($A607, 'Funding Allocation Parameters'!$I$7), 'Library Subsidy Complex'!$C$2:$J$55, 6, FALSE), VLOOKUP(CONCATENATE($A607, 'Funding Allocation Parameters'!$I$7), 'Library Subsidy Complex'!$C$2:$J$55, 8, FALSE)), 0)))))</f>
        <v>0</v>
      </c>
      <c r="AI607" s="180">
        <f>IF('Funding Allocation Parameters'!$C$7="Basic Library Subsidy", 0, IF('Funding Allocation Parameters'!$C$7="Grant funding", 0, IF('Funding Allocation Parameters'!$C$7="Other author funding",  MIN(AD607*'Funding Allocation Parameters'!$E$7, 'Funding Allocation Parameters'!$G$7), IF('Funding Allocation Parameters'!$C$7="Any discretionary funds (grants if available, other if no grants)", MIN(AD607*'Funding Allocation Parameters'!$E$7, 'Funding Allocation Parameters'!$G$7), IF('Funding Allocation Parameters'!$C$7="Complex Library Subsidy", 0, 0)))))</f>
        <v>0</v>
      </c>
      <c r="AJ607" s="177">
        <f t="shared" si="287"/>
        <v>0</v>
      </c>
      <c r="AK607" s="177">
        <f t="shared" si="288"/>
        <v>0</v>
      </c>
      <c r="AL607" s="181">
        <f>IF('Funding Allocation Parameters'!$C$8="Basic Library Subsidy", MIN(AJ607*'Funding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MIN(AJ607*VLOOKUP(CONCATENATE($A607, 'Funding Allocation Parameters'!$I$8), 'Library Subsidy Complex'!$C$2:$J$55, 2, FALSE), VLOOKUP(CONCATENATE($A607, 'Funding Allocation Parameters'!$I$8), 'Library Subsidy Complex'!$C$2:$J$55, 4, FALSE)), 0)))))</f>
        <v>0</v>
      </c>
      <c r="AM607" s="181">
        <f>IF('Funding Allocation Parameters'!$C$8="Basic Library Subsidy", 0, IF('Funding Allocation Parameters'!$C$8="Grant funding",MIN(AJ607*'Funding Allocation Parameters'!$E$8, 'Funding Allocation Parameters'!$G$8), IF('Funding Allocation Parameters'!$C$8="Other author funding", 0, IF('Funding Allocation Parameters'!$C$8="Any discretionary funds (grants if available, other if no grants)", MIN(AJ607*'Funding Allocation Parameters'!$E$8, 'Funding Allocation Parameters'!$G$8), IF('Funding Allocation Parameters'!$C$8="Complex Library Subsidy", 0, 0)))))</f>
        <v>0</v>
      </c>
      <c r="AN607" s="181">
        <f>IF('Funding Allocation Parameters'!$C$8="Basic Library Subsidy", 0, IF('Funding Allocation Parameters'!$C$8="Grant funding", 0, IF('Funding Allocation Parameters'!$C$8="Other author funding",  MIN(AJ607*'Funding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7" s="181">
        <f>IF('Funding Allocation Parameters'!$C$8="Basic Library Subsidy", MIN(AK607*'Funding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MIN(AK607*VLOOKUP(CONCATENATE($A607, 'Funding Allocation Parameters'!$I$8), 'Library Subsidy Complex'!$C$2:$J$55, 6, FALSE), VLOOKUP(CONCATENATE($A607, 'Funding Allocation Parameters'!$I$8), 'Library Subsidy Complex'!$C$2:$J$55, 8, FALSE)), 0)))))</f>
        <v>0</v>
      </c>
      <c r="AP607" s="181">
        <f>IF('Funding Allocation Parameters'!$C$8="Basic Library Subsidy", 0, IF('Funding Allocation Parameters'!$C$8="Grant funding", 0, IF('Funding Allocation Parameters'!$C$8="Other author funding",  MIN(AK607*'Funding Allocation Parameters'!$E$8, 'Funding Allocation Parameters'!$G$8), IF('Funding Allocation Parameters'!$C$8="Any discretionary funds (grants if available, other if no grants)", MIN(AK607*'Funding Allocation Parameters'!$E$8, 'Funding Allocation Parameters'!$G$8), IF('Funding Allocation Parameters'!$C$8="Complex Library Subsidy", 0, 0)))))</f>
        <v>0</v>
      </c>
      <c r="AQ607" s="177">
        <f t="shared" si="289"/>
        <v>0</v>
      </c>
      <c r="AR607" s="177">
        <f t="shared" si="290"/>
        <v>0</v>
      </c>
      <c r="AS607" s="182">
        <f t="shared" si="291"/>
        <v>1189</v>
      </c>
      <c r="AT607" s="182">
        <f t="shared" si="292"/>
        <v>453.13180000000011</v>
      </c>
      <c r="AU607" s="182">
        <f t="shared" si="293"/>
        <v>0</v>
      </c>
      <c r="AV607" s="182">
        <f t="shared" si="294"/>
        <v>1189</v>
      </c>
      <c r="AW607" s="182">
        <f t="shared" si="295"/>
        <v>453.13180000000011</v>
      </c>
      <c r="AX607" s="183">
        <f t="shared" si="296"/>
        <v>0</v>
      </c>
      <c r="AY607" s="183">
        <f t="shared" si="297"/>
        <v>0</v>
      </c>
      <c r="AZ607" s="183">
        <f t="shared" si="298"/>
        <v>0</v>
      </c>
      <c r="BA607" s="183">
        <f t="shared" si="299"/>
        <v>1189</v>
      </c>
      <c r="BB607" s="183">
        <f t="shared" si="300"/>
        <v>453.13180000000011</v>
      </c>
      <c r="BC607" s="184">
        <f t="shared" si="301"/>
        <v>1189</v>
      </c>
      <c r="BD607" s="184">
        <f t="shared" si="302"/>
        <v>0</v>
      </c>
      <c r="BE607" s="184">
        <f t="shared" si="303"/>
        <v>0</v>
      </c>
      <c r="BF607" s="184">
        <f t="shared" si="304"/>
        <v>453.13180000000011</v>
      </c>
      <c r="BG607" s="102">
        <f t="shared" si="305"/>
        <v>0</v>
      </c>
      <c r="BH607" s="102">
        <f t="shared" si="306"/>
        <v>0</v>
      </c>
      <c r="BI607" s="102">
        <f t="shared" si="307"/>
        <v>0</v>
      </c>
      <c r="BJ607" s="102">
        <f t="shared" si="308"/>
        <v>0</v>
      </c>
      <c r="BK607" s="102">
        <f t="shared" si="309"/>
        <v>1</v>
      </c>
      <c r="BL607" s="102">
        <f t="shared" si="310"/>
        <v>0</v>
      </c>
      <c r="BN607" s="102"/>
    </row>
    <row r="608" spans="1:66" x14ac:dyDescent="0.25">
      <c r="A608" s="102" t="s">
        <v>19</v>
      </c>
      <c r="B608" s="102" t="s">
        <v>8</v>
      </c>
      <c r="C608" s="102" t="s">
        <v>8</v>
      </c>
      <c r="D608" s="102" t="s">
        <v>27</v>
      </c>
      <c r="E608" s="102" t="s">
        <v>1208</v>
      </c>
      <c r="F608" s="102" t="s">
        <v>1209</v>
      </c>
      <c r="G608" s="102">
        <v>3.4630000000000001</v>
      </c>
      <c r="H608" s="102">
        <v>1</v>
      </c>
      <c r="I608" s="102">
        <v>1</v>
      </c>
      <c r="J608" s="167">
        <f>IFERROR(H608*VLOOKUP(A608, 'Advanced Parameters'!$B$7:$G$20, 6, FALSE)*VLOOKUP(A608, 'Growth Parameters'!$B$6:$H$19, 6, FALSE), 0)</f>
        <v>1</v>
      </c>
      <c r="K608" s="167">
        <f>IFERROR(IF('Advanced Parameters'!$C$5="n",'Raw Data'!I608*VLOOKUP(A608,'Advanced Parameters'!$B$7:$G$20,6,FALSE),J608*VLOOKUP(A608,'Advanced Parameters'!$B$7:$G$20,2,FALSE))*VLOOKUP(A608, 'Growth Parameters'!$B$6:$H$19, 6, FALSE), 0)</f>
        <v>1</v>
      </c>
      <c r="L608" s="167">
        <f t="shared" si="311"/>
        <v>0</v>
      </c>
      <c r="M608" s="168">
        <f>IFERROR(IF(G608="NA","NA",IF(G608&gt;'APC Parameters'!$K$6+VLOOKUP('Raw Data'!A608, 'APC Parameters'!$H$7:$L$20, 4, FALSE), 'APC Parameters'!$L$6+VLOOKUP('Raw Data'!A608, 'APC Parameters'!$H$7:$L$20, 5, FALSE), G608*('APC Parameters'!$J$6+VLOOKUP('Raw Data'!A608, 'APC Parameters'!$H$7:$L$20, 3, FALSE))+'APC Parameters'!$I$6+VLOOKUP('Raw Data'!A608, 'APC Parameters'!$H$7:$L$20, 2, FALSE))), 0)</f>
        <v>5000</v>
      </c>
      <c r="N608" s="168">
        <f t="shared" si="281"/>
        <v>5000</v>
      </c>
      <c r="O608" s="168">
        <f>IFERROR(IF(M608="NA",VLOOKUP(D608,'Internal Calculations'!$B$10:$C$11,2,FALSE), M608)*VLOOKUP(A608, 'Growth Parameters'!$B$6:$H$19, 7, FALSE), 0)</f>
        <v>5000</v>
      </c>
      <c r="P608" s="177">
        <f t="shared" si="282"/>
        <v>5000</v>
      </c>
      <c r="Q608" s="178">
        <f>IF('Funding Allocation Parameters'!$C$5="Basic Library Subsidy", MIN(O608*('Funding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MIN($O608*(VLOOKUP(CONCATENATE($A608, 'Funding Allocation Parameters'!$I$5), 'Library Subsidy Complex'!$C$2:$J$55, 2, FALSE)), VLOOKUP(CONCATENATE($A608, 'Funding Allocation Parameters'!$I$5), 'Library Subsidy Complex'!$C$2:$J$55, 4, FALSE)), 0)))))</f>
        <v>1189</v>
      </c>
      <c r="R608" s="178">
        <f>IF('Funding Allocation Parameters'!$C$5="Basic Library Subsidy", 0, IF('Funding Allocation Parameters'!$C$5="Grant funding",MIN(O608*('Funding Allocation Parameters'!$E$5), 'Funding Allocation Parameters'!$G$5), IF('Funding Allocation Parameters'!$C$5="Other author funding", 0, IF('Funding Allocation Parameters'!$C$5="Any discretionary funds (grants if available, other if no grants)", MIN(O608*('Funding Allocation Parameters'!$E$5), 'Funding Allocation Parameters'!$G$5), IF('Funding Allocation Parameters'!$C$5="Complex Library Subsidy", 0, 0)))))</f>
        <v>0</v>
      </c>
      <c r="S608" s="178">
        <f>IF('Funding Allocation Parameters'!$C$5="Basic Library Subsidy", 0, IF('Funding Allocation Parameters'!$C$5="Grant funding", 0, IF('Funding Allocation Parameters'!$C$5="Other author funding",  MIN(O608*('Funding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8" s="178">
        <f>IF('Funding Allocation Parameters'!$C$5="Basic Library Subsidy", MIN(O608*('Funding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MIN($O608*(VLOOKUP(CONCATENATE($A608, 'Funding Allocation Parameters'!$I$5), 'Library Subsidy Complex'!$C$2:$J$55, 6, FALSE)), VLOOKUP(CONCATENATE($A608, 'Funding Allocation Parameters'!$I$5), 'Library Subsidy Complex'!$C$2:$J$55, 8, FALSE)), 0)))))</f>
        <v>1189</v>
      </c>
      <c r="U608" s="178">
        <f>IF('Funding Allocation Parameters'!$C$5="Basic Library Subsidy", 0, IF('Funding Allocation Parameters'!$C$5="Grant funding", 0, IF('Funding Allocation Parameters'!$C$5="Other author funding",  MIN(O608*('Funding Allocation Parameters'!$E$5), 'Funding Allocation Parameters'!$G$5), IF('Funding Allocation Parameters'!$C$5="Any discretionary funds (grants if available, other if no grants)", MIN(O608*('Funding Allocation Parameters'!$E$5), 'Funding Allocation Parameters'!$G$5), IF('Funding Allocation Parameters'!$C$5="Complex Library Subsidy", 0, 0)))))</f>
        <v>0</v>
      </c>
      <c r="V608" s="177">
        <f t="shared" si="283"/>
        <v>3811</v>
      </c>
      <c r="W608" s="177">
        <f t="shared" si="284"/>
        <v>3811</v>
      </c>
      <c r="X608" s="179">
        <f>IF('Funding Allocation Parameters'!$C$6="Basic Library Subsidy", MIN(V608*'Funding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MIN(V608*VLOOKUP(CONCATENATE($A608, 'Funding Allocation Parameters'!$I$6), 'Library Subsidy Complex'!$C$2:$J$55, 2, FALSE), VLOOKUP(CONCATENATE($A608, 'Funding Allocation Parameters'!$I$6), 'Library Subsidy Complex'!$C$2:$J$55, 4, FALSE)), 0)))))</f>
        <v>0</v>
      </c>
      <c r="Y608" s="179">
        <f>IF('Funding Allocation Parameters'!$C$6="Basic Library Subsidy", 0, IF('Funding Allocation Parameters'!$C$6="Grant funding",MIN(V608*'Funding Allocation Parameters'!$E$6, 'Funding Allocation Parameters'!$G$6), IF('Funding Allocation Parameters'!$C$6="Other author funding", 0, IF('Funding Allocation Parameters'!$C$6="Any discretionary funds (grants if available, other if no grants)", MIN(V608*'Funding Allocation Parameters'!$E$6, 'Funding Allocation Parameters'!$G$6), IF('Funding Allocation Parameters'!$C$6="Complex Library Subsidy", 0, 0)))))</f>
        <v>3811</v>
      </c>
      <c r="Z608" s="179">
        <f>IF('Funding Allocation Parameters'!$C$6="Basic Library Subsidy", 0, IF('Funding Allocation Parameters'!$C$6="Grant funding", 0, IF('Funding Allocation Parameters'!$C$6="Other author funding",  MIN(V608*'Funding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8" s="179">
        <f>IF('Funding Allocation Parameters'!$C$6="Basic Library Subsidy", MIN(W608*'Funding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MIN(W608*VLOOKUP(CONCATENATE($A608, 'Funding Allocation Parameters'!$I$6), 'Library Subsidy Complex'!$C$2:$J$55, 6, FALSE), VLOOKUP(CONCATENATE($A608, 'Funding Allocation Parameters'!$I$6), 'Library Subsidy Complex'!$C$2:$J$55, 8, FALSE)), 0)))))</f>
        <v>0</v>
      </c>
      <c r="AB608" s="179">
        <f>IF('Funding Allocation Parameters'!$C$6="Basic Library Subsidy", 0, IF('Funding Allocation Parameters'!$C$6="Grant funding", 0, IF('Funding Allocation Parameters'!$C$6="Other author funding",  MIN(W608*'Funding Allocation Parameters'!$E$6, 'Funding Allocation Parameters'!$G$6), IF('Funding Allocation Parameters'!$C$6="Any discretionary funds (grants if available, other if no grants)", MIN(W608*'Funding Allocation Parameters'!$E$6, 'Funding Allocation Parameters'!$G$6), IF('Funding Allocation Parameters'!$C$6="Complex Library Subsidy", 0, 0)))))</f>
        <v>3811</v>
      </c>
      <c r="AC608" s="177">
        <f t="shared" si="285"/>
        <v>0</v>
      </c>
      <c r="AD608" s="177">
        <f t="shared" si="286"/>
        <v>0</v>
      </c>
      <c r="AE608" s="180">
        <f>IF('Funding Allocation Parameters'!$C$7="Basic Library Subsidy", MIN(AC608*'Funding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MIN(AC608*VLOOKUP(CONCATENATE($A608, 'Funding Allocation Parameters'!$I$7), 'Library Subsidy Complex'!$C$2:$J$55, 2, FALSE), VLOOKUP(CONCATENATE($A608, 'Funding Allocation Parameters'!$I$7), 'Library Subsidy Complex'!$C$2:$J$55, 4, FALSE)), 0)))))</f>
        <v>0</v>
      </c>
      <c r="AF608" s="180">
        <f>IF('Funding Allocation Parameters'!$C$7="Basic Library Subsidy", 0, IF('Funding Allocation Parameters'!$C$7="Grant funding",MIN(AC608*'Funding Allocation Parameters'!$E$7, 'Funding Allocation Parameters'!$G$7), IF('Funding Allocation Parameters'!$C$7="Other author funding", 0, IF('Funding Allocation Parameters'!$C$7="Any discretionary funds (grants if available, other if no grants)", MIN(AC608*'Funding Allocation Parameters'!$E$7, 'Funding Allocation Parameters'!$G$7), IF('Funding Allocation Parameters'!$C$7="Complex Library Subsidy", 0, 0)))))</f>
        <v>0</v>
      </c>
      <c r="AG608" s="180">
        <f>IF('Funding Allocation Parameters'!$C$7="Basic Library Subsidy", 0, IF('Funding Allocation Parameters'!$C$7="Grant funding", 0, IF('Funding Allocation Parameters'!$C$7="Other author funding",  MIN(AC608*'Funding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8" s="180">
        <f>IF('Funding Allocation Parameters'!$C$7="Basic Library Subsidy", MIN(AD608*'Funding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MIN(AD608*VLOOKUP(CONCATENATE($A608, 'Funding Allocation Parameters'!$I$7), 'Library Subsidy Complex'!$C$2:$J$55, 6, FALSE), VLOOKUP(CONCATENATE($A608, 'Funding Allocation Parameters'!$I$7), 'Library Subsidy Complex'!$C$2:$J$55, 8, FALSE)), 0)))))</f>
        <v>0</v>
      </c>
      <c r="AI608" s="180">
        <f>IF('Funding Allocation Parameters'!$C$7="Basic Library Subsidy", 0, IF('Funding Allocation Parameters'!$C$7="Grant funding", 0, IF('Funding Allocation Parameters'!$C$7="Other author funding",  MIN(AD608*'Funding Allocation Parameters'!$E$7, 'Funding Allocation Parameters'!$G$7), IF('Funding Allocation Parameters'!$C$7="Any discretionary funds (grants if available, other if no grants)", MIN(AD608*'Funding Allocation Parameters'!$E$7, 'Funding Allocation Parameters'!$G$7), IF('Funding Allocation Parameters'!$C$7="Complex Library Subsidy", 0, 0)))))</f>
        <v>0</v>
      </c>
      <c r="AJ608" s="177">
        <f t="shared" si="287"/>
        <v>0</v>
      </c>
      <c r="AK608" s="177">
        <f t="shared" si="288"/>
        <v>0</v>
      </c>
      <c r="AL608" s="181">
        <f>IF('Funding Allocation Parameters'!$C$8="Basic Library Subsidy", MIN(AJ608*'Funding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MIN(AJ608*VLOOKUP(CONCATENATE($A608, 'Funding Allocation Parameters'!$I$8), 'Library Subsidy Complex'!$C$2:$J$55, 2, FALSE), VLOOKUP(CONCATENATE($A608, 'Funding Allocation Parameters'!$I$8), 'Library Subsidy Complex'!$C$2:$J$55, 4, FALSE)), 0)))))</f>
        <v>0</v>
      </c>
      <c r="AM608" s="181">
        <f>IF('Funding Allocation Parameters'!$C$8="Basic Library Subsidy", 0, IF('Funding Allocation Parameters'!$C$8="Grant funding",MIN(AJ608*'Funding Allocation Parameters'!$E$8, 'Funding Allocation Parameters'!$G$8), IF('Funding Allocation Parameters'!$C$8="Other author funding", 0, IF('Funding Allocation Parameters'!$C$8="Any discretionary funds (grants if available, other if no grants)", MIN(AJ608*'Funding Allocation Parameters'!$E$8, 'Funding Allocation Parameters'!$G$8), IF('Funding Allocation Parameters'!$C$8="Complex Library Subsidy", 0, 0)))))</f>
        <v>0</v>
      </c>
      <c r="AN608" s="181">
        <f>IF('Funding Allocation Parameters'!$C$8="Basic Library Subsidy", 0, IF('Funding Allocation Parameters'!$C$8="Grant funding", 0, IF('Funding Allocation Parameters'!$C$8="Other author funding",  MIN(AJ608*'Funding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8" s="181">
        <f>IF('Funding Allocation Parameters'!$C$8="Basic Library Subsidy", MIN(AK608*'Funding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MIN(AK608*VLOOKUP(CONCATENATE($A608, 'Funding Allocation Parameters'!$I$8), 'Library Subsidy Complex'!$C$2:$J$55, 6, FALSE), VLOOKUP(CONCATENATE($A608, 'Funding Allocation Parameters'!$I$8), 'Library Subsidy Complex'!$C$2:$J$55, 8, FALSE)), 0)))))</f>
        <v>0</v>
      </c>
      <c r="AP608" s="181">
        <f>IF('Funding Allocation Parameters'!$C$8="Basic Library Subsidy", 0, IF('Funding Allocation Parameters'!$C$8="Grant funding", 0, IF('Funding Allocation Parameters'!$C$8="Other author funding",  MIN(AK608*'Funding Allocation Parameters'!$E$8, 'Funding Allocation Parameters'!$G$8), IF('Funding Allocation Parameters'!$C$8="Any discretionary funds (grants if available, other if no grants)", MIN(AK608*'Funding Allocation Parameters'!$E$8, 'Funding Allocation Parameters'!$G$8), IF('Funding Allocation Parameters'!$C$8="Complex Library Subsidy", 0, 0)))))</f>
        <v>0</v>
      </c>
      <c r="AQ608" s="177">
        <f t="shared" si="289"/>
        <v>0</v>
      </c>
      <c r="AR608" s="177">
        <f t="shared" si="290"/>
        <v>0</v>
      </c>
      <c r="AS608" s="182">
        <f t="shared" si="291"/>
        <v>1189</v>
      </c>
      <c r="AT608" s="182">
        <f t="shared" si="292"/>
        <v>3811</v>
      </c>
      <c r="AU608" s="182">
        <f t="shared" si="293"/>
        <v>0</v>
      </c>
      <c r="AV608" s="182">
        <f t="shared" si="294"/>
        <v>1189</v>
      </c>
      <c r="AW608" s="182">
        <f t="shared" si="295"/>
        <v>3811</v>
      </c>
      <c r="AX608" s="183">
        <f t="shared" si="296"/>
        <v>1189</v>
      </c>
      <c r="AY608" s="183">
        <f t="shared" si="297"/>
        <v>3811</v>
      </c>
      <c r="AZ608" s="183">
        <f t="shared" si="298"/>
        <v>0</v>
      </c>
      <c r="BA608" s="183">
        <f t="shared" si="299"/>
        <v>0</v>
      </c>
      <c r="BB608" s="183">
        <f t="shared" si="300"/>
        <v>0</v>
      </c>
      <c r="BC608" s="184">
        <f t="shared" si="301"/>
        <v>1189</v>
      </c>
      <c r="BD608" s="184">
        <f t="shared" si="302"/>
        <v>0</v>
      </c>
      <c r="BE608" s="184">
        <f t="shared" si="303"/>
        <v>3811</v>
      </c>
      <c r="BF608" s="184">
        <f t="shared" si="304"/>
        <v>0</v>
      </c>
      <c r="BG608" s="102">
        <f t="shared" si="305"/>
        <v>0</v>
      </c>
      <c r="BH608" s="102">
        <f t="shared" si="306"/>
        <v>0</v>
      </c>
      <c r="BI608" s="102">
        <f t="shared" si="307"/>
        <v>0</v>
      </c>
      <c r="BJ608" s="102">
        <f t="shared" si="308"/>
        <v>1</v>
      </c>
      <c r="BK608" s="102">
        <f t="shared" si="309"/>
        <v>0</v>
      </c>
      <c r="BL608" s="102">
        <f t="shared" si="310"/>
        <v>0</v>
      </c>
      <c r="BN608" s="102"/>
    </row>
    <row r="609" spans="1:66" x14ac:dyDescent="0.25">
      <c r="A609" s="102" t="s">
        <v>13</v>
      </c>
      <c r="B609" s="102" t="s">
        <v>8</v>
      </c>
      <c r="C609" s="102" t="s">
        <v>8</v>
      </c>
      <c r="D609" s="102" t="s">
        <v>27</v>
      </c>
      <c r="E609" s="102" t="s">
        <v>1210</v>
      </c>
      <c r="F609" s="102" t="s">
        <v>1211</v>
      </c>
      <c r="G609" s="102">
        <v>1.012</v>
      </c>
      <c r="H609" s="102">
        <v>1</v>
      </c>
      <c r="I609" s="102">
        <v>1</v>
      </c>
      <c r="J609" s="167">
        <f>IFERROR(H609*VLOOKUP(A609, 'Advanced Parameters'!$B$7:$G$20, 6, FALSE)*VLOOKUP(A609, 'Growth Parameters'!$B$6:$H$19, 6, FALSE), 0)</f>
        <v>1</v>
      </c>
      <c r="K609" s="167">
        <f>IFERROR(IF('Advanced Parameters'!$C$5="n",'Raw Data'!I609*VLOOKUP(A609,'Advanced Parameters'!$B$7:$G$20,6,FALSE),J609*VLOOKUP(A609,'Advanced Parameters'!$B$7:$G$20,2,FALSE))*VLOOKUP(A609, 'Growth Parameters'!$B$6:$H$19, 6, FALSE), 0)</f>
        <v>1</v>
      </c>
      <c r="L609" s="167">
        <f t="shared" si="311"/>
        <v>0</v>
      </c>
      <c r="M609" s="168">
        <f>IFERROR(IF(G609="NA","NA",IF(G609&gt;'APC Parameters'!$K$6+VLOOKUP('Raw Data'!A609, 'APC Parameters'!$H$7:$L$20, 4, FALSE), 'APC Parameters'!$L$6+VLOOKUP('Raw Data'!A609, 'APC Parameters'!$H$7:$L$20, 5, FALSE), G609*('APC Parameters'!$J$6+VLOOKUP('Raw Data'!A609, 'APC Parameters'!$H$7:$L$20, 3, FALSE))+'APC Parameters'!$I$6+VLOOKUP('Raw Data'!A609, 'APC Parameters'!$H$7:$L$20, 2, FALSE))), 0)</f>
        <v>1865.5927999999999</v>
      </c>
      <c r="N609" s="168">
        <f t="shared" si="281"/>
        <v>1865.5927999999999</v>
      </c>
      <c r="O609" s="168">
        <f>IFERROR(IF(M609="NA",VLOOKUP(D609,'Internal Calculations'!$B$10:$C$11,2,FALSE), M609)*VLOOKUP(A609, 'Growth Parameters'!$B$6:$H$19, 7, FALSE), 0)</f>
        <v>1865.5927999999999</v>
      </c>
      <c r="P609" s="177">
        <f t="shared" si="282"/>
        <v>1865.5927999999999</v>
      </c>
      <c r="Q609" s="178">
        <f>IF('Funding Allocation Parameters'!$C$5="Basic Library Subsidy", MIN(O609*('Funding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MIN($O609*(VLOOKUP(CONCATENATE($A609, 'Funding Allocation Parameters'!$I$5), 'Library Subsidy Complex'!$C$2:$J$55, 2, FALSE)), VLOOKUP(CONCATENATE($A609, 'Funding Allocation Parameters'!$I$5), 'Library Subsidy Complex'!$C$2:$J$55, 4, FALSE)), 0)))))</f>
        <v>1189</v>
      </c>
      <c r="R609" s="178">
        <f>IF('Funding Allocation Parameters'!$C$5="Basic Library Subsidy", 0, IF('Funding Allocation Parameters'!$C$5="Grant funding",MIN(O609*('Funding Allocation Parameters'!$E$5), 'Funding Allocation Parameters'!$G$5), IF('Funding Allocation Parameters'!$C$5="Other author funding", 0, IF('Funding Allocation Parameters'!$C$5="Any discretionary funds (grants if available, other if no grants)", MIN(O609*('Funding Allocation Parameters'!$E$5), 'Funding Allocation Parameters'!$G$5), IF('Funding Allocation Parameters'!$C$5="Complex Library Subsidy", 0, 0)))))</f>
        <v>0</v>
      </c>
      <c r="S609" s="178">
        <f>IF('Funding Allocation Parameters'!$C$5="Basic Library Subsidy", 0, IF('Funding Allocation Parameters'!$C$5="Grant funding", 0, IF('Funding Allocation Parameters'!$C$5="Other author funding",  MIN(O609*('Funding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09" s="178">
        <f>IF('Funding Allocation Parameters'!$C$5="Basic Library Subsidy", MIN(O609*('Funding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MIN($O609*(VLOOKUP(CONCATENATE($A609, 'Funding Allocation Parameters'!$I$5), 'Library Subsidy Complex'!$C$2:$J$55, 6, FALSE)), VLOOKUP(CONCATENATE($A609, 'Funding Allocation Parameters'!$I$5), 'Library Subsidy Complex'!$C$2:$J$55, 8, FALSE)), 0)))))</f>
        <v>1189</v>
      </c>
      <c r="U609" s="178">
        <f>IF('Funding Allocation Parameters'!$C$5="Basic Library Subsidy", 0, IF('Funding Allocation Parameters'!$C$5="Grant funding", 0, IF('Funding Allocation Parameters'!$C$5="Other author funding",  MIN(O609*('Funding Allocation Parameters'!$E$5), 'Funding Allocation Parameters'!$G$5), IF('Funding Allocation Parameters'!$C$5="Any discretionary funds (grants if available, other if no grants)", MIN(O609*('Funding Allocation Parameters'!$E$5), 'Funding Allocation Parameters'!$G$5), IF('Funding Allocation Parameters'!$C$5="Complex Library Subsidy", 0, 0)))))</f>
        <v>0</v>
      </c>
      <c r="V609" s="177">
        <f t="shared" si="283"/>
        <v>676.5927999999999</v>
      </c>
      <c r="W609" s="177">
        <f t="shared" si="284"/>
        <v>676.5927999999999</v>
      </c>
      <c r="X609" s="179">
        <f>IF('Funding Allocation Parameters'!$C$6="Basic Library Subsidy", MIN(V609*'Funding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MIN(V609*VLOOKUP(CONCATENATE($A609, 'Funding Allocation Parameters'!$I$6), 'Library Subsidy Complex'!$C$2:$J$55, 2, FALSE), VLOOKUP(CONCATENATE($A609, 'Funding Allocation Parameters'!$I$6), 'Library Subsidy Complex'!$C$2:$J$55, 4, FALSE)), 0)))))</f>
        <v>0</v>
      </c>
      <c r="Y609" s="179">
        <f>IF('Funding Allocation Parameters'!$C$6="Basic Library Subsidy", 0, IF('Funding Allocation Parameters'!$C$6="Grant funding",MIN(V609*'Funding Allocation Parameters'!$E$6, 'Funding Allocation Parameters'!$G$6), IF('Funding Allocation Parameters'!$C$6="Other author funding", 0, IF('Funding Allocation Parameters'!$C$6="Any discretionary funds (grants if available, other if no grants)", MIN(V609*'Funding Allocation Parameters'!$E$6, 'Funding Allocation Parameters'!$G$6), IF('Funding Allocation Parameters'!$C$6="Complex Library Subsidy", 0, 0)))))</f>
        <v>676.5927999999999</v>
      </c>
      <c r="Z609" s="179">
        <f>IF('Funding Allocation Parameters'!$C$6="Basic Library Subsidy", 0, IF('Funding Allocation Parameters'!$C$6="Grant funding", 0, IF('Funding Allocation Parameters'!$C$6="Other author funding",  MIN(V609*'Funding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09" s="179">
        <f>IF('Funding Allocation Parameters'!$C$6="Basic Library Subsidy", MIN(W609*'Funding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MIN(W609*VLOOKUP(CONCATENATE($A609, 'Funding Allocation Parameters'!$I$6), 'Library Subsidy Complex'!$C$2:$J$55, 6, FALSE), VLOOKUP(CONCATENATE($A609, 'Funding Allocation Parameters'!$I$6), 'Library Subsidy Complex'!$C$2:$J$55, 8, FALSE)), 0)))))</f>
        <v>0</v>
      </c>
      <c r="AB609" s="179">
        <f>IF('Funding Allocation Parameters'!$C$6="Basic Library Subsidy", 0, IF('Funding Allocation Parameters'!$C$6="Grant funding", 0, IF('Funding Allocation Parameters'!$C$6="Other author funding",  MIN(W609*'Funding Allocation Parameters'!$E$6, 'Funding Allocation Parameters'!$G$6), IF('Funding Allocation Parameters'!$C$6="Any discretionary funds (grants if available, other if no grants)", MIN(W609*'Funding Allocation Parameters'!$E$6, 'Funding Allocation Parameters'!$G$6), IF('Funding Allocation Parameters'!$C$6="Complex Library Subsidy", 0, 0)))))</f>
        <v>676.5927999999999</v>
      </c>
      <c r="AC609" s="177">
        <f t="shared" si="285"/>
        <v>0</v>
      </c>
      <c r="AD609" s="177">
        <f t="shared" si="286"/>
        <v>0</v>
      </c>
      <c r="AE609" s="180">
        <f>IF('Funding Allocation Parameters'!$C$7="Basic Library Subsidy", MIN(AC609*'Funding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MIN(AC609*VLOOKUP(CONCATENATE($A609, 'Funding Allocation Parameters'!$I$7), 'Library Subsidy Complex'!$C$2:$J$55, 2, FALSE), VLOOKUP(CONCATENATE($A609, 'Funding Allocation Parameters'!$I$7), 'Library Subsidy Complex'!$C$2:$J$55, 4, FALSE)), 0)))))</f>
        <v>0</v>
      </c>
      <c r="AF609" s="180">
        <f>IF('Funding Allocation Parameters'!$C$7="Basic Library Subsidy", 0, IF('Funding Allocation Parameters'!$C$7="Grant funding",MIN(AC609*'Funding Allocation Parameters'!$E$7, 'Funding Allocation Parameters'!$G$7), IF('Funding Allocation Parameters'!$C$7="Other author funding", 0, IF('Funding Allocation Parameters'!$C$7="Any discretionary funds (grants if available, other if no grants)", MIN(AC609*'Funding Allocation Parameters'!$E$7, 'Funding Allocation Parameters'!$G$7), IF('Funding Allocation Parameters'!$C$7="Complex Library Subsidy", 0, 0)))))</f>
        <v>0</v>
      </c>
      <c r="AG609" s="180">
        <f>IF('Funding Allocation Parameters'!$C$7="Basic Library Subsidy", 0, IF('Funding Allocation Parameters'!$C$7="Grant funding", 0, IF('Funding Allocation Parameters'!$C$7="Other author funding",  MIN(AC609*'Funding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09" s="180">
        <f>IF('Funding Allocation Parameters'!$C$7="Basic Library Subsidy", MIN(AD609*'Funding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MIN(AD609*VLOOKUP(CONCATENATE($A609, 'Funding Allocation Parameters'!$I$7), 'Library Subsidy Complex'!$C$2:$J$55, 6, FALSE), VLOOKUP(CONCATENATE($A609, 'Funding Allocation Parameters'!$I$7), 'Library Subsidy Complex'!$C$2:$J$55, 8, FALSE)), 0)))))</f>
        <v>0</v>
      </c>
      <c r="AI609" s="180">
        <f>IF('Funding Allocation Parameters'!$C$7="Basic Library Subsidy", 0, IF('Funding Allocation Parameters'!$C$7="Grant funding", 0, IF('Funding Allocation Parameters'!$C$7="Other author funding",  MIN(AD609*'Funding Allocation Parameters'!$E$7, 'Funding Allocation Parameters'!$G$7), IF('Funding Allocation Parameters'!$C$7="Any discretionary funds (grants if available, other if no grants)", MIN(AD609*'Funding Allocation Parameters'!$E$7, 'Funding Allocation Parameters'!$G$7), IF('Funding Allocation Parameters'!$C$7="Complex Library Subsidy", 0, 0)))))</f>
        <v>0</v>
      </c>
      <c r="AJ609" s="177">
        <f t="shared" si="287"/>
        <v>0</v>
      </c>
      <c r="AK609" s="177">
        <f t="shared" si="288"/>
        <v>0</v>
      </c>
      <c r="AL609" s="181">
        <f>IF('Funding Allocation Parameters'!$C$8="Basic Library Subsidy", MIN(AJ609*'Funding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MIN(AJ609*VLOOKUP(CONCATENATE($A609, 'Funding Allocation Parameters'!$I$8), 'Library Subsidy Complex'!$C$2:$J$55, 2, FALSE), VLOOKUP(CONCATENATE($A609, 'Funding Allocation Parameters'!$I$8), 'Library Subsidy Complex'!$C$2:$J$55, 4, FALSE)), 0)))))</f>
        <v>0</v>
      </c>
      <c r="AM609" s="181">
        <f>IF('Funding Allocation Parameters'!$C$8="Basic Library Subsidy", 0, IF('Funding Allocation Parameters'!$C$8="Grant funding",MIN(AJ609*'Funding Allocation Parameters'!$E$8, 'Funding Allocation Parameters'!$G$8), IF('Funding Allocation Parameters'!$C$8="Other author funding", 0, IF('Funding Allocation Parameters'!$C$8="Any discretionary funds (grants if available, other if no grants)", MIN(AJ609*'Funding Allocation Parameters'!$E$8, 'Funding Allocation Parameters'!$G$8), IF('Funding Allocation Parameters'!$C$8="Complex Library Subsidy", 0, 0)))))</f>
        <v>0</v>
      </c>
      <c r="AN609" s="181">
        <f>IF('Funding Allocation Parameters'!$C$8="Basic Library Subsidy", 0, IF('Funding Allocation Parameters'!$C$8="Grant funding", 0, IF('Funding Allocation Parameters'!$C$8="Other author funding",  MIN(AJ609*'Funding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09" s="181">
        <f>IF('Funding Allocation Parameters'!$C$8="Basic Library Subsidy", MIN(AK609*'Funding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MIN(AK609*VLOOKUP(CONCATENATE($A609, 'Funding Allocation Parameters'!$I$8), 'Library Subsidy Complex'!$C$2:$J$55, 6, FALSE), VLOOKUP(CONCATENATE($A609, 'Funding Allocation Parameters'!$I$8), 'Library Subsidy Complex'!$C$2:$J$55, 8, FALSE)), 0)))))</f>
        <v>0</v>
      </c>
      <c r="AP609" s="181">
        <f>IF('Funding Allocation Parameters'!$C$8="Basic Library Subsidy", 0, IF('Funding Allocation Parameters'!$C$8="Grant funding", 0, IF('Funding Allocation Parameters'!$C$8="Other author funding",  MIN(AK609*'Funding Allocation Parameters'!$E$8, 'Funding Allocation Parameters'!$G$8), IF('Funding Allocation Parameters'!$C$8="Any discretionary funds (grants if available, other if no grants)", MIN(AK609*'Funding Allocation Parameters'!$E$8, 'Funding Allocation Parameters'!$G$8), IF('Funding Allocation Parameters'!$C$8="Complex Library Subsidy", 0, 0)))))</f>
        <v>0</v>
      </c>
      <c r="AQ609" s="177">
        <f t="shared" si="289"/>
        <v>0</v>
      </c>
      <c r="AR609" s="177">
        <f t="shared" si="290"/>
        <v>0</v>
      </c>
      <c r="AS609" s="182">
        <f t="shared" si="291"/>
        <v>1189</v>
      </c>
      <c r="AT609" s="182">
        <f t="shared" si="292"/>
        <v>676.5927999999999</v>
      </c>
      <c r="AU609" s="182">
        <f t="shared" si="293"/>
        <v>0</v>
      </c>
      <c r="AV609" s="182">
        <f t="shared" si="294"/>
        <v>1189</v>
      </c>
      <c r="AW609" s="182">
        <f t="shared" si="295"/>
        <v>676.5927999999999</v>
      </c>
      <c r="AX609" s="183">
        <f t="shared" si="296"/>
        <v>1189</v>
      </c>
      <c r="AY609" s="183">
        <f t="shared" si="297"/>
        <v>676.5927999999999</v>
      </c>
      <c r="AZ609" s="183">
        <f t="shared" si="298"/>
        <v>0</v>
      </c>
      <c r="BA609" s="183">
        <f t="shared" si="299"/>
        <v>0</v>
      </c>
      <c r="BB609" s="183">
        <f t="shared" si="300"/>
        <v>0</v>
      </c>
      <c r="BC609" s="184">
        <f t="shared" si="301"/>
        <v>1189</v>
      </c>
      <c r="BD609" s="184">
        <f t="shared" si="302"/>
        <v>0</v>
      </c>
      <c r="BE609" s="184">
        <f t="shared" si="303"/>
        <v>676.5927999999999</v>
      </c>
      <c r="BF609" s="184">
        <f t="shared" si="304"/>
        <v>0</v>
      </c>
      <c r="BG609" s="102">
        <f t="shared" si="305"/>
        <v>0</v>
      </c>
      <c r="BH609" s="102">
        <f t="shared" si="306"/>
        <v>0</v>
      </c>
      <c r="BI609" s="102">
        <f t="shared" si="307"/>
        <v>0</v>
      </c>
      <c r="BJ609" s="102">
        <f t="shared" si="308"/>
        <v>1</v>
      </c>
      <c r="BK609" s="102">
        <f t="shared" si="309"/>
        <v>0</v>
      </c>
      <c r="BL609" s="102">
        <f t="shared" si="310"/>
        <v>0</v>
      </c>
      <c r="BN609" s="102"/>
    </row>
    <row r="610" spans="1:66" x14ac:dyDescent="0.25">
      <c r="A610" s="102" t="s">
        <v>7</v>
      </c>
      <c r="B610" s="102" t="s">
        <v>8</v>
      </c>
      <c r="C610" s="102" t="s">
        <v>8</v>
      </c>
      <c r="D610" s="102" t="s">
        <v>27</v>
      </c>
      <c r="E610" s="102" t="s">
        <v>1212</v>
      </c>
      <c r="F610" s="102" t="s">
        <v>1213</v>
      </c>
      <c r="G610" s="102">
        <v>0.129</v>
      </c>
      <c r="H610" s="102">
        <v>1</v>
      </c>
      <c r="I610" s="102">
        <v>0</v>
      </c>
      <c r="J610" s="167">
        <f>IFERROR(H610*VLOOKUP(A610, 'Advanced Parameters'!$B$7:$G$20, 6, FALSE)*VLOOKUP(A610, 'Growth Parameters'!$B$6:$H$19, 6, FALSE), 0)</f>
        <v>1</v>
      </c>
      <c r="K610" s="167">
        <f>IFERROR(IF('Advanced Parameters'!$C$5="n",'Raw Data'!I610*VLOOKUP(A610,'Advanced Parameters'!$B$7:$G$20,6,FALSE),J610*VLOOKUP(A610,'Advanced Parameters'!$B$7:$G$20,2,FALSE))*VLOOKUP(A610, 'Growth Parameters'!$B$6:$H$19, 6, FALSE), 0)</f>
        <v>0</v>
      </c>
      <c r="L610" s="167">
        <f t="shared" si="311"/>
        <v>1</v>
      </c>
      <c r="M610" s="168">
        <f>IFERROR(IF(G610="NA","NA",IF(G610&gt;'APC Parameters'!$K$6+VLOOKUP('Raw Data'!A610, 'APC Parameters'!$H$7:$L$20, 4, FALSE), 'APC Parameters'!$L$6+VLOOKUP('Raw Data'!A610, 'APC Parameters'!$H$7:$L$20, 5, FALSE), G610*('APC Parameters'!$J$6+VLOOKUP('Raw Data'!A610, 'APC Parameters'!$H$7:$L$20, 3, FALSE))+'APC Parameters'!$I$6+VLOOKUP('Raw Data'!A610, 'APC Parameters'!$H$7:$L$20, 2, FALSE))), 0)</f>
        <v>1239.1926000000001</v>
      </c>
      <c r="N610" s="168">
        <f t="shared" si="281"/>
        <v>1239.1926000000001</v>
      </c>
      <c r="O610" s="168">
        <f>IFERROR(IF(M610="NA",VLOOKUP(D610,'Internal Calculations'!$B$10:$C$11,2,FALSE), M610)*VLOOKUP(A610, 'Growth Parameters'!$B$6:$H$19, 7, FALSE), 0)</f>
        <v>1239.1926000000001</v>
      </c>
      <c r="P610" s="177">
        <f t="shared" si="282"/>
        <v>1239.1926000000001</v>
      </c>
      <c r="Q610" s="178">
        <f>IF('Funding Allocation Parameters'!$C$5="Basic Library Subsidy", MIN(O610*('Funding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MIN($O610*(VLOOKUP(CONCATENATE($A610, 'Funding Allocation Parameters'!$I$5), 'Library Subsidy Complex'!$C$2:$J$55, 2, FALSE)), VLOOKUP(CONCATENATE($A610, 'Funding Allocation Parameters'!$I$5), 'Library Subsidy Complex'!$C$2:$J$55, 4, FALSE)), 0)))))</f>
        <v>1189</v>
      </c>
      <c r="R610" s="178">
        <f>IF('Funding Allocation Parameters'!$C$5="Basic Library Subsidy", 0, IF('Funding Allocation Parameters'!$C$5="Grant funding",MIN(O610*('Funding Allocation Parameters'!$E$5), 'Funding Allocation Parameters'!$G$5), IF('Funding Allocation Parameters'!$C$5="Other author funding", 0, IF('Funding Allocation Parameters'!$C$5="Any discretionary funds (grants if available, other if no grants)", MIN(O610*('Funding Allocation Parameters'!$E$5), 'Funding Allocation Parameters'!$G$5), IF('Funding Allocation Parameters'!$C$5="Complex Library Subsidy", 0, 0)))))</f>
        <v>0</v>
      </c>
      <c r="S610" s="178">
        <f>IF('Funding Allocation Parameters'!$C$5="Basic Library Subsidy", 0, IF('Funding Allocation Parameters'!$C$5="Grant funding", 0, IF('Funding Allocation Parameters'!$C$5="Other author funding",  MIN(O610*('Funding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0" s="178">
        <f>IF('Funding Allocation Parameters'!$C$5="Basic Library Subsidy", MIN(O610*('Funding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MIN($O610*(VLOOKUP(CONCATENATE($A610, 'Funding Allocation Parameters'!$I$5), 'Library Subsidy Complex'!$C$2:$J$55, 6, FALSE)), VLOOKUP(CONCATENATE($A610, 'Funding Allocation Parameters'!$I$5), 'Library Subsidy Complex'!$C$2:$J$55, 8, FALSE)), 0)))))</f>
        <v>1189</v>
      </c>
      <c r="U610" s="178">
        <f>IF('Funding Allocation Parameters'!$C$5="Basic Library Subsidy", 0, IF('Funding Allocation Parameters'!$C$5="Grant funding", 0, IF('Funding Allocation Parameters'!$C$5="Other author funding",  MIN(O610*('Funding Allocation Parameters'!$E$5), 'Funding Allocation Parameters'!$G$5), IF('Funding Allocation Parameters'!$C$5="Any discretionary funds (grants if available, other if no grants)", MIN(O610*('Funding Allocation Parameters'!$E$5), 'Funding Allocation Parameters'!$G$5), IF('Funding Allocation Parameters'!$C$5="Complex Library Subsidy", 0, 0)))))</f>
        <v>0</v>
      </c>
      <c r="V610" s="177">
        <f t="shared" si="283"/>
        <v>50.192600000000084</v>
      </c>
      <c r="W610" s="177">
        <f t="shared" si="284"/>
        <v>50.192600000000084</v>
      </c>
      <c r="X610" s="179">
        <f>IF('Funding Allocation Parameters'!$C$6="Basic Library Subsidy", MIN(V610*'Funding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MIN(V610*VLOOKUP(CONCATENATE($A610, 'Funding Allocation Parameters'!$I$6), 'Library Subsidy Complex'!$C$2:$J$55, 2, FALSE), VLOOKUP(CONCATENATE($A610, 'Funding Allocation Parameters'!$I$6), 'Library Subsidy Complex'!$C$2:$J$55, 4, FALSE)), 0)))))</f>
        <v>0</v>
      </c>
      <c r="Y610" s="179">
        <f>IF('Funding Allocation Parameters'!$C$6="Basic Library Subsidy", 0, IF('Funding Allocation Parameters'!$C$6="Grant funding",MIN(V610*'Funding Allocation Parameters'!$E$6, 'Funding Allocation Parameters'!$G$6), IF('Funding Allocation Parameters'!$C$6="Other author funding", 0, IF('Funding Allocation Parameters'!$C$6="Any discretionary funds (grants if available, other if no grants)", MIN(V610*'Funding Allocation Parameters'!$E$6, 'Funding Allocation Parameters'!$G$6), IF('Funding Allocation Parameters'!$C$6="Complex Library Subsidy", 0, 0)))))</f>
        <v>50.192600000000084</v>
      </c>
      <c r="Z610" s="179">
        <f>IF('Funding Allocation Parameters'!$C$6="Basic Library Subsidy", 0, IF('Funding Allocation Parameters'!$C$6="Grant funding", 0, IF('Funding Allocation Parameters'!$C$6="Other author funding",  MIN(V610*'Funding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0" s="179">
        <f>IF('Funding Allocation Parameters'!$C$6="Basic Library Subsidy", MIN(W610*'Funding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MIN(W610*VLOOKUP(CONCATENATE($A610, 'Funding Allocation Parameters'!$I$6), 'Library Subsidy Complex'!$C$2:$J$55, 6, FALSE), VLOOKUP(CONCATENATE($A610, 'Funding Allocation Parameters'!$I$6), 'Library Subsidy Complex'!$C$2:$J$55, 8, FALSE)), 0)))))</f>
        <v>0</v>
      </c>
      <c r="AB610" s="179">
        <f>IF('Funding Allocation Parameters'!$C$6="Basic Library Subsidy", 0, IF('Funding Allocation Parameters'!$C$6="Grant funding", 0, IF('Funding Allocation Parameters'!$C$6="Other author funding",  MIN(W610*'Funding Allocation Parameters'!$E$6, 'Funding Allocation Parameters'!$G$6), IF('Funding Allocation Parameters'!$C$6="Any discretionary funds (grants if available, other if no grants)", MIN(W610*'Funding Allocation Parameters'!$E$6, 'Funding Allocation Parameters'!$G$6), IF('Funding Allocation Parameters'!$C$6="Complex Library Subsidy", 0, 0)))))</f>
        <v>50.192600000000084</v>
      </c>
      <c r="AC610" s="177">
        <f t="shared" si="285"/>
        <v>0</v>
      </c>
      <c r="AD610" s="177">
        <f t="shared" si="286"/>
        <v>0</v>
      </c>
      <c r="AE610" s="180">
        <f>IF('Funding Allocation Parameters'!$C$7="Basic Library Subsidy", MIN(AC610*'Funding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MIN(AC610*VLOOKUP(CONCATENATE($A610, 'Funding Allocation Parameters'!$I$7), 'Library Subsidy Complex'!$C$2:$J$55, 2, FALSE), VLOOKUP(CONCATENATE($A610, 'Funding Allocation Parameters'!$I$7), 'Library Subsidy Complex'!$C$2:$J$55, 4, FALSE)), 0)))))</f>
        <v>0</v>
      </c>
      <c r="AF610" s="180">
        <f>IF('Funding Allocation Parameters'!$C$7="Basic Library Subsidy", 0, IF('Funding Allocation Parameters'!$C$7="Grant funding",MIN(AC610*'Funding Allocation Parameters'!$E$7, 'Funding Allocation Parameters'!$G$7), IF('Funding Allocation Parameters'!$C$7="Other author funding", 0, IF('Funding Allocation Parameters'!$C$7="Any discretionary funds (grants if available, other if no grants)", MIN(AC610*'Funding Allocation Parameters'!$E$7, 'Funding Allocation Parameters'!$G$7), IF('Funding Allocation Parameters'!$C$7="Complex Library Subsidy", 0, 0)))))</f>
        <v>0</v>
      </c>
      <c r="AG610" s="180">
        <f>IF('Funding Allocation Parameters'!$C$7="Basic Library Subsidy", 0, IF('Funding Allocation Parameters'!$C$7="Grant funding", 0, IF('Funding Allocation Parameters'!$C$7="Other author funding",  MIN(AC610*'Funding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0" s="180">
        <f>IF('Funding Allocation Parameters'!$C$7="Basic Library Subsidy", MIN(AD610*'Funding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MIN(AD610*VLOOKUP(CONCATENATE($A610, 'Funding Allocation Parameters'!$I$7), 'Library Subsidy Complex'!$C$2:$J$55, 6, FALSE), VLOOKUP(CONCATENATE($A610, 'Funding Allocation Parameters'!$I$7), 'Library Subsidy Complex'!$C$2:$J$55, 8, FALSE)), 0)))))</f>
        <v>0</v>
      </c>
      <c r="AI610" s="180">
        <f>IF('Funding Allocation Parameters'!$C$7="Basic Library Subsidy", 0, IF('Funding Allocation Parameters'!$C$7="Grant funding", 0, IF('Funding Allocation Parameters'!$C$7="Other author funding",  MIN(AD610*'Funding Allocation Parameters'!$E$7, 'Funding Allocation Parameters'!$G$7), IF('Funding Allocation Parameters'!$C$7="Any discretionary funds (grants if available, other if no grants)", MIN(AD610*'Funding Allocation Parameters'!$E$7, 'Funding Allocation Parameters'!$G$7), IF('Funding Allocation Parameters'!$C$7="Complex Library Subsidy", 0, 0)))))</f>
        <v>0</v>
      </c>
      <c r="AJ610" s="177">
        <f t="shared" si="287"/>
        <v>0</v>
      </c>
      <c r="AK610" s="177">
        <f t="shared" si="288"/>
        <v>0</v>
      </c>
      <c r="AL610" s="181">
        <f>IF('Funding Allocation Parameters'!$C$8="Basic Library Subsidy", MIN(AJ610*'Funding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MIN(AJ610*VLOOKUP(CONCATENATE($A610, 'Funding Allocation Parameters'!$I$8), 'Library Subsidy Complex'!$C$2:$J$55, 2, FALSE), VLOOKUP(CONCATENATE($A610, 'Funding Allocation Parameters'!$I$8), 'Library Subsidy Complex'!$C$2:$J$55, 4, FALSE)), 0)))))</f>
        <v>0</v>
      </c>
      <c r="AM610" s="181">
        <f>IF('Funding Allocation Parameters'!$C$8="Basic Library Subsidy", 0, IF('Funding Allocation Parameters'!$C$8="Grant funding",MIN(AJ610*'Funding Allocation Parameters'!$E$8, 'Funding Allocation Parameters'!$G$8), IF('Funding Allocation Parameters'!$C$8="Other author funding", 0, IF('Funding Allocation Parameters'!$C$8="Any discretionary funds (grants if available, other if no grants)", MIN(AJ610*'Funding Allocation Parameters'!$E$8, 'Funding Allocation Parameters'!$G$8), IF('Funding Allocation Parameters'!$C$8="Complex Library Subsidy", 0, 0)))))</f>
        <v>0</v>
      </c>
      <c r="AN610" s="181">
        <f>IF('Funding Allocation Parameters'!$C$8="Basic Library Subsidy", 0, IF('Funding Allocation Parameters'!$C$8="Grant funding", 0, IF('Funding Allocation Parameters'!$C$8="Other author funding",  MIN(AJ610*'Funding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0" s="181">
        <f>IF('Funding Allocation Parameters'!$C$8="Basic Library Subsidy", MIN(AK610*'Funding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MIN(AK610*VLOOKUP(CONCATENATE($A610, 'Funding Allocation Parameters'!$I$8), 'Library Subsidy Complex'!$C$2:$J$55, 6, FALSE), VLOOKUP(CONCATENATE($A610, 'Funding Allocation Parameters'!$I$8), 'Library Subsidy Complex'!$C$2:$J$55, 8, FALSE)), 0)))))</f>
        <v>0</v>
      </c>
      <c r="AP610" s="181">
        <f>IF('Funding Allocation Parameters'!$C$8="Basic Library Subsidy", 0, IF('Funding Allocation Parameters'!$C$8="Grant funding", 0, IF('Funding Allocation Parameters'!$C$8="Other author funding",  MIN(AK610*'Funding Allocation Parameters'!$E$8, 'Funding Allocation Parameters'!$G$8), IF('Funding Allocation Parameters'!$C$8="Any discretionary funds (grants if available, other if no grants)", MIN(AK610*'Funding Allocation Parameters'!$E$8, 'Funding Allocation Parameters'!$G$8), IF('Funding Allocation Parameters'!$C$8="Complex Library Subsidy", 0, 0)))))</f>
        <v>0</v>
      </c>
      <c r="AQ610" s="177">
        <f t="shared" si="289"/>
        <v>0</v>
      </c>
      <c r="AR610" s="177">
        <f t="shared" si="290"/>
        <v>0</v>
      </c>
      <c r="AS610" s="182">
        <f t="shared" si="291"/>
        <v>1189</v>
      </c>
      <c r="AT610" s="182">
        <f t="shared" si="292"/>
        <v>50.192600000000084</v>
      </c>
      <c r="AU610" s="182">
        <f t="shared" si="293"/>
        <v>0</v>
      </c>
      <c r="AV610" s="182">
        <f t="shared" si="294"/>
        <v>1189</v>
      </c>
      <c r="AW610" s="182">
        <f t="shared" si="295"/>
        <v>50.192600000000084</v>
      </c>
      <c r="AX610" s="183">
        <f t="shared" si="296"/>
        <v>0</v>
      </c>
      <c r="AY610" s="183">
        <f t="shared" si="297"/>
        <v>0</v>
      </c>
      <c r="AZ610" s="183">
        <f t="shared" si="298"/>
        <v>0</v>
      </c>
      <c r="BA610" s="183">
        <f t="shared" si="299"/>
        <v>1189</v>
      </c>
      <c r="BB610" s="183">
        <f t="shared" si="300"/>
        <v>50.192600000000084</v>
      </c>
      <c r="BC610" s="184">
        <f t="shared" si="301"/>
        <v>1189</v>
      </c>
      <c r="BD610" s="184">
        <f t="shared" si="302"/>
        <v>0</v>
      </c>
      <c r="BE610" s="184">
        <f t="shared" si="303"/>
        <v>0</v>
      </c>
      <c r="BF610" s="184">
        <f t="shared" si="304"/>
        <v>50.192600000000084</v>
      </c>
      <c r="BG610" s="102">
        <f t="shared" si="305"/>
        <v>0</v>
      </c>
      <c r="BH610" s="102">
        <f t="shared" si="306"/>
        <v>0</v>
      </c>
      <c r="BI610" s="102">
        <f t="shared" si="307"/>
        <v>0</v>
      </c>
      <c r="BJ610" s="102">
        <f t="shared" si="308"/>
        <v>0</v>
      </c>
      <c r="BK610" s="102">
        <f t="shared" si="309"/>
        <v>1</v>
      </c>
      <c r="BL610" s="102">
        <f t="shared" si="310"/>
        <v>0</v>
      </c>
      <c r="BN610" s="102"/>
    </row>
    <row r="611" spans="1:66" x14ac:dyDescent="0.25">
      <c r="A611" s="102" t="s">
        <v>17</v>
      </c>
      <c r="B611" s="102" t="s">
        <v>8</v>
      </c>
      <c r="C611" s="102" t="s">
        <v>8</v>
      </c>
      <c r="D611" s="102" t="s">
        <v>27</v>
      </c>
      <c r="E611" s="102" t="s">
        <v>1214</v>
      </c>
      <c r="F611" s="102" t="s">
        <v>1215</v>
      </c>
      <c r="G611" s="102">
        <v>1.4850000000000001</v>
      </c>
      <c r="H611" s="102">
        <v>1</v>
      </c>
      <c r="I611" s="102">
        <v>1</v>
      </c>
      <c r="J611" s="167">
        <f>IFERROR(H611*VLOOKUP(A611, 'Advanced Parameters'!$B$7:$G$20, 6, FALSE)*VLOOKUP(A611, 'Growth Parameters'!$B$6:$H$19, 6, FALSE), 0)</f>
        <v>1</v>
      </c>
      <c r="K611" s="167">
        <f>IFERROR(IF('Advanced Parameters'!$C$5="n",'Raw Data'!I611*VLOOKUP(A611,'Advanced Parameters'!$B$7:$G$20,6,FALSE),J611*VLOOKUP(A611,'Advanced Parameters'!$B$7:$G$20,2,FALSE))*VLOOKUP(A611, 'Growth Parameters'!$B$6:$H$19, 6, FALSE), 0)</f>
        <v>1</v>
      </c>
      <c r="L611" s="167">
        <f t="shared" si="311"/>
        <v>0</v>
      </c>
      <c r="M611" s="168">
        <f>IFERROR(IF(G611="NA","NA",IF(G611&gt;'APC Parameters'!$K$6+VLOOKUP('Raw Data'!A611, 'APC Parameters'!$H$7:$L$20, 4, FALSE), 'APC Parameters'!$L$6+VLOOKUP('Raw Data'!A611, 'APC Parameters'!$H$7:$L$20, 5, FALSE), G611*('APC Parameters'!$J$6+VLOOKUP('Raw Data'!A611, 'APC Parameters'!$H$7:$L$20, 3, FALSE))+'APC Parameters'!$I$6+VLOOKUP('Raw Data'!A611, 'APC Parameters'!$H$7:$L$20, 2, FALSE))), 0)</f>
        <v>2201.1390000000001</v>
      </c>
      <c r="N611" s="168">
        <f t="shared" si="281"/>
        <v>2201.1390000000001</v>
      </c>
      <c r="O611" s="168">
        <f>IFERROR(IF(M611="NA",VLOOKUP(D611,'Internal Calculations'!$B$10:$C$11,2,FALSE), M611)*VLOOKUP(A611, 'Growth Parameters'!$B$6:$H$19, 7, FALSE), 0)</f>
        <v>2201.1390000000001</v>
      </c>
      <c r="P611" s="177">
        <f t="shared" si="282"/>
        <v>2201.1390000000001</v>
      </c>
      <c r="Q611" s="178">
        <f>IF('Funding Allocation Parameters'!$C$5="Basic Library Subsidy", MIN(O611*('Funding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MIN($O611*(VLOOKUP(CONCATENATE($A611, 'Funding Allocation Parameters'!$I$5), 'Library Subsidy Complex'!$C$2:$J$55, 2, FALSE)), VLOOKUP(CONCATENATE($A611, 'Funding Allocation Parameters'!$I$5), 'Library Subsidy Complex'!$C$2:$J$55, 4, FALSE)), 0)))))</f>
        <v>1189</v>
      </c>
      <c r="R611" s="178">
        <f>IF('Funding Allocation Parameters'!$C$5="Basic Library Subsidy", 0, IF('Funding Allocation Parameters'!$C$5="Grant funding",MIN(O611*('Funding Allocation Parameters'!$E$5), 'Funding Allocation Parameters'!$G$5), IF('Funding Allocation Parameters'!$C$5="Other author funding", 0, IF('Funding Allocation Parameters'!$C$5="Any discretionary funds (grants if available, other if no grants)", MIN(O611*('Funding Allocation Parameters'!$E$5), 'Funding Allocation Parameters'!$G$5), IF('Funding Allocation Parameters'!$C$5="Complex Library Subsidy", 0, 0)))))</f>
        <v>0</v>
      </c>
      <c r="S611" s="178">
        <f>IF('Funding Allocation Parameters'!$C$5="Basic Library Subsidy", 0, IF('Funding Allocation Parameters'!$C$5="Grant funding", 0, IF('Funding Allocation Parameters'!$C$5="Other author funding",  MIN(O611*('Funding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1" s="178">
        <f>IF('Funding Allocation Parameters'!$C$5="Basic Library Subsidy", MIN(O611*('Funding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MIN($O611*(VLOOKUP(CONCATENATE($A611, 'Funding Allocation Parameters'!$I$5), 'Library Subsidy Complex'!$C$2:$J$55, 6, FALSE)), VLOOKUP(CONCATENATE($A611, 'Funding Allocation Parameters'!$I$5), 'Library Subsidy Complex'!$C$2:$J$55, 8, FALSE)), 0)))))</f>
        <v>1189</v>
      </c>
      <c r="U611" s="178">
        <f>IF('Funding Allocation Parameters'!$C$5="Basic Library Subsidy", 0, IF('Funding Allocation Parameters'!$C$5="Grant funding", 0, IF('Funding Allocation Parameters'!$C$5="Other author funding",  MIN(O611*('Funding Allocation Parameters'!$E$5), 'Funding Allocation Parameters'!$G$5), IF('Funding Allocation Parameters'!$C$5="Any discretionary funds (grants if available, other if no grants)", MIN(O611*('Funding Allocation Parameters'!$E$5), 'Funding Allocation Parameters'!$G$5), IF('Funding Allocation Parameters'!$C$5="Complex Library Subsidy", 0, 0)))))</f>
        <v>0</v>
      </c>
      <c r="V611" s="177">
        <f t="shared" si="283"/>
        <v>1012.1390000000001</v>
      </c>
      <c r="W611" s="177">
        <f t="shared" si="284"/>
        <v>1012.1390000000001</v>
      </c>
      <c r="X611" s="179">
        <f>IF('Funding Allocation Parameters'!$C$6="Basic Library Subsidy", MIN(V611*'Funding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MIN(V611*VLOOKUP(CONCATENATE($A611, 'Funding Allocation Parameters'!$I$6), 'Library Subsidy Complex'!$C$2:$J$55, 2, FALSE), VLOOKUP(CONCATENATE($A611, 'Funding Allocation Parameters'!$I$6), 'Library Subsidy Complex'!$C$2:$J$55, 4, FALSE)), 0)))))</f>
        <v>0</v>
      </c>
      <c r="Y611" s="179">
        <f>IF('Funding Allocation Parameters'!$C$6="Basic Library Subsidy", 0, IF('Funding Allocation Parameters'!$C$6="Grant funding",MIN(V611*'Funding Allocation Parameters'!$E$6, 'Funding Allocation Parameters'!$G$6), IF('Funding Allocation Parameters'!$C$6="Other author funding", 0, IF('Funding Allocation Parameters'!$C$6="Any discretionary funds (grants if available, other if no grants)", MIN(V611*'Funding Allocation Parameters'!$E$6, 'Funding Allocation Parameters'!$G$6), IF('Funding Allocation Parameters'!$C$6="Complex Library Subsidy", 0, 0)))))</f>
        <v>1012.1390000000001</v>
      </c>
      <c r="Z611" s="179">
        <f>IF('Funding Allocation Parameters'!$C$6="Basic Library Subsidy", 0, IF('Funding Allocation Parameters'!$C$6="Grant funding", 0, IF('Funding Allocation Parameters'!$C$6="Other author funding",  MIN(V611*'Funding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1" s="179">
        <f>IF('Funding Allocation Parameters'!$C$6="Basic Library Subsidy", MIN(W611*'Funding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MIN(W611*VLOOKUP(CONCATENATE($A611, 'Funding Allocation Parameters'!$I$6), 'Library Subsidy Complex'!$C$2:$J$55, 6, FALSE), VLOOKUP(CONCATENATE($A611, 'Funding Allocation Parameters'!$I$6), 'Library Subsidy Complex'!$C$2:$J$55, 8, FALSE)), 0)))))</f>
        <v>0</v>
      </c>
      <c r="AB611" s="179">
        <f>IF('Funding Allocation Parameters'!$C$6="Basic Library Subsidy", 0, IF('Funding Allocation Parameters'!$C$6="Grant funding", 0, IF('Funding Allocation Parameters'!$C$6="Other author funding",  MIN(W611*'Funding Allocation Parameters'!$E$6, 'Funding Allocation Parameters'!$G$6), IF('Funding Allocation Parameters'!$C$6="Any discretionary funds (grants if available, other if no grants)", MIN(W611*'Funding Allocation Parameters'!$E$6, 'Funding Allocation Parameters'!$G$6), IF('Funding Allocation Parameters'!$C$6="Complex Library Subsidy", 0, 0)))))</f>
        <v>1012.1390000000001</v>
      </c>
      <c r="AC611" s="177">
        <f t="shared" si="285"/>
        <v>0</v>
      </c>
      <c r="AD611" s="177">
        <f t="shared" si="286"/>
        <v>0</v>
      </c>
      <c r="AE611" s="180">
        <f>IF('Funding Allocation Parameters'!$C$7="Basic Library Subsidy", MIN(AC611*'Funding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MIN(AC611*VLOOKUP(CONCATENATE($A611, 'Funding Allocation Parameters'!$I$7), 'Library Subsidy Complex'!$C$2:$J$55, 2, FALSE), VLOOKUP(CONCATENATE($A611, 'Funding Allocation Parameters'!$I$7), 'Library Subsidy Complex'!$C$2:$J$55, 4, FALSE)), 0)))))</f>
        <v>0</v>
      </c>
      <c r="AF611" s="180">
        <f>IF('Funding Allocation Parameters'!$C$7="Basic Library Subsidy", 0, IF('Funding Allocation Parameters'!$C$7="Grant funding",MIN(AC611*'Funding Allocation Parameters'!$E$7, 'Funding Allocation Parameters'!$G$7), IF('Funding Allocation Parameters'!$C$7="Other author funding", 0, IF('Funding Allocation Parameters'!$C$7="Any discretionary funds (grants if available, other if no grants)", MIN(AC611*'Funding Allocation Parameters'!$E$7, 'Funding Allocation Parameters'!$G$7), IF('Funding Allocation Parameters'!$C$7="Complex Library Subsidy", 0, 0)))))</f>
        <v>0</v>
      </c>
      <c r="AG611" s="180">
        <f>IF('Funding Allocation Parameters'!$C$7="Basic Library Subsidy", 0, IF('Funding Allocation Parameters'!$C$7="Grant funding", 0, IF('Funding Allocation Parameters'!$C$7="Other author funding",  MIN(AC611*'Funding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1" s="180">
        <f>IF('Funding Allocation Parameters'!$C$7="Basic Library Subsidy", MIN(AD611*'Funding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MIN(AD611*VLOOKUP(CONCATENATE($A611, 'Funding Allocation Parameters'!$I$7), 'Library Subsidy Complex'!$C$2:$J$55, 6, FALSE), VLOOKUP(CONCATENATE($A611, 'Funding Allocation Parameters'!$I$7), 'Library Subsidy Complex'!$C$2:$J$55, 8, FALSE)), 0)))))</f>
        <v>0</v>
      </c>
      <c r="AI611" s="180">
        <f>IF('Funding Allocation Parameters'!$C$7="Basic Library Subsidy", 0, IF('Funding Allocation Parameters'!$C$7="Grant funding", 0, IF('Funding Allocation Parameters'!$C$7="Other author funding",  MIN(AD611*'Funding Allocation Parameters'!$E$7, 'Funding Allocation Parameters'!$G$7), IF('Funding Allocation Parameters'!$C$7="Any discretionary funds (grants if available, other if no grants)", MIN(AD611*'Funding Allocation Parameters'!$E$7, 'Funding Allocation Parameters'!$G$7), IF('Funding Allocation Parameters'!$C$7="Complex Library Subsidy", 0, 0)))))</f>
        <v>0</v>
      </c>
      <c r="AJ611" s="177">
        <f t="shared" si="287"/>
        <v>0</v>
      </c>
      <c r="AK611" s="177">
        <f t="shared" si="288"/>
        <v>0</v>
      </c>
      <c r="AL611" s="181">
        <f>IF('Funding Allocation Parameters'!$C$8="Basic Library Subsidy", MIN(AJ611*'Funding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MIN(AJ611*VLOOKUP(CONCATENATE($A611, 'Funding Allocation Parameters'!$I$8), 'Library Subsidy Complex'!$C$2:$J$55, 2, FALSE), VLOOKUP(CONCATENATE($A611, 'Funding Allocation Parameters'!$I$8), 'Library Subsidy Complex'!$C$2:$J$55, 4, FALSE)), 0)))))</f>
        <v>0</v>
      </c>
      <c r="AM611" s="181">
        <f>IF('Funding Allocation Parameters'!$C$8="Basic Library Subsidy", 0, IF('Funding Allocation Parameters'!$C$8="Grant funding",MIN(AJ611*'Funding Allocation Parameters'!$E$8, 'Funding Allocation Parameters'!$G$8), IF('Funding Allocation Parameters'!$C$8="Other author funding", 0, IF('Funding Allocation Parameters'!$C$8="Any discretionary funds (grants if available, other if no grants)", MIN(AJ611*'Funding Allocation Parameters'!$E$8, 'Funding Allocation Parameters'!$G$8), IF('Funding Allocation Parameters'!$C$8="Complex Library Subsidy", 0, 0)))))</f>
        <v>0</v>
      </c>
      <c r="AN611" s="181">
        <f>IF('Funding Allocation Parameters'!$C$8="Basic Library Subsidy", 0, IF('Funding Allocation Parameters'!$C$8="Grant funding", 0, IF('Funding Allocation Parameters'!$C$8="Other author funding",  MIN(AJ611*'Funding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1" s="181">
        <f>IF('Funding Allocation Parameters'!$C$8="Basic Library Subsidy", MIN(AK611*'Funding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MIN(AK611*VLOOKUP(CONCATENATE($A611, 'Funding Allocation Parameters'!$I$8), 'Library Subsidy Complex'!$C$2:$J$55, 6, FALSE), VLOOKUP(CONCATENATE($A611, 'Funding Allocation Parameters'!$I$8), 'Library Subsidy Complex'!$C$2:$J$55, 8, FALSE)), 0)))))</f>
        <v>0</v>
      </c>
      <c r="AP611" s="181">
        <f>IF('Funding Allocation Parameters'!$C$8="Basic Library Subsidy", 0, IF('Funding Allocation Parameters'!$C$8="Grant funding", 0, IF('Funding Allocation Parameters'!$C$8="Other author funding",  MIN(AK611*'Funding Allocation Parameters'!$E$8, 'Funding Allocation Parameters'!$G$8), IF('Funding Allocation Parameters'!$C$8="Any discretionary funds (grants if available, other if no grants)", MIN(AK611*'Funding Allocation Parameters'!$E$8, 'Funding Allocation Parameters'!$G$8), IF('Funding Allocation Parameters'!$C$8="Complex Library Subsidy", 0, 0)))))</f>
        <v>0</v>
      </c>
      <c r="AQ611" s="177">
        <f t="shared" si="289"/>
        <v>0</v>
      </c>
      <c r="AR611" s="177">
        <f t="shared" si="290"/>
        <v>0</v>
      </c>
      <c r="AS611" s="182">
        <f t="shared" si="291"/>
        <v>1189</v>
      </c>
      <c r="AT611" s="182">
        <f t="shared" si="292"/>
        <v>1012.1390000000001</v>
      </c>
      <c r="AU611" s="182">
        <f t="shared" si="293"/>
        <v>0</v>
      </c>
      <c r="AV611" s="182">
        <f t="shared" si="294"/>
        <v>1189</v>
      </c>
      <c r="AW611" s="182">
        <f t="shared" si="295"/>
        <v>1012.1390000000001</v>
      </c>
      <c r="AX611" s="183">
        <f t="shared" si="296"/>
        <v>1189</v>
      </c>
      <c r="AY611" s="183">
        <f t="shared" si="297"/>
        <v>1012.1390000000001</v>
      </c>
      <c r="AZ611" s="183">
        <f t="shared" si="298"/>
        <v>0</v>
      </c>
      <c r="BA611" s="183">
        <f t="shared" si="299"/>
        <v>0</v>
      </c>
      <c r="BB611" s="183">
        <f t="shared" si="300"/>
        <v>0</v>
      </c>
      <c r="BC611" s="184">
        <f t="shared" si="301"/>
        <v>1189</v>
      </c>
      <c r="BD611" s="184">
        <f t="shared" si="302"/>
        <v>0</v>
      </c>
      <c r="BE611" s="184">
        <f t="shared" si="303"/>
        <v>1012.1390000000001</v>
      </c>
      <c r="BF611" s="184">
        <f t="shared" si="304"/>
        <v>0</v>
      </c>
      <c r="BG611" s="102">
        <f t="shared" si="305"/>
        <v>0</v>
      </c>
      <c r="BH611" s="102">
        <f t="shared" si="306"/>
        <v>0</v>
      </c>
      <c r="BI611" s="102">
        <f t="shared" si="307"/>
        <v>0</v>
      </c>
      <c r="BJ611" s="102">
        <f t="shared" si="308"/>
        <v>1</v>
      </c>
      <c r="BK611" s="102">
        <f t="shared" si="309"/>
        <v>0</v>
      </c>
      <c r="BL611" s="102">
        <f t="shared" si="310"/>
        <v>0</v>
      </c>
      <c r="BN611" s="102"/>
    </row>
    <row r="612" spans="1:66" x14ac:dyDescent="0.25">
      <c r="A612" s="102" t="s">
        <v>20</v>
      </c>
      <c r="B612" s="102" t="s">
        <v>8</v>
      </c>
      <c r="C612" s="102" t="s">
        <v>8</v>
      </c>
      <c r="D612" s="102" t="s">
        <v>27</v>
      </c>
      <c r="E612" s="102" t="s">
        <v>1216</v>
      </c>
      <c r="F612" s="102" t="s">
        <v>1217</v>
      </c>
      <c r="G612" s="102">
        <v>2.6619999999999999</v>
      </c>
      <c r="H612" s="102">
        <v>1</v>
      </c>
      <c r="I612" s="102">
        <v>1</v>
      </c>
      <c r="J612" s="167">
        <f>IFERROR(H612*VLOOKUP(A612, 'Advanced Parameters'!$B$7:$G$20, 6, FALSE)*VLOOKUP(A612, 'Growth Parameters'!$B$6:$H$19, 6, FALSE), 0)</f>
        <v>1</v>
      </c>
      <c r="K612" s="167">
        <f>IFERROR(IF('Advanced Parameters'!$C$5="n",'Raw Data'!I612*VLOOKUP(A612,'Advanced Parameters'!$B$7:$G$20,6,FALSE),J612*VLOOKUP(A612,'Advanced Parameters'!$B$7:$G$20,2,FALSE))*VLOOKUP(A612, 'Growth Parameters'!$B$6:$H$19, 6, FALSE), 0)</f>
        <v>1</v>
      </c>
      <c r="L612" s="167">
        <f t="shared" si="311"/>
        <v>0</v>
      </c>
      <c r="M612" s="168">
        <f>IFERROR(IF(G612="NA","NA",IF(G612&gt;'APC Parameters'!$K$6+VLOOKUP('Raw Data'!A612, 'APC Parameters'!$H$7:$L$20, 4, FALSE), 'APC Parameters'!$L$6+VLOOKUP('Raw Data'!A612, 'APC Parameters'!$H$7:$L$20, 5, FALSE), G612*('APC Parameters'!$J$6+VLOOKUP('Raw Data'!A612, 'APC Parameters'!$H$7:$L$20, 3, FALSE))+'APC Parameters'!$I$6+VLOOKUP('Raw Data'!A612, 'APC Parameters'!$H$7:$L$20, 2, FALSE))), 0)</f>
        <v>3036.1027999999997</v>
      </c>
      <c r="N612" s="168">
        <f t="shared" si="281"/>
        <v>3036.1027999999997</v>
      </c>
      <c r="O612" s="168">
        <f>IFERROR(IF(M612="NA",VLOOKUP(D612,'Internal Calculations'!$B$10:$C$11,2,FALSE), M612)*VLOOKUP(A612, 'Growth Parameters'!$B$6:$H$19, 7, FALSE), 0)</f>
        <v>3036.1027999999997</v>
      </c>
      <c r="P612" s="177">
        <f t="shared" si="282"/>
        <v>3036.1027999999997</v>
      </c>
      <c r="Q612" s="178">
        <f>IF('Funding Allocation Parameters'!$C$5="Basic Library Subsidy", MIN(O612*('Funding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MIN($O612*(VLOOKUP(CONCATENATE($A612, 'Funding Allocation Parameters'!$I$5), 'Library Subsidy Complex'!$C$2:$J$55, 2, FALSE)), VLOOKUP(CONCATENATE($A612, 'Funding Allocation Parameters'!$I$5), 'Library Subsidy Complex'!$C$2:$J$55, 4, FALSE)), 0)))))</f>
        <v>1189</v>
      </c>
      <c r="R612" s="178">
        <f>IF('Funding Allocation Parameters'!$C$5="Basic Library Subsidy", 0, IF('Funding Allocation Parameters'!$C$5="Grant funding",MIN(O612*('Funding Allocation Parameters'!$E$5), 'Funding Allocation Parameters'!$G$5), IF('Funding Allocation Parameters'!$C$5="Other author funding", 0, IF('Funding Allocation Parameters'!$C$5="Any discretionary funds (grants if available, other if no grants)", MIN(O612*('Funding Allocation Parameters'!$E$5), 'Funding Allocation Parameters'!$G$5), IF('Funding Allocation Parameters'!$C$5="Complex Library Subsidy", 0, 0)))))</f>
        <v>0</v>
      </c>
      <c r="S612" s="178">
        <f>IF('Funding Allocation Parameters'!$C$5="Basic Library Subsidy", 0, IF('Funding Allocation Parameters'!$C$5="Grant funding", 0, IF('Funding Allocation Parameters'!$C$5="Other author funding",  MIN(O612*('Funding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2" s="178">
        <f>IF('Funding Allocation Parameters'!$C$5="Basic Library Subsidy", MIN(O612*('Funding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MIN($O612*(VLOOKUP(CONCATENATE($A612, 'Funding Allocation Parameters'!$I$5), 'Library Subsidy Complex'!$C$2:$J$55, 6, FALSE)), VLOOKUP(CONCATENATE($A612, 'Funding Allocation Parameters'!$I$5), 'Library Subsidy Complex'!$C$2:$J$55, 8, FALSE)), 0)))))</f>
        <v>1189</v>
      </c>
      <c r="U612" s="178">
        <f>IF('Funding Allocation Parameters'!$C$5="Basic Library Subsidy", 0, IF('Funding Allocation Parameters'!$C$5="Grant funding", 0, IF('Funding Allocation Parameters'!$C$5="Other author funding",  MIN(O612*('Funding Allocation Parameters'!$E$5), 'Funding Allocation Parameters'!$G$5), IF('Funding Allocation Parameters'!$C$5="Any discretionary funds (grants if available, other if no grants)", MIN(O612*('Funding Allocation Parameters'!$E$5), 'Funding Allocation Parameters'!$G$5), IF('Funding Allocation Parameters'!$C$5="Complex Library Subsidy", 0, 0)))))</f>
        <v>0</v>
      </c>
      <c r="V612" s="177">
        <f t="shared" si="283"/>
        <v>1847.1027999999997</v>
      </c>
      <c r="W612" s="177">
        <f t="shared" si="284"/>
        <v>1847.1027999999997</v>
      </c>
      <c r="X612" s="179">
        <f>IF('Funding Allocation Parameters'!$C$6="Basic Library Subsidy", MIN(V612*'Funding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MIN(V612*VLOOKUP(CONCATENATE($A612, 'Funding Allocation Parameters'!$I$6), 'Library Subsidy Complex'!$C$2:$J$55, 2, FALSE), VLOOKUP(CONCATENATE($A612, 'Funding Allocation Parameters'!$I$6), 'Library Subsidy Complex'!$C$2:$J$55, 4, FALSE)), 0)))))</f>
        <v>0</v>
      </c>
      <c r="Y612" s="179">
        <f>IF('Funding Allocation Parameters'!$C$6="Basic Library Subsidy", 0, IF('Funding Allocation Parameters'!$C$6="Grant funding",MIN(V612*'Funding Allocation Parameters'!$E$6, 'Funding Allocation Parameters'!$G$6), IF('Funding Allocation Parameters'!$C$6="Other author funding", 0, IF('Funding Allocation Parameters'!$C$6="Any discretionary funds (grants if available, other if no grants)", MIN(V612*'Funding Allocation Parameters'!$E$6, 'Funding Allocation Parameters'!$G$6), IF('Funding Allocation Parameters'!$C$6="Complex Library Subsidy", 0, 0)))))</f>
        <v>1847.1027999999997</v>
      </c>
      <c r="Z612" s="179">
        <f>IF('Funding Allocation Parameters'!$C$6="Basic Library Subsidy", 0, IF('Funding Allocation Parameters'!$C$6="Grant funding", 0, IF('Funding Allocation Parameters'!$C$6="Other author funding",  MIN(V612*'Funding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2" s="179">
        <f>IF('Funding Allocation Parameters'!$C$6="Basic Library Subsidy", MIN(W612*'Funding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MIN(W612*VLOOKUP(CONCATENATE($A612, 'Funding Allocation Parameters'!$I$6), 'Library Subsidy Complex'!$C$2:$J$55, 6, FALSE), VLOOKUP(CONCATENATE($A612, 'Funding Allocation Parameters'!$I$6), 'Library Subsidy Complex'!$C$2:$J$55, 8, FALSE)), 0)))))</f>
        <v>0</v>
      </c>
      <c r="AB612" s="179">
        <f>IF('Funding Allocation Parameters'!$C$6="Basic Library Subsidy", 0, IF('Funding Allocation Parameters'!$C$6="Grant funding", 0, IF('Funding Allocation Parameters'!$C$6="Other author funding",  MIN(W612*'Funding Allocation Parameters'!$E$6, 'Funding Allocation Parameters'!$G$6), IF('Funding Allocation Parameters'!$C$6="Any discretionary funds (grants if available, other if no grants)", MIN(W612*'Funding Allocation Parameters'!$E$6, 'Funding Allocation Parameters'!$G$6), IF('Funding Allocation Parameters'!$C$6="Complex Library Subsidy", 0, 0)))))</f>
        <v>1847.1027999999997</v>
      </c>
      <c r="AC612" s="177">
        <f t="shared" si="285"/>
        <v>0</v>
      </c>
      <c r="AD612" s="177">
        <f t="shared" si="286"/>
        <v>0</v>
      </c>
      <c r="AE612" s="180">
        <f>IF('Funding Allocation Parameters'!$C$7="Basic Library Subsidy", MIN(AC612*'Funding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MIN(AC612*VLOOKUP(CONCATENATE($A612, 'Funding Allocation Parameters'!$I$7), 'Library Subsidy Complex'!$C$2:$J$55, 2, FALSE), VLOOKUP(CONCATENATE($A612, 'Funding Allocation Parameters'!$I$7), 'Library Subsidy Complex'!$C$2:$J$55, 4, FALSE)), 0)))))</f>
        <v>0</v>
      </c>
      <c r="AF612" s="180">
        <f>IF('Funding Allocation Parameters'!$C$7="Basic Library Subsidy", 0, IF('Funding Allocation Parameters'!$C$7="Grant funding",MIN(AC612*'Funding Allocation Parameters'!$E$7, 'Funding Allocation Parameters'!$G$7), IF('Funding Allocation Parameters'!$C$7="Other author funding", 0, IF('Funding Allocation Parameters'!$C$7="Any discretionary funds (grants if available, other if no grants)", MIN(AC612*'Funding Allocation Parameters'!$E$7, 'Funding Allocation Parameters'!$G$7), IF('Funding Allocation Parameters'!$C$7="Complex Library Subsidy", 0, 0)))))</f>
        <v>0</v>
      </c>
      <c r="AG612" s="180">
        <f>IF('Funding Allocation Parameters'!$C$7="Basic Library Subsidy", 0, IF('Funding Allocation Parameters'!$C$7="Grant funding", 0, IF('Funding Allocation Parameters'!$C$7="Other author funding",  MIN(AC612*'Funding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2" s="180">
        <f>IF('Funding Allocation Parameters'!$C$7="Basic Library Subsidy", MIN(AD612*'Funding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MIN(AD612*VLOOKUP(CONCATENATE($A612, 'Funding Allocation Parameters'!$I$7), 'Library Subsidy Complex'!$C$2:$J$55, 6, FALSE), VLOOKUP(CONCATENATE($A612, 'Funding Allocation Parameters'!$I$7), 'Library Subsidy Complex'!$C$2:$J$55, 8, FALSE)), 0)))))</f>
        <v>0</v>
      </c>
      <c r="AI612" s="180">
        <f>IF('Funding Allocation Parameters'!$C$7="Basic Library Subsidy", 0, IF('Funding Allocation Parameters'!$C$7="Grant funding", 0, IF('Funding Allocation Parameters'!$C$7="Other author funding",  MIN(AD612*'Funding Allocation Parameters'!$E$7, 'Funding Allocation Parameters'!$G$7), IF('Funding Allocation Parameters'!$C$7="Any discretionary funds (grants if available, other if no grants)", MIN(AD612*'Funding Allocation Parameters'!$E$7, 'Funding Allocation Parameters'!$G$7), IF('Funding Allocation Parameters'!$C$7="Complex Library Subsidy", 0, 0)))))</f>
        <v>0</v>
      </c>
      <c r="AJ612" s="177">
        <f t="shared" si="287"/>
        <v>0</v>
      </c>
      <c r="AK612" s="177">
        <f t="shared" si="288"/>
        <v>0</v>
      </c>
      <c r="AL612" s="181">
        <f>IF('Funding Allocation Parameters'!$C$8="Basic Library Subsidy", MIN(AJ612*'Funding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MIN(AJ612*VLOOKUP(CONCATENATE($A612, 'Funding Allocation Parameters'!$I$8), 'Library Subsidy Complex'!$C$2:$J$55, 2, FALSE), VLOOKUP(CONCATENATE($A612, 'Funding Allocation Parameters'!$I$8), 'Library Subsidy Complex'!$C$2:$J$55, 4, FALSE)), 0)))))</f>
        <v>0</v>
      </c>
      <c r="AM612" s="181">
        <f>IF('Funding Allocation Parameters'!$C$8="Basic Library Subsidy", 0, IF('Funding Allocation Parameters'!$C$8="Grant funding",MIN(AJ612*'Funding Allocation Parameters'!$E$8, 'Funding Allocation Parameters'!$G$8), IF('Funding Allocation Parameters'!$C$8="Other author funding", 0, IF('Funding Allocation Parameters'!$C$8="Any discretionary funds (grants if available, other if no grants)", MIN(AJ612*'Funding Allocation Parameters'!$E$8, 'Funding Allocation Parameters'!$G$8), IF('Funding Allocation Parameters'!$C$8="Complex Library Subsidy", 0, 0)))))</f>
        <v>0</v>
      </c>
      <c r="AN612" s="181">
        <f>IF('Funding Allocation Parameters'!$C$8="Basic Library Subsidy", 0, IF('Funding Allocation Parameters'!$C$8="Grant funding", 0, IF('Funding Allocation Parameters'!$C$8="Other author funding",  MIN(AJ612*'Funding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2" s="181">
        <f>IF('Funding Allocation Parameters'!$C$8="Basic Library Subsidy", MIN(AK612*'Funding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MIN(AK612*VLOOKUP(CONCATENATE($A612, 'Funding Allocation Parameters'!$I$8), 'Library Subsidy Complex'!$C$2:$J$55, 6, FALSE), VLOOKUP(CONCATENATE($A612, 'Funding Allocation Parameters'!$I$8), 'Library Subsidy Complex'!$C$2:$J$55, 8, FALSE)), 0)))))</f>
        <v>0</v>
      </c>
      <c r="AP612" s="181">
        <f>IF('Funding Allocation Parameters'!$C$8="Basic Library Subsidy", 0, IF('Funding Allocation Parameters'!$C$8="Grant funding", 0, IF('Funding Allocation Parameters'!$C$8="Other author funding",  MIN(AK612*'Funding Allocation Parameters'!$E$8, 'Funding Allocation Parameters'!$G$8), IF('Funding Allocation Parameters'!$C$8="Any discretionary funds (grants if available, other if no grants)", MIN(AK612*'Funding Allocation Parameters'!$E$8, 'Funding Allocation Parameters'!$G$8), IF('Funding Allocation Parameters'!$C$8="Complex Library Subsidy", 0, 0)))))</f>
        <v>0</v>
      </c>
      <c r="AQ612" s="177">
        <f t="shared" si="289"/>
        <v>0</v>
      </c>
      <c r="AR612" s="177">
        <f t="shared" si="290"/>
        <v>0</v>
      </c>
      <c r="AS612" s="182">
        <f t="shared" si="291"/>
        <v>1189</v>
      </c>
      <c r="AT612" s="182">
        <f t="shared" si="292"/>
        <v>1847.1027999999997</v>
      </c>
      <c r="AU612" s="182">
        <f t="shared" si="293"/>
        <v>0</v>
      </c>
      <c r="AV612" s="182">
        <f t="shared" si="294"/>
        <v>1189</v>
      </c>
      <c r="AW612" s="182">
        <f t="shared" si="295"/>
        <v>1847.1027999999997</v>
      </c>
      <c r="AX612" s="183">
        <f t="shared" si="296"/>
        <v>1189</v>
      </c>
      <c r="AY612" s="183">
        <f t="shared" si="297"/>
        <v>1847.1027999999997</v>
      </c>
      <c r="AZ612" s="183">
        <f t="shared" si="298"/>
        <v>0</v>
      </c>
      <c r="BA612" s="183">
        <f t="shared" si="299"/>
        <v>0</v>
      </c>
      <c r="BB612" s="183">
        <f t="shared" si="300"/>
        <v>0</v>
      </c>
      <c r="BC612" s="184">
        <f t="shared" si="301"/>
        <v>1189</v>
      </c>
      <c r="BD612" s="184">
        <f t="shared" si="302"/>
        <v>0</v>
      </c>
      <c r="BE612" s="184">
        <f t="shared" si="303"/>
        <v>1847.1027999999997</v>
      </c>
      <c r="BF612" s="184">
        <f t="shared" si="304"/>
        <v>0</v>
      </c>
      <c r="BG612" s="102">
        <f t="shared" si="305"/>
        <v>0</v>
      </c>
      <c r="BH612" s="102">
        <f t="shared" si="306"/>
        <v>0</v>
      </c>
      <c r="BI612" s="102">
        <f t="shared" si="307"/>
        <v>0</v>
      </c>
      <c r="BJ612" s="102">
        <f t="shared" si="308"/>
        <v>1</v>
      </c>
      <c r="BK612" s="102">
        <f t="shared" si="309"/>
        <v>0</v>
      </c>
      <c r="BL612" s="102">
        <f t="shared" si="310"/>
        <v>0</v>
      </c>
      <c r="BN612" s="102"/>
    </row>
    <row r="613" spans="1:66" x14ac:dyDescent="0.25">
      <c r="A613" s="102" t="s">
        <v>17</v>
      </c>
      <c r="B613" s="102" t="s">
        <v>8</v>
      </c>
      <c r="C613" s="102" t="s">
        <v>8</v>
      </c>
      <c r="D613" s="102" t="s">
        <v>27</v>
      </c>
      <c r="E613" s="102" t="s">
        <v>812</v>
      </c>
      <c r="F613" s="102" t="s">
        <v>1218</v>
      </c>
      <c r="G613" s="102">
        <v>0.98</v>
      </c>
      <c r="H613" s="102">
        <v>1</v>
      </c>
      <c r="I613" s="102">
        <v>1</v>
      </c>
      <c r="J613" s="167">
        <f>IFERROR(H613*VLOOKUP(A613, 'Advanced Parameters'!$B$7:$G$20, 6, FALSE)*VLOOKUP(A613, 'Growth Parameters'!$B$6:$H$19, 6, FALSE), 0)</f>
        <v>1</v>
      </c>
      <c r="K613" s="167">
        <f>IFERROR(IF('Advanced Parameters'!$C$5="n",'Raw Data'!I613*VLOOKUP(A613,'Advanced Parameters'!$B$7:$G$20,6,FALSE),J613*VLOOKUP(A613,'Advanced Parameters'!$B$7:$G$20,2,FALSE))*VLOOKUP(A613, 'Growth Parameters'!$B$6:$H$19, 6, FALSE), 0)</f>
        <v>1</v>
      </c>
      <c r="L613" s="167">
        <f t="shared" si="311"/>
        <v>0</v>
      </c>
      <c r="M613" s="168">
        <f>IFERROR(IF(G613="NA","NA",IF(G613&gt;'APC Parameters'!$K$6+VLOOKUP('Raw Data'!A613, 'APC Parameters'!$H$7:$L$20, 4, FALSE), 'APC Parameters'!$L$6+VLOOKUP('Raw Data'!A613, 'APC Parameters'!$H$7:$L$20, 5, FALSE), G613*('APC Parameters'!$J$6+VLOOKUP('Raw Data'!A613, 'APC Parameters'!$H$7:$L$20, 3, FALSE))+'APC Parameters'!$I$6+VLOOKUP('Raw Data'!A613, 'APC Parameters'!$H$7:$L$20, 2, FALSE))), 0)</f>
        <v>1842.8920000000001</v>
      </c>
      <c r="N613" s="168">
        <f t="shared" si="281"/>
        <v>1842.8920000000001</v>
      </c>
      <c r="O613" s="168">
        <f>IFERROR(IF(M613="NA",VLOOKUP(D613,'Internal Calculations'!$B$10:$C$11,2,FALSE), M613)*VLOOKUP(A613, 'Growth Parameters'!$B$6:$H$19, 7, FALSE), 0)</f>
        <v>1842.8920000000001</v>
      </c>
      <c r="P613" s="177">
        <f t="shared" si="282"/>
        <v>1842.8920000000001</v>
      </c>
      <c r="Q613" s="178">
        <f>IF('Funding Allocation Parameters'!$C$5="Basic Library Subsidy", MIN(O613*('Funding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MIN($O613*(VLOOKUP(CONCATENATE($A613, 'Funding Allocation Parameters'!$I$5), 'Library Subsidy Complex'!$C$2:$J$55, 2, FALSE)), VLOOKUP(CONCATENATE($A613, 'Funding Allocation Parameters'!$I$5), 'Library Subsidy Complex'!$C$2:$J$55, 4, FALSE)), 0)))))</f>
        <v>1189</v>
      </c>
      <c r="R613" s="178">
        <f>IF('Funding Allocation Parameters'!$C$5="Basic Library Subsidy", 0, IF('Funding Allocation Parameters'!$C$5="Grant funding",MIN(O613*('Funding Allocation Parameters'!$E$5), 'Funding Allocation Parameters'!$G$5), IF('Funding Allocation Parameters'!$C$5="Other author funding", 0, IF('Funding Allocation Parameters'!$C$5="Any discretionary funds (grants if available, other if no grants)", MIN(O613*('Funding Allocation Parameters'!$E$5), 'Funding Allocation Parameters'!$G$5), IF('Funding Allocation Parameters'!$C$5="Complex Library Subsidy", 0, 0)))))</f>
        <v>0</v>
      </c>
      <c r="S613" s="178">
        <f>IF('Funding Allocation Parameters'!$C$5="Basic Library Subsidy", 0, IF('Funding Allocation Parameters'!$C$5="Grant funding", 0, IF('Funding Allocation Parameters'!$C$5="Other author funding",  MIN(O613*('Funding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3" s="178">
        <f>IF('Funding Allocation Parameters'!$C$5="Basic Library Subsidy", MIN(O613*('Funding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MIN($O613*(VLOOKUP(CONCATENATE($A613, 'Funding Allocation Parameters'!$I$5), 'Library Subsidy Complex'!$C$2:$J$55, 6, FALSE)), VLOOKUP(CONCATENATE($A613, 'Funding Allocation Parameters'!$I$5), 'Library Subsidy Complex'!$C$2:$J$55, 8, FALSE)), 0)))))</f>
        <v>1189</v>
      </c>
      <c r="U613" s="178">
        <f>IF('Funding Allocation Parameters'!$C$5="Basic Library Subsidy", 0, IF('Funding Allocation Parameters'!$C$5="Grant funding", 0, IF('Funding Allocation Parameters'!$C$5="Other author funding",  MIN(O613*('Funding Allocation Parameters'!$E$5), 'Funding Allocation Parameters'!$G$5), IF('Funding Allocation Parameters'!$C$5="Any discretionary funds (grants if available, other if no grants)", MIN(O613*('Funding Allocation Parameters'!$E$5), 'Funding Allocation Parameters'!$G$5), IF('Funding Allocation Parameters'!$C$5="Complex Library Subsidy", 0, 0)))))</f>
        <v>0</v>
      </c>
      <c r="V613" s="177">
        <f t="shared" si="283"/>
        <v>653.89200000000005</v>
      </c>
      <c r="W613" s="177">
        <f t="shared" si="284"/>
        <v>653.89200000000005</v>
      </c>
      <c r="X613" s="179">
        <f>IF('Funding Allocation Parameters'!$C$6="Basic Library Subsidy", MIN(V613*'Funding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MIN(V613*VLOOKUP(CONCATENATE($A613, 'Funding Allocation Parameters'!$I$6), 'Library Subsidy Complex'!$C$2:$J$55, 2, FALSE), VLOOKUP(CONCATENATE($A613, 'Funding Allocation Parameters'!$I$6), 'Library Subsidy Complex'!$C$2:$J$55, 4, FALSE)), 0)))))</f>
        <v>0</v>
      </c>
      <c r="Y613" s="179">
        <f>IF('Funding Allocation Parameters'!$C$6="Basic Library Subsidy", 0, IF('Funding Allocation Parameters'!$C$6="Grant funding",MIN(V613*'Funding Allocation Parameters'!$E$6, 'Funding Allocation Parameters'!$G$6), IF('Funding Allocation Parameters'!$C$6="Other author funding", 0, IF('Funding Allocation Parameters'!$C$6="Any discretionary funds (grants if available, other if no grants)", MIN(V613*'Funding Allocation Parameters'!$E$6, 'Funding Allocation Parameters'!$G$6), IF('Funding Allocation Parameters'!$C$6="Complex Library Subsidy", 0, 0)))))</f>
        <v>653.89200000000005</v>
      </c>
      <c r="Z613" s="179">
        <f>IF('Funding Allocation Parameters'!$C$6="Basic Library Subsidy", 0, IF('Funding Allocation Parameters'!$C$6="Grant funding", 0, IF('Funding Allocation Parameters'!$C$6="Other author funding",  MIN(V613*'Funding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3" s="179">
        <f>IF('Funding Allocation Parameters'!$C$6="Basic Library Subsidy", MIN(W613*'Funding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MIN(W613*VLOOKUP(CONCATENATE($A613, 'Funding Allocation Parameters'!$I$6), 'Library Subsidy Complex'!$C$2:$J$55, 6, FALSE), VLOOKUP(CONCATENATE($A613, 'Funding Allocation Parameters'!$I$6), 'Library Subsidy Complex'!$C$2:$J$55, 8, FALSE)), 0)))))</f>
        <v>0</v>
      </c>
      <c r="AB613" s="179">
        <f>IF('Funding Allocation Parameters'!$C$6="Basic Library Subsidy", 0, IF('Funding Allocation Parameters'!$C$6="Grant funding", 0, IF('Funding Allocation Parameters'!$C$6="Other author funding",  MIN(W613*'Funding Allocation Parameters'!$E$6, 'Funding Allocation Parameters'!$G$6), IF('Funding Allocation Parameters'!$C$6="Any discretionary funds (grants if available, other if no grants)", MIN(W613*'Funding Allocation Parameters'!$E$6, 'Funding Allocation Parameters'!$G$6), IF('Funding Allocation Parameters'!$C$6="Complex Library Subsidy", 0, 0)))))</f>
        <v>653.89200000000005</v>
      </c>
      <c r="AC613" s="177">
        <f t="shared" si="285"/>
        <v>0</v>
      </c>
      <c r="AD613" s="177">
        <f t="shared" si="286"/>
        <v>0</v>
      </c>
      <c r="AE613" s="180">
        <f>IF('Funding Allocation Parameters'!$C$7="Basic Library Subsidy", MIN(AC613*'Funding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MIN(AC613*VLOOKUP(CONCATENATE($A613, 'Funding Allocation Parameters'!$I$7), 'Library Subsidy Complex'!$C$2:$J$55, 2, FALSE), VLOOKUP(CONCATENATE($A613, 'Funding Allocation Parameters'!$I$7), 'Library Subsidy Complex'!$C$2:$J$55, 4, FALSE)), 0)))))</f>
        <v>0</v>
      </c>
      <c r="AF613" s="180">
        <f>IF('Funding Allocation Parameters'!$C$7="Basic Library Subsidy", 0, IF('Funding Allocation Parameters'!$C$7="Grant funding",MIN(AC613*'Funding Allocation Parameters'!$E$7, 'Funding Allocation Parameters'!$G$7), IF('Funding Allocation Parameters'!$C$7="Other author funding", 0, IF('Funding Allocation Parameters'!$C$7="Any discretionary funds (grants if available, other if no grants)", MIN(AC613*'Funding Allocation Parameters'!$E$7, 'Funding Allocation Parameters'!$G$7), IF('Funding Allocation Parameters'!$C$7="Complex Library Subsidy", 0, 0)))))</f>
        <v>0</v>
      </c>
      <c r="AG613" s="180">
        <f>IF('Funding Allocation Parameters'!$C$7="Basic Library Subsidy", 0, IF('Funding Allocation Parameters'!$C$7="Grant funding", 0, IF('Funding Allocation Parameters'!$C$7="Other author funding",  MIN(AC613*'Funding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3" s="180">
        <f>IF('Funding Allocation Parameters'!$C$7="Basic Library Subsidy", MIN(AD613*'Funding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MIN(AD613*VLOOKUP(CONCATENATE($A613, 'Funding Allocation Parameters'!$I$7), 'Library Subsidy Complex'!$C$2:$J$55, 6, FALSE), VLOOKUP(CONCATENATE($A613, 'Funding Allocation Parameters'!$I$7), 'Library Subsidy Complex'!$C$2:$J$55, 8, FALSE)), 0)))))</f>
        <v>0</v>
      </c>
      <c r="AI613" s="180">
        <f>IF('Funding Allocation Parameters'!$C$7="Basic Library Subsidy", 0, IF('Funding Allocation Parameters'!$C$7="Grant funding", 0, IF('Funding Allocation Parameters'!$C$7="Other author funding",  MIN(AD613*'Funding Allocation Parameters'!$E$7, 'Funding Allocation Parameters'!$G$7), IF('Funding Allocation Parameters'!$C$7="Any discretionary funds (grants if available, other if no grants)", MIN(AD613*'Funding Allocation Parameters'!$E$7, 'Funding Allocation Parameters'!$G$7), IF('Funding Allocation Parameters'!$C$7="Complex Library Subsidy", 0, 0)))))</f>
        <v>0</v>
      </c>
      <c r="AJ613" s="177">
        <f t="shared" si="287"/>
        <v>0</v>
      </c>
      <c r="AK613" s="177">
        <f t="shared" si="288"/>
        <v>0</v>
      </c>
      <c r="AL613" s="181">
        <f>IF('Funding Allocation Parameters'!$C$8="Basic Library Subsidy", MIN(AJ613*'Funding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MIN(AJ613*VLOOKUP(CONCATENATE($A613, 'Funding Allocation Parameters'!$I$8), 'Library Subsidy Complex'!$C$2:$J$55, 2, FALSE), VLOOKUP(CONCATENATE($A613, 'Funding Allocation Parameters'!$I$8), 'Library Subsidy Complex'!$C$2:$J$55, 4, FALSE)), 0)))))</f>
        <v>0</v>
      </c>
      <c r="AM613" s="181">
        <f>IF('Funding Allocation Parameters'!$C$8="Basic Library Subsidy", 0, IF('Funding Allocation Parameters'!$C$8="Grant funding",MIN(AJ613*'Funding Allocation Parameters'!$E$8, 'Funding Allocation Parameters'!$G$8), IF('Funding Allocation Parameters'!$C$8="Other author funding", 0, IF('Funding Allocation Parameters'!$C$8="Any discretionary funds (grants if available, other if no grants)", MIN(AJ613*'Funding Allocation Parameters'!$E$8, 'Funding Allocation Parameters'!$G$8), IF('Funding Allocation Parameters'!$C$8="Complex Library Subsidy", 0, 0)))))</f>
        <v>0</v>
      </c>
      <c r="AN613" s="181">
        <f>IF('Funding Allocation Parameters'!$C$8="Basic Library Subsidy", 0, IF('Funding Allocation Parameters'!$C$8="Grant funding", 0, IF('Funding Allocation Parameters'!$C$8="Other author funding",  MIN(AJ613*'Funding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3" s="181">
        <f>IF('Funding Allocation Parameters'!$C$8="Basic Library Subsidy", MIN(AK613*'Funding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MIN(AK613*VLOOKUP(CONCATENATE($A613, 'Funding Allocation Parameters'!$I$8), 'Library Subsidy Complex'!$C$2:$J$55, 6, FALSE), VLOOKUP(CONCATENATE($A613, 'Funding Allocation Parameters'!$I$8), 'Library Subsidy Complex'!$C$2:$J$55, 8, FALSE)), 0)))))</f>
        <v>0</v>
      </c>
      <c r="AP613" s="181">
        <f>IF('Funding Allocation Parameters'!$C$8="Basic Library Subsidy", 0, IF('Funding Allocation Parameters'!$C$8="Grant funding", 0, IF('Funding Allocation Parameters'!$C$8="Other author funding",  MIN(AK613*'Funding Allocation Parameters'!$E$8, 'Funding Allocation Parameters'!$G$8), IF('Funding Allocation Parameters'!$C$8="Any discretionary funds (grants if available, other if no grants)", MIN(AK613*'Funding Allocation Parameters'!$E$8, 'Funding Allocation Parameters'!$G$8), IF('Funding Allocation Parameters'!$C$8="Complex Library Subsidy", 0, 0)))))</f>
        <v>0</v>
      </c>
      <c r="AQ613" s="177">
        <f t="shared" si="289"/>
        <v>0</v>
      </c>
      <c r="AR613" s="177">
        <f t="shared" si="290"/>
        <v>0</v>
      </c>
      <c r="AS613" s="182">
        <f t="shared" si="291"/>
        <v>1189</v>
      </c>
      <c r="AT613" s="182">
        <f t="shared" si="292"/>
        <v>653.89200000000005</v>
      </c>
      <c r="AU613" s="182">
        <f t="shared" si="293"/>
        <v>0</v>
      </c>
      <c r="AV613" s="182">
        <f t="shared" si="294"/>
        <v>1189</v>
      </c>
      <c r="AW613" s="182">
        <f t="shared" si="295"/>
        <v>653.89200000000005</v>
      </c>
      <c r="AX613" s="183">
        <f t="shared" si="296"/>
        <v>1189</v>
      </c>
      <c r="AY613" s="183">
        <f t="shared" si="297"/>
        <v>653.89200000000005</v>
      </c>
      <c r="AZ613" s="183">
        <f t="shared" si="298"/>
        <v>0</v>
      </c>
      <c r="BA613" s="183">
        <f t="shared" si="299"/>
        <v>0</v>
      </c>
      <c r="BB613" s="183">
        <f t="shared" si="300"/>
        <v>0</v>
      </c>
      <c r="BC613" s="184">
        <f t="shared" si="301"/>
        <v>1189</v>
      </c>
      <c r="BD613" s="184">
        <f t="shared" si="302"/>
        <v>0</v>
      </c>
      <c r="BE613" s="184">
        <f t="shared" si="303"/>
        <v>653.89200000000005</v>
      </c>
      <c r="BF613" s="184">
        <f t="shared" si="304"/>
        <v>0</v>
      </c>
      <c r="BG613" s="102">
        <f t="shared" si="305"/>
        <v>0</v>
      </c>
      <c r="BH613" s="102">
        <f t="shared" si="306"/>
        <v>0</v>
      </c>
      <c r="BI613" s="102">
        <f t="shared" si="307"/>
        <v>0</v>
      </c>
      <c r="BJ613" s="102">
        <f t="shared" si="308"/>
        <v>1</v>
      </c>
      <c r="BK613" s="102">
        <f t="shared" si="309"/>
        <v>0</v>
      </c>
      <c r="BL613" s="102">
        <f t="shared" si="310"/>
        <v>0</v>
      </c>
      <c r="BN613" s="102"/>
    </row>
    <row r="614" spans="1:66" x14ac:dyDescent="0.25">
      <c r="A614" s="102" t="s">
        <v>13</v>
      </c>
      <c r="B614" s="102" t="s">
        <v>8</v>
      </c>
      <c r="C614" s="102" t="s">
        <v>8</v>
      </c>
      <c r="D614" s="102" t="s">
        <v>27</v>
      </c>
      <c r="E614" s="102" t="s">
        <v>1219</v>
      </c>
      <c r="F614" s="102" t="s">
        <v>1220</v>
      </c>
      <c r="G614" s="102">
        <v>1.224</v>
      </c>
      <c r="H614" s="102">
        <v>1</v>
      </c>
      <c r="I614" s="102">
        <v>0</v>
      </c>
      <c r="J614" s="167">
        <f>IFERROR(H614*VLOOKUP(A614, 'Advanced Parameters'!$B$7:$G$20, 6, FALSE)*VLOOKUP(A614, 'Growth Parameters'!$B$6:$H$19, 6, FALSE), 0)</f>
        <v>1</v>
      </c>
      <c r="K614" s="167">
        <f>IFERROR(IF('Advanced Parameters'!$C$5="n",'Raw Data'!I614*VLOOKUP(A614,'Advanced Parameters'!$B$7:$G$20,6,FALSE),J614*VLOOKUP(A614,'Advanced Parameters'!$B$7:$G$20,2,FALSE))*VLOOKUP(A614, 'Growth Parameters'!$B$6:$H$19, 6, FALSE), 0)</f>
        <v>0</v>
      </c>
      <c r="L614" s="167">
        <f t="shared" si="311"/>
        <v>1</v>
      </c>
      <c r="M614" s="168">
        <f>IFERROR(IF(G614="NA","NA",IF(G614&gt;'APC Parameters'!$K$6+VLOOKUP('Raw Data'!A614, 'APC Parameters'!$H$7:$L$20, 4, FALSE), 'APC Parameters'!$L$6+VLOOKUP('Raw Data'!A614, 'APC Parameters'!$H$7:$L$20, 5, FALSE), G614*('APC Parameters'!$J$6+VLOOKUP('Raw Data'!A614, 'APC Parameters'!$H$7:$L$20, 3, FALSE))+'APC Parameters'!$I$6+VLOOKUP('Raw Data'!A614, 'APC Parameters'!$H$7:$L$20, 2, FALSE))), 0)</f>
        <v>2015.9856</v>
      </c>
      <c r="N614" s="168">
        <f t="shared" si="281"/>
        <v>2015.9856</v>
      </c>
      <c r="O614" s="168">
        <f>IFERROR(IF(M614="NA",VLOOKUP(D614,'Internal Calculations'!$B$10:$C$11,2,FALSE), M614)*VLOOKUP(A614, 'Growth Parameters'!$B$6:$H$19, 7, FALSE), 0)</f>
        <v>2015.9856</v>
      </c>
      <c r="P614" s="177">
        <f t="shared" si="282"/>
        <v>2015.9856</v>
      </c>
      <c r="Q614" s="178">
        <f>IF('Funding Allocation Parameters'!$C$5="Basic Library Subsidy", MIN(O614*('Funding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MIN($O614*(VLOOKUP(CONCATENATE($A614, 'Funding Allocation Parameters'!$I$5), 'Library Subsidy Complex'!$C$2:$J$55, 2, FALSE)), VLOOKUP(CONCATENATE($A614, 'Funding Allocation Parameters'!$I$5), 'Library Subsidy Complex'!$C$2:$J$55, 4, FALSE)), 0)))))</f>
        <v>1189</v>
      </c>
      <c r="R614" s="178">
        <f>IF('Funding Allocation Parameters'!$C$5="Basic Library Subsidy", 0, IF('Funding Allocation Parameters'!$C$5="Grant funding",MIN(O614*('Funding Allocation Parameters'!$E$5), 'Funding Allocation Parameters'!$G$5), IF('Funding Allocation Parameters'!$C$5="Other author funding", 0, IF('Funding Allocation Parameters'!$C$5="Any discretionary funds (grants if available, other if no grants)", MIN(O614*('Funding Allocation Parameters'!$E$5), 'Funding Allocation Parameters'!$G$5), IF('Funding Allocation Parameters'!$C$5="Complex Library Subsidy", 0, 0)))))</f>
        <v>0</v>
      </c>
      <c r="S614" s="178">
        <f>IF('Funding Allocation Parameters'!$C$5="Basic Library Subsidy", 0, IF('Funding Allocation Parameters'!$C$5="Grant funding", 0, IF('Funding Allocation Parameters'!$C$5="Other author funding",  MIN(O614*('Funding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4" s="178">
        <f>IF('Funding Allocation Parameters'!$C$5="Basic Library Subsidy", MIN(O614*('Funding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MIN($O614*(VLOOKUP(CONCATENATE($A614, 'Funding Allocation Parameters'!$I$5), 'Library Subsidy Complex'!$C$2:$J$55, 6, FALSE)), VLOOKUP(CONCATENATE($A614, 'Funding Allocation Parameters'!$I$5), 'Library Subsidy Complex'!$C$2:$J$55, 8, FALSE)), 0)))))</f>
        <v>1189</v>
      </c>
      <c r="U614" s="178">
        <f>IF('Funding Allocation Parameters'!$C$5="Basic Library Subsidy", 0, IF('Funding Allocation Parameters'!$C$5="Grant funding", 0, IF('Funding Allocation Parameters'!$C$5="Other author funding",  MIN(O614*('Funding Allocation Parameters'!$E$5), 'Funding Allocation Parameters'!$G$5), IF('Funding Allocation Parameters'!$C$5="Any discretionary funds (grants if available, other if no grants)", MIN(O614*('Funding Allocation Parameters'!$E$5), 'Funding Allocation Parameters'!$G$5), IF('Funding Allocation Parameters'!$C$5="Complex Library Subsidy", 0, 0)))))</f>
        <v>0</v>
      </c>
      <c r="V614" s="177">
        <f t="shared" si="283"/>
        <v>826.98559999999998</v>
      </c>
      <c r="W614" s="177">
        <f t="shared" si="284"/>
        <v>826.98559999999998</v>
      </c>
      <c r="X614" s="179">
        <f>IF('Funding Allocation Parameters'!$C$6="Basic Library Subsidy", MIN(V614*'Funding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MIN(V614*VLOOKUP(CONCATENATE($A614, 'Funding Allocation Parameters'!$I$6), 'Library Subsidy Complex'!$C$2:$J$55, 2, FALSE), VLOOKUP(CONCATENATE($A614, 'Funding Allocation Parameters'!$I$6), 'Library Subsidy Complex'!$C$2:$J$55, 4, FALSE)), 0)))))</f>
        <v>0</v>
      </c>
      <c r="Y614" s="179">
        <f>IF('Funding Allocation Parameters'!$C$6="Basic Library Subsidy", 0, IF('Funding Allocation Parameters'!$C$6="Grant funding",MIN(V614*'Funding Allocation Parameters'!$E$6, 'Funding Allocation Parameters'!$G$6), IF('Funding Allocation Parameters'!$C$6="Other author funding", 0, IF('Funding Allocation Parameters'!$C$6="Any discretionary funds (grants if available, other if no grants)", MIN(V614*'Funding Allocation Parameters'!$E$6, 'Funding Allocation Parameters'!$G$6), IF('Funding Allocation Parameters'!$C$6="Complex Library Subsidy", 0, 0)))))</f>
        <v>826.98559999999998</v>
      </c>
      <c r="Z614" s="179">
        <f>IF('Funding Allocation Parameters'!$C$6="Basic Library Subsidy", 0, IF('Funding Allocation Parameters'!$C$6="Grant funding", 0, IF('Funding Allocation Parameters'!$C$6="Other author funding",  MIN(V614*'Funding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4" s="179">
        <f>IF('Funding Allocation Parameters'!$C$6="Basic Library Subsidy", MIN(W614*'Funding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MIN(W614*VLOOKUP(CONCATENATE($A614, 'Funding Allocation Parameters'!$I$6), 'Library Subsidy Complex'!$C$2:$J$55, 6, FALSE), VLOOKUP(CONCATENATE($A614, 'Funding Allocation Parameters'!$I$6), 'Library Subsidy Complex'!$C$2:$J$55, 8, FALSE)), 0)))))</f>
        <v>0</v>
      </c>
      <c r="AB614" s="179">
        <f>IF('Funding Allocation Parameters'!$C$6="Basic Library Subsidy", 0, IF('Funding Allocation Parameters'!$C$6="Grant funding", 0, IF('Funding Allocation Parameters'!$C$6="Other author funding",  MIN(W614*'Funding Allocation Parameters'!$E$6, 'Funding Allocation Parameters'!$G$6), IF('Funding Allocation Parameters'!$C$6="Any discretionary funds (grants if available, other if no grants)", MIN(W614*'Funding Allocation Parameters'!$E$6, 'Funding Allocation Parameters'!$G$6), IF('Funding Allocation Parameters'!$C$6="Complex Library Subsidy", 0, 0)))))</f>
        <v>826.98559999999998</v>
      </c>
      <c r="AC614" s="177">
        <f t="shared" si="285"/>
        <v>0</v>
      </c>
      <c r="AD614" s="177">
        <f t="shared" si="286"/>
        <v>0</v>
      </c>
      <c r="AE614" s="180">
        <f>IF('Funding Allocation Parameters'!$C$7="Basic Library Subsidy", MIN(AC614*'Funding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MIN(AC614*VLOOKUP(CONCATENATE($A614, 'Funding Allocation Parameters'!$I$7), 'Library Subsidy Complex'!$C$2:$J$55, 2, FALSE), VLOOKUP(CONCATENATE($A614, 'Funding Allocation Parameters'!$I$7), 'Library Subsidy Complex'!$C$2:$J$55, 4, FALSE)), 0)))))</f>
        <v>0</v>
      </c>
      <c r="AF614" s="180">
        <f>IF('Funding Allocation Parameters'!$C$7="Basic Library Subsidy", 0, IF('Funding Allocation Parameters'!$C$7="Grant funding",MIN(AC614*'Funding Allocation Parameters'!$E$7, 'Funding Allocation Parameters'!$G$7), IF('Funding Allocation Parameters'!$C$7="Other author funding", 0, IF('Funding Allocation Parameters'!$C$7="Any discretionary funds (grants if available, other if no grants)", MIN(AC614*'Funding Allocation Parameters'!$E$7, 'Funding Allocation Parameters'!$G$7), IF('Funding Allocation Parameters'!$C$7="Complex Library Subsidy", 0, 0)))))</f>
        <v>0</v>
      </c>
      <c r="AG614" s="180">
        <f>IF('Funding Allocation Parameters'!$C$7="Basic Library Subsidy", 0, IF('Funding Allocation Parameters'!$C$7="Grant funding", 0, IF('Funding Allocation Parameters'!$C$7="Other author funding",  MIN(AC614*'Funding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4" s="180">
        <f>IF('Funding Allocation Parameters'!$C$7="Basic Library Subsidy", MIN(AD614*'Funding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MIN(AD614*VLOOKUP(CONCATENATE($A614, 'Funding Allocation Parameters'!$I$7), 'Library Subsidy Complex'!$C$2:$J$55, 6, FALSE), VLOOKUP(CONCATENATE($A614, 'Funding Allocation Parameters'!$I$7), 'Library Subsidy Complex'!$C$2:$J$55, 8, FALSE)), 0)))))</f>
        <v>0</v>
      </c>
      <c r="AI614" s="180">
        <f>IF('Funding Allocation Parameters'!$C$7="Basic Library Subsidy", 0, IF('Funding Allocation Parameters'!$C$7="Grant funding", 0, IF('Funding Allocation Parameters'!$C$7="Other author funding",  MIN(AD614*'Funding Allocation Parameters'!$E$7, 'Funding Allocation Parameters'!$G$7), IF('Funding Allocation Parameters'!$C$7="Any discretionary funds (grants if available, other if no grants)", MIN(AD614*'Funding Allocation Parameters'!$E$7, 'Funding Allocation Parameters'!$G$7), IF('Funding Allocation Parameters'!$C$7="Complex Library Subsidy", 0, 0)))))</f>
        <v>0</v>
      </c>
      <c r="AJ614" s="177">
        <f t="shared" si="287"/>
        <v>0</v>
      </c>
      <c r="AK614" s="177">
        <f t="shared" si="288"/>
        <v>0</v>
      </c>
      <c r="AL614" s="181">
        <f>IF('Funding Allocation Parameters'!$C$8="Basic Library Subsidy", MIN(AJ614*'Funding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MIN(AJ614*VLOOKUP(CONCATENATE($A614, 'Funding Allocation Parameters'!$I$8), 'Library Subsidy Complex'!$C$2:$J$55, 2, FALSE), VLOOKUP(CONCATENATE($A614, 'Funding Allocation Parameters'!$I$8), 'Library Subsidy Complex'!$C$2:$J$55, 4, FALSE)), 0)))))</f>
        <v>0</v>
      </c>
      <c r="AM614" s="181">
        <f>IF('Funding Allocation Parameters'!$C$8="Basic Library Subsidy", 0, IF('Funding Allocation Parameters'!$C$8="Grant funding",MIN(AJ614*'Funding Allocation Parameters'!$E$8, 'Funding Allocation Parameters'!$G$8), IF('Funding Allocation Parameters'!$C$8="Other author funding", 0, IF('Funding Allocation Parameters'!$C$8="Any discretionary funds (grants if available, other if no grants)", MIN(AJ614*'Funding Allocation Parameters'!$E$8, 'Funding Allocation Parameters'!$G$8), IF('Funding Allocation Parameters'!$C$8="Complex Library Subsidy", 0, 0)))))</f>
        <v>0</v>
      </c>
      <c r="AN614" s="181">
        <f>IF('Funding Allocation Parameters'!$C$8="Basic Library Subsidy", 0, IF('Funding Allocation Parameters'!$C$8="Grant funding", 0, IF('Funding Allocation Parameters'!$C$8="Other author funding",  MIN(AJ614*'Funding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4" s="181">
        <f>IF('Funding Allocation Parameters'!$C$8="Basic Library Subsidy", MIN(AK614*'Funding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MIN(AK614*VLOOKUP(CONCATENATE($A614, 'Funding Allocation Parameters'!$I$8), 'Library Subsidy Complex'!$C$2:$J$55, 6, FALSE), VLOOKUP(CONCATENATE($A614, 'Funding Allocation Parameters'!$I$8), 'Library Subsidy Complex'!$C$2:$J$55, 8, FALSE)), 0)))))</f>
        <v>0</v>
      </c>
      <c r="AP614" s="181">
        <f>IF('Funding Allocation Parameters'!$C$8="Basic Library Subsidy", 0, IF('Funding Allocation Parameters'!$C$8="Grant funding", 0, IF('Funding Allocation Parameters'!$C$8="Other author funding",  MIN(AK614*'Funding Allocation Parameters'!$E$8, 'Funding Allocation Parameters'!$G$8), IF('Funding Allocation Parameters'!$C$8="Any discretionary funds (grants if available, other if no grants)", MIN(AK614*'Funding Allocation Parameters'!$E$8, 'Funding Allocation Parameters'!$G$8), IF('Funding Allocation Parameters'!$C$8="Complex Library Subsidy", 0, 0)))))</f>
        <v>0</v>
      </c>
      <c r="AQ614" s="177">
        <f t="shared" si="289"/>
        <v>0</v>
      </c>
      <c r="AR614" s="177">
        <f t="shared" si="290"/>
        <v>0</v>
      </c>
      <c r="AS614" s="182">
        <f t="shared" si="291"/>
        <v>1189</v>
      </c>
      <c r="AT614" s="182">
        <f t="shared" si="292"/>
        <v>826.98559999999998</v>
      </c>
      <c r="AU614" s="182">
        <f t="shared" si="293"/>
        <v>0</v>
      </c>
      <c r="AV614" s="182">
        <f t="shared" si="294"/>
        <v>1189</v>
      </c>
      <c r="AW614" s="182">
        <f t="shared" si="295"/>
        <v>826.98559999999998</v>
      </c>
      <c r="AX614" s="183">
        <f t="shared" si="296"/>
        <v>0</v>
      </c>
      <c r="AY614" s="183">
        <f t="shared" si="297"/>
        <v>0</v>
      </c>
      <c r="AZ614" s="183">
        <f t="shared" si="298"/>
        <v>0</v>
      </c>
      <c r="BA614" s="183">
        <f t="shared" si="299"/>
        <v>1189</v>
      </c>
      <c r="BB614" s="183">
        <f t="shared" si="300"/>
        <v>826.98559999999998</v>
      </c>
      <c r="BC614" s="184">
        <f t="shared" si="301"/>
        <v>1189</v>
      </c>
      <c r="BD614" s="184">
        <f t="shared" si="302"/>
        <v>0</v>
      </c>
      <c r="BE614" s="184">
        <f t="shared" si="303"/>
        <v>0</v>
      </c>
      <c r="BF614" s="184">
        <f t="shared" si="304"/>
        <v>826.98559999999998</v>
      </c>
      <c r="BG614" s="102">
        <f t="shared" si="305"/>
        <v>0</v>
      </c>
      <c r="BH614" s="102">
        <f t="shared" si="306"/>
        <v>0</v>
      </c>
      <c r="BI614" s="102">
        <f t="shared" si="307"/>
        <v>0</v>
      </c>
      <c r="BJ614" s="102">
        <f t="shared" si="308"/>
        <v>0</v>
      </c>
      <c r="BK614" s="102">
        <f t="shared" si="309"/>
        <v>1</v>
      </c>
      <c r="BL614" s="102">
        <f t="shared" si="310"/>
        <v>0</v>
      </c>
      <c r="BN614" s="102"/>
    </row>
    <row r="615" spans="1:66" x14ac:dyDescent="0.25">
      <c r="A615" s="102" t="s">
        <v>17</v>
      </c>
      <c r="B615" s="102" t="s">
        <v>8</v>
      </c>
      <c r="C615" s="102" t="s">
        <v>8</v>
      </c>
      <c r="D615" s="102" t="s">
        <v>27</v>
      </c>
      <c r="E615" s="102" t="s">
        <v>1221</v>
      </c>
      <c r="F615" s="102" t="s">
        <v>1222</v>
      </c>
      <c r="G615" s="102">
        <v>0.76300000000000001</v>
      </c>
      <c r="H615" s="102">
        <v>1</v>
      </c>
      <c r="I615" s="102">
        <v>1</v>
      </c>
      <c r="J615" s="167">
        <f>IFERROR(H615*VLOOKUP(A615, 'Advanced Parameters'!$B$7:$G$20, 6, FALSE)*VLOOKUP(A615, 'Growth Parameters'!$B$6:$H$19, 6, FALSE), 0)</f>
        <v>1</v>
      </c>
      <c r="K615" s="167">
        <f>IFERROR(IF('Advanced Parameters'!$C$5="n",'Raw Data'!I615*VLOOKUP(A615,'Advanced Parameters'!$B$7:$G$20,6,FALSE),J615*VLOOKUP(A615,'Advanced Parameters'!$B$7:$G$20,2,FALSE))*VLOOKUP(A615, 'Growth Parameters'!$B$6:$H$19, 6, FALSE), 0)</f>
        <v>1</v>
      </c>
      <c r="L615" s="167">
        <f t="shared" si="311"/>
        <v>0</v>
      </c>
      <c r="M615" s="168">
        <f>IFERROR(IF(G615="NA","NA",IF(G615&gt;'APC Parameters'!$K$6+VLOOKUP('Raw Data'!A615, 'APC Parameters'!$H$7:$L$20, 4, FALSE), 'APC Parameters'!$L$6+VLOOKUP('Raw Data'!A615, 'APC Parameters'!$H$7:$L$20, 5, FALSE), G615*('APC Parameters'!$J$6+VLOOKUP('Raw Data'!A615, 'APC Parameters'!$H$7:$L$20, 3, FALSE))+'APC Parameters'!$I$6+VLOOKUP('Raw Data'!A615, 'APC Parameters'!$H$7:$L$20, 2, FALSE))), 0)</f>
        <v>1688.9522000000002</v>
      </c>
      <c r="N615" s="168">
        <f t="shared" si="281"/>
        <v>1688.9522000000002</v>
      </c>
      <c r="O615" s="168">
        <f>IFERROR(IF(M615="NA",VLOOKUP(D615,'Internal Calculations'!$B$10:$C$11,2,FALSE), M615)*VLOOKUP(A615, 'Growth Parameters'!$B$6:$H$19, 7, FALSE), 0)</f>
        <v>1688.9522000000002</v>
      </c>
      <c r="P615" s="177">
        <f t="shared" si="282"/>
        <v>1688.9522000000002</v>
      </c>
      <c r="Q615" s="178">
        <f>IF('Funding Allocation Parameters'!$C$5="Basic Library Subsidy", MIN(O615*('Funding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MIN($O615*(VLOOKUP(CONCATENATE($A615, 'Funding Allocation Parameters'!$I$5), 'Library Subsidy Complex'!$C$2:$J$55, 2, FALSE)), VLOOKUP(CONCATENATE($A615, 'Funding Allocation Parameters'!$I$5), 'Library Subsidy Complex'!$C$2:$J$55, 4, FALSE)), 0)))))</f>
        <v>1189</v>
      </c>
      <c r="R615" s="178">
        <f>IF('Funding Allocation Parameters'!$C$5="Basic Library Subsidy", 0, IF('Funding Allocation Parameters'!$C$5="Grant funding",MIN(O615*('Funding Allocation Parameters'!$E$5), 'Funding Allocation Parameters'!$G$5), IF('Funding Allocation Parameters'!$C$5="Other author funding", 0, IF('Funding Allocation Parameters'!$C$5="Any discretionary funds (grants if available, other if no grants)", MIN(O615*('Funding Allocation Parameters'!$E$5), 'Funding Allocation Parameters'!$G$5), IF('Funding Allocation Parameters'!$C$5="Complex Library Subsidy", 0, 0)))))</f>
        <v>0</v>
      </c>
      <c r="S615" s="178">
        <f>IF('Funding Allocation Parameters'!$C$5="Basic Library Subsidy", 0, IF('Funding Allocation Parameters'!$C$5="Grant funding", 0, IF('Funding Allocation Parameters'!$C$5="Other author funding",  MIN(O615*('Funding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5" s="178">
        <f>IF('Funding Allocation Parameters'!$C$5="Basic Library Subsidy", MIN(O615*('Funding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MIN($O615*(VLOOKUP(CONCATENATE($A615, 'Funding Allocation Parameters'!$I$5), 'Library Subsidy Complex'!$C$2:$J$55, 6, FALSE)), VLOOKUP(CONCATENATE($A615, 'Funding Allocation Parameters'!$I$5), 'Library Subsidy Complex'!$C$2:$J$55, 8, FALSE)), 0)))))</f>
        <v>1189</v>
      </c>
      <c r="U615" s="178">
        <f>IF('Funding Allocation Parameters'!$C$5="Basic Library Subsidy", 0, IF('Funding Allocation Parameters'!$C$5="Grant funding", 0, IF('Funding Allocation Parameters'!$C$5="Other author funding",  MIN(O615*('Funding Allocation Parameters'!$E$5), 'Funding Allocation Parameters'!$G$5), IF('Funding Allocation Parameters'!$C$5="Any discretionary funds (grants if available, other if no grants)", MIN(O615*('Funding Allocation Parameters'!$E$5), 'Funding Allocation Parameters'!$G$5), IF('Funding Allocation Parameters'!$C$5="Complex Library Subsidy", 0, 0)))))</f>
        <v>0</v>
      </c>
      <c r="V615" s="177">
        <f t="shared" si="283"/>
        <v>499.95220000000018</v>
      </c>
      <c r="W615" s="177">
        <f t="shared" si="284"/>
        <v>499.95220000000018</v>
      </c>
      <c r="X615" s="179">
        <f>IF('Funding Allocation Parameters'!$C$6="Basic Library Subsidy", MIN(V615*'Funding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MIN(V615*VLOOKUP(CONCATENATE($A615, 'Funding Allocation Parameters'!$I$6), 'Library Subsidy Complex'!$C$2:$J$55, 2, FALSE), VLOOKUP(CONCATENATE($A615, 'Funding Allocation Parameters'!$I$6), 'Library Subsidy Complex'!$C$2:$J$55, 4, FALSE)), 0)))))</f>
        <v>0</v>
      </c>
      <c r="Y615" s="179">
        <f>IF('Funding Allocation Parameters'!$C$6="Basic Library Subsidy", 0, IF('Funding Allocation Parameters'!$C$6="Grant funding",MIN(V615*'Funding Allocation Parameters'!$E$6, 'Funding Allocation Parameters'!$G$6), IF('Funding Allocation Parameters'!$C$6="Other author funding", 0, IF('Funding Allocation Parameters'!$C$6="Any discretionary funds (grants if available, other if no grants)", MIN(V615*'Funding Allocation Parameters'!$E$6, 'Funding Allocation Parameters'!$G$6), IF('Funding Allocation Parameters'!$C$6="Complex Library Subsidy", 0, 0)))))</f>
        <v>499.95220000000018</v>
      </c>
      <c r="Z615" s="179">
        <f>IF('Funding Allocation Parameters'!$C$6="Basic Library Subsidy", 0, IF('Funding Allocation Parameters'!$C$6="Grant funding", 0, IF('Funding Allocation Parameters'!$C$6="Other author funding",  MIN(V615*'Funding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5" s="179">
        <f>IF('Funding Allocation Parameters'!$C$6="Basic Library Subsidy", MIN(W615*'Funding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MIN(W615*VLOOKUP(CONCATENATE($A615, 'Funding Allocation Parameters'!$I$6), 'Library Subsidy Complex'!$C$2:$J$55, 6, FALSE), VLOOKUP(CONCATENATE($A615, 'Funding Allocation Parameters'!$I$6), 'Library Subsidy Complex'!$C$2:$J$55, 8, FALSE)), 0)))))</f>
        <v>0</v>
      </c>
      <c r="AB615" s="179">
        <f>IF('Funding Allocation Parameters'!$C$6="Basic Library Subsidy", 0, IF('Funding Allocation Parameters'!$C$6="Grant funding", 0, IF('Funding Allocation Parameters'!$C$6="Other author funding",  MIN(W615*'Funding Allocation Parameters'!$E$6, 'Funding Allocation Parameters'!$G$6), IF('Funding Allocation Parameters'!$C$6="Any discretionary funds (grants if available, other if no grants)", MIN(W615*'Funding Allocation Parameters'!$E$6, 'Funding Allocation Parameters'!$G$6), IF('Funding Allocation Parameters'!$C$6="Complex Library Subsidy", 0, 0)))))</f>
        <v>499.95220000000018</v>
      </c>
      <c r="AC615" s="177">
        <f t="shared" si="285"/>
        <v>0</v>
      </c>
      <c r="AD615" s="177">
        <f t="shared" si="286"/>
        <v>0</v>
      </c>
      <c r="AE615" s="180">
        <f>IF('Funding Allocation Parameters'!$C$7="Basic Library Subsidy", MIN(AC615*'Funding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MIN(AC615*VLOOKUP(CONCATENATE($A615, 'Funding Allocation Parameters'!$I$7), 'Library Subsidy Complex'!$C$2:$J$55, 2, FALSE), VLOOKUP(CONCATENATE($A615, 'Funding Allocation Parameters'!$I$7), 'Library Subsidy Complex'!$C$2:$J$55, 4, FALSE)), 0)))))</f>
        <v>0</v>
      </c>
      <c r="AF615" s="180">
        <f>IF('Funding Allocation Parameters'!$C$7="Basic Library Subsidy", 0, IF('Funding Allocation Parameters'!$C$7="Grant funding",MIN(AC615*'Funding Allocation Parameters'!$E$7, 'Funding Allocation Parameters'!$G$7), IF('Funding Allocation Parameters'!$C$7="Other author funding", 0, IF('Funding Allocation Parameters'!$C$7="Any discretionary funds (grants if available, other if no grants)", MIN(AC615*'Funding Allocation Parameters'!$E$7, 'Funding Allocation Parameters'!$G$7), IF('Funding Allocation Parameters'!$C$7="Complex Library Subsidy", 0, 0)))))</f>
        <v>0</v>
      </c>
      <c r="AG615" s="180">
        <f>IF('Funding Allocation Parameters'!$C$7="Basic Library Subsidy", 0, IF('Funding Allocation Parameters'!$C$7="Grant funding", 0, IF('Funding Allocation Parameters'!$C$7="Other author funding",  MIN(AC615*'Funding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5" s="180">
        <f>IF('Funding Allocation Parameters'!$C$7="Basic Library Subsidy", MIN(AD615*'Funding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MIN(AD615*VLOOKUP(CONCATENATE($A615, 'Funding Allocation Parameters'!$I$7), 'Library Subsidy Complex'!$C$2:$J$55, 6, FALSE), VLOOKUP(CONCATENATE($A615, 'Funding Allocation Parameters'!$I$7), 'Library Subsidy Complex'!$C$2:$J$55, 8, FALSE)), 0)))))</f>
        <v>0</v>
      </c>
      <c r="AI615" s="180">
        <f>IF('Funding Allocation Parameters'!$C$7="Basic Library Subsidy", 0, IF('Funding Allocation Parameters'!$C$7="Grant funding", 0, IF('Funding Allocation Parameters'!$C$7="Other author funding",  MIN(AD615*'Funding Allocation Parameters'!$E$7, 'Funding Allocation Parameters'!$G$7), IF('Funding Allocation Parameters'!$C$7="Any discretionary funds (grants if available, other if no grants)", MIN(AD615*'Funding Allocation Parameters'!$E$7, 'Funding Allocation Parameters'!$G$7), IF('Funding Allocation Parameters'!$C$7="Complex Library Subsidy", 0, 0)))))</f>
        <v>0</v>
      </c>
      <c r="AJ615" s="177">
        <f t="shared" si="287"/>
        <v>0</v>
      </c>
      <c r="AK615" s="177">
        <f t="shared" si="288"/>
        <v>0</v>
      </c>
      <c r="AL615" s="181">
        <f>IF('Funding Allocation Parameters'!$C$8="Basic Library Subsidy", MIN(AJ615*'Funding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MIN(AJ615*VLOOKUP(CONCATENATE($A615, 'Funding Allocation Parameters'!$I$8), 'Library Subsidy Complex'!$C$2:$J$55, 2, FALSE), VLOOKUP(CONCATENATE($A615, 'Funding Allocation Parameters'!$I$8), 'Library Subsidy Complex'!$C$2:$J$55, 4, FALSE)), 0)))))</f>
        <v>0</v>
      </c>
      <c r="AM615" s="181">
        <f>IF('Funding Allocation Parameters'!$C$8="Basic Library Subsidy", 0, IF('Funding Allocation Parameters'!$C$8="Grant funding",MIN(AJ615*'Funding Allocation Parameters'!$E$8, 'Funding Allocation Parameters'!$G$8), IF('Funding Allocation Parameters'!$C$8="Other author funding", 0, IF('Funding Allocation Parameters'!$C$8="Any discretionary funds (grants if available, other if no grants)", MIN(AJ615*'Funding Allocation Parameters'!$E$8, 'Funding Allocation Parameters'!$G$8), IF('Funding Allocation Parameters'!$C$8="Complex Library Subsidy", 0, 0)))))</f>
        <v>0</v>
      </c>
      <c r="AN615" s="181">
        <f>IF('Funding Allocation Parameters'!$C$8="Basic Library Subsidy", 0, IF('Funding Allocation Parameters'!$C$8="Grant funding", 0, IF('Funding Allocation Parameters'!$C$8="Other author funding",  MIN(AJ615*'Funding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5" s="181">
        <f>IF('Funding Allocation Parameters'!$C$8="Basic Library Subsidy", MIN(AK615*'Funding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MIN(AK615*VLOOKUP(CONCATENATE($A615, 'Funding Allocation Parameters'!$I$8), 'Library Subsidy Complex'!$C$2:$J$55, 6, FALSE), VLOOKUP(CONCATENATE($A615, 'Funding Allocation Parameters'!$I$8), 'Library Subsidy Complex'!$C$2:$J$55, 8, FALSE)), 0)))))</f>
        <v>0</v>
      </c>
      <c r="AP615" s="181">
        <f>IF('Funding Allocation Parameters'!$C$8="Basic Library Subsidy", 0, IF('Funding Allocation Parameters'!$C$8="Grant funding", 0, IF('Funding Allocation Parameters'!$C$8="Other author funding",  MIN(AK615*'Funding Allocation Parameters'!$E$8, 'Funding Allocation Parameters'!$G$8), IF('Funding Allocation Parameters'!$C$8="Any discretionary funds (grants if available, other if no grants)", MIN(AK615*'Funding Allocation Parameters'!$E$8, 'Funding Allocation Parameters'!$G$8), IF('Funding Allocation Parameters'!$C$8="Complex Library Subsidy", 0, 0)))))</f>
        <v>0</v>
      </c>
      <c r="AQ615" s="177">
        <f t="shared" si="289"/>
        <v>0</v>
      </c>
      <c r="AR615" s="177">
        <f t="shared" si="290"/>
        <v>0</v>
      </c>
      <c r="AS615" s="182">
        <f t="shared" si="291"/>
        <v>1189</v>
      </c>
      <c r="AT615" s="182">
        <f t="shared" si="292"/>
        <v>499.95220000000018</v>
      </c>
      <c r="AU615" s="182">
        <f t="shared" si="293"/>
        <v>0</v>
      </c>
      <c r="AV615" s="182">
        <f t="shared" si="294"/>
        <v>1189</v>
      </c>
      <c r="AW615" s="182">
        <f t="shared" si="295"/>
        <v>499.95220000000018</v>
      </c>
      <c r="AX615" s="183">
        <f t="shared" si="296"/>
        <v>1189</v>
      </c>
      <c r="AY615" s="183">
        <f t="shared" si="297"/>
        <v>499.95220000000018</v>
      </c>
      <c r="AZ615" s="183">
        <f t="shared" si="298"/>
        <v>0</v>
      </c>
      <c r="BA615" s="183">
        <f t="shared" si="299"/>
        <v>0</v>
      </c>
      <c r="BB615" s="183">
        <f t="shared" si="300"/>
        <v>0</v>
      </c>
      <c r="BC615" s="184">
        <f t="shared" si="301"/>
        <v>1189</v>
      </c>
      <c r="BD615" s="184">
        <f t="shared" si="302"/>
        <v>0</v>
      </c>
      <c r="BE615" s="184">
        <f t="shared" si="303"/>
        <v>499.95220000000018</v>
      </c>
      <c r="BF615" s="184">
        <f t="shared" si="304"/>
        <v>0</v>
      </c>
      <c r="BG615" s="102">
        <f t="shared" si="305"/>
        <v>0</v>
      </c>
      <c r="BH615" s="102">
        <f t="shared" si="306"/>
        <v>0</v>
      </c>
      <c r="BI615" s="102">
        <f t="shared" si="307"/>
        <v>0</v>
      </c>
      <c r="BJ615" s="102">
        <f t="shared" si="308"/>
        <v>1</v>
      </c>
      <c r="BK615" s="102">
        <f t="shared" si="309"/>
        <v>0</v>
      </c>
      <c r="BL615" s="102">
        <f t="shared" si="310"/>
        <v>0</v>
      </c>
      <c r="BN615" s="102"/>
    </row>
    <row r="616" spans="1:66" x14ac:dyDescent="0.25">
      <c r="A616" s="102" t="s">
        <v>16</v>
      </c>
      <c r="B616" s="102" t="s">
        <v>8</v>
      </c>
      <c r="C616" s="102" t="s">
        <v>8</v>
      </c>
      <c r="D616" s="102" t="s">
        <v>27</v>
      </c>
      <c r="E616" s="102" t="s">
        <v>59</v>
      </c>
      <c r="F616" s="102" t="s">
        <v>1223</v>
      </c>
      <c r="G616" s="102">
        <v>1.45</v>
      </c>
      <c r="H616" s="102">
        <v>1</v>
      </c>
      <c r="I616" s="102">
        <v>1</v>
      </c>
      <c r="J616" s="167">
        <f>IFERROR(H616*VLOOKUP(A616, 'Advanced Parameters'!$B$7:$G$20, 6, FALSE)*VLOOKUP(A616, 'Growth Parameters'!$B$6:$H$19, 6, FALSE), 0)</f>
        <v>1</v>
      </c>
      <c r="K616" s="167">
        <f>IFERROR(IF('Advanced Parameters'!$C$5="n",'Raw Data'!I616*VLOOKUP(A616,'Advanced Parameters'!$B$7:$G$20,6,FALSE),J616*VLOOKUP(A616,'Advanced Parameters'!$B$7:$G$20,2,FALSE))*VLOOKUP(A616, 'Growth Parameters'!$B$6:$H$19, 6, FALSE), 0)</f>
        <v>1</v>
      </c>
      <c r="L616" s="167">
        <f t="shared" si="311"/>
        <v>0</v>
      </c>
      <c r="M616" s="168">
        <f>IFERROR(IF(G616="NA","NA",IF(G616&gt;'APC Parameters'!$K$6+VLOOKUP('Raw Data'!A616, 'APC Parameters'!$H$7:$L$20, 4, FALSE), 'APC Parameters'!$L$6+VLOOKUP('Raw Data'!A616, 'APC Parameters'!$H$7:$L$20, 5, FALSE), G616*('APC Parameters'!$J$6+VLOOKUP('Raw Data'!A616, 'APC Parameters'!$H$7:$L$20, 3, FALSE))+'APC Parameters'!$I$6+VLOOKUP('Raw Data'!A616, 'APC Parameters'!$H$7:$L$20, 2, FALSE))), 0)</f>
        <v>2176.31</v>
      </c>
      <c r="N616" s="168">
        <f t="shared" si="281"/>
        <v>2176.31</v>
      </c>
      <c r="O616" s="168">
        <f>IFERROR(IF(M616="NA",VLOOKUP(D616,'Internal Calculations'!$B$10:$C$11,2,FALSE), M616)*VLOOKUP(A616, 'Growth Parameters'!$B$6:$H$19, 7, FALSE), 0)</f>
        <v>2176.31</v>
      </c>
      <c r="P616" s="177">
        <f t="shared" si="282"/>
        <v>2176.31</v>
      </c>
      <c r="Q616" s="178">
        <f>IF('Funding Allocation Parameters'!$C$5="Basic Library Subsidy", MIN(O616*('Funding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MIN($O616*(VLOOKUP(CONCATENATE($A616, 'Funding Allocation Parameters'!$I$5), 'Library Subsidy Complex'!$C$2:$J$55, 2, FALSE)), VLOOKUP(CONCATENATE($A616, 'Funding Allocation Parameters'!$I$5), 'Library Subsidy Complex'!$C$2:$J$55, 4, FALSE)), 0)))))</f>
        <v>1189</v>
      </c>
      <c r="R616" s="178">
        <f>IF('Funding Allocation Parameters'!$C$5="Basic Library Subsidy", 0, IF('Funding Allocation Parameters'!$C$5="Grant funding",MIN(O616*('Funding Allocation Parameters'!$E$5), 'Funding Allocation Parameters'!$G$5), IF('Funding Allocation Parameters'!$C$5="Other author funding", 0, IF('Funding Allocation Parameters'!$C$5="Any discretionary funds (grants if available, other if no grants)", MIN(O616*('Funding Allocation Parameters'!$E$5), 'Funding Allocation Parameters'!$G$5), IF('Funding Allocation Parameters'!$C$5="Complex Library Subsidy", 0, 0)))))</f>
        <v>0</v>
      </c>
      <c r="S616" s="178">
        <f>IF('Funding Allocation Parameters'!$C$5="Basic Library Subsidy", 0, IF('Funding Allocation Parameters'!$C$5="Grant funding", 0, IF('Funding Allocation Parameters'!$C$5="Other author funding",  MIN(O616*('Funding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6" s="178">
        <f>IF('Funding Allocation Parameters'!$C$5="Basic Library Subsidy", MIN(O616*('Funding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MIN($O616*(VLOOKUP(CONCATENATE($A616, 'Funding Allocation Parameters'!$I$5), 'Library Subsidy Complex'!$C$2:$J$55, 6, FALSE)), VLOOKUP(CONCATENATE($A616, 'Funding Allocation Parameters'!$I$5), 'Library Subsidy Complex'!$C$2:$J$55, 8, FALSE)), 0)))))</f>
        <v>1189</v>
      </c>
      <c r="U616" s="178">
        <f>IF('Funding Allocation Parameters'!$C$5="Basic Library Subsidy", 0, IF('Funding Allocation Parameters'!$C$5="Grant funding", 0, IF('Funding Allocation Parameters'!$C$5="Other author funding",  MIN(O616*('Funding Allocation Parameters'!$E$5), 'Funding Allocation Parameters'!$G$5), IF('Funding Allocation Parameters'!$C$5="Any discretionary funds (grants if available, other if no grants)", MIN(O616*('Funding Allocation Parameters'!$E$5), 'Funding Allocation Parameters'!$G$5), IF('Funding Allocation Parameters'!$C$5="Complex Library Subsidy", 0, 0)))))</f>
        <v>0</v>
      </c>
      <c r="V616" s="177">
        <f t="shared" si="283"/>
        <v>987.31</v>
      </c>
      <c r="W616" s="177">
        <f t="shared" si="284"/>
        <v>987.31</v>
      </c>
      <c r="X616" s="179">
        <f>IF('Funding Allocation Parameters'!$C$6="Basic Library Subsidy", MIN(V616*'Funding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MIN(V616*VLOOKUP(CONCATENATE($A616, 'Funding Allocation Parameters'!$I$6), 'Library Subsidy Complex'!$C$2:$J$55, 2, FALSE), VLOOKUP(CONCATENATE($A616, 'Funding Allocation Parameters'!$I$6), 'Library Subsidy Complex'!$C$2:$J$55, 4, FALSE)), 0)))))</f>
        <v>0</v>
      </c>
      <c r="Y616" s="179">
        <f>IF('Funding Allocation Parameters'!$C$6="Basic Library Subsidy", 0, IF('Funding Allocation Parameters'!$C$6="Grant funding",MIN(V616*'Funding Allocation Parameters'!$E$6, 'Funding Allocation Parameters'!$G$6), IF('Funding Allocation Parameters'!$C$6="Other author funding", 0, IF('Funding Allocation Parameters'!$C$6="Any discretionary funds (grants if available, other if no grants)", MIN(V616*'Funding Allocation Parameters'!$E$6, 'Funding Allocation Parameters'!$G$6), IF('Funding Allocation Parameters'!$C$6="Complex Library Subsidy", 0, 0)))))</f>
        <v>987.31</v>
      </c>
      <c r="Z616" s="179">
        <f>IF('Funding Allocation Parameters'!$C$6="Basic Library Subsidy", 0, IF('Funding Allocation Parameters'!$C$6="Grant funding", 0, IF('Funding Allocation Parameters'!$C$6="Other author funding",  MIN(V616*'Funding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6" s="179">
        <f>IF('Funding Allocation Parameters'!$C$6="Basic Library Subsidy", MIN(W616*'Funding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MIN(W616*VLOOKUP(CONCATENATE($A616, 'Funding Allocation Parameters'!$I$6), 'Library Subsidy Complex'!$C$2:$J$55, 6, FALSE), VLOOKUP(CONCATENATE($A616, 'Funding Allocation Parameters'!$I$6), 'Library Subsidy Complex'!$C$2:$J$55, 8, FALSE)), 0)))))</f>
        <v>0</v>
      </c>
      <c r="AB616" s="179">
        <f>IF('Funding Allocation Parameters'!$C$6="Basic Library Subsidy", 0, IF('Funding Allocation Parameters'!$C$6="Grant funding", 0, IF('Funding Allocation Parameters'!$C$6="Other author funding",  MIN(W616*'Funding Allocation Parameters'!$E$6, 'Funding Allocation Parameters'!$G$6), IF('Funding Allocation Parameters'!$C$6="Any discretionary funds (grants if available, other if no grants)", MIN(W616*'Funding Allocation Parameters'!$E$6, 'Funding Allocation Parameters'!$G$6), IF('Funding Allocation Parameters'!$C$6="Complex Library Subsidy", 0, 0)))))</f>
        <v>987.31</v>
      </c>
      <c r="AC616" s="177">
        <f t="shared" si="285"/>
        <v>0</v>
      </c>
      <c r="AD616" s="177">
        <f t="shared" si="286"/>
        <v>0</v>
      </c>
      <c r="AE616" s="180">
        <f>IF('Funding Allocation Parameters'!$C$7="Basic Library Subsidy", MIN(AC616*'Funding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MIN(AC616*VLOOKUP(CONCATENATE($A616, 'Funding Allocation Parameters'!$I$7), 'Library Subsidy Complex'!$C$2:$J$55, 2, FALSE), VLOOKUP(CONCATENATE($A616, 'Funding Allocation Parameters'!$I$7), 'Library Subsidy Complex'!$C$2:$J$55, 4, FALSE)), 0)))))</f>
        <v>0</v>
      </c>
      <c r="AF616" s="180">
        <f>IF('Funding Allocation Parameters'!$C$7="Basic Library Subsidy", 0, IF('Funding Allocation Parameters'!$C$7="Grant funding",MIN(AC616*'Funding Allocation Parameters'!$E$7, 'Funding Allocation Parameters'!$G$7), IF('Funding Allocation Parameters'!$C$7="Other author funding", 0, IF('Funding Allocation Parameters'!$C$7="Any discretionary funds (grants if available, other if no grants)", MIN(AC616*'Funding Allocation Parameters'!$E$7, 'Funding Allocation Parameters'!$G$7), IF('Funding Allocation Parameters'!$C$7="Complex Library Subsidy", 0, 0)))))</f>
        <v>0</v>
      </c>
      <c r="AG616" s="180">
        <f>IF('Funding Allocation Parameters'!$C$7="Basic Library Subsidy", 0, IF('Funding Allocation Parameters'!$C$7="Grant funding", 0, IF('Funding Allocation Parameters'!$C$7="Other author funding",  MIN(AC616*'Funding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6" s="180">
        <f>IF('Funding Allocation Parameters'!$C$7="Basic Library Subsidy", MIN(AD616*'Funding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MIN(AD616*VLOOKUP(CONCATENATE($A616, 'Funding Allocation Parameters'!$I$7), 'Library Subsidy Complex'!$C$2:$J$55, 6, FALSE), VLOOKUP(CONCATENATE($A616, 'Funding Allocation Parameters'!$I$7), 'Library Subsidy Complex'!$C$2:$J$55, 8, FALSE)), 0)))))</f>
        <v>0</v>
      </c>
      <c r="AI616" s="180">
        <f>IF('Funding Allocation Parameters'!$C$7="Basic Library Subsidy", 0, IF('Funding Allocation Parameters'!$C$7="Grant funding", 0, IF('Funding Allocation Parameters'!$C$7="Other author funding",  MIN(AD616*'Funding Allocation Parameters'!$E$7, 'Funding Allocation Parameters'!$G$7), IF('Funding Allocation Parameters'!$C$7="Any discretionary funds (grants if available, other if no grants)", MIN(AD616*'Funding Allocation Parameters'!$E$7, 'Funding Allocation Parameters'!$G$7), IF('Funding Allocation Parameters'!$C$7="Complex Library Subsidy", 0, 0)))))</f>
        <v>0</v>
      </c>
      <c r="AJ616" s="177">
        <f t="shared" si="287"/>
        <v>0</v>
      </c>
      <c r="AK616" s="177">
        <f t="shared" si="288"/>
        <v>0</v>
      </c>
      <c r="AL616" s="181">
        <f>IF('Funding Allocation Parameters'!$C$8="Basic Library Subsidy", MIN(AJ616*'Funding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MIN(AJ616*VLOOKUP(CONCATENATE($A616, 'Funding Allocation Parameters'!$I$8), 'Library Subsidy Complex'!$C$2:$J$55, 2, FALSE), VLOOKUP(CONCATENATE($A616, 'Funding Allocation Parameters'!$I$8), 'Library Subsidy Complex'!$C$2:$J$55, 4, FALSE)), 0)))))</f>
        <v>0</v>
      </c>
      <c r="AM616" s="181">
        <f>IF('Funding Allocation Parameters'!$C$8="Basic Library Subsidy", 0, IF('Funding Allocation Parameters'!$C$8="Grant funding",MIN(AJ616*'Funding Allocation Parameters'!$E$8, 'Funding Allocation Parameters'!$G$8), IF('Funding Allocation Parameters'!$C$8="Other author funding", 0, IF('Funding Allocation Parameters'!$C$8="Any discretionary funds (grants if available, other if no grants)", MIN(AJ616*'Funding Allocation Parameters'!$E$8, 'Funding Allocation Parameters'!$G$8), IF('Funding Allocation Parameters'!$C$8="Complex Library Subsidy", 0, 0)))))</f>
        <v>0</v>
      </c>
      <c r="AN616" s="181">
        <f>IF('Funding Allocation Parameters'!$C$8="Basic Library Subsidy", 0, IF('Funding Allocation Parameters'!$C$8="Grant funding", 0, IF('Funding Allocation Parameters'!$C$8="Other author funding",  MIN(AJ616*'Funding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6" s="181">
        <f>IF('Funding Allocation Parameters'!$C$8="Basic Library Subsidy", MIN(AK616*'Funding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MIN(AK616*VLOOKUP(CONCATENATE($A616, 'Funding Allocation Parameters'!$I$8), 'Library Subsidy Complex'!$C$2:$J$55, 6, FALSE), VLOOKUP(CONCATENATE($A616, 'Funding Allocation Parameters'!$I$8), 'Library Subsidy Complex'!$C$2:$J$55, 8, FALSE)), 0)))))</f>
        <v>0</v>
      </c>
      <c r="AP616" s="181">
        <f>IF('Funding Allocation Parameters'!$C$8="Basic Library Subsidy", 0, IF('Funding Allocation Parameters'!$C$8="Grant funding", 0, IF('Funding Allocation Parameters'!$C$8="Other author funding",  MIN(AK616*'Funding Allocation Parameters'!$E$8, 'Funding Allocation Parameters'!$G$8), IF('Funding Allocation Parameters'!$C$8="Any discretionary funds (grants if available, other if no grants)", MIN(AK616*'Funding Allocation Parameters'!$E$8, 'Funding Allocation Parameters'!$G$8), IF('Funding Allocation Parameters'!$C$8="Complex Library Subsidy", 0, 0)))))</f>
        <v>0</v>
      </c>
      <c r="AQ616" s="177">
        <f t="shared" si="289"/>
        <v>0</v>
      </c>
      <c r="AR616" s="177">
        <f t="shared" si="290"/>
        <v>0</v>
      </c>
      <c r="AS616" s="182">
        <f t="shared" si="291"/>
        <v>1189</v>
      </c>
      <c r="AT616" s="182">
        <f t="shared" si="292"/>
        <v>987.31</v>
      </c>
      <c r="AU616" s="182">
        <f t="shared" si="293"/>
        <v>0</v>
      </c>
      <c r="AV616" s="182">
        <f t="shared" si="294"/>
        <v>1189</v>
      </c>
      <c r="AW616" s="182">
        <f t="shared" si="295"/>
        <v>987.31</v>
      </c>
      <c r="AX616" s="183">
        <f t="shared" si="296"/>
        <v>1189</v>
      </c>
      <c r="AY616" s="183">
        <f t="shared" si="297"/>
        <v>987.31</v>
      </c>
      <c r="AZ616" s="183">
        <f t="shared" si="298"/>
        <v>0</v>
      </c>
      <c r="BA616" s="183">
        <f t="shared" si="299"/>
        <v>0</v>
      </c>
      <c r="BB616" s="183">
        <f t="shared" si="300"/>
        <v>0</v>
      </c>
      <c r="BC616" s="184">
        <f t="shared" si="301"/>
        <v>1189</v>
      </c>
      <c r="BD616" s="184">
        <f t="shared" si="302"/>
        <v>0</v>
      </c>
      <c r="BE616" s="184">
        <f t="shared" si="303"/>
        <v>987.31</v>
      </c>
      <c r="BF616" s="184">
        <f t="shared" si="304"/>
        <v>0</v>
      </c>
      <c r="BG616" s="102">
        <f t="shared" si="305"/>
        <v>0</v>
      </c>
      <c r="BH616" s="102">
        <f t="shared" si="306"/>
        <v>0</v>
      </c>
      <c r="BI616" s="102">
        <f t="shared" si="307"/>
        <v>0</v>
      </c>
      <c r="BJ616" s="102">
        <f t="shared" si="308"/>
        <v>1</v>
      </c>
      <c r="BK616" s="102">
        <f t="shared" si="309"/>
        <v>0</v>
      </c>
      <c r="BL616" s="102">
        <f t="shared" si="310"/>
        <v>0</v>
      </c>
      <c r="BN616" s="102"/>
    </row>
    <row r="617" spans="1:66" x14ac:dyDescent="0.25">
      <c r="A617" s="102" t="s">
        <v>13</v>
      </c>
      <c r="B617" s="102" t="s">
        <v>12</v>
      </c>
      <c r="C617" s="102" t="s">
        <v>8</v>
      </c>
      <c r="D617" s="102" t="s">
        <v>27</v>
      </c>
      <c r="E617" s="102" t="s">
        <v>1224</v>
      </c>
      <c r="F617" s="102" t="s">
        <v>1225</v>
      </c>
      <c r="G617" s="102">
        <v>1.595</v>
      </c>
      <c r="H617" s="102">
        <v>1</v>
      </c>
      <c r="I617" s="102">
        <v>1</v>
      </c>
      <c r="J617" s="167">
        <f>IFERROR(H617*VLOOKUP(A617, 'Advanced Parameters'!$B$7:$G$20, 6, FALSE)*VLOOKUP(A617, 'Growth Parameters'!$B$6:$H$19, 6, FALSE), 0)</f>
        <v>1</v>
      </c>
      <c r="K617" s="167">
        <f>IFERROR(IF('Advanced Parameters'!$C$5="n",'Raw Data'!I617*VLOOKUP(A617,'Advanced Parameters'!$B$7:$G$20,6,FALSE),J617*VLOOKUP(A617,'Advanced Parameters'!$B$7:$G$20,2,FALSE))*VLOOKUP(A617, 'Growth Parameters'!$B$6:$H$19, 6, FALSE), 0)</f>
        <v>1</v>
      </c>
      <c r="L617" s="167">
        <f t="shared" si="311"/>
        <v>0</v>
      </c>
      <c r="M617" s="168">
        <f>IFERROR(IF(G617="NA","NA",IF(G617&gt;'APC Parameters'!$K$6+VLOOKUP('Raw Data'!A617, 'APC Parameters'!$H$7:$L$20, 4, FALSE), 'APC Parameters'!$L$6+VLOOKUP('Raw Data'!A617, 'APC Parameters'!$H$7:$L$20, 5, FALSE), G617*('APC Parameters'!$J$6+VLOOKUP('Raw Data'!A617, 'APC Parameters'!$H$7:$L$20, 3, FALSE))+'APC Parameters'!$I$6+VLOOKUP('Raw Data'!A617, 'APC Parameters'!$H$7:$L$20, 2, FALSE))), 0)</f>
        <v>2279.1729999999998</v>
      </c>
      <c r="N617" s="168">
        <f t="shared" si="281"/>
        <v>2279.1729999999998</v>
      </c>
      <c r="O617" s="168">
        <f>IFERROR(IF(M617="NA",VLOOKUP(D617,'Internal Calculations'!$B$10:$C$11,2,FALSE), M617)*VLOOKUP(A617, 'Growth Parameters'!$B$6:$H$19, 7, FALSE), 0)</f>
        <v>2279.1729999999998</v>
      </c>
      <c r="P617" s="177">
        <f t="shared" si="282"/>
        <v>2279.1729999999998</v>
      </c>
      <c r="Q617" s="178">
        <f>IF('Funding Allocation Parameters'!$C$5="Basic Library Subsidy", MIN(O617*('Funding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MIN($O617*(VLOOKUP(CONCATENATE($A617, 'Funding Allocation Parameters'!$I$5), 'Library Subsidy Complex'!$C$2:$J$55, 2, FALSE)), VLOOKUP(CONCATENATE($A617, 'Funding Allocation Parameters'!$I$5), 'Library Subsidy Complex'!$C$2:$J$55, 4, FALSE)), 0)))))</f>
        <v>1189</v>
      </c>
      <c r="R617" s="178">
        <f>IF('Funding Allocation Parameters'!$C$5="Basic Library Subsidy", 0, IF('Funding Allocation Parameters'!$C$5="Grant funding",MIN(O617*('Funding Allocation Parameters'!$E$5), 'Funding Allocation Parameters'!$G$5), IF('Funding Allocation Parameters'!$C$5="Other author funding", 0, IF('Funding Allocation Parameters'!$C$5="Any discretionary funds (grants if available, other if no grants)", MIN(O617*('Funding Allocation Parameters'!$E$5), 'Funding Allocation Parameters'!$G$5), IF('Funding Allocation Parameters'!$C$5="Complex Library Subsidy", 0, 0)))))</f>
        <v>0</v>
      </c>
      <c r="S617" s="178">
        <f>IF('Funding Allocation Parameters'!$C$5="Basic Library Subsidy", 0, IF('Funding Allocation Parameters'!$C$5="Grant funding", 0, IF('Funding Allocation Parameters'!$C$5="Other author funding",  MIN(O617*('Funding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7" s="178">
        <f>IF('Funding Allocation Parameters'!$C$5="Basic Library Subsidy", MIN(O617*('Funding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MIN($O617*(VLOOKUP(CONCATENATE($A617, 'Funding Allocation Parameters'!$I$5), 'Library Subsidy Complex'!$C$2:$J$55, 6, FALSE)), VLOOKUP(CONCATENATE($A617, 'Funding Allocation Parameters'!$I$5), 'Library Subsidy Complex'!$C$2:$J$55, 8, FALSE)), 0)))))</f>
        <v>1189</v>
      </c>
      <c r="U617" s="178">
        <f>IF('Funding Allocation Parameters'!$C$5="Basic Library Subsidy", 0, IF('Funding Allocation Parameters'!$C$5="Grant funding", 0, IF('Funding Allocation Parameters'!$C$5="Other author funding",  MIN(O617*('Funding Allocation Parameters'!$E$5), 'Funding Allocation Parameters'!$G$5), IF('Funding Allocation Parameters'!$C$5="Any discretionary funds (grants if available, other if no grants)", MIN(O617*('Funding Allocation Parameters'!$E$5), 'Funding Allocation Parameters'!$G$5), IF('Funding Allocation Parameters'!$C$5="Complex Library Subsidy", 0, 0)))))</f>
        <v>0</v>
      </c>
      <c r="V617" s="177">
        <f t="shared" si="283"/>
        <v>1090.1729999999998</v>
      </c>
      <c r="W617" s="177">
        <f t="shared" si="284"/>
        <v>1090.1729999999998</v>
      </c>
      <c r="X617" s="179">
        <f>IF('Funding Allocation Parameters'!$C$6="Basic Library Subsidy", MIN(V617*'Funding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MIN(V617*VLOOKUP(CONCATENATE($A617, 'Funding Allocation Parameters'!$I$6), 'Library Subsidy Complex'!$C$2:$J$55, 2, FALSE), VLOOKUP(CONCATENATE($A617, 'Funding Allocation Parameters'!$I$6), 'Library Subsidy Complex'!$C$2:$J$55, 4, FALSE)), 0)))))</f>
        <v>0</v>
      </c>
      <c r="Y617" s="179">
        <f>IF('Funding Allocation Parameters'!$C$6="Basic Library Subsidy", 0, IF('Funding Allocation Parameters'!$C$6="Grant funding",MIN(V617*'Funding Allocation Parameters'!$E$6, 'Funding Allocation Parameters'!$G$6), IF('Funding Allocation Parameters'!$C$6="Other author funding", 0, IF('Funding Allocation Parameters'!$C$6="Any discretionary funds (grants if available, other if no grants)", MIN(V617*'Funding Allocation Parameters'!$E$6, 'Funding Allocation Parameters'!$G$6), IF('Funding Allocation Parameters'!$C$6="Complex Library Subsidy", 0, 0)))))</f>
        <v>1090.1729999999998</v>
      </c>
      <c r="Z617" s="179">
        <f>IF('Funding Allocation Parameters'!$C$6="Basic Library Subsidy", 0, IF('Funding Allocation Parameters'!$C$6="Grant funding", 0, IF('Funding Allocation Parameters'!$C$6="Other author funding",  MIN(V617*'Funding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7" s="179">
        <f>IF('Funding Allocation Parameters'!$C$6="Basic Library Subsidy", MIN(W617*'Funding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MIN(W617*VLOOKUP(CONCATENATE($A617, 'Funding Allocation Parameters'!$I$6), 'Library Subsidy Complex'!$C$2:$J$55, 6, FALSE), VLOOKUP(CONCATENATE($A617, 'Funding Allocation Parameters'!$I$6), 'Library Subsidy Complex'!$C$2:$J$55, 8, FALSE)), 0)))))</f>
        <v>0</v>
      </c>
      <c r="AB617" s="179">
        <f>IF('Funding Allocation Parameters'!$C$6="Basic Library Subsidy", 0, IF('Funding Allocation Parameters'!$C$6="Grant funding", 0, IF('Funding Allocation Parameters'!$C$6="Other author funding",  MIN(W617*'Funding Allocation Parameters'!$E$6, 'Funding Allocation Parameters'!$G$6), IF('Funding Allocation Parameters'!$C$6="Any discretionary funds (grants if available, other if no grants)", MIN(W617*'Funding Allocation Parameters'!$E$6, 'Funding Allocation Parameters'!$G$6), IF('Funding Allocation Parameters'!$C$6="Complex Library Subsidy", 0, 0)))))</f>
        <v>1090.1729999999998</v>
      </c>
      <c r="AC617" s="177">
        <f t="shared" si="285"/>
        <v>0</v>
      </c>
      <c r="AD617" s="177">
        <f t="shared" si="286"/>
        <v>0</v>
      </c>
      <c r="AE617" s="180">
        <f>IF('Funding Allocation Parameters'!$C$7="Basic Library Subsidy", MIN(AC617*'Funding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MIN(AC617*VLOOKUP(CONCATENATE($A617, 'Funding Allocation Parameters'!$I$7), 'Library Subsidy Complex'!$C$2:$J$55, 2, FALSE), VLOOKUP(CONCATENATE($A617, 'Funding Allocation Parameters'!$I$7), 'Library Subsidy Complex'!$C$2:$J$55, 4, FALSE)), 0)))))</f>
        <v>0</v>
      </c>
      <c r="AF617" s="180">
        <f>IF('Funding Allocation Parameters'!$C$7="Basic Library Subsidy", 0, IF('Funding Allocation Parameters'!$C$7="Grant funding",MIN(AC617*'Funding Allocation Parameters'!$E$7, 'Funding Allocation Parameters'!$G$7), IF('Funding Allocation Parameters'!$C$7="Other author funding", 0, IF('Funding Allocation Parameters'!$C$7="Any discretionary funds (grants if available, other if no grants)", MIN(AC617*'Funding Allocation Parameters'!$E$7, 'Funding Allocation Parameters'!$G$7), IF('Funding Allocation Parameters'!$C$7="Complex Library Subsidy", 0, 0)))))</f>
        <v>0</v>
      </c>
      <c r="AG617" s="180">
        <f>IF('Funding Allocation Parameters'!$C$7="Basic Library Subsidy", 0, IF('Funding Allocation Parameters'!$C$7="Grant funding", 0, IF('Funding Allocation Parameters'!$C$7="Other author funding",  MIN(AC617*'Funding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7" s="180">
        <f>IF('Funding Allocation Parameters'!$C$7="Basic Library Subsidy", MIN(AD617*'Funding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MIN(AD617*VLOOKUP(CONCATENATE($A617, 'Funding Allocation Parameters'!$I$7), 'Library Subsidy Complex'!$C$2:$J$55, 6, FALSE), VLOOKUP(CONCATENATE($A617, 'Funding Allocation Parameters'!$I$7), 'Library Subsidy Complex'!$C$2:$J$55, 8, FALSE)), 0)))))</f>
        <v>0</v>
      </c>
      <c r="AI617" s="180">
        <f>IF('Funding Allocation Parameters'!$C$7="Basic Library Subsidy", 0, IF('Funding Allocation Parameters'!$C$7="Grant funding", 0, IF('Funding Allocation Parameters'!$C$7="Other author funding",  MIN(AD617*'Funding Allocation Parameters'!$E$7, 'Funding Allocation Parameters'!$G$7), IF('Funding Allocation Parameters'!$C$7="Any discretionary funds (grants if available, other if no grants)", MIN(AD617*'Funding Allocation Parameters'!$E$7, 'Funding Allocation Parameters'!$G$7), IF('Funding Allocation Parameters'!$C$7="Complex Library Subsidy", 0, 0)))))</f>
        <v>0</v>
      </c>
      <c r="AJ617" s="177">
        <f t="shared" si="287"/>
        <v>0</v>
      </c>
      <c r="AK617" s="177">
        <f t="shared" si="288"/>
        <v>0</v>
      </c>
      <c r="AL617" s="181">
        <f>IF('Funding Allocation Parameters'!$C$8="Basic Library Subsidy", MIN(AJ617*'Funding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MIN(AJ617*VLOOKUP(CONCATENATE($A617, 'Funding Allocation Parameters'!$I$8), 'Library Subsidy Complex'!$C$2:$J$55, 2, FALSE), VLOOKUP(CONCATENATE($A617, 'Funding Allocation Parameters'!$I$8), 'Library Subsidy Complex'!$C$2:$J$55, 4, FALSE)), 0)))))</f>
        <v>0</v>
      </c>
      <c r="AM617" s="181">
        <f>IF('Funding Allocation Parameters'!$C$8="Basic Library Subsidy", 0, IF('Funding Allocation Parameters'!$C$8="Grant funding",MIN(AJ617*'Funding Allocation Parameters'!$E$8, 'Funding Allocation Parameters'!$G$8), IF('Funding Allocation Parameters'!$C$8="Other author funding", 0, IF('Funding Allocation Parameters'!$C$8="Any discretionary funds (grants if available, other if no grants)", MIN(AJ617*'Funding Allocation Parameters'!$E$8, 'Funding Allocation Parameters'!$G$8), IF('Funding Allocation Parameters'!$C$8="Complex Library Subsidy", 0, 0)))))</f>
        <v>0</v>
      </c>
      <c r="AN617" s="181">
        <f>IF('Funding Allocation Parameters'!$C$8="Basic Library Subsidy", 0, IF('Funding Allocation Parameters'!$C$8="Grant funding", 0, IF('Funding Allocation Parameters'!$C$8="Other author funding",  MIN(AJ617*'Funding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7" s="181">
        <f>IF('Funding Allocation Parameters'!$C$8="Basic Library Subsidy", MIN(AK617*'Funding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MIN(AK617*VLOOKUP(CONCATENATE($A617, 'Funding Allocation Parameters'!$I$8), 'Library Subsidy Complex'!$C$2:$J$55, 6, FALSE), VLOOKUP(CONCATENATE($A617, 'Funding Allocation Parameters'!$I$8), 'Library Subsidy Complex'!$C$2:$J$55, 8, FALSE)), 0)))))</f>
        <v>0</v>
      </c>
      <c r="AP617" s="181">
        <f>IF('Funding Allocation Parameters'!$C$8="Basic Library Subsidy", 0, IF('Funding Allocation Parameters'!$C$8="Grant funding", 0, IF('Funding Allocation Parameters'!$C$8="Other author funding",  MIN(AK617*'Funding Allocation Parameters'!$E$8, 'Funding Allocation Parameters'!$G$8), IF('Funding Allocation Parameters'!$C$8="Any discretionary funds (grants if available, other if no grants)", MIN(AK617*'Funding Allocation Parameters'!$E$8, 'Funding Allocation Parameters'!$G$8), IF('Funding Allocation Parameters'!$C$8="Complex Library Subsidy", 0, 0)))))</f>
        <v>0</v>
      </c>
      <c r="AQ617" s="177">
        <f t="shared" si="289"/>
        <v>0</v>
      </c>
      <c r="AR617" s="177">
        <f t="shared" si="290"/>
        <v>0</v>
      </c>
      <c r="AS617" s="182">
        <f t="shared" si="291"/>
        <v>1189</v>
      </c>
      <c r="AT617" s="182">
        <f t="shared" si="292"/>
        <v>1090.1729999999998</v>
      </c>
      <c r="AU617" s="182">
        <f t="shared" si="293"/>
        <v>0</v>
      </c>
      <c r="AV617" s="182">
        <f t="shared" si="294"/>
        <v>1189</v>
      </c>
      <c r="AW617" s="182">
        <f t="shared" si="295"/>
        <v>1090.1729999999998</v>
      </c>
      <c r="AX617" s="183">
        <f t="shared" si="296"/>
        <v>1189</v>
      </c>
      <c r="AY617" s="183">
        <f t="shared" si="297"/>
        <v>1090.1729999999998</v>
      </c>
      <c r="AZ617" s="183">
        <f t="shared" si="298"/>
        <v>0</v>
      </c>
      <c r="BA617" s="183">
        <f t="shared" si="299"/>
        <v>0</v>
      </c>
      <c r="BB617" s="183">
        <f t="shared" si="300"/>
        <v>0</v>
      </c>
      <c r="BC617" s="184">
        <f t="shared" si="301"/>
        <v>1189</v>
      </c>
      <c r="BD617" s="184">
        <f t="shared" si="302"/>
        <v>0</v>
      </c>
      <c r="BE617" s="184">
        <f t="shared" si="303"/>
        <v>1090.1729999999998</v>
      </c>
      <c r="BF617" s="184">
        <f t="shared" si="304"/>
        <v>0</v>
      </c>
      <c r="BG617" s="102">
        <f t="shared" si="305"/>
        <v>0</v>
      </c>
      <c r="BH617" s="102">
        <f t="shared" si="306"/>
        <v>0</v>
      </c>
      <c r="BI617" s="102">
        <f t="shared" si="307"/>
        <v>0</v>
      </c>
      <c r="BJ617" s="102">
        <f t="shared" si="308"/>
        <v>1</v>
      </c>
      <c r="BK617" s="102">
        <f t="shared" si="309"/>
        <v>0</v>
      </c>
      <c r="BL617" s="102">
        <f t="shared" si="310"/>
        <v>0</v>
      </c>
      <c r="BN617" s="102"/>
    </row>
    <row r="618" spans="1:66" x14ac:dyDescent="0.25">
      <c r="A618" s="102" t="s">
        <v>20</v>
      </c>
      <c r="B618" s="102" t="s">
        <v>8</v>
      </c>
      <c r="C618" s="102" t="s">
        <v>8</v>
      </c>
      <c r="D618" s="102" t="s">
        <v>27</v>
      </c>
      <c r="E618" s="102" t="s">
        <v>31</v>
      </c>
      <c r="F618" s="102" t="s">
        <v>1226</v>
      </c>
      <c r="G618" s="102">
        <v>2.5419999999999998</v>
      </c>
      <c r="H618" s="102">
        <v>1</v>
      </c>
      <c r="I618" s="102">
        <v>1</v>
      </c>
      <c r="J618" s="167">
        <f>IFERROR(H618*VLOOKUP(A618, 'Advanced Parameters'!$B$7:$G$20, 6, FALSE)*VLOOKUP(A618, 'Growth Parameters'!$B$6:$H$19, 6, FALSE), 0)</f>
        <v>1</v>
      </c>
      <c r="K618" s="167">
        <f>IFERROR(IF('Advanced Parameters'!$C$5="n",'Raw Data'!I618*VLOOKUP(A618,'Advanced Parameters'!$B$7:$G$20,6,FALSE),J618*VLOOKUP(A618,'Advanced Parameters'!$B$7:$G$20,2,FALSE))*VLOOKUP(A618, 'Growth Parameters'!$B$6:$H$19, 6, FALSE), 0)</f>
        <v>1</v>
      </c>
      <c r="L618" s="167">
        <f t="shared" si="311"/>
        <v>0</v>
      </c>
      <c r="M618" s="168">
        <f>IFERROR(IF(G618="NA","NA",IF(G618&gt;'APC Parameters'!$K$6+VLOOKUP('Raw Data'!A618, 'APC Parameters'!$H$7:$L$20, 4, FALSE), 'APC Parameters'!$L$6+VLOOKUP('Raw Data'!A618, 'APC Parameters'!$H$7:$L$20, 5, FALSE), G618*('APC Parameters'!$J$6+VLOOKUP('Raw Data'!A618, 'APC Parameters'!$H$7:$L$20, 3, FALSE))+'APC Parameters'!$I$6+VLOOKUP('Raw Data'!A618, 'APC Parameters'!$H$7:$L$20, 2, FALSE))), 0)</f>
        <v>2950.9748</v>
      </c>
      <c r="N618" s="168">
        <f t="shared" si="281"/>
        <v>2950.9748</v>
      </c>
      <c r="O618" s="168">
        <f>IFERROR(IF(M618="NA",VLOOKUP(D618,'Internal Calculations'!$B$10:$C$11,2,FALSE), M618)*VLOOKUP(A618, 'Growth Parameters'!$B$6:$H$19, 7, FALSE), 0)</f>
        <v>2950.9748</v>
      </c>
      <c r="P618" s="177">
        <f t="shared" si="282"/>
        <v>2950.9748</v>
      </c>
      <c r="Q618" s="178">
        <f>IF('Funding Allocation Parameters'!$C$5="Basic Library Subsidy", MIN(O618*('Funding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MIN($O618*(VLOOKUP(CONCATENATE($A618, 'Funding Allocation Parameters'!$I$5), 'Library Subsidy Complex'!$C$2:$J$55, 2, FALSE)), VLOOKUP(CONCATENATE($A618, 'Funding Allocation Parameters'!$I$5), 'Library Subsidy Complex'!$C$2:$J$55, 4, FALSE)), 0)))))</f>
        <v>1189</v>
      </c>
      <c r="R618" s="178">
        <f>IF('Funding Allocation Parameters'!$C$5="Basic Library Subsidy", 0, IF('Funding Allocation Parameters'!$C$5="Grant funding",MIN(O618*('Funding Allocation Parameters'!$E$5), 'Funding Allocation Parameters'!$G$5), IF('Funding Allocation Parameters'!$C$5="Other author funding", 0, IF('Funding Allocation Parameters'!$C$5="Any discretionary funds (grants if available, other if no grants)", MIN(O618*('Funding Allocation Parameters'!$E$5), 'Funding Allocation Parameters'!$G$5), IF('Funding Allocation Parameters'!$C$5="Complex Library Subsidy", 0, 0)))))</f>
        <v>0</v>
      </c>
      <c r="S618" s="178">
        <f>IF('Funding Allocation Parameters'!$C$5="Basic Library Subsidy", 0, IF('Funding Allocation Parameters'!$C$5="Grant funding", 0, IF('Funding Allocation Parameters'!$C$5="Other author funding",  MIN(O618*('Funding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8" s="178">
        <f>IF('Funding Allocation Parameters'!$C$5="Basic Library Subsidy", MIN(O618*('Funding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MIN($O618*(VLOOKUP(CONCATENATE($A618, 'Funding Allocation Parameters'!$I$5), 'Library Subsidy Complex'!$C$2:$J$55, 6, FALSE)), VLOOKUP(CONCATENATE($A618, 'Funding Allocation Parameters'!$I$5), 'Library Subsidy Complex'!$C$2:$J$55, 8, FALSE)), 0)))))</f>
        <v>1189</v>
      </c>
      <c r="U618" s="178">
        <f>IF('Funding Allocation Parameters'!$C$5="Basic Library Subsidy", 0, IF('Funding Allocation Parameters'!$C$5="Grant funding", 0, IF('Funding Allocation Parameters'!$C$5="Other author funding",  MIN(O618*('Funding Allocation Parameters'!$E$5), 'Funding Allocation Parameters'!$G$5), IF('Funding Allocation Parameters'!$C$5="Any discretionary funds (grants if available, other if no grants)", MIN(O618*('Funding Allocation Parameters'!$E$5), 'Funding Allocation Parameters'!$G$5), IF('Funding Allocation Parameters'!$C$5="Complex Library Subsidy", 0, 0)))))</f>
        <v>0</v>
      </c>
      <c r="V618" s="177">
        <f t="shared" si="283"/>
        <v>1761.9748</v>
      </c>
      <c r="W618" s="177">
        <f t="shared" si="284"/>
        <v>1761.9748</v>
      </c>
      <c r="X618" s="179">
        <f>IF('Funding Allocation Parameters'!$C$6="Basic Library Subsidy", MIN(V618*'Funding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MIN(V618*VLOOKUP(CONCATENATE($A618, 'Funding Allocation Parameters'!$I$6), 'Library Subsidy Complex'!$C$2:$J$55, 2, FALSE), VLOOKUP(CONCATENATE($A618, 'Funding Allocation Parameters'!$I$6), 'Library Subsidy Complex'!$C$2:$J$55, 4, FALSE)), 0)))))</f>
        <v>0</v>
      </c>
      <c r="Y618" s="179">
        <f>IF('Funding Allocation Parameters'!$C$6="Basic Library Subsidy", 0, IF('Funding Allocation Parameters'!$C$6="Grant funding",MIN(V618*'Funding Allocation Parameters'!$E$6, 'Funding Allocation Parameters'!$G$6), IF('Funding Allocation Parameters'!$C$6="Other author funding", 0, IF('Funding Allocation Parameters'!$C$6="Any discretionary funds (grants if available, other if no grants)", MIN(V618*'Funding Allocation Parameters'!$E$6, 'Funding Allocation Parameters'!$G$6), IF('Funding Allocation Parameters'!$C$6="Complex Library Subsidy", 0, 0)))))</f>
        <v>1761.9748</v>
      </c>
      <c r="Z618" s="179">
        <f>IF('Funding Allocation Parameters'!$C$6="Basic Library Subsidy", 0, IF('Funding Allocation Parameters'!$C$6="Grant funding", 0, IF('Funding Allocation Parameters'!$C$6="Other author funding",  MIN(V618*'Funding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8" s="179">
        <f>IF('Funding Allocation Parameters'!$C$6="Basic Library Subsidy", MIN(W618*'Funding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MIN(W618*VLOOKUP(CONCATENATE($A618, 'Funding Allocation Parameters'!$I$6), 'Library Subsidy Complex'!$C$2:$J$55, 6, FALSE), VLOOKUP(CONCATENATE($A618, 'Funding Allocation Parameters'!$I$6), 'Library Subsidy Complex'!$C$2:$J$55, 8, FALSE)), 0)))))</f>
        <v>0</v>
      </c>
      <c r="AB618" s="179">
        <f>IF('Funding Allocation Parameters'!$C$6="Basic Library Subsidy", 0, IF('Funding Allocation Parameters'!$C$6="Grant funding", 0, IF('Funding Allocation Parameters'!$C$6="Other author funding",  MIN(W618*'Funding Allocation Parameters'!$E$6, 'Funding Allocation Parameters'!$G$6), IF('Funding Allocation Parameters'!$C$6="Any discretionary funds (grants if available, other if no grants)", MIN(W618*'Funding Allocation Parameters'!$E$6, 'Funding Allocation Parameters'!$G$6), IF('Funding Allocation Parameters'!$C$6="Complex Library Subsidy", 0, 0)))))</f>
        <v>1761.9748</v>
      </c>
      <c r="AC618" s="177">
        <f t="shared" si="285"/>
        <v>0</v>
      </c>
      <c r="AD618" s="177">
        <f t="shared" si="286"/>
        <v>0</v>
      </c>
      <c r="AE618" s="180">
        <f>IF('Funding Allocation Parameters'!$C$7="Basic Library Subsidy", MIN(AC618*'Funding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MIN(AC618*VLOOKUP(CONCATENATE($A618, 'Funding Allocation Parameters'!$I$7), 'Library Subsidy Complex'!$C$2:$J$55, 2, FALSE), VLOOKUP(CONCATENATE($A618, 'Funding Allocation Parameters'!$I$7), 'Library Subsidy Complex'!$C$2:$J$55, 4, FALSE)), 0)))))</f>
        <v>0</v>
      </c>
      <c r="AF618" s="180">
        <f>IF('Funding Allocation Parameters'!$C$7="Basic Library Subsidy", 0, IF('Funding Allocation Parameters'!$C$7="Grant funding",MIN(AC618*'Funding Allocation Parameters'!$E$7, 'Funding Allocation Parameters'!$G$7), IF('Funding Allocation Parameters'!$C$7="Other author funding", 0, IF('Funding Allocation Parameters'!$C$7="Any discretionary funds (grants if available, other if no grants)", MIN(AC618*'Funding Allocation Parameters'!$E$7, 'Funding Allocation Parameters'!$G$7), IF('Funding Allocation Parameters'!$C$7="Complex Library Subsidy", 0, 0)))))</f>
        <v>0</v>
      </c>
      <c r="AG618" s="180">
        <f>IF('Funding Allocation Parameters'!$C$7="Basic Library Subsidy", 0, IF('Funding Allocation Parameters'!$C$7="Grant funding", 0, IF('Funding Allocation Parameters'!$C$7="Other author funding",  MIN(AC618*'Funding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8" s="180">
        <f>IF('Funding Allocation Parameters'!$C$7="Basic Library Subsidy", MIN(AD618*'Funding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MIN(AD618*VLOOKUP(CONCATENATE($A618, 'Funding Allocation Parameters'!$I$7), 'Library Subsidy Complex'!$C$2:$J$55, 6, FALSE), VLOOKUP(CONCATENATE($A618, 'Funding Allocation Parameters'!$I$7), 'Library Subsidy Complex'!$C$2:$J$55, 8, FALSE)), 0)))))</f>
        <v>0</v>
      </c>
      <c r="AI618" s="180">
        <f>IF('Funding Allocation Parameters'!$C$7="Basic Library Subsidy", 0, IF('Funding Allocation Parameters'!$C$7="Grant funding", 0, IF('Funding Allocation Parameters'!$C$7="Other author funding",  MIN(AD618*'Funding Allocation Parameters'!$E$7, 'Funding Allocation Parameters'!$G$7), IF('Funding Allocation Parameters'!$C$7="Any discretionary funds (grants if available, other if no grants)", MIN(AD618*'Funding Allocation Parameters'!$E$7, 'Funding Allocation Parameters'!$G$7), IF('Funding Allocation Parameters'!$C$7="Complex Library Subsidy", 0, 0)))))</f>
        <v>0</v>
      </c>
      <c r="AJ618" s="177">
        <f t="shared" si="287"/>
        <v>0</v>
      </c>
      <c r="AK618" s="177">
        <f t="shared" si="288"/>
        <v>0</v>
      </c>
      <c r="AL618" s="181">
        <f>IF('Funding Allocation Parameters'!$C$8="Basic Library Subsidy", MIN(AJ618*'Funding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MIN(AJ618*VLOOKUP(CONCATENATE($A618, 'Funding Allocation Parameters'!$I$8), 'Library Subsidy Complex'!$C$2:$J$55, 2, FALSE), VLOOKUP(CONCATENATE($A618, 'Funding Allocation Parameters'!$I$8), 'Library Subsidy Complex'!$C$2:$J$55, 4, FALSE)), 0)))))</f>
        <v>0</v>
      </c>
      <c r="AM618" s="181">
        <f>IF('Funding Allocation Parameters'!$C$8="Basic Library Subsidy", 0, IF('Funding Allocation Parameters'!$C$8="Grant funding",MIN(AJ618*'Funding Allocation Parameters'!$E$8, 'Funding Allocation Parameters'!$G$8), IF('Funding Allocation Parameters'!$C$8="Other author funding", 0, IF('Funding Allocation Parameters'!$C$8="Any discretionary funds (grants if available, other if no grants)", MIN(AJ618*'Funding Allocation Parameters'!$E$8, 'Funding Allocation Parameters'!$G$8), IF('Funding Allocation Parameters'!$C$8="Complex Library Subsidy", 0, 0)))))</f>
        <v>0</v>
      </c>
      <c r="AN618" s="181">
        <f>IF('Funding Allocation Parameters'!$C$8="Basic Library Subsidy", 0, IF('Funding Allocation Parameters'!$C$8="Grant funding", 0, IF('Funding Allocation Parameters'!$C$8="Other author funding",  MIN(AJ618*'Funding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8" s="181">
        <f>IF('Funding Allocation Parameters'!$C$8="Basic Library Subsidy", MIN(AK618*'Funding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MIN(AK618*VLOOKUP(CONCATENATE($A618, 'Funding Allocation Parameters'!$I$8), 'Library Subsidy Complex'!$C$2:$J$55, 6, FALSE), VLOOKUP(CONCATENATE($A618, 'Funding Allocation Parameters'!$I$8), 'Library Subsidy Complex'!$C$2:$J$55, 8, FALSE)), 0)))))</f>
        <v>0</v>
      </c>
      <c r="AP618" s="181">
        <f>IF('Funding Allocation Parameters'!$C$8="Basic Library Subsidy", 0, IF('Funding Allocation Parameters'!$C$8="Grant funding", 0, IF('Funding Allocation Parameters'!$C$8="Other author funding",  MIN(AK618*'Funding Allocation Parameters'!$E$8, 'Funding Allocation Parameters'!$G$8), IF('Funding Allocation Parameters'!$C$8="Any discretionary funds (grants if available, other if no grants)", MIN(AK618*'Funding Allocation Parameters'!$E$8, 'Funding Allocation Parameters'!$G$8), IF('Funding Allocation Parameters'!$C$8="Complex Library Subsidy", 0, 0)))))</f>
        <v>0</v>
      </c>
      <c r="AQ618" s="177">
        <f t="shared" si="289"/>
        <v>0</v>
      </c>
      <c r="AR618" s="177">
        <f t="shared" si="290"/>
        <v>0</v>
      </c>
      <c r="AS618" s="182">
        <f t="shared" si="291"/>
        <v>1189</v>
      </c>
      <c r="AT618" s="182">
        <f t="shared" si="292"/>
        <v>1761.9748</v>
      </c>
      <c r="AU618" s="182">
        <f t="shared" si="293"/>
        <v>0</v>
      </c>
      <c r="AV618" s="182">
        <f t="shared" si="294"/>
        <v>1189</v>
      </c>
      <c r="AW618" s="182">
        <f t="shared" si="295"/>
        <v>1761.9748</v>
      </c>
      <c r="AX618" s="183">
        <f t="shared" si="296"/>
        <v>1189</v>
      </c>
      <c r="AY618" s="183">
        <f t="shared" si="297"/>
        <v>1761.9748</v>
      </c>
      <c r="AZ618" s="183">
        <f t="shared" si="298"/>
        <v>0</v>
      </c>
      <c r="BA618" s="183">
        <f t="shared" si="299"/>
        <v>0</v>
      </c>
      <c r="BB618" s="183">
        <f t="shared" si="300"/>
        <v>0</v>
      </c>
      <c r="BC618" s="184">
        <f t="shared" si="301"/>
        <v>1189</v>
      </c>
      <c r="BD618" s="184">
        <f t="shared" si="302"/>
        <v>0</v>
      </c>
      <c r="BE618" s="184">
        <f t="shared" si="303"/>
        <v>1761.9748</v>
      </c>
      <c r="BF618" s="184">
        <f t="shared" si="304"/>
        <v>0</v>
      </c>
      <c r="BG618" s="102">
        <f t="shared" si="305"/>
        <v>0</v>
      </c>
      <c r="BH618" s="102">
        <f t="shared" si="306"/>
        <v>0</v>
      </c>
      <c r="BI618" s="102">
        <f t="shared" si="307"/>
        <v>0</v>
      </c>
      <c r="BJ618" s="102">
        <f t="shared" si="308"/>
        <v>1</v>
      </c>
      <c r="BK618" s="102">
        <f t="shared" si="309"/>
        <v>0</v>
      </c>
      <c r="BL618" s="102">
        <f t="shared" si="310"/>
        <v>0</v>
      </c>
      <c r="BN618" s="102"/>
    </row>
    <row r="619" spans="1:66" x14ac:dyDescent="0.25">
      <c r="A619" s="102" t="s">
        <v>16</v>
      </c>
      <c r="B619" s="102" t="s">
        <v>8</v>
      </c>
      <c r="C619" s="102" t="s">
        <v>8</v>
      </c>
      <c r="D619" s="102" t="s">
        <v>27</v>
      </c>
      <c r="E619" s="102" t="s">
        <v>43</v>
      </c>
      <c r="F619" s="102" t="s">
        <v>1227</v>
      </c>
      <c r="G619" s="102">
        <v>1.1970000000000001</v>
      </c>
      <c r="H619" s="102">
        <v>1</v>
      </c>
      <c r="I619" s="102">
        <v>1</v>
      </c>
      <c r="J619" s="167">
        <f>IFERROR(H619*VLOOKUP(A619, 'Advanced Parameters'!$B$7:$G$20, 6, FALSE)*VLOOKUP(A619, 'Growth Parameters'!$B$6:$H$19, 6, FALSE), 0)</f>
        <v>1</v>
      </c>
      <c r="K619" s="167">
        <f>IFERROR(IF('Advanced Parameters'!$C$5="n",'Raw Data'!I619*VLOOKUP(A619,'Advanced Parameters'!$B$7:$G$20,6,FALSE),J619*VLOOKUP(A619,'Advanced Parameters'!$B$7:$G$20,2,FALSE))*VLOOKUP(A619, 'Growth Parameters'!$B$6:$H$19, 6, FALSE), 0)</f>
        <v>1</v>
      </c>
      <c r="L619" s="167">
        <f t="shared" si="311"/>
        <v>0</v>
      </c>
      <c r="M619" s="168">
        <f>IFERROR(IF(G619="NA","NA",IF(G619&gt;'APC Parameters'!$K$6+VLOOKUP('Raw Data'!A619, 'APC Parameters'!$H$7:$L$20, 4, FALSE), 'APC Parameters'!$L$6+VLOOKUP('Raw Data'!A619, 'APC Parameters'!$H$7:$L$20, 5, FALSE), G619*('APC Parameters'!$J$6+VLOOKUP('Raw Data'!A619, 'APC Parameters'!$H$7:$L$20, 3, FALSE))+'APC Parameters'!$I$6+VLOOKUP('Raw Data'!A619, 'APC Parameters'!$H$7:$L$20, 2, FALSE))), 0)</f>
        <v>1996.8317999999999</v>
      </c>
      <c r="N619" s="168">
        <f t="shared" si="281"/>
        <v>1996.8317999999999</v>
      </c>
      <c r="O619" s="168">
        <f>IFERROR(IF(M619="NA",VLOOKUP(D619,'Internal Calculations'!$B$10:$C$11,2,FALSE), M619)*VLOOKUP(A619, 'Growth Parameters'!$B$6:$H$19, 7, FALSE), 0)</f>
        <v>1996.8317999999999</v>
      </c>
      <c r="P619" s="177">
        <f t="shared" si="282"/>
        <v>1996.8317999999999</v>
      </c>
      <c r="Q619" s="178">
        <f>IF('Funding Allocation Parameters'!$C$5="Basic Library Subsidy", MIN(O619*('Funding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MIN($O619*(VLOOKUP(CONCATENATE($A619, 'Funding Allocation Parameters'!$I$5), 'Library Subsidy Complex'!$C$2:$J$55, 2, FALSE)), VLOOKUP(CONCATENATE($A619, 'Funding Allocation Parameters'!$I$5), 'Library Subsidy Complex'!$C$2:$J$55, 4, FALSE)), 0)))))</f>
        <v>1189</v>
      </c>
      <c r="R619" s="178">
        <f>IF('Funding Allocation Parameters'!$C$5="Basic Library Subsidy", 0, IF('Funding Allocation Parameters'!$C$5="Grant funding",MIN(O619*('Funding Allocation Parameters'!$E$5), 'Funding Allocation Parameters'!$G$5), IF('Funding Allocation Parameters'!$C$5="Other author funding", 0, IF('Funding Allocation Parameters'!$C$5="Any discretionary funds (grants if available, other if no grants)", MIN(O619*('Funding Allocation Parameters'!$E$5), 'Funding Allocation Parameters'!$G$5), IF('Funding Allocation Parameters'!$C$5="Complex Library Subsidy", 0, 0)))))</f>
        <v>0</v>
      </c>
      <c r="S619" s="178">
        <f>IF('Funding Allocation Parameters'!$C$5="Basic Library Subsidy", 0, IF('Funding Allocation Parameters'!$C$5="Grant funding", 0, IF('Funding Allocation Parameters'!$C$5="Other author funding",  MIN(O619*('Funding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19" s="178">
        <f>IF('Funding Allocation Parameters'!$C$5="Basic Library Subsidy", MIN(O619*('Funding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MIN($O619*(VLOOKUP(CONCATENATE($A619, 'Funding Allocation Parameters'!$I$5), 'Library Subsidy Complex'!$C$2:$J$55, 6, FALSE)), VLOOKUP(CONCATENATE($A619, 'Funding Allocation Parameters'!$I$5), 'Library Subsidy Complex'!$C$2:$J$55, 8, FALSE)), 0)))))</f>
        <v>1189</v>
      </c>
      <c r="U619" s="178">
        <f>IF('Funding Allocation Parameters'!$C$5="Basic Library Subsidy", 0, IF('Funding Allocation Parameters'!$C$5="Grant funding", 0, IF('Funding Allocation Parameters'!$C$5="Other author funding",  MIN(O619*('Funding Allocation Parameters'!$E$5), 'Funding Allocation Parameters'!$G$5), IF('Funding Allocation Parameters'!$C$5="Any discretionary funds (grants if available, other if no grants)", MIN(O619*('Funding Allocation Parameters'!$E$5), 'Funding Allocation Parameters'!$G$5), IF('Funding Allocation Parameters'!$C$5="Complex Library Subsidy", 0, 0)))))</f>
        <v>0</v>
      </c>
      <c r="V619" s="177">
        <f t="shared" si="283"/>
        <v>807.83179999999993</v>
      </c>
      <c r="W619" s="177">
        <f t="shared" si="284"/>
        <v>807.83179999999993</v>
      </c>
      <c r="X619" s="179">
        <f>IF('Funding Allocation Parameters'!$C$6="Basic Library Subsidy", MIN(V619*'Funding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MIN(V619*VLOOKUP(CONCATENATE($A619, 'Funding Allocation Parameters'!$I$6), 'Library Subsidy Complex'!$C$2:$J$55, 2, FALSE), VLOOKUP(CONCATENATE($A619, 'Funding Allocation Parameters'!$I$6), 'Library Subsidy Complex'!$C$2:$J$55, 4, FALSE)), 0)))))</f>
        <v>0</v>
      </c>
      <c r="Y619" s="179">
        <f>IF('Funding Allocation Parameters'!$C$6="Basic Library Subsidy", 0, IF('Funding Allocation Parameters'!$C$6="Grant funding",MIN(V619*'Funding Allocation Parameters'!$E$6, 'Funding Allocation Parameters'!$G$6), IF('Funding Allocation Parameters'!$C$6="Other author funding", 0, IF('Funding Allocation Parameters'!$C$6="Any discretionary funds (grants if available, other if no grants)", MIN(V619*'Funding Allocation Parameters'!$E$6, 'Funding Allocation Parameters'!$G$6), IF('Funding Allocation Parameters'!$C$6="Complex Library Subsidy", 0, 0)))))</f>
        <v>807.83179999999993</v>
      </c>
      <c r="Z619" s="179">
        <f>IF('Funding Allocation Parameters'!$C$6="Basic Library Subsidy", 0, IF('Funding Allocation Parameters'!$C$6="Grant funding", 0, IF('Funding Allocation Parameters'!$C$6="Other author funding",  MIN(V619*'Funding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19" s="179">
        <f>IF('Funding Allocation Parameters'!$C$6="Basic Library Subsidy", MIN(W619*'Funding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MIN(W619*VLOOKUP(CONCATENATE($A619, 'Funding Allocation Parameters'!$I$6), 'Library Subsidy Complex'!$C$2:$J$55, 6, FALSE), VLOOKUP(CONCATENATE($A619, 'Funding Allocation Parameters'!$I$6), 'Library Subsidy Complex'!$C$2:$J$55, 8, FALSE)), 0)))))</f>
        <v>0</v>
      </c>
      <c r="AB619" s="179">
        <f>IF('Funding Allocation Parameters'!$C$6="Basic Library Subsidy", 0, IF('Funding Allocation Parameters'!$C$6="Grant funding", 0, IF('Funding Allocation Parameters'!$C$6="Other author funding",  MIN(W619*'Funding Allocation Parameters'!$E$6, 'Funding Allocation Parameters'!$G$6), IF('Funding Allocation Parameters'!$C$6="Any discretionary funds (grants if available, other if no grants)", MIN(W619*'Funding Allocation Parameters'!$E$6, 'Funding Allocation Parameters'!$G$6), IF('Funding Allocation Parameters'!$C$6="Complex Library Subsidy", 0, 0)))))</f>
        <v>807.83179999999993</v>
      </c>
      <c r="AC619" s="177">
        <f t="shared" si="285"/>
        <v>0</v>
      </c>
      <c r="AD619" s="177">
        <f t="shared" si="286"/>
        <v>0</v>
      </c>
      <c r="AE619" s="180">
        <f>IF('Funding Allocation Parameters'!$C$7="Basic Library Subsidy", MIN(AC619*'Funding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MIN(AC619*VLOOKUP(CONCATENATE($A619, 'Funding Allocation Parameters'!$I$7), 'Library Subsidy Complex'!$C$2:$J$55, 2, FALSE), VLOOKUP(CONCATENATE($A619, 'Funding Allocation Parameters'!$I$7), 'Library Subsidy Complex'!$C$2:$J$55, 4, FALSE)), 0)))))</f>
        <v>0</v>
      </c>
      <c r="AF619" s="180">
        <f>IF('Funding Allocation Parameters'!$C$7="Basic Library Subsidy", 0, IF('Funding Allocation Parameters'!$C$7="Grant funding",MIN(AC619*'Funding Allocation Parameters'!$E$7, 'Funding Allocation Parameters'!$G$7), IF('Funding Allocation Parameters'!$C$7="Other author funding", 0, IF('Funding Allocation Parameters'!$C$7="Any discretionary funds (grants if available, other if no grants)", MIN(AC619*'Funding Allocation Parameters'!$E$7, 'Funding Allocation Parameters'!$G$7), IF('Funding Allocation Parameters'!$C$7="Complex Library Subsidy", 0, 0)))))</f>
        <v>0</v>
      </c>
      <c r="AG619" s="180">
        <f>IF('Funding Allocation Parameters'!$C$7="Basic Library Subsidy", 0, IF('Funding Allocation Parameters'!$C$7="Grant funding", 0, IF('Funding Allocation Parameters'!$C$7="Other author funding",  MIN(AC619*'Funding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19" s="180">
        <f>IF('Funding Allocation Parameters'!$C$7="Basic Library Subsidy", MIN(AD619*'Funding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MIN(AD619*VLOOKUP(CONCATENATE($A619, 'Funding Allocation Parameters'!$I$7), 'Library Subsidy Complex'!$C$2:$J$55, 6, FALSE), VLOOKUP(CONCATENATE($A619, 'Funding Allocation Parameters'!$I$7), 'Library Subsidy Complex'!$C$2:$J$55, 8, FALSE)), 0)))))</f>
        <v>0</v>
      </c>
      <c r="AI619" s="180">
        <f>IF('Funding Allocation Parameters'!$C$7="Basic Library Subsidy", 0, IF('Funding Allocation Parameters'!$C$7="Grant funding", 0, IF('Funding Allocation Parameters'!$C$7="Other author funding",  MIN(AD619*'Funding Allocation Parameters'!$E$7, 'Funding Allocation Parameters'!$G$7), IF('Funding Allocation Parameters'!$C$7="Any discretionary funds (grants if available, other if no grants)", MIN(AD619*'Funding Allocation Parameters'!$E$7, 'Funding Allocation Parameters'!$G$7), IF('Funding Allocation Parameters'!$C$7="Complex Library Subsidy", 0, 0)))))</f>
        <v>0</v>
      </c>
      <c r="AJ619" s="177">
        <f t="shared" si="287"/>
        <v>0</v>
      </c>
      <c r="AK619" s="177">
        <f t="shared" si="288"/>
        <v>0</v>
      </c>
      <c r="AL619" s="181">
        <f>IF('Funding Allocation Parameters'!$C$8="Basic Library Subsidy", MIN(AJ619*'Funding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MIN(AJ619*VLOOKUP(CONCATENATE($A619, 'Funding Allocation Parameters'!$I$8), 'Library Subsidy Complex'!$C$2:$J$55, 2, FALSE), VLOOKUP(CONCATENATE($A619, 'Funding Allocation Parameters'!$I$8), 'Library Subsidy Complex'!$C$2:$J$55, 4, FALSE)), 0)))))</f>
        <v>0</v>
      </c>
      <c r="AM619" s="181">
        <f>IF('Funding Allocation Parameters'!$C$8="Basic Library Subsidy", 0, IF('Funding Allocation Parameters'!$C$8="Grant funding",MIN(AJ619*'Funding Allocation Parameters'!$E$8, 'Funding Allocation Parameters'!$G$8), IF('Funding Allocation Parameters'!$C$8="Other author funding", 0, IF('Funding Allocation Parameters'!$C$8="Any discretionary funds (grants if available, other if no grants)", MIN(AJ619*'Funding Allocation Parameters'!$E$8, 'Funding Allocation Parameters'!$G$8), IF('Funding Allocation Parameters'!$C$8="Complex Library Subsidy", 0, 0)))))</f>
        <v>0</v>
      </c>
      <c r="AN619" s="181">
        <f>IF('Funding Allocation Parameters'!$C$8="Basic Library Subsidy", 0, IF('Funding Allocation Parameters'!$C$8="Grant funding", 0, IF('Funding Allocation Parameters'!$C$8="Other author funding",  MIN(AJ619*'Funding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19" s="181">
        <f>IF('Funding Allocation Parameters'!$C$8="Basic Library Subsidy", MIN(AK619*'Funding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MIN(AK619*VLOOKUP(CONCATENATE($A619, 'Funding Allocation Parameters'!$I$8), 'Library Subsidy Complex'!$C$2:$J$55, 6, FALSE), VLOOKUP(CONCATENATE($A619, 'Funding Allocation Parameters'!$I$8), 'Library Subsidy Complex'!$C$2:$J$55, 8, FALSE)), 0)))))</f>
        <v>0</v>
      </c>
      <c r="AP619" s="181">
        <f>IF('Funding Allocation Parameters'!$C$8="Basic Library Subsidy", 0, IF('Funding Allocation Parameters'!$C$8="Grant funding", 0, IF('Funding Allocation Parameters'!$C$8="Other author funding",  MIN(AK619*'Funding Allocation Parameters'!$E$8, 'Funding Allocation Parameters'!$G$8), IF('Funding Allocation Parameters'!$C$8="Any discretionary funds (grants if available, other if no grants)", MIN(AK619*'Funding Allocation Parameters'!$E$8, 'Funding Allocation Parameters'!$G$8), IF('Funding Allocation Parameters'!$C$8="Complex Library Subsidy", 0, 0)))))</f>
        <v>0</v>
      </c>
      <c r="AQ619" s="177">
        <f t="shared" si="289"/>
        <v>0</v>
      </c>
      <c r="AR619" s="177">
        <f t="shared" si="290"/>
        <v>0</v>
      </c>
      <c r="AS619" s="182">
        <f t="shared" si="291"/>
        <v>1189</v>
      </c>
      <c r="AT619" s="182">
        <f t="shared" si="292"/>
        <v>807.83179999999993</v>
      </c>
      <c r="AU619" s="182">
        <f t="shared" si="293"/>
        <v>0</v>
      </c>
      <c r="AV619" s="182">
        <f t="shared" si="294"/>
        <v>1189</v>
      </c>
      <c r="AW619" s="182">
        <f t="shared" si="295"/>
        <v>807.83179999999993</v>
      </c>
      <c r="AX619" s="183">
        <f t="shared" si="296"/>
        <v>1189</v>
      </c>
      <c r="AY619" s="183">
        <f t="shared" si="297"/>
        <v>807.83179999999993</v>
      </c>
      <c r="AZ619" s="183">
        <f t="shared" si="298"/>
        <v>0</v>
      </c>
      <c r="BA619" s="183">
        <f t="shared" si="299"/>
        <v>0</v>
      </c>
      <c r="BB619" s="183">
        <f t="shared" si="300"/>
        <v>0</v>
      </c>
      <c r="BC619" s="184">
        <f t="shared" si="301"/>
        <v>1189</v>
      </c>
      <c r="BD619" s="184">
        <f t="shared" si="302"/>
        <v>0</v>
      </c>
      <c r="BE619" s="184">
        <f t="shared" si="303"/>
        <v>807.83179999999993</v>
      </c>
      <c r="BF619" s="184">
        <f t="shared" si="304"/>
        <v>0</v>
      </c>
      <c r="BG619" s="102">
        <f t="shared" si="305"/>
        <v>0</v>
      </c>
      <c r="BH619" s="102">
        <f t="shared" si="306"/>
        <v>0</v>
      </c>
      <c r="BI619" s="102">
        <f t="shared" si="307"/>
        <v>0</v>
      </c>
      <c r="BJ619" s="102">
        <f t="shared" si="308"/>
        <v>1</v>
      </c>
      <c r="BK619" s="102">
        <f t="shared" si="309"/>
        <v>0</v>
      </c>
      <c r="BL619" s="102">
        <f t="shared" si="310"/>
        <v>0</v>
      </c>
      <c r="BN619" s="102"/>
    </row>
    <row r="620" spans="1:66" x14ac:dyDescent="0.25">
      <c r="A620" s="102" t="s">
        <v>24</v>
      </c>
      <c r="B620" s="102" t="s">
        <v>8</v>
      </c>
      <c r="C620" s="102" t="s">
        <v>8</v>
      </c>
      <c r="D620" s="102" t="s">
        <v>27</v>
      </c>
      <c r="E620" s="102" t="s">
        <v>45</v>
      </c>
      <c r="F620" s="102" t="s">
        <v>1228</v>
      </c>
      <c r="G620" s="102">
        <v>2.464</v>
      </c>
      <c r="H620" s="102">
        <v>1</v>
      </c>
      <c r="I620" s="102">
        <v>1</v>
      </c>
      <c r="J620" s="167">
        <f>IFERROR(H620*VLOOKUP(A620, 'Advanced Parameters'!$B$7:$G$20, 6, FALSE)*VLOOKUP(A620, 'Growth Parameters'!$B$6:$H$19, 6, FALSE), 0)</f>
        <v>1</v>
      </c>
      <c r="K620" s="167">
        <f>IFERROR(IF('Advanced Parameters'!$C$5="n",'Raw Data'!I620*VLOOKUP(A620,'Advanced Parameters'!$B$7:$G$20,6,FALSE),J620*VLOOKUP(A620,'Advanced Parameters'!$B$7:$G$20,2,FALSE))*VLOOKUP(A620, 'Growth Parameters'!$B$6:$H$19, 6, FALSE), 0)</f>
        <v>1</v>
      </c>
      <c r="L620" s="167">
        <f t="shared" si="311"/>
        <v>0</v>
      </c>
      <c r="M620" s="168">
        <f>IFERROR(IF(G620="NA","NA",IF(G620&gt;'APC Parameters'!$K$6+VLOOKUP('Raw Data'!A620, 'APC Parameters'!$H$7:$L$20, 4, FALSE), 'APC Parameters'!$L$6+VLOOKUP('Raw Data'!A620, 'APC Parameters'!$H$7:$L$20, 5, FALSE), G620*('APC Parameters'!$J$6+VLOOKUP('Raw Data'!A620, 'APC Parameters'!$H$7:$L$20, 3, FALSE))+'APC Parameters'!$I$6+VLOOKUP('Raw Data'!A620, 'APC Parameters'!$H$7:$L$20, 2, FALSE))), 0)</f>
        <v>2895.6415999999999</v>
      </c>
      <c r="N620" s="168">
        <f t="shared" si="281"/>
        <v>2895.6415999999999</v>
      </c>
      <c r="O620" s="168">
        <f>IFERROR(IF(M620="NA",VLOOKUP(D620,'Internal Calculations'!$B$10:$C$11,2,FALSE), M620)*VLOOKUP(A620, 'Growth Parameters'!$B$6:$H$19, 7, FALSE), 0)</f>
        <v>2895.6415999999999</v>
      </c>
      <c r="P620" s="177">
        <f t="shared" si="282"/>
        <v>2895.6415999999999</v>
      </c>
      <c r="Q620" s="178">
        <f>IF('Funding Allocation Parameters'!$C$5="Basic Library Subsidy", MIN(O620*('Funding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MIN($O620*(VLOOKUP(CONCATENATE($A620, 'Funding Allocation Parameters'!$I$5), 'Library Subsidy Complex'!$C$2:$J$55, 2, FALSE)), VLOOKUP(CONCATENATE($A620, 'Funding Allocation Parameters'!$I$5), 'Library Subsidy Complex'!$C$2:$J$55, 4, FALSE)), 0)))))</f>
        <v>1189</v>
      </c>
      <c r="R620" s="178">
        <f>IF('Funding Allocation Parameters'!$C$5="Basic Library Subsidy", 0, IF('Funding Allocation Parameters'!$C$5="Grant funding",MIN(O620*('Funding Allocation Parameters'!$E$5), 'Funding Allocation Parameters'!$G$5), IF('Funding Allocation Parameters'!$C$5="Other author funding", 0, IF('Funding Allocation Parameters'!$C$5="Any discretionary funds (grants if available, other if no grants)", MIN(O620*('Funding Allocation Parameters'!$E$5), 'Funding Allocation Parameters'!$G$5), IF('Funding Allocation Parameters'!$C$5="Complex Library Subsidy", 0, 0)))))</f>
        <v>0</v>
      </c>
      <c r="S620" s="178">
        <f>IF('Funding Allocation Parameters'!$C$5="Basic Library Subsidy", 0, IF('Funding Allocation Parameters'!$C$5="Grant funding", 0, IF('Funding Allocation Parameters'!$C$5="Other author funding",  MIN(O620*('Funding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0" s="178">
        <f>IF('Funding Allocation Parameters'!$C$5="Basic Library Subsidy", MIN(O620*('Funding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MIN($O620*(VLOOKUP(CONCATENATE($A620, 'Funding Allocation Parameters'!$I$5), 'Library Subsidy Complex'!$C$2:$J$55, 6, FALSE)), VLOOKUP(CONCATENATE($A620, 'Funding Allocation Parameters'!$I$5), 'Library Subsidy Complex'!$C$2:$J$55, 8, FALSE)), 0)))))</f>
        <v>1189</v>
      </c>
      <c r="U620" s="178">
        <f>IF('Funding Allocation Parameters'!$C$5="Basic Library Subsidy", 0, IF('Funding Allocation Parameters'!$C$5="Grant funding", 0, IF('Funding Allocation Parameters'!$C$5="Other author funding",  MIN(O620*('Funding Allocation Parameters'!$E$5), 'Funding Allocation Parameters'!$G$5), IF('Funding Allocation Parameters'!$C$5="Any discretionary funds (grants if available, other if no grants)", MIN(O620*('Funding Allocation Parameters'!$E$5), 'Funding Allocation Parameters'!$G$5), IF('Funding Allocation Parameters'!$C$5="Complex Library Subsidy", 0, 0)))))</f>
        <v>0</v>
      </c>
      <c r="V620" s="177">
        <f t="shared" si="283"/>
        <v>1706.6415999999999</v>
      </c>
      <c r="W620" s="177">
        <f t="shared" si="284"/>
        <v>1706.6415999999999</v>
      </c>
      <c r="X620" s="179">
        <f>IF('Funding Allocation Parameters'!$C$6="Basic Library Subsidy", MIN(V620*'Funding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MIN(V620*VLOOKUP(CONCATENATE($A620, 'Funding Allocation Parameters'!$I$6), 'Library Subsidy Complex'!$C$2:$J$55, 2, FALSE), VLOOKUP(CONCATENATE($A620, 'Funding Allocation Parameters'!$I$6), 'Library Subsidy Complex'!$C$2:$J$55, 4, FALSE)), 0)))))</f>
        <v>0</v>
      </c>
      <c r="Y620" s="179">
        <f>IF('Funding Allocation Parameters'!$C$6="Basic Library Subsidy", 0, IF('Funding Allocation Parameters'!$C$6="Grant funding",MIN(V620*'Funding Allocation Parameters'!$E$6, 'Funding Allocation Parameters'!$G$6), IF('Funding Allocation Parameters'!$C$6="Other author funding", 0, IF('Funding Allocation Parameters'!$C$6="Any discretionary funds (grants if available, other if no grants)", MIN(V620*'Funding Allocation Parameters'!$E$6, 'Funding Allocation Parameters'!$G$6), IF('Funding Allocation Parameters'!$C$6="Complex Library Subsidy", 0, 0)))))</f>
        <v>1706.6415999999999</v>
      </c>
      <c r="Z620" s="179">
        <f>IF('Funding Allocation Parameters'!$C$6="Basic Library Subsidy", 0, IF('Funding Allocation Parameters'!$C$6="Grant funding", 0, IF('Funding Allocation Parameters'!$C$6="Other author funding",  MIN(V620*'Funding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0" s="179">
        <f>IF('Funding Allocation Parameters'!$C$6="Basic Library Subsidy", MIN(W620*'Funding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MIN(W620*VLOOKUP(CONCATENATE($A620, 'Funding Allocation Parameters'!$I$6), 'Library Subsidy Complex'!$C$2:$J$55, 6, FALSE), VLOOKUP(CONCATENATE($A620, 'Funding Allocation Parameters'!$I$6), 'Library Subsidy Complex'!$C$2:$J$55, 8, FALSE)), 0)))))</f>
        <v>0</v>
      </c>
      <c r="AB620" s="179">
        <f>IF('Funding Allocation Parameters'!$C$6="Basic Library Subsidy", 0, IF('Funding Allocation Parameters'!$C$6="Grant funding", 0, IF('Funding Allocation Parameters'!$C$6="Other author funding",  MIN(W620*'Funding Allocation Parameters'!$E$6, 'Funding Allocation Parameters'!$G$6), IF('Funding Allocation Parameters'!$C$6="Any discretionary funds (grants if available, other if no grants)", MIN(W620*'Funding Allocation Parameters'!$E$6, 'Funding Allocation Parameters'!$G$6), IF('Funding Allocation Parameters'!$C$6="Complex Library Subsidy", 0, 0)))))</f>
        <v>1706.6415999999999</v>
      </c>
      <c r="AC620" s="177">
        <f t="shared" si="285"/>
        <v>0</v>
      </c>
      <c r="AD620" s="177">
        <f t="shared" si="286"/>
        <v>0</v>
      </c>
      <c r="AE620" s="180">
        <f>IF('Funding Allocation Parameters'!$C$7="Basic Library Subsidy", MIN(AC620*'Funding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MIN(AC620*VLOOKUP(CONCATENATE($A620, 'Funding Allocation Parameters'!$I$7), 'Library Subsidy Complex'!$C$2:$J$55, 2, FALSE), VLOOKUP(CONCATENATE($A620, 'Funding Allocation Parameters'!$I$7), 'Library Subsidy Complex'!$C$2:$J$55, 4, FALSE)), 0)))))</f>
        <v>0</v>
      </c>
      <c r="AF620" s="180">
        <f>IF('Funding Allocation Parameters'!$C$7="Basic Library Subsidy", 0, IF('Funding Allocation Parameters'!$C$7="Grant funding",MIN(AC620*'Funding Allocation Parameters'!$E$7, 'Funding Allocation Parameters'!$G$7), IF('Funding Allocation Parameters'!$C$7="Other author funding", 0, IF('Funding Allocation Parameters'!$C$7="Any discretionary funds (grants if available, other if no grants)", MIN(AC620*'Funding Allocation Parameters'!$E$7, 'Funding Allocation Parameters'!$G$7), IF('Funding Allocation Parameters'!$C$7="Complex Library Subsidy", 0, 0)))))</f>
        <v>0</v>
      </c>
      <c r="AG620" s="180">
        <f>IF('Funding Allocation Parameters'!$C$7="Basic Library Subsidy", 0, IF('Funding Allocation Parameters'!$C$7="Grant funding", 0, IF('Funding Allocation Parameters'!$C$7="Other author funding",  MIN(AC620*'Funding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0" s="180">
        <f>IF('Funding Allocation Parameters'!$C$7="Basic Library Subsidy", MIN(AD620*'Funding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MIN(AD620*VLOOKUP(CONCATENATE($A620, 'Funding Allocation Parameters'!$I$7), 'Library Subsidy Complex'!$C$2:$J$55, 6, FALSE), VLOOKUP(CONCATENATE($A620, 'Funding Allocation Parameters'!$I$7), 'Library Subsidy Complex'!$C$2:$J$55, 8, FALSE)), 0)))))</f>
        <v>0</v>
      </c>
      <c r="AI620" s="180">
        <f>IF('Funding Allocation Parameters'!$C$7="Basic Library Subsidy", 0, IF('Funding Allocation Parameters'!$C$7="Grant funding", 0, IF('Funding Allocation Parameters'!$C$7="Other author funding",  MIN(AD620*'Funding Allocation Parameters'!$E$7, 'Funding Allocation Parameters'!$G$7), IF('Funding Allocation Parameters'!$C$7="Any discretionary funds (grants if available, other if no grants)", MIN(AD620*'Funding Allocation Parameters'!$E$7, 'Funding Allocation Parameters'!$G$7), IF('Funding Allocation Parameters'!$C$7="Complex Library Subsidy", 0, 0)))))</f>
        <v>0</v>
      </c>
      <c r="AJ620" s="177">
        <f t="shared" si="287"/>
        <v>0</v>
      </c>
      <c r="AK620" s="177">
        <f t="shared" si="288"/>
        <v>0</v>
      </c>
      <c r="AL620" s="181">
        <f>IF('Funding Allocation Parameters'!$C$8="Basic Library Subsidy", MIN(AJ620*'Funding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MIN(AJ620*VLOOKUP(CONCATENATE($A620, 'Funding Allocation Parameters'!$I$8), 'Library Subsidy Complex'!$C$2:$J$55, 2, FALSE), VLOOKUP(CONCATENATE($A620, 'Funding Allocation Parameters'!$I$8), 'Library Subsidy Complex'!$C$2:$J$55, 4, FALSE)), 0)))))</f>
        <v>0</v>
      </c>
      <c r="AM620" s="181">
        <f>IF('Funding Allocation Parameters'!$C$8="Basic Library Subsidy", 0, IF('Funding Allocation Parameters'!$C$8="Grant funding",MIN(AJ620*'Funding Allocation Parameters'!$E$8, 'Funding Allocation Parameters'!$G$8), IF('Funding Allocation Parameters'!$C$8="Other author funding", 0, IF('Funding Allocation Parameters'!$C$8="Any discretionary funds (grants if available, other if no grants)", MIN(AJ620*'Funding Allocation Parameters'!$E$8, 'Funding Allocation Parameters'!$G$8), IF('Funding Allocation Parameters'!$C$8="Complex Library Subsidy", 0, 0)))))</f>
        <v>0</v>
      </c>
      <c r="AN620" s="181">
        <f>IF('Funding Allocation Parameters'!$C$8="Basic Library Subsidy", 0, IF('Funding Allocation Parameters'!$C$8="Grant funding", 0, IF('Funding Allocation Parameters'!$C$8="Other author funding",  MIN(AJ620*'Funding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0" s="181">
        <f>IF('Funding Allocation Parameters'!$C$8="Basic Library Subsidy", MIN(AK620*'Funding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MIN(AK620*VLOOKUP(CONCATENATE($A620, 'Funding Allocation Parameters'!$I$8), 'Library Subsidy Complex'!$C$2:$J$55, 6, FALSE), VLOOKUP(CONCATENATE($A620, 'Funding Allocation Parameters'!$I$8), 'Library Subsidy Complex'!$C$2:$J$55, 8, FALSE)), 0)))))</f>
        <v>0</v>
      </c>
      <c r="AP620" s="181">
        <f>IF('Funding Allocation Parameters'!$C$8="Basic Library Subsidy", 0, IF('Funding Allocation Parameters'!$C$8="Grant funding", 0, IF('Funding Allocation Parameters'!$C$8="Other author funding",  MIN(AK620*'Funding Allocation Parameters'!$E$8, 'Funding Allocation Parameters'!$G$8), IF('Funding Allocation Parameters'!$C$8="Any discretionary funds (grants if available, other if no grants)", MIN(AK620*'Funding Allocation Parameters'!$E$8, 'Funding Allocation Parameters'!$G$8), IF('Funding Allocation Parameters'!$C$8="Complex Library Subsidy", 0, 0)))))</f>
        <v>0</v>
      </c>
      <c r="AQ620" s="177">
        <f t="shared" si="289"/>
        <v>0</v>
      </c>
      <c r="AR620" s="177">
        <f t="shared" si="290"/>
        <v>0</v>
      </c>
      <c r="AS620" s="182">
        <f t="shared" si="291"/>
        <v>1189</v>
      </c>
      <c r="AT620" s="182">
        <f t="shared" si="292"/>
        <v>1706.6415999999999</v>
      </c>
      <c r="AU620" s="182">
        <f t="shared" si="293"/>
        <v>0</v>
      </c>
      <c r="AV620" s="182">
        <f t="shared" si="294"/>
        <v>1189</v>
      </c>
      <c r="AW620" s="182">
        <f t="shared" si="295"/>
        <v>1706.6415999999999</v>
      </c>
      <c r="AX620" s="183">
        <f t="shared" si="296"/>
        <v>1189</v>
      </c>
      <c r="AY620" s="183">
        <f t="shared" si="297"/>
        <v>1706.6415999999999</v>
      </c>
      <c r="AZ620" s="183">
        <f t="shared" si="298"/>
        <v>0</v>
      </c>
      <c r="BA620" s="183">
        <f t="shared" si="299"/>
        <v>0</v>
      </c>
      <c r="BB620" s="183">
        <f t="shared" si="300"/>
        <v>0</v>
      </c>
      <c r="BC620" s="184">
        <f t="shared" si="301"/>
        <v>1189</v>
      </c>
      <c r="BD620" s="184">
        <f t="shared" si="302"/>
        <v>0</v>
      </c>
      <c r="BE620" s="184">
        <f t="shared" si="303"/>
        <v>1706.6415999999999</v>
      </c>
      <c r="BF620" s="184">
        <f t="shared" si="304"/>
        <v>0</v>
      </c>
      <c r="BG620" s="102">
        <f t="shared" si="305"/>
        <v>0</v>
      </c>
      <c r="BH620" s="102">
        <f t="shared" si="306"/>
        <v>0</v>
      </c>
      <c r="BI620" s="102">
        <f t="shared" si="307"/>
        <v>0</v>
      </c>
      <c r="BJ620" s="102">
        <f t="shared" si="308"/>
        <v>1</v>
      </c>
      <c r="BK620" s="102">
        <f t="shared" si="309"/>
        <v>0</v>
      </c>
      <c r="BL620" s="102">
        <f t="shared" si="310"/>
        <v>0</v>
      </c>
      <c r="BN620" s="102"/>
    </row>
    <row r="621" spans="1:66" x14ac:dyDescent="0.25">
      <c r="A621" s="102" t="s">
        <v>17</v>
      </c>
      <c r="B621" s="102" t="s">
        <v>8</v>
      </c>
      <c r="C621" s="102" t="s">
        <v>8</v>
      </c>
      <c r="D621" s="102" t="s">
        <v>27</v>
      </c>
      <c r="E621" s="102" t="s">
        <v>1229</v>
      </c>
      <c r="F621" s="102" t="s">
        <v>1230</v>
      </c>
      <c r="G621" s="102">
        <v>2.0489999999999999</v>
      </c>
      <c r="H621" s="102">
        <v>1</v>
      </c>
      <c r="I621" s="102">
        <v>1</v>
      </c>
      <c r="J621" s="167">
        <f>IFERROR(H621*VLOOKUP(A621, 'Advanced Parameters'!$B$7:$G$20, 6, FALSE)*VLOOKUP(A621, 'Growth Parameters'!$B$6:$H$19, 6, FALSE), 0)</f>
        <v>1</v>
      </c>
      <c r="K621" s="167">
        <f>IFERROR(IF('Advanced Parameters'!$C$5="n",'Raw Data'!I621*VLOOKUP(A621,'Advanced Parameters'!$B$7:$G$20,6,FALSE),J621*VLOOKUP(A621,'Advanced Parameters'!$B$7:$G$20,2,FALSE))*VLOOKUP(A621, 'Growth Parameters'!$B$6:$H$19, 6, FALSE), 0)</f>
        <v>1</v>
      </c>
      <c r="L621" s="167">
        <f t="shared" si="311"/>
        <v>0</v>
      </c>
      <c r="M621" s="168">
        <f>IFERROR(IF(G621="NA","NA",IF(G621&gt;'APC Parameters'!$K$6+VLOOKUP('Raw Data'!A621, 'APC Parameters'!$H$7:$L$20, 4, FALSE), 'APC Parameters'!$L$6+VLOOKUP('Raw Data'!A621, 'APC Parameters'!$H$7:$L$20, 5, FALSE), G621*('APC Parameters'!$J$6+VLOOKUP('Raw Data'!A621, 'APC Parameters'!$H$7:$L$20, 3, FALSE))+'APC Parameters'!$I$6+VLOOKUP('Raw Data'!A621, 'APC Parameters'!$H$7:$L$20, 2, FALSE))), 0)</f>
        <v>2601.2406000000001</v>
      </c>
      <c r="N621" s="168">
        <f t="shared" si="281"/>
        <v>2601.2406000000001</v>
      </c>
      <c r="O621" s="168">
        <f>IFERROR(IF(M621="NA",VLOOKUP(D621,'Internal Calculations'!$B$10:$C$11,2,FALSE), M621)*VLOOKUP(A621, 'Growth Parameters'!$B$6:$H$19, 7, FALSE), 0)</f>
        <v>2601.2406000000001</v>
      </c>
      <c r="P621" s="177">
        <f t="shared" si="282"/>
        <v>2601.2406000000001</v>
      </c>
      <c r="Q621" s="178">
        <f>IF('Funding Allocation Parameters'!$C$5="Basic Library Subsidy", MIN(O621*('Funding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MIN($O621*(VLOOKUP(CONCATENATE($A621, 'Funding Allocation Parameters'!$I$5), 'Library Subsidy Complex'!$C$2:$J$55, 2, FALSE)), VLOOKUP(CONCATENATE($A621, 'Funding Allocation Parameters'!$I$5), 'Library Subsidy Complex'!$C$2:$J$55, 4, FALSE)), 0)))))</f>
        <v>1189</v>
      </c>
      <c r="R621" s="178">
        <f>IF('Funding Allocation Parameters'!$C$5="Basic Library Subsidy", 0, IF('Funding Allocation Parameters'!$C$5="Grant funding",MIN(O621*('Funding Allocation Parameters'!$E$5), 'Funding Allocation Parameters'!$G$5), IF('Funding Allocation Parameters'!$C$5="Other author funding", 0, IF('Funding Allocation Parameters'!$C$5="Any discretionary funds (grants if available, other if no grants)", MIN(O621*('Funding Allocation Parameters'!$E$5), 'Funding Allocation Parameters'!$G$5), IF('Funding Allocation Parameters'!$C$5="Complex Library Subsidy", 0, 0)))))</f>
        <v>0</v>
      </c>
      <c r="S621" s="178">
        <f>IF('Funding Allocation Parameters'!$C$5="Basic Library Subsidy", 0, IF('Funding Allocation Parameters'!$C$5="Grant funding", 0, IF('Funding Allocation Parameters'!$C$5="Other author funding",  MIN(O621*('Funding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1" s="178">
        <f>IF('Funding Allocation Parameters'!$C$5="Basic Library Subsidy", MIN(O621*('Funding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MIN($O621*(VLOOKUP(CONCATENATE($A621, 'Funding Allocation Parameters'!$I$5), 'Library Subsidy Complex'!$C$2:$J$55, 6, FALSE)), VLOOKUP(CONCATENATE($A621, 'Funding Allocation Parameters'!$I$5), 'Library Subsidy Complex'!$C$2:$J$55, 8, FALSE)), 0)))))</f>
        <v>1189</v>
      </c>
      <c r="U621" s="178">
        <f>IF('Funding Allocation Parameters'!$C$5="Basic Library Subsidy", 0, IF('Funding Allocation Parameters'!$C$5="Grant funding", 0, IF('Funding Allocation Parameters'!$C$5="Other author funding",  MIN(O621*('Funding Allocation Parameters'!$E$5), 'Funding Allocation Parameters'!$G$5), IF('Funding Allocation Parameters'!$C$5="Any discretionary funds (grants if available, other if no grants)", MIN(O621*('Funding Allocation Parameters'!$E$5), 'Funding Allocation Parameters'!$G$5), IF('Funding Allocation Parameters'!$C$5="Complex Library Subsidy", 0, 0)))))</f>
        <v>0</v>
      </c>
      <c r="V621" s="177">
        <f t="shared" si="283"/>
        <v>1412.2406000000001</v>
      </c>
      <c r="W621" s="177">
        <f t="shared" si="284"/>
        <v>1412.2406000000001</v>
      </c>
      <c r="X621" s="179">
        <f>IF('Funding Allocation Parameters'!$C$6="Basic Library Subsidy", MIN(V621*'Funding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MIN(V621*VLOOKUP(CONCATENATE($A621, 'Funding Allocation Parameters'!$I$6), 'Library Subsidy Complex'!$C$2:$J$55, 2, FALSE), VLOOKUP(CONCATENATE($A621, 'Funding Allocation Parameters'!$I$6), 'Library Subsidy Complex'!$C$2:$J$55, 4, FALSE)), 0)))))</f>
        <v>0</v>
      </c>
      <c r="Y621" s="179">
        <f>IF('Funding Allocation Parameters'!$C$6="Basic Library Subsidy", 0, IF('Funding Allocation Parameters'!$C$6="Grant funding",MIN(V621*'Funding Allocation Parameters'!$E$6, 'Funding Allocation Parameters'!$G$6), IF('Funding Allocation Parameters'!$C$6="Other author funding", 0, IF('Funding Allocation Parameters'!$C$6="Any discretionary funds (grants if available, other if no grants)", MIN(V621*'Funding Allocation Parameters'!$E$6, 'Funding Allocation Parameters'!$G$6), IF('Funding Allocation Parameters'!$C$6="Complex Library Subsidy", 0, 0)))))</f>
        <v>1412.2406000000001</v>
      </c>
      <c r="Z621" s="179">
        <f>IF('Funding Allocation Parameters'!$C$6="Basic Library Subsidy", 0, IF('Funding Allocation Parameters'!$C$6="Grant funding", 0, IF('Funding Allocation Parameters'!$C$6="Other author funding",  MIN(V621*'Funding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1" s="179">
        <f>IF('Funding Allocation Parameters'!$C$6="Basic Library Subsidy", MIN(W621*'Funding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MIN(W621*VLOOKUP(CONCATENATE($A621, 'Funding Allocation Parameters'!$I$6), 'Library Subsidy Complex'!$C$2:$J$55, 6, FALSE), VLOOKUP(CONCATENATE($A621, 'Funding Allocation Parameters'!$I$6), 'Library Subsidy Complex'!$C$2:$J$55, 8, FALSE)), 0)))))</f>
        <v>0</v>
      </c>
      <c r="AB621" s="179">
        <f>IF('Funding Allocation Parameters'!$C$6="Basic Library Subsidy", 0, IF('Funding Allocation Parameters'!$C$6="Grant funding", 0, IF('Funding Allocation Parameters'!$C$6="Other author funding",  MIN(W621*'Funding Allocation Parameters'!$E$6, 'Funding Allocation Parameters'!$G$6), IF('Funding Allocation Parameters'!$C$6="Any discretionary funds (grants if available, other if no grants)", MIN(W621*'Funding Allocation Parameters'!$E$6, 'Funding Allocation Parameters'!$G$6), IF('Funding Allocation Parameters'!$C$6="Complex Library Subsidy", 0, 0)))))</f>
        <v>1412.2406000000001</v>
      </c>
      <c r="AC621" s="177">
        <f t="shared" si="285"/>
        <v>0</v>
      </c>
      <c r="AD621" s="177">
        <f t="shared" si="286"/>
        <v>0</v>
      </c>
      <c r="AE621" s="180">
        <f>IF('Funding Allocation Parameters'!$C$7="Basic Library Subsidy", MIN(AC621*'Funding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MIN(AC621*VLOOKUP(CONCATENATE($A621, 'Funding Allocation Parameters'!$I$7), 'Library Subsidy Complex'!$C$2:$J$55, 2, FALSE), VLOOKUP(CONCATENATE($A621, 'Funding Allocation Parameters'!$I$7), 'Library Subsidy Complex'!$C$2:$J$55, 4, FALSE)), 0)))))</f>
        <v>0</v>
      </c>
      <c r="AF621" s="180">
        <f>IF('Funding Allocation Parameters'!$C$7="Basic Library Subsidy", 0, IF('Funding Allocation Parameters'!$C$7="Grant funding",MIN(AC621*'Funding Allocation Parameters'!$E$7, 'Funding Allocation Parameters'!$G$7), IF('Funding Allocation Parameters'!$C$7="Other author funding", 0, IF('Funding Allocation Parameters'!$C$7="Any discretionary funds (grants if available, other if no grants)", MIN(AC621*'Funding Allocation Parameters'!$E$7, 'Funding Allocation Parameters'!$G$7), IF('Funding Allocation Parameters'!$C$7="Complex Library Subsidy", 0, 0)))))</f>
        <v>0</v>
      </c>
      <c r="AG621" s="180">
        <f>IF('Funding Allocation Parameters'!$C$7="Basic Library Subsidy", 0, IF('Funding Allocation Parameters'!$C$7="Grant funding", 0, IF('Funding Allocation Parameters'!$C$7="Other author funding",  MIN(AC621*'Funding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1" s="180">
        <f>IF('Funding Allocation Parameters'!$C$7="Basic Library Subsidy", MIN(AD621*'Funding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MIN(AD621*VLOOKUP(CONCATENATE($A621, 'Funding Allocation Parameters'!$I$7), 'Library Subsidy Complex'!$C$2:$J$55, 6, FALSE), VLOOKUP(CONCATENATE($A621, 'Funding Allocation Parameters'!$I$7), 'Library Subsidy Complex'!$C$2:$J$55, 8, FALSE)), 0)))))</f>
        <v>0</v>
      </c>
      <c r="AI621" s="180">
        <f>IF('Funding Allocation Parameters'!$C$7="Basic Library Subsidy", 0, IF('Funding Allocation Parameters'!$C$7="Grant funding", 0, IF('Funding Allocation Parameters'!$C$7="Other author funding",  MIN(AD621*'Funding Allocation Parameters'!$E$7, 'Funding Allocation Parameters'!$G$7), IF('Funding Allocation Parameters'!$C$7="Any discretionary funds (grants if available, other if no grants)", MIN(AD621*'Funding Allocation Parameters'!$E$7, 'Funding Allocation Parameters'!$G$7), IF('Funding Allocation Parameters'!$C$7="Complex Library Subsidy", 0, 0)))))</f>
        <v>0</v>
      </c>
      <c r="AJ621" s="177">
        <f t="shared" si="287"/>
        <v>0</v>
      </c>
      <c r="AK621" s="177">
        <f t="shared" si="288"/>
        <v>0</v>
      </c>
      <c r="AL621" s="181">
        <f>IF('Funding Allocation Parameters'!$C$8="Basic Library Subsidy", MIN(AJ621*'Funding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MIN(AJ621*VLOOKUP(CONCATENATE($A621, 'Funding Allocation Parameters'!$I$8), 'Library Subsidy Complex'!$C$2:$J$55, 2, FALSE), VLOOKUP(CONCATENATE($A621, 'Funding Allocation Parameters'!$I$8), 'Library Subsidy Complex'!$C$2:$J$55, 4, FALSE)), 0)))))</f>
        <v>0</v>
      </c>
      <c r="AM621" s="181">
        <f>IF('Funding Allocation Parameters'!$C$8="Basic Library Subsidy", 0, IF('Funding Allocation Parameters'!$C$8="Grant funding",MIN(AJ621*'Funding Allocation Parameters'!$E$8, 'Funding Allocation Parameters'!$G$8), IF('Funding Allocation Parameters'!$C$8="Other author funding", 0, IF('Funding Allocation Parameters'!$C$8="Any discretionary funds (grants if available, other if no grants)", MIN(AJ621*'Funding Allocation Parameters'!$E$8, 'Funding Allocation Parameters'!$G$8), IF('Funding Allocation Parameters'!$C$8="Complex Library Subsidy", 0, 0)))))</f>
        <v>0</v>
      </c>
      <c r="AN621" s="181">
        <f>IF('Funding Allocation Parameters'!$C$8="Basic Library Subsidy", 0, IF('Funding Allocation Parameters'!$C$8="Grant funding", 0, IF('Funding Allocation Parameters'!$C$8="Other author funding",  MIN(AJ621*'Funding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1" s="181">
        <f>IF('Funding Allocation Parameters'!$C$8="Basic Library Subsidy", MIN(AK621*'Funding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MIN(AK621*VLOOKUP(CONCATENATE($A621, 'Funding Allocation Parameters'!$I$8), 'Library Subsidy Complex'!$C$2:$J$55, 6, FALSE), VLOOKUP(CONCATENATE($A621, 'Funding Allocation Parameters'!$I$8), 'Library Subsidy Complex'!$C$2:$J$55, 8, FALSE)), 0)))))</f>
        <v>0</v>
      </c>
      <c r="AP621" s="181">
        <f>IF('Funding Allocation Parameters'!$C$8="Basic Library Subsidy", 0, IF('Funding Allocation Parameters'!$C$8="Grant funding", 0, IF('Funding Allocation Parameters'!$C$8="Other author funding",  MIN(AK621*'Funding Allocation Parameters'!$E$8, 'Funding Allocation Parameters'!$G$8), IF('Funding Allocation Parameters'!$C$8="Any discretionary funds (grants if available, other if no grants)", MIN(AK621*'Funding Allocation Parameters'!$E$8, 'Funding Allocation Parameters'!$G$8), IF('Funding Allocation Parameters'!$C$8="Complex Library Subsidy", 0, 0)))))</f>
        <v>0</v>
      </c>
      <c r="AQ621" s="177">
        <f t="shared" si="289"/>
        <v>0</v>
      </c>
      <c r="AR621" s="177">
        <f t="shared" si="290"/>
        <v>0</v>
      </c>
      <c r="AS621" s="182">
        <f t="shared" si="291"/>
        <v>1189</v>
      </c>
      <c r="AT621" s="182">
        <f t="shared" si="292"/>
        <v>1412.2406000000001</v>
      </c>
      <c r="AU621" s="182">
        <f t="shared" si="293"/>
        <v>0</v>
      </c>
      <c r="AV621" s="182">
        <f t="shared" si="294"/>
        <v>1189</v>
      </c>
      <c r="AW621" s="182">
        <f t="shared" si="295"/>
        <v>1412.2406000000001</v>
      </c>
      <c r="AX621" s="183">
        <f t="shared" si="296"/>
        <v>1189</v>
      </c>
      <c r="AY621" s="183">
        <f t="shared" si="297"/>
        <v>1412.2406000000001</v>
      </c>
      <c r="AZ621" s="183">
        <f t="shared" si="298"/>
        <v>0</v>
      </c>
      <c r="BA621" s="183">
        <f t="shared" si="299"/>
        <v>0</v>
      </c>
      <c r="BB621" s="183">
        <f t="shared" si="300"/>
        <v>0</v>
      </c>
      <c r="BC621" s="184">
        <f t="shared" si="301"/>
        <v>1189</v>
      </c>
      <c r="BD621" s="184">
        <f t="shared" si="302"/>
        <v>0</v>
      </c>
      <c r="BE621" s="184">
        <f t="shared" si="303"/>
        <v>1412.2406000000001</v>
      </c>
      <c r="BF621" s="184">
        <f t="shared" si="304"/>
        <v>0</v>
      </c>
      <c r="BG621" s="102">
        <f t="shared" si="305"/>
        <v>0</v>
      </c>
      <c r="BH621" s="102">
        <f t="shared" si="306"/>
        <v>0</v>
      </c>
      <c r="BI621" s="102">
        <f t="shared" si="307"/>
        <v>0</v>
      </c>
      <c r="BJ621" s="102">
        <f t="shared" si="308"/>
        <v>1</v>
      </c>
      <c r="BK621" s="102">
        <f t="shared" si="309"/>
        <v>0</v>
      </c>
      <c r="BL621" s="102">
        <f t="shared" si="310"/>
        <v>0</v>
      </c>
      <c r="BN621" s="102"/>
    </row>
    <row r="622" spans="1:66" x14ac:dyDescent="0.25">
      <c r="A622" s="102" t="s">
        <v>23</v>
      </c>
      <c r="B622" s="102" t="s">
        <v>15</v>
      </c>
      <c r="C622" s="102" t="s">
        <v>8</v>
      </c>
      <c r="D622" s="102" t="s">
        <v>27</v>
      </c>
      <c r="E622" s="102" t="s">
        <v>41</v>
      </c>
      <c r="F622" s="102" t="s">
        <v>1231</v>
      </c>
      <c r="G622" s="102" t="s">
        <v>9</v>
      </c>
      <c r="H622" s="102">
        <v>1</v>
      </c>
      <c r="I622" s="102">
        <v>0</v>
      </c>
      <c r="J622" s="167">
        <f>IFERROR(H622*VLOOKUP(A622, 'Advanced Parameters'!$B$7:$G$20, 6, FALSE)*VLOOKUP(A622, 'Growth Parameters'!$B$6:$H$19, 6, FALSE), 0)</f>
        <v>1</v>
      </c>
      <c r="K622" s="167">
        <f>IFERROR(IF('Advanced Parameters'!$C$5="n",'Raw Data'!I622*VLOOKUP(A622,'Advanced Parameters'!$B$7:$G$20,6,FALSE),J622*VLOOKUP(A622,'Advanced Parameters'!$B$7:$G$20,2,FALSE))*VLOOKUP(A622, 'Growth Parameters'!$B$6:$H$19, 6, FALSE), 0)</f>
        <v>0</v>
      </c>
      <c r="L622" s="167">
        <f t="shared" si="311"/>
        <v>1</v>
      </c>
      <c r="M622" s="168" t="str">
        <f>IFERROR(IF(G622="NA","NA",IF(G622&gt;'APC Parameters'!$K$6+VLOOKUP('Raw Data'!A622, 'APC Parameters'!$H$7:$L$20, 4, FALSE), 'APC Parameters'!$L$6+VLOOKUP('Raw Data'!A622, 'APC Parameters'!$H$7:$L$20, 5, FALSE), G622*('APC Parameters'!$J$6+VLOOKUP('Raw Data'!A622, 'APC Parameters'!$H$7:$L$20, 3, FALSE))+'APC Parameters'!$I$6+VLOOKUP('Raw Data'!A622, 'APC Parameters'!$H$7:$L$20, 2, FALSE))), 0)</f>
        <v>NA</v>
      </c>
      <c r="N622" s="168" t="str">
        <f t="shared" si="281"/>
        <v>NA</v>
      </c>
      <c r="O622" s="168">
        <f>IFERROR(IF(M622="NA",VLOOKUP(D622,'Internal Calculations'!$B$10:$C$11,2,FALSE), M622)*VLOOKUP(A622, 'Growth Parameters'!$B$6:$H$19, 7, FALSE), 0)</f>
        <v>2278.6764150234731</v>
      </c>
      <c r="P622" s="177">
        <f t="shared" si="282"/>
        <v>2278.6764150234731</v>
      </c>
      <c r="Q622" s="178">
        <f>IF('Funding Allocation Parameters'!$C$5="Basic Library Subsidy", MIN(O622*('Funding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MIN($O622*(VLOOKUP(CONCATENATE($A622, 'Funding Allocation Parameters'!$I$5), 'Library Subsidy Complex'!$C$2:$J$55, 2, FALSE)), VLOOKUP(CONCATENATE($A622, 'Funding Allocation Parameters'!$I$5), 'Library Subsidy Complex'!$C$2:$J$55, 4, FALSE)), 0)))))</f>
        <v>1189</v>
      </c>
      <c r="R622" s="178">
        <f>IF('Funding Allocation Parameters'!$C$5="Basic Library Subsidy", 0, IF('Funding Allocation Parameters'!$C$5="Grant funding",MIN(O622*('Funding Allocation Parameters'!$E$5), 'Funding Allocation Parameters'!$G$5), IF('Funding Allocation Parameters'!$C$5="Other author funding", 0, IF('Funding Allocation Parameters'!$C$5="Any discretionary funds (grants if available, other if no grants)", MIN(O622*('Funding Allocation Parameters'!$E$5), 'Funding Allocation Parameters'!$G$5), IF('Funding Allocation Parameters'!$C$5="Complex Library Subsidy", 0, 0)))))</f>
        <v>0</v>
      </c>
      <c r="S622" s="178">
        <f>IF('Funding Allocation Parameters'!$C$5="Basic Library Subsidy", 0, IF('Funding Allocation Parameters'!$C$5="Grant funding", 0, IF('Funding Allocation Parameters'!$C$5="Other author funding",  MIN(O622*('Funding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2" s="178">
        <f>IF('Funding Allocation Parameters'!$C$5="Basic Library Subsidy", MIN(O622*('Funding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MIN($O622*(VLOOKUP(CONCATENATE($A622, 'Funding Allocation Parameters'!$I$5), 'Library Subsidy Complex'!$C$2:$J$55, 6, FALSE)), VLOOKUP(CONCATENATE($A622, 'Funding Allocation Parameters'!$I$5), 'Library Subsidy Complex'!$C$2:$J$55, 8, FALSE)), 0)))))</f>
        <v>1189</v>
      </c>
      <c r="U622" s="178">
        <f>IF('Funding Allocation Parameters'!$C$5="Basic Library Subsidy", 0, IF('Funding Allocation Parameters'!$C$5="Grant funding", 0, IF('Funding Allocation Parameters'!$C$5="Other author funding",  MIN(O622*('Funding Allocation Parameters'!$E$5), 'Funding Allocation Parameters'!$G$5), IF('Funding Allocation Parameters'!$C$5="Any discretionary funds (grants if available, other if no grants)", MIN(O622*('Funding Allocation Parameters'!$E$5), 'Funding Allocation Parameters'!$G$5), IF('Funding Allocation Parameters'!$C$5="Complex Library Subsidy", 0, 0)))))</f>
        <v>0</v>
      </c>
      <c r="V622" s="177">
        <f t="shared" si="283"/>
        <v>1089.6764150234731</v>
      </c>
      <c r="W622" s="177">
        <f t="shared" si="284"/>
        <v>1089.6764150234731</v>
      </c>
      <c r="X622" s="179">
        <f>IF('Funding Allocation Parameters'!$C$6="Basic Library Subsidy", MIN(V622*'Funding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MIN(V622*VLOOKUP(CONCATENATE($A622, 'Funding Allocation Parameters'!$I$6), 'Library Subsidy Complex'!$C$2:$J$55, 2, FALSE), VLOOKUP(CONCATENATE($A622, 'Funding Allocation Parameters'!$I$6), 'Library Subsidy Complex'!$C$2:$J$55, 4, FALSE)), 0)))))</f>
        <v>0</v>
      </c>
      <c r="Y622" s="179">
        <f>IF('Funding Allocation Parameters'!$C$6="Basic Library Subsidy", 0, IF('Funding Allocation Parameters'!$C$6="Grant funding",MIN(V622*'Funding Allocation Parameters'!$E$6, 'Funding Allocation Parameters'!$G$6), IF('Funding Allocation Parameters'!$C$6="Other author funding", 0, IF('Funding Allocation Parameters'!$C$6="Any discretionary funds (grants if available, other if no grants)", MIN(V622*'Funding Allocation Parameters'!$E$6, 'Funding Allocation Parameters'!$G$6), IF('Funding Allocation Parameters'!$C$6="Complex Library Subsidy", 0, 0)))))</f>
        <v>1089.6764150234731</v>
      </c>
      <c r="Z622" s="179">
        <f>IF('Funding Allocation Parameters'!$C$6="Basic Library Subsidy", 0, IF('Funding Allocation Parameters'!$C$6="Grant funding", 0, IF('Funding Allocation Parameters'!$C$6="Other author funding",  MIN(V622*'Funding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2" s="179">
        <f>IF('Funding Allocation Parameters'!$C$6="Basic Library Subsidy", MIN(W622*'Funding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MIN(W622*VLOOKUP(CONCATENATE($A622, 'Funding Allocation Parameters'!$I$6), 'Library Subsidy Complex'!$C$2:$J$55, 6, FALSE), VLOOKUP(CONCATENATE($A622, 'Funding Allocation Parameters'!$I$6), 'Library Subsidy Complex'!$C$2:$J$55, 8, FALSE)), 0)))))</f>
        <v>0</v>
      </c>
      <c r="AB622" s="179">
        <f>IF('Funding Allocation Parameters'!$C$6="Basic Library Subsidy", 0, IF('Funding Allocation Parameters'!$C$6="Grant funding", 0, IF('Funding Allocation Parameters'!$C$6="Other author funding",  MIN(W622*'Funding Allocation Parameters'!$E$6, 'Funding Allocation Parameters'!$G$6), IF('Funding Allocation Parameters'!$C$6="Any discretionary funds (grants if available, other if no grants)", MIN(W622*'Funding Allocation Parameters'!$E$6, 'Funding Allocation Parameters'!$G$6), IF('Funding Allocation Parameters'!$C$6="Complex Library Subsidy", 0, 0)))))</f>
        <v>1089.6764150234731</v>
      </c>
      <c r="AC622" s="177">
        <f t="shared" si="285"/>
        <v>0</v>
      </c>
      <c r="AD622" s="177">
        <f t="shared" si="286"/>
        <v>0</v>
      </c>
      <c r="AE622" s="180">
        <f>IF('Funding Allocation Parameters'!$C$7="Basic Library Subsidy", MIN(AC622*'Funding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MIN(AC622*VLOOKUP(CONCATENATE($A622, 'Funding Allocation Parameters'!$I$7), 'Library Subsidy Complex'!$C$2:$J$55, 2, FALSE), VLOOKUP(CONCATENATE($A622, 'Funding Allocation Parameters'!$I$7), 'Library Subsidy Complex'!$C$2:$J$55, 4, FALSE)), 0)))))</f>
        <v>0</v>
      </c>
      <c r="AF622" s="180">
        <f>IF('Funding Allocation Parameters'!$C$7="Basic Library Subsidy", 0, IF('Funding Allocation Parameters'!$C$7="Grant funding",MIN(AC622*'Funding Allocation Parameters'!$E$7, 'Funding Allocation Parameters'!$G$7), IF('Funding Allocation Parameters'!$C$7="Other author funding", 0, IF('Funding Allocation Parameters'!$C$7="Any discretionary funds (grants if available, other if no grants)", MIN(AC622*'Funding Allocation Parameters'!$E$7, 'Funding Allocation Parameters'!$G$7), IF('Funding Allocation Parameters'!$C$7="Complex Library Subsidy", 0, 0)))))</f>
        <v>0</v>
      </c>
      <c r="AG622" s="180">
        <f>IF('Funding Allocation Parameters'!$C$7="Basic Library Subsidy", 0, IF('Funding Allocation Parameters'!$C$7="Grant funding", 0, IF('Funding Allocation Parameters'!$C$7="Other author funding",  MIN(AC622*'Funding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2" s="180">
        <f>IF('Funding Allocation Parameters'!$C$7="Basic Library Subsidy", MIN(AD622*'Funding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MIN(AD622*VLOOKUP(CONCATENATE($A622, 'Funding Allocation Parameters'!$I$7), 'Library Subsidy Complex'!$C$2:$J$55, 6, FALSE), VLOOKUP(CONCATENATE($A622, 'Funding Allocation Parameters'!$I$7), 'Library Subsidy Complex'!$C$2:$J$55, 8, FALSE)), 0)))))</f>
        <v>0</v>
      </c>
      <c r="AI622" s="180">
        <f>IF('Funding Allocation Parameters'!$C$7="Basic Library Subsidy", 0, IF('Funding Allocation Parameters'!$C$7="Grant funding", 0, IF('Funding Allocation Parameters'!$C$7="Other author funding",  MIN(AD622*'Funding Allocation Parameters'!$E$7, 'Funding Allocation Parameters'!$G$7), IF('Funding Allocation Parameters'!$C$7="Any discretionary funds (grants if available, other if no grants)", MIN(AD622*'Funding Allocation Parameters'!$E$7, 'Funding Allocation Parameters'!$G$7), IF('Funding Allocation Parameters'!$C$7="Complex Library Subsidy", 0, 0)))))</f>
        <v>0</v>
      </c>
      <c r="AJ622" s="177">
        <f t="shared" si="287"/>
        <v>0</v>
      </c>
      <c r="AK622" s="177">
        <f t="shared" si="288"/>
        <v>0</v>
      </c>
      <c r="AL622" s="181">
        <f>IF('Funding Allocation Parameters'!$C$8="Basic Library Subsidy", MIN(AJ622*'Funding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MIN(AJ622*VLOOKUP(CONCATENATE($A622, 'Funding Allocation Parameters'!$I$8), 'Library Subsidy Complex'!$C$2:$J$55, 2, FALSE), VLOOKUP(CONCATENATE($A622, 'Funding Allocation Parameters'!$I$8), 'Library Subsidy Complex'!$C$2:$J$55, 4, FALSE)), 0)))))</f>
        <v>0</v>
      </c>
      <c r="AM622" s="181">
        <f>IF('Funding Allocation Parameters'!$C$8="Basic Library Subsidy", 0, IF('Funding Allocation Parameters'!$C$8="Grant funding",MIN(AJ622*'Funding Allocation Parameters'!$E$8, 'Funding Allocation Parameters'!$G$8), IF('Funding Allocation Parameters'!$C$8="Other author funding", 0, IF('Funding Allocation Parameters'!$C$8="Any discretionary funds (grants if available, other if no grants)", MIN(AJ622*'Funding Allocation Parameters'!$E$8, 'Funding Allocation Parameters'!$G$8), IF('Funding Allocation Parameters'!$C$8="Complex Library Subsidy", 0, 0)))))</f>
        <v>0</v>
      </c>
      <c r="AN622" s="181">
        <f>IF('Funding Allocation Parameters'!$C$8="Basic Library Subsidy", 0, IF('Funding Allocation Parameters'!$C$8="Grant funding", 0, IF('Funding Allocation Parameters'!$C$8="Other author funding",  MIN(AJ622*'Funding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2" s="181">
        <f>IF('Funding Allocation Parameters'!$C$8="Basic Library Subsidy", MIN(AK622*'Funding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MIN(AK622*VLOOKUP(CONCATENATE($A622, 'Funding Allocation Parameters'!$I$8), 'Library Subsidy Complex'!$C$2:$J$55, 6, FALSE), VLOOKUP(CONCATENATE($A622, 'Funding Allocation Parameters'!$I$8), 'Library Subsidy Complex'!$C$2:$J$55, 8, FALSE)), 0)))))</f>
        <v>0</v>
      </c>
      <c r="AP622" s="181">
        <f>IF('Funding Allocation Parameters'!$C$8="Basic Library Subsidy", 0, IF('Funding Allocation Parameters'!$C$8="Grant funding", 0, IF('Funding Allocation Parameters'!$C$8="Other author funding",  MIN(AK622*'Funding Allocation Parameters'!$E$8, 'Funding Allocation Parameters'!$G$8), IF('Funding Allocation Parameters'!$C$8="Any discretionary funds (grants if available, other if no grants)", MIN(AK622*'Funding Allocation Parameters'!$E$8, 'Funding Allocation Parameters'!$G$8), IF('Funding Allocation Parameters'!$C$8="Complex Library Subsidy", 0, 0)))))</f>
        <v>0</v>
      </c>
      <c r="AQ622" s="177">
        <f t="shared" si="289"/>
        <v>0</v>
      </c>
      <c r="AR622" s="177">
        <f t="shared" si="290"/>
        <v>0</v>
      </c>
      <c r="AS622" s="182">
        <f t="shared" si="291"/>
        <v>1189</v>
      </c>
      <c r="AT622" s="182">
        <f t="shared" si="292"/>
        <v>1089.6764150234731</v>
      </c>
      <c r="AU622" s="182">
        <f t="shared" si="293"/>
        <v>0</v>
      </c>
      <c r="AV622" s="182">
        <f t="shared" si="294"/>
        <v>1189</v>
      </c>
      <c r="AW622" s="182">
        <f t="shared" si="295"/>
        <v>1089.6764150234731</v>
      </c>
      <c r="AX622" s="183">
        <f t="shared" si="296"/>
        <v>0</v>
      </c>
      <c r="AY622" s="183">
        <f t="shared" si="297"/>
        <v>0</v>
      </c>
      <c r="AZ622" s="183">
        <f t="shared" si="298"/>
        <v>0</v>
      </c>
      <c r="BA622" s="183">
        <f t="shared" si="299"/>
        <v>1189</v>
      </c>
      <c r="BB622" s="183">
        <f t="shared" si="300"/>
        <v>1089.6764150234731</v>
      </c>
      <c r="BC622" s="184">
        <f t="shared" si="301"/>
        <v>1189</v>
      </c>
      <c r="BD622" s="184">
        <f t="shared" si="302"/>
        <v>0</v>
      </c>
      <c r="BE622" s="184">
        <f t="shared" si="303"/>
        <v>0</v>
      </c>
      <c r="BF622" s="184">
        <f t="shared" si="304"/>
        <v>1089.6764150234731</v>
      </c>
      <c r="BG622" s="102">
        <f t="shared" si="305"/>
        <v>0</v>
      </c>
      <c r="BH622" s="102">
        <f t="shared" si="306"/>
        <v>0</v>
      </c>
      <c r="BI622" s="102">
        <f t="shared" si="307"/>
        <v>0</v>
      </c>
      <c r="BJ622" s="102">
        <f t="shared" si="308"/>
        <v>0</v>
      </c>
      <c r="BK622" s="102">
        <f t="shared" si="309"/>
        <v>1</v>
      </c>
      <c r="BL622" s="102">
        <f t="shared" si="310"/>
        <v>0</v>
      </c>
      <c r="BN622" s="102"/>
    </row>
    <row r="623" spans="1:66" x14ac:dyDescent="0.25">
      <c r="A623" s="102" t="s">
        <v>13</v>
      </c>
      <c r="B623" s="102" t="s">
        <v>8</v>
      </c>
      <c r="C623" s="102" t="s">
        <v>8</v>
      </c>
      <c r="D623" s="102" t="s">
        <v>27</v>
      </c>
      <c r="E623" s="102" t="s">
        <v>54</v>
      </c>
      <c r="F623" s="102" t="s">
        <v>1232</v>
      </c>
      <c r="G623" s="102">
        <v>0.97399999999999998</v>
      </c>
      <c r="H623" s="102">
        <v>1</v>
      </c>
      <c r="I623" s="102">
        <v>1</v>
      </c>
      <c r="J623" s="167">
        <f>IFERROR(H623*VLOOKUP(A623, 'Advanced Parameters'!$B$7:$G$20, 6, FALSE)*VLOOKUP(A623, 'Growth Parameters'!$B$6:$H$19, 6, FALSE), 0)</f>
        <v>1</v>
      </c>
      <c r="K623" s="167">
        <f>IFERROR(IF('Advanced Parameters'!$C$5="n",'Raw Data'!I623*VLOOKUP(A623,'Advanced Parameters'!$B$7:$G$20,6,FALSE),J623*VLOOKUP(A623,'Advanced Parameters'!$B$7:$G$20,2,FALSE))*VLOOKUP(A623, 'Growth Parameters'!$B$6:$H$19, 6, FALSE), 0)</f>
        <v>1</v>
      </c>
      <c r="L623" s="167">
        <f t="shared" si="311"/>
        <v>0</v>
      </c>
      <c r="M623" s="168">
        <f>IFERROR(IF(G623="NA","NA",IF(G623&gt;'APC Parameters'!$K$6+VLOOKUP('Raw Data'!A623, 'APC Parameters'!$H$7:$L$20, 4, FALSE), 'APC Parameters'!$L$6+VLOOKUP('Raw Data'!A623, 'APC Parameters'!$H$7:$L$20, 5, FALSE), G623*('APC Parameters'!$J$6+VLOOKUP('Raw Data'!A623, 'APC Parameters'!$H$7:$L$20, 3, FALSE))+'APC Parameters'!$I$6+VLOOKUP('Raw Data'!A623, 'APC Parameters'!$H$7:$L$20, 2, FALSE))), 0)</f>
        <v>1838.6356000000001</v>
      </c>
      <c r="N623" s="168">
        <f t="shared" si="281"/>
        <v>1838.6356000000001</v>
      </c>
      <c r="O623" s="168">
        <f>IFERROR(IF(M623="NA",VLOOKUP(D623,'Internal Calculations'!$B$10:$C$11,2,FALSE), M623)*VLOOKUP(A623, 'Growth Parameters'!$B$6:$H$19, 7, FALSE), 0)</f>
        <v>1838.6356000000001</v>
      </c>
      <c r="P623" s="177">
        <f t="shared" si="282"/>
        <v>1838.6356000000001</v>
      </c>
      <c r="Q623" s="178">
        <f>IF('Funding Allocation Parameters'!$C$5="Basic Library Subsidy", MIN(O623*('Funding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MIN($O623*(VLOOKUP(CONCATENATE($A623, 'Funding Allocation Parameters'!$I$5), 'Library Subsidy Complex'!$C$2:$J$55, 2, FALSE)), VLOOKUP(CONCATENATE($A623, 'Funding Allocation Parameters'!$I$5), 'Library Subsidy Complex'!$C$2:$J$55, 4, FALSE)), 0)))))</f>
        <v>1189</v>
      </c>
      <c r="R623" s="178">
        <f>IF('Funding Allocation Parameters'!$C$5="Basic Library Subsidy", 0, IF('Funding Allocation Parameters'!$C$5="Grant funding",MIN(O623*('Funding Allocation Parameters'!$E$5), 'Funding Allocation Parameters'!$G$5), IF('Funding Allocation Parameters'!$C$5="Other author funding", 0, IF('Funding Allocation Parameters'!$C$5="Any discretionary funds (grants if available, other if no grants)", MIN(O623*('Funding Allocation Parameters'!$E$5), 'Funding Allocation Parameters'!$G$5), IF('Funding Allocation Parameters'!$C$5="Complex Library Subsidy", 0, 0)))))</f>
        <v>0</v>
      </c>
      <c r="S623" s="178">
        <f>IF('Funding Allocation Parameters'!$C$5="Basic Library Subsidy", 0, IF('Funding Allocation Parameters'!$C$5="Grant funding", 0, IF('Funding Allocation Parameters'!$C$5="Other author funding",  MIN(O623*('Funding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3" s="178">
        <f>IF('Funding Allocation Parameters'!$C$5="Basic Library Subsidy", MIN(O623*('Funding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MIN($O623*(VLOOKUP(CONCATENATE($A623, 'Funding Allocation Parameters'!$I$5), 'Library Subsidy Complex'!$C$2:$J$55, 6, FALSE)), VLOOKUP(CONCATENATE($A623, 'Funding Allocation Parameters'!$I$5), 'Library Subsidy Complex'!$C$2:$J$55, 8, FALSE)), 0)))))</f>
        <v>1189</v>
      </c>
      <c r="U623" s="178">
        <f>IF('Funding Allocation Parameters'!$C$5="Basic Library Subsidy", 0, IF('Funding Allocation Parameters'!$C$5="Grant funding", 0, IF('Funding Allocation Parameters'!$C$5="Other author funding",  MIN(O623*('Funding Allocation Parameters'!$E$5), 'Funding Allocation Parameters'!$G$5), IF('Funding Allocation Parameters'!$C$5="Any discretionary funds (grants if available, other if no grants)", MIN(O623*('Funding Allocation Parameters'!$E$5), 'Funding Allocation Parameters'!$G$5), IF('Funding Allocation Parameters'!$C$5="Complex Library Subsidy", 0, 0)))))</f>
        <v>0</v>
      </c>
      <c r="V623" s="177">
        <f t="shared" si="283"/>
        <v>649.63560000000007</v>
      </c>
      <c r="W623" s="177">
        <f t="shared" si="284"/>
        <v>649.63560000000007</v>
      </c>
      <c r="X623" s="179">
        <f>IF('Funding Allocation Parameters'!$C$6="Basic Library Subsidy", MIN(V623*'Funding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MIN(V623*VLOOKUP(CONCATENATE($A623, 'Funding Allocation Parameters'!$I$6), 'Library Subsidy Complex'!$C$2:$J$55, 2, FALSE), VLOOKUP(CONCATENATE($A623, 'Funding Allocation Parameters'!$I$6), 'Library Subsidy Complex'!$C$2:$J$55, 4, FALSE)), 0)))))</f>
        <v>0</v>
      </c>
      <c r="Y623" s="179">
        <f>IF('Funding Allocation Parameters'!$C$6="Basic Library Subsidy", 0, IF('Funding Allocation Parameters'!$C$6="Grant funding",MIN(V623*'Funding Allocation Parameters'!$E$6, 'Funding Allocation Parameters'!$G$6), IF('Funding Allocation Parameters'!$C$6="Other author funding", 0, IF('Funding Allocation Parameters'!$C$6="Any discretionary funds (grants if available, other if no grants)", MIN(V623*'Funding Allocation Parameters'!$E$6, 'Funding Allocation Parameters'!$G$6), IF('Funding Allocation Parameters'!$C$6="Complex Library Subsidy", 0, 0)))))</f>
        <v>649.63560000000007</v>
      </c>
      <c r="Z623" s="179">
        <f>IF('Funding Allocation Parameters'!$C$6="Basic Library Subsidy", 0, IF('Funding Allocation Parameters'!$C$6="Grant funding", 0, IF('Funding Allocation Parameters'!$C$6="Other author funding",  MIN(V623*'Funding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3" s="179">
        <f>IF('Funding Allocation Parameters'!$C$6="Basic Library Subsidy", MIN(W623*'Funding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MIN(W623*VLOOKUP(CONCATENATE($A623, 'Funding Allocation Parameters'!$I$6), 'Library Subsidy Complex'!$C$2:$J$55, 6, FALSE), VLOOKUP(CONCATENATE($A623, 'Funding Allocation Parameters'!$I$6), 'Library Subsidy Complex'!$C$2:$J$55, 8, FALSE)), 0)))))</f>
        <v>0</v>
      </c>
      <c r="AB623" s="179">
        <f>IF('Funding Allocation Parameters'!$C$6="Basic Library Subsidy", 0, IF('Funding Allocation Parameters'!$C$6="Grant funding", 0, IF('Funding Allocation Parameters'!$C$6="Other author funding",  MIN(W623*'Funding Allocation Parameters'!$E$6, 'Funding Allocation Parameters'!$G$6), IF('Funding Allocation Parameters'!$C$6="Any discretionary funds (grants if available, other if no grants)", MIN(W623*'Funding Allocation Parameters'!$E$6, 'Funding Allocation Parameters'!$G$6), IF('Funding Allocation Parameters'!$C$6="Complex Library Subsidy", 0, 0)))))</f>
        <v>649.63560000000007</v>
      </c>
      <c r="AC623" s="177">
        <f t="shared" si="285"/>
        <v>0</v>
      </c>
      <c r="AD623" s="177">
        <f t="shared" si="286"/>
        <v>0</v>
      </c>
      <c r="AE623" s="180">
        <f>IF('Funding Allocation Parameters'!$C$7="Basic Library Subsidy", MIN(AC623*'Funding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MIN(AC623*VLOOKUP(CONCATENATE($A623, 'Funding Allocation Parameters'!$I$7), 'Library Subsidy Complex'!$C$2:$J$55, 2, FALSE), VLOOKUP(CONCATENATE($A623, 'Funding Allocation Parameters'!$I$7), 'Library Subsidy Complex'!$C$2:$J$55, 4, FALSE)), 0)))))</f>
        <v>0</v>
      </c>
      <c r="AF623" s="180">
        <f>IF('Funding Allocation Parameters'!$C$7="Basic Library Subsidy", 0, IF('Funding Allocation Parameters'!$C$7="Grant funding",MIN(AC623*'Funding Allocation Parameters'!$E$7, 'Funding Allocation Parameters'!$G$7), IF('Funding Allocation Parameters'!$C$7="Other author funding", 0, IF('Funding Allocation Parameters'!$C$7="Any discretionary funds (grants if available, other if no grants)", MIN(AC623*'Funding Allocation Parameters'!$E$7, 'Funding Allocation Parameters'!$G$7), IF('Funding Allocation Parameters'!$C$7="Complex Library Subsidy", 0, 0)))))</f>
        <v>0</v>
      </c>
      <c r="AG623" s="180">
        <f>IF('Funding Allocation Parameters'!$C$7="Basic Library Subsidy", 0, IF('Funding Allocation Parameters'!$C$7="Grant funding", 0, IF('Funding Allocation Parameters'!$C$7="Other author funding",  MIN(AC623*'Funding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3" s="180">
        <f>IF('Funding Allocation Parameters'!$C$7="Basic Library Subsidy", MIN(AD623*'Funding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MIN(AD623*VLOOKUP(CONCATENATE($A623, 'Funding Allocation Parameters'!$I$7), 'Library Subsidy Complex'!$C$2:$J$55, 6, FALSE), VLOOKUP(CONCATENATE($A623, 'Funding Allocation Parameters'!$I$7), 'Library Subsidy Complex'!$C$2:$J$55, 8, FALSE)), 0)))))</f>
        <v>0</v>
      </c>
      <c r="AI623" s="180">
        <f>IF('Funding Allocation Parameters'!$C$7="Basic Library Subsidy", 0, IF('Funding Allocation Parameters'!$C$7="Grant funding", 0, IF('Funding Allocation Parameters'!$C$7="Other author funding",  MIN(AD623*'Funding Allocation Parameters'!$E$7, 'Funding Allocation Parameters'!$G$7), IF('Funding Allocation Parameters'!$C$7="Any discretionary funds (grants if available, other if no grants)", MIN(AD623*'Funding Allocation Parameters'!$E$7, 'Funding Allocation Parameters'!$G$7), IF('Funding Allocation Parameters'!$C$7="Complex Library Subsidy", 0, 0)))))</f>
        <v>0</v>
      </c>
      <c r="AJ623" s="177">
        <f t="shared" si="287"/>
        <v>0</v>
      </c>
      <c r="AK623" s="177">
        <f t="shared" si="288"/>
        <v>0</v>
      </c>
      <c r="AL623" s="181">
        <f>IF('Funding Allocation Parameters'!$C$8="Basic Library Subsidy", MIN(AJ623*'Funding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MIN(AJ623*VLOOKUP(CONCATENATE($A623, 'Funding Allocation Parameters'!$I$8), 'Library Subsidy Complex'!$C$2:$J$55, 2, FALSE), VLOOKUP(CONCATENATE($A623, 'Funding Allocation Parameters'!$I$8), 'Library Subsidy Complex'!$C$2:$J$55, 4, FALSE)), 0)))))</f>
        <v>0</v>
      </c>
      <c r="AM623" s="181">
        <f>IF('Funding Allocation Parameters'!$C$8="Basic Library Subsidy", 0, IF('Funding Allocation Parameters'!$C$8="Grant funding",MIN(AJ623*'Funding Allocation Parameters'!$E$8, 'Funding Allocation Parameters'!$G$8), IF('Funding Allocation Parameters'!$C$8="Other author funding", 0, IF('Funding Allocation Parameters'!$C$8="Any discretionary funds (grants if available, other if no grants)", MIN(AJ623*'Funding Allocation Parameters'!$E$8, 'Funding Allocation Parameters'!$G$8), IF('Funding Allocation Parameters'!$C$8="Complex Library Subsidy", 0, 0)))))</f>
        <v>0</v>
      </c>
      <c r="AN623" s="181">
        <f>IF('Funding Allocation Parameters'!$C$8="Basic Library Subsidy", 0, IF('Funding Allocation Parameters'!$C$8="Grant funding", 0, IF('Funding Allocation Parameters'!$C$8="Other author funding",  MIN(AJ623*'Funding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3" s="181">
        <f>IF('Funding Allocation Parameters'!$C$8="Basic Library Subsidy", MIN(AK623*'Funding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MIN(AK623*VLOOKUP(CONCATENATE($A623, 'Funding Allocation Parameters'!$I$8), 'Library Subsidy Complex'!$C$2:$J$55, 6, FALSE), VLOOKUP(CONCATENATE($A623, 'Funding Allocation Parameters'!$I$8), 'Library Subsidy Complex'!$C$2:$J$55, 8, FALSE)), 0)))))</f>
        <v>0</v>
      </c>
      <c r="AP623" s="181">
        <f>IF('Funding Allocation Parameters'!$C$8="Basic Library Subsidy", 0, IF('Funding Allocation Parameters'!$C$8="Grant funding", 0, IF('Funding Allocation Parameters'!$C$8="Other author funding",  MIN(AK623*'Funding Allocation Parameters'!$E$8, 'Funding Allocation Parameters'!$G$8), IF('Funding Allocation Parameters'!$C$8="Any discretionary funds (grants if available, other if no grants)", MIN(AK623*'Funding Allocation Parameters'!$E$8, 'Funding Allocation Parameters'!$G$8), IF('Funding Allocation Parameters'!$C$8="Complex Library Subsidy", 0, 0)))))</f>
        <v>0</v>
      </c>
      <c r="AQ623" s="177">
        <f t="shared" si="289"/>
        <v>0</v>
      </c>
      <c r="AR623" s="177">
        <f t="shared" si="290"/>
        <v>0</v>
      </c>
      <c r="AS623" s="182">
        <f t="shared" si="291"/>
        <v>1189</v>
      </c>
      <c r="AT623" s="182">
        <f t="shared" si="292"/>
        <v>649.63560000000007</v>
      </c>
      <c r="AU623" s="182">
        <f t="shared" si="293"/>
        <v>0</v>
      </c>
      <c r="AV623" s="182">
        <f t="shared" si="294"/>
        <v>1189</v>
      </c>
      <c r="AW623" s="182">
        <f t="shared" si="295"/>
        <v>649.63560000000007</v>
      </c>
      <c r="AX623" s="183">
        <f t="shared" si="296"/>
        <v>1189</v>
      </c>
      <c r="AY623" s="183">
        <f t="shared" si="297"/>
        <v>649.63560000000007</v>
      </c>
      <c r="AZ623" s="183">
        <f t="shared" si="298"/>
        <v>0</v>
      </c>
      <c r="BA623" s="183">
        <f t="shared" si="299"/>
        <v>0</v>
      </c>
      <c r="BB623" s="183">
        <f t="shared" si="300"/>
        <v>0</v>
      </c>
      <c r="BC623" s="184">
        <f t="shared" si="301"/>
        <v>1189</v>
      </c>
      <c r="BD623" s="184">
        <f t="shared" si="302"/>
        <v>0</v>
      </c>
      <c r="BE623" s="184">
        <f t="shared" si="303"/>
        <v>649.63560000000007</v>
      </c>
      <c r="BF623" s="184">
        <f t="shared" si="304"/>
        <v>0</v>
      </c>
      <c r="BG623" s="102">
        <f t="shared" si="305"/>
        <v>0</v>
      </c>
      <c r="BH623" s="102">
        <f t="shared" si="306"/>
        <v>0</v>
      </c>
      <c r="BI623" s="102">
        <f t="shared" si="307"/>
        <v>0</v>
      </c>
      <c r="BJ623" s="102">
        <f t="shared" si="308"/>
        <v>1</v>
      </c>
      <c r="BK623" s="102">
        <f t="shared" si="309"/>
        <v>0</v>
      </c>
      <c r="BL623" s="102">
        <f t="shared" si="310"/>
        <v>0</v>
      </c>
      <c r="BN623" s="102"/>
    </row>
    <row r="624" spans="1:66" x14ac:dyDescent="0.25">
      <c r="A624" s="102" t="s">
        <v>17</v>
      </c>
      <c r="B624" s="102" t="s">
        <v>8</v>
      </c>
      <c r="C624" s="102" t="s">
        <v>8</v>
      </c>
      <c r="D624" s="102" t="s">
        <v>27</v>
      </c>
      <c r="E624" s="102" t="s">
        <v>1233</v>
      </c>
      <c r="F624" s="102" t="s">
        <v>1234</v>
      </c>
      <c r="G624" s="102">
        <v>0.96</v>
      </c>
      <c r="H624" s="102">
        <v>1</v>
      </c>
      <c r="I624" s="102">
        <v>1</v>
      </c>
      <c r="J624" s="167">
        <f>IFERROR(H624*VLOOKUP(A624, 'Advanced Parameters'!$B$7:$G$20, 6, FALSE)*VLOOKUP(A624, 'Growth Parameters'!$B$6:$H$19, 6, FALSE), 0)</f>
        <v>1</v>
      </c>
      <c r="K624" s="167">
        <f>IFERROR(IF('Advanced Parameters'!$C$5="n",'Raw Data'!I624*VLOOKUP(A624,'Advanced Parameters'!$B$7:$G$20,6,FALSE),J624*VLOOKUP(A624,'Advanced Parameters'!$B$7:$G$20,2,FALSE))*VLOOKUP(A624, 'Growth Parameters'!$B$6:$H$19, 6, FALSE), 0)</f>
        <v>1</v>
      </c>
      <c r="L624" s="167">
        <f t="shared" si="311"/>
        <v>0</v>
      </c>
      <c r="M624" s="168">
        <f>IFERROR(IF(G624="NA","NA",IF(G624&gt;'APC Parameters'!$K$6+VLOOKUP('Raw Data'!A624, 'APC Parameters'!$H$7:$L$20, 4, FALSE), 'APC Parameters'!$L$6+VLOOKUP('Raw Data'!A624, 'APC Parameters'!$H$7:$L$20, 5, FALSE), G624*('APC Parameters'!$J$6+VLOOKUP('Raw Data'!A624, 'APC Parameters'!$H$7:$L$20, 3, FALSE))+'APC Parameters'!$I$6+VLOOKUP('Raw Data'!A624, 'APC Parameters'!$H$7:$L$20, 2, FALSE))), 0)</f>
        <v>1828.7040000000002</v>
      </c>
      <c r="N624" s="168">
        <f t="shared" si="281"/>
        <v>1828.7040000000002</v>
      </c>
      <c r="O624" s="168">
        <f>IFERROR(IF(M624="NA",VLOOKUP(D624,'Internal Calculations'!$B$10:$C$11,2,FALSE), M624)*VLOOKUP(A624, 'Growth Parameters'!$B$6:$H$19, 7, FALSE), 0)</f>
        <v>1828.7040000000002</v>
      </c>
      <c r="P624" s="177">
        <f t="shared" si="282"/>
        <v>1828.7040000000002</v>
      </c>
      <c r="Q624" s="178">
        <f>IF('Funding Allocation Parameters'!$C$5="Basic Library Subsidy", MIN(O624*('Funding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MIN($O624*(VLOOKUP(CONCATENATE($A624, 'Funding Allocation Parameters'!$I$5), 'Library Subsidy Complex'!$C$2:$J$55, 2, FALSE)), VLOOKUP(CONCATENATE($A624, 'Funding Allocation Parameters'!$I$5), 'Library Subsidy Complex'!$C$2:$J$55, 4, FALSE)), 0)))))</f>
        <v>1189</v>
      </c>
      <c r="R624" s="178">
        <f>IF('Funding Allocation Parameters'!$C$5="Basic Library Subsidy", 0, IF('Funding Allocation Parameters'!$C$5="Grant funding",MIN(O624*('Funding Allocation Parameters'!$E$5), 'Funding Allocation Parameters'!$G$5), IF('Funding Allocation Parameters'!$C$5="Other author funding", 0, IF('Funding Allocation Parameters'!$C$5="Any discretionary funds (grants if available, other if no grants)", MIN(O624*('Funding Allocation Parameters'!$E$5), 'Funding Allocation Parameters'!$G$5), IF('Funding Allocation Parameters'!$C$5="Complex Library Subsidy", 0, 0)))))</f>
        <v>0</v>
      </c>
      <c r="S624" s="178">
        <f>IF('Funding Allocation Parameters'!$C$5="Basic Library Subsidy", 0, IF('Funding Allocation Parameters'!$C$5="Grant funding", 0, IF('Funding Allocation Parameters'!$C$5="Other author funding",  MIN(O624*('Funding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4" s="178">
        <f>IF('Funding Allocation Parameters'!$C$5="Basic Library Subsidy", MIN(O624*('Funding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MIN($O624*(VLOOKUP(CONCATENATE($A624, 'Funding Allocation Parameters'!$I$5), 'Library Subsidy Complex'!$C$2:$J$55, 6, FALSE)), VLOOKUP(CONCATENATE($A624, 'Funding Allocation Parameters'!$I$5), 'Library Subsidy Complex'!$C$2:$J$55, 8, FALSE)), 0)))))</f>
        <v>1189</v>
      </c>
      <c r="U624" s="178">
        <f>IF('Funding Allocation Parameters'!$C$5="Basic Library Subsidy", 0, IF('Funding Allocation Parameters'!$C$5="Grant funding", 0, IF('Funding Allocation Parameters'!$C$5="Other author funding",  MIN(O624*('Funding Allocation Parameters'!$E$5), 'Funding Allocation Parameters'!$G$5), IF('Funding Allocation Parameters'!$C$5="Any discretionary funds (grants if available, other if no grants)", MIN(O624*('Funding Allocation Parameters'!$E$5), 'Funding Allocation Parameters'!$G$5), IF('Funding Allocation Parameters'!$C$5="Complex Library Subsidy", 0, 0)))))</f>
        <v>0</v>
      </c>
      <c r="V624" s="177">
        <f t="shared" si="283"/>
        <v>639.70400000000018</v>
      </c>
      <c r="W624" s="177">
        <f t="shared" si="284"/>
        <v>639.70400000000018</v>
      </c>
      <c r="X624" s="179">
        <f>IF('Funding Allocation Parameters'!$C$6="Basic Library Subsidy", MIN(V624*'Funding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MIN(V624*VLOOKUP(CONCATENATE($A624, 'Funding Allocation Parameters'!$I$6), 'Library Subsidy Complex'!$C$2:$J$55, 2, FALSE), VLOOKUP(CONCATENATE($A624, 'Funding Allocation Parameters'!$I$6), 'Library Subsidy Complex'!$C$2:$J$55, 4, FALSE)), 0)))))</f>
        <v>0</v>
      </c>
      <c r="Y624" s="179">
        <f>IF('Funding Allocation Parameters'!$C$6="Basic Library Subsidy", 0, IF('Funding Allocation Parameters'!$C$6="Grant funding",MIN(V624*'Funding Allocation Parameters'!$E$6, 'Funding Allocation Parameters'!$G$6), IF('Funding Allocation Parameters'!$C$6="Other author funding", 0, IF('Funding Allocation Parameters'!$C$6="Any discretionary funds (grants if available, other if no grants)", MIN(V624*'Funding Allocation Parameters'!$E$6, 'Funding Allocation Parameters'!$G$6), IF('Funding Allocation Parameters'!$C$6="Complex Library Subsidy", 0, 0)))))</f>
        <v>639.70400000000018</v>
      </c>
      <c r="Z624" s="179">
        <f>IF('Funding Allocation Parameters'!$C$6="Basic Library Subsidy", 0, IF('Funding Allocation Parameters'!$C$6="Grant funding", 0, IF('Funding Allocation Parameters'!$C$6="Other author funding",  MIN(V624*'Funding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4" s="179">
        <f>IF('Funding Allocation Parameters'!$C$6="Basic Library Subsidy", MIN(W624*'Funding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MIN(W624*VLOOKUP(CONCATENATE($A624, 'Funding Allocation Parameters'!$I$6), 'Library Subsidy Complex'!$C$2:$J$55, 6, FALSE), VLOOKUP(CONCATENATE($A624, 'Funding Allocation Parameters'!$I$6), 'Library Subsidy Complex'!$C$2:$J$55, 8, FALSE)), 0)))))</f>
        <v>0</v>
      </c>
      <c r="AB624" s="179">
        <f>IF('Funding Allocation Parameters'!$C$6="Basic Library Subsidy", 0, IF('Funding Allocation Parameters'!$C$6="Grant funding", 0, IF('Funding Allocation Parameters'!$C$6="Other author funding",  MIN(W624*'Funding Allocation Parameters'!$E$6, 'Funding Allocation Parameters'!$G$6), IF('Funding Allocation Parameters'!$C$6="Any discretionary funds (grants if available, other if no grants)", MIN(W624*'Funding Allocation Parameters'!$E$6, 'Funding Allocation Parameters'!$G$6), IF('Funding Allocation Parameters'!$C$6="Complex Library Subsidy", 0, 0)))))</f>
        <v>639.70400000000018</v>
      </c>
      <c r="AC624" s="177">
        <f t="shared" si="285"/>
        <v>0</v>
      </c>
      <c r="AD624" s="177">
        <f t="shared" si="286"/>
        <v>0</v>
      </c>
      <c r="AE624" s="180">
        <f>IF('Funding Allocation Parameters'!$C$7="Basic Library Subsidy", MIN(AC624*'Funding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MIN(AC624*VLOOKUP(CONCATENATE($A624, 'Funding Allocation Parameters'!$I$7), 'Library Subsidy Complex'!$C$2:$J$55, 2, FALSE), VLOOKUP(CONCATENATE($A624, 'Funding Allocation Parameters'!$I$7), 'Library Subsidy Complex'!$C$2:$J$55, 4, FALSE)), 0)))))</f>
        <v>0</v>
      </c>
      <c r="AF624" s="180">
        <f>IF('Funding Allocation Parameters'!$C$7="Basic Library Subsidy", 0, IF('Funding Allocation Parameters'!$C$7="Grant funding",MIN(AC624*'Funding Allocation Parameters'!$E$7, 'Funding Allocation Parameters'!$G$7), IF('Funding Allocation Parameters'!$C$7="Other author funding", 0, IF('Funding Allocation Parameters'!$C$7="Any discretionary funds (grants if available, other if no grants)", MIN(AC624*'Funding Allocation Parameters'!$E$7, 'Funding Allocation Parameters'!$G$7), IF('Funding Allocation Parameters'!$C$7="Complex Library Subsidy", 0, 0)))))</f>
        <v>0</v>
      </c>
      <c r="AG624" s="180">
        <f>IF('Funding Allocation Parameters'!$C$7="Basic Library Subsidy", 0, IF('Funding Allocation Parameters'!$C$7="Grant funding", 0, IF('Funding Allocation Parameters'!$C$7="Other author funding",  MIN(AC624*'Funding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4" s="180">
        <f>IF('Funding Allocation Parameters'!$C$7="Basic Library Subsidy", MIN(AD624*'Funding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MIN(AD624*VLOOKUP(CONCATENATE($A624, 'Funding Allocation Parameters'!$I$7), 'Library Subsidy Complex'!$C$2:$J$55, 6, FALSE), VLOOKUP(CONCATENATE($A624, 'Funding Allocation Parameters'!$I$7), 'Library Subsidy Complex'!$C$2:$J$55, 8, FALSE)), 0)))))</f>
        <v>0</v>
      </c>
      <c r="AI624" s="180">
        <f>IF('Funding Allocation Parameters'!$C$7="Basic Library Subsidy", 0, IF('Funding Allocation Parameters'!$C$7="Grant funding", 0, IF('Funding Allocation Parameters'!$C$7="Other author funding",  MIN(AD624*'Funding Allocation Parameters'!$E$7, 'Funding Allocation Parameters'!$G$7), IF('Funding Allocation Parameters'!$C$7="Any discretionary funds (grants if available, other if no grants)", MIN(AD624*'Funding Allocation Parameters'!$E$7, 'Funding Allocation Parameters'!$G$7), IF('Funding Allocation Parameters'!$C$7="Complex Library Subsidy", 0, 0)))))</f>
        <v>0</v>
      </c>
      <c r="AJ624" s="177">
        <f t="shared" si="287"/>
        <v>0</v>
      </c>
      <c r="AK624" s="177">
        <f t="shared" si="288"/>
        <v>0</v>
      </c>
      <c r="AL624" s="181">
        <f>IF('Funding Allocation Parameters'!$C$8="Basic Library Subsidy", MIN(AJ624*'Funding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MIN(AJ624*VLOOKUP(CONCATENATE($A624, 'Funding Allocation Parameters'!$I$8), 'Library Subsidy Complex'!$C$2:$J$55, 2, FALSE), VLOOKUP(CONCATENATE($A624, 'Funding Allocation Parameters'!$I$8), 'Library Subsidy Complex'!$C$2:$J$55, 4, FALSE)), 0)))))</f>
        <v>0</v>
      </c>
      <c r="AM624" s="181">
        <f>IF('Funding Allocation Parameters'!$C$8="Basic Library Subsidy", 0, IF('Funding Allocation Parameters'!$C$8="Grant funding",MIN(AJ624*'Funding Allocation Parameters'!$E$8, 'Funding Allocation Parameters'!$G$8), IF('Funding Allocation Parameters'!$C$8="Other author funding", 0, IF('Funding Allocation Parameters'!$C$8="Any discretionary funds (grants if available, other if no grants)", MIN(AJ624*'Funding Allocation Parameters'!$E$8, 'Funding Allocation Parameters'!$G$8), IF('Funding Allocation Parameters'!$C$8="Complex Library Subsidy", 0, 0)))))</f>
        <v>0</v>
      </c>
      <c r="AN624" s="181">
        <f>IF('Funding Allocation Parameters'!$C$8="Basic Library Subsidy", 0, IF('Funding Allocation Parameters'!$C$8="Grant funding", 0, IF('Funding Allocation Parameters'!$C$8="Other author funding",  MIN(AJ624*'Funding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4" s="181">
        <f>IF('Funding Allocation Parameters'!$C$8="Basic Library Subsidy", MIN(AK624*'Funding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MIN(AK624*VLOOKUP(CONCATENATE($A624, 'Funding Allocation Parameters'!$I$8), 'Library Subsidy Complex'!$C$2:$J$55, 6, FALSE), VLOOKUP(CONCATENATE($A624, 'Funding Allocation Parameters'!$I$8), 'Library Subsidy Complex'!$C$2:$J$55, 8, FALSE)), 0)))))</f>
        <v>0</v>
      </c>
      <c r="AP624" s="181">
        <f>IF('Funding Allocation Parameters'!$C$8="Basic Library Subsidy", 0, IF('Funding Allocation Parameters'!$C$8="Grant funding", 0, IF('Funding Allocation Parameters'!$C$8="Other author funding",  MIN(AK624*'Funding Allocation Parameters'!$E$8, 'Funding Allocation Parameters'!$G$8), IF('Funding Allocation Parameters'!$C$8="Any discretionary funds (grants if available, other if no grants)", MIN(AK624*'Funding Allocation Parameters'!$E$8, 'Funding Allocation Parameters'!$G$8), IF('Funding Allocation Parameters'!$C$8="Complex Library Subsidy", 0, 0)))))</f>
        <v>0</v>
      </c>
      <c r="AQ624" s="177">
        <f t="shared" si="289"/>
        <v>0</v>
      </c>
      <c r="AR624" s="177">
        <f t="shared" si="290"/>
        <v>0</v>
      </c>
      <c r="AS624" s="182">
        <f t="shared" si="291"/>
        <v>1189</v>
      </c>
      <c r="AT624" s="182">
        <f t="shared" si="292"/>
        <v>639.70400000000018</v>
      </c>
      <c r="AU624" s="182">
        <f t="shared" si="293"/>
        <v>0</v>
      </c>
      <c r="AV624" s="182">
        <f t="shared" si="294"/>
        <v>1189</v>
      </c>
      <c r="AW624" s="182">
        <f t="shared" si="295"/>
        <v>639.70400000000018</v>
      </c>
      <c r="AX624" s="183">
        <f t="shared" si="296"/>
        <v>1189</v>
      </c>
      <c r="AY624" s="183">
        <f t="shared" si="297"/>
        <v>639.70400000000018</v>
      </c>
      <c r="AZ624" s="183">
        <f t="shared" si="298"/>
        <v>0</v>
      </c>
      <c r="BA624" s="183">
        <f t="shared" si="299"/>
        <v>0</v>
      </c>
      <c r="BB624" s="183">
        <f t="shared" si="300"/>
        <v>0</v>
      </c>
      <c r="BC624" s="184">
        <f t="shared" si="301"/>
        <v>1189</v>
      </c>
      <c r="BD624" s="184">
        <f t="shared" si="302"/>
        <v>0</v>
      </c>
      <c r="BE624" s="184">
        <f t="shared" si="303"/>
        <v>639.70400000000018</v>
      </c>
      <c r="BF624" s="184">
        <f t="shared" si="304"/>
        <v>0</v>
      </c>
      <c r="BG624" s="102">
        <f t="shared" si="305"/>
        <v>0</v>
      </c>
      <c r="BH624" s="102">
        <f t="shared" si="306"/>
        <v>0</v>
      </c>
      <c r="BI624" s="102">
        <f t="shared" si="307"/>
        <v>0</v>
      </c>
      <c r="BJ624" s="102">
        <f t="shared" si="308"/>
        <v>1</v>
      </c>
      <c r="BK624" s="102">
        <f t="shared" si="309"/>
        <v>0</v>
      </c>
      <c r="BL624" s="102">
        <f t="shared" si="310"/>
        <v>0</v>
      </c>
      <c r="BN624" s="102"/>
    </row>
    <row r="625" spans="1:66" x14ac:dyDescent="0.25">
      <c r="A625" s="102" t="s">
        <v>13</v>
      </c>
      <c r="B625" s="102" t="s">
        <v>8</v>
      </c>
      <c r="C625" s="102" t="s">
        <v>8</v>
      </c>
      <c r="D625" s="102" t="s">
        <v>27</v>
      </c>
      <c r="E625" s="102" t="s">
        <v>315</v>
      </c>
      <c r="F625" s="102" t="s">
        <v>1235</v>
      </c>
      <c r="G625" s="102">
        <v>1.6579999999999999</v>
      </c>
      <c r="H625" s="102">
        <v>1</v>
      </c>
      <c r="I625" s="102">
        <v>1</v>
      </c>
      <c r="J625" s="167">
        <f>IFERROR(H625*VLOOKUP(A625, 'Advanced Parameters'!$B$7:$G$20, 6, FALSE)*VLOOKUP(A625, 'Growth Parameters'!$B$6:$H$19, 6, FALSE), 0)</f>
        <v>1</v>
      </c>
      <c r="K625" s="167">
        <f>IFERROR(IF('Advanced Parameters'!$C$5="n",'Raw Data'!I625*VLOOKUP(A625,'Advanced Parameters'!$B$7:$G$20,6,FALSE),J625*VLOOKUP(A625,'Advanced Parameters'!$B$7:$G$20,2,FALSE))*VLOOKUP(A625, 'Growth Parameters'!$B$6:$H$19, 6, FALSE), 0)</f>
        <v>1</v>
      </c>
      <c r="L625" s="167">
        <f t="shared" si="311"/>
        <v>0</v>
      </c>
      <c r="M625" s="168">
        <f>IFERROR(IF(G625="NA","NA",IF(G625&gt;'APC Parameters'!$K$6+VLOOKUP('Raw Data'!A625, 'APC Parameters'!$H$7:$L$20, 4, FALSE), 'APC Parameters'!$L$6+VLOOKUP('Raw Data'!A625, 'APC Parameters'!$H$7:$L$20, 5, FALSE), G625*('APC Parameters'!$J$6+VLOOKUP('Raw Data'!A625, 'APC Parameters'!$H$7:$L$20, 3, FALSE))+'APC Parameters'!$I$6+VLOOKUP('Raw Data'!A625, 'APC Parameters'!$H$7:$L$20, 2, FALSE))), 0)</f>
        <v>2323.8652000000002</v>
      </c>
      <c r="N625" s="168">
        <f t="shared" si="281"/>
        <v>2323.8652000000002</v>
      </c>
      <c r="O625" s="168">
        <f>IFERROR(IF(M625="NA",VLOOKUP(D625,'Internal Calculations'!$B$10:$C$11,2,FALSE), M625)*VLOOKUP(A625, 'Growth Parameters'!$B$6:$H$19, 7, FALSE), 0)</f>
        <v>2323.8652000000002</v>
      </c>
      <c r="P625" s="177">
        <f t="shared" si="282"/>
        <v>2323.8652000000002</v>
      </c>
      <c r="Q625" s="178">
        <f>IF('Funding Allocation Parameters'!$C$5="Basic Library Subsidy", MIN(O625*('Funding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MIN($O625*(VLOOKUP(CONCATENATE($A625, 'Funding Allocation Parameters'!$I$5), 'Library Subsidy Complex'!$C$2:$J$55, 2, FALSE)), VLOOKUP(CONCATENATE($A625, 'Funding Allocation Parameters'!$I$5), 'Library Subsidy Complex'!$C$2:$J$55, 4, FALSE)), 0)))))</f>
        <v>1189</v>
      </c>
      <c r="R625" s="178">
        <f>IF('Funding Allocation Parameters'!$C$5="Basic Library Subsidy", 0, IF('Funding Allocation Parameters'!$C$5="Grant funding",MIN(O625*('Funding Allocation Parameters'!$E$5), 'Funding Allocation Parameters'!$G$5), IF('Funding Allocation Parameters'!$C$5="Other author funding", 0, IF('Funding Allocation Parameters'!$C$5="Any discretionary funds (grants if available, other if no grants)", MIN(O625*('Funding Allocation Parameters'!$E$5), 'Funding Allocation Parameters'!$G$5), IF('Funding Allocation Parameters'!$C$5="Complex Library Subsidy", 0, 0)))))</f>
        <v>0</v>
      </c>
      <c r="S625" s="178">
        <f>IF('Funding Allocation Parameters'!$C$5="Basic Library Subsidy", 0, IF('Funding Allocation Parameters'!$C$5="Grant funding", 0, IF('Funding Allocation Parameters'!$C$5="Other author funding",  MIN(O625*('Funding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5" s="178">
        <f>IF('Funding Allocation Parameters'!$C$5="Basic Library Subsidy", MIN(O625*('Funding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MIN($O625*(VLOOKUP(CONCATENATE($A625, 'Funding Allocation Parameters'!$I$5), 'Library Subsidy Complex'!$C$2:$J$55, 6, FALSE)), VLOOKUP(CONCATENATE($A625, 'Funding Allocation Parameters'!$I$5), 'Library Subsidy Complex'!$C$2:$J$55, 8, FALSE)), 0)))))</f>
        <v>1189</v>
      </c>
      <c r="U625" s="178">
        <f>IF('Funding Allocation Parameters'!$C$5="Basic Library Subsidy", 0, IF('Funding Allocation Parameters'!$C$5="Grant funding", 0, IF('Funding Allocation Parameters'!$C$5="Other author funding",  MIN(O625*('Funding Allocation Parameters'!$E$5), 'Funding Allocation Parameters'!$G$5), IF('Funding Allocation Parameters'!$C$5="Any discretionary funds (grants if available, other if no grants)", MIN(O625*('Funding Allocation Parameters'!$E$5), 'Funding Allocation Parameters'!$G$5), IF('Funding Allocation Parameters'!$C$5="Complex Library Subsidy", 0, 0)))))</f>
        <v>0</v>
      </c>
      <c r="V625" s="177">
        <f t="shared" si="283"/>
        <v>1134.8652000000002</v>
      </c>
      <c r="W625" s="177">
        <f t="shared" si="284"/>
        <v>1134.8652000000002</v>
      </c>
      <c r="X625" s="179">
        <f>IF('Funding Allocation Parameters'!$C$6="Basic Library Subsidy", MIN(V625*'Funding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MIN(V625*VLOOKUP(CONCATENATE($A625, 'Funding Allocation Parameters'!$I$6), 'Library Subsidy Complex'!$C$2:$J$55, 2, FALSE), VLOOKUP(CONCATENATE($A625, 'Funding Allocation Parameters'!$I$6), 'Library Subsidy Complex'!$C$2:$J$55, 4, FALSE)), 0)))))</f>
        <v>0</v>
      </c>
      <c r="Y625" s="179">
        <f>IF('Funding Allocation Parameters'!$C$6="Basic Library Subsidy", 0, IF('Funding Allocation Parameters'!$C$6="Grant funding",MIN(V625*'Funding Allocation Parameters'!$E$6, 'Funding Allocation Parameters'!$G$6), IF('Funding Allocation Parameters'!$C$6="Other author funding", 0, IF('Funding Allocation Parameters'!$C$6="Any discretionary funds (grants if available, other if no grants)", MIN(V625*'Funding Allocation Parameters'!$E$6, 'Funding Allocation Parameters'!$G$6), IF('Funding Allocation Parameters'!$C$6="Complex Library Subsidy", 0, 0)))))</f>
        <v>1134.8652000000002</v>
      </c>
      <c r="Z625" s="179">
        <f>IF('Funding Allocation Parameters'!$C$6="Basic Library Subsidy", 0, IF('Funding Allocation Parameters'!$C$6="Grant funding", 0, IF('Funding Allocation Parameters'!$C$6="Other author funding",  MIN(V625*'Funding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5" s="179">
        <f>IF('Funding Allocation Parameters'!$C$6="Basic Library Subsidy", MIN(W625*'Funding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MIN(W625*VLOOKUP(CONCATENATE($A625, 'Funding Allocation Parameters'!$I$6), 'Library Subsidy Complex'!$C$2:$J$55, 6, FALSE), VLOOKUP(CONCATENATE($A625, 'Funding Allocation Parameters'!$I$6), 'Library Subsidy Complex'!$C$2:$J$55, 8, FALSE)), 0)))))</f>
        <v>0</v>
      </c>
      <c r="AB625" s="179">
        <f>IF('Funding Allocation Parameters'!$C$6="Basic Library Subsidy", 0, IF('Funding Allocation Parameters'!$C$6="Grant funding", 0, IF('Funding Allocation Parameters'!$C$6="Other author funding",  MIN(W625*'Funding Allocation Parameters'!$E$6, 'Funding Allocation Parameters'!$G$6), IF('Funding Allocation Parameters'!$C$6="Any discretionary funds (grants if available, other if no grants)", MIN(W625*'Funding Allocation Parameters'!$E$6, 'Funding Allocation Parameters'!$G$6), IF('Funding Allocation Parameters'!$C$6="Complex Library Subsidy", 0, 0)))))</f>
        <v>1134.8652000000002</v>
      </c>
      <c r="AC625" s="177">
        <f t="shared" si="285"/>
        <v>0</v>
      </c>
      <c r="AD625" s="177">
        <f t="shared" si="286"/>
        <v>0</v>
      </c>
      <c r="AE625" s="180">
        <f>IF('Funding Allocation Parameters'!$C$7="Basic Library Subsidy", MIN(AC625*'Funding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MIN(AC625*VLOOKUP(CONCATENATE($A625, 'Funding Allocation Parameters'!$I$7), 'Library Subsidy Complex'!$C$2:$J$55, 2, FALSE), VLOOKUP(CONCATENATE($A625, 'Funding Allocation Parameters'!$I$7), 'Library Subsidy Complex'!$C$2:$J$55, 4, FALSE)), 0)))))</f>
        <v>0</v>
      </c>
      <c r="AF625" s="180">
        <f>IF('Funding Allocation Parameters'!$C$7="Basic Library Subsidy", 0, IF('Funding Allocation Parameters'!$C$7="Grant funding",MIN(AC625*'Funding Allocation Parameters'!$E$7, 'Funding Allocation Parameters'!$G$7), IF('Funding Allocation Parameters'!$C$7="Other author funding", 0, IF('Funding Allocation Parameters'!$C$7="Any discretionary funds (grants if available, other if no grants)", MIN(AC625*'Funding Allocation Parameters'!$E$7, 'Funding Allocation Parameters'!$G$7), IF('Funding Allocation Parameters'!$C$7="Complex Library Subsidy", 0, 0)))))</f>
        <v>0</v>
      </c>
      <c r="AG625" s="180">
        <f>IF('Funding Allocation Parameters'!$C$7="Basic Library Subsidy", 0, IF('Funding Allocation Parameters'!$C$7="Grant funding", 0, IF('Funding Allocation Parameters'!$C$7="Other author funding",  MIN(AC625*'Funding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5" s="180">
        <f>IF('Funding Allocation Parameters'!$C$7="Basic Library Subsidy", MIN(AD625*'Funding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MIN(AD625*VLOOKUP(CONCATENATE($A625, 'Funding Allocation Parameters'!$I$7), 'Library Subsidy Complex'!$C$2:$J$55, 6, FALSE), VLOOKUP(CONCATENATE($A625, 'Funding Allocation Parameters'!$I$7), 'Library Subsidy Complex'!$C$2:$J$55, 8, FALSE)), 0)))))</f>
        <v>0</v>
      </c>
      <c r="AI625" s="180">
        <f>IF('Funding Allocation Parameters'!$C$7="Basic Library Subsidy", 0, IF('Funding Allocation Parameters'!$C$7="Grant funding", 0, IF('Funding Allocation Parameters'!$C$7="Other author funding",  MIN(AD625*'Funding Allocation Parameters'!$E$7, 'Funding Allocation Parameters'!$G$7), IF('Funding Allocation Parameters'!$C$7="Any discretionary funds (grants if available, other if no grants)", MIN(AD625*'Funding Allocation Parameters'!$E$7, 'Funding Allocation Parameters'!$G$7), IF('Funding Allocation Parameters'!$C$7="Complex Library Subsidy", 0, 0)))))</f>
        <v>0</v>
      </c>
      <c r="AJ625" s="177">
        <f t="shared" si="287"/>
        <v>0</v>
      </c>
      <c r="AK625" s="177">
        <f t="shared" si="288"/>
        <v>0</v>
      </c>
      <c r="AL625" s="181">
        <f>IF('Funding Allocation Parameters'!$C$8="Basic Library Subsidy", MIN(AJ625*'Funding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MIN(AJ625*VLOOKUP(CONCATENATE($A625, 'Funding Allocation Parameters'!$I$8), 'Library Subsidy Complex'!$C$2:$J$55, 2, FALSE), VLOOKUP(CONCATENATE($A625, 'Funding Allocation Parameters'!$I$8), 'Library Subsidy Complex'!$C$2:$J$55, 4, FALSE)), 0)))))</f>
        <v>0</v>
      </c>
      <c r="AM625" s="181">
        <f>IF('Funding Allocation Parameters'!$C$8="Basic Library Subsidy", 0, IF('Funding Allocation Parameters'!$C$8="Grant funding",MIN(AJ625*'Funding Allocation Parameters'!$E$8, 'Funding Allocation Parameters'!$G$8), IF('Funding Allocation Parameters'!$C$8="Other author funding", 0, IF('Funding Allocation Parameters'!$C$8="Any discretionary funds (grants if available, other if no grants)", MIN(AJ625*'Funding Allocation Parameters'!$E$8, 'Funding Allocation Parameters'!$G$8), IF('Funding Allocation Parameters'!$C$8="Complex Library Subsidy", 0, 0)))))</f>
        <v>0</v>
      </c>
      <c r="AN625" s="181">
        <f>IF('Funding Allocation Parameters'!$C$8="Basic Library Subsidy", 0, IF('Funding Allocation Parameters'!$C$8="Grant funding", 0, IF('Funding Allocation Parameters'!$C$8="Other author funding",  MIN(AJ625*'Funding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5" s="181">
        <f>IF('Funding Allocation Parameters'!$C$8="Basic Library Subsidy", MIN(AK625*'Funding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MIN(AK625*VLOOKUP(CONCATENATE($A625, 'Funding Allocation Parameters'!$I$8), 'Library Subsidy Complex'!$C$2:$J$55, 6, FALSE), VLOOKUP(CONCATENATE($A625, 'Funding Allocation Parameters'!$I$8), 'Library Subsidy Complex'!$C$2:$J$55, 8, FALSE)), 0)))))</f>
        <v>0</v>
      </c>
      <c r="AP625" s="181">
        <f>IF('Funding Allocation Parameters'!$C$8="Basic Library Subsidy", 0, IF('Funding Allocation Parameters'!$C$8="Grant funding", 0, IF('Funding Allocation Parameters'!$C$8="Other author funding",  MIN(AK625*'Funding Allocation Parameters'!$E$8, 'Funding Allocation Parameters'!$G$8), IF('Funding Allocation Parameters'!$C$8="Any discretionary funds (grants if available, other if no grants)", MIN(AK625*'Funding Allocation Parameters'!$E$8, 'Funding Allocation Parameters'!$G$8), IF('Funding Allocation Parameters'!$C$8="Complex Library Subsidy", 0, 0)))))</f>
        <v>0</v>
      </c>
      <c r="AQ625" s="177">
        <f t="shared" si="289"/>
        <v>0</v>
      </c>
      <c r="AR625" s="177">
        <f t="shared" si="290"/>
        <v>0</v>
      </c>
      <c r="AS625" s="182">
        <f t="shared" si="291"/>
        <v>1189</v>
      </c>
      <c r="AT625" s="182">
        <f t="shared" si="292"/>
        <v>1134.8652000000002</v>
      </c>
      <c r="AU625" s="182">
        <f t="shared" si="293"/>
        <v>0</v>
      </c>
      <c r="AV625" s="182">
        <f t="shared" si="294"/>
        <v>1189</v>
      </c>
      <c r="AW625" s="182">
        <f t="shared" si="295"/>
        <v>1134.8652000000002</v>
      </c>
      <c r="AX625" s="183">
        <f t="shared" si="296"/>
        <v>1189</v>
      </c>
      <c r="AY625" s="183">
        <f t="shared" si="297"/>
        <v>1134.8652000000002</v>
      </c>
      <c r="AZ625" s="183">
        <f t="shared" si="298"/>
        <v>0</v>
      </c>
      <c r="BA625" s="183">
        <f t="shared" si="299"/>
        <v>0</v>
      </c>
      <c r="BB625" s="183">
        <f t="shared" si="300"/>
        <v>0</v>
      </c>
      <c r="BC625" s="184">
        <f t="shared" si="301"/>
        <v>1189</v>
      </c>
      <c r="BD625" s="184">
        <f t="shared" si="302"/>
        <v>0</v>
      </c>
      <c r="BE625" s="184">
        <f t="shared" si="303"/>
        <v>1134.8652000000002</v>
      </c>
      <c r="BF625" s="184">
        <f t="shared" si="304"/>
        <v>0</v>
      </c>
      <c r="BG625" s="102">
        <f t="shared" si="305"/>
        <v>0</v>
      </c>
      <c r="BH625" s="102">
        <f t="shared" si="306"/>
        <v>0</v>
      </c>
      <c r="BI625" s="102">
        <f t="shared" si="307"/>
        <v>0</v>
      </c>
      <c r="BJ625" s="102">
        <f t="shared" si="308"/>
        <v>1</v>
      </c>
      <c r="BK625" s="102">
        <f t="shared" si="309"/>
        <v>0</v>
      </c>
      <c r="BL625" s="102">
        <f t="shared" si="310"/>
        <v>0</v>
      </c>
      <c r="BN625" s="102"/>
    </row>
    <row r="626" spans="1:66" x14ac:dyDescent="0.25">
      <c r="A626" s="102" t="s">
        <v>20</v>
      </c>
      <c r="B626" s="102" t="s">
        <v>8</v>
      </c>
      <c r="C626" s="102" t="s">
        <v>8</v>
      </c>
      <c r="D626" s="102" t="s">
        <v>27</v>
      </c>
      <c r="E626" s="102" t="s">
        <v>360</v>
      </c>
      <c r="F626" s="102" t="s">
        <v>1236</v>
      </c>
      <c r="G626" s="102">
        <v>1.149</v>
      </c>
      <c r="H626" s="102">
        <v>1</v>
      </c>
      <c r="I626" s="102">
        <v>1</v>
      </c>
      <c r="J626" s="167">
        <f>IFERROR(H626*VLOOKUP(A626, 'Advanced Parameters'!$B$7:$G$20, 6, FALSE)*VLOOKUP(A626, 'Growth Parameters'!$B$6:$H$19, 6, FALSE), 0)</f>
        <v>1</v>
      </c>
      <c r="K626" s="167">
        <f>IFERROR(IF('Advanced Parameters'!$C$5="n",'Raw Data'!I626*VLOOKUP(A626,'Advanced Parameters'!$B$7:$G$20,6,FALSE),J626*VLOOKUP(A626,'Advanced Parameters'!$B$7:$G$20,2,FALSE))*VLOOKUP(A626, 'Growth Parameters'!$B$6:$H$19, 6, FALSE), 0)</f>
        <v>1</v>
      </c>
      <c r="L626" s="167">
        <f t="shared" si="311"/>
        <v>0</v>
      </c>
      <c r="M626" s="168">
        <f>IFERROR(IF(G626="NA","NA",IF(G626&gt;'APC Parameters'!$K$6+VLOOKUP('Raw Data'!A626, 'APC Parameters'!$H$7:$L$20, 4, FALSE), 'APC Parameters'!$L$6+VLOOKUP('Raw Data'!A626, 'APC Parameters'!$H$7:$L$20, 5, FALSE), G626*('APC Parameters'!$J$6+VLOOKUP('Raw Data'!A626, 'APC Parameters'!$H$7:$L$20, 3, FALSE))+'APC Parameters'!$I$6+VLOOKUP('Raw Data'!A626, 'APC Parameters'!$H$7:$L$20, 2, FALSE))), 0)</f>
        <v>1962.7806</v>
      </c>
      <c r="N626" s="168">
        <f t="shared" si="281"/>
        <v>1962.7806</v>
      </c>
      <c r="O626" s="168">
        <f>IFERROR(IF(M626="NA",VLOOKUP(D626,'Internal Calculations'!$B$10:$C$11,2,FALSE), M626)*VLOOKUP(A626, 'Growth Parameters'!$B$6:$H$19, 7, FALSE), 0)</f>
        <v>1962.7806</v>
      </c>
      <c r="P626" s="177">
        <f t="shared" si="282"/>
        <v>1962.7806</v>
      </c>
      <c r="Q626" s="178">
        <f>IF('Funding Allocation Parameters'!$C$5="Basic Library Subsidy", MIN(O626*('Funding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MIN($O626*(VLOOKUP(CONCATENATE($A626, 'Funding Allocation Parameters'!$I$5), 'Library Subsidy Complex'!$C$2:$J$55, 2, FALSE)), VLOOKUP(CONCATENATE($A626, 'Funding Allocation Parameters'!$I$5), 'Library Subsidy Complex'!$C$2:$J$55, 4, FALSE)), 0)))))</f>
        <v>1189</v>
      </c>
      <c r="R626" s="178">
        <f>IF('Funding Allocation Parameters'!$C$5="Basic Library Subsidy", 0, IF('Funding Allocation Parameters'!$C$5="Grant funding",MIN(O626*('Funding Allocation Parameters'!$E$5), 'Funding Allocation Parameters'!$G$5), IF('Funding Allocation Parameters'!$C$5="Other author funding", 0, IF('Funding Allocation Parameters'!$C$5="Any discretionary funds (grants if available, other if no grants)", MIN(O626*('Funding Allocation Parameters'!$E$5), 'Funding Allocation Parameters'!$G$5), IF('Funding Allocation Parameters'!$C$5="Complex Library Subsidy", 0, 0)))))</f>
        <v>0</v>
      </c>
      <c r="S626" s="178">
        <f>IF('Funding Allocation Parameters'!$C$5="Basic Library Subsidy", 0, IF('Funding Allocation Parameters'!$C$5="Grant funding", 0, IF('Funding Allocation Parameters'!$C$5="Other author funding",  MIN(O626*('Funding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6" s="178">
        <f>IF('Funding Allocation Parameters'!$C$5="Basic Library Subsidy", MIN(O626*('Funding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MIN($O626*(VLOOKUP(CONCATENATE($A626, 'Funding Allocation Parameters'!$I$5), 'Library Subsidy Complex'!$C$2:$J$55, 6, FALSE)), VLOOKUP(CONCATENATE($A626, 'Funding Allocation Parameters'!$I$5), 'Library Subsidy Complex'!$C$2:$J$55, 8, FALSE)), 0)))))</f>
        <v>1189</v>
      </c>
      <c r="U626" s="178">
        <f>IF('Funding Allocation Parameters'!$C$5="Basic Library Subsidy", 0, IF('Funding Allocation Parameters'!$C$5="Grant funding", 0, IF('Funding Allocation Parameters'!$C$5="Other author funding",  MIN(O626*('Funding Allocation Parameters'!$E$5), 'Funding Allocation Parameters'!$G$5), IF('Funding Allocation Parameters'!$C$5="Any discretionary funds (grants if available, other if no grants)", MIN(O626*('Funding Allocation Parameters'!$E$5), 'Funding Allocation Parameters'!$G$5), IF('Funding Allocation Parameters'!$C$5="Complex Library Subsidy", 0, 0)))))</f>
        <v>0</v>
      </c>
      <c r="V626" s="177">
        <f t="shared" si="283"/>
        <v>773.78060000000005</v>
      </c>
      <c r="W626" s="177">
        <f t="shared" si="284"/>
        <v>773.78060000000005</v>
      </c>
      <c r="X626" s="179">
        <f>IF('Funding Allocation Parameters'!$C$6="Basic Library Subsidy", MIN(V626*'Funding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MIN(V626*VLOOKUP(CONCATENATE($A626, 'Funding Allocation Parameters'!$I$6), 'Library Subsidy Complex'!$C$2:$J$55, 2, FALSE), VLOOKUP(CONCATENATE($A626, 'Funding Allocation Parameters'!$I$6), 'Library Subsidy Complex'!$C$2:$J$55, 4, FALSE)), 0)))))</f>
        <v>0</v>
      </c>
      <c r="Y626" s="179">
        <f>IF('Funding Allocation Parameters'!$C$6="Basic Library Subsidy", 0, IF('Funding Allocation Parameters'!$C$6="Grant funding",MIN(V626*'Funding Allocation Parameters'!$E$6, 'Funding Allocation Parameters'!$G$6), IF('Funding Allocation Parameters'!$C$6="Other author funding", 0, IF('Funding Allocation Parameters'!$C$6="Any discretionary funds (grants if available, other if no grants)", MIN(V626*'Funding Allocation Parameters'!$E$6, 'Funding Allocation Parameters'!$G$6), IF('Funding Allocation Parameters'!$C$6="Complex Library Subsidy", 0, 0)))))</f>
        <v>773.78060000000005</v>
      </c>
      <c r="Z626" s="179">
        <f>IF('Funding Allocation Parameters'!$C$6="Basic Library Subsidy", 0, IF('Funding Allocation Parameters'!$C$6="Grant funding", 0, IF('Funding Allocation Parameters'!$C$6="Other author funding",  MIN(V626*'Funding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6" s="179">
        <f>IF('Funding Allocation Parameters'!$C$6="Basic Library Subsidy", MIN(W626*'Funding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MIN(W626*VLOOKUP(CONCATENATE($A626, 'Funding Allocation Parameters'!$I$6), 'Library Subsidy Complex'!$C$2:$J$55, 6, FALSE), VLOOKUP(CONCATENATE($A626, 'Funding Allocation Parameters'!$I$6), 'Library Subsidy Complex'!$C$2:$J$55, 8, FALSE)), 0)))))</f>
        <v>0</v>
      </c>
      <c r="AB626" s="179">
        <f>IF('Funding Allocation Parameters'!$C$6="Basic Library Subsidy", 0, IF('Funding Allocation Parameters'!$C$6="Grant funding", 0, IF('Funding Allocation Parameters'!$C$6="Other author funding",  MIN(W626*'Funding Allocation Parameters'!$E$6, 'Funding Allocation Parameters'!$G$6), IF('Funding Allocation Parameters'!$C$6="Any discretionary funds (grants if available, other if no grants)", MIN(W626*'Funding Allocation Parameters'!$E$6, 'Funding Allocation Parameters'!$G$6), IF('Funding Allocation Parameters'!$C$6="Complex Library Subsidy", 0, 0)))))</f>
        <v>773.78060000000005</v>
      </c>
      <c r="AC626" s="177">
        <f t="shared" si="285"/>
        <v>0</v>
      </c>
      <c r="AD626" s="177">
        <f t="shared" si="286"/>
        <v>0</v>
      </c>
      <c r="AE626" s="180">
        <f>IF('Funding Allocation Parameters'!$C$7="Basic Library Subsidy", MIN(AC626*'Funding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MIN(AC626*VLOOKUP(CONCATENATE($A626, 'Funding Allocation Parameters'!$I$7), 'Library Subsidy Complex'!$C$2:$J$55, 2, FALSE), VLOOKUP(CONCATENATE($A626, 'Funding Allocation Parameters'!$I$7), 'Library Subsidy Complex'!$C$2:$J$55, 4, FALSE)), 0)))))</f>
        <v>0</v>
      </c>
      <c r="AF626" s="180">
        <f>IF('Funding Allocation Parameters'!$C$7="Basic Library Subsidy", 0, IF('Funding Allocation Parameters'!$C$7="Grant funding",MIN(AC626*'Funding Allocation Parameters'!$E$7, 'Funding Allocation Parameters'!$G$7), IF('Funding Allocation Parameters'!$C$7="Other author funding", 0, IF('Funding Allocation Parameters'!$C$7="Any discretionary funds (grants if available, other if no grants)", MIN(AC626*'Funding Allocation Parameters'!$E$7, 'Funding Allocation Parameters'!$G$7), IF('Funding Allocation Parameters'!$C$7="Complex Library Subsidy", 0, 0)))))</f>
        <v>0</v>
      </c>
      <c r="AG626" s="180">
        <f>IF('Funding Allocation Parameters'!$C$7="Basic Library Subsidy", 0, IF('Funding Allocation Parameters'!$C$7="Grant funding", 0, IF('Funding Allocation Parameters'!$C$7="Other author funding",  MIN(AC626*'Funding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6" s="180">
        <f>IF('Funding Allocation Parameters'!$C$7="Basic Library Subsidy", MIN(AD626*'Funding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MIN(AD626*VLOOKUP(CONCATENATE($A626, 'Funding Allocation Parameters'!$I$7), 'Library Subsidy Complex'!$C$2:$J$55, 6, FALSE), VLOOKUP(CONCATENATE($A626, 'Funding Allocation Parameters'!$I$7), 'Library Subsidy Complex'!$C$2:$J$55, 8, FALSE)), 0)))))</f>
        <v>0</v>
      </c>
      <c r="AI626" s="180">
        <f>IF('Funding Allocation Parameters'!$C$7="Basic Library Subsidy", 0, IF('Funding Allocation Parameters'!$C$7="Grant funding", 0, IF('Funding Allocation Parameters'!$C$7="Other author funding",  MIN(AD626*'Funding Allocation Parameters'!$E$7, 'Funding Allocation Parameters'!$G$7), IF('Funding Allocation Parameters'!$C$7="Any discretionary funds (grants if available, other if no grants)", MIN(AD626*'Funding Allocation Parameters'!$E$7, 'Funding Allocation Parameters'!$G$7), IF('Funding Allocation Parameters'!$C$7="Complex Library Subsidy", 0, 0)))))</f>
        <v>0</v>
      </c>
      <c r="AJ626" s="177">
        <f t="shared" si="287"/>
        <v>0</v>
      </c>
      <c r="AK626" s="177">
        <f t="shared" si="288"/>
        <v>0</v>
      </c>
      <c r="AL626" s="181">
        <f>IF('Funding Allocation Parameters'!$C$8="Basic Library Subsidy", MIN(AJ626*'Funding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MIN(AJ626*VLOOKUP(CONCATENATE($A626, 'Funding Allocation Parameters'!$I$8), 'Library Subsidy Complex'!$C$2:$J$55, 2, FALSE), VLOOKUP(CONCATENATE($A626, 'Funding Allocation Parameters'!$I$8), 'Library Subsidy Complex'!$C$2:$J$55, 4, FALSE)), 0)))))</f>
        <v>0</v>
      </c>
      <c r="AM626" s="181">
        <f>IF('Funding Allocation Parameters'!$C$8="Basic Library Subsidy", 0, IF('Funding Allocation Parameters'!$C$8="Grant funding",MIN(AJ626*'Funding Allocation Parameters'!$E$8, 'Funding Allocation Parameters'!$G$8), IF('Funding Allocation Parameters'!$C$8="Other author funding", 0, IF('Funding Allocation Parameters'!$C$8="Any discretionary funds (grants if available, other if no grants)", MIN(AJ626*'Funding Allocation Parameters'!$E$8, 'Funding Allocation Parameters'!$G$8), IF('Funding Allocation Parameters'!$C$8="Complex Library Subsidy", 0, 0)))))</f>
        <v>0</v>
      </c>
      <c r="AN626" s="181">
        <f>IF('Funding Allocation Parameters'!$C$8="Basic Library Subsidy", 0, IF('Funding Allocation Parameters'!$C$8="Grant funding", 0, IF('Funding Allocation Parameters'!$C$8="Other author funding",  MIN(AJ626*'Funding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6" s="181">
        <f>IF('Funding Allocation Parameters'!$C$8="Basic Library Subsidy", MIN(AK626*'Funding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MIN(AK626*VLOOKUP(CONCATENATE($A626, 'Funding Allocation Parameters'!$I$8), 'Library Subsidy Complex'!$C$2:$J$55, 6, FALSE), VLOOKUP(CONCATENATE($A626, 'Funding Allocation Parameters'!$I$8), 'Library Subsidy Complex'!$C$2:$J$55, 8, FALSE)), 0)))))</f>
        <v>0</v>
      </c>
      <c r="AP626" s="181">
        <f>IF('Funding Allocation Parameters'!$C$8="Basic Library Subsidy", 0, IF('Funding Allocation Parameters'!$C$8="Grant funding", 0, IF('Funding Allocation Parameters'!$C$8="Other author funding",  MIN(AK626*'Funding Allocation Parameters'!$E$8, 'Funding Allocation Parameters'!$G$8), IF('Funding Allocation Parameters'!$C$8="Any discretionary funds (grants if available, other if no grants)", MIN(AK626*'Funding Allocation Parameters'!$E$8, 'Funding Allocation Parameters'!$G$8), IF('Funding Allocation Parameters'!$C$8="Complex Library Subsidy", 0, 0)))))</f>
        <v>0</v>
      </c>
      <c r="AQ626" s="177">
        <f t="shared" si="289"/>
        <v>0</v>
      </c>
      <c r="AR626" s="177">
        <f t="shared" si="290"/>
        <v>0</v>
      </c>
      <c r="AS626" s="182">
        <f t="shared" si="291"/>
        <v>1189</v>
      </c>
      <c r="AT626" s="182">
        <f t="shared" si="292"/>
        <v>773.78060000000005</v>
      </c>
      <c r="AU626" s="182">
        <f t="shared" si="293"/>
        <v>0</v>
      </c>
      <c r="AV626" s="182">
        <f t="shared" si="294"/>
        <v>1189</v>
      </c>
      <c r="AW626" s="182">
        <f t="shared" si="295"/>
        <v>773.78060000000005</v>
      </c>
      <c r="AX626" s="183">
        <f t="shared" si="296"/>
        <v>1189</v>
      </c>
      <c r="AY626" s="183">
        <f t="shared" si="297"/>
        <v>773.78060000000005</v>
      </c>
      <c r="AZ626" s="183">
        <f t="shared" si="298"/>
        <v>0</v>
      </c>
      <c r="BA626" s="183">
        <f t="shared" si="299"/>
        <v>0</v>
      </c>
      <c r="BB626" s="183">
        <f t="shared" si="300"/>
        <v>0</v>
      </c>
      <c r="BC626" s="184">
        <f t="shared" si="301"/>
        <v>1189</v>
      </c>
      <c r="BD626" s="184">
        <f t="shared" si="302"/>
        <v>0</v>
      </c>
      <c r="BE626" s="184">
        <f t="shared" si="303"/>
        <v>773.78060000000005</v>
      </c>
      <c r="BF626" s="184">
        <f t="shared" si="304"/>
        <v>0</v>
      </c>
      <c r="BG626" s="102">
        <f t="shared" si="305"/>
        <v>0</v>
      </c>
      <c r="BH626" s="102">
        <f t="shared" si="306"/>
        <v>0</v>
      </c>
      <c r="BI626" s="102">
        <f t="shared" si="307"/>
        <v>0</v>
      </c>
      <c r="BJ626" s="102">
        <f t="shared" si="308"/>
        <v>1</v>
      </c>
      <c r="BK626" s="102">
        <f t="shared" si="309"/>
        <v>0</v>
      </c>
      <c r="BL626" s="102">
        <f t="shared" si="310"/>
        <v>0</v>
      </c>
      <c r="BN626" s="102"/>
    </row>
    <row r="627" spans="1:66" x14ac:dyDescent="0.25">
      <c r="A627" s="102" t="s">
        <v>24</v>
      </c>
      <c r="B627" s="102" t="s">
        <v>8</v>
      </c>
      <c r="C627" s="102" t="s">
        <v>8</v>
      </c>
      <c r="D627" s="102" t="s">
        <v>27</v>
      </c>
      <c r="E627" s="102" t="s">
        <v>287</v>
      </c>
      <c r="F627" s="102" t="s">
        <v>1237</v>
      </c>
      <c r="G627" s="102">
        <v>1.1919999999999999</v>
      </c>
      <c r="H627" s="102">
        <v>1</v>
      </c>
      <c r="I627" s="102">
        <v>1</v>
      </c>
      <c r="J627" s="167">
        <f>IFERROR(H627*VLOOKUP(A627, 'Advanced Parameters'!$B$7:$G$20, 6, FALSE)*VLOOKUP(A627, 'Growth Parameters'!$B$6:$H$19, 6, FALSE), 0)</f>
        <v>1</v>
      </c>
      <c r="K627" s="167">
        <f>IFERROR(IF('Advanced Parameters'!$C$5="n",'Raw Data'!I627*VLOOKUP(A627,'Advanced Parameters'!$B$7:$G$20,6,FALSE),J627*VLOOKUP(A627,'Advanced Parameters'!$B$7:$G$20,2,FALSE))*VLOOKUP(A627, 'Growth Parameters'!$B$6:$H$19, 6, FALSE), 0)</f>
        <v>1</v>
      </c>
      <c r="L627" s="167">
        <f t="shared" si="311"/>
        <v>0</v>
      </c>
      <c r="M627" s="168">
        <f>IFERROR(IF(G627="NA","NA",IF(G627&gt;'APC Parameters'!$K$6+VLOOKUP('Raw Data'!A627, 'APC Parameters'!$H$7:$L$20, 4, FALSE), 'APC Parameters'!$L$6+VLOOKUP('Raw Data'!A627, 'APC Parameters'!$H$7:$L$20, 5, FALSE), G627*('APC Parameters'!$J$6+VLOOKUP('Raw Data'!A627, 'APC Parameters'!$H$7:$L$20, 3, FALSE))+'APC Parameters'!$I$6+VLOOKUP('Raw Data'!A627, 'APC Parameters'!$H$7:$L$20, 2, FALSE))), 0)</f>
        <v>1993.2847999999999</v>
      </c>
      <c r="N627" s="168">
        <f t="shared" si="281"/>
        <v>1993.2847999999999</v>
      </c>
      <c r="O627" s="168">
        <f>IFERROR(IF(M627="NA",VLOOKUP(D627,'Internal Calculations'!$B$10:$C$11,2,FALSE), M627)*VLOOKUP(A627, 'Growth Parameters'!$B$6:$H$19, 7, FALSE), 0)</f>
        <v>1993.2847999999999</v>
      </c>
      <c r="P627" s="177">
        <f t="shared" si="282"/>
        <v>1993.2847999999999</v>
      </c>
      <c r="Q627" s="178">
        <f>IF('Funding Allocation Parameters'!$C$5="Basic Library Subsidy", MIN(O627*('Funding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MIN($O627*(VLOOKUP(CONCATENATE($A627, 'Funding Allocation Parameters'!$I$5), 'Library Subsidy Complex'!$C$2:$J$55, 2, FALSE)), VLOOKUP(CONCATENATE($A627, 'Funding Allocation Parameters'!$I$5), 'Library Subsidy Complex'!$C$2:$J$55, 4, FALSE)), 0)))))</f>
        <v>1189</v>
      </c>
      <c r="R627" s="178">
        <f>IF('Funding Allocation Parameters'!$C$5="Basic Library Subsidy", 0, IF('Funding Allocation Parameters'!$C$5="Grant funding",MIN(O627*('Funding Allocation Parameters'!$E$5), 'Funding Allocation Parameters'!$G$5), IF('Funding Allocation Parameters'!$C$5="Other author funding", 0, IF('Funding Allocation Parameters'!$C$5="Any discretionary funds (grants if available, other if no grants)", MIN(O627*('Funding Allocation Parameters'!$E$5), 'Funding Allocation Parameters'!$G$5), IF('Funding Allocation Parameters'!$C$5="Complex Library Subsidy", 0, 0)))))</f>
        <v>0</v>
      </c>
      <c r="S627" s="178">
        <f>IF('Funding Allocation Parameters'!$C$5="Basic Library Subsidy", 0, IF('Funding Allocation Parameters'!$C$5="Grant funding", 0, IF('Funding Allocation Parameters'!$C$5="Other author funding",  MIN(O627*('Funding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7" s="178">
        <f>IF('Funding Allocation Parameters'!$C$5="Basic Library Subsidy", MIN(O627*('Funding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MIN($O627*(VLOOKUP(CONCATENATE($A627, 'Funding Allocation Parameters'!$I$5), 'Library Subsidy Complex'!$C$2:$J$55, 6, FALSE)), VLOOKUP(CONCATENATE($A627, 'Funding Allocation Parameters'!$I$5), 'Library Subsidy Complex'!$C$2:$J$55, 8, FALSE)), 0)))))</f>
        <v>1189</v>
      </c>
      <c r="U627" s="178">
        <f>IF('Funding Allocation Parameters'!$C$5="Basic Library Subsidy", 0, IF('Funding Allocation Parameters'!$C$5="Grant funding", 0, IF('Funding Allocation Parameters'!$C$5="Other author funding",  MIN(O627*('Funding Allocation Parameters'!$E$5), 'Funding Allocation Parameters'!$G$5), IF('Funding Allocation Parameters'!$C$5="Any discretionary funds (grants if available, other if no grants)", MIN(O627*('Funding Allocation Parameters'!$E$5), 'Funding Allocation Parameters'!$G$5), IF('Funding Allocation Parameters'!$C$5="Complex Library Subsidy", 0, 0)))))</f>
        <v>0</v>
      </c>
      <c r="V627" s="177">
        <f t="shared" si="283"/>
        <v>804.2847999999999</v>
      </c>
      <c r="W627" s="177">
        <f t="shared" si="284"/>
        <v>804.2847999999999</v>
      </c>
      <c r="X627" s="179">
        <f>IF('Funding Allocation Parameters'!$C$6="Basic Library Subsidy", MIN(V627*'Funding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MIN(V627*VLOOKUP(CONCATENATE($A627, 'Funding Allocation Parameters'!$I$6), 'Library Subsidy Complex'!$C$2:$J$55, 2, FALSE), VLOOKUP(CONCATENATE($A627, 'Funding Allocation Parameters'!$I$6), 'Library Subsidy Complex'!$C$2:$J$55, 4, FALSE)), 0)))))</f>
        <v>0</v>
      </c>
      <c r="Y627" s="179">
        <f>IF('Funding Allocation Parameters'!$C$6="Basic Library Subsidy", 0, IF('Funding Allocation Parameters'!$C$6="Grant funding",MIN(V627*'Funding Allocation Parameters'!$E$6, 'Funding Allocation Parameters'!$G$6), IF('Funding Allocation Parameters'!$C$6="Other author funding", 0, IF('Funding Allocation Parameters'!$C$6="Any discretionary funds (grants if available, other if no grants)", MIN(V627*'Funding Allocation Parameters'!$E$6, 'Funding Allocation Parameters'!$G$6), IF('Funding Allocation Parameters'!$C$6="Complex Library Subsidy", 0, 0)))))</f>
        <v>804.2847999999999</v>
      </c>
      <c r="Z627" s="179">
        <f>IF('Funding Allocation Parameters'!$C$6="Basic Library Subsidy", 0, IF('Funding Allocation Parameters'!$C$6="Grant funding", 0, IF('Funding Allocation Parameters'!$C$6="Other author funding",  MIN(V627*'Funding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7" s="179">
        <f>IF('Funding Allocation Parameters'!$C$6="Basic Library Subsidy", MIN(W627*'Funding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MIN(W627*VLOOKUP(CONCATENATE($A627, 'Funding Allocation Parameters'!$I$6), 'Library Subsidy Complex'!$C$2:$J$55, 6, FALSE), VLOOKUP(CONCATENATE($A627, 'Funding Allocation Parameters'!$I$6), 'Library Subsidy Complex'!$C$2:$J$55, 8, FALSE)), 0)))))</f>
        <v>0</v>
      </c>
      <c r="AB627" s="179">
        <f>IF('Funding Allocation Parameters'!$C$6="Basic Library Subsidy", 0, IF('Funding Allocation Parameters'!$C$6="Grant funding", 0, IF('Funding Allocation Parameters'!$C$6="Other author funding",  MIN(W627*'Funding Allocation Parameters'!$E$6, 'Funding Allocation Parameters'!$G$6), IF('Funding Allocation Parameters'!$C$6="Any discretionary funds (grants if available, other if no grants)", MIN(W627*'Funding Allocation Parameters'!$E$6, 'Funding Allocation Parameters'!$G$6), IF('Funding Allocation Parameters'!$C$6="Complex Library Subsidy", 0, 0)))))</f>
        <v>804.2847999999999</v>
      </c>
      <c r="AC627" s="177">
        <f t="shared" si="285"/>
        <v>0</v>
      </c>
      <c r="AD627" s="177">
        <f t="shared" si="286"/>
        <v>0</v>
      </c>
      <c r="AE627" s="180">
        <f>IF('Funding Allocation Parameters'!$C$7="Basic Library Subsidy", MIN(AC627*'Funding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MIN(AC627*VLOOKUP(CONCATENATE($A627, 'Funding Allocation Parameters'!$I$7), 'Library Subsidy Complex'!$C$2:$J$55, 2, FALSE), VLOOKUP(CONCATENATE($A627, 'Funding Allocation Parameters'!$I$7), 'Library Subsidy Complex'!$C$2:$J$55, 4, FALSE)), 0)))))</f>
        <v>0</v>
      </c>
      <c r="AF627" s="180">
        <f>IF('Funding Allocation Parameters'!$C$7="Basic Library Subsidy", 0, IF('Funding Allocation Parameters'!$C$7="Grant funding",MIN(AC627*'Funding Allocation Parameters'!$E$7, 'Funding Allocation Parameters'!$G$7), IF('Funding Allocation Parameters'!$C$7="Other author funding", 0, IF('Funding Allocation Parameters'!$C$7="Any discretionary funds (grants if available, other if no grants)", MIN(AC627*'Funding Allocation Parameters'!$E$7, 'Funding Allocation Parameters'!$G$7), IF('Funding Allocation Parameters'!$C$7="Complex Library Subsidy", 0, 0)))))</f>
        <v>0</v>
      </c>
      <c r="AG627" s="180">
        <f>IF('Funding Allocation Parameters'!$C$7="Basic Library Subsidy", 0, IF('Funding Allocation Parameters'!$C$7="Grant funding", 0, IF('Funding Allocation Parameters'!$C$7="Other author funding",  MIN(AC627*'Funding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7" s="180">
        <f>IF('Funding Allocation Parameters'!$C$7="Basic Library Subsidy", MIN(AD627*'Funding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MIN(AD627*VLOOKUP(CONCATENATE($A627, 'Funding Allocation Parameters'!$I$7), 'Library Subsidy Complex'!$C$2:$J$55, 6, FALSE), VLOOKUP(CONCATENATE($A627, 'Funding Allocation Parameters'!$I$7), 'Library Subsidy Complex'!$C$2:$J$55, 8, FALSE)), 0)))))</f>
        <v>0</v>
      </c>
      <c r="AI627" s="180">
        <f>IF('Funding Allocation Parameters'!$C$7="Basic Library Subsidy", 0, IF('Funding Allocation Parameters'!$C$7="Grant funding", 0, IF('Funding Allocation Parameters'!$C$7="Other author funding",  MIN(AD627*'Funding Allocation Parameters'!$E$7, 'Funding Allocation Parameters'!$G$7), IF('Funding Allocation Parameters'!$C$7="Any discretionary funds (grants if available, other if no grants)", MIN(AD627*'Funding Allocation Parameters'!$E$7, 'Funding Allocation Parameters'!$G$7), IF('Funding Allocation Parameters'!$C$7="Complex Library Subsidy", 0, 0)))))</f>
        <v>0</v>
      </c>
      <c r="AJ627" s="177">
        <f t="shared" si="287"/>
        <v>0</v>
      </c>
      <c r="AK627" s="177">
        <f t="shared" si="288"/>
        <v>0</v>
      </c>
      <c r="AL627" s="181">
        <f>IF('Funding Allocation Parameters'!$C$8="Basic Library Subsidy", MIN(AJ627*'Funding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MIN(AJ627*VLOOKUP(CONCATENATE($A627, 'Funding Allocation Parameters'!$I$8), 'Library Subsidy Complex'!$C$2:$J$55, 2, FALSE), VLOOKUP(CONCATENATE($A627, 'Funding Allocation Parameters'!$I$8), 'Library Subsidy Complex'!$C$2:$J$55, 4, FALSE)), 0)))))</f>
        <v>0</v>
      </c>
      <c r="AM627" s="181">
        <f>IF('Funding Allocation Parameters'!$C$8="Basic Library Subsidy", 0, IF('Funding Allocation Parameters'!$C$8="Grant funding",MIN(AJ627*'Funding Allocation Parameters'!$E$8, 'Funding Allocation Parameters'!$G$8), IF('Funding Allocation Parameters'!$C$8="Other author funding", 0, IF('Funding Allocation Parameters'!$C$8="Any discretionary funds (grants if available, other if no grants)", MIN(AJ627*'Funding Allocation Parameters'!$E$8, 'Funding Allocation Parameters'!$G$8), IF('Funding Allocation Parameters'!$C$8="Complex Library Subsidy", 0, 0)))))</f>
        <v>0</v>
      </c>
      <c r="AN627" s="181">
        <f>IF('Funding Allocation Parameters'!$C$8="Basic Library Subsidy", 0, IF('Funding Allocation Parameters'!$C$8="Grant funding", 0, IF('Funding Allocation Parameters'!$C$8="Other author funding",  MIN(AJ627*'Funding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7" s="181">
        <f>IF('Funding Allocation Parameters'!$C$8="Basic Library Subsidy", MIN(AK627*'Funding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MIN(AK627*VLOOKUP(CONCATENATE($A627, 'Funding Allocation Parameters'!$I$8), 'Library Subsidy Complex'!$C$2:$J$55, 6, FALSE), VLOOKUP(CONCATENATE($A627, 'Funding Allocation Parameters'!$I$8), 'Library Subsidy Complex'!$C$2:$J$55, 8, FALSE)), 0)))))</f>
        <v>0</v>
      </c>
      <c r="AP627" s="181">
        <f>IF('Funding Allocation Parameters'!$C$8="Basic Library Subsidy", 0, IF('Funding Allocation Parameters'!$C$8="Grant funding", 0, IF('Funding Allocation Parameters'!$C$8="Other author funding",  MIN(AK627*'Funding Allocation Parameters'!$E$8, 'Funding Allocation Parameters'!$G$8), IF('Funding Allocation Parameters'!$C$8="Any discretionary funds (grants if available, other if no grants)", MIN(AK627*'Funding Allocation Parameters'!$E$8, 'Funding Allocation Parameters'!$G$8), IF('Funding Allocation Parameters'!$C$8="Complex Library Subsidy", 0, 0)))))</f>
        <v>0</v>
      </c>
      <c r="AQ627" s="177">
        <f t="shared" si="289"/>
        <v>0</v>
      </c>
      <c r="AR627" s="177">
        <f t="shared" si="290"/>
        <v>0</v>
      </c>
      <c r="AS627" s="182">
        <f t="shared" si="291"/>
        <v>1189</v>
      </c>
      <c r="AT627" s="182">
        <f t="shared" si="292"/>
        <v>804.2847999999999</v>
      </c>
      <c r="AU627" s="182">
        <f t="shared" si="293"/>
        <v>0</v>
      </c>
      <c r="AV627" s="182">
        <f t="shared" si="294"/>
        <v>1189</v>
      </c>
      <c r="AW627" s="182">
        <f t="shared" si="295"/>
        <v>804.2847999999999</v>
      </c>
      <c r="AX627" s="183">
        <f t="shared" si="296"/>
        <v>1189</v>
      </c>
      <c r="AY627" s="183">
        <f t="shared" si="297"/>
        <v>804.2847999999999</v>
      </c>
      <c r="AZ627" s="183">
        <f t="shared" si="298"/>
        <v>0</v>
      </c>
      <c r="BA627" s="183">
        <f t="shared" si="299"/>
        <v>0</v>
      </c>
      <c r="BB627" s="183">
        <f t="shared" si="300"/>
        <v>0</v>
      </c>
      <c r="BC627" s="184">
        <f t="shared" si="301"/>
        <v>1189</v>
      </c>
      <c r="BD627" s="184">
        <f t="shared" si="302"/>
        <v>0</v>
      </c>
      <c r="BE627" s="184">
        <f t="shared" si="303"/>
        <v>804.2847999999999</v>
      </c>
      <c r="BF627" s="184">
        <f t="shared" si="304"/>
        <v>0</v>
      </c>
      <c r="BG627" s="102">
        <f t="shared" si="305"/>
        <v>0</v>
      </c>
      <c r="BH627" s="102">
        <f t="shared" si="306"/>
        <v>0</v>
      </c>
      <c r="BI627" s="102">
        <f t="shared" si="307"/>
        <v>0</v>
      </c>
      <c r="BJ627" s="102">
        <f t="shared" si="308"/>
        <v>1</v>
      </c>
      <c r="BK627" s="102">
        <f t="shared" si="309"/>
        <v>0</v>
      </c>
      <c r="BL627" s="102">
        <f t="shared" si="310"/>
        <v>0</v>
      </c>
      <c r="BN627" s="102"/>
    </row>
    <row r="628" spans="1:66" x14ac:dyDescent="0.25">
      <c r="A628" s="102" t="s">
        <v>13</v>
      </c>
      <c r="B628" s="102" t="s">
        <v>8</v>
      </c>
      <c r="C628" s="102" t="s">
        <v>8</v>
      </c>
      <c r="D628" s="102" t="s">
        <v>27</v>
      </c>
      <c r="E628" s="102" t="s">
        <v>1081</v>
      </c>
      <c r="F628" s="102" t="s">
        <v>1238</v>
      </c>
      <c r="G628" s="102">
        <v>0.84399999999999997</v>
      </c>
      <c r="H628" s="102">
        <v>1</v>
      </c>
      <c r="I628" s="102">
        <v>1</v>
      </c>
      <c r="J628" s="167">
        <f>IFERROR(H628*VLOOKUP(A628, 'Advanced Parameters'!$B$7:$G$20, 6, FALSE)*VLOOKUP(A628, 'Growth Parameters'!$B$6:$H$19, 6, FALSE), 0)</f>
        <v>1</v>
      </c>
      <c r="K628" s="167">
        <f>IFERROR(IF('Advanced Parameters'!$C$5="n",'Raw Data'!I628*VLOOKUP(A628,'Advanced Parameters'!$B$7:$G$20,6,FALSE),J628*VLOOKUP(A628,'Advanced Parameters'!$B$7:$G$20,2,FALSE))*VLOOKUP(A628, 'Growth Parameters'!$B$6:$H$19, 6, FALSE), 0)</f>
        <v>1</v>
      </c>
      <c r="L628" s="167">
        <f t="shared" si="311"/>
        <v>0</v>
      </c>
      <c r="M628" s="168">
        <f>IFERROR(IF(G628="NA","NA",IF(G628&gt;'APC Parameters'!$K$6+VLOOKUP('Raw Data'!A628, 'APC Parameters'!$H$7:$L$20, 4, FALSE), 'APC Parameters'!$L$6+VLOOKUP('Raw Data'!A628, 'APC Parameters'!$H$7:$L$20, 5, FALSE), G628*('APC Parameters'!$J$6+VLOOKUP('Raw Data'!A628, 'APC Parameters'!$H$7:$L$20, 3, FALSE))+'APC Parameters'!$I$6+VLOOKUP('Raw Data'!A628, 'APC Parameters'!$H$7:$L$20, 2, FALSE))), 0)</f>
        <v>1746.4135999999999</v>
      </c>
      <c r="N628" s="168">
        <f t="shared" si="281"/>
        <v>1746.4135999999999</v>
      </c>
      <c r="O628" s="168">
        <f>IFERROR(IF(M628="NA",VLOOKUP(D628,'Internal Calculations'!$B$10:$C$11,2,FALSE), M628)*VLOOKUP(A628, 'Growth Parameters'!$B$6:$H$19, 7, FALSE), 0)</f>
        <v>1746.4135999999999</v>
      </c>
      <c r="P628" s="177">
        <f t="shared" si="282"/>
        <v>1746.4135999999999</v>
      </c>
      <c r="Q628" s="178">
        <f>IF('Funding Allocation Parameters'!$C$5="Basic Library Subsidy", MIN(O628*('Funding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MIN($O628*(VLOOKUP(CONCATENATE($A628, 'Funding Allocation Parameters'!$I$5), 'Library Subsidy Complex'!$C$2:$J$55, 2, FALSE)), VLOOKUP(CONCATENATE($A628, 'Funding Allocation Parameters'!$I$5), 'Library Subsidy Complex'!$C$2:$J$55, 4, FALSE)), 0)))))</f>
        <v>1189</v>
      </c>
      <c r="R628" s="178">
        <f>IF('Funding Allocation Parameters'!$C$5="Basic Library Subsidy", 0, IF('Funding Allocation Parameters'!$C$5="Grant funding",MIN(O628*('Funding Allocation Parameters'!$E$5), 'Funding Allocation Parameters'!$G$5), IF('Funding Allocation Parameters'!$C$5="Other author funding", 0, IF('Funding Allocation Parameters'!$C$5="Any discretionary funds (grants if available, other if no grants)", MIN(O628*('Funding Allocation Parameters'!$E$5), 'Funding Allocation Parameters'!$G$5), IF('Funding Allocation Parameters'!$C$5="Complex Library Subsidy", 0, 0)))))</f>
        <v>0</v>
      </c>
      <c r="S628" s="178">
        <f>IF('Funding Allocation Parameters'!$C$5="Basic Library Subsidy", 0, IF('Funding Allocation Parameters'!$C$5="Grant funding", 0, IF('Funding Allocation Parameters'!$C$5="Other author funding",  MIN(O628*('Funding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8" s="178">
        <f>IF('Funding Allocation Parameters'!$C$5="Basic Library Subsidy", MIN(O628*('Funding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MIN($O628*(VLOOKUP(CONCATENATE($A628, 'Funding Allocation Parameters'!$I$5), 'Library Subsidy Complex'!$C$2:$J$55, 6, FALSE)), VLOOKUP(CONCATENATE($A628, 'Funding Allocation Parameters'!$I$5), 'Library Subsidy Complex'!$C$2:$J$55, 8, FALSE)), 0)))))</f>
        <v>1189</v>
      </c>
      <c r="U628" s="178">
        <f>IF('Funding Allocation Parameters'!$C$5="Basic Library Subsidy", 0, IF('Funding Allocation Parameters'!$C$5="Grant funding", 0, IF('Funding Allocation Parameters'!$C$5="Other author funding",  MIN(O628*('Funding Allocation Parameters'!$E$5), 'Funding Allocation Parameters'!$G$5), IF('Funding Allocation Parameters'!$C$5="Any discretionary funds (grants if available, other if no grants)", MIN(O628*('Funding Allocation Parameters'!$E$5), 'Funding Allocation Parameters'!$G$5), IF('Funding Allocation Parameters'!$C$5="Complex Library Subsidy", 0, 0)))))</f>
        <v>0</v>
      </c>
      <c r="V628" s="177">
        <f t="shared" si="283"/>
        <v>557.41359999999986</v>
      </c>
      <c r="W628" s="177">
        <f t="shared" si="284"/>
        <v>557.41359999999986</v>
      </c>
      <c r="X628" s="179">
        <f>IF('Funding Allocation Parameters'!$C$6="Basic Library Subsidy", MIN(V628*'Funding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MIN(V628*VLOOKUP(CONCATENATE($A628, 'Funding Allocation Parameters'!$I$6), 'Library Subsidy Complex'!$C$2:$J$55, 2, FALSE), VLOOKUP(CONCATENATE($A628, 'Funding Allocation Parameters'!$I$6), 'Library Subsidy Complex'!$C$2:$J$55, 4, FALSE)), 0)))))</f>
        <v>0</v>
      </c>
      <c r="Y628" s="179">
        <f>IF('Funding Allocation Parameters'!$C$6="Basic Library Subsidy", 0, IF('Funding Allocation Parameters'!$C$6="Grant funding",MIN(V628*'Funding Allocation Parameters'!$E$6, 'Funding Allocation Parameters'!$G$6), IF('Funding Allocation Parameters'!$C$6="Other author funding", 0, IF('Funding Allocation Parameters'!$C$6="Any discretionary funds (grants if available, other if no grants)", MIN(V628*'Funding Allocation Parameters'!$E$6, 'Funding Allocation Parameters'!$G$6), IF('Funding Allocation Parameters'!$C$6="Complex Library Subsidy", 0, 0)))))</f>
        <v>557.41359999999986</v>
      </c>
      <c r="Z628" s="179">
        <f>IF('Funding Allocation Parameters'!$C$6="Basic Library Subsidy", 0, IF('Funding Allocation Parameters'!$C$6="Grant funding", 0, IF('Funding Allocation Parameters'!$C$6="Other author funding",  MIN(V628*'Funding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8" s="179">
        <f>IF('Funding Allocation Parameters'!$C$6="Basic Library Subsidy", MIN(W628*'Funding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MIN(W628*VLOOKUP(CONCATENATE($A628, 'Funding Allocation Parameters'!$I$6), 'Library Subsidy Complex'!$C$2:$J$55, 6, FALSE), VLOOKUP(CONCATENATE($A628, 'Funding Allocation Parameters'!$I$6), 'Library Subsidy Complex'!$C$2:$J$55, 8, FALSE)), 0)))))</f>
        <v>0</v>
      </c>
      <c r="AB628" s="179">
        <f>IF('Funding Allocation Parameters'!$C$6="Basic Library Subsidy", 0, IF('Funding Allocation Parameters'!$C$6="Grant funding", 0, IF('Funding Allocation Parameters'!$C$6="Other author funding",  MIN(W628*'Funding Allocation Parameters'!$E$6, 'Funding Allocation Parameters'!$G$6), IF('Funding Allocation Parameters'!$C$6="Any discretionary funds (grants if available, other if no grants)", MIN(W628*'Funding Allocation Parameters'!$E$6, 'Funding Allocation Parameters'!$G$6), IF('Funding Allocation Parameters'!$C$6="Complex Library Subsidy", 0, 0)))))</f>
        <v>557.41359999999986</v>
      </c>
      <c r="AC628" s="177">
        <f t="shared" si="285"/>
        <v>0</v>
      </c>
      <c r="AD628" s="177">
        <f t="shared" si="286"/>
        <v>0</v>
      </c>
      <c r="AE628" s="180">
        <f>IF('Funding Allocation Parameters'!$C$7="Basic Library Subsidy", MIN(AC628*'Funding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MIN(AC628*VLOOKUP(CONCATENATE($A628, 'Funding Allocation Parameters'!$I$7), 'Library Subsidy Complex'!$C$2:$J$55, 2, FALSE), VLOOKUP(CONCATENATE($A628, 'Funding Allocation Parameters'!$I$7), 'Library Subsidy Complex'!$C$2:$J$55, 4, FALSE)), 0)))))</f>
        <v>0</v>
      </c>
      <c r="AF628" s="180">
        <f>IF('Funding Allocation Parameters'!$C$7="Basic Library Subsidy", 0, IF('Funding Allocation Parameters'!$C$7="Grant funding",MIN(AC628*'Funding Allocation Parameters'!$E$7, 'Funding Allocation Parameters'!$G$7), IF('Funding Allocation Parameters'!$C$7="Other author funding", 0, IF('Funding Allocation Parameters'!$C$7="Any discretionary funds (grants if available, other if no grants)", MIN(AC628*'Funding Allocation Parameters'!$E$7, 'Funding Allocation Parameters'!$G$7), IF('Funding Allocation Parameters'!$C$7="Complex Library Subsidy", 0, 0)))))</f>
        <v>0</v>
      </c>
      <c r="AG628" s="180">
        <f>IF('Funding Allocation Parameters'!$C$7="Basic Library Subsidy", 0, IF('Funding Allocation Parameters'!$C$7="Grant funding", 0, IF('Funding Allocation Parameters'!$C$7="Other author funding",  MIN(AC628*'Funding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8" s="180">
        <f>IF('Funding Allocation Parameters'!$C$7="Basic Library Subsidy", MIN(AD628*'Funding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MIN(AD628*VLOOKUP(CONCATENATE($A628, 'Funding Allocation Parameters'!$I$7), 'Library Subsidy Complex'!$C$2:$J$55, 6, FALSE), VLOOKUP(CONCATENATE($A628, 'Funding Allocation Parameters'!$I$7), 'Library Subsidy Complex'!$C$2:$J$55, 8, FALSE)), 0)))))</f>
        <v>0</v>
      </c>
      <c r="AI628" s="180">
        <f>IF('Funding Allocation Parameters'!$C$7="Basic Library Subsidy", 0, IF('Funding Allocation Parameters'!$C$7="Grant funding", 0, IF('Funding Allocation Parameters'!$C$7="Other author funding",  MIN(AD628*'Funding Allocation Parameters'!$E$7, 'Funding Allocation Parameters'!$G$7), IF('Funding Allocation Parameters'!$C$7="Any discretionary funds (grants if available, other if no grants)", MIN(AD628*'Funding Allocation Parameters'!$E$7, 'Funding Allocation Parameters'!$G$7), IF('Funding Allocation Parameters'!$C$7="Complex Library Subsidy", 0, 0)))))</f>
        <v>0</v>
      </c>
      <c r="AJ628" s="177">
        <f t="shared" si="287"/>
        <v>0</v>
      </c>
      <c r="AK628" s="177">
        <f t="shared" si="288"/>
        <v>0</v>
      </c>
      <c r="AL628" s="181">
        <f>IF('Funding Allocation Parameters'!$C$8="Basic Library Subsidy", MIN(AJ628*'Funding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MIN(AJ628*VLOOKUP(CONCATENATE($A628, 'Funding Allocation Parameters'!$I$8), 'Library Subsidy Complex'!$C$2:$J$55, 2, FALSE), VLOOKUP(CONCATENATE($A628, 'Funding Allocation Parameters'!$I$8), 'Library Subsidy Complex'!$C$2:$J$55, 4, FALSE)), 0)))))</f>
        <v>0</v>
      </c>
      <c r="AM628" s="181">
        <f>IF('Funding Allocation Parameters'!$C$8="Basic Library Subsidy", 0, IF('Funding Allocation Parameters'!$C$8="Grant funding",MIN(AJ628*'Funding Allocation Parameters'!$E$8, 'Funding Allocation Parameters'!$G$8), IF('Funding Allocation Parameters'!$C$8="Other author funding", 0, IF('Funding Allocation Parameters'!$C$8="Any discretionary funds (grants if available, other if no grants)", MIN(AJ628*'Funding Allocation Parameters'!$E$8, 'Funding Allocation Parameters'!$G$8), IF('Funding Allocation Parameters'!$C$8="Complex Library Subsidy", 0, 0)))))</f>
        <v>0</v>
      </c>
      <c r="AN628" s="181">
        <f>IF('Funding Allocation Parameters'!$C$8="Basic Library Subsidy", 0, IF('Funding Allocation Parameters'!$C$8="Grant funding", 0, IF('Funding Allocation Parameters'!$C$8="Other author funding",  MIN(AJ628*'Funding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8" s="181">
        <f>IF('Funding Allocation Parameters'!$C$8="Basic Library Subsidy", MIN(AK628*'Funding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MIN(AK628*VLOOKUP(CONCATENATE($A628, 'Funding Allocation Parameters'!$I$8), 'Library Subsidy Complex'!$C$2:$J$55, 6, FALSE), VLOOKUP(CONCATENATE($A628, 'Funding Allocation Parameters'!$I$8), 'Library Subsidy Complex'!$C$2:$J$55, 8, FALSE)), 0)))))</f>
        <v>0</v>
      </c>
      <c r="AP628" s="181">
        <f>IF('Funding Allocation Parameters'!$C$8="Basic Library Subsidy", 0, IF('Funding Allocation Parameters'!$C$8="Grant funding", 0, IF('Funding Allocation Parameters'!$C$8="Other author funding",  MIN(AK628*'Funding Allocation Parameters'!$E$8, 'Funding Allocation Parameters'!$G$8), IF('Funding Allocation Parameters'!$C$8="Any discretionary funds (grants if available, other if no grants)", MIN(AK628*'Funding Allocation Parameters'!$E$8, 'Funding Allocation Parameters'!$G$8), IF('Funding Allocation Parameters'!$C$8="Complex Library Subsidy", 0, 0)))))</f>
        <v>0</v>
      </c>
      <c r="AQ628" s="177">
        <f t="shared" si="289"/>
        <v>0</v>
      </c>
      <c r="AR628" s="177">
        <f t="shared" si="290"/>
        <v>0</v>
      </c>
      <c r="AS628" s="182">
        <f t="shared" si="291"/>
        <v>1189</v>
      </c>
      <c r="AT628" s="182">
        <f t="shared" si="292"/>
        <v>557.41359999999986</v>
      </c>
      <c r="AU628" s="182">
        <f t="shared" si="293"/>
        <v>0</v>
      </c>
      <c r="AV628" s="182">
        <f t="shared" si="294"/>
        <v>1189</v>
      </c>
      <c r="AW628" s="182">
        <f t="shared" si="295"/>
        <v>557.41359999999986</v>
      </c>
      <c r="AX628" s="183">
        <f t="shared" si="296"/>
        <v>1189</v>
      </c>
      <c r="AY628" s="183">
        <f t="shared" si="297"/>
        <v>557.41359999999986</v>
      </c>
      <c r="AZ628" s="183">
        <f t="shared" si="298"/>
        <v>0</v>
      </c>
      <c r="BA628" s="183">
        <f t="shared" si="299"/>
        <v>0</v>
      </c>
      <c r="BB628" s="183">
        <f t="shared" si="300"/>
        <v>0</v>
      </c>
      <c r="BC628" s="184">
        <f t="shared" si="301"/>
        <v>1189</v>
      </c>
      <c r="BD628" s="184">
        <f t="shared" si="302"/>
        <v>0</v>
      </c>
      <c r="BE628" s="184">
        <f t="shared" si="303"/>
        <v>557.41359999999986</v>
      </c>
      <c r="BF628" s="184">
        <f t="shared" si="304"/>
        <v>0</v>
      </c>
      <c r="BG628" s="102">
        <f t="shared" si="305"/>
        <v>0</v>
      </c>
      <c r="BH628" s="102">
        <f t="shared" si="306"/>
        <v>0</v>
      </c>
      <c r="BI628" s="102">
        <f t="shared" si="307"/>
        <v>0</v>
      </c>
      <c r="BJ628" s="102">
        <f t="shared" si="308"/>
        <v>1</v>
      </c>
      <c r="BK628" s="102">
        <f t="shared" si="309"/>
        <v>0</v>
      </c>
      <c r="BL628" s="102">
        <f t="shared" si="310"/>
        <v>0</v>
      </c>
      <c r="BN628" s="102"/>
    </row>
    <row r="629" spans="1:66" x14ac:dyDescent="0.25">
      <c r="A629" s="102" t="s">
        <v>17</v>
      </c>
      <c r="B629" s="102" t="s">
        <v>8</v>
      </c>
      <c r="C629" s="102" t="s">
        <v>8</v>
      </c>
      <c r="D629" s="102" t="s">
        <v>27</v>
      </c>
      <c r="E629" s="102" t="s">
        <v>649</v>
      </c>
      <c r="F629" s="102" t="s">
        <v>1239</v>
      </c>
      <c r="G629" s="102">
        <v>1.335</v>
      </c>
      <c r="H629" s="102">
        <v>1</v>
      </c>
      <c r="I629" s="102">
        <v>1</v>
      </c>
      <c r="J629" s="167">
        <f>IFERROR(H629*VLOOKUP(A629, 'Advanced Parameters'!$B$7:$G$20, 6, FALSE)*VLOOKUP(A629, 'Growth Parameters'!$B$6:$H$19, 6, FALSE), 0)</f>
        <v>1</v>
      </c>
      <c r="K629" s="167">
        <f>IFERROR(IF('Advanced Parameters'!$C$5="n",'Raw Data'!I629*VLOOKUP(A629,'Advanced Parameters'!$B$7:$G$20,6,FALSE),J629*VLOOKUP(A629,'Advanced Parameters'!$B$7:$G$20,2,FALSE))*VLOOKUP(A629, 'Growth Parameters'!$B$6:$H$19, 6, FALSE), 0)</f>
        <v>1</v>
      </c>
      <c r="L629" s="167">
        <f t="shared" si="311"/>
        <v>0</v>
      </c>
      <c r="M629" s="168">
        <f>IFERROR(IF(G629="NA","NA",IF(G629&gt;'APC Parameters'!$K$6+VLOOKUP('Raw Data'!A629, 'APC Parameters'!$H$7:$L$20, 4, FALSE), 'APC Parameters'!$L$6+VLOOKUP('Raw Data'!A629, 'APC Parameters'!$H$7:$L$20, 5, FALSE), G629*('APC Parameters'!$J$6+VLOOKUP('Raw Data'!A629, 'APC Parameters'!$H$7:$L$20, 3, FALSE))+'APC Parameters'!$I$6+VLOOKUP('Raw Data'!A629, 'APC Parameters'!$H$7:$L$20, 2, FALSE))), 0)</f>
        <v>2094.7290000000003</v>
      </c>
      <c r="N629" s="168">
        <f t="shared" si="281"/>
        <v>2094.7290000000003</v>
      </c>
      <c r="O629" s="168">
        <f>IFERROR(IF(M629="NA",VLOOKUP(D629,'Internal Calculations'!$B$10:$C$11,2,FALSE), M629)*VLOOKUP(A629, 'Growth Parameters'!$B$6:$H$19, 7, FALSE), 0)</f>
        <v>2094.7290000000003</v>
      </c>
      <c r="P629" s="177">
        <f t="shared" si="282"/>
        <v>2094.7290000000003</v>
      </c>
      <c r="Q629" s="178">
        <f>IF('Funding Allocation Parameters'!$C$5="Basic Library Subsidy", MIN(O629*('Funding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MIN($O629*(VLOOKUP(CONCATENATE($A629, 'Funding Allocation Parameters'!$I$5), 'Library Subsidy Complex'!$C$2:$J$55, 2, FALSE)), VLOOKUP(CONCATENATE($A629, 'Funding Allocation Parameters'!$I$5), 'Library Subsidy Complex'!$C$2:$J$55, 4, FALSE)), 0)))))</f>
        <v>1189</v>
      </c>
      <c r="R629" s="178">
        <f>IF('Funding Allocation Parameters'!$C$5="Basic Library Subsidy", 0, IF('Funding Allocation Parameters'!$C$5="Grant funding",MIN(O629*('Funding Allocation Parameters'!$E$5), 'Funding Allocation Parameters'!$G$5), IF('Funding Allocation Parameters'!$C$5="Other author funding", 0, IF('Funding Allocation Parameters'!$C$5="Any discretionary funds (grants if available, other if no grants)", MIN(O629*('Funding Allocation Parameters'!$E$5), 'Funding Allocation Parameters'!$G$5), IF('Funding Allocation Parameters'!$C$5="Complex Library Subsidy", 0, 0)))))</f>
        <v>0</v>
      </c>
      <c r="S629" s="178">
        <f>IF('Funding Allocation Parameters'!$C$5="Basic Library Subsidy", 0, IF('Funding Allocation Parameters'!$C$5="Grant funding", 0, IF('Funding Allocation Parameters'!$C$5="Other author funding",  MIN(O629*('Funding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29" s="178">
        <f>IF('Funding Allocation Parameters'!$C$5="Basic Library Subsidy", MIN(O629*('Funding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MIN($O629*(VLOOKUP(CONCATENATE($A629, 'Funding Allocation Parameters'!$I$5), 'Library Subsidy Complex'!$C$2:$J$55, 6, FALSE)), VLOOKUP(CONCATENATE($A629, 'Funding Allocation Parameters'!$I$5), 'Library Subsidy Complex'!$C$2:$J$55, 8, FALSE)), 0)))))</f>
        <v>1189</v>
      </c>
      <c r="U629" s="178">
        <f>IF('Funding Allocation Parameters'!$C$5="Basic Library Subsidy", 0, IF('Funding Allocation Parameters'!$C$5="Grant funding", 0, IF('Funding Allocation Parameters'!$C$5="Other author funding",  MIN(O629*('Funding Allocation Parameters'!$E$5), 'Funding Allocation Parameters'!$G$5), IF('Funding Allocation Parameters'!$C$5="Any discretionary funds (grants if available, other if no grants)", MIN(O629*('Funding Allocation Parameters'!$E$5), 'Funding Allocation Parameters'!$G$5), IF('Funding Allocation Parameters'!$C$5="Complex Library Subsidy", 0, 0)))))</f>
        <v>0</v>
      </c>
      <c r="V629" s="177">
        <f t="shared" si="283"/>
        <v>905.72900000000027</v>
      </c>
      <c r="W629" s="177">
        <f t="shared" si="284"/>
        <v>905.72900000000027</v>
      </c>
      <c r="X629" s="179">
        <f>IF('Funding Allocation Parameters'!$C$6="Basic Library Subsidy", MIN(V629*'Funding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MIN(V629*VLOOKUP(CONCATENATE($A629, 'Funding Allocation Parameters'!$I$6), 'Library Subsidy Complex'!$C$2:$J$55, 2, FALSE), VLOOKUP(CONCATENATE($A629, 'Funding Allocation Parameters'!$I$6), 'Library Subsidy Complex'!$C$2:$J$55, 4, FALSE)), 0)))))</f>
        <v>0</v>
      </c>
      <c r="Y629" s="179">
        <f>IF('Funding Allocation Parameters'!$C$6="Basic Library Subsidy", 0, IF('Funding Allocation Parameters'!$C$6="Grant funding",MIN(V629*'Funding Allocation Parameters'!$E$6, 'Funding Allocation Parameters'!$G$6), IF('Funding Allocation Parameters'!$C$6="Other author funding", 0, IF('Funding Allocation Parameters'!$C$6="Any discretionary funds (grants if available, other if no grants)", MIN(V629*'Funding Allocation Parameters'!$E$6, 'Funding Allocation Parameters'!$G$6), IF('Funding Allocation Parameters'!$C$6="Complex Library Subsidy", 0, 0)))))</f>
        <v>905.72900000000027</v>
      </c>
      <c r="Z629" s="179">
        <f>IF('Funding Allocation Parameters'!$C$6="Basic Library Subsidy", 0, IF('Funding Allocation Parameters'!$C$6="Grant funding", 0, IF('Funding Allocation Parameters'!$C$6="Other author funding",  MIN(V629*'Funding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29" s="179">
        <f>IF('Funding Allocation Parameters'!$C$6="Basic Library Subsidy", MIN(W629*'Funding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MIN(W629*VLOOKUP(CONCATENATE($A629, 'Funding Allocation Parameters'!$I$6), 'Library Subsidy Complex'!$C$2:$J$55, 6, FALSE), VLOOKUP(CONCATENATE($A629, 'Funding Allocation Parameters'!$I$6), 'Library Subsidy Complex'!$C$2:$J$55, 8, FALSE)), 0)))))</f>
        <v>0</v>
      </c>
      <c r="AB629" s="179">
        <f>IF('Funding Allocation Parameters'!$C$6="Basic Library Subsidy", 0, IF('Funding Allocation Parameters'!$C$6="Grant funding", 0, IF('Funding Allocation Parameters'!$C$6="Other author funding",  MIN(W629*'Funding Allocation Parameters'!$E$6, 'Funding Allocation Parameters'!$G$6), IF('Funding Allocation Parameters'!$C$6="Any discretionary funds (grants if available, other if no grants)", MIN(W629*'Funding Allocation Parameters'!$E$6, 'Funding Allocation Parameters'!$G$6), IF('Funding Allocation Parameters'!$C$6="Complex Library Subsidy", 0, 0)))))</f>
        <v>905.72900000000027</v>
      </c>
      <c r="AC629" s="177">
        <f t="shared" si="285"/>
        <v>0</v>
      </c>
      <c r="AD629" s="177">
        <f t="shared" si="286"/>
        <v>0</v>
      </c>
      <c r="AE629" s="180">
        <f>IF('Funding Allocation Parameters'!$C$7="Basic Library Subsidy", MIN(AC629*'Funding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MIN(AC629*VLOOKUP(CONCATENATE($A629, 'Funding Allocation Parameters'!$I$7), 'Library Subsidy Complex'!$C$2:$J$55, 2, FALSE), VLOOKUP(CONCATENATE($A629, 'Funding Allocation Parameters'!$I$7), 'Library Subsidy Complex'!$C$2:$J$55, 4, FALSE)), 0)))))</f>
        <v>0</v>
      </c>
      <c r="AF629" s="180">
        <f>IF('Funding Allocation Parameters'!$C$7="Basic Library Subsidy", 0, IF('Funding Allocation Parameters'!$C$7="Grant funding",MIN(AC629*'Funding Allocation Parameters'!$E$7, 'Funding Allocation Parameters'!$G$7), IF('Funding Allocation Parameters'!$C$7="Other author funding", 0, IF('Funding Allocation Parameters'!$C$7="Any discretionary funds (grants if available, other if no grants)", MIN(AC629*'Funding Allocation Parameters'!$E$7, 'Funding Allocation Parameters'!$G$7), IF('Funding Allocation Parameters'!$C$7="Complex Library Subsidy", 0, 0)))))</f>
        <v>0</v>
      </c>
      <c r="AG629" s="180">
        <f>IF('Funding Allocation Parameters'!$C$7="Basic Library Subsidy", 0, IF('Funding Allocation Parameters'!$C$7="Grant funding", 0, IF('Funding Allocation Parameters'!$C$7="Other author funding",  MIN(AC629*'Funding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29" s="180">
        <f>IF('Funding Allocation Parameters'!$C$7="Basic Library Subsidy", MIN(AD629*'Funding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MIN(AD629*VLOOKUP(CONCATENATE($A629, 'Funding Allocation Parameters'!$I$7), 'Library Subsidy Complex'!$C$2:$J$55, 6, FALSE), VLOOKUP(CONCATENATE($A629, 'Funding Allocation Parameters'!$I$7), 'Library Subsidy Complex'!$C$2:$J$55, 8, FALSE)), 0)))))</f>
        <v>0</v>
      </c>
      <c r="AI629" s="180">
        <f>IF('Funding Allocation Parameters'!$C$7="Basic Library Subsidy", 0, IF('Funding Allocation Parameters'!$C$7="Grant funding", 0, IF('Funding Allocation Parameters'!$C$7="Other author funding",  MIN(AD629*'Funding Allocation Parameters'!$E$7, 'Funding Allocation Parameters'!$G$7), IF('Funding Allocation Parameters'!$C$7="Any discretionary funds (grants if available, other if no grants)", MIN(AD629*'Funding Allocation Parameters'!$E$7, 'Funding Allocation Parameters'!$G$7), IF('Funding Allocation Parameters'!$C$7="Complex Library Subsidy", 0, 0)))))</f>
        <v>0</v>
      </c>
      <c r="AJ629" s="177">
        <f t="shared" si="287"/>
        <v>0</v>
      </c>
      <c r="AK629" s="177">
        <f t="shared" si="288"/>
        <v>0</v>
      </c>
      <c r="AL629" s="181">
        <f>IF('Funding Allocation Parameters'!$C$8="Basic Library Subsidy", MIN(AJ629*'Funding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MIN(AJ629*VLOOKUP(CONCATENATE($A629, 'Funding Allocation Parameters'!$I$8), 'Library Subsidy Complex'!$C$2:$J$55, 2, FALSE), VLOOKUP(CONCATENATE($A629, 'Funding Allocation Parameters'!$I$8), 'Library Subsidy Complex'!$C$2:$J$55, 4, FALSE)), 0)))))</f>
        <v>0</v>
      </c>
      <c r="AM629" s="181">
        <f>IF('Funding Allocation Parameters'!$C$8="Basic Library Subsidy", 0, IF('Funding Allocation Parameters'!$C$8="Grant funding",MIN(AJ629*'Funding Allocation Parameters'!$E$8, 'Funding Allocation Parameters'!$G$8), IF('Funding Allocation Parameters'!$C$8="Other author funding", 0, IF('Funding Allocation Parameters'!$C$8="Any discretionary funds (grants if available, other if no grants)", MIN(AJ629*'Funding Allocation Parameters'!$E$8, 'Funding Allocation Parameters'!$G$8), IF('Funding Allocation Parameters'!$C$8="Complex Library Subsidy", 0, 0)))))</f>
        <v>0</v>
      </c>
      <c r="AN629" s="181">
        <f>IF('Funding Allocation Parameters'!$C$8="Basic Library Subsidy", 0, IF('Funding Allocation Parameters'!$C$8="Grant funding", 0, IF('Funding Allocation Parameters'!$C$8="Other author funding",  MIN(AJ629*'Funding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29" s="181">
        <f>IF('Funding Allocation Parameters'!$C$8="Basic Library Subsidy", MIN(AK629*'Funding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MIN(AK629*VLOOKUP(CONCATENATE($A629, 'Funding Allocation Parameters'!$I$8), 'Library Subsidy Complex'!$C$2:$J$55, 6, FALSE), VLOOKUP(CONCATENATE($A629, 'Funding Allocation Parameters'!$I$8), 'Library Subsidy Complex'!$C$2:$J$55, 8, FALSE)), 0)))))</f>
        <v>0</v>
      </c>
      <c r="AP629" s="181">
        <f>IF('Funding Allocation Parameters'!$C$8="Basic Library Subsidy", 0, IF('Funding Allocation Parameters'!$C$8="Grant funding", 0, IF('Funding Allocation Parameters'!$C$8="Other author funding",  MIN(AK629*'Funding Allocation Parameters'!$E$8, 'Funding Allocation Parameters'!$G$8), IF('Funding Allocation Parameters'!$C$8="Any discretionary funds (grants if available, other if no grants)", MIN(AK629*'Funding Allocation Parameters'!$E$8, 'Funding Allocation Parameters'!$G$8), IF('Funding Allocation Parameters'!$C$8="Complex Library Subsidy", 0, 0)))))</f>
        <v>0</v>
      </c>
      <c r="AQ629" s="177">
        <f t="shared" si="289"/>
        <v>0</v>
      </c>
      <c r="AR629" s="177">
        <f t="shared" si="290"/>
        <v>0</v>
      </c>
      <c r="AS629" s="182">
        <f t="shared" si="291"/>
        <v>1189</v>
      </c>
      <c r="AT629" s="182">
        <f t="shared" si="292"/>
        <v>905.72900000000027</v>
      </c>
      <c r="AU629" s="182">
        <f t="shared" si="293"/>
        <v>0</v>
      </c>
      <c r="AV629" s="182">
        <f t="shared" si="294"/>
        <v>1189</v>
      </c>
      <c r="AW629" s="182">
        <f t="shared" si="295"/>
        <v>905.72900000000027</v>
      </c>
      <c r="AX629" s="183">
        <f t="shared" si="296"/>
        <v>1189</v>
      </c>
      <c r="AY629" s="183">
        <f t="shared" si="297"/>
        <v>905.72900000000027</v>
      </c>
      <c r="AZ629" s="183">
        <f t="shared" si="298"/>
        <v>0</v>
      </c>
      <c r="BA629" s="183">
        <f t="shared" si="299"/>
        <v>0</v>
      </c>
      <c r="BB629" s="183">
        <f t="shared" si="300"/>
        <v>0</v>
      </c>
      <c r="BC629" s="184">
        <f t="shared" si="301"/>
        <v>1189</v>
      </c>
      <c r="BD629" s="184">
        <f t="shared" si="302"/>
        <v>0</v>
      </c>
      <c r="BE629" s="184">
        <f t="shared" si="303"/>
        <v>905.72900000000027</v>
      </c>
      <c r="BF629" s="184">
        <f t="shared" si="304"/>
        <v>0</v>
      </c>
      <c r="BG629" s="102">
        <f t="shared" si="305"/>
        <v>0</v>
      </c>
      <c r="BH629" s="102">
        <f t="shared" si="306"/>
        <v>0</v>
      </c>
      <c r="BI629" s="102">
        <f t="shared" si="307"/>
        <v>0</v>
      </c>
      <c r="BJ629" s="102">
        <f t="shared" si="308"/>
        <v>1</v>
      </c>
      <c r="BK629" s="102">
        <f t="shared" si="309"/>
        <v>0</v>
      </c>
      <c r="BL629" s="102">
        <f t="shared" si="310"/>
        <v>0</v>
      </c>
      <c r="BN629" s="102"/>
    </row>
    <row r="630" spans="1:66" x14ac:dyDescent="0.25">
      <c r="A630" s="102" t="s">
        <v>24</v>
      </c>
      <c r="B630" s="102" t="s">
        <v>8</v>
      </c>
      <c r="C630" s="102" t="s">
        <v>8</v>
      </c>
      <c r="D630" s="102" t="s">
        <v>27</v>
      </c>
      <c r="E630" s="102" t="s">
        <v>45</v>
      </c>
      <c r="F630" s="102" t="s">
        <v>1240</v>
      </c>
      <c r="G630" s="102">
        <v>2.464</v>
      </c>
      <c r="H630" s="102">
        <v>1</v>
      </c>
      <c r="I630" s="102">
        <v>1</v>
      </c>
      <c r="J630" s="167">
        <f>IFERROR(H630*VLOOKUP(A630, 'Advanced Parameters'!$B$7:$G$20, 6, FALSE)*VLOOKUP(A630, 'Growth Parameters'!$B$6:$H$19, 6, FALSE), 0)</f>
        <v>1</v>
      </c>
      <c r="K630" s="167">
        <f>IFERROR(IF('Advanced Parameters'!$C$5="n",'Raw Data'!I630*VLOOKUP(A630,'Advanced Parameters'!$B$7:$G$20,6,FALSE),J630*VLOOKUP(A630,'Advanced Parameters'!$B$7:$G$20,2,FALSE))*VLOOKUP(A630, 'Growth Parameters'!$B$6:$H$19, 6, FALSE), 0)</f>
        <v>1</v>
      </c>
      <c r="L630" s="167">
        <f t="shared" si="311"/>
        <v>0</v>
      </c>
      <c r="M630" s="168">
        <f>IFERROR(IF(G630="NA","NA",IF(G630&gt;'APC Parameters'!$K$6+VLOOKUP('Raw Data'!A630, 'APC Parameters'!$H$7:$L$20, 4, FALSE), 'APC Parameters'!$L$6+VLOOKUP('Raw Data'!A630, 'APC Parameters'!$H$7:$L$20, 5, FALSE), G630*('APC Parameters'!$J$6+VLOOKUP('Raw Data'!A630, 'APC Parameters'!$H$7:$L$20, 3, FALSE))+'APC Parameters'!$I$6+VLOOKUP('Raw Data'!A630, 'APC Parameters'!$H$7:$L$20, 2, FALSE))), 0)</f>
        <v>2895.6415999999999</v>
      </c>
      <c r="N630" s="168">
        <f t="shared" si="281"/>
        <v>2895.6415999999999</v>
      </c>
      <c r="O630" s="168">
        <f>IFERROR(IF(M630="NA",VLOOKUP(D630,'Internal Calculations'!$B$10:$C$11,2,FALSE), M630)*VLOOKUP(A630, 'Growth Parameters'!$B$6:$H$19, 7, FALSE), 0)</f>
        <v>2895.6415999999999</v>
      </c>
      <c r="P630" s="177">
        <f t="shared" si="282"/>
        <v>2895.6415999999999</v>
      </c>
      <c r="Q630" s="178">
        <f>IF('Funding Allocation Parameters'!$C$5="Basic Library Subsidy", MIN(O630*('Funding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MIN($O630*(VLOOKUP(CONCATENATE($A630, 'Funding Allocation Parameters'!$I$5), 'Library Subsidy Complex'!$C$2:$J$55, 2, FALSE)), VLOOKUP(CONCATENATE($A630, 'Funding Allocation Parameters'!$I$5), 'Library Subsidy Complex'!$C$2:$J$55, 4, FALSE)), 0)))))</f>
        <v>1189</v>
      </c>
      <c r="R630" s="178">
        <f>IF('Funding Allocation Parameters'!$C$5="Basic Library Subsidy", 0, IF('Funding Allocation Parameters'!$C$5="Grant funding",MIN(O630*('Funding Allocation Parameters'!$E$5), 'Funding Allocation Parameters'!$G$5), IF('Funding Allocation Parameters'!$C$5="Other author funding", 0, IF('Funding Allocation Parameters'!$C$5="Any discretionary funds (grants if available, other if no grants)", MIN(O630*('Funding Allocation Parameters'!$E$5), 'Funding Allocation Parameters'!$G$5), IF('Funding Allocation Parameters'!$C$5="Complex Library Subsidy", 0, 0)))))</f>
        <v>0</v>
      </c>
      <c r="S630" s="178">
        <f>IF('Funding Allocation Parameters'!$C$5="Basic Library Subsidy", 0, IF('Funding Allocation Parameters'!$C$5="Grant funding", 0, IF('Funding Allocation Parameters'!$C$5="Other author funding",  MIN(O630*('Funding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0" s="178">
        <f>IF('Funding Allocation Parameters'!$C$5="Basic Library Subsidy", MIN(O630*('Funding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MIN($O630*(VLOOKUP(CONCATENATE($A630, 'Funding Allocation Parameters'!$I$5), 'Library Subsidy Complex'!$C$2:$J$55, 6, FALSE)), VLOOKUP(CONCATENATE($A630, 'Funding Allocation Parameters'!$I$5), 'Library Subsidy Complex'!$C$2:$J$55, 8, FALSE)), 0)))))</f>
        <v>1189</v>
      </c>
      <c r="U630" s="178">
        <f>IF('Funding Allocation Parameters'!$C$5="Basic Library Subsidy", 0, IF('Funding Allocation Parameters'!$C$5="Grant funding", 0, IF('Funding Allocation Parameters'!$C$5="Other author funding",  MIN(O630*('Funding Allocation Parameters'!$E$5), 'Funding Allocation Parameters'!$G$5), IF('Funding Allocation Parameters'!$C$5="Any discretionary funds (grants if available, other if no grants)", MIN(O630*('Funding Allocation Parameters'!$E$5), 'Funding Allocation Parameters'!$G$5), IF('Funding Allocation Parameters'!$C$5="Complex Library Subsidy", 0, 0)))))</f>
        <v>0</v>
      </c>
      <c r="V630" s="177">
        <f t="shared" si="283"/>
        <v>1706.6415999999999</v>
      </c>
      <c r="W630" s="177">
        <f t="shared" si="284"/>
        <v>1706.6415999999999</v>
      </c>
      <c r="X630" s="179">
        <f>IF('Funding Allocation Parameters'!$C$6="Basic Library Subsidy", MIN(V630*'Funding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MIN(V630*VLOOKUP(CONCATENATE($A630, 'Funding Allocation Parameters'!$I$6), 'Library Subsidy Complex'!$C$2:$J$55, 2, FALSE), VLOOKUP(CONCATENATE($A630, 'Funding Allocation Parameters'!$I$6), 'Library Subsidy Complex'!$C$2:$J$55, 4, FALSE)), 0)))))</f>
        <v>0</v>
      </c>
      <c r="Y630" s="179">
        <f>IF('Funding Allocation Parameters'!$C$6="Basic Library Subsidy", 0, IF('Funding Allocation Parameters'!$C$6="Grant funding",MIN(V630*'Funding Allocation Parameters'!$E$6, 'Funding Allocation Parameters'!$G$6), IF('Funding Allocation Parameters'!$C$6="Other author funding", 0, IF('Funding Allocation Parameters'!$C$6="Any discretionary funds (grants if available, other if no grants)", MIN(V630*'Funding Allocation Parameters'!$E$6, 'Funding Allocation Parameters'!$G$6), IF('Funding Allocation Parameters'!$C$6="Complex Library Subsidy", 0, 0)))))</f>
        <v>1706.6415999999999</v>
      </c>
      <c r="Z630" s="179">
        <f>IF('Funding Allocation Parameters'!$C$6="Basic Library Subsidy", 0, IF('Funding Allocation Parameters'!$C$6="Grant funding", 0, IF('Funding Allocation Parameters'!$C$6="Other author funding",  MIN(V630*'Funding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0" s="179">
        <f>IF('Funding Allocation Parameters'!$C$6="Basic Library Subsidy", MIN(W630*'Funding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MIN(W630*VLOOKUP(CONCATENATE($A630, 'Funding Allocation Parameters'!$I$6), 'Library Subsidy Complex'!$C$2:$J$55, 6, FALSE), VLOOKUP(CONCATENATE($A630, 'Funding Allocation Parameters'!$I$6), 'Library Subsidy Complex'!$C$2:$J$55, 8, FALSE)), 0)))))</f>
        <v>0</v>
      </c>
      <c r="AB630" s="179">
        <f>IF('Funding Allocation Parameters'!$C$6="Basic Library Subsidy", 0, IF('Funding Allocation Parameters'!$C$6="Grant funding", 0, IF('Funding Allocation Parameters'!$C$6="Other author funding",  MIN(W630*'Funding Allocation Parameters'!$E$6, 'Funding Allocation Parameters'!$G$6), IF('Funding Allocation Parameters'!$C$6="Any discretionary funds (grants if available, other if no grants)", MIN(W630*'Funding Allocation Parameters'!$E$6, 'Funding Allocation Parameters'!$G$6), IF('Funding Allocation Parameters'!$C$6="Complex Library Subsidy", 0, 0)))))</f>
        <v>1706.6415999999999</v>
      </c>
      <c r="AC630" s="177">
        <f t="shared" si="285"/>
        <v>0</v>
      </c>
      <c r="AD630" s="177">
        <f t="shared" si="286"/>
        <v>0</v>
      </c>
      <c r="AE630" s="180">
        <f>IF('Funding Allocation Parameters'!$C$7="Basic Library Subsidy", MIN(AC630*'Funding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MIN(AC630*VLOOKUP(CONCATENATE($A630, 'Funding Allocation Parameters'!$I$7), 'Library Subsidy Complex'!$C$2:$J$55, 2, FALSE), VLOOKUP(CONCATENATE($A630, 'Funding Allocation Parameters'!$I$7), 'Library Subsidy Complex'!$C$2:$J$55, 4, FALSE)), 0)))))</f>
        <v>0</v>
      </c>
      <c r="AF630" s="180">
        <f>IF('Funding Allocation Parameters'!$C$7="Basic Library Subsidy", 0, IF('Funding Allocation Parameters'!$C$7="Grant funding",MIN(AC630*'Funding Allocation Parameters'!$E$7, 'Funding Allocation Parameters'!$G$7), IF('Funding Allocation Parameters'!$C$7="Other author funding", 0, IF('Funding Allocation Parameters'!$C$7="Any discretionary funds (grants if available, other if no grants)", MIN(AC630*'Funding Allocation Parameters'!$E$7, 'Funding Allocation Parameters'!$G$7), IF('Funding Allocation Parameters'!$C$7="Complex Library Subsidy", 0, 0)))))</f>
        <v>0</v>
      </c>
      <c r="AG630" s="180">
        <f>IF('Funding Allocation Parameters'!$C$7="Basic Library Subsidy", 0, IF('Funding Allocation Parameters'!$C$7="Grant funding", 0, IF('Funding Allocation Parameters'!$C$7="Other author funding",  MIN(AC630*'Funding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0" s="180">
        <f>IF('Funding Allocation Parameters'!$C$7="Basic Library Subsidy", MIN(AD630*'Funding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MIN(AD630*VLOOKUP(CONCATENATE($A630, 'Funding Allocation Parameters'!$I$7), 'Library Subsidy Complex'!$C$2:$J$55, 6, FALSE), VLOOKUP(CONCATENATE($A630, 'Funding Allocation Parameters'!$I$7), 'Library Subsidy Complex'!$C$2:$J$55, 8, FALSE)), 0)))))</f>
        <v>0</v>
      </c>
      <c r="AI630" s="180">
        <f>IF('Funding Allocation Parameters'!$C$7="Basic Library Subsidy", 0, IF('Funding Allocation Parameters'!$C$7="Grant funding", 0, IF('Funding Allocation Parameters'!$C$7="Other author funding",  MIN(AD630*'Funding Allocation Parameters'!$E$7, 'Funding Allocation Parameters'!$G$7), IF('Funding Allocation Parameters'!$C$7="Any discretionary funds (grants if available, other if no grants)", MIN(AD630*'Funding Allocation Parameters'!$E$7, 'Funding Allocation Parameters'!$G$7), IF('Funding Allocation Parameters'!$C$7="Complex Library Subsidy", 0, 0)))))</f>
        <v>0</v>
      </c>
      <c r="AJ630" s="177">
        <f t="shared" si="287"/>
        <v>0</v>
      </c>
      <c r="AK630" s="177">
        <f t="shared" si="288"/>
        <v>0</v>
      </c>
      <c r="AL630" s="181">
        <f>IF('Funding Allocation Parameters'!$C$8="Basic Library Subsidy", MIN(AJ630*'Funding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MIN(AJ630*VLOOKUP(CONCATENATE($A630, 'Funding Allocation Parameters'!$I$8), 'Library Subsidy Complex'!$C$2:$J$55, 2, FALSE), VLOOKUP(CONCATENATE($A630, 'Funding Allocation Parameters'!$I$8), 'Library Subsidy Complex'!$C$2:$J$55, 4, FALSE)), 0)))))</f>
        <v>0</v>
      </c>
      <c r="AM630" s="181">
        <f>IF('Funding Allocation Parameters'!$C$8="Basic Library Subsidy", 0, IF('Funding Allocation Parameters'!$C$8="Grant funding",MIN(AJ630*'Funding Allocation Parameters'!$E$8, 'Funding Allocation Parameters'!$G$8), IF('Funding Allocation Parameters'!$C$8="Other author funding", 0, IF('Funding Allocation Parameters'!$C$8="Any discretionary funds (grants if available, other if no grants)", MIN(AJ630*'Funding Allocation Parameters'!$E$8, 'Funding Allocation Parameters'!$G$8), IF('Funding Allocation Parameters'!$C$8="Complex Library Subsidy", 0, 0)))))</f>
        <v>0</v>
      </c>
      <c r="AN630" s="181">
        <f>IF('Funding Allocation Parameters'!$C$8="Basic Library Subsidy", 0, IF('Funding Allocation Parameters'!$C$8="Grant funding", 0, IF('Funding Allocation Parameters'!$C$8="Other author funding",  MIN(AJ630*'Funding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0" s="181">
        <f>IF('Funding Allocation Parameters'!$C$8="Basic Library Subsidy", MIN(AK630*'Funding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MIN(AK630*VLOOKUP(CONCATENATE($A630, 'Funding Allocation Parameters'!$I$8), 'Library Subsidy Complex'!$C$2:$J$55, 6, FALSE), VLOOKUP(CONCATENATE($A630, 'Funding Allocation Parameters'!$I$8), 'Library Subsidy Complex'!$C$2:$J$55, 8, FALSE)), 0)))))</f>
        <v>0</v>
      </c>
      <c r="AP630" s="181">
        <f>IF('Funding Allocation Parameters'!$C$8="Basic Library Subsidy", 0, IF('Funding Allocation Parameters'!$C$8="Grant funding", 0, IF('Funding Allocation Parameters'!$C$8="Other author funding",  MIN(AK630*'Funding Allocation Parameters'!$E$8, 'Funding Allocation Parameters'!$G$8), IF('Funding Allocation Parameters'!$C$8="Any discretionary funds (grants if available, other if no grants)", MIN(AK630*'Funding Allocation Parameters'!$E$8, 'Funding Allocation Parameters'!$G$8), IF('Funding Allocation Parameters'!$C$8="Complex Library Subsidy", 0, 0)))))</f>
        <v>0</v>
      </c>
      <c r="AQ630" s="177">
        <f t="shared" si="289"/>
        <v>0</v>
      </c>
      <c r="AR630" s="177">
        <f t="shared" si="290"/>
        <v>0</v>
      </c>
      <c r="AS630" s="182">
        <f t="shared" si="291"/>
        <v>1189</v>
      </c>
      <c r="AT630" s="182">
        <f t="shared" si="292"/>
        <v>1706.6415999999999</v>
      </c>
      <c r="AU630" s="182">
        <f t="shared" si="293"/>
        <v>0</v>
      </c>
      <c r="AV630" s="182">
        <f t="shared" si="294"/>
        <v>1189</v>
      </c>
      <c r="AW630" s="182">
        <f t="shared" si="295"/>
        <v>1706.6415999999999</v>
      </c>
      <c r="AX630" s="183">
        <f t="shared" si="296"/>
        <v>1189</v>
      </c>
      <c r="AY630" s="183">
        <f t="shared" si="297"/>
        <v>1706.6415999999999</v>
      </c>
      <c r="AZ630" s="183">
        <f t="shared" si="298"/>
        <v>0</v>
      </c>
      <c r="BA630" s="183">
        <f t="shared" si="299"/>
        <v>0</v>
      </c>
      <c r="BB630" s="183">
        <f t="shared" si="300"/>
        <v>0</v>
      </c>
      <c r="BC630" s="184">
        <f t="shared" si="301"/>
        <v>1189</v>
      </c>
      <c r="BD630" s="184">
        <f t="shared" si="302"/>
        <v>0</v>
      </c>
      <c r="BE630" s="184">
        <f t="shared" si="303"/>
        <v>1706.6415999999999</v>
      </c>
      <c r="BF630" s="184">
        <f t="shared" si="304"/>
        <v>0</v>
      </c>
      <c r="BG630" s="102">
        <f t="shared" si="305"/>
        <v>0</v>
      </c>
      <c r="BH630" s="102">
        <f t="shared" si="306"/>
        <v>0</v>
      </c>
      <c r="BI630" s="102">
        <f t="shared" si="307"/>
        <v>0</v>
      </c>
      <c r="BJ630" s="102">
        <f t="shared" si="308"/>
        <v>1</v>
      </c>
      <c r="BK630" s="102">
        <f t="shared" si="309"/>
        <v>0</v>
      </c>
      <c r="BL630" s="102">
        <f t="shared" si="310"/>
        <v>0</v>
      </c>
      <c r="BN630" s="102"/>
    </row>
    <row r="631" spans="1:66" x14ac:dyDescent="0.25">
      <c r="A631" s="102" t="s">
        <v>19</v>
      </c>
      <c r="B631" s="102" t="s">
        <v>8</v>
      </c>
      <c r="C631" s="102" t="s">
        <v>8</v>
      </c>
      <c r="D631" s="102" t="s">
        <v>27</v>
      </c>
      <c r="E631" s="102" t="s">
        <v>1040</v>
      </c>
      <c r="F631" s="102" t="s">
        <v>1241</v>
      </c>
      <c r="G631" s="102">
        <v>3.786</v>
      </c>
      <c r="H631" s="102">
        <v>1</v>
      </c>
      <c r="I631" s="102">
        <v>1</v>
      </c>
      <c r="J631" s="167">
        <f>IFERROR(H631*VLOOKUP(A631, 'Advanced Parameters'!$B$7:$G$20, 6, FALSE)*VLOOKUP(A631, 'Growth Parameters'!$B$6:$H$19, 6, FALSE), 0)</f>
        <v>1</v>
      </c>
      <c r="K631" s="167">
        <f>IFERROR(IF('Advanced Parameters'!$C$5="n",'Raw Data'!I631*VLOOKUP(A631,'Advanced Parameters'!$B$7:$G$20,6,FALSE),J631*VLOOKUP(A631,'Advanced Parameters'!$B$7:$G$20,2,FALSE))*VLOOKUP(A631, 'Growth Parameters'!$B$6:$H$19, 6, FALSE), 0)</f>
        <v>1</v>
      </c>
      <c r="L631" s="167">
        <f t="shared" si="311"/>
        <v>0</v>
      </c>
      <c r="M631" s="168">
        <f>IFERROR(IF(G631="NA","NA",IF(G631&gt;'APC Parameters'!$K$6+VLOOKUP('Raw Data'!A631, 'APC Parameters'!$H$7:$L$20, 4, FALSE), 'APC Parameters'!$L$6+VLOOKUP('Raw Data'!A631, 'APC Parameters'!$H$7:$L$20, 5, FALSE), G631*('APC Parameters'!$J$6+VLOOKUP('Raw Data'!A631, 'APC Parameters'!$H$7:$L$20, 3, FALSE))+'APC Parameters'!$I$6+VLOOKUP('Raw Data'!A631, 'APC Parameters'!$H$7:$L$20, 2, FALSE))), 0)</f>
        <v>5000</v>
      </c>
      <c r="N631" s="168">
        <f t="shared" si="281"/>
        <v>5000</v>
      </c>
      <c r="O631" s="168">
        <f>IFERROR(IF(M631="NA",VLOOKUP(D631,'Internal Calculations'!$B$10:$C$11,2,FALSE), M631)*VLOOKUP(A631, 'Growth Parameters'!$B$6:$H$19, 7, FALSE), 0)</f>
        <v>5000</v>
      </c>
      <c r="P631" s="177">
        <f t="shared" si="282"/>
        <v>5000</v>
      </c>
      <c r="Q631" s="178">
        <f>IF('Funding Allocation Parameters'!$C$5="Basic Library Subsidy", MIN(O631*('Funding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MIN($O631*(VLOOKUP(CONCATENATE($A631, 'Funding Allocation Parameters'!$I$5), 'Library Subsidy Complex'!$C$2:$J$55, 2, FALSE)), VLOOKUP(CONCATENATE($A631, 'Funding Allocation Parameters'!$I$5), 'Library Subsidy Complex'!$C$2:$J$55, 4, FALSE)), 0)))))</f>
        <v>1189</v>
      </c>
      <c r="R631" s="178">
        <f>IF('Funding Allocation Parameters'!$C$5="Basic Library Subsidy", 0, IF('Funding Allocation Parameters'!$C$5="Grant funding",MIN(O631*('Funding Allocation Parameters'!$E$5), 'Funding Allocation Parameters'!$G$5), IF('Funding Allocation Parameters'!$C$5="Other author funding", 0, IF('Funding Allocation Parameters'!$C$5="Any discretionary funds (grants if available, other if no grants)", MIN(O631*('Funding Allocation Parameters'!$E$5), 'Funding Allocation Parameters'!$G$5), IF('Funding Allocation Parameters'!$C$5="Complex Library Subsidy", 0, 0)))))</f>
        <v>0</v>
      </c>
      <c r="S631" s="178">
        <f>IF('Funding Allocation Parameters'!$C$5="Basic Library Subsidy", 0, IF('Funding Allocation Parameters'!$C$5="Grant funding", 0, IF('Funding Allocation Parameters'!$C$5="Other author funding",  MIN(O631*('Funding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1" s="178">
        <f>IF('Funding Allocation Parameters'!$C$5="Basic Library Subsidy", MIN(O631*('Funding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MIN($O631*(VLOOKUP(CONCATENATE($A631, 'Funding Allocation Parameters'!$I$5), 'Library Subsidy Complex'!$C$2:$J$55, 6, FALSE)), VLOOKUP(CONCATENATE($A631, 'Funding Allocation Parameters'!$I$5), 'Library Subsidy Complex'!$C$2:$J$55, 8, FALSE)), 0)))))</f>
        <v>1189</v>
      </c>
      <c r="U631" s="178">
        <f>IF('Funding Allocation Parameters'!$C$5="Basic Library Subsidy", 0, IF('Funding Allocation Parameters'!$C$5="Grant funding", 0, IF('Funding Allocation Parameters'!$C$5="Other author funding",  MIN(O631*('Funding Allocation Parameters'!$E$5), 'Funding Allocation Parameters'!$G$5), IF('Funding Allocation Parameters'!$C$5="Any discretionary funds (grants if available, other if no grants)", MIN(O631*('Funding Allocation Parameters'!$E$5), 'Funding Allocation Parameters'!$G$5), IF('Funding Allocation Parameters'!$C$5="Complex Library Subsidy", 0, 0)))))</f>
        <v>0</v>
      </c>
      <c r="V631" s="177">
        <f t="shared" si="283"/>
        <v>3811</v>
      </c>
      <c r="W631" s="177">
        <f t="shared" si="284"/>
        <v>3811</v>
      </c>
      <c r="X631" s="179">
        <f>IF('Funding Allocation Parameters'!$C$6="Basic Library Subsidy", MIN(V631*'Funding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MIN(V631*VLOOKUP(CONCATENATE($A631, 'Funding Allocation Parameters'!$I$6), 'Library Subsidy Complex'!$C$2:$J$55, 2, FALSE), VLOOKUP(CONCATENATE($A631, 'Funding Allocation Parameters'!$I$6), 'Library Subsidy Complex'!$C$2:$J$55, 4, FALSE)), 0)))))</f>
        <v>0</v>
      </c>
      <c r="Y631" s="179">
        <f>IF('Funding Allocation Parameters'!$C$6="Basic Library Subsidy", 0, IF('Funding Allocation Parameters'!$C$6="Grant funding",MIN(V631*'Funding Allocation Parameters'!$E$6, 'Funding Allocation Parameters'!$G$6), IF('Funding Allocation Parameters'!$C$6="Other author funding", 0, IF('Funding Allocation Parameters'!$C$6="Any discretionary funds (grants if available, other if no grants)", MIN(V631*'Funding Allocation Parameters'!$E$6, 'Funding Allocation Parameters'!$G$6), IF('Funding Allocation Parameters'!$C$6="Complex Library Subsidy", 0, 0)))))</f>
        <v>3811</v>
      </c>
      <c r="Z631" s="179">
        <f>IF('Funding Allocation Parameters'!$C$6="Basic Library Subsidy", 0, IF('Funding Allocation Parameters'!$C$6="Grant funding", 0, IF('Funding Allocation Parameters'!$C$6="Other author funding",  MIN(V631*'Funding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1" s="179">
        <f>IF('Funding Allocation Parameters'!$C$6="Basic Library Subsidy", MIN(W631*'Funding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MIN(W631*VLOOKUP(CONCATENATE($A631, 'Funding Allocation Parameters'!$I$6), 'Library Subsidy Complex'!$C$2:$J$55, 6, FALSE), VLOOKUP(CONCATENATE($A631, 'Funding Allocation Parameters'!$I$6), 'Library Subsidy Complex'!$C$2:$J$55, 8, FALSE)), 0)))))</f>
        <v>0</v>
      </c>
      <c r="AB631" s="179">
        <f>IF('Funding Allocation Parameters'!$C$6="Basic Library Subsidy", 0, IF('Funding Allocation Parameters'!$C$6="Grant funding", 0, IF('Funding Allocation Parameters'!$C$6="Other author funding",  MIN(W631*'Funding Allocation Parameters'!$E$6, 'Funding Allocation Parameters'!$G$6), IF('Funding Allocation Parameters'!$C$6="Any discretionary funds (grants if available, other if no grants)", MIN(W631*'Funding Allocation Parameters'!$E$6, 'Funding Allocation Parameters'!$G$6), IF('Funding Allocation Parameters'!$C$6="Complex Library Subsidy", 0, 0)))))</f>
        <v>3811</v>
      </c>
      <c r="AC631" s="177">
        <f t="shared" si="285"/>
        <v>0</v>
      </c>
      <c r="AD631" s="177">
        <f t="shared" si="286"/>
        <v>0</v>
      </c>
      <c r="AE631" s="180">
        <f>IF('Funding Allocation Parameters'!$C$7="Basic Library Subsidy", MIN(AC631*'Funding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MIN(AC631*VLOOKUP(CONCATENATE($A631, 'Funding Allocation Parameters'!$I$7), 'Library Subsidy Complex'!$C$2:$J$55, 2, FALSE), VLOOKUP(CONCATENATE($A631, 'Funding Allocation Parameters'!$I$7), 'Library Subsidy Complex'!$C$2:$J$55, 4, FALSE)), 0)))))</f>
        <v>0</v>
      </c>
      <c r="AF631" s="180">
        <f>IF('Funding Allocation Parameters'!$C$7="Basic Library Subsidy", 0, IF('Funding Allocation Parameters'!$C$7="Grant funding",MIN(AC631*'Funding Allocation Parameters'!$E$7, 'Funding Allocation Parameters'!$G$7), IF('Funding Allocation Parameters'!$C$7="Other author funding", 0, IF('Funding Allocation Parameters'!$C$7="Any discretionary funds (grants if available, other if no grants)", MIN(AC631*'Funding Allocation Parameters'!$E$7, 'Funding Allocation Parameters'!$G$7), IF('Funding Allocation Parameters'!$C$7="Complex Library Subsidy", 0, 0)))))</f>
        <v>0</v>
      </c>
      <c r="AG631" s="180">
        <f>IF('Funding Allocation Parameters'!$C$7="Basic Library Subsidy", 0, IF('Funding Allocation Parameters'!$C$7="Grant funding", 0, IF('Funding Allocation Parameters'!$C$7="Other author funding",  MIN(AC631*'Funding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1" s="180">
        <f>IF('Funding Allocation Parameters'!$C$7="Basic Library Subsidy", MIN(AD631*'Funding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MIN(AD631*VLOOKUP(CONCATENATE($A631, 'Funding Allocation Parameters'!$I$7), 'Library Subsidy Complex'!$C$2:$J$55, 6, FALSE), VLOOKUP(CONCATENATE($A631, 'Funding Allocation Parameters'!$I$7), 'Library Subsidy Complex'!$C$2:$J$55, 8, FALSE)), 0)))))</f>
        <v>0</v>
      </c>
      <c r="AI631" s="180">
        <f>IF('Funding Allocation Parameters'!$C$7="Basic Library Subsidy", 0, IF('Funding Allocation Parameters'!$C$7="Grant funding", 0, IF('Funding Allocation Parameters'!$C$7="Other author funding",  MIN(AD631*'Funding Allocation Parameters'!$E$7, 'Funding Allocation Parameters'!$G$7), IF('Funding Allocation Parameters'!$C$7="Any discretionary funds (grants if available, other if no grants)", MIN(AD631*'Funding Allocation Parameters'!$E$7, 'Funding Allocation Parameters'!$G$7), IF('Funding Allocation Parameters'!$C$7="Complex Library Subsidy", 0, 0)))))</f>
        <v>0</v>
      </c>
      <c r="AJ631" s="177">
        <f t="shared" si="287"/>
        <v>0</v>
      </c>
      <c r="AK631" s="177">
        <f t="shared" si="288"/>
        <v>0</v>
      </c>
      <c r="AL631" s="181">
        <f>IF('Funding Allocation Parameters'!$C$8="Basic Library Subsidy", MIN(AJ631*'Funding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MIN(AJ631*VLOOKUP(CONCATENATE($A631, 'Funding Allocation Parameters'!$I$8), 'Library Subsidy Complex'!$C$2:$J$55, 2, FALSE), VLOOKUP(CONCATENATE($A631, 'Funding Allocation Parameters'!$I$8), 'Library Subsidy Complex'!$C$2:$J$55, 4, FALSE)), 0)))))</f>
        <v>0</v>
      </c>
      <c r="AM631" s="181">
        <f>IF('Funding Allocation Parameters'!$C$8="Basic Library Subsidy", 0, IF('Funding Allocation Parameters'!$C$8="Grant funding",MIN(AJ631*'Funding Allocation Parameters'!$E$8, 'Funding Allocation Parameters'!$G$8), IF('Funding Allocation Parameters'!$C$8="Other author funding", 0, IF('Funding Allocation Parameters'!$C$8="Any discretionary funds (grants if available, other if no grants)", MIN(AJ631*'Funding Allocation Parameters'!$E$8, 'Funding Allocation Parameters'!$G$8), IF('Funding Allocation Parameters'!$C$8="Complex Library Subsidy", 0, 0)))))</f>
        <v>0</v>
      </c>
      <c r="AN631" s="181">
        <f>IF('Funding Allocation Parameters'!$C$8="Basic Library Subsidy", 0, IF('Funding Allocation Parameters'!$C$8="Grant funding", 0, IF('Funding Allocation Parameters'!$C$8="Other author funding",  MIN(AJ631*'Funding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1" s="181">
        <f>IF('Funding Allocation Parameters'!$C$8="Basic Library Subsidy", MIN(AK631*'Funding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MIN(AK631*VLOOKUP(CONCATENATE($A631, 'Funding Allocation Parameters'!$I$8), 'Library Subsidy Complex'!$C$2:$J$55, 6, FALSE), VLOOKUP(CONCATENATE($A631, 'Funding Allocation Parameters'!$I$8), 'Library Subsidy Complex'!$C$2:$J$55, 8, FALSE)), 0)))))</f>
        <v>0</v>
      </c>
      <c r="AP631" s="181">
        <f>IF('Funding Allocation Parameters'!$C$8="Basic Library Subsidy", 0, IF('Funding Allocation Parameters'!$C$8="Grant funding", 0, IF('Funding Allocation Parameters'!$C$8="Other author funding",  MIN(AK631*'Funding Allocation Parameters'!$E$8, 'Funding Allocation Parameters'!$G$8), IF('Funding Allocation Parameters'!$C$8="Any discretionary funds (grants if available, other if no grants)", MIN(AK631*'Funding Allocation Parameters'!$E$8, 'Funding Allocation Parameters'!$G$8), IF('Funding Allocation Parameters'!$C$8="Complex Library Subsidy", 0, 0)))))</f>
        <v>0</v>
      </c>
      <c r="AQ631" s="177">
        <f t="shared" si="289"/>
        <v>0</v>
      </c>
      <c r="AR631" s="177">
        <f t="shared" si="290"/>
        <v>0</v>
      </c>
      <c r="AS631" s="182">
        <f t="shared" si="291"/>
        <v>1189</v>
      </c>
      <c r="AT631" s="182">
        <f t="shared" si="292"/>
        <v>3811</v>
      </c>
      <c r="AU631" s="182">
        <f t="shared" si="293"/>
        <v>0</v>
      </c>
      <c r="AV631" s="182">
        <f t="shared" si="294"/>
        <v>1189</v>
      </c>
      <c r="AW631" s="182">
        <f t="shared" si="295"/>
        <v>3811</v>
      </c>
      <c r="AX631" s="183">
        <f t="shared" si="296"/>
        <v>1189</v>
      </c>
      <c r="AY631" s="183">
        <f t="shared" si="297"/>
        <v>3811</v>
      </c>
      <c r="AZ631" s="183">
        <f t="shared" si="298"/>
        <v>0</v>
      </c>
      <c r="BA631" s="183">
        <f t="shared" si="299"/>
        <v>0</v>
      </c>
      <c r="BB631" s="183">
        <f t="shared" si="300"/>
        <v>0</v>
      </c>
      <c r="BC631" s="184">
        <f t="shared" si="301"/>
        <v>1189</v>
      </c>
      <c r="BD631" s="184">
        <f t="shared" si="302"/>
        <v>0</v>
      </c>
      <c r="BE631" s="184">
        <f t="shared" si="303"/>
        <v>3811</v>
      </c>
      <c r="BF631" s="184">
        <f t="shared" si="304"/>
        <v>0</v>
      </c>
      <c r="BG631" s="102">
        <f t="shared" si="305"/>
        <v>0</v>
      </c>
      <c r="BH631" s="102">
        <f t="shared" si="306"/>
        <v>0</v>
      </c>
      <c r="BI631" s="102">
        <f t="shared" si="307"/>
        <v>0</v>
      </c>
      <c r="BJ631" s="102">
        <f t="shared" si="308"/>
        <v>1</v>
      </c>
      <c r="BK631" s="102">
        <f t="shared" si="309"/>
        <v>0</v>
      </c>
      <c r="BL631" s="102">
        <f t="shared" si="310"/>
        <v>0</v>
      </c>
      <c r="BN631" s="102"/>
    </row>
    <row r="632" spans="1:66" x14ac:dyDescent="0.25">
      <c r="A632" s="102" t="s">
        <v>24</v>
      </c>
      <c r="B632" s="102" t="s">
        <v>8</v>
      </c>
      <c r="C632" s="102" t="s">
        <v>8</v>
      </c>
      <c r="D632" s="102" t="s">
        <v>27</v>
      </c>
      <c r="E632" s="102" t="s">
        <v>349</v>
      </c>
      <c r="F632" s="102" t="s">
        <v>1242</v>
      </c>
      <c r="G632" s="102">
        <v>1.02</v>
      </c>
      <c r="H632" s="102">
        <v>1</v>
      </c>
      <c r="I632" s="102">
        <v>1</v>
      </c>
      <c r="J632" s="167">
        <f>IFERROR(H632*VLOOKUP(A632, 'Advanced Parameters'!$B$7:$G$20, 6, FALSE)*VLOOKUP(A632, 'Growth Parameters'!$B$6:$H$19, 6, FALSE), 0)</f>
        <v>1</v>
      </c>
      <c r="K632" s="167">
        <f>IFERROR(IF('Advanced Parameters'!$C$5="n",'Raw Data'!I632*VLOOKUP(A632,'Advanced Parameters'!$B$7:$G$20,6,FALSE),J632*VLOOKUP(A632,'Advanced Parameters'!$B$7:$G$20,2,FALSE))*VLOOKUP(A632, 'Growth Parameters'!$B$6:$H$19, 6, FALSE), 0)</f>
        <v>1</v>
      </c>
      <c r="L632" s="167">
        <f t="shared" si="311"/>
        <v>0</v>
      </c>
      <c r="M632" s="168">
        <f>IFERROR(IF(G632="NA","NA",IF(G632&gt;'APC Parameters'!$K$6+VLOOKUP('Raw Data'!A632, 'APC Parameters'!$H$7:$L$20, 4, FALSE), 'APC Parameters'!$L$6+VLOOKUP('Raw Data'!A632, 'APC Parameters'!$H$7:$L$20, 5, FALSE), G632*('APC Parameters'!$J$6+VLOOKUP('Raw Data'!A632, 'APC Parameters'!$H$7:$L$20, 3, FALSE))+'APC Parameters'!$I$6+VLOOKUP('Raw Data'!A632, 'APC Parameters'!$H$7:$L$20, 2, FALSE))), 0)</f>
        <v>1871.268</v>
      </c>
      <c r="N632" s="168">
        <f t="shared" si="281"/>
        <v>1871.268</v>
      </c>
      <c r="O632" s="168">
        <f>IFERROR(IF(M632="NA",VLOOKUP(D632,'Internal Calculations'!$B$10:$C$11,2,FALSE), M632)*VLOOKUP(A632, 'Growth Parameters'!$B$6:$H$19, 7, FALSE), 0)</f>
        <v>1871.268</v>
      </c>
      <c r="P632" s="177">
        <f t="shared" si="282"/>
        <v>1871.268</v>
      </c>
      <c r="Q632" s="178">
        <f>IF('Funding Allocation Parameters'!$C$5="Basic Library Subsidy", MIN(O632*('Funding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MIN($O632*(VLOOKUP(CONCATENATE($A632, 'Funding Allocation Parameters'!$I$5), 'Library Subsidy Complex'!$C$2:$J$55, 2, FALSE)), VLOOKUP(CONCATENATE($A632, 'Funding Allocation Parameters'!$I$5), 'Library Subsidy Complex'!$C$2:$J$55, 4, FALSE)), 0)))))</f>
        <v>1189</v>
      </c>
      <c r="R632" s="178">
        <f>IF('Funding Allocation Parameters'!$C$5="Basic Library Subsidy", 0, IF('Funding Allocation Parameters'!$C$5="Grant funding",MIN(O632*('Funding Allocation Parameters'!$E$5), 'Funding Allocation Parameters'!$G$5), IF('Funding Allocation Parameters'!$C$5="Other author funding", 0, IF('Funding Allocation Parameters'!$C$5="Any discretionary funds (grants if available, other if no grants)", MIN(O632*('Funding Allocation Parameters'!$E$5), 'Funding Allocation Parameters'!$G$5), IF('Funding Allocation Parameters'!$C$5="Complex Library Subsidy", 0, 0)))))</f>
        <v>0</v>
      </c>
      <c r="S632" s="178">
        <f>IF('Funding Allocation Parameters'!$C$5="Basic Library Subsidy", 0, IF('Funding Allocation Parameters'!$C$5="Grant funding", 0, IF('Funding Allocation Parameters'!$C$5="Other author funding",  MIN(O632*('Funding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2" s="178">
        <f>IF('Funding Allocation Parameters'!$C$5="Basic Library Subsidy", MIN(O632*('Funding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MIN($O632*(VLOOKUP(CONCATENATE($A632, 'Funding Allocation Parameters'!$I$5), 'Library Subsidy Complex'!$C$2:$J$55, 6, FALSE)), VLOOKUP(CONCATENATE($A632, 'Funding Allocation Parameters'!$I$5), 'Library Subsidy Complex'!$C$2:$J$55, 8, FALSE)), 0)))))</f>
        <v>1189</v>
      </c>
      <c r="U632" s="178">
        <f>IF('Funding Allocation Parameters'!$C$5="Basic Library Subsidy", 0, IF('Funding Allocation Parameters'!$C$5="Grant funding", 0, IF('Funding Allocation Parameters'!$C$5="Other author funding",  MIN(O632*('Funding Allocation Parameters'!$E$5), 'Funding Allocation Parameters'!$G$5), IF('Funding Allocation Parameters'!$C$5="Any discretionary funds (grants if available, other if no grants)", MIN(O632*('Funding Allocation Parameters'!$E$5), 'Funding Allocation Parameters'!$G$5), IF('Funding Allocation Parameters'!$C$5="Complex Library Subsidy", 0, 0)))))</f>
        <v>0</v>
      </c>
      <c r="V632" s="177">
        <f t="shared" si="283"/>
        <v>682.26800000000003</v>
      </c>
      <c r="W632" s="177">
        <f t="shared" si="284"/>
        <v>682.26800000000003</v>
      </c>
      <c r="X632" s="179">
        <f>IF('Funding Allocation Parameters'!$C$6="Basic Library Subsidy", MIN(V632*'Funding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MIN(V632*VLOOKUP(CONCATENATE($A632, 'Funding Allocation Parameters'!$I$6), 'Library Subsidy Complex'!$C$2:$J$55, 2, FALSE), VLOOKUP(CONCATENATE($A632, 'Funding Allocation Parameters'!$I$6), 'Library Subsidy Complex'!$C$2:$J$55, 4, FALSE)), 0)))))</f>
        <v>0</v>
      </c>
      <c r="Y632" s="179">
        <f>IF('Funding Allocation Parameters'!$C$6="Basic Library Subsidy", 0, IF('Funding Allocation Parameters'!$C$6="Grant funding",MIN(V632*'Funding Allocation Parameters'!$E$6, 'Funding Allocation Parameters'!$G$6), IF('Funding Allocation Parameters'!$C$6="Other author funding", 0, IF('Funding Allocation Parameters'!$C$6="Any discretionary funds (grants if available, other if no grants)", MIN(V632*'Funding Allocation Parameters'!$E$6, 'Funding Allocation Parameters'!$G$6), IF('Funding Allocation Parameters'!$C$6="Complex Library Subsidy", 0, 0)))))</f>
        <v>682.26800000000003</v>
      </c>
      <c r="Z632" s="179">
        <f>IF('Funding Allocation Parameters'!$C$6="Basic Library Subsidy", 0, IF('Funding Allocation Parameters'!$C$6="Grant funding", 0, IF('Funding Allocation Parameters'!$C$6="Other author funding",  MIN(V632*'Funding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2" s="179">
        <f>IF('Funding Allocation Parameters'!$C$6="Basic Library Subsidy", MIN(W632*'Funding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MIN(W632*VLOOKUP(CONCATENATE($A632, 'Funding Allocation Parameters'!$I$6), 'Library Subsidy Complex'!$C$2:$J$55, 6, FALSE), VLOOKUP(CONCATENATE($A632, 'Funding Allocation Parameters'!$I$6), 'Library Subsidy Complex'!$C$2:$J$55, 8, FALSE)), 0)))))</f>
        <v>0</v>
      </c>
      <c r="AB632" s="179">
        <f>IF('Funding Allocation Parameters'!$C$6="Basic Library Subsidy", 0, IF('Funding Allocation Parameters'!$C$6="Grant funding", 0, IF('Funding Allocation Parameters'!$C$6="Other author funding",  MIN(W632*'Funding Allocation Parameters'!$E$6, 'Funding Allocation Parameters'!$G$6), IF('Funding Allocation Parameters'!$C$6="Any discretionary funds (grants if available, other if no grants)", MIN(W632*'Funding Allocation Parameters'!$E$6, 'Funding Allocation Parameters'!$G$6), IF('Funding Allocation Parameters'!$C$6="Complex Library Subsidy", 0, 0)))))</f>
        <v>682.26800000000003</v>
      </c>
      <c r="AC632" s="177">
        <f t="shared" si="285"/>
        <v>0</v>
      </c>
      <c r="AD632" s="177">
        <f t="shared" si="286"/>
        <v>0</v>
      </c>
      <c r="AE632" s="180">
        <f>IF('Funding Allocation Parameters'!$C$7="Basic Library Subsidy", MIN(AC632*'Funding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MIN(AC632*VLOOKUP(CONCATENATE($A632, 'Funding Allocation Parameters'!$I$7), 'Library Subsidy Complex'!$C$2:$J$55, 2, FALSE), VLOOKUP(CONCATENATE($A632, 'Funding Allocation Parameters'!$I$7), 'Library Subsidy Complex'!$C$2:$J$55, 4, FALSE)), 0)))))</f>
        <v>0</v>
      </c>
      <c r="AF632" s="180">
        <f>IF('Funding Allocation Parameters'!$C$7="Basic Library Subsidy", 0, IF('Funding Allocation Parameters'!$C$7="Grant funding",MIN(AC632*'Funding Allocation Parameters'!$E$7, 'Funding Allocation Parameters'!$G$7), IF('Funding Allocation Parameters'!$C$7="Other author funding", 0, IF('Funding Allocation Parameters'!$C$7="Any discretionary funds (grants if available, other if no grants)", MIN(AC632*'Funding Allocation Parameters'!$E$7, 'Funding Allocation Parameters'!$G$7), IF('Funding Allocation Parameters'!$C$7="Complex Library Subsidy", 0, 0)))))</f>
        <v>0</v>
      </c>
      <c r="AG632" s="180">
        <f>IF('Funding Allocation Parameters'!$C$7="Basic Library Subsidy", 0, IF('Funding Allocation Parameters'!$C$7="Grant funding", 0, IF('Funding Allocation Parameters'!$C$7="Other author funding",  MIN(AC632*'Funding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2" s="180">
        <f>IF('Funding Allocation Parameters'!$C$7="Basic Library Subsidy", MIN(AD632*'Funding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MIN(AD632*VLOOKUP(CONCATENATE($A632, 'Funding Allocation Parameters'!$I$7), 'Library Subsidy Complex'!$C$2:$J$55, 6, FALSE), VLOOKUP(CONCATENATE($A632, 'Funding Allocation Parameters'!$I$7), 'Library Subsidy Complex'!$C$2:$J$55, 8, FALSE)), 0)))))</f>
        <v>0</v>
      </c>
      <c r="AI632" s="180">
        <f>IF('Funding Allocation Parameters'!$C$7="Basic Library Subsidy", 0, IF('Funding Allocation Parameters'!$C$7="Grant funding", 0, IF('Funding Allocation Parameters'!$C$7="Other author funding",  MIN(AD632*'Funding Allocation Parameters'!$E$7, 'Funding Allocation Parameters'!$G$7), IF('Funding Allocation Parameters'!$C$7="Any discretionary funds (grants if available, other if no grants)", MIN(AD632*'Funding Allocation Parameters'!$E$7, 'Funding Allocation Parameters'!$G$7), IF('Funding Allocation Parameters'!$C$7="Complex Library Subsidy", 0, 0)))))</f>
        <v>0</v>
      </c>
      <c r="AJ632" s="177">
        <f t="shared" si="287"/>
        <v>0</v>
      </c>
      <c r="AK632" s="177">
        <f t="shared" si="288"/>
        <v>0</v>
      </c>
      <c r="AL632" s="181">
        <f>IF('Funding Allocation Parameters'!$C$8="Basic Library Subsidy", MIN(AJ632*'Funding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MIN(AJ632*VLOOKUP(CONCATENATE($A632, 'Funding Allocation Parameters'!$I$8), 'Library Subsidy Complex'!$C$2:$J$55, 2, FALSE), VLOOKUP(CONCATENATE($A632, 'Funding Allocation Parameters'!$I$8), 'Library Subsidy Complex'!$C$2:$J$55, 4, FALSE)), 0)))))</f>
        <v>0</v>
      </c>
      <c r="AM632" s="181">
        <f>IF('Funding Allocation Parameters'!$C$8="Basic Library Subsidy", 0, IF('Funding Allocation Parameters'!$C$8="Grant funding",MIN(AJ632*'Funding Allocation Parameters'!$E$8, 'Funding Allocation Parameters'!$G$8), IF('Funding Allocation Parameters'!$C$8="Other author funding", 0, IF('Funding Allocation Parameters'!$C$8="Any discretionary funds (grants if available, other if no grants)", MIN(AJ632*'Funding Allocation Parameters'!$E$8, 'Funding Allocation Parameters'!$G$8), IF('Funding Allocation Parameters'!$C$8="Complex Library Subsidy", 0, 0)))))</f>
        <v>0</v>
      </c>
      <c r="AN632" s="181">
        <f>IF('Funding Allocation Parameters'!$C$8="Basic Library Subsidy", 0, IF('Funding Allocation Parameters'!$C$8="Grant funding", 0, IF('Funding Allocation Parameters'!$C$8="Other author funding",  MIN(AJ632*'Funding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2" s="181">
        <f>IF('Funding Allocation Parameters'!$C$8="Basic Library Subsidy", MIN(AK632*'Funding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MIN(AK632*VLOOKUP(CONCATENATE($A632, 'Funding Allocation Parameters'!$I$8), 'Library Subsidy Complex'!$C$2:$J$55, 6, FALSE), VLOOKUP(CONCATENATE($A632, 'Funding Allocation Parameters'!$I$8), 'Library Subsidy Complex'!$C$2:$J$55, 8, FALSE)), 0)))))</f>
        <v>0</v>
      </c>
      <c r="AP632" s="181">
        <f>IF('Funding Allocation Parameters'!$C$8="Basic Library Subsidy", 0, IF('Funding Allocation Parameters'!$C$8="Grant funding", 0, IF('Funding Allocation Parameters'!$C$8="Other author funding",  MIN(AK632*'Funding Allocation Parameters'!$E$8, 'Funding Allocation Parameters'!$G$8), IF('Funding Allocation Parameters'!$C$8="Any discretionary funds (grants if available, other if no grants)", MIN(AK632*'Funding Allocation Parameters'!$E$8, 'Funding Allocation Parameters'!$G$8), IF('Funding Allocation Parameters'!$C$8="Complex Library Subsidy", 0, 0)))))</f>
        <v>0</v>
      </c>
      <c r="AQ632" s="177">
        <f t="shared" si="289"/>
        <v>0</v>
      </c>
      <c r="AR632" s="177">
        <f t="shared" si="290"/>
        <v>0</v>
      </c>
      <c r="AS632" s="182">
        <f t="shared" si="291"/>
        <v>1189</v>
      </c>
      <c r="AT632" s="182">
        <f t="shared" si="292"/>
        <v>682.26800000000003</v>
      </c>
      <c r="AU632" s="182">
        <f t="shared" si="293"/>
        <v>0</v>
      </c>
      <c r="AV632" s="182">
        <f t="shared" si="294"/>
        <v>1189</v>
      </c>
      <c r="AW632" s="182">
        <f t="shared" si="295"/>
        <v>682.26800000000003</v>
      </c>
      <c r="AX632" s="183">
        <f t="shared" si="296"/>
        <v>1189</v>
      </c>
      <c r="AY632" s="183">
        <f t="shared" si="297"/>
        <v>682.26800000000003</v>
      </c>
      <c r="AZ632" s="183">
        <f t="shared" si="298"/>
        <v>0</v>
      </c>
      <c r="BA632" s="183">
        <f t="shared" si="299"/>
        <v>0</v>
      </c>
      <c r="BB632" s="183">
        <f t="shared" si="300"/>
        <v>0</v>
      </c>
      <c r="BC632" s="184">
        <f t="shared" si="301"/>
        <v>1189</v>
      </c>
      <c r="BD632" s="184">
        <f t="shared" si="302"/>
        <v>0</v>
      </c>
      <c r="BE632" s="184">
        <f t="shared" si="303"/>
        <v>682.26800000000003</v>
      </c>
      <c r="BF632" s="184">
        <f t="shared" si="304"/>
        <v>0</v>
      </c>
      <c r="BG632" s="102">
        <f t="shared" si="305"/>
        <v>0</v>
      </c>
      <c r="BH632" s="102">
        <f t="shared" si="306"/>
        <v>0</v>
      </c>
      <c r="BI632" s="102">
        <f t="shared" si="307"/>
        <v>0</v>
      </c>
      <c r="BJ632" s="102">
        <f t="shared" si="308"/>
        <v>1</v>
      </c>
      <c r="BK632" s="102">
        <f t="shared" si="309"/>
        <v>0</v>
      </c>
      <c r="BL632" s="102">
        <f t="shared" si="310"/>
        <v>0</v>
      </c>
      <c r="BN632" s="102"/>
    </row>
    <row r="633" spans="1:66" x14ac:dyDescent="0.25">
      <c r="A633" s="102" t="s">
        <v>26</v>
      </c>
      <c r="B633" s="102" t="s">
        <v>8</v>
      </c>
      <c r="C633" s="102" t="s">
        <v>8</v>
      </c>
      <c r="D633" s="102" t="s">
        <v>27</v>
      </c>
      <c r="E633" s="102" t="s">
        <v>400</v>
      </c>
      <c r="F633" s="102" t="s">
        <v>1243</v>
      </c>
      <c r="G633" s="102">
        <v>1.4330000000000001</v>
      </c>
      <c r="H633" s="102">
        <v>1</v>
      </c>
      <c r="I633" s="102">
        <v>0.41699999999999998</v>
      </c>
      <c r="J633" s="167">
        <f>IFERROR(H633*VLOOKUP(A633, 'Advanced Parameters'!$B$7:$G$20, 6, FALSE)*VLOOKUP(A633, 'Growth Parameters'!$B$6:$H$19, 6, FALSE), 0)</f>
        <v>1</v>
      </c>
      <c r="K633" s="167">
        <f>IFERROR(IF('Advanced Parameters'!$C$5="n",'Raw Data'!I633*VLOOKUP(A633,'Advanced Parameters'!$B$7:$G$20,6,FALSE),J633*VLOOKUP(A633,'Advanced Parameters'!$B$7:$G$20,2,FALSE))*VLOOKUP(A633, 'Growth Parameters'!$B$6:$H$19, 6, FALSE), 0)</f>
        <v>0.41699999999999998</v>
      </c>
      <c r="L633" s="167">
        <f t="shared" si="311"/>
        <v>0.58299999999999996</v>
      </c>
      <c r="M633" s="168">
        <f>IFERROR(IF(G633="NA","NA",IF(G633&gt;'APC Parameters'!$K$6+VLOOKUP('Raw Data'!A633, 'APC Parameters'!$H$7:$L$20, 4, FALSE), 'APC Parameters'!$L$6+VLOOKUP('Raw Data'!A633, 'APC Parameters'!$H$7:$L$20, 5, FALSE), G633*('APC Parameters'!$J$6+VLOOKUP('Raw Data'!A633, 'APC Parameters'!$H$7:$L$20, 3, FALSE))+'APC Parameters'!$I$6+VLOOKUP('Raw Data'!A633, 'APC Parameters'!$H$7:$L$20, 2, FALSE))), 0)</f>
        <v>2164.2501999999999</v>
      </c>
      <c r="N633" s="168">
        <f t="shared" si="281"/>
        <v>2164.2501999999999</v>
      </c>
      <c r="O633" s="168">
        <f>IFERROR(IF(M633="NA",VLOOKUP(D633,'Internal Calculations'!$B$10:$C$11,2,FALSE), M633)*VLOOKUP(A633, 'Growth Parameters'!$B$6:$H$19, 7, FALSE), 0)</f>
        <v>2164.2501999999999</v>
      </c>
      <c r="P633" s="177">
        <f t="shared" si="282"/>
        <v>2164.2501999999999</v>
      </c>
      <c r="Q633" s="178">
        <f>IF('Funding Allocation Parameters'!$C$5="Basic Library Subsidy", MIN(O633*('Funding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MIN($O633*(VLOOKUP(CONCATENATE($A633, 'Funding Allocation Parameters'!$I$5), 'Library Subsidy Complex'!$C$2:$J$55, 2, FALSE)), VLOOKUP(CONCATENATE($A633, 'Funding Allocation Parameters'!$I$5), 'Library Subsidy Complex'!$C$2:$J$55, 4, FALSE)), 0)))))</f>
        <v>1189</v>
      </c>
      <c r="R633" s="178">
        <f>IF('Funding Allocation Parameters'!$C$5="Basic Library Subsidy", 0, IF('Funding Allocation Parameters'!$C$5="Grant funding",MIN(O633*('Funding Allocation Parameters'!$E$5), 'Funding Allocation Parameters'!$G$5), IF('Funding Allocation Parameters'!$C$5="Other author funding", 0, IF('Funding Allocation Parameters'!$C$5="Any discretionary funds (grants if available, other if no grants)", MIN(O633*('Funding Allocation Parameters'!$E$5), 'Funding Allocation Parameters'!$G$5), IF('Funding Allocation Parameters'!$C$5="Complex Library Subsidy", 0, 0)))))</f>
        <v>0</v>
      </c>
      <c r="S633" s="178">
        <f>IF('Funding Allocation Parameters'!$C$5="Basic Library Subsidy", 0, IF('Funding Allocation Parameters'!$C$5="Grant funding", 0, IF('Funding Allocation Parameters'!$C$5="Other author funding",  MIN(O633*('Funding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3" s="178">
        <f>IF('Funding Allocation Parameters'!$C$5="Basic Library Subsidy", MIN(O633*('Funding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MIN($O633*(VLOOKUP(CONCATENATE($A633, 'Funding Allocation Parameters'!$I$5), 'Library Subsidy Complex'!$C$2:$J$55, 6, FALSE)), VLOOKUP(CONCATENATE($A633, 'Funding Allocation Parameters'!$I$5), 'Library Subsidy Complex'!$C$2:$J$55, 8, FALSE)), 0)))))</f>
        <v>1189</v>
      </c>
      <c r="U633" s="178">
        <f>IF('Funding Allocation Parameters'!$C$5="Basic Library Subsidy", 0, IF('Funding Allocation Parameters'!$C$5="Grant funding", 0, IF('Funding Allocation Parameters'!$C$5="Other author funding",  MIN(O633*('Funding Allocation Parameters'!$E$5), 'Funding Allocation Parameters'!$G$5), IF('Funding Allocation Parameters'!$C$5="Any discretionary funds (grants if available, other if no grants)", MIN(O633*('Funding Allocation Parameters'!$E$5), 'Funding Allocation Parameters'!$G$5), IF('Funding Allocation Parameters'!$C$5="Complex Library Subsidy", 0, 0)))))</f>
        <v>0</v>
      </c>
      <c r="V633" s="177">
        <f t="shared" si="283"/>
        <v>975.25019999999995</v>
      </c>
      <c r="W633" s="177">
        <f t="shared" si="284"/>
        <v>975.25019999999995</v>
      </c>
      <c r="X633" s="179">
        <f>IF('Funding Allocation Parameters'!$C$6="Basic Library Subsidy", MIN(V633*'Funding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MIN(V633*VLOOKUP(CONCATENATE($A633, 'Funding Allocation Parameters'!$I$6), 'Library Subsidy Complex'!$C$2:$J$55, 2, FALSE), VLOOKUP(CONCATENATE($A633, 'Funding Allocation Parameters'!$I$6), 'Library Subsidy Complex'!$C$2:$J$55, 4, FALSE)), 0)))))</f>
        <v>0</v>
      </c>
      <c r="Y633" s="179">
        <f>IF('Funding Allocation Parameters'!$C$6="Basic Library Subsidy", 0, IF('Funding Allocation Parameters'!$C$6="Grant funding",MIN(V633*'Funding Allocation Parameters'!$E$6, 'Funding Allocation Parameters'!$G$6), IF('Funding Allocation Parameters'!$C$6="Other author funding", 0, IF('Funding Allocation Parameters'!$C$6="Any discretionary funds (grants if available, other if no grants)", MIN(V633*'Funding Allocation Parameters'!$E$6, 'Funding Allocation Parameters'!$G$6), IF('Funding Allocation Parameters'!$C$6="Complex Library Subsidy", 0, 0)))))</f>
        <v>975.25019999999995</v>
      </c>
      <c r="Z633" s="179">
        <f>IF('Funding Allocation Parameters'!$C$6="Basic Library Subsidy", 0, IF('Funding Allocation Parameters'!$C$6="Grant funding", 0, IF('Funding Allocation Parameters'!$C$6="Other author funding",  MIN(V633*'Funding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3" s="179">
        <f>IF('Funding Allocation Parameters'!$C$6="Basic Library Subsidy", MIN(W633*'Funding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MIN(W633*VLOOKUP(CONCATENATE($A633, 'Funding Allocation Parameters'!$I$6), 'Library Subsidy Complex'!$C$2:$J$55, 6, FALSE), VLOOKUP(CONCATENATE($A633, 'Funding Allocation Parameters'!$I$6), 'Library Subsidy Complex'!$C$2:$J$55, 8, FALSE)), 0)))))</f>
        <v>0</v>
      </c>
      <c r="AB633" s="179">
        <f>IF('Funding Allocation Parameters'!$C$6="Basic Library Subsidy", 0, IF('Funding Allocation Parameters'!$C$6="Grant funding", 0, IF('Funding Allocation Parameters'!$C$6="Other author funding",  MIN(W633*'Funding Allocation Parameters'!$E$6, 'Funding Allocation Parameters'!$G$6), IF('Funding Allocation Parameters'!$C$6="Any discretionary funds (grants if available, other if no grants)", MIN(W633*'Funding Allocation Parameters'!$E$6, 'Funding Allocation Parameters'!$G$6), IF('Funding Allocation Parameters'!$C$6="Complex Library Subsidy", 0, 0)))))</f>
        <v>975.25019999999995</v>
      </c>
      <c r="AC633" s="177">
        <f t="shared" si="285"/>
        <v>0</v>
      </c>
      <c r="AD633" s="177">
        <f t="shared" si="286"/>
        <v>0</v>
      </c>
      <c r="AE633" s="180">
        <f>IF('Funding Allocation Parameters'!$C$7="Basic Library Subsidy", MIN(AC633*'Funding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MIN(AC633*VLOOKUP(CONCATENATE($A633, 'Funding Allocation Parameters'!$I$7), 'Library Subsidy Complex'!$C$2:$J$55, 2, FALSE), VLOOKUP(CONCATENATE($A633, 'Funding Allocation Parameters'!$I$7), 'Library Subsidy Complex'!$C$2:$J$55, 4, FALSE)), 0)))))</f>
        <v>0</v>
      </c>
      <c r="AF633" s="180">
        <f>IF('Funding Allocation Parameters'!$C$7="Basic Library Subsidy", 0, IF('Funding Allocation Parameters'!$C$7="Grant funding",MIN(AC633*'Funding Allocation Parameters'!$E$7, 'Funding Allocation Parameters'!$G$7), IF('Funding Allocation Parameters'!$C$7="Other author funding", 0, IF('Funding Allocation Parameters'!$C$7="Any discretionary funds (grants if available, other if no grants)", MIN(AC633*'Funding Allocation Parameters'!$E$7, 'Funding Allocation Parameters'!$G$7), IF('Funding Allocation Parameters'!$C$7="Complex Library Subsidy", 0, 0)))))</f>
        <v>0</v>
      </c>
      <c r="AG633" s="180">
        <f>IF('Funding Allocation Parameters'!$C$7="Basic Library Subsidy", 0, IF('Funding Allocation Parameters'!$C$7="Grant funding", 0, IF('Funding Allocation Parameters'!$C$7="Other author funding",  MIN(AC633*'Funding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3" s="180">
        <f>IF('Funding Allocation Parameters'!$C$7="Basic Library Subsidy", MIN(AD633*'Funding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MIN(AD633*VLOOKUP(CONCATENATE($A633, 'Funding Allocation Parameters'!$I$7), 'Library Subsidy Complex'!$C$2:$J$55, 6, FALSE), VLOOKUP(CONCATENATE($A633, 'Funding Allocation Parameters'!$I$7), 'Library Subsidy Complex'!$C$2:$J$55, 8, FALSE)), 0)))))</f>
        <v>0</v>
      </c>
      <c r="AI633" s="180">
        <f>IF('Funding Allocation Parameters'!$C$7="Basic Library Subsidy", 0, IF('Funding Allocation Parameters'!$C$7="Grant funding", 0, IF('Funding Allocation Parameters'!$C$7="Other author funding",  MIN(AD633*'Funding Allocation Parameters'!$E$7, 'Funding Allocation Parameters'!$G$7), IF('Funding Allocation Parameters'!$C$7="Any discretionary funds (grants if available, other if no grants)", MIN(AD633*'Funding Allocation Parameters'!$E$7, 'Funding Allocation Parameters'!$G$7), IF('Funding Allocation Parameters'!$C$7="Complex Library Subsidy", 0, 0)))))</f>
        <v>0</v>
      </c>
      <c r="AJ633" s="177">
        <f t="shared" si="287"/>
        <v>0</v>
      </c>
      <c r="AK633" s="177">
        <f t="shared" si="288"/>
        <v>0</v>
      </c>
      <c r="AL633" s="181">
        <f>IF('Funding Allocation Parameters'!$C$8="Basic Library Subsidy", MIN(AJ633*'Funding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MIN(AJ633*VLOOKUP(CONCATENATE($A633, 'Funding Allocation Parameters'!$I$8), 'Library Subsidy Complex'!$C$2:$J$55, 2, FALSE), VLOOKUP(CONCATENATE($A633, 'Funding Allocation Parameters'!$I$8), 'Library Subsidy Complex'!$C$2:$J$55, 4, FALSE)), 0)))))</f>
        <v>0</v>
      </c>
      <c r="AM633" s="181">
        <f>IF('Funding Allocation Parameters'!$C$8="Basic Library Subsidy", 0, IF('Funding Allocation Parameters'!$C$8="Grant funding",MIN(AJ633*'Funding Allocation Parameters'!$E$8, 'Funding Allocation Parameters'!$G$8), IF('Funding Allocation Parameters'!$C$8="Other author funding", 0, IF('Funding Allocation Parameters'!$C$8="Any discretionary funds (grants if available, other if no grants)", MIN(AJ633*'Funding Allocation Parameters'!$E$8, 'Funding Allocation Parameters'!$G$8), IF('Funding Allocation Parameters'!$C$8="Complex Library Subsidy", 0, 0)))))</f>
        <v>0</v>
      </c>
      <c r="AN633" s="181">
        <f>IF('Funding Allocation Parameters'!$C$8="Basic Library Subsidy", 0, IF('Funding Allocation Parameters'!$C$8="Grant funding", 0, IF('Funding Allocation Parameters'!$C$8="Other author funding",  MIN(AJ633*'Funding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3" s="181">
        <f>IF('Funding Allocation Parameters'!$C$8="Basic Library Subsidy", MIN(AK633*'Funding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MIN(AK633*VLOOKUP(CONCATENATE($A633, 'Funding Allocation Parameters'!$I$8), 'Library Subsidy Complex'!$C$2:$J$55, 6, FALSE), VLOOKUP(CONCATENATE($A633, 'Funding Allocation Parameters'!$I$8), 'Library Subsidy Complex'!$C$2:$J$55, 8, FALSE)), 0)))))</f>
        <v>0</v>
      </c>
      <c r="AP633" s="181">
        <f>IF('Funding Allocation Parameters'!$C$8="Basic Library Subsidy", 0, IF('Funding Allocation Parameters'!$C$8="Grant funding", 0, IF('Funding Allocation Parameters'!$C$8="Other author funding",  MIN(AK633*'Funding Allocation Parameters'!$E$8, 'Funding Allocation Parameters'!$G$8), IF('Funding Allocation Parameters'!$C$8="Any discretionary funds (grants if available, other if no grants)", MIN(AK633*'Funding Allocation Parameters'!$E$8, 'Funding Allocation Parameters'!$G$8), IF('Funding Allocation Parameters'!$C$8="Complex Library Subsidy", 0, 0)))))</f>
        <v>0</v>
      </c>
      <c r="AQ633" s="177">
        <f t="shared" si="289"/>
        <v>0</v>
      </c>
      <c r="AR633" s="177">
        <f t="shared" si="290"/>
        <v>0</v>
      </c>
      <c r="AS633" s="182">
        <f t="shared" si="291"/>
        <v>1189</v>
      </c>
      <c r="AT633" s="182">
        <f t="shared" si="292"/>
        <v>975.25019999999995</v>
      </c>
      <c r="AU633" s="182">
        <f t="shared" si="293"/>
        <v>0</v>
      </c>
      <c r="AV633" s="182">
        <f t="shared" si="294"/>
        <v>1189</v>
      </c>
      <c r="AW633" s="182">
        <f t="shared" si="295"/>
        <v>975.25019999999995</v>
      </c>
      <c r="AX633" s="183">
        <f t="shared" si="296"/>
        <v>495.81299999999999</v>
      </c>
      <c r="AY633" s="183">
        <f t="shared" si="297"/>
        <v>406.67933339999996</v>
      </c>
      <c r="AZ633" s="183">
        <f t="shared" si="298"/>
        <v>0</v>
      </c>
      <c r="BA633" s="183">
        <f t="shared" si="299"/>
        <v>693.18700000000001</v>
      </c>
      <c r="BB633" s="183">
        <f t="shared" si="300"/>
        <v>568.57086659999993</v>
      </c>
      <c r="BC633" s="184">
        <f t="shared" si="301"/>
        <v>1189</v>
      </c>
      <c r="BD633" s="184">
        <f t="shared" si="302"/>
        <v>0</v>
      </c>
      <c r="BE633" s="184">
        <f t="shared" si="303"/>
        <v>406.67933339999996</v>
      </c>
      <c r="BF633" s="184">
        <f t="shared" si="304"/>
        <v>568.57086659999993</v>
      </c>
      <c r="BG633" s="102">
        <f t="shared" si="305"/>
        <v>0</v>
      </c>
      <c r="BH633" s="102">
        <f t="shared" si="306"/>
        <v>0</v>
      </c>
      <c r="BI633" s="102">
        <f t="shared" si="307"/>
        <v>0</v>
      </c>
      <c r="BJ633" s="102">
        <f t="shared" si="308"/>
        <v>0.41699999999999998</v>
      </c>
      <c r="BK633" s="102">
        <f t="shared" si="309"/>
        <v>0.58299999999999996</v>
      </c>
      <c r="BL633" s="102">
        <f t="shared" si="310"/>
        <v>0</v>
      </c>
      <c r="BN633" s="102"/>
    </row>
    <row r="634" spans="1:66" x14ac:dyDescent="0.25">
      <c r="A634" s="102" t="s">
        <v>17</v>
      </c>
      <c r="B634" s="102" t="s">
        <v>8</v>
      </c>
      <c r="C634" s="102" t="s">
        <v>8</v>
      </c>
      <c r="D634" s="102" t="s">
        <v>27</v>
      </c>
      <c r="E634" s="102" t="s">
        <v>1076</v>
      </c>
      <c r="F634" s="102" t="s">
        <v>1246</v>
      </c>
      <c r="G634" s="102">
        <v>1.4079999999999999</v>
      </c>
      <c r="H634" s="102">
        <v>1</v>
      </c>
      <c r="I634" s="102">
        <v>1</v>
      </c>
      <c r="J634" s="167">
        <f>IFERROR(H634*VLOOKUP(A634, 'Advanced Parameters'!$B$7:$G$20, 6, FALSE)*VLOOKUP(A634, 'Growth Parameters'!$B$6:$H$19, 6, FALSE), 0)</f>
        <v>1</v>
      </c>
      <c r="K634" s="167">
        <f>IFERROR(IF('Advanced Parameters'!$C$5="n",'Raw Data'!I634*VLOOKUP(A634,'Advanced Parameters'!$B$7:$G$20,6,FALSE),J634*VLOOKUP(A634,'Advanced Parameters'!$B$7:$G$20,2,FALSE))*VLOOKUP(A634, 'Growth Parameters'!$B$6:$H$19, 6, FALSE), 0)</f>
        <v>1</v>
      </c>
      <c r="L634" s="167">
        <f t="shared" si="311"/>
        <v>0</v>
      </c>
      <c r="M634" s="168">
        <f>IFERROR(IF(G634="NA","NA",IF(G634&gt;'APC Parameters'!$K$6+VLOOKUP('Raw Data'!A634, 'APC Parameters'!$H$7:$L$20, 4, FALSE), 'APC Parameters'!$L$6+VLOOKUP('Raw Data'!A634, 'APC Parameters'!$H$7:$L$20, 5, FALSE), G634*('APC Parameters'!$J$6+VLOOKUP('Raw Data'!A634, 'APC Parameters'!$H$7:$L$20, 3, FALSE))+'APC Parameters'!$I$6+VLOOKUP('Raw Data'!A634, 'APC Parameters'!$H$7:$L$20, 2, FALSE))), 0)</f>
        <v>2146.5151999999998</v>
      </c>
      <c r="N634" s="168">
        <f t="shared" si="281"/>
        <v>2146.5151999999998</v>
      </c>
      <c r="O634" s="168">
        <f>IFERROR(IF(M634="NA",VLOOKUP(D634,'Internal Calculations'!$B$10:$C$11,2,FALSE), M634)*VLOOKUP(A634, 'Growth Parameters'!$B$6:$H$19, 7, FALSE), 0)</f>
        <v>2146.5151999999998</v>
      </c>
      <c r="P634" s="177">
        <f t="shared" si="282"/>
        <v>2146.5151999999998</v>
      </c>
      <c r="Q634" s="178">
        <f>IF('Funding Allocation Parameters'!$C$5="Basic Library Subsidy", MIN(O634*('Funding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MIN($O634*(VLOOKUP(CONCATENATE($A634, 'Funding Allocation Parameters'!$I$5), 'Library Subsidy Complex'!$C$2:$J$55, 2, FALSE)), VLOOKUP(CONCATENATE($A634, 'Funding Allocation Parameters'!$I$5), 'Library Subsidy Complex'!$C$2:$J$55, 4, FALSE)), 0)))))</f>
        <v>1189</v>
      </c>
      <c r="R634" s="178">
        <f>IF('Funding Allocation Parameters'!$C$5="Basic Library Subsidy", 0, IF('Funding Allocation Parameters'!$C$5="Grant funding",MIN(O634*('Funding Allocation Parameters'!$E$5), 'Funding Allocation Parameters'!$G$5), IF('Funding Allocation Parameters'!$C$5="Other author funding", 0, IF('Funding Allocation Parameters'!$C$5="Any discretionary funds (grants if available, other if no grants)", MIN(O634*('Funding Allocation Parameters'!$E$5), 'Funding Allocation Parameters'!$G$5), IF('Funding Allocation Parameters'!$C$5="Complex Library Subsidy", 0, 0)))))</f>
        <v>0</v>
      </c>
      <c r="S634" s="178">
        <f>IF('Funding Allocation Parameters'!$C$5="Basic Library Subsidy", 0, IF('Funding Allocation Parameters'!$C$5="Grant funding", 0, IF('Funding Allocation Parameters'!$C$5="Other author funding",  MIN(O634*('Funding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4" s="178">
        <f>IF('Funding Allocation Parameters'!$C$5="Basic Library Subsidy", MIN(O634*('Funding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MIN($O634*(VLOOKUP(CONCATENATE($A634, 'Funding Allocation Parameters'!$I$5), 'Library Subsidy Complex'!$C$2:$J$55, 6, FALSE)), VLOOKUP(CONCATENATE($A634, 'Funding Allocation Parameters'!$I$5), 'Library Subsidy Complex'!$C$2:$J$55, 8, FALSE)), 0)))))</f>
        <v>1189</v>
      </c>
      <c r="U634" s="178">
        <f>IF('Funding Allocation Parameters'!$C$5="Basic Library Subsidy", 0, IF('Funding Allocation Parameters'!$C$5="Grant funding", 0, IF('Funding Allocation Parameters'!$C$5="Other author funding",  MIN(O634*('Funding Allocation Parameters'!$E$5), 'Funding Allocation Parameters'!$G$5), IF('Funding Allocation Parameters'!$C$5="Any discretionary funds (grants if available, other if no grants)", MIN(O634*('Funding Allocation Parameters'!$E$5), 'Funding Allocation Parameters'!$G$5), IF('Funding Allocation Parameters'!$C$5="Complex Library Subsidy", 0, 0)))))</f>
        <v>0</v>
      </c>
      <c r="V634" s="177">
        <f t="shared" si="283"/>
        <v>957.51519999999982</v>
      </c>
      <c r="W634" s="177">
        <f t="shared" si="284"/>
        <v>957.51519999999982</v>
      </c>
      <c r="X634" s="179">
        <f>IF('Funding Allocation Parameters'!$C$6="Basic Library Subsidy", MIN(V634*'Funding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MIN(V634*VLOOKUP(CONCATENATE($A634, 'Funding Allocation Parameters'!$I$6), 'Library Subsidy Complex'!$C$2:$J$55, 2, FALSE), VLOOKUP(CONCATENATE($A634, 'Funding Allocation Parameters'!$I$6), 'Library Subsidy Complex'!$C$2:$J$55, 4, FALSE)), 0)))))</f>
        <v>0</v>
      </c>
      <c r="Y634" s="179">
        <f>IF('Funding Allocation Parameters'!$C$6="Basic Library Subsidy", 0, IF('Funding Allocation Parameters'!$C$6="Grant funding",MIN(V634*'Funding Allocation Parameters'!$E$6, 'Funding Allocation Parameters'!$G$6), IF('Funding Allocation Parameters'!$C$6="Other author funding", 0, IF('Funding Allocation Parameters'!$C$6="Any discretionary funds (grants if available, other if no grants)", MIN(V634*'Funding Allocation Parameters'!$E$6, 'Funding Allocation Parameters'!$G$6), IF('Funding Allocation Parameters'!$C$6="Complex Library Subsidy", 0, 0)))))</f>
        <v>957.51519999999982</v>
      </c>
      <c r="Z634" s="179">
        <f>IF('Funding Allocation Parameters'!$C$6="Basic Library Subsidy", 0, IF('Funding Allocation Parameters'!$C$6="Grant funding", 0, IF('Funding Allocation Parameters'!$C$6="Other author funding",  MIN(V634*'Funding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4" s="179">
        <f>IF('Funding Allocation Parameters'!$C$6="Basic Library Subsidy", MIN(W634*'Funding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MIN(W634*VLOOKUP(CONCATENATE($A634, 'Funding Allocation Parameters'!$I$6), 'Library Subsidy Complex'!$C$2:$J$55, 6, FALSE), VLOOKUP(CONCATENATE($A634, 'Funding Allocation Parameters'!$I$6), 'Library Subsidy Complex'!$C$2:$J$55, 8, FALSE)), 0)))))</f>
        <v>0</v>
      </c>
      <c r="AB634" s="179">
        <f>IF('Funding Allocation Parameters'!$C$6="Basic Library Subsidy", 0, IF('Funding Allocation Parameters'!$C$6="Grant funding", 0, IF('Funding Allocation Parameters'!$C$6="Other author funding",  MIN(W634*'Funding Allocation Parameters'!$E$6, 'Funding Allocation Parameters'!$G$6), IF('Funding Allocation Parameters'!$C$6="Any discretionary funds (grants if available, other if no grants)", MIN(W634*'Funding Allocation Parameters'!$E$6, 'Funding Allocation Parameters'!$G$6), IF('Funding Allocation Parameters'!$C$6="Complex Library Subsidy", 0, 0)))))</f>
        <v>957.51519999999982</v>
      </c>
      <c r="AC634" s="177">
        <f t="shared" si="285"/>
        <v>0</v>
      </c>
      <c r="AD634" s="177">
        <f t="shared" si="286"/>
        <v>0</v>
      </c>
      <c r="AE634" s="180">
        <f>IF('Funding Allocation Parameters'!$C$7="Basic Library Subsidy", MIN(AC634*'Funding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MIN(AC634*VLOOKUP(CONCATENATE($A634, 'Funding Allocation Parameters'!$I$7), 'Library Subsidy Complex'!$C$2:$J$55, 2, FALSE), VLOOKUP(CONCATENATE($A634, 'Funding Allocation Parameters'!$I$7), 'Library Subsidy Complex'!$C$2:$J$55, 4, FALSE)), 0)))))</f>
        <v>0</v>
      </c>
      <c r="AF634" s="180">
        <f>IF('Funding Allocation Parameters'!$C$7="Basic Library Subsidy", 0, IF('Funding Allocation Parameters'!$C$7="Grant funding",MIN(AC634*'Funding Allocation Parameters'!$E$7, 'Funding Allocation Parameters'!$G$7), IF('Funding Allocation Parameters'!$C$7="Other author funding", 0, IF('Funding Allocation Parameters'!$C$7="Any discretionary funds (grants if available, other if no grants)", MIN(AC634*'Funding Allocation Parameters'!$E$7, 'Funding Allocation Parameters'!$G$7), IF('Funding Allocation Parameters'!$C$7="Complex Library Subsidy", 0, 0)))))</f>
        <v>0</v>
      </c>
      <c r="AG634" s="180">
        <f>IF('Funding Allocation Parameters'!$C$7="Basic Library Subsidy", 0, IF('Funding Allocation Parameters'!$C$7="Grant funding", 0, IF('Funding Allocation Parameters'!$C$7="Other author funding",  MIN(AC634*'Funding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4" s="180">
        <f>IF('Funding Allocation Parameters'!$C$7="Basic Library Subsidy", MIN(AD634*'Funding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MIN(AD634*VLOOKUP(CONCATENATE($A634, 'Funding Allocation Parameters'!$I$7), 'Library Subsidy Complex'!$C$2:$J$55, 6, FALSE), VLOOKUP(CONCATENATE($A634, 'Funding Allocation Parameters'!$I$7), 'Library Subsidy Complex'!$C$2:$J$55, 8, FALSE)), 0)))))</f>
        <v>0</v>
      </c>
      <c r="AI634" s="180">
        <f>IF('Funding Allocation Parameters'!$C$7="Basic Library Subsidy", 0, IF('Funding Allocation Parameters'!$C$7="Grant funding", 0, IF('Funding Allocation Parameters'!$C$7="Other author funding",  MIN(AD634*'Funding Allocation Parameters'!$E$7, 'Funding Allocation Parameters'!$G$7), IF('Funding Allocation Parameters'!$C$7="Any discretionary funds (grants if available, other if no grants)", MIN(AD634*'Funding Allocation Parameters'!$E$7, 'Funding Allocation Parameters'!$G$7), IF('Funding Allocation Parameters'!$C$7="Complex Library Subsidy", 0, 0)))))</f>
        <v>0</v>
      </c>
      <c r="AJ634" s="177">
        <f t="shared" si="287"/>
        <v>0</v>
      </c>
      <c r="AK634" s="177">
        <f t="shared" si="288"/>
        <v>0</v>
      </c>
      <c r="AL634" s="181">
        <f>IF('Funding Allocation Parameters'!$C$8="Basic Library Subsidy", MIN(AJ634*'Funding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MIN(AJ634*VLOOKUP(CONCATENATE($A634, 'Funding Allocation Parameters'!$I$8), 'Library Subsidy Complex'!$C$2:$J$55, 2, FALSE), VLOOKUP(CONCATENATE($A634, 'Funding Allocation Parameters'!$I$8), 'Library Subsidy Complex'!$C$2:$J$55, 4, FALSE)), 0)))))</f>
        <v>0</v>
      </c>
      <c r="AM634" s="181">
        <f>IF('Funding Allocation Parameters'!$C$8="Basic Library Subsidy", 0, IF('Funding Allocation Parameters'!$C$8="Grant funding",MIN(AJ634*'Funding Allocation Parameters'!$E$8, 'Funding Allocation Parameters'!$G$8), IF('Funding Allocation Parameters'!$C$8="Other author funding", 0, IF('Funding Allocation Parameters'!$C$8="Any discretionary funds (grants if available, other if no grants)", MIN(AJ634*'Funding Allocation Parameters'!$E$8, 'Funding Allocation Parameters'!$G$8), IF('Funding Allocation Parameters'!$C$8="Complex Library Subsidy", 0, 0)))))</f>
        <v>0</v>
      </c>
      <c r="AN634" s="181">
        <f>IF('Funding Allocation Parameters'!$C$8="Basic Library Subsidy", 0, IF('Funding Allocation Parameters'!$C$8="Grant funding", 0, IF('Funding Allocation Parameters'!$C$8="Other author funding",  MIN(AJ634*'Funding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4" s="181">
        <f>IF('Funding Allocation Parameters'!$C$8="Basic Library Subsidy", MIN(AK634*'Funding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MIN(AK634*VLOOKUP(CONCATENATE($A634, 'Funding Allocation Parameters'!$I$8), 'Library Subsidy Complex'!$C$2:$J$55, 6, FALSE), VLOOKUP(CONCATENATE($A634, 'Funding Allocation Parameters'!$I$8), 'Library Subsidy Complex'!$C$2:$J$55, 8, FALSE)), 0)))))</f>
        <v>0</v>
      </c>
      <c r="AP634" s="181">
        <f>IF('Funding Allocation Parameters'!$C$8="Basic Library Subsidy", 0, IF('Funding Allocation Parameters'!$C$8="Grant funding", 0, IF('Funding Allocation Parameters'!$C$8="Other author funding",  MIN(AK634*'Funding Allocation Parameters'!$E$8, 'Funding Allocation Parameters'!$G$8), IF('Funding Allocation Parameters'!$C$8="Any discretionary funds (grants if available, other if no grants)", MIN(AK634*'Funding Allocation Parameters'!$E$8, 'Funding Allocation Parameters'!$G$8), IF('Funding Allocation Parameters'!$C$8="Complex Library Subsidy", 0, 0)))))</f>
        <v>0</v>
      </c>
      <c r="AQ634" s="177">
        <f t="shared" si="289"/>
        <v>0</v>
      </c>
      <c r="AR634" s="177">
        <f t="shared" si="290"/>
        <v>0</v>
      </c>
      <c r="AS634" s="182">
        <f t="shared" si="291"/>
        <v>1189</v>
      </c>
      <c r="AT634" s="182">
        <f t="shared" si="292"/>
        <v>957.51519999999982</v>
      </c>
      <c r="AU634" s="182">
        <f t="shared" si="293"/>
        <v>0</v>
      </c>
      <c r="AV634" s="182">
        <f t="shared" si="294"/>
        <v>1189</v>
      </c>
      <c r="AW634" s="182">
        <f t="shared" si="295"/>
        <v>957.51519999999982</v>
      </c>
      <c r="AX634" s="183">
        <f t="shared" si="296"/>
        <v>1189</v>
      </c>
      <c r="AY634" s="183">
        <f t="shared" si="297"/>
        <v>957.51519999999982</v>
      </c>
      <c r="AZ634" s="183">
        <f t="shared" si="298"/>
        <v>0</v>
      </c>
      <c r="BA634" s="183">
        <f t="shared" si="299"/>
        <v>0</v>
      </c>
      <c r="BB634" s="183">
        <f t="shared" si="300"/>
        <v>0</v>
      </c>
      <c r="BC634" s="184">
        <f t="shared" si="301"/>
        <v>1189</v>
      </c>
      <c r="BD634" s="184">
        <f t="shared" si="302"/>
        <v>0</v>
      </c>
      <c r="BE634" s="184">
        <f t="shared" si="303"/>
        <v>957.51519999999982</v>
      </c>
      <c r="BF634" s="184">
        <f t="shared" si="304"/>
        <v>0</v>
      </c>
      <c r="BG634" s="102">
        <f t="shared" si="305"/>
        <v>0</v>
      </c>
      <c r="BH634" s="102">
        <f t="shared" si="306"/>
        <v>0</v>
      </c>
      <c r="BI634" s="102">
        <f t="shared" si="307"/>
        <v>0</v>
      </c>
      <c r="BJ634" s="102">
        <f t="shared" si="308"/>
        <v>1</v>
      </c>
      <c r="BK634" s="102">
        <f t="shared" si="309"/>
        <v>0</v>
      </c>
      <c r="BL634" s="102">
        <f t="shared" si="310"/>
        <v>0</v>
      </c>
      <c r="BN634" s="102"/>
    </row>
    <row r="635" spans="1:66" x14ac:dyDescent="0.25">
      <c r="A635" s="102" t="s">
        <v>17</v>
      </c>
      <c r="B635" s="102" t="s">
        <v>8</v>
      </c>
      <c r="C635" s="102" t="s">
        <v>8</v>
      </c>
      <c r="D635" s="102" t="s">
        <v>27</v>
      </c>
      <c r="E635" s="102" t="s">
        <v>1247</v>
      </c>
      <c r="F635" s="102" t="s">
        <v>1248</v>
      </c>
      <c r="G635" s="102">
        <v>1.631</v>
      </c>
      <c r="H635" s="102">
        <v>1</v>
      </c>
      <c r="I635" s="102">
        <v>1</v>
      </c>
      <c r="J635" s="167">
        <f>IFERROR(H635*VLOOKUP(A635, 'Advanced Parameters'!$B$7:$G$20, 6, FALSE)*VLOOKUP(A635, 'Growth Parameters'!$B$6:$H$19, 6, FALSE), 0)</f>
        <v>1</v>
      </c>
      <c r="K635" s="167">
        <f>IFERROR(IF('Advanced Parameters'!$C$5="n",'Raw Data'!I635*VLOOKUP(A635,'Advanced Parameters'!$B$7:$G$20,6,FALSE),J635*VLOOKUP(A635,'Advanced Parameters'!$B$7:$G$20,2,FALSE))*VLOOKUP(A635, 'Growth Parameters'!$B$6:$H$19, 6, FALSE), 0)</f>
        <v>1</v>
      </c>
      <c r="L635" s="167">
        <f t="shared" si="311"/>
        <v>0</v>
      </c>
      <c r="M635" s="168">
        <f>IFERROR(IF(G635="NA","NA",IF(G635&gt;'APC Parameters'!$K$6+VLOOKUP('Raw Data'!A635, 'APC Parameters'!$H$7:$L$20, 4, FALSE), 'APC Parameters'!$L$6+VLOOKUP('Raw Data'!A635, 'APC Parameters'!$H$7:$L$20, 5, FALSE), G635*('APC Parameters'!$J$6+VLOOKUP('Raw Data'!A635, 'APC Parameters'!$H$7:$L$20, 3, FALSE))+'APC Parameters'!$I$6+VLOOKUP('Raw Data'!A635, 'APC Parameters'!$H$7:$L$20, 2, FALSE))), 0)</f>
        <v>2304.7114000000001</v>
      </c>
      <c r="N635" s="168">
        <f t="shared" si="281"/>
        <v>2304.7114000000001</v>
      </c>
      <c r="O635" s="168">
        <f>IFERROR(IF(M635="NA",VLOOKUP(D635,'Internal Calculations'!$B$10:$C$11,2,FALSE), M635)*VLOOKUP(A635, 'Growth Parameters'!$B$6:$H$19, 7, FALSE), 0)</f>
        <v>2304.7114000000001</v>
      </c>
      <c r="P635" s="177">
        <f t="shared" si="282"/>
        <v>2304.7114000000001</v>
      </c>
      <c r="Q635" s="178">
        <f>IF('Funding Allocation Parameters'!$C$5="Basic Library Subsidy", MIN(O635*('Funding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MIN($O635*(VLOOKUP(CONCATENATE($A635, 'Funding Allocation Parameters'!$I$5), 'Library Subsidy Complex'!$C$2:$J$55, 2, FALSE)), VLOOKUP(CONCATENATE($A635, 'Funding Allocation Parameters'!$I$5), 'Library Subsidy Complex'!$C$2:$J$55, 4, FALSE)), 0)))))</f>
        <v>1189</v>
      </c>
      <c r="R635" s="178">
        <f>IF('Funding Allocation Parameters'!$C$5="Basic Library Subsidy", 0, IF('Funding Allocation Parameters'!$C$5="Grant funding",MIN(O635*('Funding Allocation Parameters'!$E$5), 'Funding Allocation Parameters'!$G$5), IF('Funding Allocation Parameters'!$C$5="Other author funding", 0, IF('Funding Allocation Parameters'!$C$5="Any discretionary funds (grants if available, other if no grants)", MIN(O635*('Funding Allocation Parameters'!$E$5), 'Funding Allocation Parameters'!$G$5), IF('Funding Allocation Parameters'!$C$5="Complex Library Subsidy", 0, 0)))))</f>
        <v>0</v>
      </c>
      <c r="S635" s="178">
        <f>IF('Funding Allocation Parameters'!$C$5="Basic Library Subsidy", 0, IF('Funding Allocation Parameters'!$C$5="Grant funding", 0, IF('Funding Allocation Parameters'!$C$5="Other author funding",  MIN(O635*('Funding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5" s="178">
        <f>IF('Funding Allocation Parameters'!$C$5="Basic Library Subsidy", MIN(O635*('Funding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MIN($O635*(VLOOKUP(CONCATENATE($A635, 'Funding Allocation Parameters'!$I$5), 'Library Subsidy Complex'!$C$2:$J$55, 6, FALSE)), VLOOKUP(CONCATENATE($A635, 'Funding Allocation Parameters'!$I$5), 'Library Subsidy Complex'!$C$2:$J$55, 8, FALSE)), 0)))))</f>
        <v>1189</v>
      </c>
      <c r="U635" s="178">
        <f>IF('Funding Allocation Parameters'!$C$5="Basic Library Subsidy", 0, IF('Funding Allocation Parameters'!$C$5="Grant funding", 0, IF('Funding Allocation Parameters'!$C$5="Other author funding",  MIN(O635*('Funding Allocation Parameters'!$E$5), 'Funding Allocation Parameters'!$G$5), IF('Funding Allocation Parameters'!$C$5="Any discretionary funds (grants if available, other if no grants)", MIN(O635*('Funding Allocation Parameters'!$E$5), 'Funding Allocation Parameters'!$G$5), IF('Funding Allocation Parameters'!$C$5="Complex Library Subsidy", 0, 0)))))</f>
        <v>0</v>
      </c>
      <c r="V635" s="177">
        <f t="shared" si="283"/>
        <v>1115.7114000000001</v>
      </c>
      <c r="W635" s="177">
        <f t="shared" si="284"/>
        <v>1115.7114000000001</v>
      </c>
      <c r="X635" s="179">
        <f>IF('Funding Allocation Parameters'!$C$6="Basic Library Subsidy", MIN(V635*'Funding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MIN(V635*VLOOKUP(CONCATENATE($A635, 'Funding Allocation Parameters'!$I$6), 'Library Subsidy Complex'!$C$2:$J$55, 2, FALSE), VLOOKUP(CONCATENATE($A635, 'Funding Allocation Parameters'!$I$6), 'Library Subsidy Complex'!$C$2:$J$55, 4, FALSE)), 0)))))</f>
        <v>0</v>
      </c>
      <c r="Y635" s="179">
        <f>IF('Funding Allocation Parameters'!$C$6="Basic Library Subsidy", 0, IF('Funding Allocation Parameters'!$C$6="Grant funding",MIN(V635*'Funding Allocation Parameters'!$E$6, 'Funding Allocation Parameters'!$G$6), IF('Funding Allocation Parameters'!$C$6="Other author funding", 0, IF('Funding Allocation Parameters'!$C$6="Any discretionary funds (grants if available, other if no grants)", MIN(V635*'Funding Allocation Parameters'!$E$6, 'Funding Allocation Parameters'!$G$6), IF('Funding Allocation Parameters'!$C$6="Complex Library Subsidy", 0, 0)))))</f>
        <v>1115.7114000000001</v>
      </c>
      <c r="Z635" s="179">
        <f>IF('Funding Allocation Parameters'!$C$6="Basic Library Subsidy", 0, IF('Funding Allocation Parameters'!$C$6="Grant funding", 0, IF('Funding Allocation Parameters'!$C$6="Other author funding",  MIN(V635*'Funding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5" s="179">
        <f>IF('Funding Allocation Parameters'!$C$6="Basic Library Subsidy", MIN(W635*'Funding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MIN(W635*VLOOKUP(CONCATENATE($A635, 'Funding Allocation Parameters'!$I$6), 'Library Subsidy Complex'!$C$2:$J$55, 6, FALSE), VLOOKUP(CONCATENATE($A635, 'Funding Allocation Parameters'!$I$6), 'Library Subsidy Complex'!$C$2:$J$55, 8, FALSE)), 0)))))</f>
        <v>0</v>
      </c>
      <c r="AB635" s="179">
        <f>IF('Funding Allocation Parameters'!$C$6="Basic Library Subsidy", 0, IF('Funding Allocation Parameters'!$C$6="Grant funding", 0, IF('Funding Allocation Parameters'!$C$6="Other author funding",  MIN(W635*'Funding Allocation Parameters'!$E$6, 'Funding Allocation Parameters'!$G$6), IF('Funding Allocation Parameters'!$C$6="Any discretionary funds (grants if available, other if no grants)", MIN(W635*'Funding Allocation Parameters'!$E$6, 'Funding Allocation Parameters'!$G$6), IF('Funding Allocation Parameters'!$C$6="Complex Library Subsidy", 0, 0)))))</f>
        <v>1115.7114000000001</v>
      </c>
      <c r="AC635" s="177">
        <f t="shared" si="285"/>
        <v>0</v>
      </c>
      <c r="AD635" s="177">
        <f t="shared" si="286"/>
        <v>0</v>
      </c>
      <c r="AE635" s="180">
        <f>IF('Funding Allocation Parameters'!$C$7="Basic Library Subsidy", MIN(AC635*'Funding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MIN(AC635*VLOOKUP(CONCATENATE($A635, 'Funding Allocation Parameters'!$I$7), 'Library Subsidy Complex'!$C$2:$J$55, 2, FALSE), VLOOKUP(CONCATENATE($A635, 'Funding Allocation Parameters'!$I$7), 'Library Subsidy Complex'!$C$2:$J$55, 4, FALSE)), 0)))))</f>
        <v>0</v>
      </c>
      <c r="AF635" s="180">
        <f>IF('Funding Allocation Parameters'!$C$7="Basic Library Subsidy", 0, IF('Funding Allocation Parameters'!$C$7="Grant funding",MIN(AC635*'Funding Allocation Parameters'!$E$7, 'Funding Allocation Parameters'!$G$7), IF('Funding Allocation Parameters'!$C$7="Other author funding", 0, IF('Funding Allocation Parameters'!$C$7="Any discretionary funds (grants if available, other if no grants)", MIN(AC635*'Funding Allocation Parameters'!$E$7, 'Funding Allocation Parameters'!$G$7), IF('Funding Allocation Parameters'!$C$7="Complex Library Subsidy", 0, 0)))))</f>
        <v>0</v>
      </c>
      <c r="AG635" s="180">
        <f>IF('Funding Allocation Parameters'!$C$7="Basic Library Subsidy", 0, IF('Funding Allocation Parameters'!$C$7="Grant funding", 0, IF('Funding Allocation Parameters'!$C$7="Other author funding",  MIN(AC635*'Funding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5" s="180">
        <f>IF('Funding Allocation Parameters'!$C$7="Basic Library Subsidy", MIN(AD635*'Funding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MIN(AD635*VLOOKUP(CONCATENATE($A635, 'Funding Allocation Parameters'!$I$7), 'Library Subsidy Complex'!$C$2:$J$55, 6, FALSE), VLOOKUP(CONCATENATE($A635, 'Funding Allocation Parameters'!$I$7), 'Library Subsidy Complex'!$C$2:$J$55, 8, FALSE)), 0)))))</f>
        <v>0</v>
      </c>
      <c r="AI635" s="180">
        <f>IF('Funding Allocation Parameters'!$C$7="Basic Library Subsidy", 0, IF('Funding Allocation Parameters'!$C$7="Grant funding", 0, IF('Funding Allocation Parameters'!$C$7="Other author funding",  MIN(AD635*'Funding Allocation Parameters'!$E$7, 'Funding Allocation Parameters'!$G$7), IF('Funding Allocation Parameters'!$C$7="Any discretionary funds (grants if available, other if no grants)", MIN(AD635*'Funding Allocation Parameters'!$E$7, 'Funding Allocation Parameters'!$G$7), IF('Funding Allocation Parameters'!$C$7="Complex Library Subsidy", 0, 0)))))</f>
        <v>0</v>
      </c>
      <c r="AJ635" s="177">
        <f t="shared" si="287"/>
        <v>0</v>
      </c>
      <c r="AK635" s="177">
        <f t="shared" si="288"/>
        <v>0</v>
      </c>
      <c r="AL635" s="181">
        <f>IF('Funding Allocation Parameters'!$C$8="Basic Library Subsidy", MIN(AJ635*'Funding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MIN(AJ635*VLOOKUP(CONCATENATE($A635, 'Funding Allocation Parameters'!$I$8), 'Library Subsidy Complex'!$C$2:$J$55, 2, FALSE), VLOOKUP(CONCATENATE($A635, 'Funding Allocation Parameters'!$I$8), 'Library Subsidy Complex'!$C$2:$J$55, 4, FALSE)), 0)))))</f>
        <v>0</v>
      </c>
      <c r="AM635" s="181">
        <f>IF('Funding Allocation Parameters'!$C$8="Basic Library Subsidy", 0, IF('Funding Allocation Parameters'!$C$8="Grant funding",MIN(AJ635*'Funding Allocation Parameters'!$E$8, 'Funding Allocation Parameters'!$G$8), IF('Funding Allocation Parameters'!$C$8="Other author funding", 0, IF('Funding Allocation Parameters'!$C$8="Any discretionary funds (grants if available, other if no grants)", MIN(AJ635*'Funding Allocation Parameters'!$E$8, 'Funding Allocation Parameters'!$G$8), IF('Funding Allocation Parameters'!$C$8="Complex Library Subsidy", 0, 0)))))</f>
        <v>0</v>
      </c>
      <c r="AN635" s="181">
        <f>IF('Funding Allocation Parameters'!$C$8="Basic Library Subsidy", 0, IF('Funding Allocation Parameters'!$C$8="Grant funding", 0, IF('Funding Allocation Parameters'!$C$8="Other author funding",  MIN(AJ635*'Funding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5" s="181">
        <f>IF('Funding Allocation Parameters'!$C$8="Basic Library Subsidy", MIN(AK635*'Funding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MIN(AK635*VLOOKUP(CONCATENATE($A635, 'Funding Allocation Parameters'!$I$8), 'Library Subsidy Complex'!$C$2:$J$55, 6, FALSE), VLOOKUP(CONCATENATE($A635, 'Funding Allocation Parameters'!$I$8), 'Library Subsidy Complex'!$C$2:$J$55, 8, FALSE)), 0)))))</f>
        <v>0</v>
      </c>
      <c r="AP635" s="181">
        <f>IF('Funding Allocation Parameters'!$C$8="Basic Library Subsidy", 0, IF('Funding Allocation Parameters'!$C$8="Grant funding", 0, IF('Funding Allocation Parameters'!$C$8="Other author funding",  MIN(AK635*'Funding Allocation Parameters'!$E$8, 'Funding Allocation Parameters'!$G$8), IF('Funding Allocation Parameters'!$C$8="Any discretionary funds (grants if available, other if no grants)", MIN(AK635*'Funding Allocation Parameters'!$E$8, 'Funding Allocation Parameters'!$G$8), IF('Funding Allocation Parameters'!$C$8="Complex Library Subsidy", 0, 0)))))</f>
        <v>0</v>
      </c>
      <c r="AQ635" s="177">
        <f t="shared" si="289"/>
        <v>0</v>
      </c>
      <c r="AR635" s="177">
        <f t="shared" si="290"/>
        <v>0</v>
      </c>
      <c r="AS635" s="182">
        <f t="shared" si="291"/>
        <v>1189</v>
      </c>
      <c r="AT635" s="182">
        <f t="shared" si="292"/>
        <v>1115.7114000000001</v>
      </c>
      <c r="AU635" s="182">
        <f t="shared" si="293"/>
        <v>0</v>
      </c>
      <c r="AV635" s="182">
        <f t="shared" si="294"/>
        <v>1189</v>
      </c>
      <c r="AW635" s="182">
        <f t="shared" si="295"/>
        <v>1115.7114000000001</v>
      </c>
      <c r="AX635" s="183">
        <f t="shared" si="296"/>
        <v>1189</v>
      </c>
      <c r="AY635" s="183">
        <f t="shared" si="297"/>
        <v>1115.7114000000001</v>
      </c>
      <c r="AZ635" s="183">
        <f t="shared" si="298"/>
        <v>0</v>
      </c>
      <c r="BA635" s="183">
        <f t="shared" si="299"/>
        <v>0</v>
      </c>
      <c r="BB635" s="183">
        <f t="shared" si="300"/>
        <v>0</v>
      </c>
      <c r="BC635" s="184">
        <f t="shared" si="301"/>
        <v>1189</v>
      </c>
      <c r="BD635" s="184">
        <f t="shared" si="302"/>
        <v>0</v>
      </c>
      <c r="BE635" s="184">
        <f t="shared" si="303"/>
        <v>1115.7114000000001</v>
      </c>
      <c r="BF635" s="184">
        <f t="shared" si="304"/>
        <v>0</v>
      </c>
      <c r="BG635" s="102">
        <f t="shared" si="305"/>
        <v>0</v>
      </c>
      <c r="BH635" s="102">
        <f t="shared" si="306"/>
        <v>0</v>
      </c>
      <c r="BI635" s="102">
        <f t="shared" si="307"/>
        <v>0</v>
      </c>
      <c r="BJ635" s="102">
        <f t="shared" si="308"/>
        <v>1</v>
      </c>
      <c r="BK635" s="102">
        <f t="shared" si="309"/>
        <v>0</v>
      </c>
      <c r="BL635" s="102">
        <f t="shared" si="310"/>
        <v>0</v>
      </c>
      <c r="BN635" s="102"/>
    </row>
    <row r="636" spans="1:66" x14ac:dyDescent="0.25">
      <c r="A636" s="102" t="s">
        <v>17</v>
      </c>
      <c r="B636" s="102" t="s">
        <v>8</v>
      </c>
      <c r="C636" s="102" t="s">
        <v>8</v>
      </c>
      <c r="D636" s="102" t="s">
        <v>27</v>
      </c>
      <c r="E636" s="102" t="s">
        <v>1249</v>
      </c>
      <c r="F636" s="102" t="s">
        <v>1250</v>
      </c>
      <c r="G636" s="102">
        <v>1.746</v>
      </c>
      <c r="H636" s="102">
        <v>1</v>
      </c>
      <c r="I636" s="102">
        <v>1</v>
      </c>
      <c r="J636" s="167">
        <f>IFERROR(H636*VLOOKUP(A636, 'Advanced Parameters'!$B$7:$G$20, 6, FALSE)*VLOOKUP(A636, 'Growth Parameters'!$B$6:$H$19, 6, FALSE), 0)</f>
        <v>1</v>
      </c>
      <c r="K636" s="167">
        <f>IFERROR(IF('Advanced Parameters'!$C$5="n",'Raw Data'!I636*VLOOKUP(A636,'Advanced Parameters'!$B$7:$G$20,6,FALSE),J636*VLOOKUP(A636,'Advanced Parameters'!$B$7:$G$20,2,FALSE))*VLOOKUP(A636, 'Growth Parameters'!$B$6:$H$19, 6, FALSE), 0)</f>
        <v>1</v>
      </c>
      <c r="L636" s="167">
        <f t="shared" si="311"/>
        <v>0</v>
      </c>
      <c r="M636" s="168">
        <f>IFERROR(IF(G636="NA","NA",IF(G636&gt;'APC Parameters'!$K$6+VLOOKUP('Raw Data'!A636, 'APC Parameters'!$H$7:$L$20, 4, FALSE), 'APC Parameters'!$L$6+VLOOKUP('Raw Data'!A636, 'APC Parameters'!$H$7:$L$20, 5, FALSE), G636*('APC Parameters'!$J$6+VLOOKUP('Raw Data'!A636, 'APC Parameters'!$H$7:$L$20, 3, FALSE))+'APC Parameters'!$I$6+VLOOKUP('Raw Data'!A636, 'APC Parameters'!$H$7:$L$20, 2, FALSE))), 0)</f>
        <v>2386.2924000000003</v>
      </c>
      <c r="N636" s="168">
        <f t="shared" si="281"/>
        <v>2386.2924000000003</v>
      </c>
      <c r="O636" s="168">
        <f>IFERROR(IF(M636="NA",VLOOKUP(D636,'Internal Calculations'!$B$10:$C$11,2,FALSE), M636)*VLOOKUP(A636, 'Growth Parameters'!$B$6:$H$19, 7, FALSE), 0)</f>
        <v>2386.2924000000003</v>
      </c>
      <c r="P636" s="177">
        <f t="shared" si="282"/>
        <v>2386.2924000000003</v>
      </c>
      <c r="Q636" s="178">
        <f>IF('Funding Allocation Parameters'!$C$5="Basic Library Subsidy", MIN(O636*('Funding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MIN($O636*(VLOOKUP(CONCATENATE($A636, 'Funding Allocation Parameters'!$I$5), 'Library Subsidy Complex'!$C$2:$J$55, 2, FALSE)), VLOOKUP(CONCATENATE($A636, 'Funding Allocation Parameters'!$I$5), 'Library Subsidy Complex'!$C$2:$J$55, 4, FALSE)), 0)))))</f>
        <v>1189</v>
      </c>
      <c r="R636" s="178">
        <f>IF('Funding Allocation Parameters'!$C$5="Basic Library Subsidy", 0, IF('Funding Allocation Parameters'!$C$5="Grant funding",MIN(O636*('Funding Allocation Parameters'!$E$5), 'Funding Allocation Parameters'!$G$5), IF('Funding Allocation Parameters'!$C$5="Other author funding", 0, IF('Funding Allocation Parameters'!$C$5="Any discretionary funds (grants if available, other if no grants)", MIN(O636*('Funding Allocation Parameters'!$E$5), 'Funding Allocation Parameters'!$G$5), IF('Funding Allocation Parameters'!$C$5="Complex Library Subsidy", 0, 0)))))</f>
        <v>0</v>
      </c>
      <c r="S636" s="178">
        <f>IF('Funding Allocation Parameters'!$C$5="Basic Library Subsidy", 0, IF('Funding Allocation Parameters'!$C$5="Grant funding", 0, IF('Funding Allocation Parameters'!$C$5="Other author funding",  MIN(O636*('Funding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6" s="178">
        <f>IF('Funding Allocation Parameters'!$C$5="Basic Library Subsidy", MIN(O636*('Funding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MIN($O636*(VLOOKUP(CONCATENATE($A636, 'Funding Allocation Parameters'!$I$5), 'Library Subsidy Complex'!$C$2:$J$55, 6, FALSE)), VLOOKUP(CONCATENATE($A636, 'Funding Allocation Parameters'!$I$5), 'Library Subsidy Complex'!$C$2:$J$55, 8, FALSE)), 0)))))</f>
        <v>1189</v>
      </c>
      <c r="U636" s="178">
        <f>IF('Funding Allocation Parameters'!$C$5="Basic Library Subsidy", 0, IF('Funding Allocation Parameters'!$C$5="Grant funding", 0, IF('Funding Allocation Parameters'!$C$5="Other author funding",  MIN(O636*('Funding Allocation Parameters'!$E$5), 'Funding Allocation Parameters'!$G$5), IF('Funding Allocation Parameters'!$C$5="Any discretionary funds (grants if available, other if no grants)", MIN(O636*('Funding Allocation Parameters'!$E$5), 'Funding Allocation Parameters'!$G$5), IF('Funding Allocation Parameters'!$C$5="Complex Library Subsidy", 0, 0)))))</f>
        <v>0</v>
      </c>
      <c r="V636" s="177">
        <f t="shared" si="283"/>
        <v>1197.2924000000003</v>
      </c>
      <c r="W636" s="177">
        <f t="shared" si="284"/>
        <v>1197.2924000000003</v>
      </c>
      <c r="X636" s="179">
        <f>IF('Funding Allocation Parameters'!$C$6="Basic Library Subsidy", MIN(V636*'Funding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MIN(V636*VLOOKUP(CONCATENATE($A636, 'Funding Allocation Parameters'!$I$6), 'Library Subsidy Complex'!$C$2:$J$55, 2, FALSE), VLOOKUP(CONCATENATE($A636, 'Funding Allocation Parameters'!$I$6), 'Library Subsidy Complex'!$C$2:$J$55, 4, FALSE)), 0)))))</f>
        <v>0</v>
      </c>
      <c r="Y636" s="179">
        <f>IF('Funding Allocation Parameters'!$C$6="Basic Library Subsidy", 0, IF('Funding Allocation Parameters'!$C$6="Grant funding",MIN(V636*'Funding Allocation Parameters'!$E$6, 'Funding Allocation Parameters'!$G$6), IF('Funding Allocation Parameters'!$C$6="Other author funding", 0, IF('Funding Allocation Parameters'!$C$6="Any discretionary funds (grants if available, other if no grants)", MIN(V636*'Funding Allocation Parameters'!$E$6, 'Funding Allocation Parameters'!$G$6), IF('Funding Allocation Parameters'!$C$6="Complex Library Subsidy", 0, 0)))))</f>
        <v>1197.2924000000003</v>
      </c>
      <c r="Z636" s="179">
        <f>IF('Funding Allocation Parameters'!$C$6="Basic Library Subsidy", 0, IF('Funding Allocation Parameters'!$C$6="Grant funding", 0, IF('Funding Allocation Parameters'!$C$6="Other author funding",  MIN(V636*'Funding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6" s="179">
        <f>IF('Funding Allocation Parameters'!$C$6="Basic Library Subsidy", MIN(W636*'Funding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MIN(W636*VLOOKUP(CONCATENATE($A636, 'Funding Allocation Parameters'!$I$6), 'Library Subsidy Complex'!$C$2:$J$55, 6, FALSE), VLOOKUP(CONCATENATE($A636, 'Funding Allocation Parameters'!$I$6), 'Library Subsidy Complex'!$C$2:$J$55, 8, FALSE)), 0)))))</f>
        <v>0</v>
      </c>
      <c r="AB636" s="179">
        <f>IF('Funding Allocation Parameters'!$C$6="Basic Library Subsidy", 0, IF('Funding Allocation Parameters'!$C$6="Grant funding", 0, IF('Funding Allocation Parameters'!$C$6="Other author funding",  MIN(W636*'Funding Allocation Parameters'!$E$6, 'Funding Allocation Parameters'!$G$6), IF('Funding Allocation Parameters'!$C$6="Any discretionary funds (grants if available, other if no grants)", MIN(W636*'Funding Allocation Parameters'!$E$6, 'Funding Allocation Parameters'!$G$6), IF('Funding Allocation Parameters'!$C$6="Complex Library Subsidy", 0, 0)))))</f>
        <v>1197.2924000000003</v>
      </c>
      <c r="AC636" s="177">
        <f t="shared" si="285"/>
        <v>0</v>
      </c>
      <c r="AD636" s="177">
        <f t="shared" si="286"/>
        <v>0</v>
      </c>
      <c r="AE636" s="180">
        <f>IF('Funding Allocation Parameters'!$C$7="Basic Library Subsidy", MIN(AC636*'Funding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MIN(AC636*VLOOKUP(CONCATENATE($A636, 'Funding Allocation Parameters'!$I$7), 'Library Subsidy Complex'!$C$2:$J$55, 2, FALSE), VLOOKUP(CONCATENATE($A636, 'Funding Allocation Parameters'!$I$7), 'Library Subsidy Complex'!$C$2:$J$55, 4, FALSE)), 0)))))</f>
        <v>0</v>
      </c>
      <c r="AF636" s="180">
        <f>IF('Funding Allocation Parameters'!$C$7="Basic Library Subsidy", 0, IF('Funding Allocation Parameters'!$C$7="Grant funding",MIN(AC636*'Funding Allocation Parameters'!$E$7, 'Funding Allocation Parameters'!$G$7), IF('Funding Allocation Parameters'!$C$7="Other author funding", 0, IF('Funding Allocation Parameters'!$C$7="Any discretionary funds (grants if available, other if no grants)", MIN(AC636*'Funding Allocation Parameters'!$E$7, 'Funding Allocation Parameters'!$G$7), IF('Funding Allocation Parameters'!$C$7="Complex Library Subsidy", 0, 0)))))</f>
        <v>0</v>
      </c>
      <c r="AG636" s="180">
        <f>IF('Funding Allocation Parameters'!$C$7="Basic Library Subsidy", 0, IF('Funding Allocation Parameters'!$C$7="Grant funding", 0, IF('Funding Allocation Parameters'!$C$7="Other author funding",  MIN(AC636*'Funding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6" s="180">
        <f>IF('Funding Allocation Parameters'!$C$7="Basic Library Subsidy", MIN(AD636*'Funding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MIN(AD636*VLOOKUP(CONCATENATE($A636, 'Funding Allocation Parameters'!$I$7), 'Library Subsidy Complex'!$C$2:$J$55, 6, FALSE), VLOOKUP(CONCATENATE($A636, 'Funding Allocation Parameters'!$I$7), 'Library Subsidy Complex'!$C$2:$J$55, 8, FALSE)), 0)))))</f>
        <v>0</v>
      </c>
      <c r="AI636" s="180">
        <f>IF('Funding Allocation Parameters'!$C$7="Basic Library Subsidy", 0, IF('Funding Allocation Parameters'!$C$7="Grant funding", 0, IF('Funding Allocation Parameters'!$C$7="Other author funding",  MIN(AD636*'Funding Allocation Parameters'!$E$7, 'Funding Allocation Parameters'!$G$7), IF('Funding Allocation Parameters'!$C$7="Any discretionary funds (grants if available, other if no grants)", MIN(AD636*'Funding Allocation Parameters'!$E$7, 'Funding Allocation Parameters'!$G$7), IF('Funding Allocation Parameters'!$C$7="Complex Library Subsidy", 0, 0)))))</f>
        <v>0</v>
      </c>
      <c r="AJ636" s="177">
        <f t="shared" si="287"/>
        <v>0</v>
      </c>
      <c r="AK636" s="177">
        <f t="shared" si="288"/>
        <v>0</v>
      </c>
      <c r="AL636" s="181">
        <f>IF('Funding Allocation Parameters'!$C$8="Basic Library Subsidy", MIN(AJ636*'Funding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MIN(AJ636*VLOOKUP(CONCATENATE($A636, 'Funding Allocation Parameters'!$I$8), 'Library Subsidy Complex'!$C$2:$J$55, 2, FALSE), VLOOKUP(CONCATENATE($A636, 'Funding Allocation Parameters'!$I$8), 'Library Subsidy Complex'!$C$2:$J$55, 4, FALSE)), 0)))))</f>
        <v>0</v>
      </c>
      <c r="AM636" s="181">
        <f>IF('Funding Allocation Parameters'!$C$8="Basic Library Subsidy", 0, IF('Funding Allocation Parameters'!$C$8="Grant funding",MIN(AJ636*'Funding Allocation Parameters'!$E$8, 'Funding Allocation Parameters'!$G$8), IF('Funding Allocation Parameters'!$C$8="Other author funding", 0, IF('Funding Allocation Parameters'!$C$8="Any discretionary funds (grants if available, other if no grants)", MIN(AJ636*'Funding Allocation Parameters'!$E$8, 'Funding Allocation Parameters'!$G$8), IF('Funding Allocation Parameters'!$C$8="Complex Library Subsidy", 0, 0)))))</f>
        <v>0</v>
      </c>
      <c r="AN636" s="181">
        <f>IF('Funding Allocation Parameters'!$C$8="Basic Library Subsidy", 0, IF('Funding Allocation Parameters'!$C$8="Grant funding", 0, IF('Funding Allocation Parameters'!$C$8="Other author funding",  MIN(AJ636*'Funding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6" s="181">
        <f>IF('Funding Allocation Parameters'!$C$8="Basic Library Subsidy", MIN(AK636*'Funding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MIN(AK636*VLOOKUP(CONCATENATE($A636, 'Funding Allocation Parameters'!$I$8), 'Library Subsidy Complex'!$C$2:$J$55, 6, FALSE), VLOOKUP(CONCATENATE($A636, 'Funding Allocation Parameters'!$I$8), 'Library Subsidy Complex'!$C$2:$J$55, 8, FALSE)), 0)))))</f>
        <v>0</v>
      </c>
      <c r="AP636" s="181">
        <f>IF('Funding Allocation Parameters'!$C$8="Basic Library Subsidy", 0, IF('Funding Allocation Parameters'!$C$8="Grant funding", 0, IF('Funding Allocation Parameters'!$C$8="Other author funding",  MIN(AK636*'Funding Allocation Parameters'!$E$8, 'Funding Allocation Parameters'!$G$8), IF('Funding Allocation Parameters'!$C$8="Any discretionary funds (grants if available, other if no grants)", MIN(AK636*'Funding Allocation Parameters'!$E$8, 'Funding Allocation Parameters'!$G$8), IF('Funding Allocation Parameters'!$C$8="Complex Library Subsidy", 0, 0)))))</f>
        <v>0</v>
      </c>
      <c r="AQ636" s="177">
        <f t="shared" si="289"/>
        <v>0</v>
      </c>
      <c r="AR636" s="177">
        <f t="shared" si="290"/>
        <v>0</v>
      </c>
      <c r="AS636" s="182">
        <f t="shared" si="291"/>
        <v>1189</v>
      </c>
      <c r="AT636" s="182">
        <f t="shared" si="292"/>
        <v>1197.2924000000003</v>
      </c>
      <c r="AU636" s="182">
        <f t="shared" si="293"/>
        <v>0</v>
      </c>
      <c r="AV636" s="182">
        <f t="shared" si="294"/>
        <v>1189</v>
      </c>
      <c r="AW636" s="182">
        <f t="shared" si="295"/>
        <v>1197.2924000000003</v>
      </c>
      <c r="AX636" s="183">
        <f t="shared" si="296"/>
        <v>1189</v>
      </c>
      <c r="AY636" s="183">
        <f t="shared" si="297"/>
        <v>1197.2924000000003</v>
      </c>
      <c r="AZ636" s="183">
        <f t="shared" si="298"/>
        <v>0</v>
      </c>
      <c r="BA636" s="183">
        <f t="shared" si="299"/>
        <v>0</v>
      </c>
      <c r="BB636" s="183">
        <f t="shared" si="300"/>
        <v>0</v>
      </c>
      <c r="BC636" s="184">
        <f t="shared" si="301"/>
        <v>1189</v>
      </c>
      <c r="BD636" s="184">
        <f t="shared" si="302"/>
        <v>0</v>
      </c>
      <c r="BE636" s="184">
        <f t="shared" si="303"/>
        <v>1197.2924000000003</v>
      </c>
      <c r="BF636" s="184">
        <f t="shared" si="304"/>
        <v>0</v>
      </c>
      <c r="BG636" s="102">
        <f t="shared" si="305"/>
        <v>0</v>
      </c>
      <c r="BH636" s="102">
        <f t="shared" si="306"/>
        <v>0</v>
      </c>
      <c r="BI636" s="102">
        <f t="shared" si="307"/>
        <v>0</v>
      </c>
      <c r="BJ636" s="102">
        <f t="shared" si="308"/>
        <v>1</v>
      </c>
      <c r="BK636" s="102">
        <f t="shared" si="309"/>
        <v>0</v>
      </c>
      <c r="BL636" s="102">
        <f t="shared" si="310"/>
        <v>0</v>
      </c>
      <c r="BN636" s="102"/>
    </row>
    <row r="637" spans="1:66" x14ac:dyDescent="0.25">
      <c r="A637" s="102" t="s">
        <v>20</v>
      </c>
      <c r="B637" s="102" t="s">
        <v>8</v>
      </c>
      <c r="C637" s="102" t="s">
        <v>8</v>
      </c>
      <c r="D637" s="102" t="s">
        <v>27</v>
      </c>
      <c r="E637" s="102" t="s">
        <v>1252</v>
      </c>
      <c r="F637" s="102" t="s">
        <v>1253</v>
      </c>
      <c r="G637" s="102">
        <v>1.4259999999999999</v>
      </c>
      <c r="H637" s="102">
        <v>1</v>
      </c>
      <c r="I637" s="102">
        <v>1</v>
      </c>
      <c r="J637" s="167">
        <f>IFERROR(H637*VLOOKUP(A637, 'Advanced Parameters'!$B$7:$G$20, 6, FALSE)*VLOOKUP(A637, 'Growth Parameters'!$B$6:$H$19, 6, FALSE), 0)</f>
        <v>1</v>
      </c>
      <c r="K637" s="167">
        <f>IFERROR(IF('Advanced Parameters'!$C$5="n",'Raw Data'!I637*VLOOKUP(A637,'Advanced Parameters'!$B$7:$G$20,6,FALSE),J637*VLOOKUP(A637,'Advanced Parameters'!$B$7:$G$20,2,FALSE))*VLOOKUP(A637, 'Growth Parameters'!$B$6:$H$19, 6, FALSE), 0)</f>
        <v>1</v>
      </c>
      <c r="L637" s="167">
        <f t="shared" si="311"/>
        <v>0</v>
      </c>
      <c r="M637" s="168">
        <f>IFERROR(IF(G637="NA","NA",IF(G637&gt;'APC Parameters'!$K$6+VLOOKUP('Raw Data'!A637, 'APC Parameters'!$H$7:$L$20, 4, FALSE), 'APC Parameters'!$L$6+VLOOKUP('Raw Data'!A637, 'APC Parameters'!$H$7:$L$20, 5, FALSE), G637*('APC Parameters'!$J$6+VLOOKUP('Raw Data'!A637, 'APC Parameters'!$H$7:$L$20, 3, FALSE))+'APC Parameters'!$I$6+VLOOKUP('Raw Data'!A637, 'APC Parameters'!$H$7:$L$20, 2, FALSE))), 0)</f>
        <v>2159.2844</v>
      </c>
      <c r="N637" s="168">
        <f t="shared" si="281"/>
        <v>2159.2844</v>
      </c>
      <c r="O637" s="168">
        <f>IFERROR(IF(M637="NA",VLOOKUP(D637,'Internal Calculations'!$B$10:$C$11,2,FALSE), M637)*VLOOKUP(A637, 'Growth Parameters'!$B$6:$H$19, 7, FALSE), 0)</f>
        <v>2159.2844</v>
      </c>
      <c r="P637" s="177">
        <f t="shared" si="282"/>
        <v>2159.2844</v>
      </c>
      <c r="Q637" s="178">
        <f>IF('Funding Allocation Parameters'!$C$5="Basic Library Subsidy", MIN(O637*('Funding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MIN($O637*(VLOOKUP(CONCATENATE($A637, 'Funding Allocation Parameters'!$I$5), 'Library Subsidy Complex'!$C$2:$J$55, 2, FALSE)), VLOOKUP(CONCATENATE($A637, 'Funding Allocation Parameters'!$I$5), 'Library Subsidy Complex'!$C$2:$J$55, 4, FALSE)), 0)))))</f>
        <v>1189</v>
      </c>
      <c r="R637" s="178">
        <f>IF('Funding Allocation Parameters'!$C$5="Basic Library Subsidy", 0, IF('Funding Allocation Parameters'!$C$5="Grant funding",MIN(O637*('Funding Allocation Parameters'!$E$5), 'Funding Allocation Parameters'!$G$5), IF('Funding Allocation Parameters'!$C$5="Other author funding", 0, IF('Funding Allocation Parameters'!$C$5="Any discretionary funds (grants if available, other if no grants)", MIN(O637*('Funding Allocation Parameters'!$E$5), 'Funding Allocation Parameters'!$G$5), IF('Funding Allocation Parameters'!$C$5="Complex Library Subsidy", 0, 0)))))</f>
        <v>0</v>
      </c>
      <c r="S637" s="178">
        <f>IF('Funding Allocation Parameters'!$C$5="Basic Library Subsidy", 0, IF('Funding Allocation Parameters'!$C$5="Grant funding", 0, IF('Funding Allocation Parameters'!$C$5="Other author funding",  MIN(O637*('Funding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7" s="178">
        <f>IF('Funding Allocation Parameters'!$C$5="Basic Library Subsidy", MIN(O637*('Funding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MIN($O637*(VLOOKUP(CONCATENATE($A637, 'Funding Allocation Parameters'!$I$5), 'Library Subsidy Complex'!$C$2:$J$55, 6, FALSE)), VLOOKUP(CONCATENATE($A637, 'Funding Allocation Parameters'!$I$5), 'Library Subsidy Complex'!$C$2:$J$55, 8, FALSE)), 0)))))</f>
        <v>1189</v>
      </c>
      <c r="U637" s="178">
        <f>IF('Funding Allocation Parameters'!$C$5="Basic Library Subsidy", 0, IF('Funding Allocation Parameters'!$C$5="Grant funding", 0, IF('Funding Allocation Parameters'!$C$5="Other author funding",  MIN(O637*('Funding Allocation Parameters'!$E$5), 'Funding Allocation Parameters'!$G$5), IF('Funding Allocation Parameters'!$C$5="Any discretionary funds (grants if available, other if no grants)", MIN(O637*('Funding Allocation Parameters'!$E$5), 'Funding Allocation Parameters'!$G$5), IF('Funding Allocation Parameters'!$C$5="Complex Library Subsidy", 0, 0)))))</f>
        <v>0</v>
      </c>
      <c r="V637" s="177">
        <f t="shared" si="283"/>
        <v>970.28440000000001</v>
      </c>
      <c r="W637" s="177">
        <f t="shared" si="284"/>
        <v>970.28440000000001</v>
      </c>
      <c r="X637" s="179">
        <f>IF('Funding Allocation Parameters'!$C$6="Basic Library Subsidy", MIN(V637*'Funding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MIN(V637*VLOOKUP(CONCATENATE($A637, 'Funding Allocation Parameters'!$I$6), 'Library Subsidy Complex'!$C$2:$J$55, 2, FALSE), VLOOKUP(CONCATENATE($A637, 'Funding Allocation Parameters'!$I$6), 'Library Subsidy Complex'!$C$2:$J$55, 4, FALSE)), 0)))))</f>
        <v>0</v>
      </c>
      <c r="Y637" s="179">
        <f>IF('Funding Allocation Parameters'!$C$6="Basic Library Subsidy", 0, IF('Funding Allocation Parameters'!$C$6="Grant funding",MIN(V637*'Funding Allocation Parameters'!$E$6, 'Funding Allocation Parameters'!$G$6), IF('Funding Allocation Parameters'!$C$6="Other author funding", 0, IF('Funding Allocation Parameters'!$C$6="Any discretionary funds (grants if available, other if no grants)", MIN(V637*'Funding Allocation Parameters'!$E$6, 'Funding Allocation Parameters'!$G$6), IF('Funding Allocation Parameters'!$C$6="Complex Library Subsidy", 0, 0)))))</f>
        <v>970.28440000000001</v>
      </c>
      <c r="Z637" s="179">
        <f>IF('Funding Allocation Parameters'!$C$6="Basic Library Subsidy", 0, IF('Funding Allocation Parameters'!$C$6="Grant funding", 0, IF('Funding Allocation Parameters'!$C$6="Other author funding",  MIN(V637*'Funding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7" s="179">
        <f>IF('Funding Allocation Parameters'!$C$6="Basic Library Subsidy", MIN(W637*'Funding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MIN(W637*VLOOKUP(CONCATENATE($A637, 'Funding Allocation Parameters'!$I$6), 'Library Subsidy Complex'!$C$2:$J$55, 6, FALSE), VLOOKUP(CONCATENATE($A637, 'Funding Allocation Parameters'!$I$6), 'Library Subsidy Complex'!$C$2:$J$55, 8, FALSE)), 0)))))</f>
        <v>0</v>
      </c>
      <c r="AB637" s="179">
        <f>IF('Funding Allocation Parameters'!$C$6="Basic Library Subsidy", 0, IF('Funding Allocation Parameters'!$C$6="Grant funding", 0, IF('Funding Allocation Parameters'!$C$6="Other author funding",  MIN(W637*'Funding Allocation Parameters'!$E$6, 'Funding Allocation Parameters'!$G$6), IF('Funding Allocation Parameters'!$C$6="Any discretionary funds (grants if available, other if no grants)", MIN(W637*'Funding Allocation Parameters'!$E$6, 'Funding Allocation Parameters'!$G$6), IF('Funding Allocation Parameters'!$C$6="Complex Library Subsidy", 0, 0)))))</f>
        <v>970.28440000000001</v>
      </c>
      <c r="AC637" s="177">
        <f t="shared" si="285"/>
        <v>0</v>
      </c>
      <c r="AD637" s="177">
        <f t="shared" si="286"/>
        <v>0</v>
      </c>
      <c r="AE637" s="180">
        <f>IF('Funding Allocation Parameters'!$C$7="Basic Library Subsidy", MIN(AC637*'Funding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MIN(AC637*VLOOKUP(CONCATENATE($A637, 'Funding Allocation Parameters'!$I$7), 'Library Subsidy Complex'!$C$2:$J$55, 2, FALSE), VLOOKUP(CONCATENATE($A637, 'Funding Allocation Parameters'!$I$7), 'Library Subsidy Complex'!$C$2:$J$55, 4, FALSE)), 0)))))</f>
        <v>0</v>
      </c>
      <c r="AF637" s="180">
        <f>IF('Funding Allocation Parameters'!$C$7="Basic Library Subsidy", 0, IF('Funding Allocation Parameters'!$C$7="Grant funding",MIN(AC637*'Funding Allocation Parameters'!$E$7, 'Funding Allocation Parameters'!$G$7), IF('Funding Allocation Parameters'!$C$7="Other author funding", 0, IF('Funding Allocation Parameters'!$C$7="Any discretionary funds (grants if available, other if no grants)", MIN(AC637*'Funding Allocation Parameters'!$E$7, 'Funding Allocation Parameters'!$G$7), IF('Funding Allocation Parameters'!$C$7="Complex Library Subsidy", 0, 0)))))</f>
        <v>0</v>
      </c>
      <c r="AG637" s="180">
        <f>IF('Funding Allocation Parameters'!$C$7="Basic Library Subsidy", 0, IF('Funding Allocation Parameters'!$C$7="Grant funding", 0, IF('Funding Allocation Parameters'!$C$7="Other author funding",  MIN(AC637*'Funding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7" s="180">
        <f>IF('Funding Allocation Parameters'!$C$7="Basic Library Subsidy", MIN(AD637*'Funding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MIN(AD637*VLOOKUP(CONCATENATE($A637, 'Funding Allocation Parameters'!$I$7), 'Library Subsidy Complex'!$C$2:$J$55, 6, FALSE), VLOOKUP(CONCATENATE($A637, 'Funding Allocation Parameters'!$I$7), 'Library Subsidy Complex'!$C$2:$J$55, 8, FALSE)), 0)))))</f>
        <v>0</v>
      </c>
      <c r="AI637" s="180">
        <f>IF('Funding Allocation Parameters'!$C$7="Basic Library Subsidy", 0, IF('Funding Allocation Parameters'!$C$7="Grant funding", 0, IF('Funding Allocation Parameters'!$C$7="Other author funding",  MIN(AD637*'Funding Allocation Parameters'!$E$7, 'Funding Allocation Parameters'!$G$7), IF('Funding Allocation Parameters'!$C$7="Any discretionary funds (grants if available, other if no grants)", MIN(AD637*'Funding Allocation Parameters'!$E$7, 'Funding Allocation Parameters'!$G$7), IF('Funding Allocation Parameters'!$C$7="Complex Library Subsidy", 0, 0)))))</f>
        <v>0</v>
      </c>
      <c r="AJ637" s="177">
        <f t="shared" si="287"/>
        <v>0</v>
      </c>
      <c r="AK637" s="177">
        <f t="shared" si="288"/>
        <v>0</v>
      </c>
      <c r="AL637" s="181">
        <f>IF('Funding Allocation Parameters'!$C$8="Basic Library Subsidy", MIN(AJ637*'Funding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MIN(AJ637*VLOOKUP(CONCATENATE($A637, 'Funding Allocation Parameters'!$I$8), 'Library Subsidy Complex'!$C$2:$J$55, 2, FALSE), VLOOKUP(CONCATENATE($A637, 'Funding Allocation Parameters'!$I$8), 'Library Subsidy Complex'!$C$2:$J$55, 4, FALSE)), 0)))))</f>
        <v>0</v>
      </c>
      <c r="AM637" s="181">
        <f>IF('Funding Allocation Parameters'!$C$8="Basic Library Subsidy", 0, IF('Funding Allocation Parameters'!$C$8="Grant funding",MIN(AJ637*'Funding Allocation Parameters'!$E$8, 'Funding Allocation Parameters'!$G$8), IF('Funding Allocation Parameters'!$C$8="Other author funding", 0, IF('Funding Allocation Parameters'!$C$8="Any discretionary funds (grants if available, other if no grants)", MIN(AJ637*'Funding Allocation Parameters'!$E$8, 'Funding Allocation Parameters'!$G$8), IF('Funding Allocation Parameters'!$C$8="Complex Library Subsidy", 0, 0)))))</f>
        <v>0</v>
      </c>
      <c r="AN637" s="181">
        <f>IF('Funding Allocation Parameters'!$C$8="Basic Library Subsidy", 0, IF('Funding Allocation Parameters'!$C$8="Grant funding", 0, IF('Funding Allocation Parameters'!$C$8="Other author funding",  MIN(AJ637*'Funding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7" s="181">
        <f>IF('Funding Allocation Parameters'!$C$8="Basic Library Subsidy", MIN(AK637*'Funding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MIN(AK637*VLOOKUP(CONCATENATE($A637, 'Funding Allocation Parameters'!$I$8), 'Library Subsidy Complex'!$C$2:$J$55, 6, FALSE), VLOOKUP(CONCATENATE($A637, 'Funding Allocation Parameters'!$I$8), 'Library Subsidy Complex'!$C$2:$J$55, 8, FALSE)), 0)))))</f>
        <v>0</v>
      </c>
      <c r="AP637" s="181">
        <f>IF('Funding Allocation Parameters'!$C$8="Basic Library Subsidy", 0, IF('Funding Allocation Parameters'!$C$8="Grant funding", 0, IF('Funding Allocation Parameters'!$C$8="Other author funding",  MIN(AK637*'Funding Allocation Parameters'!$E$8, 'Funding Allocation Parameters'!$G$8), IF('Funding Allocation Parameters'!$C$8="Any discretionary funds (grants if available, other if no grants)", MIN(AK637*'Funding Allocation Parameters'!$E$8, 'Funding Allocation Parameters'!$G$8), IF('Funding Allocation Parameters'!$C$8="Complex Library Subsidy", 0, 0)))))</f>
        <v>0</v>
      </c>
      <c r="AQ637" s="177">
        <f t="shared" si="289"/>
        <v>0</v>
      </c>
      <c r="AR637" s="177">
        <f t="shared" si="290"/>
        <v>0</v>
      </c>
      <c r="AS637" s="182">
        <f t="shared" si="291"/>
        <v>1189</v>
      </c>
      <c r="AT637" s="182">
        <f t="shared" si="292"/>
        <v>970.28440000000001</v>
      </c>
      <c r="AU637" s="182">
        <f t="shared" si="293"/>
        <v>0</v>
      </c>
      <c r="AV637" s="182">
        <f t="shared" si="294"/>
        <v>1189</v>
      </c>
      <c r="AW637" s="182">
        <f t="shared" si="295"/>
        <v>970.28440000000001</v>
      </c>
      <c r="AX637" s="183">
        <f t="shared" si="296"/>
        <v>1189</v>
      </c>
      <c r="AY637" s="183">
        <f t="shared" si="297"/>
        <v>970.28440000000001</v>
      </c>
      <c r="AZ637" s="183">
        <f t="shared" si="298"/>
        <v>0</v>
      </c>
      <c r="BA637" s="183">
        <f t="shared" si="299"/>
        <v>0</v>
      </c>
      <c r="BB637" s="183">
        <f t="shared" si="300"/>
        <v>0</v>
      </c>
      <c r="BC637" s="184">
        <f t="shared" si="301"/>
        <v>1189</v>
      </c>
      <c r="BD637" s="184">
        <f t="shared" si="302"/>
        <v>0</v>
      </c>
      <c r="BE637" s="184">
        <f t="shared" si="303"/>
        <v>970.28440000000001</v>
      </c>
      <c r="BF637" s="184">
        <f t="shared" si="304"/>
        <v>0</v>
      </c>
      <c r="BG637" s="102">
        <f t="shared" si="305"/>
        <v>0</v>
      </c>
      <c r="BH637" s="102">
        <f t="shared" si="306"/>
        <v>0</v>
      </c>
      <c r="BI637" s="102">
        <f t="shared" si="307"/>
        <v>0</v>
      </c>
      <c r="BJ637" s="102">
        <f t="shared" si="308"/>
        <v>1</v>
      </c>
      <c r="BK637" s="102">
        <f t="shared" si="309"/>
        <v>0</v>
      </c>
      <c r="BL637" s="102">
        <f t="shared" si="310"/>
        <v>0</v>
      </c>
      <c r="BN637" s="102"/>
    </row>
    <row r="638" spans="1:66" x14ac:dyDescent="0.25">
      <c r="A638" s="102" t="s">
        <v>25</v>
      </c>
      <c r="B638" s="102" t="s">
        <v>8</v>
      </c>
      <c r="C638" s="102" t="s">
        <v>8</v>
      </c>
      <c r="D638" s="102" t="s">
        <v>27</v>
      </c>
      <c r="E638" s="102" t="s">
        <v>1255</v>
      </c>
      <c r="F638" s="102" t="s">
        <v>1256</v>
      </c>
      <c r="G638" s="102">
        <v>1.244</v>
      </c>
      <c r="H638" s="102">
        <v>1</v>
      </c>
      <c r="I638" s="102">
        <v>0.498</v>
      </c>
      <c r="J638" s="167">
        <f>IFERROR(H638*VLOOKUP(A638, 'Advanced Parameters'!$B$7:$G$20, 6, FALSE)*VLOOKUP(A638, 'Growth Parameters'!$B$6:$H$19, 6, FALSE), 0)</f>
        <v>1</v>
      </c>
      <c r="K638" s="167">
        <f>IFERROR(IF('Advanced Parameters'!$C$5="n",'Raw Data'!I638*VLOOKUP(A638,'Advanced Parameters'!$B$7:$G$20,6,FALSE),J638*VLOOKUP(A638,'Advanced Parameters'!$B$7:$G$20,2,FALSE))*VLOOKUP(A638, 'Growth Parameters'!$B$6:$H$19, 6, FALSE), 0)</f>
        <v>0.498</v>
      </c>
      <c r="L638" s="167">
        <f t="shared" si="311"/>
        <v>0.502</v>
      </c>
      <c r="M638" s="168">
        <f>IFERROR(IF(G638="NA","NA",IF(G638&gt;'APC Parameters'!$K$6+VLOOKUP('Raw Data'!A638, 'APC Parameters'!$H$7:$L$20, 4, FALSE), 'APC Parameters'!$L$6+VLOOKUP('Raw Data'!A638, 'APC Parameters'!$H$7:$L$20, 5, FALSE), G638*('APC Parameters'!$J$6+VLOOKUP('Raw Data'!A638, 'APC Parameters'!$H$7:$L$20, 3, FALSE))+'APC Parameters'!$I$6+VLOOKUP('Raw Data'!A638, 'APC Parameters'!$H$7:$L$20, 2, FALSE))), 0)</f>
        <v>2030.1736000000001</v>
      </c>
      <c r="N638" s="168">
        <f t="shared" si="281"/>
        <v>2030.1736000000001</v>
      </c>
      <c r="O638" s="168">
        <f>IFERROR(IF(M638="NA",VLOOKUP(D638,'Internal Calculations'!$B$10:$C$11,2,FALSE), M638)*VLOOKUP(A638, 'Growth Parameters'!$B$6:$H$19, 7, FALSE), 0)</f>
        <v>2030.1736000000001</v>
      </c>
      <c r="P638" s="177">
        <f t="shared" si="282"/>
        <v>2030.1736000000001</v>
      </c>
      <c r="Q638" s="178">
        <f>IF('Funding Allocation Parameters'!$C$5="Basic Library Subsidy", MIN(O638*('Funding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MIN($O638*(VLOOKUP(CONCATENATE($A638, 'Funding Allocation Parameters'!$I$5), 'Library Subsidy Complex'!$C$2:$J$55, 2, FALSE)), VLOOKUP(CONCATENATE($A638, 'Funding Allocation Parameters'!$I$5), 'Library Subsidy Complex'!$C$2:$J$55, 4, FALSE)), 0)))))</f>
        <v>1189</v>
      </c>
      <c r="R638" s="178">
        <f>IF('Funding Allocation Parameters'!$C$5="Basic Library Subsidy", 0, IF('Funding Allocation Parameters'!$C$5="Grant funding",MIN(O638*('Funding Allocation Parameters'!$E$5), 'Funding Allocation Parameters'!$G$5), IF('Funding Allocation Parameters'!$C$5="Other author funding", 0, IF('Funding Allocation Parameters'!$C$5="Any discretionary funds (grants if available, other if no grants)", MIN(O638*('Funding Allocation Parameters'!$E$5), 'Funding Allocation Parameters'!$G$5), IF('Funding Allocation Parameters'!$C$5="Complex Library Subsidy", 0, 0)))))</f>
        <v>0</v>
      </c>
      <c r="S638" s="178">
        <f>IF('Funding Allocation Parameters'!$C$5="Basic Library Subsidy", 0, IF('Funding Allocation Parameters'!$C$5="Grant funding", 0, IF('Funding Allocation Parameters'!$C$5="Other author funding",  MIN(O638*('Funding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8" s="178">
        <f>IF('Funding Allocation Parameters'!$C$5="Basic Library Subsidy", MIN(O638*('Funding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MIN($O638*(VLOOKUP(CONCATENATE($A638, 'Funding Allocation Parameters'!$I$5), 'Library Subsidy Complex'!$C$2:$J$55, 6, FALSE)), VLOOKUP(CONCATENATE($A638, 'Funding Allocation Parameters'!$I$5), 'Library Subsidy Complex'!$C$2:$J$55, 8, FALSE)), 0)))))</f>
        <v>1189</v>
      </c>
      <c r="U638" s="178">
        <f>IF('Funding Allocation Parameters'!$C$5="Basic Library Subsidy", 0, IF('Funding Allocation Parameters'!$C$5="Grant funding", 0, IF('Funding Allocation Parameters'!$C$5="Other author funding",  MIN(O638*('Funding Allocation Parameters'!$E$5), 'Funding Allocation Parameters'!$G$5), IF('Funding Allocation Parameters'!$C$5="Any discretionary funds (grants if available, other if no grants)", MIN(O638*('Funding Allocation Parameters'!$E$5), 'Funding Allocation Parameters'!$G$5), IF('Funding Allocation Parameters'!$C$5="Complex Library Subsidy", 0, 0)))))</f>
        <v>0</v>
      </c>
      <c r="V638" s="177">
        <f t="shared" si="283"/>
        <v>841.17360000000008</v>
      </c>
      <c r="W638" s="177">
        <f t="shared" si="284"/>
        <v>841.17360000000008</v>
      </c>
      <c r="X638" s="179">
        <f>IF('Funding Allocation Parameters'!$C$6="Basic Library Subsidy", MIN(V638*'Funding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MIN(V638*VLOOKUP(CONCATENATE($A638, 'Funding Allocation Parameters'!$I$6), 'Library Subsidy Complex'!$C$2:$J$55, 2, FALSE), VLOOKUP(CONCATENATE($A638, 'Funding Allocation Parameters'!$I$6), 'Library Subsidy Complex'!$C$2:$J$55, 4, FALSE)), 0)))))</f>
        <v>0</v>
      </c>
      <c r="Y638" s="179">
        <f>IF('Funding Allocation Parameters'!$C$6="Basic Library Subsidy", 0, IF('Funding Allocation Parameters'!$C$6="Grant funding",MIN(V638*'Funding Allocation Parameters'!$E$6, 'Funding Allocation Parameters'!$G$6), IF('Funding Allocation Parameters'!$C$6="Other author funding", 0, IF('Funding Allocation Parameters'!$C$6="Any discretionary funds (grants if available, other if no grants)", MIN(V638*'Funding Allocation Parameters'!$E$6, 'Funding Allocation Parameters'!$G$6), IF('Funding Allocation Parameters'!$C$6="Complex Library Subsidy", 0, 0)))))</f>
        <v>841.17360000000008</v>
      </c>
      <c r="Z638" s="179">
        <f>IF('Funding Allocation Parameters'!$C$6="Basic Library Subsidy", 0, IF('Funding Allocation Parameters'!$C$6="Grant funding", 0, IF('Funding Allocation Parameters'!$C$6="Other author funding",  MIN(V638*'Funding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8" s="179">
        <f>IF('Funding Allocation Parameters'!$C$6="Basic Library Subsidy", MIN(W638*'Funding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MIN(W638*VLOOKUP(CONCATENATE($A638, 'Funding Allocation Parameters'!$I$6), 'Library Subsidy Complex'!$C$2:$J$55, 6, FALSE), VLOOKUP(CONCATENATE($A638, 'Funding Allocation Parameters'!$I$6), 'Library Subsidy Complex'!$C$2:$J$55, 8, FALSE)), 0)))))</f>
        <v>0</v>
      </c>
      <c r="AB638" s="179">
        <f>IF('Funding Allocation Parameters'!$C$6="Basic Library Subsidy", 0, IF('Funding Allocation Parameters'!$C$6="Grant funding", 0, IF('Funding Allocation Parameters'!$C$6="Other author funding",  MIN(W638*'Funding Allocation Parameters'!$E$6, 'Funding Allocation Parameters'!$G$6), IF('Funding Allocation Parameters'!$C$6="Any discretionary funds (grants if available, other if no grants)", MIN(W638*'Funding Allocation Parameters'!$E$6, 'Funding Allocation Parameters'!$G$6), IF('Funding Allocation Parameters'!$C$6="Complex Library Subsidy", 0, 0)))))</f>
        <v>841.17360000000008</v>
      </c>
      <c r="AC638" s="177">
        <f t="shared" si="285"/>
        <v>0</v>
      </c>
      <c r="AD638" s="177">
        <f t="shared" si="286"/>
        <v>0</v>
      </c>
      <c r="AE638" s="180">
        <f>IF('Funding Allocation Parameters'!$C$7="Basic Library Subsidy", MIN(AC638*'Funding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MIN(AC638*VLOOKUP(CONCATENATE($A638, 'Funding Allocation Parameters'!$I$7), 'Library Subsidy Complex'!$C$2:$J$55, 2, FALSE), VLOOKUP(CONCATENATE($A638, 'Funding Allocation Parameters'!$I$7), 'Library Subsidy Complex'!$C$2:$J$55, 4, FALSE)), 0)))))</f>
        <v>0</v>
      </c>
      <c r="AF638" s="180">
        <f>IF('Funding Allocation Parameters'!$C$7="Basic Library Subsidy", 0, IF('Funding Allocation Parameters'!$C$7="Grant funding",MIN(AC638*'Funding Allocation Parameters'!$E$7, 'Funding Allocation Parameters'!$G$7), IF('Funding Allocation Parameters'!$C$7="Other author funding", 0, IF('Funding Allocation Parameters'!$C$7="Any discretionary funds (grants if available, other if no grants)", MIN(AC638*'Funding Allocation Parameters'!$E$7, 'Funding Allocation Parameters'!$G$7), IF('Funding Allocation Parameters'!$C$7="Complex Library Subsidy", 0, 0)))))</f>
        <v>0</v>
      </c>
      <c r="AG638" s="180">
        <f>IF('Funding Allocation Parameters'!$C$7="Basic Library Subsidy", 0, IF('Funding Allocation Parameters'!$C$7="Grant funding", 0, IF('Funding Allocation Parameters'!$C$7="Other author funding",  MIN(AC638*'Funding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8" s="180">
        <f>IF('Funding Allocation Parameters'!$C$7="Basic Library Subsidy", MIN(AD638*'Funding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MIN(AD638*VLOOKUP(CONCATENATE($A638, 'Funding Allocation Parameters'!$I$7), 'Library Subsidy Complex'!$C$2:$J$55, 6, FALSE), VLOOKUP(CONCATENATE($A638, 'Funding Allocation Parameters'!$I$7), 'Library Subsidy Complex'!$C$2:$J$55, 8, FALSE)), 0)))))</f>
        <v>0</v>
      </c>
      <c r="AI638" s="180">
        <f>IF('Funding Allocation Parameters'!$C$7="Basic Library Subsidy", 0, IF('Funding Allocation Parameters'!$C$7="Grant funding", 0, IF('Funding Allocation Parameters'!$C$7="Other author funding",  MIN(AD638*'Funding Allocation Parameters'!$E$7, 'Funding Allocation Parameters'!$G$7), IF('Funding Allocation Parameters'!$C$7="Any discretionary funds (grants if available, other if no grants)", MIN(AD638*'Funding Allocation Parameters'!$E$7, 'Funding Allocation Parameters'!$G$7), IF('Funding Allocation Parameters'!$C$7="Complex Library Subsidy", 0, 0)))))</f>
        <v>0</v>
      </c>
      <c r="AJ638" s="177">
        <f t="shared" si="287"/>
        <v>0</v>
      </c>
      <c r="AK638" s="177">
        <f t="shared" si="288"/>
        <v>0</v>
      </c>
      <c r="AL638" s="181">
        <f>IF('Funding Allocation Parameters'!$C$8="Basic Library Subsidy", MIN(AJ638*'Funding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MIN(AJ638*VLOOKUP(CONCATENATE($A638, 'Funding Allocation Parameters'!$I$8), 'Library Subsidy Complex'!$C$2:$J$55, 2, FALSE), VLOOKUP(CONCATENATE($A638, 'Funding Allocation Parameters'!$I$8), 'Library Subsidy Complex'!$C$2:$J$55, 4, FALSE)), 0)))))</f>
        <v>0</v>
      </c>
      <c r="AM638" s="181">
        <f>IF('Funding Allocation Parameters'!$C$8="Basic Library Subsidy", 0, IF('Funding Allocation Parameters'!$C$8="Grant funding",MIN(AJ638*'Funding Allocation Parameters'!$E$8, 'Funding Allocation Parameters'!$G$8), IF('Funding Allocation Parameters'!$C$8="Other author funding", 0, IF('Funding Allocation Parameters'!$C$8="Any discretionary funds (grants if available, other if no grants)", MIN(AJ638*'Funding Allocation Parameters'!$E$8, 'Funding Allocation Parameters'!$G$8), IF('Funding Allocation Parameters'!$C$8="Complex Library Subsidy", 0, 0)))))</f>
        <v>0</v>
      </c>
      <c r="AN638" s="181">
        <f>IF('Funding Allocation Parameters'!$C$8="Basic Library Subsidy", 0, IF('Funding Allocation Parameters'!$C$8="Grant funding", 0, IF('Funding Allocation Parameters'!$C$8="Other author funding",  MIN(AJ638*'Funding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8" s="181">
        <f>IF('Funding Allocation Parameters'!$C$8="Basic Library Subsidy", MIN(AK638*'Funding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MIN(AK638*VLOOKUP(CONCATENATE($A638, 'Funding Allocation Parameters'!$I$8), 'Library Subsidy Complex'!$C$2:$J$55, 6, FALSE), VLOOKUP(CONCATENATE($A638, 'Funding Allocation Parameters'!$I$8), 'Library Subsidy Complex'!$C$2:$J$55, 8, FALSE)), 0)))))</f>
        <v>0</v>
      </c>
      <c r="AP638" s="181">
        <f>IF('Funding Allocation Parameters'!$C$8="Basic Library Subsidy", 0, IF('Funding Allocation Parameters'!$C$8="Grant funding", 0, IF('Funding Allocation Parameters'!$C$8="Other author funding",  MIN(AK638*'Funding Allocation Parameters'!$E$8, 'Funding Allocation Parameters'!$G$8), IF('Funding Allocation Parameters'!$C$8="Any discretionary funds (grants if available, other if no grants)", MIN(AK638*'Funding Allocation Parameters'!$E$8, 'Funding Allocation Parameters'!$G$8), IF('Funding Allocation Parameters'!$C$8="Complex Library Subsidy", 0, 0)))))</f>
        <v>0</v>
      </c>
      <c r="AQ638" s="177">
        <f t="shared" si="289"/>
        <v>0</v>
      </c>
      <c r="AR638" s="177">
        <f t="shared" si="290"/>
        <v>0</v>
      </c>
      <c r="AS638" s="182">
        <f t="shared" si="291"/>
        <v>1189</v>
      </c>
      <c r="AT638" s="182">
        <f t="shared" si="292"/>
        <v>841.17360000000008</v>
      </c>
      <c r="AU638" s="182">
        <f t="shared" si="293"/>
        <v>0</v>
      </c>
      <c r="AV638" s="182">
        <f t="shared" si="294"/>
        <v>1189</v>
      </c>
      <c r="AW638" s="182">
        <f t="shared" si="295"/>
        <v>841.17360000000008</v>
      </c>
      <c r="AX638" s="183">
        <f t="shared" si="296"/>
        <v>592.12199999999996</v>
      </c>
      <c r="AY638" s="183">
        <f t="shared" si="297"/>
        <v>418.90445280000006</v>
      </c>
      <c r="AZ638" s="183">
        <f t="shared" si="298"/>
        <v>0</v>
      </c>
      <c r="BA638" s="183">
        <f t="shared" si="299"/>
        <v>596.87800000000004</v>
      </c>
      <c r="BB638" s="183">
        <f t="shared" si="300"/>
        <v>422.26914720000002</v>
      </c>
      <c r="BC638" s="184">
        <f t="shared" si="301"/>
        <v>1189</v>
      </c>
      <c r="BD638" s="184">
        <f t="shared" si="302"/>
        <v>0</v>
      </c>
      <c r="BE638" s="184">
        <f t="shared" si="303"/>
        <v>418.90445280000006</v>
      </c>
      <c r="BF638" s="184">
        <f t="shared" si="304"/>
        <v>422.26914720000002</v>
      </c>
      <c r="BG638" s="102">
        <f t="shared" si="305"/>
        <v>0</v>
      </c>
      <c r="BH638" s="102">
        <f t="shared" si="306"/>
        <v>0</v>
      </c>
      <c r="BI638" s="102">
        <f t="shared" si="307"/>
        <v>0</v>
      </c>
      <c r="BJ638" s="102">
        <f t="shared" si="308"/>
        <v>0.498</v>
      </c>
      <c r="BK638" s="102">
        <f t="shared" si="309"/>
        <v>0.502</v>
      </c>
      <c r="BL638" s="102">
        <f t="shared" si="310"/>
        <v>0</v>
      </c>
      <c r="BN638" s="102"/>
    </row>
    <row r="639" spans="1:66" x14ac:dyDescent="0.25">
      <c r="A639" s="102" t="s">
        <v>17</v>
      </c>
      <c r="B639" s="102" t="s">
        <v>8</v>
      </c>
      <c r="C639" s="102" t="s">
        <v>8</v>
      </c>
      <c r="D639" s="102" t="s">
        <v>27</v>
      </c>
      <c r="E639" s="102" t="s">
        <v>1257</v>
      </c>
      <c r="F639" s="102" t="s">
        <v>1258</v>
      </c>
      <c r="G639" s="102">
        <v>0.78400000000000003</v>
      </c>
      <c r="H639" s="102">
        <v>1</v>
      </c>
      <c r="I639" s="102">
        <v>1</v>
      </c>
      <c r="J639" s="167">
        <f>IFERROR(H639*VLOOKUP(A639, 'Advanced Parameters'!$B$7:$G$20, 6, FALSE)*VLOOKUP(A639, 'Growth Parameters'!$B$6:$H$19, 6, FALSE), 0)</f>
        <v>1</v>
      </c>
      <c r="K639" s="167">
        <f>IFERROR(IF('Advanced Parameters'!$C$5="n",'Raw Data'!I639*VLOOKUP(A639,'Advanced Parameters'!$B$7:$G$20,6,FALSE),J639*VLOOKUP(A639,'Advanced Parameters'!$B$7:$G$20,2,FALSE))*VLOOKUP(A639, 'Growth Parameters'!$B$6:$H$19, 6, FALSE), 0)</f>
        <v>1</v>
      </c>
      <c r="L639" s="167">
        <f t="shared" si="311"/>
        <v>0</v>
      </c>
      <c r="M639" s="168">
        <f>IFERROR(IF(G639="NA","NA",IF(G639&gt;'APC Parameters'!$K$6+VLOOKUP('Raw Data'!A639, 'APC Parameters'!$H$7:$L$20, 4, FALSE), 'APC Parameters'!$L$6+VLOOKUP('Raw Data'!A639, 'APC Parameters'!$H$7:$L$20, 5, FALSE), G639*('APC Parameters'!$J$6+VLOOKUP('Raw Data'!A639, 'APC Parameters'!$H$7:$L$20, 3, FALSE))+'APC Parameters'!$I$6+VLOOKUP('Raw Data'!A639, 'APC Parameters'!$H$7:$L$20, 2, FALSE))), 0)</f>
        <v>1703.8496</v>
      </c>
      <c r="N639" s="168">
        <f t="shared" si="281"/>
        <v>1703.8496</v>
      </c>
      <c r="O639" s="168">
        <f>IFERROR(IF(M639="NA",VLOOKUP(D639,'Internal Calculations'!$B$10:$C$11,2,FALSE), M639)*VLOOKUP(A639, 'Growth Parameters'!$B$6:$H$19, 7, FALSE), 0)</f>
        <v>1703.8496</v>
      </c>
      <c r="P639" s="177">
        <f t="shared" si="282"/>
        <v>1703.8496</v>
      </c>
      <c r="Q639" s="178">
        <f>IF('Funding Allocation Parameters'!$C$5="Basic Library Subsidy", MIN(O639*('Funding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MIN($O639*(VLOOKUP(CONCATENATE($A639, 'Funding Allocation Parameters'!$I$5), 'Library Subsidy Complex'!$C$2:$J$55, 2, FALSE)), VLOOKUP(CONCATENATE($A639, 'Funding Allocation Parameters'!$I$5), 'Library Subsidy Complex'!$C$2:$J$55, 4, FALSE)), 0)))))</f>
        <v>1189</v>
      </c>
      <c r="R639" s="178">
        <f>IF('Funding Allocation Parameters'!$C$5="Basic Library Subsidy", 0, IF('Funding Allocation Parameters'!$C$5="Grant funding",MIN(O639*('Funding Allocation Parameters'!$E$5), 'Funding Allocation Parameters'!$G$5), IF('Funding Allocation Parameters'!$C$5="Other author funding", 0, IF('Funding Allocation Parameters'!$C$5="Any discretionary funds (grants if available, other if no grants)", MIN(O639*('Funding Allocation Parameters'!$E$5), 'Funding Allocation Parameters'!$G$5), IF('Funding Allocation Parameters'!$C$5="Complex Library Subsidy", 0, 0)))))</f>
        <v>0</v>
      </c>
      <c r="S639" s="178">
        <f>IF('Funding Allocation Parameters'!$C$5="Basic Library Subsidy", 0, IF('Funding Allocation Parameters'!$C$5="Grant funding", 0, IF('Funding Allocation Parameters'!$C$5="Other author funding",  MIN(O639*('Funding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39" s="178">
        <f>IF('Funding Allocation Parameters'!$C$5="Basic Library Subsidy", MIN(O639*('Funding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MIN($O639*(VLOOKUP(CONCATENATE($A639, 'Funding Allocation Parameters'!$I$5), 'Library Subsidy Complex'!$C$2:$J$55, 6, FALSE)), VLOOKUP(CONCATENATE($A639, 'Funding Allocation Parameters'!$I$5), 'Library Subsidy Complex'!$C$2:$J$55, 8, FALSE)), 0)))))</f>
        <v>1189</v>
      </c>
      <c r="U639" s="178">
        <f>IF('Funding Allocation Parameters'!$C$5="Basic Library Subsidy", 0, IF('Funding Allocation Parameters'!$C$5="Grant funding", 0, IF('Funding Allocation Parameters'!$C$5="Other author funding",  MIN(O639*('Funding Allocation Parameters'!$E$5), 'Funding Allocation Parameters'!$G$5), IF('Funding Allocation Parameters'!$C$5="Any discretionary funds (grants if available, other if no grants)", MIN(O639*('Funding Allocation Parameters'!$E$5), 'Funding Allocation Parameters'!$G$5), IF('Funding Allocation Parameters'!$C$5="Complex Library Subsidy", 0, 0)))))</f>
        <v>0</v>
      </c>
      <c r="V639" s="177">
        <f t="shared" si="283"/>
        <v>514.84960000000001</v>
      </c>
      <c r="W639" s="177">
        <f t="shared" si="284"/>
        <v>514.84960000000001</v>
      </c>
      <c r="X639" s="179">
        <f>IF('Funding Allocation Parameters'!$C$6="Basic Library Subsidy", MIN(V639*'Funding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MIN(V639*VLOOKUP(CONCATENATE($A639, 'Funding Allocation Parameters'!$I$6), 'Library Subsidy Complex'!$C$2:$J$55, 2, FALSE), VLOOKUP(CONCATENATE($A639, 'Funding Allocation Parameters'!$I$6), 'Library Subsidy Complex'!$C$2:$J$55, 4, FALSE)), 0)))))</f>
        <v>0</v>
      </c>
      <c r="Y639" s="179">
        <f>IF('Funding Allocation Parameters'!$C$6="Basic Library Subsidy", 0, IF('Funding Allocation Parameters'!$C$6="Grant funding",MIN(V639*'Funding Allocation Parameters'!$E$6, 'Funding Allocation Parameters'!$G$6), IF('Funding Allocation Parameters'!$C$6="Other author funding", 0, IF('Funding Allocation Parameters'!$C$6="Any discretionary funds (grants if available, other if no grants)", MIN(V639*'Funding Allocation Parameters'!$E$6, 'Funding Allocation Parameters'!$G$6), IF('Funding Allocation Parameters'!$C$6="Complex Library Subsidy", 0, 0)))))</f>
        <v>514.84960000000001</v>
      </c>
      <c r="Z639" s="179">
        <f>IF('Funding Allocation Parameters'!$C$6="Basic Library Subsidy", 0, IF('Funding Allocation Parameters'!$C$6="Grant funding", 0, IF('Funding Allocation Parameters'!$C$6="Other author funding",  MIN(V639*'Funding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39" s="179">
        <f>IF('Funding Allocation Parameters'!$C$6="Basic Library Subsidy", MIN(W639*'Funding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MIN(W639*VLOOKUP(CONCATENATE($A639, 'Funding Allocation Parameters'!$I$6), 'Library Subsidy Complex'!$C$2:$J$55, 6, FALSE), VLOOKUP(CONCATENATE($A639, 'Funding Allocation Parameters'!$I$6), 'Library Subsidy Complex'!$C$2:$J$55, 8, FALSE)), 0)))))</f>
        <v>0</v>
      </c>
      <c r="AB639" s="179">
        <f>IF('Funding Allocation Parameters'!$C$6="Basic Library Subsidy", 0, IF('Funding Allocation Parameters'!$C$6="Grant funding", 0, IF('Funding Allocation Parameters'!$C$6="Other author funding",  MIN(W639*'Funding Allocation Parameters'!$E$6, 'Funding Allocation Parameters'!$G$6), IF('Funding Allocation Parameters'!$C$6="Any discretionary funds (grants if available, other if no grants)", MIN(W639*'Funding Allocation Parameters'!$E$6, 'Funding Allocation Parameters'!$G$6), IF('Funding Allocation Parameters'!$C$6="Complex Library Subsidy", 0, 0)))))</f>
        <v>514.84960000000001</v>
      </c>
      <c r="AC639" s="177">
        <f t="shared" si="285"/>
        <v>0</v>
      </c>
      <c r="AD639" s="177">
        <f t="shared" si="286"/>
        <v>0</v>
      </c>
      <c r="AE639" s="180">
        <f>IF('Funding Allocation Parameters'!$C$7="Basic Library Subsidy", MIN(AC639*'Funding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MIN(AC639*VLOOKUP(CONCATENATE($A639, 'Funding Allocation Parameters'!$I$7), 'Library Subsidy Complex'!$C$2:$J$55, 2, FALSE), VLOOKUP(CONCATENATE($A639, 'Funding Allocation Parameters'!$I$7), 'Library Subsidy Complex'!$C$2:$J$55, 4, FALSE)), 0)))))</f>
        <v>0</v>
      </c>
      <c r="AF639" s="180">
        <f>IF('Funding Allocation Parameters'!$C$7="Basic Library Subsidy", 0, IF('Funding Allocation Parameters'!$C$7="Grant funding",MIN(AC639*'Funding Allocation Parameters'!$E$7, 'Funding Allocation Parameters'!$G$7), IF('Funding Allocation Parameters'!$C$7="Other author funding", 0, IF('Funding Allocation Parameters'!$C$7="Any discretionary funds (grants if available, other if no grants)", MIN(AC639*'Funding Allocation Parameters'!$E$7, 'Funding Allocation Parameters'!$G$7), IF('Funding Allocation Parameters'!$C$7="Complex Library Subsidy", 0, 0)))))</f>
        <v>0</v>
      </c>
      <c r="AG639" s="180">
        <f>IF('Funding Allocation Parameters'!$C$7="Basic Library Subsidy", 0, IF('Funding Allocation Parameters'!$C$7="Grant funding", 0, IF('Funding Allocation Parameters'!$C$7="Other author funding",  MIN(AC639*'Funding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39" s="180">
        <f>IF('Funding Allocation Parameters'!$C$7="Basic Library Subsidy", MIN(AD639*'Funding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MIN(AD639*VLOOKUP(CONCATENATE($A639, 'Funding Allocation Parameters'!$I$7), 'Library Subsidy Complex'!$C$2:$J$55, 6, FALSE), VLOOKUP(CONCATENATE($A639, 'Funding Allocation Parameters'!$I$7), 'Library Subsidy Complex'!$C$2:$J$55, 8, FALSE)), 0)))))</f>
        <v>0</v>
      </c>
      <c r="AI639" s="180">
        <f>IF('Funding Allocation Parameters'!$C$7="Basic Library Subsidy", 0, IF('Funding Allocation Parameters'!$C$7="Grant funding", 0, IF('Funding Allocation Parameters'!$C$7="Other author funding",  MIN(AD639*'Funding Allocation Parameters'!$E$7, 'Funding Allocation Parameters'!$G$7), IF('Funding Allocation Parameters'!$C$7="Any discretionary funds (grants if available, other if no grants)", MIN(AD639*'Funding Allocation Parameters'!$E$7, 'Funding Allocation Parameters'!$G$7), IF('Funding Allocation Parameters'!$C$7="Complex Library Subsidy", 0, 0)))))</f>
        <v>0</v>
      </c>
      <c r="AJ639" s="177">
        <f t="shared" si="287"/>
        <v>0</v>
      </c>
      <c r="AK639" s="177">
        <f t="shared" si="288"/>
        <v>0</v>
      </c>
      <c r="AL639" s="181">
        <f>IF('Funding Allocation Parameters'!$C$8="Basic Library Subsidy", MIN(AJ639*'Funding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MIN(AJ639*VLOOKUP(CONCATENATE($A639, 'Funding Allocation Parameters'!$I$8), 'Library Subsidy Complex'!$C$2:$J$55, 2, FALSE), VLOOKUP(CONCATENATE($A639, 'Funding Allocation Parameters'!$I$8), 'Library Subsidy Complex'!$C$2:$J$55, 4, FALSE)), 0)))))</f>
        <v>0</v>
      </c>
      <c r="AM639" s="181">
        <f>IF('Funding Allocation Parameters'!$C$8="Basic Library Subsidy", 0, IF('Funding Allocation Parameters'!$C$8="Grant funding",MIN(AJ639*'Funding Allocation Parameters'!$E$8, 'Funding Allocation Parameters'!$G$8), IF('Funding Allocation Parameters'!$C$8="Other author funding", 0, IF('Funding Allocation Parameters'!$C$8="Any discretionary funds (grants if available, other if no grants)", MIN(AJ639*'Funding Allocation Parameters'!$E$8, 'Funding Allocation Parameters'!$G$8), IF('Funding Allocation Parameters'!$C$8="Complex Library Subsidy", 0, 0)))))</f>
        <v>0</v>
      </c>
      <c r="AN639" s="181">
        <f>IF('Funding Allocation Parameters'!$C$8="Basic Library Subsidy", 0, IF('Funding Allocation Parameters'!$C$8="Grant funding", 0, IF('Funding Allocation Parameters'!$C$8="Other author funding",  MIN(AJ639*'Funding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39" s="181">
        <f>IF('Funding Allocation Parameters'!$C$8="Basic Library Subsidy", MIN(AK639*'Funding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MIN(AK639*VLOOKUP(CONCATENATE($A639, 'Funding Allocation Parameters'!$I$8), 'Library Subsidy Complex'!$C$2:$J$55, 6, FALSE), VLOOKUP(CONCATENATE($A639, 'Funding Allocation Parameters'!$I$8), 'Library Subsidy Complex'!$C$2:$J$55, 8, FALSE)), 0)))))</f>
        <v>0</v>
      </c>
      <c r="AP639" s="181">
        <f>IF('Funding Allocation Parameters'!$C$8="Basic Library Subsidy", 0, IF('Funding Allocation Parameters'!$C$8="Grant funding", 0, IF('Funding Allocation Parameters'!$C$8="Other author funding",  MIN(AK639*'Funding Allocation Parameters'!$E$8, 'Funding Allocation Parameters'!$G$8), IF('Funding Allocation Parameters'!$C$8="Any discretionary funds (grants if available, other if no grants)", MIN(AK639*'Funding Allocation Parameters'!$E$8, 'Funding Allocation Parameters'!$G$8), IF('Funding Allocation Parameters'!$C$8="Complex Library Subsidy", 0, 0)))))</f>
        <v>0</v>
      </c>
      <c r="AQ639" s="177">
        <f t="shared" si="289"/>
        <v>0</v>
      </c>
      <c r="AR639" s="177">
        <f t="shared" si="290"/>
        <v>0</v>
      </c>
      <c r="AS639" s="182">
        <f t="shared" si="291"/>
        <v>1189</v>
      </c>
      <c r="AT639" s="182">
        <f t="shared" si="292"/>
        <v>514.84960000000001</v>
      </c>
      <c r="AU639" s="182">
        <f t="shared" si="293"/>
        <v>0</v>
      </c>
      <c r="AV639" s="182">
        <f t="shared" si="294"/>
        <v>1189</v>
      </c>
      <c r="AW639" s="182">
        <f t="shared" si="295"/>
        <v>514.84960000000001</v>
      </c>
      <c r="AX639" s="183">
        <f t="shared" si="296"/>
        <v>1189</v>
      </c>
      <c r="AY639" s="183">
        <f t="shared" si="297"/>
        <v>514.84960000000001</v>
      </c>
      <c r="AZ639" s="183">
        <f t="shared" si="298"/>
        <v>0</v>
      </c>
      <c r="BA639" s="183">
        <f t="shared" si="299"/>
        <v>0</v>
      </c>
      <c r="BB639" s="183">
        <f t="shared" si="300"/>
        <v>0</v>
      </c>
      <c r="BC639" s="184">
        <f t="shared" si="301"/>
        <v>1189</v>
      </c>
      <c r="BD639" s="184">
        <f t="shared" si="302"/>
        <v>0</v>
      </c>
      <c r="BE639" s="184">
        <f t="shared" si="303"/>
        <v>514.84960000000001</v>
      </c>
      <c r="BF639" s="184">
        <f t="shared" si="304"/>
        <v>0</v>
      </c>
      <c r="BG639" s="102">
        <f t="shared" si="305"/>
        <v>0</v>
      </c>
      <c r="BH639" s="102">
        <f t="shared" si="306"/>
        <v>0</v>
      </c>
      <c r="BI639" s="102">
        <f t="shared" si="307"/>
        <v>0</v>
      </c>
      <c r="BJ639" s="102">
        <f t="shared" si="308"/>
        <v>1</v>
      </c>
      <c r="BK639" s="102">
        <f t="shared" si="309"/>
        <v>0</v>
      </c>
      <c r="BL639" s="102">
        <f t="shared" si="310"/>
        <v>0</v>
      </c>
      <c r="BN639" s="102"/>
    </row>
    <row r="640" spans="1:66" x14ac:dyDescent="0.25">
      <c r="A640" s="102" t="s">
        <v>17</v>
      </c>
      <c r="B640" s="102" t="s">
        <v>8</v>
      </c>
      <c r="C640" s="102" t="s">
        <v>8</v>
      </c>
      <c r="D640" s="102" t="s">
        <v>27</v>
      </c>
      <c r="E640" s="102" t="s">
        <v>1259</v>
      </c>
      <c r="F640" s="102" t="s">
        <v>1260</v>
      </c>
      <c r="G640" s="102">
        <v>0.58699999999999997</v>
      </c>
      <c r="H640" s="102">
        <v>1</v>
      </c>
      <c r="I640" s="102">
        <v>0</v>
      </c>
      <c r="J640" s="167">
        <f>IFERROR(H640*VLOOKUP(A640, 'Advanced Parameters'!$B$7:$G$20, 6, FALSE)*VLOOKUP(A640, 'Growth Parameters'!$B$6:$H$19, 6, FALSE), 0)</f>
        <v>1</v>
      </c>
      <c r="K640" s="167">
        <f>IFERROR(IF('Advanced Parameters'!$C$5="n",'Raw Data'!I640*VLOOKUP(A640,'Advanced Parameters'!$B$7:$G$20,6,FALSE),J640*VLOOKUP(A640,'Advanced Parameters'!$B$7:$G$20,2,FALSE))*VLOOKUP(A640, 'Growth Parameters'!$B$6:$H$19, 6, FALSE), 0)</f>
        <v>0</v>
      </c>
      <c r="L640" s="167">
        <f t="shared" si="311"/>
        <v>1</v>
      </c>
      <c r="M640" s="168">
        <f>IFERROR(IF(G640="NA","NA",IF(G640&gt;'APC Parameters'!$K$6+VLOOKUP('Raw Data'!A640, 'APC Parameters'!$H$7:$L$20, 4, FALSE), 'APC Parameters'!$L$6+VLOOKUP('Raw Data'!A640, 'APC Parameters'!$H$7:$L$20, 5, FALSE), G640*('APC Parameters'!$J$6+VLOOKUP('Raw Data'!A640, 'APC Parameters'!$H$7:$L$20, 3, FALSE))+'APC Parameters'!$I$6+VLOOKUP('Raw Data'!A640, 'APC Parameters'!$H$7:$L$20, 2, FALSE))), 0)</f>
        <v>1564.0978</v>
      </c>
      <c r="N640" s="168">
        <f t="shared" si="281"/>
        <v>1564.0978</v>
      </c>
      <c r="O640" s="168">
        <f>IFERROR(IF(M640="NA",VLOOKUP(D640,'Internal Calculations'!$B$10:$C$11,2,FALSE), M640)*VLOOKUP(A640, 'Growth Parameters'!$B$6:$H$19, 7, FALSE), 0)</f>
        <v>1564.0978</v>
      </c>
      <c r="P640" s="177">
        <f t="shared" si="282"/>
        <v>1564.0978</v>
      </c>
      <c r="Q640" s="178">
        <f>IF('Funding Allocation Parameters'!$C$5="Basic Library Subsidy", MIN(O640*('Funding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MIN($O640*(VLOOKUP(CONCATENATE($A640, 'Funding Allocation Parameters'!$I$5), 'Library Subsidy Complex'!$C$2:$J$55, 2, FALSE)), VLOOKUP(CONCATENATE($A640, 'Funding Allocation Parameters'!$I$5), 'Library Subsidy Complex'!$C$2:$J$55, 4, FALSE)), 0)))))</f>
        <v>1189</v>
      </c>
      <c r="R640" s="178">
        <f>IF('Funding Allocation Parameters'!$C$5="Basic Library Subsidy", 0, IF('Funding Allocation Parameters'!$C$5="Grant funding",MIN(O640*('Funding Allocation Parameters'!$E$5), 'Funding Allocation Parameters'!$G$5), IF('Funding Allocation Parameters'!$C$5="Other author funding", 0, IF('Funding Allocation Parameters'!$C$5="Any discretionary funds (grants if available, other if no grants)", MIN(O640*('Funding Allocation Parameters'!$E$5), 'Funding Allocation Parameters'!$G$5), IF('Funding Allocation Parameters'!$C$5="Complex Library Subsidy", 0, 0)))))</f>
        <v>0</v>
      </c>
      <c r="S640" s="178">
        <f>IF('Funding Allocation Parameters'!$C$5="Basic Library Subsidy", 0, IF('Funding Allocation Parameters'!$C$5="Grant funding", 0, IF('Funding Allocation Parameters'!$C$5="Other author funding",  MIN(O640*('Funding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0" s="178">
        <f>IF('Funding Allocation Parameters'!$C$5="Basic Library Subsidy", MIN(O640*('Funding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MIN($O640*(VLOOKUP(CONCATENATE($A640, 'Funding Allocation Parameters'!$I$5), 'Library Subsidy Complex'!$C$2:$J$55, 6, FALSE)), VLOOKUP(CONCATENATE($A640, 'Funding Allocation Parameters'!$I$5), 'Library Subsidy Complex'!$C$2:$J$55, 8, FALSE)), 0)))))</f>
        <v>1189</v>
      </c>
      <c r="U640" s="178">
        <f>IF('Funding Allocation Parameters'!$C$5="Basic Library Subsidy", 0, IF('Funding Allocation Parameters'!$C$5="Grant funding", 0, IF('Funding Allocation Parameters'!$C$5="Other author funding",  MIN(O640*('Funding Allocation Parameters'!$E$5), 'Funding Allocation Parameters'!$G$5), IF('Funding Allocation Parameters'!$C$5="Any discretionary funds (grants if available, other if no grants)", MIN(O640*('Funding Allocation Parameters'!$E$5), 'Funding Allocation Parameters'!$G$5), IF('Funding Allocation Parameters'!$C$5="Complex Library Subsidy", 0, 0)))))</f>
        <v>0</v>
      </c>
      <c r="V640" s="177">
        <f t="shared" si="283"/>
        <v>375.09780000000001</v>
      </c>
      <c r="W640" s="177">
        <f t="shared" si="284"/>
        <v>375.09780000000001</v>
      </c>
      <c r="X640" s="179">
        <f>IF('Funding Allocation Parameters'!$C$6="Basic Library Subsidy", MIN(V640*'Funding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MIN(V640*VLOOKUP(CONCATENATE($A640, 'Funding Allocation Parameters'!$I$6), 'Library Subsidy Complex'!$C$2:$J$55, 2, FALSE), VLOOKUP(CONCATENATE($A640, 'Funding Allocation Parameters'!$I$6), 'Library Subsidy Complex'!$C$2:$J$55, 4, FALSE)), 0)))))</f>
        <v>0</v>
      </c>
      <c r="Y640" s="179">
        <f>IF('Funding Allocation Parameters'!$C$6="Basic Library Subsidy", 0, IF('Funding Allocation Parameters'!$C$6="Grant funding",MIN(V640*'Funding Allocation Parameters'!$E$6, 'Funding Allocation Parameters'!$G$6), IF('Funding Allocation Parameters'!$C$6="Other author funding", 0, IF('Funding Allocation Parameters'!$C$6="Any discretionary funds (grants if available, other if no grants)", MIN(V640*'Funding Allocation Parameters'!$E$6, 'Funding Allocation Parameters'!$G$6), IF('Funding Allocation Parameters'!$C$6="Complex Library Subsidy", 0, 0)))))</f>
        <v>375.09780000000001</v>
      </c>
      <c r="Z640" s="179">
        <f>IF('Funding Allocation Parameters'!$C$6="Basic Library Subsidy", 0, IF('Funding Allocation Parameters'!$C$6="Grant funding", 0, IF('Funding Allocation Parameters'!$C$6="Other author funding",  MIN(V640*'Funding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0" s="179">
        <f>IF('Funding Allocation Parameters'!$C$6="Basic Library Subsidy", MIN(W640*'Funding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MIN(W640*VLOOKUP(CONCATENATE($A640, 'Funding Allocation Parameters'!$I$6), 'Library Subsidy Complex'!$C$2:$J$55, 6, FALSE), VLOOKUP(CONCATENATE($A640, 'Funding Allocation Parameters'!$I$6), 'Library Subsidy Complex'!$C$2:$J$55, 8, FALSE)), 0)))))</f>
        <v>0</v>
      </c>
      <c r="AB640" s="179">
        <f>IF('Funding Allocation Parameters'!$C$6="Basic Library Subsidy", 0, IF('Funding Allocation Parameters'!$C$6="Grant funding", 0, IF('Funding Allocation Parameters'!$C$6="Other author funding",  MIN(W640*'Funding Allocation Parameters'!$E$6, 'Funding Allocation Parameters'!$G$6), IF('Funding Allocation Parameters'!$C$6="Any discretionary funds (grants if available, other if no grants)", MIN(W640*'Funding Allocation Parameters'!$E$6, 'Funding Allocation Parameters'!$G$6), IF('Funding Allocation Parameters'!$C$6="Complex Library Subsidy", 0, 0)))))</f>
        <v>375.09780000000001</v>
      </c>
      <c r="AC640" s="177">
        <f t="shared" si="285"/>
        <v>0</v>
      </c>
      <c r="AD640" s="177">
        <f t="shared" si="286"/>
        <v>0</v>
      </c>
      <c r="AE640" s="180">
        <f>IF('Funding Allocation Parameters'!$C$7="Basic Library Subsidy", MIN(AC640*'Funding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MIN(AC640*VLOOKUP(CONCATENATE($A640, 'Funding Allocation Parameters'!$I$7), 'Library Subsidy Complex'!$C$2:$J$55, 2, FALSE), VLOOKUP(CONCATENATE($A640, 'Funding Allocation Parameters'!$I$7), 'Library Subsidy Complex'!$C$2:$J$55, 4, FALSE)), 0)))))</f>
        <v>0</v>
      </c>
      <c r="AF640" s="180">
        <f>IF('Funding Allocation Parameters'!$C$7="Basic Library Subsidy", 0, IF('Funding Allocation Parameters'!$C$7="Grant funding",MIN(AC640*'Funding Allocation Parameters'!$E$7, 'Funding Allocation Parameters'!$G$7), IF('Funding Allocation Parameters'!$C$7="Other author funding", 0, IF('Funding Allocation Parameters'!$C$7="Any discretionary funds (grants if available, other if no grants)", MIN(AC640*'Funding Allocation Parameters'!$E$7, 'Funding Allocation Parameters'!$G$7), IF('Funding Allocation Parameters'!$C$7="Complex Library Subsidy", 0, 0)))))</f>
        <v>0</v>
      </c>
      <c r="AG640" s="180">
        <f>IF('Funding Allocation Parameters'!$C$7="Basic Library Subsidy", 0, IF('Funding Allocation Parameters'!$C$7="Grant funding", 0, IF('Funding Allocation Parameters'!$C$7="Other author funding",  MIN(AC640*'Funding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0" s="180">
        <f>IF('Funding Allocation Parameters'!$C$7="Basic Library Subsidy", MIN(AD640*'Funding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MIN(AD640*VLOOKUP(CONCATENATE($A640, 'Funding Allocation Parameters'!$I$7), 'Library Subsidy Complex'!$C$2:$J$55, 6, FALSE), VLOOKUP(CONCATENATE($A640, 'Funding Allocation Parameters'!$I$7), 'Library Subsidy Complex'!$C$2:$J$55, 8, FALSE)), 0)))))</f>
        <v>0</v>
      </c>
      <c r="AI640" s="180">
        <f>IF('Funding Allocation Parameters'!$C$7="Basic Library Subsidy", 0, IF('Funding Allocation Parameters'!$C$7="Grant funding", 0, IF('Funding Allocation Parameters'!$C$7="Other author funding",  MIN(AD640*'Funding Allocation Parameters'!$E$7, 'Funding Allocation Parameters'!$G$7), IF('Funding Allocation Parameters'!$C$7="Any discretionary funds (grants if available, other if no grants)", MIN(AD640*'Funding Allocation Parameters'!$E$7, 'Funding Allocation Parameters'!$G$7), IF('Funding Allocation Parameters'!$C$7="Complex Library Subsidy", 0, 0)))))</f>
        <v>0</v>
      </c>
      <c r="AJ640" s="177">
        <f t="shared" si="287"/>
        <v>0</v>
      </c>
      <c r="AK640" s="177">
        <f t="shared" si="288"/>
        <v>0</v>
      </c>
      <c r="AL640" s="181">
        <f>IF('Funding Allocation Parameters'!$C$8="Basic Library Subsidy", MIN(AJ640*'Funding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MIN(AJ640*VLOOKUP(CONCATENATE($A640, 'Funding Allocation Parameters'!$I$8), 'Library Subsidy Complex'!$C$2:$J$55, 2, FALSE), VLOOKUP(CONCATENATE($A640, 'Funding Allocation Parameters'!$I$8), 'Library Subsidy Complex'!$C$2:$J$55, 4, FALSE)), 0)))))</f>
        <v>0</v>
      </c>
      <c r="AM640" s="181">
        <f>IF('Funding Allocation Parameters'!$C$8="Basic Library Subsidy", 0, IF('Funding Allocation Parameters'!$C$8="Grant funding",MIN(AJ640*'Funding Allocation Parameters'!$E$8, 'Funding Allocation Parameters'!$G$8), IF('Funding Allocation Parameters'!$C$8="Other author funding", 0, IF('Funding Allocation Parameters'!$C$8="Any discretionary funds (grants if available, other if no grants)", MIN(AJ640*'Funding Allocation Parameters'!$E$8, 'Funding Allocation Parameters'!$G$8), IF('Funding Allocation Parameters'!$C$8="Complex Library Subsidy", 0, 0)))))</f>
        <v>0</v>
      </c>
      <c r="AN640" s="181">
        <f>IF('Funding Allocation Parameters'!$C$8="Basic Library Subsidy", 0, IF('Funding Allocation Parameters'!$C$8="Grant funding", 0, IF('Funding Allocation Parameters'!$C$8="Other author funding",  MIN(AJ640*'Funding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0" s="181">
        <f>IF('Funding Allocation Parameters'!$C$8="Basic Library Subsidy", MIN(AK640*'Funding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MIN(AK640*VLOOKUP(CONCATENATE($A640, 'Funding Allocation Parameters'!$I$8), 'Library Subsidy Complex'!$C$2:$J$55, 6, FALSE), VLOOKUP(CONCATENATE($A640, 'Funding Allocation Parameters'!$I$8), 'Library Subsidy Complex'!$C$2:$J$55, 8, FALSE)), 0)))))</f>
        <v>0</v>
      </c>
      <c r="AP640" s="181">
        <f>IF('Funding Allocation Parameters'!$C$8="Basic Library Subsidy", 0, IF('Funding Allocation Parameters'!$C$8="Grant funding", 0, IF('Funding Allocation Parameters'!$C$8="Other author funding",  MIN(AK640*'Funding Allocation Parameters'!$E$8, 'Funding Allocation Parameters'!$G$8), IF('Funding Allocation Parameters'!$C$8="Any discretionary funds (grants if available, other if no grants)", MIN(AK640*'Funding Allocation Parameters'!$E$8, 'Funding Allocation Parameters'!$G$8), IF('Funding Allocation Parameters'!$C$8="Complex Library Subsidy", 0, 0)))))</f>
        <v>0</v>
      </c>
      <c r="AQ640" s="177">
        <f t="shared" si="289"/>
        <v>0</v>
      </c>
      <c r="AR640" s="177">
        <f t="shared" si="290"/>
        <v>0</v>
      </c>
      <c r="AS640" s="182">
        <f t="shared" si="291"/>
        <v>1189</v>
      </c>
      <c r="AT640" s="182">
        <f t="shared" si="292"/>
        <v>375.09780000000001</v>
      </c>
      <c r="AU640" s="182">
        <f t="shared" si="293"/>
        <v>0</v>
      </c>
      <c r="AV640" s="182">
        <f t="shared" si="294"/>
        <v>1189</v>
      </c>
      <c r="AW640" s="182">
        <f t="shared" si="295"/>
        <v>375.09780000000001</v>
      </c>
      <c r="AX640" s="183">
        <f t="shared" si="296"/>
        <v>0</v>
      </c>
      <c r="AY640" s="183">
        <f t="shared" si="297"/>
        <v>0</v>
      </c>
      <c r="AZ640" s="183">
        <f t="shared" si="298"/>
        <v>0</v>
      </c>
      <c r="BA640" s="183">
        <f t="shared" si="299"/>
        <v>1189</v>
      </c>
      <c r="BB640" s="183">
        <f t="shared" si="300"/>
        <v>375.09780000000001</v>
      </c>
      <c r="BC640" s="184">
        <f t="shared" si="301"/>
        <v>1189</v>
      </c>
      <c r="BD640" s="184">
        <f t="shared" si="302"/>
        <v>0</v>
      </c>
      <c r="BE640" s="184">
        <f t="shared" si="303"/>
        <v>0</v>
      </c>
      <c r="BF640" s="184">
        <f t="shared" si="304"/>
        <v>375.09780000000001</v>
      </c>
      <c r="BG640" s="102">
        <f t="shared" si="305"/>
        <v>0</v>
      </c>
      <c r="BH640" s="102">
        <f t="shared" si="306"/>
        <v>0</v>
      </c>
      <c r="BI640" s="102">
        <f t="shared" si="307"/>
        <v>0</v>
      </c>
      <c r="BJ640" s="102">
        <f t="shared" si="308"/>
        <v>0</v>
      </c>
      <c r="BK640" s="102">
        <f t="shared" si="309"/>
        <v>1</v>
      </c>
      <c r="BL640" s="102">
        <f t="shared" si="310"/>
        <v>0</v>
      </c>
      <c r="BN640" s="102"/>
    </row>
    <row r="641" spans="1:66" x14ac:dyDescent="0.25">
      <c r="A641" s="102" t="s">
        <v>17</v>
      </c>
      <c r="B641" s="102" t="s">
        <v>8</v>
      </c>
      <c r="C641" s="102" t="s">
        <v>8</v>
      </c>
      <c r="D641" s="102" t="s">
        <v>27</v>
      </c>
      <c r="E641" s="102" t="s">
        <v>1261</v>
      </c>
      <c r="F641" s="102" t="s">
        <v>1262</v>
      </c>
      <c r="G641" s="102">
        <v>1.2490000000000001</v>
      </c>
      <c r="H641" s="102">
        <v>1</v>
      </c>
      <c r="I641" s="102">
        <v>0</v>
      </c>
      <c r="J641" s="167">
        <f>IFERROR(H641*VLOOKUP(A641, 'Advanced Parameters'!$B$7:$G$20, 6, FALSE)*VLOOKUP(A641, 'Growth Parameters'!$B$6:$H$19, 6, FALSE), 0)</f>
        <v>1</v>
      </c>
      <c r="K641" s="167">
        <f>IFERROR(IF('Advanced Parameters'!$C$5="n",'Raw Data'!I641*VLOOKUP(A641,'Advanced Parameters'!$B$7:$G$20,6,FALSE),J641*VLOOKUP(A641,'Advanced Parameters'!$B$7:$G$20,2,FALSE))*VLOOKUP(A641, 'Growth Parameters'!$B$6:$H$19, 6, FALSE), 0)</f>
        <v>0</v>
      </c>
      <c r="L641" s="167">
        <f t="shared" si="311"/>
        <v>1</v>
      </c>
      <c r="M641" s="168">
        <f>IFERROR(IF(G641="NA","NA",IF(G641&gt;'APC Parameters'!$K$6+VLOOKUP('Raw Data'!A641, 'APC Parameters'!$H$7:$L$20, 4, FALSE), 'APC Parameters'!$L$6+VLOOKUP('Raw Data'!A641, 'APC Parameters'!$H$7:$L$20, 5, FALSE), G641*('APC Parameters'!$J$6+VLOOKUP('Raw Data'!A641, 'APC Parameters'!$H$7:$L$20, 3, FALSE))+'APC Parameters'!$I$6+VLOOKUP('Raw Data'!A641, 'APC Parameters'!$H$7:$L$20, 2, FALSE))), 0)</f>
        <v>2033.7206000000001</v>
      </c>
      <c r="N641" s="168">
        <f t="shared" si="281"/>
        <v>2033.7206000000001</v>
      </c>
      <c r="O641" s="168">
        <f>IFERROR(IF(M641="NA",VLOOKUP(D641,'Internal Calculations'!$B$10:$C$11,2,FALSE), M641)*VLOOKUP(A641, 'Growth Parameters'!$B$6:$H$19, 7, FALSE), 0)</f>
        <v>2033.7206000000001</v>
      </c>
      <c r="P641" s="177">
        <f t="shared" si="282"/>
        <v>2033.7206000000001</v>
      </c>
      <c r="Q641" s="178">
        <f>IF('Funding Allocation Parameters'!$C$5="Basic Library Subsidy", MIN(O641*('Funding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MIN($O641*(VLOOKUP(CONCATENATE($A641, 'Funding Allocation Parameters'!$I$5), 'Library Subsidy Complex'!$C$2:$J$55, 2, FALSE)), VLOOKUP(CONCATENATE($A641, 'Funding Allocation Parameters'!$I$5), 'Library Subsidy Complex'!$C$2:$J$55, 4, FALSE)), 0)))))</f>
        <v>1189</v>
      </c>
      <c r="R641" s="178">
        <f>IF('Funding Allocation Parameters'!$C$5="Basic Library Subsidy", 0, IF('Funding Allocation Parameters'!$C$5="Grant funding",MIN(O641*('Funding Allocation Parameters'!$E$5), 'Funding Allocation Parameters'!$G$5), IF('Funding Allocation Parameters'!$C$5="Other author funding", 0, IF('Funding Allocation Parameters'!$C$5="Any discretionary funds (grants if available, other if no grants)", MIN(O641*('Funding Allocation Parameters'!$E$5), 'Funding Allocation Parameters'!$G$5), IF('Funding Allocation Parameters'!$C$5="Complex Library Subsidy", 0, 0)))))</f>
        <v>0</v>
      </c>
      <c r="S641" s="178">
        <f>IF('Funding Allocation Parameters'!$C$5="Basic Library Subsidy", 0, IF('Funding Allocation Parameters'!$C$5="Grant funding", 0, IF('Funding Allocation Parameters'!$C$5="Other author funding",  MIN(O641*('Funding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1" s="178">
        <f>IF('Funding Allocation Parameters'!$C$5="Basic Library Subsidy", MIN(O641*('Funding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MIN($O641*(VLOOKUP(CONCATENATE($A641, 'Funding Allocation Parameters'!$I$5), 'Library Subsidy Complex'!$C$2:$J$55, 6, FALSE)), VLOOKUP(CONCATENATE($A641, 'Funding Allocation Parameters'!$I$5), 'Library Subsidy Complex'!$C$2:$J$55, 8, FALSE)), 0)))))</f>
        <v>1189</v>
      </c>
      <c r="U641" s="178">
        <f>IF('Funding Allocation Parameters'!$C$5="Basic Library Subsidy", 0, IF('Funding Allocation Parameters'!$C$5="Grant funding", 0, IF('Funding Allocation Parameters'!$C$5="Other author funding",  MIN(O641*('Funding Allocation Parameters'!$E$5), 'Funding Allocation Parameters'!$G$5), IF('Funding Allocation Parameters'!$C$5="Any discretionary funds (grants if available, other if no grants)", MIN(O641*('Funding Allocation Parameters'!$E$5), 'Funding Allocation Parameters'!$G$5), IF('Funding Allocation Parameters'!$C$5="Complex Library Subsidy", 0, 0)))))</f>
        <v>0</v>
      </c>
      <c r="V641" s="177">
        <f t="shared" si="283"/>
        <v>844.7206000000001</v>
      </c>
      <c r="W641" s="177">
        <f t="shared" si="284"/>
        <v>844.7206000000001</v>
      </c>
      <c r="X641" s="179">
        <f>IF('Funding Allocation Parameters'!$C$6="Basic Library Subsidy", MIN(V641*'Funding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MIN(V641*VLOOKUP(CONCATENATE($A641, 'Funding Allocation Parameters'!$I$6), 'Library Subsidy Complex'!$C$2:$J$55, 2, FALSE), VLOOKUP(CONCATENATE($A641, 'Funding Allocation Parameters'!$I$6), 'Library Subsidy Complex'!$C$2:$J$55, 4, FALSE)), 0)))))</f>
        <v>0</v>
      </c>
      <c r="Y641" s="179">
        <f>IF('Funding Allocation Parameters'!$C$6="Basic Library Subsidy", 0, IF('Funding Allocation Parameters'!$C$6="Grant funding",MIN(V641*'Funding Allocation Parameters'!$E$6, 'Funding Allocation Parameters'!$G$6), IF('Funding Allocation Parameters'!$C$6="Other author funding", 0, IF('Funding Allocation Parameters'!$C$6="Any discretionary funds (grants if available, other if no grants)", MIN(V641*'Funding Allocation Parameters'!$E$6, 'Funding Allocation Parameters'!$G$6), IF('Funding Allocation Parameters'!$C$6="Complex Library Subsidy", 0, 0)))))</f>
        <v>844.7206000000001</v>
      </c>
      <c r="Z641" s="179">
        <f>IF('Funding Allocation Parameters'!$C$6="Basic Library Subsidy", 0, IF('Funding Allocation Parameters'!$C$6="Grant funding", 0, IF('Funding Allocation Parameters'!$C$6="Other author funding",  MIN(V641*'Funding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1" s="179">
        <f>IF('Funding Allocation Parameters'!$C$6="Basic Library Subsidy", MIN(W641*'Funding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MIN(W641*VLOOKUP(CONCATENATE($A641, 'Funding Allocation Parameters'!$I$6), 'Library Subsidy Complex'!$C$2:$J$55, 6, FALSE), VLOOKUP(CONCATENATE($A641, 'Funding Allocation Parameters'!$I$6), 'Library Subsidy Complex'!$C$2:$J$55, 8, FALSE)), 0)))))</f>
        <v>0</v>
      </c>
      <c r="AB641" s="179">
        <f>IF('Funding Allocation Parameters'!$C$6="Basic Library Subsidy", 0, IF('Funding Allocation Parameters'!$C$6="Grant funding", 0, IF('Funding Allocation Parameters'!$C$6="Other author funding",  MIN(W641*'Funding Allocation Parameters'!$E$6, 'Funding Allocation Parameters'!$G$6), IF('Funding Allocation Parameters'!$C$6="Any discretionary funds (grants if available, other if no grants)", MIN(W641*'Funding Allocation Parameters'!$E$6, 'Funding Allocation Parameters'!$G$6), IF('Funding Allocation Parameters'!$C$6="Complex Library Subsidy", 0, 0)))))</f>
        <v>844.7206000000001</v>
      </c>
      <c r="AC641" s="177">
        <f t="shared" si="285"/>
        <v>0</v>
      </c>
      <c r="AD641" s="177">
        <f t="shared" si="286"/>
        <v>0</v>
      </c>
      <c r="AE641" s="180">
        <f>IF('Funding Allocation Parameters'!$C$7="Basic Library Subsidy", MIN(AC641*'Funding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MIN(AC641*VLOOKUP(CONCATENATE($A641, 'Funding Allocation Parameters'!$I$7), 'Library Subsidy Complex'!$C$2:$J$55, 2, FALSE), VLOOKUP(CONCATENATE($A641, 'Funding Allocation Parameters'!$I$7), 'Library Subsidy Complex'!$C$2:$J$55, 4, FALSE)), 0)))))</f>
        <v>0</v>
      </c>
      <c r="AF641" s="180">
        <f>IF('Funding Allocation Parameters'!$C$7="Basic Library Subsidy", 0, IF('Funding Allocation Parameters'!$C$7="Grant funding",MIN(AC641*'Funding Allocation Parameters'!$E$7, 'Funding Allocation Parameters'!$G$7), IF('Funding Allocation Parameters'!$C$7="Other author funding", 0, IF('Funding Allocation Parameters'!$C$7="Any discretionary funds (grants if available, other if no grants)", MIN(AC641*'Funding Allocation Parameters'!$E$7, 'Funding Allocation Parameters'!$G$7), IF('Funding Allocation Parameters'!$C$7="Complex Library Subsidy", 0, 0)))))</f>
        <v>0</v>
      </c>
      <c r="AG641" s="180">
        <f>IF('Funding Allocation Parameters'!$C$7="Basic Library Subsidy", 0, IF('Funding Allocation Parameters'!$C$7="Grant funding", 0, IF('Funding Allocation Parameters'!$C$7="Other author funding",  MIN(AC641*'Funding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1" s="180">
        <f>IF('Funding Allocation Parameters'!$C$7="Basic Library Subsidy", MIN(AD641*'Funding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MIN(AD641*VLOOKUP(CONCATENATE($A641, 'Funding Allocation Parameters'!$I$7), 'Library Subsidy Complex'!$C$2:$J$55, 6, FALSE), VLOOKUP(CONCATENATE($A641, 'Funding Allocation Parameters'!$I$7), 'Library Subsidy Complex'!$C$2:$J$55, 8, FALSE)), 0)))))</f>
        <v>0</v>
      </c>
      <c r="AI641" s="180">
        <f>IF('Funding Allocation Parameters'!$C$7="Basic Library Subsidy", 0, IF('Funding Allocation Parameters'!$C$7="Grant funding", 0, IF('Funding Allocation Parameters'!$C$7="Other author funding",  MIN(AD641*'Funding Allocation Parameters'!$E$7, 'Funding Allocation Parameters'!$G$7), IF('Funding Allocation Parameters'!$C$7="Any discretionary funds (grants if available, other if no grants)", MIN(AD641*'Funding Allocation Parameters'!$E$7, 'Funding Allocation Parameters'!$G$7), IF('Funding Allocation Parameters'!$C$7="Complex Library Subsidy", 0, 0)))))</f>
        <v>0</v>
      </c>
      <c r="AJ641" s="177">
        <f t="shared" si="287"/>
        <v>0</v>
      </c>
      <c r="AK641" s="177">
        <f t="shared" si="288"/>
        <v>0</v>
      </c>
      <c r="AL641" s="181">
        <f>IF('Funding Allocation Parameters'!$C$8="Basic Library Subsidy", MIN(AJ641*'Funding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MIN(AJ641*VLOOKUP(CONCATENATE($A641, 'Funding Allocation Parameters'!$I$8), 'Library Subsidy Complex'!$C$2:$J$55, 2, FALSE), VLOOKUP(CONCATENATE($A641, 'Funding Allocation Parameters'!$I$8), 'Library Subsidy Complex'!$C$2:$J$55, 4, FALSE)), 0)))))</f>
        <v>0</v>
      </c>
      <c r="AM641" s="181">
        <f>IF('Funding Allocation Parameters'!$C$8="Basic Library Subsidy", 0, IF('Funding Allocation Parameters'!$C$8="Grant funding",MIN(AJ641*'Funding Allocation Parameters'!$E$8, 'Funding Allocation Parameters'!$G$8), IF('Funding Allocation Parameters'!$C$8="Other author funding", 0, IF('Funding Allocation Parameters'!$C$8="Any discretionary funds (grants if available, other if no grants)", MIN(AJ641*'Funding Allocation Parameters'!$E$8, 'Funding Allocation Parameters'!$G$8), IF('Funding Allocation Parameters'!$C$8="Complex Library Subsidy", 0, 0)))))</f>
        <v>0</v>
      </c>
      <c r="AN641" s="181">
        <f>IF('Funding Allocation Parameters'!$C$8="Basic Library Subsidy", 0, IF('Funding Allocation Parameters'!$C$8="Grant funding", 0, IF('Funding Allocation Parameters'!$C$8="Other author funding",  MIN(AJ641*'Funding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1" s="181">
        <f>IF('Funding Allocation Parameters'!$C$8="Basic Library Subsidy", MIN(AK641*'Funding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MIN(AK641*VLOOKUP(CONCATENATE($A641, 'Funding Allocation Parameters'!$I$8), 'Library Subsidy Complex'!$C$2:$J$55, 6, FALSE), VLOOKUP(CONCATENATE($A641, 'Funding Allocation Parameters'!$I$8), 'Library Subsidy Complex'!$C$2:$J$55, 8, FALSE)), 0)))))</f>
        <v>0</v>
      </c>
      <c r="AP641" s="181">
        <f>IF('Funding Allocation Parameters'!$C$8="Basic Library Subsidy", 0, IF('Funding Allocation Parameters'!$C$8="Grant funding", 0, IF('Funding Allocation Parameters'!$C$8="Other author funding",  MIN(AK641*'Funding Allocation Parameters'!$E$8, 'Funding Allocation Parameters'!$G$8), IF('Funding Allocation Parameters'!$C$8="Any discretionary funds (grants if available, other if no grants)", MIN(AK641*'Funding Allocation Parameters'!$E$8, 'Funding Allocation Parameters'!$G$8), IF('Funding Allocation Parameters'!$C$8="Complex Library Subsidy", 0, 0)))))</f>
        <v>0</v>
      </c>
      <c r="AQ641" s="177">
        <f t="shared" si="289"/>
        <v>0</v>
      </c>
      <c r="AR641" s="177">
        <f t="shared" si="290"/>
        <v>0</v>
      </c>
      <c r="AS641" s="182">
        <f t="shared" si="291"/>
        <v>1189</v>
      </c>
      <c r="AT641" s="182">
        <f t="shared" si="292"/>
        <v>844.7206000000001</v>
      </c>
      <c r="AU641" s="182">
        <f t="shared" si="293"/>
        <v>0</v>
      </c>
      <c r="AV641" s="182">
        <f t="shared" si="294"/>
        <v>1189</v>
      </c>
      <c r="AW641" s="182">
        <f t="shared" si="295"/>
        <v>844.7206000000001</v>
      </c>
      <c r="AX641" s="183">
        <f t="shared" si="296"/>
        <v>0</v>
      </c>
      <c r="AY641" s="183">
        <f t="shared" si="297"/>
        <v>0</v>
      </c>
      <c r="AZ641" s="183">
        <f t="shared" si="298"/>
        <v>0</v>
      </c>
      <c r="BA641" s="183">
        <f t="shared" si="299"/>
        <v>1189</v>
      </c>
      <c r="BB641" s="183">
        <f t="shared" si="300"/>
        <v>844.7206000000001</v>
      </c>
      <c r="BC641" s="184">
        <f t="shared" si="301"/>
        <v>1189</v>
      </c>
      <c r="BD641" s="184">
        <f t="shared" si="302"/>
        <v>0</v>
      </c>
      <c r="BE641" s="184">
        <f t="shared" si="303"/>
        <v>0</v>
      </c>
      <c r="BF641" s="184">
        <f t="shared" si="304"/>
        <v>844.7206000000001</v>
      </c>
      <c r="BG641" s="102">
        <f t="shared" si="305"/>
        <v>0</v>
      </c>
      <c r="BH641" s="102">
        <f t="shared" si="306"/>
        <v>0</v>
      </c>
      <c r="BI641" s="102">
        <f t="shared" si="307"/>
        <v>0</v>
      </c>
      <c r="BJ641" s="102">
        <f t="shared" si="308"/>
        <v>0</v>
      </c>
      <c r="BK641" s="102">
        <f t="shared" si="309"/>
        <v>1</v>
      </c>
      <c r="BL641" s="102">
        <f t="shared" si="310"/>
        <v>0</v>
      </c>
      <c r="BN641" s="102"/>
    </row>
    <row r="642" spans="1:66" x14ac:dyDescent="0.25">
      <c r="A642" s="102" t="s">
        <v>19</v>
      </c>
      <c r="B642" s="102" t="s">
        <v>8</v>
      </c>
      <c r="C642" s="102" t="s">
        <v>8</v>
      </c>
      <c r="D642" s="102" t="s">
        <v>27</v>
      </c>
      <c r="E642" s="102" t="s">
        <v>1263</v>
      </c>
      <c r="F642" s="102" t="s">
        <v>1264</v>
      </c>
      <c r="G642" s="102">
        <v>1.492</v>
      </c>
      <c r="H642" s="102">
        <v>1</v>
      </c>
      <c r="I642" s="102">
        <v>1</v>
      </c>
      <c r="J642" s="167">
        <f>IFERROR(H642*VLOOKUP(A642, 'Advanced Parameters'!$B$7:$G$20, 6, FALSE)*VLOOKUP(A642, 'Growth Parameters'!$B$6:$H$19, 6, FALSE), 0)</f>
        <v>1</v>
      </c>
      <c r="K642" s="167">
        <f>IFERROR(IF('Advanced Parameters'!$C$5="n",'Raw Data'!I642*VLOOKUP(A642,'Advanced Parameters'!$B$7:$G$20,6,FALSE),J642*VLOOKUP(A642,'Advanced Parameters'!$B$7:$G$20,2,FALSE))*VLOOKUP(A642, 'Growth Parameters'!$B$6:$H$19, 6, FALSE), 0)</f>
        <v>1</v>
      </c>
      <c r="L642" s="167">
        <f t="shared" si="311"/>
        <v>0</v>
      </c>
      <c r="M642" s="168">
        <f>IFERROR(IF(G642="NA","NA",IF(G642&gt;'APC Parameters'!$K$6+VLOOKUP('Raw Data'!A642, 'APC Parameters'!$H$7:$L$20, 4, FALSE), 'APC Parameters'!$L$6+VLOOKUP('Raw Data'!A642, 'APC Parameters'!$H$7:$L$20, 5, FALSE), G642*('APC Parameters'!$J$6+VLOOKUP('Raw Data'!A642, 'APC Parameters'!$H$7:$L$20, 3, FALSE))+'APC Parameters'!$I$6+VLOOKUP('Raw Data'!A642, 'APC Parameters'!$H$7:$L$20, 2, FALSE))), 0)</f>
        <v>2206.1048000000001</v>
      </c>
      <c r="N642" s="168">
        <f t="shared" si="281"/>
        <v>2206.1048000000001</v>
      </c>
      <c r="O642" s="168">
        <f>IFERROR(IF(M642="NA",VLOOKUP(D642,'Internal Calculations'!$B$10:$C$11,2,FALSE), M642)*VLOOKUP(A642, 'Growth Parameters'!$B$6:$H$19, 7, FALSE), 0)</f>
        <v>2206.1048000000001</v>
      </c>
      <c r="P642" s="177">
        <f t="shared" si="282"/>
        <v>2206.1048000000001</v>
      </c>
      <c r="Q642" s="178">
        <f>IF('Funding Allocation Parameters'!$C$5="Basic Library Subsidy", MIN(O642*('Funding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MIN($O642*(VLOOKUP(CONCATENATE($A642, 'Funding Allocation Parameters'!$I$5), 'Library Subsidy Complex'!$C$2:$J$55, 2, FALSE)), VLOOKUP(CONCATENATE($A642, 'Funding Allocation Parameters'!$I$5), 'Library Subsidy Complex'!$C$2:$J$55, 4, FALSE)), 0)))))</f>
        <v>1189</v>
      </c>
      <c r="R642" s="178">
        <f>IF('Funding Allocation Parameters'!$C$5="Basic Library Subsidy", 0, IF('Funding Allocation Parameters'!$C$5="Grant funding",MIN(O642*('Funding Allocation Parameters'!$E$5), 'Funding Allocation Parameters'!$G$5), IF('Funding Allocation Parameters'!$C$5="Other author funding", 0, IF('Funding Allocation Parameters'!$C$5="Any discretionary funds (grants if available, other if no grants)", MIN(O642*('Funding Allocation Parameters'!$E$5), 'Funding Allocation Parameters'!$G$5), IF('Funding Allocation Parameters'!$C$5="Complex Library Subsidy", 0, 0)))))</f>
        <v>0</v>
      </c>
      <c r="S642" s="178">
        <f>IF('Funding Allocation Parameters'!$C$5="Basic Library Subsidy", 0, IF('Funding Allocation Parameters'!$C$5="Grant funding", 0, IF('Funding Allocation Parameters'!$C$5="Other author funding",  MIN(O642*('Funding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2" s="178">
        <f>IF('Funding Allocation Parameters'!$C$5="Basic Library Subsidy", MIN(O642*('Funding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MIN($O642*(VLOOKUP(CONCATENATE($A642, 'Funding Allocation Parameters'!$I$5), 'Library Subsidy Complex'!$C$2:$J$55, 6, FALSE)), VLOOKUP(CONCATENATE($A642, 'Funding Allocation Parameters'!$I$5), 'Library Subsidy Complex'!$C$2:$J$55, 8, FALSE)), 0)))))</f>
        <v>1189</v>
      </c>
      <c r="U642" s="178">
        <f>IF('Funding Allocation Parameters'!$C$5="Basic Library Subsidy", 0, IF('Funding Allocation Parameters'!$C$5="Grant funding", 0, IF('Funding Allocation Parameters'!$C$5="Other author funding",  MIN(O642*('Funding Allocation Parameters'!$E$5), 'Funding Allocation Parameters'!$G$5), IF('Funding Allocation Parameters'!$C$5="Any discretionary funds (grants if available, other if no grants)", MIN(O642*('Funding Allocation Parameters'!$E$5), 'Funding Allocation Parameters'!$G$5), IF('Funding Allocation Parameters'!$C$5="Complex Library Subsidy", 0, 0)))))</f>
        <v>0</v>
      </c>
      <c r="V642" s="177">
        <f t="shared" si="283"/>
        <v>1017.1048000000001</v>
      </c>
      <c r="W642" s="177">
        <f t="shared" si="284"/>
        <v>1017.1048000000001</v>
      </c>
      <c r="X642" s="179">
        <f>IF('Funding Allocation Parameters'!$C$6="Basic Library Subsidy", MIN(V642*'Funding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MIN(V642*VLOOKUP(CONCATENATE($A642, 'Funding Allocation Parameters'!$I$6), 'Library Subsidy Complex'!$C$2:$J$55, 2, FALSE), VLOOKUP(CONCATENATE($A642, 'Funding Allocation Parameters'!$I$6), 'Library Subsidy Complex'!$C$2:$J$55, 4, FALSE)), 0)))))</f>
        <v>0</v>
      </c>
      <c r="Y642" s="179">
        <f>IF('Funding Allocation Parameters'!$C$6="Basic Library Subsidy", 0, IF('Funding Allocation Parameters'!$C$6="Grant funding",MIN(V642*'Funding Allocation Parameters'!$E$6, 'Funding Allocation Parameters'!$G$6), IF('Funding Allocation Parameters'!$C$6="Other author funding", 0, IF('Funding Allocation Parameters'!$C$6="Any discretionary funds (grants if available, other if no grants)", MIN(V642*'Funding Allocation Parameters'!$E$6, 'Funding Allocation Parameters'!$G$6), IF('Funding Allocation Parameters'!$C$6="Complex Library Subsidy", 0, 0)))))</f>
        <v>1017.1048000000001</v>
      </c>
      <c r="Z642" s="179">
        <f>IF('Funding Allocation Parameters'!$C$6="Basic Library Subsidy", 0, IF('Funding Allocation Parameters'!$C$6="Grant funding", 0, IF('Funding Allocation Parameters'!$C$6="Other author funding",  MIN(V642*'Funding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2" s="179">
        <f>IF('Funding Allocation Parameters'!$C$6="Basic Library Subsidy", MIN(W642*'Funding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MIN(W642*VLOOKUP(CONCATENATE($A642, 'Funding Allocation Parameters'!$I$6), 'Library Subsidy Complex'!$C$2:$J$55, 6, FALSE), VLOOKUP(CONCATENATE($A642, 'Funding Allocation Parameters'!$I$6), 'Library Subsidy Complex'!$C$2:$J$55, 8, FALSE)), 0)))))</f>
        <v>0</v>
      </c>
      <c r="AB642" s="179">
        <f>IF('Funding Allocation Parameters'!$C$6="Basic Library Subsidy", 0, IF('Funding Allocation Parameters'!$C$6="Grant funding", 0, IF('Funding Allocation Parameters'!$C$6="Other author funding",  MIN(W642*'Funding Allocation Parameters'!$E$6, 'Funding Allocation Parameters'!$G$6), IF('Funding Allocation Parameters'!$C$6="Any discretionary funds (grants if available, other if no grants)", MIN(W642*'Funding Allocation Parameters'!$E$6, 'Funding Allocation Parameters'!$G$6), IF('Funding Allocation Parameters'!$C$6="Complex Library Subsidy", 0, 0)))))</f>
        <v>1017.1048000000001</v>
      </c>
      <c r="AC642" s="177">
        <f t="shared" si="285"/>
        <v>0</v>
      </c>
      <c r="AD642" s="177">
        <f t="shared" si="286"/>
        <v>0</v>
      </c>
      <c r="AE642" s="180">
        <f>IF('Funding Allocation Parameters'!$C$7="Basic Library Subsidy", MIN(AC642*'Funding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MIN(AC642*VLOOKUP(CONCATENATE($A642, 'Funding Allocation Parameters'!$I$7), 'Library Subsidy Complex'!$C$2:$J$55, 2, FALSE), VLOOKUP(CONCATENATE($A642, 'Funding Allocation Parameters'!$I$7), 'Library Subsidy Complex'!$C$2:$J$55, 4, FALSE)), 0)))))</f>
        <v>0</v>
      </c>
      <c r="AF642" s="180">
        <f>IF('Funding Allocation Parameters'!$C$7="Basic Library Subsidy", 0, IF('Funding Allocation Parameters'!$C$7="Grant funding",MIN(AC642*'Funding Allocation Parameters'!$E$7, 'Funding Allocation Parameters'!$G$7), IF('Funding Allocation Parameters'!$C$7="Other author funding", 0, IF('Funding Allocation Parameters'!$C$7="Any discretionary funds (grants if available, other if no grants)", MIN(AC642*'Funding Allocation Parameters'!$E$7, 'Funding Allocation Parameters'!$G$7), IF('Funding Allocation Parameters'!$C$7="Complex Library Subsidy", 0, 0)))))</f>
        <v>0</v>
      </c>
      <c r="AG642" s="180">
        <f>IF('Funding Allocation Parameters'!$C$7="Basic Library Subsidy", 0, IF('Funding Allocation Parameters'!$C$7="Grant funding", 0, IF('Funding Allocation Parameters'!$C$7="Other author funding",  MIN(AC642*'Funding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2" s="180">
        <f>IF('Funding Allocation Parameters'!$C$7="Basic Library Subsidy", MIN(AD642*'Funding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MIN(AD642*VLOOKUP(CONCATENATE($A642, 'Funding Allocation Parameters'!$I$7), 'Library Subsidy Complex'!$C$2:$J$55, 6, FALSE), VLOOKUP(CONCATENATE($A642, 'Funding Allocation Parameters'!$I$7), 'Library Subsidy Complex'!$C$2:$J$55, 8, FALSE)), 0)))))</f>
        <v>0</v>
      </c>
      <c r="AI642" s="180">
        <f>IF('Funding Allocation Parameters'!$C$7="Basic Library Subsidy", 0, IF('Funding Allocation Parameters'!$C$7="Grant funding", 0, IF('Funding Allocation Parameters'!$C$7="Other author funding",  MIN(AD642*'Funding Allocation Parameters'!$E$7, 'Funding Allocation Parameters'!$G$7), IF('Funding Allocation Parameters'!$C$7="Any discretionary funds (grants if available, other if no grants)", MIN(AD642*'Funding Allocation Parameters'!$E$7, 'Funding Allocation Parameters'!$G$7), IF('Funding Allocation Parameters'!$C$7="Complex Library Subsidy", 0, 0)))))</f>
        <v>0</v>
      </c>
      <c r="AJ642" s="177">
        <f t="shared" si="287"/>
        <v>0</v>
      </c>
      <c r="AK642" s="177">
        <f t="shared" si="288"/>
        <v>0</v>
      </c>
      <c r="AL642" s="181">
        <f>IF('Funding Allocation Parameters'!$C$8="Basic Library Subsidy", MIN(AJ642*'Funding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MIN(AJ642*VLOOKUP(CONCATENATE($A642, 'Funding Allocation Parameters'!$I$8), 'Library Subsidy Complex'!$C$2:$J$55, 2, FALSE), VLOOKUP(CONCATENATE($A642, 'Funding Allocation Parameters'!$I$8), 'Library Subsidy Complex'!$C$2:$J$55, 4, FALSE)), 0)))))</f>
        <v>0</v>
      </c>
      <c r="AM642" s="181">
        <f>IF('Funding Allocation Parameters'!$C$8="Basic Library Subsidy", 0, IF('Funding Allocation Parameters'!$C$8="Grant funding",MIN(AJ642*'Funding Allocation Parameters'!$E$8, 'Funding Allocation Parameters'!$G$8), IF('Funding Allocation Parameters'!$C$8="Other author funding", 0, IF('Funding Allocation Parameters'!$C$8="Any discretionary funds (grants if available, other if no grants)", MIN(AJ642*'Funding Allocation Parameters'!$E$8, 'Funding Allocation Parameters'!$G$8), IF('Funding Allocation Parameters'!$C$8="Complex Library Subsidy", 0, 0)))))</f>
        <v>0</v>
      </c>
      <c r="AN642" s="181">
        <f>IF('Funding Allocation Parameters'!$C$8="Basic Library Subsidy", 0, IF('Funding Allocation Parameters'!$C$8="Grant funding", 0, IF('Funding Allocation Parameters'!$C$8="Other author funding",  MIN(AJ642*'Funding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2" s="181">
        <f>IF('Funding Allocation Parameters'!$C$8="Basic Library Subsidy", MIN(AK642*'Funding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MIN(AK642*VLOOKUP(CONCATENATE($A642, 'Funding Allocation Parameters'!$I$8), 'Library Subsidy Complex'!$C$2:$J$55, 6, FALSE), VLOOKUP(CONCATENATE($A642, 'Funding Allocation Parameters'!$I$8), 'Library Subsidy Complex'!$C$2:$J$55, 8, FALSE)), 0)))))</f>
        <v>0</v>
      </c>
      <c r="AP642" s="181">
        <f>IF('Funding Allocation Parameters'!$C$8="Basic Library Subsidy", 0, IF('Funding Allocation Parameters'!$C$8="Grant funding", 0, IF('Funding Allocation Parameters'!$C$8="Other author funding",  MIN(AK642*'Funding Allocation Parameters'!$E$8, 'Funding Allocation Parameters'!$G$8), IF('Funding Allocation Parameters'!$C$8="Any discretionary funds (grants if available, other if no grants)", MIN(AK642*'Funding Allocation Parameters'!$E$8, 'Funding Allocation Parameters'!$G$8), IF('Funding Allocation Parameters'!$C$8="Complex Library Subsidy", 0, 0)))))</f>
        <v>0</v>
      </c>
      <c r="AQ642" s="177">
        <f t="shared" si="289"/>
        <v>0</v>
      </c>
      <c r="AR642" s="177">
        <f t="shared" si="290"/>
        <v>0</v>
      </c>
      <c r="AS642" s="182">
        <f t="shared" si="291"/>
        <v>1189</v>
      </c>
      <c r="AT642" s="182">
        <f t="shared" si="292"/>
        <v>1017.1048000000001</v>
      </c>
      <c r="AU642" s="182">
        <f t="shared" si="293"/>
        <v>0</v>
      </c>
      <c r="AV642" s="182">
        <f t="shared" si="294"/>
        <v>1189</v>
      </c>
      <c r="AW642" s="182">
        <f t="shared" si="295"/>
        <v>1017.1048000000001</v>
      </c>
      <c r="AX642" s="183">
        <f t="shared" si="296"/>
        <v>1189</v>
      </c>
      <c r="AY642" s="183">
        <f t="shared" si="297"/>
        <v>1017.1048000000001</v>
      </c>
      <c r="AZ642" s="183">
        <f t="shared" si="298"/>
        <v>0</v>
      </c>
      <c r="BA642" s="183">
        <f t="shared" si="299"/>
        <v>0</v>
      </c>
      <c r="BB642" s="183">
        <f t="shared" si="300"/>
        <v>0</v>
      </c>
      <c r="BC642" s="184">
        <f t="shared" si="301"/>
        <v>1189</v>
      </c>
      <c r="BD642" s="184">
        <f t="shared" si="302"/>
        <v>0</v>
      </c>
      <c r="BE642" s="184">
        <f t="shared" si="303"/>
        <v>1017.1048000000001</v>
      </c>
      <c r="BF642" s="184">
        <f t="shared" si="304"/>
        <v>0</v>
      </c>
      <c r="BG642" s="102">
        <f t="shared" si="305"/>
        <v>0</v>
      </c>
      <c r="BH642" s="102">
        <f t="shared" si="306"/>
        <v>0</v>
      </c>
      <c r="BI642" s="102">
        <f t="shared" si="307"/>
        <v>0</v>
      </c>
      <c r="BJ642" s="102">
        <f t="shared" si="308"/>
        <v>1</v>
      </c>
      <c r="BK642" s="102">
        <f t="shared" si="309"/>
        <v>0</v>
      </c>
      <c r="BL642" s="102">
        <f t="shared" si="310"/>
        <v>0</v>
      </c>
      <c r="BN642" s="102"/>
    </row>
    <row r="643" spans="1:66" x14ac:dyDescent="0.25">
      <c r="A643" s="102" t="s">
        <v>17</v>
      </c>
      <c r="B643" s="102" t="s">
        <v>8</v>
      </c>
      <c r="C643" s="102" t="s">
        <v>8</v>
      </c>
      <c r="D643" s="102" t="s">
        <v>27</v>
      </c>
      <c r="E643" s="102" t="s">
        <v>1265</v>
      </c>
      <c r="F643" s="102" t="s">
        <v>1266</v>
      </c>
      <c r="G643" s="102">
        <v>1.0129999999999999</v>
      </c>
      <c r="H643" s="102">
        <v>1</v>
      </c>
      <c r="I643" s="102">
        <v>1</v>
      </c>
      <c r="J643" s="167">
        <f>IFERROR(H643*VLOOKUP(A643, 'Advanced Parameters'!$B$7:$G$20, 6, FALSE)*VLOOKUP(A643, 'Growth Parameters'!$B$6:$H$19, 6, FALSE), 0)</f>
        <v>1</v>
      </c>
      <c r="K643" s="167">
        <f>IFERROR(IF('Advanced Parameters'!$C$5="n",'Raw Data'!I643*VLOOKUP(A643,'Advanced Parameters'!$B$7:$G$20,6,FALSE),J643*VLOOKUP(A643,'Advanced Parameters'!$B$7:$G$20,2,FALSE))*VLOOKUP(A643, 'Growth Parameters'!$B$6:$H$19, 6, FALSE), 0)</f>
        <v>1</v>
      </c>
      <c r="L643" s="167">
        <f t="shared" si="311"/>
        <v>0</v>
      </c>
      <c r="M643" s="168">
        <f>IFERROR(IF(G643="NA","NA",IF(G643&gt;'APC Parameters'!$K$6+VLOOKUP('Raw Data'!A643, 'APC Parameters'!$H$7:$L$20, 4, FALSE), 'APC Parameters'!$L$6+VLOOKUP('Raw Data'!A643, 'APC Parameters'!$H$7:$L$20, 5, FALSE), G643*('APC Parameters'!$J$6+VLOOKUP('Raw Data'!A643, 'APC Parameters'!$H$7:$L$20, 3, FALSE))+'APC Parameters'!$I$6+VLOOKUP('Raw Data'!A643, 'APC Parameters'!$H$7:$L$20, 2, FALSE))), 0)</f>
        <v>1866.3022000000001</v>
      </c>
      <c r="N643" s="168">
        <f t="shared" ref="N643:N706" si="312">IFERROR(M643*J643, "NA")</f>
        <v>1866.3022000000001</v>
      </c>
      <c r="O643" s="168">
        <f>IFERROR(IF(M643="NA",VLOOKUP(D643,'Internal Calculations'!$B$10:$C$11,2,FALSE), M643)*VLOOKUP(A643, 'Growth Parameters'!$B$6:$H$19, 7, FALSE), 0)</f>
        <v>1866.3022000000001</v>
      </c>
      <c r="P643" s="177">
        <f t="shared" ref="P643:P706" si="313">O643*J643</f>
        <v>1866.3022000000001</v>
      </c>
      <c r="Q643" s="178">
        <f>IF('Funding Allocation Parameters'!$C$5="Basic Library Subsidy", MIN(O643*('Funding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MIN($O643*(VLOOKUP(CONCATENATE($A643, 'Funding Allocation Parameters'!$I$5), 'Library Subsidy Complex'!$C$2:$J$55, 2, FALSE)), VLOOKUP(CONCATENATE($A643, 'Funding Allocation Parameters'!$I$5), 'Library Subsidy Complex'!$C$2:$J$55, 4, FALSE)), 0)))))</f>
        <v>1189</v>
      </c>
      <c r="R643" s="178">
        <f>IF('Funding Allocation Parameters'!$C$5="Basic Library Subsidy", 0, IF('Funding Allocation Parameters'!$C$5="Grant funding",MIN(O643*('Funding Allocation Parameters'!$E$5), 'Funding Allocation Parameters'!$G$5), IF('Funding Allocation Parameters'!$C$5="Other author funding", 0, IF('Funding Allocation Parameters'!$C$5="Any discretionary funds (grants if available, other if no grants)", MIN(O643*('Funding Allocation Parameters'!$E$5), 'Funding Allocation Parameters'!$G$5), IF('Funding Allocation Parameters'!$C$5="Complex Library Subsidy", 0, 0)))))</f>
        <v>0</v>
      </c>
      <c r="S643" s="178">
        <f>IF('Funding Allocation Parameters'!$C$5="Basic Library Subsidy", 0, IF('Funding Allocation Parameters'!$C$5="Grant funding", 0, IF('Funding Allocation Parameters'!$C$5="Other author funding",  MIN(O643*('Funding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3" s="178">
        <f>IF('Funding Allocation Parameters'!$C$5="Basic Library Subsidy", MIN(O643*('Funding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MIN($O643*(VLOOKUP(CONCATENATE($A643, 'Funding Allocation Parameters'!$I$5), 'Library Subsidy Complex'!$C$2:$J$55, 6, FALSE)), VLOOKUP(CONCATENATE($A643, 'Funding Allocation Parameters'!$I$5), 'Library Subsidy Complex'!$C$2:$J$55, 8, FALSE)), 0)))))</f>
        <v>1189</v>
      </c>
      <c r="U643" s="178">
        <f>IF('Funding Allocation Parameters'!$C$5="Basic Library Subsidy", 0, IF('Funding Allocation Parameters'!$C$5="Grant funding", 0, IF('Funding Allocation Parameters'!$C$5="Other author funding",  MIN(O643*('Funding Allocation Parameters'!$E$5), 'Funding Allocation Parameters'!$G$5), IF('Funding Allocation Parameters'!$C$5="Any discretionary funds (grants if available, other if no grants)", MIN(O643*('Funding Allocation Parameters'!$E$5), 'Funding Allocation Parameters'!$G$5), IF('Funding Allocation Parameters'!$C$5="Complex Library Subsidy", 0, 0)))))</f>
        <v>0</v>
      </c>
      <c r="V643" s="177">
        <f t="shared" ref="V643:V706" si="314">MAX(O643-Q643-R643-S643, 0)</f>
        <v>677.30220000000008</v>
      </c>
      <c r="W643" s="177">
        <f t="shared" ref="W643:W706" si="315">MAX(O643-T643-U643, 0)</f>
        <v>677.30220000000008</v>
      </c>
      <c r="X643" s="179">
        <f>IF('Funding Allocation Parameters'!$C$6="Basic Library Subsidy", MIN(V643*'Funding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MIN(V643*VLOOKUP(CONCATENATE($A643, 'Funding Allocation Parameters'!$I$6), 'Library Subsidy Complex'!$C$2:$J$55, 2, FALSE), VLOOKUP(CONCATENATE($A643, 'Funding Allocation Parameters'!$I$6), 'Library Subsidy Complex'!$C$2:$J$55, 4, FALSE)), 0)))))</f>
        <v>0</v>
      </c>
      <c r="Y643" s="179">
        <f>IF('Funding Allocation Parameters'!$C$6="Basic Library Subsidy", 0, IF('Funding Allocation Parameters'!$C$6="Grant funding",MIN(V643*'Funding Allocation Parameters'!$E$6, 'Funding Allocation Parameters'!$G$6), IF('Funding Allocation Parameters'!$C$6="Other author funding", 0, IF('Funding Allocation Parameters'!$C$6="Any discretionary funds (grants if available, other if no grants)", MIN(V643*'Funding Allocation Parameters'!$E$6, 'Funding Allocation Parameters'!$G$6), IF('Funding Allocation Parameters'!$C$6="Complex Library Subsidy", 0, 0)))))</f>
        <v>677.30220000000008</v>
      </c>
      <c r="Z643" s="179">
        <f>IF('Funding Allocation Parameters'!$C$6="Basic Library Subsidy", 0, IF('Funding Allocation Parameters'!$C$6="Grant funding", 0, IF('Funding Allocation Parameters'!$C$6="Other author funding",  MIN(V643*'Funding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3" s="179">
        <f>IF('Funding Allocation Parameters'!$C$6="Basic Library Subsidy", MIN(W643*'Funding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MIN(W643*VLOOKUP(CONCATENATE($A643, 'Funding Allocation Parameters'!$I$6), 'Library Subsidy Complex'!$C$2:$J$55, 6, FALSE), VLOOKUP(CONCATENATE($A643, 'Funding Allocation Parameters'!$I$6), 'Library Subsidy Complex'!$C$2:$J$55, 8, FALSE)), 0)))))</f>
        <v>0</v>
      </c>
      <c r="AB643" s="179">
        <f>IF('Funding Allocation Parameters'!$C$6="Basic Library Subsidy", 0, IF('Funding Allocation Parameters'!$C$6="Grant funding", 0, IF('Funding Allocation Parameters'!$C$6="Other author funding",  MIN(W643*'Funding Allocation Parameters'!$E$6, 'Funding Allocation Parameters'!$G$6), IF('Funding Allocation Parameters'!$C$6="Any discretionary funds (grants if available, other if no grants)", MIN(W643*'Funding Allocation Parameters'!$E$6, 'Funding Allocation Parameters'!$G$6), IF('Funding Allocation Parameters'!$C$6="Complex Library Subsidy", 0, 0)))))</f>
        <v>677.30220000000008</v>
      </c>
      <c r="AC643" s="177">
        <f t="shared" ref="AC643:AC706" si="316">MAX(V643-X643-Y643-Z643, 0)</f>
        <v>0</v>
      </c>
      <c r="AD643" s="177">
        <f t="shared" ref="AD643:AD706" si="317">MAX(W643-AA643-AB643, 0)</f>
        <v>0</v>
      </c>
      <c r="AE643" s="180">
        <f>IF('Funding Allocation Parameters'!$C$7="Basic Library Subsidy", MIN(AC643*'Funding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MIN(AC643*VLOOKUP(CONCATENATE($A643, 'Funding Allocation Parameters'!$I$7), 'Library Subsidy Complex'!$C$2:$J$55, 2, FALSE), VLOOKUP(CONCATENATE($A643, 'Funding Allocation Parameters'!$I$7), 'Library Subsidy Complex'!$C$2:$J$55, 4, FALSE)), 0)))))</f>
        <v>0</v>
      </c>
      <c r="AF643" s="180">
        <f>IF('Funding Allocation Parameters'!$C$7="Basic Library Subsidy", 0, IF('Funding Allocation Parameters'!$C$7="Grant funding",MIN(AC643*'Funding Allocation Parameters'!$E$7, 'Funding Allocation Parameters'!$G$7), IF('Funding Allocation Parameters'!$C$7="Other author funding", 0, IF('Funding Allocation Parameters'!$C$7="Any discretionary funds (grants if available, other if no grants)", MIN(AC643*'Funding Allocation Parameters'!$E$7, 'Funding Allocation Parameters'!$G$7), IF('Funding Allocation Parameters'!$C$7="Complex Library Subsidy", 0, 0)))))</f>
        <v>0</v>
      </c>
      <c r="AG643" s="180">
        <f>IF('Funding Allocation Parameters'!$C$7="Basic Library Subsidy", 0, IF('Funding Allocation Parameters'!$C$7="Grant funding", 0, IF('Funding Allocation Parameters'!$C$7="Other author funding",  MIN(AC643*'Funding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3" s="180">
        <f>IF('Funding Allocation Parameters'!$C$7="Basic Library Subsidy", MIN(AD643*'Funding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MIN(AD643*VLOOKUP(CONCATENATE($A643, 'Funding Allocation Parameters'!$I$7), 'Library Subsidy Complex'!$C$2:$J$55, 6, FALSE), VLOOKUP(CONCATENATE($A643, 'Funding Allocation Parameters'!$I$7), 'Library Subsidy Complex'!$C$2:$J$55, 8, FALSE)), 0)))))</f>
        <v>0</v>
      </c>
      <c r="AI643" s="180">
        <f>IF('Funding Allocation Parameters'!$C$7="Basic Library Subsidy", 0, IF('Funding Allocation Parameters'!$C$7="Grant funding", 0, IF('Funding Allocation Parameters'!$C$7="Other author funding",  MIN(AD643*'Funding Allocation Parameters'!$E$7, 'Funding Allocation Parameters'!$G$7), IF('Funding Allocation Parameters'!$C$7="Any discretionary funds (grants if available, other if no grants)", MIN(AD643*'Funding Allocation Parameters'!$E$7, 'Funding Allocation Parameters'!$G$7), IF('Funding Allocation Parameters'!$C$7="Complex Library Subsidy", 0, 0)))))</f>
        <v>0</v>
      </c>
      <c r="AJ643" s="177">
        <f t="shared" ref="AJ643:AJ706" si="318">MAX(AC643-AE643-AF643-AG643, 0)</f>
        <v>0</v>
      </c>
      <c r="AK643" s="177">
        <f t="shared" ref="AK643:AK706" si="319">MAX(AD643-AH643-AI643, 0)</f>
        <v>0</v>
      </c>
      <c r="AL643" s="181">
        <f>IF('Funding Allocation Parameters'!$C$8="Basic Library Subsidy", MIN(AJ643*'Funding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MIN(AJ643*VLOOKUP(CONCATENATE($A643, 'Funding Allocation Parameters'!$I$8), 'Library Subsidy Complex'!$C$2:$J$55, 2, FALSE), VLOOKUP(CONCATENATE($A643, 'Funding Allocation Parameters'!$I$8), 'Library Subsidy Complex'!$C$2:$J$55, 4, FALSE)), 0)))))</f>
        <v>0</v>
      </c>
      <c r="AM643" s="181">
        <f>IF('Funding Allocation Parameters'!$C$8="Basic Library Subsidy", 0, IF('Funding Allocation Parameters'!$C$8="Grant funding",MIN(AJ643*'Funding Allocation Parameters'!$E$8, 'Funding Allocation Parameters'!$G$8), IF('Funding Allocation Parameters'!$C$8="Other author funding", 0, IF('Funding Allocation Parameters'!$C$8="Any discretionary funds (grants if available, other if no grants)", MIN(AJ643*'Funding Allocation Parameters'!$E$8, 'Funding Allocation Parameters'!$G$8), IF('Funding Allocation Parameters'!$C$8="Complex Library Subsidy", 0, 0)))))</f>
        <v>0</v>
      </c>
      <c r="AN643" s="181">
        <f>IF('Funding Allocation Parameters'!$C$8="Basic Library Subsidy", 0, IF('Funding Allocation Parameters'!$C$8="Grant funding", 0, IF('Funding Allocation Parameters'!$C$8="Other author funding",  MIN(AJ643*'Funding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3" s="181">
        <f>IF('Funding Allocation Parameters'!$C$8="Basic Library Subsidy", MIN(AK643*'Funding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MIN(AK643*VLOOKUP(CONCATENATE($A643, 'Funding Allocation Parameters'!$I$8), 'Library Subsidy Complex'!$C$2:$J$55, 6, FALSE), VLOOKUP(CONCATENATE($A643, 'Funding Allocation Parameters'!$I$8), 'Library Subsidy Complex'!$C$2:$J$55, 8, FALSE)), 0)))))</f>
        <v>0</v>
      </c>
      <c r="AP643" s="181">
        <f>IF('Funding Allocation Parameters'!$C$8="Basic Library Subsidy", 0, IF('Funding Allocation Parameters'!$C$8="Grant funding", 0, IF('Funding Allocation Parameters'!$C$8="Other author funding",  MIN(AK643*'Funding Allocation Parameters'!$E$8, 'Funding Allocation Parameters'!$G$8), IF('Funding Allocation Parameters'!$C$8="Any discretionary funds (grants if available, other if no grants)", MIN(AK643*'Funding Allocation Parameters'!$E$8, 'Funding Allocation Parameters'!$G$8), IF('Funding Allocation Parameters'!$C$8="Complex Library Subsidy", 0, 0)))))</f>
        <v>0</v>
      </c>
      <c r="AQ643" s="177">
        <f t="shared" ref="AQ643:AQ706" si="320">MAX(AJ643-AL643-AM643-AN643, 0)</f>
        <v>0</v>
      </c>
      <c r="AR643" s="177">
        <f t="shared" ref="AR643:AR706" si="321">MAX(AK643-AO643-AP643, 0)</f>
        <v>0</v>
      </c>
      <c r="AS643" s="182">
        <f t="shared" ref="AS643:AS706" si="322">SUM(Q643,X643,AE643,AL643)</f>
        <v>1189</v>
      </c>
      <c r="AT643" s="182">
        <f t="shared" ref="AT643:AT706" si="323">SUM(R643,Y643,AF643,AM643)</f>
        <v>677.30220000000008</v>
      </c>
      <c r="AU643" s="182">
        <f t="shared" ref="AU643:AU706" si="324">SUM(S643,Z643,AG643,AN643)</f>
        <v>0</v>
      </c>
      <c r="AV643" s="182">
        <f t="shared" ref="AV643:AV706" si="325">SUM(T643,AA643,AH643,AO643)</f>
        <v>1189</v>
      </c>
      <c r="AW643" s="182">
        <f t="shared" ref="AW643:AW706" si="326">SUM(U643,AB643,AI643,AP643)</f>
        <v>677.30220000000008</v>
      </c>
      <c r="AX643" s="183">
        <f t="shared" ref="AX643:AX706" si="327">$K643*AS643</f>
        <v>1189</v>
      </c>
      <c r="AY643" s="183">
        <f t="shared" ref="AY643:AY706" si="328">$K643*AT643</f>
        <v>677.30220000000008</v>
      </c>
      <c r="AZ643" s="183">
        <f t="shared" ref="AZ643:AZ706" si="329">$K643*AU643</f>
        <v>0</v>
      </c>
      <c r="BA643" s="183">
        <f t="shared" ref="BA643:BA706" si="330">$L643*AV643</f>
        <v>0</v>
      </c>
      <c r="BB643" s="183">
        <f t="shared" ref="BB643:BB706" si="331">$L643*AW643</f>
        <v>0</v>
      </c>
      <c r="BC643" s="184">
        <f t="shared" ref="BC643:BC706" si="332">AX643+BA643</f>
        <v>1189</v>
      </c>
      <c r="BD643" s="184">
        <f t="shared" ref="BD643:BD706" si="333">SUM(BC643,BE643,BF643)-P643</f>
        <v>0</v>
      </c>
      <c r="BE643" s="184">
        <f t="shared" ref="BE643:BE706" si="334">AY643</f>
        <v>677.30220000000008</v>
      </c>
      <c r="BF643" s="184">
        <f t="shared" ref="BF643:BF706" si="335">AZ643+BB643</f>
        <v>0</v>
      </c>
      <c r="BG643" s="102">
        <f t="shared" ref="BG643:BG706" si="336">K643*IF(AND(AS643&gt;0, AT643=0, AU643=0), 1, 0)+L643*IF(AND(AV643&gt;0, AW643=0), 1, 0)</f>
        <v>0</v>
      </c>
      <c r="BH643" s="102">
        <f t="shared" ref="BH643:BH706" si="337">K643*IF(AND(AS643=0, AT643&gt;0, AU643=0), 1, 0)</f>
        <v>0</v>
      </c>
      <c r="BI643" s="102">
        <f t="shared" ref="BI643:BI706" si="338">K643*IF(AND(AS643=0, AT643=0, AU643&gt;0), 1, 0)+L643*IF(AND(AV643=0, AW643&gt;0), 1, 0)</f>
        <v>0</v>
      </c>
      <c r="BJ643" s="102">
        <f t="shared" ref="BJ643:BJ706" si="339">K643*IF(AND(AS643&gt;0, AT643&gt;0, AU643=0), 1, 0)</f>
        <v>1</v>
      </c>
      <c r="BK643" s="102">
        <f t="shared" ref="BK643:BK706" si="340">K643*IF(AND(AS643&gt;0, AT643=0, AU643&gt;0), 1, 0)+L643*IF(AND(AV643&gt;0, AW643&gt;0), 1, 0)</f>
        <v>0</v>
      </c>
      <c r="BL643" s="102">
        <f t="shared" ref="BL643:BL706" si="341">K643*IF(AND(AS643=0, AT643&gt;0, AU643&gt;0), 1, 0)+L643*IF(AND(AV643=0, AW643&gt;0), 1, 0)</f>
        <v>0</v>
      </c>
      <c r="BN643" s="102"/>
    </row>
    <row r="644" spans="1:66" x14ac:dyDescent="0.25">
      <c r="A644" s="102" t="s">
        <v>25</v>
      </c>
      <c r="B644" s="102" t="s">
        <v>8</v>
      </c>
      <c r="C644" s="102" t="s">
        <v>8</v>
      </c>
      <c r="D644" s="102" t="s">
        <v>27</v>
      </c>
      <c r="E644" s="102" t="s">
        <v>1106</v>
      </c>
      <c r="F644" s="102" t="s">
        <v>1267</v>
      </c>
      <c r="G644" s="102">
        <v>0.436</v>
      </c>
      <c r="H644" s="102">
        <v>1</v>
      </c>
      <c r="I644" s="102">
        <v>0.498</v>
      </c>
      <c r="J644" s="167">
        <f>IFERROR(H644*VLOOKUP(A644, 'Advanced Parameters'!$B$7:$G$20, 6, FALSE)*VLOOKUP(A644, 'Growth Parameters'!$B$6:$H$19, 6, FALSE), 0)</f>
        <v>1</v>
      </c>
      <c r="K644" s="167">
        <f>IFERROR(IF('Advanced Parameters'!$C$5="n",'Raw Data'!I644*VLOOKUP(A644,'Advanced Parameters'!$B$7:$G$20,6,FALSE),J644*VLOOKUP(A644,'Advanced Parameters'!$B$7:$G$20,2,FALSE))*VLOOKUP(A644, 'Growth Parameters'!$B$6:$H$19, 6, FALSE), 0)</f>
        <v>0.498</v>
      </c>
      <c r="L644" s="167">
        <f t="shared" si="311"/>
        <v>0.502</v>
      </c>
      <c r="M644" s="168">
        <f>IFERROR(IF(G644="NA","NA",IF(G644&gt;'APC Parameters'!$K$6+VLOOKUP('Raw Data'!A644, 'APC Parameters'!$H$7:$L$20, 4, FALSE), 'APC Parameters'!$L$6+VLOOKUP('Raw Data'!A644, 'APC Parameters'!$H$7:$L$20, 5, FALSE), G644*('APC Parameters'!$J$6+VLOOKUP('Raw Data'!A644, 'APC Parameters'!$H$7:$L$20, 3, FALSE))+'APC Parameters'!$I$6+VLOOKUP('Raw Data'!A644, 'APC Parameters'!$H$7:$L$20, 2, FALSE))), 0)</f>
        <v>1456.9784</v>
      </c>
      <c r="N644" s="168">
        <f t="shared" si="312"/>
        <v>1456.9784</v>
      </c>
      <c r="O644" s="168">
        <f>IFERROR(IF(M644="NA",VLOOKUP(D644,'Internal Calculations'!$B$10:$C$11,2,FALSE), M644)*VLOOKUP(A644, 'Growth Parameters'!$B$6:$H$19, 7, FALSE), 0)</f>
        <v>1456.9784</v>
      </c>
      <c r="P644" s="177">
        <f t="shared" si="313"/>
        <v>1456.9784</v>
      </c>
      <c r="Q644" s="178">
        <f>IF('Funding Allocation Parameters'!$C$5="Basic Library Subsidy", MIN(O644*('Funding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MIN($O644*(VLOOKUP(CONCATENATE($A644, 'Funding Allocation Parameters'!$I$5), 'Library Subsidy Complex'!$C$2:$J$55, 2, FALSE)), VLOOKUP(CONCATENATE($A644, 'Funding Allocation Parameters'!$I$5), 'Library Subsidy Complex'!$C$2:$J$55, 4, FALSE)), 0)))))</f>
        <v>1189</v>
      </c>
      <c r="R644" s="178">
        <f>IF('Funding Allocation Parameters'!$C$5="Basic Library Subsidy", 0, IF('Funding Allocation Parameters'!$C$5="Grant funding",MIN(O644*('Funding Allocation Parameters'!$E$5), 'Funding Allocation Parameters'!$G$5), IF('Funding Allocation Parameters'!$C$5="Other author funding", 0, IF('Funding Allocation Parameters'!$C$5="Any discretionary funds (grants if available, other if no grants)", MIN(O644*('Funding Allocation Parameters'!$E$5), 'Funding Allocation Parameters'!$G$5), IF('Funding Allocation Parameters'!$C$5="Complex Library Subsidy", 0, 0)))))</f>
        <v>0</v>
      </c>
      <c r="S644" s="178">
        <f>IF('Funding Allocation Parameters'!$C$5="Basic Library Subsidy", 0, IF('Funding Allocation Parameters'!$C$5="Grant funding", 0, IF('Funding Allocation Parameters'!$C$5="Other author funding",  MIN(O644*('Funding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4" s="178">
        <f>IF('Funding Allocation Parameters'!$C$5="Basic Library Subsidy", MIN(O644*('Funding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MIN($O644*(VLOOKUP(CONCATENATE($A644, 'Funding Allocation Parameters'!$I$5), 'Library Subsidy Complex'!$C$2:$J$55, 6, FALSE)), VLOOKUP(CONCATENATE($A644, 'Funding Allocation Parameters'!$I$5), 'Library Subsidy Complex'!$C$2:$J$55, 8, FALSE)), 0)))))</f>
        <v>1189</v>
      </c>
      <c r="U644" s="178">
        <f>IF('Funding Allocation Parameters'!$C$5="Basic Library Subsidy", 0, IF('Funding Allocation Parameters'!$C$5="Grant funding", 0, IF('Funding Allocation Parameters'!$C$5="Other author funding",  MIN(O644*('Funding Allocation Parameters'!$E$5), 'Funding Allocation Parameters'!$G$5), IF('Funding Allocation Parameters'!$C$5="Any discretionary funds (grants if available, other if no grants)", MIN(O644*('Funding Allocation Parameters'!$E$5), 'Funding Allocation Parameters'!$G$5), IF('Funding Allocation Parameters'!$C$5="Complex Library Subsidy", 0, 0)))))</f>
        <v>0</v>
      </c>
      <c r="V644" s="177">
        <f t="shared" si="314"/>
        <v>267.97839999999997</v>
      </c>
      <c r="W644" s="177">
        <f t="shared" si="315"/>
        <v>267.97839999999997</v>
      </c>
      <c r="X644" s="179">
        <f>IF('Funding Allocation Parameters'!$C$6="Basic Library Subsidy", MIN(V644*'Funding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MIN(V644*VLOOKUP(CONCATENATE($A644, 'Funding Allocation Parameters'!$I$6), 'Library Subsidy Complex'!$C$2:$J$55, 2, FALSE), VLOOKUP(CONCATENATE($A644, 'Funding Allocation Parameters'!$I$6), 'Library Subsidy Complex'!$C$2:$J$55, 4, FALSE)), 0)))))</f>
        <v>0</v>
      </c>
      <c r="Y644" s="179">
        <f>IF('Funding Allocation Parameters'!$C$6="Basic Library Subsidy", 0, IF('Funding Allocation Parameters'!$C$6="Grant funding",MIN(V644*'Funding Allocation Parameters'!$E$6, 'Funding Allocation Parameters'!$G$6), IF('Funding Allocation Parameters'!$C$6="Other author funding", 0, IF('Funding Allocation Parameters'!$C$6="Any discretionary funds (grants if available, other if no grants)", MIN(V644*'Funding Allocation Parameters'!$E$6, 'Funding Allocation Parameters'!$G$6), IF('Funding Allocation Parameters'!$C$6="Complex Library Subsidy", 0, 0)))))</f>
        <v>267.97839999999997</v>
      </c>
      <c r="Z644" s="179">
        <f>IF('Funding Allocation Parameters'!$C$6="Basic Library Subsidy", 0, IF('Funding Allocation Parameters'!$C$6="Grant funding", 0, IF('Funding Allocation Parameters'!$C$6="Other author funding",  MIN(V644*'Funding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4" s="179">
        <f>IF('Funding Allocation Parameters'!$C$6="Basic Library Subsidy", MIN(W644*'Funding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MIN(W644*VLOOKUP(CONCATENATE($A644, 'Funding Allocation Parameters'!$I$6), 'Library Subsidy Complex'!$C$2:$J$55, 6, FALSE), VLOOKUP(CONCATENATE($A644, 'Funding Allocation Parameters'!$I$6), 'Library Subsidy Complex'!$C$2:$J$55, 8, FALSE)), 0)))))</f>
        <v>0</v>
      </c>
      <c r="AB644" s="179">
        <f>IF('Funding Allocation Parameters'!$C$6="Basic Library Subsidy", 0, IF('Funding Allocation Parameters'!$C$6="Grant funding", 0, IF('Funding Allocation Parameters'!$C$6="Other author funding",  MIN(W644*'Funding Allocation Parameters'!$E$6, 'Funding Allocation Parameters'!$G$6), IF('Funding Allocation Parameters'!$C$6="Any discretionary funds (grants if available, other if no grants)", MIN(W644*'Funding Allocation Parameters'!$E$6, 'Funding Allocation Parameters'!$G$6), IF('Funding Allocation Parameters'!$C$6="Complex Library Subsidy", 0, 0)))))</f>
        <v>267.97839999999997</v>
      </c>
      <c r="AC644" s="177">
        <f t="shared" si="316"/>
        <v>0</v>
      </c>
      <c r="AD644" s="177">
        <f t="shared" si="317"/>
        <v>0</v>
      </c>
      <c r="AE644" s="180">
        <f>IF('Funding Allocation Parameters'!$C$7="Basic Library Subsidy", MIN(AC644*'Funding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MIN(AC644*VLOOKUP(CONCATENATE($A644, 'Funding Allocation Parameters'!$I$7), 'Library Subsidy Complex'!$C$2:$J$55, 2, FALSE), VLOOKUP(CONCATENATE($A644, 'Funding Allocation Parameters'!$I$7), 'Library Subsidy Complex'!$C$2:$J$55, 4, FALSE)), 0)))))</f>
        <v>0</v>
      </c>
      <c r="AF644" s="180">
        <f>IF('Funding Allocation Parameters'!$C$7="Basic Library Subsidy", 0, IF('Funding Allocation Parameters'!$C$7="Grant funding",MIN(AC644*'Funding Allocation Parameters'!$E$7, 'Funding Allocation Parameters'!$G$7), IF('Funding Allocation Parameters'!$C$7="Other author funding", 0, IF('Funding Allocation Parameters'!$C$7="Any discretionary funds (grants if available, other if no grants)", MIN(AC644*'Funding Allocation Parameters'!$E$7, 'Funding Allocation Parameters'!$G$7), IF('Funding Allocation Parameters'!$C$7="Complex Library Subsidy", 0, 0)))))</f>
        <v>0</v>
      </c>
      <c r="AG644" s="180">
        <f>IF('Funding Allocation Parameters'!$C$7="Basic Library Subsidy", 0, IF('Funding Allocation Parameters'!$C$7="Grant funding", 0, IF('Funding Allocation Parameters'!$C$7="Other author funding",  MIN(AC644*'Funding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4" s="180">
        <f>IF('Funding Allocation Parameters'!$C$7="Basic Library Subsidy", MIN(AD644*'Funding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MIN(AD644*VLOOKUP(CONCATENATE($A644, 'Funding Allocation Parameters'!$I$7), 'Library Subsidy Complex'!$C$2:$J$55, 6, FALSE), VLOOKUP(CONCATENATE($A644, 'Funding Allocation Parameters'!$I$7), 'Library Subsidy Complex'!$C$2:$J$55, 8, FALSE)), 0)))))</f>
        <v>0</v>
      </c>
      <c r="AI644" s="180">
        <f>IF('Funding Allocation Parameters'!$C$7="Basic Library Subsidy", 0, IF('Funding Allocation Parameters'!$C$7="Grant funding", 0, IF('Funding Allocation Parameters'!$C$7="Other author funding",  MIN(AD644*'Funding Allocation Parameters'!$E$7, 'Funding Allocation Parameters'!$G$7), IF('Funding Allocation Parameters'!$C$7="Any discretionary funds (grants if available, other if no grants)", MIN(AD644*'Funding Allocation Parameters'!$E$7, 'Funding Allocation Parameters'!$G$7), IF('Funding Allocation Parameters'!$C$7="Complex Library Subsidy", 0, 0)))))</f>
        <v>0</v>
      </c>
      <c r="AJ644" s="177">
        <f t="shared" si="318"/>
        <v>0</v>
      </c>
      <c r="AK644" s="177">
        <f t="shared" si="319"/>
        <v>0</v>
      </c>
      <c r="AL644" s="181">
        <f>IF('Funding Allocation Parameters'!$C$8="Basic Library Subsidy", MIN(AJ644*'Funding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MIN(AJ644*VLOOKUP(CONCATENATE($A644, 'Funding Allocation Parameters'!$I$8), 'Library Subsidy Complex'!$C$2:$J$55, 2, FALSE), VLOOKUP(CONCATENATE($A644, 'Funding Allocation Parameters'!$I$8), 'Library Subsidy Complex'!$C$2:$J$55, 4, FALSE)), 0)))))</f>
        <v>0</v>
      </c>
      <c r="AM644" s="181">
        <f>IF('Funding Allocation Parameters'!$C$8="Basic Library Subsidy", 0, IF('Funding Allocation Parameters'!$C$8="Grant funding",MIN(AJ644*'Funding Allocation Parameters'!$E$8, 'Funding Allocation Parameters'!$G$8), IF('Funding Allocation Parameters'!$C$8="Other author funding", 0, IF('Funding Allocation Parameters'!$C$8="Any discretionary funds (grants if available, other if no grants)", MIN(AJ644*'Funding Allocation Parameters'!$E$8, 'Funding Allocation Parameters'!$G$8), IF('Funding Allocation Parameters'!$C$8="Complex Library Subsidy", 0, 0)))))</f>
        <v>0</v>
      </c>
      <c r="AN644" s="181">
        <f>IF('Funding Allocation Parameters'!$C$8="Basic Library Subsidy", 0, IF('Funding Allocation Parameters'!$C$8="Grant funding", 0, IF('Funding Allocation Parameters'!$C$8="Other author funding",  MIN(AJ644*'Funding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4" s="181">
        <f>IF('Funding Allocation Parameters'!$C$8="Basic Library Subsidy", MIN(AK644*'Funding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MIN(AK644*VLOOKUP(CONCATENATE($A644, 'Funding Allocation Parameters'!$I$8), 'Library Subsidy Complex'!$C$2:$J$55, 6, FALSE), VLOOKUP(CONCATENATE($A644, 'Funding Allocation Parameters'!$I$8), 'Library Subsidy Complex'!$C$2:$J$55, 8, FALSE)), 0)))))</f>
        <v>0</v>
      </c>
      <c r="AP644" s="181">
        <f>IF('Funding Allocation Parameters'!$C$8="Basic Library Subsidy", 0, IF('Funding Allocation Parameters'!$C$8="Grant funding", 0, IF('Funding Allocation Parameters'!$C$8="Other author funding",  MIN(AK644*'Funding Allocation Parameters'!$E$8, 'Funding Allocation Parameters'!$G$8), IF('Funding Allocation Parameters'!$C$8="Any discretionary funds (grants if available, other if no grants)", MIN(AK644*'Funding Allocation Parameters'!$E$8, 'Funding Allocation Parameters'!$G$8), IF('Funding Allocation Parameters'!$C$8="Complex Library Subsidy", 0, 0)))))</f>
        <v>0</v>
      </c>
      <c r="AQ644" s="177">
        <f t="shared" si="320"/>
        <v>0</v>
      </c>
      <c r="AR644" s="177">
        <f t="shared" si="321"/>
        <v>0</v>
      </c>
      <c r="AS644" s="182">
        <f t="shared" si="322"/>
        <v>1189</v>
      </c>
      <c r="AT644" s="182">
        <f t="shared" si="323"/>
        <v>267.97839999999997</v>
      </c>
      <c r="AU644" s="182">
        <f t="shared" si="324"/>
        <v>0</v>
      </c>
      <c r="AV644" s="182">
        <f t="shared" si="325"/>
        <v>1189</v>
      </c>
      <c r="AW644" s="182">
        <f t="shared" si="326"/>
        <v>267.97839999999997</v>
      </c>
      <c r="AX644" s="183">
        <f t="shared" si="327"/>
        <v>592.12199999999996</v>
      </c>
      <c r="AY644" s="183">
        <f t="shared" si="328"/>
        <v>133.45324319999997</v>
      </c>
      <c r="AZ644" s="183">
        <f t="shared" si="329"/>
        <v>0</v>
      </c>
      <c r="BA644" s="183">
        <f t="shared" si="330"/>
        <v>596.87800000000004</v>
      </c>
      <c r="BB644" s="183">
        <f t="shared" si="331"/>
        <v>134.52515679999999</v>
      </c>
      <c r="BC644" s="184">
        <f t="shared" si="332"/>
        <v>1189</v>
      </c>
      <c r="BD644" s="184">
        <f t="shared" si="333"/>
        <v>0</v>
      </c>
      <c r="BE644" s="184">
        <f t="shared" si="334"/>
        <v>133.45324319999997</v>
      </c>
      <c r="BF644" s="184">
        <f t="shared" si="335"/>
        <v>134.52515679999999</v>
      </c>
      <c r="BG644" s="102">
        <f t="shared" si="336"/>
        <v>0</v>
      </c>
      <c r="BH644" s="102">
        <f t="shared" si="337"/>
        <v>0</v>
      </c>
      <c r="BI644" s="102">
        <f t="shared" si="338"/>
        <v>0</v>
      </c>
      <c r="BJ644" s="102">
        <f t="shared" si="339"/>
        <v>0.498</v>
      </c>
      <c r="BK644" s="102">
        <f t="shared" si="340"/>
        <v>0.502</v>
      </c>
      <c r="BL644" s="102">
        <f t="shared" si="341"/>
        <v>0</v>
      </c>
      <c r="BN644" s="102"/>
    </row>
    <row r="645" spans="1:66" x14ac:dyDescent="0.25">
      <c r="A645" s="102" t="s">
        <v>23</v>
      </c>
      <c r="B645" s="102" t="s">
        <v>15</v>
      </c>
      <c r="C645" s="102" t="s">
        <v>8</v>
      </c>
      <c r="D645" s="102" t="s">
        <v>27</v>
      </c>
      <c r="E645" s="102" t="s">
        <v>993</v>
      </c>
      <c r="F645" s="102" t="s">
        <v>1268</v>
      </c>
      <c r="G645" s="102" t="s">
        <v>9</v>
      </c>
      <c r="H645" s="102">
        <v>1</v>
      </c>
      <c r="I645" s="102">
        <v>0</v>
      </c>
      <c r="J645" s="167">
        <f>IFERROR(H645*VLOOKUP(A645, 'Advanced Parameters'!$B$7:$G$20, 6, FALSE)*VLOOKUP(A645, 'Growth Parameters'!$B$6:$H$19, 6, FALSE), 0)</f>
        <v>1</v>
      </c>
      <c r="K645" s="167">
        <f>IFERROR(IF('Advanced Parameters'!$C$5="n",'Raw Data'!I645*VLOOKUP(A645,'Advanced Parameters'!$B$7:$G$20,6,FALSE),J645*VLOOKUP(A645,'Advanced Parameters'!$B$7:$G$20,2,FALSE))*VLOOKUP(A645, 'Growth Parameters'!$B$6:$H$19, 6, FALSE), 0)</f>
        <v>0</v>
      </c>
      <c r="L645" s="167">
        <f t="shared" si="311"/>
        <v>1</v>
      </c>
      <c r="M645" s="168" t="str">
        <f>IFERROR(IF(G645="NA","NA",IF(G645&gt;'APC Parameters'!$K$6+VLOOKUP('Raw Data'!A645, 'APC Parameters'!$H$7:$L$20, 4, FALSE), 'APC Parameters'!$L$6+VLOOKUP('Raw Data'!A645, 'APC Parameters'!$H$7:$L$20, 5, FALSE), G645*('APC Parameters'!$J$6+VLOOKUP('Raw Data'!A645, 'APC Parameters'!$H$7:$L$20, 3, FALSE))+'APC Parameters'!$I$6+VLOOKUP('Raw Data'!A645, 'APC Parameters'!$H$7:$L$20, 2, FALSE))), 0)</f>
        <v>NA</v>
      </c>
      <c r="N645" s="168" t="str">
        <f t="shared" si="312"/>
        <v>NA</v>
      </c>
      <c r="O645" s="168">
        <f>IFERROR(IF(M645="NA",VLOOKUP(D645,'Internal Calculations'!$B$10:$C$11,2,FALSE), M645)*VLOOKUP(A645, 'Growth Parameters'!$B$6:$H$19, 7, FALSE), 0)</f>
        <v>2278.6764150234731</v>
      </c>
      <c r="P645" s="177">
        <f t="shared" si="313"/>
        <v>2278.6764150234731</v>
      </c>
      <c r="Q645" s="178">
        <f>IF('Funding Allocation Parameters'!$C$5="Basic Library Subsidy", MIN(O645*('Funding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MIN($O645*(VLOOKUP(CONCATENATE($A645, 'Funding Allocation Parameters'!$I$5), 'Library Subsidy Complex'!$C$2:$J$55, 2, FALSE)), VLOOKUP(CONCATENATE($A645, 'Funding Allocation Parameters'!$I$5), 'Library Subsidy Complex'!$C$2:$J$55, 4, FALSE)), 0)))))</f>
        <v>1189</v>
      </c>
      <c r="R645" s="178">
        <f>IF('Funding Allocation Parameters'!$C$5="Basic Library Subsidy", 0, IF('Funding Allocation Parameters'!$C$5="Grant funding",MIN(O645*('Funding Allocation Parameters'!$E$5), 'Funding Allocation Parameters'!$G$5), IF('Funding Allocation Parameters'!$C$5="Other author funding", 0, IF('Funding Allocation Parameters'!$C$5="Any discretionary funds (grants if available, other if no grants)", MIN(O645*('Funding Allocation Parameters'!$E$5), 'Funding Allocation Parameters'!$G$5), IF('Funding Allocation Parameters'!$C$5="Complex Library Subsidy", 0, 0)))))</f>
        <v>0</v>
      </c>
      <c r="S645" s="178">
        <f>IF('Funding Allocation Parameters'!$C$5="Basic Library Subsidy", 0, IF('Funding Allocation Parameters'!$C$5="Grant funding", 0, IF('Funding Allocation Parameters'!$C$5="Other author funding",  MIN(O645*('Funding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5" s="178">
        <f>IF('Funding Allocation Parameters'!$C$5="Basic Library Subsidy", MIN(O645*('Funding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MIN($O645*(VLOOKUP(CONCATENATE($A645, 'Funding Allocation Parameters'!$I$5), 'Library Subsidy Complex'!$C$2:$J$55, 6, FALSE)), VLOOKUP(CONCATENATE($A645, 'Funding Allocation Parameters'!$I$5), 'Library Subsidy Complex'!$C$2:$J$55, 8, FALSE)), 0)))))</f>
        <v>1189</v>
      </c>
      <c r="U645" s="178">
        <f>IF('Funding Allocation Parameters'!$C$5="Basic Library Subsidy", 0, IF('Funding Allocation Parameters'!$C$5="Grant funding", 0, IF('Funding Allocation Parameters'!$C$5="Other author funding",  MIN(O645*('Funding Allocation Parameters'!$E$5), 'Funding Allocation Parameters'!$G$5), IF('Funding Allocation Parameters'!$C$5="Any discretionary funds (grants if available, other if no grants)", MIN(O645*('Funding Allocation Parameters'!$E$5), 'Funding Allocation Parameters'!$G$5), IF('Funding Allocation Parameters'!$C$5="Complex Library Subsidy", 0, 0)))))</f>
        <v>0</v>
      </c>
      <c r="V645" s="177">
        <f t="shared" si="314"/>
        <v>1089.6764150234731</v>
      </c>
      <c r="W645" s="177">
        <f t="shared" si="315"/>
        <v>1089.6764150234731</v>
      </c>
      <c r="X645" s="179">
        <f>IF('Funding Allocation Parameters'!$C$6="Basic Library Subsidy", MIN(V645*'Funding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MIN(V645*VLOOKUP(CONCATENATE($A645, 'Funding Allocation Parameters'!$I$6), 'Library Subsidy Complex'!$C$2:$J$55, 2, FALSE), VLOOKUP(CONCATENATE($A645, 'Funding Allocation Parameters'!$I$6), 'Library Subsidy Complex'!$C$2:$J$55, 4, FALSE)), 0)))))</f>
        <v>0</v>
      </c>
      <c r="Y645" s="179">
        <f>IF('Funding Allocation Parameters'!$C$6="Basic Library Subsidy", 0, IF('Funding Allocation Parameters'!$C$6="Grant funding",MIN(V645*'Funding Allocation Parameters'!$E$6, 'Funding Allocation Parameters'!$G$6), IF('Funding Allocation Parameters'!$C$6="Other author funding", 0, IF('Funding Allocation Parameters'!$C$6="Any discretionary funds (grants if available, other if no grants)", MIN(V645*'Funding Allocation Parameters'!$E$6, 'Funding Allocation Parameters'!$G$6), IF('Funding Allocation Parameters'!$C$6="Complex Library Subsidy", 0, 0)))))</f>
        <v>1089.6764150234731</v>
      </c>
      <c r="Z645" s="179">
        <f>IF('Funding Allocation Parameters'!$C$6="Basic Library Subsidy", 0, IF('Funding Allocation Parameters'!$C$6="Grant funding", 0, IF('Funding Allocation Parameters'!$C$6="Other author funding",  MIN(V645*'Funding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5" s="179">
        <f>IF('Funding Allocation Parameters'!$C$6="Basic Library Subsidy", MIN(W645*'Funding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MIN(W645*VLOOKUP(CONCATENATE($A645, 'Funding Allocation Parameters'!$I$6), 'Library Subsidy Complex'!$C$2:$J$55, 6, FALSE), VLOOKUP(CONCATENATE($A645, 'Funding Allocation Parameters'!$I$6), 'Library Subsidy Complex'!$C$2:$J$55, 8, FALSE)), 0)))))</f>
        <v>0</v>
      </c>
      <c r="AB645" s="179">
        <f>IF('Funding Allocation Parameters'!$C$6="Basic Library Subsidy", 0, IF('Funding Allocation Parameters'!$C$6="Grant funding", 0, IF('Funding Allocation Parameters'!$C$6="Other author funding",  MIN(W645*'Funding Allocation Parameters'!$E$6, 'Funding Allocation Parameters'!$G$6), IF('Funding Allocation Parameters'!$C$6="Any discretionary funds (grants if available, other if no grants)", MIN(W645*'Funding Allocation Parameters'!$E$6, 'Funding Allocation Parameters'!$G$6), IF('Funding Allocation Parameters'!$C$6="Complex Library Subsidy", 0, 0)))))</f>
        <v>1089.6764150234731</v>
      </c>
      <c r="AC645" s="177">
        <f t="shared" si="316"/>
        <v>0</v>
      </c>
      <c r="AD645" s="177">
        <f t="shared" si="317"/>
        <v>0</v>
      </c>
      <c r="AE645" s="180">
        <f>IF('Funding Allocation Parameters'!$C$7="Basic Library Subsidy", MIN(AC645*'Funding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MIN(AC645*VLOOKUP(CONCATENATE($A645, 'Funding Allocation Parameters'!$I$7), 'Library Subsidy Complex'!$C$2:$J$55, 2, FALSE), VLOOKUP(CONCATENATE($A645, 'Funding Allocation Parameters'!$I$7), 'Library Subsidy Complex'!$C$2:$J$55, 4, FALSE)), 0)))))</f>
        <v>0</v>
      </c>
      <c r="AF645" s="180">
        <f>IF('Funding Allocation Parameters'!$C$7="Basic Library Subsidy", 0, IF('Funding Allocation Parameters'!$C$7="Grant funding",MIN(AC645*'Funding Allocation Parameters'!$E$7, 'Funding Allocation Parameters'!$G$7), IF('Funding Allocation Parameters'!$C$7="Other author funding", 0, IF('Funding Allocation Parameters'!$C$7="Any discretionary funds (grants if available, other if no grants)", MIN(AC645*'Funding Allocation Parameters'!$E$7, 'Funding Allocation Parameters'!$G$7), IF('Funding Allocation Parameters'!$C$7="Complex Library Subsidy", 0, 0)))))</f>
        <v>0</v>
      </c>
      <c r="AG645" s="180">
        <f>IF('Funding Allocation Parameters'!$C$7="Basic Library Subsidy", 0, IF('Funding Allocation Parameters'!$C$7="Grant funding", 0, IF('Funding Allocation Parameters'!$C$7="Other author funding",  MIN(AC645*'Funding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5" s="180">
        <f>IF('Funding Allocation Parameters'!$C$7="Basic Library Subsidy", MIN(AD645*'Funding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MIN(AD645*VLOOKUP(CONCATENATE($A645, 'Funding Allocation Parameters'!$I$7), 'Library Subsidy Complex'!$C$2:$J$55, 6, FALSE), VLOOKUP(CONCATENATE($A645, 'Funding Allocation Parameters'!$I$7), 'Library Subsidy Complex'!$C$2:$J$55, 8, FALSE)), 0)))))</f>
        <v>0</v>
      </c>
      <c r="AI645" s="180">
        <f>IF('Funding Allocation Parameters'!$C$7="Basic Library Subsidy", 0, IF('Funding Allocation Parameters'!$C$7="Grant funding", 0, IF('Funding Allocation Parameters'!$C$7="Other author funding",  MIN(AD645*'Funding Allocation Parameters'!$E$7, 'Funding Allocation Parameters'!$G$7), IF('Funding Allocation Parameters'!$C$7="Any discretionary funds (grants if available, other if no grants)", MIN(AD645*'Funding Allocation Parameters'!$E$7, 'Funding Allocation Parameters'!$G$7), IF('Funding Allocation Parameters'!$C$7="Complex Library Subsidy", 0, 0)))))</f>
        <v>0</v>
      </c>
      <c r="AJ645" s="177">
        <f t="shared" si="318"/>
        <v>0</v>
      </c>
      <c r="AK645" s="177">
        <f t="shared" si="319"/>
        <v>0</v>
      </c>
      <c r="AL645" s="181">
        <f>IF('Funding Allocation Parameters'!$C$8="Basic Library Subsidy", MIN(AJ645*'Funding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MIN(AJ645*VLOOKUP(CONCATENATE($A645, 'Funding Allocation Parameters'!$I$8), 'Library Subsidy Complex'!$C$2:$J$55, 2, FALSE), VLOOKUP(CONCATENATE($A645, 'Funding Allocation Parameters'!$I$8), 'Library Subsidy Complex'!$C$2:$J$55, 4, FALSE)), 0)))))</f>
        <v>0</v>
      </c>
      <c r="AM645" s="181">
        <f>IF('Funding Allocation Parameters'!$C$8="Basic Library Subsidy", 0, IF('Funding Allocation Parameters'!$C$8="Grant funding",MIN(AJ645*'Funding Allocation Parameters'!$E$8, 'Funding Allocation Parameters'!$G$8), IF('Funding Allocation Parameters'!$C$8="Other author funding", 0, IF('Funding Allocation Parameters'!$C$8="Any discretionary funds (grants if available, other if no grants)", MIN(AJ645*'Funding Allocation Parameters'!$E$8, 'Funding Allocation Parameters'!$G$8), IF('Funding Allocation Parameters'!$C$8="Complex Library Subsidy", 0, 0)))))</f>
        <v>0</v>
      </c>
      <c r="AN645" s="181">
        <f>IF('Funding Allocation Parameters'!$C$8="Basic Library Subsidy", 0, IF('Funding Allocation Parameters'!$C$8="Grant funding", 0, IF('Funding Allocation Parameters'!$C$8="Other author funding",  MIN(AJ645*'Funding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5" s="181">
        <f>IF('Funding Allocation Parameters'!$C$8="Basic Library Subsidy", MIN(AK645*'Funding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MIN(AK645*VLOOKUP(CONCATENATE($A645, 'Funding Allocation Parameters'!$I$8), 'Library Subsidy Complex'!$C$2:$J$55, 6, FALSE), VLOOKUP(CONCATENATE($A645, 'Funding Allocation Parameters'!$I$8), 'Library Subsidy Complex'!$C$2:$J$55, 8, FALSE)), 0)))))</f>
        <v>0</v>
      </c>
      <c r="AP645" s="181">
        <f>IF('Funding Allocation Parameters'!$C$8="Basic Library Subsidy", 0, IF('Funding Allocation Parameters'!$C$8="Grant funding", 0, IF('Funding Allocation Parameters'!$C$8="Other author funding",  MIN(AK645*'Funding Allocation Parameters'!$E$8, 'Funding Allocation Parameters'!$G$8), IF('Funding Allocation Parameters'!$C$8="Any discretionary funds (grants if available, other if no grants)", MIN(AK645*'Funding Allocation Parameters'!$E$8, 'Funding Allocation Parameters'!$G$8), IF('Funding Allocation Parameters'!$C$8="Complex Library Subsidy", 0, 0)))))</f>
        <v>0</v>
      </c>
      <c r="AQ645" s="177">
        <f t="shared" si="320"/>
        <v>0</v>
      </c>
      <c r="AR645" s="177">
        <f t="shared" si="321"/>
        <v>0</v>
      </c>
      <c r="AS645" s="182">
        <f t="shared" si="322"/>
        <v>1189</v>
      </c>
      <c r="AT645" s="182">
        <f t="shared" si="323"/>
        <v>1089.6764150234731</v>
      </c>
      <c r="AU645" s="182">
        <f t="shared" si="324"/>
        <v>0</v>
      </c>
      <c r="AV645" s="182">
        <f t="shared" si="325"/>
        <v>1189</v>
      </c>
      <c r="AW645" s="182">
        <f t="shared" si="326"/>
        <v>1089.6764150234731</v>
      </c>
      <c r="AX645" s="183">
        <f t="shared" si="327"/>
        <v>0</v>
      </c>
      <c r="AY645" s="183">
        <f t="shared" si="328"/>
        <v>0</v>
      </c>
      <c r="AZ645" s="183">
        <f t="shared" si="329"/>
        <v>0</v>
      </c>
      <c r="BA645" s="183">
        <f t="shared" si="330"/>
        <v>1189</v>
      </c>
      <c r="BB645" s="183">
        <f t="shared" si="331"/>
        <v>1089.6764150234731</v>
      </c>
      <c r="BC645" s="184">
        <f t="shared" si="332"/>
        <v>1189</v>
      </c>
      <c r="BD645" s="184">
        <f t="shared" si="333"/>
        <v>0</v>
      </c>
      <c r="BE645" s="184">
        <f t="shared" si="334"/>
        <v>0</v>
      </c>
      <c r="BF645" s="184">
        <f t="shared" si="335"/>
        <v>1089.6764150234731</v>
      </c>
      <c r="BG645" s="102">
        <f t="shared" si="336"/>
        <v>0</v>
      </c>
      <c r="BH645" s="102">
        <f t="shared" si="337"/>
        <v>0</v>
      </c>
      <c r="BI645" s="102">
        <f t="shared" si="338"/>
        <v>0</v>
      </c>
      <c r="BJ645" s="102">
        <f t="shared" si="339"/>
        <v>0</v>
      </c>
      <c r="BK645" s="102">
        <f t="shared" si="340"/>
        <v>1</v>
      </c>
      <c r="BL645" s="102">
        <f t="shared" si="341"/>
        <v>0</v>
      </c>
      <c r="BN645" s="102"/>
    </row>
    <row r="646" spans="1:66" x14ac:dyDescent="0.25">
      <c r="A646" s="102" t="s">
        <v>24</v>
      </c>
      <c r="B646" s="102" t="s">
        <v>8</v>
      </c>
      <c r="C646" s="102" t="s">
        <v>8</v>
      </c>
      <c r="D646" s="102" t="s">
        <v>27</v>
      </c>
      <c r="E646" s="102" t="s">
        <v>287</v>
      </c>
      <c r="F646" s="102" t="s">
        <v>1269</v>
      </c>
      <c r="G646" s="102">
        <v>1.1919999999999999</v>
      </c>
      <c r="H646" s="102">
        <v>1</v>
      </c>
      <c r="I646" s="102">
        <v>0</v>
      </c>
      <c r="J646" s="167">
        <f>IFERROR(H646*VLOOKUP(A646, 'Advanced Parameters'!$B$7:$G$20, 6, FALSE)*VLOOKUP(A646, 'Growth Parameters'!$B$6:$H$19, 6, FALSE), 0)</f>
        <v>1</v>
      </c>
      <c r="K646" s="167">
        <f>IFERROR(IF('Advanced Parameters'!$C$5="n",'Raw Data'!I646*VLOOKUP(A646,'Advanced Parameters'!$B$7:$G$20,6,FALSE),J646*VLOOKUP(A646,'Advanced Parameters'!$B$7:$G$20,2,FALSE))*VLOOKUP(A646, 'Growth Parameters'!$B$6:$H$19, 6, FALSE), 0)</f>
        <v>0</v>
      </c>
      <c r="L646" s="167">
        <f t="shared" si="311"/>
        <v>1</v>
      </c>
      <c r="M646" s="168">
        <f>IFERROR(IF(G646="NA","NA",IF(G646&gt;'APC Parameters'!$K$6+VLOOKUP('Raw Data'!A646, 'APC Parameters'!$H$7:$L$20, 4, FALSE), 'APC Parameters'!$L$6+VLOOKUP('Raw Data'!A646, 'APC Parameters'!$H$7:$L$20, 5, FALSE), G646*('APC Parameters'!$J$6+VLOOKUP('Raw Data'!A646, 'APC Parameters'!$H$7:$L$20, 3, FALSE))+'APC Parameters'!$I$6+VLOOKUP('Raw Data'!A646, 'APC Parameters'!$H$7:$L$20, 2, FALSE))), 0)</f>
        <v>1993.2847999999999</v>
      </c>
      <c r="N646" s="168">
        <f t="shared" si="312"/>
        <v>1993.2847999999999</v>
      </c>
      <c r="O646" s="168">
        <f>IFERROR(IF(M646="NA",VLOOKUP(D646,'Internal Calculations'!$B$10:$C$11,2,FALSE), M646)*VLOOKUP(A646, 'Growth Parameters'!$B$6:$H$19, 7, FALSE), 0)</f>
        <v>1993.2847999999999</v>
      </c>
      <c r="P646" s="177">
        <f t="shared" si="313"/>
        <v>1993.2847999999999</v>
      </c>
      <c r="Q646" s="178">
        <f>IF('Funding Allocation Parameters'!$C$5="Basic Library Subsidy", MIN(O646*('Funding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MIN($O646*(VLOOKUP(CONCATENATE($A646, 'Funding Allocation Parameters'!$I$5), 'Library Subsidy Complex'!$C$2:$J$55, 2, FALSE)), VLOOKUP(CONCATENATE($A646, 'Funding Allocation Parameters'!$I$5), 'Library Subsidy Complex'!$C$2:$J$55, 4, FALSE)), 0)))))</f>
        <v>1189</v>
      </c>
      <c r="R646" s="178">
        <f>IF('Funding Allocation Parameters'!$C$5="Basic Library Subsidy", 0, IF('Funding Allocation Parameters'!$C$5="Grant funding",MIN(O646*('Funding Allocation Parameters'!$E$5), 'Funding Allocation Parameters'!$G$5), IF('Funding Allocation Parameters'!$C$5="Other author funding", 0, IF('Funding Allocation Parameters'!$C$5="Any discretionary funds (grants if available, other if no grants)", MIN(O646*('Funding Allocation Parameters'!$E$5), 'Funding Allocation Parameters'!$G$5), IF('Funding Allocation Parameters'!$C$5="Complex Library Subsidy", 0, 0)))))</f>
        <v>0</v>
      </c>
      <c r="S646" s="178">
        <f>IF('Funding Allocation Parameters'!$C$5="Basic Library Subsidy", 0, IF('Funding Allocation Parameters'!$C$5="Grant funding", 0, IF('Funding Allocation Parameters'!$C$5="Other author funding",  MIN(O646*('Funding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6" s="178">
        <f>IF('Funding Allocation Parameters'!$C$5="Basic Library Subsidy", MIN(O646*('Funding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MIN($O646*(VLOOKUP(CONCATENATE($A646, 'Funding Allocation Parameters'!$I$5), 'Library Subsidy Complex'!$C$2:$J$55, 6, FALSE)), VLOOKUP(CONCATENATE($A646, 'Funding Allocation Parameters'!$I$5), 'Library Subsidy Complex'!$C$2:$J$55, 8, FALSE)), 0)))))</f>
        <v>1189</v>
      </c>
      <c r="U646" s="178">
        <f>IF('Funding Allocation Parameters'!$C$5="Basic Library Subsidy", 0, IF('Funding Allocation Parameters'!$C$5="Grant funding", 0, IF('Funding Allocation Parameters'!$C$5="Other author funding",  MIN(O646*('Funding Allocation Parameters'!$E$5), 'Funding Allocation Parameters'!$G$5), IF('Funding Allocation Parameters'!$C$5="Any discretionary funds (grants if available, other if no grants)", MIN(O646*('Funding Allocation Parameters'!$E$5), 'Funding Allocation Parameters'!$G$5), IF('Funding Allocation Parameters'!$C$5="Complex Library Subsidy", 0, 0)))))</f>
        <v>0</v>
      </c>
      <c r="V646" s="177">
        <f t="shared" si="314"/>
        <v>804.2847999999999</v>
      </c>
      <c r="W646" s="177">
        <f t="shared" si="315"/>
        <v>804.2847999999999</v>
      </c>
      <c r="X646" s="179">
        <f>IF('Funding Allocation Parameters'!$C$6="Basic Library Subsidy", MIN(V646*'Funding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MIN(V646*VLOOKUP(CONCATENATE($A646, 'Funding Allocation Parameters'!$I$6), 'Library Subsidy Complex'!$C$2:$J$55, 2, FALSE), VLOOKUP(CONCATENATE($A646, 'Funding Allocation Parameters'!$I$6), 'Library Subsidy Complex'!$C$2:$J$55, 4, FALSE)), 0)))))</f>
        <v>0</v>
      </c>
      <c r="Y646" s="179">
        <f>IF('Funding Allocation Parameters'!$C$6="Basic Library Subsidy", 0, IF('Funding Allocation Parameters'!$C$6="Grant funding",MIN(V646*'Funding Allocation Parameters'!$E$6, 'Funding Allocation Parameters'!$G$6), IF('Funding Allocation Parameters'!$C$6="Other author funding", 0, IF('Funding Allocation Parameters'!$C$6="Any discretionary funds (grants if available, other if no grants)", MIN(V646*'Funding Allocation Parameters'!$E$6, 'Funding Allocation Parameters'!$G$6), IF('Funding Allocation Parameters'!$C$6="Complex Library Subsidy", 0, 0)))))</f>
        <v>804.2847999999999</v>
      </c>
      <c r="Z646" s="179">
        <f>IF('Funding Allocation Parameters'!$C$6="Basic Library Subsidy", 0, IF('Funding Allocation Parameters'!$C$6="Grant funding", 0, IF('Funding Allocation Parameters'!$C$6="Other author funding",  MIN(V646*'Funding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6" s="179">
        <f>IF('Funding Allocation Parameters'!$C$6="Basic Library Subsidy", MIN(W646*'Funding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MIN(W646*VLOOKUP(CONCATENATE($A646, 'Funding Allocation Parameters'!$I$6), 'Library Subsidy Complex'!$C$2:$J$55, 6, FALSE), VLOOKUP(CONCATENATE($A646, 'Funding Allocation Parameters'!$I$6), 'Library Subsidy Complex'!$C$2:$J$55, 8, FALSE)), 0)))))</f>
        <v>0</v>
      </c>
      <c r="AB646" s="179">
        <f>IF('Funding Allocation Parameters'!$C$6="Basic Library Subsidy", 0, IF('Funding Allocation Parameters'!$C$6="Grant funding", 0, IF('Funding Allocation Parameters'!$C$6="Other author funding",  MIN(W646*'Funding Allocation Parameters'!$E$6, 'Funding Allocation Parameters'!$G$6), IF('Funding Allocation Parameters'!$C$6="Any discretionary funds (grants if available, other if no grants)", MIN(W646*'Funding Allocation Parameters'!$E$6, 'Funding Allocation Parameters'!$G$6), IF('Funding Allocation Parameters'!$C$6="Complex Library Subsidy", 0, 0)))))</f>
        <v>804.2847999999999</v>
      </c>
      <c r="AC646" s="177">
        <f t="shared" si="316"/>
        <v>0</v>
      </c>
      <c r="AD646" s="177">
        <f t="shared" si="317"/>
        <v>0</v>
      </c>
      <c r="AE646" s="180">
        <f>IF('Funding Allocation Parameters'!$C$7="Basic Library Subsidy", MIN(AC646*'Funding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MIN(AC646*VLOOKUP(CONCATENATE($A646, 'Funding Allocation Parameters'!$I$7), 'Library Subsidy Complex'!$C$2:$J$55, 2, FALSE), VLOOKUP(CONCATENATE($A646, 'Funding Allocation Parameters'!$I$7), 'Library Subsidy Complex'!$C$2:$J$55, 4, FALSE)), 0)))))</f>
        <v>0</v>
      </c>
      <c r="AF646" s="180">
        <f>IF('Funding Allocation Parameters'!$C$7="Basic Library Subsidy", 0, IF('Funding Allocation Parameters'!$C$7="Grant funding",MIN(AC646*'Funding Allocation Parameters'!$E$7, 'Funding Allocation Parameters'!$G$7), IF('Funding Allocation Parameters'!$C$7="Other author funding", 0, IF('Funding Allocation Parameters'!$C$7="Any discretionary funds (grants if available, other if no grants)", MIN(AC646*'Funding Allocation Parameters'!$E$7, 'Funding Allocation Parameters'!$G$7), IF('Funding Allocation Parameters'!$C$7="Complex Library Subsidy", 0, 0)))))</f>
        <v>0</v>
      </c>
      <c r="AG646" s="180">
        <f>IF('Funding Allocation Parameters'!$C$7="Basic Library Subsidy", 0, IF('Funding Allocation Parameters'!$C$7="Grant funding", 0, IF('Funding Allocation Parameters'!$C$7="Other author funding",  MIN(AC646*'Funding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6" s="180">
        <f>IF('Funding Allocation Parameters'!$C$7="Basic Library Subsidy", MIN(AD646*'Funding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MIN(AD646*VLOOKUP(CONCATENATE($A646, 'Funding Allocation Parameters'!$I$7), 'Library Subsidy Complex'!$C$2:$J$55, 6, FALSE), VLOOKUP(CONCATENATE($A646, 'Funding Allocation Parameters'!$I$7), 'Library Subsidy Complex'!$C$2:$J$55, 8, FALSE)), 0)))))</f>
        <v>0</v>
      </c>
      <c r="AI646" s="180">
        <f>IF('Funding Allocation Parameters'!$C$7="Basic Library Subsidy", 0, IF('Funding Allocation Parameters'!$C$7="Grant funding", 0, IF('Funding Allocation Parameters'!$C$7="Other author funding",  MIN(AD646*'Funding Allocation Parameters'!$E$7, 'Funding Allocation Parameters'!$G$7), IF('Funding Allocation Parameters'!$C$7="Any discretionary funds (grants if available, other if no grants)", MIN(AD646*'Funding Allocation Parameters'!$E$7, 'Funding Allocation Parameters'!$G$7), IF('Funding Allocation Parameters'!$C$7="Complex Library Subsidy", 0, 0)))))</f>
        <v>0</v>
      </c>
      <c r="AJ646" s="177">
        <f t="shared" si="318"/>
        <v>0</v>
      </c>
      <c r="AK646" s="177">
        <f t="shared" si="319"/>
        <v>0</v>
      </c>
      <c r="AL646" s="181">
        <f>IF('Funding Allocation Parameters'!$C$8="Basic Library Subsidy", MIN(AJ646*'Funding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MIN(AJ646*VLOOKUP(CONCATENATE($A646, 'Funding Allocation Parameters'!$I$8), 'Library Subsidy Complex'!$C$2:$J$55, 2, FALSE), VLOOKUP(CONCATENATE($A646, 'Funding Allocation Parameters'!$I$8), 'Library Subsidy Complex'!$C$2:$J$55, 4, FALSE)), 0)))))</f>
        <v>0</v>
      </c>
      <c r="AM646" s="181">
        <f>IF('Funding Allocation Parameters'!$C$8="Basic Library Subsidy", 0, IF('Funding Allocation Parameters'!$C$8="Grant funding",MIN(AJ646*'Funding Allocation Parameters'!$E$8, 'Funding Allocation Parameters'!$G$8), IF('Funding Allocation Parameters'!$C$8="Other author funding", 0, IF('Funding Allocation Parameters'!$C$8="Any discretionary funds (grants if available, other if no grants)", MIN(AJ646*'Funding Allocation Parameters'!$E$8, 'Funding Allocation Parameters'!$G$8), IF('Funding Allocation Parameters'!$C$8="Complex Library Subsidy", 0, 0)))))</f>
        <v>0</v>
      </c>
      <c r="AN646" s="181">
        <f>IF('Funding Allocation Parameters'!$C$8="Basic Library Subsidy", 0, IF('Funding Allocation Parameters'!$C$8="Grant funding", 0, IF('Funding Allocation Parameters'!$C$8="Other author funding",  MIN(AJ646*'Funding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6" s="181">
        <f>IF('Funding Allocation Parameters'!$C$8="Basic Library Subsidy", MIN(AK646*'Funding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MIN(AK646*VLOOKUP(CONCATENATE($A646, 'Funding Allocation Parameters'!$I$8), 'Library Subsidy Complex'!$C$2:$J$55, 6, FALSE), VLOOKUP(CONCATENATE($A646, 'Funding Allocation Parameters'!$I$8), 'Library Subsidy Complex'!$C$2:$J$55, 8, FALSE)), 0)))))</f>
        <v>0</v>
      </c>
      <c r="AP646" s="181">
        <f>IF('Funding Allocation Parameters'!$C$8="Basic Library Subsidy", 0, IF('Funding Allocation Parameters'!$C$8="Grant funding", 0, IF('Funding Allocation Parameters'!$C$8="Other author funding",  MIN(AK646*'Funding Allocation Parameters'!$E$8, 'Funding Allocation Parameters'!$G$8), IF('Funding Allocation Parameters'!$C$8="Any discretionary funds (grants if available, other if no grants)", MIN(AK646*'Funding Allocation Parameters'!$E$8, 'Funding Allocation Parameters'!$G$8), IF('Funding Allocation Parameters'!$C$8="Complex Library Subsidy", 0, 0)))))</f>
        <v>0</v>
      </c>
      <c r="AQ646" s="177">
        <f t="shared" si="320"/>
        <v>0</v>
      </c>
      <c r="AR646" s="177">
        <f t="shared" si="321"/>
        <v>0</v>
      </c>
      <c r="AS646" s="182">
        <f t="shared" si="322"/>
        <v>1189</v>
      </c>
      <c r="AT646" s="182">
        <f t="shared" si="323"/>
        <v>804.2847999999999</v>
      </c>
      <c r="AU646" s="182">
        <f t="shared" si="324"/>
        <v>0</v>
      </c>
      <c r="AV646" s="182">
        <f t="shared" si="325"/>
        <v>1189</v>
      </c>
      <c r="AW646" s="182">
        <f t="shared" si="326"/>
        <v>804.2847999999999</v>
      </c>
      <c r="AX646" s="183">
        <f t="shared" si="327"/>
        <v>0</v>
      </c>
      <c r="AY646" s="183">
        <f t="shared" si="328"/>
        <v>0</v>
      </c>
      <c r="AZ646" s="183">
        <f t="shared" si="329"/>
        <v>0</v>
      </c>
      <c r="BA646" s="183">
        <f t="shared" si="330"/>
        <v>1189</v>
      </c>
      <c r="BB646" s="183">
        <f t="shared" si="331"/>
        <v>804.2847999999999</v>
      </c>
      <c r="BC646" s="184">
        <f t="shared" si="332"/>
        <v>1189</v>
      </c>
      <c r="BD646" s="184">
        <f t="shared" si="333"/>
        <v>0</v>
      </c>
      <c r="BE646" s="184">
        <f t="shared" si="334"/>
        <v>0</v>
      </c>
      <c r="BF646" s="184">
        <f t="shared" si="335"/>
        <v>804.2847999999999</v>
      </c>
      <c r="BG646" s="102">
        <f t="shared" si="336"/>
        <v>0</v>
      </c>
      <c r="BH646" s="102">
        <f t="shared" si="337"/>
        <v>0</v>
      </c>
      <c r="BI646" s="102">
        <f t="shared" si="338"/>
        <v>0</v>
      </c>
      <c r="BJ646" s="102">
        <f t="shared" si="339"/>
        <v>0</v>
      </c>
      <c r="BK646" s="102">
        <f t="shared" si="340"/>
        <v>1</v>
      </c>
      <c r="BL646" s="102">
        <f t="shared" si="341"/>
        <v>0</v>
      </c>
      <c r="BN646" s="102"/>
    </row>
    <row r="647" spans="1:66" x14ac:dyDescent="0.25">
      <c r="A647" s="102" t="s">
        <v>24</v>
      </c>
      <c r="B647" s="102" t="s">
        <v>8</v>
      </c>
      <c r="C647" s="102" t="s">
        <v>8</v>
      </c>
      <c r="D647" s="102" t="s">
        <v>27</v>
      </c>
      <c r="E647" s="102" t="s">
        <v>339</v>
      </c>
      <c r="F647" s="102" t="s">
        <v>1270</v>
      </c>
      <c r="G647" s="102">
        <v>1.159</v>
      </c>
      <c r="H647" s="102">
        <v>1</v>
      </c>
      <c r="I647" s="102">
        <v>1</v>
      </c>
      <c r="J647" s="167">
        <f>IFERROR(H647*VLOOKUP(A647, 'Advanced Parameters'!$B$7:$G$20, 6, FALSE)*VLOOKUP(A647, 'Growth Parameters'!$B$6:$H$19, 6, FALSE), 0)</f>
        <v>1</v>
      </c>
      <c r="K647" s="167">
        <f>IFERROR(IF('Advanced Parameters'!$C$5="n",'Raw Data'!I647*VLOOKUP(A647,'Advanced Parameters'!$B$7:$G$20,6,FALSE),J647*VLOOKUP(A647,'Advanced Parameters'!$B$7:$G$20,2,FALSE))*VLOOKUP(A647, 'Growth Parameters'!$B$6:$H$19, 6, FALSE), 0)</f>
        <v>1</v>
      </c>
      <c r="L647" s="167">
        <f t="shared" si="311"/>
        <v>0</v>
      </c>
      <c r="M647" s="168">
        <f>IFERROR(IF(G647="NA","NA",IF(G647&gt;'APC Parameters'!$K$6+VLOOKUP('Raw Data'!A647, 'APC Parameters'!$H$7:$L$20, 4, FALSE), 'APC Parameters'!$L$6+VLOOKUP('Raw Data'!A647, 'APC Parameters'!$H$7:$L$20, 5, FALSE), G647*('APC Parameters'!$J$6+VLOOKUP('Raw Data'!A647, 'APC Parameters'!$H$7:$L$20, 3, FALSE))+'APC Parameters'!$I$6+VLOOKUP('Raw Data'!A647, 'APC Parameters'!$H$7:$L$20, 2, FALSE))), 0)</f>
        <v>1969.8746000000001</v>
      </c>
      <c r="N647" s="168">
        <f t="shared" si="312"/>
        <v>1969.8746000000001</v>
      </c>
      <c r="O647" s="168">
        <f>IFERROR(IF(M647="NA",VLOOKUP(D647,'Internal Calculations'!$B$10:$C$11,2,FALSE), M647)*VLOOKUP(A647, 'Growth Parameters'!$B$6:$H$19, 7, FALSE), 0)</f>
        <v>1969.8746000000001</v>
      </c>
      <c r="P647" s="177">
        <f t="shared" si="313"/>
        <v>1969.8746000000001</v>
      </c>
      <c r="Q647" s="178">
        <f>IF('Funding Allocation Parameters'!$C$5="Basic Library Subsidy", MIN(O647*('Funding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MIN($O647*(VLOOKUP(CONCATENATE($A647, 'Funding Allocation Parameters'!$I$5), 'Library Subsidy Complex'!$C$2:$J$55, 2, FALSE)), VLOOKUP(CONCATENATE($A647, 'Funding Allocation Parameters'!$I$5), 'Library Subsidy Complex'!$C$2:$J$55, 4, FALSE)), 0)))))</f>
        <v>1189</v>
      </c>
      <c r="R647" s="178">
        <f>IF('Funding Allocation Parameters'!$C$5="Basic Library Subsidy", 0, IF('Funding Allocation Parameters'!$C$5="Grant funding",MIN(O647*('Funding Allocation Parameters'!$E$5), 'Funding Allocation Parameters'!$G$5), IF('Funding Allocation Parameters'!$C$5="Other author funding", 0, IF('Funding Allocation Parameters'!$C$5="Any discretionary funds (grants if available, other if no grants)", MIN(O647*('Funding Allocation Parameters'!$E$5), 'Funding Allocation Parameters'!$G$5), IF('Funding Allocation Parameters'!$C$5="Complex Library Subsidy", 0, 0)))))</f>
        <v>0</v>
      </c>
      <c r="S647" s="178">
        <f>IF('Funding Allocation Parameters'!$C$5="Basic Library Subsidy", 0, IF('Funding Allocation Parameters'!$C$5="Grant funding", 0, IF('Funding Allocation Parameters'!$C$5="Other author funding",  MIN(O647*('Funding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7" s="178">
        <f>IF('Funding Allocation Parameters'!$C$5="Basic Library Subsidy", MIN(O647*('Funding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MIN($O647*(VLOOKUP(CONCATENATE($A647, 'Funding Allocation Parameters'!$I$5), 'Library Subsidy Complex'!$C$2:$J$55, 6, FALSE)), VLOOKUP(CONCATENATE($A647, 'Funding Allocation Parameters'!$I$5), 'Library Subsidy Complex'!$C$2:$J$55, 8, FALSE)), 0)))))</f>
        <v>1189</v>
      </c>
      <c r="U647" s="178">
        <f>IF('Funding Allocation Parameters'!$C$5="Basic Library Subsidy", 0, IF('Funding Allocation Parameters'!$C$5="Grant funding", 0, IF('Funding Allocation Parameters'!$C$5="Other author funding",  MIN(O647*('Funding Allocation Parameters'!$E$5), 'Funding Allocation Parameters'!$G$5), IF('Funding Allocation Parameters'!$C$5="Any discretionary funds (grants if available, other if no grants)", MIN(O647*('Funding Allocation Parameters'!$E$5), 'Funding Allocation Parameters'!$G$5), IF('Funding Allocation Parameters'!$C$5="Complex Library Subsidy", 0, 0)))))</f>
        <v>0</v>
      </c>
      <c r="V647" s="177">
        <f t="shared" si="314"/>
        <v>780.8746000000001</v>
      </c>
      <c r="W647" s="177">
        <f t="shared" si="315"/>
        <v>780.8746000000001</v>
      </c>
      <c r="X647" s="179">
        <f>IF('Funding Allocation Parameters'!$C$6="Basic Library Subsidy", MIN(V647*'Funding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MIN(V647*VLOOKUP(CONCATENATE($A647, 'Funding Allocation Parameters'!$I$6), 'Library Subsidy Complex'!$C$2:$J$55, 2, FALSE), VLOOKUP(CONCATENATE($A647, 'Funding Allocation Parameters'!$I$6), 'Library Subsidy Complex'!$C$2:$J$55, 4, FALSE)), 0)))))</f>
        <v>0</v>
      </c>
      <c r="Y647" s="179">
        <f>IF('Funding Allocation Parameters'!$C$6="Basic Library Subsidy", 0, IF('Funding Allocation Parameters'!$C$6="Grant funding",MIN(V647*'Funding Allocation Parameters'!$E$6, 'Funding Allocation Parameters'!$G$6), IF('Funding Allocation Parameters'!$C$6="Other author funding", 0, IF('Funding Allocation Parameters'!$C$6="Any discretionary funds (grants if available, other if no grants)", MIN(V647*'Funding Allocation Parameters'!$E$6, 'Funding Allocation Parameters'!$G$6), IF('Funding Allocation Parameters'!$C$6="Complex Library Subsidy", 0, 0)))))</f>
        <v>780.8746000000001</v>
      </c>
      <c r="Z647" s="179">
        <f>IF('Funding Allocation Parameters'!$C$6="Basic Library Subsidy", 0, IF('Funding Allocation Parameters'!$C$6="Grant funding", 0, IF('Funding Allocation Parameters'!$C$6="Other author funding",  MIN(V647*'Funding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7" s="179">
        <f>IF('Funding Allocation Parameters'!$C$6="Basic Library Subsidy", MIN(W647*'Funding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MIN(W647*VLOOKUP(CONCATENATE($A647, 'Funding Allocation Parameters'!$I$6), 'Library Subsidy Complex'!$C$2:$J$55, 6, FALSE), VLOOKUP(CONCATENATE($A647, 'Funding Allocation Parameters'!$I$6), 'Library Subsidy Complex'!$C$2:$J$55, 8, FALSE)), 0)))))</f>
        <v>0</v>
      </c>
      <c r="AB647" s="179">
        <f>IF('Funding Allocation Parameters'!$C$6="Basic Library Subsidy", 0, IF('Funding Allocation Parameters'!$C$6="Grant funding", 0, IF('Funding Allocation Parameters'!$C$6="Other author funding",  MIN(W647*'Funding Allocation Parameters'!$E$6, 'Funding Allocation Parameters'!$G$6), IF('Funding Allocation Parameters'!$C$6="Any discretionary funds (grants if available, other if no grants)", MIN(W647*'Funding Allocation Parameters'!$E$6, 'Funding Allocation Parameters'!$G$6), IF('Funding Allocation Parameters'!$C$6="Complex Library Subsidy", 0, 0)))))</f>
        <v>780.8746000000001</v>
      </c>
      <c r="AC647" s="177">
        <f t="shared" si="316"/>
        <v>0</v>
      </c>
      <c r="AD647" s="177">
        <f t="shared" si="317"/>
        <v>0</v>
      </c>
      <c r="AE647" s="180">
        <f>IF('Funding Allocation Parameters'!$C$7="Basic Library Subsidy", MIN(AC647*'Funding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MIN(AC647*VLOOKUP(CONCATENATE($A647, 'Funding Allocation Parameters'!$I$7), 'Library Subsidy Complex'!$C$2:$J$55, 2, FALSE), VLOOKUP(CONCATENATE($A647, 'Funding Allocation Parameters'!$I$7), 'Library Subsidy Complex'!$C$2:$J$55, 4, FALSE)), 0)))))</f>
        <v>0</v>
      </c>
      <c r="AF647" s="180">
        <f>IF('Funding Allocation Parameters'!$C$7="Basic Library Subsidy", 0, IF('Funding Allocation Parameters'!$C$7="Grant funding",MIN(AC647*'Funding Allocation Parameters'!$E$7, 'Funding Allocation Parameters'!$G$7), IF('Funding Allocation Parameters'!$C$7="Other author funding", 0, IF('Funding Allocation Parameters'!$C$7="Any discretionary funds (grants if available, other if no grants)", MIN(AC647*'Funding Allocation Parameters'!$E$7, 'Funding Allocation Parameters'!$G$7), IF('Funding Allocation Parameters'!$C$7="Complex Library Subsidy", 0, 0)))))</f>
        <v>0</v>
      </c>
      <c r="AG647" s="180">
        <f>IF('Funding Allocation Parameters'!$C$7="Basic Library Subsidy", 0, IF('Funding Allocation Parameters'!$C$7="Grant funding", 0, IF('Funding Allocation Parameters'!$C$7="Other author funding",  MIN(AC647*'Funding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7" s="180">
        <f>IF('Funding Allocation Parameters'!$C$7="Basic Library Subsidy", MIN(AD647*'Funding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MIN(AD647*VLOOKUP(CONCATENATE($A647, 'Funding Allocation Parameters'!$I$7), 'Library Subsidy Complex'!$C$2:$J$55, 6, FALSE), VLOOKUP(CONCATENATE($A647, 'Funding Allocation Parameters'!$I$7), 'Library Subsidy Complex'!$C$2:$J$55, 8, FALSE)), 0)))))</f>
        <v>0</v>
      </c>
      <c r="AI647" s="180">
        <f>IF('Funding Allocation Parameters'!$C$7="Basic Library Subsidy", 0, IF('Funding Allocation Parameters'!$C$7="Grant funding", 0, IF('Funding Allocation Parameters'!$C$7="Other author funding",  MIN(AD647*'Funding Allocation Parameters'!$E$7, 'Funding Allocation Parameters'!$G$7), IF('Funding Allocation Parameters'!$C$7="Any discretionary funds (grants if available, other if no grants)", MIN(AD647*'Funding Allocation Parameters'!$E$7, 'Funding Allocation Parameters'!$G$7), IF('Funding Allocation Parameters'!$C$7="Complex Library Subsidy", 0, 0)))))</f>
        <v>0</v>
      </c>
      <c r="AJ647" s="177">
        <f t="shared" si="318"/>
        <v>0</v>
      </c>
      <c r="AK647" s="177">
        <f t="shared" si="319"/>
        <v>0</v>
      </c>
      <c r="AL647" s="181">
        <f>IF('Funding Allocation Parameters'!$C$8="Basic Library Subsidy", MIN(AJ647*'Funding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MIN(AJ647*VLOOKUP(CONCATENATE($A647, 'Funding Allocation Parameters'!$I$8), 'Library Subsidy Complex'!$C$2:$J$55, 2, FALSE), VLOOKUP(CONCATENATE($A647, 'Funding Allocation Parameters'!$I$8), 'Library Subsidy Complex'!$C$2:$J$55, 4, FALSE)), 0)))))</f>
        <v>0</v>
      </c>
      <c r="AM647" s="181">
        <f>IF('Funding Allocation Parameters'!$C$8="Basic Library Subsidy", 0, IF('Funding Allocation Parameters'!$C$8="Grant funding",MIN(AJ647*'Funding Allocation Parameters'!$E$8, 'Funding Allocation Parameters'!$G$8), IF('Funding Allocation Parameters'!$C$8="Other author funding", 0, IF('Funding Allocation Parameters'!$C$8="Any discretionary funds (grants if available, other if no grants)", MIN(AJ647*'Funding Allocation Parameters'!$E$8, 'Funding Allocation Parameters'!$G$8), IF('Funding Allocation Parameters'!$C$8="Complex Library Subsidy", 0, 0)))))</f>
        <v>0</v>
      </c>
      <c r="AN647" s="181">
        <f>IF('Funding Allocation Parameters'!$C$8="Basic Library Subsidy", 0, IF('Funding Allocation Parameters'!$C$8="Grant funding", 0, IF('Funding Allocation Parameters'!$C$8="Other author funding",  MIN(AJ647*'Funding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7" s="181">
        <f>IF('Funding Allocation Parameters'!$C$8="Basic Library Subsidy", MIN(AK647*'Funding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MIN(AK647*VLOOKUP(CONCATENATE($A647, 'Funding Allocation Parameters'!$I$8), 'Library Subsidy Complex'!$C$2:$J$55, 6, FALSE), VLOOKUP(CONCATENATE($A647, 'Funding Allocation Parameters'!$I$8), 'Library Subsidy Complex'!$C$2:$J$55, 8, FALSE)), 0)))))</f>
        <v>0</v>
      </c>
      <c r="AP647" s="181">
        <f>IF('Funding Allocation Parameters'!$C$8="Basic Library Subsidy", 0, IF('Funding Allocation Parameters'!$C$8="Grant funding", 0, IF('Funding Allocation Parameters'!$C$8="Other author funding",  MIN(AK647*'Funding Allocation Parameters'!$E$8, 'Funding Allocation Parameters'!$G$8), IF('Funding Allocation Parameters'!$C$8="Any discretionary funds (grants if available, other if no grants)", MIN(AK647*'Funding Allocation Parameters'!$E$8, 'Funding Allocation Parameters'!$G$8), IF('Funding Allocation Parameters'!$C$8="Complex Library Subsidy", 0, 0)))))</f>
        <v>0</v>
      </c>
      <c r="AQ647" s="177">
        <f t="shared" si="320"/>
        <v>0</v>
      </c>
      <c r="AR647" s="177">
        <f t="shared" si="321"/>
        <v>0</v>
      </c>
      <c r="AS647" s="182">
        <f t="shared" si="322"/>
        <v>1189</v>
      </c>
      <c r="AT647" s="182">
        <f t="shared" si="323"/>
        <v>780.8746000000001</v>
      </c>
      <c r="AU647" s="182">
        <f t="shared" si="324"/>
        <v>0</v>
      </c>
      <c r="AV647" s="182">
        <f t="shared" si="325"/>
        <v>1189</v>
      </c>
      <c r="AW647" s="182">
        <f t="shared" si="326"/>
        <v>780.8746000000001</v>
      </c>
      <c r="AX647" s="183">
        <f t="shared" si="327"/>
        <v>1189</v>
      </c>
      <c r="AY647" s="183">
        <f t="shared" si="328"/>
        <v>780.8746000000001</v>
      </c>
      <c r="AZ647" s="183">
        <f t="shared" si="329"/>
        <v>0</v>
      </c>
      <c r="BA647" s="183">
        <f t="shared" si="330"/>
        <v>0</v>
      </c>
      <c r="BB647" s="183">
        <f t="shared" si="331"/>
        <v>0</v>
      </c>
      <c r="BC647" s="184">
        <f t="shared" si="332"/>
        <v>1189</v>
      </c>
      <c r="BD647" s="184">
        <f t="shared" si="333"/>
        <v>0</v>
      </c>
      <c r="BE647" s="184">
        <f t="shared" si="334"/>
        <v>780.8746000000001</v>
      </c>
      <c r="BF647" s="184">
        <f t="shared" si="335"/>
        <v>0</v>
      </c>
      <c r="BG647" s="102">
        <f t="shared" si="336"/>
        <v>0</v>
      </c>
      <c r="BH647" s="102">
        <f t="shared" si="337"/>
        <v>0</v>
      </c>
      <c r="BI647" s="102">
        <f t="shared" si="338"/>
        <v>0</v>
      </c>
      <c r="BJ647" s="102">
        <f t="shared" si="339"/>
        <v>1</v>
      </c>
      <c r="BK647" s="102">
        <f t="shared" si="340"/>
        <v>0</v>
      </c>
      <c r="BL647" s="102">
        <f t="shared" si="341"/>
        <v>0</v>
      </c>
      <c r="BN647" s="102"/>
    </row>
    <row r="648" spans="1:66" x14ac:dyDescent="0.25">
      <c r="A648" s="102" t="s">
        <v>16</v>
      </c>
      <c r="B648" s="102" t="s">
        <v>8</v>
      </c>
      <c r="C648" s="102" t="s">
        <v>8</v>
      </c>
      <c r="D648" s="102" t="s">
        <v>27</v>
      </c>
      <c r="E648" s="102" t="s">
        <v>446</v>
      </c>
      <c r="F648" s="102" t="s">
        <v>1272</v>
      </c>
      <c r="G648" s="102">
        <v>1.228</v>
      </c>
      <c r="H648" s="102">
        <v>1</v>
      </c>
      <c r="I648" s="102">
        <v>1</v>
      </c>
      <c r="J648" s="167">
        <f>IFERROR(H648*VLOOKUP(A648, 'Advanced Parameters'!$B$7:$G$20, 6, FALSE)*VLOOKUP(A648, 'Growth Parameters'!$B$6:$H$19, 6, FALSE), 0)</f>
        <v>1</v>
      </c>
      <c r="K648" s="167">
        <f>IFERROR(IF('Advanced Parameters'!$C$5="n",'Raw Data'!I648*VLOOKUP(A648,'Advanced Parameters'!$B$7:$G$20,6,FALSE),J648*VLOOKUP(A648,'Advanced Parameters'!$B$7:$G$20,2,FALSE))*VLOOKUP(A648, 'Growth Parameters'!$B$6:$H$19, 6, FALSE), 0)</f>
        <v>1</v>
      </c>
      <c r="L648" s="167">
        <f t="shared" si="311"/>
        <v>0</v>
      </c>
      <c r="M648" s="168">
        <f>IFERROR(IF(G648="NA","NA",IF(G648&gt;'APC Parameters'!$K$6+VLOOKUP('Raw Data'!A648, 'APC Parameters'!$H$7:$L$20, 4, FALSE), 'APC Parameters'!$L$6+VLOOKUP('Raw Data'!A648, 'APC Parameters'!$H$7:$L$20, 5, FALSE), G648*('APC Parameters'!$J$6+VLOOKUP('Raw Data'!A648, 'APC Parameters'!$H$7:$L$20, 3, FALSE))+'APC Parameters'!$I$6+VLOOKUP('Raw Data'!A648, 'APC Parameters'!$H$7:$L$20, 2, FALSE))), 0)</f>
        <v>2018.8232</v>
      </c>
      <c r="N648" s="168">
        <f t="shared" si="312"/>
        <v>2018.8232</v>
      </c>
      <c r="O648" s="168">
        <f>IFERROR(IF(M648="NA",VLOOKUP(D648,'Internal Calculations'!$B$10:$C$11,2,FALSE), M648)*VLOOKUP(A648, 'Growth Parameters'!$B$6:$H$19, 7, FALSE), 0)</f>
        <v>2018.8232</v>
      </c>
      <c r="P648" s="177">
        <f t="shared" si="313"/>
        <v>2018.8232</v>
      </c>
      <c r="Q648" s="178">
        <f>IF('Funding Allocation Parameters'!$C$5="Basic Library Subsidy", MIN(O648*('Funding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MIN($O648*(VLOOKUP(CONCATENATE($A648, 'Funding Allocation Parameters'!$I$5), 'Library Subsidy Complex'!$C$2:$J$55, 2, FALSE)), VLOOKUP(CONCATENATE($A648, 'Funding Allocation Parameters'!$I$5), 'Library Subsidy Complex'!$C$2:$J$55, 4, FALSE)), 0)))))</f>
        <v>1189</v>
      </c>
      <c r="R648" s="178">
        <f>IF('Funding Allocation Parameters'!$C$5="Basic Library Subsidy", 0, IF('Funding Allocation Parameters'!$C$5="Grant funding",MIN(O648*('Funding Allocation Parameters'!$E$5), 'Funding Allocation Parameters'!$G$5), IF('Funding Allocation Parameters'!$C$5="Other author funding", 0, IF('Funding Allocation Parameters'!$C$5="Any discretionary funds (grants if available, other if no grants)", MIN(O648*('Funding Allocation Parameters'!$E$5), 'Funding Allocation Parameters'!$G$5), IF('Funding Allocation Parameters'!$C$5="Complex Library Subsidy", 0, 0)))))</f>
        <v>0</v>
      </c>
      <c r="S648" s="178">
        <f>IF('Funding Allocation Parameters'!$C$5="Basic Library Subsidy", 0, IF('Funding Allocation Parameters'!$C$5="Grant funding", 0, IF('Funding Allocation Parameters'!$C$5="Other author funding",  MIN(O648*('Funding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8" s="178">
        <f>IF('Funding Allocation Parameters'!$C$5="Basic Library Subsidy", MIN(O648*('Funding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MIN($O648*(VLOOKUP(CONCATENATE($A648, 'Funding Allocation Parameters'!$I$5), 'Library Subsidy Complex'!$C$2:$J$55, 6, FALSE)), VLOOKUP(CONCATENATE($A648, 'Funding Allocation Parameters'!$I$5), 'Library Subsidy Complex'!$C$2:$J$55, 8, FALSE)), 0)))))</f>
        <v>1189</v>
      </c>
      <c r="U648" s="178">
        <f>IF('Funding Allocation Parameters'!$C$5="Basic Library Subsidy", 0, IF('Funding Allocation Parameters'!$C$5="Grant funding", 0, IF('Funding Allocation Parameters'!$C$5="Other author funding",  MIN(O648*('Funding Allocation Parameters'!$E$5), 'Funding Allocation Parameters'!$G$5), IF('Funding Allocation Parameters'!$C$5="Any discretionary funds (grants if available, other if no grants)", MIN(O648*('Funding Allocation Parameters'!$E$5), 'Funding Allocation Parameters'!$G$5), IF('Funding Allocation Parameters'!$C$5="Complex Library Subsidy", 0, 0)))))</f>
        <v>0</v>
      </c>
      <c r="V648" s="177">
        <f t="shared" si="314"/>
        <v>829.82320000000004</v>
      </c>
      <c r="W648" s="177">
        <f t="shared" si="315"/>
        <v>829.82320000000004</v>
      </c>
      <c r="X648" s="179">
        <f>IF('Funding Allocation Parameters'!$C$6="Basic Library Subsidy", MIN(V648*'Funding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MIN(V648*VLOOKUP(CONCATENATE($A648, 'Funding Allocation Parameters'!$I$6), 'Library Subsidy Complex'!$C$2:$J$55, 2, FALSE), VLOOKUP(CONCATENATE($A648, 'Funding Allocation Parameters'!$I$6), 'Library Subsidy Complex'!$C$2:$J$55, 4, FALSE)), 0)))))</f>
        <v>0</v>
      </c>
      <c r="Y648" s="179">
        <f>IF('Funding Allocation Parameters'!$C$6="Basic Library Subsidy", 0, IF('Funding Allocation Parameters'!$C$6="Grant funding",MIN(V648*'Funding Allocation Parameters'!$E$6, 'Funding Allocation Parameters'!$G$6), IF('Funding Allocation Parameters'!$C$6="Other author funding", 0, IF('Funding Allocation Parameters'!$C$6="Any discretionary funds (grants if available, other if no grants)", MIN(V648*'Funding Allocation Parameters'!$E$6, 'Funding Allocation Parameters'!$G$6), IF('Funding Allocation Parameters'!$C$6="Complex Library Subsidy", 0, 0)))))</f>
        <v>829.82320000000004</v>
      </c>
      <c r="Z648" s="179">
        <f>IF('Funding Allocation Parameters'!$C$6="Basic Library Subsidy", 0, IF('Funding Allocation Parameters'!$C$6="Grant funding", 0, IF('Funding Allocation Parameters'!$C$6="Other author funding",  MIN(V648*'Funding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8" s="179">
        <f>IF('Funding Allocation Parameters'!$C$6="Basic Library Subsidy", MIN(W648*'Funding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MIN(W648*VLOOKUP(CONCATENATE($A648, 'Funding Allocation Parameters'!$I$6), 'Library Subsidy Complex'!$C$2:$J$55, 6, FALSE), VLOOKUP(CONCATENATE($A648, 'Funding Allocation Parameters'!$I$6), 'Library Subsidy Complex'!$C$2:$J$55, 8, FALSE)), 0)))))</f>
        <v>0</v>
      </c>
      <c r="AB648" s="179">
        <f>IF('Funding Allocation Parameters'!$C$6="Basic Library Subsidy", 0, IF('Funding Allocation Parameters'!$C$6="Grant funding", 0, IF('Funding Allocation Parameters'!$C$6="Other author funding",  MIN(W648*'Funding Allocation Parameters'!$E$6, 'Funding Allocation Parameters'!$G$6), IF('Funding Allocation Parameters'!$C$6="Any discretionary funds (grants if available, other if no grants)", MIN(W648*'Funding Allocation Parameters'!$E$6, 'Funding Allocation Parameters'!$G$6), IF('Funding Allocation Parameters'!$C$6="Complex Library Subsidy", 0, 0)))))</f>
        <v>829.82320000000004</v>
      </c>
      <c r="AC648" s="177">
        <f t="shared" si="316"/>
        <v>0</v>
      </c>
      <c r="AD648" s="177">
        <f t="shared" si="317"/>
        <v>0</v>
      </c>
      <c r="AE648" s="180">
        <f>IF('Funding Allocation Parameters'!$C$7="Basic Library Subsidy", MIN(AC648*'Funding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MIN(AC648*VLOOKUP(CONCATENATE($A648, 'Funding Allocation Parameters'!$I$7), 'Library Subsidy Complex'!$C$2:$J$55, 2, FALSE), VLOOKUP(CONCATENATE($A648, 'Funding Allocation Parameters'!$I$7), 'Library Subsidy Complex'!$C$2:$J$55, 4, FALSE)), 0)))))</f>
        <v>0</v>
      </c>
      <c r="AF648" s="180">
        <f>IF('Funding Allocation Parameters'!$C$7="Basic Library Subsidy", 0, IF('Funding Allocation Parameters'!$C$7="Grant funding",MIN(AC648*'Funding Allocation Parameters'!$E$7, 'Funding Allocation Parameters'!$G$7), IF('Funding Allocation Parameters'!$C$7="Other author funding", 0, IF('Funding Allocation Parameters'!$C$7="Any discretionary funds (grants if available, other if no grants)", MIN(AC648*'Funding Allocation Parameters'!$E$7, 'Funding Allocation Parameters'!$G$7), IF('Funding Allocation Parameters'!$C$7="Complex Library Subsidy", 0, 0)))))</f>
        <v>0</v>
      </c>
      <c r="AG648" s="180">
        <f>IF('Funding Allocation Parameters'!$C$7="Basic Library Subsidy", 0, IF('Funding Allocation Parameters'!$C$7="Grant funding", 0, IF('Funding Allocation Parameters'!$C$7="Other author funding",  MIN(AC648*'Funding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8" s="180">
        <f>IF('Funding Allocation Parameters'!$C$7="Basic Library Subsidy", MIN(AD648*'Funding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MIN(AD648*VLOOKUP(CONCATENATE($A648, 'Funding Allocation Parameters'!$I$7), 'Library Subsidy Complex'!$C$2:$J$55, 6, FALSE), VLOOKUP(CONCATENATE($A648, 'Funding Allocation Parameters'!$I$7), 'Library Subsidy Complex'!$C$2:$J$55, 8, FALSE)), 0)))))</f>
        <v>0</v>
      </c>
      <c r="AI648" s="180">
        <f>IF('Funding Allocation Parameters'!$C$7="Basic Library Subsidy", 0, IF('Funding Allocation Parameters'!$C$7="Grant funding", 0, IF('Funding Allocation Parameters'!$C$7="Other author funding",  MIN(AD648*'Funding Allocation Parameters'!$E$7, 'Funding Allocation Parameters'!$G$7), IF('Funding Allocation Parameters'!$C$7="Any discretionary funds (grants if available, other if no grants)", MIN(AD648*'Funding Allocation Parameters'!$E$7, 'Funding Allocation Parameters'!$G$7), IF('Funding Allocation Parameters'!$C$7="Complex Library Subsidy", 0, 0)))))</f>
        <v>0</v>
      </c>
      <c r="AJ648" s="177">
        <f t="shared" si="318"/>
        <v>0</v>
      </c>
      <c r="AK648" s="177">
        <f t="shared" si="319"/>
        <v>0</v>
      </c>
      <c r="AL648" s="181">
        <f>IF('Funding Allocation Parameters'!$C$8="Basic Library Subsidy", MIN(AJ648*'Funding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MIN(AJ648*VLOOKUP(CONCATENATE($A648, 'Funding Allocation Parameters'!$I$8), 'Library Subsidy Complex'!$C$2:$J$55, 2, FALSE), VLOOKUP(CONCATENATE($A648, 'Funding Allocation Parameters'!$I$8), 'Library Subsidy Complex'!$C$2:$J$55, 4, FALSE)), 0)))))</f>
        <v>0</v>
      </c>
      <c r="AM648" s="181">
        <f>IF('Funding Allocation Parameters'!$C$8="Basic Library Subsidy", 0, IF('Funding Allocation Parameters'!$C$8="Grant funding",MIN(AJ648*'Funding Allocation Parameters'!$E$8, 'Funding Allocation Parameters'!$G$8), IF('Funding Allocation Parameters'!$C$8="Other author funding", 0, IF('Funding Allocation Parameters'!$C$8="Any discretionary funds (grants if available, other if no grants)", MIN(AJ648*'Funding Allocation Parameters'!$E$8, 'Funding Allocation Parameters'!$G$8), IF('Funding Allocation Parameters'!$C$8="Complex Library Subsidy", 0, 0)))))</f>
        <v>0</v>
      </c>
      <c r="AN648" s="181">
        <f>IF('Funding Allocation Parameters'!$C$8="Basic Library Subsidy", 0, IF('Funding Allocation Parameters'!$C$8="Grant funding", 0, IF('Funding Allocation Parameters'!$C$8="Other author funding",  MIN(AJ648*'Funding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8" s="181">
        <f>IF('Funding Allocation Parameters'!$C$8="Basic Library Subsidy", MIN(AK648*'Funding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MIN(AK648*VLOOKUP(CONCATENATE($A648, 'Funding Allocation Parameters'!$I$8), 'Library Subsidy Complex'!$C$2:$J$55, 6, FALSE), VLOOKUP(CONCATENATE($A648, 'Funding Allocation Parameters'!$I$8), 'Library Subsidy Complex'!$C$2:$J$55, 8, FALSE)), 0)))))</f>
        <v>0</v>
      </c>
      <c r="AP648" s="181">
        <f>IF('Funding Allocation Parameters'!$C$8="Basic Library Subsidy", 0, IF('Funding Allocation Parameters'!$C$8="Grant funding", 0, IF('Funding Allocation Parameters'!$C$8="Other author funding",  MIN(AK648*'Funding Allocation Parameters'!$E$8, 'Funding Allocation Parameters'!$G$8), IF('Funding Allocation Parameters'!$C$8="Any discretionary funds (grants if available, other if no grants)", MIN(AK648*'Funding Allocation Parameters'!$E$8, 'Funding Allocation Parameters'!$G$8), IF('Funding Allocation Parameters'!$C$8="Complex Library Subsidy", 0, 0)))))</f>
        <v>0</v>
      </c>
      <c r="AQ648" s="177">
        <f t="shared" si="320"/>
        <v>0</v>
      </c>
      <c r="AR648" s="177">
        <f t="shared" si="321"/>
        <v>0</v>
      </c>
      <c r="AS648" s="182">
        <f t="shared" si="322"/>
        <v>1189</v>
      </c>
      <c r="AT648" s="182">
        <f t="shared" si="323"/>
        <v>829.82320000000004</v>
      </c>
      <c r="AU648" s="182">
        <f t="shared" si="324"/>
        <v>0</v>
      </c>
      <c r="AV648" s="182">
        <f t="shared" si="325"/>
        <v>1189</v>
      </c>
      <c r="AW648" s="182">
        <f t="shared" si="326"/>
        <v>829.82320000000004</v>
      </c>
      <c r="AX648" s="183">
        <f t="shared" si="327"/>
        <v>1189</v>
      </c>
      <c r="AY648" s="183">
        <f t="shared" si="328"/>
        <v>829.82320000000004</v>
      </c>
      <c r="AZ648" s="183">
        <f t="shared" si="329"/>
        <v>0</v>
      </c>
      <c r="BA648" s="183">
        <f t="shared" si="330"/>
        <v>0</v>
      </c>
      <c r="BB648" s="183">
        <f t="shared" si="331"/>
        <v>0</v>
      </c>
      <c r="BC648" s="184">
        <f t="shared" si="332"/>
        <v>1189</v>
      </c>
      <c r="BD648" s="184">
        <f t="shared" si="333"/>
        <v>0</v>
      </c>
      <c r="BE648" s="184">
        <f t="shared" si="334"/>
        <v>829.82320000000004</v>
      </c>
      <c r="BF648" s="184">
        <f t="shared" si="335"/>
        <v>0</v>
      </c>
      <c r="BG648" s="102">
        <f t="shared" si="336"/>
        <v>0</v>
      </c>
      <c r="BH648" s="102">
        <f t="shared" si="337"/>
        <v>0</v>
      </c>
      <c r="BI648" s="102">
        <f t="shared" si="338"/>
        <v>0</v>
      </c>
      <c r="BJ648" s="102">
        <f t="shared" si="339"/>
        <v>1</v>
      </c>
      <c r="BK648" s="102">
        <f t="shared" si="340"/>
        <v>0</v>
      </c>
      <c r="BL648" s="102">
        <f t="shared" si="341"/>
        <v>0</v>
      </c>
      <c r="BN648" s="102"/>
    </row>
    <row r="649" spans="1:66" x14ac:dyDescent="0.25">
      <c r="A649" s="102" t="s">
        <v>13</v>
      </c>
      <c r="B649" s="102" t="s">
        <v>8</v>
      </c>
      <c r="C649" s="102" t="s">
        <v>8</v>
      </c>
      <c r="D649" s="102" t="s">
        <v>27</v>
      </c>
      <c r="E649" s="102" t="s">
        <v>1127</v>
      </c>
      <c r="F649" s="102" t="s">
        <v>1273</v>
      </c>
      <c r="G649" s="102">
        <v>0.95</v>
      </c>
      <c r="H649" s="102">
        <v>1</v>
      </c>
      <c r="I649" s="102">
        <v>1</v>
      </c>
      <c r="J649" s="167">
        <f>IFERROR(H649*VLOOKUP(A649, 'Advanced Parameters'!$B$7:$G$20, 6, FALSE)*VLOOKUP(A649, 'Growth Parameters'!$B$6:$H$19, 6, FALSE), 0)</f>
        <v>1</v>
      </c>
      <c r="K649" s="167">
        <f>IFERROR(IF('Advanced Parameters'!$C$5="n",'Raw Data'!I649*VLOOKUP(A649,'Advanced Parameters'!$B$7:$G$20,6,FALSE),J649*VLOOKUP(A649,'Advanced Parameters'!$B$7:$G$20,2,FALSE))*VLOOKUP(A649, 'Growth Parameters'!$B$6:$H$19, 6, FALSE), 0)</f>
        <v>1</v>
      </c>
      <c r="L649" s="167">
        <f t="shared" si="311"/>
        <v>0</v>
      </c>
      <c r="M649" s="168">
        <f>IFERROR(IF(G649="NA","NA",IF(G649&gt;'APC Parameters'!$K$6+VLOOKUP('Raw Data'!A649, 'APC Parameters'!$H$7:$L$20, 4, FALSE), 'APC Parameters'!$L$6+VLOOKUP('Raw Data'!A649, 'APC Parameters'!$H$7:$L$20, 5, FALSE), G649*('APC Parameters'!$J$6+VLOOKUP('Raw Data'!A649, 'APC Parameters'!$H$7:$L$20, 3, FALSE))+'APC Parameters'!$I$6+VLOOKUP('Raw Data'!A649, 'APC Parameters'!$H$7:$L$20, 2, FALSE))), 0)</f>
        <v>1821.6100000000001</v>
      </c>
      <c r="N649" s="168">
        <f t="shared" si="312"/>
        <v>1821.6100000000001</v>
      </c>
      <c r="O649" s="168">
        <f>IFERROR(IF(M649="NA",VLOOKUP(D649,'Internal Calculations'!$B$10:$C$11,2,FALSE), M649)*VLOOKUP(A649, 'Growth Parameters'!$B$6:$H$19, 7, FALSE), 0)</f>
        <v>1821.6100000000001</v>
      </c>
      <c r="P649" s="177">
        <f t="shared" si="313"/>
        <v>1821.6100000000001</v>
      </c>
      <c r="Q649" s="178">
        <f>IF('Funding Allocation Parameters'!$C$5="Basic Library Subsidy", MIN(O649*('Funding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MIN($O649*(VLOOKUP(CONCATENATE($A649, 'Funding Allocation Parameters'!$I$5), 'Library Subsidy Complex'!$C$2:$J$55, 2, FALSE)), VLOOKUP(CONCATENATE($A649, 'Funding Allocation Parameters'!$I$5), 'Library Subsidy Complex'!$C$2:$J$55, 4, FALSE)), 0)))))</f>
        <v>1189</v>
      </c>
      <c r="R649" s="178">
        <f>IF('Funding Allocation Parameters'!$C$5="Basic Library Subsidy", 0, IF('Funding Allocation Parameters'!$C$5="Grant funding",MIN(O649*('Funding Allocation Parameters'!$E$5), 'Funding Allocation Parameters'!$G$5), IF('Funding Allocation Parameters'!$C$5="Other author funding", 0, IF('Funding Allocation Parameters'!$C$5="Any discretionary funds (grants if available, other if no grants)", MIN(O649*('Funding Allocation Parameters'!$E$5), 'Funding Allocation Parameters'!$G$5), IF('Funding Allocation Parameters'!$C$5="Complex Library Subsidy", 0, 0)))))</f>
        <v>0</v>
      </c>
      <c r="S649" s="178">
        <f>IF('Funding Allocation Parameters'!$C$5="Basic Library Subsidy", 0, IF('Funding Allocation Parameters'!$C$5="Grant funding", 0, IF('Funding Allocation Parameters'!$C$5="Other author funding",  MIN(O649*('Funding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49" s="178">
        <f>IF('Funding Allocation Parameters'!$C$5="Basic Library Subsidy", MIN(O649*('Funding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MIN($O649*(VLOOKUP(CONCATENATE($A649, 'Funding Allocation Parameters'!$I$5), 'Library Subsidy Complex'!$C$2:$J$55, 6, FALSE)), VLOOKUP(CONCATENATE($A649, 'Funding Allocation Parameters'!$I$5), 'Library Subsidy Complex'!$C$2:$J$55, 8, FALSE)), 0)))))</f>
        <v>1189</v>
      </c>
      <c r="U649" s="178">
        <f>IF('Funding Allocation Parameters'!$C$5="Basic Library Subsidy", 0, IF('Funding Allocation Parameters'!$C$5="Grant funding", 0, IF('Funding Allocation Parameters'!$C$5="Other author funding",  MIN(O649*('Funding Allocation Parameters'!$E$5), 'Funding Allocation Parameters'!$G$5), IF('Funding Allocation Parameters'!$C$5="Any discretionary funds (grants if available, other if no grants)", MIN(O649*('Funding Allocation Parameters'!$E$5), 'Funding Allocation Parameters'!$G$5), IF('Funding Allocation Parameters'!$C$5="Complex Library Subsidy", 0, 0)))))</f>
        <v>0</v>
      </c>
      <c r="V649" s="177">
        <f t="shared" si="314"/>
        <v>632.61000000000013</v>
      </c>
      <c r="W649" s="177">
        <f t="shared" si="315"/>
        <v>632.61000000000013</v>
      </c>
      <c r="X649" s="179">
        <f>IF('Funding Allocation Parameters'!$C$6="Basic Library Subsidy", MIN(V649*'Funding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MIN(V649*VLOOKUP(CONCATENATE($A649, 'Funding Allocation Parameters'!$I$6), 'Library Subsidy Complex'!$C$2:$J$55, 2, FALSE), VLOOKUP(CONCATENATE($A649, 'Funding Allocation Parameters'!$I$6), 'Library Subsidy Complex'!$C$2:$J$55, 4, FALSE)), 0)))))</f>
        <v>0</v>
      </c>
      <c r="Y649" s="179">
        <f>IF('Funding Allocation Parameters'!$C$6="Basic Library Subsidy", 0, IF('Funding Allocation Parameters'!$C$6="Grant funding",MIN(V649*'Funding Allocation Parameters'!$E$6, 'Funding Allocation Parameters'!$G$6), IF('Funding Allocation Parameters'!$C$6="Other author funding", 0, IF('Funding Allocation Parameters'!$C$6="Any discretionary funds (grants if available, other if no grants)", MIN(V649*'Funding Allocation Parameters'!$E$6, 'Funding Allocation Parameters'!$G$6), IF('Funding Allocation Parameters'!$C$6="Complex Library Subsidy", 0, 0)))))</f>
        <v>632.61000000000013</v>
      </c>
      <c r="Z649" s="179">
        <f>IF('Funding Allocation Parameters'!$C$6="Basic Library Subsidy", 0, IF('Funding Allocation Parameters'!$C$6="Grant funding", 0, IF('Funding Allocation Parameters'!$C$6="Other author funding",  MIN(V649*'Funding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49" s="179">
        <f>IF('Funding Allocation Parameters'!$C$6="Basic Library Subsidy", MIN(W649*'Funding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MIN(W649*VLOOKUP(CONCATENATE($A649, 'Funding Allocation Parameters'!$I$6), 'Library Subsidy Complex'!$C$2:$J$55, 6, FALSE), VLOOKUP(CONCATENATE($A649, 'Funding Allocation Parameters'!$I$6), 'Library Subsidy Complex'!$C$2:$J$55, 8, FALSE)), 0)))))</f>
        <v>0</v>
      </c>
      <c r="AB649" s="179">
        <f>IF('Funding Allocation Parameters'!$C$6="Basic Library Subsidy", 0, IF('Funding Allocation Parameters'!$C$6="Grant funding", 0, IF('Funding Allocation Parameters'!$C$6="Other author funding",  MIN(W649*'Funding Allocation Parameters'!$E$6, 'Funding Allocation Parameters'!$G$6), IF('Funding Allocation Parameters'!$C$6="Any discretionary funds (grants if available, other if no grants)", MIN(W649*'Funding Allocation Parameters'!$E$6, 'Funding Allocation Parameters'!$G$6), IF('Funding Allocation Parameters'!$C$6="Complex Library Subsidy", 0, 0)))))</f>
        <v>632.61000000000013</v>
      </c>
      <c r="AC649" s="177">
        <f t="shared" si="316"/>
        <v>0</v>
      </c>
      <c r="AD649" s="177">
        <f t="shared" si="317"/>
        <v>0</v>
      </c>
      <c r="AE649" s="180">
        <f>IF('Funding Allocation Parameters'!$C$7="Basic Library Subsidy", MIN(AC649*'Funding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MIN(AC649*VLOOKUP(CONCATENATE($A649, 'Funding Allocation Parameters'!$I$7), 'Library Subsidy Complex'!$C$2:$J$55, 2, FALSE), VLOOKUP(CONCATENATE($A649, 'Funding Allocation Parameters'!$I$7), 'Library Subsidy Complex'!$C$2:$J$55, 4, FALSE)), 0)))))</f>
        <v>0</v>
      </c>
      <c r="AF649" s="180">
        <f>IF('Funding Allocation Parameters'!$C$7="Basic Library Subsidy", 0, IF('Funding Allocation Parameters'!$C$7="Grant funding",MIN(AC649*'Funding Allocation Parameters'!$E$7, 'Funding Allocation Parameters'!$G$7), IF('Funding Allocation Parameters'!$C$7="Other author funding", 0, IF('Funding Allocation Parameters'!$C$7="Any discretionary funds (grants if available, other if no grants)", MIN(AC649*'Funding Allocation Parameters'!$E$7, 'Funding Allocation Parameters'!$G$7), IF('Funding Allocation Parameters'!$C$7="Complex Library Subsidy", 0, 0)))))</f>
        <v>0</v>
      </c>
      <c r="AG649" s="180">
        <f>IF('Funding Allocation Parameters'!$C$7="Basic Library Subsidy", 0, IF('Funding Allocation Parameters'!$C$7="Grant funding", 0, IF('Funding Allocation Parameters'!$C$7="Other author funding",  MIN(AC649*'Funding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49" s="180">
        <f>IF('Funding Allocation Parameters'!$C$7="Basic Library Subsidy", MIN(AD649*'Funding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MIN(AD649*VLOOKUP(CONCATENATE($A649, 'Funding Allocation Parameters'!$I$7), 'Library Subsidy Complex'!$C$2:$J$55, 6, FALSE), VLOOKUP(CONCATENATE($A649, 'Funding Allocation Parameters'!$I$7), 'Library Subsidy Complex'!$C$2:$J$55, 8, FALSE)), 0)))))</f>
        <v>0</v>
      </c>
      <c r="AI649" s="180">
        <f>IF('Funding Allocation Parameters'!$C$7="Basic Library Subsidy", 0, IF('Funding Allocation Parameters'!$C$7="Grant funding", 0, IF('Funding Allocation Parameters'!$C$7="Other author funding",  MIN(AD649*'Funding Allocation Parameters'!$E$7, 'Funding Allocation Parameters'!$G$7), IF('Funding Allocation Parameters'!$C$7="Any discretionary funds (grants if available, other if no grants)", MIN(AD649*'Funding Allocation Parameters'!$E$7, 'Funding Allocation Parameters'!$G$7), IF('Funding Allocation Parameters'!$C$7="Complex Library Subsidy", 0, 0)))))</f>
        <v>0</v>
      </c>
      <c r="AJ649" s="177">
        <f t="shared" si="318"/>
        <v>0</v>
      </c>
      <c r="AK649" s="177">
        <f t="shared" si="319"/>
        <v>0</v>
      </c>
      <c r="AL649" s="181">
        <f>IF('Funding Allocation Parameters'!$C$8="Basic Library Subsidy", MIN(AJ649*'Funding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MIN(AJ649*VLOOKUP(CONCATENATE($A649, 'Funding Allocation Parameters'!$I$8), 'Library Subsidy Complex'!$C$2:$J$55, 2, FALSE), VLOOKUP(CONCATENATE($A649, 'Funding Allocation Parameters'!$I$8), 'Library Subsidy Complex'!$C$2:$J$55, 4, FALSE)), 0)))))</f>
        <v>0</v>
      </c>
      <c r="AM649" s="181">
        <f>IF('Funding Allocation Parameters'!$C$8="Basic Library Subsidy", 0, IF('Funding Allocation Parameters'!$C$8="Grant funding",MIN(AJ649*'Funding Allocation Parameters'!$E$8, 'Funding Allocation Parameters'!$G$8), IF('Funding Allocation Parameters'!$C$8="Other author funding", 0, IF('Funding Allocation Parameters'!$C$8="Any discretionary funds (grants if available, other if no grants)", MIN(AJ649*'Funding Allocation Parameters'!$E$8, 'Funding Allocation Parameters'!$G$8), IF('Funding Allocation Parameters'!$C$8="Complex Library Subsidy", 0, 0)))))</f>
        <v>0</v>
      </c>
      <c r="AN649" s="181">
        <f>IF('Funding Allocation Parameters'!$C$8="Basic Library Subsidy", 0, IF('Funding Allocation Parameters'!$C$8="Grant funding", 0, IF('Funding Allocation Parameters'!$C$8="Other author funding",  MIN(AJ649*'Funding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49" s="181">
        <f>IF('Funding Allocation Parameters'!$C$8="Basic Library Subsidy", MIN(AK649*'Funding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MIN(AK649*VLOOKUP(CONCATENATE($A649, 'Funding Allocation Parameters'!$I$8), 'Library Subsidy Complex'!$C$2:$J$55, 6, FALSE), VLOOKUP(CONCATENATE($A649, 'Funding Allocation Parameters'!$I$8), 'Library Subsidy Complex'!$C$2:$J$55, 8, FALSE)), 0)))))</f>
        <v>0</v>
      </c>
      <c r="AP649" s="181">
        <f>IF('Funding Allocation Parameters'!$C$8="Basic Library Subsidy", 0, IF('Funding Allocation Parameters'!$C$8="Grant funding", 0, IF('Funding Allocation Parameters'!$C$8="Other author funding",  MIN(AK649*'Funding Allocation Parameters'!$E$8, 'Funding Allocation Parameters'!$G$8), IF('Funding Allocation Parameters'!$C$8="Any discretionary funds (grants if available, other if no grants)", MIN(AK649*'Funding Allocation Parameters'!$E$8, 'Funding Allocation Parameters'!$G$8), IF('Funding Allocation Parameters'!$C$8="Complex Library Subsidy", 0, 0)))))</f>
        <v>0</v>
      </c>
      <c r="AQ649" s="177">
        <f t="shared" si="320"/>
        <v>0</v>
      </c>
      <c r="AR649" s="177">
        <f t="shared" si="321"/>
        <v>0</v>
      </c>
      <c r="AS649" s="182">
        <f t="shared" si="322"/>
        <v>1189</v>
      </c>
      <c r="AT649" s="182">
        <f t="shared" si="323"/>
        <v>632.61000000000013</v>
      </c>
      <c r="AU649" s="182">
        <f t="shared" si="324"/>
        <v>0</v>
      </c>
      <c r="AV649" s="182">
        <f t="shared" si="325"/>
        <v>1189</v>
      </c>
      <c r="AW649" s="182">
        <f t="shared" si="326"/>
        <v>632.61000000000013</v>
      </c>
      <c r="AX649" s="183">
        <f t="shared" si="327"/>
        <v>1189</v>
      </c>
      <c r="AY649" s="183">
        <f t="shared" si="328"/>
        <v>632.61000000000013</v>
      </c>
      <c r="AZ649" s="183">
        <f t="shared" si="329"/>
        <v>0</v>
      </c>
      <c r="BA649" s="183">
        <f t="shared" si="330"/>
        <v>0</v>
      </c>
      <c r="BB649" s="183">
        <f t="shared" si="331"/>
        <v>0</v>
      </c>
      <c r="BC649" s="184">
        <f t="shared" si="332"/>
        <v>1189</v>
      </c>
      <c r="BD649" s="184">
        <f t="shared" si="333"/>
        <v>0</v>
      </c>
      <c r="BE649" s="184">
        <f t="shared" si="334"/>
        <v>632.61000000000013</v>
      </c>
      <c r="BF649" s="184">
        <f t="shared" si="335"/>
        <v>0</v>
      </c>
      <c r="BG649" s="102">
        <f t="shared" si="336"/>
        <v>0</v>
      </c>
      <c r="BH649" s="102">
        <f t="shared" si="337"/>
        <v>0</v>
      </c>
      <c r="BI649" s="102">
        <f t="shared" si="338"/>
        <v>0</v>
      </c>
      <c r="BJ649" s="102">
        <f t="shared" si="339"/>
        <v>1</v>
      </c>
      <c r="BK649" s="102">
        <f t="shared" si="340"/>
        <v>0</v>
      </c>
      <c r="BL649" s="102">
        <f t="shared" si="341"/>
        <v>0</v>
      </c>
      <c r="BN649" s="102"/>
    </row>
    <row r="650" spans="1:66" x14ac:dyDescent="0.25">
      <c r="A650" s="102" t="s">
        <v>13</v>
      </c>
      <c r="B650" s="102" t="s">
        <v>12</v>
      </c>
      <c r="C650" s="102" t="s">
        <v>8</v>
      </c>
      <c r="D650" s="102" t="s">
        <v>27</v>
      </c>
      <c r="E650" s="102" t="s">
        <v>1274</v>
      </c>
      <c r="F650" s="102" t="s">
        <v>1275</v>
      </c>
      <c r="G650" s="102">
        <v>1.6</v>
      </c>
      <c r="H650" s="102">
        <v>1</v>
      </c>
      <c r="I650" s="102">
        <v>1</v>
      </c>
      <c r="J650" s="167">
        <f>IFERROR(H650*VLOOKUP(A650, 'Advanced Parameters'!$B$7:$G$20, 6, FALSE)*VLOOKUP(A650, 'Growth Parameters'!$B$6:$H$19, 6, FALSE), 0)</f>
        <v>1</v>
      </c>
      <c r="K650" s="167">
        <f>IFERROR(IF('Advanced Parameters'!$C$5="n",'Raw Data'!I650*VLOOKUP(A650,'Advanced Parameters'!$B$7:$G$20,6,FALSE),J650*VLOOKUP(A650,'Advanced Parameters'!$B$7:$G$20,2,FALSE))*VLOOKUP(A650, 'Growth Parameters'!$B$6:$H$19, 6, FALSE), 0)</f>
        <v>1</v>
      </c>
      <c r="L650" s="167">
        <f t="shared" si="311"/>
        <v>0</v>
      </c>
      <c r="M650" s="168">
        <f>IFERROR(IF(G650="NA","NA",IF(G650&gt;'APC Parameters'!$K$6+VLOOKUP('Raw Data'!A650, 'APC Parameters'!$H$7:$L$20, 4, FALSE), 'APC Parameters'!$L$6+VLOOKUP('Raw Data'!A650, 'APC Parameters'!$H$7:$L$20, 5, FALSE), G650*('APC Parameters'!$J$6+VLOOKUP('Raw Data'!A650, 'APC Parameters'!$H$7:$L$20, 3, FALSE))+'APC Parameters'!$I$6+VLOOKUP('Raw Data'!A650, 'APC Parameters'!$H$7:$L$20, 2, FALSE))), 0)</f>
        <v>2282.7200000000003</v>
      </c>
      <c r="N650" s="168">
        <f t="shared" si="312"/>
        <v>2282.7200000000003</v>
      </c>
      <c r="O650" s="168">
        <f>IFERROR(IF(M650="NA",VLOOKUP(D650,'Internal Calculations'!$B$10:$C$11,2,FALSE), M650)*VLOOKUP(A650, 'Growth Parameters'!$B$6:$H$19, 7, FALSE), 0)</f>
        <v>2282.7200000000003</v>
      </c>
      <c r="P650" s="177">
        <f t="shared" si="313"/>
        <v>2282.7200000000003</v>
      </c>
      <c r="Q650" s="178">
        <f>IF('Funding Allocation Parameters'!$C$5="Basic Library Subsidy", MIN(O650*('Funding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MIN($O650*(VLOOKUP(CONCATENATE($A650, 'Funding Allocation Parameters'!$I$5), 'Library Subsidy Complex'!$C$2:$J$55, 2, FALSE)), VLOOKUP(CONCATENATE($A650, 'Funding Allocation Parameters'!$I$5), 'Library Subsidy Complex'!$C$2:$J$55, 4, FALSE)), 0)))))</f>
        <v>1189</v>
      </c>
      <c r="R650" s="178">
        <f>IF('Funding Allocation Parameters'!$C$5="Basic Library Subsidy", 0, IF('Funding Allocation Parameters'!$C$5="Grant funding",MIN(O650*('Funding Allocation Parameters'!$E$5), 'Funding Allocation Parameters'!$G$5), IF('Funding Allocation Parameters'!$C$5="Other author funding", 0, IF('Funding Allocation Parameters'!$C$5="Any discretionary funds (grants if available, other if no grants)", MIN(O650*('Funding Allocation Parameters'!$E$5), 'Funding Allocation Parameters'!$G$5), IF('Funding Allocation Parameters'!$C$5="Complex Library Subsidy", 0, 0)))))</f>
        <v>0</v>
      </c>
      <c r="S650" s="178">
        <f>IF('Funding Allocation Parameters'!$C$5="Basic Library Subsidy", 0, IF('Funding Allocation Parameters'!$C$5="Grant funding", 0, IF('Funding Allocation Parameters'!$C$5="Other author funding",  MIN(O650*('Funding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0" s="178">
        <f>IF('Funding Allocation Parameters'!$C$5="Basic Library Subsidy", MIN(O650*('Funding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MIN($O650*(VLOOKUP(CONCATENATE($A650, 'Funding Allocation Parameters'!$I$5), 'Library Subsidy Complex'!$C$2:$J$55, 6, FALSE)), VLOOKUP(CONCATENATE($A650, 'Funding Allocation Parameters'!$I$5), 'Library Subsidy Complex'!$C$2:$J$55, 8, FALSE)), 0)))))</f>
        <v>1189</v>
      </c>
      <c r="U650" s="178">
        <f>IF('Funding Allocation Parameters'!$C$5="Basic Library Subsidy", 0, IF('Funding Allocation Parameters'!$C$5="Grant funding", 0, IF('Funding Allocation Parameters'!$C$5="Other author funding",  MIN(O650*('Funding Allocation Parameters'!$E$5), 'Funding Allocation Parameters'!$G$5), IF('Funding Allocation Parameters'!$C$5="Any discretionary funds (grants if available, other if no grants)", MIN(O650*('Funding Allocation Parameters'!$E$5), 'Funding Allocation Parameters'!$G$5), IF('Funding Allocation Parameters'!$C$5="Complex Library Subsidy", 0, 0)))))</f>
        <v>0</v>
      </c>
      <c r="V650" s="177">
        <f t="shared" si="314"/>
        <v>1093.7200000000003</v>
      </c>
      <c r="W650" s="177">
        <f t="shared" si="315"/>
        <v>1093.7200000000003</v>
      </c>
      <c r="X650" s="179">
        <f>IF('Funding Allocation Parameters'!$C$6="Basic Library Subsidy", MIN(V650*'Funding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MIN(V650*VLOOKUP(CONCATENATE($A650, 'Funding Allocation Parameters'!$I$6), 'Library Subsidy Complex'!$C$2:$J$55, 2, FALSE), VLOOKUP(CONCATENATE($A650, 'Funding Allocation Parameters'!$I$6), 'Library Subsidy Complex'!$C$2:$J$55, 4, FALSE)), 0)))))</f>
        <v>0</v>
      </c>
      <c r="Y650" s="179">
        <f>IF('Funding Allocation Parameters'!$C$6="Basic Library Subsidy", 0, IF('Funding Allocation Parameters'!$C$6="Grant funding",MIN(V650*'Funding Allocation Parameters'!$E$6, 'Funding Allocation Parameters'!$G$6), IF('Funding Allocation Parameters'!$C$6="Other author funding", 0, IF('Funding Allocation Parameters'!$C$6="Any discretionary funds (grants if available, other if no grants)", MIN(V650*'Funding Allocation Parameters'!$E$6, 'Funding Allocation Parameters'!$G$6), IF('Funding Allocation Parameters'!$C$6="Complex Library Subsidy", 0, 0)))))</f>
        <v>1093.7200000000003</v>
      </c>
      <c r="Z650" s="179">
        <f>IF('Funding Allocation Parameters'!$C$6="Basic Library Subsidy", 0, IF('Funding Allocation Parameters'!$C$6="Grant funding", 0, IF('Funding Allocation Parameters'!$C$6="Other author funding",  MIN(V650*'Funding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0" s="179">
        <f>IF('Funding Allocation Parameters'!$C$6="Basic Library Subsidy", MIN(W650*'Funding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MIN(W650*VLOOKUP(CONCATENATE($A650, 'Funding Allocation Parameters'!$I$6), 'Library Subsidy Complex'!$C$2:$J$55, 6, FALSE), VLOOKUP(CONCATENATE($A650, 'Funding Allocation Parameters'!$I$6), 'Library Subsidy Complex'!$C$2:$J$55, 8, FALSE)), 0)))))</f>
        <v>0</v>
      </c>
      <c r="AB650" s="179">
        <f>IF('Funding Allocation Parameters'!$C$6="Basic Library Subsidy", 0, IF('Funding Allocation Parameters'!$C$6="Grant funding", 0, IF('Funding Allocation Parameters'!$C$6="Other author funding",  MIN(W650*'Funding Allocation Parameters'!$E$6, 'Funding Allocation Parameters'!$G$6), IF('Funding Allocation Parameters'!$C$6="Any discretionary funds (grants if available, other if no grants)", MIN(W650*'Funding Allocation Parameters'!$E$6, 'Funding Allocation Parameters'!$G$6), IF('Funding Allocation Parameters'!$C$6="Complex Library Subsidy", 0, 0)))))</f>
        <v>1093.7200000000003</v>
      </c>
      <c r="AC650" s="177">
        <f t="shared" si="316"/>
        <v>0</v>
      </c>
      <c r="AD650" s="177">
        <f t="shared" si="317"/>
        <v>0</v>
      </c>
      <c r="AE650" s="180">
        <f>IF('Funding Allocation Parameters'!$C$7="Basic Library Subsidy", MIN(AC650*'Funding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MIN(AC650*VLOOKUP(CONCATENATE($A650, 'Funding Allocation Parameters'!$I$7), 'Library Subsidy Complex'!$C$2:$J$55, 2, FALSE), VLOOKUP(CONCATENATE($A650, 'Funding Allocation Parameters'!$I$7), 'Library Subsidy Complex'!$C$2:$J$55, 4, FALSE)), 0)))))</f>
        <v>0</v>
      </c>
      <c r="AF650" s="180">
        <f>IF('Funding Allocation Parameters'!$C$7="Basic Library Subsidy", 0, IF('Funding Allocation Parameters'!$C$7="Grant funding",MIN(AC650*'Funding Allocation Parameters'!$E$7, 'Funding Allocation Parameters'!$G$7), IF('Funding Allocation Parameters'!$C$7="Other author funding", 0, IF('Funding Allocation Parameters'!$C$7="Any discretionary funds (grants if available, other if no grants)", MIN(AC650*'Funding Allocation Parameters'!$E$7, 'Funding Allocation Parameters'!$G$7), IF('Funding Allocation Parameters'!$C$7="Complex Library Subsidy", 0, 0)))))</f>
        <v>0</v>
      </c>
      <c r="AG650" s="180">
        <f>IF('Funding Allocation Parameters'!$C$7="Basic Library Subsidy", 0, IF('Funding Allocation Parameters'!$C$7="Grant funding", 0, IF('Funding Allocation Parameters'!$C$7="Other author funding",  MIN(AC650*'Funding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0" s="180">
        <f>IF('Funding Allocation Parameters'!$C$7="Basic Library Subsidy", MIN(AD650*'Funding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MIN(AD650*VLOOKUP(CONCATENATE($A650, 'Funding Allocation Parameters'!$I$7), 'Library Subsidy Complex'!$C$2:$J$55, 6, FALSE), VLOOKUP(CONCATENATE($A650, 'Funding Allocation Parameters'!$I$7), 'Library Subsidy Complex'!$C$2:$J$55, 8, FALSE)), 0)))))</f>
        <v>0</v>
      </c>
      <c r="AI650" s="180">
        <f>IF('Funding Allocation Parameters'!$C$7="Basic Library Subsidy", 0, IF('Funding Allocation Parameters'!$C$7="Grant funding", 0, IF('Funding Allocation Parameters'!$C$7="Other author funding",  MIN(AD650*'Funding Allocation Parameters'!$E$7, 'Funding Allocation Parameters'!$G$7), IF('Funding Allocation Parameters'!$C$7="Any discretionary funds (grants if available, other if no grants)", MIN(AD650*'Funding Allocation Parameters'!$E$7, 'Funding Allocation Parameters'!$G$7), IF('Funding Allocation Parameters'!$C$7="Complex Library Subsidy", 0, 0)))))</f>
        <v>0</v>
      </c>
      <c r="AJ650" s="177">
        <f t="shared" si="318"/>
        <v>0</v>
      </c>
      <c r="AK650" s="177">
        <f t="shared" si="319"/>
        <v>0</v>
      </c>
      <c r="AL650" s="181">
        <f>IF('Funding Allocation Parameters'!$C$8="Basic Library Subsidy", MIN(AJ650*'Funding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MIN(AJ650*VLOOKUP(CONCATENATE($A650, 'Funding Allocation Parameters'!$I$8), 'Library Subsidy Complex'!$C$2:$J$55, 2, FALSE), VLOOKUP(CONCATENATE($A650, 'Funding Allocation Parameters'!$I$8), 'Library Subsidy Complex'!$C$2:$J$55, 4, FALSE)), 0)))))</f>
        <v>0</v>
      </c>
      <c r="AM650" s="181">
        <f>IF('Funding Allocation Parameters'!$C$8="Basic Library Subsidy", 0, IF('Funding Allocation Parameters'!$C$8="Grant funding",MIN(AJ650*'Funding Allocation Parameters'!$E$8, 'Funding Allocation Parameters'!$G$8), IF('Funding Allocation Parameters'!$C$8="Other author funding", 0, IF('Funding Allocation Parameters'!$C$8="Any discretionary funds (grants if available, other if no grants)", MIN(AJ650*'Funding Allocation Parameters'!$E$8, 'Funding Allocation Parameters'!$G$8), IF('Funding Allocation Parameters'!$C$8="Complex Library Subsidy", 0, 0)))))</f>
        <v>0</v>
      </c>
      <c r="AN650" s="181">
        <f>IF('Funding Allocation Parameters'!$C$8="Basic Library Subsidy", 0, IF('Funding Allocation Parameters'!$C$8="Grant funding", 0, IF('Funding Allocation Parameters'!$C$8="Other author funding",  MIN(AJ650*'Funding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0" s="181">
        <f>IF('Funding Allocation Parameters'!$C$8="Basic Library Subsidy", MIN(AK650*'Funding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MIN(AK650*VLOOKUP(CONCATENATE($A650, 'Funding Allocation Parameters'!$I$8), 'Library Subsidy Complex'!$C$2:$J$55, 6, FALSE), VLOOKUP(CONCATENATE($A650, 'Funding Allocation Parameters'!$I$8), 'Library Subsidy Complex'!$C$2:$J$55, 8, FALSE)), 0)))))</f>
        <v>0</v>
      </c>
      <c r="AP650" s="181">
        <f>IF('Funding Allocation Parameters'!$C$8="Basic Library Subsidy", 0, IF('Funding Allocation Parameters'!$C$8="Grant funding", 0, IF('Funding Allocation Parameters'!$C$8="Other author funding",  MIN(AK650*'Funding Allocation Parameters'!$E$8, 'Funding Allocation Parameters'!$G$8), IF('Funding Allocation Parameters'!$C$8="Any discretionary funds (grants if available, other if no grants)", MIN(AK650*'Funding Allocation Parameters'!$E$8, 'Funding Allocation Parameters'!$G$8), IF('Funding Allocation Parameters'!$C$8="Complex Library Subsidy", 0, 0)))))</f>
        <v>0</v>
      </c>
      <c r="AQ650" s="177">
        <f t="shared" si="320"/>
        <v>0</v>
      </c>
      <c r="AR650" s="177">
        <f t="shared" si="321"/>
        <v>0</v>
      </c>
      <c r="AS650" s="182">
        <f t="shared" si="322"/>
        <v>1189</v>
      </c>
      <c r="AT650" s="182">
        <f t="shared" si="323"/>
        <v>1093.7200000000003</v>
      </c>
      <c r="AU650" s="182">
        <f t="shared" si="324"/>
        <v>0</v>
      </c>
      <c r="AV650" s="182">
        <f t="shared" si="325"/>
        <v>1189</v>
      </c>
      <c r="AW650" s="182">
        <f t="shared" si="326"/>
        <v>1093.7200000000003</v>
      </c>
      <c r="AX650" s="183">
        <f t="shared" si="327"/>
        <v>1189</v>
      </c>
      <c r="AY650" s="183">
        <f t="shared" si="328"/>
        <v>1093.7200000000003</v>
      </c>
      <c r="AZ650" s="183">
        <f t="shared" si="329"/>
        <v>0</v>
      </c>
      <c r="BA650" s="183">
        <f t="shared" si="330"/>
        <v>0</v>
      </c>
      <c r="BB650" s="183">
        <f t="shared" si="331"/>
        <v>0</v>
      </c>
      <c r="BC650" s="184">
        <f t="shared" si="332"/>
        <v>1189</v>
      </c>
      <c r="BD650" s="184">
        <f t="shared" si="333"/>
        <v>0</v>
      </c>
      <c r="BE650" s="184">
        <f t="shared" si="334"/>
        <v>1093.7200000000003</v>
      </c>
      <c r="BF650" s="184">
        <f t="shared" si="335"/>
        <v>0</v>
      </c>
      <c r="BG650" s="102">
        <f t="shared" si="336"/>
        <v>0</v>
      </c>
      <c r="BH650" s="102">
        <f t="shared" si="337"/>
        <v>0</v>
      </c>
      <c r="BI650" s="102">
        <f t="shared" si="338"/>
        <v>0</v>
      </c>
      <c r="BJ650" s="102">
        <f t="shared" si="339"/>
        <v>1</v>
      </c>
      <c r="BK650" s="102">
        <f t="shared" si="340"/>
        <v>0</v>
      </c>
      <c r="BL650" s="102">
        <f t="shared" si="341"/>
        <v>0</v>
      </c>
      <c r="BN650" s="102"/>
    </row>
    <row r="651" spans="1:66" x14ac:dyDescent="0.25">
      <c r="A651" s="102" t="s">
        <v>18</v>
      </c>
      <c r="B651" s="102" t="s">
        <v>8</v>
      </c>
      <c r="C651" s="102" t="s">
        <v>8</v>
      </c>
      <c r="D651" s="102" t="s">
        <v>27</v>
      </c>
      <c r="E651" s="102" t="s">
        <v>1276</v>
      </c>
      <c r="F651" s="102" t="s">
        <v>1277</v>
      </c>
      <c r="G651" s="102">
        <v>1.5940000000000001</v>
      </c>
      <c r="H651" s="102">
        <v>1</v>
      </c>
      <c r="I651" s="102">
        <v>1</v>
      </c>
      <c r="J651" s="167">
        <f>IFERROR(H651*VLOOKUP(A651, 'Advanced Parameters'!$B$7:$G$20, 6, FALSE)*VLOOKUP(A651, 'Growth Parameters'!$B$6:$H$19, 6, FALSE), 0)</f>
        <v>1</v>
      </c>
      <c r="K651" s="167">
        <f>IFERROR(IF('Advanced Parameters'!$C$5="n",'Raw Data'!I651*VLOOKUP(A651,'Advanced Parameters'!$B$7:$G$20,6,FALSE),J651*VLOOKUP(A651,'Advanced Parameters'!$B$7:$G$20,2,FALSE))*VLOOKUP(A651, 'Growth Parameters'!$B$6:$H$19, 6, FALSE), 0)</f>
        <v>1</v>
      </c>
      <c r="L651" s="167">
        <f t="shared" si="311"/>
        <v>0</v>
      </c>
      <c r="M651" s="168">
        <f>IFERROR(IF(G651="NA","NA",IF(G651&gt;'APC Parameters'!$K$6+VLOOKUP('Raw Data'!A651, 'APC Parameters'!$H$7:$L$20, 4, FALSE), 'APC Parameters'!$L$6+VLOOKUP('Raw Data'!A651, 'APC Parameters'!$H$7:$L$20, 5, FALSE), G651*('APC Parameters'!$J$6+VLOOKUP('Raw Data'!A651, 'APC Parameters'!$H$7:$L$20, 3, FALSE))+'APC Parameters'!$I$6+VLOOKUP('Raw Data'!A651, 'APC Parameters'!$H$7:$L$20, 2, FALSE))), 0)</f>
        <v>2278.4636</v>
      </c>
      <c r="N651" s="168">
        <f t="shared" si="312"/>
        <v>2278.4636</v>
      </c>
      <c r="O651" s="168">
        <f>IFERROR(IF(M651="NA",VLOOKUP(D651,'Internal Calculations'!$B$10:$C$11,2,FALSE), M651)*VLOOKUP(A651, 'Growth Parameters'!$B$6:$H$19, 7, FALSE), 0)</f>
        <v>2278.4636</v>
      </c>
      <c r="P651" s="177">
        <f t="shared" si="313"/>
        <v>2278.4636</v>
      </c>
      <c r="Q651" s="178">
        <f>IF('Funding Allocation Parameters'!$C$5="Basic Library Subsidy", MIN(O651*('Funding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MIN($O651*(VLOOKUP(CONCATENATE($A651, 'Funding Allocation Parameters'!$I$5), 'Library Subsidy Complex'!$C$2:$J$55, 2, FALSE)), VLOOKUP(CONCATENATE($A651, 'Funding Allocation Parameters'!$I$5), 'Library Subsidy Complex'!$C$2:$J$55, 4, FALSE)), 0)))))</f>
        <v>1189</v>
      </c>
      <c r="R651" s="178">
        <f>IF('Funding Allocation Parameters'!$C$5="Basic Library Subsidy", 0, IF('Funding Allocation Parameters'!$C$5="Grant funding",MIN(O651*('Funding Allocation Parameters'!$E$5), 'Funding Allocation Parameters'!$G$5), IF('Funding Allocation Parameters'!$C$5="Other author funding", 0, IF('Funding Allocation Parameters'!$C$5="Any discretionary funds (grants if available, other if no grants)", MIN(O651*('Funding Allocation Parameters'!$E$5), 'Funding Allocation Parameters'!$G$5), IF('Funding Allocation Parameters'!$C$5="Complex Library Subsidy", 0, 0)))))</f>
        <v>0</v>
      </c>
      <c r="S651" s="178">
        <f>IF('Funding Allocation Parameters'!$C$5="Basic Library Subsidy", 0, IF('Funding Allocation Parameters'!$C$5="Grant funding", 0, IF('Funding Allocation Parameters'!$C$5="Other author funding",  MIN(O651*('Funding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1" s="178">
        <f>IF('Funding Allocation Parameters'!$C$5="Basic Library Subsidy", MIN(O651*('Funding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MIN($O651*(VLOOKUP(CONCATENATE($A651, 'Funding Allocation Parameters'!$I$5), 'Library Subsidy Complex'!$C$2:$J$55, 6, FALSE)), VLOOKUP(CONCATENATE($A651, 'Funding Allocation Parameters'!$I$5), 'Library Subsidy Complex'!$C$2:$J$55, 8, FALSE)), 0)))))</f>
        <v>1189</v>
      </c>
      <c r="U651" s="178">
        <f>IF('Funding Allocation Parameters'!$C$5="Basic Library Subsidy", 0, IF('Funding Allocation Parameters'!$C$5="Grant funding", 0, IF('Funding Allocation Parameters'!$C$5="Other author funding",  MIN(O651*('Funding Allocation Parameters'!$E$5), 'Funding Allocation Parameters'!$G$5), IF('Funding Allocation Parameters'!$C$5="Any discretionary funds (grants if available, other if no grants)", MIN(O651*('Funding Allocation Parameters'!$E$5), 'Funding Allocation Parameters'!$G$5), IF('Funding Allocation Parameters'!$C$5="Complex Library Subsidy", 0, 0)))))</f>
        <v>0</v>
      </c>
      <c r="V651" s="177">
        <f t="shared" si="314"/>
        <v>1089.4636</v>
      </c>
      <c r="W651" s="177">
        <f t="shared" si="315"/>
        <v>1089.4636</v>
      </c>
      <c r="X651" s="179">
        <f>IF('Funding Allocation Parameters'!$C$6="Basic Library Subsidy", MIN(V651*'Funding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MIN(V651*VLOOKUP(CONCATENATE($A651, 'Funding Allocation Parameters'!$I$6), 'Library Subsidy Complex'!$C$2:$J$55, 2, FALSE), VLOOKUP(CONCATENATE($A651, 'Funding Allocation Parameters'!$I$6), 'Library Subsidy Complex'!$C$2:$J$55, 4, FALSE)), 0)))))</f>
        <v>0</v>
      </c>
      <c r="Y651" s="179">
        <f>IF('Funding Allocation Parameters'!$C$6="Basic Library Subsidy", 0, IF('Funding Allocation Parameters'!$C$6="Grant funding",MIN(V651*'Funding Allocation Parameters'!$E$6, 'Funding Allocation Parameters'!$G$6), IF('Funding Allocation Parameters'!$C$6="Other author funding", 0, IF('Funding Allocation Parameters'!$C$6="Any discretionary funds (grants if available, other if no grants)", MIN(V651*'Funding Allocation Parameters'!$E$6, 'Funding Allocation Parameters'!$G$6), IF('Funding Allocation Parameters'!$C$6="Complex Library Subsidy", 0, 0)))))</f>
        <v>1089.4636</v>
      </c>
      <c r="Z651" s="179">
        <f>IF('Funding Allocation Parameters'!$C$6="Basic Library Subsidy", 0, IF('Funding Allocation Parameters'!$C$6="Grant funding", 0, IF('Funding Allocation Parameters'!$C$6="Other author funding",  MIN(V651*'Funding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1" s="179">
        <f>IF('Funding Allocation Parameters'!$C$6="Basic Library Subsidy", MIN(W651*'Funding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MIN(W651*VLOOKUP(CONCATENATE($A651, 'Funding Allocation Parameters'!$I$6), 'Library Subsidy Complex'!$C$2:$J$55, 6, FALSE), VLOOKUP(CONCATENATE($A651, 'Funding Allocation Parameters'!$I$6), 'Library Subsidy Complex'!$C$2:$J$55, 8, FALSE)), 0)))))</f>
        <v>0</v>
      </c>
      <c r="AB651" s="179">
        <f>IF('Funding Allocation Parameters'!$C$6="Basic Library Subsidy", 0, IF('Funding Allocation Parameters'!$C$6="Grant funding", 0, IF('Funding Allocation Parameters'!$C$6="Other author funding",  MIN(W651*'Funding Allocation Parameters'!$E$6, 'Funding Allocation Parameters'!$G$6), IF('Funding Allocation Parameters'!$C$6="Any discretionary funds (grants if available, other if no grants)", MIN(W651*'Funding Allocation Parameters'!$E$6, 'Funding Allocation Parameters'!$G$6), IF('Funding Allocation Parameters'!$C$6="Complex Library Subsidy", 0, 0)))))</f>
        <v>1089.4636</v>
      </c>
      <c r="AC651" s="177">
        <f t="shared" si="316"/>
        <v>0</v>
      </c>
      <c r="AD651" s="177">
        <f t="shared" si="317"/>
        <v>0</v>
      </c>
      <c r="AE651" s="180">
        <f>IF('Funding Allocation Parameters'!$C$7="Basic Library Subsidy", MIN(AC651*'Funding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MIN(AC651*VLOOKUP(CONCATENATE($A651, 'Funding Allocation Parameters'!$I$7), 'Library Subsidy Complex'!$C$2:$J$55, 2, FALSE), VLOOKUP(CONCATENATE($A651, 'Funding Allocation Parameters'!$I$7), 'Library Subsidy Complex'!$C$2:$J$55, 4, FALSE)), 0)))))</f>
        <v>0</v>
      </c>
      <c r="AF651" s="180">
        <f>IF('Funding Allocation Parameters'!$C$7="Basic Library Subsidy", 0, IF('Funding Allocation Parameters'!$C$7="Grant funding",MIN(AC651*'Funding Allocation Parameters'!$E$7, 'Funding Allocation Parameters'!$G$7), IF('Funding Allocation Parameters'!$C$7="Other author funding", 0, IF('Funding Allocation Parameters'!$C$7="Any discretionary funds (grants if available, other if no grants)", MIN(AC651*'Funding Allocation Parameters'!$E$7, 'Funding Allocation Parameters'!$G$7), IF('Funding Allocation Parameters'!$C$7="Complex Library Subsidy", 0, 0)))))</f>
        <v>0</v>
      </c>
      <c r="AG651" s="180">
        <f>IF('Funding Allocation Parameters'!$C$7="Basic Library Subsidy", 0, IF('Funding Allocation Parameters'!$C$7="Grant funding", 0, IF('Funding Allocation Parameters'!$C$7="Other author funding",  MIN(AC651*'Funding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1" s="180">
        <f>IF('Funding Allocation Parameters'!$C$7="Basic Library Subsidy", MIN(AD651*'Funding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MIN(AD651*VLOOKUP(CONCATENATE($A651, 'Funding Allocation Parameters'!$I$7), 'Library Subsidy Complex'!$C$2:$J$55, 6, FALSE), VLOOKUP(CONCATENATE($A651, 'Funding Allocation Parameters'!$I$7), 'Library Subsidy Complex'!$C$2:$J$55, 8, FALSE)), 0)))))</f>
        <v>0</v>
      </c>
      <c r="AI651" s="180">
        <f>IF('Funding Allocation Parameters'!$C$7="Basic Library Subsidy", 0, IF('Funding Allocation Parameters'!$C$7="Grant funding", 0, IF('Funding Allocation Parameters'!$C$7="Other author funding",  MIN(AD651*'Funding Allocation Parameters'!$E$7, 'Funding Allocation Parameters'!$G$7), IF('Funding Allocation Parameters'!$C$7="Any discretionary funds (grants if available, other if no grants)", MIN(AD651*'Funding Allocation Parameters'!$E$7, 'Funding Allocation Parameters'!$G$7), IF('Funding Allocation Parameters'!$C$7="Complex Library Subsidy", 0, 0)))))</f>
        <v>0</v>
      </c>
      <c r="AJ651" s="177">
        <f t="shared" si="318"/>
        <v>0</v>
      </c>
      <c r="AK651" s="177">
        <f t="shared" si="319"/>
        <v>0</v>
      </c>
      <c r="AL651" s="181">
        <f>IF('Funding Allocation Parameters'!$C$8="Basic Library Subsidy", MIN(AJ651*'Funding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MIN(AJ651*VLOOKUP(CONCATENATE($A651, 'Funding Allocation Parameters'!$I$8), 'Library Subsidy Complex'!$C$2:$J$55, 2, FALSE), VLOOKUP(CONCATENATE($A651, 'Funding Allocation Parameters'!$I$8), 'Library Subsidy Complex'!$C$2:$J$55, 4, FALSE)), 0)))))</f>
        <v>0</v>
      </c>
      <c r="AM651" s="181">
        <f>IF('Funding Allocation Parameters'!$C$8="Basic Library Subsidy", 0, IF('Funding Allocation Parameters'!$C$8="Grant funding",MIN(AJ651*'Funding Allocation Parameters'!$E$8, 'Funding Allocation Parameters'!$G$8), IF('Funding Allocation Parameters'!$C$8="Other author funding", 0, IF('Funding Allocation Parameters'!$C$8="Any discretionary funds (grants if available, other if no grants)", MIN(AJ651*'Funding Allocation Parameters'!$E$8, 'Funding Allocation Parameters'!$G$8), IF('Funding Allocation Parameters'!$C$8="Complex Library Subsidy", 0, 0)))))</f>
        <v>0</v>
      </c>
      <c r="AN651" s="181">
        <f>IF('Funding Allocation Parameters'!$C$8="Basic Library Subsidy", 0, IF('Funding Allocation Parameters'!$C$8="Grant funding", 0, IF('Funding Allocation Parameters'!$C$8="Other author funding",  MIN(AJ651*'Funding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1" s="181">
        <f>IF('Funding Allocation Parameters'!$C$8="Basic Library Subsidy", MIN(AK651*'Funding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MIN(AK651*VLOOKUP(CONCATENATE($A651, 'Funding Allocation Parameters'!$I$8), 'Library Subsidy Complex'!$C$2:$J$55, 6, FALSE), VLOOKUP(CONCATENATE($A651, 'Funding Allocation Parameters'!$I$8), 'Library Subsidy Complex'!$C$2:$J$55, 8, FALSE)), 0)))))</f>
        <v>0</v>
      </c>
      <c r="AP651" s="181">
        <f>IF('Funding Allocation Parameters'!$C$8="Basic Library Subsidy", 0, IF('Funding Allocation Parameters'!$C$8="Grant funding", 0, IF('Funding Allocation Parameters'!$C$8="Other author funding",  MIN(AK651*'Funding Allocation Parameters'!$E$8, 'Funding Allocation Parameters'!$G$8), IF('Funding Allocation Parameters'!$C$8="Any discretionary funds (grants if available, other if no grants)", MIN(AK651*'Funding Allocation Parameters'!$E$8, 'Funding Allocation Parameters'!$G$8), IF('Funding Allocation Parameters'!$C$8="Complex Library Subsidy", 0, 0)))))</f>
        <v>0</v>
      </c>
      <c r="AQ651" s="177">
        <f t="shared" si="320"/>
        <v>0</v>
      </c>
      <c r="AR651" s="177">
        <f t="shared" si="321"/>
        <v>0</v>
      </c>
      <c r="AS651" s="182">
        <f t="shared" si="322"/>
        <v>1189</v>
      </c>
      <c r="AT651" s="182">
        <f t="shared" si="323"/>
        <v>1089.4636</v>
      </c>
      <c r="AU651" s="182">
        <f t="shared" si="324"/>
        <v>0</v>
      </c>
      <c r="AV651" s="182">
        <f t="shared" si="325"/>
        <v>1189</v>
      </c>
      <c r="AW651" s="182">
        <f t="shared" si="326"/>
        <v>1089.4636</v>
      </c>
      <c r="AX651" s="183">
        <f t="shared" si="327"/>
        <v>1189</v>
      </c>
      <c r="AY651" s="183">
        <f t="shared" si="328"/>
        <v>1089.4636</v>
      </c>
      <c r="AZ651" s="183">
        <f t="shared" si="329"/>
        <v>0</v>
      </c>
      <c r="BA651" s="183">
        <f t="shared" si="330"/>
        <v>0</v>
      </c>
      <c r="BB651" s="183">
        <f t="shared" si="331"/>
        <v>0</v>
      </c>
      <c r="BC651" s="184">
        <f t="shared" si="332"/>
        <v>1189</v>
      </c>
      <c r="BD651" s="184">
        <f t="shared" si="333"/>
        <v>0</v>
      </c>
      <c r="BE651" s="184">
        <f t="shared" si="334"/>
        <v>1089.4636</v>
      </c>
      <c r="BF651" s="184">
        <f t="shared" si="335"/>
        <v>0</v>
      </c>
      <c r="BG651" s="102">
        <f t="shared" si="336"/>
        <v>0</v>
      </c>
      <c r="BH651" s="102">
        <f t="shared" si="337"/>
        <v>0</v>
      </c>
      <c r="BI651" s="102">
        <f t="shared" si="338"/>
        <v>0</v>
      </c>
      <c r="BJ651" s="102">
        <f t="shared" si="339"/>
        <v>1</v>
      </c>
      <c r="BK651" s="102">
        <f t="shared" si="340"/>
        <v>0</v>
      </c>
      <c r="BL651" s="102">
        <f t="shared" si="341"/>
        <v>0</v>
      </c>
      <c r="BN651" s="102"/>
    </row>
    <row r="652" spans="1:66" x14ac:dyDescent="0.25">
      <c r="A652" s="102" t="s">
        <v>24</v>
      </c>
      <c r="B652" s="102" t="s">
        <v>8</v>
      </c>
      <c r="C652" s="102" t="s">
        <v>8</v>
      </c>
      <c r="D652" s="102" t="s">
        <v>27</v>
      </c>
      <c r="E652" s="102" t="s">
        <v>1278</v>
      </c>
      <c r="F652" s="102" t="s">
        <v>1279</v>
      </c>
      <c r="G652" s="102">
        <v>1.107</v>
      </c>
      <c r="H652" s="102">
        <v>1</v>
      </c>
      <c r="I652" s="102">
        <v>0</v>
      </c>
      <c r="J652" s="167">
        <f>IFERROR(H652*VLOOKUP(A652, 'Advanced Parameters'!$B$7:$G$20, 6, FALSE)*VLOOKUP(A652, 'Growth Parameters'!$B$6:$H$19, 6, FALSE), 0)</f>
        <v>1</v>
      </c>
      <c r="K652" s="167">
        <f>IFERROR(IF('Advanced Parameters'!$C$5="n",'Raw Data'!I652*VLOOKUP(A652,'Advanced Parameters'!$B$7:$G$20,6,FALSE),J652*VLOOKUP(A652,'Advanced Parameters'!$B$7:$G$20,2,FALSE))*VLOOKUP(A652, 'Growth Parameters'!$B$6:$H$19, 6, FALSE), 0)</f>
        <v>0</v>
      </c>
      <c r="L652" s="167">
        <f t="shared" si="311"/>
        <v>1</v>
      </c>
      <c r="M652" s="168">
        <f>IFERROR(IF(G652="NA","NA",IF(G652&gt;'APC Parameters'!$K$6+VLOOKUP('Raw Data'!A652, 'APC Parameters'!$H$7:$L$20, 4, FALSE), 'APC Parameters'!$L$6+VLOOKUP('Raw Data'!A652, 'APC Parameters'!$H$7:$L$20, 5, FALSE), G652*('APC Parameters'!$J$6+VLOOKUP('Raw Data'!A652, 'APC Parameters'!$H$7:$L$20, 3, FALSE))+'APC Parameters'!$I$6+VLOOKUP('Raw Data'!A652, 'APC Parameters'!$H$7:$L$20, 2, FALSE))), 0)</f>
        <v>1932.9857999999999</v>
      </c>
      <c r="N652" s="168">
        <f t="shared" si="312"/>
        <v>1932.9857999999999</v>
      </c>
      <c r="O652" s="168">
        <f>IFERROR(IF(M652="NA",VLOOKUP(D652,'Internal Calculations'!$B$10:$C$11,2,FALSE), M652)*VLOOKUP(A652, 'Growth Parameters'!$B$6:$H$19, 7, FALSE), 0)</f>
        <v>1932.9857999999999</v>
      </c>
      <c r="P652" s="177">
        <f t="shared" si="313"/>
        <v>1932.9857999999999</v>
      </c>
      <c r="Q652" s="178">
        <f>IF('Funding Allocation Parameters'!$C$5="Basic Library Subsidy", MIN(O652*('Funding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MIN($O652*(VLOOKUP(CONCATENATE($A652, 'Funding Allocation Parameters'!$I$5), 'Library Subsidy Complex'!$C$2:$J$55, 2, FALSE)), VLOOKUP(CONCATENATE($A652, 'Funding Allocation Parameters'!$I$5), 'Library Subsidy Complex'!$C$2:$J$55, 4, FALSE)), 0)))))</f>
        <v>1189</v>
      </c>
      <c r="R652" s="178">
        <f>IF('Funding Allocation Parameters'!$C$5="Basic Library Subsidy", 0, IF('Funding Allocation Parameters'!$C$5="Grant funding",MIN(O652*('Funding Allocation Parameters'!$E$5), 'Funding Allocation Parameters'!$G$5), IF('Funding Allocation Parameters'!$C$5="Other author funding", 0, IF('Funding Allocation Parameters'!$C$5="Any discretionary funds (grants if available, other if no grants)", MIN(O652*('Funding Allocation Parameters'!$E$5), 'Funding Allocation Parameters'!$G$5), IF('Funding Allocation Parameters'!$C$5="Complex Library Subsidy", 0, 0)))))</f>
        <v>0</v>
      </c>
      <c r="S652" s="178">
        <f>IF('Funding Allocation Parameters'!$C$5="Basic Library Subsidy", 0, IF('Funding Allocation Parameters'!$C$5="Grant funding", 0, IF('Funding Allocation Parameters'!$C$5="Other author funding",  MIN(O652*('Funding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2" s="178">
        <f>IF('Funding Allocation Parameters'!$C$5="Basic Library Subsidy", MIN(O652*('Funding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MIN($O652*(VLOOKUP(CONCATENATE($A652, 'Funding Allocation Parameters'!$I$5), 'Library Subsidy Complex'!$C$2:$J$55, 6, FALSE)), VLOOKUP(CONCATENATE($A652, 'Funding Allocation Parameters'!$I$5), 'Library Subsidy Complex'!$C$2:$J$55, 8, FALSE)), 0)))))</f>
        <v>1189</v>
      </c>
      <c r="U652" s="178">
        <f>IF('Funding Allocation Parameters'!$C$5="Basic Library Subsidy", 0, IF('Funding Allocation Parameters'!$C$5="Grant funding", 0, IF('Funding Allocation Parameters'!$C$5="Other author funding",  MIN(O652*('Funding Allocation Parameters'!$E$5), 'Funding Allocation Parameters'!$G$5), IF('Funding Allocation Parameters'!$C$5="Any discretionary funds (grants if available, other if no grants)", MIN(O652*('Funding Allocation Parameters'!$E$5), 'Funding Allocation Parameters'!$G$5), IF('Funding Allocation Parameters'!$C$5="Complex Library Subsidy", 0, 0)))))</f>
        <v>0</v>
      </c>
      <c r="V652" s="177">
        <f t="shared" si="314"/>
        <v>743.98579999999993</v>
      </c>
      <c r="W652" s="177">
        <f t="shared" si="315"/>
        <v>743.98579999999993</v>
      </c>
      <c r="X652" s="179">
        <f>IF('Funding Allocation Parameters'!$C$6="Basic Library Subsidy", MIN(V652*'Funding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MIN(V652*VLOOKUP(CONCATENATE($A652, 'Funding Allocation Parameters'!$I$6), 'Library Subsidy Complex'!$C$2:$J$55, 2, FALSE), VLOOKUP(CONCATENATE($A652, 'Funding Allocation Parameters'!$I$6), 'Library Subsidy Complex'!$C$2:$J$55, 4, FALSE)), 0)))))</f>
        <v>0</v>
      </c>
      <c r="Y652" s="179">
        <f>IF('Funding Allocation Parameters'!$C$6="Basic Library Subsidy", 0, IF('Funding Allocation Parameters'!$C$6="Grant funding",MIN(V652*'Funding Allocation Parameters'!$E$6, 'Funding Allocation Parameters'!$G$6), IF('Funding Allocation Parameters'!$C$6="Other author funding", 0, IF('Funding Allocation Parameters'!$C$6="Any discretionary funds (grants if available, other if no grants)", MIN(V652*'Funding Allocation Parameters'!$E$6, 'Funding Allocation Parameters'!$G$6), IF('Funding Allocation Parameters'!$C$6="Complex Library Subsidy", 0, 0)))))</f>
        <v>743.98579999999993</v>
      </c>
      <c r="Z652" s="179">
        <f>IF('Funding Allocation Parameters'!$C$6="Basic Library Subsidy", 0, IF('Funding Allocation Parameters'!$C$6="Grant funding", 0, IF('Funding Allocation Parameters'!$C$6="Other author funding",  MIN(V652*'Funding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2" s="179">
        <f>IF('Funding Allocation Parameters'!$C$6="Basic Library Subsidy", MIN(W652*'Funding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MIN(W652*VLOOKUP(CONCATENATE($A652, 'Funding Allocation Parameters'!$I$6), 'Library Subsidy Complex'!$C$2:$J$55, 6, FALSE), VLOOKUP(CONCATENATE($A652, 'Funding Allocation Parameters'!$I$6), 'Library Subsidy Complex'!$C$2:$J$55, 8, FALSE)), 0)))))</f>
        <v>0</v>
      </c>
      <c r="AB652" s="179">
        <f>IF('Funding Allocation Parameters'!$C$6="Basic Library Subsidy", 0, IF('Funding Allocation Parameters'!$C$6="Grant funding", 0, IF('Funding Allocation Parameters'!$C$6="Other author funding",  MIN(W652*'Funding Allocation Parameters'!$E$6, 'Funding Allocation Parameters'!$G$6), IF('Funding Allocation Parameters'!$C$6="Any discretionary funds (grants if available, other if no grants)", MIN(W652*'Funding Allocation Parameters'!$E$6, 'Funding Allocation Parameters'!$G$6), IF('Funding Allocation Parameters'!$C$6="Complex Library Subsidy", 0, 0)))))</f>
        <v>743.98579999999993</v>
      </c>
      <c r="AC652" s="177">
        <f t="shared" si="316"/>
        <v>0</v>
      </c>
      <c r="AD652" s="177">
        <f t="shared" si="317"/>
        <v>0</v>
      </c>
      <c r="AE652" s="180">
        <f>IF('Funding Allocation Parameters'!$C$7="Basic Library Subsidy", MIN(AC652*'Funding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MIN(AC652*VLOOKUP(CONCATENATE($A652, 'Funding Allocation Parameters'!$I$7), 'Library Subsidy Complex'!$C$2:$J$55, 2, FALSE), VLOOKUP(CONCATENATE($A652, 'Funding Allocation Parameters'!$I$7), 'Library Subsidy Complex'!$C$2:$J$55, 4, FALSE)), 0)))))</f>
        <v>0</v>
      </c>
      <c r="AF652" s="180">
        <f>IF('Funding Allocation Parameters'!$C$7="Basic Library Subsidy", 0, IF('Funding Allocation Parameters'!$C$7="Grant funding",MIN(AC652*'Funding Allocation Parameters'!$E$7, 'Funding Allocation Parameters'!$G$7), IF('Funding Allocation Parameters'!$C$7="Other author funding", 0, IF('Funding Allocation Parameters'!$C$7="Any discretionary funds (grants if available, other if no grants)", MIN(AC652*'Funding Allocation Parameters'!$E$7, 'Funding Allocation Parameters'!$G$7), IF('Funding Allocation Parameters'!$C$7="Complex Library Subsidy", 0, 0)))))</f>
        <v>0</v>
      </c>
      <c r="AG652" s="180">
        <f>IF('Funding Allocation Parameters'!$C$7="Basic Library Subsidy", 0, IF('Funding Allocation Parameters'!$C$7="Grant funding", 0, IF('Funding Allocation Parameters'!$C$7="Other author funding",  MIN(AC652*'Funding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2" s="180">
        <f>IF('Funding Allocation Parameters'!$C$7="Basic Library Subsidy", MIN(AD652*'Funding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MIN(AD652*VLOOKUP(CONCATENATE($A652, 'Funding Allocation Parameters'!$I$7), 'Library Subsidy Complex'!$C$2:$J$55, 6, FALSE), VLOOKUP(CONCATENATE($A652, 'Funding Allocation Parameters'!$I$7), 'Library Subsidy Complex'!$C$2:$J$55, 8, FALSE)), 0)))))</f>
        <v>0</v>
      </c>
      <c r="AI652" s="180">
        <f>IF('Funding Allocation Parameters'!$C$7="Basic Library Subsidy", 0, IF('Funding Allocation Parameters'!$C$7="Grant funding", 0, IF('Funding Allocation Parameters'!$C$7="Other author funding",  MIN(AD652*'Funding Allocation Parameters'!$E$7, 'Funding Allocation Parameters'!$G$7), IF('Funding Allocation Parameters'!$C$7="Any discretionary funds (grants if available, other if no grants)", MIN(AD652*'Funding Allocation Parameters'!$E$7, 'Funding Allocation Parameters'!$G$7), IF('Funding Allocation Parameters'!$C$7="Complex Library Subsidy", 0, 0)))))</f>
        <v>0</v>
      </c>
      <c r="AJ652" s="177">
        <f t="shared" si="318"/>
        <v>0</v>
      </c>
      <c r="AK652" s="177">
        <f t="shared" si="319"/>
        <v>0</v>
      </c>
      <c r="AL652" s="181">
        <f>IF('Funding Allocation Parameters'!$C$8="Basic Library Subsidy", MIN(AJ652*'Funding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MIN(AJ652*VLOOKUP(CONCATENATE($A652, 'Funding Allocation Parameters'!$I$8), 'Library Subsidy Complex'!$C$2:$J$55, 2, FALSE), VLOOKUP(CONCATENATE($A652, 'Funding Allocation Parameters'!$I$8), 'Library Subsidy Complex'!$C$2:$J$55, 4, FALSE)), 0)))))</f>
        <v>0</v>
      </c>
      <c r="AM652" s="181">
        <f>IF('Funding Allocation Parameters'!$C$8="Basic Library Subsidy", 0, IF('Funding Allocation Parameters'!$C$8="Grant funding",MIN(AJ652*'Funding Allocation Parameters'!$E$8, 'Funding Allocation Parameters'!$G$8), IF('Funding Allocation Parameters'!$C$8="Other author funding", 0, IF('Funding Allocation Parameters'!$C$8="Any discretionary funds (grants if available, other if no grants)", MIN(AJ652*'Funding Allocation Parameters'!$E$8, 'Funding Allocation Parameters'!$G$8), IF('Funding Allocation Parameters'!$C$8="Complex Library Subsidy", 0, 0)))))</f>
        <v>0</v>
      </c>
      <c r="AN652" s="181">
        <f>IF('Funding Allocation Parameters'!$C$8="Basic Library Subsidy", 0, IF('Funding Allocation Parameters'!$C$8="Grant funding", 0, IF('Funding Allocation Parameters'!$C$8="Other author funding",  MIN(AJ652*'Funding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2" s="181">
        <f>IF('Funding Allocation Parameters'!$C$8="Basic Library Subsidy", MIN(AK652*'Funding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MIN(AK652*VLOOKUP(CONCATENATE($A652, 'Funding Allocation Parameters'!$I$8), 'Library Subsidy Complex'!$C$2:$J$55, 6, FALSE), VLOOKUP(CONCATENATE($A652, 'Funding Allocation Parameters'!$I$8), 'Library Subsidy Complex'!$C$2:$J$55, 8, FALSE)), 0)))))</f>
        <v>0</v>
      </c>
      <c r="AP652" s="181">
        <f>IF('Funding Allocation Parameters'!$C$8="Basic Library Subsidy", 0, IF('Funding Allocation Parameters'!$C$8="Grant funding", 0, IF('Funding Allocation Parameters'!$C$8="Other author funding",  MIN(AK652*'Funding Allocation Parameters'!$E$8, 'Funding Allocation Parameters'!$G$8), IF('Funding Allocation Parameters'!$C$8="Any discretionary funds (grants if available, other if no grants)", MIN(AK652*'Funding Allocation Parameters'!$E$8, 'Funding Allocation Parameters'!$G$8), IF('Funding Allocation Parameters'!$C$8="Complex Library Subsidy", 0, 0)))))</f>
        <v>0</v>
      </c>
      <c r="AQ652" s="177">
        <f t="shared" si="320"/>
        <v>0</v>
      </c>
      <c r="AR652" s="177">
        <f t="shared" si="321"/>
        <v>0</v>
      </c>
      <c r="AS652" s="182">
        <f t="shared" si="322"/>
        <v>1189</v>
      </c>
      <c r="AT652" s="182">
        <f t="shared" si="323"/>
        <v>743.98579999999993</v>
      </c>
      <c r="AU652" s="182">
        <f t="shared" si="324"/>
        <v>0</v>
      </c>
      <c r="AV652" s="182">
        <f t="shared" si="325"/>
        <v>1189</v>
      </c>
      <c r="AW652" s="182">
        <f t="shared" si="326"/>
        <v>743.98579999999993</v>
      </c>
      <c r="AX652" s="183">
        <f t="shared" si="327"/>
        <v>0</v>
      </c>
      <c r="AY652" s="183">
        <f t="shared" si="328"/>
        <v>0</v>
      </c>
      <c r="AZ652" s="183">
        <f t="shared" si="329"/>
        <v>0</v>
      </c>
      <c r="BA652" s="183">
        <f t="shared" si="330"/>
        <v>1189</v>
      </c>
      <c r="BB652" s="183">
        <f t="shared" si="331"/>
        <v>743.98579999999993</v>
      </c>
      <c r="BC652" s="184">
        <f t="shared" si="332"/>
        <v>1189</v>
      </c>
      <c r="BD652" s="184">
        <f t="shared" si="333"/>
        <v>0</v>
      </c>
      <c r="BE652" s="184">
        <f t="shared" si="334"/>
        <v>0</v>
      </c>
      <c r="BF652" s="184">
        <f t="shared" si="335"/>
        <v>743.98579999999993</v>
      </c>
      <c r="BG652" s="102">
        <f t="shared" si="336"/>
        <v>0</v>
      </c>
      <c r="BH652" s="102">
        <f t="shared" si="337"/>
        <v>0</v>
      </c>
      <c r="BI652" s="102">
        <f t="shared" si="338"/>
        <v>0</v>
      </c>
      <c r="BJ652" s="102">
        <f t="shared" si="339"/>
        <v>0</v>
      </c>
      <c r="BK652" s="102">
        <f t="shared" si="340"/>
        <v>1</v>
      </c>
      <c r="BL652" s="102">
        <f t="shared" si="341"/>
        <v>0</v>
      </c>
      <c r="BN652" s="102"/>
    </row>
    <row r="653" spans="1:66" x14ac:dyDescent="0.25">
      <c r="A653" s="102" t="s">
        <v>25</v>
      </c>
      <c r="B653" s="102" t="s">
        <v>8</v>
      </c>
      <c r="C653" s="102" t="s">
        <v>8</v>
      </c>
      <c r="D653" s="102" t="s">
        <v>27</v>
      </c>
      <c r="E653" s="102" t="s">
        <v>1159</v>
      </c>
      <c r="F653" s="102" t="s">
        <v>1280</v>
      </c>
      <c r="G653" s="102">
        <v>1.272</v>
      </c>
      <c r="H653" s="102">
        <v>1</v>
      </c>
      <c r="I653" s="102">
        <v>0.498</v>
      </c>
      <c r="J653" s="167">
        <f>IFERROR(H653*VLOOKUP(A653, 'Advanced Parameters'!$B$7:$G$20, 6, FALSE)*VLOOKUP(A653, 'Growth Parameters'!$B$6:$H$19, 6, FALSE), 0)</f>
        <v>1</v>
      </c>
      <c r="K653" s="167">
        <f>IFERROR(IF('Advanced Parameters'!$C$5="n",'Raw Data'!I653*VLOOKUP(A653,'Advanced Parameters'!$B$7:$G$20,6,FALSE),J653*VLOOKUP(A653,'Advanced Parameters'!$B$7:$G$20,2,FALSE))*VLOOKUP(A653, 'Growth Parameters'!$B$6:$H$19, 6, FALSE), 0)</f>
        <v>0.498</v>
      </c>
      <c r="L653" s="167">
        <f t="shared" si="311"/>
        <v>0.502</v>
      </c>
      <c r="M653" s="168">
        <f>IFERROR(IF(G653="NA","NA",IF(G653&gt;'APC Parameters'!$K$6+VLOOKUP('Raw Data'!A653, 'APC Parameters'!$H$7:$L$20, 4, FALSE), 'APC Parameters'!$L$6+VLOOKUP('Raw Data'!A653, 'APC Parameters'!$H$7:$L$20, 5, FALSE), G653*('APC Parameters'!$J$6+VLOOKUP('Raw Data'!A653, 'APC Parameters'!$H$7:$L$20, 3, FALSE))+'APC Parameters'!$I$6+VLOOKUP('Raw Data'!A653, 'APC Parameters'!$H$7:$L$20, 2, FALSE))), 0)</f>
        <v>2050.0367999999999</v>
      </c>
      <c r="N653" s="168">
        <f t="shared" si="312"/>
        <v>2050.0367999999999</v>
      </c>
      <c r="O653" s="168">
        <f>IFERROR(IF(M653="NA",VLOOKUP(D653,'Internal Calculations'!$B$10:$C$11,2,FALSE), M653)*VLOOKUP(A653, 'Growth Parameters'!$B$6:$H$19, 7, FALSE), 0)</f>
        <v>2050.0367999999999</v>
      </c>
      <c r="P653" s="177">
        <f t="shared" si="313"/>
        <v>2050.0367999999999</v>
      </c>
      <c r="Q653" s="178">
        <f>IF('Funding Allocation Parameters'!$C$5="Basic Library Subsidy", MIN(O653*('Funding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MIN($O653*(VLOOKUP(CONCATENATE($A653, 'Funding Allocation Parameters'!$I$5), 'Library Subsidy Complex'!$C$2:$J$55, 2, FALSE)), VLOOKUP(CONCATENATE($A653, 'Funding Allocation Parameters'!$I$5), 'Library Subsidy Complex'!$C$2:$J$55, 4, FALSE)), 0)))))</f>
        <v>1189</v>
      </c>
      <c r="R653" s="178">
        <f>IF('Funding Allocation Parameters'!$C$5="Basic Library Subsidy", 0, IF('Funding Allocation Parameters'!$C$5="Grant funding",MIN(O653*('Funding Allocation Parameters'!$E$5), 'Funding Allocation Parameters'!$G$5), IF('Funding Allocation Parameters'!$C$5="Other author funding", 0, IF('Funding Allocation Parameters'!$C$5="Any discretionary funds (grants if available, other if no grants)", MIN(O653*('Funding Allocation Parameters'!$E$5), 'Funding Allocation Parameters'!$G$5), IF('Funding Allocation Parameters'!$C$5="Complex Library Subsidy", 0, 0)))))</f>
        <v>0</v>
      </c>
      <c r="S653" s="178">
        <f>IF('Funding Allocation Parameters'!$C$5="Basic Library Subsidy", 0, IF('Funding Allocation Parameters'!$C$5="Grant funding", 0, IF('Funding Allocation Parameters'!$C$5="Other author funding",  MIN(O653*('Funding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3" s="178">
        <f>IF('Funding Allocation Parameters'!$C$5="Basic Library Subsidy", MIN(O653*('Funding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MIN($O653*(VLOOKUP(CONCATENATE($A653, 'Funding Allocation Parameters'!$I$5), 'Library Subsidy Complex'!$C$2:$J$55, 6, FALSE)), VLOOKUP(CONCATENATE($A653, 'Funding Allocation Parameters'!$I$5), 'Library Subsidy Complex'!$C$2:$J$55, 8, FALSE)), 0)))))</f>
        <v>1189</v>
      </c>
      <c r="U653" s="178">
        <f>IF('Funding Allocation Parameters'!$C$5="Basic Library Subsidy", 0, IF('Funding Allocation Parameters'!$C$5="Grant funding", 0, IF('Funding Allocation Parameters'!$C$5="Other author funding",  MIN(O653*('Funding Allocation Parameters'!$E$5), 'Funding Allocation Parameters'!$G$5), IF('Funding Allocation Parameters'!$C$5="Any discretionary funds (grants if available, other if no grants)", MIN(O653*('Funding Allocation Parameters'!$E$5), 'Funding Allocation Parameters'!$G$5), IF('Funding Allocation Parameters'!$C$5="Complex Library Subsidy", 0, 0)))))</f>
        <v>0</v>
      </c>
      <c r="V653" s="177">
        <f t="shared" si="314"/>
        <v>861.03679999999986</v>
      </c>
      <c r="W653" s="177">
        <f t="shared" si="315"/>
        <v>861.03679999999986</v>
      </c>
      <c r="X653" s="179">
        <f>IF('Funding Allocation Parameters'!$C$6="Basic Library Subsidy", MIN(V653*'Funding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MIN(V653*VLOOKUP(CONCATENATE($A653, 'Funding Allocation Parameters'!$I$6), 'Library Subsidy Complex'!$C$2:$J$55, 2, FALSE), VLOOKUP(CONCATENATE($A653, 'Funding Allocation Parameters'!$I$6), 'Library Subsidy Complex'!$C$2:$J$55, 4, FALSE)), 0)))))</f>
        <v>0</v>
      </c>
      <c r="Y653" s="179">
        <f>IF('Funding Allocation Parameters'!$C$6="Basic Library Subsidy", 0, IF('Funding Allocation Parameters'!$C$6="Grant funding",MIN(V653*'Funding Allocation Parameters'!$E$6, 'Funding Allocation Parameters'!$G$6), IF('Funding Allocation Parameters'!$C$6="Other author funding", 0, IF('Funding Allocation Parameters'!$C$6="Any discretionary funds (grants if available, other if no grants)", MIN(V653*'Funding Allocation Parameters'!$E$6, 'Funding Allocation Parameters'!$G$6), IF('Funding Allocation Parameters'!$C$6="Complex Library Subsidy", 0, 0)))))</f>
        <v>861.03679999999986</v>
      </c>
      <c r="Z653" s="179">
        <f>IF('Funding Allocation Parameters'!$C$6="Basic Library Subsidy", 0, IF('Funding Allocation Parameters'!$C$6="Grant funding", 0, IF('Funding Allocation Parameters'!$C$6="Other author funding",  MIN(V653*'Funding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3" s="179">
        <f>IF('Funding Allocation Parameters'!$C$6="Basic Library Subsidy", MIN(W653*'Funding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MIN(W653*VLOOKUP(CONCATENATE($A653, 'Funding Allocation Parameters'!$I$6), 'Library Subsidy Complex'!$C$2:$J$55, 6, FALSE), VLOOKUP(CONCATENATE($A653, 'Funding Allocation Parameters'!$I$6), 'Library Subsidy Complex'!$C$2:$J$55, 8, FALSE)), 0)))))</f>
        <v>0</v>
      </c>
      <c r="AB653" s="179">
        <f>IF('Funding Allocation Parameters'!$C$6="Basic Library Subsidy", 0, IF('Funding Allocation Parameters'!$C$6="Grant funding", 0, IF('Funding Allocation Parameters'!$C$6="Other author funding",  MIN(W653*'Funding Allocation Parameters'!$E$6, 'Funding Allocation Parameters'!$G$6), IF('Funding Allocation Parameters'!$C$6="Any discretionary funds (grants if available, other if no grants)", MIN(W653*'Funding Allocation Parameters'!$E$6, 'Funding Allocation Parameters'!$G$6), IF('Funding Allocation Parameters'!$C$6="Complex Library Subsidy", 0, 0)))))</f>
        <v>861.03679999999986</v>
      </c>
      <c r="AC653" s="177">
        <f t="shared" si="316"/>
        <v>0</v>
      </c>
      <c r="AD653" s="177">
        <f t="shared" si="317"/>
        <v>0</v>
      </c>
      <c r="AE653" s="180">
        <f>IF('Funding Allocation Parameters'!$C$7="Basic Library Subsidy", MIN(AC653*'Funding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MIN(AC653*VLOOKUP(CONCATENATE($A653, 'Funding Allocation Parameters'!$I$7), 'Library Subsidy Complex'!$C$2:$J$55, 2, FALSE), VLOOKUP(CONCATENATE($A653, 'Funding Allocation Parameters'!$I$7), 'Library Subsidy Complex'!$C$2:$J$55, 4, FALSE)), 0)))))</f>
        <v>0</v>
      </c>
      <c r="AF653" s="180">
        <f>IF('Funding Allocation Parameters'!$C$7="Basic Library Subsidy", 0, IF('Funding Allocation Parameters'!$C$7="Grant funding",MIN(AC653*'Funding Allocation Parameters'!$E$7, 'Funding Allocation Parameters'!$G$7), IF('Funding Allocation Parameters'!$C$7="Other author funding", 0, IF('Funding Allocation Parameters'!$C$7="Any discretionary funds (grants if available, other if no grants)", MIN(AC653*'Funding Allocation Parameters'!$E$7, 'Funding Allocation Parameters'!$G$7), IF('Funding Allocation Parameters'!$C$7="Complex Library Subsidy", 0, 0)))))</f>
        <v>0</v>
      </c>
      <c r="AG653" s="180">
        <f>IF('Funding Allocation Parameters'!$C$7="Basic Library Subsidy", 0, IF('Funding Allocation Parameters'!$C$7="Grant funding", 0, IF('Funding Allocation Parameters'!$C$7="Other author funding",  MIN(AC653*'Funding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3" s="180">
        <f>IF('Funding Allocation Parameters'!$C$7="Basic Library Subsidy", MIN(AD653*'Funding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MIN(AD653*VLOOKUP(CONCATENATE($A653, 'Funding Allocation Parameters'!$I$7), 'Library Subsidy Complex'!$C$2:$J$55, 6, FALSE), VLOOKUP(CONCATENATE($A653, 'Funding Allocation Parameters'!$I$7), 'Library Subsidy Complex'!$C$2:$J$55, 8, FALSE)), 0)))))</f>
        <v>0</v>
      </c>
      <c r="AI653" s="180">
        <f>IF('Funding Allocation Parameters'!$C$7="Basic Library Subsidy", 0, IF('Funding Allocation Parameters'!$C$7="Grant funding", 0, IF('Funding Allocation Parameters'!$C$7="Other author funding",  MIN(AD653*'Funding Allocation Parameters'!$E$7, 'Funding Allocation Parameters'!$G$7), IF('Funding Allocation Parameters'!$C$7="Any discretionary funds (grants if available, other if no grants)", MIN(AD653*'Funding Allocation Parameters'!$E$7, 'Funding Allocation Parameters'!$G$7), IF('Funding Allocation Parameters'!$C$7="Complex Library Subsidy", 0, 0)))))</f>
        <v>0</v>
      </c>
      <c r="AJ653" s="177">
        <f t="shared" si="318"/>
        <v>0</v>
      </c>
      <c r="AK653" s="177">
        <f t="shared" si="319"/>
        <v>0</v>
      </c>
      <c r="AL653" s="181">
        <f>IF('Funding Allocation Parameters'!$C$8="Basic Library Subsidy", MIN(AJ653*'Funding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MIN(AJ653*VLOOKUP(CONCATENATE($A653, 'Funding Allocation Parameters'!$I$8), 'Library Subsidy Complex'!$C$2:$J$55, 2, FALSE), VLOOKUP(CONCATENATE($A653, 'Funding Allocation Parameters'!$I$8), 'Library Subsidy Complex'!$C$2:$J$55, 4, FALSE)), 0)))))</f>
        <v>0</v>
      </c>
      <c r="AM653" s="181">
        <f>IF('Funding Allocation Parameters'!$C$8="Basic Library Subsidy", 0, IF('Funding Allocation Parameters'!$C$8="Grant funding",MIN(AJ653*'Funding Allocation Parameters'!$E$8, 'Funding Allocation Parameters'!$G$8), IF('Funding Allocation Parameters'!$C$8="Other author funding", 0, IF('Funding Allocation Parameters'!$C$8="Any discretionary funds (grants if available, other if no grants)", MIN(AJ653*'Funding Allocation Parameters'!$E$8, 'Funding Allocation Parameters'!$G$8), IF('Funding Allocation Parameters'!$C$8="Complex Library Subsidy", 0, 0)))))</f>
        <v>0</v>
      </c>
      <c r="AN653" s="181">
        <f>IF('Funding Allocation Parameters'!$C$8="Basic Library Subsidy", 0, IF('Funding Allocation Parameters'!$C$8="Grant funding", 0, IF('Funding Allocation Parameters'!$C$8="Other author funding",  MIN(AJ653*'Funding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3" s="181">
        <f>IF('Funding Allocation Parameters'!$C$8="Basic Library Subsidy", MIN(AK653*'Funding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MIN(AK653*VLOOKUP(CONCATENATE($A653, 'Funding Allocation Parameters'!$I$8), 'Library Subsidy Complex'!$C$2:$J$55, 6, FALSE), VLOOKUP(CONCATENATE($A653, 'Funding Allocation Parameters'!$I$8), 'Library Subsidy Complex'!$C$2:$J$55, 8, FALSE)), 0)))))</f>
        <v>0</v>
      </c>
      <c r="AP653" s="181">
        <f>IF('Funding Allocation Parameters'!$C$8="Basic Library Subsidy", 0, IF('Funding Allocation Parameters'!$C$8="Grant funding", 0, IF('Funding Allocation Parameters'!$C$8="Other author funding",  MIN(AK653*'Funding Allocation Parameters'!$E$8, 'Funding Allocation Parameters'!$G$8), IF('Funding Allocation Parameters'!$C$8="Any discretionary funds (grants if available, other if no grants)", MIN(AK653*'Funding Allocation Parameters'!$E$8, 'Funding Allocation Parameters'!$G$8), IF('Funding Allocation Parameters'!$C$8="Complex Library Subsidy", 0, 0)))))</f>
        <v>0</v>
      </c>
      <c r="AQ653" s="177">
        <f t="shared" si="320"/>
        <v>0</v>
      </c>
      <c r="AR653" s="177">
        <f t="shared" si="321"/>
        <v>0</v>
      </c>
      <c r="AS653" s="182">
        <f t="shared" si="322"/>
        <v>1189</v>
      </c>
      <c r="AT653" s="182">
        <f t="shared" si="323"/>
        <v>861.03679999999986</v>
      </c>
      <c r="AU653" s="182">
        <f t="shared" si="324"/>
        <v>0</v>
      </c>
      <c r="AV653" s="182">
        <f t="shared" si="325"/>
        <v>1189</v>
      </c>
      <c r="AW653" s="182">
        <f t="shared" si="326"/>
        <v>861.03679999999986</v>
      </c>
      <c r="AX653" s="183">
        <f t="shared" si="327"/>
        <v>592.12199999999996</v>
      </c>
      <c r="AY653" s="183">
        <f t="shared" si="328"/>
        <v>428.79632639999994</v>
      </c>
      <c r="AZ653" s="183">
        <f t="shared" si="329"/>
        <v>0</v>
      </c>
      <c r="BA653" s="183">
        <f t="shared" si="330"/>
        <v>596.87800000000004</v>
      </c>
      <c r="BB653" s="183">
        <f t="shared" si="331"/>
        <v>432.24047359999992</v>
      </c>
      <c r="BC653" s="184">
        <f t="shared" si="332"/>
        <v>1189</v>
      </c>
      <c r="BD653" s="184">
        <f t="shared" si="333"/>
        <v>0</v>
      </c>
      <c r="BE653" s="184">
        <f t="shared" si="334"/>
        <v>428.79632639999994</v>
      </c>
      <c r="BF653" s="184">
        <f t="shared" si="335"/>
        <v>432.24047359999992</v>
      </c>
      <c r="BG653" s="102">
        <f t="shared" si="336"/>
        <v>0</v>
      </c>
      <c r="BH653" s="102">
        <f t="shared" si="337"/>
        <v>0</v>
      </c>
      <c r="BI653" s="102">
        <f t="shared" si="338"/>
        <v>0</v>
      </c>
      <c r="BJ653" s="102">
        <f t="shared" si="339"/>
        <v>0.498</v>
      </c>
      <c r="BK653" s="102">
        <f t="shared" si="340"/>
        <v>0.502</v>
      </c>
      <c r="BL653" s="102">
        <f t="shared" si="341"/>
        <v>0</v>
      </c>
      <c r="BN653" s="102"/>
    </row>
    <row r="654" spans="1:66" x14ac:dyDescent="0.25">
      <c r="A654" s="102" t="s">
        <v>17</v>
      </c>
      <c r="B654" s="102" t="s">
        <v>8</v>
      </c>
      <c r="C654" s="102" t="s">
        <v>8</v>
      </c>
      <c r="D654" s="102" t="s">
        <v>27</v>
      </c>
      <c r="E654" s="102" t="s">
        <v>1281</v>
      </c>
      <c r="F654" s="102" t="s">
        <v>1282</v>
      </c>
      <c r="G654" s="102">
        <v>0.95299999999999996</v>
      </c>
      <c r="H654" s="102">
        <v>1</v>
      </c>
      <c r="I654" s="102">
        <v>0</v>
      </c>
      <c r="J654" s="167">
        <f>IFERROR(H654*VLOOKUP(A654, 'Advanced Parameters'!$B$7:$G$20, 6, FALSE)*VLOOKUP(A654, 'Growth Parameters'!$B$6:$H$19, 6, FALSE), 0)</f>
        <v>1</v>
      </c>
      <c r="K654" s="167">
        <f>IFERROR(IF('Advanced Parameters'!$C$5="n",'Raw Data'!I654*VLOOKUP(A654,'Advanced Parameters'!$B$7:$G$20,6,FALSE),J654*VLOOKUP(A654,'Advanced Parameters'!$B$7:$G$20,2,FALSE))*VLOOKUP(A654, 'Growth Parameters'!$B$6:$H$19, 6, FALSE), 0)</f>
        <v>0</v>
      </c>
      <c r="L654" s="167">
        <f t="shared" si="311"/>
        <v>1</v>
      </c>
      <c r="M654" s="168">
        <f>IFERROR(IF(G654="NA","NA",IF(G654&gt;'APC Parameters'!$K$6+VLOOKUP('Raw Data'!A654, 'APC Parameters'!$H$7:$L$20, 4, FALSE), 'APC Parameters'!$L$6+VLOOKUP('Raw Data'!A654, 'APC Parameters'!$H$7:$L$20, 5, FALSE), G654*('APC Parameters'!$J$6+VLOOKUP('Raw Data'!A654, 'APC Parameters'!$H$7:$L$20, 3, FALSE))+'APC Parameters'!$I$6+VLOOKUP('Raw Data'!A654, 'APC Parameters'!$H$7:$L$20, 2, FALSE))), 0)</f>
        <v>1823.7382</v>
      </c>
      <c r="N654" s="168">
        <f t="shared" si="312"/>
        <v>1823.7382</v>
      </c>
      <c r="O654" s="168">
        <f>IFERROR(IF(M654="NA",VLOOKUP(D654,'Internal Calculations'!$B$10:$C$11,2,FALSE), M654)*VLOOKUP(A654, 'Growth Parameters'!$B$6:$H$19, 7, FALSE), 0)</f>
        <v>1823.7382</v>
      </c>
      <c r="P654" s="177">
        <f t="shared" si="313"/>
        <v>1823.7382</v>
      </c>
      <c r="Q654" s="178">
        <f>IF('Funding Allocation Parameters'!$C$5="Basic Library Subsidy", MIN(O654*('Funding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MIN($O654*(VLOOKUP(CONCATENATE($A654, 'Funding Allocation Parameters'!$I$5), 'Library Subsidy Complex'!$C$2:$J$55, 2, FALSE)), VLOOKUP(CONCATENATE($A654, 'Funding Allocation Parameters'!$I$5), 'Library Subsidy Complex'!$C$2:$J$55, 4, FALSE)), 0)))))</f>
        <v>1189</v>
      </c>
      <c r="R654" s="178">
        <f>IF('Funding Allocation Parameters'!$C$5="Basic Library Subsidy", 0, IF('Funding Allocation Parameters'!$C$5="Grant funding",MIN(O654*('Funding Allocation Parameters'!$E$5), 'Funding Allocation Parameters'!$G$5), IF('Funding Allocation Parameters'!$C$5="Other author funding", 0, IF('Funding Allocation Parameters'!$C$5="Any discretionary funds (grants if available, other if no grants)", MIN(O654*('Funding Allocation Parameters'!$E$5), 'Funding Allocation Parameters'!$G$5), IF('Funding Allocation Parameters'!$C$5="Complex Library Subsidy", 0, 0)))))</f>
        <v>0</v>
      </c>
      <c r="S654" s="178">
        <f>IF('Funding Allocation Parameters'!$C$5="Basic Library Subsidy", 0, IF('Funding Allocation Parameters'!$C$5="Grant funding", 0, IF('Funding Allocation Parameters'!$C$5="Other author funding",  MIN(O654*('Funding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4" s="178">
        <f>IF('Funding Allocation Parameters'!$C$5="Basic Library Subsidy", MIN(O654*('Funding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MIN($O654*(VLOOKUP(CONCATENATE($A654, 'Funding Allocation Parameters'!$I$5), 'Library Subsidy Complex'!$C$2:$J$55, 6, FALSE)), VLOOKUP(CONCATENATE($A654, 'Funding Allocation Parameters'!$I$5), 'Library Subsidy Complex'!$C$2:$J$55, 8, FALSE)), 0)))))</f>
        <v>1189</v>
      </c>
      <c r="U654" s="178">
        <f>IF('Funding Allocation Parameters'!$C$5="Basic Library Subsidy", 0, IF('Funding Allocation Parameters'!$C$5="Grant funding", 0, IF('Funding Allocation Parameters'!$C$5="Other author funding",  MIN(O654*('Funding Allocation Parameters'!$E$5), 'Funding Allocation Parameters'!$G$5), IF('Funding Allocation Parameters'!$C$5="Any discretionary funds (grants if available, other if no grants)", MIN(O654*('Funding Allocation Parameters'!$E$5), 'Funding Allocation Parameters'!$G$5), IF('Funding Allocation Parameters'!$C$5="Complex Library Subsidy", 0, 0)))))</f>
        <v>0</v>
      </c>
      <c r="V654" s="177">
        <f t="shared" si="314"/>
        <v>634.73820000000001</v>
      </c>
      <c r="W654" s="177">
        <f t="shared" si="315"/>
        <v>634.73820000000001</v>
      </c>
      <c r="X654" s="179">
        <f>IF('Funding Allocation Parameters'!$C$6="Basic Library Subsidy", MIN(V654*'Funding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MIN(V654*VLOOKUP(CONCATENATE($A654, 'Funding Allocation Parameters'!$I$6), 'Library Subsidy Complex'!$C$2:$J$55, 2, FALSE), VLOOKUP(CONCATENATE($A654, 'Funding Allocation Parameters'!$I$6), 'Library Subsidy Complex'!$C$2:$J$55, 4, FALSE)), 0)))))</f>
        <v>0</v>
      </c>
      <c r="Y654" s="179">
        <f>IF('Funding Allocation Parameters'!$C$6="Basic Library Subsidy", 0, IF('Funding Allocation Parameters'!$C$6="Grant funding",MIN(V654*'Funding Allocation Parameters'!$E$6, 'Funding Allocation Parameters'!$G$6), IF('Funding Allocation Parameters'!$C$6="Other author funding", 0, IF('Funding Allocation Parameters'!$C$6="Any discretionary funds (grants if available, other if no grants)", MIN(V654*'Funding Allocation Parameters'!$E$6, 'Funding Allocation Parameters'!$G$6), IF('Funding Allocation Parameters'!$C$6="Complex Library Subsidy", 0, 0)))))</f>
        <v>634.73820000000001</v>
      </c>
      <c r="Z654" s="179">
        <f>IF('Funding Allocation Parameters'!$C$6="Basic Library Subsidy", 0, IF('Funding Allocation Parameters'!$C$6="Grant funding", 0, IF('Funding Allocation Parameters'!$C$6="Other author funding",  MIN(V654*'Funding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4" s="179">
        <f>IF('Funding Allocation Parameters'!$C$6="Basic Library Subsidy", MIN(W654*'Funding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MIN(W654*VLOOKUP(CONCATENATE($A654, 'Funding Allocation Parameters'!$I$6), 'Library Subsidy Complex'!$C$2:$J$55, 6, FALSE), VLOOKUP(CONCATENATE($A654, 'Funding Allocation Parameters'!$I$6), 'Library Subsidy Complex'!$C$2:$J$55, 8, FALSE)), 0)))))</f>
        <v>0</v>
      </c>
      <c r="AB654" s="179">
        <f>IF('Funding Allocation Parameters'!$C$6="Basic Library Subsidy", 0, IF('Funding Allocation Parameters'!$C$6="Grant funding", 0, IF('Funding Allocation Parameters'!$C$6="Other author funding",  MIN(W654*'Funding Allocation Parameters'!$E$6, 'Funding Allocation Parameters'!$G$6), IF('Funding Allocation Parameters'!$C$6="Any discretionary funds (grants if available, other if no grants)", MIN(W654*'Funding Allocation Parameters'!$E$6, 'Funding Allocation Parameters'!$G$6), IF('Funding Allocation Parameters'!$C$6="Complex Library Subsidy", 0, 0)))))</f>
        <v>634.73820000000001</v>
      </c>
      <c r="AC654" s="177">
        <f t="shared" si="316"/>
        <v>0</v>
      </c>
      <c r="AD654" s="177">
        <f t="shared" si="317"/>
        <v>0</v>
      </c>
      <c r="AE654" s="180">
        <f>IF('Funding Allocation Parameters'!$C$7="Basic Library Subsidy", MIN(AC654*'Funding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MIN(AC654*VLOOKUP(CONCATENATE($A654, 'Funding Allocation Parameters'!$I$7), 'Library Subsidy Complex'!$C$2:$J$55, 2, FALSE), VLOOKUP(CONCATENATE($A654, 'Funding Allocation Parameters'!$I$7), 'Library Subsidy Complex'!$C$2:$J$55, 4, FALSE)), 0)))))</f>
        <v>0</v>
      </c>
      <c r="AF654" s="180">
        <f>IF('Funding Allocation Parameters'!$C$7="Basic Library Subsidy", 0, IF('Funding Allocation Parameters'!$C$7="Grant funding",MIN(AC654*'Funding Allocation Parameters'!$E$7, 'Funding Allocation Parameters'!$G$7), IF('Funding Allocation Parameters'!$C$7="Other author funding", 0, IF('Funding Allocation Parameters'!$C$7="Any discretionary funds (grants if available, other if no grants)", MIN(AC654*'Funding Allocation Parameters'!$E$7, 'Funding Allocation Parameters'!$G$7), IF('Funding Allocation Parameters'!$C$7="Complex Library Subsidy", 0, 0)))))</f>
        <v>0</v>
      </c>
      <c r="AG654" s="180">
        <f>IF('Funding Allocation Parameters'!$C$7="Basic Library Subsidy", 0, IF('Funding Allocation Parameters'!$C$7="Grant funding", 0, IF('Funding Allocation Parameters'!$C$7="Other author funding",  MIN(AC654*'Funding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4" s="180">
        <f>IF('Funding Allocation Parameters'!$C$7="Basic Library Subsidy", MIN(AD654*'Funding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MIN(AD654*VLOOKUP(CONCATENATE($A654, 'Funding Allocation Parameters'!$I$7), 'Library Subsidy Complex'!$C$2:$J$55, 6, FALSE), VLOOKUP(CONCATENATE($A654, 'Funding Allocation Parameters'!$I$7), 'Library Subsidy Complex'!$C$2:$J$55, 8, FALSE)), 0)))))</f>
        <v>0</v>
      </c>
      <c r="AI654" s="180">
        <f>IF('Funding Allocation Parameters'!$C$7="Basic Library Subsidy", 0, IF('Funding Allocation Parameters'!$C$7="Grant funding", 0, IF('Funding Allocation Parameters'!$C$7="Other author funding",  MIN(AD654*'Funding Allocation Parameters'!$E$7, 'Funding Allocation Parameters'!$G$7), IF('Funding Allocation Parameters'!$C$7="Any discretionary funds (grants if available, other if no grants)", MIN(AD654*'Funding Allocation Parameters'!$E$7, 'Funding Allocation Parameters'!$G$7), IF('Funding Allocation Parameters'!$C$7="Complex Library Subsidy", 0, 0)))))</f>
        <v>0</v>
      </c>
      <c r="AJ654" s="177">
        <f t="shared" si="318"/>
        <v>0</v>
      </c>
      <c r="AK654" s="177">
        <f t="shared" si="319"/>
        <v>0</v>
      </c>
      <c r="AL654" s="181">
        <f>IF('Funding Allocation Parameters'!$C$8="Basic Library Subsidy", MIN(AJ654*'Funding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MIN(AJ654*VLOOKUP(CONCATENATE($A654, 'Funding Allocation Parameters'!$I$8), 'Library Subsidy Complex'!$C$2:$J$55, 2, FALSE), VLOOKUP(CONCATENATE($A654, 'Funding Allocation Parameters'!$I$8), 'Library Subsidy Complex'!$C$2:$J$55, 4, FALSE)), 0)))))</f>
        <v>0</v>
      </c>
      <c r="AM654" s="181">
        <f>IF('Funding Allocation Parameters'!$C$8="Basic Library Subsidy", 0, IF('Funding Allocation Parameters'!$C$8="Grant funding",MIN(AJ654*'Funding Allocation Parameters'!$E$8, 'Funding Allocation Parameters'!$G$8), IF('Funding Allocation Parameters'!$C$8="Other author funding", 0, IF('Funding Allocation Parameters'!$C$8="Any discretionary funds (grants if available, other if no grants)", MIN(AJ654*'Funding Allocation Parameters'!$E$8, 'Funding Allocation Parameters'!$G$8), IF('Funding Allocation Parameters'!$C$8="Complex Library Subsidy", 0, 0)))))</f>
        <v>0</v>
      </c>
      <c r="AN654" s="181">
        <f>IF('Funding Allocation Parameters'!$C$8="Basic Library Subsidy", 0, IF('Funding Allocation Parameters'!$C$8="Grant funding", 0, IF('Funding Allocation Parameters'!$C$8="Other author funding",  MIN(AJ654*'Funding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4" s="181">
        <f>IF('Funding Allocation Parameters'!$C$8="Basic Library Subsidy", MIN(AK654*'Funding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MIN(AK654*VLOOKUP(CONCATENATE($A654, 'Funding Allocation Parameters'!$I$8), 'Library Subsidy Complex'!$C$2:$J$55, 6, FALSE), VLOOKUP(CONCATENATE($A654, 'Funding Allocation Parameters'!$I$8), 'Library Subsidy Complex'!$C$2:$J$55, 8, FALSE)), 0)))))</f>
        <v>0</v>
      </c>
      <c r="AP654" s="181">
        <f>IF('Funding Allocation Parameters'!$C$8="Basic Library Subsidy", 0, IF('Funding Allocation Parameters'!$C$8="Grant funding", 0, IF('Funding Allocation Parameters'!$C$8="Other author funding",  MIN(AK654*'Funding Allocation Parameters'!$E$8, 'Funding Allocation Parameters'!$G$8), IF('Funding Allocation Parameters'!$C$8="Any discretionary funds (grants if available, other if no grants)", MIN(AK654*'Funding Allocation Parameters'!$E$8, 'Funding Allocation Parameters'!$G$8), IF('Funding Allocation Parameters'!$C$8="Complex Library Subsidy", 0, 0)))))</f>
        <v>0</v>
      </c>
      <c r="AQ654" s="177">
        <f t="shared" si="320"/>
        <v>0</v>
      </c>
      <c r="AR654" s="177">
        <f t="shared" si="321"/>
        <v>0</v>
      </c>
      <c r="AS654" s="182">
        <f t="shared" si="322"/>
        <v>1189</v>
      </c>
      <c r="AT654" s="182">
        <f t="shared" si="323"/>
        <v>634.73820000000001</v>
      </c>
      <c r="AU654" s="182">
        <f t="shared" si="324"/>
        <v>0</v>
      </c>
      <c r="AV654" s="182">
        <f t="shared" si="325"/>
        <v>1189</v>
      </c>
      <c r="AW654" s="182">
        <f t="shared" si="326"/>
        <v>634.73820000000001</v>
      </c>
      <c r="AX654" s="183">
        <f t="shared" si="327"/>
        <v>0</v>
      </c>
      <c r="AY654" s="183">
        <f t="shared" si="328"/>
        <v>0</v>
      </c>
      <c r="AZ654" s="183">
        <f t="shared" si="329"/>
        <v>0</v>
      </c>
      <c r="BA654" s="183">
        <f t="shared" si="330"/>
        <v>1189</v>
      </c>
      <c r="BB654" s="183">
        <f t="shared" si="331"/>
        <v>634.73820000000001</v>
      </c>
      <c r="BC654" s="184">
        <f t="shared" si="332"/>
        <v>1189</v>
      </c>
      <c r="BD654" s="184">
        <f t="shared" si="333"/>
        <v>0</v>
      </c>
      <c r="BE654" s="184">
        <f t="shared" si="334"/>
        <v>0</v>
      </c>
      <c r="BF654" s="184">
        <f t="shared" si="335"/>
        <v>634.73820000000001</v>
      </c>
      <c r="BG654" s="102">
        <f t="shared" si="336"/>
        <v>0</v>
      </c>
      <c r="BH654" s="102">
        <f t="shared" si="337"/>
        <v>0</v>
      </c>
      <c r="BI654" s="102">
        <f t="shared" si="338"/>
        <v>0</v>
      </c>
      <c r="BJ654" s="102">
        <f t="shared" si="339"/>
        <v>0</v>
      </c>
      <c r="BK654" s="102">
        <f t="shared" si="340"/>
        <v>1</v>
      </c>
      <c r="BL654" s="102">
        <f t="shared" si="341"/>
        <v>0</v>
      </c>
      <c r="BN654" s="102"/>
    </row>
    <row r="655" spans="1:66" x14ac:dyDescent="0.25">
      <c r="A655" s="102" t="s">
        <v>20</v>
      </c>
      <c r="B655" s="102" t="s">
        <v>8</v>
      </c>
      <c r="C655" s="102" t="s">
        <v>8</v>
      </c>
      <c r="D655" s="102" t="s">
        <v>27</v>
      </c>
      <c r="E655" s="102" t="s">
        <v>28</v>
      </c>
      <c r="F655" s="102" t="s">
        <v>1283</v>
      </c>
      <c r="G655" s="102">
        <v>1.034</v>
      </c>
      <c r="H655" s="102">
        <v>1</v>
      </c>
      <c r="I655" s="102">
        <v>1</v>
      </c>
      <c r="J655" s="167">
        <f>IFERROR(H655*VLOOKUP(A655, 'Advanced Parameters'!$B$7:$G$20, 6, FALSE)*VLOOKUP(A655, 'Growth Parameters'!$B$6:$H$19, 6, FALSE), 0)</f>
        <v>1</v>
      </c>
      <c r="K655" s="167">
        <f>IFERROR(IF('Advanced Parameters'!$C$5="n",'Raw Data'!I655*VLOOKUP(A655,'Advanced Parameters'!$B$7:$G$20,6,FALSE),J655*VLOOKUP(A655,'Advanced Parameters'!$B$7:$G$20,2,FALSE))*VLOOKUP(A655, 'Growth Parameters'!$B$6:$H$19, 6, FALSE), 0)</f>
        <v>1</v>
      </c>
      <c r="L655" s="167">
        <f t="shared" si="311"/>
        <v>0</v>
      </c>
      <c r="M655" s="168">
        <f>IFERROR(IF(G655="NA","NA",IF(G655&gt;'APC Parameters'!$K$6+VLOOKUP('Raw Data'!A655, 'APC Parameters'!$H$7:$L$20, 4, FALSE), 'APC Parameters'!$L$6+VLOOKUP('Raw Data'!A655, 'APC Parameters'!$H$7:$L$20, 5, FALSE), G655*('APC Parameters'!$J$6+VLOOKUP('Raw Data'!A655, 'APC Parameters'!$H$7:$L$20, 3, FALSE))+'APC Parameters'!$I$6+VLOOKUP('Raw Data'!A655, 'APC Parameters'!$H$7:$L$20, 2, FALSE))), 0)</f>
        <v>1881.1995999999999</v>
      </c>
      <c r="N655" s="168">
        <f t="shared" si="312"/>
        <v>1881.1995999999999</v>
      </c>
      <c r="O655" s="168">
        <f>IFERROR(IF(M655="NA",VLOOKUP(D655,'Internal Calculations'!$B$10:$C$11,2,FALSE), M655)*VLOOKUP(A655, 'Growth Parameters'!$B$6:$H$19, 7, FALSE), 0)</f>
        <v>1881.1995999999999</v>
      </c>
      <c r="P655" s="177">
        <f t="shared" si="313"/>
        <v>1881.1995999999999</v>
      </c>
      <c r="Q655" s="178">
        <f>IF('Funding Allocation Parameters'!$C$5="Basic Library Subsidy", MIN(O655*('Funding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MIN($O655*(VLOOKUP(CONCATENATE($A655, 'Funding Allocation Parameters'!$I$5), 'Library Subsidy Complex'!$C$2:$J$55, 2, FALSE)), VLOOKUP(CONCATENATE($A655, 'Funding Allocation Parameters'!$I$5), 'Library Subsidy Complex'!$C$2:$J$55, 4, FALSE)), 0)))))</f>
        <v>1189</v>
      </c>
      <c r="R655" s="178">
        <f>IF('Funding Allocation Parameters'!$C$5="Basic Library Subsidy", 0, IF('Funding Allocation Parameters'!$C$5="Grant funding",MIN(O655*('Funding Allocation Parameters'!$E$5), 'Funding Allocation Parameters'!$G$5), IF('Funding Allocation Parameters'!$C$5="Other author funding", 0, IF('Funding Allocation Parameters'!$C$5="Any discretionary funds (grants if available, other if no grants)", MIN(O655*('Funding Allocation Parameters'!$E$5), 'Funding Allocation Parameters'!$G$5), IF('Funding Allocation Parameters'!$C$5="Complex Library Subsidy", 0, 0)))))</f>
        <v>0</v>
      </c>
      <c r="S655" s="178">
        <f>IF('Funding Allocation Parameters'!$C$5="Basic Library Subsidy", 0, IF('Funding Allocation Parameters'!$C$5="Grant funding", 0, IF('Funding Allocation Parameters'!$C$5="Other author funding",  MIN(O655*('Funding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5" s="178">
        <f>IF('Funding Allocation Parameters'!$C$5="Basic Library Subsidy", MIN(O655*('Funding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MIN($O655*(VLOOKUP(CONCATENATE($A655, 'Funding Allocation Parameters'!$I$5), 'Library Subsidy Complex'!$C$2:$J$55, 6, FALSE)), VLOOKUP(CONCATENATE($A655, 'Funding Allocation Parameters'!$I$5), 'Library Subsidy Complex'!$C$2:$J$55, 8, FALSE)), 0)))))</f>
        <v>1189</v>
      </c>
      <c r="U655" s="178">
        <f>IF('Funding Allocation Parameters'!$C$5="Basic Library Subsidy", 0, IF('Funding Allocation Parameters'!$C$5="Grant funding", 0, IF('Funding Allocation Parameters'!$C$5="Other author funding",  MIN(O655*('Funding Allocation Parameters'!$E$5), 'Funding Allocation Parameters'!$G$5), IF('Funding Allocation Parameters'!$C$5="Any discretionary funds (grants if available, other if no grants)", MIN(O655*('Funding Allocation Parameters'!$E$5), 'Funding Allocation Parameters'!$G$5), IF('Funding Allocation Parameters'!$C$5="Complex Library Subsidy", 0, 0)))))</f>
        <v>0</v>
      </c>
      <c r="V655" s="177">
        <f t="shared" si="314"/>
        <v>692.19959999999992</v>
      </c>
      <c r="W655" s="177">
        <f t="shared" si="315"/>
        <v>692.19959999999992</v>
      </c>
      <c r="X655" s="179">
        <f>IF('Funding Allocation Parameters'!$C$6="Basic Library Subsidy", MIN(V655*'Funding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MIN(V655*VLOOKUP(CONCATENATE($A655, 'Funding Allocation Parameters'!$I$6), 'Library Subsidy Complex'!$C$2:$J$55, 2, FALSE), VLOOKUP(CONCATENATE($A655, 'Funding Allocation Parameters'!$I$6), 'Library Subsidy Complex'!$C$2:$J$55, 4, FALSE)), 0)))))</f>
        <v>0</v>
      </c>
      <c r="Y655" s="179">
        <f>IF('Funding Allocation Parameters'!$C$6="Basic Library Subsidy", 0, IF('Funding Allocation Parameters'!$C$6="Grant funding",MIN(V655*'Funding Allocation Parameters'!$E$6, 'Funding Allocation Parameters'!$G$6), IF('Funding Allocation Parameters'!$C$6="Other author funding", 0, IF('Funding Allocation Parameters'!$C$6="Any discretionary funds (grants if available, other if no grants)", MIN(V655*'Funding Allocation Parameters'!$E$6, 'Funding Allocation Parameters'!$G$6), IF('Funding Allocation Parameters'!$C$6="Complex Library Subsidy", 0, 0)))))</f>
        <v>692.19959999999992</v>
      </c>
      <c r="Z655" s="179">
        <f>IF('Funding Allocation Parameters'!$C$6="Basic Library Subsidy", 0, IF('Funding Allocation Parameters'!$C$6="Grant funding", 0, IF('Funding Allocation Parameters'!$C$6="Other author funding",  MIN(V655*'Funding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5" s="179">
        <f>IF('Funding Allocation Parameters'!$C$6="Basic Library Subsidy", MIN(W655*'Funding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MIN(W655*VLOOKUP(CONCATENATE($A655, 'Funding Allocation Parameters'!$I$6), 'Library Subsidy Complex'!$C$2:$J$55, 6, FALSE), VLOOKUP(CONCATENATE($A655, 'Funding Allocation Parameters'!$I$6), 'Library Subsidy Complex'!$C$2:$J$55, 8, FALSE)), 0)))))</f>
        <v>0</v>
      </c>
      <c r="AB655" s="179">
        <f>IF('Funding Allocation Parameters'!$C$6="Basic Library Subsidy", 0, IF('Funding Allocation Parameters'!$C$6="Grant funding", 0, IF('Funding Allocation Parameters'!$C$6="Other author funding",  MIN(W655*'Funding Allocation Parameters'!$E$6, 'Funding Allocation Parameters'!$G$6), IF('Funding Allocation Parameters'!$C$6="Any discretionary funds (grants if available, other if no grants)", MIN(W655*'Funding Allocation Parameters'!$E$6, 'Funding Allocation Parameters'!$G$6), IF('Funding Allocation Parameters'!$C$6="Complex Library Subsidy", 0, 0)))))</f>
        <v>692.19959999999992</v>
      </c>
      <c r="AC655" s="177">
        <f t="shared" si="316"/>
        <v>0</v>
      </c>
      <c r="AD655" s="177">
        <f t="shared" si="317"/>
        <v>0</v>
      </c>
      <c r="AE655" s="180">
        <f>IF('Funding Allocation Parameters'!$C$7="Basic Library Subsidy", MIN(AC655*'Funding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MIN(AC655*VLOOKUP(CONCATENATE($A655, 'Funding Allocation Parameters'!$I$7), 'Library Subsidy Complex'!$C$2:$J$55, 2, FALSE), VLOOKUP(CONCATENATE($A655, 'Funding Allocation Parameters'!$I$7), 'Library Subsidy Complex'!$C$2:$J$55, 4, FALSE)), 0)))))</f>
        <v>0</v>
      </c>
      <c r="AF655" s="180">
        <f>IF('Funding Allocation Parameters'!$C$7="Basic Library Subsidy", 0, IF('Funding Allocation Parameters'!$C$7="Grant funding",MIN(AC655*'Funding Allocation Parameters'!$E$7, 'Funding Allocation Parameters'!$G$7), IF('Funding Allocation Parameters'!$C$7="Other author funding", 0, IF('Funding Allocation Parameters'!$C$7="Any discretionary funds (grants if available, other if no grants)", MIN(AC655*'Funding Allocation Parameters'!$E$7, 'Funding Allocation Parameters'!$G$7), IF('Funding Allocation Parameters'!$C$7="Complex Library Subsidy", 0, 0)))))</f>
        <v>0</v>
      </c>
      <c r="AG655" s="180">
        <f>IF('Funding Allocation Parameters'!$C$7="Basic Library Subsidy", 0, IF('Funding Allocation Parameters'!$C$7="Grant funding", 0, IF('Funding Allocation Parameters'!$C$7="Other author funding",  MIN(AC655*'Funding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5" s="180">
        <f>IF('Funding Allocation Parameters'!$C$7="Basic Library Subsidy", MIN(AD655*'Funding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MIN(AD655*VLOOKUP(CONCATENATE($A655, 'Funding Allocation Parameters'!$I$7), 'Library Subsidy Complex'!$C$2:$J$55, 6, FALSE), VLOOKUP(CONCATENATE($A655, 'Funding Allocation Parameters'!$I$7), 'Library Subsidy Complex'!$C$2:$J$55, 8, FALSE)), 0)))))</f>
        <v>0</v>
      </c>
      <c r="AI655" s="180">
        <f>IF('Funding Allocation Parameters'!$C$7="Basic Library Subsidy", 0, IF('Funding Allocation Parameters'!$C$7="Grant funding", 0, IF('Funding Allocation Parameters'!$C$7="Other author funding",  MIN(AD655*'Funding Allocation Parameters'!$E$7, 'Funding Allocation Parameters'!$G$7), IF('Funding Allocation Parameters'!$C$7="Any discretionary funds (grants if available, other if no grants)", MIN(AD655*'Funding Allocation Parameters'!$E$7, 'Funding Allocation Parameters'!$G$7), IF('Funding Allocation Parameters'!$C$7="Complex Library Subsidy", 0, 0)))))</f>
        <v>0</v>
      </c>
      <c r="AJ655" s="177">
        <f t="shared" si="318"/>
        <v>0</v>
      </c>
      <c r="AK655" s="177">
        <f t="shared" si="319"/>
        <v>0</v>
      </c>
      <c r="AL655" s="181">
        <f>IF('Funding Allocation Parameters'!$C$8="Basic Library Subsidy", MIN(AJ655*'Funding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MIN(AJ655*VLOOKUP(CONCATENATE($A655, 'Funding Allocation Parameters'!$I$8), 'Library Subsidy Complex'!$C$2:$J$55, 2, FALSE), VLOOKUP(CONCATENATE($A655, 'Funding Allocation Parameters'!$I$8), 'Library Subsidy Complex'!$C$2:$J$55, 4, FALSE)), 0)))))</f>
        <v>0</v>
      </c>
      <c r="AM655" s="181">
        <f>IF('Funding Allocation Parameters'!$C$8="Basic Library Subsidy", 0, IF('Funding Allocation Parameters'!$C$8="Grant funding",MIN(AJ655*'Funding Allocation Parameters'!$E$8, 'Funding Allocation Parameters'!$G$8), IF('Funding Allocation Parameters'!$C$8="Other author funding", 0, IF('Funding Allocation Parameters'!$C$8="Any discretionary funds (grants if available, other if no grants)", MIN(AJ655*'Funding Allocation Parameters'!$E$8, 'Funding Allocation Parameters'!$G$8), IF('Funding Allocation Parameters'!$C$8="Complex Library Subsidy", 0, 0)))))</f>
        <v>0</v>
      </c>
      <c r="AN655" s="181">
        <f>IF('Funding Allocation Parameters'!$C$8="Basic Library Subsidy", 0, IF('Funding Allocation Parameters'!$C$8="Grant funding", 0, IF('Funding Allocation Parameters'!$C$8="Other author funding",  MIN(AJ655*'Funding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5" s="181">
        <f>IF('Funding Allocation Parameters'!$C$8="Basic Library Subsidy", MIN(AK655*'Funding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MIN(AK655*VLOOKUP(CONCATENATE($A655, 'Funding Allocation Parameters'!$I$8), 'Library Subsidy Complex'!$C$2:$J$55, 6, FALSE), VLOOKUP(CONCATENATE($A655, 'Funding Allocation Parameters'!$I$8), 'Library Subsidy Complex'!$C$2:$J$55, 8, FALSE)), 0)))))</f>
        <v>0</v>
      </c>
      <c r="AP655" s="181">
        <f>IF('Funding Allocation Parameters'!$C$8="Basic Library Subsidy", 0, IF('Funding Allocation Parameters'!$C$8="Grant funding", 0, IF('Funding Allocation Parameters'!$C$8="Other author funding",  MIN(AK655*'Funding Allocation Parameters'!$E$8, 'Funding Allocation Parameters'!$G$8), IF('Funding Allocation Parameters'!$C$8="Any discretionary funds (grants if available, other if no grants)", MIN(AK655*'Funding Allocation Parameters'!$E$8, 'Funding Allocation Parameters'!$G$8), IF('Funding Allocation Parameters'!$C$8="Complex Library Subsidy", 0, 0)))))</f>
        <v>0</v>
      </c>
      <c r="AQ655" s="177">
        <f t="shared" si="320"/>
        <v>0</v>
      </c>
      <c r="AR655" s="177">
        <f t="shared" si="321"/>
        <v>0</v>
      </c>
      <c r="AS655" s="182">
        <f t="shared" si="322"/>
        <v>1189</v>
      </c>
      <c r="AT655" s="182">
        <f t="shared" si="323"/>
        <v>692.19959999999992</v>
      </c>
      <c r="AU655" s="182">
        <f t="shared" si="324"/>
        <v>0</v>
      </c>
      <c r="AV655" s="182">
        <f t="shared" si="325"/>
        <v>1189</v>
      </c>
      <c r="AW655" s="182">
        <f t="shared" si="326"/>
        <v>692.19959999999992</v>
      </c>
      <c r="AX655" s="183">
        <f t="shared" si="327"/>
        <v>1189</v>
      </c>
      <c r="AY655" s="183">
        <f t="shared" si="328"/>
        <v>692.19959999999992</v>
      </c>
      <c r="AZ655" s="183">
        <f t="shared" si="329"/>
        <v>0</v>
      </c>
      <c r="BA655" s="183">
        <f t="shared" si="330"/>
        <v>0</v>
      </c>
      <c r="BB655" s="183">
        <f t="shared" si="331"/>
        <v>0</v>
      </c>
      <c r="BC655" s="184">
        <f t="shared" si="332"/>
        <v>1189</v>
      </c>
      <c r="BD655" s="184">
        <f t="shared" si="333"/>
        <v>0</v>
      </c>
      <c r="BE655" s="184">
        <f t="shared" si="334"/>
        <v>692.19959999999992</v>
      </c>
      <c r="BF655" s="184">
        <f t="shared" si="335"/>
        <v>0</v>
      </c>
      <c r="BG655" s="102">
        <f t="shared" si="336"/>
        <v>0</v>
      </c>
      <c r="BH655" s="102">
        <f t="shared" si="337"/>
        <v>0</v>
      </c>
      <c r="BI655" s="102">
        <f t="shared" si="338"/>
        <v>0</v>
      </c>
      <c r="BJ655" s="102">
        <f t="shared" si="339"/>
        <v>1</v>
      </c>
      <c r="BK655" s="102">
        <f t="shared" si="340"/>
        <v>0</v>
      </c>
      <c r="BL655" s="102">
        <f t="shared" si="341"/>
        <v>0</v>
      </c>
      <c r="BN655" s="102"/>
    </row>
    <row r="656" spans="1:66" x14ac:dyDescent="0.25">
      <c r="A656" s="102" t="s">
        <v>17</v>
      </c>
      <c r="B656" s="102" t="s">
        <v>8</v>
      </c>
      <c r="C656" s="102" t="s">
        <v>8</v>
      </c>
      <c r="D656" s="102" t="s">
        <v>27</v>
      </c>
      <c r="E656" s="102" t="s">
        <v>1284</v>
      </c>
      <c r="F656" s="102" t="s">
        <v>1285</v>
      </c>
      <c r="G656" s="102">
        <v>1.6339999999999999</v>
      </c>
      <c r="H656" s="102">
        <v>1</v>
      </c>
      <c r="I656" s="102">
        <v>0</v>
      </c>
      <c r="J656" s="167">
        <f>IFERROR(H656*VLOOKUP(A656, 'Advanced Parameters'!$B$7:$G$20, 6, FALSE)*VLOOKUP(A656, 'Growth Parameters'!$B$6:$H$19, 6, FALSE), 0)</f>
        <v>1</v>
      </c>
      <c r="K656" s="167">
        <f>IFERROR(IF('Advanced Parameters'!$C$5="n",'Raw Data'!I656*VLOOKUP(A656,'Advanced Parameters'!$B$7:$G$20,6,FALSE),J656*VLOOKUP(A656,'Advanced Parameters'!$B$7:$G$20,2,FALSE))*VLOOKUP(A656, 'Growth Parameters'!$B$6:$H$19, 6, FALSE), 0)</f>
        <v>0</v>
      </c>
      <c r="L656" s="167">
        <f t="shared" si="311"/>
        <v>1</v>
      </c>
      <c r="M656" s="168">
        <f>IFERROR(IF(G656="NA","NA",IF(G656&gt;'APC Parameters'!$K$6+VLOOKUP('Raw Data'!A656, 'APC Parameters'!$H$7:$L$20, 4, FALSE), 'APC Parameters'!$L$6+VLOOKUP('Raw Data'!A656, 'APC Parameters'!$H$7:$L$20, 5, FALSE), G656*('APC Parameters'!$J$6+VLOOKUP('Raw Data'!A656, 'APC Parameters'!$H$7:$L$20, 3, FALSE))+'APC Parameters'!$I$6+VLOOKUP('Raw Data'!A656, 'APC Parameters'!$H$7:$L$20, 2, FALSE))), 0)</f>
        <v>2306.8396000000002</v>
      </c>
      <c r="N656" s="168">
        <f t="shared" si="312"/>
        <v>2306.8396000000002</v>
      </c>
      <c r="O656" s="168">
        <f>IFERROR(IF(M656="NA",VLOOKUP(D656,'Internal Calculations'!$B$10:$C$11,2,FALSE), M656)*VLOOKUP(A656, 'Growth Parameters'!$B$6:$H$19, 7, FALSE), 0)</f>
        <v>2306.8396000000002</v>
      </c>
      <c r="P656" s="177">
        <f t="shared" si="313"/>
        <v>2306.8396000000002</v>
      </c>
      <c r="Q656" s="178">
        <f>IF('Funding Allocation Parameters'!$C$5="Basic Library Subsidy", MIN(O656*('Funding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MIN($O656*(VLOOKUP(CONCATENATE($A656, 'Funding Allocation Parameters'!$I$5), 'Library Subsidy Complex'!$C$2:$J$55, 2, FALSE)), VLOOKUP(CONCATENATE($A656, 'Funding Allocation Parameters'!$I$5), 'Library Subsidy Complex'!$C$2:$J$55, 4, FALSE)), 0)))))</f>
        <v>1189</v>
      </c>
      <c r="R656" s="178">
        <f>IF('Funding Allocation Parameters'!$C$5="Basic Library Subsidy", 0, IF('Funding Allocation Parameters'!$C$5="Grant funding",MIN(O656*('Funding Allocation Parameters'!$E$5), 'Funding Allocation Parameters'!$G$5), IF('Funding Allocation Parameters'!$C$5="Other author funding", 0, IF('Funding Allocation Parameters'!$C$5="Any discretionary funds (grants if available, other if no grants)", MIN(O656*('Funding Allocation Parameters'!$E$5), 'Funding Allocation Parameters'!$G$5), IF('Funding Allocation Parameters'!$C$5="Complex Library Subsidy", 0, 0)))))</f>
        <v>0</v>
      </c>
      <c r="S656" s="178">
        <f>IF('Funding Allocation Parameters'!$C$5="Basic Library Subsidy", 0, IF('Funding Allocation Parameters'!$C$5="Grant funding", 0, IF('Funding Allocation Parameters'!$C$5="Other author funding",  MIN(O656*('Funding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6" s="178">
        <f>IF('Funding Allocation Parameters'!$C$5="Basic Library Subsidy", MIN(O656*('Funding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MIN($O656*(VLOOKUP(CONCATENATE($A656, 'Funding Allocation Parameters'!$I$5), 'Library Subsidy Complex'!$C$2:$J$55, 6, FALSE)), VLOOKUP(CONCATENATE($A656, 'Funding Allocation Parameters'!$I$5), 'Library Subsidy Complex'!$C$2:$J$55, 8, FALSE)), 0)))))</f>
        <v>1189</v>
      </c>
      <c r="U656" s="178">
        <f>IF('Funding Allocation Parameters'!$C$5="Basic Library Subsidy", 0, IF('Funding Allocation Parameters'!$C$5="Grant funding", 0, IF('Funding Allocation Parameters'!$C$5="Other author funding",  MIN(O656*('Funding Allocation Parameters'!$E$5), 'Funding Allocation Parameters'!$G$5), IF('Funding Allocation Parameters'!$C$5="Any discretionary funds (grants if available, other if no grants)", MIN(O656*('Funding Allocation Parameters'!$E$5), 'Funding Allocation Parameters'!$G$5), IF('Funding Allocation Parameters'!$C$5="Complex Library Subsidy", 0, 0)))))</f>
        <v>0</v>
      </c>
      <c r="V656" s="177">
        <f t="shared" si="314"/>
        <v>1117.8396000000002</v>
      </c>
      <c r="W656" s="177">
        <f t="shared" si="315"/>
        <v>1117.8396000000002</v>
      </c>
      <c r="X656" s="179">
        <f>IF('Funding Allocation Parameters'!$C$6="Basic Library Subsidy", MIN(V656*'Funding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MIN(V656*VLOOKUP(CONCATENATE($A656, 'Funding Allocation Parameters'!$I$6), 'Library Subsidy Complex'!$C$2:$J$55, 2, FALSE), VLOOKUP(CONCATENATE($A656, 'Funding Allocation Parameters'!$I$6), 'Library Subsidy Complex'!$C$2:$J$55, 4, FALSE)), 0)))))</f>
        <v>0</v>
      </c>
      <c r="Y656" s="179">
        <f>IF('Funding Allocation Parameters'!$C$6="Basic Library Subsidy", 0, IF('Funding Allocation Parameters'!$C$6="Grant funding",MIN(V656*'Funding Allocation Parameters'!$E$6, 'Funding Allocation Parameters'!$G$6), IF('Funding Allocation Parameters'!$C$6="Other author funding", 0, IF('Funding Allocation Parameters'!$C$6="Any discretionary funds (grants if available, other if no grants)", MIN(V656*'Funding Allocation Parameters'!$E$6, 'Funding Allocation Parameters'!$G$6), IF('Funding Allocation Parameters'!$C$6="Complex Library Subsidy", 0, 0)))))</f>
        <v>1117.8396000000002</v>
      </c>
      <c r="Z656" s="179">
        <f>IF('Funding Allocation Parameters'!$C$6="Basic Library Subsidy", 0, IF('Funding Allocation Parameters'!$C$6="Grant funding", 0, IF('Funding Allocation Parameters'!$C$6="Other author funding",  MIN(V656*'Funding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6" s="179">
        <f>IF('Funding Allocation Parameters'!$C$6="Basic Library Subsidy", MIN(W656*'Funding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MIN(W656*VLOOKUP(CONCATENATE($A656, 'Funding Allocation Parameters'!$I$6), 'Library Subsidy Complex'!$C$2:$J$55, 6, FALSE), VLOOKUP(CONCATENATE($A656, 'Funding Allocation Parameters'!$I$6), 'Library Subsidy Complex'!$C$2:$J$55, 8, FALSE)), 0)))))</f>
        <v>0</v>
      </c>
      <c r="AB656" s="179">
        <f>IF('Funding Allocation Parameters'!$C$6="Basic Library Subsidy", 0, IF('Funding Allocation Parameters'!$C$6="Grant funding", 0, IF('Funding Allocation Parameters'!$C$6="Other author funding",  MIN(W656*'Funding Allocation Parameters'!$E$6, 'Funding Allocation Parameters'!$G$6), IF('Funding Allocation Parameters'!$C$6="Any discretionary funds (grants if available, other if no grants)", MIN(W656*'Funding Allocation Parameters'!$E$6, 'Funding Allocation Parameters'!$G$6), IF('Funding Allocation Parameters'!$C$6="Complex Library Subsidy", 0, 0)))))</f>
        <v>1117.8396000000002</v>
      </c>
      <c r="AC656" s="177">
        <f t="shared" si="316"/>
        <v>0</v>
      </c>
      <c r="AD656" s="177">
        <f t="shared" si="317"/>
        <v>0</v>
      </c>
      <c r="AE656" s="180">
        <f>IF('Funding Allocation Parameters'!$C$7="Basic Library Subsidy", MIN(AC656*'Funding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MIN(AC656*VLOOKUP(CONCATENATE($A656, 'Funding Allocation Parameters'!$I$7), 'Library Subsidy Complex'!$C$2:$J$55, 2, FALSE), VLOOKUP(CONCATENATE($A656, 'Funding Allocation Parameters'!$I$7), 'Library Subsidy Complex'!$C$2:$J$55, 4, FALSE)), 0)))))</f>
        <v>0</v>
      </c>
      <c r="AF656" s="180">
        <f>IF('Funding Allocation Parameters'!$C$7="Basic Library Subsidy", 0, IF('Funding Allocation Parameters'!$C$7="Grant funding",MIN(AC656*'Funding Allocation Parameters'!$E$7, 'Funding Allocation Parameters'!$G$7), IF('Funding Allocation Parameters'!$C$7="Other author funding", 0, IF('Funding Allocation Parameters'!$C$7="Any discretionary funds (grants if available, other if no grants)", MIN(AC656*'Funding Allocation Parameters'!$E$7, 'Funding Allocation Parameters'!$G$7), IF('Funding Allocation Parameters'!$C$7="Complex Library Subsidy", 0, 0)))))</f>
        <v>0</v>
      </c>
      <c r="AG656" s="180">
        <f>IF('Funding Allocation Parameters'!$C$7="Basic Library Subsidy", 0, IF('Funding Allocation Parameters'!$C$7="Grant funding", 0, IF('Funding Allocation Parameters'!$C$7="Other author funding",  MIN(AC656*'Funding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6" s="180">
        <f>IF('Funding Allocation Parameters'!$C$7="Basic Library Subsidy", MIN(AD656*'Funding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MIN(AD656*VLOOKUP(CONCATENATE($A656, 'Funding Allocation Parameters'!$I$7), 'Library Subsidy Complex'!$C$2:$J$55, 6, FALSE), VLOOKUP(CONCATENATE($A656, 'Funding Allocation Parameters'!$I$7), 'Library Subsidy Complex'!$C$2:$J$55, 8, FALSE)), 0)))))</f>
        <v>0</v>
      </c>
      <c r="AI656" s="180">
        <f>IF('Funding Allocation Parameters'!$C$7="Basic Library Subsidy", 0, IF('Funding Allocation Parameters'!$C$7="Grant funding", 0, IF('Funding Allocation Parameters'!$C$7="Other author funding",  MIN(AD656*'Funding Allocation Parameters'!$E$7, 'Funding Allocation Parameters'!$G$7), IF('Funding Allocation Parameters'!$C$7="Any discretionary funds (grants if available, other if no grants)", MIN(AD656*'Funding Allocation Parameters'!$E$7, 'Funding Allocation Parameters'!$G$7), IF('Funding Allocation Parameters'!$C$7="Complex Library Subsidy", 0, 0)))))</f>
        <v>0</v>
      </c>
      <c r="AJ656" s="177">
        <f t="shared" si="318"/>
        <v>0</v>
      </c>
      <c r="AK656" s="177">
        <f t="shared" si="319"/>
        <v>0</v>
      </c>
      <c r="AL656" s="181">
        <f>IF('Funding Allocation Parameters'!$C$8="Basic Library Subsidy", MIN(AJ656*'Funding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MIN(AJ656*VLOOKUP(CONCATENATE($A656, 'Funding Allocation Parameters'!$I$8), 'Library Subsidy Complex'!$C$2:$J$55, 2, FALSE), VLOOKUP(CONCATENATE($A656, 'Funding Allocation Parameters'!$I$8), 'Library Subsidy Complex'!$C$2:$J$55, 4, FALSE)), 0)))))</f>
        <v>0</v>
      </c>
      <c r="AM656" s="181">
        <f>IF('Funding Allocation Parameters'!$C$8="Basic Library Subsidy", 0, IF('Funding Allocation Parameters'!$C$8="Grant funding",MIN(AJ656*'Funding Allocation Parameters'!$E$8, 'Funding Allocation Parameters'!$G$8), IF('Funding Allocation Parameters'!$C$8="Other author funding", 0, IF('Funding Allocation Parameters'!$C$8="Any discretionary funds (grants if available, other if no grants)", MIN(AJ656*'Funding Allocation Parameters'!$E$8, 'Funding Allocation Parameters'!$G$8), IF('Funding Allocation Parameters'!$C$8="Complex Library Subsidy", 0, 0)))))</f>
        <v>0</v>
      </c>
      <c r="AN656" s="181">
        <f>IF('Funding Allocation Parameters'!$C$8="Basic Library Subsidy", 0, IF('Funding Allocation Parameters'!$C$8="Grant funding", 0, IF('Funding Allocation Parameters'!$C$8="Other author funding",  MIN(AJ656*'Funding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6" s="181">
        <f>IF('Funding Allocation Parameters'!$C$8="Basic Library Subsidy", MIN(AK656*'Funding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MIN(AK656*VLOOKUP(CONCATENATE($A656, 'Funding Allocation Parameters'!$I$8), 'Library Subsidy Complex'!$C$2:$J$55, 6, FALSE), VLOOKUP(CONCATENATE($A656, 'Funding Allocation Parameters'!$I$8), 'Library Subsidy Complex'!$C$2:$J$55, 8, FALSE)), 0)))))</f>
        <v>0</v>
      </c>
      <c r="AP656" s="181">
        <f>IF('Funding Allocation Parameters'!$C$8="Basic Library Subsidy", 0, IF('Funding Allocation Parameters'!$C$8="Grant funding", 0, IF('Funding Allocation Parameters'!$C$8="Other author funding",  MIN(AK656*'Funding Allocation Parameters'!$E$8, 'Funding Allocation Parameters'!$G$8), IF('Funding Allocation Parameters'!$C$8="Any discretionary funds (grants if available, other if no grants)", MIN(AK656*'Funding Allocation Parameters'!$E$8, 'Funding Allocation Parameters'!$G$8), IF('Funding Allocation Parameters'!$C$8="Complex Library Subsidy", 0, 0)))))</f>
        <v>0</v>
      </c>
      <c r="AQ656" s="177">
        <f t="shared" si="320"/>
        <v>0</v>
      </c>
      <c r="AR656" s="177">
        <f t="shared" si="321"/>
        <v>0</v>
      </c>
      <c r="AS656" s="182">
        <f t="shared" si="322"/>
        <v>1189</v>
      </c>
      <c r="AT656" s="182">
        <f t="shared" si="323"/>
        <v>1117.8396000000002</v>
      </c>
      <c r="AU656" s="182">
        <f t="shared" si="324"/>
        <v>0</v>
      </c>
      <c r="AV656" s="182">
        <f t="shared" si="325"/>
        <v>1189</v>
      </c>
      <c r="AW656" s="182">
        <f t="shared" si="326"/>
        <v>1117.8396000000002</v>
      </c>
      <c r="AX656" s="183">
        <f t="shared" si="327"/>
        <v>0</v>
      </c>
      <c r="AY656" s="183">
        <f t="shared" si="328"/>
        <v>0</v>
      </c>
      <c r="AZ656" s="183">
        <f t="shared" si="329"/>
        <v>0</v>
      </c>
      <c r="BA656" s="183">
        <f t="shared" si="330"/>
        <v>1189</v>
      </c>
      <c r="BB656" s="183">
        <f t="shared" si="331"/>
        <v>1117.8396000000002</v>
      </c>
      <c r="BC656" s="184">
        <f t="shared" si="332"/>
        <v>1189</v>
      </c>
      <c r="BD656" s="184">
        <f t="shared" si="333"/>
        <v>0</v>
      </c>
      <c r="BE656" s="184">
        <f t="shared" si="334"/>
        <v>0</v>
      </c>
      <c r="BF656" s="184">
        <f t="shared" si="335"/>
        <v>1117.8396000000002</v>
      </c>
      <c r="BG656" s="102">
        <f t="shared" si="336"/>
        <v>0</v>
      </c>
      <c r="BH656" s="102">
        <f t="shared" si="337"/>
        <v>0</v>
      </c>
      <c r="BI656" s="102">
        <f t="shared" si="338"/>
        <v>0</v>
      </c>
      <c r="BJ656" s="102">
        <f t="shared" si="339"/>
        <v>0</v>
      </c>
      <c r="BK656" s="102">
        <f t="shared" si="340"/>
        <v>1</v>
      </c>
      <c r="BL656" s="102">
        <f t="shared" si="341"/>
        <v>0</v>
      </c>
      <c r="BN656" s="102"/>
    </row>
    <row r="657" spans="1:66" x14ac:dyDescent="0.25">
      <c r="A657" s="102" t="s">
        <v>20</v>
      </c>
      <c r="B657" s="102" t="s">
        <v>12</v>
      </c>
      <c r="C657" s="102" t="s">
        <v>8</v>
      </c>
      <c r="D657" s="102" t="s">
        <v>27</v>
      </c>
      <c r="E657" s="102" t="s">
        <v>1286</v>
      </c>
      <c r="F657" s="102" t="s">
        <v>1287</v>
      </c>
      <c r="G657" s="102" t="s">
        <v>9</v>
      </c>
      <c r="H657" s="102">
        <v>1</v>
      </c>
      <c r="I657" s="102">
        <v>1</v>
      </c>
      <c r="J657" s="167">
        <f>IFERROR(H657*VLOOKUP(A657, 'Advanced Parameters'!$B$7:$G$20, 6, FALSE)*VLOOKUP(A657, 'Growth Parameters'!$B$6:$H$19, 6, FALSE), 0)</f>
        <v>1</v>
      </c>
      <c r="K657" s="167">
        <f>IFERROR(IF('Advanced Parameters'!$C$5="n",'Raw Data'!I657*VLOOKUP(A657,'Advanced Parameters'!$B$7:$G$20,6,FALSE),J657*VLOOKUP(A657,'Advanced Parameters'!$B$7:$G$20,2,FALSE))*VLOOKUP(A657, 'Growth Parameters'!$B$6:$H$19, 6, FALSE), 0)</f>
        <v>1</v>
      </c>
      <c r="L657" s="167">
        <f t="shared" si="311"/>
        <v>0</v>
      </c>
      <c r="M657" s="168" t="str">
        <f>IFERROR(IF(G657="NA","NA",IF(G657&gt;'APC Parameters'!$K$6+VLOOKUP('Raw Data'!A657, 'APC Parameters'!$H$7:$L$20, 4, FALSE), 'APC Parameters'!$L$6+VLOOKUP('Raw Data'!A657, 'APC Parameters'!$H$7:$L$20, 5, FALSE), G657*('APC Parameters'!$J$6+VLOOKUP('Raw Data'!A657, 'APC Parameters'!$H$7:$L$20, 3, FALSE))+'APC Parameters'!$I$6+VLOOKUP('Raw Data'!A657, 'APC Parameters'!$H$7:$L$20, 2, FALSE))), 0)</f>
        <v>NA</v>
      </c>
      <c r="N657" s="168" t="str">
        <f t="shared" si="312"/>
        <v>NA</v>
      </c>
      <c r="O657" s="168">
        <f>IFERROR(IF(M657="NA",VLOOKUP(D657,'Internal Calculations'!$B$10:$C$11,2,FALSE), M657)*VLOOKUP(A657, 'Growth Parameters'!$B$6:$H$19, 7, FALSE), 0)</f>
        <v>2278.6764150234731</v>
      </c>
      <c r="P657" s="177">
        <f t="shared" si="313"/>
        <v>2278.6764150234731</v>
      </c>
      <c r="Q657" s="178">
        <f>IF('Funding Allocation Parameters'!$C$5="Basic Library Subsidy", MIN(O657*('Funding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MIN($O657*(VLOOKUP(CONCATENATE($A657, 'Funding Allocation Parameters'!$I$5), 'Library Subsidy Complex'!$C$2:$J$55, 2, FALSE)), VLOOKUP(CONCATENATE($A657, 'Funding Allocation Parameters'!$I$5), 'Library Subsidy Complex'!$C$2:$J$55, 4, FALSE)), 0)))))</f>
        <v>1189</v>
      </c>
      <c r="R657" s="178">
        <f>IF('Funding Allocation Parameters'!$C$5="Basic Library Subsidy", 0, IF('Funding Allocation Parameters'!$C$5="Grant funding",MIN(O657*('Funding Allocation Parameters'!$E$5), 'Funding Allocation Parameters'!$G$5), IF('Funding Allocation Parameters'!$C$5="Other author funding", 0, IF('Funding Allocation Parameters'!$C$5="Any discretionary funds (grants if available, other if no grants)", MIN(O657*('Funding Allocation Parameters'!$E$5), 'Funding Allocation Parameters'!$G$5), IF('Funding Allocation Parameters'!$C$5="Complex Library Subsidy", 0, 0)))))</f>
        <v>0</v>
      </c>
      <c r="S657" s="178">
        <f>IF('Funding Allocation Parameters'!$C$5="Basic Library Subsidy", 0, IF('Funding Allocation Parameters'!$C$5="Grant funding", 0, IF('Funding Allocation Parameters'!$C$5="Other author funding",  MIN(O657*('Funding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7" s="178">
        <f>IF('Funding Allocation Parameters'!$C$5="Basic Library Subsidy", MIN(O657*('Funding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MIN($O657*(VLOOKUP(CONCATENATE($A657, 'Funding Allocation Parameters'!$I$5), 'Library Subsidy Complex'!$C$2:$J$55, 6, FALSE)), VLOOKUP(CONCATENATE($A657, 'Funding Allocation Parameters'!$I$5), 'Library Subsidy Complex'!$C$2:$J$55, 8, FALSE)), 0)))))</f>
        <v>1189</v>
      </c>
      <c r="U657" s="178">
        <f>IF('Funding Allocation Parameters'!$C$5="Basic Library Subsidy", 0, IF('Funding Allocation Parameters'!$C$5="Grant funding", 0, IF('Funding Allocation Parameters'!$C$5="Other author funding",  MIN(O657*('Funding Allocation Parameters'!$E$5), 'Funding Allocation Parameters'!$G$5), IF('Funding Allocation Parameters'!$C$5="Any discretionary funds (grants if available, other if no grants)", MIN(O657*('Funding Allocation Parameters'!$E$5), 'Funding Allocation Parameters'!$G$5), IF('Funding Allocation Parameters'!$C$5="Complex Library Subsidy", 0, 0)))))</f>
        <v>0</v>
      </c>
      <c r="V657" s="177">
        <f t="shared" si="314"/>
        <v>1089.6764150234731</v>
      </c>
      <c r="W657" s="177">
        <f t="shared" si="315"/>
        <v>1089.6764150234731</v>
      </c>
      <c r="X657" s="179">
        <f>IF('Funding Allocation Parameters'!$C$6="Basic Library Subsidy", MIN(V657*'Funding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MIN(V657*VLOOKUP(CONCATENATE($A657, 'Funding Allocation Parameters'!$I$6), 'Library Subsidy Complex'!$C$2:$J$55, 2, FALSE), VLOOKUP(CONCATENATE($A657, 'Funding Allocation Parameters'!$I$6), 'Library Subsidy Complex'!$C$2:$J$55, 4, FALSE)), 0)))))</f>
        <v>0</v>
      </c>
      <c r="Y657" s="179">
        <f>IF('Funding Allocation Parameters'!$C$6="Basic Library Subsidy", 0, IF('Funding Allocation Parameters'!$C$6="Grant funding",MIN(V657*'Funding Allocation Parameters'!$E$6, 'Funding Allocation Parameters'!$G$6), IF('Funding Allocation Parameters'!$C$6="Other author funding", 0, IF('Funding Allocation Parameters'!$C$6="Any discretionary funds (grants if available, other if no grants)", MIN(V657*'Funding Allocation Parameters'!$E$6, 'Funding Allocation Parameters'!$G$6), IF('Funding Allocation Parameters'!$C$6="Complex Library Subsidy", 0, 0)))))</f>
        <v>1089.6764150234731</v>
      </c>
      <c r="Z657" s="179">
        <f>IF('Funding Allocation Parameters'!$C$6="Basic Library Subsidy", 0, IF('Funding Allocation Parameters'!$C$6="Grant funding", 0, IF('Funding Allocation Parameters'!$C$6="Other author funding",  MIN(V657*'Funding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7" s="179">
        <f>IF('Funding Allocation Parameters'!$C$6="Basic Library Subsidy", MIN(W657*'Funding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MIN(W657*VLOOKUP(CONCATENATE($A657, 'Funding Allocation Parameters'!$I$6), 'Library Subsidy Complex'!$C$2:$J$55, 6, FALSE), VLOOKUP(CONCATENATE($A657, 'Funding Allocation Parameters'!$I$6), 'Library Subsidy Complex'!$C$2:$J$55, 8, FALSE)), 0)))))</f>
        <v>0</v>
      </c>
      <c r="AB657" s="179">
        <f>IF('Funding Allocation Parameters'!$C$6="Basic Library Subsidy", 0, IF('Funding Allocation Parameters'!$C$6="Grant funding", 0, IF('Funding Allocation Parameters'!$C$6="Other author funding",  MIN(W657*'Funding Allocation Parameters'!$E$6, 'Funding Allocation Parameters'!$G$6), IF('Funding Allocation Parameters'!$C$6="Any discretionary funds (grants if available, other if no grants)", MIN(W657*'Funding Allocation Parameters'!$E$6, 'Funding Allocation Parameters'!$G$6), IF('Funding Allocation Parameters'!$C$6="Complex Library Subsidy", 0, 0)))))</f>
        <v>1089.6764150234731</v>
      </c>
      <c r="AC657" s="177">
        <f t="shared" si="316"/>
        <v>0</v>
      </c>
      <c r="AD657" s="177">
        <f t="shared" si="317"/>
        <v>0</v>
      </c>
      <c r="AE657" s="180">
        <f>IF('Funding Allocation Parameters'!$C$7="Basic Library Subsidy", MIN(AC657*'Funding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MIN(AC657*VLOOKUP(CONCATENATE($A657, 'Funding Allocation Parameters'!$I$7), 'Library Subsidy Complex'!$C$2:$J$55, 2, FALSE), VLOOKUP(CONCATENATE($A657, 'Funding Allocation Parameters'!$I$7), 'Library Subsidy Complex'!$C$2:$J$55, 4, FALSE)), 0)))))</f>
        <v>0</v>
      </c>
      <c r="AF657" s="180">
        <f>IF('Funding Allocation Parameters'!$C$7="Basic Library Subsidy", 0, IF('Funding Allocation Parameters'!$C$7="Grant funding",MIN(AC657*'Funding Allocation Parameters'!$E$7, 'Funding Allocation Parameters'!$G$7), IF('Funding Allocation Parameters'!$C$7="Other author funding", 0, IF('Funding Allocation Parameters'!$C$7="Any discretionary funds (grants if available, other if no grants)", MIN(AC657*'Funding Allocation Parameters'!$E$7, 'Funding Allocation Parameters'!$G$7), IF('Funding Allocation Parameters'!$C$7="Complex Library Subsidy", 0, 0)))))</f>
        <v>0</v>
      </c>
      <c r="AG657" s="180">
        <f>IF('Funding Allocation Parameters'!$C$7="Basic Library Subsidy", 0, IF('Funding Allocation Parameters'!$C$7="Grant funding", 0, IF('Funding Allocation Parameters'!$C$7="Other author funding",  MIN(AC657*'Funding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7" s="180">
        <f>IF('Funding Allocation Parameters'!$C$7="Basic Library Subsidy", MIN(AD657*'Funding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MIN(AD657*VLOOKUP(CONCATENATE($A657, 'Funding Allocation Parameters'!$I$7), 'Library Subsidy Complex'!$C$2:$J$55, 6, FALSE), VLOOKUP(CONCATENATE($A657, 'Funding Allocation Parameters'!$I$7), 'Library Subsidy Complex'!$C$2:$J$55, 8, FALSE)), 0)))))</f>
        <v>0</v>
      </c>
      <c r="AI657" s="180">
        <f>IF('Funding Allocation Parameters'!$C$7="Basic Library Subsidy", 0, IF('Funding Allocation Parameters'!$C$7="Grant funding", 0, IF('Funding Allocation Parameters'!$C$7="Other author funding",  MIN(AD657*'Funding Allocation Parameters'!$E$7, 'Funding Allocation Parameters'!$G$7), IF('Funding Allocation Parameters'!$C$7="Any discretionary funds (grants if available, other if no grants)", MIN(AD657*'Funding Allocation Parameters'!$E$7, 'Funding Allocation Parameters'!$G$7), IF('Funding Allocation Parameters'!$C$7="Complex Library Subsidy", 0, 0)))))</f>
        <v>0</v>
      </c>
      <c r="AJ657" s="177">
        <f t="shared" si="318"/>
        <v>0</v>
      </c>
      <c r="AK657" s="177">
        <f t="shared" si="319"/>
        <v>0</v>
      </c>
      <c r="AL657" s="181">
        <f>IF('Funding Allocation Parameters'!$C$8="Basic Library Subsidy", MIN(AJ657*'Funding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MIN(AJ657*VLOOKUP(CONCATENATE($A657, 'Funding Allocation Parameters'!$I$8), 'Library Subsidy Complex'!$C$2:$J$55, 2, FALSE), VLOOKUP(CONCATENATE($A657, 'Funding Allocation Parameters'!$I$8), 'Library Subsidy Complex'!$C$2:$J$55, 4, FALSE)), 0)))))</f>
        <v>0</v>
      </c>
      <c r="AM657" s="181">
        <f>IF('Funding Allocation Parameters'!$C$8="Basic Library Subsidy", 0, IF('Funding Allocation Parameters'!$C$8="Grant funding",MIN(AJ657*'Funding Allocation Parameters'!$E$8, 'Funding Allocation Parameters'!$G$8), IF('Funding Allocation Parameters'!$C$8="Other author funding", 0, IF('Funding Allocation Parameters'!$C$8="Any discretionary funds (grants if available, other if no grants)", MIN(AJ657*'Funding Allocation Parameters'!$E$8, 'Funding Allocation Parameters'!$G$8), IF('Funding Allocation Parameters'!$C$8="Complex Library Subsidy", 0, 0)))))</f>
        <v>0</v>
      </c>
      <c r="AN657" s="181">
        <f>IF('Funding Allocation Parameters'!$C$8="Basic Library Subsidy", 0, IF('Funding Allocation Parameters'!$C$8="Grant funding", 0, IF('Funding Allocation Parameters'!$C$8="Other author funding",  MIN(AJ657*'Funding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7" s="181">
        <f>IF('Funding Allocation Parameters'!$C$8="Basic Library Subsidy", MIN(AK657*'Funding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MIN(AK657*VLOOKUP(CONCATENATE($A657, 'Funding Allocation Parameters'!$I$8), 'Library Subsidy Complex'!$C$2:$J$55, 6, FALSE), VLOOKUP(CONCATENATE($A657, 'Funding Allocation Parameters'!$I$8), 'Library Subsidy Complex'!$C$2:$J$55, 8, FALSE)), 0)))))</f>
        <v>0</v>
      </c>
      <c r="AP657" s="181">
        <f>IF('Funding Allocation Parameters'!$C$8="Basic Library Subsidy", 0, IF('Funding Allocation Parameters'!$C$8="Grant funding", 0, IF('Funding Allocation Parameters'!$C$8="Other author funding",  MIN(AK657*'Funding Allocation Parameters'!$E$8, 'Funding Allocation Parameters'!$G$8), IF('Funding Allocation Parameters'!$C$8="Any discretionary funds (grants if available, other if no grants)", MIN(AK657*'Funding Allocation Parameters'!$E$8, 'Funding Allocation Parameters'!$G$8), IF('Funding Allocation Parameters'!$C$8="Complex Library Subsidy", 0, 0)))))</f>
        <v>0</v>
      </c>
      <c r="AQ657" s="177">
        <f t="shared" si="320"/>
        <v>0</v>
      </c>
      <c r="AR657" s="177">
        <f t="shared" si="321"/>
        <v>0</v>
      </c>
      <c r="AS657" s="182">
        <f t="shared" si="322"/>
        <v>1189</v>
      </c>
      <c r="AT657" s="182">
        <f t="shared" si="323"/>
        <v>1089.6764150234731</v>
      </c>
      <c r="AU657" s="182">
        <f t="shared" si="324"/>
        <v>0</v>
      </c>
      <c r="AV657" s="182">
        <f t="shared" si="325"/>
        <v>1189</v>
      </c>
      <c r="AW657" s="182">
        <f t="shared" si="326"/>
        <v>1089.6764150234731</v>
      </c>
      <c r="AX657" s="183">
        <f t="shared" si="327"/>
        <v>1189</v>
      </c>
      <c r="AY657" s="183">
        <f t="shared" si="328"/>
        <v>1089.6764150234731</v>
      </c>
      <c r="AZ657" s="183">
        <f t="shared" si="329"/>
        <v>0</v>
      </c>
      <c r="BA657" s="183">
        <f t="shared" si="330"/>
        <v>0</v>
      </c>
      <c r="BB657" s="183">
        <f t="shared" si="331"/>
        <v>0</v>
      </c>
      <c r="BC657" s="184">
        <f t="shared" si="332"/>
        <v>1189</v>
      </c>
      <c r="BD657" s="184">
        <f t="shared" si="333"/>
        <v>0</v>
      </c>
      <c r="BE657" s="184">
        <f t="shared" si="334"/>
        <v>1089.6764150234731</v>
      </c>
      <c r="BF657" s="184">
        <f t="shared" si="335"/>
        <v>0</v>
      </c>
      <c r="BG657" s="102">
        <f t="shared" si="336"/>
        <v>0</v>
      </c>
      <c r="BH657" s="102">
        <f t="shared" si="337"/>
        <v>0</v>
      </c>
      <c r="BI657" s="102">
        <f t="shared" si="338"/>
        <v>0</v>
      </c>
      <c r="BJ657" s="102">
        <f t="shared" si="339"/>
        <v>1</v>
      </c>
      <c r="BK657" s="102">
        <f t="shared" si="340"/>
        <v>0</v>
      </c>
      <c r="BL657" s="102">
        <f t="shared" si="341"/>
        <v>0</v>
      </c>
      <c r="BN657" s="102"/>
    </row>
    <row r="658" spans="1:66" x14ac:dyDescent="0.25">
      <c r="A658" s="102" t="s">
        <v>26</v>
      </c>
      <c r="B658" s="102" t="s">
        <v>8</v>
      </c>
      <c r="C658" s="102" t="s">
        <v>8</v>
      </c>
      <c r="D658" s="102" t="s">
        <v>27</v>
      </c>
      <c r="E658" s="102" t="s">
        <v>357</v>
      </c>
      <c r="F658" s="102" t="s">
        <v>1288</v>
      </c>
      <c r="G658" s="102">
        <v>1.742</v>
      </c>
      <c r="H658" s="102">
        <v>1</v>
      </c>
      <c r="I658" s="102">
        <v>0.41699999999999998</v>
      </c>
      <c r="J658" s="167">
        <f>IFERROR(H658*VLOOKUP(A658, 'Advanced Parameters'!$B$7:$G$20, 6, FALSE)*VLOOKUP(A658, 'Growth Parameters'!$B$6:$H$19, 6, FALSE), 0)</f>
        <v>1</v>
      </c>
      <c r="K658" s="167">
        <f>IFERROR(IF('Advanced Parameters'!$C$5="n",'Raw Data'!I658*VLOOKUP(A658,'Advanced Parameters'!$B$7:$G$20,6,FALSE),J658*VLOOKUP(A658,'Advanced Parameters'!$B$7:$G$20,2,FALSE))*VLOOKUP(A658, 'Growth Parameters'!$B$6:$H$19, 6, FALSE), 0)</f>
        <v>0.41699999999999998</v>
      </c>
      <c r="L658" s="167">
        <f t="shared" si="311"/>
        <v>0.58299999999999996</v>
      </c>
      <c r="M658" s="168">
        <f>IFERROR(IF(G658="NA","NA",IF(G658&gt;'APC Parameters'!$K$6+VLOOKUP('Raw Data'!A658, 'APC Parameters'!$H$7:$L$20, 4, FALSE), 'APC Parameters'!$L$6+VLOOKUP('Raw Data'!A658, 'APC Parameters'!$H$7:$L$20, 5, FALSE), G658*('APC Parameters'!$J$6+VLOOKUP('Raw Data'!A658, 'APC Parameters'!$H$7:$L$20, 3, FALSE))+'APC Parameters'!$I$6+VLOOKUP('Raw Data'!A658, 'APC Parameters'!$H$7:$L$20, 2, FALSE))), 0)</f>
        <v>2383.4548</v>
      </c>
      <c r="N658" s="168">
        <f t="shared" si="312"/>
        <v>2383.4548</v>
      </c>
      <c r="O658" s="168">
        <f>IFERROR(IF(M658="NA",VLOOKUP(D658,'Internal Calculations'!$B$10:$C$11,2,FALSE), M658)*VLOOKUP(A658, 'Growth Parameters'!$B$6:$H$19, 7, FALSE), 0)</f>
        <v>2383.4548</v>
      </c>
      <c r="P658" s="177">
        <f t="shared" si="313"/>
        <v>2383.4548</v>
      </c>
      <c r="Q658" s="178">
        <f>IF('Funding Allocation Parameters'!$C$5="Basic Library Subsidy", MIN(O658*('Funding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MIN($O658*(VLOOKUP(CONCATENATE($A658, 'Funding Allocation Parameters'!$I$5), 'Library Subsidy Complex'!$C$2:$J$55, 2, FALSE)), VLOOKUP(CONCATENATE($A658, 'Funding Allocation Parameters'!$I$5), 'Library Subsidy Complex'!$C$2:$J$55, 4, FALSE)), 0)))))</f>
        <v>1189</v>
      </c>
      <c r="R658" s="178">
        <f>IF('Funding Allocation Parameters'!$C$5="Basic Library Subsidy", 0, IF('Funding Allocation Parameters'!$C$5="Grant funding",MIN(O658*('Funding Allocation Parameters'!$E$5), 'Funding Allocation Parameters'!$G$5), IF('Funding Allocation Parameters'!$C$5="Other author funding", 0, IF('Funding Allocation Parameters'!$C$5="Any discretionary funds (grants if available, other if no grants)", MIN(O658*('Funding Allocation Parameters'!$E$5), 'Funding Allocation Parameters'!$G$5), IF('Funding Allocation Parameters'!$C$5="Complex Library Subsidy", 0, 0)))))</f>
        <v>0</v>
      </c>
      <c r="S658" s="178">
        <f>IF('Funding Allocation Parameters'!$C$5="Basic Library Subsidy", 0, IF('Funding Allocation Parameters'!$C$5="Grant funding", 0, IF('Funding Allocation Parameters'!$C$5="Other author funding",  MIN(O658*('Funding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8" s="178">
        <f>IF('Funding Allocation Parameters'!$C$5="Basic Library Subsidy", MIN(O658*('Funding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MIN($O658*(VLOOKUP(CONCATENATE($A658, 'Funding Allocation Parameters'!$I$5), 'Library Subsidy Complex'!$C$2:$J$55, 6, FALSE)), VLOOKUP(CONCATENATE($A658, 'Funding Allocation Parameters'!$I$5), 'Library Subsidy Complex'!$C$2:$J$55, 8, FALSE)), 0)))))</f>
        <v>1189</v>
      </c>
      <c r="U658" s="178">
        <f>IF('Funding Allocation Parameters'!$C$5="Basic Library Subsidy", 0, IF('Funding Allocation Parameters'!$C$5="Grant funding", 0, IF('Funding Allocation Parameters'!$C$5="Other author funding",  MIN(O658*('Funding Allocation Parameters'!$E$5), 'Funding Allocation Parameters'!$G$5), IF('Funding Allocation Parameters'!$C$5="Any discretionary funds (grants if available, other if no grants)", MIN(O658*('Funding Allocation Parameters'!$E$5), 'Funding Allocation Parameters'!$G$5), IF('Funding Allocation Parameters'!$C$5="Complex Library Subsidy", 0, 0)))))</f>
        <v>0</v>
      </c>
      <c r="V658" s="177">
        <f t="shared" si="314"/>
        <v>1194.4548</v>
      </c>
      <c r="W658" s="177">
        <f t="shared" si="315"/>
        <v>1194.4548</v>
      </c>
      <c r="X658" s="179">
        <f>IF('Funding Allocation Parameters'!$C$6="Basic Library Subsidy", MIN(V658*'Funding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MIN(V658*VLOOKUP(CONCATENATE($A658, 'Funding Allocation Parameters'!$I$6), 'Library Subsidy Complex'!$C$2:$J$55, 2, FALSE), VLOOKUP(CONCATENATE($A658, 'Funding Allocation Parameters'!$I$6), 'Library Subsidy Complex'!$C$2:$J$55, 4, FALSE)), 0)))))</f>
        <v>0</v>
      </c>
      <c r="Y658" s="179">
        <f>IF('Funding Allocation Parameters'!$C$6="Basic Library Subsidy", 0, IF('Funding Allocation Parameters'!$C$6="Grant funding",MIN(V658*'Funding Allocation Parameters'!$E$6, 'Funding Allocation Parameters'!$G$6), IF('Funding Allocation Parameters'!$C$6="Other author funding", 0, IF('Funding Allocation Parameters'!$C$6="Any discretionary funds (grants if available, other if no grants)", MIN(V658*'Funding Allocation Parameters'!$E$6, 'Funding Allocation Parameters'!$G$6), IF('Funding Allocation Parameters'!$C$6="Complex Library Subsidy", 0, 0)))))</f>
        <v>1194.4548</v>
      </c>
      <c r="Z658" s="179">
        <f>IF('Funding Allocation Parameters'!$C$6="Basic Library Subsidy", 0, IF('Funding Allocation Parameters'!$C$6="Grant funding", 0, IF('Funding Allocation Parameters'!$C$6="Other author funding",  MIN(V658*'Funding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8" s="179">
        <f>IF('Funding Allocation Parameters'!$C$6="Basic Library Subsidy", MIN(W658*'Funding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MIN(W658*VLOOKUP(CONCATENATE($A658, 'Funding Allocation Parameters'!$I$6), 'Library Subsidy Complex'!$C$2:$J$55, 6, FALSE), VLOOKUP(CONCATENATE($A658, 'Funding Allocation Parameters'!$I$6), 'Library Subsidy Complex'!$C$2:$J$55, 8, FALSE)), 0)))))</f>
        <v>0</v>
      </c>
      <c r="AB658" s="179">
        <f>IF('Funding Allocation Parameters'!$C$6="Basic Library Subsidy", 0, IF('Funding Allocation Parameters'!$C$6="Grant funding", 0, IF('Funding Allocation Parameters'!$C$6="Other author funding",  MIN(W658*'Funding Allocation Parameters'!$E$6, 'Funding Allocation Parameters'!$G$6), IF('Funding Allocation Parameters'!$C$6="Any discretionary funds (grants if available, other if no grants)", MIN(W658*'Funding Allocation Parameters'!$E$6, 'Funding Allocation Parameters'!$G$6), IF('Funding Allocation Parameters'!$C$6="Complex Library Subsidy", 0, 0)))))</f>
        <v>1194.4548</v>
      </c>
      <c r="AC658" s="177">
        <f t="shared" si="316"/>
        <v>0</v>
      </c>
      <c r="AD658" s="177">
        <f t="shared" si="317"/>
        <v>0</v>
      </c>
      <c r="AE658" s="180">
        <f>IF('Funding Allocation Parameters'!$C$7="Basic Library Subsidy", MIN(AC658*'Funding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MIN(AC658*VLOOKUP(CONCATENATE($A658, 'Funding Allocation Parameters'!$I$7), 'Library Subsidy Complex'!$C$2:$J$55, 2, FALSE), VLOOKUP(CONCATENATE($A658, 'Funding Allocation Parameters'!$I$7), 'Library Subsidy Complex'!$C$2:$J$55, 4, FALSE)), 0)))))</f>
        <v>0</v>
      </c>
      <c r="AF658" s="180">
        <f>IF('Funding Allocation Parameters'!$C$7="Basic Library Subsidy", 0, IF('Funding Allocation Parameters'!$C$7="Grant funding",MIN(AC658*'Funding Allocation Parameters'!$E$7, 'Funding Allocation Parameters'!$G$7), IF('Funding Allocation Parameters'!$C$7="Other author funding", 0, IF('Funding Allocation Parameters'!$C$7="Any discretionary funds (grants if available, other if no grants)", MIN(AC658*'Funding Allocation Parameters'!$E$7, 'Funding Allocation Parameters'!$G$7), IF('Funding Allocation Parameters'!$C$7="Complex Library Subsidy", 0, 0)))))</f>
        <v>0</v>
      </c>
      <c r="AG658" s="180">
        <f>IF('Funding Allocation Parameters'!$C$7="Basic Library Subsidy", 0, IF('Funding Allocation Parameters'!$C$7="Grant funding", 0, IF('Funding Allocation Parameters'!$C$7="Other author funding",  MIN(AC658*'Funding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8" s="180">
        <f>IF('Funding Allocation Parameters'!$C$7="Basic Library Subsidy", MIN(AD658*'Funding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MIN(AD658*VLOOKUP(CONCATENATE($A658, 'Funding Allocation Parameters'!$I$7), 'Library Subsidy Complex'!$C$2:$J$55, 6, FALSE), VLOOKUP(CONCATENATE($A658, 'Funding Allocation Parameters'!$I$7), 'Library Subsidy Complex'!$C$2:$J$55, 8, FALSE)), 0)))))</f>
        <v>0</v>
      </c>
      <c r="AI658" s="180">
        <f>IF('Funding Allocation Parameters'!$C$7="Basic Library Subsidy", 0, IF('Funding Allocation Parameters'!$C$7="Grant funding", 0, IF('Funding Allocation Parameters'!$C$7="Other author funding",  MIN(AD658*'Funding Allocation Parameters'!$E$7, 'Funding Allocation Parameters'!$G$7), IF('Funding Allocation Parameters'!$C$7="Any discretionary funds (grants if available, other if no grants)", MIN(AD658*'Funding Allocation Parameters'!$E$7, 'Funding Allocation Parameters'!$G$7), IF('Funding Allocation Parameters'!$C$7="Complex Library Subsidy", 0, 0)))))</f>
        <v>0</v>
      </c>
      <c r="AJ658" s="177">
        <f t="shared" si="318"/>
        <v>0</v>
      </c>
      <c r="AK658" s="177">
        <f t="shared" si="319"/>
        <v>0</v>
      </c>
      <c r="AL658" s="181">
        <f>IF('Funding Allocation Parameters'!$C$8="Basic Library Subsidy", MIN(AJ658*'Funding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MIN(AJ658*VLOOKUP(CONCATENATE($A658, 'Funding Allocation Parameters'!$I$8), 'Library Subsidy Complex'!$C$2:$J$55, 2, FALSE), VLOOKUP(CONCATENATE($A658, 'Funding Allocation Parameters'!$I$8), 'Library Subsidy Complex'!$C$2:$J$55, 4, FALSE)), 0)))))</f>
        <v>0</v>
      </c>
      <c r="AM658" s="181">
        <f>IF('Funding Allocation Parameters'!$C$8="Basic Library Subsidy", 0, IF('Funding Allocation Parameters'!$C$8="Grant funding",MIN(AJ658*'Funding Allocation Parameters'!$E$8, 'Funding Allocation Parameters'!$G$8), IF('Funding Allocation Parameters'!$C$8="Other author funding", 0, IF('Funding Allocation Parameters'!$C$8="Any discretionary funds (grants if available, other if no grants)", MIN(AJ658*'Funding Allocation Parameters'!$E$8, 'Funding Allocation Parameters'!$G$8), IF('Funding Allocation Parameters'!$C$8="Complex Library Subsidy", 0, 0)))))</f>
        <v>0</v>
      </c>
      <c r="AN658" s="181">
        <f>IF('Funding Allocation Parameters'!$C$8="Basic Library Subsidy", 0, IF('Funding Allocation Parameters'!$C$8="Grant funding", 0, IF('Funding Allocation Parameters'!$C$8="Other author funding",  MIN(AJ658*'Funding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8" s="181">
        <f>IF('Funding Allocation Parameters'!$C$8="Basic Library Subsidy", MIN(AK658*'Funding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MIN(AK658*VLOOKUP(CONCATENATE($A658, 'Funding Allocation Parameters'!$I$8), 'Library Subsidy Complex'!$C$2:$J$55, 6, FALSE), VLOOKUP(CONCATENATE($A658, 'Funding Allocation Parameters'!$I$8), 'Library Subsidy Complex'!$C$2:$J$55, 8, FALSE)), 0)))))</f>
        <v>0</v>
      </c>
      <c r="AP658" s="181">
        <f>IF('Funding Allocation Parameters'!$C$8="Basic Library Subsidy", 0, IF('Funding Allocation Parameters'!$C$8="Grant funding", 0, IF('Funding Allocation Parameters'!$C$8="Other author funding",  MIN(AK658*'Funding Allocation Parameters'!$E$8, 'Funding Allocation Parameters'!$G$8), IF('Funding Allocation Parameters'!$C$8="Any discretionary funds (grants if available, other if no grants)", MIN(AK658*'Funding Allocation Parameters'!$E$8, 'Funding Allocation Parameters'!$G$8), IF('Funding Allocation Parameters'!$C$8="Complex Library Subsidy", 0, 0)))))</f>
        <v>0</v>
      </c>
      <c r="AQ658" s="177">
        <f t="shared" si="320"/>
        <v>0</v>
      </c>
      <c r="AR658" s="177">
        <f t="shared" si="321"/>
        <v>0</v>
      </c>
      <c r="AS658" s="182">
        <f t="shared" si="322"/>
        <v>1189</v>
      </c>
      <c r="AT658" s="182">
        <f t="shared" si="323"/>
        <v>1194.4548</v>
      </c>
      <c r="AU658" s="182">
        <f t="shared" si="324"/>
        <v>0</v>
      </c>
      <c r="AV658" s="182">
        <f t="shared" si="325"/>
        <v>1189</v>
      </c>
      <c r="AW658" s="182">
        <f t="shared" si="326"/>
        <v>1194.4548</v>
      </c>
      <c r="AX658" s="183">
        <f t="shared" si="327"/>
        <v>495.81299999999999</v>
      </c>
      <c r="AY658" s="183">
        <f t="shared" si="328"/>
        <v>498.08765159999996</v>
      </c>
      <c r="AZ658" s="183">
        <f t="shared" si="329"/>
        <v>0</v>
      </c>
      <c r="BA658" s="183">
        <f t="shared" si="330"/>
        <v>693.18700000000001</v>
      </c>
      <c r="BB658" s="183">
        <f t="shared" si="331"/>
        <v>696.36714839999991</v>
      </c>
      <c r="BC658" s="184">
        <f t="shared" si="332"/>
        <v>1189</v>
      </c>
      <c r="BD658" s="184">
        <f t="shared" si="333"/>
        <v>0</v>
      </c>
      <c r="BE658" s="184">
        <f t="shared" si="334"/>
        <v>498.08765159999996</v>
      </c>
      <c r="BF658" s="184">
        <f t="shared" si="335"/>
        <v>696.36714839999991</v>
      </c>
      <c r="BG658" s="102">
        <f t="shared" si="336"/>
        <v>0</v>
      </c>
      <c r="BH658" s="102">
        <f t="shared" si="337"/>
        <v>0</v>
      </c>
      <c r="BI658" s="102">
        <f t="shared" si="338"/>
        <v>0</v>
      </c>
      <c r="BJ658" s="102">
        <f t="shared" si="339"/>
        <v>0.41699999999999998</v>
      </c>
      <c r="BK658" s="102">
        <f t="shared" si="340"/>
        <v>0.58299999999999996</v>
      </c>
      <c r="BL658" s="102">
        <f t="shared" si="341"/>
        <v>0</v>
      </c>
      <c r="BN658" s="102"/>
    </row>
    <row r="659" spans="1:66" x14ac:dyDescent="0.25">
      <c r="A659" s="102" t="s">
        <v>20</v>
      </c>
      <c r="B659" s="102" t="s">
        <v>8</v>
      </c>
      <c r="C659" s="102" t="s">
        <v>8</v>
      </c>
      <c r="D659" s="102" t="s">
        <v>27</v>
      </c>
      <c r="E659" s="102" t="s">
        <v>276</v>
      </c>
      <c r="F659" s="102" t="s">
        <v>1289</v>
      </c>
      <c r="G659" s="102">
        <v>1.079</v>
      </c>
      <c r="H659" s="102">
        <v>1</v>
      </c>
      <c r="I659" s="102">
        <v>1</v>
      </c>
      <c r="J659" s="167">
        <f>IFERROR(H659*VLOOKUP(A659, 'Advanced Parameters'!$B$7:$G$20, 6, FALSE)*VLOOKUP(A659, 'Growth Parameters'!$B$6:$H$19, 6, FALSE), 0)</f>
        <v>1</v>
      </c>
      <c r="K659" s="167">
        <f>IFERROR(IF('Advanced Parameters'!$C$5="n",'Raw Data'!I659*VLOOKUP(A659,'Advanced Parameters'!$B$7:$G$20,6,FALSE),J659*VLOOKUP(A659,'Advanced Parameters'!$B$7:$G$20,2,FALSE))*VLOOKUP(A659, 'Growth Parameters'!$B$6:$H$19, 6, FALSE), 0)</f>
        <v>1</v>
      </c>
      <c r="L659" s="167">
        <f t="shared" si="311"/>
        <v>0</v>
      </c>
      <c r="M659" s="168">
        <f>IFERROR(IF(G659="NA","NA",IF(G659&gt;'APC Parameters'!$K$6+VLOOKUP('Raw Data'!A659, 'APC Parameters'!$H$7:$L$20, 4, FALSE), 'APC Parameters'!$L$6+VLOOKUP('Raw Data'!A659, 'APC Parameters'!$H$7:$L$20, 5, FALSE), G659*('APC Parameters'!$J$6+VLOOKUP('Raw Data'!A659, 'APC Parameters'!$H$7:$L$20, 3, FALSE))+'APC Parameters'!$I$6+VLOOKUP('Raw Data'!A659, 'APC Parameters'!$H$7:$L$20, 2, FALSE))), 0)</f>
        <v>1913.1226000000001</v>
      </c>
      <c r="N659" s="168">
        <f t="shared" si="312"/>
        <v>1913.1226000000001</v>
      </c>
      <c r="O659" s="168">
        <f>IFERROR(IF(M659="NA",VLOOKUP(D659,'Internal Calculations'!$B$10:$C$11,2,FALSE), M659)*VLOOKUP(A659, 'Growth Parameters'!$B$6:$H$19, 7, FALSE), 0)</f>
        <v>1913.1226000000001</v>
      </c>
      <c r="P659" s="177">
        <f t="shared" si="313"/>
        <v>1913.1226000000001</v>
      </c>
      <c r="Q659" s="178">
        <f>IF('Funding Allocation Parameters'!$C$5="Basic Library Subsidy", MIN(O659*('Funding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MIN($O659*(VLOOKUP(CONCATENATE($A659, 'Funding Allocation Parameters'!$I$5), 'Library Subsidy Complex'!$C$2:$J$55, 2, FALSE)), VLOOKUP(CONCATENATE($A659, 'Funding Allocation Parameters'!$I$5), 'Library Subsidy Complex'!$C$2:$J$55, 4, FALSE)), 0)))))</f>
        <v>1189</v>
      </c>
      <c r="R659" s="178">
        <f>IF('Funding Allocation Parameters'!$C$5="Basic Library Subsidy", 0, IF('Funding Allocation Parameters'!$C$5="Grant funding",MIN(O659*('Funding Allocation Parameters'!$E$5), 'Funding Allocation Parameters'!$G$5), IF('Funding Allocation Parameters'!$C$5="Other author funding", 0, IF('Funding Allocation Parameters'!$C$5="Any discretionary funds (grants if available, other if no grants)", MIN(O659*('Funding Allocation Parameters'!$E$5), 'Funding Allocation Parameters'!$G$5), IF('Funding Allocation Parameters'!$C$5="Complex Library Subsidy", 0, 0)))))</f>
        <v>0</v>
      </c>
      <c r="S659" s="178">
        <f>IF('Funding Allocation Parameters'!$C$5="Basic Library Subsidy", 0, IF('Funding Allocation Parameters'!$C$5="Grant funding", 0, IF('Funding Allocation Parameters'!$C$5="Other author funding",  MIN(O659*('Funding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59" s="178">
        <f>IF('Funding Allocation Parameters'!$C$5="Basic Library Subsidy", MIN(O659*('Funding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MIN($O659*(VLOOKUP(CONCATENATE($A659, 'Funding Allocation Parameters'!$I$5), 'Library Subsidy Complex'!$C$2:$J$55, 6, FALSE)), VLOOKUP(CONCATENATE($A659, 'Funding Allocation Parameters'!$I$5), 'Library Subsidy Complex'!$C$2:$J$55, 8, FALSE)), 0)))))</f>
        <v>1189</v>
      </c>
      <c r="U659" s="178">
        <f>IF('Funding Allocation Parameters'!$C$5="Basic Library Subsidy", 0, IF('Funding Allocation Parameters'!$C$5="Grant funding", 0, IF('Funding Allocation Parameters'!$C$5="Other author funding",  MIN(O659*('Funding Allocation Parameters'!$E$5), 'Funding Allocation Parameters'!$G$5), IF('Funding Allocation Parameters'!$C$5="Any discretionary funds (grants if available, other if no grants)", MIN(O659*('Funding Allocation Parameters'!$E$5), 'Funding Allocation Parameters'!$G$5), IF('Funding Allocation Parameters'!$C$5="Complex Library Subsidy", 0, 0)))))</f>
        <v>0</v>
      </c>
      <c r="V659" s="177">
        <f t="shared" si="314"/>
        <v>724.12260000000015</v>
      </c>
      <c r="W659" s="177">
        <f t="shared" si="315"/>
        <v>724.12260000000015</v>
      </c>
      <c r="X659" s="179">
        <f>IF('Funding Allocation Parameters'!$C$6="Basic Library Subsidy", MIN(V659*'Funding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MIN(V659*VLOOKUP(CONCATENATE($A659, 'Funding Allocation Parameters'!$I$6), 'Library Subsidy Complex'!$C$2:$J$55, 2, FALSE), VLOOKUP(CONCATENATE($A659, 'Funding Allocation Parameters'!$I$6), 'Library Subsidy Complex'!$C$2:$J$55, 4, FALSE)), 0)))))</f>
        <v>0</v>
      </c>
      <c r="Y659" s="179">
        <f>IF('Funding Allocation Parameters'!$C$6="Basic Library Subsidy", 0, IF('Funding Allocation Parameters'!$C$6="Grant funding",MIN(V659*'Funding Allocation Parameters'!$E$6, 'Funding Allocation Parameters'!$G$6), IF('Funding Allocation Parameters'!$C$6="Other author funding", 0, IF('Funding Allocation Parameters'!$C$6="Any discretionary funds (grants if available, other if no grants)", MIN(V659*'Funding Allocation Parameters'!$E$6, 'Funding Allocation Parameters'!$G$6), IF('Funding Allocation Parameters'!$C$6="Complex Library Subsidy", 0, 0)))))</f>
        <v>724.12260000000015</v>
      </c>
      <c r="Z659" s="179">
        <f>IF('Funding Allocation Parameters'!$C$6="Basic Library Subsidy", 0, IF('Funding Allocation Parameters'!$C$6="Grant funding", 0, IF('Funding Allocation Parameters'!$C$6="Other author funding",  MIN(V659*'Funding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59" s="179">
        <f>IF('Funding Allocation Parameters'!$C$6="Basic Library Subsidy", MIN(W659*'Funding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MIN(W659*VLOOKUP(CONCATENATE($A659, 'Funding Allocation Parameters'!$I$6), 'Library Subsidy Complex'!$C$2:$J$55, 6, FALSE), VLOOKUP(CONCATENATE($A659, 'Funding Allocation Parameters'!$I$6), 'Library Subsidy Complex'!$C$2:$J$55, 8, FALSE)), 0)))))</f>
        <v>0</v>
      </c>
      <c r="AB659" s="179">
        <f>IF('Funding Allocation Parameters'!$C$6="Basic Library Subsidy", 0, IF('Funding Allocation Parameters'!$C$6="Grant funding", 0, IF('Funding Allocation Parameters'!$C$6="Other author funding",  MIN(W659*'Funding Allocation Parameters'!$E$6, 'Funding Allocation Parameters'!$G$6), IF('Funding Allocation Parameters'!$C$6="Any discretionary funds (grants if available, other if no grants)", MIN(W659*'Funding Allocation Parameters'!$E$6, 'Funding Allocation Parameters'!$G$6), IF('Funding Allocation Parameters'!$C$6="Complex Library Subsidy", 0, 0)))))</f>
        <v>724.12260000000015</v>
      </c>
      <c r="AC659" s="177">
        <f t="shared" si="316"/>
        <v>0</v>
      </c>
      <c r="AD659" s="177">
        <f t="shared" si="317"/>
        <v>0</v>
      </c>
      <c r="AE659" s="180">
        <f>IF('Funding Allocation Parameters'!$C$7="Basic Library Subsidy", MIN(AC659*'Funding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MIN(AC659*VLOOKUP(CONCATENATE($A659, 'Funding Allocation Parameters'!$I$7), 'Library Subsidy Complex'!$C$2:$J$55, 2, FALSE), VLOOKUP(CONCATENATE($A659, 'Funding Allocation Parameters'!$I$7), 'Library Subsidy Complex'!$C$2:$J$55, 4, FALSE)), 0)))))</f>
        <v>0</v>
      </c>
      <c r="AF659" s="180">
        <f>IF('Funding Allocation Parameters'!$C$7="Basic Library Subsidy", 0, IF('Funding Allocation Parameters'!$C$7="Grant funding",MIN(AC659*'Funding Allocation Parameters'!$E$7, 'Funding Allocation Parameters'!$G$7), IF('Funding Allocation Parameters'!$C$7="Other author funding", 0, IF('Funding Allocation Parameters'!$C$7="Any discretionary funds (grants if available, other if no grants)", MIN(AC659*'Funding Allocation Parameters'!$E$7, 'Funding Allocation Parameters'!$G$7), IF('Funding Allocation Parameters'!$C$7="Complex Library Subsidy", 0, 0)))))</f>
        <v>0</v>
      </c>
      <c r="AG659" s="180">
        <f>IF('Funding Allocation Parameters'!$C$7="Basic Library Subsidy", 0, IF('Funding Allocation Parameters'!$C$7="Grant funding", 0, IF('Funding Allocation Parameters'!$C$7="Other author funding",  MIN(AC659*'Funding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59" s="180">
        <f>IF('Funding Allocation Parameters'!$C$7="Basic Library Subsidy", MIN(AD659*'Funding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MIN(AD659*VLOOKUP(CONCATENATE($A659, 'Funding Allocation Parameters'!$I$7), 'Library Subsidy Complex'!$C$2:$J$55, 6, FALSE), VLOOKUP(CONCATENATE($A659, 'Funding Allocation Parameters'!$I$7), 'Library Subsidy Complex'!$C$2:$J$55, 8, FALSE)), 0)))))</f>
        <v>0</v>
      </c>
      <c r="AI659" s="180">
        <f>IF('Funding Allocation Parameters'!$C$7="Basic Library Subsidy", 0, IF('Funding Allocation Parameters'!$C$7="Grant funding", 0, IF('Funding Allocation Parameters'!$C$7="Other author funding",  MIN(AD659*'Funding Allocation Parameters'!$E$7, 'Funding Allocation Parameters'!$G$7), IF('Funding Allocation Parameters'!$C$7="Any discretionary funds (grants if available, other if no grants)", MIN(AD659*'Funding Allocation Parameters'!$E$7, 'Funding Allocation Parameters'!$G$7), IF('Funding Allocation Parameters'!$C$7="Complex Library Subsidy", 0, 0)))))</f>
        <v>0</v>
      </c>
      <c r="AJ659" s="177">
        <f t="shared" si="318"/>
        <v>0</v>
      </c>
      <c r="AK659" s="177">
        <f t="shared" si="319"/>
        <v>0</v>
      </c>
      <c r="AL659" s="181">
        <f>IF('Funding Allocation Parameters'!$C$8="Basic Library Subsidy", MIN(AJ659*'Funding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MIN(AJ659*VLOOKUP(CONCATENATE($A659, 'Funding Allocation Parameters'!$I$8), 'Library Subsidy Complex'!$C$2:$J$55, 2, FALSE), VLOOKUP(CONCATENATE($A659, 'Funding Allocation Parameters'!$I$8), 'Library Subsidy Complex'!$C$2:$J$55, 4, FALSE)), 0)))))</f>
        <v>0</v>
      </c>
      <c r="AM659" s="181">
        <f>IF('Funding Allocation Parameters'!$C$8="Basic Library Subsidy", 0, IF('Funding Allocation Parameters'!$C$8="Grant funding",MIN(AJ659*'Funding Allocation Parameters'!$E$8, 'Funding Allocation Parameters'!$G$8), IF('Funding Allocation Parameters'!$C$8="Other author funding", 0, IF('Funding Allocation Parameters'!$C$8="Any discretionary funds (grants if available, other if no grants)", MIN(AJ659*'Funding Allocation Parameters'!$E$8, 'Funding Allocation Parameters'!$G$8), IF('Funding Allocation Parameters'!$C$8="Complex Library Subsidy", 0, 0)))))</f>
        <v>0</v>
      </c>
      <c r="AN659" s="181">
        <f>IF('Funding Allocation Parameters'!$C$8="Basic Library Subsidy", 0, IF('Funding Allocation Parameters'!$C$8="Grant funding", 0, IF('Funding Allocation Parameters'!$C$8="Other author funding",  MIN(AJ659*'Funding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59" s="181">
        <f>IF('Funding Allocation Parameters'!$C$8="Basic Library Subsidy", MIN(AK659*'Funding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MIN(AK659*VLOOKUP(CONCATENATE($A659, 'Funding Allocation Parameters'!$I$8), 'Library Subsidy Complex'!$C$2:$J$55, 6, FALSE), VLOOKUP(CONCATENATE($A659, 'Funding Allocation Parameters'!$I$8), 'Library Subsidy Complex'!$C$2:$J$55, 8, FALSE)), 0)))))</f>
        <v>0</v>
      </c>
      <c r="AP659" s="181">
        <f>IF('Funding Allocation Parameters'!$C$8="Basic Library Subsidy", 0, IF('Funding Allocation Parameters'!$C$8="Grant funding", 0, IF('Funding Allocation Parameters'!$C$8="Other author funding",  MIN(AK659*'Funding Allocation Parameters'!$E$8, 'Funding Allocation Parameters'!$G$8), IF('Funding Allocation Parameters'!$C$8="Any discretionary funds (grants if available, other if no grants)", MIN(AK659*'Funding Allocation Parameters'!$E$8, 'Funding Allocation Parameters'!$G$8), IF('Funding Allocation Parameters'!$C$8="Complex Library Subsidy", 0, 0)))))</f>
        <v>0</v>
      </c>
      <c r="AQ659" s="177">
        <f t="shared" si="320"/>
        <v>0</v>
      </c>
      <c r="AR659" s="177">
        <f t="shared" si="321"/>
        <v>0</v>
      </c>
      <c r="AS659" s="182">
        <f t="shared" si="322"/>
        <v>1189</v>
      </c>
      <c r="AT659" s="182">
        <f t="shared" si="323"/>
        <v>724.12260000000015</v>
      </c>
      <c r="AU659" s="182">
        <f t="shared" si="324"/>
        <v>0</v>
      </c>
      <c r="AV659" s="182">
        <f t="shared" si="325"/>
        <v>1189</v>
      </c>
      <c r="AW659" s="182">
        <f t="shared" si="326"/>
        <v>724.12260000000015</v>
      </c>
      <c r="AX659" s="183">
        <f t="shared" si="327"/>
        <v>1189</v>
      </c>
      <c r="AY659" s="183">
        <f t="shared" si="328"/>
        <v>724.12260000000015</v>
      </c>
      <c r="AZ659" s="183">
        <f t="shared" si="329"/>
        <v>0</v>
      </c>
      <c r="BA659" s="183">
        <f t="shared" si="330"/>
        <v>0</v>
      </c>
      <c r="BB659" s="183">
        <f t="shared" si="331"/>
        <v>0</v>
      </c>
      <c r="BC659" s="184">
        <f t="shared" si="332"/>
        <v>1189</v>
      </c>
      <c r="BD659" s="184">
        <f t="shared" si="333"/>
        <v>0</v>
      </c>
      <c r="BE659" s="184">
        <f t="shared" si="334"/>
        <v>724.12260000000015</v>
      </c>
      <c r="BF659" s="184">
        <f t="shared" si="335"/>
        <v>0</v>
      </c>
      <c r="BG659" s="102">
        <f t="shared" si="336"/>
        <v>0</v>
      </c>
      <c r="BH659" s="102">
        <f t="shared" si="337"/>
        <v>0</v>
      </c>
      <c r="BI659" s="102">
        <f t="shared" si="338"/>
        <v>0</v>
      </c>
      <c r="BJ659" s="102">
        <f t="shared" si="339"/>
        <v>1</v>
      </c>
      <c r="BK659" s="102">
        <f t="shared" si="340"/>
        <v>0</v>
      </c>
      <c r="BL659" s="102">
        <f t="shared" si="341"/>
        <v>0</v>
      </c>
      <c r="BN659" s="102"/>
    </row>
    <row r="660" spans="1:66" x14ac:dyDescent="0.25">
      <c r="A660" s="102" t="s">
        <v>17</v>
      </c>
      <c r="B660" s="102" t="s">
        <v>8</v>
      </c>
      <c r="C660" s="102" t="s">
        <v>8</v>
      </c>
      <c r="D660" s="102" t="s">
        <v>27</v>
      </c>
      <c r="E660" s="102" t="s">
        <v>34</v>
      </c>
      <c r="F660" s="102" t="s">
        <v>1290</v>
      </c>
      <c r="G660" s="102">
        <v>1.222</v>
      </c>
      <c r="H660" s="102">
        <v>1</v>
      </c>
      <c r="I660" s="102">
        <v>1</v>
      </c>
      <c r="J660" s="167">
        <f>IFERROR(H660*VLOOKUP(A660, 'Advanced Parameters'!$B$7:$G$20, 6, FALSE)*VLOOKUP(A660, 'Growth Parameters'!$B$6:$H$19, 6, FALSE), 0)</f>
        <v>1</v>
      </c>
      <c r="K660" s="167">
        <f>IFERROR(IF('Advanced Parameters'!$C$5="n",'Raw Data'!I660*VLOOKUP(A660,'Advanced Parameters'!$B$7:$G$20,6,FALSE),J660*VLOOKUP(A660,'Advanced Parameters'!$B$7:$G$20,2,FALSE))*VLOOKUP(A660, 'Growth Parameters'!$B$6:$H$19, 6, FALSE), 0)</f>
        <v>1</v>
      </c>
      <c r="L660" s="167">
        <f t="shared" ref="L660:L723" si="342">J660-K660</f>
        <v>0</v>
      </c>
      <c r="M660" s="168">
        <f>IFERROR(IF(G660="NA","NA",IF(G660&gt;'APC Parameters'!$K$6+VLOOKUP('Raw Data'!A660, 'APC Parameters'!$H$7:$L$20, 4, FALSE), 'APC Parameters'!$L$6+VLOOKUP('Raw Data'!A660, 'APC Parameters'!$H$7:$L$20, 5, FALSE), G660*('APC Parameters'!$J$6+VLOOKUP('Raw Data'!A660, 'APC Parameters'!$H$7:$L$20, 3, FALSE))+'APC Parameters'!$I$6+VLOOKUP('Raw Data'!A660, 'APC Parameters'!$H$7:$L$20, 2, FALSE))), 0)</f>
        <v>2014.5668000000001</v>
      </c>
      <c r="N660" s="168">
        <f t="shared" si="312"/>
        <v>2014.5668000000001</v>
      </c>
      <c r="O660" s="168">
        <f>IFERROR(IF(M660="NA",VLOOKUP(D660,'Internal Calculations'!$B$10:$C$11,2,FALSE), M660)*VLOOKUP(A660, 'Growth Parameters'!$B$6:$H$19, 7, FALSE), 0)</f>
        <v>2014.5668000000001</v>
      </c>
      <c r="P660" s="177">
        <f t="shared" si="313"/>
        <v>2014.5668000000001</v>
      </c>
      <c r="Q660" s="178">
        <f>IF('Funding Allocation Parameters'!$C$5="Basic Library Subsidy", MIN(O660*('Funding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MIN($O660*(VLOOKUP(CONCATENATE($A660, 'Funding Allocation Parameters'!$I$5), 'Library Subsidy Complex'!$C$2:$J$55, 2, FALSE)), VLOOKUP(CONCATENATE($A660, 'Funding Allocation Parameters'!$I$5), 'Library Subsidy Complex'!$C$2:$J$55, 4, FALSE)), 0)))))</f>
        <v>1189</v>
      </c>
      <c r="R660" s="178">
        <f>IF('Funding Allocation Parameters'!$C$5="Basic Library Subsidy", 0, IF('Funding Allocation Parameters'!$C$5="Grant funding",MIN(O660*('Funding Allocation Parameters'!$E$5), 'Funding Allocation Parameters'!$G$5), IF('Funding Allocation Parameters'!$C$5="Other author funding", 0, IF('Funding Allocation Parameters'!$C$5="Any discretionary funds (grants if available, other if no grants)", MIN(O660*('Funding Allocation Parameters'!$E$5), 'Funding Allocation Parameters'!$G$5), IF('Funding Allocation Parameters'!$C$5="Complex Library Subsidy", 0, 0)))))</f>
        <v>0</v>
      </c>
      <c r="S660" s="178">
        <f>IF('Funding Allocation Parameters'!$C$5="Basic Library Subsidy", 0, IF('Funding Allocation Parameters'!$C$5="Grant funding", 0, IF('Funding Allocation Parameters'!$C$5="Other author funding",  MIN(O660*('Funding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0" s="178">
        <f>IF('Funding Allocation Parameters'!$C$5="Basic Library Subsidy", MIN(O660*('Funding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MIN($O660*(VLOOKUP(CONCATENATE($A660, 'Funding Allocation Parameters'!$I$5), 'Library Subsidy Complex'!$C$2:$J$55, 6, FALSE)), VLOOKUP(CONCATENATE($A660, 'Funding Allocation Parameters'!$I$5), 'Library Subsidy Complex'!$C$2:$J$55, 8, FALSE)), 0)))))</f>
        <v>1189</v>
      </c>
      <c r="U660" s="178">
        <f>IF('Funding Allocation Parameters'!$C$5="Basic Library Subsidy", 0, IF('Funding Allocation Parameters'!$C$5="Grant funding", 0, IF('Funding Allocation Parameters'!$C$5="Other author funding",  MIN(O660*('Funding Allocation Parameters'!$E$5), 'Funding Allocation Parameters'!$G$5), IF('Funding Allocation Parameters'!$C$5="Any discretionary funds (grants if available, other if no grants)", MIN(O660*('Funding Allocation Parameters'!$E$5), 'Funding Allocation Parameters'!$G$5), IF('Funding Allocation Parameters'!$C$5="Complex Library Subsidy", 0, 0)))))</f>
        <v>0</v>
      </c>
      <c r="V660" s="177">
        <f t="shared" si="314"/>
        <v>825.56680000000006</v>
      </c>
      <c r="W660" s="177">
        <f t="shared" si="315"/>
        <v>825.56680000000006</v>
      </c>
      <c r="X660" s="179">
        <f>IF('Funding Allocation Parameters'!$C$6="Basic Library Subsidy", MIN(V660*'Funding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MIN(V660*VLOOKUP(CONCATENATE($A660, 'Funding Allocation Parameters'!$I$6), 'Library Subsidy Complex'!$C$2:$J$55, 2, FALSE), VLOOKUP(CONCATENATE($A660, 'Funding Allocation Parameters'!$I$6), 'Library Subsidy Complex'!$C$2:$J$55, 4, FALSE)), 0)))))</f>
        <v>0</v>
      </c>
      <c r="Y660" s="179">
        <f>IF('Funding Allocation Parameters'!$C$6="Basic Library Subsidy", 0, IF('Funding Allocation Parameters'!$C$6="Grant funding",MIN(V660*'Funding Allocation Parameters'!$E$6, 'Funding Allocation Parameters'!$G$6), IF('Funding Allocation Parameters'!$C$6="Other author funding", 0, IF('Funding Allocation Parameters'!$C$6="Any discretionary funds (grants if available, other if no grants)", MIN(V660*'Funding Allocation Parameters'!$E$6, 'Funding Allocation Parameters'!$G$6), IF('Funding Allocation Parameters'!$C$6="Complex Library Subsidy", 0, 0)))))</f>
        <v>825.56680000000006</v>
      </c>
      <c r="Z660" s="179">
        <f>IF('Funding Allocation Parameters'!$C$6="Basic Library Subsidy", 0, IF('Funding Allocation Parameters'!$C$6="Grant funding", 0, IF('Funding Allocation Parameters'!$C$6="Other author funding",  MIN(V660*'Funding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0" s="179">
        <f>IF('Funding Allocation Parameters'!$C$6="Basic Library Subsidy", MIN(W660*'Funding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MIN(W660*VLOOKUP(CONCATENATE($A660, 'Funding Allocation Parameters'!$I$6), 'Library Subsidy Complex'!$C$2:$J$55, 6, FALSE), VLOOKUP(CONCATENATE($A660, 'Funding Allocation Parameters'!$I$6), 'Library Subsidy Complex'!$C$2:$J$55, 8, FALSE)), 0)))))</f>
        <v>0</v>
      </c>
      <c r="AB660" s="179">
        <f>IF('Funding Allocation Parameters'!$C$6="Basic Library Subsidy", 0, IF('Funding Allocation Parameters'!$C$6="Grant funding", 0, IF('Funding Allocation Parameters'!$C$6="Other author funding",  MIN(W660*'Funding Allocation Parameters'!$E$6, 'Funding Allocation Parameters'!$G$6), IF('Funding Allocation Parameters'!$C$6="Any discretionary funds (grants if available, other if no grants)", MIN(W660*'Funding Allocation Parameters'!$E$6, 'Funding Allocation Parameters'!$G$6), IF('Funding Allocation Parameters'!$C$6="Complex Library Subsidy", 0, 0)))))</f>
        <v>825.56680000000006</v>
      </c>
      <c r="AC660" s="177">
        <f t="shared" si="316"/>
        <v>0</v>
      </c>
      <c r="AD660" s="177">
        <f t="shared" si="317"/>
        <v>0</v>
      </c>
      <c r="AE660" s="180">
        <f>IF('Funding Allocation Parameters'!$C$7="Basic Library Subsidy", MIN(AC660*'Funding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MIN(AC660*VLOOKUP(CONCATENATE($A660, 'Funding Allocation Parameters'!$I$7), 'Library Subsidy Complex'!$C$2:$J$55, 2, FALSE), VLOOKUP(CONCATENATE($A660, 'Funding Allocation Parameters'!$I$7), 'Library Subsidy Complex'!$C$2:$J$55, 4, FALSE)), 0)))))</f>
        <v>0</v>
      </c>
      <c r="AF660" s="180">
        <f>IF('Funding Allocation Parameters'!$C$7="Basic Library Subsidy", 0, IF('Funding Allocation Parameters'!$C$7="Grant funding",MIN(AC660*'Funding Allocation Parameters'!$E$7, 'Funding Allocation Parameters'!$G$7), IF('Funding Allocation Parameters'!$C$7="Other author funding", 0, IF('Funding Allocation Parameters'!$C$7="Any discretionary funds (grants if available, other if no grants)", MIN(AC660*'Funding Allocation Parameters'!$E$7, 'Funding Allocation Parameters'!$G$7), IF('Funding Allocation Parameters'!$C$7="Complex Library Subsidy", 0, 0)))))</f>
        <v>0</v>
      </c>
      <c r="AG660" s="180">
        <f>IF('Funding Allocation Parameters'!$C$7="Basic Library Subsidy", 0, IF('Funding Allocation Parameters'!$C$7="Grant funding", 0, IF('Funding Allocation Parameters'!$C$7="Other author funding",  MIN(AC660*'Funding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0" s="180">
        <f>IF('Funding Allocation Parameters'!$C$7="Basic Library Subsidy", MIN(AD660*'Funding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MIN(AD660*VLOOKUP(CONCATENATE($A660, 'Funding Allocation Parameters'!$I$7), 'Library Subsidy Complex'!$C$2:$J$55, 6, FALSE), VLOOKUP(CONCATENATE($A660, 'Funding Allocation Parameters'!$I$7), 'Library Subsidy Complex'!$C$2:$J$55, 8, FALSE)), 0)))))</f>
        <v>0</v>
      </c>
      <c r="AI660" s="180">
        <f>IF('Funding Allocation Parameters'!$C$7="Basic Library Subsidy", 0, IF('Funding Allocation Parameters'!$C$7="Grant funding", 0, IF('Funding Allocation Parameters'!$C$7="Other author funding",  MIN(AD660*'Funding Allocation Parameters'!$E$7, 'Funding Allocation Parameters'!$G$7), IF('Funding Allocation Parameters'!$C$7="Any discretionary funds (grants if available, other if no grants)", MIN(AD660*'Funding Allocation Parameters'!$E$7, 'Funding Allocation Parameters'!$G$7), IF('Funding Allocation Parameters'!$C$7="Complex Library Subsidy", 0, 0)))))</f>
        <v>0</v>
      </c>
      <c r="AJ660" s="177">
        <f t="shared" si="318"/>
        <v>0</v>
      </c>
      <c r="AK660" s="177">
        <f t="shared" si="319"/>
        <v>0</v>
      </c>
      <c r="AL660" s="181">
        <f>IF('Funding Allocation Parameters'!$C$8="Basic Library Subsidy", MIN(AJ660*'Funding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MIN(AJ660*VLOOKUP(CONCATENATE($A660, 'Funding Allocation Parameters'!$I$8), 'Library Subsidy Complex'!$C$2:$J$55, 2, FALSE), VLOOKUP(CONCATENATE($A660, 'Funding Allocation Parameters'!$I$8), 'Library Subsidy Complex'!$C$2:$J$55, 4, FALSE)), 0)))))</f>
        <v>0</v>
      </c>
      <c r="AM660" s="181">
        <f>IF('Funding Allocation Parameters'!$C$8="Basic Library Subsidy", 0, IF('Funding Allocation Parameters'!$C$8="Grant funding",MIN(AJ660*'Funding Allocation Parameters'!$E$8, 'Funding Allocation Parameters'!$G$8), IF('Funding Allocation Parameters'!$C$8="Other author funding", 0, IF('Funding Allocation Parameters'!$C$8="Any discretionary funds (grants if available, other if no grants)", MIN(AJ660*'Funding Allocation Parameters'!$E$8, 'Funding Allocation Parameters'!$G$8), IF('Funding Allocation Parameters'!$C$8="Complex Library Subsidy", 0, 0)))))</f>
        <v>0</v>
      </c>
      <c r="AN660" s="181">
        <f>IF('Funding Allocation Parameters'!$C$8="Basic Library Subsidy", 0, IF('Funding Allocation Parameters'!$C$8="Grant funding", 0, IF('Funding Allocation Parameters'!$C$8="Other author funding",  MIN(AJ660*'Funding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0" s="181">
        <f>IF('Funding Allocation Parameters'!$C$8="Basic Library Subsidy", MIN(AK660*'Funding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MIN(AK660*VLOOKUP(CONCATENATE($A660, 'Funding Allocation Parameters'!$I$8), 'Library Subsidy Complex'!$C$2:$J$55, 6, FALSE), VLOOKUP(CONCATENATE($A660, 'Funding Allocation Parameters'!$I$8), 'Library Subsidy Complex'!$C$2:$J$55, 8, FALSE)), 0)))))</f>
        <v>0</v>
      </c>
      <c r="AP660" s="181">
        <f>IF('Funding Allocation Parameters'!$C$8="Basic Library Subsidy", 0, IF('Funding Allocation Parameters'!$C$8="Grant funding", 0, IF('Funding Allocation Parameters'!$C$8="Other author funding",  MIN(AK660*'Funding Allocation Parameters'!$E$8, 'Funding Allocation Parameters'!$G$8), IF('Funding Allocation Parameters'!$C$8="Any discretionary funds (grants if available, other if no grants)", MIN(AK660*'Funding Allocation Parameters'!$E$8, 'Funding Allocation Parameters'!$G$8), IF('Funding Allocation Parameters'!$C$8="Complex Library Subsidy", 0, 0)))))</f>
        <v>0</v>
      </c>
      <c r="AQ660" s="177">
        <f t="shared" si="320"/>
        <v>0</v>
      </c>
      <c r="AR660" s="177">
        <f t="shared" si="321"/>
        <v>0</v>
      </c>
      <c r="AS660" s="182">
        <f t="shared" si="322"/>
        <v>1189</v>
      </c>
      <c r="AT660" s="182">
        <f t="shared" si="323"/>
        <v>825.56680000000006</v>
      </c>
      <c r="AU660" s="182">
        <f t="shared" si="324"/>
        <v>0</v>
      </c>
      <c r="AV660" s="182">
        <f t="shared" si="325"/>
        <v>1189</v>
      </c>
      <c r="AW660" s="182">
        <f t="shared" si="326"/>
        <v>825.56680000000006</v>
      </c>
      <c r="AX660" s="183">
        <f t="shared" si="327"/>
        <v>1189</v>
      </c>
      <c r="AY660" s="183">
        <f t="shared" si="328"/>
        <v>825.56680000000006</v>
      </c>
      <c r="AZ660" s="183">
        <f t="shared" si="329"/>
        <v>0</v>
      </c>
      <c r="BA660" s="183">
        <f t="shared" si="330"/>
        <v>0</v>
      </c>
      <c r="BB660" s="183">
        <f t="shared" si="331"/>
        <v>0</v>
      </c>
      <c r="BC660" s="184">
        <f t="shared" si="332"/>
        <v>1189</v>
      </c>
      <c r="BD660" s="184">
        <f t="shared" si="333"/>
        <v>0</v>
      </c>
      <c r="BE660" s="184">
        <f t="shared" si="334"/>
        <v>825.56680000000006</v>
      </c>
      <c r="BF660" s="184">
        <f t="shared" si="335"/>
        <v>0</v>
      </c>
      <c r="BG660" s="102">
        <f t="shared" si="336"/>
        <v>0</v>
      </c>
      <c r="BH660" s="102">
        <f t="shared" si="337"/>
        <v>0</v>
      </c>
      <c r="BI660" s="102">
        <f t="shared" si="338"/>
        <v>0</v>
      </c>
      <c r="BJ660" s="102">
        <f t="shared" si="339"/>
        <v>1</v>
      </c>
      <c r="BK660" s="102">
        <f t="shared" si="340"/>
        <v>0</v>
      </c>
      <c r="BL660" s="102">
        <f t="shared" si="341"/>
        <v>0</v>
      </c>
      <c r="BN660" s="102"/>
    </row>
    <row r="661" spans="1:66" x14ac:dyDescent="0.25">
      <c r="A661" s="102" t="s">
        <v>17</v>
      </c>
      <c r="B661" s="102" t="s">
        <v>12</v>
      </c>
      <c r="C661" s="102" t="s">
        <v>8</v>
      </c>
      <c r="D661" s="102" t="s">
        <v>27</v>
      </c>
      <c r="E661" s="102" t="s">
        <v>1291</v>
      </c>
      <c r="F661" s="102" t="s">
        <v>1292</v>
      </c>
      <c r="G661" s="102">
        <v>2.9430000000000001</v>
      </c>
      <c r="H661" s="102">
        <v>1</v>
      </c>
      <c r="I661" s="102">
        <v>1</v>
      </c>
      <c r="J661" s="167">
        <f>IFERROR(H661*VLOOKUP(A661, 'Advanced Parameters'!$B$7:$G$20, 6, FALSE)*VLOOKUP(A661, 'Growth Parameters'!$B$6:$H$19, 6, FALSE), 0)</f>
        <v>1</v>
      </c>
      <c r="K661" s="167">
        <f>IFERROR(IF('Advanced Parameters'!$C$5="n",'Raw Data'!I661*VLOOKUP(A661,'Advanced Parameters'!$B$7:$G$20,6,FALSE),J661*VLOOKUP(A661,'Advanced Parameters'!$B$7:$G$20,2,FALSE))*VLOOKUP(A661, 'Growth Parameters'!$B$6:$H$19, 6, FALSE), 0)</f>
        <v>1</v>
      </c>
      <c r="L661" s="167">
        <f t="shared" si="342"/>
        <v>0</v>
      </c>
      <c r="M661" s="168">
        <f>IFERROR(IF(G661="NA","NA",IF(G661&gt;'APC Parameters'!$K$6+VLOOKUP('Raw Data'!A661, 'APC Parameters'!$H$7:$L$20, 4, FALSE), 'APC Parameters'!$L$6+VLOOKUP('Raw Data'!A661, 'APC Parameters'!$H$7:$L$20, 5, FALSE), G661*('APC Parameters'!$J$6+VLOOKUP('Raw Data'!A661, 'APC Parameters'!$H$7:$L$20, 3, FALSE))+'APC Parameters'!$I$6+VLOOKUP('Raw Data'!A661, 'APC Parameters'!$H$7:$L$20, 2, FALSE))), 0)</f>
        <v>3235.4441999999999</v>
      </c>
      <c r="N661" s="168">
        <f t="shared" si="312"/>
        <v>3235.4441999999999</v>
      </c>
      <c r="O661" s="168">
        <f>IFERROR(IF(M661="NA",VLOOKUP(D661,'Internal Calculations'!$B$10:$C$11,2,FALSE), M661)*VLOOKUP(A661, 'Growth Parameters'!$B$6:$H$19, 7, FALSE), 0)</f>
        <v>3235.4441999999999</v>
      </c>
      <c r="P661" s="177">
        <f t="shared" si="313"/>
        <v>3235.4441999999999</v>
      </c>
      <c r="Q661" s="178">
        <f>IF('Funding Allocation Parameters'!$C$5="Basic Library Subsidy", MIN(O661*('Funding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MIN($O661*(VLOOKUP(CONCATENATE($A661, 'Funding Allocation Parameters'!$I$5), 'Library Subsidy Complex'!$C$2:$J$55, 2, FALSE)), VLOOKUP(CONCATENATE($A661, 'Funding Allocation Parameters'!$I$5), 'Library Subsidy Complex'!$C$2:$J$55, 4, FALSE)), 0)))))</f>
        <v>1189</v>
      </c>
      <c r="R661" s="178">
        <f>IF('Funding Allocation Parameters'!$C$5="Basic Library Subsidy", 0, IF('Funding Allocation Parameters'!$C$5="Grant funding",MIN(O661*('Funding Allocation Parameters'!$E$5), 'Funding Allocation Parameters'!$G$5), IF('Funding Allocation Parameters'!$C$5="Other author funding", 0, IF('Funding Allocation Parameters'!$C$5="Any discretionary funds (grants if available, other if no grants)", MIN(O661*('Funding Allocation Parameters'!$E$5), 'Funding Allocation Parameters'!$G$5), IF('Funding Allocation Parameters'!$C$5="Complex Library Subsidy", 0, 0)))))</f>
        <v>0</v>
      </c>
      <c r="S661" s="178">
        <f>IF('Funding Allocation Parameters'!$C$5="Basic Library Subsidy", 0, IF('Funding Allocation Parameters'!$C$5="Grant funding", 0, IF('Funding Allocation Parameters'!$C$5="Other author funding",  MIN(O661*('Funding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1" s="178">
        <f>IF('Funding Allocation Parameters'!$C$5="Basic Library Subsidy", MIN(O661*('Funding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MIN($O661*(VLOOKUP(CONCATENATE($A661, 'Funding Allocation Parameters'!$I$5), 'Library Subsidy Complex'!$C$2:$J$55, 6, FALSE)), VLOOKUP(CONCATENATE($A661, 'Funding Allocation Parameters'!$I$5), 'Library Subsidy Complex'!$C$2:$J$55, 8, FALSE)), 0)))))</f>
        <v>1189</v>
      </c>
      <c r="U661" s="178">
        <f>IF('Funding Allocation Parameters'!$C$5="Basic Library Subsidy", 0, IF('Funding Allocation Parameters'!$C$5="Grant funding", 0, IF('Funding Allocation Parameters'!$C$5="Other author funding",  MIN(O661*('Funding Allocation Parameters'!$E$5), 'Funding Allocation Parameters'!$G$5), IF('Funding Allocation Parameters'!$C$5="Any discretionary funds (grants if available, other if no grants)", MIN(O661*('Funding Allocation Parameters'!$E$5), 'Funding Allocation Parameters'!$G$5), IF('Funding Allocation Parameters'!$C$5="Complex Library Subsidy", 0, 0)))))</f>
        <v>0</v>
      </c>
      <c r="V661" s="177">
        <f t="shared" si="314"/>
        <v>2046.4441999999999</v>
      </c>
      <c r="W661" s="177">
        <f t="shared" si="315"/>
        <v>2046.4441999999999</v>
      </c>
      <c r="X661" s="179">
        <f>IF('Funding Allocation Parameters'!$C$6="Basic Library Subsidy", MIN(V661*'Funding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MIN(V661*VLOOKUP(CONCATENATE($A661, 'Funding Allocation Parameters'!$I$6), 'Library Subsidy Complex'!$C$2:$J$55, 2, FALSE), VLOOKUP(CONCATENATE($A661, 'Funding Allocation Parameters'!$I$6), 'Library Subsidy Complex'!$C$2:$J$55, 4, FALSE)), 0)))))</f>
        <v>0</v>
      </c>
      <c r="Y661" s="179">
        <f>IF('Funding Allocation Parameters'!$C$6="Basic Library Subsidy", 0, IF('Funding Allocation Parameters'!$C$6="Grant funding",MIN(V661*'Funding Allocation Parameters'!$E$6, 'Funding Allocation Parameters'!$G$6), IF('Funding Allocation Parameters'!$C$6="Other author funding", 0, IF('Funding Allocation Parameters'!$C$6="Any discretionary funds (grants if available, other if no grants)", MIN(V661*'Funding Allocation Parameters'!$E$6, 'Funding Allocation Parameters'!$G$6), IF('Funding Allocation Parameters'!$C$6="Complex Library Subsidy", 0, 0)))))</f>
        <v>2046.4441999999999</v>
      </c>
      <c r="Z661" s="179">
        <f>IF('Funding Allocation Parameters'!$C$6="Basic Library Subsidy", 0, IF('Funding Allocation Parameters'!$C$6="Grant funding", 0, IF('Funding Allocation Parameters'!$C$6="Other author funding",  MIN(V661*'Funding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1" s="179">
        <f>IF('Funding Allocation Parameters'!$C$6="Basic Library Subsidy", MIN(W661*'Funding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MIN(W661*VLOOKUP(CONCATENATE($A661, 'Funding Allocation Parameters'!$I$6), 'Library Subsidy Complex'!$C$2:$J$55, 6, FALSE), VLOOKUP(CONCATENATE($A661, 'Funding Allocation Parameters'!$I$6), 'Library Subsidy Complex'!$C$2:$J$55, 8, FALSE)), 0)))))</f>
        <v>0</v>
      </c>
      <c r="AB661" s="179">
        <f>IF('Funding Allocation Parameters'!$C$6="Basic Library Subsidy", 0, IF('Funding Allocation Parameters'!$C$6="Grant funding", 0, IF('Funding Allocation Parameters'!$C$6="Other author funding",  MIN(W661*'Funding Allocation Parameters'!$E$6, 'Funding Allocation Parameters'!$G$6), IF('Funding Allocation Parameters'!$C$6="Any discretionary funds (grants if available, other if no grants)", MIN(W661*'Funding Allocation Parameters'!$E$6, 'Funding Allocation Parameters'!$G$6), IF('Funding Allocation Parameters'!$C$6="Complex Library Subsidy", 0, 0)))))</f>
        <v>2046.4441999999999</v>
      </c>
      <c r="AC661" s="177">
        <f t="shared" si="316"/>
        <v>0</v>
      </c>
      <c r="AD661" s="177">
        <f t="shared" si="317"/>
        <v>0</v>
      </c>
      <c r="AE661" s="180">
        <f>IF('Funding Allocation Parameters'!$C$7="Basic Library Subsidy", MIN(AC661*'Funding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MIN(AC661*VLOOKUP(CONCATENATE($A661, 'Funding Allocation Parameters'!$I$7), 'Library Subsidy Complex'!$C$2:$J$55, 2, FALSE), VLOOKUP(CONCATENATE($A661, 'Funding Allocation Parameters'!$I$7), 'Library Subsidy Complex'!$C$2:$J$55, 4, FALSE)), 0)))))</f>
        <v>0</v>
      </c>
      <c r="AF661" s="180">
        <f>IF('Funding Allocation Parameters'!$C$7="Basic Library Subsidy", 0, IF('Funding Allocation Parameters'!$C$7="Grant funding",MIN(AC661*'Funding Allocation Parameters'!$E$7, 'Funding Allocation Parameters'!$G$7), IF('Funding Allocation Parameters'!$C$7="Other author funding", 0, IF('Funding Allocation Parameters'!$C$7="Any discretionary funds (grants if available, other if no grants)", MIN(AC661*'Funding Allocation Parameters'!$E$7, 'Funding Allocation Parameters'!$G$7), IF('Funding Allocation Parameters'!$C$7="Complex Library Subsidy", 0, 0)))))</f>
        <v>0</v>
      </c>
      <c r="AG661" s="180">
        <f>IF('Funding Allocation Parameters'!$C$7="Basic Library Subsidy", 0, IF('Funding Allocation Parameters'!$C$7="Grant funding", 0, IF('Funding Allocation Parameters'!$C$7="Other author funding",  MIN(AC661*'Funding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1" s="180">
        <f>IF('Funding Allocation Parameters'!$C$7="Basic Library Subsidy", MIN(AD661*'Funding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MIN(AD661*VLOOKUP(CONCATENATE($A661, 'Funding Allocation Parameters'!$I$7), 'Library Subsidy Complex'!$C$2:$J$55, 6, FALSE), VLOOKUP(CONCATENATE($A661, 'Funding Allocation Parameters'!$I$7), 'Library Subsidy Complex'!$C$2:$J$55, 8, FALSE)), 0)))))</f>
        <v>0</v>
      </c>
      <c r="AI661" s="180">
        <f>IF('Funding Allocation Parameters'!$C$7="Basic Library Subsidy", 0, IF('Funding Allocation Parameters'!$C$7="Grant funding", 0, IF('Funding Allocation Parameters'!$C$7="Other author funding",  MIN(AD661*'Funding Allocation Parameters'!$E$7, 'Funding Allocation Parameters'!$G$7), IF('Funding Allocation Parameters'!$C$7="Any discretionary funds (grants if available, other if no grants)", MIN(AD661*'Funding Allocation Parameters'!$E$7, 'Funding Allocation Parameters'!$G$7), IF('Funding Allocation Parameters'!$C$7="Complex Library Subsidy", 0, 0)))))</f>
        <v>0</v>
      </c>
      <c r="AJ661" s="177">
        <f t="shared" si="318"/>
        <v>0</v>
      </c>
      <c r="AK661" s="177">
        <f t="shared" si="319"/>
        <v>0</v>
      </c>
      <c r="AL661" s="181">
        <f>IF('Funding Allocation Parameters'!$C$8="Basic Library Subsidy", MIN(AJ661*'Funding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MIN(AJ661*VLOOKUP(CONCATENATE($A661, 'Funding Allocation Parameters'!$I$8), 'Library Subsidy Complex'!$C$2:$J$55, 2, FALSE), VLOOKUP(CONCATENATE($A661, 'Funding Allocation Parameters'!$I$8), 'Library Subsidy Complex'!$C$2:$J$55, 4, FALSE)), 0)))))</f>
        <v>0</v>
      </c>
      <c r="AM661" s="181">
        <f>IF('Funding Allocation Parameters'!$C$8="Basic Library Subsidy", 0, IF('Funding Allocation Parameters'!$C$8="Grant funding",MIN(AJ661*'Funding Allocation Parameters'!$E$8, 'Funding Allocation Parameters'!$G$8), IF('Funding Allocation Parameters'!$C$8="Other author funding", 0, IF('Funding Allocation Parameters'!$C$8="Any discretionary funds (grants if available, other if no grants)", MIN(AJ661*'Funding Allocation Parameters'!$E$8, 'Funding Allocation Parameters'!$G$8), IF('Funding Allocation Parameters'!$C$8="Complex Library Subsidy", 0, 0)))))</f>
        <v>0</v>
      </c>
      <c r="AN661" s="181">
        <f>IF('Funding Allocation Parameters'!$C$8="Basic Library Subsidy", 0, IF('Funding Allocation Parameters'!$C$8="Grant funding", 0, IF('Funding Allocation Parameters'!$C$8="Other author funding",  MIN(AJ661*'Funding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1" s="181">
        <f>IF('Funding Allocation Parameters'!$C$8="Basic Library Subsidy", MIN(AK661*'Funding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MIN(AK661*VLOOKUP(CONCATENATE($A661, 'Funding Allocation Parameters'!$I$8), 'Library Subsidy Complex'!$C$2:$J$55, 6, FALSE), VLOOKUP(CONCATENATE($A661, 'Funding Allocation Parameters'!$I$8), 'Library Subsidy Complex'!$C$2:$J$55, 8, FALSE)), 0)))))</f>
        <v>0</v>
      </c>
      <c r="AP661" s="181">
        <f>IF('Funding Allocation Parameters'!$C$8="Basic Library Subsidy", 0, IF('Funding Allocation Parameters'!$C$8="Grant funding", 0, IF('Funding Allocation Parameters'!$C$8="Other author funding",  MIN(AK661*'Funding Allocation Parameters'!$E$8, 'Funding Allocation Parameters'!$G$8), IF('Funding Allocation Parameters'!$C$8="Any discretionary funds (grants if available, other if no grants)", MIN(AK661*'Funding Allocation Parameters'!$E$8, 'Funding Allocation Parameters'!$G$8), IF('Funding Allocation Parameters'!$C$8="Complex Library Subsidy", 0, 0)))))</f>
        <v>0</v>
      </c>
      <c r="AQ661" s="177">
        <f t="shared" si="320"/>
        <v>0</v>
      </c>
      <c r="AR661" s="177">
        <f t="shared" si="321"/>
        <v>0</v>
      </c>
      <c r="AS661" s="182">
        <f t="shared" si="322"/>
        <v>1189</v>
      </c>
      <c r="AT661" s="182">
        <f t="shared" si="323"/>
        <v>2046.4441999999999</v>
      </c>
      <c r="AU661" s="182">
        <f t="shared" si="324"/>
        <v>0</v>
      </c>
      <c r="AV661" s="182">
        <f t="shared" si="325"/>
        <v>1189</v>
      </c>
      <c r="AW661" s="182">
        <f t="shared" si="326"/>
        <v>2046.4441999999999</v>
      </c>
      <c r="AX661" s="183">
        <f t="shared" si="327"/>
        <v>1189</v>
      </c>
      <c r="AY661" s="183">
        <f t="shared" si="328"/>
        <v>2046.4441999999999</v>
      </c>
      <c r="AZ661" s="183">
        <f t="shared" si="329"/>
        <v>0</v>
      </c>
      <c r="BA661" s="183">
        <f t="shared" si="330"/>
        <v>0</v>
      </c>
      <c r="BB661" s="183">
        <f t="shared" si="331"/>
        <v>0</v>
      </c>
      <c r="BC661" s="184">
        <f t="shared" si="332"/>
        <v>1189</v>
      </c>
      <c r="BD661" s="184">
        <f t="shared" si="333"/>
        <v>0</v>
      </c>
      <c r="BE661" s="184">
        <f t="shared" si="334"/>
        <v>2046.4441999999999</v>
      </c>
      <c r="BF661" s="184">
        <f t="shared" si="335"/>
        <v>0</v>
      </c>
      <c r="BG661" s="102">
        <f t="shared" si="336"/>
        <v>0</v>
      </c>
      <c r="BH661" s="102">
        <f t="shared" si="337"/>
        <v>0</v>
      </c>
      <c r="BI661" s="102">
        <f t="shared" si="338"/>
        <v>0</v>
      </c>
      <c r="BJ661" s="102">
        <f t="shared" si="339"/>
        <v>1</v>
      </c>
      <c r="BK661" s="102">
        <f t="shared" si="340"/>
        <v>0</v>
      </c>
      <c r="BL661" s="102">
        <f t="shared" si="341"/>
        <v>0</v>
      </c>
      <c r="BN661" s="102"/>
    </row>
    <row r="662" spans="1:66" x14ac:dyDescent="0.25">
      <c r="A662" s="102" t="s">
        <v>18</v>
      </c>
      <c r="B662" s="102" t="s">
        <v>8</v>
      </c>
      <c r="C662" s="102" t="s">
        <v>8</v>
      </c>
      <c r="D662" s="102" t="s">
        <v>27</v>
      </c>
      <c r="E662" s="102" t="s">
        <v>1094</v>
      </c>
      <c r="F662" s="102" t="s">
        <v>1293</v>
      </c>
      <c r="G662" s="102" t="s">
        <v>9</v>
      </c>
      <c r="H662" s="102">
        <v>1</v>
      </c>
      <c r="I662" s="102">
        <v>1</v>
      </c>
      <c r="J662" s="167">
        <f>IFERROR(H662*VLOOKUP(A662, 'Advanced Parameters'!$B$7:$G$20, 6, FALSE)*VLOOKUP(A662, 'Growth Parameters'!$B$6:$H$19, 6, FALSE), 0)</f>
        <v>1</v>
      </c>
      <c r="K662" s="167">
        <f>IFERROR(IF('Advanced Parameters'!$C$5="n",'Raw Data'!I662*VLOOKUP(A662,'Advanced Parameters'!$B$7:$G$20,6,FALSE),J662*VLOOKUP(A662,'Advanced Parameters'!$B$7:$G$20,2,FALSE))*VLOOKUP(A662, 'Growth Parameters'!$B$6:$H$19, 6, FALSE), 0)</f>
        <v>1</v>
      </c>
      <c r="L662" s="167">
        <f t="shared" si="342"/>
        <v>0</v>
      </c>
      <c r="M662" s="168" t="str">
        <f>IFERROR(IF(G662="NA","NA",IF(G662&gt;'APC Parameters'!$K$6+VLOOKUP('Raw Data'!A662, 'APC Parameters'!$H$7:$L$20, 4, FALSE), 'APC Parameters'!$L$6+VLOOKUP('Raw Data'!A662, 'APC Parameters'!$H$7:$L$20, 5, FALSE), G662*('APC Parameters'!$J$6+VLOOKUP('Raw Data'!A662, 'APC Parameters'!$H$7:$L$20, 3, FALSE))+'APC Parameters'!$I$6+VLOOKUP('Raw Data'!A662, 'APC Parameters'!$H$7:$L$20, 2, FALSE))), 0)</f>
        <v>NA</v>
      </c>
      <c r="N662" s="168" t="str">
        <f t="shared" si="312"/>
        <v>NA</v>
      </c>
      <c r="O662" s="168">
        <f>IFERROR(IF(M662="NA",VLOOKUP(D662,'Internal Calculations'!$B$10:$C$11,2,FALSE), M662)*VLOOKUP(A662, 'Growth Parameters'!$B$6:$H$19, 7, FALSE), 0)</f>
        <v>2278.6764150234731</v>
      </c>
      <c r="P662" s="177">
        <f t="shared" si="313"/>
        <v>2278.6764150234731</v>
      </c>
      <c r="Q662" s="178">
        <f>IF('Funding Allocation Parameters'!$C$5="Basic Library Subsidy", MIN(O662*('Funding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MIN($O662*(VLOOKUP(CONCATENATE($A662, 'Funding Allocation Parameters'!$I$5), 'Library Subsidy Complex'!$C$2:$J$55, 2, FALSE)), VLOOKUP(CONCATENATE($A662, 'Funding Allocation Parameters'!$I$5), 'Library Subsidy Complex'!$C$2:$J$55, 4, FALSE)), 0)))))</f>
        <v>1189</v>
      </c>
      <c r="R662" s="178">
        <f>IF('Funding Allocation Parameters'!$C$5="Basic Library Subsidy", 0, IF('Funding Allocation Parameters'!$C$5="Grant funding",MIN(O662*('Funding Allocation Parameters'!$E$5), 'Funding Allocation Parameters'!$G$5), IF('Funding Allocation Parameters'!$C$5="Other author funding", 0, IF('Funding Allocation Parameters'!$C$5="Any discretionary funds (grants if available, other if no grants)", MIN(O662*('Funding Allocation Parameters'!$E$5), 'Funding Allocation Parameters'!$G$5), IF('Funding Allocation Parameters'!$C$5="Complex Library Subsidy", 0, 0)))))</f>
        <v>0</v>
      </c>
      <c r="S662" s="178">
        <f>IF('Funding Allocation Parameters'!$C$5="Basic Library Subsidy", 0, IF('Funding Allocation Parameters'!$C$5="Grant funding", 0, IF('Funding Allocation Parameters'!$C$5="Other author funding",  MIN(O662*('Funding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2" s="178">
        <f>IF('Funding Allocation Parameters'!$C$5="Basic Library Subsidy", MIN(O662*('Funding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MIN($O662*(VLOOKUP(CONCATENATE($A662, 'Funding Allocation Parameters'!$I$5), 'Library Subsidy Complex'!$C$2:$J$55, 6, FALSE)), VLOOKUP(CONCATENATE($A662, 'Funding Allocation Parameters'!$I$5), 'Library Subsidy Complex'!$C$2:$J$55, 8, FALSE)), 0)))))</f>
        <v>1189</v>
      </c>
      <c r="U662" s="178">
        <f>IF('Funding Allocation Parameters'!$C$5="Basic Library Subsidy", 0, IF('Funding Allocation Parameters'!$C$5="Grant funding", 0, IF('Funding Allocation Parameters'!$C$5="Other author funding",  MIN(O662*('Funding Allocation Parameters'!$E$5), 'Funding Allocation Parameters'!$G$5), IF('Funding Allocation Parameters'!$C$5="Any discretionary funds (grants if available, other if no grants)", MIN(O662*('Funding Allocation Parameters'!$E$5), 'Funding Allocation Parameters'!$G$5), IF('Funding Allocation Parameters'!$C$5="Complex Library Subsidy", 0, 0)))))</f>
        <v>0</v>
      </c>
      <c r="V662" s="177">
        <f t="shared" si="314"/>
        <v>1089.6764150234731</v>
      </c>
      <c r="W662" s="177">
        <f t="shared" si="315"/>
        <v>1089.6764150234731</v>
      </c>
      <c r="X662" s="179">
        <f>IF('Funding Allocation Parameters'!$C$6="Basic Library Subsidy", MIN(V662*'Funding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MIN(V662*VLOOKUP(CONCATENATE($A662, 'Funding Allocation Parameters'!$I$6), 'Library Subsidy Complex'!$C$2:$J$55, 2, FALSE), VLOOKUP(CONCATENATE($A662, 'Funding Allocation Parameters'!$I$6), 'Library Subsidy Complex'!$C$2:$J$55, 4, FALSE)), 0)))))</f>
        <v>0</v>
      </c>
      <c r="Y662" s="179">
        <f>IF('Funding Allocation Parameters'!$C$6="Basic Library Subsidy", 0, IF('Funding Allocation Parameters'!$C$6="Grant funding",MIN(V662*'Funding Allocation Parameters'!$E$6, 'Funding Allocation Parameters'!$G$6), IF('Funding Allocation Parameters'!$C$6="Other author funding", 0, IF('Funding Allocation Parameters'!$C$6="Any discretionary funds (grants if available, other if no grants)", MIN(V662*'Funding Allocation Parameters'!$E$6, 'Funding Allocation Parameters'!$G$6), IF('Funding Allocation Parameters'!$C$6="Complex Library Subsidy", 0, 0)))))</f>
        <v>1089.6764150234731</v>
      </c>
      <c r="Z662" s="179">
        <f>IF('Funding Allocation Parameters'!$C$6="Basic Library Subsidy", 0, IF('Funding Allocation Parameters'!$C$6="Grant funding", 0, IF('Funding Allocation Parameters'!$C$6="Other author funding",  MIN(V662*'Funding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2" s="179">
        <f>IF('Funding Allocation Parameters'!$C$6="Basic Library Subsidy", MIN(W662*'Funding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MIN(W662*VLOOKUP(CONCATENATE($A662, 'Funding Allocation Parameters'!$I$6), 'Library Subsidy Complex'!$C$2:$J$55, 6, FALSE), VLOOKUP(CONCATENATE($A662, 'Funding Allocation Parameters'!$I$6), 'Library Subsidy Complex'!$C$2:$J$55, 8, FALSE)), 0)))))</f>
        <v>0</v>
      </c>
      <c r="AB662" s="179">
        <f>IF('Funding Allocation Parameters'!$C$6="Basic Library Subsidy", 0, IF('Funding Allocation Parameters'!$C$6="Grant funding", 0, IF('Funding Allocation Parameters'!$C$6="Other author funding",  MIN(W662*'Funding Allocation Parameters'!$E$6, 'Funding Allocation Parameters'!$G$6), IF('Funding Allocation Parameters'!$C$6="Any discretionary funds (grants if available, other if no grants)", MIN(W662*'Funding Allocation Parameters'!$E$6, 'Funding Allocation Parameters'!$G$6), IF('Funding Allocation Parameters'!$C$6="Complex Library Subsidy", 0, 0)))))</f>
        <v>1089.6764150234731</v>
      </c>
      <c r="AC662" s="177">
        <f t="shared" si="316"/>
        <v>0</v>
      </c>
      <c r="AD662" s="177">
        <f t="shared" si="317"/>
        <v>0</v>
      </c>
      <c r="AE662" s="180">
        <f>IF('Funding Allocation Parameters'!$C$7="Basic Library Subsidy", MIN(AC662*'Funding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MIN(AC662*VLOOKUP(CONCATENATE($A662, 'Funding Allocation Parameters'!$I$7), 'Library Subsidy Complex'!$C$2:$J$55, 2, FALSE), VLOOKUP(CONCATENATE($A662, 'Funding Allocation Parameters'!$I$7), 'Library Subsidy Complex'!$C$2:$J$55, 4, FALSE)), 0)))))</f>
        <v>0</v>
      </c>
      <c r="AF662" s="180">
        <f>IF('Funding Allocation Parameters'!$C$7="Basic Library Subsidy", 0, IF('Funding Allocation Parameters'!$C$7="Grant funding",MIN(AC662*'Funding Allocation Parameters'!$E$7, 'Funding Allocation Parameters'!$G$7), IF('Funding Allocation Parameters'!$C$7="Other author funding", 0, IF('Funding Allocation Parameters'!$C$7="Any discretionary funds (grants if available, other if no grants)", MIN(AC662*'Funding Allocation Parameters'!$E$7, 'Funding Allocation Parameters'!$G$7), IF('Funding Allocation Parameters'!$C$7="Complex Library Subsidy", 0, 0)))))</f>
        <v>0</v>
      </c>
      <c r="AG662" s="180">
        <f>IF('Funding Allocation Parameters'!$C$7="Basic Library Subsidy", 0, IF('Funding Allocation Parameters'!$C$7="Grant funding", 0, IF('Funding Allocation Parameters'!$C$7="Other author funding",  MIN(AC662*'Funding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2" s="180">
        <f>IF('Funding Allocation Parameters'!$C$7="Basic Library Subsidy", MIN(AD662*'Funding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MIN(AD662*VLOOKUP(CONCATENATE($A662, 'Funding Allocation Parameters'!$I$7), 'Library Subsidy Complex'!$C$2:$J$55, 6, FALSE), VLOOKUP(CONCATENATE($A662, 'Funding Allocation Parameters'!$I$7), 'Library Subsidy Complex'!$C$2:$J$55, 8, FALSE)), 0)))))</f>
        <v>0</v>
      </c>
      <c r="AI662" s="180">
        <f>IF('Funding Allocation Parameters'!$C$7="Basic Library Subsidy", 0, IF('Funding Allocation Parameters'!$C$7="Grant funding", 0, IF('Funding Allocation Parameters'!$C$7="Other author funding",  MIN(AD662*'Funding Allocation Parameters'!$E$7, 'Funding Allocation Parameters'!$G$7), IF('Funding Allocation Parameters'!$C$7="Any discretionary funds (grants if available, other if no grants)", MIN(AD662*'Funding Allocation Parameters'!$E$7, 'Funding Allocation Parameters'!$G$7), IF('Funding Allocation Parameters'!$C$7="Complex Library Subsidy", 0, 0)))))</f>
        <v>0</v>
      </c>
      <c r="AJ662" s="177">
        <f t="shared" si="318"/>
        <v>0</v>
      </c>
      <c r="AK662" s="177">
        <f t="shared" si="319"/>
        <v>0</v>
      </c>
      <c r="AL662" s="181">
        <f>IF('Funding Allocation Parameters'!$C$8="Basic Library Subsidy", MIN(AJ662*'Funding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MIN(AJ662*VLOOKUP(CONCATENATE($A662, 'Funding Allocation Parameters'!$I$8), 'Library Subsidy Complex'!$C$2:$J$55, 2, FALSE), VLOOKUP(CONCATENATE($A662, 'Funding Allocation Parameters'!$I$8), 'Library Subsidy Complex'!$C$2:$J$55, 4, FALSE)), 0)))))</f>
        <v>0</v>
      </c>
      <c r="AM662" s="181">
        <f>IF('Funding Allocation Parameters'!$C$8="Basic Library Subsidy", 0, IF('Funding Allocation Parameters'!$C$8="Grant funding",MIN(AJ662*'Funding Allocation Parameters'!$E$8, 'Funding Allocation Parameters'!$G$8), IF('Funding Allocation Parameters'!$C$8="Other author funding", 0, IF('Funding Allocation Parameters'!$C$8="Any discretionary funds (grants if available, other if no grants)", MIN(AJ662*'Funding Allocation Parameters'!$E$8, 'Funding Allocation Parameters'!$G$8), IF('Funding Allocation Parameters'!$C$8="Complex Library Subsidy", 0, 0)))))</f>
        <v>0</v>
      </c>
      <c r="AN662" s="181">
        <f>IF('Funding Allocation Parameters'!$C$8="Basic Library Subsidy", 0, IF('Funding Allocation Parameters'!$C$8="Grant funding", 0, IF('Funding Allocation Parameters'!$C$8="Other author funding",  MIN(AJ662*'Funding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2" s="181">
        <f>IF('Funding Allocation Parameters'!$C$8="Basic Library Subsidy", MIN(AK662*'Funding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MIN(AK662*VLOOKUP(CONCATENATE($A662, 'Funding Allocation Parameters'!$I$8), 'Library Subsidy Complex'!$C$2:$J$55, 6, FALSE), VLOOKUP(CONCATENATE($A662, 'Funding Allocation Parameters'!$I$8), 'Library Subsidy Complex'!$C$2:$J$55, 8, FALSE)), 0)))))</f>
        <v>0</v>
      </c>
      <c r="AP662" s="181">
        <f>IF('Funding Allocation Parameters'!$C$8="Basic Library Subsidy", 0, IF('Funding Allocation Parameters'!$C$8="Grant funding", 0, IF('Funding Allocation Parameters'!$C$8="Other author funding",  MIN(AK662*'Funding Allocation Parameters'!$E$8, 'Funding Allocation Parameters'!$G$8), IF('Funding Allocation Parameters'!$C$8="Any discretionary funds (grants if available, other if no grants)", MIN(AK662*'Funding Allocation Parameters'!$E$8, 'Funding Allocation Parameters'!$G$8), IF('Funding Allocation Parameters'!$C$8="Complex Library Subsidy", 0, 0)))))</f>
        <v>0</v>
      </c>
      <c r="AQ662" s="177">
        <f t="shared" si="320"/>
        <v>0</v>
      </c>
      <c r="AR662" s="177">
        <f t="shared" si="321"/>
        <v>0</v>
      </c>
      <c r="AS662" s="182">
        <f t="shared" si="322"/>
        <v>1189</v>
      </c>
      <c r="AT662" s="182">
        <f t="shared" si="323"/>
        <v>1089.6764150234731</v>
      </c>
      <c r="AU662" s="182">
        <f t="shared" si="324"/>
        <v>0</v>
      </c>
      <c r="AV662" s="182">
        <f t="shared" si="325"/>
        <v>1189</v>
      </c>
      <c r="AW662" s="182">
        <f t="shared" si="326"/>
        <v>1089.6764150234731</v>
      </c>
      <c r="AX662" s="183">
        <f t="shared" si="327"/>
        <v>1189</v>
      </c>
      <c r="AY662" s="183">
        <f t="shared" si="328"/>
        <v>1089.6764150234731</v>
      </c>
      <c r="AZ662" s="183">
        <f t="shared" si="329"/>
        <v>0</v>
      </c>
      <c r="BA662" s="183">
        <f t="shared" si="330"/>
        <v>0</v>
      </c>
      <c r="BB662" s="183">
        <f t="shared" si="331"/>
        <v>0</v>
      </c>
      <c r="BC662" s="184">
        <f t="shared" si="332"/>
        <v>1189</v>
      </c>
      <c r="BD662" s="184">
        <f t="shared" si="333"/>
        <v>0</v>
      </c>
      <c r="BE662" s="184">
        <f t="shared" si="334"/>
        <v>1089.6764150234731</v>
      </c>
      <c r="BF662" s="184">
        <f t="shared" si="335"/>
        <v>0</v>
      </c>
      <c r="BG662" s="102">
        <f t="shared" si="336"/>
        <v>0</v>
      </c>
      <c r="BH662" s="102">
        <f t="shared" si="337"/>
        <v>0</v>
      </c>
      <c r="BI662" s="102">
        <f t="shared" si="338"/>
        <v>0</v>
      </c>
      <c r="BJ662" s="102">
        <f t="shared" si="339"/>
        <v>1</v>
      </c>
      <c r="BK662" s="102">
        <f t="shared" si="340"/>
        <v>0</v>
      </c>
      <c r="BL662" s="102">
        <f t="shared" si="341"/>
        <v>0</v>
      </c>
      <c r="BN662" s="102"/>
    </row>
    <row r="663" spans="1:66" x14ac:dyDescent="0.25">
      <c r="A663" s="102" t="s">
        <v>26</v>
      </c>
      <c r="B663" s="102" t="s">
        <v>8</v>
      </c>
      <c r="C663" s="102" t="s">
        <v>8</v>
      </c>
      <c r="D663" s="102" t="s">
        <v>27</v>
      </c>
      <c r="E663" s="102" t="s">
        <v>357</v>
      </c>
      <c r="F663" s="102" t="s">
        <v>1294</v>
      </c>
      <c r="G663" s="102">
        <v>1.742</v>
      </c>
      <c r="H663" s="102">
        <v>1</v>
      </c>
      <c r="I663" s="102">
        <v>0.41699999999999998</v>
      </c>
      <c r="J663" s="167">
        <f>IFERROR(H663*VLOOKUP(A663, 'Advanced Parameters'!$B$7:$G$20, 6, FALSE)*VLOOKUP(A663, 'Growth Parameters'!$B$6:$H$19, 6, FALSE), 0)</f>
        <v>1</v>
      </c>
      <c r="K663" s="167">
        <f>IFERROR(IF('Advanced Parameters'!$C$5="n",'Raw Data'!I663*VLOOKUP(A663,'Advanced Parameters'!$B$7:$G$20,6,FALSE),J663*VLOOKUP(A663,'Advanced Parameters'!$B$7:$G$20,2,FALSE))*VLOOKUP(A663, 'Growth Parameters'!$B$6:$H$19, 6, FALSE), 0)</f>
        <v>0.41699999999999998</v>
      </c>
      <c r="L663" s="167">
        <f t="shared" si="342"/>
        <v>0.58299999999999996</v>
      </c>
      <c r="M663" s="168">
        <f>IFERROR(IF(G663="NA","NA",IF(G663&gt;'APC Parameters'!$K$6+VLOOKUP('Raw Data'!A663, 'APC Parameters'!$H$7:$L$20, 4, FALSE), 'APC Parameters'!$L$6+VLOOKUP('Raw Data'!A663, 'APC Parameters'!$H$7:$L$20, 5, FALSE), G663*('APC Parameters'!$J$6+VLOOKUP('Raw Data'!A663, 'APC Parameters'!$H$7:$L$20, 3, FALSE))+'APC Parameters'!$I$6+VLOOKUP('Raw Data'!A663, 'APC Parameters'!$H$7:$L$20, 2, FALSE))), 0)</f>
        <v>2383.4548</v>
      </c>
      <c r="N663" s="168">
        <f t="shared" si="312"/>
        <v>2383.4548</v>
      </c>
      <c r="O663" s="168">
        <f>IFERROR(IF(M663="NA",VLOOKUP(D663,'Internal Calculations'!$B$10:$C$11,2,FALSE), M663)*VLOOKUP(A663, 'Growth Parameters'!$B$6:$H$19, 7, FALSE), 0)</f>
        <v>2383.4548</v>
      </c>
      <c r="P663" s="177">
        <f t="shared" si="313"/>
        <v>2383.4548</v>
      </c>
      <c r="Q663" s="178">
        <f>IF('Funding Allocation Parameters'!$C$5="Basic Library Subsidy", MIN(O663*('Funding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MIN($O663*(VLOOKUP(CONCATENATE($A663, 'Funding Allocation Parameters'!$I$5), 'Library Subsidy Complex'!$C$2:$J$55, 2, FALSE)), VLOOKUP(CONCATENATE($A663, 'Funding Allocation Parameters'!$I$5), 'Library Subsidy Complex'!$C$2:$J$55, 4, FALSE)), 0)))))</f>
        <v>1189</v>
      </c>
      <c r="R663" s="178">
        <f>IF('Funding Allocation Parameters'!$C$5="Basic Library Subsidy", 0, IF('Funding Allocation Parameters'!$C$5="Grant funding",MIN(O663*('Funding Allocation Parameters'!$E$5), 'Funding Allocation Parameters'!$G$5), IF('Funding Allocation Parameters'!$C$5="Other author funding", 0, IF('Funding Allocation Parameters'!$C$5="Any discretionary funds (grants if available, other if no grants)", MIN(O663*('Funding Allocation Parameters'!$E$5), 'Funding Allocation Parameters'!$G$5), IF('Funding Allocation Parameters'!$C$5="Complex Library Subsidy", 0, 0)))))</f>
        <v>0</v>
      </c>
      <c r="S663" s="178">
        <f>IF('Funding Allocation Parameters'!$C$5="Basic Library Subsidy", 0, IF('Funding Allocation Parameters'!$C$5="Grant funding", 0, IF('Funding Allocation Parameters'!$C$5="Other author funding",  MIN(O663*('Funding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3" s="178">
        <f>IF('Funding Allocation Parameters'!$C$5="Basic Library Subsidy", MIN(O663*('Funding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MIN($O663*(VLOOKUP(CONCATENATE($A663, 'Funding Allocation Parameters'!$I$5), 'Library Subsidy Complex'!$C$2:$J$55, 6, FALSE)), VLOOKUP(CONCATENATE($A663, 'Funding Allocation Parameters'!$I$5), 'Library Subsidy Complex'!$C$2:$J$55, 8, FALSE)), 0)))))</f>
        <v>1189</v>
      </c>
      <c r="U663" s="178">
        <f>IF('Funding Allocation Parameters'!$C$5="Basic Library Subsidy", 0, IF('Funding Allocation Parameters'!$C$5="Grant funding", 0, IF('Funding Allocation Parameters'!$C$5="Other author funding",  MIN(O663*('Funding Allocation Parameters'!$E$5), 'Funding Allocation Parameters'!$G$5), IF('Funding Allocation Parameters'!$C$5="Any discretionary funds (grants if available, other if no grants)", MIN(O663*('Funding Allocation Parameters'!$E$5), 'Funding Allocation Parameters'!$G$5), IF('Funding Allocation Parameters'!$C$5="Complex Library Subsidy", 0, 0)))))</f>
        <v>0</v>
      </c>
      <c r="V663" s="177">
        <f t="shared" si="314"/>
        <v>1194.4548</v>
      </c>
      <c r="W663" s="177">
        <f t="shared" si="315"/>
        <v>1194.4548</v>
      </c>
      <c r="X663" s="179">
        <f>IF('Funding Allocation Parameters'!$C$6="Basic Library Subsidy", MIN(V663*'Funding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MIN(V663*VLOOKUP(CONCATENATE($A663, 'Funding Allocation Parameters'!$I$6), 'Library Subsidy Complex'!$C$2:$J$55, 2, FALSE), VLOOKUP(CONCATENATE($A663, 'Funding Allocation Parameters'!$I$6), 'Library Subsidy Complex'!$C$2:$J$55, 4, FALSE)), 0)))))</f>
        <v>0</v>
      </c>
      <c r="Y663" s="179">
        <f>IF('Funding Allocation Parameters'!$C$6="Basic Library Subsidy", 0, IF('Funding Allocation Parameters'!$C$6="Grant funding",MIN(V663*'Funding Allocation Parameters'!$E$6, 'Funding Allocation Parameters'!$G$6), IF('Funding Allocation Parameters'!$C$6="Other author funding", 0, IF('Funding Allocation Parameters'!$C$6="Any discretionary funds (grants if available, other if no grants)", MIN(V663*'Funding Allocation Parameters'!$E$6, 'Funding Allocation Parameters'!$G$6), IF('Funding Allocation Parameters'!$C$6="Complex Library Subsidy", 0, 0)))))</f>
        <v>1194.4548</v>
      </c>
      <c r="Z663" s="179">
        <f>IF('Funding Allocation Parameters'!$C$6="Basic Library Subsidy", 0, IF('Funding Allocation Parameters'!$C$6="Grant funding", 0, IF('Funding Allocation Parameters'!$C$6="Other author funding",  MIN(V663*'Funding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3" s="179">
        <f>IF('Funding Allocation Parameters'!$C$6="Basic Library Subsidy", MIN(W663*'Funding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MIN(W663*VLOOKUP(CONCATENATE($A663, 'Funding Allocation Parameters'!$I$6), 'Library Subsidy Complex'!$C$2:$J$55, 6, FALSE), VLOOKUP(CONCATENATE($A663, 'Funding Allocation Parameters'!$I$6), 'Library Subsidy Complex'!$C$2:$J$55, 8, FALSE)), 0)))))</f>
        <v>0</v>
      </c>
      <c r="AB663" s="179">
        <f>IF('Funding Allocation Parameters'!$C$6="Basic Library Subsidy", 0, IF('Funding Allocation Parameters'!$C$6="Grant funding", 0, IF('Funding Allocation Parameters'!$C$6="Other author funding",  MIN(W663*'Funding Allocation Parameters'!$E$6, 'Funding Allocation Parameters'!$G$6), IF('Funding Allocation Parameters'!$C$6="Any discretionary funds (grants if available, other if no grants)", MIN(W663*'Funding Allocation Parameters'!$E$6, 'Funding Allocation Parameters'!$G$6), IF('Funding Allocation Parameters'!$C$6="Complex Library Subsidy", 0, 0)))))</f>
        <v>1194.4548</v>
      </c>
      <c r="AC663" s="177">
        <f t="shared" si="316"/>
        <v>0</v>
      </c>
      <c r="AD663" s="177">
        <f t="shared" si="317"/>
        <v>0</v>
      </c>
      <c r="AE663" s="180">
        <f>IF('Funding Allocation Parameters'!$C$7="Basic Library Subsidy", MIN(AC663*'Funding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MIN(AC663*VLOOKUP(CONCATENATE($A663, 'Funding Allocation Parameters'!$I$7), 'Library Subsidy Complex'!$C$2:$J$55, 2, FALSE), VLOOKUP(CONCATENATE($A663, 'Funding Allocation Parameters'!$I$7), 'Library Subsidy Complex'!$C$2:$J$55, 4, FALSE)), 0)))))</f>
        <v>0</v>
      </c>
      <c r="AF663" s="180">
        <f>IF('Funding Allocation Parameters'!$C$7="Basic Library Subsidy", 0, IF('Funding Allocation Parameters'!$C$7="Grant funding",MIN(AC663*'Funding Allocation Parameters'!$E$7, 'Funding Allocation Parameters'!$G$7), IF('Funding Allocation Parameters'!$C$7="Other author funding", 0, IF('Funding Allocation Parameters'!$C$7="Any discretionary funds (grants if available, other if no grants)", MIN(AC663*'Funding Allocation Parameters'!$E$7, 'Funding Allocation Parameters'!$G$7), IF('Funding Allocation Parameters'!$C$7="Complex Library Subsidy", 0, 0)))))</f>
        <v>0</v>
      </c>
      <c r="AG663" s="180">
        <f>IF('Funding Allocation Parameters'!$C$7="Basic Library Subsidy", 0, IF('Funding Allocation Parameters'!$C$7="Grant funding", 0, IF('Funding Allocation Parameters'!$C$7="Other author funding",  MIN(AC663*'Funding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3" s="180">
        <f>IF('Funding Allocation Parameters'!$C$7="Basic Library Subsidy", MIN(AD663*'Funding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MIN(AD663*VLOOKUP(CONCATENATE($A663, 'Funding Allocation Parameters'!$I$7), 'Library Subsidy Complex'!$C$2:$J$55, 6, FALSE), VLOOKUP(CONCATENATE($A663, 'Funding Allocation Parameters'!$I$7), 'Library Subsidy Complex'!$C$2:$J$55, 8, FALSE)), 0)))))</f>
        <v>0</v>
      </c>
      <c r="AI663" s="180">
        <f>IF('Funding Allocation Parameters'!$C$7="Basic Library Subsidy", 0, IF('Funding Allocation Parameters'!$C$7="Grant funding", 0, IF('Funding Allocation Parameters'!$C$7="Other author funding",  MIN(AD663*'Funding Allocation Parameters'!$E$7, 'Funding Allocation Parameters'!$G$7), IF('Funding Allocation Parameters'!$C$7="Any discretionary funds (grants if available, other if no grants)", MIN(AD663*'Funding Allocation Parameters'!$E$7, 'Funding Allocation Parameters'!$G$7), IF('Funding Allocation Parameters'!$C$7="Complex Library Subsidy", 0, 0)))))</f>
        <v>0</v>
      </c>
      <c r="AJ663" s="177">
        <f t="shared" si="318"/>
        <v>0</v>
      </c>
      <c r="AK663" s="177">
        <f t="shared" si="319"/>
        <v>0</v>
      </c>
      <c r="AL663" s="181">
        <f>IF('Funding Allocation Parameters'!$C$8="Basic Library Subsidy", MIN(AJ663*'Funding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MIN(AJ663*VLOOKUP(CONCATENATE($A663, 'Funding Allocation Parameters'!$I$8), 'Library Subsidy Complex'!$C$2:$J$55, 2, FALSE), VLOOKUP(CONCATENATE($A663, 'Funding Allocation Parameters'!$I$8), 'Library Subsidy Complex'!$C$2:$J$55, 4, FALSE)), 0)))))</f>
        <v>0</v>
      </c>
      <c r="AM663" s="181">
        <f>IF('Funding Allocation Parameters'!$C$8="Basic Library Subsidy", 0, IF('Funding Allocation Parameters'!$C$8="Grant funding",MIN(AJ663*'Funding Allocation Parameters'!$E$8, 'Funding Allocation Parameters'!$G$8), IF('Funding Allocation Parameters'!$C$8="Other author funding", 0, IF('Funding Allocation Parameters'!$C$8="Any discretionary funds (grants if available, other if no grants)", MIN(AJ663*'Funding Allocation Parameters'!$E$8, 'Funding Allocation Parameters'!$G$8), IF('Funding Allocation Parameters'!$C$8="Complex Library Subsidy", 0, 0)))))</f>
        <v>0</v>
      </c>
      <c r="AN663" s="181">
        <f>IF('Funding Allocation Parameters'!$C$8="Basic Library Subsidy", 0, IF('Funding Allocation Parameters'!$C$8="Grant funding", 0, IF('Funding Allocation Parameters'!$C$8="Other author funding",  MIN(AJ663*'Funding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3" s="181">
        <f>IF('Funding Allocation Parameters'!$C$8="Basic Library Subsidy", MIN(AK663*'Funding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MIN(AK663*VLOOKUP(CONCATENATE($A663, 'Funding Allocation Parameters'!$I$8), 'Library Subsidy Complex'!$C$2:$J$55, 6, FALSE), VLOOKUP(CONCATENATE($A663, 'Funding Allocation Parameters'!$I$8), 'Library Subsidy Complex'!$C$2:$J$55, 8, FALSE)), 0)))))</f>
        <v>0</v>
      </c>
      <c r="AP663" s="181">
        <f>IF('Funding Allocation Parameters'!$C$8="Basic Library Subsidy", 0, IF('Funding Allocation Parameters'!$C$8="Grant funding", 0, IF('Funding Allocation Parameters'!$C$8="Other author funding",  MIN(AK663*'Funding Allocation Parameters'!$E$8, 'Funding Allocation Parameters'!$G$8), IF('Funding Allocation Parameters'!$C$8="Any discretionary funds (grants if available, other if no grants)", MIN(AK663*'Funding Allocation Parameters'!$E$8, 'Funding Allocation Parameters'!$G$8), IF('Funding Allocation Parameters'!$C$8="Complex Library Subsidy", 0, 0)))))</f>
        <v>0</v>
      </c>
      <c r="AQ663" s="177">
        <f t="shared" si="320"/>
        <v>0</v>
      </c>
      <c r="AR663" s="177">
        <f t="shared" si="321"/>
        <v>0</v>
      </c>
      <c r="AS663" s="182">
        <f t="shared" si="322"/>
        <v>1189</v>
      </c>
      <c r="AT663" s="182">
        <f t="shared" si="323"/>
        <v>1194.4548</v>
      </c>
      <c r="AU663" s="182">
        <f t="shared" si="324"/>
        <v>0</v>
      </c>
      <c r="AV663" s="182">
        <f t="shared" si="325"/>
        <v>1189</v>
      </c>
      <c r="AW663" s="182">
        <f t="shared" si="326"/>
        <v>1194.4548</v>
      </c>
      <c r="AX663" s="183">
        <f t="shared" si="327"/>
        <v>495.81299999999999</v>
      </c>
      <c r="AY663" s="183">
        <f t="shared" si="328"/>
        <v>498.08765159999996</v>
      </c>
      <c r="AZ663" s="183">
        <f t="shared" si="329"/>
        <v>0</v>
      </c>
      <c r="BA663" s="183">
        <f t="shared" si="330"/>
        <v>693.18700000000001</v>
      </c>
      <c r="BB663" s="183">
        <f t="shared" si="331"/>
        <v>696.36714839999991</v>
      </c>
      <c r="BC663" s="184">
        <f t="shared" si="332"/>
        <v>1189</v>
      </c>
      <c r="BD663" s="184">
        <f t="shared" si="333"/>
        <v>0</v>
      </c>
      <c r="BE663" s="184">
        <f t="shared" si="334"/>
        <v>498.08765159999996</v>
      </c>
      <c r="BF663" s="184">
        <f t="shared" si="335"/>
        <v>696.36714839999991</v>
      </c>
      <c r="BG663" s="102">
        <f t="shared" si="336"/>
        <v>0</v>
      </c>
      <c r="BH663" s="102">
        <f t="shared" si="337"/>
        <v>0</v>
      </c>
      <c r="BI663" s="102">
        <f t="shared" si="338"/>
        <v>0</v>
      </c>
      <c r="BJ663" s="102">
        <f t="shared" si="339"/>
        <v>0.41699999999999998</v>
      </c>
      <c r="BK663" s="102">
        <f t="shared" si="340"/>
        <v>0.58299999999999996</v>
      </c>
      <c r="BL663" s="102">
        <f t="shared" si="341"/>
        <v>0</v>
      </c>
      <c r="BN663" s="102"/>
    </row>
    <row r="664" spans="1:66" x14ac:dyDescent="0.25">
      <c r="A664" s="102" t="s">
        <v>25</v>
      </c>
      <c r="B664" s="102" t="s">
        <v>8</v>
      </c>
      <c r="C664" s="102" t="s">
        <v>8</v>
      </c>
      <c r="D664" s="102" t="s">
        <v>27</v>
      </c>
      <c r="E664" s="102" t="s">
        <v>1295</v>
      </c>
      <c r="F664" s="102" t="s">
        <v>1296</v>
      </c>
      <c r="G664" s="102">
        <v>0.70799999999999996</v>
      </c>
      <c r="H664" s="102">
        <v>1</v>
      </c>
      <c r="I664" s="102">
        <v>0.498</v>
      </c>
      <c r="J664" s="167">
        <f>IFERROR(H664*VLOOKUP(A664, 'Advanced Parameters'!$B$7:$G$20, 6, FALSE)*VLOOKUP(A664, 'Growth Parameters'!$B$6:$H$19, 6, FALSE), 0)</f>
        <v>1</v>
      </c>
      <c r="K664" s="167">
        <f>IFERROR(IF('Advanced Parameters'!$C$5="n",'Raw Data'!I664*VLOOKUP(A664,'Advanced Parameters'!$B$7:$G$20,6,FALSE),J664*VLOOKUP(A664,'Advanced Parameters'!$B$7:$G$20,2,FALSE))*VLOOKUP(A664, 'Growth Parameters'!$B$6:$H$19, 6, FALSE), 0)</f>
        <v>0.498</v>
      </c>
      <c r="L664" s="167">
        <f t="shared" si="342"/>
        <v>0.502</v>
      </c>
      <c r="M664" s="168">
        <f>IFERROR(IF(G664="NA","NA",IF(G664&gt;'APC Parameters'!$K$6+VLOOKUP('Raw Data'!A664, 'APC Parameters'!$H$7:$L$20, 4, FALSE), 'APC Parameters'!$L$6+VLOOKUP('Raw Data'!A664, 'APC Parameters'!$H$7:$L$20, 5, FALSE), G664*('APC Parameters'!$J$6+VLOOKUP('Raw Data'!A664, 'APC Parameters'!$H$7:$L$20, 3, FALSE))+'APC Parameters'!$I$6+VLOOKUP('Raw Data'!A664, 'APC Parameters'!$H$7:$L$20, 2, FALSE))), 0)</f>
        <v>1649.9351999999999</v>
      </c>
      <c r="N664" s="168">
        <f t="shared" si="312"/>
        <v>1649.9351999999999</v>
      </c>
      <c r="O664" s="168">
        <f>IFERROR(IF(M664="NA",VLOOKUP(D664,'Internal Calculations'!$B$10:$C$11,2,FALSE), M664)*VLOOKUP(A664, 'Growth Parameters'!$B$6:$H$19, 7, FALSE), 0)</f>
        <v>1649.9351999999999</v>
      </c>
      <c r="P664" s="177">
        <f t="shared" si="313"/>
        <v>1649.9351999999999</v>
      </c>
      <c r="Q664" s="178">
        <f>IF('Funding Allocation Parameters'!$C$5="Basic Library Subsidy", MIN(O664*('Funding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MIN($O664*(VLOOKUP(CONCATENATE($A664, 'Funding Allocation Parameters'!$I$5), 'Library Subsidy Complex'!$C$2:$J$55, 2, FALSE)), VLOOKUP(CONCATENATE($A664, 'Funding Allocation Parameters'!$I$5), 'Library Subsidy Complex'!$C$2:$J$55, 4, FALSE)), 0)))))</f>
        <v>1189</v>
      </c>
      <c r="R664" s="178">
        <f>IF('Funding Allocation Parameters'!$C$5="Basic Library Subsidy", 0, IF('Funding Allocation Parameters'!$C$5="Grant funding",MIN(O664*('Funding Allocation Parameters'!$E$5), 'Funding Allocation Parameters'!$G$5), IF('Funding Allocation Parameters'!$C$5="Other author funding", 0, IF('Funding Allocation Parameters'!$C$5="Any discretionary funds (grants if available, other if no grants)", MIN(O664*('Funding Allocation Parameters'!$E$5), 'Funding Allocation Parameters'!$G$5), IF('Funding Allocation Parameters'!$C$5="Complex Library Subsidy", 0, 0)))))</f>
        <v>0</v>
      </c>
      <c r="S664" s="178">
        <f>IF('Funding Allocation Parameters'!$C$5="Basic Library Subsidy", 0, IF('Funding Allocation Parameters'!$C$5="Grant funding", 0, IF('Funding Allocation Parameters'!$C$5="Other author funding",  MIN(O664*('Funding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4" s="178">
        <f>IF('Funding Allocation Parameters'!$C$5="Basic Library Subsidy", MIN(O664*('Funding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MIN($O664*(VLOOKUP(CONCATENATE($A664, 'Funding Allocation Parameters'!$I$5), 'Library Subsidy Complex'!$C$2:$J$55, 6, FALSE)), VLOOKUP(CONCATENATE($A664, 'Funding Allocation Parameters'!$I$5), 'Library Subsidy Complex'!$C$2:$J$55, 8, FALSE)), 0)))))</f>
        <v>1189</v>
      </c>
      <c r="U664" s="178">
        <f>IF('Funding Allocation Parameters'!$C$5="Basic Library Subsidy", 0, IF('Funding Allocation Parameters'!$C$5="Grant funding", 0, IF('Funding Allocation Parameters'!$C$5="Other author funding",  MIN(O664*('Funding Allocation Parameters'!$E$5), 'Funding Allocation Parameters'!$G$5), IF('Funding Allocation Parameters'!$C$5="Any discretionary funds (grants if available, other if no grants)", MIN(O664*('Funding Allocation Parameters'!$E$5), 'Funding Allocation Parameters'!$G$5), IF('Funding Allocation Parameters'!$C$5="Complex Library Subsidy", 0, 0)))))</f>
        <v>0</v>
      </c>
      <c r="V664" s="177">
        <f t="shared" si="314"/>
        <v>460.9351999999999</v>
      </c>
      <c r="W664" s="177">
        <f t="shared" si="315"/>
        <v>460.9351999999999</v>
      </c>
      <c r="X664" s="179">
        <f>IF('Funding Allocation Parameters'!$C$6="Basic Library Subsidy", MIN(V664*'Funding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MIN(V664*VLOOKUP(CONCATENATE($A664, 'Funding Allocation Parameters'!$I$6), 'Library Subsidy Complex'!$C$2:$J$55, 2, FALSE), VLOOKUP(CONCATENATE($A664, 'Funding Allocation Parameters'!$I$6), 'Library Subsidy Complex'!$C$2:$J$55, 4, FALSE)), 0)))))</f>
        <v>0</v>
      </c>
      <c r="Y664" s="179">
        <f>IF('Funding Allocation Parameters'!$C$6="Basic Library Subsidy", 0, IF('Funding Allocation Parameters'!$C$6="Grant funding",MIN(V664*'Funding Allocation Parameters'!$E$6, 'Funding Allocation Parameters'!$G$6), IF('Funding Allocation Parameters'!$C$6="Other author funding", 0, IF('Funding Allocation Parameters'!$C$6="Any discretionary funds (grants if available, other if no grants)", MIN(V664*'Funding Allocation Parameters'!$E$6, 'Funding Allocation Parameters'!$G$6), IF('Funding Allocation Parameters'!$C$6="Complex Library Subsidy", 0, 0)))))</f>
        <v>460.9351999999999</v>
      </c>
      <c r="Z664" s="179">
        <f>IF('Funding Allocation Parameters'!$C$6="Basic Library Subsidy", 0, IF('Funding Allocation Parameters'!$C$6="Grant funding", 0, IF('Funding Allocation Parameters'!$C$6="Other author funding",  MIN(V664*'Funding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4" s="179">
        <f>IF('Funding Allocation Parameters'!$C$6="Basic Library Subsidy", MIN(W664*'Funding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MIN(W664*VLOOKUP(CONCATENATE($A664, 'Funding Allocation Parameters'!$I$6), 'Library Subsidy Complex'!$C$2:$J$55, 6, FALSE), VLOOKUP(CONCATENATE($A664, 'Funding Allocation Parameters'!$I$6), 'Library Subsidy Complex'!$C$2:$J$55, 8, FALSE)), 0)))))</f>
        <v>0</v>
      </c>
      <c r="AB664" s="179">
        <f>IF('Funding Allocation Parameters'!$C$6="Basic Library Subsidy", 0, IF('Funding Allocation Parameters'!$C$6="Grant funding", 0, IF('Funding Allocation Parameters'!$C$6="Other author funding",  MIN(W664*'Funding Allocation Parameters'!$E$6, 'Funding Allocation Parameters'!$G$6), IF('Funding Allocation Parameters'!$C$6="Any discretionary funds (grants if available, other if no grants)", MIN(W664*'Funding Allocation Parameters'!$E$6, 'Funding Allocation Parameters'!$G$6), IF('Funding Allocation Parameters'!$C$6="Complex Library Subsidy", 0, 0)))))</f>
        <v>460.9351999999999</v>
      </c>
      <c r="AC664" s="177">
        <f t="shared" si="316"/>
        <v>0</v>
      </c>
      <c r="AD664" s="177">
        <f t="shared" si="317"/>
        <v>0</v>
      </c>
      <c r="AE664" s="180">
        <f>IF('Funding Allocation Parameters'!$C$7="Basic Library Subsidy", MIN(AC664*'Funding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MIN(AC664*VLOOKUP(CONCATENATE($A664, 'Funding Allocation Parameters'!$I$7), 'Library Subsidy Complex'!$C$2:$J$55, 2, FALSE), VLOOKUP(CONCATENATE($A664, 'Funding Allocation Parameters'!$I$7), 'Library Subsidy Complex'!$C$2:$J$55, 4, FALSE)), 0)))))</f>
        <v>0</v>
      </c>
      <c r="AF664" s="180">
        <f>IF('Funding Allocation Parameters'!$C$7="Basic Library Subsidy", 0, IF('Funding Allocation Parameters'!$C$7="Grant funding",MIN(AC664*'Funding Allocation Parameters'!$E$7, 'Funding Allocation Parameters'!$G$7), IF('Funding Allocation Parameters'!$C$7="Other author funding", 0, IF('Funding Allocation Parameters'!$C$7="Any discretionary funds (grants if available, other if no grants)", MIN(AC664*'Funding Allocation Parameters'!$E$7, 'Funding Allocation Parameters'!$G$7), IF('Funding Allocation Parameters'!$C$7="Complex Library Subsidy", 0, 0)))))</f>
        <v>0</v>
      </c>
      <c r="AG664" s="180">
        <f>IF('Funding Allocation Parameters'!$C$7="Basic Library Subsidy", 0, IF('Funding Allocation Parameters'!$C$7="Grant funding", 0, IF('Funding Allocation Parameters'!$C$7="Other author funding",  MIN(AC664*'Funding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4" s="180">
        <f>IF('Funding Allocation Parameters'!$C$7="Basic Library Subsidy", MIN(AD664*'Funding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MIN(AD664*VLOOKUP(CONCATENATE($A664, 'Funding Allocation Parameters'!$I$7), 'Library Subsidy Complex'!$C$2:$J$55, 6, FALSE), VLOOKUP(CONCATENATE($A664, 'Funding Allocation Parameters'!$I$7), 'Library Subsidy Complex'!$C$2:$J$55, 8, FALSE)), 0)))))</f>
        <v>0</v>
      </c>
      <c r="AI664" s="180">
        <f>IF('Funding Allocation Parameters'!$C$7="Basic Library Subsidy", 0, IF('Funding Allocation Parameters'!$C$7="Grant funding", 0, IF('Funding Allocation Parameters'!$C$7="Other author funding",  MIN(AD664*'Funding Allocation Parameters'!$E$7, 'Funding Allocation Parameters'!$G$7), IF('Funding Allocation Parameters'!$C$7="Any discretionary funds (grants if available, other if no grants)", MIN(AD664*'Funding Allocation Parameters'!$E$7, 'Funding Allocation Parameters'!$G$7), IF('Funding Allocation Parameters'!$C$7="Complex Library Subsidy", 0, 0)))))</f>
        <v>0</v>
      </c>
      <c r="AJ664" s="177">
        <f t="shared" si="318"/>
        <v>0</v>
      </c>
      <c r="AK664" s="177">
        <f t="shared" si="319"/>
        <v>0</v>
      </c>
      <c r="AL664" s="181">
        <f>IF('Funding Allocation Parameters'!$C$8="Basic Library Subsidy", MIN(AJ664*'Funding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MIN(AJ664*VLOOKUP(CONCATENATE($A664, 'Funding Allocation Parameters'!$I$8), 'Library Subsidy Complex'!$C$2:$J$55, 2, FALSE), VLOOKUP(CONCATENATE($A664, 'Funding Allocation Parameters'!$I$8), 'Library Subsidy Complex'!$C$2:$J$55, 4, FALSE)), 0)))))</f>
        <v>0</v>
      </c>
      <c r="AM664" s="181">
        <f>IF('Funding Allocation Parameters'!$C$8="Basic Library Subsidy", 0, IF('Funding Allocation Parameters'!$C$8="Grant funding",MIN(AJ664*'Funding Allocation Parameters'!$E$8, 'Funding Allocation Parameters'!$G$8), IF('Funding Allocation Parameters'!$C$8="Other author funding", 0, IF('Funding Allocation Parameters'!$C$8="Any discretionary funds (grants if available, other if no grants)", MIN(AJ664*'Funding Allocation Parameters'!$E$8, 'Funding Allocation Parameters'!$G$8), IF('Funding Allocation Parameters'!$C$8="Complex Library Subsidy", 0, 0)))))</f>
        <v>0</v>
      </c>
      <c r="AN664" s="181">
        <f>IF('Funding Allocation Parameters'!$C$8="Basic Library Subsidy", 0, IF('Funding Allocation Parameters'!$C$8="Grant funding", 0, IF('Funding Allocation Parameters'!$C$8="Other author funding",  MIN(AJ664*'Funding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4" s="181">
        <f>IF('Funding Allocation Parameters'!$C$8="Basic Library Subsidy", MIN(AK664*'Funding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MIN(AK664*VLOOKUP(CONCATENATE($A664, 'Funding Allocation Parameters'!$I$8), 'Library Subsidy Complex'!$C$2:$J$55, 6, FALSE), VLOOKUP(CONCATENATE($A664, 'Funding Allocation Parameters'!$I$8), 'Library Subsidy Complex'!$C$2:$J$55, 8, FALSE)), 0)))))</f>
        <v>0</v>
      </c>
      <c r="AP664" s="181">
        <f>IF('Funding Allocation Parameters'!$C$8="Basic Library Subsidy", 0, IF('Funding Allocation Parameters'!$C$8="Grant funding", 0, IF('Funding Allocation Parameters'!$C$8="Other author funding",  MIN(AK664*'Funding Allocation Parameters'!$E$8, 'Funding Allocation Parameters'!$G$8), IF('Funding Allocation Parameters'!$C$8="Any discretionary funds (grants if available, other if no grants)", MIN(AK664*'Funding Allocation Parameters'!$E$8, 'Funding Allocation Parameters'!$G$8), IF('Funding Allocation Parameters'!$C$8="Complex Library Subsidy", 0, 0)))))</f>
        <v>0</v>
      </c>
      <c r="AQ664" s="177">
        <f t="shared" si="320"/>
        <v>0</v>
      </c>
      <c r="AR664" s="177">
        <f t="shared" si="321"/>
        <v>0</v>
      </c>
      <c r="AS664" s="182">
        <f t="shared" si="322"/>
        <v>1189</v>
      </c>
      <c r="AT664" s="182">
        <f t="shared" si="323"/>
        <v>460.9351999999999</v>
      </c>
      <c r="AU664" s="182">
        <f t="shared" si="324"/>
        <v>0</v>
      </c>
      <c r="AV664" s="182">
        <f t="shared" si="325"/>
        <v>1189</v>
      </c>
      <c r="AW664" s="182">
        <f t="shared" si="326"/>
        <v>460.9351999999999</v>
      </c>
      <c r="AX664" s="183">
        <f t="shared" si="327"/>
        <v>592.12199999999996</v>
      </c>
      <c r="AY664" s="183">
        <f t="shared" si="328"/>
        <v>229.54572959999996</v>
      </c>
      <c r="AZ664" s="183">
        <f t="shared" si="329"/>
        <v>0</v>
      </c>
      <c r="BA664" s="183">
        <f t="shared" si="330"/>
        <v>596.87800000000004</v>
      </c>
      <c r="BB664" s="183">
        <f t="shared" si="331"/>
        <v>231.38947039999994</v>
      </c>
      <c r="BC664" s="184">
        <f t="shared" si="332"/>
        <v>1189</v>
      </c>
      <c r="BD664" s="184">
        <f t="shared" si="333"/>
        <v>0</v>
      </c>
      <c r="BE664" s="184">
        <f t="shared" si="334"/>
        <v>229.54572959999996</v>
      </c>
      <c r="BF664" s="184">
        <f t="shared" si="335"/>
        <v>231.38947039999994</v>
      </c>
      <c r="BG664" s="102">
        <f t="shared" si="336"/>
        <v>0</v>
      </c>
      <c r="BH664" s="102">
        <f t="shared" si="337"/>
        <v>0</v>
      </c>
      <c r="BI664" s="102">
        <f t="shared" si="338"/>
        <v>0</v>
      </c>
      <c r="BJ664" s="102">
        <f t="shared" si="339"/>
        <v>0.498</v>
      </c>
      <c r="BK664" s="102">
        <f t="shared" si="340"/>
        <v>0.502</v>
      </c>
      <c r="BL664" s="102">
        <f t="shared" si="341"/>
        <v>0</v>
      </c>
      <c r="BN664" s="102"/>
    </row>
    <row r="665" spans="1:66" x14ac:dyDescent="0.25">
      <c r="A665" s="102" t="s">
        <v>7</v>
      </c>
      <c r="B665" s="102" t="s">
        <v>8</v>
      </c>
      <c r="C665" s="102" t="s">
        <v>8</v>
      </c>
      <c r="D665" s="102" t="s">
        <v>27</v>
      </c>
      <c r="E665" s="102" t="s">
        <v>253</v>
      </c>
      <c r="F665" s="102" t="s">
        <v>254</v>
      </c>
      <c r="G665" s="102">
        <v>1.071</v>
      </c>
      <c r="H665" s="102">
        <v>1</v>
      </c>
      <c r="I665" s="102">
        <v>0</v>
      </c>
      <c r="J665" s="167">
        <f>IFERROR(H665*VLOOKUP(A665, 'Advanced Parameters'!$B$7:$G$20, 6, FALSE)*VLOOKUP(A665, 'Growth Parameters'!$B$6:$H$19, 6, FALSE), 0)</f>
        <v>1</v>
      </c>
      <c r="K665" s="167">
        <f>IFERROR(IF('Advanced Parameters'!$C$5="n",'Raw Data'!I665*VLOOKUP(A665,'Advanced Parameters'!$B$7:$G$20,6,FALSE),J665*VLOOKUP(A665,'Advanced Parameters'!$B$7:$G$20,2,FALSE))*VLOOKUP(A665, 'Growth Parameters'!$B$6:$H$19, 6, FALSE), 0)</f>
        <v>0</v>
      </c>
      <c r="L665" s="167">
        <f t="shared" si="342"/>
        <v>1</v>
      </c>
      <c r="M665" s="168">
        <f>IFERROR(IF(G665="NA","NA",IF(G665&gt;'APC Parameters'!$K$6+VLOOKUP('Raw Data'!A665, 'APC Parameters'!$H$7:$L$20, 4, FALSE), 'APC Parameters'!$L$6+VLOOKUP('Raw Data'!A665, 'APC Parameters'!$H$7:$L$20, 5, FALSE), G665*('APC Parameters'!$J$6+VLOOKUP('Raw Data'!A665, 'APC Parameters'!$H$7:$L$20, 3, FALSE))+'APC Parameters'!$I$6+VLOOKUP('Raw Data'!A665, 'APC Parameters'!$H$7:$L$20, 2, FALSE))), 0)</f>
        <v>1907.4474</v>
      </c>
      <c r="N665" s="168">
        <f t="shared" si="312"/>
        <v>1907.4474</v>
      </c>
      <c r="O665" s="168">
        <f>IFERROR(IF(M665="NA",VLOOKUP(D665,'Internal Calculations'!$B$10:$C$11,2,FALSE), M665)*VLOOKUP(A665, 'Growth Parameters'!$B$6:$H$19, 7, FALSE), 0)</f>
        <v>1907.4474</v>
      </c>
      <c r="P665" s="177">
        <f t="shared" si="313"/>
        <v>1907.4474</v>
      </c>
      <c r="Q665" s="178">
        <f>IF('Funding Allocation Parameters'!$C$5="Basic Library Subsidy", MIN(O665*('Funding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MIN($O665*(VLOOKUP(CONCATENATE($A665, 'Funding Allocation Parameters'!$I$5), 'Library Subsidy Complex'!$C$2:$J$55, 2, FALSE)), VLOOKUP(CONCATENATE($A665, 'Funding Allocation Parameters'!$I$5), 'Library Subsidy Complex'!$C$2:$J$55, 4, FALSE)), 0)))))</f>
        <v>1189</v>
      </c>
      <c r="R665" s="178">
        <f>IF('Funding Allocation Parameters'!$C$5="Basic Library Subsidy", 0, IF('Funding Allocation Parameters'!$C$5="Grant funding",MIN(O665*('Funding Allocation Parameters'!$E$5), 'Funding Allocation Parameters'!$G$5), IF('Funding Allocation Parameters'!$C$5="Other author funding", 0, IF('Funding Allocation Parameters'!$C$5="Any discretionary funds (grants if available, other if no grants)", MIN(O665*('Funding Allocation Parameters'!$E$5), 'Funding Allocation Parameters'!$G$5), IF('Funding Allocation Parameters'!$C$5="Complex Library Subsidy", 0, 0)))))</f>
        <v>0</v>
      </c>
      <c r="S665" s="178">
        <f>IF('Funding Allocation Parameters'!$C$5="Basic Library Subsidy", 0, IF('Funding Allocation Parameters'!$C$5="Grant funding", 0, IF('Funding Allocation Parameters'!$C$5="Other author funding",  MIN(O665*('Funding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5" s="178">
        <f>IF('Funding Allocation Parameters'!$C$5="Basic Library Subsidy", MIN(O665*('Funding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MIN($O665*(VLOOKUP(CONCATENATE($A665, 'Funding Allocation Parameters'!$I$5), 'Library Subsidy Complex'!$C$2:$J$55, 6, FALSE)), VLOOKUP(CONCATENATE($A665, 'Funding Allocation Parameters'!$I$5), 'Library Subsidy Complex'!$C$2:$J$55, 8, FALSE)), 0)))))</f>
        <v>1189</v>
      </c>
      <c r="U665" s="178">
        <f>IF('Funding Allocation Parameters'!$C$5="Basic Library Subsidy", 0, IF('Funding Allocation Parameters'!$C$5="Grant funding", 0, IF('Funding Allocation Parameters'!$C$5="Other author funding",  MIN(O665*('Funding Allocation Parameters'!$E$5), 'Funding Allocation Parameters'!$G$5), IF('Funding Allocation Parameters'!$C$5="Any discretionary funds (grants if available, other if no grants)", MIN(O665*('Funding Allocation Parameters'!$E$5), 'Funding Allocation Parameters'!$G$5), IF('Funding Allocation Parameters'!$C$5="Complex Library Subsidy", 0, 0)))))</f>
        <v>0</v>
      </c>
      <c r="V665" s="177">
        <f t="shared" si="314"/>
        <v>718.44740000000002</v>
      </c>
      <c r="W665" s="177">
        <f t="shared" si="315"/>
        <v>718.44740000000002</v>
      </c>
      <c r="X665" s="179">
        <f>IF('Funding Allocation Parameters'!$C$6="Basic Library Subsidy", MIN(V665*'Funding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MIN(V665*VLOOKUP(CONCATENATE($A665, 'Funding Allocation Parameters'!$I$6), 'Library Subsidy Complex'!$C$2:$J$55, 2, FALSE), VLOOKUP(CONCATENATE($A665, 'Funding Allocation Parameters'!$I$6), 'Library Subsidy Complex'!$C$2:$J$55, 4, FALSE)), 0)))))</f>
        <v>0</v>
      </c>
      <c r="Y665" s="179">
        <f>IF('Funding Allocation Parameters'!$C$6="Basic Library Subsidy", 0, IF('Funding Allocation Parameters'!$C$6="Grant funding",MIN(V665*'Funding Allocation Parameters'!$E$6, 'Funding Allocation Parameters'!$G$6), IF('Funding Allocation Parameters'!$C$6="Other author funding", 0, IF('Funding Allocation Parameters'!$C$6="Any discretionary funds (grants if available, other if no grants)", MIN(V665*'Funding Allocation Parameters'!$E$6, 'Funding Allocation Parameters'!$G$6), IF('Funding Allocation Parameters'!$C$6="Complex Library Subsidy", 0, 0)))))</f>
        <v>718.44740000000002</v>
      </c>
      <c r="Z665" s="179">
        <f>IF('Funding Allocation Parameters'!$C$6="Basic Library Subsidy", 0, IF('Funding Allocation Parameters'!$C$6="Grant funding", 0, IF('Funding Allocation Parameters'!$C$6="Other author funding",  MIN(V665*'Funding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5" s="179">
        <f>IF('Funding Allocation Parameters'!$C$6="Basic Library Subsidy", MIN(W665*'Funding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MIN(W665*VLOOKUP(CONCATENATE($A665, 'Funding Allocation Parameters'!$I$6), 'Library Subsidy Complex'!$C$2:$J$55, 6, FALSE), VLOOKUP(CONCATENATE($A665, 'Funding Allocation Parameters'!$I$6), 'Library Subsidy Complex'!$C$2:$J$55, 8, FALSE)), 0)))))</f>
        <v>0</v>
      </c>
      <c r="AB665" s="179">
        <f>IF('Funding Allocation Parameters'!$C$6="Basic Library Subsidy", 0, IF('Funding Allocation Parameters'!$C$6="Grant funding", 0, IF('Funding Allocation Parameters'!$C$6="Other author funding",  MIN(W665*'Funding Allocation Parameters'!$E$6, 'Funding Allocation Parameters'!$G$6), IF('Funding Allocation Parameters'!$C$6="Any discretionary funds (grants if available, other if no grants)", MIN(W665*'Funding Allocation Parameters'!$E$6, 'Funding Allocation Parameters'!$G$6), IF('Funding Allocation Parameters'!$C$6="Complex Library Subsidy", 0, 0)))))</f>
        <v>718.44740000000002</v>
      </c>
      <c r="AC665" s="177">
        <f t="shared" si="316"/>
        <v>0</v>
      </c>
      <c r="AD665" s="177">
        <f t="shared" si="317"/>
        <v>0</v>
      </c>
      <c r="AE665" s="180">
        <f>IF('Funding Allocation Parameters'!$C$7="Basic Library Subsidy", MIN(AC665*'Funding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MIN(AC665*VLOOKUP(CONCATENATE($A665, 'Funding Allocation Parameters'!$I$7), 'Library Subsidy Complex'!$C$2:$J$55, 2, FALSE), VLOOKUP(CONCATENATE($A665, 'Funding Allocation Parameters'!$I$7), 'Library Subsidy Complex'!$C$2:$J$55, 4, FALSE)), 0)))))</f>
        <v>0</v>
      </c>
      <c r="AF665" s="180">
        <f>IF('Funding Allocation Parameters'!$C$7="Basic Library Subsidy", 0, IF('Funding Allocation Parameters'!$C$7="Grant funding",MIN(AC665*'Funding Allocation Parameters'!$E$7, 'Funding Allocation Parameters'!$G$7), IF('Funding Allocation Parameters'!$C$7="Other author funding", 0, IF('Funding Allocation Parameters'!$C$7="Any discretionary funds (grants if available, other if no grants)", MIN(AC665*'Funding Allocation Parameters'!$E$7, 'Funding Allocation Parameters'!$G$7), IF('Funding Allocation Parameters'!$C$7="Complex Library Subsidy", 0, 0)))))</f>
        <v>0</v>
      </c>
      <c r="AG665" s="180">
        <f>IF('Funding Allocation Parameters'!$C$7="Basic Library Subsidy", 0, IF('Funding Allocation Parameters'!$C$7="Grant funding", 0, IF('Funding Allocation Parameters'!$C$7="Other author funding",  MIN(AC665*'Funding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5" s="180">
        <f>IF('Funding Allocation Parameters'!$C$7="Basic Library Subsidy", MIN(AD665*'Funding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MIN(AD665*VLOOKUP(CONCATENATE($A665, 'Funding Allocation Parameters'!$I$7), 'Library Subsidy Complex'!$C$2:$J$55, 6, FALSE), VLOOKUP(CONCATENATE($A665, 'Funding Allocation Parameters'!$I$7), 'Library Subsidy Complex'!$C$2:$J$55, 8, FALSE)), 0)))))</f>
        <v>0</v>
      </c>
      <c r="AI665" s="180">
        <f>IF('Funding Allocation Parameters'!$C$7="Basic Library Subsidy", 0, IF('Funding Allocation Parameters'!$C$7="Grant funding", 0, IF('Funding Allocation Parameters'!$C$7="Other author funding",  MIN(AD665*'Funding Allocation Parameters'!$E$7, 'Funding Allocation Parameters'!$G$7), IF('Funding Allocation Parameters'!$C$7="Any discretionary funds (grants if available, other if no grants)", MIN(AD665*'Funding Allocation Parameters'!$E$7, 'Funding Allocation Parameters'!$G$7), IF('Funding Allocation Parameters'!$C$7="Complex Library Subsidy", 0, 0)))))</f>
        <v>0</v>
      </c>
      <c r="AJ665" s="177">
        <f t="shared" si="318"/>
        <v>0</v>
      </c>
      <c r="AK665" s="177">
        <f t="shared" si="319"/>
        <v>0</v>
      </c>
      <c r="AL665" s="181">
        <f>IF('Funding Allocation Parameters'!$C$8="Basic Library Subsidy", MIN(AJ665*'Funding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MIN(AJ665*VLOOKUP(CONCATENATE($A665, 'Funding Allocation Parameters'!$I$8), 'Library Subsidy Complex'!$C$2:$J$55, 2, FALSE), VLOOKUP(CONCATENATE($A665, 'Funding Allocation Parameters'!$I$8), 'Library Subsidy Complex'!$C$2:$J$55, 4, FALSE)), 0)))))</f>
        <v>0</v>
      </c>
      <c r="AM665" s="181">
        <f>IF('Funding Allocation Parameters'!$C$8="Basic Library Subsidy", 0, IF('Funding Allocation Parameters'!$C$8="Grant funding",MIN(AJ665*'Funding Allocation Parameters'!$E$8, 'Funding Allocation Parameters'!$G$8), IF('Funding Allocation Parameters'!$C$8="Other author funding", 0, IF('Funding Allocation Parameters'!$C$8="Any discretionary funds (grants if available, other if no grants)", MIN(AJ665*'Funding Allocation Parameters'!$E$8, 'Funding Allocation Parameters'!$G$8), IF('Funding Allocation Parameters'!$C$8="Complex Library Subsidy", 0, 0)))))</f>
        <v>0</v>
      </c>
      <c r="AN665" s="181">
        <f>IF('Funding Allocation Parameters'!$C$8="Basic Library Subsidy", 0, IF('Funding Allocation Parameters'!$C$8="Grant funding", 0, IF('Funding Allocation Parameters'!$C$8="Other author funding",  MIN(AJ665*'Funding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5" s="181">
        <f>IF('Funding Allocation Parameters'!$C$8="Basic Library Subsidy", MIN(AK665*'Funding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MIN(AK665*VLOOKUP(CONCATENATE($A665, 'Funding Allocation Parameters'!$I$8), 'Library Subsidy Complex'!$C$2:$J$55, 6, FALSE), VLOOKUP(CONCATENATE($A665, 'Funding Allocation Parameters'!$I$8), 'Library Subsidy Complex'!$C$2:$J$55, 8, FALSE)), 0)))))</f>
        <v>0</v>
      </c>
      <c r="AP665" s="181">
        <f>IF('Funding Allocation Parameters'!$C$8="Basic Library Subsidy", 0, IF('Funding Allocation Parameters'!$C$8="Grant funding", 0, IF('Funding Allocation Parameters'!$C$8="Other author funding",  MIN(AK665*'Funding Allocation Parameters'!$E$8, 'Funding Allocation Parameters'!$G$8), IF('Funding Allocation Parameters'!$C$8="Any discretionary funds (grants if available, other if no grants)", MIN(AK665*'Funding Allocation Parameters'!$E$8, 'Funding Allocation Parameters'!$G$8), IF('Funding Allocation Parameters'!$C$8="Complex Library Subsidy", 0, 0)))))</f>
        <v>0</v>
      </c>
      <c r="AQ665" s="177">
        <f t="shared" si="320"/>
        <v>0</v>
      </c>
      <c r="AR665" s="177">
        <f t="shared" si="321"/>
        <v>0</v>
      </c>
      <c r="AS665" s="182">
        <f t="shared" si="322"/>
        <v>1189</v>
      </c>
      <c r="AT665" s="182">
        <f t="shared" si="323"/>
        <v>718.44740000000002</v>
      </c>
      <c r="AU665" s="182">
        <f t="shared" si="324"/>
        <v>0</v>
      </c>
      <c r="AV665" s="182">
        <f t="shared" si="325"/>
        <v>1189</v>
      </c>
      <c r="AW665" s="182">
        <f t="shared" si="326"/>
        <v>718.44740000000002</v>
      </c>
      <c r="AX665" s="183">
        <f t="shared" si="327"/>
        <v>0</v>
      </c>
      <c r="AY665" s="183">
        <f t="shared" si="328"/>
        <v>0</v>
      </c>
      <c r="AZ665" s="183">
        <f t="shared" si="329"/>
        <v>0</v>
      </c>
      <c r="BA665" s="183">
        <f t="shared" si="330"/>
        <v>1189</v>
      </c>
      <c r="BB665" s="183">
        <f t="shared" si="331"/>
        <v>718.44740000000002</v>
      </c>
      <c r="BC665" s="184">
        <f t="shared" si="332"/>
        <v>1189</v>
      </c>
      <c r="BD665" s="184">
        <f t="shared" si="333"/>
        <v>0</v>
      </c>
      <c r="BE665" s="184">
        <f t="shared" si="334"/>
        <v>0</v>
      </c>
      <c r="BF665" s="184">
        <f t="shared" si="335"/>
        <v>718.44740000000002</v>
      </c>
      <c r="BG665" s="102">
        <f t="shared" si="336"/>
        <v>0</v>
      </c>
      <c r="BH665" s="102">
        <f t="shared" si="337"/>
        <v>0</v>
      </c>
      <c r="BI665" s="102">
        <f t="shared" si="338"/>
        <v>0</v>
      </c>
      <c r="BJ665" s="102">
        <f t="shared" si="339"/>
        <v>0</v>
      </c>
      <c r="BK665" s="102">
        <f t="shared" si="340"/>
        <v>1</v>
      </c>
      <c r="BL665" s="102">
        <f t="shared" si="341"/>
        <v>0</v>
      </c>
      <c r="BN665" s="102"/>
    </row>
    <row r="666" spans="1:66" x14ac:dyDescent="0.25">
      <c r="A666" s="102" t="s">
        <v>13</v>
      </c>
      <c r="B666" s="102" t="s">
        <v>8</v>
      </c>
      <c r="C666" s="102" t="s">
        <v>8</v>
      </c>
      <c r="D666" s="102" t="s">
        <v>27</v>
      </c>
      <c r="E666" s="102" t="s">
        <v>50</v>
      </c>
      <c r="F666" s="102" t="s">
        <v>255</v>
      </c>
      <c r="G666" s="102">
        <v>0.73599999999999999</v>
      </c>
      <c r="H666" s="102">
        <v>1</v>
      </c>
      <c r="I666" s="102">
        <v>1</v>
      </c>
      <c r="J666" s="167">
        <f>IFERROR(H666*VLOOKUP(A666, 'Advanced Parameters'!$B$7:$G$20, 6, FALSE)*VLOOKUP(A666, 'Growth Parameters'!$B$6:$H$19, 6, FALSE), 0)</f>
        <v>1</v>
      </c>
      <c r="K666" s="167">
        <f>IFERROR(IF('Advanced Parameters'!$C$5="n",'Raw Data'!I666*VLOOKUP(A666,'Advanced Parameters'!$B$7:$G$20,6,FALSE),J666*VLOOKUP(A666,'Advanced Parameters'!$B$7:$G$20,2,FALSE))*VLOOKUP(A666, 'Growth Parameters'!$B$6:$H$19, 6, FALSE), 0)</f>
        <v>1</v>
      </c>
      <c r="L666" s="167">
        <f t="shared" si="342"/>
        <v>0</v>
      </c>
      <c r="M666" s="168">
        <f>IFERROR(IF(G666="NA","NA",IF(G666&gt;'APC Parameters'!$K$6+VLOOKUP('Raw Data'!A666, 'APC Parameters'!$H$7:$L$20, 4, FALSE), 'APC Parameters'!$L$6+VLOOKUP('Raw Data'!A666, 'APC Parameters'!$H$7:$L$20, 5, FALSE), G666*('APC Parameters'!$J$6+VLOOKUP('Raw Data'!A666, 'APC Parameters'!$H$7:$L$20, 3, FALSE))+'APC Parameters'!$I$6+VLOOKUP('Raw Data'!A666, 'APC Parameters'!$H$7:$L$20, 2, FALSE))), 0)</f>
        <v>1669.7984000000001</v>
      </c>
      <c r="N666" s="168">
        <f t="shared" si="312"/>
        <v>1669.7984000000001</v>
      </c>
      <c r="O666" s="168">
        <f>IFERROR(IF(M666="NA",VLOOKUP(D666,'Internal Calculations'!$B$10:$C$11,2,FALSE), M666)*VLOOKUP(A666, 'Growth Parameters'!$B$6:$H$19, 7, FALSE), 0)</f>
        <v>1669.7984000000001</v>
      </c>
      <c r="P666" s="177">
        <f t="shared" si="313"/>
        <v>1669.7984000000001</v>
      </c>
      <c r="Q666" s="178">
        <f>IF('Funding Allocation Parameters'!$C$5="Basic Library Subsidy", MIN(O666*('Funding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MIN($O666*(VLOOKUP(CONCATENATE($A666, 'Funding Allocation Parameters'!$I$5), 'Library Subsidy Complex'!$C$2:$J$55, 2, FALSE)), VLOOKUP(CONCATENATE($A666, 'Funding Allocation Parameters'!$I$5), 'Library Subsidy Complex'!$C$2:$J$55, 4, FALSE)), 0)))))</f>
        <v>1189</v>
      </c>
      <c r="R666" s="178">
        <f>IF('Funding Allocation Parameters'!$C$5="Basic Library Subsidy", 0, IF('Funding Allocation Parameters'!$C$5="Grant funding",MIN(O666*('Funding Allocation Parameters'!$E$5), 'Funding Allocation Parameters'!$G$5), IF('Funding Allocation Parameters'!$C$5="Other author funding", 0, IF('Funding Allocation Parameters'!$C$5="Any discretionary funds (grants if available, other if no grants)", MIN(O666*('Funding Allocation Parameters'!$E$5), 'Funding Allocation Parameters'!$G$5), IF('Funding Allocation Parameters'!$C$5="Complex Library Subsidy", 0, 0)))))</f>
        <v>0</v>
      </c>
      <c r="S666" s="178">
        <f>IF('Funding Allocation Parameters'!$C$5="Basic Library Subsidy", 0, IF('Funding Allocation Parameters'!$C$5="Grant funding", 0, IF('Funding Allocation Parameters'!$C$5="Other author funding",  MIN(O666*('Funding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6" s="178">
        <f>IF('Funding Allocation Parameters'!$C$5="Basic Library Subsidy", MIN(O666*('Funding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MIN($O666*(VLOOKUP(CONCATENATE($A666, 'Funding Allocation Parameters'!$I$5), 'Library Subsidy Complex'!$C$2:$J$55, 6, FALSE)), VLOOKUP(CONCATENATE($A666, 'Funding Allocation Parameters'!$I$5), 'Library Subsidy Complex'!$C$2:$J$55, 8, FALSE)), 0)))))</f>
        <v>1189</v>
      </c>
      <c r="U666" s="178">
        <f>IF('Funding Allocation Parameters'!$C$5="Basic Library Subsidy", 0, IF('Funding Allocation Parameters'!$C$5="Grant funding", 0, IF('Funding Allocation Parameters'!$C$5="Other author funding",  MIN(O666*('Funding Allocation Parameters'!$E$5), 'Funding Allocation Parameters'!$G$5), IF('Funding Allocation Parameters'!$C$5="Any discretionary funds (grants if available, other if no grants)", MIN(O666*('Funding Allocation Parameters'!$E$5), 'Funding Allocation Parameters'!$G$5), IF('Funding Allocation Parameters'!$C$5="Complex Library Subsidy", 0, 0)))))</f>
        <v>0</v>
      </c>
      <c r="V666" s="177">
        <f t="shared" si="314"/>
        <v>480.79840000000013</v>
      </c>
      <c r="W666" s="177">
        <f t="shared" si="315"/>
        <v>480.79840000000013</v>
      </c>
      <c r="X666" s="179">
        <f>IF('Funding Allocation Parameters'!$C$6="Basic Library Subsidy", MIN(V666*'Funding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MIN(V666*VLOOKUP(CONCATENATE($A666, 'Funding Allocation Parameters'!$I$6), 'Library Subsidy Complex'!$C$2:$J$55, 2, FALSE), VLOOKUP(CONCATENATE($A666, 'Funding Allocation Parameters'!$I$6), 'Library Subsidy Complex'!$C$2:$J$55, 4, FALSE)), 0)))))</f>
        <v>0</v>
      </c>
      <c r="Y666" s="179">
        <f>IF('Funding Allocation Parameters'!$C$6="Basic Library Subsidy", 0, IF('Funding Allocation Parameters'!$C$6="Grant funding",MIN(V666*'Funding Allocation Parameters'!$E$6, 'Funding Allocation Parameters'!$G$6), IF('Funding Allocation Parameters'!$C$6="Other author funding", 0, IF('Funding Allocation Parameters'!$C$6="Any discretionary funds (grants if available, other if no grants)", MIN(V666*'Funding Allocation Parameters'!$E$6, 'Funding Allocation Parameters'!$G$6), IF('Funding Allocation Parameters'!$C$6="Complex Library Subsidy", 0, 0)))))</f>
        <v>480.79840000000013</v>
      </c>
      <c r="Z666" s="179">
        <f>IF('Funding Allocation Parameters'!$C$6="Basic Library Subsidy", 0, IF('Funding Allocation Parameters'!$C$6="Grant funding", 0, IF('Funding Allocation Parameters'!$C$6="Other author funding",  MIN(V666*'Funding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6" s="179">
        <f>IF('Funding Allocation Parameters'!$C$6="Basic Library Subsidy", MIN(W666*'Funding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MIN(W666*VLOOKUP(CONCATENATE($A666, 'Funding Allocation Parameters'!$I$6), 'Library Subsidy Complex'!$C$2:$J$55, 6, FALSE), VLOOKUP(CONCATENATE($A666, 'Funding Allocation Parameters'!$I$6), 'Library Subsidy Complex'!$C$2:$J$55, 8, FALSE)), 0)))))</f>
        <v>0</v>
      </c>
      <c r="AB666" s="179">
        <f>IF('Funding Allocation Parameters'!$C$6="Basic Library Subsidy", 0, IF('Funding Allocation Parameters'!$C$6="Grant funding", 0, IF('Funding Allocation Parameters'!$C$6="Other author funding",  MIN(W666*'Funding Allocation Parameters'!$E$6, 'Funding Allocation Parameters'!$G$6), IF('Funding Allocation Parameters'!$C$6="Any discretionary funds (grants if available, other if no grants)", MIN(W666*'Funding Allocation Parameters'!$E$6, 'Funding Allocation Parameters'!$G$6), IF('Funding Allocation Parameters'!$C$6="Complex Library Subsidy", 0, 0)))))</f>
        <v>480.79840000000013</v>
      </c>
      <c r="AC666" s="177">
        <f t="shared" si="316"/>
        <v>0</v>
      </c>
      <c r="AD666" s="177">
        <f t="shared" si="317"/>
        <v>0</v>
      </c>
      <c r="AE666" s="180">
        <f>IF('Funding Allocation Parameters'!$C$7="Basic Library Subsidy", MIN(AC666*'Funding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MIN(AC666*VLOOKUP(CONCATENATE($A666, 'Funding Allocation Parameters'!$I$7), 'Library Subsidy Complex'!$C$2:$J$55, 2, FALSE), VLOOKUP(CONCATENATE($A666, 'Funding Allocation Parameters'!$I$7), 'Library Subsidy Complex'!$C$2:$J$55, 4, FALSE)), 0)))))</f>
        <v>0</v>
      </c>
      <c r="AF666" s="180">
        <f>IF('Funding Allocation Parameters'!$C$7="Basic Library Subsidy", 0, IF('Funding Allocation Parameters'!$C$7="Grant funding",MIN(AC666*'Funding Allocation Parameters'!$E$7, 'Funding Allocation Parameters'!$G$7), IF('Funding Allocation Parameters'!$C$7="Other author funding", 0, IF('Funding Allocation Parameters'!$C$7="Any discretionary funds (grants if available, other if no grants)", MIN(AC666*'Funding Allocation Parameters'!$E$7, 'Funding Allocation Parameters'!$G$7), IF('Funding Allocation Parameters'!$C$7="Complex Library Subsidy", 0, 0)))))</f>
        <v>0</v>
      </c>
      <c r="AG666" s="180">
        <f>IF('Funding Allocation Parameters'!$C$7="Basic Library Subsidy", 0, IF('Funding Allocation Parameters'!$C$7="Grant funding", 0, IF('Funding Allocation Parameters'!$C$7="Other author funding",  MIN(AC666*'Funding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6" s="180">
        <f>IF('Funding Allocation Parameters'!$C$7="Basic Library Subsidy", MIN(AD666*'Funding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MIN(AD666*VLOOKUP(CONCATENATE($A666, 'Funding Allocation Parameters'!$I$7), 'Library Subsidy Complex'!$C$2:$J$55, 6, FALSE), VLOOKUP(CONCATENATE($A666, 'Funding Allocation Parameters'!$I$7), 'Library Subsidy Complex'!$C$2:$J$55, 8, FALSE)), 0)))))</f>
        <v>0</v>
      </c>
      <c r="AI666" s="180">
        <f>IF('Funding Allocation Parameters'!$C$7="Basic Library Subsidy", 0, IF('Funding Allocation Parameters'!$C$7="Grant funding", 0, IF('Funding Allocation Parameters'!$C$7="Other author funding",  MIN(AD666*'Funding Allocation Parameters'!$E$7, 'Funding Allocation Parameters'!$G$7), IF('Funding Allocation Parameters'!$C$7="Any discretionary funds (grants if available, other if no grants)", MIN(AD666*'Funding Allocation Parameters'!$E$7, 'Funding Allocation Parameters'!$G$7), IF('Funding Allocation Parameters'!$C$7="Complex Library Subsidy", 0, 0)))))</f>
        <v>0</v>
      </c>
      <c r="AJ666" s="177">
        <f t="shared" si="318"/>
        <v>0</v>
      </c>
      <c r="AK666" s="177">
        <f t="shared" si="319"/>
        <v>0</v>
      </c>
      <c r="AL666" s="181">
        <f>IF('Funding Allocation Parameters'!$C$8="Basic Library Subsidy", MIN(AJ666*'Funding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MIN(AJ666*VLOOKUP(CONCATENATE($A666, 'Funding Allocation Parameters'!$I$8), 'Library Subsidy Complex'!$C$2:$J$55, 2, FALSE), VLOOKUP(CONCATENATE($A666, 'Funding Allocation Parameters'!$I$8), 'Library Subsidy Complex'!$C$2:$J$55, 4, FALSE)), 0)))))</f>
        <v>0</v>
      </c>
      <c r="AM666" s="181">
        <f>IF('Funding Allocation Parameters'!$C$8="Basic Library Subsidy", 0, IF('Funding Allocation Parameters'!$C$8="Grant funding",MIN(AJ666*'Funding Allocation Parameters'!$E$8, 'Funding Allocation Parameters'!$G$8), IF('Funding Allocation Parameters'!$C$8="Other author funding", 0, IF('Funding Allocation Parameters'!$C$8="Any discretionary funds (grants if available, other if no grants)", MIN(AJ666*'Funding Allocation Parameters'!$E$8, 'Funding Allocation Parameters'!$G$8), IF('Funding Allocation Parameters'!$C$8="Complex Library Subsidy", 0, 0)))))</f>
        <v>0</v>
      </c>
      <c r="AN666" s="181">
        <f>IF('Funding Allocation Parameters'!$C$8="Basic Library Subsidy", 0, IF('Funding Allocation Parameters'!$C$8="Grant funding", 0, IF('Funding Allocation Parameters'!$C$8="Other author funding",  MIN(AJ666*'Funding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6" s="181">
        <f>IF('Funding Allocation Parameters'!$C$8="Basic Library Subsidy", MIN(AK666*'Funding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MIN(AK666*VLOOKUP(CONCATENATE($A666, 'Funding Allocation Parameters'!$I$8), 'Library Subsidy Complex'!$C$2:$J$55, 6, FALSE), VLOOKUP(CONCATENATE($A666, 'Funding Allocation Parameters'!$I$8), 'Library Subsidy Complex'!$C$2:$J$55, 8, FALSE)), 0)))))</f>
        <v>0</v>
      </c>
      <c r="AP666" s="181">
        <f>IF('Funding Allocation Parameters'!$C$8="Basic Library Subsidy", 0, IF('Funding Allocation Parameters'!$C$8="Grant funding", 0, IF('Funding Allocation Parameters'!$C$8="Other author funding",  MIN(AK666*'Funding Allocation Parameters'!$E$8, 'Funding Allocation Parameters'!$G$8), IF('Funding Allocation Parameters'!$C$8="Any discretionary funds (grants if available, other if no grants)", MIN(AK666*'Funding Allocation Parameters'!$E$8, 'Funding Allocation Parameters'!$G$8), IF('Funding Allocation Parameters'!$C$8="Complex Library Subsidy", 0, 0)))))</f>
        <v>0</v>
      </c>
      <c r="AQ666" s="177">
        <f t="shared" si="320"/>
        <v>0</v>
      </c>
      <c r="AR666" s="177">
        <f t="shared" si="321"/>
        <v>0</v>
      </c>
      <c r="AS666" s="182">
        <f t="shared" si="322"/>
        <v>1189</v>
      </c>
      <c r="AT666" s="182">
        <f t="shared" si="323"/>
        <v>480.79840000000013</v>
      </c>
      <c r="AU666" s="182">
        <f t="shared" si="324"/>
        <v>0</v>
      </c>
      <c r="AV666" s="182">
        <f t="shared" si="325"/>
        <v>1189</v>
      </c>
      <c r="AW666" s="182">
        <f t="shared" si="326"/>
        <v>480.79840000000013</v>
      </c>
      <c r="AX666" s="183">
        <f t="shared" si="327"/>
        <v>1189</v>
      </c>
      <c r="AY666" s="183">
        <f t="shared" si="328"/>
        <v>480.79840000000013</v>
      </c>
      <c r="AZ666" s="183">
        <f t="shared" si="329"/>
        <v>0</v>
      </c>
      <c r="BA666" s="183">
        <f t="shared" si="330"/>
        <v>0</v>
      </c>
      <c r="BB666" s="183">
        <f t="shared" si="331"/>
        <v>0</v>
      </c>
      <c r="BC666" s="184">
        <f t="shared" si="332"/>
        <v>1189</v>
      </c>
      <c r="BD666" s="184">
        <f t="shared" si="333"/>
        <v>0</v>
      </c>
      <c r="BE666" s="184">
        <f t="shared" si="334"/>
        <v>480.79840000000013</v>
      </c>
      <c r="BF666" s="184">
        <f t="shared" si="335"/>
        <v>0</v>
      </c>
      <c r="BG666" s="102">
        <f t="shared" si="336"/>
        <v>0</v>
      </c>
      <c r="BH666" s="102">
        <f t="shared" si="337"/>
        <v>0</v>
      </c>
      <c r="BI666" s="102">
        <f t="shared" si="338"/>
        <v>0</v>
      </c>
      <c r="BJ666" s="102">
        <f t="shared" si="339"/>
        <v>1</v>
      </c>
      <c r="BK666" s="102">
        <f t="shared" si="340"/>
        <v>0</v>
      </c>
      <c r="BL666" s="102">
        <f t="shared" si="341"/>
        <v>0</v>
      </c>
      <c r="BN666" s="102"/>
    </row>
    <row r="667" spans="1:66" x14ac:dyDescent="0.25">
      <c r="A667" s="102" t="s">
        <v>24</v>
      </c>
      <c r="B667" s="102" t="s">
        <v>8</v>
      </c>
      <c r="C667" s="102" t="s">
        <v>8</v>
      </c>
      <c r="D667" s="102" t="s">
        <v>27</v>
      </c>
      <c r="E667" s="102" t="s">
        <v>249</v>
      </c>
      <c r="F667" s="102" t="s">
        <v>258</v>
      </c>
      <c r="G667" s="102">
        <v>2.02</v>
      </c>
      <c r="H667" s="102">
        <v>1</v>
      </c>
      <c r="I667" s="102">
        <v>1</v>
      </c>
      <c r="J667" s="167">
        <f>IFERROR(H667*VLOOKUP(A667, 'Advanced Parameters'!$B$7:$G$20, 6, FALSE)*VLOOKUP(A667, 'Growth Parameters'!$B$6:$H$19, 6, FALSE), 0)</f>
        <v>1</v>
      </c>
      <c r="K667" s="167">
        <f>IFERROR(IF('Advanced Parameters'!$C$5="n",'Raw Data'!I667*VLOOKUP(A667,'Advanced Parameters'!$B$7:$G$20,6,FALSE),J667*VLOOKUP(A667,'Advanced Parameters'!$B$7:$G$20,2,FALSE))*VLOOKUP(A667, 'Growth Parameters'!$B$6:$H$19, 6, FALSE), 0)</f>
        <v>1</v>
      </c>
      <c r="L667" s="167">
        <f t="shared" si="342"/>
        <v>0</v>
      </c>
      <c r="M667" s="168">
        <f>IFERROR(IF(G667="NA","NA",IF(G667&gt;'APC Parameters'!$K$6+VLOOKUP('Raw Data'!A667, 'APC Parameters'!$H$7:$L$20, 4, FALSE), 'APC Parameters'!$L$6+VLOOKUP('Raw Data'!A667, 'APC Parameters'!$H$7:$L$20, 5, FALSE), G667*('APC Parameters'!$J$6+VLOOKUP('Raw Data'!A667, 'APC Parameters'!$H$7:$L$20, 3, FALSE))+'APC Parameters'!$I$6+VLOOKUP('Raw Data'!A667, 'APC Parameters'!$H$7:$L$20, 2, FALSE))), 0)</f>
        <v>2580.6680000000001</v>
      </c>
      <c r="N667" s="168">
        <f t="shared" si="312"/>
        <v>2580.6680000000001</v>
      </c>
      <c r="O667" s="168">
        <f>IFERROR(IF(M667="NA",VLOOKUP(D667,'Internal Calculations'!$B$10:$C$11,2,FALSE), M667)*VLOOKUP(A667, 'Growth Parameters'!$B$6:$H$19, 7, FALSE), 0)</f>
        <v>2580.6680000000001</v>
      </c>
      <c r="P667" s="177">
        <f t="shared" si="313"/>
        <v>2580.6680000000001</v>
      </c>
      <c r="Q667" s="178">
        <f>IF('Funding Allocation Parameters'!$C$5="Basic Library Subsidy", MIN(O667*('Funding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MIN($O667*(VLOOKUP(CONCATENATE($A667, 'Funding Allocation Parameters'!$I$5), 'Library Subsidy Complex'!$C$2:$J$55, 2, FALSE)), VLOOKUP(CONCATENATE($A667, 'Funding Allocation Parameters'!$I$5), 'Library Subsidy Complex'!$C$2:$J$55, 4, FALSE)), 0)))))</f>
        <v>1189</v>
      </c>
      <c r="R667" s="178">
        <f>IF('Funding Allocation Parameters'!$C$5="Basic Library Subsidy", 0, IF('Funding Allocation Parameters'!$C$5="Grant funding",MIN(O667*('Funding Allocation Parameters'!$E$5), 'Funding Allocation Parameters'!$G$5), IF('Funding Allocation Parameters'!$C$5="Other author funding", 0, IF('Funding Allocation Parameters'!$C$5="Any discretionary funds (grants if available, other if no grants)", MIN(O667*('Funding Allocation Parameters'!$E$5), 'Funding Allocation Parameters'!$G$5), IF('Funding Allocation Parameters'!$C$5="Complex Library Subsidy", 0, 0)))))</f>
        <v>0</v>
      </c>
      <c r="S667" s="178">
        <f>IF('Funding Allocation Parameters'!$C$5="Basic Library Subsidy", 0, IF('Funding Allocation Parameters'!$C$5="Grant funding", 0, IF('Funding Allocation Parameters'!$C$5="Other author funding",  MIN(O667*('Funding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7" s="178">
        <f>IF('Funding Allocation Parameters'!$C$5="Basic Library Subsidy", MIN(O667*('Funding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MIN($O667*(VLOOKUP(CONCATENATE($A667, 'Funding Allocation Parameters'!$I$5), 'Library Subsidy Complex'!$C$2:$J$55, 6, FALSE)), VLOOKUP(CONCATENATE($A667, 'Funding Allocation Parameters'!$I$5), 'Library Subsidy Complex'!$C$2:$J$55, 8, FALSE)), 0)))))</f>
        <v>1189</v>
      </c>
      <c r="U667" s="178">
        <f>IF('Funding Allocation Parameters'!$C$5="Basic Library Subsidy", 0, IF('Funding Allocation Parameters'!$C$5="Grant funding", 0, IF('Funding Allocation Parameters'!$C$5="Other author funding",  MIN(O667*('Funding Allocation Parameters'!$E$5), 'Funding Allocation Parameters'!$G$5), IF('Funding Allocation Parameters'!$C$5="Any discretionary funds (grants if available, other if no grants)", MIN(O667*('Funding Allocation Parameters'!$E$5), 'Funding Allocation Parameters'!$G$5), IF('Funding Allocation Parameters'!$C$5="Complex Library Subsidy", 0, 0)))))</f>
        <v>0</v>
      </c>
      <c r="V667" s="177">
        <f t="shared" si="314"/>
        <v>1391.6680000000001</v>
      </c>
      <c r="W667" s="177">
        <f t="shared" si="315"/>
        <v>1391.6680000000001</v>
      </c>
      <c r="X667" s="179">
        <f>IF('Funding Allocation Parameters'!$C$6="Basic Library Subsidy", MIN(V667*'Funding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MIN(V667*VLOOKUP(CONCATENATE($A667, 'Funding Allocation Parameters'!$I$6), 'Library Subsidy Complex'!$C$2:$J$55, 2, FALSE), VLOOKUP(CONCATENATE($A667, 'Funding Allocation Parameters'!$I$6), 'Library Subsidy Complex'!$C$2:$J$55, 4, FALSE)), 0)))))</f>
        <v>0</v>
      </c>
      <c r="Y667" s="179">
        <f>IF('Funding Allocation Parameters'!$C$6="Basic Library Subsidy", 0, IF('Funding Allocation Parameters'!$C$6="Grant funding",MIN(V667*'Funding Allocation Parameters'!$E$6, 'Funding Allocation Parameters'!$G$6), IF('Funding Allocation Parameters'!$C$6="Other author funding", 0, IF('Funding Allocation Parameters'!$C$6="Any discretionary funds (grants if available, other if no grants)", MIN(V667*'Funding Allocation Parameters'!$E$6, 'Funding Allocation Parameters'!$G$6), IF('Funding Allocation Parameters'!$C$6="Complex Library Subsidy", 0, 0)))))</f>
        <v>1391.6680000000001</v>
      </c>
      <c r="Z667" s="179">
        <f>IF('Funding Allocation Parameters'!$C$6="Basic Library Subsidy", 0, IF('Funding Allocation Parameters'!$C$6="Grant funding", 0, IF('Funding Allocation Parameters'!$C$6="Other author funding",  MIN(V667*'Funding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7" s="179">
        <f>IF('Funding Allocation Parameters'!$C$6="Basic Library Subsidy", MIN(W667*'Funding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MIN(W667*VLOOKUP(CONCATENATE($A667, 'Funding Allocation Parameters'!$I$6), 'Library Subsidy Complex'!$C$2:$J$55, 6, FALSE), VLOOKUP(CONCATENATE($A667, 'Funding Allocation Parameters'!$I$6), 'Library Subsidy Complex'!$C$2:$J$55, 8, FALSE)), 0)))))</f>
        <v>0</v>
      </c>
      <c r="AB667" s="179">
        <f>IF('Funding Allocation Parameters'!$C$6="Basic Library Subsidy", 0, IF('Funding Allocation Parameters'!$C$6="Grant funding", 0, IF('Funding Allocation Parameters'!$C$6="Other author funding",  MIN(W667*'Funding Allocation Parameters'!$E$6, 'Funding Allocation Parameters'!$G$6), IF('Funding Allocation Parameters'!$C$6="Any discretionary funds (grants if available, other if no grants)", MIN(W667*'Funding Allocation Parameters'!$E$6, 'Funding Allocation Parameters'!$G$6), IF('Funding Allocation Parameters'!$C$6="Complex Library Subsidy", 0, 0)))))</f>
        <v>1391.6680000000001</v>
      </c>
      <c r="AC667" s="177">
        <f t="shared" si="316"/>
        <v>0</v>
      </c>
      <c r="AD667" s="177">
        <f t="shared" si="317"/>
        <v>0</v>
      </c>
      <c r="AE667" s="180">
        <f>IF('Funding Allocation Parameters'!$C$7="Basic Library Subsidy", MIN(AC667*'Funding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MIN(AC667*VLOOKUP(CONCATENATE($A667, 'Funding Allocation Parameters'!$I$7), 'Library Subsidy Complex'!$C$2:$J$55, 2, FALSE), VLOOKUP(CONCATENATE($A667, 'Funding Allocation Parameters'!$I$7), 'Library Subsidy Complex'!$C$2:$J$55, 4, FALSE)), 0)))))</f>
        <v>0</v>
      </c>
      <c r="AF667" s="180">
        <f>IF('Funding Allocation Parameters'!$C$7="Basic Library Subsidy", 0, IF('Funding Allocation Parameters'!$C$7="Grant funding",MIN(AC667*'Funding Allocation Parameters'!$E$7, 'Funding Allocation Parameters'!$G$7), IF('Funding Allocation Parameters'!$C$7="Other author funding", 0, IF('Funding Allocation Parameters'!$C$7="Any discretionary funds (grants if available, other if no grants)", MIN(AC667*'Funding Allocation Parameters'!$E$7, 'Funding Allocation Parameters'!$G$7), IF('Funding Allocation Parameters'!$C$7="Complex Library Subsidy", 0, 0)))))</f>
        <v>0</v>
      </c>
      <c r="AG667" s="180">
        <f>IF('Funding Allocation Parameters'!$C$7="Basic Library Subsidy", 0, IF('Funding Allocation Parameters'!$C$7="Grant funding", 0, IF('Funding Allocation Parameters'!$C$7="Other author funding",  MIN(AC667*'Funding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7" s="180">
        <f>IF('Funding Allocation Parameters'!$C$7="Basic Library Subsidy", MIN(AD667*'Funding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MIN(AD667*VLOOKUP(CONCATENATE($A667, 'Funding Allocation Parameters'!$I$7), 'Library Subsidy Complex'!$C$2:$J$55, 6, FALSE), VLOOKUP(CONCATENATE($A667, 'Funding Allocation Parameters'!$I$7), 'Library Subsidy Complex'!$C$2:$J$55, 8, FALSE)), 0)))))</f>
        <v>0</v>
      </c>
      <c r="AI667" s="180">
        <f>IF('Funding Allocation Parameters'!$C$7="Basic Library Subsidy", 0, IF('Funding Allocation Parameters'!$C$7="Grant funding", 0, IF('Funding Allocation Parameters'!$C$7="Other author funding",  MIN(AD667*'Funding Allocation Parameters'!$E$7, 'Funding Allocation Parameters'!$G$7), IF('Funding Allocation Parameters'!$C$7="Any discretionary funds (grants if available, other if no grants)", MIN(AD667*'Funding Allocation Parameters'!$E$7, 'Funding Allocation Parameters'!$G$7), IF('Funding Allocation Parameters'!$C$7="Complex Library Subsidy", 0, 0)))))</f>
        <v>0</v>
      </c>
      <c r="AJ667" s="177">
        <f t="shared" si="318"/>
        <v>0</v>
      </c>
      <c r="AK667" s="177">
        <f t="shared" si="319"/>
        <v>0</v>
      </c>
      <c r="AL667" s="181">
        <f>IF('Funding Allocation Parameters'!$C$8="Basic Library Subsidy", MIN(AJ667*'Funding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MIN(AJ667*VLOOKUP(CONCATENATE($A667, 'Funding Allocation Parameters'!$I$8), 'Library Subsidy Complex'!$C$2:$J$55, 2, FALSE), VLOOKUP(CONCATENATE($A667, 'Funding Allocation Parameters'!$I$8), 'Library Subsidy Complex'!$C$2:$J$55, 4, FALSE)), 0)))))</f>
        <v>0</v>
      </c>
      <c r="AM667" s="181">
        <f>IF('Funding Allocation Parameters'!$C$8="Basic Library Subsidy", 0, IF('Funding Allocation Parameters'!$C$8="Grant funding",MIN(AJ667*'Funding Allocation Parameters'!$E$8, 'Funding Allocation Parameters'!$G$8), IF('Funding Allocation Parameters'!$C$8="Other author funding", 0, IF('Funding Allocation Parameters'!$C$8="Any discretionary funds (grants if available, other if no grants)", MIN(AJ667*'Funding Allocation Parameters'!$E$8, 'Funding Allocation Parameters'!$G$8), IF('Funding Allocation Parameters'!$C$8="Complex Library Subsidy", 0, 0)))))</f>
        <v>0</v>
      </c>
      <c r="AN667" s="181">
        <f>IF('Funding Allocation Parameters'!$C$8="Basic Library Subsidy", 0, IF('Funding Allocation Parameters'!$C$8="Grant funding", 0, IF('Funding Allocation Parameters'!$C$8="Other author funding",  MIN(AJ667*'Funding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7" s="181">
        <f>IF('Funding Allocation Parameters'!$C$8="Basic Library Subsidy", MIN(AK667*'Funding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MIN(AK667*VLOOKUP(CONCATENATE($A667, 'Funding Allocation Parameters'!$I$8), 'Library Subsidy Complex'!$C$2:$J$55, 6, FALSE), VLOOKUP(CONCATENATE($A667, 'Funding Allocation Parameters'!$I$8), 'Library Subsidy Complex'!$C$2:$J$55, 8, FALSE)), 0)))))</f>
        <v>0</v>
      </c>
      <c r="AP667" s="181">
        <f>IF('Funding Allocation Parameters'!$C$8="Basic Library Subsidy", 0, IF('Funding Allocation Parameters'!$C$8="Grant funding", 0, IF('Funding Allocation Parameters'!$C$8="Other author funding",  MIN(AK667*'Funding Allocation Parameters'!$E$8, 'Funding Allocation Parameters'!$G$8), IF('Funding Allocation Parameters'!$C$8="Any discretionary funds (grants if available, other if no grants)", MIN(AK667*'Funding Allocation Parameters'!$E$8, 'Funding Allocation Parameters'!$G$8), IF('Funding Allocation Parameters'!$C$8="Complex Library Subsidy", 0, 0)))))</f>
        <v>0</v>
      </c>
      <c r="AQ667" s="177">
        <f t="shared" si="320"/>
        <v>0</v>
      </c>
      <c r="AR667" s="177">
        <f t="shared" si="321"/>
        <v>0</v>
      </c>
      <c r="AS667" s="182">
        <f t="shared" si="322"/>
        <v>1189</v>
      </c>
      <c r="AT667" s="182">
        <f t="shared" si="323"/>
        <v>1391.6680000000001</v>
      </c>
      <c r="AU667" s="182">
        <f t="shared" si="324"/>
        <v>0</v>
      </c>
      <c r="AV667" s="182">
        <f t="shared" si="325"/>
        <v>1189</v>
      </c>
      <c r="AW667" s="182">
        <f t="shared" si="326"/>
        <v>1391.6680000000001</v>
      </c>
      <c r="AX667" s="183">
        <f t="shared" si="327"/>
        <v>1189</v>
      </c>
      <c r="AY667" s="183">
        <f t="shared" si="328"/>
        <v>1391.6680000000001</v>
      </c>
      <c r="AZ667" s="183">
        <f t="shared" si="329"/>
        <v>0</v>
      </c>
      <c r="BA667" s="183">
        <f t="shared" si="330"/>
        <v>0</v>
      </c>
      <c r="BB667" s="183">
        <f t="shared" si="331"/>
        <v>0</v>
      </c>
      <c r="BC667" s="184">
        <f t="shared" si="332"/>
        <v>1189</v>
      </c>
      <c r="BD667" s="184">
        <f t="shared" si="333"/>
        <v>0</v>
      </c>
      <c r="BE667" s="184">
        <f t="shared" si="334"/>
        <v>1391.6680000000001</v>
      </c>
      <c r="BF667" s="184">
        <f t="shared" si="335"/>
        <v>0</v>
      </c>
      <c r="BG667" s="102">
        <f t="shared" si="336"/>
        <v>0</v>
      </c>
      <c r="BH667" s="102">
        <f t="shared" si="337"/>
        <v>0</v>
      </c>
      <c r="BI667" s="102">
        <f t="shared" si="338"/>
        <v>0</v>
      </c>
      <c r="BJ667" s="102">
        <f t="shared" si="339"/>
        <v>1</v>
      </c>
      <c r="BK667" s="102">
        <f t="shared" si="340"/>
        <v>0</v>
      </c>
      <c r="BL667" s="102">
        <f t="shared" si="341"/>
        <v>0</v>
      </c>
      <c r="BN667" s="102"/>
    </row>
    <row r="668" spans="1:66" x14ac:dyDescent="0.25">
      <c r="A668" s="102" t="s">
        <v>21</v>
      </c>
      <c r="B668" s="102" t="s">
        <v>8</v>
      </c>
      <c r="C668" s="102" t="s">
        <v>8</v>
      </c>
      <c r="D668" s="102" t="s">
        <v>27</v>
      </c>
      <c r="E668" s="102" t="s">
        <v>260</v>
      </c>
      <c r="F668" s="102" t="s">
        <v>261</v>
      </c>
      <c r="G668" s="102">
        <v>0.64700000000000002</v>
      </c>
      <c r="H668" s="102">
        <v>1</v>
      </c>
      <c r="I668" s="102">
        <v>1</v>
      </c>
      <c r="J668" s="167">
        <f>IFERROR(H668*VLOOKUP(A668, 'Advanced Parameters'!$B$7:$G$20, 6, FALSE)*VLOOKUP(A668, 'Growth Parameters'!$B$6:$H$19, 6, FALSE), 0)</f>
        <v>1</v>
      </c>
      <c r="K668" s="167">
        <f>IFERROR(IF('Advanced Parameters'!$C$5="n",'Raw Data'!I668*VLOOKUP(A668,'Advanced Parameters'!$B$7:$G$20,6,FALSE),J668*VLOOKUP(A668,'Advanced Parameters'!$B$7:$G$20,2,FALSE))*VLOOKUP(A668, 'Growth Parameters'!$B$6:$H$19, 6, FALSE), 0)</f>
        <v>1</v>
      </c>
      <c r="L668" s="167">
        <f t="shared" si="342"/>
        <v>0</v>
      </c>
      <c r="M668" s="168">
        <f>IFERROR(IF(G668="NA","NA",IF(G668&gt;'APC Parameters'!$K$6+VLOOKUP('Raw Data'!A668, 'APC Parameters'!$H$7:$L$20, 4, FALSE), 'APC Parameters'!$L$6+VLOOKUP('Raw Data'!A668, 'APC Parameters'!$H$7:$L$20, 5, FALSE), G668*('APC Parameters'!$J$6+VLOOKUP('Raw Data'!A668, 'APC Parameters'!$H$7:$L$20, 3, FALSE))+'APC Parameters'!$I$6+VLOOKUP('Raw Data'!A668, 'APC Parameters'!$H$7:$L$20, 2, FALSE))), 0)</f>
        <v>1606.6618000000001</v>
      </c>
      <c r="N668" s="168">
        <f t="shared" si="312"/>
        <v>1606.6618000000001</v>
      </c>
      <c r="O668" s="168">
        <f>IFERROR(IF(M668="NA",VLOOKUP(D668,'Internal Calculations'!$B$10:$C$11,2,FALSE), M668)*VLOOKUP(A668, 'Growth Parameters'!$B$6:$H$19, 7, FALSE), 0)</f>
        <v>1606.6618000000001</v>
      </c>
      <c r="P668" s="177">
        <f t="shared" si="313"/>
        <v>1606.6618000000001</v>
      </c>
      <c r="Q668" s="178">
        <f>IF('Funding Allocation Parameters'!$C$5="Basic Library Subsidy", MIN(O668*('Funding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MIN($O668*(VLOOKUP(CONCATENATE($A668, 'Funding Allocation Parameters'!$I$5), 'Library Subsidy Complex'!$C$2:$J$55, 2, FALSE)), VLOOKUP(CONCATENATE($A668, 'Funding Allocation Parameters'!$I$5), 'Library Subsidy Complex'!$C$2:$J$55, 4, FALSE)), 0)))))</f>
        <v>1189</v>
      </c>
      <c r="R668" s="178">
        <f>IF('Funding Allocation Parameters'!$C$5="Basic Library Subsidy", 0, IF('Funding Allocation Parameters'!$C$5="Grant funding",MIN(O668*('Funding Allocation Parameters'!$E$5), 'Funding Allocation Parameters'!$G$5), IF('Funding Allocation Parameters'!$C$5="Other author funding", 0, IF('Funding Allocation Parameters'!$C$5="Any discretionary funds (grants if available, other if no grants)", MIN(O668*('Funding Allocation Parameters'!$E$5), 'Funding Allocation Parameters'!$G$5), IF('Funding Allocation Parameters'!$C$5="Complex Library Subsidy", 0, 0)))))</f>
        <v>0</v>
      </c>
      <c r="S668" s="178">
        <f>IF('Funding Allocation Parameters'!$C$5="Basic Library Subsidy", 0, IF('Funding Allocation Parameters'!$C$5="Grant funding", 0, IF('Funding Allocation Parameters'!$C$5="Other author funding",  MIN(O668*('Funding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8" s="178">
        <f>IF('Funding Allocation Parameters'!$C$5="Basic Library Subsidy", MIN(O668*('Funding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MIN($O668*(VLOOKUP(CONCATENATE($A668, 'Funding Allocation Parameters'!$I$5), 'Library Subsidy Complex'!$C$2:$J$55, 6, FALSE)), VLOOKUP(CONCATENATE($A668, 'Funding Allocation Parameters'!$I$5), 'Library Subsidy Complex'!$C$2:$J$55, 8, FALSE)), 0)))))</f>
        <v>1189</v>
      </c>
      <c r="U668" s="178">
        <f>IF('Funding Allocation Parameters'!$C$5="Basic Library Subsidy", 0, IF('Funding Allocation Parameters'!$C$5="Grant funding", 0, IF('Funding Allocation Parameters'!$C$5="Other author funding",  MIN(O668*('Funding Allocation Parameters'!$E$5), 'Funding Allocation Parameters'!$G$5), IF('Funding Allocation Parameters'!$C$5="Any discretionary funds (grants if available, other if no grants)", MIN(O668*('Funding Allocation Parameters'!$E$5), 'Funding Allocation Parameters'!$G$5), IF('Funding Allocation Parameters'!$C$5="Complex Library Subsidy", 0, 0)))))</f>
        <v>0</v>
      </c>
      <c r="V668" s="177">
        <f t="shared" si="314"/>
        <v>417.66180000000008</v>
      </c>
      <c r="W668" s="177">
        <f t="shared" si="315"/>
        <v>417.66180000000008</v>
      </c>
      <c r="X668" s="179">
        <f>IF('Funding Allocation Parameters'!$C$6="Basic Library Subsidy", MIN(V668*'Funding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MIN(V668*VLOOKUP(CONCATENATE($A668, 'Funding Allocation Parameters'!$I$6), 'Library Subsidy Complex'!$C$2:$J$55, 2, FALSE), VLOOKUP(CONCATENATE($A668, 'Funding Allocation Parameters'!$I$6), 'Library Subsidy Complex'!$C$2:$J$55, 4, FALSE)), 0)))))</f>
        <v>0</v>
      </c>
      <c r="Y668" s="179">
        <f>IF('Funding Allocation Parameters'!$C$6="Basic Library Subsidy", 0, IF('Funding Allocation Parameters'!$C$6="Grant funding",MIN(V668*'Funding Allocation Parameters'!$E$6, 'Funding Allocation Parameters'!$G$6), IF('Funding Allocation Parameters'!$C$6="Other author funding", 0, IF('Funding Allocation Parameters'!$C$6="Any discretionary funds (grants if available, other if no grants)", MIN(V668*'Funding Allocation Parameters'!$E$6, 'Funding Allocation Parameters'!$G$6), IF('Funding Allocation Parameters'!$C$6="Complex Library Subsidy", 0, 0)))))</f>
        <v>417.66180000000008</v>
      </c>
      <c r="Z668" s="179">
        <f>IF('Funding Allocation Parameters'!$C$6="Basic Library Subsidy", 0, IF('Funding Allocation Parameters'!$C$6="Grant funding", 0, IF('Funding Allocation Parameters'!$C$6="Other author funding",  MIN(V668*'Funding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8" s="179">
        <f>IF('Funding Allocation Parameters'!$C$6="Basic Library Subsidy", MIN(W668*'Funding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MIN(W668*VLOOKUP(CONCATENATE($A668, 'Funding Allocation Parameters'!$I$6), 'Library Subsidy Complex'!$C$2:$J$55, 6, FALSE), VLOOKUP(CONCATENATE($A668, 'Funding Allocation Parameters'!$I$6), 'Library Subsidy Complex'!$C$2:$J$55, 8, FALSE)), 0)))))</f>
        <v>0</v>
      </c>
      <c r="AB668" s="179">
        <f>IF('Funding Allocation Parameters'!$C$6="Basic Library Subsidy", 0, IF('Funding Allocation Parameters'!$C$6="Grant funding", 0, IF('Funding Allocation Parameters'!$C$6="Other author funding",  MIN(W668*'Funding Allocation Parameters'!$E$6, 'Funding Allocation Parameters'!$G$6), IF('Funding Allocation Parameters'!$C$6="Any discretionary funds (grants if available, other if no grants)", MIN(W668*'Funding Allocation Parameters'!$E$6, 'Funding Allocation Parameters'!$G$6), IF('Funding Allocation Parameters'!$C$6="Complex Library Subsidy", 0, 0)))))</f>
        <v>417.66180000000008</v>
      </c>
      <c r="AC668" s="177">
        <f t="shared" si="316"/>
        <v>0</v>
      </c>
      <c r="AD668" s="177">
        <f t="shared" si="317"/>
        <v>0</v>
      </c>
      <c r="AE668" s="180">
        <f>IF('Funding Allocation Parameters'!$C$7="Basic Library Subsidy", MIN(AC668*'Funding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MIN(AC668*VLOOKUP(CONCATENATE($A668, 'Funding Allocation Parameters'!$I$7), 'Library Subsidy Complex'!$C$2:$J$55, 2, FALSE), VLOOKUP(CONCATENATE($A668, 'Funding Allocation Parameters'!$I$7), 'Library Subsidy Complex'!$C$2:$J$55, 4, FALSE)), 0)))))</f>
        <v>0</v>
      </c>
      <c r="AF668" s="180">
        <f>IF('Funding Allocation Parameters'!$C$7="Basic Library Subsidy", 0, IF('Funding Allocation Parameters'!$C$7="Grant funding",MIN(AC668*'Funding Allocation Parameters'!$E$7, 'Funding Allocation Parameters'!$G$7), IF('Funding Allocation Parameters'!$C$7="Other author funding", 0, IF('Funding Allocation Parameters'!$C$7="Any discretionary funds (grants if available, other if no grants)", MIN(AC668*'Funding Allocation Parameters'!$E$7, 'Funding Allocation Parameters'!$G$7), IF('Funding Allocation Parameters'!$C$7="Complex Library Subsidy", 0, 0)))))</f>
        <v>0</v>
      </c>
      <c r="AG668" s="180">
        <f>IF('Funding Allocation Parameters'!$C$7="Basic Library Subsidy", 0, IF('Funding Allocation Parameters'!$C$7="Grant funding", 0, IF('Funding Allocation Parameters'!$C$7="Other author funding",  MIN(AC668*'Funding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8" s="180">
        <f>IF('Funding Allocation Parameters'!$C$7="Basic Library Subsidy", MIN(AD668*'Funding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MIN(AD668*VLOOKUP(CONCATENATE($A668, 'Funding Allocation Parameters'!$I$7), 'Library Subsidy Complex'!$C$2:$J$55, 6, FALSE), VLOOKUP(CONCATENATE($A668, 'Funding Allocation Parameters'!$I$7), 'Library Subsidy Complex'!$C$2:$J$55, 8, FALSE)), 0)))))</f>
        <v>0</v>
      </c>
      <c r="AI668" s="180">
        <f>IF('Funding Allocation Parameters'!$C$7="Basic Library Subsidy", 0, IF('Funding Allocation Parameters'!$C$7="Grant funding", 0, IF('Funding Allocation Parameters'!$C$7="Other author funding",  MIN(AD668*'Funding Allocation Parameters'!$E$7, 'Funding Allocation Parameters'!$G$7), IF('Funding Allocation Parameters'!$C$7="Any discretionary funds (grants if available, other if no grants)", MIN(AD668*'Funding Allocation Parameters'!$E$7, 'Funding Allocation Parameters'!$G$7), IF('Funding Allocation Parameters'!$C$7="Complex Library Subsidy", 0, 0)))))</f>
        <v>0</v>
      </c>
      <c r="AJ668" s="177">
        <f t="shared" si="318"/>
        <v>0</v>
      </c>
      <c r="AK668" s="177">
        <f t="shared" si="319"/>
        <v>0</v>
      </c>
      <c r="AL668" s="181">
        <f>IF('Funding Allocation Parameters'!$C$8="Basic Library Subsidy", MIN(AJ668*'Funding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MIN(AJ668*VLOOKUP(CONCATENATE($A668, 'Funding Allocation Parameters'!$I$8), 'Library Subsidy Complex'!$C$2:$J$55, 2, FALSE), VLOOKUP(CONCATENATE($A668, 'Funding Allocation Parameters'!$I$8), 'Library Subsidy Complex'!$C$2:$J$55, 4, FALSE)), 0)))))</f>
        <v>0</v>
      </c>
      <c r="AM668" s="181">
        <f>IF('Funding Allocation Parameters'!$C$8="Basic Library Subsidy", 0, IF('Funding Allocation Parameters'!$C$8="Grant funding",MIN(AJ668*'Funding Allocation Parameters'!$E$8, 'Funding Allocation Parameters'!$G$8), IF('Funding Allocation Parameters'!$C$8="Other author funding", 0, IF('Funding Allocation Parameters'!$C$8="Any discretionary funds (grants if available, other if no grants)", MIN(AJ668*'Funding Allocation Parameters'!$E$8, 'Funding Allocation Parameters'!$G$8), IF('Funding Allocation Parameters'!$C$8="Complex Library Subsidy", 0, 0)))))</f>
        <v>0</v>
      </c>
      <c r="AN668" s="181">
        <f>IF('Funding Allocation Parameters'!$C$8="Basic Library Subsidy", 0, IF('Funding Allocation Parameters'!$C$8="Grant funding", 0, IF('Funding Allocation Parameters'!$C$8="Other author funding",  MIN(AJ668*'Funding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8" s="181">
        <f>IF('Funding Allocation Parameters'!$C$8="Basic Library Subsidy", MIN(AK668*'Funding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MIN(AK668*VLOOKUP(CONCATENATE($A668, 'Funding Allocation Parameters'!$I$8), 'Library Subsidy Complex'!$C$2:$J$55, 6, FALSE), VLOOKUP(CONCATENATE($A668, 'Funding Allocation Parameters'!$I$8), 'Library Subsidy Complex'!$C$2:$J$55, 8, FALSE)), 0)))))</f>
        <v>0</v>
      </c>
      <c r="AP668" s="181">
        <f>IF('Funding Allocation Parameters'!$C$8="Basic Library Subsidy", 0, IF('Funding Allocation Parameters'!$C$8="Grant funding", 0, IF('Funding Allocation Parameters'!$C$8="Other author funding",  MIN(AK668*'Funding Allocation Parameters'!$E$8, 'Funding Allocation Parameters'!$G$8), IF('Funding Allocation Parameters'!$C$8="Any discretionary funds (grants if available, other if no grants)", MIN(AK668*'Funding Allocation Parameters'!$E$8, 'Funding Allocation Parameters'!$G$8), IF('Funding Allocation Parameters'!$C$8="Complex Library Subsidy", 0, 0)))))</f>
        <v>0</v>
      </c>
      <c r="AQ668" s="177">
        <f t="shared" si="320"/>
        <v>0</v>
      </c>
      <c r="AR668" s="177">
        <f t="shared" si="321"/>
        <v>0</v>
      </c>
      <c r="AS668" s="182">
        <f t="shared" si="322"/>
        <v>1189</v>
      </c>
      <c r="AT668" s="182">
        <f t="shared" si="323"/>
        <v>417.66180000000008</v>
      </c>
      <c r="AU668" s="182">
        <f t="shared" si="324"/>
        <v>0</v>
      </c>
      <c r="AV668" s="182">
        <f t="shared" si="325"/>
        <v>1189</v>
      </c>
      <c r="AW668" s="182">
        <f t="shared" si="326"/>
        <v>417.66180000000008</v>
      </c>
      <c r="AX668" s="183">
        <f t="shared" si="327"/>
        <v>1189</v>
      </c>
      <c r="AY668" s="183">
        <f t="shared" si="328"/>
        <v>417.66180000000008</v>
      </c>
      <c r="AZ668" s="183">
        <f t="shared" si="329"/>
        <v>0</v>
      </c>
      <c r="BA668" s="183">
        <f t="shared" si="330"/>
        <v>0</v>
      </c>
      <c r="BB668" s="183">
        <f t="shared" si="331"/>
        <v>0</v>
      </c>
      <c r="BC668" s="184">
        <f t="shared" si="332"/>
        <v>1189</v>
      </c>
      <c r="BD668" s="184">
        <f t="shared" si="333"/>
        <v>0</v>
      </c>
      <c r="BE668" s="184">
        <f t="shared" si="334"/>
        <v>417.66180000000008</v>
      </c>
      <c r="BF668" s="184">
        <f t="shared" si="335"/>
        <v>0</v>
      </c>
      <c r="BG668" s="102">
        <f t="shared" si="336"/>
        <v>0</v>
      </c>
      <c r="BH668" s="102">
        <f t="shared" si="337"/>
        <v>0</v>
      </c>
      <c r="BI668" s="102">
        <f t="shared" si="338"/>
        <v>0</v>
      </c>
      <c r="BJ668" s="102">
        <f t="shared" si="339"/>
        <v>1</v>
      </c>
      <c r="BK668" s="102">
        <f t="shared" si="340"/>
        <v>0</v>
      </c>
      <c r="BL668" s="102">
        <f t="shared" si="341"/>
        <v>0</v>
      </c>
      <c r="BN668" s="102"/>
    </row>
    <row r="669" spans="1:66" x14ac:dyDescent="0.25">
      <c r="A669" s="102" t="s">
        <v>24</v>
      </c>
      <c r="B669" s="102" t="s">
        <v>8</v>
      </c>
      <c r="C669" s="102" t="s">
        <v>8</v>
      </c>
      <c r="D669" s="102" t="s">
        <v>27</v>
      </c>
      <c r="E669" s="102" t="s">
        <v>29</v>
      </c>
      <c r="F669" s="102" t="s">
        <v>262</v>
      </c>
      <c r="G669" s="102">
        <v>1.4019999999999999</v>
      </c>
      <c r="H669" s="102">
        <v>1</v>
      </c>
      <c r="I669" s="102">
        <v>1</v>
      </c>
      <c r="J669" s="167">
        <f>IFERROR(H669*VLOOKUP(A669, 'Advanced Parameters'!$B$7:$G$20, 6, FALSE)*VLOOKUP(A669, 'Growth Parameters'!$B$6:$H$19, 6, FALSE), 0)</f>
        <v>1</v>
      </c>
      <c r="K669" s="167">
        <f>IFERROR(IF('Advanced Parameters'!$C$5="n",'Raw Data'!I669*VLOOKUP(A669,'Advanced Parameters'!$B$7:$G$20,6,FALSE),J669*VLOOKUP(A669,'Advanced Parameters'!$B$7:$G$20,2,FALSE))*VLOOKUP(A669, 'Growth Parameters'!$B$6:$H$19, 6, FALSE), 0)</f>
        <v>1</v>
      </c>
      <c r="L669" s="167">
        <f t="shared" si="342"/>
        <v>0</v>
      </c>
      <c r="M669" s="168">
        <f>IFERROR(IF(G669="NA","NA",IF(G669&gt;'APC Parameters'!$K$6+VLOOKUP('Raw Data'!A669, 'APC Parameters'!$H$7:$L$20, 4, FALSE), 'APC Parameters'!$L$6+VLOOKUP('Raw Data'!A669, 'APC Parameters'!$H$7:$L$20, 5, FALSE), G669*('APC Parameters'!$J$6+VLOOKUP('Raw Data'!A669, 'APC Parameters'!$H$7:$L$20, 3, FALSE))+'APC Parameters'!$I$6+VLOOKUP('Raw Data'!A669, 'APC Parameters'!$H$7:$L$20, 2, FALSE))), 0)</f>
        <v>2142.2588000000001</v>
      </c>
      <c r="N669" s="168">
        <f t="shared" si="312"/>
        <v>2142.2588000000001</v>
      </c>
      <c r="O669" s="168">
        <f>IFERROR(IF(M669="NA",VLOOKUP(D669,'Internal Calculations'!$B$10:$C$11,2,FALSE), M669)*VLOOKUP(A669, 'Growth Parameters'!$B$6:$H$19, 7, FALSE), 0)</f>
        <v>2142.2588000000001</v>
      </c>
      <c r="P669" s="177">
        <f t="shared" si="313"/>
        <v>2142.2588000000001</v>
      </c>
      <c r="Q669" s="178">
        <f>IF('Funding Allocation Parameters'!$C$5="Basic Library Subsidy", MIN(O669*('Funding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MIN($O669*(VLOOKUP(CONCATENATE($A669, 'Funding Allocation Parameters'!$I$5), 'Library Subsidy Complex'!$C$2:$J$55, 2, FALSE)), VLOOKUP(CONCATENATE($A669, 'Funding Allocation Parameters'!$I$5), 'Library Subsidy Complex'!$C$2:$J$55, 4, FALSE)), 0)))))</f>
        <v>1189</v>
      </c>
      <c r="R669" s="178">
        <f>IF('Funding Allocation Parameters'!$C$5="Basic Library Subsidy", 0, IF('Funding Allocation Parameters'!$C$5="Grant funding",MIN(O669*('Funding Allocation Parameters'!$E$5), 'Funding Allocation Parameters'!$G$5), IF('Funding Allocation Parameters'!$C$5="Other author funding", 0, IF('Funding Allocation Parameters'!$C$5="Any discretionary funds (grants if available, other if no grants)", MIN(O669*('Funding Allocation Parameters'!$E$5), 'Funding Allocation Parameters'!$G$5), IF('Funding Allocation Parameters'!$C$5="Complex Library Subsidy", 0, 0)))))</f>
        <v>0</v>
      </c>
      <c r="S669" s="178">
        <f>IF('Funding Allocation Parameters'!$C$5="Basic Library Subsidy", 0, IF('Funding Allocation Parameters'!$C$5="Grant funding", 0, IF('Funding Allocation Parameters'!$C$5="Other author funding",  MIN(O669*('Funding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69" s="178">
        <f>IF('Funding Allocation Parameters'!$C$5="Basic Library Subsidy", MIN(O669*('Funding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MIN($O669*(VLOOKUP(CONCATENATE($A669, 'Funding Allocation Parameters'!$I$5), 'Library Subsidy Complex'!$C$2:$J$55, 6, FALSE)), VLOOKUP(CONCATENATE($A669, 'Funding Allocation Parameters'!$I$5), 'Library Subsidy Complex'!$C$2:$J$55, 8, FALSE)), 0)))))</f>
        <v>1189</v>
      </c>
      <c r="U669" s="178">
        <f>IF('Funding Allocation Parameters'!$C$5="Basic Library Subsidy", 0, IF('Funding Allocation Parameters'!$C$5="Grant funding", 0, IF('Funding Allocation Parameters'!$C$5="Other author funding",  MIN(O669*('Funding Allocation Parameters'!$E$5), 'Funding Allocation Parameters'!$G$5), IF('Funding Allocation Parameters'!$C$5="Any discretionary funds (grants if available, other if no grants)", MIN(O669*('Funding Allocation Parameters'!$E$5), 'Funding Allocation Parameters'!$G$5), IF('Funding Allocation Parameters'!$C$5="Complex Library Subsidy", 0, 0)))))</f>
        <v>0</v>
      </c>
      <c r="V669" s="177">
        <f t="shared" si="314"/>
        <v>953.25880000000006</v>
      </c>
      <c r="W669" s="177">
        <f t="shared" si="315"/>
        <v>953.25880000000006</v>
      </c>
      <c r="X669" s="179">
        <f>IF('Funding Allocation Parameters'!$C$6="Basic Library Subsidy", MIN(V669*'Funding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MIN(V669*VLOOKUP(CONCATENATE($A669, 'Funding Allocation Parameters'!$I$6), 'Library Subsidy Complex'!$C$2:$J$55, 2, FALSE), VLOOKUP(CONCATENATE($A669, 'Funding Allocation Parameters'!$I$6), 'Library Subsidy Complex'!$C$2:$J$55, 4, FALSE)), 0)))))</f>
        <v>0</v>
      </c>
      <c r="Y669" s="179">
        <f>IF('Funding Allocation Parameters'!$C$6="Basic Library Subsidy", 0, IF('Funding Allocation Parameters'!$C$6="Grant funding",MIN(V669*'Funding Allocation Parameters'!$E$6, 'Funding Allocation Parameters'!$G$6), IF('Funding Allocation Parameters'!$C$6="Other author funding", 0, IF('Funding Allocation Parameters'!$C$6="Any discretionary funds (grants if available, other if no grants)", MIN(V669*'Funding Allocation Parameters'!$E$6, 'Funding Allocation Parameters'!$G$6), IF('Funding Allocation Parameters'!$C$6="Complex Library Subsidy", 0, 0)))))</f>
        <v>953.25880000000006</v>
      </c>
      <c r="Z669" s="179">
        <f>IF('Funding Allocation Parameters'!$C$6="Basic Library Subsidy", 0, IF('Funding Allocation Parameters'!$C$6="Grant funding", 0, IF('Funding Allocation Parameters'!$C$6="Other author funding",  MIN(V669*'Funding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69" s="179">
        <f>IF('Funding Allocation Parameters'!$C$6="Basic Library Subsidy", MIN(W669*'Funding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MIN(W669*VLOOKUP(CONCATENATE($A669, 'Funding Allocation Parameters'!$I$6), 'Library Subsidy Complex'!$C$2:$J$55, 6, FALSE), VLOOKUP(CONCATENATE($A669, 'Funding Allocation Parameters'!$I$6), 'Library Subsidy Complex'!$C$2:$J$55, 8, FALSE)), 0)))))</f>
        <v>0</v>
      </c>
      <c r="AB669" s="179">
        <f>IF('Funding Allocation Parameters'!$C$6="Basic Library Subsidy", 0, IF('Funding Allocation Parameters'!$C$6="Grant funding", 0, IF('Funding Allocation Parameters'!$C$6="Other author funding",  MIN(W669*'Funding Allocation Parameters'!$E$6, 'Funding Allocation Parameters'!$G$6), IF('Funding Allocation Parameters'!$C$6="Any discretionary funds (grants if available, other if no grants)", MIN(W669*'Funding Allocation Parameters'!$E$6, 'Funding Allocation Parameters'!$G$6), IF('Funding Allocation Parameters'!$C$6="Complex Library Subsidy", 0, 0)))))</f>
        <v>953.25880000000006</v>
      </c>
      <c r="AC669" s="177">
        <f t="shared" si="316"/>
        <v>0</v>
      </c>
      <c r="AD669" s="177">
        <f t="shared" si="317"/>
        <v>0</v>
      </c>
      <c r="AE669" s="180">
        <f>IF('Funding Allocation Parameters'!$C$7="Basic Library Subsidy", MIN(AC669*'Funding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MIN(AC669*VLOOKUP(CONCATENATE($A669, 'Funding Allocation Parameters'!$I$7), 'Library Subsidy Complex'!$C$2:$J$55, 2, FALSE), VLOOKUP(CONCATENATE($A669, 'Funding Allocation Parameters'!$I$7), 'Library Subsidy Complex'!$C$2:$J$55, 4, FALSE)), 0)))))</f>
        <v>0</v>
      </c>
      <c r="AF669" s="180">
        <f>IF('Funding Allocation Parameters'!$C$7="Basic Library Subsidy", 0, IF('Funding Allocation Parameters'!$C$7="Grant funding",MIN(AC669*'Funding Allocation Parameters'!$E$7, 'Funding Allocation Parameters'!$G$7), IF('Funding Allocation Parameters'!$C$7="Other author funding", 0, IF('Funding Allocation Parameters'!$C$7="Any discretionary funds (grants if available, other if no grants)", MIN(AC669*'Funding Allocation Parameters'!$E$7, 'Funding Allocation Parameters'!$G$7), IF('Funding Allocation Parameters'!$C$7="Complex Library Subsidy", 0, 0)))))</f>
        <v>0</v>
      </c>
      <c r="AG669" s="180">
        <f>IF('Funding Allocation Parameters'!$C$7="Basic Library Subsidy", 0, IF('Funding Allocation Parameters'!$C$7="Grant funding", 0, IF('Funding Allocation Parameters'!$C$7="Other author funding",  MIN(AC669*'Funding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69" s="180">
        <f>IF('Funding Allocation Parameters'!$C$7="Basic Library Subsidy", MIN(AD669*'Funding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MIN(AD669*VLOOKUP(CONCATENATE($A669, 'Funding Allocation Parameters'!$I$7), 'Library Subsidy Complex'!$C$2:$J$55, 6, FALSE), VLOOKUP(CONCATENATE($A669, 'Funding Allocation Parameters'!$I$7), 'Library Subsidy Complex'!$C$2:$J$55, 8, FALSE)), 0)))))</f>
        <v>0</v>
      </c>
      <c r="AI669" s="180">
        <f>IF('Funding Allocation Parameters'!$C$7="Basic Library Subsidy", 0, IF('Funding Allocation Parameters'!$C$7="Grant funding", 0, IF('Funding Allocation Parameters'!$C$7="Other author funding",  MIN(AD669*'Funding Allocation Parameters'!$E$7, 'Funding Allocation Parameters'!$G$7), IF('Funding Allocation Parameters'!$C$7="Any discretionary funds (grants if available, other if no grants)", MIN(AD669*'Funding Allocation Parameters'!$E$7, 'Funding Allocation Parameters'!$G$7), IF('Funding Allocation Parameters'!$C$7="Complex Library Subsidy", 0, 0)))))</f>
        <v>0</v>
      </c>
      <c r="AJ669" s="177">
        <f t="shared" si="318"/>
        <v>0</v>
      </c>
      <c r="AK669" s="177">
        <f t="shared" si="319"/>
        <v>0</v>
      </c>
      <c r="AL669" s="181">
        <f>IF('Funding Allocation Parameters'!$C$8="Basic Library Subsidy", MIN(AJ669*'Funding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MIN(AJ669*VLOOKUP(CONCATENATE($A669, 'Funding Allocation Parameters'!$I$8), 'Library Subsidy Complex'!$C$2:$J$55, 2, FALSE), VLOOKUP(CONCATENATE($A669, 'Funding Allocation Parameters'!$I$8), 'Library Subsidy Complex'!$C$2:$J$55, 4, FALSE)), 0)))))</f>
        <v>0</v>
      </c>
      <c r="AM669" s="181">
        <f>IF('Funding Allocation Parameters'!$C$8="Basic Library Subsidy", 0, IF('Funding Allocation Parameters'!$C$8="Grant funding",MIN(AJ669*'Funding Allocation Parameters'!$E$8, 'Funding Allocation Parameters'!$G$8), IF('Funding Allocation Parameters'!$C$8="Other author funding", 0, IF('Funding Allocation Parameters'!$C$8="Any discretionary funds (grants if available, other if no grants)", MIN(AJ669*'Funding Allocation Parameters'!$E$8, 'Funding Allocation Parameters'!$G$8), IF('Funding Allocation Parameters'!$C$8="Complex Library Subsidy", 0, 0)))))</f>
        <v>0</v>
      </c>
      <c r="AN669" s="181">
        <f>IF('Funding Allocation Parameters'!$C$8="Basic Library Subsidy", 0, IF('Funding Allocation Parameters'!$C$8="Grant funding", 0, IF('Funding Allocation Parameters'!$C$8="Other author funding",  MIN(AJ669*'Funding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69" s="181">
        <f>IF('Funding Allocation Parameters'!$C$8="Basic Library Subsidy", MIN(AK669*'Funding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MIN(AK669*VLOOKUP(CONCATENATE($A669, 'Funding Allocation Parameters'!$I$8), 'Library Subsidy Complex'!$C$2:$J$55, 6, FALSE), VLOOKUP(CONCATENATE($A669, 'Funding Allocation Parameters'!$I$8), 'Library Subsidy Complex'!$C$2:$J$55, 8, FALSE)), 0)))))</f>
        <v>0</v>
      </c>
      <c r="AP669" s="181">
        <f>IF('Funding Allocation Parameters'!$C$8="Basic Library Subsidy", 0, IF('Funding Allocation Parameters'!$C$8="Grant funding", 0, IF('Funding Allocation Parameters'!$C$8="Other author funding",  MIN(AK669*'Funding Allocation Parameters'!$E$8, 'Funding Allocation Parameters'!$G$8), IF('Funding Allocation Parameters'!$C$8="Any discretionary funds (grants if available, other if no grants)", MIN(AK669*'Funding Allocation Parameters'!$E$8, 'Funding Allocation Parameters'!$G$8), IF('Funding Allocation Parameters'!$C$8="Complex Library Subsidy", 0, 0)))))</f>
        <v>0</v>
      </c>
      <c r="AQ669" s="177">
        <f t="shared" si="320"/>
        <v>0</v>
      </c>
      <c r="AR669" s="177">
        <f t="shared" si="321"/>
        <v>0</v>
      </c>
      <c r="AS669" s="182">
        <f t="shared" si="322"/>
        <v>1189</v>
      </c>
      <c r="AT669" s="182">
        <f t="shared" si="323"/>
        <v>953.25880000000006</v>
      </c>
      <c r="AU669" s="182">
        <f t="shared" si="324"/>
        <v>0</v>
      </c>
      <c r="AV669" s="182">
        <f t="shared" si="325"/>
        <v>1189</v>
      </c>
      <c r="AW669" s="182">
        <f t="shared" si="326"/>
        <v>953.25880000000006</v>
      </c>
      <c r="AX669" s="183">
        <f t="shared" si="327"/>
        <v>1189</v>
      </c>
      <c r="AY669" s="183">
        <f t="shared" si="328"/>
        <v>953.25880000000006</v>
      </c>
      <c r="AZ669" s="183">
        <f t="shared" si="329"/>
        <v>0</v>
      </c>
      <c r="BA669" s="183">
        <f t="shared" si="330"/>
        <v>0</v>
      </c>
      <c r="BB669" s="183">
        <f t="shared" si="331"/>
        <v>0</v>
      </c>
      <c r="BC669" s="184">
        <f t="shared" si="332"/>
        <v>1189</v>
      </c>
      <c r="BD669" s="184">
        <f t="shared" si="333"/>
        <v>0</v>
      </c>
      <c r="BE669" s="184">
        <f t="shared" si="334"/>
        <v>953.25880000000006</v>
      </c>
      <c r="BF669" s="184">
        <f t="shared" si="335"/>
        <v>0</v>
      </c>
      <c r="BG669" s="102">
        <f t="shared" si="336"/>
        <v>0</v>
      </c>
      <c r="BH669" s="102">
        <f t="shared" si="337"/>
        <v>0</v>
      </c>
      <c r="BI669" s="102">
        <f t="shared" si="338"/>
        <v>0</v>
      </c>
      <c r="BJ669" s="102">
        <f t="shared" si="339"/>
        <v>1</v>
      </c>
      <c r="BK669" s="102">
        <f t="shared" si="340"/>
        <v>0</v>
      </c>
      <c r="BL669" s="102">
        <f t="shared" si="341"/>
        <v>0</v>
      </c>
      <c r="BN669" s="102"/>
    </row>
    <row r="670" spans="1:66" x14ac:dyDescent="0.25">
      <c r="A670" s="102" t="s">
        <v>25</v>
      </c>
      <c r="B670" s="102" t="s">
        <v>8</v>
      </c>
      <c r="C670" s="102" t="s">
        <v>8</v>
      </c>
      <c r="D670" s="102" t="s">
        <v>27</v>
      </c>
      <c r="E670" s="102" t="s">
        <v>263</v>
      </c>
      <c r="F670" s="102" t="s">
        <v>264</v>
      </c>
      <c r="G670" s="102">
        <v>0.88700000000000001</v>
      </c>
      <c r="H670" s="102">
        <v>1</v>
      </c>
      <c r="I670" s="102">
        <v>0.498</v>
      </c>
      <c r="J670" s="167">
        <f>IFERROR(H670*VLOOKUP(A670, 'Advanced Parameters'!$B$7:$G$20, 6, FALSE)*VLOOKUP(A670, 'Growth Parameters'!$B$6:$H$19, 6, FALSE), 0)</f>
        <v>1</v>
      </c>
      <c r="K670" s="167">
        <f>IFERROR(IF('Advanced Parameters'!$C$5="n",'Raw Data'!I670*VLOOKUP(A670,'Advanced Parameters'!$B$7:$G$20,6,FALSE),J670*VLOOKUP(A670,'Advanced Parameters'!$B$7:$G$20,2,FALSE))*VLOOKUP(A670, 'Growth Parameters'!$B$6:$H$19, 6, FALSE), 0)</f>
        <v>0.498</v>
      </c>
      <c r="L670" s="167">
        <f t="shared" si="342"/>
        <v>0.502</v>
      </c>
      <c r="M670" s="168">
        <f>IFERROR(IF(G670="NA","NA",IF(G670&gt;'APC Parameters'!$K$6+VLOOKUP('Raw Data'!A670, 'APC Parameters'!$H$7:$L$20, 4, FALSE), 'APC Parameters'!$L$6+VLOOKUP('Raw Data'!A670, 'APC Parameters'!$H$7:$L$20, 5, FALSE), G670*('APC Parameters'!$J$6+VLOOKUP('Raw Data'!A670, 'APC Parameters'!$H$7:$L$20, 3, FALSE))+'APC Parameters'!$I$6+VLOOKUP('Raw Data'!A670, 'APC Parameters'!$H$7:$L$20, 2, FALSE))), 0)</f>
        <v>1776.9178000000002</v>
      </c>
      <c r="N670" s="168">
        <f t="shared" si="312"/>
        <v>1776.9178000000002</v>
      </c>
      <c r="O670" s="168">
        <f>IFERROR(IF(M670="NA",VLOOKUP(D670,'Internal Calculations'!$B$10:$C$11,2,FALSE), M670)*VLOOKUP(A670, 'Growth Parameters'!$B$6:$H$19, 7, FALSE), 0)</f>
        <v>1776.9178000000002</v>
      </c>
      <c r="P670" s="177">
        <f t="shared" si="313"/>
        <v>1776.9178000000002</v>
      </c>
      <c r="Q670" s="178">
        <f>IF('Funding Allocation Parameters'!$C$5="Basic Library Subsidy", MIN(O670*('Funding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MIN($O670*(VLOOKUP(CONCATENATE($A670, 'Funding Allocation Parameters'!$I$5), 'Library Subsidy Complex'!$C$2:$J$55, 2, FALSE)), VLOOKUP(CONCATENATE($A670, 'Funding Allocation Parameters'!$I$5), 'Library Subsidy Complex'!$C$2:$J$55, 4, FALSE)), 0)))))</f>
        <v>1189</v>
      </c>
      <c r="R670" s="178">
        <f>IF('Funding Allocation Parameters'!$C$5="Basic Library Subsidy", 0, IF('Funding Allocation Parameters'!$C$5="Grant funding",MIN(O670*('Funding Allocation Parameters'!$E$5), 'Funding Allocation Parameters'!$G$5), IF('Funding Allocation Parameters'!$C$5="Other author funding", 0, IF('Funding Allocation Parameters'!$C$5="Any discretionary funds (grants if available, other if no grants)", MIN(O670*('Funding Allocation Parameters'!$E$5), 'Funding Allocation Parameters'!$G$5), IF('Funding Allocation Parameters'!$C$5="Complex Library Subsidy", 0, 0)))))</f>
        <v>0</v>
      </c>
      <c r="S670" s="178">
        <f>IF('Funding Allocation Parameters'!$C$5="Basic Library Subsidy", 0, IF('Funding Allocation Parameters'!$C$5="Grant funding", 0, IF('Funding Allocation Parameters'!$C$5="Other author funding",  MIN(O670*('Funding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0" s="178">
        <f>IF('Funding Allocation Parameters'!$C$5="Basic Library Subsidy", MIN(O670*('Funding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MIN($O670*(VLOOKUP(CONCATENATE($A670, 'Funding Allocation Parameters'!$I$5), 'Library Subsidy Complex'!$C$2:$J$55, 6, FALSE)), VLOOKUP(CONCATENATE($A670, 'Funding Allocation Parameters'!$I$5), 'Library Subsidy Complex'!$C$2:$J$55, 8, FALSE)), 0)))))</f>
        <v>1189</v>
      </c>
      <c r="U670" s="178">
        <f>IF('Funding Allocation Parameters'!$C$5="Basic Library Subsidy", 0, IF('Funding Allocation Parameters'!$C$5="Grant funding", 0, IF('Funding Allocation Parameters'!$C$5="Other author funding",  MIN(O670*('Funding Allocation Parameters'!$E$5), 'Funding Allocation Parameters'!$G$5), IF('Funding Allocation Parameters'!$C$5="Any discretionary funds (grants if available, other if no grants)", MIN(O670*('Funding Allocation Parameters'!$E$5), 'Funding Allocation Parameters'!$G$5), IF('Funding Allocation Parameters'!$C$5="Complex Library Subsidy", 0, 0)))))</f>
        <v>0</v>
      </c>
      <c r="V670" s="177">
        <f t="shared" si="314"/>
        <v>587.91780000000017</v>
      </c>
      <c r="W670" s="177">
        <f t="shared" si="315"/>
        <v>587.91780000000017</v>
      </c>
      <c r="X670" s="179">
        <f>IF('Funding Allocation Parameters'!$C$6="Basic Library Subsidy", MIN(V670*'Funding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MIN(V670*VLOOKUP(CONCATENATE($A670, 'Funding Allocation Parameters'!$I$6), 'Library Subsidy Complex'!$C$2:$J$55, 2, FALSE), VLOOKUP(CONCATENATE($A670, 'Funding Allocation Parameters'!$I$6), 'Library Subsidy Complex'!$C$2:$J$55, 4, FALSE)), 0)))))</f>
        <v>0</v>
      </c>
      <c r="Y670" s="179">
        <f>IF('Funding Allocation Parameters'!$C$6="Basic Library Subsidy", 0, IF('Funding Allocation Parameters'!$C$6="Grant funding",MIN(V670*'Funding Allocation Parameters'!$E$6, 'Funding Allocation Parameters'!$G$6), IF('Funding Allocation Parameters'!$C$6="Other author funding", 0, IF('Funding Allocation Parameters'!$C$6="Any discretionary funds (grants if available, other if no grants)", MIN(V670*'Funding Allocation Parameters'!$E$6, 'Funding Allocation Parameters'!$G$6), IF('Funding Allocation Parameters'!$C$6="Complex Library Subsidy", 0, 0)))))</f>
        <v>587.91780000000017</v>
      </c>
      <c r="Z670" s="179">
        <f>IF('Funding Allocation Parameters'!$C$6="Basic Library Subsidy", 0, IF('Funding Allocation Parameters'!$C$6="Grant funding", 0, IF('Funding Allocation Parameters'!$C$6="Other author funding",  MIN(V670*'Funding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0" s="179">
        <f>IF('Funding Allocation Parameters'!$C$6="Basic Library Subsidy", MIN(W670*'Funding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MIN(W670*VLOOKUP(CONCATENATE($A670, 'Funding Allocation Parameters'!$I$6), 'Library Subsidy Complex'!$C$2:$J$55, 6, FALSE), VLOOKUP(CONCATENATE($A670, 'Funding Allocation Parameters'!$I$6), 'Library Subsidy Complex'!$C$2:$J$55, 8, FALSE)), 0)))))</f>
        <v>0</v>
      </c>
      <c r="AB670" s="179">
        <f>IF('Funding Allocation Parameters'!$C$6="Basic Library Subsidy", 0, IF('Funding Allocation Parameters'!$C$6="Grant funding", 0, IF('Funding Allocation Parameters'!$C$6="Other author funding",  MIN(W670*'Funding Allocation Parameters'!$E$6, 'Funding Allocation Parameters'!$G$6), IF('Funding Allocation Parameters'!$C$6="Any discretionary funds (grants if available, other if no grants)", MIN(W670*'Funding Allocation Parameters'!$E$6, 'Funding Allocation Parameters'!$G$6), IF('Funding Allocation Parameters'!$C$6="Complex Library Subsidy", 0, 0)))))</f>
        <v>587.91780000000017</v>
      </c>
      <c r="AC670" s="177">
        <f t="shared" si="316"/>
        <v>0</v>
      </c>
      <c r="AD670" s="177">
        <f t="shared" si="317"/>
        <v>0</v>
      </c>
      <c r="AE670" s="180">
        <f>IF('Funding Allocation Parameters'!$C$7="Basic Library Subsidy", MIN(AC670*'Funding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MIN(AC670*VLOOKUP(CONCATENATE($A670, 'Funding Allocation Parameters'!$I$7), 'Library Subsidy Complex'!$C$2:$J$55, 2, FALSE), VLOOKUP(CONCATENATE($A670, 'Funding Allocation Parameters'!$I$7), 'Library Subsidy Complex'!$C$2:$J$55, 4, FALSE)), 0)))))</f>
        <v>0</v>
      </c>
      <c r="AF670" s="180">
        <f>IF('Funding Allocation Parameters'!$C$7="Basic Library Subsidy", 0, IF('Funding Allocation Parameters'!$C$7="Grant funding",MIN(AC670*'Funding Allocation Parameters'!$E$7, 'Funding Allocation Parameters'!$G$7), IF('Funding Allocation Parameters'!$C$7="Other author funding", 0, IF('Funding Allocation Parameters'!$C$7="Any discretionary funds (grants if available, other if no grants)", MIN(AC670*'Funding Allocation Parameters'!$E$7, 'Funding Allocation Parameters'!$G$7), IF('Funding Allocation Parameters'!$C$7="Complex Library Subsidy", 0, 0)))))</f>
        <v>0</v>
      </c>
      <c r="AG670" s="180">
        <f>IF('Funding Allocation Parameters'!$C$7="Basic Library Subsidy", 0, IF('Funding Allocation Parameters'!$C$7="Grant funding", 0, IF('Funding Allocation Parameters'!$C$7="Other author funding",  MIN(AC670*'Funding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0" s="180">
        <f>IF('Funding Allocation Parameters'!$C$7="Basic Library Subsidy", MIN(AD670*'Funding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MIN(AD670*VLOOKUP(CONCATENATE($A670, 'Funding Allocation Parameters'!$I$7), 'Library Subsidy Complex'!$C$2:$J$55, 6, FALSE), VLOOKUP(CONCATENATE($A670, 'Funding Allocation Parameters'!$I$7), 'Library Subsidy Complex'!$C$2:$J$55, 8, FALSE)), 0)))))</f>
        <v>0</v>
      </c>
      <c r="AI670" s="180">
        <f>IF('Funding Allocation Parameters'!$C$7="Basic Library Subsidy", 0, IF('Funding Allocation Parameters'!$C$7="Grant funding", 0, IF('Funding Allocation Parameters'!$C$7="Other author funding",  MIN(AD670*'Funding Allocation Parameters'!$E$7, 'Funding Allocation Parameters'!$G$7), IF('Funding Allocation Parameters'!$C$7="Any discretionary funds (grants if available, other if no grants)", MIN(AD670*'Funding Allocation Parameters'!$E$7, 'Funding Allocation Parameters'!$G$7), IF('Funding Allocation Parameters'!$C$7="Complex Library Subsidy", 0, 0)))))</f>
        <v>0</v>
      </c>
      <c r="AJ670" s="177">
        <f t="shared" si="318"/>
        <v>0</v>
      </c>
      <c r="AK670" s="177">
        <f t="shared" si="319"/>
        <v>0</v>
      </c>
      <c r="AL670" s="181">
        <f>IF('Funding Allocation Parameters'!$C$8="Basic Library Subsidy", MIN(AJ670*'Funding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MIN(AJ670*VLOOKUP(CONCATENATE($A670, 'Funding Allocation Parameters'!$I$8), 'Library Subsidy Complex'!$C$2:$J$55, 2, FALSE), VLOOKUP(CONCATENATE($A670, 'Funding Allocation Parameters'!$I$8), 'Library Subsidy Complex'!$C$2:$J$55, 4, FALSE)), 0)))))</f>
        <v>0</v>
      </c>
      <c r="AM670" s="181">
        <f>IF('Funding Allocation Parameters'!$C$8="Basic Library Subsidy", 0, IF('Funding Allocation Parameters'!$C$8="Grant funding",MIN(AJ670*'Funding Allocation Parameters'!$E$8, 'Funding Allocation Parameters'!$G$8), IF('Funding Allocation Parameters'!$C$8="Other author funding", 0, IF('Funding Allocation Parameters'!$C$8="Any discretionary funds (grants if available, other if no grants)", MIN(AJ670*'Funding Allocation Parameters'!$E$8, 'Funding Allocation Parameters'!$G$8), IF('Funding Allocation Parameters'!$C$8="Complex Library Subsidy", 0, 0)))))</f>
        <v>0</v>
      </c>
      <c r="AN670" s="181">
        <f>IF('Funding Allocation Parameters'!$C$8="Basic Library Subsidy", 0, IF('Funding Allocation Parameters'!$C$8="Grant funding", 0, IF('Funding Allocation Parameters'!$C$8="Other author funding",  MIN(AJ670*'Funding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0" s="181">
        <f>IF('Funding Allocation Parameters'!$C$8="Basic Library Subsidy", MIN(AK670*'Funding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MIN(AK670*VLOOKUP(CONCATENATE($A670, 'Funding Allocation Parameters'!$I$8), 'Library Subsidy Complex'!$C$2:$J$55, 6, FALSE), VLOOKUP(CONCATENATE($A670, 'Funding Allocation Parameters'!$I$8), 'Library Subsidy Complex'!$C$2:$J$55, 8, FALSE)), 0)))))</f>
        <v>0</v>
      </c>
      <c r="AP670" s="181">
        <f>IF('Funding Allocation Parameters'!$C$8="Basic Library Subsidy", 0, IF('Funding Allocation Parameters'!$C$8="Grant funding", 0, IF('Funding Allocation Parameters'!$C$8="Other author funding",  MIN(AK670*'Funding Allocation Parameters'!$E$8, 'Funding Allocation Parameters'!$G$8), IF('Funding Allocation Parameters'!$C$8="Any discretionary funds (grants if available, other if no grants)", MIN(AK670*'Funding Allocation Parameters'!$E$8, 'Funding Allocation Parameters'!$G$8), IF('Funding Allocation Parameters'!$C$8="Complex Library Subsidy", 0, 0)))))</f>
        <v>0</v>
      </c>
      <c r="AQ670" s="177">
        <f t="shared" si="320"/>
        <v>0</v>
      </c>
      <c r="AR670" s="177">
        <f t="shared" si="321"/>
        <v>0</v>
      </c>
      <c r="AS670" s="182">
        <f t="shared" si="322"/>
        <v>1189</v>
      </c>
      <c r="AT670" s="182">
        <f t="shared" si="323"/>
        <v>587.91780000000017</v>
      </c>
      <c r="AU670" s="182">
        <f t="shared" si="324"/>
        <v>0</v>
      </c>
      <c r="AV670" s="182">
        <f t="shared" si="325"/>
        <v>1189</v>
      </c>
      <c r="AW670" s="182">
        <f t="shared" si="326"/>
        <v>587.91780000000017</v>
      </c>
      <c r="AX670" s="183">
        <f t="shared" si="327"/>
        <v>592.12199999999996</v>
      </c>
      <c r="AY670" s="183">
        <f t="shared" si="328"/>
        <v>292.78306440000006</v>
      </c>
      <c r="AZ670" s="183">
        <f t="shared" si="329"/>
        <v>0</v>
      </c>
      <c r="BA670" s="183">
        <f t="shared" si="330"/>
        <v>596.87800000000004</v>
      </c>
      <c r="BB670" s="183">
        <f t="shared" si="331"/>
        <v>295.13473560000011</v>
      </c>
      <c r="BC670" s="184">
        <f t="shared" si="332"/>
        <v>1189</v>
      </c>
      <c r="BD670" s="184">
        <f t="shared" si="333"/>
        <v>0</v>
      </c>
      <c r="BE670" s="184">
        <f t="shared" si="334"/>
        <v>292.78306440000006</v>
      </c>
      <c r="BF670" s="184">
        <f t="shared" si="335"/>
        <v>295.13473560000011</v>
      </c>
      <c r="BG670" s="102">
        <f t="shared" si="336"/>
        <v>0</v>
      </c>
      <c r="BH670" s="102">
        <f t="shared" si="337"/>
        <v>0</v>
      </c>
      <c r="BI670" s="102">
        <f t="shared" si="338"/>
        <v>0</v>
      </c>
      <c r="BJ670" s="102">
        <f t="shared" si="339"/>
        <v>0.498</v>
      </c>
      <c r="BK670" s="102">
        <f t="shared" si="340"/>
        <v>0.502</v>
      </c>
      <c r="BL670" s="102">
        <f t="shared" si="341"/>
        <v>0</v>
      </c>
      <c r="BN670" s="102"/>
    </row>
    <row r="671" spans="1:66" x14ac:dyDescent="0.25">
      <c r="A671" s="102" t="s">
        <v>24</v>
      </c>
      <c r="B671" s="102" t="s">
        <v>8</v>
      </c>
      <c r="C671" s="102" t="s">
        <v>8</v>
      </c>
      <c r="D671" s="102" t="s">
        <v>27</v>
      </c>
      <c r="E671" s="102" t="s">
        <v>29</v>
      </c>
      <c r="F671" s="102" t="s">
        <v>265</v>
      </c>
      <c r="G671" s="102">
        <v>1.4019999999999999</v>
      </c>
      <c r="H671" s="102">
        <v>1</v>
      </c>
      <c r="I671" s="102">
        <v>1</v>
      </c>
      <c r="J671" s="167">
        <f>IFERROR(H671*VLOOKUP(A671, 'Advanced Parameters'!$B$7:$G$20, 6, FALSE)*VLOOKUP(A671, 'Growth Parameters'!$B$6:$H$19, 6, FALSE), 0)</f>
        <v>1</v>
      </c>
      <c r="K671" s="167">
        <f>IFERROR(IF('Advanced Parameters'!$C$5="n",'Raw Data'!I671*VLOOKUP(A671,'Advanced Parameters'!$B$7:$G$20,6,FALSE),J671*VLOOKUP(A671,'Advanced Parameters'!$B$7:$G$20,2,FALSE))*VLOOKUP(A671, 'Growth Parameters'!$B$6:$H$19, 6, FALSE), 0)</f>
        <v>1</v>
      </c>
      <c r="L671" s="167">
        <f t="shared" si="342"/>
        <v>0</v>
      </c>
      <c r="M671" s="168">
        <f>IFERROR(IF(G671="NA","NA",IF(G671&gt;'APC Parameters'!$K$6+VLOOKUP('Raw Data'!A671, 'APC Parameters'!$H$7:$L$20, 4, FALSE), 'APC Parameters'!$L$6+VLOOKUP('Raw Data'!A671, 'APC Parameters'!$H$7:$L$20, 5, FALSE), G671*('APC Parameters'!$J$6+VLOOKUP('Raw Data'!A671, 'APC Parameters'!$H$7:$L$20, 3, FALSE))+'APC Parameters'!$I$6+VLOOKUP('Raw Data'!A671, 'APC Parameters'!$H$7:$L$20, 2, FALSE))), 0)</f>
        <v>2142.2588000000001</v>
      </c>
      <c r="N671" s="168">
        <f t="shared" si="312"/>
        <v>2142.2588000000001</v>
      </c>
      <c r="O671" s="168">
        <f>IFERROR(IF(M671="NA",VLOOKUP(D671,'Internal Calculations'!$B$10:$C$11,2,FALSE), M671)*VLOOKUP(A671, 'Growth Parameters'!$B$6:$H$19, 7, FALSE), 0)</f>
        <v>2142.2588000000001</v>
      </c>
      <c r="P671" s="177">
        <f t="shared" si="313"/>
        <v>2142.2588000000001</v>
      </c>
      <c r="Q671" s="178">
        <f>IF('Funding Allocation Parameters'!$C$5="Basic Library Subsidy", MIN(O671*('Funding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MIN($O671*(VLOOKUP(CONCATENATE($A671, 'Funding Allocation Parameters'!$I$5), 'Library Subsidy Complex'!$C$2:$J$55, 2, FALSE)), VLOOKUP(CONCATENATE($A671, 'Funding Allocation Parameters'!$I$5), 'Library Subsidy Complex'!$C$2:$J$55, 4, FALSE)), 0)))))</f>
        <v>1189</v>
      </c>
      <c r="R671" s="178">
        <f>IF('Funding Allocation Parameters'!$C$5="Basic Library Subsidy", 0, IF('Funding Allocation Parameters'!$C$5="Grant funding",MIN(O671*('Funding Allocation Parameters'!$E$5), 'Funding Allocation Parameters'!$G$5), IF('Funding Allocation Parameters'!$C$5="Other author funding", 0, IF('Funding Allocation Parameters'!$C$5="Any discretionary funds (grants if available, other if no grants)", MIN(O671*('Funding Allocation Parameters'!$E$5), 'Funding Allocation Parameters'!$G$5), IF('Funding Allocation Parameters'!$C$5="Complex Library Subsidy", 0, 0)))))</f>
        <v>0</v>
      </c>
      <c r="S671" s="178">
        <f>IF('Funding Allocation Parameters'!$C$5="Basic Library Subsidy", 0, IF('Funding Allocation Parameters'!$C$5="Grant funding", 0, IF('Funding Allocation Parameters'!$C$5="Other author funding",  MIN(O671*('Funding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1" s="178">
        <f>IF('Funding Allocation Parameters'!$C$5="Basic Library Subsidy", MIN(O671*('Funding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MIN($O671*(VLOOKUP(CONCATENATE($A671, 'Funding Allocation Parameters'!$I$5), 'Library Subsidy Complex'!$C$2:$J$55, 6, FALSE)), VLOOKUP(CONCATENATE($A671, 'Funding Allocation Parameters'!$I$5), 'Library Subsidy Complex'!$C$2:$J$55, 8, FALSE)), 0)))))</f>
        <v>1189</v>
      </c>
      <c r="U671" s="178">
        <f>IF('Funding Allocation Parameters'!$C$5="Basic Library Subsidy", 0, IF('Funding Allocation Parameters'!$C$5="Grant funding", 0, IF('Funding Allocation Parameters'!$C$5="Other author funding",  MIN(O671*('Funding Allocation Parameters'!$E$5), 'Funding Allocation Parameters'!$G$5), IF('Funding Allocation Parameters'!$C$5="Any discretionary funds (grants if available, other if no grants)", MIN(O671*('Funding Allocation Parameters'!$E$5), 'Funding Allocation Parameters'!$G$5), IF('Funding Allocation Parameters'!$C$5="Complex Library Subsidy", 0, 0)))))</f>
        <v>0</v>
      </c>
      <c r="V671" s="177">
        <f t="shared" si="314"/>
        <v>953.25880000000006</v>
      </c>
      <c r="W671" s="177">
        <f t="shared" si="315"/>
        <v>953.25880000000006</v>
      </c>
      <c r="X671" s="179">
        <f>IF('Funding Allocation Parameters'!$C$6="Basic Library Subsidy", MIN(V671*'Funding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MIN(V671*VLOOKUP(CONCATENATE($A671, 'Funding Allocation Parameters'!$I$6), 'Library Subsidy Complex'!$C$2:$J$55, 2, FALSE), VLOOKUP(CONCATENATE($A671, 'Funding Allocation Parameters'!$I$6), 'Library Subsidy Complex'!$C$2:$J$55, 4, FALSE)), 0)))))</f>
        <v>0</v>
      </c>
      <c r="Y671" s="179">
        <f>IF('Funding Allocation Parameters'!$C$6="Basic Library Subsidy", 0, IF('Funding Allocation Parameters'!$C$6="Grant funding",MIN(V671*'Funding Allocation Parameters'!$E$6, 'Funding Allocation Parameters'!$G$6), IF('Funding Allocation Parameters'!$C$6="Other author funding", 0, IF('Funding Allocation Parameters'!$C$6="Any discretionary funds (grants if available, other if no grants)", MIN(V671*'Funding Allocation Parameters'!$E$6, 'Funding Allocation Parameters'!$G$6), IF('Funding Allocation Parameters'!$C$6="Complex Library Subsidy", 0, 0)))))</f>
        <v>953.25880000000006</v>
      </c>
      <c r="Z671" s="179">
        <f>IF('Funding Allocation Parameters'!$C$6="Basic Library Subsidy", 0, IF('Funding Allocation Parameters'!$C$6="Grant funding", 0, IF('Funding Allocation Parameters'!$C$6="Other author funding",  MIN(V671*'Funding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1" s="179">
        <f>IF('Funding Allocation Parameters'!$C$6="Basic Library Subsidy", MIN(W671*'Funding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MIN(W671*VLOOKUP(CONCATENATE($A671, 'Funding Allocation Parameters'!$I$6), 'Library Subsidy Complex'!$C$2:$J$55, 6, FALSE), VLOOKUP(CONCATENATE($A671, 'Funding Allocation Parameters'!$I$6), 'Library Subsidy Complex'!$C$2:$J$55, 8, FALSE)), 0)))))</f>
        <v>0</v>
      </c>
      <c r="AB671" s="179">
        <f>IF('Funding Allocation Parameters'!$C$6="Basic Library Subsidy", 0, IF('Funding Allocation Parameters'!$C$6="Grant funding", 0, IF('Funding Allocation Parameters'!$C$6="Other author funding",  MIN(W671*'Funding Allocation Parameters'!$E$6, 'Funding Allocation Parameters'!$G$6), IF('Funding Allocation Parameters'!$C$6="Any discretionary funds (grants if available, other if no grants)", MIN(W671*'Funding Allocation Parameters'!$E$6, 'Funding Allocation Parameters'!$G$6), IF('Funding Allocation Parameters'!$C$6="Complex Library Subsidy", 0, 0)))))</f>
        <v>953.25880000000006</v>
      </c>
      <c r="AC671" s="177">
        <f t="shared" si="316"/>
        <v>0</v>
      </c>
      <c r="AD671" s="177">
        <f t="shared" si="317"/>
        <v>0</v>
      </c>
      <c r="AE671" s="180">
        <f>IF('Funding Allocation Parameters'!$C$7="Basic Library Subsidy", MIN(AC671*'Funding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MIN(AC671*VLOOKUP(CONCATENATE($A671, 'Funding Allocation Parameters'!$I$7), 'Library Subsidy Complex'!$C$2:$J$55, 2, FALSE), VLOOKUP(CONCATENATE($A671, 'Funding Allocation Parameters'!$I$7), 'Library Subsidy Complex'!$C$2:$J$55, 4, FALSE)), 0)))))</f>
        <v>0</v>
      </c>
      <c r="AF671" s="180">
        <f>IF('Funding Allocation Parameters'!$C$7="Basic Library Subsidy", 0, IF('Funding Allocation Parameters'!$C$7="Grant funding",MIN(AC671*'Funding Allocation Parameters'!$E$7, 'Funding Allocation Parameters'!$G$7), IF('Funding Allocation Parameters'!$C$7="Other author funding", 0, IF('Funding Allocation Parameters'!$C$7="Any discretionary funds (grants if available, other if no grants)", MIN(AC671*'Funding Allocation Parameters'!$E$7, 'Funding Allocation Parameters'!$G$7), IF('Funding Allocation Parameters'!$C$7="Complex Library Subsidy", 0, 0)))))</f>
        <v>0</v>
      </c>
      <c r="AG671" s="180">
        <f>IF('Funding Allocation Parameters'!$C$7="Basic Library Subsidy", 0, IF('Funding Allocation Parameters'!$C$7="Grant funding", 0, IF('Funding Allocation Parameters'!$C$7="Other author funding",  MIN(AC671*'Funding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1" s="180">
        <f>IF('Funding Allocation Parameters'!$C$7="Basic Library Subsidy", MIN(AD671*'Funding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MIN(AD671*VLOOKUP(CONCATENATE($A671, 'Funding Allocation Parameters'!$I$7), 'Library Subsidy Complex'!$C$2:$J$55, 6, FALSE), VLOOKUP(CONCATENATE($A671, 'Funding Allocation Parameters'!$I$7), 'Library Subsidy Complex'!$C$2:$J$55, 8, FALSE)), 0)))))</f>
        <v>0</v>
      </c>
      <c r="AI671" s="180">
        <f>IF('Funding Allocation Parameters'!$C$7="Basic Library Subsidy", 0, IF('Funding Allocation Parameters'!$C$7="Grant funding", 0, IF('Funding Allocation Parameters'!$C$7="Other author funding",  MIN(AD671*'Funding Allocation Parameters'!$E$7, 'Funding Allocation Parameters'!$G$7), IF('Funding Allocation Parameters'!$C$7="Any discretionary funds (grants if available, other if no grants)", MIN(AD671*'Funding Allocation Parameters'!$E$7, 'Funding Allocation Parameters'!$G$7), IF('Funding Allocation Parameters'!$C$7="Complex Library Subsidy", 0, 0)))))</f>
        <v>0</v>
      </c>
      <c r="AJ671" s="177">
        <f t="shared" si="318"/>
        <v>0</v>
      </c>
      <c r="AK671" s="177">
        <f t="shared" si="319"/>
        <v>0</v>
      </c>
      <c r="AL671" s="181">
        <f>IF('Funding Allocation Parameters'!$C$8="Basic Library Subsidy", MIN(AJ671*'Funding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MIN(AJ671*VLOOKUP(CONCATENATE($A671, 'Funding Allocation Parameters'!$I$8), 'Library Subsidy Complex'!$C$2:$J$55, 2, FALSE), VLOOKUP(CONCATENATE($A671, 'Funding Allocation Parameters'!$I$8), 'Library Subsidy Complex'!$C$2:$J$55, 4, FALSE)), 0)))))</f>
        <v>0</v>
      </c>
      <c r="AM671" s="181">
        <f>IF('Funding Allocation Parameters'!$C$8="Basic Library Subsidy", 0, IF('Funding Allocation Parameters'!$C$8="Grant funding",MIN(AJ671*'Funding Allocation Parameters'!$E$8, 'Funding Allocation Parameters'!$G$8), IF('Funding Allocation Parameters'!$C$8="Other author funding", 0, IF('Funding Allocation Parameters'!$C$8="Any discretionary funds (grants if available, other if no grants)", MIN(AJ671*'Funding Allocation Parameters'!$E$8, 'Funding Allocation Parameters'!$G$8), IF('Funding Allocation Parameters'!$C$8="Complex Library Subsidy", 0, 0)))))</f>
        <v>0</v>
      </c>
      <c r="AN671" s="181">
        <f>IF('Funding Allocation Parameters'!$C$8="Basic Library Subsidy", 0, IF('Funding Allocation Parameters'!$C$8="Grant funding", 0, IF('Funding Allocation Parameters'!$C$8="Other author funding",  MIN(AJ671*'Funding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1" s="181">
        <f>IF('Funding Allocation Parameters'!$C$8="Basic Library Subsidy", MIN(AK671*'Funding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MIN(AK671*VLOOKUP(CONCATENATE($A671, 'Funding Allocation Parameters'!$I$8), 'Library Subsidy Complex'!$C$2:$J$55, 6, FALSE), VLOOKUP(CONCATENATE($A671, 'Funding Allocation Parameters'!$I$8), 'Library Subsidy Complex'!$C$2:$J$55, 8, FALSE)), 0)))))</f>
        <v>0</v>
      </c>
      <c r="AP671" s="181">
        <f>IF('Funding Allocation Parameters'!$C$8="Basic Library Subsidy", 0, IF('Funding Allocation Parameters'!$C$8="Grant funding", 0, IF('Funding Allocation Parameters'!$C$8="Other author funding",  MIN(AK671*'Funding Allocation Parameters'!$E$8, 'Funding Allocation Parameters'!$G$8), IF('Funding Allocation Parameters'!$C$8="Any discretionary funds (grants if available, other if no grants)", MIN(AK671*'Funding Allocation Parameters'!$E$8, 'Funding Allocation Parameters'!$G$8), IF('Funding Allocation Parameters'!$C$8="Complex Library Subsidy", 0, 0)))))</f>
        <v>0</v>
      </c>
      <c r="AQ671" s="177">
        <f t="shared" si="320"/>
        <v>0</v>
      </c>
      <c r="AR671" s="177">
        <f t="shared" si="321"/>
        <v>0</v>
      </c>
      <c r="AS671" s="182">
        <f t="shared" si="322"/>
        <v>1189</v>
      </c>
      <c r="AT671" s="182">
        <f t="shared" si="323"/>
        <v>953.25880000000006</v>
      </c>
      <c r="AU671" s="182">
        <f t="shared" si="324"/>
        <v>0</v>
      </c>
      <c r="AV671" s="182">
        <f t="shared" si="325"/>
        <v>1189</v>
      </c>
      <c r="AW671" s="182">
        <f t="shared" si="326"/>
        <v>953.25880000000006</v>
      </c>
      <c r="AX671" s="183">
        <f t="shared" si="327"/>
        <v>1189</v>
      </c>
      <c r="AY671" s="183">
        <f t="shared" si="328"/>
        <v>953.25880000000006</v>
      </c>
      <c r="AZ671" s="183">
        <f t="shared" si="329"/>
        <v>0</v>
      </c>
      <c r="BA671" s="183">
        <f t="shared" si="330"/>
        <v>0</v>
      </c>
      <c r="BB671" s="183">
        <f t="shared" si="331"/>
        <v>0</v>
      </c>
      <c r="BC671" s="184">
        <f t="shared" si="332"/>
        <v>1189</v>
      </c>
      <c r="BD671" s="184">
        <f t="shared" si="333"/>
        <v>0</v>
      </c>
      <c r="BE671" s="184">
        <f t="shared" si="334"/>
        <v>953.25880000000006</v>
      </c>
      <c r="BF671" s="184">
        <f t="shared" si="335"/>
        <v>0</v>
      </c>
      <c r="BG671" s="102">
        <f t="shared" si="336"/>
        <v>0</v>
      </c>
      <c r="BH671" s="102">
        <f t="shared" si="337"/>
        <v>0</v>
      </c>
      <c r="BI671" s="102">
        <f t="shared" si="338"/>
        <v>0</v>
      </c>
      <c r="BJ671" s="102">
        <f t="shared" si="339"/>
        <v>1</v>
      </c>
      <c r="BK671" s="102">
        <f t="shared" si="340"/>
        <v>0</v>
      </c>
      <c r="BL671" s="102">
        <f t="shared" si="341"/>
        <v>0</v>
      </c>
      <c r="BN671" s="102"/>
    </row>
    <row r="672" spans="1:66" x14ac:dyDescent="0.25">
      <c r="A672" s="102" t="s">
        <v>23</v>
      </c>
      <c r="B672" s="102" t="s">
        <v>15</v>
      </c>
      <c r="C672" s="102" t="s">
        <v>8</v>
      </c>
      <c r="D672" s="102" t="s">
        <v>27</v>
      </c>
      <c r="E672" s="102" t="s">
        <v>256</v>
      </c>
      <c r="F672" s="102" t="s">
        <v>267</v>
      </c>
      <c r="G672" s="102" t="s">
        <v>9</v>
      </c>
      <c r="H672" s="102">
        <v>1</v>
      </c>
      <c r="I672" s="102">
        <v>0</v>
      </c>
      <c r="J672" s="167">
        <f>IFERROR(H672*VLOOKUP(A672, 'Advanced Parameters'!$B$7:$G$20, 6, FALSE)*VLOOKUP(A672, 'Growth Parameters'!$B$6:$H$19, 6, FALSE), 0)</f>
        <v>1</v>
      </c>
      <c r="K672" s="167">
        <f>IFERROR(IF('Advanced Parameters'!$C$5="n",'Raw Data'!I672*VLOOKUP(A672,'Advanced Parameters'!$B$7:$G$20,6,FALSE),J672*VLOOKUP(A672,'Advanced Parameters'!$B$7:$G$20,2,FALSE))*VLOOKUP(A672, 'Growth Parameters'!$B$6:$H$19, 6, FALSE), 0)</f>
        <v>0</v>
      </c>
      <c r="L672" s="167">
        <f t="shared" si="342"/>
        <v>1</v>
      </c>
      <c r="M672" s="168" t="str">
        <f>IFERROR(IF(G672="NA","NA",IF(G672&gt;'APC Parameters'!$K$6+VLOOKUP('Raw Data'!A672, 'APC Parameters'!$H$7:$L$20, 4, FALSE), 'APC Parameters'!$L$6+VLOOKUP('Raw Data'!A672, 'APC Parameters'!$H$7:$L$20, 5, FALSE), G672*('APC Parameters'!$J$6+VLOOKUP('Raw Data'!A672, 'APC Parameters'!$H$7:$L$20, 3, FALSE))+'APC Parameters'!$I$6+VLOOKUP('Raw Data'!A672, 'APC Parameters'!$H$7:$L$20, 2, FALSE))), 0)</f>
        <v>NA</v>
      </c>
      <c r="N672" s="168" t="str">
        <f t="shared" si="312"/>
        <v>NA</v>
      </c>
      <c r="O672" s="168">
        <f>IFERROR(IF(M672="NA",VLOOKUP(D672,'Internal Calculations'!$B$10:$C$11,2,FALSE), M672)*VLOOKUP(A672, 'Growth Parameters'!$B$6:$H$19, 7, FALSE), 0)</f>
        <v>2278.6764150234731</v>
      </c>
      <c r="P672" s="177">
        <f t="shared" si="313"/>
        <v>2278.6764150234731</v>
      </c>
      <c r="Q672" s="178">
        <f>IF('Funding Allocation Parameters'!$C$5="Basic Library Subsidy", MIN(O672*('Funding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MIN($O672*(VLOOKUP(CONCATENATE($A672, 'Funding Allocation Parameters'!$I$5), 'Library Subsidy Complex'!$C$2:$J$55, 2, FALSE)), VLOOKUP(CONCATENATE($A672, 'Funding Allocation Parameters'!$I$5), 'Library Subsidy Complex'!$C$2:$J$55, 4, FALSE)), 0)))))</f>
        <v>1189</v>
      </c>
      <c r="R672" s="178">
        <f>IF('Funding Allocation Parameters'!$C$5="Basic Library Subsidy", 0, IF('Funding Allocation Parameters'!$C$5="Grant funding",MIN(O672*('Funding Allocation Parameters'!$E$5), 'Funding Allocation Parameters'!$G$5), IF('Funding Allocation Parameters'!$C$5="Other author funding", 0, IF('Funding Allocation Parameters'!$C$5="Any discretionary funds (grants if available, other if no grants)", MIN(O672*('Funding Allocation Parameters'!$E$5), 'Funding Allocation Parameters'!$G$5), IF('Funding Allocation Parameters'!$C$5="Complex Library Subsidy", 0, 0)))))</f>
        <v>0</v>
      </c>
      <c r="S672" s="178">
        <f>IF('Funding Allocation Parameters'!$C$5="Basic Library Subsidy", 0, IF('Funding Allocation Parameters'!$C$5="Grant funding", 0, IF('Funding Allocation Parameters'!$C$5="Other author funding",  MIN(O672*('Funding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2" s="178">
        <f>IF('Funding Allocation Parameters'!$C$5="Basic Library Subsidy", MIN(O672*('Funding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MIN($O672*(VLOOKUP(CONCATENATE($A672, 'Funding Allocation Parameters'!$I$5), 'Library Subsidy Complex'!$C$2:$J$55, 6, FALSE)), VLOOKUP(CONCATENATE($A672, 'Funding Allocation Parameters'!$I$5), 'Library Subsidy Complex'!$C$2:$J$55, 8, FALSE)), 0)))))</f>
        <v>1189</v>
      </c>
      <c r="U672" s="178">
        <f>IF('Funding Allocation Parameters'!$C$5="Basic Library Subsidy", 0, IF('Funding Allocation Parameters'!$C$5="Grant funding", 0, IF('Funding Allocation Parameters'!$C$5="Other author funding",  MIN(O672*('Funding Allocation Parameters'!$E$5), 'Funding Allocation Parameters'!$G$5), IF('Funding Allocation Parameters'!$C$5="Any discretionary funds (grants if available, other if no grants)", MIN(O672*('Funding Allocation Parameters'!$E$5), 'Funding Allocation Parameters'!$G$5), IF('Funding Allocation Parameters'!$C$5="Complex Library Subsidy", 0, 0)))))</f>
        <v>0</v>
      </c>
      <c r="V672" s="177">
        <f t="shared" si="314"/>
        <v>1089.6764150234731</v>
      </c>
      <c r="W672" s="177">
        <f t="shared" si="315"/>
        <v>1089.6764150234731</v>
      </c>
      <c r="X672" s="179">
        <f>IF('Funding Allocation Parameters'!$C$6="Basic Library Subsidy", MIN(V672*'Funding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MIN(V672*VLOOKUP(CONCATENATE($A672, 'Funding Allocation Parameters'!$I$6), 'Library Subsidy Complex'!$C$2:$J$55, 2, FALSE), VLOOKUP(CONCATENATE($A672, 'Funding Allocation Parameters'!$I$6), 'Library Subsidy Complex'!$C$2:$J$55, 4, FALSE)), 0)))))</f>
        <v>0</v>
      </c>
      <c r="Y672" s="179">
        <f>IF('Funding Allocation Parameters'!$C$6="Basic Library Subsidy", 0, IF('Funding Allocation Parameters'!$C$6="Grant funding",MIN(V672*'Funding Allocation Parameters'!$E$6, 'Funding Allocation Parameters'!$G$6), IF('Funding Allocation Parameters'!$C$6="Other author funding", 0, IF('Funding Allocation Parameters'!$C$6="Any discretionary funds (grants if available, other if no grants)", MIN(V672*'Funding Allocation Parameters'!$E$6, 'Funding Allocation Parameters'!$G$6), IF('Funding Allocation Parameters'!$C$6="Complex Library Subsidy", 0, 0)))))</f>
        <v>1089.6764150234731</v>
      </c>
      <c r="Z672" s="179">
        <f>IF('Funding Allocation Parameters'!$C$6="Basic Library Subsidy", 0, IF('Funding Allocation Parameters'!$C$6="Grant funding", 0, IF('Funding Allocation Parameters'!$C$6="Other author funding",  MIN(V672*'Funding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2" s="179">
        <f>IF('Funding Allocation Parameters'!$C$6="Basic Library Subsidy", MIN(W672*'Funding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MIN(W672*VLOOKUP(CONCATENATE($A672, 'Funding Allocation Parameters'!$I$6), 'Library Subsidy Complex'!$C$2:$J$55, 6, FALSE), VLOOKUP(CONCATENATE($A672, 'Funding Allocation Parameters'!$I$6), 'Library Subsidy Complex'!$C$2:$J$55, 8, FALSE)), 0)))))</f>
        <v>0</v>
      </c>
      <c r="AB672" s="179">
        <f>IF('Funding Allocation Parameters'!$C$6="Basic Library Subsidy", 0, IF('Funding Allocation Parameters'!$C$6="Grant funding", 0, IF('Funding Allocation Parameters'!$C$6="Other author funding",  MIN(W672*'Funding Allocation Parameters'!$E$6, 'Funding Allocation Parameters'!$G$6), IF('Funding Allocation Parameters'!$C$6="Any discretionary funds (grants if available, other if no grants)", MIN(W672*'Funding Allocation Parameters'!$E$6, 'Funding Allocation Parameters'!$G$6), IF('Funding Allocation Parameters'!$C$6="Complex Library Subsidy", 0, 0)))))</f>
        <v>1089.6764150234731</v>
      </c>
      <c r="AC672" s="177">
        <f t="shared" si="316"/>
        <v>0</v>
      </c>
      <c r="AD672" s="177">
        <f t="shared" si="317"/>
        <v>0</v>
      </c>
      <c r="AE672" s="180">
        <f>IF('Funding Allocation Parameters'!$C$7="Basic Library Subsidy", MIN(AC672*'Funding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MIN(AC672*VLOOKUP(CONCATENATE($A672, 'Funding Allocation Parameters'!$I$7), 'Library Subsidy Complex'!$C$2:$J$55, 2, FALSE), VLOOKUP(CONCATENATE($A672, 'Funding Allocation Parameters'!$I$7), 'Library Subsidy Complex'!$C$2:$J$55, 4, FALSE)), 0)))))</f>
        <v>0</v>
      </c>
      <c r="AF672" s="180">
        <f>IF('Funding Allocation Parameters'!$C$7="Basic Library Subsidy", 0, IF('Funding Allocation Parameters'!$C$7="Grant funding",MIN(AC672*'Funding Allocation Parameters'!$E$7, 'Funding Allocation Parameters'!$G$7), IF('Funding Allocation Parameters'!$C$7="Other author funding", 0, IF('Funding Allocation Parameters'!$C$7="Any discretionary funds (grants if available, other if no grants)", MIN(AC672*'Funding Allocation Parameters'!$E$7, 'Funding Allocation Parameters'!$G$7), IF('Funding Allocation Parameters'!$C$7="Complex Library Subsidy", 0, 0)))))</f>
        <v>0</v>
      </c>
      <c r="AG672" s="180">
        <f>IF('Funding Allocation Parameters'!$C$7="Basic Library Subsidy", 0, IF('Funding Allocation Parameters'!$C$7="Grant funding", 0, IF('Funding Allocation Parameters'!$C$7="Other author funding",  MIN(AC672*'Funding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2" s="180">
        <f>IF('Funding Allocation Parameters'!$C$7="Basic Library Subsidy", MIN(AD672*'Funding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MIN(AD672*VLOOKUP(CONCATENATE($A672, 'Funding Allocation Parameters'!$I$7), 'Library Subsidy Complex'!$C$2:$J$55, 6, FALSE), VLOOKUP(CONCATENATE($A672, 'Funding Allocation Parameters'!$I$7), 'Library Subsidy Complex'!$C$2:$J$55, 8, FALSE)), 0)))))</f>
        <v>0</v>
      </c>
      <c r="AI672" s="180">
        <f>IF('Funding Allocation Parameters'!$C$7="Basic Library Subsidy", 0, IF('Funding Allocation Parameters'!$C$7="Grant funding", 0, IF('Funding Allocation Parameters'!$C$7="Other author funding",  MIN(AD672*'Funding Allocation Parameters'!$E$7, 'Funding Allocation Parameters'!$G$7), IF('Funding Allocation Parameters'!$C$7="Any discretionary funds (grants if available, other if no grants)", MIN(AD672*'Funding Allocation Parameters'!$E$7, 'Funding Allocation Parameters'!$G$7), IF('Funding Allocation Parameters'!$C$7="Complex Library Subsidy", 0, 0)))))</f>
        <v>0</v>
      </c>
      <c r="AJ672" s="177">
        <f t="shared" si="318"/>
        <v>0</v>
      </c>
      <c r="AK672" s="177">
        <f t="shared" si="319"/>
        <v>0</v>
      </c>
      <c r="AL672" s="181">
        <f>IF('Funding Allocation Parameters'!$C$8="Basic Library Subsidy", MIN(AJ672*'Funding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MIN(AJ672*VLOOKUP(CONCATENATE($A672, 'Funding Allocation Parameters'!$I$8), 'Library Subsidy Complex'!$C$2:$J$55, 2, FALSE), VLOOKUP(CONCATENATE($A672, 'Funding Allocation Parameters'!$I$8), 'Library Subsidy Complex'!$C$2:$J$55, 4, FALSE)), 0)))))</f>
        <v>0</v>
      </c>
      <c r="AM672" s="181">
        <f>IF('Funding Allocation Parameters'!$C$8="Basic Library Subsidy", 0, IF('Funding Allocation Parameters'!$C$8="Grant funding",MIN(AJ672*'Funding Allocation Parameters'!$E$8, 'Funding Allocation Parameters'!$G$8), IF('Funding Allocation Parameters'!$C$8="Other author funding", 0, IF('Funding Allocation Parameters'!$C$8="Any discretionary funds (grants if available, other if no grants)", MIN(AJ672*'Funding Allocation Parameters'!$E$8, 'Funding Allocation Parameters'!$G$8), IF('Funding Allocation Parameters'!$C$8="Complex Library Subsidy", 0, 0)))))</f>
        <v>0</v>
      </c>
      <c r="AN672" s="181">
        <f>IF('Funding Allocation Parameters'!$C$8="Basic Library Subsidy", 0, IF('Funding Allocation Parameters'!$C$8="Grant funding", 0, IF('Funding Allocation Parameters'!$C$8="Other author funding",  MIN(AJ672*'Funding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2" s="181">
        <f>IF('Funding Allocation Parameters'!$C$8="Basic Library Subsidy", MIN(AK672*'Funding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MIN(AK672*VLOOKUP(CONCATENATE($A672, 'Funding Allocation Parameters'!$I$8), 'Library Subsidy Complex'!$C$2:$J$55, 6, FALSE), VLOOKUP(CONCATENATE($A672, 'Funding Allocation Parameters'!$I$8), 'Library Subsidy Complex'!$C$2:$J$55, 8, FALSE)), 0)))))</f>
        <v>0</v>
      </c>
      <c r="AP672" s="181">
        <f>IF('Funding Allocation Parameters'!$C$8="Basic Library Subsidy", 0, IF('Funding Allocation Parameters'!$C$8="Grant funding", 0, IF('Funding Allocation Parameters'!$C$8="Other author funding",  MIN(AK672*'Funding Allocation Parameters'!$E$8, 'Funding Allocation Parameters'!$G$8), IF('Funding Allocation Parameters'!$C$8="Any discretionary funds (grants if available, other if no grants)", MIN(AK672*'Funding Allocation Parameters'!$E$8, 'Funding Allocation Parameters'!$G$8), IF('Funding Allocation Parameters'!$C$8="Complex Library Subsidy", 0, 0)))))</f>
        <v>0</v>
      </c>
      <c r="AQ672" s="177">
        <f t="shared" si="320"/>
        <v>0</v>
      </c>
      <c r="AR672" s="177">
        <f t="shared" si="321"/>
        <v>0</v>
      </c>
      <c r="AS672" s="182">
        <f t="shared" si="322"/>
        <v>1189</v>
      </c>
      <c r="AT672" s="182">
        <f t="shared" si="323"/>
        <v>1089.6764150234731</v>
      </c>
      <c r="AU672" s="182">
        <f t="shared" si="324"/>
        <v>0</v>
      </c>
      <c r="AV672" s="182">
        <f t="shared" si="325"/>
        <v>1189</v>
      </c>
      <c r="AW672" s="182">
        <f t="shared" si="326"/>
        <v>1089.6764150234731</v>
      </c>
      <c r="AX672" s="183">
        <f t="shared" si="327"/>
        <v>0</v>
      </c>
      <c r="AY672" s="183">
        <f t="shared" si="328"/>
        <v>0</v>
      </c>
      <c r="AZ672" s="183">
        <f t="shared" si="329"/>
        <v>0</v>
      </c>
      <c r="BA672" s="183">
        <f t="shared" si="330"/>
        <v>1189</v>
      </c>
      <c r="BB672" s="183">
        <f t="shared" si="331"/>
        <v>1089.6764150234731</v>
      </c>
      <c r="BC672" s="184">
        <f t="shared" si="332"/>
        <v>1189</v>
      </c>
      <c r="BD672" s="184">
        <f t="shared" si="333"/>
        <v>0</v>
      </c>
      <c r="BE672" s="184">
        <f t="shared" si="334"/>
        <v>0</v>
      </c>
      <c r="BF672" s="184">
        <f t="shared" si="335"/>
        <v>1089.6764150234731</v>
      </c>
      <c r="BG672" s="102">
        <f t="shared" si="336"/>
        <v>0</v>
      </c>
      <c r="BH672" s="102">
        <f t="shared" si="337"/>
        <v>0</v>
      </c>
      <c r="BI672" s="102">
        <f t="shared" si="338"/>
        <v>0</v>
      </c>
      <c r="BJ672" s="102">
        <f t="shared" si="339"/>
        <v>0</v>
      </c>
      <c r="BK672" s="102">
        <f t="shared" si="340"/>
        <v>1</v>
      </c>
      <c r="BL672" s="102">
        <f t="shared" si="341"/>
        <v>0</v>
      </c>
      <c r="BN672" s="102"/>
    </row>
    <row r="673" spans="1:66" x14ac:dyDescent="0.25">
      <c r="A673" s="102" t="s">
        <v>13</v>
      </c>
      <c r="B673" s="102" t="s">
        <v>8</v>
      </c>
      <c r="C673" s="102" t="s">
        <v>8</v>
      </c>
      <c r="D673" s="102" t="s">
        <v>27</v>
      </c>
      <c r="E673" s="102" t="s">
        <v>54</v>
      </c>
      <c r="F673" s="102" t="s">
        <v>270</v>
      </c>
      <c r="G673" s="102">
        <v>0.97399999999999998</v>
      </c>
      <c r="H673" s="102">
        <v>1</v>
      </c>
      <c r="I673" s="102">
        <v>1</v>
      </c>
      <c r="J673" s="167">
        <f>IFERROR(H673*VLOOKUP(A673, 'Advanced Parameters'!$B$7:$G$20, 6, FALSE)*VLOOKUP(A673, 'Growth Parameters'!$B$6:$H$19, 6, FALSE), 0)</f>
        <v>1</v>
      </c>
      <c r="K673" s="167">
        <f>IFERROR(IF('Advanced Parameters'!$C$5="n",'Raw Data'!I673*VLOOKUP(A673,'Advanced Parameters'!$B$7:$G$20,6,FALSE),J673*VLOOKUP(A673,'Advanced Parameters'!$B$7:$G$20,2,FALSE))*VLOOKUP(A673, 'Growth Parameters'!$B$6:$H$19, 6, FALSE), 0)</f>
        <v>1</v>
      </c>
      <c r="L673" s="167">
        <f t="shared" si="342"/>
        <v>0</v>
      </c>
      <c r="M673" s="168">
        <f>IFERROR(IF(G673="NA","NA",IF(G673&gt;'APC Parameters'!$K$6+VLOOKUP('Raw Data'!A673, 'APC Parameters'!$H$7:$L$20, 4, FALSE), 'APC Parameters'!$L$6+VLOOKUP('Raw Data'!A673, 'APC Parameters'!$H$7:$L$20, 5, FALSE), G673*('APC Parameters'!$J$6+VLOOKUP('Raw Data'!A673, 'APC Parameters'!$H$7:$L$20, 3, FALSE))+'APC Parameters'!$I$6+VLOOKUP('Raw Data'!A673, 'APC Parameters'!$H$7:$L$20, 2, FALSE))), 0)</f>
        <v>1838.6356000000001</v>
      </c>
      <c r="N673" s="168">
        <f t="shared" si="312"/>
        <v>1838.6356000000001</v>
      </c>
      <c r="O673" s="168">
        <f>IFERROR(IF(M673="NA",VLOOKUP(D673,'Internal Calculations'!$B$10:$C$11,2,FALSE), M673)*VLOOKUP(A673, 'Growth Parameters'!$B$6:$H$19, 7, FALSE), 0)</f>
        <v>1838.6356000000001</v>
      </c>
      <c r="P673" s="177">
        <f t="shared" si="313"/>
        <v>1838.6356000000001</v>
      </c>
      <c r="Q673" s="178">
        <f>IF('Funding Allocation Parameters'!$C$5="Basic Library Subsidy", MIN(O673*('Funding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MIN($O673*(VLOOKUP(CONCATENATE($A673, 'Funding Allocation Parameters'!$I$5), 'Library Subsidy Complex'!$C$2:$J$55, 2, FALSE)), VLOOKUP(CONCATENATE($A673, 'Funding Allocation Parameters'!$I$5), 'Library Subsidy Complex'!$C$2:$J$55, 4, FALSE)), 0)))))</f>
        <v>1189</v>
      </c>
      <c r="R673" s="178">
        <f>IF('Funding Allocation Parameters'!$C$5="Basic Library Subsidy", 0, IF('Funding Allocation Parameters'!$C$5="Grant funding",MIN(O673*('Funding Allocation Parameters'!$E$5), 'Funding Allocation Parameters'!$G$5), IF('Funding Allocation Parameters'!$C$5="Other author funding", 0, IF('Funding Allocation Parameters'!$C$5="Any discretionary funds (grants if available, other if no grants)", MIN(O673*('Funding Allocation Parameters'!$E$5), 'Funding Allocation Parameters'!$G$5), IF('Funding Allocation Parameters'!$C$5="Complex Library Subsidy", 0, 0)))))</f>
        <v>0</v>
      </c>
      <c r="S673" s="178">
        <f>IF('Funding Allocation Parameters'!$C$5="Basic Library Subsidy", 0, IF('Funding Allocation Parameters'!$C$5="Grant funding", 0, IF('Funding Allocation Parameters'!$C$5="Other author funding",  MIN(O673*('Funding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3" s="178">
        <f>IF('Funding Allocation Parameters'!$C$5="Basic Library Subsidy", MIN(O673*('Funding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MIN($O673*(VLOOKUP(CONCATENATE($A673, 'Funding Allocation Parameters'!$I$5), 'Library Subsidy Complex'!$C$2:$J$55, 6, FALSE)), VLOOKUP(CONCATENATE($A673, 'Funding Allocation Parameters'!$I$5), 'Library Subsidy Complex'!$C$2:$J$55, 8, FALSE)), 0)))))</f>
        <v>1189</v>
      </c>
      <c r="U673" s="178">
        <f>IF('Funding Allocation Parameters'!$C$5="Basic Library Subsidy", 0, IF('Funding Allocation Parameters'!$C$5="Grant funding", 0, IF('Funding Allocation Parameters'!$C$5="Other author funding",  MIN(O673*('Funding Allocation Parameters'!$E$5), 'Funding Allocation Parameters'!$G$5), IF('Funding Allocation Parameters'!$C$5="Any discretionary funds (grants if available, other if no grants)", MIN(O673*('Funding Allocation Parameters'!$E$5), 'Funding Allocation Parameters'!$G$5), IF('Funding Allocation Parameters'!$C$5="Complex Library Subsidy", 0, 0)))))</f>
        <v>0</v>
      </c>
      <c r="V673" s="177">
        <f t="shared" si="314"/>
        <v>649.63560000000007</v>
      </c>
      <c r="W673" s="177">
        <f t="shared" si="315"/>
        <v>649.63560000000007</v>
      </c>
      <c r="X673" s="179">
        <f>IF('Funding Allocation Parameters'!$C$6="Basic Library Subsidy", MIN(V673*'Funding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MIN(V673*VLOOKUP(CONCATENATE($A673, 'Funding Allocation Parameters'!$I$6), 'Library Subsidy Complex'!$C$2:$J$55, 2, FALSE), VLOOKUP(CONCATENATE($A673, 'Funding Allocation Parameters'!$I$6), 'Library Subsidy Complex'!$C$2:$J$55, 4, FALSE)), 0)))))</f>
        <v>0</v>
      </c>
      <c r="Y673" s="179">
        <f>IF('Funding Allocation Parameters'!$C$6="Basic Library Subsidy", 0, IF('Funding Allocation Parameters'!$C$6="Grant funding",MIN(V673*'Funding Allocation Parameters'!$E$6, 'Funding Allocation Parameters'!$G$6), IF('Funding Allocation Parameters'!$C$6="Other author funding", 0, IF('Funding Allocation Parameters'!$C$6="Any discretionary funds (grants if available, other if no grants)", MIN(V673*'Funding Allocation Parameters'!$E$6, 'Funding Allocation Parameters'!$G$6), IF('Funding Allocation Parameters'!$C$6="Complex Library Subsidy", 0, 0)))))</f>
        <v>649.63560000000007</v>
      </c>
      <c r="Z673" s="179">
        <f>IF('Funding Allocation Parameters'!$C$6="Basic Library Subsidy", 0, IF('Funding Allocation Parameters'!$C$6="Grant funding", 0, IF('Funding Allocation Parameters'!$C$6="Other author funding",  MIN(V673*'Funding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3" s="179">
        <f>IF('Funding Allocation Parameters'!$C$6="Basic Library Subsidy", MIN(W673*'Funding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MIN(W673*VLOOKUP(CONCATENATE($A673, 'Funding Allocation Parameters'!$I$6), 'Library Subsidy Complex'!$C$2:$J$55, 6, FALSE), VLOOKUP(CONCATENATE($A673, 'Funding Allocation Parameters'!$I$6), 'Library Subsidy Complex'!$C$2:$J$55, 8, FALSE)), 0)))))</f>
        <v>0</v>
      </c>
      <c r="AB673" s="179">
        <f>IF('Funding Allocation Parameters'!$C$6="Basic Library Subsidy", 0, IF('Funding Allocation Parameters'!$C$6="Grant funding", 0, IF('Funding Allocation Parameters'!$C$6="Other author funding",  MIN(W673*'Funding Allocation Parameters'!$E$6, 'Funding Allocation Parameters'!$G$6), IF('Funding Allocation Parameters'!$C$6="Any discretionary funds (grants if available, other if no grants)", MIN(W673*'Funding Allocation Parameters'!$E$6, 'Funding Allocation Parameters'!$G$6), IF('Funding Allocation Parameters'!$C$6="Complex Library Subsidy", 0, 0)))))</f>
        <v>649.63560000000007</v>
      </c>
      <c r="AC673" s="177">
        <f t="shared" si="316"/>
        <v>0</v>
      </c>
      <c r="AD673" s="177">
        <f t="shared" si="317"/>
        <v>0</v>
      </c>
      <c r="AE673" s="180">
        <f>IF('Funding Allocation Parameters'!$C$7="Basic Library Subsidy", MIN(AC673*'Funding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MIN(AC673*VLOOKUP(CONCATENATE($A673, 'Funding Allocation Parameters'!$I$7), 'Library Subsidy Complex'!$C$2:$J$55, 2, FALSE), VLOOKUP(CONCATENATE($A673, 'Funding Allocation Parameters'!$I$7), 'Library Subsidy Complex'!$C$2:$J$55, 4, FALSE)), 0)))))</f>
        <v>0</v>
      </c>
      <c r="AF673" s="180">
        <f>IF('Funding Allocation Parameters'!$C$7="Basic Library Subsidy", 0, IF('Funding Allocation Parameters'!$C$7="Grant funding",MIN(AC673*'Funding Allocation Parameters'!$E$7, 'Funding Allocation Parameters'!$G$7), IF('Funding Allocation Parameters'!$C$7="Other author funding", 0, IF('Funding Allocation Parameters'!$C$7="Any discretionary funds (grants if available, other if no grants)", MIN(AC673*'Funding Allocation Parameters'!$E$7, 'Funding Allocation Parameters'!$G$7), IF('Funding Allocation Parameters'!$C$7="Complex Library Subsidy", 0, 0)))))</f>
        <v>0</v>
      </c>
      <c r="AG673" s="180">
        <f>IF('Funding Allocation Parameters'!$C$7="Basic Library Subsidy", 0, IF('Funding Allocation Parameters'!$C$7="Grant funding", 0, IF('Funding Allocation Parameters'!$C$7="Other author funding",  MIN(AC673*'Funding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3" s="180">
        <f>IF('Funding Allocation Parameters'!$C$7="Basic Library Subsidy", MIN(AD673*'Funding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MIN(AD673*VLOOKUP(CONCATENATE($A673, 'Funding Allocation Parameters'!$I$7), 'Library Subsidy Complex'!$C$2:$J$55, 6, FALSE), VLOOKUP(CONCATENATE($A673, 'Funding Allocation Parameters'!$I$7), 'Library Subsidy Complex'!$C$2:$J$55, 8, FALSE)), 0)))))</f>
        <v>0</v>
      </c>
      <c r="AI673" s="180">
        <f>IF('Funding Allocation Parameters'!$C$7="Basic Library Subsidy", 0, IF('Funding Allocation Parameters'!$C$7="Grant funding", 0, IF('Funding Allocation Parameters'!$C$7="Other author funding",  MIN(AD673*'Funding Allocation Parameters'!$E$7, 'Funding Allocation Parameters'!$G$7), IF('Funding Allocation Parameters'!$C$7="Any discretionary funds (grants if available, other if no grants)", MIN(AD673*'Funding Allocation Parameters'!$E$7, 'Funding Allocation Parameters'!$G$7), IF('Funding Allocation Parameters'!$C$7="Complex Library Subsidy", 0, 0)))))</f>
        <v>0</v>
      </c>
      <c r="AJ673" s="177">
        <f t="shared" si="318"/>
        <v>0</v>
      </c>
      <c r="AK673" s="177">
        <f t="shared" si="319"/>
        <v>0</v>
      </c>
      <c r="AL673" s="181">
        <f>IF('Funding Allocation Parameters'!$C$8="Basic Library Subsidy", MIN(AJ673*'Funding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MIN(AJ673*VLOOKUP(CONCATENATE($A673, 'Funding Allocation Parameters'!$I$8), 'Library Subsidy Complex'!$C$2:$J$55, 2, FALSE), VLOOKUP(CONCATENATE($A673, 'Funding Allocation Parameters'!$I$8), 'Library Subsidy Complex'!$C$2:$J$55, 4, FALSE)), 0)))))</f>
        <v>0</v>
      </c>
      <c r="AM673" s="181">
        <f>IF('Funding Allocation Parameters'!$C$8="Basic Library Subsidy", 0, IF('Funding Allocation Parameters'!$C$8="Grant funding",MIN(AJ673*'Funding Allocation Parameters'!$E$8, 'Funding Allocation Parameters'!$G$8), IF('Funding Allocation Parameters'!$C$8="Other author funding", 0, IF('Funding Allocation Parameters'!$C$8="Any discretionary funds (grants if available, other if no grants)", MIN(AJ673*'Funding Allocation Parameters'!$E$8, 'Funding Allocation Parameters'!$G$8), IF('Funding Allocation Parameters'!$C$8="Complex Library Subsidy", 0, 0)))))</f>
        <v>0</v>
      </c>
      <c r="AN673" s="181">
        <f>IF('Funding Allocation Parameters'!$C$8="Basic Library Subsidy", 0, IF('Funding Allocation Parameters'!$C$8="Grant funding", 0, IF('Funding Allocation Parameters'!$C$8="Other author funding",  MIN(AJ673*'Funding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3" s="181">
        <f>IF('Funding Allocation Parameters'!$C$8="Basic Library Subsidy", MIN(AK673*'Funding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MIN(AK673*VLOOKUP(CONCATENATE($A673, 'Funding Allocation Parameters'!$I$8), 'Library Subsidy Complex'!$C$2:$J$55, 6, FALSE), VLOOKUP(CONCATENATE($A673, 'Funding Allocation Parameters'!$I$8), 'Library Subsidy Complex'!$C$2:$J$55, 8, FALSE)), 0)))))</f>
        <v>0</v>
      </c>
      <c r="AP673" s="181">
        <f>IF('Funding Allocation Parameters'!$C$8="Basic Library Subsidy", 0, IF('Funding Allocation Parameters'!$C$8="Grant funding", 0, IF('Funding Allocation Parameters'!$C$8="Other author funding",  MIN(AK673*'Funding Allocation Parameters'!$E$8, 'Funding Allocation Parameters'!$G$8), IF('Funding Allocation Parameters'!$C$8="Any discretionary funds (grants if available, other if no grants)", MIN(AK673*'Funding Allocation Parameters'!$E$8, 'Funding Allocation Parameters'!$G$8), IF('Funding Allocation Parameters'!$C$8="Complex Library Subsidy", 0, 0)))))</f>
        <v>0</v>
      </c>
      <c r="AQ673" s="177">
        <f t="shared" si="320"/>
        <v>0</v>
      </c>
      <c r="AR673" s="177">
        <f t="shared" si="321"/>
        <v>0</v>
      </c>
      <c r="AS673" s="182">
        <f t="shared" si="322"/>
        <v>1189</v>
      </c>
      <c r="AT673" s="182">
        <f t="shared" si="323"/>
        <v>649.63560000000007</v>
      </c>
      <c r="AU673" s="182">
        <f t="shared" si="324"/>
        <v>0</v>
      </c>
      <c r="AV673" s="182">
        <f t="shared" si="325"/>
        <v>1189</v>
      </c>
      <c r="AW673" s="182">
        <f t="shared" si="326"/>
        <v>649.63560000000007</v>
      </c>
      <c r="AX673" s="183">
        <f t="shared" si="327"/>
        <v>1189</v>
      </c>
      <c r="AY673" s="183">
        <f t="shared" si="328"/>
        <v>649.63560000000007</v>
      </c>
      <c r="AZ673" s="183">
        <f t="shared" si="329"/>
        <v>0</v>
      </c>
      <c r="BA673" s="183">
        <f t="shared" si="330"/>
        <v>0</v>
      </c>
      <c r="BB673" s="183">
        <f t="shared" si="331"/>
        <v>0</v>
      </c>
      <c r="BC673" s="184">
        <f t="shared" si="332"/>
        <v>1189</v>
      </c>
      <c r="BD673" s="184">
        <f t="shared" si="333"/>
        <v>0</v>
      </c>
      <c r="BE673" s="184">
        <f t="shared" si="334"/>
        <v>649.63560000000007</v>
      </c>
      <c r="BF673" s="184">
        <f t="shared" si="335"/>
        <v>0</v>
      </c>
      <c r="BG673" s="102">
        <f t="shared" si="336"/>
        <v>0</v>
      </c>
      <c r="BH673" s="102">
        <f t="shared" si="337"/>
        <v>0</v>
      </c>
      <c r="BI673" s="102">
        <f t="shared" si="338"/>
        <v>0</v>
      </c>
      <c r="BJ673" s="102">
        <f t="shared" si="339"/>
        <v>1</v>
      </c>
      <c r="BK673" s="102">
        <f t="shared" si="340"/>
        <v>0</v>
      </c>
      <c r="BL673" s="102">
        <f t="shared" si="341"/>
        <v>0</v>
      </c>
      <c r="BN673" s="102"/>
    </row>
    <row r="674" spans="1:66" x14ac:dyDescent="0.25">
      <c r="A674" s="102" t="s">
        <v>17</v>
      </c>
      <c r="B674" s="102" t="s">
        <v>12</v>
      </c>
      <c r="C674" s="102" t="s">
        <v>8</v>
      </c>
      <c r="D674" s="102" t="s">
        <v>27</v>
      </c>
      <c r="E674" s="102" t="s">
        <v>58</v>
      </c>
      <c r="F674" s="102" t="s">
        <v>271</v>
      </c>
      <c r="G674" s="102">
        <v>0.68400000000000005</v>
      </c>
      <c r="H674" s="102">
        <v>1</v>
      </c>
      <c r="I674" s="102">
        <v>1</v>
      </c>
      <c r="J674" s="167">
        <f>IFERROR(H674*VLOOKUP(A674, 'Advanced Parameters'!$B$7:$G$20, 6, FALSE)*VLOOKUP(A674, 'Growth Parameters'!$B$6:$H$19, 6, FALSE), 0)</f>
        <v>1</v>
      </c>
      <c r="K674" s="167">
        <f>IFERROR(IF('Advanced Parameters'!$C$5="n",'Raw Data'!I674*VLOOKUP(A674,'Advanced Parameters'!$B$7:$G$20,6,FALSE),J674*VLOOKUP(A674,'Advanced Parameters'!$B$7:$G$20,2,FALSE))*VLOOKUP(A674, 'Growth Parameters'!$B$6:$H$19, 6, FALSE), 0)</f>
        <v>1</v>
      </c>
      <c r="L674" s="167">
        <f t="shared" si="342"/>
        <v>0</v>
      </c>
      <c r="M674" s="168">
        <f>IFERROR(IF(G674="NA","NA",IF(G674&gt;'APC Parameters'!$K$6+VLOOKUP('Raw Data'!A674, 'APC Parameters'!$H$7:$L$20, 4, FALSE), 'APC Parameters'!$L$6+VLOOKUP('Raw Data'!A674, 'APC Parameters'!$H$7:$L$20, 5, FALSE), G674*('APC Parameters'!$J$6+VLOOKUP('Raw Data'!A674, 'APC Parameters'!$H$7:$L$20, 3, FALSE))+'APC Parameters'!$I$6+VLOOKUP('Raw Data'!A674, 'APC Parameters'!$H$7:$L$20, 2, FALSE))), 0)</f>
        <v>1632.9096</v>
      </c>
      <c r="N674" s="168">
        <f t="shared" si="312"/>
        <v>1632.9096</v>
      </c>
      <c r="O674" s="168">
        <f>IFERROR(IF(M674="NA",VLOOKUP(D674,'Internal Calculations'!$B$10:$C$11,2,FALSE), M674)*VLOOKUP(A674, 'Growth Parameters'!$B$6:$H$19, 7, FALSE), 0)</f>
        <v>1632.9096</v>
      </c>
      <c r="P674" s="177">
        <f t="shared" si="313"/>
        <v>1632.9096</v>
      </c>
      <c r="Q674" s="178">
        <f>IF('Funding Allocation Parameters'!$C$5="Basic Library Subsidy", MIN(O674*('Funding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MIN($O674*(VLOOKUP(CONCATENATE($A674, 'Funding Allocation Parameters'!$I$5), 'Library Subsidy Complex'!$C$2:$J$55, 2, FALSE)), VLOOKUP(CONCATENATE($A674, 'Funding Allocation Parameters'!$I$5), 'Library Subsidy Complex'!$C$2:$J$55, 4, FALSE)), 0)))))</f>
        <v>1189</v>
      </c>
      <c r="R674" s="178">
        <f>IF('Funding Allocation Parameters'!$C$5="Basic Library Subsidy", 0, IF('Funding Allocation Parameters'!$C$5="Grant funding",MIN(O674*('Funding Allocation Parameters'!$E$5), 'Funding Allocation Parameters'!$G$5), IF('Funding Allocation Parameters'!$C$5="Other author funding", 0, IF('Funding Allocation Parameters'!$C$5="Any discretionary funds (grants if available, other if no grants)", MIN(O674*('Funding Allocation Parameters'!$E$5), 'Funding Allocation Parameters'!$G$5), IF('Funding Allocation Parameters'!$C$5="Complex Library Subsidy", 0, 0)))))</f>
        <v>0</v>
      </c>
      <c r="S674" s="178">
        <f>IF('Funding Allocation Parameters'!$C$5="Basic Library Subsidy", 0, IF('Funding Allocation Parameters'!$C$5="Grant funding", 0, IF('Funding Allocation Parameters'!$C$5="Other author funding",  MIN(O674*('Funding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4" s="178">
        <f>IF('Funding Allocation Parameters'!$C$5="Basic Library Subsidy", MIN(O674*('Funding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MIN($O674*(VLOOKUP(CONCATENATE($A674, 'Funding Allocation Parameters'!$I$5), 'Library Subsidy Complex'!$C$2:$J$55, 6, FALSE)), VLOOKUP(CONCATENATE($A674, 'Funding Allocation Parameters'!$I$5), 'Library Subsidy Complex'!$C$2:$J$55, 8, FALSE)), 0)))))</f>
        <v>1189</v>
      </c>
      <c r="U674" s="178">
        <f>IF('Funding Allocation Parameters'!$C$5="Basic Library Subsidy", 0, IF('Funding Allocation Parameters'!$C$5="Grant funding", 0, IF('Funding Allocation Parameters'!$C$5="Other author funding",  MIN(O674*('Funding Allocation Parameters'!$E$5), 'Funding Allocation Parameters'!$G$5), IF('Funding Allocation Parameters'!$C$5="Any discretionary funds (grants if available, other if no grants)", MIN(O674*('Funding Allocation Parameters'!$E$5), 'Funding Allocation Parameters'!$G$5), IF('Funding Allocation Parameters'!$C$5="Complex Library Subsidy", 0, 0)))))</f>
        <v>0</v>
      </c>
      <c r="V674" s="177">
        <f t="shared" si="314"/>
        <v>443.90959999999995</v>
      </c>
      <c r="W674" s="177">
        <f t="shared" si="315"/>
        <v>443.90959999999995</v>
      </c>
      <c r="X674" s="179">
        <f>IF('Funding Allocation Parameters'!$C$6="Basic Library Subsidy", MIN(V674*'Funding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MIN(V674*VLOOKUP(CONCATENATE($A674, 'Funding Allocation Parameters'!$I$6), 'Library Subsidy Complex'!$C$2:$J$55, 2, FALSE), VLOOKUP(CONCATENATE($A674, 'Funding Allocation Parameters'!$I$6), 'Library Subsidy Complex'!$C$2:$J$55, 4, FALSE)), 0)))))</f>
        <v>0</v>
      </c>
      <c r="Y674" s="179">
        <f>IF('Funding Allocation Parameters'!$C$6="Basic Library Subsidy", 0, IF('Funding Allocation Parameters'!$C$6="Grant funding",MIN(V674*'Funding Allocation Parameters'!$E$6, 'Funding Allocation Parameters'!$G$6), IF('Funding Allocation Parameters'!$C$6="Other author funding", 0, IF('Funding Allocation Parameters'!$C$6="Any discretionary funds (grants if available, other if no grants)", MIN(V674*'Funding Allocation Parameters'!$E$6, 'Funding Allocation Parameters'!$G$6), IF('Funding Allocation Parameters'!$C$6="Complex Library Subsidy", 0, 0)))))</f>
        <v>443.90959999999995</v>
      </c>
      <c r="Z674" s="179">
        <f>IF('Funding Allocation Parameters'!$C$6="Basic Library Subsidy", 0, IF('Funding Allocation Parameters'!$C$6="Grant funding", 0, IF('Funding Allocation Parameters'!$C$6="Other author funding",  MIN(V674*'Funding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4" s="179">
        <f>IF('Funding Allocation Parameters'!$C$6="Basic Library Subsidy", MIN(W674*'Funding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MIN(W674*VLOOKUP(CONCATENATE($A674, 'Funding Allocation Parameters'!$I$6), 'Library Subsidy Complex'!$C$2:$J$55, 6, FALSE), VLOOKUP(CONCATENATE($A674, 'Funding Allocation Parameters'!$I$6), 'Library Subsidy Complex'!$C$2:$J$55, 8, FALSE)), 0)))))</f>
        <v>0</v>
      </c>
      <c r="AB674" s="179">
        <f>IF('Funding Allocation Parameters'!$C$6="Basic Library Subsidy", 0, IF('Funding Allocation Parameters'!$C$6="Grant funding", 0, IF('Funding Allocation Parameters'!$C$6="Other author funding",  MIN(W674*'Funding Allocation Parameters'!$E$6, 'Funding Allocation Parameters'!$G$6), IF('Funding Allocation Parameters'!$C$6="Any discretionary funds (grants if available, other if no grants)", MIN(W674*'Funding Allocation Parameters'!$E$6, 'Funding Allocation Parameters'!$G$6), IF('Funding Allocation Parameters'!$C$6="Complex Library Subsidy", 0, 0)))))</f>
        <v>443.90959999999995</v>
      </c>
      <c r="AC674" s="177">
        <f t="shared" si="316"/>
        <v>0</v>
      </c>
      <c r="AD674" s="177">
        <f t="shared" si="317"/>
        <v>0</v>
      </c>
      <c r="AE674" s="180">
        <f>IF('Funding Allocation Parameters'!$C$7="Basic Library Subsidy", MIN(AC674*'Funding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MIN(AC674*VLOOKUP(CONCATENATE($A674, 'Funding Allocation Parameters'!$I$7), 'Library Subsidy Complex'!$C$2:$J$55, 2, FALSE), VLOOKUP(CONCATENATE($A674, 'Funding Allocation Parameters'!$I$7), 'Library Subsidy Complex'!$C$2:$J$55, 4, FALSE)), 0)))))</f>
        <v>0</v>
      </c>
      <c r="AF674" s="180">
        <f>IF('Funding Allocation Parameters'!$C$7="Basic Library Subsidy", 0, IF('Funding Allocation Parameters'!$C$7="Grant funding",MIN(AC674*'Funding Allocation Parameters'!$E$7, 'Funding Allocation Parameters'!$G$7), IF('Funding Allocation Parameters'!$C$7="Other author funding", 0, IF('Funding Allocation Parameters'!$C$7="Any discretionary funds (grants if available, other if no grants)", MIN(AC674*'Funding Allocation Parameters'!$E$7, 'Funding Allocation Parameters'!$G$7), IF('Funding Allocation Parameters'!$C$7="Complex Library Subsidy", 0, 0)))))</f>
        <v>0</v>
      </c>
      <c r="AG674" s="180">
        <f>IF('Funding Allocation Parameters'!$C$7="Basic Library Subsidy", 0, IF('Funding Allocation Parameters'!$C$7="Grant funding", 0, IF('Funding Allocation Parameters'!$C$7="Other author funding",  MIN(AC674*'Funding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4" s="180">
        <f>IF('Funding Allocation Parameters'!$C$7="Basic Library Subsidy", MIN(AD674*'Funding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MIN(AD674*VLOOKUP(CONCATENATE($A674, 'Funding Allocation Parameters'!$I$7), 'Library Subsidy Complex'!$C$2:$J$55, 6, FALSE), VLOOKUP(CONCATENATE($A674, 'Funding Allocation Parameters'!$I$7), 'Library Subsidy Complex'!$C$2:$J$55, 8, FALSE)), 0)))))</f>
        <v>0</v>
      </c>
      <c r="AI674" s="180">
        <f>IF('Funding Allocation Parameters'!$C$7="Basic Library Subsidy", 0, IF('Funding Allocation Parameters'!$C$7="Grant funding", 0, IF('Funding Allocation Parameters'!$C$7="Other author funding",  MIN(AD674*'Funding Allocation Parameters'!$E$7, 'Funding Allocation Parameters'!$G$7), IF('Funding Allocation Parameters'!$C$7="Any discretionary funds (grants if available, other if no grants)", MIN(AD674*'Funding Allocation Parameters'!$E$7, 'Funding Allocation Parameters'!$G$7), IF('Funding Allocation Parameters'!$C$7="Complex Library Subsidy", 0, 0)))))</f>
        <v>0</v>
      </c>
      <c r="AJ674" s="177">
        <f t="shared" si="318"/>
        <v>0</v>
      </c>
      <c r="AK674" s="177">
        <f t="shared" si="319"/>
        <v>0</v>
      </c>
      <c r="AL674" s="181">
        <f>IF('Funding Allocation Parameters'!$C$8="Basic Library Subsidy", MIN(AJ674*'Funding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MIN(AJ674*VLOOKUP(CONCATENATE($A674, 'Funding Allocation Parameters'!$I$8), 'Library Subsidy Complex'!$C$2:$J$55, 2, FALSE), VLOOKUP(CONCATENATE($A674, 'Funding Allocation Parameters'!$I$8), 'Library Subsidy Complex'!$C$2:$J$55, 4, FALSE)), 0)))))</f>
        <v>0</v>
      </c>
      <c r="AM674" s="181">
        <f>IF('Funding Allocation Parameters'!$C$8="Basic Library Subsidy", 0, IF('Funding Allocation Parameters'!$C$8="Grant funding",MIN(AJ674*'Funding Allocation Parameters'!$E$8, 'Funding Allocation Parameters'!$G$8), IF('Funding Allocation Parameters'!$C$8="Other author funding", 0, IF('Funding Allocation Parameters'!$C$8="Any discretionary funds (grants if available, other if no grants)", MIN(AJ674*'Funding Allocation Parameters'!$E$8, 'Funding Allocation Parameters'!$G$8), IF('Funding Allocation Parameters'!$C$8="Complex Library Subsidy", 0, 0)))))</f>
        <v>0</v>
      </c>
      <c r="AN674" s="181">
        <f>IF('Funding Allocation Parameters'!$C$8="Basic Library Subsidy", 0, IF('Funding Allocation Parameters'!$C$8="Grant funding", 0, IF('Funding Allocation Parameters'!$C$8="Other author funding",  MIN(AJ674*'Funding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4" s="181">
        <f>IF('Funding Allocation Parameters'!$C$8="Basic Library Subsidy", MIN(AK674*'Funding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MIN(AK674*VLOOKUP(CONCATENATE($A674, 'Funding Allocation Parameters'!$I$8), 'Library Subsidy Complex'!$C$2:$J$55, 6, FALSE), VLOOKUP(CONCATENATE($A674, 'Funding Allocation Parameters'!$I$8), 'Library Subsidy Complex'!$C$2:$J$55, 8, FALSE)), 0)))))</f>
        <v>0</v>
      </c>
      <c r="AP674" s="181">
        <f>IF('Funding Allocation Parameters'!$C$8="Basic Library Subsidy", 0, IF('Funding Allocation Parameters'!$C$8="Grant funding", 0, IF('Funding Allocation Parameters'!$C$8="Other author funding",  MIN(AK674*'Funding Allocation Parameters'!$E$8, 'Funding Allocation Parameters'!$G$8), IF('Funding Allocation Parameters'!$C$8="Any discretionary funds (grants if available, other if no grants)", MIN(AK674*'Funding Allocation Parameters'!$E$8, 'Funding Allocation Parameters'!$G$8), IF('Funding Allocation Parameters'!$C$8="Complex Library Subsidy", 0, 0)))))</f>
        <v>0</v>
      </c>
      <c r="AQ674" s="177">
        <f t="shared" si="320"/>
        <v>0</v>
      </c>
      <c r="AR674" s="177">
        <f t="shared" si="321"/>
        <v>0</v>
      </c>
      <c r="AS674" s="182">
        <f t="shared" si="322"/>
        <v>1189</v>
      </c>
      <c r="AT674" s="182">
        <f t="shared" si="323"/>
        <v>443.90959999999995</v>
      </c>
      <c r="AU674" s="182">
        <f t="shared" si="324"/>
        <v>0</v>
      </c>
      <c r="AV674" s="182">
        <f t="shared" si="325"/>
        <v>1189</v>
      </c>
      <c r="AW674" s="182">
        <f t="shared" si="326"/>
        <v>443.90959999999995</v>
      </c>
      <c r="AX674" s="183">
        <f t="shared" si="327"/>
        <v>1189</v>
      </c>
      <c r="AY674" s="183">
        <f t="shared" si="328"/>
        <v>443.90959999999995</v>
      </c>
      <c r="AZ674" s="183">
        <f t="shared" si="329"/>
        <v>0</v>
      </c>
      <c r="BA674" s="183">
        <f t="shared" si="330"/>
        <v>0</v>
      </c>
      <c r="BB674" s="183">
        <f t="shared" si="331"/>
        <v>0</v>
      </c>
      <c r="BC674" s="184">
        <f t="shared" si="332"/>
        <v>1189</v>
      </c>
      <c r="BD674" s="184">
        <f t="shared" si="333"/>
        <v>0</v>
      </c>
      <c r="BE674" s="184">
        <f t="shared" si="334"/>
        <v>443.90959999999995</v>
      </c>
      <c r="BF674" s="184">
        <f t="shared" si="335"/>
        <v>0</v>
      </c>
      <c r="BG674" s="102">
        <f t="shared" si="336"/>
        <v>0</v>
      </c>
      <c r="BH674" s="102">
        <f t="shared" si="337"/>
        <v>0</v>
      </c>
      <c r="BI674" s="102">
        <f t="shared" si="338"/>
        <v>0</v>
      </c>
      <c r="BJ674" s="102">
        <f t="shared" si="339"/>
        <v>1</v>
      </c>
      <c r="BK674" s="102">
        <f t="shared" si="340"/>
        <v>0</v>
      </c>
      <c r="BL674" s="102">
        <f t="shared" si="341"/>
        <v>0</v>
      </c>
      <c r="BN674" s="102"/>
    </row>
    <row r="675" spans="1:66" x14ac:dyDescent="0.25">
      <c r="A675" s="102" t="s">
        <v>23</v>
      </c>
      <c r="B675" s="102" t="s">
        <v>15</v>
      </c>
      <c r="C675" s="102" t="s">
        <v>8</v>
      </c>
      <c r="D675" s="102" t="s">
        <v>27</v>
      </c>
      <c r="E675" s="102" t="s">
        <v>274</v>
      </c>
      <c r="F675" s="102" t="s">
        <v>275</v>
      </c>
      <c r="G675" s="102" t="s">
        <v>9</v>
      </c>
      <c r="H675" s="102">
        <v>1</v>
      </c>
      <c r="I675" s="102">
        <v>0</v>
      </c>
      <c r="J675" s="167">
        <f>IFERROR(H675*VLOOKUP(A675, 'Advanced Parameters'!$B$7:$G$20, 6, FALSE)*VLOOKUP(A675, 'Growth Parameters'!$B$6:$H$19, 6, FALSE), 0)</f>
        <v>1</v>
      </c>
      <c r="K675" s="167">
        <f>IFERROR(IF('Advanced Parameters'!$C$5="n",'Raw Data'!I675*VLOOKUP(A675,'Advanced Parameters'!$B$7:$G$20,6,FALSE),J675*VLOOKUP(A675,'Advanced Parameters'!$B$7:$G$20,2,FALSE))*VLOOKUP(A675, 'Growth Parameters'!$B$6:$H$19, 6, FALSE), 0)</f>
        <v>0</v>
      </c>
      <c r="L675" s="167">
        <f t="shared" si="342"/>
        <v>1</v>
      </c>
      <c r="M675" s="168" t="str">
        <f>IFERROR(IF(G675="NA","NA",IF(G675&gt;'APC Parameters'!$K$6+VLOOKUP('Raw Data'!A675, 'APC Parameters'!$H$7:$L$20, 4, FALSE), 'APC Parameters'!$L$6+VLOOKUP('Raw Data'!A675, 'APC Parameters'!$H$7:$L$20, 5, FALSE), G675*('APC Parameters'!$J$6+VLOOKUP('Raw Data'!A675, 'APC Parameters'!$H$7:$L$20, 3, FALSE))+'APC Parameters'!$I$6+VLOOKUP('Raw Data'!A675, 'APC Parameters'!$H$7:$L$20, 2, FALSE))), 0)</f>
        <v>NA</v>
      </c>
      <c r="N675" s="168" t="str">
        <f t="shared" si="312"/>
        <v>NA</v>
      </c>
      <c r="O675" s="168">
        <f>IFERROR(IF(M675="NA",VLOOKUP(D675,'Internal Calculations'!$B$10:$C$11,2,FALSE), M675)*VLOOKUP(A675, 'Growth Parameters'!$B$6:$H$19, 7, FALSE), 0)</f>
        <v>2278.6764150234731</v>
      </c>
      <c r="P675" s="177">
        <f t="shared" si="313"/>
        <v>2278.6764150234731</v>
      </c>
      <c r="Q675" s="178">
        <f>IF('Funding Allocation Parameters'!$C$5="Basic Library Subsidy", MIN(O675*('Funding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MIN($O675*(VLOOKUP(CONCATENATE($A675, 'Funding Allocation Parameters'!$I$5), 'Library Subsidy Complex'!$C$2:$J$55, 2, FALSE)), VLOOKUP(CONCATENATE($A675, 'Funding Allocation Parameters'!$I$5), 'Library Subsidy Complex'!$C$2:$J$55, 4, FALSE)), 0)))))</f>
        <v>1189</v>
      </c>
      <c r="R675" s="178">
        <f>IF('Funding Allocation Parameters'!$C$5="Basic Library Subsidy", 0, IF('Funding Allocation Parameters'!$C$5="Grant funding",MIN(O675*('Funding Allocation Parameters'!$E$5), 'Funding Allocation Parameters'!$G$5), IF('Funding Allocation Parameters'!$C$5="Other author funding", 0, IF('Funding Allocation Parameters'!$C$5="Any discretionary funds (grants if available, other if no grants)", MIN(O675*('Funding Allocation Parameters'!$E$5), 'Funding Allocation Parameters'!$G$5), IF('Funding Allocation Parameters'!$C$5="Complex Library Subsidy", 0, 0)))))</f>
        <v>0</v>
      </c>
      <c r="S675" s="178">
        <f>IF('Funding Allocation Parameters'!$C$5="Basic Library Subsidy", 0, IF('Funding Allocation Parameters'!$C$5="Grant funding", 0, IF('Funding Allocation Parameters'!$C$5="Other author funding",  MIN(O675*('Funding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5" s="178">
        <f>IF('Funding Allocation Parameters'!$C$5="Basic Library Subsidy", MIN(O675*('Funding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MIN($O675*(VLOOKUP(CONCATENATE($A675, 'Funding Allocation Parameters'!$I$5), 'Library Subsidy Complex'!$C$2:$J$55, 6, FALSE)), VLOOKUP(CONCATENATE($A675, 'Funding Allocation Parameters'!$I$5), 'Library Subsidy Complex'!$C$2:$J$55, 8, FALSE)), 0)))))</f>
        <v>1189</v>
      </c>
      <c r="U675" s="178">
        <f>IF('Funding Allocation Parameters'!$C$5="Basic Library Subsidy", 0, IF('Funding Allocation Parameters'!$C$5="Grant funding", 0, IF('Funding Allocation Parameters'!$C$5="Other author funding",  MIN(O675*('Funding Allocation Parameters'!$E$5), 'Funding Allocation Parameters'!$G$5), IF('Funding Allocation Parameters'!$C$5="Any discretionary funds (grants if available, other if no grants)", MIN(O675*('Funding Allocation Parameters'!$E$5), 'Funding Allocation Parameters'!$G$5), IF('Funding Allocation Parameters'!$C$5="Complex Library Subsidy", 0, 0)))))</f>
        <v>0</v>
      </c>
      <c r="V675" s="177">
        <f t="shared" si="314"/>
        <v>1089.6764150234731</v>
      </c>
      <c r="W675" s="177">
        <f t="shared" si="315"/>
        <v>1089.6764150234731</v>
      </c>
      <c r="X675" s="179">
        <f>IF('Funding Allocation Parameters'!$C$6="Basic Library Subsidy", MIN(V675*'Funding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MIN(V675*VLOOKUP(CONCATENATE($A675, 'Funding Allocation Parameters'!$I$6), 'Library Subsidy Complex'!$C$2:$J$55, 2, FALSE), VLOOKUP(CONCATENATE($A675, 'Funding Allocation Parameters'!$I$6), 'Library Subsidy Complex'!$C$2:$J$55, 4, FALSE)), 0)))))</f>
        <v>0</v>
      </c>
      <c r="Y675" s="179">
        <f>IF('Funding Allocation Parameters'!$C$6="Basic Library Subsidy", 0, IF('Funding Allocation Parameters'!$C$6="Grant funding",MIN(V675*'Funding Allocation Parameters'!$E$6, 'Funding Allocation Parameters'!$G$6), IF('Funding Allocation Parameters'!$C$6="Other author funding", 0, IF('Funding Allocation Parameters'!$C$6="Any discretionary funds (grants if available, other if no grants)", MIN(V675*'Funding Allocation Parameters'!$E$6, 'Funding Allocation Parameters'!$G$6), IF('Funding Allocation Parameters'!$C$6="Complex Library Subsidy", 0, 0)))))</f>
        <v>1089.6764150234731</v>
      </c>
      <c r="Z675" s="179">
        <f>IF('Funding Allocation Parameters'!$C$6="Basic Library Subsidy", 0, IF('Funding Allocation Parameters'!$C$6="Grant funding", 0, IF('Funding Allocation Parameters'!$C$6="Other author funding",  MIN(V675*'Funding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5" s="179">
        <f>IF('Funding Allocation Parameters'!$C$6="Basic Library Subsidy", MIN(W675*'Funding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MIN(W675*VLOOKUP(CONCATENATE($A675, 'Funding Allocation Parameters'!$I$6), 'Library Subsidy Complex'!$C$2:$J$55, 6, FALSE), VLOOKUP(CONCATENATE($A675, 'Funding Allocation Parameters'!$I$6), 'Library Subsidy Complex'!$C$2:$J$55, 8, FALSE)), 0)))))</f>
        <v>0</v>
      </c>
      <c r="AB675" s="179">
        <f>IF('Funding Allocation Parameters'!$C$6="Basic Library Subsidy", 0, IF('Funding Allocation Parameters'!$C$6="Grant funding", 0, IF('Funding Allocation Parameters'!$C$6="Other author funding",  MIN(W675*'Funding Allocation Parameters'!$E$6, 'Funding Allocation Parameters'!$G$6), IF('Funding Allocation Parameters'!$C$6="Any discretionary funds (grants if available, other if no grants)", MIN(W675*'Funding Allocation Parameters'!$E$6, 'Funding Allocation Parameters'!$G$6), IF('Funding Allocation Parameters'!$C$6="Complex Library Subsidy", 0, 0)))))</f>
        <v>1089.6764150234731</v>
      </c>
      <c r="AC675" s="177">
        <f t="shared" si="316"/>
        <v>0</v>
      </c>
      <c r="AD675" s="177">
        <f t="shared" si="317"/>
        <v>0</v>
      </c>
      <c r="AE675" s="180">
        <f>IF('Funding Allocation Parameters'!$C$7="Basic Library Subsidy", MIN(AC675*'Funding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MIN(AC675*VLOOKUP(CONCATENATE($A675, 'Funding Allocation Parameters'!$I$7), 'Library Subsidy Complex'!$C$2:$J$55, 2, FALSE), VLOOKUP(CONCATENATE($A675, 'Funding Allocation Parameters'!$I$7), 'Library Subsidy Complex'!$C$2:$J$55, 4, FALSE)), 0)))))</f>
        <v>0</v>
      </c>
      <c r="AF675" s="180">
        <f>IF('Funding Allocation Parameters'!$C$7="Basic Library Subsidy", 0, IF('Funding Allocation Parameters'!$C$7="Grant funding",MIN(AC675*'Funding Allocation Parameters'!$E$7, 'Funding Allocation Parameters'!$G$7), IF('Funding Allocation Parameters'!$C$7="Other author funding", 0, IF('Funding Allocation Parameters'!$C$7="Any discretionary funds (grants if available, other if no grants)", MIN(AC675*'Funding Allocation Parameters'!$E$7, 'Funding Allocation Parameters'!$G$7), IF('Funding Allocation Parameters'!$C$7="Complex Library Subsidy", 0, 0)))))</f>
        <v>0</v>
      </c>
      <c r="AG675" s="180">
        <f>IF('Funding Allocation Parameters'!$C$7="Basic Library Subsidy", 0, IF('Funding Allocation Parameters'!$C$7="Grant funding", 0, IF('Funding Allocation Parameters'!$C$7="Other author funding",  MIN(AC675*'Funding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5" s="180">
        <f>IF('Funding Allocation Parameters'!$C$7="Basic Library Subsidy", MIN(AD675*'Funding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MIN(AD675*VLOOKUP(CONCATENATE($A675, 'Funding Allocation Parameters'!$I$7), 'Library Subsidy Complex'!$C$2:$J$55, 6, FALSE), VLOOKUP(CONCATENATE($A675, 'Funding Allocation Parameters'!$I$7), 'Library Subsidy Complex'!$C$2:$J$55, 8, FALSE)), 0)))))</f>
        <v>0</v>
      </c>
      <c r="AI675" s="180">
        <f>IF('Funding Allocation Parameters'!$C$7="Basic Library Subsidy", 0, IF('Funding Allocation Parameters'!$C$7="Grant funding", 0, IF('Funding Allocation Parameters'!$C$7="Other author funding",  MIN(AD675*'Funding Allocation Parameters'!$E$7, 'Funding Allocation Parameters'!$G$7), IF('Funding Allocation Parameters'!$C$7="Any discretionary funds (grants if available, other if no grants)", MIN(AD675*'Funding Allocation Parameters'!$E$7, 'Funding Allocation Parameters'!$G$7), IF('Funding Allocation Parameters'!$C$7="Complex Library Subsidy", 0, 0)))))</f>
        <v>0</v>
      </c>
      <c r="AJ675" s="177">
        <f t="shared" si="318"/>
        <v>0</v>
      </c>
      <c r="AK675" s="177">
        <f t="shared" si="319"/>
        <v>0</v>
      </c>
      <c r="AL675" s="181">
        <f>IF('Funding Allocation Parameters'!$C$8="Basic Library Subsidy", MIN(AJ675*'Funding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MIN(AJ675*VLOOKUP(CONCATENATE($A675, 'Funding Allocation Parameters'!$I$8), 'Library Subsidy Complex'!$C$2:$J$55, 2, FALSE), VLOOKUP(CONCATENATE($A675, 'Funding Allocation Parameters'!$I$8), 'Library Subsidy Complex'!$C$2:$J$55, 4, FALSE)), 0)))))</f>
        <v>0</v>
      </c>
      <c r="AM675" s="181">
        <f>IF('Funding Allocation Parameters'!$C$8="Basic Library Subsidy", 0, IF('Funding Allocation Parameters'!$C$8="Grant funding",MIN(AJ675*'Funding Allocation Parameters'!$E$8, 'Funding Allocation Parameters'!$G$8), IF('Funding Allocation Parameters'!$C$8="Other author funding", 0, IF('Funding Allocation Parameters'!$C$8="Any discretionary funds (grants if available, other if no grants)", MIN(AJ675*'Funding Allocation Parameters'!$E$8, 'Funding Allocation Parameters'!$G$8), IF('Funding Allocation Parameters'!$C$8="Complex Library Subsidy", 0, 0)))))</f>
        <v>0</v>
      </c>
      <c r="AN675" s="181">
        <f>IF('Funding Allocation Parameters'!$C$8="Basic Library Subsidy", 0, IF('Funding Allocation Parameters'!$C$8="Grant funding", 0, IF('Funding Allocation Parameters'!$C$8="Other author funding",  MIN(AJ675*'Funding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5" s="181">
        <f>IF('Funding Allocation Parameters'!$C$8="Basic Library Subsidy", MIN(AK675*'Funding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MIN(AK675*VLOOKUP(CONCATENATE($A675, 'Funding Allocation Parameters'!$I$8), 'Library Subsidy Complex'!$C$2:$J$55, 6, FALSE), VLOOKUP(CONCATENATE($A675, 'Funding Allocation Parameters'!$I$8), 'Library Subsidy Complex'!$C$2:$J$55, 8, FALSE)), 0)))))</f>
        <v>0</v>
      </c>
      <c r="AP675" s="181">
        <f>IF('Funding Allocation Parameters'!$C$8="Basic Library Subsidy", 0, IF('Funding Allocation Parameters'!$C$8="Grant funding", 0, IF('Funding Allocation Parameters'!$C$8="Other author funding",  MIN(AK675*'Funding Allocation Parameters'!$E$8, 'Funding Allocation Parameters'!$G$8), IF('Funding Allocation Parameters'!$C$8="Any discretionary funds (grants if available, other if no grants)", MIN(AK675*'Funding Allocation Parameters'!$E$8, 'Funding Allocation Parameters'!$G$8), IF('Funding Allocation Parameters'!$C$8="Complex Library Subsidy", 0, 0)))))</f>
        <v>0</v>
      </c>
      <c r="AQ675" s="177">
        <f t="shared" si="320"/>
        <v>0</v>
      </c>
      <c r="AR675" s="177">
        <f t="shared" si="321"/>
        <v>0</v>
      </c>
      <c r="AS675" s="182">
        <f t="shared" si="322"/>
        <v>1189</v>
      </c>
      <c r="AT675" s="182">
        <f t="shared" si="323"/>
        <v>1089.6764150234731</v>
      </c>
      <c r="AU675" s="182">
        <f t="shared" si="324"/>
        <v>0</v>
      </c>
      <c r="AV675" s="182">
        <f t="shared" si="325"/>
        <v>1189</v>
      </c>
      <c r="AW675" s="182">
        <f t="shared" si="326"/>
        <v>1089.6764150234731</v>
      </c>
      <c r="AX675" s="183">
        <f t="shared" si="327"/>
        <v>0</v>
      </c>
      <c r="AY675" s="183">
        <f t="shared" si="328"/>
        <v>0</v>
      </c>
      <c r="AZ675" s="183">
        <f t="shared" si="329"/>
        <v>0</v>
      </c>
      <c r="BA675" s="183">
        <f t="shared" si="330"/>
        <v>1189</v>
      </c>
      <c r="BB675" s="183">
        <f t="shared" si="331"/>
        <v>1089.6764150234731</v>
      </c>
      <c r="BC675" s="184">
        <f t="shared" si="332"/>
        <v>1189</v>
      </c>
      <c r="BD675" s="184">
        <f t="shared" si="333"/>
        <v>0</v>
      </c>
      <c r="BE675" s="184">
        <f t="shared" si="334"/>
        <v>0</v>
      </c>
      <c r="BF675" s="184">
        <f t="shared" si="335"/>
        <v>1089.6764150234731</v>
      </c>
      <c r="BG675" s="102">
        <f t="shared" si="336"/>
        <v>0</v>
      </c>
      <c r="BH675" s="102">
        <f t="shared" si="337"/>
        <v>0</v>
      </c>
      <c r="BI675" s="102">
        <f t="shared" si="338"/>
        <v>0</v>
      </c>
      <c r="BJ675" s="102">
        <f t="shared" si="339"/>
        <v>0</v>
      </c>
      <c r="BK675" s="102">
        <f t="shared" si="340"/>
        <v>1</v>
      </c>
      <c r="BL675" s="102">
        <f t="shared" si="341"/>
        <v>0</v>
      </c>
      <c r="BN675" s="102"/>
    </row>
    <row r="676" spans="1:66" x14ac:dyDescent="0.25">
      <c r="A676" s="102" t="s">
        <v>24</v>
      </c>
      <c r="B676" s="102" t="s">
        <v>8</v>
      </c>
      <c r="C676" s="102" t="s">
        <v>8</v>
      </c>
      <c r="D676" s="102" t="s">
        <v>27</v>
      </c>
      <c r="E676" s="102" t="s">
        <v>278</v>
      </c>
      <c r="F676" s="102" t="s">
        <v>279</v>
      </c>
      <c r="G676" s="102">
        <v>1.998</v>
      </c>
      <c r="H676" s="102">
        <v>1</v>
      </c>
      <c r="I676" s="102">
        <v>1</v>
      </c>
      <c r="J676" s="167">
        <f>IFERROR(H676*VLOOKUP(A676, 'Advanced Parameters'!$B$7:$G$20, 6, FALSE)*VLOOKUP(A676, 'Growth Parameters'!$B$6:$H$19, 6, FALSE), 0)</f>
        <v>1</v>
      </c>
      <c r="K676" s="167">
        <f>IFERROR(IF('Advanced Parameters'!$C$5="n",'Raw Data'!I676*VLOOKUP(A676,'Advanced Parameters'!$B$7:$G$20,6,FALSE),J676*VLOOKUP(A676,'Advanced Parameters'!$B$7:$G$20,2,FALSE))*VLOOKUP(A676, 'Growth Parameters'!$B$6:$H$19, 6, FALSE), 0)</f>
        <v>1</v>
      </c>
      <c r="L676" s="167">
        <f t="shared" si="342"/>
        <v>0</v>
      </c>
      <c r="M676" s="168">
        <f>IFERROR(IF(G676="NA","NA",IF(G676&gt;'APC Parameters'!$K$6+VLOOKUP('Raw Data'!A676, 'APC Parameters'!$H$7:$L$20, 4, FALSE), 'APC Parameters'!$L$6+VLOOKUP('Raw Data'!A676, 'APC Parameters'!$H$7:$L$20, 5, FALSE), G676*('APC Parameters'!$J$6+VLOOKUP('Raw Data'!A676, 'APC Parameters'!$H$7:$L$20, 3, FALSE))+'APC Parameters'!$I$6+VLOOKUP('Raw Data'!A676, 'APC Parameters'!$H$7:$L$20, 2, FALSE))), 0)</f>
        <v>2565.0612000000001</v>
      </c>
      <c r="N676" s="168">
        <f t="shared" si="312"/>
        <v>2565.0612000000001</v>
      </c>
      <c r="O676" s="168">
        <f>IFERROR(IF(M676="NA",VLOOKUP(D676,'Internal Calculations'!$B$10:$C$11,2,FALSE), M676)*VLOOKUP(A676, 'Growth Parameters'!$B$6:$H$19, 7, FALSE), 0)</f>
        <v>2565.0612000000001</v>
      </c>
      <c r="P676" s="177">
        <f t="shared" si="313"/>
        <v>2565.0612000000001</v>
      </c>
      <c r="Q676" s="178">
        <f>IF('Funding Allocation Parameters'!$C$5="Basic Library Subsidy", MIN(O676*('Funding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MIN($O676*(VLOOKUP(CONCATENATE($A676, 'Funding Allocation Parameters'!$I$5), 'Library Subsidy Complex'!$C$2:$J$55, 2, FALSE)), VLOOKUP(CONCATENATE($A676, 'Funding Allocation Parameters'!$I$5), 'Library Subsidy Complex'!$C$2:$J$55, 4, FALSE)), 0)))))</f>
        <v>1189</v>
      </c>
      <c r="R676" s="178">
        <f>IF('Funding Allocation Parameters'!$C$5="Basic Library Subsidy", 0, IF('Funding Allocation Parameters'!$C$5="Grant funding",MIN(O676*('Funding Allocation Parameters'!$E$5), 'Funding Allocation Parameters'!$G$5), IF('Funding Allocation Parameters'!$C$5="Other author funding", 0, IF('Funding Allocation Parameters'!$C$5="Any discretionary funds (grants if available, other if no grants)", MIN(O676*('Funding Allocation Parameters'!$E$5), 'Funding Allocation Parameters'!$G$5), IF('Funding Allocation Parameters'!$C$5="Complex Library Subsidy", 0, 0)))))</f>
        <v>0</v>
      </c>
      <c r="S676" s="178">
        <f>IF('Funding Allocation Parameters'!$C$5="Basic Library Subsidy", 0, IF('Funding Allocation Parameters'!$C$5="Grant funding", 0, IF('Funding Allocation Parameters'!$C$5="Other author funding",  MIN(O676*('Funding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6" s="178">
        <f>IF('Funding Allocation Parameters'!$C$5="Basic Library Subsidy", MIN(O676*('Funding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MIN($O676*(VLOOKUP(CONCATENATE($A676, 'Funding Allocation Parameters'!$I$5), 'Library Subsidy Complex'!$C$2:$J$55, 6, FALSE)), VLOOKUP(CONCATENATE($A676, 'Funding Allocation Parameters'!$I$5), 'Library Subsidy Complex'!$C$2:$J$55, 8, FALSE)), 0)))))</f>
        <v>1189</v>
      </c>
      <c r="U676" s="178">
        <f>IF('Funding Allocation Parameters'!$C$5="Basic Library Subsidy", 0, IF('Funding Allocation Parameters'!$C$5="Grant funding", 0, IF('Funding Allocation Parameters'!$C$5="Other author funding",  MIN(O676*('Funding Allocation Parameters'!$E$5), 'Funding Allocation Parameters'!$G$5), IF('Funding Allocation Parameters'!$C$5="Any discretionary funds (grants if available, other if no grants)", MIN(O676*('Funding Allocation Parameters'!$E$5), 'Funding Allocation Parameters'!$G$5), IF('Funding Allocation Parameters'!$C$5="Complex Library Subsidy", 0, 0)))))</f>
        <v>0</v>
      </c>
      <c r="V676" s="177">
        <f t="shared" si="314"/>
        <v>1376.0612000000001</v>
      </c>
      <c r="W676" s="177">
        <f t="shared" si="315"/>
        <v>1376.0612000000001</v>
      </c>
      <c r="X676" s="179">
        <f>IF('Funding Allocation Parameters'!$C$6="Basic Library Subsidy", MIN(V676*'Funding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MIN(V676*VLOOKUP(CONCATENATE($A676, 'Funding Allocation Parameters'!$I$6), 'Library Subsidy Complex'!$C$2:$J$55, 2, FALSE), VLOOKUP(CONCATENATE($A676, 'Funding Allocation Parameters'!$I$6), 'Library Subsidy Complex'!$C$2:$J$55, 4, FALSE)), 0)))))</f>
        <v>0</v>
      </c>
      <c r="Y676" s="179">
        <f>IF('Funding Allocation Parameters'!$C$6="Basic Library Subsidy", 0, IF('Funding Allocation Parameters'!$C$6="Grant funding",MIN(V676*'Funding Allocation Parameters'!$E$6, 'Funding Allocation Parameters'!$G$6), IF('Funding Allocation Parameters'!$C$6="Other author funding", 0, IF('Funding Allocation Parameters'!$C$6="Any discretionary funds (grants if available, other if no grants)", MIN(V676*'Funding Allocation Parameters'!$E$6, 'Funding Allocation Parameters'!$G$6), IF('Funding Allocation Parameters'!$C$6="Complex Library Subsidy", 0, 0)))))</f>
        <v>1376.0612000000001</v>
      </c>
      <c r="Z676" s="179">
        <f>IF('Funding Allocation Parameters'!$C$6="Basic Library Subsidy", 0, IF('Funding Allocation Parameters'!$C$6="Grant funding", 0, IF('Funding Allocation Parameters'!$C$6="Other author funding",  MIN(V676*'Funding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6" s="179">
        <f>IF('Funding Allocation Parameters'!$C$6="Basic Library Subsidy", MIN(W676*'Funding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MIN(W676*VLOOKUP(CONCATENATE($A676, 'Funding Allocation Parameters'!$I$6), 'Library Subsidy Complex'!$C$2:$J$55, 6, FALSE), VLOOKUP(CONCATENATE($A676, 'Funding Allocation Parameters'!$I$6), 'Library Subsidy Complex'!$C$2:$J$55, 8, FALSE)), 0)))))</f>
        <v>0</v>
      </c>
      <c r="AB676" s="179">
        <f>IF('Funding Allocation Parameters'!$C$6="Basic Library Subsidy", 0, IF('Funding Allocation Parameters'!$C$6="Grant funding", 0, IF('Funding Allocation Parameters'!$C$6="Other author funding",  MIN(W676*'Funding Allocation Parameters'!$E$6, 'Funding Allocation Parameters'!$G$6), IF('Funding Allocation Parameters'!$C$6="Any discretionary funds (grants if available, other if no grants)", MIN(W676*'Funding Allocation Parameters'!$E$6, 'Funding Allocation Parameters'!$G$6), IF('Funding Allocation Parameters'!$C$6="Complex Library Subsidy", 0, 0)))))</f>
        <v>1376.0612000000001</v>
      </c>
      <c r="AC676" s="177">
        <f t="shared" si="316"/>
        <v>0</v>
      </c>
      <c r="AD676" s="177">
        <f t="shared" si="317"/>
        <v>0</v>
      </c>
      <c r="AE676" s="180">
        <f>IF('Funding Allocation Parameters'!$C$7="Basic Library Subsidy", MIN(AC676*'Funding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MIN(AC676*VLOOKUP(CONCATENATE($A676, 'Funding Allocation Parameters'!$I$7), 'Library Subsidy Complex'!$C$2:$J$55, 2, FALSE), VLOOKUP(CONCATENATE($A676, 'Funding Allocation Parameters'!$I$7), 'Library Subsidy Complex'!$C$2:$J$55, 4, FALSE)), 0)))))</f>
        <v>0</v>
      </c>
      <c r="AF676" s="180">
        <f>IF('Funding Allocation Parameters'!$C$7="Basic Library Subsidy", 0, IF('Funding Allocation Parameters'!$C$7="Grant funding",MIN(AC676*'Funding Allocation Parameters'!$E$7, 'Funding Allocation Parameters'!$G$7), IF('Funding Allocation Parameters'!$C$7="Other author funding", 0, IF('Funding Allocation Parameters'!$C$7="Any discretionary funds (grants if available, other if no grants)", MIN(AC676*'Funding Allocation Parameters'!$E$7, 'Funding Allocation Parameters'!$G$7), IF('Funding Allocation Parameters'!$C$7="Complex Library Subsidy", 0, 0)))))</f>
        <v>0</v>
      </c>
      <c r="AG676" s="180">
        <f>IF('Funding Allocation Parameters'!$C$7="Basic Library Subsidy", 0, IF('Funding Allocation Parameters'!$C$7="Grant funding", 0, IF('Funding Allocation Parameters'!$C$7="Other author funding",  MIN(AC676*'Funding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6" s="180">
        <f>IF('Funding Allocation Parameters'!$C$7="Basic Library Subsidy", MIN(AD676*'Funding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MIN(AD676*VLOOKUP(CONCATENATE($A676, 'Funding Allocation Parameters'!$I$7), 'Library Subsidy Complex'!$C$2:$J$55, 6, FALSE), VLOOKUP(CONCATENATE($A676, 'Funding Allocation Parameters'!$I$7), 'Library Subsidy Complex'!$C$2:$J$55, 8, FALSE)), 0)))))</f>
        <v>0</v>
      </c>
      <c r="AI676" s="180">
        <f>IF('Funding Allocation Parameters'!$C$7="Basic Library Subsidy", 0, IF('Funding Allocation Parameters'!$C$7="Grant funding", 0, IF('Funding Allocation Parameters'!$C$7="Other author funding",  MIN(AD676*'Funding Allocation Parameters'!$E$7, 'Funding Allocation Parameters'!$G$7), IF('Funding Allocation Parameters'!$C$7="Any discretionary funds (grants if available, other if no grants)", MIN(AD676*'Funding Allocation Parameters'!$E$7, 'Funding Allocation Parameters'!$G$7), IF('Funding Allocation Parameters'!$C$7="Complex Library Subsidy", 0, 0)))))</f>
        <v>0</v>
      </c>
      <c r="AJ676" s="177">
        <f t="shared" si="318"/>
        <v>0</v>
      </c>
      <c r="AK676" s="177">
        <f t="shared" si="319"/>
        <v>0</v>
      </c>
      <c r="AL676" s="181">
        <f>IF('Funding Allocation Parameters'!$C$8="Basic Library Subsidy", MIN(AJ676*'Funding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MIN(AJ676*VLOOKUP(CONCATENATE($A676, 'Funding Allocation Parameters'!$I$8), 'Library Subsidy Complex'!$C$2:$J$55, 2, FALSE), VLOOKUP(CONCATENATE($A676, 'Funding Allocation Parameters'!$I$8), 'Library Subsidy Complex'!$C$2:$J$55, 4, FALSE)), 0)))))</f>
        <v>0</v>
      </c>
      <c r="AM676" s="181">
        <f>IF('Funding Allocation Parameters'!$C$8="Basic Library Subsidy", 0, IF('Funding Allocation Parameters'!$C$8="Grant funding",MIN(AJ676*'Funding Allocation Parameters'!$E$8, 'Funding Allocation Parameters'!$G$8), IF('Funding Allocation Parameters'!$C$8="Other author funding", 0, IF('Funding Allocation Parameters'!$C$8="Any discretionary funds (grants if available, other if no grants)", MIN(AJ676*'Funding Allocation Parameters'!$E$8, 'Funding Allocation Parameters'!$G$8), IF('Funding Allocation Parameters'!$C$8="Complex Library Subsidy", 0, 0)))))</f>
        <v>0</v>
      </c>
      <c r="AN676" s="181">
        <f>IF('Funding Allocation Parameters'!$C$8="Basic Library Subsidy", 0, IF('Funding Allocation Parameters'!$C$8="Grant funding", 0, IF('Funding Allocation Parameters'!$C$8="Other author funding",  MIN(AJ676*'Funding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6" s="181">
        <f>IF('Funding Allocation Parameters'!$C$8="Basic Library Subsidy", MIN(AK676*'Funding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MIN(AK676*VLOOKUP(CONCATENATE($A676, 'Funding Allocation Parameters'!$I$8), 'Library Subsidy Complex'!$C$2:$J$55, 6, FALSE), VLOOKUP(CONCATENATE($A676, 'Funding Allocation Parameters'!$I$8), 'Library Subsidy Complex'!$C$2:$J$55, 8, FALSE)), 0)))))</f>
        <v>0</v>
      </c>
      <c r="AP676" s="181">
        <f>IF('Funding Allocation Parameters'!$C$8="Basic Library Subsidy", 0, IF('Funding Allocation Parameters'!$C$8="Grant funding", 0, IF('Funding Allocation Parameters'!$C$8="Other author funding",  MIN(AK676*'Funding Allocation Parameters'!$E$8, 'Funding Allocation Parameters'!$G$8), IF('Funding Allocation Parameters'!$C$8="Any discretionary funds (grants if available, other if no grants)", MIN(AK676*'Funding Allocation Parameters'!$E$8, 'Funding Allocation Parameters'!$G$8), IF('Funding Allocation Parameters'!$C$8="Complex Library Subsidy", 0, 0)))))</f>
        <v>0</v>
      </c>
      <c r="AQ676" s="177">
        <f t="shared" si="320"/>
        <v>0</v>
      </c>
      <c r="AR676" s="177">
        <f t="shared" si="321"/>
        <v>0</v>
      </c>
      <c r="AS676" s="182">
        <f t="shared" si="322"/>
        <v>1189</v>
      </c>
      <c r="AT676" s="182">
        <f t="shared" si="323"/>
        <v>1376.0612000000001</v>
      </c>
      <c r="AU676" s="182">
        <f t="shared" si="324"/>
        <v>0</v>
      </c>
      <c r="AV676" s="182">
        <f t="shared" si="325"/>
        <v>1189</v>
      </c>
      <c r="AW676" s="182">
        <f t="shared" si="326"/>
        <v>1376.0612000000001</v>
      </c>
      <c r="AX676" s="183">
        <f t="shared" si="327"/>
        <v>1189</v>
      </c>
      <c r="AY676" s="183">
        <f t="shared" si="328"/>
        <v>1376.0612000000001</v>
      </c>
      <c r="AZ676" s="183">
        <f t="shared" si="329"/>
        <v>0</v>
      </c>
      <c r="BA676" s="183">
        <f t="shared" si="330"/>
        <v>0</v>
      </c>
      <c r="BB676" s="183">
        <f t="shared" si="331"/>
        <v>0</v>
      </c>
      <c r="BC676" s="184">
        <f t="shared" si="332"/>
        <v>1189</v>
      </c>
      <c r="BD676" s="184">
        <f t="shared" si="333"/>
        <v>0</v>
      </c>
      <c r="BE676" s="184">
        <f t="shared" si="334"/>
        <v>1376.0612000000001</v>
      </c>
      <c r="BF676" s="184">
        <f t="shared" si="335"/>
        <v>0</v>
      </c>
      <c r="BG676" s="102">
        <f t="shared" si="336"/>
        <v>0</v>
      </c>
      <c r="BH676" s="102">
        <f t="shared" si="337"/>
        <v>0</v>
      </c>
      <c r="BI676" s="102">
        <f t="shared" si="338"/>
        <v>0</v>
      </c>
      <c r="BJ676" s="102">
        <f t="shared" si="339"/>
        <v>1</v>
      </c>
      <c r="BK676" s="102">
        <f t="shared" si="340"/>
        <v>0</v>
      </c>
      <c r="BL676" s="102">
        <f t="shared" si="341"/>
        <v>0</v>
      </c>
      <c r="BN676" s="102"/>
    </row>
    <row r="677" spans="1:66" x14ac:dyDescent="0.25">
      <c r="A677" s="102" t="s">
        <v>7</v>
      </c>
      <c r="B677" s="102" t="s">
        <v>8</v>
      </c>
      <c r="C677" s="102" t="s">
        <v>8</v>
      </c>
      <c r="D677" s="102" t="s">
        <v>27</v>
      </c>
      <c r="E677" s="102" t="s">
        <v>280</v>
      </c>
      <c r="F677" s="102" t="s">
        <v>281</v>
      </c>
      <c r="G677" s="102">
        <v>0.15</v>
      </c>
      <c r="H677" s="102">
        <v>1</v>
      </c>
      <c r="I677" s="102">
        <v>0</v>
      </c>
      <c r="J677" s="167">
        <f>IFERROR(H677*VLOOKUP(A677, 'Advanced Parameters'!$B$7:$G$20, 6, FALSE)*VLOOKUP(A677, 'Growth Parameters'!$B$6:$H$19, 6, FALSE), 0)</f>
        <v>1</v>
      </c>
      <c r="K677" s="167">
        <f>IFERROR(IF('Advanced Parameters'!$C$5="n",'Raw Data'!I677*VLOOKUP(A677,'Advanced Parameters'!$B$7:$G$20,6,FALSE),J677*VLOOKUP(A677,'Advanced Parameters'!$B$7:$G$20,2,FALSE))*VLOOKUP(A677, 'Growth Parameters'!$B$6:$H$19, 6, FALSE), 0)</f>
        <v>0</v>
      </c>
      <c r="L677" s="167">
        <f t="shared" si="342"/>
        <v>1</v>
      </c>
      <c r="M677" s="168">
        <f>IFERROR(IF(G677="NA","NA",IF(G677&gt;'APC Parameters'!$K$6+VLOOKUP('Raw Data'!A677, 'APC Parameters'!$H$7:$L$20, 4, FALSE), 'APC Parameters'!$L$6+VLOOKUP('Raw Data'!A677, 'APC Parameters'!$H$7:$L$20, 5, FALSE), G677*('APC Parameters'!$J$6+VLOOKUP('Raw Data'!A677, 'APC Parameters'!$H$7:$L$20, 3, FALSE))+'APC Parameters'!$I$6+VLOOKUP('Raw Data'!A677, 'APC Parameters'!$H$7:$L$20, 2, FALSE))), 0)</f>
        <v>1254.0900000000001</v>
      </c>
      <c r="N677" s="168">
        <f t="shared" si="312"/>
        <v>1254.0900000000001</v>
      </c>
      <c r="O677" s="168">
        <f>IFERROR(IF(M677="NA",VLOOKUP(D677,'Internal Calculations'!$B$10:$C$11,2,FALSE), M677)*VLOOKUP(A677, 'Growth Parameters'!$B$6:$H$19, 7, FALSE), 0)</f>
        <v>1254.0900000000001</v>
      </c>
      <c r="P677" s="177">
        <f t="shared" si="313"/>
        <v>1254.0900000000001</v>
      </c>
      <c r="Q677" s="178">
        <f>IF('Funding Allocation Parameters'!$C$5="Basic Library Subsidy", MIN(O677*('Funding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MIN($O677*(VLOOKUP(CONCATENATE($A677, 'Funding Allocation Parameters'!$I$5), 'Library Subsidy Complex'!$C$2:$J$55, 2, FALSE)), VLOOKUP(CONCATENATE($A677, 'Funding Allocation Parameters'!$I$5), 'Library Subsidy Complex'!$C$2:$J$55, 4, FALSE)), 0)))))</f>
        <v>1189</v>
      </c>
      <c r="R677" s="178">
        <f>IF('Funding Allocation Parameters'!$C$5="Basic Library Subsidy", 0, IF('Funding Allocation Parameters'!$C$5="Grant funding",MIN(O677*('Funding Allocation Parameters'!$E$5), 'Funding Allocation Parameters'!$G$5), IF('Funding Allocation Parameters'!$C$5="Other author funding", 0, IF('Funding Allocation Parameters'!$C$5="Any discretionary funds (grants if available, other if no grants)", MIN(O677*('Funding Allocation Parameters'!$E$5), 'Funding Allocation Parameters'!$G$5), IF('Funding Allocation Parameters'!$C$5="Complex Library Subsidy", 0, 0)))))</f>
        <v>0</v>
      </c>
      <c r="S677" s="178">
        <f>IF('Funding Allocation Parameters'!$C$5="Basic Library Subsidy", 0, IF('Funding Allocation Parameters'!$C$5="Grant funding", 0, IF('Funding Allocation Parameters'!$C$5="Other author funding",  MIN(O677*('Funding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7" s="178">
        <f>IF('Funding Allocation Parameters'!$C$5="Basic Library Subsidy", MIN(O677*('Funding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MIN($O677*(VLOOKUP(CONCATENATE($A677, 'Funding Allocation Parameters'!$I$5), 'Library Subsidy Complex'!$C$2:$J$55, 6, FALSE)), VLOOKUP(CONCATENATE($A677, 'Funding Allocation Parameters'!$I$5), 'Library Subsidy Complex'!$C$2:$J$55, 8, FALSE)), 0)))))</f>
        <v>1189</v>
      </c>
      <c r="U677" s="178">
        <f>IF('Funding Allocation Parameters'!$C$5="Basic Library Subsidy", 0, IF('Funding Allocation Parameters'!$C$5="Grant funding", 0, IF('Funding Allocation Parameters'!$C$5="Other author funding",  MIN(O677*('Funding Allocation Parameters'!$E$5), 'Funding Allocation Parameters'!$G$5), IF('Funding Allocation Parameters'!$C$5="Any discretionary funds (grants if available, other if no grants)", MIN(O677*('Funding Allocation Parameters'!$E$5), 'Funding Allocation Parameters'!$G$5), IF('Funding Allocation Parameters'!$C$5="Complex Library Subsidy", 0, 0)))))</f>
        <v>0</v>
      </c>
      <c r="V677" s="177">
        <f t="shared" si="314"/>
        <v>65.090000000000146</v>
      </c>
      <c r="W677" s="177">
        <f t="shared" si="315"/>
        <v>65.090000000000146</v>
      </c>
      <c r="X677" s="179">
        <f>IF('Funding Allocation Parameters'!$C$6="Basic Library Subsidy", MIN(V677*'Funding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MIN(V677*VLOOKUP(CONCATENATE($A677, 'Funding Allocation Parameters'!$I$6), 'Library Subsidy Complex'!$C$2:$J$55, 2, FALSE), VLOOKUP(CONCATENATE($A677, 'Funding Allocation Parameters'!$I$6), 'Library Subsidy Complex'!$C$2:$J$55, 4, FALSE)), 0)))))</f>
        <v>0</v>
      </c>
      <c r="Y677" s="179">
        <f>IF('Funding Allocation Parameters'!$C$6="Basic Library Subsidy", 0, IF('Funding Allocation Parameters'!$C$6="Grant funding",MIN(V677*'Funding Allocation Parameters'!$E$6, 'Funding Allocation Parameters'!$G$6), IF('Funding Allocation Parameters'!$C$6="Other author funding", 0, IF('Funding Allocation Parameters'!$C$6="Any discretionary funds (grants if available, other if no grants)", MIN(V677*'Funding Allocation Parameters'!$E$6, 'Funding Allocation Parameters'!$G$6), IF('Funding Allocation Parameters'!$C$6="Complex Library Subsidy", 0, 0)))))</f>
        <v>65.090000000000146</v>
      </c>
      <c r="Z677" s="179">
        <f>IF('Funding Allocation Parameters'!$C$6="Basic Library Subsidy", 0, IF('Funding Allocation Parameters'!$C$6="Grant funding", 0, IF('Funding Allocation Parameters'!$C$6="Other author funding",  MIN(V677*'Funding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7" s="179">
        <f>IF('Funding Allocation Parameters'!$C$6="Basic Library Subsidy", MIN(W677*'Funding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MIN(W677*VLOOKUP(CONCATENATE($A677, 'Funding Allocation Parameters'!$I$6), 'Library Subsidy Complex'!$C$2:$J$55, 6, FALSE), VLOOKUP(CONCATENATE($A677, 'Funding Allocation Parameters'!$I$6), 'Library Subsidy Complex'!$C$2:$J$55, 8, FALSE)), 0)))))</f>
        <v>0</v>
      </c>
      <c r="AB677" s="179">
        <f>IF('Funding Allocation Parameters'!$C$6="Basic Library Subsidy", 0, IF('Funding Allocation Parameters'!$C$6="Grant funding", 0, IF('Funding Allocation Parameters'!$C$6="Other author funding",  MIN(W677*'Funding Allocation Parameters'!$E$6, 'Funding Allocation Parameters'!$G$6), IF('Funding Allocation Parameters'!$C$6="Any discretionary funds (grants if available, other if no grants)", MIN(W677*'Funding Allocation Parameters'!$E$6, 'Funding Allocation Parameters'!$G$6), IF('Funding Allocation Parameters'!$C$6="Complex Library Subsidy", 0, 0)))))</f>
        <v>65.090000000000146</v>
      </c>
      <c r="AC677" s="177">
        <f t="shared" si="316"/>
        <v>0</v>
      </c>
      <c r="AD677" s="177">
        <f t="shared" si="317"/>
        <v>0</v>
      </c>
      <c r="AE677" s="180">
        <f>IF('Funding Allocation Parameters'!$C$7="Basic Library Subsidy", MIN(AC677*'Funding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MIN(AC677*VLOOKUP(CONCATENATE($A677, 'Funding Allocation Parameters'!$I$7), 'Library Subsidy Complex'!$C$2:$J$55, 2, FALSE), VLOOKUP(CONCATENATE($A677, 'Funding Allocation Parameters'!$I$7), 'Library Subsidy Complex'!$C$2:$J$55, 4, FALSE)), 0)))))</f>
        <v>0</v>
      </c>
      <c r="AF677" s="180">
        <f>IF('Funding Allocation Parameters'!$C$7="Basic Library Subsidy", 0, IF('Funding Allocation Parameters'!$C$7="Grant funding",MIN(AC677*'Funding Allocation Parameters'!$E$7, 'Funding Allocation Parameters'!$G$7), IF('Funding Allocation Parameters'!$C$7="Other author funding", 0, IF('Funding Allocation Parameters'!$C$7="Any discretionary funds (grants if available, other if no grants)", MIN(AC677*'Funding Allocation Parameters'!$E$7, 'Funding Allocation Parameters'!$G$7), IF('Funding Allocation Parameters'!$C$7="Complex Library Subsidy", 0, 0)))))</f>
        <v>0</v>
      </c>
      <c r="AG677" s="180">
        <f>IF('Funding Allocation Parameters'!$C$7="Basic Library Subsidy", 0, IF('Funding Allocation Parameters'!$C$7="Grant funding", 0, IF('Funding Allocation Parameters'!$C$7="Other author funding",  MIN(AC677*'Funding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7" s="180">
        <f>IF('Funding Allocation Parameters'!$C$7="Basic Library Subsidy", MIN(AD677*'Funding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MIN(AD677*VLOOKUP(CONCATENATE($A677, 'Funding Allocation Parameters'!$I$7), 'Library Subsidy Complex'!$C$2:$J$55, 6, FALSE), VLOOKUP(CONCATENATE($A677, 'Funding Allocation Parameters'!$I$7), 'Library Subsidy Complex'!$C$2:$J$55, 8, FALSE)), 0)))))</f>
        <v>0</v>
      </c>
      <c r="AI677" s="180">
        <f>IF('Funding Allocation Parameters'!$C$7="Basic Library Subsidy", 0, IF('Funding Allocation Parameters'!$C$7="Grant funding", 0, IF('Funding Allocation Parameters'!$C$7="Other author funding",  MIN(AD677*'Funding Allocation Parameters'!$E$7, 'Funding Allocation Parameters'!$G$7), IF('Funding Allocation Parameters'!$C$7="Any discretionary funds (grants if available, other if no grants)", MIN(AD677*'Funding Allocation Parameters'!$E$7, 'Funding Allocation Parameters'!$G$7), IF('Funding Allocation Parameters'!$C$7="Complex Library Subsidy", 0, 0)))))</f>
        <v>0</v>
      </c>
      <c r="AJ677" s="177">
        <f t="shared" si="318"/>
        <v>0</v>
      </c>
      <c r="AK677" s="177">
        <f t="shared" si="319"/>
        <v>0</v>
      </c>
      <c r="AL677" s="181">
        <f>IF('Funding Allocation Parameters'!$C$8="Basic Library Subsidy", MIN(AJ677*'Funding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MIN(AJ677*VLOOKUP(CONCATENATE($A677, 'Funding Allocation Parameters'!$I$8), 'Library Subsidy Complex'!$C$2:$J$55, 2, FALSE), VLOOKUP(CONCATENATE($A677, 'Funding Allocation Parameters'!$I$8), 'Library Subsidy Complex'!$C$2:$J$55, 4, FALSE)), 0)))))</f>
        <v>0</v>
      </c>
      <c r="AM677" s="181">
        <f>IF('Funding Allocation Parameters'!$C$8="Basic Library Subsidy", 0, IF('Funding Allocation Parameters'!$C$8="Grant funding",MIN(AJ677*'Funding Allocation Parameters'!$E$8, 'Funding Allocation Parameters'!$G$8), IF('Funding Allocation Parameters'!$C$8="Other author funding", 0, IF('Funding Allocation Parameters'!$C$8="Any discretionary funds (grants if available, other if no grants)", MIN(AJ677*'Funding Allocation Parameters'!$E$8, 'Funding Allocation Parameters'!$G$8), IF('Funding Allocation Parameters'!$C$8="Complex Library Subsidy", 0, 0)))))</f>
        <v>0</v>
      </c>
      <c r="AN677" s="181">
        <f>IF('Funding Allocation Parameters'!$C$8="Basic Library Subsidy", 0, IF('Funding Allocation Parameters'!$C$8="Grant funding", 0, IF('Funding Allocation Parameters'!$C$8="Other author funding",  MIN(AJ677*'Funding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7" s="181">
        <f>IF('Funding Allocation Parameters'!$C$8="Basic Library Subsidy", MIN(AK677*'Funding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MIN(AK677*VLOOKUP(CONCATENATE($A677, 'Funding Allocation Parameters'!$I$8), 'Library Subsidy Complex'!$C$2:$J$55, 6, FALSE), VLOOKUP(CONCATENATE($A677, 'Funding Allocation Parameters'!$I$8), 'Library Subsidy Complex'!$C$2:$J$55, 8, FALSE)), 0)))))</f>
        <v>0</v>
      </c>
      <c r="AP677" s="181">
        <f>IF('Funding Allocation Parameters'!$C$8="Basic Library Subsidy", 0, IF('Funding Allocation Parameters'!$C$8="Grant funding", 0, IF('Funding Allocation Parameters'!$C$8="Other author funding",  MIN(AK677*'Funding Allocation Parameters'!$E$8, 'Funding Allocation Parameters'!$G$8), IF('Funding Allocation Parameters'!$C$8="Any discretionary funds (grants if available, other if no grants)", MIN(AK677*'Funding Allocation Parameters'!$E$8, 'Funding Allocation Parameters'!$G$8), IF('Funding Allocation Parameters'!$C$8="Complex Library Subsidy", 0, 0)))))</f>
        <v>0</v>
      </c>
      <c r="AQ677" s="177">
        <f t="shared" si="320"/>
        <v>0</v>
      </c>
      <c r="AR677" s="177">
        <f t="shared" si="321"/>
        <v>0</v>
      </c>
      <c r="AS677" s="182">
        <f t="shared" si="322"/>
        <v>1189</v>
      </c>
      <c r="AT677" s="182">
        <f t="shared" si="323"/>
        <v>65.090000000000146</v>
      </c>
      <c r="AU677" s="182">
        <f t="shared" si="324"/>
        <v>0</v>
      </c>
      <c r="AV677" s="182">
        <f t="shared" si="325"/>
        <v>1189</v>
      </c>
      <c r="AW677" s="182">
        <f t="shared" si="326"/>
        <v>65.090000000000146</v>
      </c>
      <c r="AX677" s="183">
        <f t="shared" si="327"/>
        <v>0</v>
      </c>
      <c r="AY677" s="183">
        <f t="shared" si="328"/>
        <v>0</v>
      </c>
      <c r="AZ677" s="183">
        <f t="shared" si="329"/>
        <v>0</v>
      </c>
      <c r="BA677" s="183">
        <f t="shared" si="330"/>
        <v>1189</v>
      </c>
      <c r="BB677" s="183">
        <f t="shared" si="331"/>
        <v>65.090000000000146</v>
      </c>
      <c r="BC677" s="184">
        <f t="shared" si="332"/>
        <v>1189</v>
      </c>
      <c r="BD677" s="184">
        <f t="shared" si="333"/>
        <v>0</v>
      </c>
      <c r="BE677" s="184">
        <f t="shared" si="334"/>
        <v>0</v>
      </c>
      <c r="BF677" s="184">
        <f t="shared" si="335"/>
        <v>65.090000000000146</v>
      </c>
      <c r="BG677" s="102">
        <f t="shared" si="336"/>
        <v>0</v>
      </c>
      <c r="BH677" s="102">
        <f t="shared" si="337"/>
        <v>0</v>
      </c>
      <c r="BI677" s="102">
        <f t="shared" si="338"/>
        <v>0</v>
      </c>
      <c r="BJ677" s="102">
        <f t="shared" si="339"/>
        <v>0</v>
      </c>
      <c r="BK677" s="102">
        <f t="shared" si="340"/>
        <v>1</v>
      </c>
      <c r="BL677" s="102">
        <f t="shared" si="341"/>
        <v>0</v>
      </c>
      <c r="BN677" s="102"/>
    </row>
    <row r="678" spans="1:66" x14ac:dyDescent="0.25">
      <c r="A678" s="102" t="s">
        <v>20</v>
      </c>
      <c r="B678" s="102" t="s">
        <v>8</v>
      </c>
      <c r="C678" s="102" t="s">
        <v>8</v>
      </c>
      <c r="D678" s="102" t="s">
        <v>27</v>
      </c>
      <c r="E678" s="102" t="s">
        <v>1297</v>
      </c>
      <c r="F678" s="102" t="s">
        <v>1298</v>
      </c>
      <c r="G678" s="102">
        <v>0.624</v>
      </c>
      <c r="H678" s="102">
        <v>1</v>
      </c>
      <c r="I678" s="102">
        <v>1</v>
      </c>
      <c r="J678" s="167">
        <f>IFERROR(H678*VLOOKUP(A678, 'Advanced Parameters'!$B$7:$G$20, 6, FALSE)*VLOOKUP(A678, 'Growth Parameters'!$B$6:$H$19, 6, FALSE), 0)</f>
        <v>1</v>
      </c>
      <c r="K678" s="167">
        <f>IFERROR(IF('Advanced Parameters'!$C$5="n",'Raw Data'!I678*VLOOKUP(A678,'Advanced Parameters'!$B$7:$G$20,6,FALSE),J678*VLOOKUP(A678,'Advanced Parameters'!$B$7:$G$20,2,FALSE))*VLOOKUP(A678, 'Growth Parameters'!$B$6:$H$19, 6, FALSE), 0)</f>
        <v>1</v>
      </c>
      <c r="L678" s="167">
        <f t="shared" si="342"/>
        <v>0</v>
      </c>
      <c r="M678" s="168">
        <f>IFERROR(IF(G678="NA","NA",IF(G678&gt;'APC Parameters'!$K$6+VLOOKUP('Raw Data'!A678, 'APC Parameters'!$H$7:$L$20, 4, FALSE), 'APC Parameters'!$L$6+VLOOKUP('Raw Data'!A678, 'APC Parameters'!$H$7:$L$20, 5, FALSE), G678*('APC Parameters'!$J$6+VLOOKUP('Raw Data'!A678, 'APC Parameters'!$H$7:$L$20, 3, FALSE))+'APC Parameters'!$I$6+VLOOKUP('Raw Data'!A678, 'APC Parameters'!$H$7:$L$20, 2, FALSE))), 0)</f>
        <v>1590.3456000000001</v>
      </c>
      <c r="N678" s="168">
        <f t="shared" si="312"/>
        <v>1590.3456000000001</v>
      </c>
      <c r="O678" s="168">
        <f>IFERROR(IF(M678="NA",VLOOKUP(D678,'Internal Calculations'!$B$10:$C$11,2,FALSE), M678)*VLOOKUP(A678, 'Growth Parameters'!$B$6:$H$19, 7, FALSE), 0)</f>
        <v>1590.3456000000001</v>
      </c>
      <c r="P678" s="177">
        <f t="shared" si="313"/>
        <v>1590.3456000000001</v>
      </c>
      <c r="Q678" s="178">
        <f>IF('Funding Allocation Parameters'!$C$5="Basic Library Subsidy", MIN(O678*('Funding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MIN($O678*(VLOOKUP(CONCATENATE($A678, 'Funding Allocation Parameters'!$I$5), 'Library Subsidy Complex'!$C$2:$J$55, 2, FALSE)), VLOOKUP(CONCATENATE($A678, 'Funding Allocation Parameters'!$I$5), 'Library Subsidy Complex'!$C$2:$J$55, 4, FALSE)), 0)))))</f>
        <v>1189</v>
      </c>
      <c r="R678" s="178">
        <f>IF('Funding Allocation Parameters'!$C$5="Basic Library Subsidy", 0, IF('Funding Allocation Parameters'!$C$5="Grant funding",MIN(O678*('Funding Allocation Parameters'!$E$5), 'Funding Allocation Parameters'!$G$5), IF('Funding Allocation Parameters'!$C$5="Other author funding", 0, IF('Funding Allocation Parameters'!$C$5="Any discretionary funds (grants if available, other if no grants)", MIN(O678*('Funding Allocation Parameters'!$E$5), 'Funding Allocation Parameters'!$G$5), IF('Funding Allocation Parameters'!$C$5="Complex Library Subsidy", 0, 0)))))</f>
        <v>0</v>
      </c>
      <c r="S678" s="178">
        <f>IF('Funding Allocation Parameters'!$C$5="Basic Library Subsidy", 0, IF('Funding Allocation Parameters'!$C$5="Grant funding", 0, IF('Funding Allocation Parameters'!$C$5="Other author funding",  MIN(O678*('Funding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8" s="178">
        <f>IF('Funding Allocation Parameters'!$C$5="Basic Library Subsidy", MIN(O678*('Funding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MIN($O678*(VLOOKUP(CONCATENATE($A678, 'Funding Allocation Parameters'!$I$5), 'Library Subsidy Complex'!$C$2:$J$55, 6, FALSE)), VLOOKUP(CONCATENATE($A678, 'Funding Allocation Parameters'!$I$5), 'Library Subsidy Complex'!$C$2:$J$55, 8, FALSE)), 0)))))</f>
        <v>1189</v>
      </c>
      <c r="U678" s="178">
        <f>IF('Funding Allocation Parameters'!$C$5="Basic Library Subsidy", 0, IF('Funding Allocation Parameters'!$C$5="Grant funding", 0, IF('Funding Allocation Parameters'!$C$5="Other author funding",  MIN(O678*('Funding Allocation Parameters'!$E$5), 'Funding Allocation Parameters'!$G$5), IF('Funding Allocation Parameters'!$C$5="Any discretionary funds (grants if available, other if no grants)", MIN(O678*('Funding Allocation Parameters'!$E$5), 'Funding Allocation Parameters'!$G$5), IF('Funding Allocation Parameters'!$C$5="Complex Library Subsidy", 0, 0)))))</f>
        <v>0</v>
      </c>
      <c r="V678" s="177">
        <f t="shared" si="314"/>
        <v>401.3456000000001</v>
      </c>
      <c r="W678" s="177">
        <f t="shared" si="315"/>
        <v>401.3456000000001</v>
      </c>
      <c r="X678" s="179">
        <f>IF('Funding Allocation Parameters'!$C$6="Basic Library Subsidy", MIN(V678*'Funding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MIN(V678*VLOOKUP(CONCATENATE($A678, 'Funding Allocation Parameters'!$I$6), 'Library Subsidy Complex'!$C$2:$J$55, 2, FALSE), VLOOKUP(CONCATENATE($A678, 'Funding Allocation Parameters'!$I$6), 'Library Subsidy Complex'!$C$2:$J$55, 4, FALSE)), 0)))))</f>
        <v>0</v>
      </c>
      <c r="Y678" s="179">
        <f>IF('Funding Allocation Parameters'!$C$6="Basic Library Subsidy", 0, IF('Funding Allocation Parameters'!$C$6="Grant funding",MIN(V678*'Funding Allocation Parameters'!$E$6, 'Funding Allocation Parameters'!$G$6), IF('Funding Allocation Parameters'!$C$6="Other author funding", 0, IF('Funding Allocation Parameters'!$C$6="Any discretionary funds (grants if available, other if no grants)", MIN(V678*'Funding Allocation Parameters'!$E$6, 'Funding Allocation Parameters'!$G$6), IF('Funding Allocation Parameters'!$C$6="Complex Library Subsidy", 0, 0)))))</f>
        <v>401.3456000000001</v>
      </c>
      <c r="Z678" s="179">
        <f>IF('Funding Allocation Parameters'!$C$6="Basic Library Subsidy", 0, IF('Funding Allocation Parameters'!$C$6="Grant funding", 0, IF('Funding Allocation Parameters'!$C$6="Other author funding",  MIN(V678*'Funding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8" s="179">
        <f>IF('Funding Allocation Parameters'!$C$6="Basic Library Subsidy", MIN(W678*'Funding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MIN(W678*VLOOKUP(CONCATENATE($A678, 'Funding Allocation Parameters'!$I$6), 'Library Subsidy Complex'!$C$2:$J$55, 6, FALSE), VLOOKUP(CONCATENATE($A678, 'Funding Allocation Parameters'!$I$6), 'Library Subsidy Complex'!$C$2:$J$55, 8, FALSE)), 0)))))</f>
        <v>0</v>
      </c>
      <c r="AB678" s="179">
        <f>IF('Funding Allocation Parameters'!$C$6="Basic Library Subsidy", 0, IF('Funding Allocation Parameters'!$C$6="Grant funding", 0, IF('Funding Allocation Parameters'!$C$6="Other author funding",  MIN(W678*'Funding Allocation Parameters'!$E$6, 'Funding Allocation Parameters'!$G$6), IF('Funding Allocation Parameters'!$C$6="Any discretionary funds (grants if available, other if no grants)", MIN(W678*'Funding Allocation Parameters'!$E$6, 'Funding Allocation Parameters'!$G$6), IF('Funding Allocation Parameters'!$C$6="Complex Library Subsidy", 0, 0)))))</f>
        <v>401.3456000000001</v>
      </c>
      <c r="AC678" s="177">
        <f t="shared" si="316"/>
        <v>0</v>
      </c>
      <c r="AD678" s="177">
        <f t="shared" si="317"/>
        <v>0</v>
      </c>
      <c r="AE678" s="180">
        <f>IF('Funding Allocation Parameters'!$C$7="Basic Library Subsidy", MIN(AC678*'Funding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MIN(AC678*VLOOKUP(CONCATENATE($A678, 'Funding Allocation Parameters'!$I$7), 'Library Subsidy Complex'!$C$2:$J$55, 2, FALSE), VLOOKUP(CONCATENATE($A678, 'Funding Allocation Parameters'!$I$7), 'Library Subsidy Complex'!$C$2:$J$55, 4, FALSE)), 0)))))</f>
        <v>0</v>
      </c>
      <c r="AF678" s="180">
        <f>IF('Funding Allocation Parameters'!$C$7="Basic Library Subsidy", 0, IF('Funding Allocation Parameters'!$C$7="Grant funding",MIN(AC678*'Funding Allocation Parameters'!$E$7, 'Funding Allocation Parameters'!$G$7), IF('Funding Allocation Parameters'!$C$7="Other author funding", 0, IF('Funding Allocation Parameters'!$C$7="Any discretionary funds (grants if available, other if no grants)", MIN(AC678*'Funding Allocation Parameters'!$E$7, 'Funding Allocation Parameters'!$G$7), IF('Funding Allocation Parameters'!$C$7="Complex Library Subsidy", 0, 0)))))</f>
        <v>0</v>
      </c>
      <c r="AG678" s="180">
        <f>IF('Funding Allocation Parameters'!$C$7="Basic Library Subsidy", 0, IF('Funding Allocation Parameters'!$C$7="Grant funding", 0, IF('Funding Allocation Parameters'!$C$7="Other author funding",  MIN(AC678*'Funding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8" s="180">
        <f>IF('Funding Allocation Parameters'!$C$7="Basic Library Subsidy", MIN(AD678*'Funding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MIN(AD678*VLOOKUP(CONCATENATE($A678, 'Funding Allocation Parameters'!$I$7), 'Library Subsidy Complex'!$C$2:$J$55, 6, FALSE), VLOOKUP(CONCATENATE($A678, 'Funding Allocation Parameters'!$I$7), 'Library Subsidy Complex'!$C$2:$J$55, 8, FALSE)), 0)))))</f>
        <v>0</v>
      </c>
      <c r="AI678" s="180">
        <f>IF('Funding Allocation Parameters'!$C$7="Basic Library Subsidy", 0, IF('Funding Allocation Parameters'!$C$7="Grant funding", 0, IF('Funding Allocation Parameters'!$C$7="Other author funding",  MIN(AD678*'Funding Allocation Parameters'!$E$7, 'Funding Allocation Parameters'!$G$7), IF('Funding Allocation Parameters'!$C$7="Any discretionary funds (grants if available, other if no grants)", MIN(AD678*'Funding Allocation Parameters'!$E$7, 'Funding Allocation Parameters'!$G$7), IF('Funding Allocation Parameters'!$C$7="Complex Library Subsidy", 0, 0)))))</f>
        <v>0</v>
      </c>
      <c r="AJ678" s="177">
        <f t="shared" si="318"/>
        <v>0</v>
      </c>
      <c r="AK678" s="177">
        <f t="shared" si="319"/>
        <v>0</v>
      </c>
      <c r="AL678" s="181">
        <f>IF('Funding Allocation Parameters'!$C$8="Basic Library Subsidy", MIN(AJ678*'Funding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MIN(AJ678*VLOOKUP(CONCATENATE($A678, 'Funding Allocation Parameters'!$I$8), 'Library Subsidy Complex'!$C$2:$J$55, 2, FALSE), VLOOKUP(CONCATENATE($A678, 'Funding Allocation Parameters'!$I$8), 'Library Subsidy Complex'!$C$2:$J$55, 4, FALSE)), 0)))))</f>
        <v>0</v>
      </c>
      <c r="AM678" s="181">
        <f>IF('Funding Allocation Parameters'!$C$8="Basic Library Subsidy", 0, IF('Funding Allocation Parameters'!$C$8="Grant funding",MIN(AJ678*'Funding Allocation Parameters'!$E$8, 'Funding Allocation Parameters'!$G$8), IF('Funding Allocation Parameters'!$C$8="Other author funding", 0, IF('Funding Allocation Parameters'!$C$8="Any discretionary funds (grants if available, other if no grants)", MIN(AJ678*'Funding Allocation Parameters'!$E$8, 'Funding Allocation Parameters'!$G$8), IF('Funding Allocation Parameters'!$C$8="Complex Library Subsidy", 0, 0)))))</f>
        <v>0</v>
      </c>
      <c r="AN678" s="181">
        <f>IF('Funding Allocation Parameters'!$C$8="Basic Library Subsidy", 0, IF('Funding Allocation Parameters'!$C$8="Grant funding", 0, IF('Funding Allocation Parameters'!$C$8="Other author funding",  MIN(AJ678*'Funding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8" s="181">
        <f>IF('Funding Allocation Parameters'!$C$8="Basic Library Subsidy", MIN(AK678*'Funding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MIN(AK678*VLOOKUP(CONCATENATE($A678, 'Funding Allocation Parameters'!$I$8), 'Library Subsidy Complex'!$C$2:$J$55, 6, FALSE), VLOOKUP(CONCATENATE($A678, 'Funding Allocation Parameters'!$I$8), 'Library Subsidy Complex'!$C$2:$J$55, 8, FALSE)), 0)))))</f>
        <v>0</v>
      </c>
      <c r="AP678" s="181">
        <f>IF('Funding Allocation Parameters'!$C$8="Basic Library Subsidy", 0, IF('Funding Allocation Parameters'!$C$8="Grant funding", 0, IF('Funding Allocation Parameters'!$C$8="Other author funding",  MIN(AK678*'Funding Allocation Parameters'!$E$8, 'Funding Allocation Parameters'!$G$8), IF('Funding Allocation Parameters'!$C$8="Any discretionary funds (grants if available, other if no grants)", MIN(AK678*'Funding Allocation Parameters'!$E$8, 'Funding Allocation Parameters'!$G$8), IF('Funding Allocation Parameters'!$C$8="Complex Library Subsidy", 0, 0)))))</f>
        <v>0</v>
      </c>
      <c r="AQ678" s="177">
        <f t="shared" si="320"/>
        <v>0</v>
      </c>
      <c r="AR678" s="177">
        <f t="shared" si="321"/>
        <v>0</v>
      </c>
      <c r="AS678" s="182">
        <f t="shared" si="322"/>
        <v>1189</v>
      </c>
      <c r="AT678" s="182">
        <f t="shared" si="323"/>
        <v>401.3456000000001</v>
      </c>
      <c r="AU678" s="182">
        <f t="shared" si="324"/>
        <v>0</v>
      </c>
      <c r="AV678" s="182">
        <f t="shared" si="325"/>
        <v>1189</v>
      </c>
      <c r="AW678" s="182">
        <f t="shared" si="326"/>
        <v>401.3456000000001</v>
      </c>
      <c r="AX678" s="183">
        <f t="shared" si="327"/>
        <v>1189</v>
      </c>
      <c r="AY678" s="183">
        <f t="shared" si="328"/>
        <v>401.3456000000001</v>
      </c>
      <c r="AZ678" s="183">
        <f t="shared" si="329"/>
        <v>0</v>
      </c>
      <c r="BA678" s="183">
        <f t="shared" si="330"/>
        <v>0</v>
      </c>
      <c r="BB678" s="183">
        <f t="shared" si="331"/>
        <v>0</v>
      </c>
      <c r="BC678" s="184">
        <f t="shared" si="332"/>
        <v>1189</v>
      </c>
      <c r="BD678" s="184">
        <f t="shared" si="333"/>
        <v>0</v>
      </c>
      <c r="BE678" s="184">
        <f t="shared" si="334"/>
        <v>401.3456000000001</v>
      </c>
      <c r="BF678" s="184">
        <f t="shared" si="335"/>
        <v>0</v>
      </c>
      <c r="BG678" s="102">
        <f t="shared" si="336"/>
        <v>0</v>
      </c>
      <c r="BH678" s="102">
        <f t="shared" si="337"/>
        <v>0</v>
      </c>
      <c r="BI678" s="102">
        <f t="shared" si="338"/>
        <v>0</v>
      </c>
      <c r="BJ678" s="102">
        <f t="shared" si="339"/>
        <v>1</v>
      </c>
      <c r="BK678" s="102">
        <f t="shared" si="340"/>
        <v>0</v>
      </c>
      <c r="BL678" s="102">
        <f t="shared" si="341"/>
        <v>0</v>
      </c>
      <c r="BN678" s="102"/>
    </row>
    <row r="679" spans="1:66" x14ac:dyDescent="0.25">
      <c r="A679" s="102" t="s">
        <v>14</v>
      </c>
      <c r="B679" s="102" t="s">
        <v>8</v>
      </c>
      <c r="C679" s="102" t="s">
        <v>8</v>
      </c>
      <c r="D679" s="102" t="s">
        <v>27</v>
      </c>
      <c r="E679" s="102" t="s">
        <v>1299</v>
      </c>
      <c r="F679" s="102" t="s">
        <v>1300</v>
      </c>
      <c r="G679" s="102">
        <v>0.97599999999999998</v>
      </c>
      <c r="H679" s="102">
        <v>1</v>
      </c>
      <c r="I679" s="102">
        <v>0.35299999999999998</v>
      </c>
      <c r="J679" s="167">
        <f>IFERROR(H679*VLOOKUP(A679, 'Advanced Parameters'!$B$7:$G$20, 6, FALSE)*VLOOKUP(A679, 'Growth Parameters'!$B$6:$H$19, 6, FALSE), 0)</f>
        <v>1</v>
      </c>
      <c r="K679" s="167">
        <f>IFERROR(IF('Advanced Parameters'!$C$5="n",'Raw Data'!I679*VLOOKUP(A679,'Advanced Parameters'!$B$7:$G$20,6,FALSE),J679*VLOOKUP(A679,'Advanced Parameters'!$B$7:$G$20,2,FALSE))*VLOOKUP(A679, 'Growth Parameters'!$B$6:$H$19, 6, FALSE), 0)</f>
        <v>0.35299999999999998</v>
      </c>
      <c r="L679" s="167">
        <f t="shared" si="342"/>
        <v>0.64700000000000002</v>
      </c>
      <c r="M679" s="168">
        <f>IFERROR(IF(G679="NA","NA",IF(G679&gt;'APC Parameters'!$K$6+VLOOKUP('Raw Data'!A679, 'APC Parameters'!$H$7:$L$20, 4, FALSE), 'APC Parameters'!$L$6+VLOOKUP('Raw Data'!A679, 'APC Parameters'!$H$7:$L$20, 5, FALSE), G679*('APC Parameters'!$J$6+VLOOKUP('Raw Data'!A679, 'APC Parameters'!$H$7:$L$20, 3, FALSE))+'APC Parameters'!$I$6+VLOOKUP('Raw Data'!A679, 'APC Parameters'!$H$7:$L$20, 2, FALSE))), 0)</f>
        <v>1840.0544</v>
      </c>
      <c r="N679" s="168">
        <f t="shared" si="312"/>
        <v>1840.0544</v>
      </c>
      <c r="O679" s="168">
        <f>IFERROR(IF(M679="NA",VLOOKUP(D679,'Internal Calculations'!$B$10:$C$11,2,FALSE), M679)*VLOOKUP(A679, 'Growth Parameters'!$B$6:$H$19, 7, FALSE), 0)</f>
        <v>1840.0544</v>
      </c>
      <c r="P679" s="177">
        <f t="shared" si="313"/>
        <v>1840.0544</v>
      </c>
      <c r="Q679" s="178">
        <f>IF('Funding Allocation Parameters'!$C$5="Basic Library Subsidy", MIN(O679*('Funding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MIN($O679*(VLOOKUP(CONCATENATE($A679, 'Funding Allocation Parameters'!$I$5), 'Library Subsidy Complex'!$C$2:$J$55, 2, FALSE)), VLOOKUP(CONCATENATE($A679, 'Funding Allocation Parameters'!$I$5), 'Library Subsidy Complex'!$C$2:$J$55, 4, FALSE)), 0)))))</f>
        <v>1189</v>
      </c>
      <c r="R679" s="178">
        <f>IF('Funding Allocation Parameters'!$C$5="Basic Library Subsidy", 0, IF('Funding Allocation Parameters'!$C$5="Grant funding",MIN(O679*('Funding Allocation Parameters'!$E$5), 'Funding Allocation Parameters'!$G$5), IF('Funding Allocation Parameters'!$C$5="Other author funding", 0, IF('Funding Allocation Parameters'!$C$5="Any discretionary funds (grants if available, other if no grants)", MIN(O679*('Funding Allocation Parameters'!$E$5), 'Funding Allocation Parameters'!$G$5), IF('Funding Allocation Parameters'!$C$5="Complex Library Subsidy", 0, 0)))))</f>
        <v>0</v>
      </c>
      <c r="S679" s="178">
        <f>IF('Funding Allocation Parameters'!$C$5="Basic Library Subsidy", 0, IF('Funding Allocation Parameters'!$C$5="Grant funding", 0, IF('Funding Allocation Parameters'!$C$5="Other author funding",  MIN(O679*('Funding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79" s="178">
        <f>IF('Funding Allocation Parameters'!$C$5="Basic Library Subsidy", MIN(O679*('Funding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MIN($O679*(VLOOKUP(CONCATENATE($A679, 'Funding Allocation Parameters'!$I$5), 'Library Subsidy Complex'!$C$2:$J$55, 6, FALSE)), VLOOKUP(CONCATENATE($A679, 'Funding Allocation Parameters'!$I$5), 'Library Subsidy Complex'!$C$2:$J$55, 8, FALSE)), 0)))))</f>
        <v>1189</v>
      </c>
      <c r="U679" s="178">
        <f>IF('Funding Allocation Parameters'!$C$5="Basic Library Subsidy", 0, IF('Funding Allocation Parameters'!$C$5="Grant funding", 0, IF('Funding Allocation Parameters'!$C$5="Other author funding",  MIN(O679*('Funding Allocation Parameters'!$E$5), 'Funding Allocation Parameters'!$G$5), IF('Funding Allocation Parameters'!$C$5="Any discretionary funds (grants if available, other if no grants)", MIN(O679*('Funding Allocation Parameters'!$E$5), 'Funding Allocation Parameters'!$G$5), IF('Funding Allocation Parameters'!$C$5="Complex Library Subsidy", 0, 0)))))</f>
        <v>0</v>
      </c>
      <c r="V679" s="177">
        <f t="shared" si="314"/>
        <v>651.05439999999999</v>
      </c>
      <c r="W679" s="177">
        <f t="shared" si="315"/>
        <v>651.05439999999999</v>
      </c>
      <c r="X679" s="179">
        <f>IF('Funding Allocation Parameters'!$C$6="Basic Library Subsidy", MIN(V679*'Funding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MIN(V679*VLOOKUP(CONCATENATE($A679, 'Funding Allocation Parameters'!$I$6), 'Library Subsidy Complex'!$C$2:$J$55, 2, FALSE), VLOOKUP(CONCATENATE($A679, 'Funding Allocation Parameters'!$I$6), 'Library Subsidy Complex'!$C$2:$J$55, 4, FALSE)), 0)))))</f>
        <v>0</v>
      </c>
      <c r="Y679" s="179">
        <f>IF('Funding Allocation Parameters'!$C$6="Basic Library Subsidy", 0, IF('Funding Allocation Parameters'!$C$6="Grant funding",MIN(V679*'Funding Allocation Parameters'!$E$6, 'Funding Allocation Parameters'!$G$6), IF('Funding Allocation Parameters'!$C$6="Other author funding", 0, IF('Funding Allocation Parameters'!$C$6="Any discretionary funds (grants if available, other if no grants)", MIN(V679*'Funding Allocation Parameters'!$E$6, 'Funding Allocation Parameters'!$G$6), IF('Funding Allocation Parameters'!$C$6="Complex Library Subsidy", 0, 0)))))</f>
        <v>651.05439999999999</v>
      </c>
      <c r="Z679" s="179">
        <f>IF('Funding Allocation Parameters'!$C$6="Basic Library Subsidy", 0, IF('Funding Allocation Parameters'!$C$6="Grant funding", 0, IF('Funding Allocation Parameters'!$C$6="Other author funding",  MIN(V679*'Funding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79" s="179">
        <f>IF('Funding Allocation Parameters'!$C$6="Basic Library Subsidy", MIN(W679*'Funding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MIN(W679*VLOOKUP(CONCATENATE($A679, 'Funding Allocation Parameters'!$I$6), 'Library Subsidy Complex'!$C$2:$J$55, 6, FALSE), VLOOKUP(CONCATENATE($A679, 'Funding Allocation Parameters'!$I$6), 'Library Subsidy Complex'!$C$2:$J$55, 8, FALSE)), 0)))))</f>
        <v>0</v>
      </c>
      <c r="AB679" s="179">
        <f>IF('Funding Allocation Parameters'!$C$6="Basic Library Subsidy", 0, IF('Funding Allocation Parameters'!$C$6="Grant funding", 0, IF('Funding Allocation Parameters'!$C$6="Other author funding",  MIN(W679*'Funding Allocation Parameters'!$E$6, 'Funding Allocation Parameters'!$G$6), IF('Funding Allocation Parameters'!$C$6="Any discretionary funds (grants if available, other if no grants)", MIN(W679*'Funding Allocation Parameters'!$E$6, 'Funding Allocation Parameters'!$G$6), IF('Funding Allocation Parameters'!$C$6="Complex Library Subsidy", 0, 0)))))</f>
        <v>651.05439999999999</v>
      </c>
      <c r="AC679" s="177">
        <f t="shared" si="316"/>
        <v>0</v>
      </c>
      <c r="AD679" s="177">
        <f t="shared" si="317"/>
        <v>0</v>
      </c>
      <c r="AE679" s="180">
        <f>IF('Funding Allocation Parameters'!$C$7="Basic Library Subsidy", MIN(AC679*'Funding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MIN(AC679*VLOOKUP(CONCATENATE($A679, 'Funding Allocation Parameters'!$I$7), 'Library Subsidy Complex'!$C$2:$J$55, 2, FALSE), VLOOKUP(CONCATENATE($A679, 'Funding Allocation Parameters'!$I$7), 'Library Subsidy Complex'!$C$2:$J$55, 4, FALSE)), 0)))))</f>
        <v>0</v>
      </c>
      <c r="AF679" s="180">
        <f>IF('Funding Allocation Parameters'!$C$7="Basic Library Subsidy", 0, IF('Funding Allocation Parameters'!$C$7="Grant funding",MIN(AC679*'Funding Allocation Parameters'!$E$7, 'Funding Allocation Parameters'!$G$7), IF('Funding Allocation Parameters'!$C$7="Other author funding", 0, IF('Funding Allocation Parameters'!$C$7="Any discretionary funds (grants if available, other if no grants)", MIN(AC679*'Funding Allocation Parameters'!$E$7, 'Funding Allocation Parameters'!$G$7), IF('Funding Allocation Parameters'!$C$7="Complex Library Subsidy", 0, 0)))))</f>
        <v>0</v>
      </c>
      <c r="AG679" s="180">
        <f>IF('Funding Allocation Parameters'!$C$7="Basic Library Subsidy", 0, IF('Funding Allocation Parameters'!$C$7="Grant funding", 0, IF('Funding Allocation Parameters'!$C$7="Other author funding",  MIN(AC679*'Funding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79" s="180">
        <f>IF('Funding Allocation Parameters'!$C$7="Basic Library Subsidy", MIN(AD679*'Funding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MIN(AD679*VLOOKUP(CONCATENATE($A679, 'Funding Allocation Parameters'!$I$7), 'Library Subsidy Complex'!$C$2:$J$55, 6, FALSE), VLOOKUP(CONCATENATE($A679, 'Funding Allocation Parameters'!$I$7), 'Library Subsidy Complex'!$C$2:$J$55, 8, FALSE)), 0)))))</f>
        <v>0</v>
      </c>
      <c r="AI679" s="180">
        <f>IF('Funding Allocation Parameters'!$C$7="Basic Library Subsidy", 0, IF('Funding Allocation Parameters'!$C$7="Grant funding", 0, IF('Funding Allocation Parameters'!$C$7="Other author funding",  MIN(AD679*'Funding Allocation Parameters'!$E$7, 'Funding Allocation Parameters'!$G$7), IF('Funding Allocation Parameters'!$C$7="Any discretionary funds (grants if available, other if no grants)", MIN(AD679*'Funding Allocation Parameters'!$E$7, 'Funding Allocation Parameters'!$G$7), IF('Funding Allocation Parameters'!$C$7="Complex Library Subsidy", 0, 0)))))</f>
        <v>0</v>
      </c>
      <c r="AJ679" s="177">
        <f t="shared" si="318"/>
        <v>0</v>
      </c>
      <c r="AK679" s="177">
        <f t="shared" si="319"/>
        <v>0</v>
      </c>
      <c r="AL679" s="181">
        <f>IF('Funding Allocation Parameters'!$C$8="Basic Library Subsidy", MIN(AJ679*'Funding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MIN(AJ679*VLOOKUP(CONCATENATE($A679, 'Funding Allocation Parameters'!$I$8), 'Library Subsidy Complex'!$C$2:$J$55, 2, FALSE), VLOOKUP(CONCATENATE($A679, 'Funding Allocation Parameters'!$I$8), 'Library Subsidy Complex'!$C$2:$J$55, 4, FALSE)), 0)))))</f>
        <v>0</v>
      </c>
      <c r="AM679" s="181">
        <f>IF('Funding Allocation Parameters'!$C$8="Basic Library Subsidy", 0, IF('Funding Allocation Parameters'!$C$8="Grant funding",MIN(AJ679*'Funding Allocation Parameters'!$E$8, 'Funding Allocation Parameters'!$G$8), IF('Funding Allocation Parameters'!$C$8="Other author funding", 0, IF('Funding Allocation Parameters'!$C$8="Any discretionary funds (grants if available, other if no grants)", MIN(AJ679*'Funding Allocation Parameters'!$E$8, 'Funding Allocation Parameters'!$G$8), IF('Funding Allocation Parameters'!$C$8="Complex Library Subsidy", 0, 0)))))</f>
        <v>0</v>
      </c>
      <c r="AN679" s="181">
        <f>IF('Funding Allocation Parameters'!$C$8="Basic Library Subsidy", 0, IF('Funding Allocation Parameters'!$C$8="Grant funding", 0, IF('Funding Allocation Parameters'!$C$8="Other author funding",  MIN(AJ679*'Funding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79" s="181">
        <f>IF('Funding Allocation Parameters'!$C$8="Basic Library Subsidy", MIN(AK679*'Funding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MIN(AK679*VLOOKUP(CONCATENATE($A679, 'Funding Allocation Parameters'!$I$8), 'Library Subsidy Complex'!$C$2:$J$55, 6, FALSE), VLOOKUP(CONCATENATE($A679, 'Funding Allocation Parameters'!$I$8), 'Library Subsidy Complex'!$C$2:$J$55, 8, FALSE)), 0)))))</f>
        <v>0</v>
      </c>
      <c r="AP679" s="181">
        <f>IF('Funding Allocation Parameters'!$C$8="Basic Library Subsidy", 0, IF('Funding Allocation Parameters'!$C$8="Grant funding", 0, IF('Funding Allocation Parameters'!$C$8="Other author funding",  MIN(AK679*'Funding Allocation Parameters'!$E$8, 'Funding Allocation Parameters'!$G$8), IF('Funding Allocation Parameters'!$C$8="Any discretionary funds (grants if available, other if no grants)", MIN(AK679*'Funding Allocation Parameters'!$E$8, 'Funding Allocation Parameters'!$G$8), IF('Funding Allocation Parameters'!$C$8="Complex Library Subsidy", 0, 0)))))</f>
        <v>0</v>
      </c>
      <c r="AQ679" s="177">
        <f t="shared" si="320"/>
        <v>0</v>
      </c>
      <c r="AR679" s="177">
        <f t="shared" si="321"/>
        <v>0</v>
      </c>
      <c r="AS679" s="182">
        <f t="shared" si="322"/>
        <v>1189</v>
      </c>
      <c r="AT679" s="182">
        <f t="shared" si="323"/>
        <v>651.05439999999999</v>
      </c>
      <c r="AU679" s="182">
        <f t="shared" si="324"/>
        <v>0</v>
      </c>
      <c r="AV679" s="182">
        <f t="shared" si="325"/>
        <v>1189</v>
      </c>
      <c r="AW679" s="182">
        <f t="shared" si="326"/>
        <v>651.05439999999999</v>
      </c>
      <c r="AX679" s="183">
        <f t="shared" si="327"/>
        <v>419.71699999999998</v>
      </c>
      <c r="AY679" s="183">
        <f t="shared" si="328"/>
        <v>229.82220319999999</v>
      </c>
      <c r="AZ679" s="183">
        <f t="shared" si="329"/>
        <v>0</v>
      </c>
      <c r="BA679" s="183">
        <f t="shared" si="330"/>
        <v>769.28300000000002</v>
      </c>
      <c r="BB679" s="183">
        <f t="shared" si="331"/>
        <v>421.2321968</v>
      </c>
      <c r="BC679" s="184">
        <f t="shared" si="332"/>
        <v>1189</v>
      </c>
      <c r="BD679" s="184">
        <f t="shared" si="333"/>
        <v>0</v>
      </c>
      <c r="BE679" s="184">
        <f t="shared" si="334"/>
        <v>229.82220319999999</v>
      </c>
      <c r="BF679" s="184">
        <f t="shared" si="335"/>
        <v>421.2321968</v>
      </c>
      <c r="BG679" s="102">
        <f t="shared" si="336"/>
        <v>0</v>
      </c>
      <c r="BH679" s="102">
        <f t="shared" si="337"/>
        <v>0</v>
      </c>
      <c r="BI679" s="102">
        <f t="shared" si="338"/>
        <v>0</v>
      </c>
      <c r="BJ679" s="102">
        <f t="shared" si="339"/>
        <v>0.35299999999999998</v>
      </c>
      <c r="BK679" s="102">
        <f t="shared" si="340"/>
        <v>0.64700000000000002</v>
      </c>
      <c r="BL679" s="102">
        <f t="shared" si="341"/>
        <v>0</v>
      </c>
      <c r="BN679" s="102"/>
    </row>
    <row r="680" spans="1:66" x14ac:dyDescent="0.25">
      <c r="A680" s="102" t="s">
        <v>23</v>
      </c>
      <c r="B680" s="102" t="s">
        <v>15</v>
      </c>
      <c r="C680" s="102" t="s">
        <v>8</v>
      </c>
      <c r="D680" s="102" t="s">
        <v>27</v>
      </c>
      <c r="E680" s="102" t="s">
        <v>1301</v>
      </c>
      <c r="F680" s="102" t="s">
        <v>1302</v>
      </c>
      <c r="G680" s="102" t="s">
        <v>9</v>
      </c>
      <c r="H680" s="102">
        <v>1</v>
      </c>
      <c r="I680" s="102">
        <v>0</v>
      </c>
      <c r="J680" s="167">
        <f>IFERROR(H680*VLOOKUP(A680, 'Advanced Parameters'!$B$7:$G$20, 6, FALSE)*VLOOKUP(A680, 'Growth Parameters'!$B$6:$H$19, 6, FALSE), 0)</f>
        <v>1</v>
      </c>
      <c r="K680" s="167">
        <f>IFERROR(IF('Advanced Parameters'!$C$5="n",'Raw Data'!I680*VLOOKUP(A680,'Advanced Parameters'!$B$7:$G$20,6,FALSE),J680*VLOOKUP(A680,'Advanced Parameters'!$B$7:$G$20,2,FALSE))*VLOOKUP(A680, 'Growth Parameters'!$B$6:$H$19, 6, FALSE), 0)</f>
        <v>0</v>
      </c>
      <c r="L680" s="167">
        <f t="shared" si="342"/>
        <v>1</v>
      </c>
      <c r="M680" s="168" t="str">
        <f>IFERROR(IF(G680="NA","NA",IF(G680&gt;'APC Parameters'!$K$6+VLOOKUP('Raw Data'!A680, 'APC Parameters'!$H$7:$L$20, 4, FALSE), 'APC Parameters'!$L$6+VLOOKUP('Raw Data'!A680, 'APC Parameters'!$H$7:$L$20, 5, FALSE), G680*('APC Parameters'!$J$6+VLOOKUP('Raw Data'!A680, 'APC Parameters'!$H$7:$L$20, 3, FALSE))+'APC Parameters'!$I$6+VLOOKUP('Raw Data'!A680, 'APC Parameters'!$H$7:$L$20, 2, FALSE))), 0)</f>
        <v>NA</v>
      </c>
      <c r="N680" s="168" t="str">
        <f t="shared" si="312"/>
        <v>NA</v>
      </c>
      <c r="O680" s="168">
        <f>IFERROR(IF(M680="NA",VLOOKUP(D680,'Internal Calculations'!$B$10:$C$11,2,FALSE), M680)*VLOOKUP(A680, 'Growth Parameters'!$B$6:$H$19, 7, FALSE), 0)</f>
        <v>2278.6764150234731</v>
      </c>
      <c r="P680" s="177">
        <f t="shared" si="313"/>
        <v>2278.6764150234731</v>
      </c>
      <c r="Q680" s="178">
        <f>IF('Funding Allocation Parameters'!$C$5="Basic Library Subsidy", MIN(O680*('Funding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MIN($O680*(VLOOKUP(CONCATENATE($A680, 'Funding Allocation Parameters'!$I$5), 'Library Subsidy Complex'!$C$2:$J$55, 2, FALSE)), VLOOKUP(CONCATENATE($A680, 'Funding Allocation Parameters'!$I$5), 'Library Subsidy Complex'!$C$2:$J$55, 4, FALSE)), 0)))))</f>
        <v>1189</v>
      </c>
      <c r="R680" s="178">
        <f>IF('Funding Allocation Parameters'!$C$5="Basic Library Subsidy", 0, IF('Funding Allocation Parameters'!$C$5="Grant funding",MIN(O680*('Funding Allocation Parameters'!$E$5), 'Funding Allocation Parameters'!$G$5), IF('Funding Allocation Parameters'!$C$5="Other author funding", 0, IF('Funding Allocation Parameters'!$C$5="Any discretionary funds (grants if available, other if no grants)", MIN(O680*('Funding Allocation Parameters'!$E$5), 'Funding Allocation Parameters'!$G$5), IF('Funding Allocation Parameters'!$C$5="Complex Library Subsidy", 0, 0)))))</f>
        <v>0</v>
      </c>
      <c r="S680" s="178">
        <f>IF('Funding Allocation Parameters'!$C$5="Basic Library Subsidy", 0, IF('Funding Allocation Parameters'!$C$5="Grant funding", 0, IF('Funding Allocation Parameters'!$C$5="Other author funding",  MIN(O680*('Funding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0" s="178">
        <f>IF('Funding Allocation Parameters'!$C$5="Basic Library Subsidy", MIN(O680*('Funding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MIN($O680*(VLOOKUP(CONCATENATE($A680, 'Funding Allocation Parameters'!$I$5), 'Library Subsidy Complex'!$C$2:$J$55, 6, FALSE)), VLOOKUP(CONCATENATE($A680, 'Funding Allocation Parameters'!$I$5), 'Library Subsidy Complex'!$C$2:$J$55, 8, FALSE)), 0)))))</f>
        <v>1189</v>
      </c>
      <c r="U680" s="178">
        <f>IF('Funding Allocation Parameters'!$C$5="Basic Library Subsidy", 0, IF('Funding Allocation Parameters'!$C$5="Grant funding", 0, IF('Funding Allocation Parameters'!$C$5="Other author funding",  MIN(O680*('Funding Allocation Parameters'!$E$5), 'Funding Allocation Parameters'!$G$5), IF('Funding Allocation Parameters'!$C$5="Any discretionary funds (grants if available, other if no grants)", MIN(O680*('Funding Allocation Parameters'!$E$5), 'Funding Allocation Parameters'!$G$5), IF('Funding Allocation Parameters'!$C$5="Complex Library Subsidy", 0, 0)))))</f>
        <v>0</v>
      </c>
      <c r="V680" s="177">
        <f t="shared" si="314"/>
        <v>1089.6764150234731</v>
      </c>
      <c r="W680" s="177">
        <f t="shared" si="315"/>
        <v>1089.6764150234731</v>
      </c>
      <c r="X680" s="179">
        <f>IF('Funding Allocation Parameters'!$C$6="Basic Library Subsidy", MIN(V680*'Funding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MIN(V680*VLOOKUP(CONCATENATE($A680, 'Funding Allocation Parameters'!$I$6), 'Library Subsidy Complex'!$C$2:$J$55, 2, FALSE), VLOOKUP(CONCATENATE($A680, 'Funding Allocation Parameters'!$I$6), 'Library Subsidy Complex'!$C$2:$J$55, 4, FALSE)), 0)))))</f>
        <v>0</v>
      </c>
      <c r="Y680" s="179">
        <f>IF('Funding Allocation Parameters'!$C$6="Basic Library Subsidy", 0, IF('Funding Allocation Parameters'!$C$6="Grant funding",MIN(V680*'Funding Allocation Parameters'!$E$6, 'Funding Allocation Parameters'!$G$6), IF('Funding Allocation Parameters'!$C$6="Other author funding", 0, IF('Funding Allocation Parameters'!$C$6="Any discretionary funds (grants if available, other if no grants)", MIN(V680*'Funding Allocation Parameters'!$E$6, 'Funding Allocation Parameters'!$G$6), IF('Funding Allocation Parameters'!$C$6="Complex Library Subsidy", 0, 0)))))</f>
        <v>1089.6764150234731</v>
      </c>
      <c r="Z680" s="179">
        <f>IF('Funding Allocation Parameters'!$C$6="Basic Library Subsidy", 0, IF('Funding Allocation Parameters'!$C$6="Grant funding", 0, IF('Funding Allocation Parameters'!$C$6="Other author funding",  MIN(V680*'Funding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0" s="179">
        <f>IF('Funding Allocation Parameters'!$C$6="Basic Library Subsidy", MIN(W680*'Funding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MIN(W680*VLOOKUP(CONCATENATE($A680, 'Funding Allocation Parameters'!$I$6), 'Library Subsidy Complex'!$C$2:$J$55, 6, FALSE), VLOOKUP(CONCATENATE($A680, 'Funding Allocation Parameters'!$I$6), 'Library Subsidy Complex'!$C$2:$J$55, 8, FALSE)), 0)))))</f>
        <v>0</v>
      </c>
      <c r="AB680" s="179">
        <f>IF('Funding Allocation Parameters'!$C$6="Basic Library Subsidy", 0, IF('Funding Allocation Parameters'!$C$6="Grant funding", 0, IF('Funding Allocation Parameters'!$C$6="Other author funding",  MIN(W680*'Funding Allocation Parameters'!$E$6, 'Funding Allocation Parameters'!$G$6), IF('Funding Allocation Parameters'!$C$6="Any discretionary funds (grants if available, other if no grants)", MIN(W680*'Funding Allocation Parameters'!$E$6, 'Funding Allocation Parameters'!$G$6), IF('Funding Allocation Parameters'!$C$6="Complex Library Subsidy", 0, 0)))))</f>
        <v>1089.6764150234731</v>
      </c>
      <c r="AC680" s="177">
        <f t="shared" si="316"/>
        <v>0</v>
      </c>
      <c r="AD680" s="177">
        <f t="shared" si="317"/>
        <v>0</v>
      </c>
      <c r="AE680" s="180">
        <f>IF('Funding Allocation Parameters'!$C$7="Basic Library Subsidy", MIN(AC680*'Funding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MIN(AC680*VLOOKUP(CONCATENATE($A680, 'Funding Allocation Parameters'!$I$7), 'Library Subsidy Complex'!$C$2:$J$55, 2, FALSE), VLOOKUP(CONCATENATE($A680, 'Funding Allocation Parameters'!$I$7), 'Library Subsidy Complex'!$C$2:$J$55, 4, FALSE)), 0)))))</f>
        <v>0</v>
      </c>
      <c r="AF680" s="180">
        <f>IF('Funding Allocation Parameters'!$C$7="Basic Library Subsidy", 0, IF('Funding Allocation Parameters'!$C$7="Grant funding",MIN(AC680*'Funding Allocation Parameters'!$E$7, 'Funding Allocation Parameters'!$G$7), IF('Funding Allocation Parameters'!$C$7="Other author funding", 0, IF('Funding Allocation Parameters'!$C$7="Any discretionary funds (grants if available, other if no grants)", MIN(AC680*'Funding Allocation Parameters'!$E$7, 'Funding Allocation Parameters'!$G$7), IF('Funding Allocation Parameters'!$C$7="Complex Library Subsidy", 0, 0)))))</f>
        <v>0</v>
      </c>
      <c r="AG680" s="180">
        <f>IF('Funding Allocation Parameters'!$C$7="Basic Library Subsidy", 0, IF('Funding Allocation Parameters'!$C$7="Grant funding", 0, IF('Funding Allocation Parameters'!$C$7="Other author funding",  MIN(AC680*'Funding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0" s="180">
        <f>IF('Funding Allocation Parameters'!$C$7="Basic Library Subsidy", MIN(AD680*'Funding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MIN(AD680*VLOOKUP(CONCATENATE($A680, 'Funding Allocation Parameters'!$I$7), 'Library Subsidy Complex'!$C$2:$J$55, 6, FALSE), VLOOKUP(CONCATENATE($A680, 'Funding Allocation Parameters'!$I$7), 'Library Subsidy Complex'!$C$2:$J$55, 8, FALSE)), 0)))))</f>
        <v>0</v>
      </c>
      <c r="AI680" s="180">
        <f>IF('Funding Allocation Parameters'!$C$7="Basic Library Subsidy", 0, IF('Funding Allocation Parameters'!$C$7="Grant funding", 0, IF('Funding Allocation Parameters'!$C$7="Other author funding",  MIN(AD680*'Funding Allocation Parameters'!$E$7, 'Funding Allocation Parameters'!$G$7), IF('Funding Allocation Parameters'!$C$7="Any discretionary funds (grants if available, other if no grants)", MIN(AD680*'Funding Allocation Parameters'!$E$7, 'Funding Allocation Parameters'!$G$7), IF('Funding Allocation Parameters'!$C$7="Complex Library Subsidy", 0, 0)))))</f>
        <v>0</v>
      </c>
      <c r="AJ680" s="177">
        <f t="shared" si="318"/>
        <v>0</v>
      </c>
      <c r="AK680" s="177">
        <f t="shared" si="319"/>
        <v>0</v>
      </c>
      <c r="AL680" s="181">
        <f>IF('Funding Allocation Parameters'!$C$8="Basic Library Subsidy", MIN(AJ680*'Funding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MIN(AJ680*VLOOKUP(CONCATENATE($A680, 'Funding Allocation Parameters'!$I$8), 'Library Subsidy Complex'!$C$2:$J$55, 2, FALSE), VLOOKUP(CONCATENATE($A680, 'Funding Allocation Parameters'!$I$8), 'Library Subsidy Complex'!$C$2:$J$55, 4, FALSE)), 0)))))</f>
        <v>0</v>
      </c>
      <c r="AM680" s="181">
        <f>IF('Funding Allocation Parameters'!$C$8="Basic Library Subsidy", 0, IF('Funding Allocation Parameters'!$C$8="Grant funding",MIN(AJ680*'Funding Allocation Parameters'!$E$8, 'Funding Allocation Parameters'!$G$8), IF('Funding Allocation Parameters'!$C$8="Other author funding", 0, IF('Funding Allocation Parameters'!$C$8="Any discretionary funds (grants if available, other if no grants)", MIN(AJ680*'Funding Allocation Parameters'!$E$8, 'Funding Allocation Parameters'!$G$8), IF('Funding Allocation Parameters'!$C$8="Complex Library Subsidy", 0, 0)))))</f>
        <v>0</v>
      </c>
      <c r="AN680" s="181">
        <f>IF('Funding Allocation Parameters'!$C$8="Basic Library Subsidy", 0, IF('Funding Allocation Parameters'!$C$8="Grant funding", 0, IF('Funding Allocation Parameters'!$C$8="Other author funding",  MIN(AJ680*'Funding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0" s="181">
        <f>IF('Funding Allocation Parameters'!$C$8="Basic Library Subsidy", MIN(AK680*'Funding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MIN(AK680*VLOOKUP(CONCATENATE($A680, 'Funding Allocation Parameters'!$I$8), 'Library Subsidy Complex'!$C$2:$J$55, 6, FALSE), VLOOKUP(CONCATENATE($A680, 'Funding Allocation Parameters'!$I$8), 'Library Subsidy Complex'!$C$2:$J$55, 8, FALSE)), 0)))))</f>
        <v>0</v>
      </c>
      <c r="AP680" s="181">
        <f>IF('Funding Allocation Parameters'!$C$8="Basic Library Subsidy", 0, IF('Funding Allocation Parameters'!$C$8="Grant funding", 0, IF('Funding Allocation Parameters'!$C$8="Other author funding",  MIN(AK680*'Funding Allocation Parameters'!$E$8, 'Funding Allocation Parameters'!$G$8), IF('Funding Allocation Parameters'!$C$8="Any discretionary funds (grants if available, other if no grants)", MIN(AK680*'Funding Allocation Parameters'!$E$8, 'Funding Allocation Parameters'!$G$8), IF('Funding Allocation Parameters'!$C$8="Complex Library Subsidy", 0, 0)))))</f>
        <v>0</v>
      </c>
      <c r="AQ680" s="177">
        <f t="shared" si="320"/>
        <v>0</v>
      </c>
      <c r="AR680" s="177">
        <f t="shared" si="321"/>
        <v>0</v>
      </c>
      <c r="AS680" s="182">
        <f t="shared" si="322"/>
        <v>1189</v>
      </c>
      <c r="AT680" s="182">
        <f t="shared" si="323"/>
        <v>1089.6764150234731</v>
      </c>
      <c r="AU680" s="182">
        <f t="shared" si="324"/>
        <v>0</v>
      </c>
      <c r="AV680" s="182">
        <f t="shared" si="325"/>
        <v>1189</v>
      </c>
      <c r="AW680" s="182">
        <f t="shared" si="326"/>
        <v>1089.6764150234731</v>
      </c>
      <c r="AX680" s="183">
        <f t="shared" si="327"/>
        <v>0</v>
      </c>
      <c r="AY680" s="183">
        <f t="shared" si="328"/>
        <v>0</v>
      </c>
      <c r="AZ680" s="183">
        <f t="shared" si="329"/>
        <v>0</v>
      </c>
      <c r="BA680" s="183">
        <f t="shared" si="330"/>
        <v>1189</v>
      </c>
      <c r="BB680" s="183">
        <f t="shared" si="331"/>
        <v>1089.6764150234731</v>
      </c>
      <c r="BC680" s="184">
        <f t="shared" si="332"/>
        <v>1189</v>
      </c>
      <c r="BD680" s="184">
        <f t="shared" si="333"/>
        <v>0</v>
      </c>
      <c r="BE680" s="184">
        <f t="shared" si="334"/>
        <v>0</v>
      </c>
      <c r="BF680" s="184">
        <f t="shared" si="335"/>
        <v>1089.6764150234731</v>
      </c>
      <c r="BG680" s="102">
        <f t="shared" si="336"/>
        <v>0</v>
      </c>
      <c r="BH680" s="102">
        <f t="shared" si="337"/>
        <v>0</v>
      </c>
      <c r="BI680" s="102">
        <f t="shared" si="338"/>
        <v>0</v>
      </c>
      <c r="BJ680" s="102">
        <f t="shared" si="339"/>
        <v>0</v>
      </c>
      <c r="BK680" s="102">
        <f t="shared" si="340"/>
        <v>1</v>
      </c>
      <c r="BL680" s="102">
        <f t="shared" si="341"/>
        <v>0</v>
      </c>
      <c r="BN680" s="102"/>
    </row>
    <row r="681" spans="1:66" x14ac:dyDescent="0.25">
      <c r="A681" s="102" t="s">
        <v>23</v>
      </c>
      <c r="B681" s="102" t="s">
        <v>15</v>
      </c>
      <c r="C681" s="102" t="s">
        <v>8</v>
      </c>
      <c r="D681" s="102" t="s">
        <v>27</v>
      </c>
      <c r="E681" s="102" t="s">
        <v>1303</v>
      </c>
      <c r="F681" s="102" t="s">
        <v>1304</v>
      </c>
      <c r="G681" s="102" t="s">
        <v>9</v>
      </c>
      <c r="H681" s="102">
        <v>1</v>
      </c>
      <c r="I681" s="102">
        <v>0</v>
      </c>
      <c r="J681" s="167">
        <f>IFERROR(H681*VLOOKUP(A681, 'Advanced Parameters'!$B$7:$G$20, 6, FALSE)*VLOOKUP(A681, 'Growth Parameters'!$B$6:$H$19, 6, FALSE), 0)</f>
        <v>1</v>
      </c>
      <c r="K681" s="167">
        <f>IFERROR(IF('Advanced Parameters'!$C$5="n",'Raw Data'!I681*VLOOKUP(A681,'Advanced Parameters'!$B$7:$G$20,6,FALSE),J681*VLOOKUP(A681,'Advanced Parameters'!$B$7:$G$20,2,FALSE))*VLOOKUP(A681, 'Growth Parameters'!$B$6:$H$19, 6, FALSE), 0)</f>
        <v>0</v>
      </c>
      <c r="L681" s="167">
        <f t="shared" si="342"/>
        <v>1</v>
      </c>
      <c r="M681" s="168" t="str">
        <f>IFERROR(IF(G681="NA","NA",IF(G681&gt;'APC Parameters'!$K$6+VLOOKUP('Raw Data'!A681, 'APC Parameters'!$H$7:$L$20, 4, FALSE), 'APC Parameters'!$L$6+VLOOKUP('Raw Data'!A681, 'APC Parameters'!$H$7:$L$20, 5, FALSE), G681*('APC Parameters'!$J$6+VLOOKUP('Raw Data'!A681, 'APC Parameters'!$H$7:$L$20, 3, FALSE))+'APC Parameters'!$I$6+VLOOKUP('Raw Data'!A681, 'APC Parameters'!$H$7:$L$20, 2, FALSE))), 0)</f>
        <v>NA</v>
      </c>
      <c r="N681" s="168" t="str">
        <f t="shared" si="312"/>
        <v>NA</v>
      </c>
      <c r="O681" s="168">
        <f>IFERROR(IF(M681="NA",VLOOKUP(D681,'Internal Calculations'!$B$10:$C$11,2,FALSE), M681)*VLOOKUP(A681, 'Growth Parameters'!$B$6:$H$19, 7, FALSE), 0)</f>
        <v>2278.6764150234731</v>
      </c>
      <c r="P681" s="177">
        <f t="shared" si="313"/>
        <v>2278.6764150234731</v>
      </c>
      <c r="Q681" s="178">
        <f>IF('Funding Allocation Parameters'!$C$5="Basic Library Subsidy", MIN(O681*('Funding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MIN($O681*(VLOOKUP(CONCATENATE($A681, 'Funding Allocation Parameters'!$I$5), 'Library Subsidy Complex'!$C$2:$J$55, 2, FALSE)), VLOOKUP(CONCATENATE($A681, 'Funding Allocation Parameters'!$I$5), 'Library Subsidy Complex'!$C$2:$J$55, 4, FALSE)), 0)))))</f>
        <v>1189</v>
      </c>
      <c r="R681" s="178">
        <f>IF('Funding Allocation Parameters'!$C$5="Basic Library Subsidy", 0, IF('Funding Allocation Parameters'!$C$5="Grant funding",MIN(O681*('Funding Allocation Parameters'!$E$5), 'Funding Allocation Parameters'!$G$5), IF('Funding Allocation Parameters'!$C$5="Other author funding", 0, IF('Funding Allocation Parameters'!$C$5="Any discretionary funds (grants if available, other if no grants)", MIN(O681*('Funding Allocation Parameters'!$E$5), 'Funding Allocation Parameters'!$G$5), IF('Funding Allocation Parameters'!$C$5="Complex Library Subsidy", 0, 0)))))</f>
        <v>0</v>
      </c>
      <c r="S681" s="178">
        <f>IF('Funding Allocation Parameters'!$C$5="Basic Library Subsidy", 0, IF('Funding Allocation Parameters'!$C$5="Grant funding", 0, IF('Funding Allocation Parameters'!$C$5="Other author funding",  MIN(O681*('Funding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1" s="178">
        <f>IF('Funding Allocation Parameters'!$C$5="Basic Library Subsidy", MIN(O681*('Funding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MIN($O681*(VLOOKUP(CONCATENATE($A681, 'Funding Allocation Parameters'!$I$5), 'Library Subsidy Complex'!$C$2:$J$55, 6, FALSE)), VLOOKUP(CONCATENATE($A681, 'Funding Allocation Parameters'!$I$5), 'Library Subsidy Complex'!$C$2:$J$55, 8, FALSE)), 0)))))</f>
        <v>1189</v>
      </c>
      <c r="U681" s="178">
        <f>IF('Funding Allocation Parameters'!$C$5="Basic Library Subsidy", 0, IF('Funding Allocation Parameters'!$C$5="Grant funding", 0, IF('Funding Allocation Parameters'!$C$5="Other author funding",  MIN(O681*('Funding Allocation Parameters'!$E$5), 'Funding Allocation Parameters'!$G$5), IF('Funding Allocation Parameters'!$C$5="Any discretionary funds (grants if available, other if no grants)", MIN(O681*('Funding Allocation Parameters'!$E$5), 'Funding Allocation Parameters'!$G$5), IF('Funding Allocation Parameters'!$C$5="Complex Library Subsidy", 0, 0)))))</f>
        <v>0</v>
      </c>
      <c r="V681" s="177">
        <f t="shared" si="314"/>
        <v>1089.6764150234731</v>
      </c>
      <c r="W681" s="177">
        <f t="shared" si="315"/>
        <v>1089.6764150234731</v>
      </c>
      <c r="X681" s="179">
        <f>IF('Funding Allocation Parameters'!$C$6="Basic Library Subsidy", MIN(V681*'Funding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MIN(V681*VLOOKUP(CONCATENATE($A681, 'Funding Allocation Parameters'!$I$6), 'Library Subsidy Complex'!$C$2:$J$55, 2, FALSE), VLOOKUP(CONCATENATE($A681, 'Funding Allocation Parameters'!$I$6), 'Library Subsidy Complex'!$C$2:$J$55, 4, FALSE)), 0)))))</f>
        <v>0</v>
      </c>
      <c r="Y681" s="179">
        <f>IF('Funding Allocation Parameters'!$C$6="Basic Library Subsidy", 0, IF('Funding Allocation Parameters'!$C$6="Grant funding",MIN(V681*'Funding Allocation Parameters'!$E$6, 'Funding Allocation Parameters'!$G$6), IF('Funding Allocation Parameters'!$C$6="Other author funding", 0, IF('Funding Allocation Parameters'!$C$6="Any discretionary funds (grants if available, other if no grants)", MIN(V681*'Funding Allocation Parameters'!$E$6, 'Funding Allocation Parameters'!$G$6), IF('Funding Allocation Parameters'!$C$6="Complex Library Subsidy", 0, 0)))))</f>
        <v>1089.6764150234731</v>
      </c>
      <c r="Z681" s="179">
        <f>IF('Funding Allocation Parameters'!$C$6="Basic Library Subsidy", 0, IF('Funding Allocation Parameters'!$C$6="Grant funding", 0, IF('Funding Allocation Parameters'!$C$6="Other author funding",  MIN(V681*'Funding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1" s="179">
        <f>IF('Funding Allocation Parameters'!$C$6="Basic Library Subsidy", MIN(W681*'Funding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MIN(W681*VLOOKUP(CONCATENATE($A681, 'Funding Allocation Parameters'!$I$6), 'Library Subsidy Complex'!$C$2:$J$55, 6, FALSE), VLOOKUP(CONCATENATE($A681, 'Funding Allocation Parameters'!$I$6), 'Library Subsidy Complex'!$C$2:$J$55, 8, FALSE)), 0)))))</f>
        <v>0</v>
      </c>
      <c r="AB681" s="179">
        <f>IF('Funding Allocation Parameters'!$C$6="Basic Library Subsidy", 0, IF('Funding Allocation Parameters'!$C$6="Grant funding", 0, IF('Funding Allocation Parameters'!$C$6="Other author funding",  MIN(W681*'Funding Allocation Parameters'!$E$6, 'Funding Allocation Parameters'!$G$6), IF('Funding Allocation Parameters'!$C$6="Any discretionary funds (grants if available, other if no grants)", MIN(W681*'Funding Allocation Parameters'!$E$6, 'Funding Allocation Parameters'!$G$6), IF('Funding Allocation Parameters'!$C$6="Complex Library Subsidy", 0, 0)))))</f>
        <v>1089.6764150234731</v>
      </c>
      <c r="AC681" s="177">
        <f t="shared" si="316"/>
        <v>0</v>
      </c>
      <c r="AD681" s="177">
        <f t="shared" si="317"/>
        <v>0</v>
      </c>
      <c r="AE681" s="180">
        <f>IF('Funding Allocation Parameters'!$C$7="Basic Library Subsidy", MIN(AC681*'Funding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MIN(AC681*VLOOKUP(CONCATENATE($A681, 'Funding Allocation Parameters'!$I$7), 'Library Subsidy Complex'!$C$2:$J$55, 2, FALSE), VLOOKUP(CONCATENATE($A681, 'Funding Allocation Parameters'!$I$7), 'Library Subsidy Complex'!$C$2:$J$55, 4, FALSE)), 0)))))</f>
        <v>0</v>
      </c>
      <c r="AF681" s="180">
        <f>IF('Funding Allocation Parameters'!$C$7="Basic Library Subsidy", 0, IF('Funding Allocation Parameters'!$C$7="Grant funding",MIN(AC681*'Funding Allocation Parameters'!$E$7, 'Funding Allocation Parameters'!$G$7), IF('Funding Allocation Parameters'!$C$7="Other author funding", 0, IF('Funding Allocation Parameters'!$C$7="Any discretionary funds (grants if available, other if no grants)", MIN(AC681*'Funding Allocation Parameters'!$E$7, 'Funding Allocation Parameters'!$G$7), IF('Funding Allocation Parameters'!$C$7="Complex Library Subsidy", 0, 0)))))</f>
        <v>0</v>
      </c>
      <c r="AG681" s="180">
        <f>IF('Funding Allocation Parameters'!$C$7="Basic Library Subsidy", 0, IF('Funding Allocation Parameters'!$C$7="Grant funding", 0, IF('Funding Allocation Parameters'!$C$7="Other author funding",  MIN(AC681*'Funding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1" s="180">
        <f>IF('Funding Allocation Parameters'!$C$7="Basic Library Subsidy", MIN(AD681*'Funding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MIN(AD681*VLOOKUP(CONCATENATE($A681, 'Funding Allocation Parameters'!$I$7), 'Library Subsidy Complex'!$C$2:$J$55, 6, FALSE), VLOOKUP(CONCATENATE($A681, 'Funding Allocation Parameters'!$I$7), 'Library Subsidy Complex'!$C$2:$J$55, 8, FALSE)), 0)))))</f>
        <v>0</v>
      </c>
      <c r="AI681" s="180">
        <f>IF('Funding Allocation Parameters'!$C$7="Basic Library Subsidy", 0, IF('Funding Allocation Parameters'!$C$7="Grant funding", 0, IF('Funding Allocation Parameters'!$C$7="Other author funding",  MIN(AD681*'Funding Allocation Parameters'!$E$7, 'Funding Allocation Parameters'!$G$7), IF('Funding Allocation Parameters'!$C$7="Any discretionary funds (grants if available, other if no grants)", MIN(AD681*'Funding Allocation Parameters'!$E$7, 'Funding Allocation Parameters'!$G$7), IF('Funding Allocation Parameters'!$C$7="Complex Library Subsidy", 0, 0)))))</f>
        <v>0</v>
      </c>
      <c r="AJ681" s="177">
        <f t="shared" si="318"/>
        <v>0</v>
      </c>
      <c r="AK681" s="177">
        <f t="shared" si="319"/>
        <v>0</v>
      </c>
      <c r="AL681" s="181">
        <f>IF('Funding Allocation Parameters'!$C$8="Basic Library Subsidy", MIN(AJ681*'Funding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MIN(AJ681*VLOOKUP(CONCATENATE($A681, 'Funding Allocation Parameters'!$I$8), 'Library Subsidy Complex'!$C$2:$J$55, 2, FALSE), VLOOKUP(CONCATENATE($A681, 'Funding Allocation Parameters'!$I$8), 'Library Subsidy Complex'!$C$2:$J$55, 4, FALSE)), 0)))))</f>
        <v>0</v>
      </c>
      <c r="AM681" s="181">
        <f>IF('Funding Allocation Parameters'!$C$8="Basic Library Subsidy", 0, IF('Funding Allocation Parameters'!$C$8="Grant funding",MIN(AJ681*'Funding Allocation Parameters'!$E$8, 'Funding Allocation Parameters'!$G$8), IF('Funding Allocation Parameters'!$C$8="Other author funding", 0, IF('Funding Allocation Parameters'!$C$8="Any discretionary funds (grants if available, other if no grants)", MIN(AJ681*'Funding Allocation Parameters'!$E$8, 'Funding Allocation Parameters'!$G$8), IF('Funding Allocation Parameters'!$C$8="Complex Library Subsidy", 0, 0)))))</f>
        <v>0</v>
      </c>
      <c r="AN681" s="181">
        <f>IF('Funding Allocation Parameters'!$C$8="Basic Library Subsidy", 0, IF('Funding Allocation Parameters'!$C$8="Grant funding", 0, IF('Funding Allocation Parameters'!$C$8="Other author funding",  MIN(AJ681*'Funding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1" s="181">
        <f>IF('Funding Allocation Parameters'!$C$8="Basic Library Subsidy", MIN(AK681*'Funding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MIN(AK681*VLOOKUP(CONCATENATE($A681, 'Funding Allocation Parameters'!$I$8), 'Library Subsidy Complex'!$C$2:$J$55, 6, FALSE), VLOOKUP(CONCATENATE($A681, 'Funding Allocation Parameters'!$I$8), 'Library Subsidy Complex'!$C$2:$J$55, 8, FALSE)), 0)))))</f>
        <v>0</v>
      </c>
      <c r="AP681" s="181">
        <f>IF('Funding Allocation Parameters'!$C$8="Basic Library Subsidy", 0, IF('Funding Allocation Parameters'!$C$8="Grant funding", 0, IF('Funding Allocation Parameters'!$C$8="Other author funding",  MIN(AK681*'Funding Allocation Parameters'!$E$8, 'Funding Allocation Parameters'!$G$8), IF('Funding Allocation Parameters'!$C$8="Any discretionary funds (grants if available, other if no grants)", MIN(AK681*'Funding Allocation Parameters'!$E$8, 'Funding Allocation Parameters'!$G$8), IF('Funding Allocation Parameters'!$C$8="Complex Library Subsidy", 0, 0)))))</f>
        <v>0</v>
      </c>
      <c r="AQ681" s="177">
        <f t="shared" si="320"/>
        <v>0</v>
      </c>
      <c r="AR681" s="177">
        <f t="shared" si="321"/>
        <v>0</v>
      </c>
      <c r="AS681" s="182">
        <f t="shared" si="322"/>
        <v>1189</v>
      </c>
      <c r="AT681" s="182">
        <f t="shared" si="323"/>
        <v>1089.6764150234731</v>
      </c>
      <c r="AU681" s="182">
        <f t="shared" si="324"/>
        <v>0</v>
      </c>
      <c r="AV681" s="182">
        <f t="shared" si="325"/>
        <v>1189</v>
      </c>
      <c r="AW681" s="182">
        <f t="shared" si="326"/>
        <v>1089.6764150234731</v>
      </c>
      <c r="AX681" s="183">
        <f t="shared" si="327"/>
        <v>0</v>
      </c>
      <c r="AY681" s="183">
        <f t="shared" si="328"/>
        <v>0</v>
      </c>
      <c r="AZ681" s="183">
        <f t="shared" si="329"/>
        <v>0</v>
      </c>
      <c r="BA681" s="183">
        <f t="shared" si="330"/>
        <v>1189</v>
      </c>
      <c r="BB681" s="183">
        <f t="shared" si="331"/>
        <v>1089.6764150234731</v>
      </c>
      <c r="BC681" s="184">
        <f t="shared" si="332"/>
        <v>1189</v>
      </c>
      <c r="BD681" s="184">
        <f t="shared" si="333"/>
        <v>0</v>
      </c>
      <c r="BE681" s="184">
        <f t="shared" si="334"/>
        <v>0</v>
      </c>
      <c r="BF681" s="184">
        <f t="shared" si="335"/>
        <v>1089.6764150234731</v>
      </c>
      <c r="BG681" s="102">
        <f t="shared" si="336"/>
        <v>0</v>
      </c>
      <c r="BH681" s="102">
        <f t="shared" si="337"/>
        <v>0</v>
      </c>
      <c r="BI681" s="102">
        <f t="shared" si="338"/>
        <v>0</v>
      </c>
      <c r="BJ681" s="102">
        <f t="shared" si="339"/>
        <v>0</v>
      </c>
      <c r="BK681" s="102">
        <f t="shared" si="340"/>
        <v>1</v>
      </c>
      <c r="BL681" s="102">
        <f t="shared" si="341"/>
        <v>0</v>
      </c>
      <c r="BN681" s="102"/>
    </row>
    <row r="682" spans="1:66" x14ac:dyDescent="0.25">
      <c r="A682" s="102" t="s">
        <v>13</v>
      </c>
      <c r="B682" s="102" t="s">
        <v>8</v>
      </c>
      <c r="C682" s="102" t="s">
        <v>8</v>
      </c>
      <c r="D682" s="102" t="s">
        <v>27</v>
      </c>
      <c r="E682" s="102" t="s">
        <v>1305</v>
      </c>
      <c r="F682" s="102" t="s">
        <v>1306</v>
      </c>
      <c r="G682" s="102" t="s">
        <v>9</v>
      </c>
      <c r="H682" s="102">
        <v>1</v>
      </c>
      <c r="I682" s="102">
        <v>1</v>
      </c>
      <c r="J682" s="167">
        <f>IFERROR(H682*VLOOKUP(A682, 'Advanced Parameters'!$B$7:$G$20, 6, FALSE)*VLOOKUP(A682, 'Growth Parameters'!$B$6:$H$19, 6, FALSE), 0)</f>
        <v>1</v>
      </c>
      <c r="K682" s="167">
        <f>IFERROR(IF('Advanced Parameters'!$C$5="n",'Raw Data'!I682*VLOOKUP(A682,'Advanced Parameters'!$B$7:$G$20,6,FALSE),J682*VLOOKUP(A682,'Advanced Parameters'!$B$7:$G$20,2,FALSE))*VLOOKUP(A682, 'Growth Parameters'!$B$6:$H$19, 6, FALSE), 0)</f>
        <v>1</v>
      </c>
      <c r="L682" s="167">
        <f t="shared" si="342"/>
        <v>0</v>
      </c>
      <c r="M682" s="168" t="str">
        <f>IFERROR(IF(G682="NA","NA",IF(G682&gt;'APC Parameters'!$K$6+VLOOKUP('Raw Data'!A682, 'APC Parameters'!$H$7:$L$20, 4, FALSE), 'APC Parameters'!$L$6+VLOOKUP('Raw Data'!A682, 'APC Parameters'!$H$7:$L$20, 5, FALSE), G682*('APC Parameters'!$J$6+VLOOKUP('Raw Data'!A682, 'APC Parameters'!$H$7:$L$20, 3, FALSE))+'APC Parameters'!$I$6+VLOOKUP('Raw Data'!A682, 'APC Parameters'!$H$7:$L$20, 2, FALSE))), 0)</f>
        <v>NA</v>
      </c>
      <c r="N682" s="168" t="str">
        <f t="shared" si="312"/>
        <v>NA</v>
      </c>
      <c r="O682" s="168">
        <f>IFERROR(IF(M682="NA",VLOOKUP(D682,'Internal Calculations'!$B$10:$C$11,2,FALSE), M682)*VLOOKUP(A682, 'Growth Parameters'!$B$6:$H$19, 7, FALSE), 0)</f>
        <v>2278.6764150234731</v>
      </c>
      <c r="P682" s="177">
        <f t="shared" si="313"/>
        <v>2278.6764150234731</v>
      </c>
      <c r="Q682" s="178">
        <f>IF('Funding Allocation Parameters'!$C$5="Basic Library Subsidy", MIN(O682*('Funding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MIN($O682*(VLOOKUP(CONCATENATE($A682, 'Funding Allocation Parameters'!$I$5), 'Library Subsidy Complex'!$C$2:$J$55, 2, FALSE)), VLOOKUP(CONCATENATE($A682, 'Funding Allocation Parameters'!$I$5), 'Library Subsidy Complex'!$C$2:$J$55, 4, FALSE)), 0)))))</f>
        <v>1189</v>
      </c>
      <c r="R682" s="178">
        <f>IF('Funding Allocation Parameters'!$C$5="Basic Library Subsidy", 0, IF('Funding Allocation Parameters'!$C$5="Grant funding",MIN(O682*('Funding Allocation Parameters'!$E$5), 'Funding Allocation Parameters'!$G$5), IF('Funding Allocation Parameters'!$C$5="Other author funding", 0, IF('Funding Allocation Parameters'!$C$5="Any discretionary funds (grants if available, other if no grants)", MIN(O682*('Funding Allocation Parameters'!$E$5), 'Funding Allocation Parameters'!$G$5), IF('Funding Allocation Parameters'!$C$5="Complex Library Subsidy", 0, 0)))))</f>
        <v>0</v>
      </c>
      <c r="S682" s="178">
        <f>IF('Funding Allocation Parameters'!$C$5="Basic Library Subsidy", 0, IF('Funding Allocation Parameters'!$C$5="Grant funding", 0, IF('Funding Allocation Parameters'!$C$5="Other author funding",  MIN(O682*('Funding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2" s="178">
        <f>IF('Funding Allocation Parameters'!$C$5="Basic Library Subsidy", MIN(O682*('Funding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MIN($O682*(VLOOKUP(CONCATENATE($A682, 'Funding Allocation Parameters'!$I$5), 'Library Subsidy Complex'!$C$2:$J$55, 6, FALSE)), VLOOKUP(CONCATENATE($A682, 'Funding Allocation Parameters'!$I$5), 'Library Subsidy Complex'!$C$2:$J$55, 8, FALSE)), 0)))))</f>
        <v>1189</v>
      </c>
      <c r="U682" s="178">
        <f>IF('Funding Allocation Parameters'!$C$5="Basic Library Subsidy", 0, IF('Funding Allocation Parameters'!$C$5="Grant funding", 0, IF('Funding Allocation Parameters'!$C$5="Other author funding",  MIN(O682*('Funding Allocation Parameters'!$E$5), 'Funding Allocation Parameters'!$G$5), IF('Funding Allocation Parameters'!$C$5="Any discretionary funds (grants if available, other if no grants)", MIN(O682*('Funding Allocation Parameters'!$E$5), 'Funding Allocation Parameters'!$G$5), IF('Funding Allocation Parameters'!$C$5="Complex Library Subsidy", 0, 0)))))</f>
        <v>0</v>
      </c>
      <c r="V682" s="177">
        <f t="shared" si="314"/>
        <v>1089.6764150234731</v>
      </c>
      <c r="W682" s="177">
        <f t="shared" si="315"/>
        <v>1089.6764150234731</v>
      </c>
      <c r="X682" s="179">
        <f>IF('Funding Allocation Parameters'!$C$6="Basic Library Subsidy", MIN(V682*'Funding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MIN(V682*VLOOKUP(CONCATENATE($A682, 'Funding Allocation Parameters'!$I$6), 'Library Subsidy Complex'!$C$2:$J$55, 2, FALSE), VLOOKUP(CONCATENATE($A682, 'Funding Allocation Parameters'!$I$6), 'Library Subsidy Complex'!$C$2:$J$55, 4, FALSE)), 0)))))</f>
        <v>0</v>
      </c>
      <c r="Y682" s="179">
        <f>IF('Funding Allocation Parameters'!$C$6="Basic Library Subsidy", 0, IF('Funding Allocation Parameters'!$C$6="Grant funding",MIN(V682*'Funding Allocation Parameters'!$E$6, 'Funding Allocation Parameters'!$G$6), IF('Funding Allocation Parameters'!$C$6="Other author funding", 0, IF('Funding Allocation Parameters'!$C$6="Any discretionary funds (grants if available, other if no grants)", MIN(V682*'Funding Allocation Parameters'!$E$6, 'Funding Allocation Parameters'!$G$6), IF('Funding Allocation Parameters'!$C$6="Complex Library Subsidy", 0, 0)))))</f>
        <v>1089.6764150234731</v>
      </c>
      <c r="Z682" s="179">
        <f>IF('Funding Allocation Parameters'!$C$6="Basic Library Subsidy", 0, IF('Funding Allocation Parameters'!$C$6="Grant funding", 0, IF('Funding Allocation Parameters'!$C$6="Other author funding",  MIN(V682*'Funding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2" s="179">
        <f>IF('Funding Allocation Parameters'!$C$6="Basic Library Subsidy", MIN(W682*'Funding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MIN(W682*VLOOKUP(CONCATENATE($A682, 'Funding Allocation Parameters'!$I$6), 'Library Subsidy Complex'!$C$2:$J$55, 6, FALSE), VLOOKUP(CONCATENATE($A682, 'Funding Allocation Parameters'!$I$6), 'Library Subsidy Complex'!$C$2:$J$55, 8, FALSE)), 0)))))</f>
        <v>0</v>
      </c>
      <c r="AB682" s="179">
        <f>IF('Funding Allocation Parameters'!$C$6="Basic Library Subsidy", 0, IF('Funding Allocation Parameters'!$C$6="Grant funding", 0, IF('Funding Allocation Parameters'!$C$6="Other author funding",  MIN(W682*'Funding Allocation Parameters'!$E$6, 'Funding Allocation Parameters'!$G$6), IF('Funding Allocation Parameters'!$C$6="Any discretionary funds (grants if available, other if no grants)", MIN(W682*'Funding Allocation Parameters'!$E$6, 'Funding Allocation Parameters'!$G$6), IF('Funding Allocation Parameters'!$C$6="Complex Library Subsidy", 0, 0)))))</f>
        <v>1089.6764150234731</v>
      </c>
      <c r="AC682" s="177">
        <f t="shared" si="316"/>
        <v>0</v>
      </c>
      <c r="AD682" s="177">
        <f t="shared" si="317"/>
        <v>0</v>
      </c>
      <c r="AE682" s="180">
        <f>IF('Funding Allocation Parameters'!$C$7="Basic Library Subsidy", MIN(AC682*'Funding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MIN(AC682*VLOOKUP(CONCATENATE($A682, 'Funding Allocation Parameters'!$I$7), 'Library Subsidy Complex'!$C$2:$J$55, 2, FALSE), VLOOKUP(CONCATENATE($A682, 'Funding Allocation Parameters'!$I$7), 'Library Subsidy Complex'!$C$2:$J$55, 4, FALSE)), 0)))))</f>
        <v>0</v>
      </c>
      <c r="AF682" s="180">
        <f>IF('Funding Allocation Parameters'!$C$7="Basic Library Subsidy", 0, IF('Funding Allocation Parameters'!$C$7="Grant funding",MIN(AC682*'Funding Allocation Parameters'!$E$7, 'Funding Allocation Parameters'!$G$7), IF('Funding Allocation Parameters'!$C$7="Other author funding", 0, IF('Funding Allocation Parameters'!$C$7="Any discretionary funds (grants if available, other if no grants)", MIN(AC682*'Funding Allocation Parameters'!$E$7, 'Funding Allocation Parameters'!$G$7), IF('Funding Allocation Parameters'!$C$7="Complex Library Subsidy", 0, 0)))))</f>
        <v>0</v>
      </c>
      <c r="AG682" s="180">
        <f>IF('Funding Allocation Parameters'!$C$7="Basic Library Subsidy", 0, IF('Funding Allocation Parameters'!$C$7="Grant funding", 0, IF('Funding Allocation Parameters'!$C$7="Other author funding",  MIN(AC682*'Funding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2" s="180">
        <f>IF('Funding Allocation Parameters'!$C$7="Basic Library Subsidy", MIN(AD682*'Funding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MIN(AD682*VLOOKUP(CONCATENATE($A682, 'Funding Allocation Parameters'!$I$7), 'Library Subsidy Complex'!$C$2:$J$55, 6, FALSE), VLOOKUP(CONCATENATE($A682, 'Funding Allocation Parameters'!$I$7), 'Library Subsidy Complex'!$C$2:$J$55, 8, FALSE)), 0)))))</f>
        <v>0</v>
      </c>
      <c r="AI682" s="180">
        <f>IF('Funding Allocation Parameters'!$C$7="Basic Library Subsidy", 0, IF('Funding Allocation Parameters'!$C$7="Grant funding", 0, IF('Funding Allocation Parameters'!$C$7="Other author funding",  MIN(AD682*'Funding Allocation Parameters'!$E$7, 'Funding Allocation Parameters'!$G$7), IF('Funding Allocation Parameters'!$C$7="Any discretionary funds (grants if available, other if no grants)", MIN(AD682*'Funding Allocation Parameters'!$E$7, 'Funding Allocation Parameters'!$G$7), IF('Funding Allocation Parameters'!$C$7="Complex Library Subsidy", 0, 0)))))</f>
        <v>0</v>
      </c>
      <c r="AJ682" s="177">
        <f t="shared" si="318"/>
        <v>0</v>
      </c>
      <c r="AK682" s="177">
        <f t="shared" si="319"/>
        <v>0</v>
      </c>
      <c r="AL682" s="181">
        <f>IF('Funding Allocation Parameters'!$C$8="Basic Library Subsidy", MIN(AJ682*'Funding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MIN(AJ682*VLOOKUP(CONCATENATE($A682, 'Funding Allocation Parameters'!$I$8), 'Library Subsidy Complex'!$C$2:$J$55, 2, FALSE), VLOOKUP(CONCATENATE($A682, 'Funding Allocation Parameters'!$I$8), 'Library Subsidy Complex'!$C$2:$J$55, 4, FALSE)), 0)))))</f>
        <v>0</v>
      </c>
      <c r="AM682" s="181">
        <f>IF('Funding Allocation Parameters'!$C$8="Basic Library Subsidy", 0, IF('Funding Allocation Parameters'!$C$8="Grant funding",MIN(AJ682*'Funding Allocation Parameters'!$E$8, 'Funding Allocation Parameters'!$G$8), IF('Funding Allocation Parameters'!$C$8="Other author funding", 0, IF('Funding Allocation Parameters'!$C$8="Any discretionary funds (grants if available, other if no grants)", MIN(AJ682*'Funding Allocation Parameters'!$E$8, 'Funding Allocation Parameters'!$G$8), IF('Funding Allocation Parameters'!$C$8="Complex Library Subsidy", 0, 0)))))</f>
        <v>0</v>
      </c>
      <c r="AN682" s="181">
        <f>IF('Funding Allocation Parameters'!$C$8="Basic Library Subsidy", 0, IF('Funding Allocation Parameters'!$C$8="Grant funding", 0, IF('Funding Allocation Parameters'!$C$8="Other author funding",  MIN(AJ682*'Funding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2" s="181">
        <f>IF('Funding Allocation Parameters'!$C$8="Basic Library Subsidy", MIN(AK682*'Funding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MIN(AK682*VLOOKUP(CONCATENATE($A682, 'Funding Allocation Parameters'!$I$8), 'Library Subsidy Complex'!$C$2:$J$55, 6, FALSE), VLOOKUP(CONCATENATE($A682, 'Funding Allocation Parameters'!$I$8), 'Library Subsidy Complex'!$C$2:$J$55, 8, FALSE)), 0)))))</f>
        <v>0</v>
      </c>
      <c r="AP682" s="181">
        <f>IF('Funding Allocation Parameters'!$C$8="Basic Library Subsidy", 0, IF('Funding Allocation Parameters'!$C$8="Grant funding", 0, IF('Funding Allocation Parameters'!$C$8="Other author funding",  MIN(AK682*'Funding Allocation Parameters'!$E$8, 'Funding Allocation Parameters'!$G$8), IF('Funding Allocation Parameters'!$C$8="Any discretionary funds (grants if available, other if no grants)", MIN(AK682*'Funding Allocation Parameters'!$E$8, 'Funding Allocation Parameters'!$G$8), IF('Funding Allocation Parameters'!$C$8="Complex Library Subsidy", 0, 0)))))</f>
        <v>0</v>
      </c>
      <c r="AQ682" s="177">
        <f t="shared" si="320"/>
        <v>0</v>
      </c>
      <c r="AR682" s="177">
        <f t="shared" si="321"/>
        <v>0</v>
      </c>
      <c r="AS682" s="182">
        <f t="shared" si="322"/>
        <v>1189</v>
      </c>
      <c r="AT682" s="182">
        <f t="shared" si="323"/>
        <v>1089.6764150234731</v>
      </c>
      <c r="AU682" s="182">
        <f t="shared" si="324"/>
        <v>0</v>
      </c>
      <c r="AV682" s="182">
        <f t="shared" si="325"/>
        <v>1189</v>
      </c>
      <c r="AW682" s="182">
        <f t="shared" si="326"/>
        <v>1089.6764150234731</v>
      </c>
      <c r="AX682" s="183">
        <f t="shared" si="327"/>
        <v>1189</v>
      </c>
      <c r="AY682" s="183">
        <f t="shared" si="328"/>
        <v>1089.6764150234731</v>
      </c>
      <c r="AZ682" s="183">
        <f t="shared" si="329"/>
        <v>0</v>
      </c>
      <c r="BA682" s="183">
        <f t="shared" si="330"/>
        <v>0</v>
      </c>
      <c r="BB682" s="183">
        <f t="shared" si="331"/>
        <v>0</v>
      </c>
      <c r="BC682" s="184">
        <f t="shared" si="332"/>
        <v>1189</v>
      </c>
      <c r="BD682" s="184">
        <f t="shared" si="333"/>
        <v>0</v>
      </c>
      <c r="BE682" s="184">
        <f t="shared" si="334"/>
        <v>1089.6764150234731</v>
      </c>
      <c r="BF682" s="184">
        <f t="shared" si="335"/>
        <v>0</v>
      </c>
      <c r="BG682" s="102">
        <f t="shared" si="336"/>
        <v>0</v>
      </c>
      <c r="BH682" s="102">
        <f t="shared" si="337"/>
        <v>0</v>
      </c>
      <c r="BI682" s="102">
        <f t="shared" si="338"/>
        <v>0</v>
      </c>
      <c r="BJ682" s="102">
        <f t="shared" si="339"/>
        <v>1</v>
      </c>
      <c r="BK682" s="102">
        <f t="shared" si="340"/>
        <v>0</v>
      </c>
      <c r="BL682" s="102">
        <f t="shared" si="341"/>
        <v>0</v>
      </c>
      <c r="BN682" s="102"/>
    </row>
    <row r="683" spans="1:66" x14ac:dyDescent="0.25">
      <c r="A683" s="102" t="s">
        <v>18</v>
      </c>
      <c r="B683" s="102" t="s">
        <v>8</v>
      </c>
      <c r="C683" s="102" t="s">
        <v>8</v>
      </c>
      <c r="D683" s="102" t="s">
        <v>27</v>
      </c>
      <c r="E683" s="102" t="s">
        <v>310</v>
      </c>
      <c r="F683" s="102" t="s">
        <v>1307</v>
      </c>
      <c r="G683" s="102">
        <v>1.0680000000000001</v>
      </c>
      <c r="H683" s="102">
        <v>1</v>
      </c>
      <c r="I683" s="102">
        <v>1</v>
      </c>
      <c r="J683" s="167">
        <f>IFERROR(H683*VLOOKUP(A683, 'Advanced Parameters'!$B$7:$G$20, 6, FALSE)*VLOOKUP(A683, 'Growth Parameters'!$B$6:$H$19, 6, FALSE), 0)</f>
        <v>1</v>
      </c>
      <c r="K683" s="167">
        <f>IFERROR(IF('Advanced Parameters'!$C$5="n",'Raw Data'!I683*VLOOKUP(A683,'Advanced Parameters'!$B$7:$G$20,6,FALSE),J683*VLOOKUP(A683,'Advanced Parameters'!$B$7:$G$20,2,FALSE))*VLOOKUP(A683, 'Growth Parameters'!$B$6:$H$19, 6, FALSE), 0)</f>
        <v>1</v>
      </c>
      <c r="L683" s="167">
        <f t="shared" si="342"/>
        <v>0</v>
      </c>
      <c r="M683" s="168">
        <f>IFERROR(IF(G683="NA","NA",IF(G683&gt;'APC Parameters'!$K$6+VLOOKUP('Raw Data'!A683, 'APC Parameters'!$H$7:$L$20, 4, FALSE), 'APC Parameters'!$L$6+VLOOKUP('Raw Data'!A683, 'APC Parameters'!$H$7:$L$20, 5, FALSE), G683*('APC Parameters'!$J$6+VLOOKUP('Raw Data'!A683, 'APC Parameters'!$H$7:$L$20, 3, FALSE))+'APC Parameters'!$I$6+VLOOKUP('Raw Data'!A683, 'APC Parameters'!$H$7:$L$20, 2, FALSE))), 0)</f>
        <v>1905.3192000000001</v>
      </c>
      <c r="N683" s="168">
        <f t="shared" si="312"/>
        <v>1905.3192000000001</v>
      </c>
      <c r="O683" s="168">
        <f>IFERROR(IF(M683="NA",VLOOKUP(D683,'Internal Calculations'!$B$10:$C$11,2,FALSE), M683)*VLOOKUP(A683, 'Growth Parameters'!$B$6:$H$19, 7, FALSE), 0)</f>
        <v>1905.3192000000001</v>
      </c>
      <c r="P683" s="177">
        <f t="shared" si="313"/>
        <v>1905.3192000000001</v>
      </c>
      <c r="Q683" s="178">
        <f>IF('Funding Allocation Parameters'!$C$5="Basic Library Subsidy", MIN(O683*('Funding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MIN($O683*(VLOOKUP(CONCATENATE($A683, 'Funding Allocation Parameters'!$I$5), 'Library Subsidy Complex'!$C$2:$J$55, 2, FALSE)), VLOOKUP(CONCATENATE($A683, 'Funding Allocation Parameters'!$I$5), 'Library Subsidy Complex'!$C$2:$J$55, 4, FALSE)), 0)))))</f>
        <v>1189</v>
      </c>
      <c r="R683" s="178">
        <f>IF('Funding Allocation Parameters'!$C$5="Basic Library Subsidy", 0, IF('Funding Allocation Parameters'!$C$5="Grant funding",MIN(O683*('Funding Allocation Parameters'!$E$5), 'Funding Allocation Parameters'!$G$5), IF('Funding Allocation Parameters'!$C$5="Other author funding", 0, IF('Funding Allocation Parameters'!$C$5="Any discretionary funds (grants if available, other if no grants)", MIN(O683*('Funding Allocation Parameters'!$E$5), 'Funding Allocation Parameters'!$G$5), IF('Funding Allocation Parameters'!$C$5="Complex Library Subsidy", 0, 0)))))</f>
        <v>0</v>
      </c>
      <c r="S683" s="178">
        <f>IF('Funding Allocation Parameters'!$C$5="Basic Library Subsidy", 0, IF('Funding Allocation Parameters'!$C$5="Grant funding", 0, IF('Funding Allocation Parameters'!$C$5="Other author funding",  MIN(O683*('Funding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3" s="178">
        <f>IF('Funding Allocation Parameters'!$C$5="Basic Library Subsidy", MIN(O683*('Funding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MIN($O683*(VLOOKUP(CONCATENATE($A683, 'Funding Allocation Parameters'!$I$5), 'Library Subsidy Complex'!$C$2:$J$55, 6, FALSE)), VLOOKUP(CONCATENATE($A683, 'Funding Allocation Parameters'!$I$5), 'Library Subsidy Complex'!$C$2:$J$55, 8, FALSE)), 0)))))</f>
        <v>1189</v>
      </c>
      <c r="U683" s="178">
        <f>IF('Funding Allocation Parameters'!$C$5="Basic Library Subsidy", 0, IF('Funding Allocation Parameters'!$C$5="Grant funding", 0, IF('Funding Allocation Parameters'!$C$5="Other author funding",  MIN(O683*('Funding Allocation Parameters'!$E$5), 'Funding Allocation Parameters'!$G$5), IF('Funding Allocation Parameters'!$C$5="Any discretionary funds (grants if available, other if no grants)", MIN(O683*('Funding Allocation Parameters'!$E$5), 'Funding Allocation Parameters'!$G$5), IF('Funding Allocation Parameters'!$C$5="Complex Library Subsidy", 0, 0)))))</f>
        <v>0</v>
      </c>
      <c r="V683" s="177">
        <f t="shared" si="314"/>
        <v>716.31920000000014</v>
      </c>
      <c r="W683" s="177">
        <f t="shared" si="315"/>
        <v>716.31920000000014</v>
      </c>
      <c r="X683" s="179">
        <f>IF('Funding Allocation Parameters'!$C$6="Basic Library Subsidy", MIN(V683*'Funding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MIN(V683*VLOOKUP(CONCATENATE($A683, 'Funding Allocation Parameters'!$I$6), 'Library Subsidy Complex'!$C$2:$J$55, 2, FALSE), VLOOKUP(CONCATENATE($A683, 'Funding Allocation Parameters'!$I$6), 'Library Subsidy Complex'!$C$2:$J$55, 4, FALSE)), 0)))))</f>
        <v>0</v>
      </c>
      <c r="Y683" s="179">
        <f>IF('Funding Allocation Parameters'!$C$6="Basic Library Subsidy", 0, IF('Funding Allocation Parameters'!$C$6="Grant funding",MIN(V683*'Funding Allocation Parameters'!$E$6, 'Funding Allocation Parameters'!$G$6), IF('Funding Allocation Parameters'!$C$6="Other author funding", 0, IF('Funding Allocation Parameters'!$C$6="Any discretionary funds (grants if available, other if no grants)", MIN(V683*'Funding Allocation Parameters'!$E$6, 'Funding Allocation Parameters'!$G$6), IF('Funding Allocation Parameters'!$C$6="Complex Library Subsidy", 0, 0)))))</f>
        <v>716.31920000000014</v>
      </c>
      <c r="Z683" s="179">
        <f>IF('Funding Allocation Parameters'!$C$6="Basic Library Subsidy", 0, IF('Funding Allocation Parameters'!$C$6="Grant funding", 0, IF('Funding Allocation Parameters'!$C$6="Other author funding",  MIN(V683*'Funding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3" s="179">
        <f>IF('Funding Allocation Parameters'!$C$6="Basic Library Subsidy", MIN(W683*'Funding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MIN(W683*VLOOKUP(CONCATENATE($A683, 'Funding Allocation Parameters'!$I$6), 'Library Subsidy Complex'!$C$2:$J$55, 6, FALSE), VLOOKUP(CONCATENATE($A683, 'Funding Allocation Parameters'!$I$6), 'Library Subsidy Complex'!$C$2:$J$55, 8, FALSE)), 0)))))</f>
        <v>0</v>
      </c>
      <c r="AB683" s="179">
        <f>IF('Funding Allocation Parameters'!$C$6="Basic Library Subsidy", 0, IF('Funding Allocation Parameters'!$C$6="Grant funding", 0, IF('Funding Allocation Parameters'!$C$6="Other author funding",  MIN(W683*'Funding Allocation Parameters'!$E$6, 'Funding Allocation Parameters'!$G$6), IF('Funding Allocation Parameters'!$C$6="Any discretionary funds (grants if available, other if no grants)", MIN(W683*'Funding Allocation Parameters'!$E$6, 'Funding Allocation Parameters'!$G$6), IF('Funding Allocation Parameters'!$C$6="Complex Library Subsidy", 0, 0)))))</f>
        <v>716.31920000000014</v>
      </c>
      <c r="AC683" s="177">
        <f t="shared" si="316"/>
        <v>0</v>
      </c>
      <c r="AD683" s="177">
        <f t="shared" si="317"/>
        <v>0</v>
      </c>
      <c r="AE683" s="180">
        <f>IF('Funding Allocation Parameters'!$C$7="Basic Library Subsidy", MIN(AC683*'Funding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MIN(AC683*VLOOKUP(CONCATENATE($A683, 'Funding Allocation Parameters'!$I$7), 'Library Subsidy Complex'!$C$2:$J$55, 2, FALSE), VLOOKUP(CONCATENATE($A683, 'Funding Allocation Parameters'!$I$7), 'Library Subsidy Complex'!$C$2:$J$55, 4, FALSE)), 0)))))</f>
        <v>0</v>
      </c>
      <c r="AF683" s="180">
        <f>IF('Funding Allocation Parameters'!$C$7="Basic Library Subsidy", 0, IF('Funding Allocation Parameters'!$C$7="Grant funding",MIN(AC683*'Funding Allocation Parameters'!$E$7, 'Funding Allocation Parameters'!$G$7), IF('Funding Allocation Parameters'!$C$7="Other author funding", 0, IF('Funding Allocation Parameters'!$C$7="Any discretionary funds (grants if available, other if no grants)", MIN(AC683*'Funding Allocation Parameters'!$E$7, 'Funding Allocation Parameters'!$G$7), IF('Funding Allocation Parameters'!$C$7="Complex Library Subsidy", 0, 0)))))</f>
        <v>0</v>
      </c>
      <c r="AG683" s="180">
        <f>IF('Funding Allocation Parameters'!$C$7="Basic Library Subsidy", 0, IF('Funding Allocation Parameters'!$C$7="Grant funding", 0, IF('Funding Allocation Parameters'!$C$7="Other author funding",  MIN(AC683*'Funding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3" s="180">
        <f>IF('Funding Allocation Parameters'!$C$7="Basic Library Subsidy", MIN(AD683*'Funding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MIN(AD683*VLOOKUP(CONCATENATE($A683, 'Funding Allocation Parameters'!$I$7), 'Library Subsidy Complex'!$C$2:$J$55, 6, FALSE), VLOOKUP(CONCATENATE($A683, 'Funding Allocation Parameters'!$I$7), 'Library Subsidy Complex'!$C$2:$J$55, 8, FALSE)), 0)))))</f>
        <v>0</v>
      </c>
      <c r="AI683" s="180">
        <f>IF('Funding Allocation Parameters'!$C$7="Basic Library Subsidy", 0, IF('Funding Allocation Parameters'!$C$7="Grant funding", 0, IF('Funding Allocation Parameters'!$C$7="Other author funding",  MIN(AD683*'Funding Allocation Parameters'!$E$7, 'Funding Allocation Parameters'!$G$7), IF('Funding Allocation Parameters'!$C$7="Any discretionary funds (grants if available, other if no grants)", MIN(AD683*'Funding Allocation Parameters'!$E$7, 'Funding Allocation Parameters'!$G$7), IF('Funding Allocation Parameters'!$C$7="Complex Library Subsidy", 0, 0)))))</f>
        <v>0</v>
      </c>
      <c r="AJ683" s="177">
        <f t="shared" si="318"/>
        <v>0</v>
      </c>
      <c r="AK683" s="177">
        <f t="shared" si="319"/>
        <v>0</v>
      </c>
      <c r="AL683" s="181">
        <f>IF('Funding Allocation Parameters'!$C$8="Basic Library Subsidy", MIN(AJ683*'Funding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MIN(AJ683*VLOOKUP(CONCATENATE($A683, 'Funding Allocation Parameters'!$I$8), 'Library Subsidy Complex'!$C$2:$J$55, 2, FALSE), VLOOKUP(CONCATENATE($A683, 'Funding Allocation Parameters'!$I$8), 'Library Subsidy Complex'!$C$2:$J$55, 4, FALSE)), 0)))))</f>
        <v>0</v>
      </c>
      <c r="AM683" s="181">
        <f>IF('Funding Allocation Parameters'!$C$8="Basic Library Subsidy", 0, IF('Funding Allocation Parameters'!$C$8="Grant funding",MIN(AJ683*'Funding Allocation Parameters'!$E$8, 'Funding Allocation Parameters'!$G$8), IF('Funding Allocation Parameters'!$C$8="Other author funding", 0, IF('Funding Allocation Parameters'!$C$8="Any discretionary funds (grants if available, other if no grants)", MIN(AJ683*'Funding Allocation Parameters'!$E$8, 'Funding Allocation Parameters'!$G$8), IF('Funding Allocation Parameters'!$C$8="Complex Library Subsidy", 0, 0)))))</f>
        <v>0</v>
      </c>
      <c r="AN683" s="181">
        <f>IF('Funding Allocation Parameters'!$C$8="Basic Library Subsidy", 0, IF('Funding Allocation Parameters'!$C$8="Grant funding", 0, IF('Funding Allocation Parameters'!$C$8="Other author funding",  MIN(AJ683*'Funding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3" s="181">
        <f>IF('Funding Allocation Parameters'!$C$8="Basic Library Subsidy", MIN(AK683*'Funding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MIN(AK683*VLOOKUP(CONCATENATE($A683, 'Funding Allocation Parameters'!$I$8), 'Library Subsidy Complex'!$C$2:$J$55, 6, FALSE), VLOOKUP(CONCATENATE($A683, 'Funding Allocation Parameters'!$I$8), 'Library Subsidy Complex'!$C$2:$J$55, 8, FALSE)), 0)))))</f>
        <v>0</v>
      </c>
      <c r="AP683" s="181">
        <f>IF('Funding Allocation Parameters'!$C$8="Basic Library Subsidy", 0, IF('Funding Allocation Parameters'!$C$8="Grant funding", 0, IF('Funding Allocation Parameters'!$C$8="Other author funding",  MIN(AK683*'Funding Allocation Parameters'!$E$8, 'Funding Allocation Parameters'!$G$8), IF('Funding Allocation Parameters'!$C$8="Any discretionary funds (grants if available, other if no grants)", MIN(AK683*'Funding Allocation Parameters'!$E$8, 'Funding Allocation Parameters'!$G$8), IF('Funding Allocation Parameters'!$C$8="Complex Library Subsidy", 0, 0)))))</f>
        <v>0</v>
      </c>
      <c r="AQ683" s="177">
        <f t="shared" si="320"/>
        <v>0</v>
      </c>
      <c r="AR683" s="177">
        <f t="shared" si="321"/>
        <v>0</v>
      </c>
      <c r="AS683" s="182">
        <f t="shared" si="322"/>
        <v>1189</v>
      </c>
      <c r="AT683" s="182">
        <f t="shared" si="323"/>
        <v>716.31920000000014</v>
      </c>
      <c r="AU683" s="182">
        <f t="shared" si="324"/>
        <v>0</v>
      </c>
      <c r="AV683" s="182">
        <f t="shared" si="325"/>
        <v>1189</v>
      </c>
      <c r="AW683" s="182">
        <f t="shared" si="326"/>
        <v>716.31920000000014</v>
      </c>
      <c r="AX683" s="183">
        <f t="shared" si="327"/>
        <v>1189</v>
      </c>
      <c r="AY683" s="183">
        <f t="shared" si="328"/>
        <v>716.31920000000014</v>
      </c>
      <c r="AZ683" s="183">
        <f t="shared" si="329"/>
        <v>0</v>
      </c>
      <c r="BA683" s="183">
        <f t="shared" si="330"/>
        <v>0</v>
      </c>
      <c r="BB683" s="183">
        <f t="shared" si="331"/>
        <v>0</v>
      </c>
      <c r="BC683" s="184">
        <f t="shared" si="332"/>
        <v>1189</v>
      </c>
      <c r="BD683" s="184">
        <f t="shared" si="333"/>
        <v>0</v>
      </c>
      <c r="BE683" s="184">
        <f t="shared" si="334"/>
        <v>716.31920000000014</v>
      </c>
      <c r="BF683" s="184">
        <f t="shared" si="335"/>
        <v>0</v>
      </c>
      <c r="BG683" s="102">
        <f t="shared" si="336"/>
        <v>0</v>
      </c>
      <c r="BH683" s="102">
        <f t="shared" si="337"/>
        <v>0</v>
      </c>
      <c r="BI683" s="102">
        <f t="shared" si="338"/>
        <v>0</v>
      </c>
      <c r="BJ683" s="102">
        <f t="shared" si="339"/>
        <v>1</v>
      </c>
      <c r="BK683" s="102">
        <f t="shared" si="340"/>
        <v>0</v>
      </c>
      <c r="BL683" s="102">
        <f t="shared" si="341"/>
        <v>0</v>
      </c>
      <c r="BN683" s="102"/>
    </row>
    <row r="684" spans="1:66" x14ac:dyDescent="0.25">
      <c r="A684" s="102" t="s">
        <v>13</v>
      </c>
      <c r="B684" s="102" t="s">
        <v>8</v>
      </c>
      <c r="C684" s="102" t="s">
        <v>8</v>
      </c>
      <c r="D684" s="102" t="s">
        <v>27</v>
      </c>
      <c r="E684" s="102" t="s">
        <v>28</v>
      </c>
      <c r="F684" s="102" t="s">
        <v>1308</v>
      </c>
      <c r="G684" s="102">
        <v>1.034</v>
      </c>
      <c r="H684" s="102">
        <v>1</v>
      </c>
      <c r="I684" s="102">
        <v>1</v>
      </c>
      <c r="J684" s="167">
        <f>IFERROR(H684*VLOOKUP(A684, 'Advanced Parameters'!$B$7:$G$20, 6, FALSE)*VLOOKUP(A684, 'Growth Parameters'!$B$6:$H$19, 6, FALSE), 0)</f>
        <v>1</v>
      </c>
      <c r="K684" s="167">
        <f>IFERROR(IF('Advanced Parameters'!$C$5="n",'Raw Data'!I684*VLOOKUP(A684,'Advanced Parameters'!$B$7:$G$20,6,FALSE),J684*VLOOKUP(A684,'Advanced Parameters'!$B$7:$G$20,2,FALSE))*VLOOKUP(A684, 'Growth Parameters'!$B$6:$H$19, 6, FALSE), 0)</f>
        <v>1</v>
      </c>
      <c r="L684" s="167">
        <f t="shared" si="342"/>
        <v>0</v>
      </c>
      <c r="M684" s="168">
        <f>IFERROR(IF(G684="NA","NA",IF(G684&gt;'APC Parameters'!$K$6+VLOOKUP('Raw Data'!A684, 'APC Parameters'!$H$7:$L$20, 4, FALSE), 'APC Parameters'!$L$6+VLOOKUP('Raw Data'!A684, 'APC Parameters'!$H$7:$L$20, 5, FALSE), G684*('APC Parameters'!$J$6+VLOOKUP('Raw Data'!A684, 'APC Parameters'!$H$7:$L$20, 3, FALSE))+'APC Parameters'!$I$6+VLOOKUP('Raw Data'!A684, 'APC Parameters'!$H$7:$L$20, 2, FALSE))), 0)</f>
        <v>1881.1995999999999</v>
      </c>
      <c r="N684" s="168">
        <f t="shared" si="312"/>
        <v>1881.1995999999999</v>
      </c>
      <c r="O684" s="168">
        <f>IFERROR(IF(M684="NA",VLOOKUP(D684,'Internal Calculations'!$B$10:$C$11,2,FALSE), M684)*VLOOKUP(A684, 'Growth Parameters'!$B$6:$H$19, 7, FALSE), 0)</f>
        <v>1881.1995999999999</v>
      </c>
      <c r="P684" s="177">
        <f t="shared" si="313"/>
        <v>1881.1995999999999</v>
      </c>
      <c r="Q684" s="178">
        <f>IF('Funding Allocation Parameters'!$C$5="Basic Library Subsidy", MIN(O684*('Funding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MIN($O684*(VLOOKUP(CONCATENATE($A684, 'Funding Allocation Parameters'!$I$5), 'Library Subsidy Complex'!$C$2:$J$55, 2, FALSE)), VLOOKUP(CONCATENATE($A684, 'Funding Allocation Parameters'!$I$5), 'Library Subsidy Complex'!$C$2:$J$55, 4, FALSE)), 0)))))</f>
        <v>1189</v>
      </c>
      <c r="R684" s="178">
        <f>IF('Funding Allocation Parameters'!$C$5="Basic Library Subsidy", 0, IF('Funding Allocation Parameters'!$C$5="Grant funding",MIN(O684*('Funding Allocation Parameters'!$E$5), 'Funding Allocation Parameters'!$G$5), IF('Funding Allocation Parameters'!$C$5="Other author funding", 0, IF('Funding Allocation Parameters'!$C$5="Any discretionary funds (grants if available, other if no grants)", MIN(O684*('Funding Allocation Parameters'!$E$5), 'Funding Allocation Parameters'!$G$5), IF('Funding Allocation Parameters'!$C$5="Complex Library Subsidy", 0, 0)))))</f>
        <v>0</v>
      </c>
      <c r="S684" s="178">
        <f>IF('Funding Allocation Parameters'!$C$5="Basic Library Subsidy", 0, IF('Funding Allocation Parameters'!$C$5="Grant funding", 0, IF('Funding Allocation Parameters'!$C$5="Other author funding",  MIN(O684*('Funding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4" s="178">
        <f>IF('Funding Allocation Parameters'!$C$5="Basic Library Subsidy", MIN(O684*('Funding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MIN($O684*(VLOOKUP(CONCATENATE($A684, 'Funding Allocation Parameters'!$I$5), 'Library Subsidy Complex'!$C$2:$J$55, 6, FALSE)), VLOOKUP(CONCATENATE($A684, 'Funding Allocation Parameters'!$I$5), 'Library Subsidy Complex'!$C$2:$J$55, 8, FALSE)), 0)))))</f>
        <v>1189</v>
      </c>
      <c r="U684" s="178">
        <f>IF('Funding Allocation Parameters'!$C$5="Basic Library Subsidy", 0, IF('Funding Allocation Parameters'!$C$5="Grant funding", 0, IF('Funding Allocation Parameters'!$C$5="Other author funding",  MIN(O684*('Funding Allocation Parameters'!$E$5), 'Funding Allocation Parameters'!$G$5), IF('Funding Allocation Parameters'!$C$5="Any discretionary funds (grants if available, other if no grants)", MIN(O684*('Funding Allocation Parameters'!$E$5), 'Funding Allocation Parameters'!$G$5), IF('Funding Allocation Parameters'!$C$5="Complex Library Subsidy", 0, 0)))))</f>
        <v>0</v>
      </c>
      <c r="V684" s="177">
        <f t="shared" si="314"/>
        <v>692.19959999999992</v>
      </c>
      <c r="W684" s="177">
        <f t="shared" si="315"/>
        <v>692.19959999999992</v>
      </c>
      <c r="X684" s="179">
        <f>IF('Funding Allocation Parameters'!$C$6="Basic Library Subsidy", MIN(V684*'Funding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MIN(V684*VLOOKUP(CONCATENATE($A684, 'Funding Allocation Parameters'!$I$6), 'Library Subsidy Complex'!$C$2:$J$55, 2, FALSE), VLOOKUP(CONCATENATE($A684, 'Funding Allocation Parameters'!$I$6), 'Library Subsidy Complex'!$C$2:$J$55, 4, FALSE)), 0)))))</f>
        <v>0</v>
      </c>
      <c r="Y684" s="179">
        <f>IF('Funding Allocation Parameters'!$C$6="Basic Library Subsidy", 0, IF('Funding Allocation Parameters'!$C$6="Grant funding",MIN(V684*'Funding Allocation Parameters'!$E$6, 'Funding Allocation Parameters'!$G$6), IF('Funding Allocation Parameters'!$C$6="Other author funding", 0, IF('Funding Allocation Parameters'!$C$6="Any discretionary funds (grants if available, other if no grants)", MIN(V684*'Funding Allocation Parameters'!$E$6, 'Funding Allocation Parameters'!$G$6), IF('Funding Allocation Parameters'!$C$6="Complex Library Subsidy", 0, 0)))))</f>
        <v>692.19959999999992</v>
      </c>
      <c r="Z684" s="179">
        <f>IF('Funding Allocation Parameters'!$C$6="Basic Library Subsidy", 0, IF('Funding Allocation Parameters'!$C$6="Grant funding", 0, IF('Funding Allocation Parameters'!$C$6="Other author funding",  MIN(V684*'Funding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4" s="179">
        <f>IF('Funding Allocation Parameters'!$C$6="Basic Library Subsidy", MIN(W684*'Funding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MIN(W684*VLOOKUP(CONCATENATE($A684, 'Funding Allocation Parameters'!$I$6), 'Library Subsidy Complex'!$C$2:$J$55, 6, FALSE), VLOOKUP(CONCATENATE($A684, 'Funding Allocation Parameters'!$I$6), 'Library Subsidy Complex'!$C$2:$J$55, 8, FALSE)), 0)))))</f>
        <v>0</v>
      </c>
      <c r="AB684" s="179">
        <f>IF('Funding Allocation Parameters'!$C$6="Basic Library Subsidy", 0, IF('Funding Allocation Parameters'!$C$6="Grant funding", 0, IF('Funding Allocation Parameters'!$C$6="Other author funding",  MIN(W684*'Funding Allocation Parameters'!$E$6, 'Funding Allocation Parameters'!$G$6), IF('Funding Allocation Parameters'!$C$6="Any discretionary funds (grants if available, other if no grants)", MIN(W684*'Funding Allocation Parameters'!$E$6, 'Funding Allocation Parameters'!$G$6), IF('Funding Allocation Parameters'!$C$6="Complex Library Subsidy", 0, 0)))))</f>
        <v>692.19959999999992</v>
      </c>
      <c r="AC684" s="177">
        <f t="shared" si="316"/>
        <v>0</v>
      </c>
      <c r="AD684" s="177">
        <f t="shared" si="317"/>
        <v>0</v>
      </c>
      <c r="AE684" s="180">
        <f>IF('Funding Allocation Parameters'!$C$7="Basic Library Subsidy", MIN(AC684*'Funding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MIN(AC684*VLOOKUP(CONCATENATE($A684, 'Funding Allocation Parameters'!$I$7), 'Library Subsidy Complex'!$C$2:$J$55, 2, FALSE), VLOOKUP(CONCATENATE($A684, 'Funding Allocation Parameters'!$I$7), 'Library Subsidy Complex'!$C$2:$J$55, 4, FALSE)), 0)))))</f>
        <v>0</v>
      </c>
      <c r="AF684" s="180">
        <f>IF('Funding Allocation Parameters'!$C$7="Basic Library Subsidy", 0, IF('Funding Allocation Parameters'!$C$7="Grant funding",MIN(AC684*'Funding Allocation Parameters'!$E$7, 'Funding Allocation Parameters'!$G$7), IF('Funding Allocation Parameters'!$C$7="Other author funding", 0, IF('Funding Allocation Parameters'!$C$7="Any discretionary funds (grants if available, other if no grants)", MIN(AC684*'Funding Allocation Parameters'!$E$7, 'Funding Allocation Parameters'!$G$7), IF('Funding Allocation Parameters'!$C$7="Complex Library Subsidy", 0, 0)))))</f>
        <v>0</v>
      </c>
      <c r="AG684" s="180">
        <f>IF('Funding Allocation Parameters'!$C$7="Basic Library Subsidy", 0, IF('Funding Allocation Parameters'!$C$7="Grant funding", 0, IF('Funding Allocation Parameters'!$C$7="Other author funding",  MIN(AC684*'Funding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4" s="180">
        <f>IF('Funding Allocation Parameters'!$C$7="Basic Library Subsidy", MIN(AD684*'Funding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MIN(AD684*VLOOKUP(CONCATENATE($A684, 'Funding Allocation Parameters'!$I$7), 'Library Subsidy Complex'!$C$2:$J$55, 6, FALSE), VLOOKUP(CONCATENATE($A684, 'Funding Allocation Parameters'!$I$7), 'Library Subsidy Complex'!$C$2:$J$55, 8, FALSE)), 0)))))</f>
        <v>0</v>
      </c>
      <c r="AI684" s="180">
        <f>IF('Funding Allocation Parameters'!$C$7="Basic Library Subsidy", 0, IF('Funding Allocation Parameters'!$C$7="Grant funding", 0, IF('Funding Allocation Parameters'!$C$7="Other author funding",  MIN(AD684*'Funding Allocation Parameters'!$E$7, 'Funding Allocation Parameters'!$G$7), IF('Funding Allocation Parameters'!$C$7="Any discretionary funds (grants if available, other if no grants)", MIN(AD684*'Funding Allocation Parameters'!$E$7, 'Funding Allocation Parameters'!$G$7), IF('Funding Allocation Parameters'!$C$7="Complex Library Subsidy", 0, 0)))))</f>
        <v>0</v>
      </c>
      <c r="AJ684" s="177">
        <f t="shared" si="318"/>
        <v>0</v>
      </c>
      <c r="AK684" s="177">
        <f t="shared" si="319"/>
        <v>0</v>
      </c>
      <c r="AL684" s="181">
        <f>IF('Funding Allocation Parameters'!$C$8="Basic Library Subsidy", MIN(AJ684*'Funding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MIN(AJ684*VLOOKUP(CONCATENATE($A684, 'Funding Allocation Parameters'!$I$8), 'Library Subsidy Complex'!$C$2:$J$55, 2, FALSE), VLOOKUP(CONCATENATE($A684, 'Funding Allocation Parameters'!$I$8), 'Library Subsidy Complex'!$C$2:$J$55, 4, FALSE)), 0)))))</f>
        <v>0</v>
      </c>
      <c r="AM684" s="181">
        <f>IF('Funding Allocation Parameters'!$C$8="Basic Library Subsidy", 0, IF('Funding Allocation Parameters'!$C$8="Grant funding",MIN(AJ684*'Funding Allocation Parameters'!$E$8, 'Funding Allocation Parameters'!$G$8), IF('Funding Allocation Parameters'!$C$8="Other author funding", 0, IF('Funding Allocation Parameters'!$C$8="Any discretionary funds (grants if available, other if no grants)", MIN(AJ684*'Funding Allocation Parameters'!$E$8, 'Funding Allocation Parameters'!$G$8), IF('Funding Allocation Parameters'!$C$8="Complex Library Subsidy", 0, 0)))))</f>
        <v>0</v>
      </c>
      <c r="AN684" s="181">
        <f>IF('Funding Allocation Parameters'!$C$8="Basic Library Subsidy", 0, IF('Funding Allocation Parameters'!$C$8="Grant funding", 0, IF('Funding Allocation Parameters'!$C$8="Other author funding",  MIN(AJ684*'Funding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4" s="181">
        <f>IF('Funding Allocation Parameters'!$C$8="Basic Library Subsidy", MIN(AK684*'Funding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MIN(AK684*VLOOKUP(CONCATENATE($A684, 'Funding Allocation Parameters'!$I$8), 'Library Subsidy Complex'!$C$2:$J$55, 6, FALSE), VLOOKUP(CONCATENATE($A684, 'Funding Allocation Parameters'!$I$8), 'Library Subsidy Complex'!$C$2:$J$55, 8, FALSE)), 0)))))</f>
        <v>0</v>
      </c>
      <c r="AP684" s="181">
        <f>IF('Funding Allocation Parameters'!$C$8="Basic Library Subsidy", 0, IF('Funding Allocation Parameters'!$C$8="Grant funding", 0, IF('Funding Allocation Parameters'!$C$8="Other author funding",  MIN(AK684*'Funding Allocation Parameters'!$E$8, 'Funding Allocation Parameters'!$G$8), IF('Funding Allocation Parameters'!$C$8="Any discretionary funds (grants if available, other if no grants)", MIN(AK684*'Funding Allocation Parameters'!$E$8, 'Funding Allocation Parameters'!$G$8), IF('Funding Allocation Parameters'!$C$8="Complex Library Subsidy", 0, 0)))))</f>
        <v>0</v>
      </c>
      <c r="AQ684" s="177">
        <f t="shared" si="320"/>
        <v>0</v>
      </c>
      <c r="AR684" s="177">
        <f t="shared" si="321"/>
        <v>0</v>
      </c>
      <c r="AS684" s="182">
        <f t="shared" si="322"/>
        <v>1189</v>
      </c>
      <c r="AT684" s="182">
        <f t="shared" si="323"/>
        <v>692.19959999999992</v>
      </c>
      <c r="AU684" s="182">
        <f t="shared" si="324"/>
        <v>0</v>
      </c>
      <c r="AV684" s="182">
        <f t="shared" si="325"/>
        <v>1189</v>
      </c>
      <c r="AW684" s="182">
        <f t="shared" si="326"/>
        <v>692.19959999999992</v>
      </c>
      <c r="AX684" s="183">
        <f t="shared" si="327"/>
        <v>1189</v>
      </c>
      <c r="AY684" s="183">
        <f t="shared" si="328"/>
        <v>692.19959999999992</v>
      </c>
      <c r="AZ684" s="183">
        <f t="shared" si="329"/>
        <v>0</v>
      </c>
      <c r="BA684" s="183">
        <f t="shared" si="330"/>
        <v>0</v>
      </c>
      <c r="BB684" s="183">
        <f t="shared" si="331"/>
        <v>0</v>
      </c>
      <c r="BC684" s="184">
        <f t="shared" si="332"/>
        <v>1189</v>
      </c>
      <c r="BD684" s="184">
        <f t="shared" si="333"/>
        <v>0</v>
      </c>
      <c r="BE684" s="184">
        <f t="shared" si="334"/>
        <v>692.19959999999992</v>
      </c>
      <c r="BF684" s="184">
        <f t="shared" si="335"/>
        <v>0</v>
      </c>
      <c r="BG684" s="102">
        <f t="shared" si="336"/>
        <v>0</v>
      </c>
      <c r="BH684" s="102">
        <f t="shared" si="337"/>
        <v>0</v>
      </c>
      <c r="BI684" s="102">
        <f t="shared" si="338"/>
        <v>0</v>
      </c>
      <c r="BJ684" s="102">
        <f t="shared" si="339"/>
        <v>1</v>
      </c>
      <c r="BK684" s="102">
        <f t="shared" si="340"/>
        <v>0</v>
      </c>
      <c r="BL684" s="102">
        <f t="shared" si="341"/>
        <v>0</v>
      </c>
      <c r="BN684" s="102"/>
    </row>
    <row r="685" spans="1:66" x14ac:dyDescent="0.25">
      <c r="A685" s="102" t="s">
        <v>18</v>
      </c>
      <c r="B685" s="102" t="s">
        <v>8</v>
      </c>
      <c r="C685" s="102" t="s">
        <v>8</v>
      </c>
      <c r="D685" s="102" t="s">
        <v>27</v>
      </c>
      <c r="E685" s="102" t="s">
        <v>60</v>
      </c>
      <c r="F685" s="102" t="s">
        <v>1309</v>
      </c>
      <c r="G685" s="102">
        <v>1.5740000000000001</v>
      </c>
      <c r="H685" s="102">
        <v>1</v>
      </c>
      <c r="I685" s="102">
        <v>1</v>
      </c>
      <c r="J685" s="167">
        <f>IFERROR(H685*VLOOKUP(A685, 'Advanced Parameters'!$B$7:$G$20, 6, FALSE)*VLOOKUP(A685, 'Growth Parameters'!$B$6:$H$19, 6, FALSE), 0)</f>
        <v>1</v>
      </c>
      <c r="K685" s="167">
        <f>IFERROR(IF('Advanced Parameters'!$C$5="n",'Raw Data'!I685*VLOOKUP(A685,'Advanced Parameters'!$B$7:$G$20,6,FALSE),J685*VLOOKUP(A685,'Advanced Parameters'!$B$7:$G$20,2,FALSE))*VLOOKUP(A685, 'Growth Parameters'!$B$6:$H$19, 6, FALSE), 0)</f>
        <v>1</v>
      </c>
      <c r="L685" s="167">
        <f t="shared" si="342"/>
        <v>0</v>
      </c>
      <c r="M685" s="168">
        <f>IFERROR(IF(G685="NA","NA",IF(G685&gt;'APC Parameters'!$K$6+VLOOKUP('Raw Data'!A685, 'APC Parameters'!$H$7:$L$20, 4, FALSE), 'APC Parameters'!$L$6+VLOOKUP('Raw Data'!A685, 'APC Parameters'!$H$7:$L$20, 5, FALSE), G685*('APC Parameters'!$J$6+VLOOKUP('Raw Data'!A685, 'APC Parameters'!$H$7:$L$20, 3, FALSE))+'APC Parameters'!$I$6+VLOOKUP('Raw Data'!A685, 'APC Parameters'!$H$7:$L$20, 2, FALSE))), 0)</f>
        <v>2264.2755999999999</v>
      </c>
      <c r="N685" s="168">
        <f t="shared" si="312"/>
        <v>2264.2755999999999</v>
      </c>
      <c r="O685" s="168">
        <f>IFERROR(IF(M685="NA",VLOOKUP(D685,'Internal Calculations'!$B$10:$C$11,2,FALSE), M685)*VLOOKUP(A685, 'Growth Parameters'!$B$6:$H$19, 7, FALSE), 0)</f>
        <v>2264.2755999999999</v>
      </c>
      <c r="P685" s="177">
        <f t="shared" si="313"/>
        <v>2264.2755999999999</v>
      </c>
      <c r="Q685" s="178">
        <f>IF('Funding Allocation Parameters'!$C$5="Basic Library Subsidy", MIN(O685*('Funding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MIN($O685*(VLOOKUP(CONCATENATE($A685, 'Funding Allocation Parameters'!$I$5), 'Library Subsidy Complex'!$C$2:$J$55, 2, FALSE)), VLOOKUP(CONCATENATE($A685, 'Funding Allocation Parameters'!$I$5), 'Library Subsidy Complex'!$C$2:$J$55, 4, FALSE)), 0)))))</f>
        <v>1189</v>
      </c>
      <c r="R685" s="178">
        <f>IF('Funding Allocation Parameters'!$C$5="Basic Library Subsidy", 0, IF('Funding Allocation Parameters'!$C$5="Grant funding",MIN(O685*('Funding Allocation Parameters'!$E$5), 'Funding Allocation Parameters'!$G$5), IF('Funding Allocation Parameters'!$C$5="Other author funding", 0, IF('Funding Allocation Parameters'!$C$5="Any discretionary funds (grants if available, other if no grants)", MIN(O685*('Funding Allocation Parameters'!$E$5), 'Funding Allocation Parameters'!$G$5), IF('Funding Allocation Parameters'!$C$5="Complex Library Subsidy", 0, 0)))))</f>
        <v>0</v>
      </c>
      <c r="S685" s="178">
        <f>IF('Funding Allocation Parameters'!$C$5="Basic Library Subsidy", 0, IF('Funding Allocation Parameters'!$C$5="Grant funding", 0, IF('Funding Allocation Parameters'!$C$5="Other author funding",  MIN(O685*('Funding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5" s="178">
        <f>IF('Funding Allocation Parameters'!$C$5="Basic Library Subsidy", MIN(O685*('Funding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MIN($O685*(VLOOKUP(CONCATENATE($A685, 'Funding Allocation Parameters'!$I$5), 'Library Subsidy Complex'!$C$2:$J$55, 6, FALSE)), VLOOKUP(CONCATENATE($A685, 'Funding Allocation Parameters'!$I$5), 'Library Subsidy Complex'!$C$2:$J$55, 8, FALSE)), 0)))))</f>
        <v>1189</v>
      </c>
      <c r="U685" s="178">
        <f>IF('Funding Allocation Parameters'!$C$5="Basic Library Subsidy", 0, IF('Funding Allocation Parameters'!$C$5="Grant funding", 0, IF('Funding Allocation Parameters'!$C$5="Other author funding",  MIN(O685*('Funding Allocation Parameters'!$E$5), 'Funding Allocation Parameters'!$G$5), IF('Funding Allocation Parameters'!$C$5="Any discretionary funds (grants if available, other if no grants)", MIN(O685*('Funding Allocation Parameters'!$E$5), 'Funding Allocation Parameters'!$G$5), IF('Funding Allocation Parameters'!$C$5="Complex Library Subsidy", 0, 0)))))</f>
        <v>0</v>
      </c>
      <c r="V685" s="177">
        <f t="shared" si="314"/>
        <v>1075.2755999999999</v>
      </c>
      <c r="W685" s="177">
        <f t="shared" si="315"/>
        <v>1075.2755999999999</v>
      </c>
      <c r="X685" s="179">
        <f>IF('Funding Allocation Parameters'!$C$6="Basic Library Subsidy", MIN(V685*'Funding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MIN(V685*VLOOKUP(CONCATENATE($A685, 'Funding Allocation Parameters'!$I$6), 'Library Subsidy Complex'!$C$2:$J$55, 2, FALSE), VLOOKUP(CONCATENATE($A685, 'Funding Allocation Parameters'!$I$6), 'Library Subsidy Complex'!$C$2:$J$55, 4, FALSE)), 0)))))</f>
        <v>0</v>
      </c>
      <c r="Y685" s="179">
        <f>IF('Funding Allocation Parameters'!$C$6="Basic Library Subsidy", 0, IF('Funding Allocation Parameters'!$C$6="Grant funding",MIN(V685*'Funding Allocation Parameters'!$E$6, 'Funding Allocation Parameters'!$G$6), IF('Funding Allocation Parameters'!$C$6="Other author funding", 0, IF('Funding Allocation Parameters'!$C$6="Any discretionary funds (grants if available, other if no grants)", MIN(V685*'Funding Allocation Parameters'!$E$6, 'Funding Allocation Parameters'!$G$6), IF('Funding Allocation Parameters'!$C$6="Complex Library Subsidy", 0, 0)))))</f>
        <v>1075.2755999999999</v>
      </c>
      <c r="Z685" s="179">
        <f>IF('Funding Allocation Parameters'!$C$6="Basic Library Subsidy", 0, IF('Funding Allocation Parameters'!$C$6="Grant funding", 0, IF('Funding Allocation Parameters'!$C$6="Other author funding",  MIN(V685*'Funding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5" s="179">
        <f>IF('Funding Allocation Parameters'!$C$6="Basic Library Subsidy", MIN(W685*'Funding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MIN(W685*VLOOKUP(CONCATENATE($A685, 'Funding Allocation Parameters'!$I$6), 'Library Subsidy Complex'!$C$2:$J$55, 6, FALSE), VLOOKUP(CONCATENATE($A685, 'Funding Allocation Parameters'!$I$6), 'Library Subsidy Complex'!$C$2:$J$55, 8, FALSE)), 0)))))</f>
        <v>0</v>
      </c>
      <c r="AB685" s="179">
        <f>IF('Funding Allocation Parameters'!$C$6="Basic Library Subsidy", 0, IF('Funding Allocation Parameters'!$C$6="Grant funding", 0, IF('Funding Allocation Parameters'!$C$6="Other author funding",  MIN(W685*'Funding Allocation Parameters'!$E$6, 'Funding Allocation Parameters'!$G$6), IF('Funding Allocation Parameters'!$C$6="Any discretionary funds (grants if available, other if no grants)", MIN(W685*'Funding Allocation Parameters'!$E$6, 'Funding Allocation Parameters'!$G$6), IF('Funding Allocation Parameters'!$C$6="Complex Library Subsidy", 0, 0)))))</f>
        <v>1075.2755999999999</v>
      </c>
      <c r="AC685" s="177">
        <f t="shared" si="316"/>
        <v>0</v>
      </c>
      <c r="AD685" s="177">
        <f t="shared" si="317"/>
        <v>0</v>
      </c>
      <c r="AE685" s="180">
        <f>IF('Funding Allocation Parameters'!$C$7="Basic Library Subsidy", MIN(AC685*'Funding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MIN(AC685*VLOOKUP(CONCATENATE($A685, 'Funding Allocation Parameters'!$I$7), 'Library Subsidy Complex'!$C$2:$J$55, 2, FALSE), VLOOKUP(CONCATENATE($A685, 'Funding Allocation Parameters'!$I$7), 'Library Subsidy Complex'!$C$2:$J$55, 4, FALSE)), 0)))))</f>
        <v>0</v>
      </c>
      <c r="AF685" s="180">
        <f>IF('Funding Allocation Parameters'!$C$7="Basic Library Subsidy", 0, IF('Funding Allocation Parameters'!$C$7="Grant funding",MIN(AC685*'Funding Allocation Parameters'!$E$7, 'Funding Allocation Parameters'!$G$7), IF('Funding Allocation Parameters'!$C$7="Other author funding", 0, IF('Funding Allocation Parameters'!$C$7="Any discretionary funds (grants if available, other if no grants)", MIN(AC685*'Funding Allocation Parameters'!$E$7, 'Funding Allocation Parameters'!$G$7), IF('Funding Allocation Parameters'!$C$7="Complex Library Subsidy", 0, 0)))))</f>
        <v>0</v>
      </c>
      <c r="AG685" s="180">
        <f>IF('Funding Allocation Parameters'!$C$7="Basic Library Subsidy", 0, IF('Funding Allocation Parameters'!$C$7="Grant funding", 0, IF('Funding Allocation Parameters'!$C$7="Other author funding",  MIN(AC685*'Funding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5" s="180">
        <f>IF('Funding Allocation Parameters'!$C$7="Basic Library Subsidy", MIN(AD685*'Funding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MIN(AD685*VLOOKUP(CONCATENATE($A685, 'Funding Allocation Parameters'!$I$7), 'Library Subsidy Complex'!$C$2:$J$55, 6, FALSE), VLOOKUP(CONCATENATE($A685, 'Funding Allocation Parameters'!$I$7), 'Library Subsidy Complex'!$C$2:$J$55, 8, FALSE)), 0)))))</f>
        <v>0</v>
      </c>
      <c r="AI685" s="180">
        <f>IF('Funding Allocation Parameters'!$C$7="Basic Library Subsidy", 0, IF('Funding Allocation Parameters'!$C$7="Grant funding", 0, IF('Funding Allocation Parameters'!$C$7="Other author funding",  MIN(AD685*'Funding Allocation Parameters'!$E$7, 'Funding Allocation Parameters'!$G$7), IF('Funding Allocation Parameters'!$C$7="Any discretionary funds (grants if available, other if no grants)", MIN(AD685*'Funding Allocation Parameters'!$E$7, 'Funding Allocation Parameters'!$G$7), IF('Funding Allocation Parameters'!$C$7="Complex Library Subsidy", 0, 0)))))</f>
        <v>0</v>
      </c>
      <c r="AJ685" s="177">
        <f t="shared" si="318"/>
        <v>0</v>
      </c>
      <c r="AK685" s="177">
        <f t="shared" si="319"/>
        <v>0</v>
      </c>
      <c r="AL685" s="181">
        <f>IF('Funding Allocation Parameters'!$C$8="Basic Library Subsidy", MIN(AJ685*'Funding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MIN(AJ685*VLOOKUP(CONCATENATE($A685, 'Funding Allocation Parameters'!$I$8), 'Library Subsidy Complex'!$C$2:$J$55, 2, FALSE), VLOOKUP(CONCATENATE($A685, 'Funding Allocation Parameters'!$I$8), 'Library Subsidy Complex'!$C$2:$J$55, 4, FALSE)), 0)))))</f>
        <v>0</v>
      </c>
      <c r="AM685" s="181">
        <f>IF('Funding Allocation Parameters'!$C$8="Basic Library Subsidy", 0, IF('Funding Allocation Parameters'!$C$8="Grant funding",MIN(AJ685*'Funding Allocation Parameters'!$E$8, 'Funding Allocation Parameters'!$G$8), IF('Funding Allocation Parameters'!$C$8="Other author funding", 0, IF('Funding Allocation Parameters'!$C$8="Any discretionary funds (grants if available, other if no grants)", MIN(AJ685*'Funding Allocation Parameters'!$E$8, 'Funding Allocation Parameters'!$G$8), IF('Funding Allocation Parameters'!$C$8="Complex Library Subsidy", 0, 0)))))</f>
        <v>0</v>
      </c>
      <c r="AN685" s="181">
        <f>IF('Funding Allocation Parameters'!$C$8="Basic Library Subsidy", 0, IF('Funding Allocation Parameters'!$C$8="Grant funding", 0, IF('Funding Allocation Parameters'!$C$8="Other author funding",  MIN(AJ685*'Funding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5" s="181">
        <f>IF('Funding Allocation Parameters'!$C$8="Basic Library Subsidy", MIN(AK685*'Funding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MIN(AK685*VLOOKUP(CONCATENATE($A685, 'Funding Allocation Parameters'!$I$8), 'Library Subsidy Complex'!$C$2:$J$55, 6, FALSE), VLOOKUP(CONCATENATE($A685, 'Funding Allocation Parameters'!$I$8), 'Library Subsidy Complex'!$C$2:$J$55, 8, FALSE)), 0)))))</f>
        <v>0</v>
      </c>
      <c r="AP685" s="181">
        <f>IF('Funding Allocation Parameters'!$C$8="Basic Library Subsidy", 0, IF('Funding Allocation Parameters'!$C$8="Grant funding", 0, IF('Funding Allocation Parameters'!$C$8="Other author funding",  MIN(AK685*'Funding Allocation Parameters'!$E$8, 'Funding Allocation Parameters'!$G$8), IF('Funding Allocation Parameters'!$C$8="Any discretionary funds (grants if available, other if no grants)", MIN(AK685*'Funding Allocation Parameters'!$E$8, 'Funding Allocation Parameters'!$G$8), IF('Funding Allocation Parameters'!$C$8="Complex Library Subsidy", 0, 0)))))</f>
        <v>0</v>
      </c>
      <c r="AQ685" s="177">
        <f t="shared" si="320"/>
        <v>0</v>
      </c>
      <c r="AR685" s="177">
        <f t="shared" si="321"/>
        <v>0</v>
      </c>
      <c r="AS685" s="182">
        <f t="shared" si="322"/>
        <v>1189</v>
      </c>
      <c r="AT685" s="182">
        <f t="shared" si="323"/>
        <v>1075.2755999999999</v>
      </c>
      <c r="AU685" s="182">
        <f t="shared" si="324"/>
        <v>0</v>
      </c>
      <c r="AV685" s="182">
        <f t="shared" si="325"/>
        <v>1189</v>
      </c>
      <c r="AW685" s="182">
        <f t="shared" si="326"/>
        <v>1075.2755999999999</v>
      </c>
      <c r="AX685" s="183">
        <f t="shared" si="327"/>
        <v>1189</v>
      </c>
      <c r="AY685" s="183">
        <f t="shared" si="328"/>
        <v>1075.2755999999999</v>
      </c>
      <c r="AZ685" s="183">
        <f t="shared" si="329"/>
        <v>0</v>
      </c>
      <c r="BA685" s="183">
        <f t="shared" si="330"/>
        <v>0</v>
      </c>
      <c r="BB685" s="183">
        <f t="shared" si="331"/>
        <v>0</v>
      </c>
      <c r="BC685" s="184">
        <f t="shared" si="332"/>
        <v>1189</v>
      </c>
      <c r="BD685" s="184">
        <f t="shared" si="333"/>
        <v>0</v>
      </c>
      <c r="BE685" s="184">
        <f t="shared" si="334"/>
        <v>1075.2755999999999</v>
      </c>
      <c r="BF685" s="184">
        <f t="shared" si="335"/>
        <v>0</v>
      </c>
      <c r="BG685" s="102">
        <f t="shared" si="336"/>
        <v>0</v>
      </c>
      <c r="BH685" s="102">
        <f t="shared" si="337"/>
        <v>0</v>
      </c>
      <c r="BI685" s="102">
        <f t="shared" si="338"/>
        <v>0</v>
      </c>
      <c r="BJ685" s="102">
        <f t="shared" si="339"/>
        <v>1</v>
      </c>
      <c r="BK685" s="102">
        <f t="shared" si="340"/>
        <v>0</v>
      </c>
      <c r="BL685" s="102">
        <f t="shared" si="341"/>
        <v>0</v>
      </c>
      <c r="BN685" s="102"/>
    </row>
    <row r="686" spans="1:66" x14ac:dyDescent="0.25">
      <c r="A686" s="102" t="s">
        <v>24</v>
      </c>
      <c r="B686" s="102" t="s">
        <v>8</v>
      </c>
      <c r="C686" s="102" t="s">
        <v>8</v>
      </c>
      <c r="D686" s="102" t="s">
        <v>27</v>
      </c>
      <c r="E686" s="102" t="s">
        <v>30</v>
      </c>
      <c r="F686" s="102" t="s">
        <v>1310</v>
      </c>
      <c r="G686" s="102">
        <v>1.204</v>
      </c>
      <c r="H686" s="102">
        <v>1</v>
      </c>
      <c r="I686" s="102">
        <v>1</v>
      </c>
      <c r="J686" s="167">
        <f>IFERROR(H686*VLOOKUP(A686, 'Advanced Parameters'!$B$7:$G$20, 6, FALSE)*VLOOKUP(A686, 'Growth Parameters'!$B$6:$H$19, 6, FALSE), 0)</f>
        <v>1</v>
      </c>
      <c r="K686" s="167">
        <f>IFERROR(IF('Advanced Parameters'!$C$5="n",'Raw Data'!I686*VLOOKUP(A686,'Advanced Parameters'!$B$7:$G$20,6,FALSE),J686*VLOOKUP(A686,'Advanced Parameters'!$B$7:$G$20,2,FALSE))*VLOOKUP(A686, 'Growth Parameters'!$B$6:$H$19, 6, FALSE), 0)</f>
        <v>1</v>
      </c>
      <c r="L686" s="167">
        <f t="shared" si="342"/>
        <v>0</v>
      </c>
      <c r="M686" s="168">
        <f>IFERROR(IF(G686="NA","NA",IF(G686&gt;'APC Parameters'!$K$6+VLOOKUP('Raw Data'!A686, 'APC Parameters'!$H$7:$L$20, 4, FALSE), 'APC Parameters'!$L$6+VLOOKUP('Raw Data'!A686, 'APC Parameters'!$H$7:$L$20, 5, FALSE), G686*('APC Parameters'!$J$6+VLOOKUP('Raw Data'!A686, 'APC Parameters'!$H$7:$L$20, 3, FALSE))+'APC Parameters'!$I$6+VLOOKUP('Raw Data'!A686, 'APC Parameters'!$H$7:$L$20, 2, FALSE))), 0)</f>
        <v>2001.7975999999999</v>
      </c>
      <c r="N686" s="168">
        <f t="shared" si="312"/>
        <v>2001.7975999999999</v>
      </c>
      <c r="O686" s="168">
        <f>IFERROR(IF(M686="NA",VLOOKUP(D686,'Internal Calculations'!$B$10:$C$11,2,FALSE), M686)*VLOOKUP(A686, 'Growth Parameters'!$B$6:$H$19, 7, FALSE), 0)</f>
        <v>2001.7975999999999</v>
      </c>
      <c r="P686" s="177">
        <f t="shared" si="313"/>
        <v>2001.7975999999999</v>
      </c>
      <c r="Q686" s="178">
        <f>IF('Funding Allocation Parameters'!$C$5="Basic Library Subsidy", MIN(O686*('Funding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MIN($O686*(VLOOKUP(CONCATENATE($A686, 'Funding Allocation Parameters'!$I$5), 'Library Subsidy Complex'!$C$2:$J$55, 2, FALSE)), VLOOKUP(CONCATENATE($A686, 'Funding Allocation Parameters'!$I$5), 'Library Subsidy Complex'!$C$2:$J$55, 4, FALSE)), 0)))))</f>
        <v>1189</v>
      </c>
      <c r="R686" s="178">
        <f>IF('Funding Allocation Parameters'!$C$5="Basic Library Subsidy", 0, IF('Funding Allocation Parameters'!$C$5="Grant funding",MIN(O686*('Funding Allocation Parameters'!$E$5), 'Funding Allocation Parameters'!$G$5), IF('Funding Allocation Parameters'!$C$5="Other author funding", 0, IF('Funding Allocation Parameters'!$C$5="Any discretionary funds (grants if available, other if no grants)", MIN(O686*('Funding Allocation Parameters'!$E$5), 'Funding Allocation Parameters'!$G$5), IF('Funding Allocation Parameters'!$C$5="Complex Library Subsidy", 0, 0)))))</f>
        <v>0</v>
      </c>
      <c r="S686" s="178">
        <f>IF('Funding Allocation Parameters'!$C$5="Basic Library Subsidy", 0, IF('Funding Allocation Parameters'!$C$5="Grant funding", 0, IF('Funding Allocation Parameters'!$C$5="Other author funding",  MIN(O686*('Funding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6" s="178">
        <f>IF('Funding Allocation Parameters'!$C$5="Basic Library Subsidy", MIN(O686*('Funding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MIN($O686*(VLOOKUP(CONCATENATE($A686, 'Funding Allocation Parameters'!$I$5), 'Library Subsidy Complex'!$C$2:$J$55, 6, FALSE)), VLOOKUP(CONCATENATE($A686, 'Funding Allocation Parameters'!$I$5), 'Library Subsidy Complex'!$C$2:$J$55, 8, FALSE)), 0)))))</f>
        <v>1189</v>
      </c>
      <c r="U686" s="178">
        <f>IF('Funding Allocation Parameters'!$C$5="Basic Library Subsidy", 0, IF('Funding Allocation Parameters'!$C$5="Grant funding", 0, IF('Funding Allocation Parameters'!$C$5="Other author funding",  MIN(O686*('Funding Allocation Parameters'!$E$5), 'Funding Allocation Parameters'!$G$5), IF('Funding Allocation Parameters'!$C$5="Any discretionary funds (grants if available, other if no grants)", MIN(O686*('Funding Allocation Parameters'!$E$5), 'Funding Allocation Parameters'!$G$5), IF('Funding Allocation Parameters'!$C$5="Complex Library Subsidy", 0, 0)))))</f>
        <v>0</v>
      </c>
      <c r="V686" s="177">
        <f t="shared" si="314"/>
        <v>812.79759999999987</v>
      </c>
      <c r="W686" s="177">
        <f t="shared" si="315"/>
        <v>812.79759999999987</v>
      </c>
      <c r="X686" s="179">
        <f>IF('Funding Allocation Parameters'!$C$6="Basic Library Subsidy", MIN(V686*'Funding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MIN(V686*VLOOKUP(CONCATENATE($A686, 'Funding Allocation Parameters'!$I$6), 'Library Subsidy Complex'!$C$2:$J$55, 2, FALSE), VLOOKUP(CONCATENATE($A686, 'Funding Allocation Parameters'!$I$6), 'Library Subsidy Complex'!$C$2:$J$55, 4, FALSE)), 0)))))</f>
        <v>0</v>
      </c>
      <c r="Y686" s="179">
        <f>IF('Funding Allocation Parameters'!$C$6="Basic Library Subsidy", 0, IF('Funding Allocation Parameters'!$C$6="Grant funding",MIN(V686*'Funding Allocation Parameters'!$E$6, 'Funding Allocation Parameters'!$G$6), IF('Funding Allocation Parameters'!$C$6="Other author funding", 0, IF('Funding Allocation Parameters'!$C$6="Any discretionary funds (grants if available, other if no grants)", MIN(V686*'Funding Allocation Parameters'!$E$6, 'Funding Allocation Parameters'!$G$6), IF('Funding Allocation Parameters'!$C$6="Complex Library Subsidy", 0, 0)))))</f>
        <v>812.79759999999987</v>
      </c>
      <c r="Z686" s="179">
        <f>IF('Funding Allocation Parameters'!$C$6="Basic Library Subsidy", 0, IF('Funding Allocation Parameters'!$C$6="Grant funding", 0, IF('Funding Allocation Parameters'!$C$6="Other author funding",  MIN(V686*'Funding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6" s="179">
        <f>IF('Funding Allocation Parameters'!$C$6="Basic Library Subsidy", MIN(W686*'Funding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MIN(W686*VLOOKUP(CONCATENATE($A686, 'Funding Allocation Parameters'!$I$6), 'Library Subsidy Complex'!$C$2:$J$55, 6, FALSE), VLOOKUP(CONCATENATE($A686, 'Funding Allocation Parameters'!$I$6), 'Library Subsidy Complex'!$C$2:$J$55, 8, FALSE)), 0)))))</f>
        <v>0</v>
      </c>
      <c r="AB686" s="179">
        <f>IF('Funding Allocation Parameters'!$C$6="Basic Library Subsidy", 0, IF('Funding Allocation Parameters'!$C$6="Grant funding", 0, IF('Funding Allocation Parameters'!$C$6="Other author funding",  MIN(W686*'Funding Allocation Parameters'!$E$6, 'Funding Allocation Parameters'!$G$6), IF('Funding Allocation Parameters'!$C$6="Any discretionary funds (grants if available, other if no grants)", MIN(W686*'Funding Allocation Parameters'!$E$6, 'Funding Allocation Parameters'!$G$6), IF('Funding Allocation Parameters'!$C$6="Complex Library Subsidy", 0, 0)))))</f>
        <v>812.79759999999987</v>
      </c>
      <c r="AC686" s="177">
        <f t="shared" si="316"/>
        <v>0</v>
      </c>
      <c r="AD686" s="177">
        <f t="shared" si="317"/>
        <v>0</v>
      </c>
      <c r="AE686" s="180">
        <f>IF('Funding Allocation Parameters'!$C$7="Basic Library Subsidy", MIN(AC686*'Funding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MIN(AC686*VLOOKUP(CONCATENATE($A686, 'Funding Allocation Parameters'!$I$7), 'Library Subsidy Complex'!$C$2:$J$55, 2, FALSE), VLOOKUP(CONCATENATE($A686, 'Funding Allocation Parameters'!$I$7), 'Library Subsidy Complex'!$C$2:$J$55, 4, FALSE)), 0)))))</f>
        <v>0</v>
      </c>
      <c r="AF686" s="180">
        <f>IF('Funding Allocation Parameters'!$C$7="Basic Library Subsidy", 0, IF('Funding Allocation Parameters'!$C$7="Grant funding",MIN(AC686*'Funding Allocation Parameters'!$E$7, 'Funding Allocation Parameters'!$G$7), IF('Funding Allocation Parameters'!$C$7="Other author funding", 0, IF('Funding Allocation Parameters'!$C$7="Any discretionary funds (grants if available, other if no grants)", MIN(AC686*'Funding Allocation Parameters'!$E$7, 'Funding Allocation Parameters'!$G$7), IF('Funding Allocation Parameters'!$C$7="Complex Library Subsidy", 0, 0)))))</f>
        <v>0</v>
      </c>
      <c r="AG686" s="180">
        <f>IF('Funding Allocation Parameters'!$C$7="Basic Library Subsidy", 0, IF('Funding Allocation Parameters'!$C$7="Grant funding", 0, IF('Funding Allocation Parameters'!$C$7="Other author funding",  MIN(AC686*'Funding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6" s="180">
        <f>IF('Funding Allocation Parameters'!$C$7="Basic Library Subsidy", MIN(AD686*'Funding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MIN(AD686*VLOOKUP(CONCATENATE($A686, 'Funding Allocation Parameters'!$I$7), 'Library Subsidy Complex'!$C$2:$J$55, 6, FALSE), VLOOKUP(CONCATENATE($A686, 'Funding Allocation Parameters'!$I$7), 'Library Subsidy Complex'!$C$2:$J$55, 8, FALSE)), 0)))))</f>
        <v>0</v>
      </c>
      <c r="AI686" s="180">
        <f>IF('Funding Allocation Parameters'!$C$7="Basic Library Subsidy", 0, IF('Funding Allocation Parameters'!$C$7="Grant funding", 0, IF('Funding Allocation Parameters'!$C$7="Other author funding",  MIN(AD686*'Funding Allocation Parameters'!$E$7, 'Funding Allocation Parameters'!$G$7), IF('Funding Allocation Parameters'!$C$7="Any discretionary funds (grants if available, other if no grants)", MIN(AD686*'Funding Allocation Parameters'!$E$7, 'Funding Allocation Parameters'!$G$7), IF('Funding Allocation Parameters'!$C$7="Complex Library Subsidy", 0, 0)))))</f>
        <v>0</v>
      </c>
      <c r="AJ686" s="177">
        <f t="shared" si="318"/>
        <v>0</v>
      </c>
      <c r="AK686" s="177">
        <f t="shared" si="319"/>
        <v>0</v>
      </c>
      <c r="AL686" s="181">
        <f>IF('Funding Allocation Parameters'!$C$8="Basic Library Subsidy", MIN(AJ686*'Funding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MIN(AJ686*VLOOKUP(CONCATENATE($A686, 'Funding Allocation Parameters'!$I$8), 'Library Subsidy Complex'!$C$2:$J$55, 2, FALSE), VLOOKUP(CONCATENATE($A686, 'Funding Allocation Parameters'!$I$8), 'Library Subsidy Complex'!$C$2:$J$55, 4, FALSE)), 0)))))</f>
        <v>0</v>
      </c>
      <c r="AM686" s="181">
        <f>IF('Funding Allocation Parameters'!$C$8="Basic Library Subsidy", 0, IF('Funding Allocation Parameters'!$C$8="Grant funding",MIN(AJ686*'Funding Allocation Parameters'!$E$8, 'Funding Allocation Parameters'!$G$8), IF('Funding Allocation Parameters'!$C$8="Other author funding", 0, IF('Funding Allocation Parameters'!$C$8="Any discretionary funds (grants if available, other if no grants)", MIN(AJ686*'Funding Allocation Parameters'!$E$8, 'Funding Allocation Parameters'!$G$8), IF('Funding Allocation Parameters'!$C$8="Complex Library Subsidy", 0, 0)))))</f>
        <v>0</v>
      </c>
      <c r="AN686" s="181">
        <f>IF('Funding Allocation Parameters'!$C$8="Basic Library Subsidy", 0, IF('Funding Allocation Parameters'!$C$8="Grant funding", 0, IF('Funding Allocation Parameters'!$C$8="Other author funding",  MIN(AJ686*'Funding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6" s="181">
        <f>IF('Funding Allocation Parameters'!$C$8="Basic Library Subsidy", MIN(AK686*'Funding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MIN(AK686*VLOOKUP(CONCATENATE($A686, 'Funding Allocation Parameters'!$I$8), 'Library Subsidy Complex'!$C$2:$J$55, 6, FALSE), VLOOKUP(CONCATENATE($A686, 'Funding Allocation Parameters'!$I$8), 'Library Subsidy Complex'!$C$2:$J$55, 8, FALSE)), 0)))))</f>
        <v>0</v>
      </c>
      <c r="AP686" s="181">
        <f>IF('Funding Allocation Parameters'!$C$8="Basic Library Subsidy", 0, IF('Funding Allocation Parameters'!$C$8="Grant funding", 0, IF('Funding Allocation Parameters'!$C$8="Other author funding",  MIN(AK686*'Funding Allocation Parameters'!$E$8, 'Funding Allocation Parameters'!$G$8), IF('Funding Allocation Parameters'!$C$8="Any discretionary funds (grants if available, other if no grants)", MIN(AK686*'Funding Allocation Parameters'!$E$8, 'Funding Allocation Parameters'!$G$8), IF('Funding Allocation Parameters'!$C$8="Complex Library Subsidy", 0, 0)))))</f>
        <v>0</v>
      </c>
      <c r="AQ686" s="177">
        <f t="shared" si="320"/>
        <v>0</v>
      </c>
      <c r="AR686" s="177">
        <f t="shared" si="321"/>
        <v>0</v>
      </c>
      <c r="AS686" s="182">
        <f t="shared" si="322"/>
        <v>1189</v>
      </c>
      <c r="AT686" s="182">
        <f t="shared" si="323"/>
        <v>812.79759999999987</v>
      </c>
      <c r="AU686" s="182">
        <f t="shared" si="324"/>
        <v>0</v>
      </c>
      <c r="AV686" s="182">
        <f t="shared" si="325"/>
        <v>1189</v>
      </c>
      <c r="AW686" s="182">
        <f t="shared" si="326"/>
        <v>812.79759999999987</v>
      </c>
      <c r="AX686" s="183">
        <f t="shared" si="327"/>
        <v>1189</v>
      </c>
      <c r="AY686" s="183">
        <f t="shared" si="328"/>
        <v>812.79759999999987</v>
      </c>
      <c r="AZ686" s="183">
        <f t="shared" si="329"/>
        <v>0</v>
      </c>
      <c r="BA686" s="183">
        <f t="shared" si="330"/>
        <v>0</v>
      </c>
      <c r="BB686" s="183">
        <f t="shared" si="331"/>
        <v>0</v>
      </c>
      <c r="BC686" s="184">
        <f t="shared" si="332"/>
        <v>1189</v>
      </c>
      <c r="BD686" s="184">
        <f t="shared" si="333"/>
        <v>0</v>
      </c>
      <c r="BE686" s="184">
        <f t="shared" si="334"/>
        <v>812.79759999999987</v>
      </c>
      <c r="BF686" s="184">
        <f t="shared" si="335"/>
        <v>0</v>
      </c>
      <c r="BG686" s="102">
        <f t="shared" si="336"/>
        <v>0</v>
      </c>
      <c r="BH686" s="102">
        <f t="shared" si="337"/>
        <v>0</v>
      </c>
      <c r="BI686" s="102">
        <f t="shared" si="338"/>
        <v>0</v>
      </c>
      <c r="BJ686" s="102">
        <f t="shared" si="339"/>
        <v>1</v>
      </c>
      <c r="BK686" s="102">
        <f t="shared" si="340"/>
        <v>0</v>
      </c>
      <c r="BL686" s="102">
        <f t="shared" si="341"/>
        <v>0</v>
      </c>
      <c r="BN686" s="102"/>
    </row>
    <row r="687" spans="1:66" x14ac:dyDescent="0.25">
      <c r="A687" s="102" t="s">
        <v>26</v>
      </c>
      <c r="B687" s="102" t="s">
        <v>8</v>
      </c>
      <c r="C687" s="102" t="s">
        <v>8</v>
      </c>
      <c r="D687" s="102" t="s">
        <v>27</v>
      </c>
      <c r="E687" s="102" t="s">
        <v>1311</v>
      </c>
      <c r="F687" s="102" t="s">
        <v>1312</v>
      </c>
      <c r="G687" s="102">
        <v>1.0569999999999999</v>
      </c>
      <c r="H687" s="102">
        <v>1</v>
      </c>
      <c r="I687" s="102">
        <v>0.41699999999999998</v>
      </c>
      <c r="J687" s="167">
        <f>IFERROR(H687*VLOOKUP(A687, 'Advanced Parameters'!$B$7:$G$20, 6, FALSE)*VLOOKUP(A687, 'Growth Parameters'!$B$6:$H$19, 6, FALSE), 0)</f>
        <v>1</v>
      </c>
      <c r="K687" s="167">
        <f>IFERROR(IF('Advanced Parameters'!$C$5="n",'Raw Data'!I687*VLOOKUP(A687,'Advanced Parameters'!$B$7:$G$20,6,FALSE),J687*VLOOKUP(A687,'Advanced Parameters'!$B$7:$G$20,2,FALSE))*VLOOKUP(A687, 'Growth Parameters'!$B$6:$H$19, 6, FALSE), 0)</f>
        <v>0.41699999999999998</v>
      </c>
      <c r="L687" s="167">
        <f t="shared" si="342"/>
        <v>0.58299999999999996</v>
      </c>
      <c r="M687" s="168">
        <f>IFERROR(IF(G687="NA","NA",IF(G687&gt;'APC Parameters'!$K$6+VLOOKUP('Raw Data'!A687, 'APC Parameters'!$H$7:$L$20, 4, FALSE), 'APC Parameters'!$L$6+VLOOKUP('Raw Data'!A687, 'APC Parameters'!$H$7:$L$20, 5, FALSE), G687*('APC Parameters'!$J$6+VLOOKUP('Raw Data'!A687, 'APC Parameters'!$H$7:$L$20, 3, FALSE))+'APC Parameters'!$I$6+VLOOKUP('Raw Data'!A687, 'APC Parameters'!$H$7:$L$20, 2, FALSE))), 0)</f>
        <v>1897.5158000000001</v>
      </c>
      <c r="N687" s="168">
        <f t="shared" si="312"/>
        <v>1897.5158000000001</v>
      </c>
      <c r="O687" s="168">
        <f>IFERROR(IF(M687="NA",VLOOKUP(D687,'Internal Calculations'!$B$10:$C$11,2,FALSE), M687)*VLOOKUP(A687, 'Growth Parameters'!$B$6:$H$19, 7, FALSE), 0)</f>
        <v>1897.5158000000001</v>
      </c>
      <c r="P687" s="177">
        <f t="shared" si="313"/>
        <v>1897.5158000000001</v>
      </c>
      <c r="Q687" s="178">
        <f>IF('Funding Allocation Parameters'!$C$5="Basic Library Subsidy", MIN(O687*('Funding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MIN($O687*(VLOOKUP(CONCATENATE($A687, 'Funding Allocation Parameters'!$I$5), 'Library Subsidy Complex'!$C$2:$J$55, 2, FALSE)), VLOOKUP(CONCATENATE($A687, 'Funding Allocation Parameters'!$I$5), 'Library Subsidy Complex'!$C$2:$J$55, 4, FALSE)), 0)))))</f>
        <v>1189</v>
      </c>
      <c r="R687" s="178">
        <f>IF('Funding Allocation Parameters'!$C$5="Basic Library Subsidy", 0, IF('Funding Allocation Parameters'!$C$5="Grant funding",MIN(O687*('Funding Allocation Parameters'!$E$5), 'Funding Allocation Parameters'!$G$5), IF('Funding Allocation Parameters'!$C$5="Other author funding", 0, IF('Funding Allocation Parameters'!$C$5="Any discretionary funds (grants if available, other if no grants)", MIN(O687*('Funding Allocation Parameters'!$E$5), 'Funding Allocation Parameters'!$G$5), IF('Funding Allocation Parameters'!$C$5="Complex Library Subsidy", 0, 0)))))</f>
        <v>0</v>
      </c>
      <c r="S687" s="178">
        <f>IF('Funding Allocation Parameters'!$C$5="Basic Library Subsidy", 0, IF('Funding Allocation Parameters'!$C$5="Grant funding", 0, IF('Funding Allocation Parameters'!$C$5="Other author funding",  MIN(O687*('Funding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7" s="178">
        <f>IF('Funding Allocation Parameters'!$C$5="Basic Library Subsidy", MIN(O687*('Funding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MIN($O687*(VLOOKUP(CONCATENATE($A687, 'Funding Allocation Parameters'!$I$5), 'Library Subsidy Complex'!$C$2:$J$55, 6, FALSE)), VLOOKUP(CONCATENATE($A687, 'Funding Allocation Parameters'!$I$5), 'Library Subsidy Complex'!$C$2:$J$55, 8, FALSE)), 0)))))</f>
        <v>1189</v>
      </c>
      <c r="U687" s="178">
        <f>IF('Funding Allocation Parameters'!$C$5="Basic Library Subsidy", 0, IF('Funding Allocation Parameters'!$C$5="Grant funding", 0, IF('Funding Allocation Parameters'!$C$5="Other author funding",  MIN(O687*('Funding Allocation Parameters'!$E$5), 'Funding Allocation Parameters'!$G$5), IF('Funding Allocation Parameters'!$C$5="Any discretionary funds (grants if available, other if no grants)", MIN(O687*('Funding Allocation Parameters'!$E$5), 'Funding Allocation Parameters'!$G$5), IF('Funding Allocation Parameters'!$C$5="Complex Library Subsidy", 0, 0)))))</f>
        <v>0</v>
      </c>
      <c r="V687" s="177">
        <f t="shared" si="314"/>
        <v>708.51580000000013</v>
      </c>
      <c r="W687" s="177">
        <f t="shared" si="315"/>
        <v>708.51580000000013</v>
      </c>
      <c r="X687" s="179">
        <f>IF('Funding Allocation Parameters'!$C$6="Basic Library Subsidy", MIN(V687*'Funding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MIN(V687*VLOOKUP(CONCATENATE($A687, 'Funding Allocation Parameters'!$I$6), 'Library Subsidy Complex'!$C$2:$J$55, 2, FALSE), VLOOKUP(CONCATENATE($A687, 'Funding Allocation Parameters'!$I$6), 'Library Subsidy Complex'!$C$2:$J$55, 4, FALSE)), 0)))))</f>
        <v>0</v>
      </c>
      <c r="Y687" s="179">
        <f>IF('Funding Allocation Parameters'!$C$6="Basic Library Subsidy", 0, IF('Funding Allocation Parameters'!$C$6="Grant funding",MIN(V687*'Funding Allocation Parameters'!$E$6, 'Funding Allocation Parameters'!$G$6), IF('Funding Allocation Parameters'!$C$6="Other author funding", 0, IF('Funding Allocation Parameters'!$C$6="Any discretionary funds (grants if available, other if no grants)", MIN(V687*'Funding Allocation Parameters'!$E$6, 'Funding Allocation Parameters'!$G$6), IF('Funding Allocation Parameters'!$C$6="Complex Library Subsidy", 0, 0)))))</f>
        <v>708.51580000000013</v>
      </c>
      <c r="Z687" s="179">
        <f>IF('Funding Allocation Parameters'!$C$6="Basic Library Subsidy", 0, IF('Funding Allocation Parameters'!$C$6="Grant funding", 0, IF('Funding Allocation Parameters'!$C$6="Other author funding",  MIN(V687*'Funding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7" s="179">
        <f>IF('Funding Allocation Parameters'!$C$6="Basic Library Subsidy", MIN(W687*'Funding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MIN(W687*VLOOKUP(CONCATENATE($A687, 'Funding Allocation Parameters'!$I$6), 'Library Subsidy Complex'!$C$2:$J$55, 6, FALSE), VLOOKUP(CONCATENATE($A687, 'Funding Allocation Parameters'!$I$6), 'Library Subsidy Complex'!$C$2:$J$55, 8, FALSE)), 0)))))</f>
        <v>0</v>
      </c>
      <c r="AB687" s="179">
        <f>IF('Funding Allocation Parameters'!$C$6="Basic Library Subsidy", 0, IF('Funding Allocation Parameters'!$C$6="Grant funding", 0, IF('Funding Allocation Parameters'!$C$6="Other author funding",  MIN(W687*'Funding Allocation Parameters'!$E$6, 'Funding Allocation Parameters'!$G$6), IF('Funding Allocation Parameters'!$C$6="Any discretionary funds (grants if available, other if no grants)", MIN(W687*'Funding Allocation Parameters'!$E$6, 'Funding Allocation Parameters'!$G$6), IF('Funding Allocation Parameters'!$C$6="Complex Library Subsidy", 0, 0)))))</f>
        <v>708.51580000000013</v>
      </c>
      <c r="AC687" s="177">
        <f t="shared" si="316"/>
        <v>0</v>
      </c>
      <c r="AD687" s="177">
        <f t="shared" si="317"/>
        <v>0</v>
      </c>
      <c r="AE687" s="180">
        <f>IF('Funding Allocation Parameters'!$C$7="Basic Library Subsidy", MIN(AC687*'Funding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MIN(AC687*VLOOKUP(CONCATENATE($A687, 'Funding Allocation Parameters'!$I$7), 'Library Subsidy Complex'!$C$2:$J$55, 2, FALSE), VLOOKUP(CONCATENATE($A687, 'Funding Allocation Parameters'!$I$7), 'Library Subsidy Complex'!$C$2:$J$55, 4, FALSE)), 0)))))</f>
        <v>0</v>
      </c>
      <c r="AF687" s="180">
        <f>IF('Funding Allocation Parameters'!$C$7="Basic Library Subsidy", 0, IF('Funding Allocation Parameters'!$C$7="Grant funding",MIN(AC687*'Funding Allocation Parameters'!$E$7, 'Funding Allocation Parameters'!$G$7), IF('Funding Allocation Parameters'!$C$7="Other author funding", 0, IF('Funding Allocation Parameters'!$C$7="Any discretionary funds (grants if available, other if no grants)", MIN(AC687*'Funding Allocation Parameters'!$E$7, 'Funding Allocation Parameters'!$G$7), IF('Funding Allocation Parameters'!$C$7="Complex Library Subsidy", 0, 0)))))</f>
        <v>0</v>
      </c>
      <c r="AG687" s="180">
        <f>IF('Funding Allocation Parameters'!$C$7="Basic Library Subsidy", 0, IF('Funding Allocation Parameters'!$C$7="Grant funding", 0, IF('Funding Allocation Parameters'!$C$7="Other author funding",  MIN(AC687*'Funding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7" s="180">
        <f>IF('Funding Allocation Parameters'!$C$7="Basic Library Subsidy", MIN(AD687*'Funding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MIN(AD687*VLOOKUP(CONCATENATE($A687, 'Funding Allocation Parameters'!$I$7), 'Library Subsidy Complex'!$C$2:$J$55, 6, FALSE), VLOOKUP(CONCATENATE($A687, 'Funding Allocation Parameters'!$I$7), 'Library Subsidy Complex'!$C$2:$J$55, 8, FALSE)), 0)))))</f>
        <v>0</v>
      </c>
      <c r="AI687" s="180">
        <f>IF('Funding Allocation Parameters'!$C$7="Basic Library Subsidy", 0, IF('Funding Allocation Parameters'!$C$7="Grant funding", 0, IF('Funding Allocation Parameters'!$C$7="Other author funding",  MIN(AD687*'Funding Allocation Parameters'!$E$7, 'Funding Allocation Parameters'!$G$7), IF('Funding Allocation Parameters'!$C$7="Any discretionary funds (grants if available, other if no grants)", MIN(AD687*'Funding Allocation Parameters'!$E$7, 'Funding Allocation Parameters'!$G$7), IF('Funding Allocation Parameters'!$C$7="Complex Library Subsidy", 0, 0)))))</f>
        <v>0</v>
      </c>
      <c r="AJ687" s="177">
        <f t="shared" si="318"/>
        <v>0</v>
      </c>
      <c r="AK687" s="177">
        <f t="shared" si="319"/>
        <v>0</v>
      </c>
      <c r="AL687" s="181">
        <f>IF('Funding Allocation Parameters'!$C$8="Basic Library Subsidy", MIN(AJ687*'Funding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MIN(AJ687*VLOOKUP(CONCATENATE($A687, 'Funding Allocation Parameters'!$I$8), 'Library Subsidy Complex'!$C$2:$J$55, 2, FALSE), VLOOKUP(CONCATENATE($A687, 'Funding Allocation Parameters'!$I$8), 'Library Subsidy Complex'!$C$2:$J$55, 4, FALSE)), 0)))))</f>
        <v>0</v>
      </c>
      <c r="AM687" s="181">
        <f>IF('Funding Allocation Parameters'!$C$8="Basic Library Subsidy", 0, IF('Funding Allocation Parameters'!$C$8="Grant funding",MIN(AJ687*'Funding Allocation Parameters'!$E$8, 'Funding Allocation Parameters'!$G$8), IF('Funding Allocation Parameters'!$C$8="Other author funding", 0, IF('Funding Allocation Parameters'!$C$8="Any discretionary funds (grants if available, other if no grants)", MIN(AJ687*'Funding Allocation Parameters'!$E$8, 'Funding Allocation Parameters'!$G$8), IF('Funding Allocation Parameters'!$C$8="Complex Library Subsidy", 0, 0)))))</f>
        <v>0</v>
      </c>
      <c r="AN687" s="181">
        <f>IF('Funding Allocation Parameters'!$C$8="Basic Library Subsidy", 0, IF('Funding Allocation Parameters'!$C$8="Grant funding", 0, IF('Funding Allocation Parameters'!$C$8="Other author funding",  MIN(AJ687*'Funding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7" s="181">
        <f>IF('Funding Allocation Parameters'!$C$8="Basic Library Subsidy", MIN(AK687*'Funding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MIN(AK687*VLOOKUP(CONCATENATE($A687, 'Funding Allocation Parameters'!$I$8), 'Library Subsidy Complex'!$C$2:$J$55, 6, FALSE), VLOOKUP(CONCATENATE($A687, 'Funding Allocation Parameters'!$I$8), 'Library Subsidy Complex'!$C$2:$J$55, 8, FALSE)), 0)))))</f>
        <v>0</v>
      </c>
      <c r="AP687" s="181">
        <f>IF('Funding Allocation Parameters'!$C$8="Basic Library Subsidy", 0, IF('Funding Allocation Parameters'!$C$8="Grant funding", 0, IF('Funding Allocation Parameters'!$C$8="Other author funding",  MIN(AK687*'Funding Allocation Parameters'!$E$8, 'Funding Allocation Parameters'!$G$8), IF('Funding Allocation Parameters'!$C$8="Any discretionary funds (grants if available, other if no grants)", MIN(AK687*'Funding Allocation Parameters'!$E$8, 'Funding Allocation Parameters'!$G$8), IF('Funding Allocation Parameters'!$C$8="Complex Library Subsidy", 0, 0)))))</f>
        <v>0</v>
      </c>
      <c r="AQ687" s="177">
        <f t="shared" si="320"/>
        <v>0</v>
      </c>
      <c r="AR687" s="177">
        <f t="shared" si="321"/>
        <v>0</v>
      </c>
      <c r="AS687" s="182">
        <f t="shared" si="322"/>
        <v>1189</v>
      </c>
      <c r="AT687" s="182">
        <f t="shared" si="323"/>
        <v>708.51580000000013</v>
      </c>
      <c r="AU687" s="182">
        <f t="shared" si="324"/>
        <v>0</v>
      </c>
      <c r="AV687" s="182">
        <f t="shared" si="325"/>
        <v>1189</v>
      </c>
      <c r="AW687" s="182">
        <f t="shared" si="326"/>
        <v>708.51580000000013</v>
      </c>
      <c r="AX687" s="183">
        <f t="shared" si="327"/>
        <v>495.81299999999999</v>
      </c>
      <c r="AY687" s="183">
        <f t="shared" si="328"/>
        <v>295.45108860000005</v>
      </c>
      <c r="AZ687" s="183">
        <f t="shared" si="329"/>
        <v>0</v>
      </c>
      <c r="BA687" s="183">
        <f t="shared" si="330"/>
        <v>693.18700000000001</v>
      </c>
      <c r="BB687" s="183">
        <f t="shared" si="331"/>
        <v>413.06471140000002</v>
      </c>
      <c r="BC687" s="184">
        <f t="shared" si="332"/>
        <v>1189</v>
      </c>
      <c r="BD687" s="184">
        <f t="shared" si="333"/>
        <v>0</v>
      </c>
      <c r="BE687" s="184">
        <f t="shared" si="334"/>
        <v>295.45108860000005</v>
      </c>
      <c r="BF687" s="184">
        <f t="shared" si="335"/>
        <v>413.06471140000002</v>
      </c>
      <c r="BG687" s="102">
        <f t="shared" si="336"/>
        <v>0</v>
      </c>
      <c r="BH687" s="102">
        <f t="shared" si="337"/>
        <v>0</v>
      </c>
      <c r="BI687" s="102">
        <f t="shared" si="338"/>
        <v>0</v>
      </c>
      <c r="BJ687" s="102">
        <f t="shared" si="339"/>
        <v>0.41699999999999998</v>
      </c>
      <c r="BK687" s="102">
        <f t="shared" si="340"/>
        <v>0.58299999999999996</v>
      </c>
      <c r="BL687" s="102">
        <f t="shared" si="341"/>
        <v>0</v>
      </c>
      <c r="BN687" s="102"/>
    </row>
    <row r="688" spans="1:66" x14ac:dyDescent="0.25">
      <c r="A688" s="102" t="s">
        <v>20</v>
      </c>
      <c r="B688" s="102" t="s">
        <v>8</v>
      </c>
      <c r="C688" s="102" t="s">
        <v>8</v>
      </c>
      <c r="D688" s="102" t="s">
        <v>27</v>
      </c>
      <c r="E688" s="102" t="s">
        <v>343</v>
      </c>
      <c r="F688" s="102" t="s">
        <v>1313</v>
      </c>
      <c r="G688" s="102">
        <v>1.31</v>
      </c>
      <c r="H688" s="102">
        <v>1</v>
      </c>
      <c r="I688" s="102">
        <v>1</v>
      </c>
      <c r="J688" s="167">
        <f>IFERROR(H688*VLOOKUP(A688, 'Advanced Parameters'!$B$7:$G$20, 6, FALSE)*VLOOKUP(A688, 'Growth Parameters'!$B$6:$H$19, 6, FALSE), 0)</f>
        <v>1</v>
      </c>
      <c r="K688" s="167">
        <f>IFERROR(IF('Advanced Parameters'!$C$5="n",'Raw Data'!I688*VLOOKUP(A688,'Advanced Parameters'!$B$7:$G$20,6,FALSE),J688*VLOOKUP(A688,'Advanced Parameters'!$B$7:$G$20,2,FALSE))*VLOOKUP(A688, 'Growth Parameters'!$B$6:$H$19, 6, FALSE), 0)</f>
        <v>1</v>
      </c>
      <c r="L688" s="167">
        <f t="shared" si="342"/>
        <v>0</v>
      </c>
      <c r="M688" s="168">
        <f>IFERROR(IF(G688="NA","NA",IF(G688&gt;'APC Parameters'!$K$6+VLOOKUP('Raw Data'!A688, 'APC Parameters'!$H$7:$L$20, 4, FALSE), 'APC Parameters'!$L$6+VLOOKUP('Raw Data'!A688, 'APC Parameters'!$H$7:$L$20, 5, FALSE), G688*('APC Parameters'!$J$6+VLOOKUP('Raw Data'!A688, 'APC Parameters'!$H$7:$L$20, 3, FALSE))+'APC Parameters'!$I$6+VLOOKUP('Raw Data'!A688, 'APC Parameters'!$H$7:$L$20, 2, FALSE))), 0)</f>
        <v>2076.9940000000001</v>
      </c>
      <c r="N688" s="168">
        <f t="shared" si="312"/>
        <v>2076.9940000000001</v>
      </c>
      <c r="O688" s="168">
        <f>IFERROR(IF(M688="NA",VLOOKUP(D688,'Internal Calculations'!$B$10:$C$11,2,FALSE), M688)*VLOOKUP(A688, 'Growth Parameters'!$B$6:$H$19, 7, FALSE), 0)</f>
        <v>2076.9940000000001</v>
      </c>
      <c r="P688" s="177">
        <f t="shared" si="313"/>
        <v>2076.9940000000001</v>
      </c>
      <c r="Q688" s="178">
        <f>IF('Funding Allocation Parameters'!$C$5="Basic Library Subsidy", MIN(O688*('Funding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MIN($O688*(VLOOKUP(CONCATENATE($A688, 'Funding Allocation Parameters'!$I$5), 'Library Subsidy Complex'!$C$2:$J$55, 2, FALSE)), VLOOKUP(CONCATENATE($A688, 'Funding Allocation Parameters'!$I$5), 'Library Subsidy Complex'!$C$2:$J$55, 4, FALSE)), 0)))))</f>
        <v>1189</v>
      </c>
      <c r="R688" s="178">
        <f>IF('Funding Allocation Parameters'!$C$5="Basic Library Subsidy", 0, IF('Funding Allocation Parameters'!$C$5="Grant funding",MIN(O688*('Funding Allocation Parameters'!$E$5), 'Funding Allocation Parameters'!$G$5), IF('Funding Allocation Parameters'!$C$5="Other author funding", 0, IF('Funding Allocation Parameters'!$C$5="Any discretionary funds (grants if available, other if no grants)", MIN(O688*('Funding Allocation Parameters'!$E$5), 'Funding Allocation Parameters'!$G$5), IF('Funding Allocation Parameters'!$C$5="Complex Library Subsidy", 0, 0)))))</f>
        <v>0</v>
      </c>
      <c r="S688" s="178">
        <f>IF('Funding Allocation Parameters'!$C$5="Basic Library Subsidy", 0, IF('Funding Allocation Parameters'!$C$5="Grant funding", 0, IF('Funding Allocation Parameters'!$C$5="Other author funding",  MIN(O688*('Funding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8" s="178">
        <f>IF('Funding Allocation Parameters'!$C$5="Basic Library Subsidy", MIN(O688*('Funding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MIN($O688*(VLOOKUP(CONCATENATE($A688, 'Funding Allocation Parameters'!$I$5), 'Library Subsidy Complex'!$C$2:$J$55, 6, FALSE)), VLOOKUP(CONCATENATE($A688, 'Funding Allocation Parameters'!$I$5), 'Library Subsidy Complex'!$C$2:$J$55, 8, FALSE)), 0)))))</f>
        <v>1189</v>
      </c>
      <c r="U688" s="178">
        <f>IF('Funding Allocation Parameters'!$C$5="Basic Library Subsidy", 0, IF('Funding Allocation Parameters'!$C$5="Grant funding", 0, IF('Funding Allocation Parameters'!$C$5="Other author funding",  MIN(O688*('Funding Allocation Parameters'!$E$5), 'Funding Allocation Parameters'!$G$5), IF('Funding Allocation Parameters'!$C$5="Any discretionary funds (grants if available, other if no grants)", MIN(O688*('Funding Allocation Parameters'!$E$5), 'Funding Allocation Parameters'!$G$5), IF('Funding Allocation Parameters'!$C$5="Complex Library Subsidy", 0, 0)))))</f>
        <v>0</v>
      </c>
      <c r="V688" s="177">
        <f t="shared" si="314"/>
        <v>887.99400000000014</v>
      </c>
      <c r="W688" s="177">
        <f t="shared" si="315"/>
        <v>887.99400000000014</v>
      </c>
      <c r="X688" s="179">
        <f>IF('Funding Allocation Parameters'!$C$6="Basic Library Subsidy", MIN(V688*'Funding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MIN(V688*VLOOKUP(CONCATENATE($A688, 'Funding Allocation Parameters'!$I$6), 'Library Subsidy Complex'!$C$2:$J$55, 2, FALSE), VLOOKUP(CONCATENATE($A688, 'Funding Allocation Parameters'!$I$6), 'Library Subsidy Complex'!$C$2:$J$55, 4, FALSE)), 0)))))</f>
        <v>0</v>
      </c>
      <c r="Y688" s="179">
        <f>IF('Funding Allocation Parameters'!$C$6="Basic Library Subsidy", 0, IF('Funding Allocation Parameters'!$C$6="Grant funding",MIN(V688*'Funding Allocation Parameters'!$E$6, 'Funding Allocation Parameters'!$G$6), IF('Funding Allocation Parameters'!$C$6="Other author funding", 0, IF('Funding Allocation Parameters'!$C$6="Any discretionary funds (grants if available, other if no grants)", MIN(V688*'Funding Allocation Parameters'!$E$6, 'Funding Allocation Parameters'!$G$6), IF('Funding Allocation Parameters'!$C$6="Complex Library Subsidy", 0, 0)))))</f>
        <v>887.99400000000014</v>
      </c>
      <c r="Z688" s="179">
        <f>IF('Funding Allocation Parameters'!$C$6="Basic Library Subsidy", 0, IF('Funding Allocation Parameters'!$C$6="Grant funding", 0, IF('Funding Allocation Parameters'!$C$6="Other author funding",  MIN(V688*'Funding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8" s="179">
        <f>IF('Funding Allocation Parameters'!$C$6="Basic Library Subsidy", MIN(W688*'Funding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MIN(W688*VLOOKUP(CONCATENATE($A688, 'Funding Allocation Parameters'!$I$6), 'Library Subsidy Complex'!$C$2:$J$55, 6, FALSE), VLOOKUP(CONCATENATE($A688, 'Funding Allocation Parameters'!$I$6), 'Library Subsidy Complex'!$C$2:$J$55, 8, FALSE)), 0)))))</f>
        <v>0</v>
      </c>
      <c r="AB688" s="179">
        <f>IF('Funding Allocation Parameters'!$C$6="Basic Library Subsidy", 0, IF('Funding Allocation Parameters'!$C$6="Grant funding", 0, IF('Funding Allocation Parameters'!$C$6="Other author funding",  MIN(W688*'Funding Allocation Parameters'!$E$6, 'Funding Allocation Parameters'!$G$6), IF('Funding Allocation Parameters'!$C$6="Any discretionary funds (grants if available, other if no grants)", MIN(W688*'Funding Allocation Parameters'!$E$6, 'Funding Allocation Parameters'!$G$6), IF('Funding Allocation Parameters'!$C$6="Complex Library Subsidy", 0, 0)))))</f>
        <v>887.99400000000014</v>
      </c>
      <c r="AC688" s="177">
        <f t="shared" si="316"/>
        <v>0</v>
      </c>
      <c r="AD688" s="177">
        <f t="shared" si="317"/>
        <v>0</v>
      </c>
      <c r="AE688" s="180">
        <f>IF('Funding Allocation Parameters'!$C$7="Basic Library Subsidy", MIN(AC688*'Funding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MIN(AC688*VLOOKUP(CONCATENATE($A688, 'Funding Allocation Parameters'!$I$7), 'Library Subsidy Complex'!$C$2:$J$55, 2, FALSE), VLOOKUP(CONCATENATE($A688, 'Funding Allocation Parameters'!$I$7), 'Library Subsidy Complex'!$C$2:$J$55, 4, FALSE)), 0)))))</f>
        <v>0</v>
      </c>
      <c r="AF688" s="180">
        <f>IF('Funding Allocation Parameters'!$C$7="Basic Library Subsidy", 0, IF('Funding Allocation Parameters'!$C$7="Grant funding",MIN(AC688*'Funding Allocation Parameters'!$E$7, 'Funding Allocation Parameters'!$G$7), IF('Funding Allocation Parameters'!$C$7="Other author funding", 0, IF('Funding Allocation Parameters'!$C$7="Any discretionary funds (grants if available, other if no grants)", MIN(AC688*'Funding Allocation Parameters'!$E$7, 'Funding Allocation Parameters'!$G$7), IF('Funding Allocation Parameters'!$C$7="Complex Library Subsidy", 0, 0)))))</f>
        <v>0</v>
      </c>
      <c r="AG688" s="180">
        <f>IF('Funding Allocation Parameters'!$C$7="Basic Library Subsidy", 0, IF('Funding Allocation Parameters'!$C$7="Grant funding", 0, IF('Funding Allocation Parameters'!$C$7="Other author funding",  MIN(AC688*'Funding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8" s="180">
        <f>IF('Funding Allocation Parameters'!$C$7="Basic Library Subsidy", MIN(AD688*'Funding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MIN(AD688*VLOOKUP(CONCATENATE($A688, 'Funding Allocation Parameters'!$I$7), 'Library Subsidy Complex'!$C$2:$J$55, 6, FALSE), VLOOKUP(CONCATENATE($A688, 'Funding Allocation Parameters'!$I$7), 'Library Subsidy Complex'!$C$2:$J$55, 8, FALSE)), 0)))))</f>
        <v>0</v>
      </c>
      <c r="AI688" s="180">
        <f>IF('Funding Allocation Parameters'!$C$7="Basic Library Subsidy", 0, IF('Funding Allocation Parameters'!$C$7="Grant funding", 0, IF('Funding Allocation Parameters'!$C$7="Other author funding",  MIN(AD688*'Funding Allocation Parameters'!$E$7, 'Funding Allocation Parameters'!$G$7), IF('Funding Allocation Parameters'!$C$7="Any discretionary funds (grants if available, other if no grants)", MIN(AD688*'Funding Allocation Parameters'!$E$7, 'Funding Allocation Parameters'!$G$7), IF('Funding Allocation Parameters'!$C$7="Complex Library Subsidy", 0, 0)))))</f>
        <v>0</v>
      </c>
      <c r="AJ688" s="177">
        <f t="shared" si="318"/>
        <v>0</v>
      </c>
      <c r="AK688" s="177">
        <f t="shared" si="319"/>
        <v>0</v>
      </c>
      <c r="AL688" s="181">
        <f>IF('Funding Allocation Parameters'!$C$8="Basic Library Subsidy", MIN(AJ688*'Funding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MIN(AJ688*VLOOKUP(CONCATENATE($A688, 'Funding Allocation Parameters'!$I$8), 'Library Subsidy Complex'!$C$2:$J$55, 2, FALSE), VLOOKUP(CONCATENATE($A688, 'Funding Allocation Parameters'!$I$8), 'Library Subsidy Complex'!$C$2:$J$55, 4, FALSE)), 0)))))</f>
        <v>0</v>
      </c>
      <c r="AM688" s="181">
        <f>IF('Funding Allocation Parameters'!$C$8="Basic Library Subsidy", 0, IF('Funding Allocation Parameters'!$C$8="Grant funding",MIN(AJ688*'Funding Allocation Parameters'!$E$8, 'Funding Allocation Parameters'!$G$8), IF('Funding Allocation Parameters'!$C$8="Other author funding", 0, IF('Funding Allocation Parameters'!$C$8="Any discretionary funds (grants if available, other if no grants)", MIN(AJ688*'Funding Allocation Parameters'!$E$8, 'Funding Allocation Parameters'!$G$8), IF('Funding Allocation Parameters'!$C$8="Complex Library Subsidy", 0, 0)))))</f>
        <v>0</v>
      </c>
      <c r="AN688" s="181">
        <f>IF('Funding Allocation Parameters'!$C$8="Basic Library Subsidy", 0, IF('Funding Allocation Parameters'!$C$8="Grant funding", 0, IF('Funding Allocation Parameters'!$C$8="Other author funding",  MIN(AJ688*'Funding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8" s="181">
        <f>IF('Funding Allocation Parameters'!$C$8="Basic Library Subsidy", MIN(AK688*'Funding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MIN(AK688*VLOOKUP(CONCATENATE($A688, 'Funding Allocation Parameters'!$I$8), 'Library Subsidy Complex'!$C$2:$J$55, 6, FALSE), VLOOKUP(CONCATENATE($A688, 'Funding Allocation Parameters'!$I$8), 'Library Subsidy Complex'!$C$2:$J$55, 8, FALSE)), 0)))))</f>
        <v>0</v>
      </c>
      <c r="AP688" s="181">
        <f>IF('Funding Allocation Parameters'!$C$8="Basic Library Subsidy", 0, IF('Funding Allocation Parameters'!$C$8="Grant funding", 0, IF('Funding Allocation Parameters'!$C$8="Other author funding",  MIN(AK688*'Funding Allocation Parameters'!$E$8, 'Funding Allocation Parameters'!$G$8), IF('Funding Allocation Parameters'!$C$8="Any discretionary funds (grants if available, other if no grants)", MIN(AK688*'Funding Allocation Parameters'!$E$8, 'Funding Allocation Parameters'!$G$8), IF('Funding Allocation Parameters'!$C$8="Complex Library Subsidy", 0, 0)))))</f>
        <v>0</v>
      </c>
      <c r="AQ688" s="177">
        <f t="shared" si="320"/>
        <v>0</v>
      </c>
      <c r="AR688" s="177">
        <f t="shared" si="321"/>
        <v>0</v>
      </c>
      <c r="AS688" s="182">
        <f t="shared" si="322"/>
        <v>1189</v>
      </c>
      <c r="AT688" s="182">
        <f t="shared" si="323"/>
        <v>887.99400000000014</v>
      </c>
      <c r="AU688" s="182">
        <f t="shared" si="324"/>
        <v>0</v>
      </c>
      <c r="AV688" s="182">
        <f t="shared" si="325"/>
        <v>1189</v>
      </c>
      <c r="AW688" s="182">
        <f t="shared" si="326"/>
        <v>887.99400000000014</v>
      </c>
      <c r="AX688" s="183">
        <f t="shared" si="327"/>
        <v>1189</v>
      </c>
      <c r="AY688" s="183">
        <f t="shared" si="328"/>
        <v>887.99400000000014</v>
      </c>
      <c r="AZ688" s="183">
        <f t="shared" si="329"/>
        <v>0</v>
      </c>
      <c r="BA688" s="183">
        <f t="shared" si="330"/>
        <v>0</v>
      </c>
      <c r="BB688" s="183">
        <f t="shared" si="331"/>
        <v>0</v>
      </c>
      <c r="BC688" s="184">
        <f t="shared" si="332"/>
        <v>1189</v>
      </c>
      <c r="BD688" s="184">
        <f t="shared" si="333"/>
        <v>0</v>
      </c>
      <c r="BE688" s="184">
        <f t="shared" si="334"/>
        <v>887.99400000000014</v>
      </c>
      <c r="BF688" s="184">
        <f t="shared" si="335"/>
        <v>0</v>
      </c>
      <c r="BG688" s="102">
        <f t="shared" si="336"/>
        <v>0</v>
      </c>
      <c r="BH688" s="102">
        <f t="shared" si="337"/>
        <v>0</v>
      </c>
      <c r="BI688" s="102">
        <f t="shared" si="338"/>
        <v>0</v>
      </c>
      <c r="BJ688" s="102">
        <f t="shared" si="339"/>
        <v>1</v>
      </c>
      <c r="BK688" s="102">
        <f t="shared" si="340"/>
        <v>0</v>
      </c>
      <c r="BL688" s="102">
        <f t="shared" si="341"/>
        <v>0</v>
      </c>
      <c r="BN688" s="102"/>
    </row>
    <row r="689" spans="1:66" x14ac:dyDescent="0.25">
      <c r="A689" s="102" t="s">
        <v>18</v>
      </c>
      <c r="B689" s="102" t="s">
        <v>8</v>
      </c>
      <c r="C689" s="102" t="s">
        <v>8</v>
      </c>
      <c r="D689" s="102" t="s">
        <v>27</v>
      </c>
      <c r="E689" s="102" t="s">
        <v>1314</v>
      </c>
      <c r="F689" s="102" t="s">
        <v>1315</v>
      </c>
      <c r="G689" s="102">
        <v>0.48899999999999999</v>
      </c>
      <c r="H689" s="102">
        <v>1</v>
      </c>
      <c r="I689" s="102">
        <v>0</v>
      </c>
      <c r="J689" s="167">
        <f>IFERROR(H689*VLOOKUP(A689, 'Advanced Parameters'!$B$7:$G$20, 6, FALSE)*VLOOKUP(A689, 'Growth Parameters'!$B$6:$H$19, 6, FALSE), 0)</f>
        <v>1</v>
      </c>
      <c r="K689" s="167">
        <f>IFERROR(IF('Advanced Parameters'!$C$5="n",'Raw Data'!I689*VLOOKUP(A689,'Advanced Parameters'!$B$7:$G$20,6,FALSE),J689*VLOOKUP(A689,'Advanced Parameters'!$B$7:$G$20,2,FALSE))*VLOOKUP(A689, 'Growth Parameters'!$B$6:$H$19, 6, FALSE), 0)</f>
        <v>0</v>
      </c>
      <c r="L689" s="167">
        <f t="shared" si="342"/>
        <v>1</v>
      </c>
      <c r="M689" s="168">
        <f>IFERROR(IF(G689="NA","NA",IF(G689&gt;'APC Parameters'!$K$6+VLOOKUP('Raw Data'!A689, 'APC Parameters'!$H$7:$L$20, 4, FALSE), 'APC Parameters'!$L$6+VLOOKUP('Raw Data'!A689, 'APC Parameters'!$H$7:$L$20, 5, FALSE), G689*('APC Parameters'!$J$6+VLOOKUP('Raw Data'!A689, 'APC Parameters'!$H$7:$L$20, 3, FALSE))+'APC Parameters'!$I$6+VLOOKUP('Raw Data'!A689, 'APC Parameters'!$H$7:$L$20, 2, FALSE))), 0)</f>
        <v>1494.5766000000001</v>
      </c>
      <c r="N689" s="168">
        <f t="shared" si="312"/>
        <v>1494.5766000000001</v>
      </c>
      <c r="O689" s="168">
        <f>IFERROR(IF(M689="NA",VLOOKUP(D689,'Internal Calculations'!$B$10:$C$11,2,FALSE), M689)*VLOOKUP(A689, 'Growth Parameters'!$B$6:$H$19, 7, FALSE), 0)</f>
        <v>1494.5766000000001</v>
      </c>
      <c r="P689" s="177">
        <f t="shared" si="313"/>
        <v>1494.5766000000001</v>
      </c>
      <c r="Q689" s="178">
        <f>IF('Funding Allocation Parameters'!$C$5="Basic Library Subsidy", MIN(O689*('Funding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MIN($O689*(VLOOKUP(CONCATENATE($A689, 'Funding Allocation Parameters'!$I$5), 'Library Subsidy Complex'!$C$2:$J$55, 2, FALSE)), VLOOKUP(CONCATENATE($A689, 'Funding Allocation Parameters'!$I$5), 'Library Subsidy Complex'!$C$2:$J$55, 4, FALSE)), 0)))))</f>
        <v>1189</v>
      </c>
      <c r="R689" s="178">
        <f>IF('Funding Allocation Parameters'!$C$5="Basic Library Subsidy", 0, IF('Funding Allocation Parameters'!$C$5="Grant funding",MIN(O689*('Funding Allocation Parameters'!$E$5), 'Funding Allocation Parameters'!$G$5), IF('Funding Allocation Parameters'!$C$5="Other author funding", 0, IF('Funding Allocation Parameters'!$C$5="Any discretionary funds (grants if available, other if no grants)", MIN(O689*('Funding Allocation Parameters'!$E$5), 'Funding Allocation Parameters'!$G$5), IF('Funding Allocation Parameters'!$C$5="Complex Library Subsidy", 0, 0)))))</f>
        <v>0</v>
      </c>
      <c r="S689" s="178">
        <f>IF('Funding Allocation Parameters'!$C$5="Basic Library Subsidy", 0, IF('Funding Allocation Parameters'!$C$5="Grant funding", 0, IF('Funding Allocation Parameters'!$C$5="Other author funding",  MIN(O689*('Funding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89" s="178">
        <f>IF('Funding Allocation Parameters'!$C$5="Basic Library Subsidy", MIN(O689*('Funding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MIN($O689*(VLOOKUP(CONCATENATE($A689, 'Funding Allocation Parameters'!$I$5), 'Library Subsidy Complex'!$C$2:$J$55, 6, FALSE)), VLOOKUP(CONCATENATE($A689, 'Funding Allocation Parameters'!$I$5), 'Library Subsidy Complex'!$C$2:$J$55, 8, FALSE)), 0)))))</f>
        <v>1189</v>
      </c>
      <c r="U689" s="178">
        <f>IF('Funding Allocation Parameters'!$C$5="Basic Library Subsidy", 0, IF('Funding Allocation Parameters'!$C$5="Grant funding", 0, IF('Funding Allocation Parameters'!$C$5="Other author funding",  MIN(O689*('Funding Allocation Parameters'!$E$5), 'Funding Allocation Parameters'!$G$5), IF('Funding Allocation Parameters'!$C$5="Any discretionary funds (grants if available, other if no grants)", MIN(O689*('Funding Allocation Parameters'!$E$5), 'Funding Allocation Parameters'!$G$5), IF('Funding Allocation Parameters'!$C$5="Complex Library Subsidy", 0, 0)))))</f>
        <v>0</v>
      </c>
      <c r="V689" s="177">
        <f t="shared" si="314"/>
        <v>305.5766000000001</v>
      </c>
      <c r="W689" s="177">
        <f t="shared" si="315"/>
        <v>305.5766000000001</v>
      </c>
      <c r="X689" s="179">
        <f>IF('Funding Allocation Parameters'!$C$6="Basic Library Subsidy", MIN(V689*'Funding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MIN(V689*VLOOKUP(CONCATENATE($A689, 'Funding Allocation Parameters'!$I$6), 'Library Subsidy Complex'!$C$2:$J$55, 2, FALSE), VLOOKUP(CONCATENATE($A689, 'Funding Allocation Parameters'!$I$6), 'Library Subsidy Complex'!$C$2:$J$55, 4, FALSE)), 0)))))</f>
        <v>0</v>
      </c>
      <c r="Y689" s="179">
        <f>IF('Funding Allocation Parameters'!$C$6="Basic Library Subsidy", 0, IF('Funding Allocation Parameters'!$C$6="Grant funding",MIN(V689*'Funding Allocation Parameters'!$E$6, 'Funding Allocation Parameters'!$G$6), IF('Funding Allocation Parameters'!$C$6="Other author funding", 0, IF('Funding Allocation Parameters'!$C$6="Any discretionary funds (grants if available, other if no grants)", MIN(V689*'Funding Allocation Parameters'!$E$6, 'Funding Allocation Parameters'!$G$6), IF('Funding Allocation Parameters'!$C$6="Complex Library Subsidy", 0, 0)))))</f>
        <v>305.5766000000001</v>
      </c>
      <c r="Z689" s="179">
        <f>IF('Funding Allocation Parameters'!$C$6="Basic Library Subsidy", 0, IF('Funding Allocation Parameters'!$C$6="Grant funding", 0, IF('Funding Allocation Parameters'!$C$6="Other author funding",  MIN(V689*'Funding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89" s="179">
        <f>IF('Funding Allocation Parameters'!$C$6="Basic Library Subsidy", MIN(W689*'Funding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MIN(W689*VLOOKUP(CONCATENATE($A689, 'Funding Allocation Parameters'!$I$6), 'Library Subsidy Complex'!$C$2:$J$55, 6, FALSE), VLOOKUP(CONCATENATE($A689, 'Funding Allocation Parameters'!$I$6), 'Library Subsidy Complex'!$C$2:$J$55, 8, FALSE)), 0)))))</f>
        <v>0</v>
      </c>
      <c r="AB689" s="179">
        <f>IF('Funding Allocation Parameters'!$C$6="Basic Library Subsidy", 0, IF('Funding Allocation Parameters'!$C$6="Grant funding", 0, IF('Funding Allocation Parameters'!$C$6="Other author funding",  MIN(W689*'Funding Allocation Parameters'!$E$6, 'Funding Allocation Parameters'!$G$6), IF('Funding Allocation Parameters'!$C$6="Any discretionary funds (grants if available, other if no grants)", MIN(W689*'Funding Allocation Parameters'!$E$6, 'Funding Allocation Parameters'!$G$6), IF('Funding Allocation Parameters'!$C$6="Complex Library Subsidy", 0, 0)))))</f>
        <v>305.5766000000001</v>
      </c>
      <c r="AC689" s="177">
        <f t="shared" si="316"/>
        <v>0</v>
      </c>
      <c r="AD689" s="177">
        <f t="shared" si="317"/>
        <v>0</v>
      </c>
      <c r="AE689" s="180">
        <f>IF('Funding Allocation Parameters'!$C$7="Basic Library Subsidy", MIN(AC689*'Funding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MIN(AC689*VLOOKUP(CONCATENATE($A689, 'Funding Allocation Parameters'!$I$7), 'Library Subsidy Complex'!$C$2:$J$55, 2, FALSE), VLOOKUP(CONCATENATE($A689, 'Funding Allocation Parameters'!$I$7), 'Library Subsidy Complex'!$C$2:$J$55, 4, FALSE)), 0)))))</f>
        <v>0</v>
      </c>
      <c r="AF689" s="180">
        <f>IF('Funding Allocation Parameters'!$C$7="Basic Library Subsidy", 0, IF('Funding Allocation Parameters'!$C$7="Grant funding",MIN(AC689*'Funding Allocation Parameters'!$E$7, 'Funding Allocation Parameters'!$G$7), IF('Funding Allocation Parameters'!$C$7="Other author funding", 0, IF('Funding Allocation Parameters'!$C$7="Any discretionary funds (grants if available, other if no grants)", MIN(AC689*'Funding Allocation Parameters'!$E$7, 'Funding Allocation Parameters'!$G$7), IF('Funding Allocation Parameters'!$C$7="Complex Library Subsidy", 0, 0)))))</f>
        <v>0</v>
      </c>
      <c r="AG689" s="180">
        <f>IF('Funding Allocation Parameters'!$C$7="Basic Library Subsidy", 0, IF('Funding Allocation Parameters'!$C$7="Grant funding", 0, IF('Funding Allocation Parameters'!$C$7="Other author funding",  MIN(AC689*'Funding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89" s="180">
        <f>IF('Funding Allocation Parameters'!$C$7="Basic Library Subsidy", MIN(AD689*'Funding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MIN(AD689*VLOOKUP(CONCATENATE($A689, 'Funding Allocation Parameters'!$I$7), 'Library Subsidy Complex'!$C$2:$J$55, 6, FALSE), VLOOKUP(CONCATENATE($A689, 'Funding Allocation Parameters'!$I$7), 'Library Subsidy Complex'!$C$2:$J$55, 8, FALSE)), 0)))))</f>
        <v>0</v>
      </c>
      <c r="AI689" s="180">
        <f>IF('Funding Allocation Parameters'!$C$7="Basic Library Subsidy", 0, IF('Funding Allocation Parameters'!$C$7="Grant funding", 0, IF('Funding Allocation Parameters'!$C$7="Other author funding",  MIN(AD689*'Funding Allocation Parameters'!$E$7, 'Funding Allocation Parameters'!$G$7), IF('Funding Allocation Parameters'!$C$7="Any discretionary funds (grants if available, other if no grants)", MIN(AD689*'Funding Allocation Parameters'!$E$7, 'Funding Allocation Parameters'!$G$7), IF('Funding Allocation Parameters'!$C$7="Complex Library Subsidy", 0, 0)))))</f>
        <v>0</v>
      </c>
      <c r="AJ689" s="177">
        <f t="shared" si="318"/>
        <v>0</v>
      </c>
      <c r="AK689" s="177">
        <f t="shared" si="319"/>
        <v>0</v>
      </c>
      <c r="AL689" s="181">
        <f>IF('Funding Allocation Parameters'!$C$8="Basic Library Subsidy", MIN(AJ689*'Funding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MIN(AJ689*VLOOKUP(CONCATENATE($A689, 'Funding Allocation Parameters'!$I$8), 'Library Subsidy Complex'!$C$2:$J$55, 2, FALSE), VLOOKUP(CONCATENATE($A689, 'Funding Allocation Parameters'!$I$8), 'Library Subsidy Complex'!$C$2:$J$55, 4, FALSE)), 0)))))</f>
        <v>0</v>
      </c>
      <c r="AM689" s="181">
        <f>IF('Funding Allocation Parameters'!$C$8="Basic Library Subsidy", 0, IF('Funding Allocation Parameters'!$C$8="Grant funding",MIN(AJ689*'Funding Allocation Parameters'!$E$8, 'Funding Allocation Parameters'!$G$8), IF('Funding Allocation Parameters'!$C$8="Other author funding", 0, IF('Funding Allocation Parameters'!$C$8="Any discretionary funds (grants if available, other if no grants)", MIN(AJ689*'Funding Allocation Parameters'!$E$8, 'Funding Allocation Parameters'!$G$8), IF('Funding Allocation Parameters'!$C$8="Complex Library Subsidy", 0, 0)))))</f>
        <v>0</v>
      </c>
      <c r="AN689" s="181">
        <f>IF('Funding Allocation Parameters'!$C$8="Basic Library Subsidy", 0, IF('Funding Allocation Parameters'!$C$8="Grant funding", 0, IF('Funding Allocation Parameters'!$C$8="Other author funding",  MIN(AJ689*'Funding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89" s="181">
        <f>IF('Funding Allocation Parameters'!$C$8="Basic Library Subsidy", MIN(AK689*'Funding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MIN(AK689*VLOOKUP(CONCATENATE($A689, 'Funding Allocation Parameters'!$I$8), 'Library Subsidy Complex'!$C$2:$J$55, 6, FALSE), VLOOKUP(CONCATENATE($A689, 'Funding Allocation Parameters'!$I$8), 'Library Subsidy Complex'!$C$2:$J$55, 8, FALSE)), 0)))))</f>
        <v>0</v>
      </c>
      <c r="AP689" s="181">
        <f>IF('Funding Allocation Parameters'!$C$8="Basic Library Subsidy", 0, IF('Funding Allocation Parameters'!$C$8="Grant funding", 0, IF('Funding Allocation Parameters'!$C$8="Other author funding",  MIN(AK689*'Funding Allocation Parameters'!$E$8, 'Funding Allocation Parameters'!$G$8), IF('Funding Allocation Parameters'!$C$8="Any discretionary funds (grants if available, other if no grants)", MIN(AK689*'Funding Allocation Parameters'!$E$8, 'Funding Allocation Parameters'!$G$8), IF('Funding Allocation Parameters'!$C$8="Complex Library Subsidy", 0, 0)))))</f>
        <v>0</v>
      </c>
      <c r="AQ689" s="177">
        <f t="shared" si="320"/>
        <v>0</v>
      </c>
      <c r="AR689" s="177">
        <f t="shared" si="321"/>
        <v>0</v>
      </c>
      <c r="AS689" s="182">
        <f t="shared" si="322"/>
        <v>1189</v>
      </c>
      <c r="AT689" s="182">
        <f t="shared" si="323"/>
        <v>305.5766000000001</v>
      </c>
      <c r="AU689" s="182">
        <f t="shared" si="324"/>
        <v>0</v>
      </c>
      <c r="AV689" s="182">
        <f t="shared" si="325"/>
        <v>1189</v>
      </c>
      <c r="AW689" s="182">
        <f t="shared" si="326"/>
        <v>305.5766000000001</v>
      </c>
      <c r="AX689" s="183">
        <f t="shared" si="327"/>
        <v>0</v>
      </c>
      <c r="AY689" s="183">
        <f t="shared" si="328"/>
        <v>0</v>
      </c>
      <c r="AZ689" s="183">
        <f t="shared" si="329"/>
        <v>0</v>
      </c>
      <c r="BA689" s="183">
        <f t="shared" si="330"/>
        <v>1189</v>
      </c>
      <c r="BB689" s="183">
        <f t="shared" si="331"/>
        <v>305.5766000000001</v>
      </c>
      <c r="BC689" s="184">
        <f t="shared" si="332"/>
        <v>1189</v>
      </c>
      <c r="BD689" s="184">
        <f t="shared" si="333"/>
        <v>0</v>
      </c>
      <c r="BE689" s="184">
        <f t="shared" si="334"/>
        <v>0</v>
      </c>
      <c r="BF689" s="184">
        <f t="shared" si="335"/>
        <v>305.5766000000001</v>
      </c>
      <c r="BG689" s="102">
        <f t="shared" si="336"/>
        <v>0</v>
      </c>
      <c r="BH689" s="102">
        <f t="shared" si="337"/>
        <v>0</v>
      </c>
      <c r="BI689" s="102">
        <f t="shared" si="338"/>
        <v>0</v>
      </c>
      <c r="BJ689" s="102">
        <f t="shared" si="339"/>
        <v>0</v>
      </c>
      <c r="BK689" s="102">
        <f t="shared" si="340"/>
        <v>1</v>
      </c>
      <c r="BL689" s="102">
        <f t="shared" si="341"/>
        <v>0</v>
      </c>
      <c r="BN689" s="102"/>
    </row>
    <row r="690" spans="1:66" x14ac:dyDescent="0.25">
      <c r="A690" s="102" t="s">
        <v>26</v>
      </c>
      <c r="B690" s="102" t="s">
        <v>12</v>
      </c>
      <c r="C690" s="102" t="s">
        <v>8</v>
      </c>
      <c r="D690" s="102" t="s">
        <v>27</v>
      </c>
      <c r="E690" s="102" t="s">
        <v>1316</v>
      </c>
      <c r="F690" s="102" t="s">
        <v>1317</v>
      </c>
      <c r="G690" s="102">
        <v>1.069</v>
      </c>
      <c r="H690" s="102">
        <v>1</v>
      </c>
      <c r="I690" s="102">
        <v>0.41699999999999998</v>
      </c>
      <c r="J690" s="167">
        <f>IFERROR(H690*VLOOKUP(A690, 'Advanced Parameters'!$B$7:$G$20, 6, FALSE)*VLOOKUP(A690, 'Growth Parameters'!$B$6:$H$19, 6, FALSE), 0)</f>
        <v>1</v>
      </c>
      <c r="K690" s="167">
        <f>IFERROR(IF('Advanced Parameters'!$C$5="n",'Raw Data'!I690*VLOOKUP(A690,'Advanced Parameters'!$B$7:$G$20,6,FALSE),J690*VLOOKUP(A690,'Advanced Parameters'!$B$7:$G$20,2,FALSE))*VLOOKUP(A690, 'Growth Parameters'!$B$6:$H$19, 6, FALSE), 0)</f>
        <v>0.41699999999999998</v>
      </c>
      <c r="L690" s="167">
        <f t="shared" si="342"/>
        <v>0.58299999999999996</v>
      </c>
      <c r="M690" s="168">
        <f>IFERROR(IF(G690="NA","NA",IF(G690&gt;'APC Parameters'!$K$6+VLOOKUP('Raw Data'!A690, 'APC Parameters'!$H$7:$L$20, 4, FALSE), 'APC Parameters'!$L$6+VLOOKUP('Raw Data'!A690, 'APC Parameters'!$H$7:$L$20, 5, FALSE), G690*('APC Parameters'!$J$6+VLOOKUP('Raw Data'!A690, 'APC Parameters'!$H$7:$L$20, 3, FALSE))+'APC Parameters'!$I$6+VLOOKUP('Raw Data'!A690, 'APC Parameters'!$H$7:$L$20, 2, FALSE))), 0)</f>
        <v>1906.0286000000001</v>
      </c>
      <c r="N690" s="168">
        <f t="shared" si="312"/>
        <v>1906.0286000000001</v>
      </c>
      <c r="O690" s="168">
        <f>IFERROR(IF(M690="NA",VLOOKUP(D690,'Internal Calculations'!$B$10:$C$11,2,FALSE), M690)*VLOOKUP(A690, 'Growth Parameters'!$B$6:$H$19, 7, FALSE), 0)</f>
        <v>1906.0286000000001</v>
      </c>
      <c r="P690" s="177">
        <f t="shared" si="313"/>
        <v>1906.0286000000001</v>
      </c>
      <c r="Q690" s="178">
        <f>IF('Funding Allocation Parameters'!$C$5="Basic Library Subsidy", MIN(O690*('Funding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MIN($O690*(VLOOKUP(CONCATENATE($A690, 'Funding Allocation Parameters'!$I$5), 'Library Subsidy Complex'!$C$2:$J$55, 2, FALSE)), VLOOKUP(CONCATENATE($A690, 'Funding Allocation Parameters'!$I$5), 'Library Subsidy Complex'!$C$2:$J$55, 4, FALSE)), 0)))))</f>
        <v>1189</v>
      </c>
      <c r="R690" s="178">
        <f>IF('Funding Allocation Parameters'!$C$5="Basic Library Subsidy", 0, IF('Funding Allocation Parameters'!$C$5="Grant funding",MIN(O690*('Funding Allocation Parameters'!$E$5), 'Funding Allocation Parameters'!$G$5), IF('Funding Allocation Parameters'!$C$5="Other author funding", 0, IF('Funding Allocation Parameters'!$C$5="Any discretionary funds (grants if available, other if no grants)", MIN(O690*('Funding Allocation Parameters'!$E$5), 'Funding Allocation Parameters'!$G$5), IF('Funding Allocation Parameters'!$C$5="Complex Library Subsidy", 0, 0)))))</f>
        <v>0</v>
      </c>
      <c r="S690" s="178">
        <f>IF('Funding Allocation Parameters'!$C$5="Basic Library Subsidy", 0, IF('Funding Allocation Parameters'!$C$5="Grant funding", 0, IF('Funding Allocation Parameters'!$C$5="Other author funding",  MIN(O690*('Funding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0" s="178">
        <f>IF('Funding Allocation Parameters'!$C$5="Basic Library Subsidy", MIN(O690*('Funding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MIN($O690*(VLOOKUP(CONCATENATE($A690, 'Funding Allocation Parameters'!$I$5), 'Library Subsidy Complex'!$C$2:$J$55, 6, FALSE)), VLOOKUP(CONCATENATE($A690, 'Funding Allocation Parameters'!$I$5), 'Library Subsidy Complex'!$C$2:$J$55, 8, FALSE)), 0)))))</f>
        <v>1189</v>
      </c>
      <c r="U690" s="178">
        <f>IF('Funding Allocation Parameters'!$C$5="Basic Library Subsidy", 0, IF('Funding Allocation Parameters'!$C$5="Grant funding", 0, IF('Funding Allocation Parameters'!$C$5="Other author funding",  MIN(O690*('Funding Allocation Parameters'!$E$5), 'Funding Allocation Parameters'!$G$5), IF('Funding Allocation Parameters'!$C$5="Any discretionary funds (grants if available, other if no grants)", MIN(O690*('Funding Allocation Parameters'!$E$5), 'Funding Allocation Parameters'!$G$5), IF('Funding Allocation Parameters'!$C$5="Complex Library Subsidy", 0, 0)))))</f>
        <v>0</v>
      </c>
      <c r="V690" s="177">
        <f t="shared" si="314"/>
        <v>717.0286000000001</v>
      </c>
      <c r="W690" s="177">
        <f t="shared" si="315"/>
        <v>717.0286000000001</v>
      </c>
      <c r="X690" s="179">
        <f>IF('Funding Allocation Parameters'!$C$6="Basic Library Subsidy", MIN(V690*'Funding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MIN(V690*VLOOKUP(CONCATENATE($A690, 'Funding Allocation Parameters'!$I$6), 'Library Subsidy Complex'!$C$2:$J$55, 2, FALSE), VLOOKUP(CONCATENATE($A690, 'Funding Allocation Parameters'!$I$6), 'Library Subsidy Complex'!$C$2:$J$55, 4, FALSE)), 0)))))</f>
        <v>0</v>
      </c>
      <c r="Y690" s="179">
        <f>IF('Funding Allocation Parameters'!$C$6="Basic Library Subsidy", 0, IF('Funding Allocation Parameters'!$C$6="Grant funding",MIN(V690*'Funding Allocation Parameters'!$E$6, 'Funding Allocation Parameters'!$G$6), IF('Funding Allocation Parameters'!$C$6="Other author funding", 0, IF('Funding Allocation Parameters'!$C$6="Any discretionary funds (grants if available, other if no grants)", MIN(V690*'Funding Allocation Parameters'!$E$6, 'Funding Allocation Parameters'!$G$6), IF('Funding Allocation Parameters'!$C$6="Complex Library Subsidy", 0, 0)))))</f>
        <v>717.0286000000001</v>
      </c>
      <c r="Z690" s="179">
        <f>IF('Funding Allocation Parameters'!$C$6="Basic Library Subsidy", 0, IF('Funding Allocation Parameters'!$C$6="Grant funding", 0, IF('Funding Allocation Parameters'!$C$6="Other author funding",  MIN(V690*'Funding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0" s="179">
        <f>IF('Funding Allocation Parameters'!$C$6="Basic Library Subsidy", MIN(W690*'Funding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MIN(W690*VLOOKUP(CONCATENATE($A690, 'Funding Allocation Parameters'!$I$6), 'Library Subsidy Complex'!$C$2:$J$55, 6, FALSE), VLOOKUP(CONCATENATE($A690, 'Funding Allocation Parameters'!$I$6), 'Library Subsidy Complex'!$C$2:$J$55, 8, FALSE)), 0)))))</f>
        <v>0</v>
      </c>
      <c r="AB690" s="179">
        <f>IF('Funding Allocation Parameters'!$C$6="Basic Library Subsidy", 0, IF('Funding Allocation Parameters'!$C$6="Grant funding", 0, IF('Funding Allocation Parameters'!$C$6="Other author funding",  MIN(W690*'Funding Allocation Parameters'!$E$6, 'Funding Allocation Parameters'!$G$6), IF('Funding Allocation Parameters'!$C$6="Any discretionary funds (grants if available, other if no grants)", MIN(W690*'Funding Allocation Parameters'!$E$6, 'Funding Allocation Parameters'!$G$6), IF('Funding Allocation Parameters'!$C$6="Complex Library Subsidy", 0, 0)))))</f>
        <v>717.0286000000001</v>
      </c>
      <c r="AC690" s="177">
        <f t="shared" si="316"/>
        <v>0</v>
      </c>
      <c r="AD690" s="177">
        <f t="shared" si="317"/>
        <v>0</v>
      </c>
      <c r="AE690" s="180">
        <f>IF('Funding Allocation Parameters'!$C$7="Basic Library Subsidy", MIN(AC690*'Funding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MIN(AC690*VLOOKUP(CONCATENATE($A690, 'Funding Allocation Parameters'!$I$7), 'Library Subsidy Complex'!$C$2:$J$55, 2, FALSE), VLOOKUP(CONCATENATE($A690, 'Funding Allocation Parameters'!$I$7), 'Library Subsidy Complex'!$C$2:$J$55, 4, FALSE)), 0)))))</f>
        <v>0</v>
      </c>
      <c r="AF690" s="180">
        <f>IF('Funding Allocation Parameters'!$C$7="Basic Library Subsidy", 0, IF('Funding Allocation Parameters'!$C$7="Grant funding",MIN(AC690*'Funding Allocation Parameters'!$E$7, 'Funding Allocation Parameters'!$G$7), IF('Funding Allocation Parameters'!$C$7="Other author funding", 0, IF('Funding Allocation Parameters'!$C$7="Any discretionary funds (grants if available, other if no grants)", MIN(AC690*'Funding Allocation Parameters'!$E$7, 'Funding Allocation Parameters'!$G$7), IF('Funding Allocation Parameters'!$C$7="Complex Library Subsidy", 0, 0)))))</f>
        <v>0</v>
      </c>
      <c r="AG690" s="180">
        <f>IF('Funding Allocation Parameters'!$C$7="Basic Library Subsidy", 0, IF('Funding Allocation Parameters'!$C$7="Grant funding", 0, IF('Funding Allocation Parameters'!$C$7="Other author funding",  MIN(AC690*'Funding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0" s="180">
        <f>IF('Funding Allocation Parameters'!$C$7="Basic Library Subsidy", MIN(AD690*'Funding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MIN(AD690*VLOOKUP(CONCATENATE($A690, 'Funding Allocation Parameters'!$I$7), 'Library Subsidy Complex'!$C$2:$J$55, 6, FALSE), VLOOKUP(CONCATENATE($A690, 'Funding Allocation Parameters'!$I$7), 'Library Subsidy Complex'!$C$2:$J$55, 8, FALSE)), 0)))))</f>
        <v>0</v>
      </c>
      <c r="AI690" s="180">
        <f>IF('Funding Allocation Parameters'!$C$7="Basic Library Subsidy", 0, IF('Funding Allocation Parameters'!$C$7="Grant funding", 0, IF('Funding Allocation Parameters'!$C$7="Other author funding",  MIN(AD690*'Funding Allocation Parameters'!$E$7, 'Funding Allocation Parameters'!$G$7), IF('Funding Allocation Parameters'!$C$7="Any discretionary funds (grants if available, other if no grants)", MIN(AD690*'Funding Allocation Parameters'!$E$7, 'Funding Allocation Parameters'!$G$7), IF('Funding Allocation Parameters'!$C$7="Complex Library Subsidy", 0, 0)))))</f>
        <v>0</v>
      </c>
      <c r="AJ690" s="177">
        <f t="shared" si="318"/>
        <v>0</v>
      </c>
      <c r="AK690" s="177">
        <f t="shared" si="319"/>
        <v>0</v>
      </c>
      <c r="AL690" s="181">
        <f>IF('Funding Allocation Parameters'!$C$8="Basic Library Subsidy", MIN(AJ690*'Funding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MIN(AJ690*VLOOKUP(CONCATENATE($A690, 'Funding Allocation Parameters'!$I$8), 'Library Subsidy Complex'!$C$2:$J$55, 2, FALSE), VLOOKUP(CONCATENATE($A690, 'Funding Allocation Parameters'!$I$8), 'Library Subsidy Complex'!$C$2:$J$55, 4, FALSE)), 0)))))</f>
        <v>0</v>
      </c>
      <c r="AM690" s="181">
        <f>IF('Funding Allocation Parameters'!$C$8="Basic Library Subsidy", 0, IF('Funding Allocation Parameters'!$C$8="Grant funding",MIN(AJ690*'Funding Allocation Parameters'!$E$8, 'Funding Allocation Parameters'!$G$8), IF('Funding Allocation Parameters'!$C$8="Other author funding", 0, IF('Funding Allocation Parameters'!$C$8="Any discretionary funds (grants if available, other if no grants)", MIN(AJ690*'Funding Allocation Parameters'!$E$8, 'Funding Allocation Parameters'!$G$8), IF('Funding Allocation Parameters'!$C$8="Complex Library Subsidy", 0, 0)))))</f>
        <v>0</v>
      </c>
      <c r="AN690" s="181">
        <f>IF('Funding Allocation Parameters'!$C$8="Basic Library Subsidy", 0, IF('Funding Allocation Parameters'!$C$8="Grant funding", 0, IF('Funding Allocation Parameters'!$C$8="Other author funding",  MIN(AJ690*'Funding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0" s="181">
        <f>IF('Funding Allocation Parameters'!$C$8="Basic Library Subsidy", MIN(AK690*'Funding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MIN(AK690*VLOOKUP(CONCATENATE($A690, 'Funding Allocation Parameters'!$I$8), 'Library Subsidy Complex'!$C$2:$J$55, 6, FALSE), VLOOKUP(CONCATENATE($A690, 'Funding Allocation Parameters'!$I$8), 'Library Subsidy Complex'!$C$2:$J$55, 8, FALSE)), 0)))))</f>
        <v>0</v>
      </c>
      <c r="AP690" s="181">
        <f>IF('Funding Allocation Parameters'!$C$8="Basic Library Subsidy", 0, IF('Funding Allocation Parameters'!$C$8="Grant funding", 0, IF('Funding Allocation Parameters'!$C$8="Other author funding",  MIN(AK690*'Funding Allocation Parameters'!$E$8, 'Funding Allocation Parameters'!$G$8), IF('Funding Allocation Parameters'!$C$8="Any discretionary funds (grants if available, other if no grants)", MIN(AK690*'Funding Allocation Parameters'!$E$8, 'Funding Allocation Parameters'!$G$8), IF('Funding Allocation Parameters'!$C$8="Complex Library Subsidy", 0, 0)))))</f>
        <v>0</v>
      </c>
      <c r="AQ690" s="177">
        <f t="shared" si="320"/>
        <v>0</v>
      </c>
      <c r="AR690" s="177">
        <f t="shared" si="321"/>
        <v>0</v>
      </c>
      <c r="AS690" s="182">
        <f t="shared" si="322"/>
        <v>1189</v>
      </c>
      <c r="AT690" s="182">
        <f t="shared" si="323"/>
        <v>717.0286000000001</v>
      </c>
      <c r="AU690" s="182">
        <f t="shared" si="324"/>
        <v>0</v>
      </c>
      <c r="AV690" s="182">
        <f t="shared" si="325"/>
        <v>1189</v>
      </c>
      <c r="AW690" s="182">
        <f t="shared" si="326"/>
        <v>717.0286000000001</v>
      </c>
      <c r="AX690" s="183">
        <f t="shared" si="327"/>
        <v>495.81299999999999</v>
      </c>
      <c r="AY690" s="183">
        <f t="shared" si="328"/>
        <v>299.00092620000004</v>
      </c>
      <c r="AZ690" s="183">
        <f t="shared" si="329"/>
        <v>0</v>
      </c>
      <c r="BA690" s="183">
        <f t="shared" si="330"/>
        <v>693.18700000000001</v>
      </c>
      <c r="BB690" s="183">
        <f t="shared" si="331"/>
        <v>418.0276738</v>
      </c>
      <c r="BC690" s="184">
        <f t="shared" si="332"/>
        <v>1189</v>
      </c>
      <c r="BD690" s="184">
        <f t="shared" si="333"/>
        <v>0</v>
      </c>
      <c r="BE690" s="184">
        <f t="shared" si="334"/>
        <v>299.00092620000004</v>
      </c>
      <c r="BF690" s="184">
        <f t="shared" si="335"/>
        <v>418.0276738</v>
      </c>
      <c r="BG690" s="102">
        <f t="shared" si="336"/>
        <v>0</v>
      </c>
      <c r="BH690" s="102">
        <f t="shared" si="337"/>
        <v>0</v>
      </c>
      <c r="BI690" s="102">
        <f t="shared" si="338"/>
        <v>0</v>
      </c>
      <c r="BJ690" s="102">
        <f t="shared" si="339"/>
        <v>0.41699999999999998</v>
      </c>
      <c r="BK690" s="102">
        <f t="shared" si="340"/>
        <v>0.58299999999999996</v>
      </c>
      <c r="BL690" s="102">
        <f t="shared" si="341"/>
        <v>0</v>
      </c>
      <c r="BN690" s="102"/>
    </row>
    <row r="691" spans="1:66" x14ac:dyDescent="0.25">
      <c r="A691" s="102" t="s">
        <v>23</v>
      </c>
      <c r="B691" s="102" t="s">
        <v>15</v>
      </c>
      <c r="C691" s="102" t="s">
        <v>8</v>
      </c>
      <c r="D691" s="102" t="s">
        <v>27</v>
      </c>
      <c r="E691" s="102" t="s">
        <v>1318</v>
      </c>
      <c r="F691" s="102" t="s">
        <v>1319</v>
      </c>
      <c r="G691" s="102" t="s">
        <v>9</v>
      </c>
      <c r="H691" s="102">
        <v>1</v>
      </c>
      <c r="I691" s="102">
        <v>0</v>
      </c>
      <c r="J691" s="167">
        <f>IFERROR(H691*VLOOKUP(A691, 'Advanced Parameters'!$B$7:$G$20, 6, FALSE)*VLOOKUP(A691, 'Growth Parameters'!$B$6:$H$19, 6, FALSE), 0)</f>
        <v>1</v>
      </c>
      <c r="K691" s="167">
        <f>IFERROR(IF('Advanced Parameters'!$C$5="n",'Raw Data'!I691*VLOOKUP(A691,'Advanced Parameters'!$B$7:$G$20,6,FALSE),J691*VLOOKUP(A691,'Advanced Parameters'!$B$7:$G$20,2,FALSE))*VLOOKUP(A691, 'Growth Parameters'!$B$6:$H$19, 6, FALSE), 0)</f>
        <v>0</v>
      </c>
      <c r="L691" s="167">
        <f t="shared" si="342"/>
        <v>1</v>
      </c>
      <c r="M691" s="168" t="str">
        <f>IFERROR(IF(G691="NA","NA",IF(G691&gt;'APC Parameters'!$K$6+VLOOKUP('Raw Data'!A691, 'APC Parameters'!$H$7:$L$20, 4, FALSE), 'APC Parameters'!$L$6+VLOOKUP('Raw Data'!A691, 'APC Parameters'!$H$7:$L$20, 5, FALSE), G691*('APC Parameters'!$J$6+VLOOKUP('Raw Data'!A691, 'APC Parameters'!$H$7:$L$20, 3, FALSE))+'APC Parameters'!$I$6+VLOOKUP('Raw Data'!A691, 'APC Parameters'!$H$7:$L$20, 2, FALSE))), 0)</f>
        <v>NA</v>
      </c>
      <c r="N691" s="168" t="str">
        <f t="shared" si="312"/>
        <v>NA</v>
      </c>
      <c r="O691" s="168">
        <f>IFERROR(IF(M691="NA",VLOOKUP(D691,'Internal Calculations'!$B$10:$C$11,2,FALSE), M691)*VLOOKUP(A691, 'Growth Parameters'!$B$6:$H$19, 7, FALSE), 0)</f>
        <v>2278.6764150234731</v>
      </c>
      <c r="P691" s="177">
        <f t="shared" si="313"/>
        <v>2278.6764150234731</v>
      </c>
      <c r="Q691" s="178">
        <f>IF('Funding Allocation Parameters'!$C$5="Basic Library Subsidy", MIN(O691*('Funding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MIN($O691*(VLOOKUP(CONCATENATE($A691, 'Funding Allocation Parameters'!$I$5), 'Library Subsidy Complex'!$C$2:$J$55, 2, FALSE)), VLOOKUP(CONCATENATE($A691, 'Funding Allocation Parameters'!$I$5), 'Library Subsidy Complex'!$C$2:$J$55, 4, FALSE)), 0)))))</f>
        <v>1189</v>
      </c>
      <c r="R691" s="178">
        <f>IF('Funding Allocation Parameters'!$C$5="Basic Library Subsidy", 0, IF('Funding Allocation Parameters'!$C$5="Grant funding",MIN(O691*('Funding Allocation Parameters'!$E$5), 'Funding Allocation Parameters'!$G$5), IF('Funding Allocation Parameters'!$C$5="Other author funding", 0, IF('Funding Allocation Parameters'!$C$5="Any discretionary funds (grants if available, other if no grants)", MIN(O691*('Funding Allocation Parameters'!$E$5), 'Funding Allocation Parameters'!$G$5), IF('Funding Allocation Parameters'!$C$5="Complex Library Subsidy", 0, 0)))))</f>
        <v>0</v>
      </c>
      <c r="S691" s="178">
        <f>IF('Funding Allocation Parameters'!$C$5="Basic Library Subsidy", 0, IF('Funding Allocation Parameters'!$C$5="Grant funding", 0, IF('Funding Allocation Parameters'!$C$5="Other author funding",  MIN(O691*('Funding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1" s="178">
        <f>IF('Funding Allocation Parameters'!$C$5="Basic Library Subsidy", MIN(O691*('Funding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MIN($O691*(VLOOKUP(CONCATENATE($A691, 'Funding Allocation Parameters'!$I$5), 'Library Subsidy Complex'!$C$2:$J$55, 6, FALSE)), VLOOKUP(CONCATENATE($A691, 'Funding Allocation Parameters'!$I$5), 'Library Subsidy Complex'!$C$2:$J$55, 8, FALSE)), 0)))))</f>
        <v>1189</v>
      </c>
      <c r="U691" s="178">
        <f>IF('Funding Allocation Parameters'!$C$5="Basic Library Subsidy", 0, IF('Funding Allocation Parameters'!$C$5="Grant funding", 0, IF('Funding Allocation Parameters'!$C$5="Other author funding",  MIN(O691*('Funding Allocation Parameters'!$E$5), 'Funding Allocation Parameters'!$G$5), IF('Funding Allocation Parameters'!$C$5="Any discretionary funds (grants if available, other if no grants)", MIN(O691*('Funding Allocation Parameters'!$E$5), 'Funding Allocation Parameters'!$G$5), IF('Funding Allocation Parameters'!$C$5="Complex Library Subsidy", 0, 0)))))</f>
        <v>0</v>
      </c>
      <c r="V691" s="177">
        <f t="shared" si="314"/>
        <v>1089.6764150234731</v>
      </c>
      <c r="W691" s="177">
        <f t="shared" si="315"/>
        <v>1089.6764150234731</v>
      </c>
      <c r="X691" s="179">
        <f>IF('Funding Allocation Parameters'!$C$6="Basic Library Subsidy", MIN(V691*'Funding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MIN(V691*VLOOKUP(CONCATENATE($A691, 'Funding Allocation Parameters'!$I$6), 'Library Subsidy Complex'!$C$2:$J$55, 2, FALSE), VLOOKUP(CONCATENATE($A691, 'Funding Allocation Parameters'!$I$6), 'Library Subsidy Complex'!$C$2:$J$55, 4, FALSE)), 0)))))</f>
        <v>0</v>
      </c>
      <c r="Y691" s="179">
        <f>IF('Funding Allocation Parameters'!$C$6="Basic Library Subsidy", 0, IF('Funding Allocation Parameters'!$C$6="Grant funding",MIN(V691*'Funding Allocation Parameters'!$E$6, 'Funding Allocation Parameters'!$G$6), IF('Funding Allocation Parameters'!$C$6="Other author funding", 0, IF('Funding Allocation Parameters'!$C$6="Any discretionary funds (grants if available, other if no grants)", MIN(V691*'Funding Allocation Parameters'!$E$6, 'Funding Allocation Parameters'!$G$6), IF('Funding Allocation Parameters'!$C$6="Complex Library Subsidy", 0, 0)))))</f>
        <v>1089.6764150234731</v>
      </c>
      <c r="Z691" s="179">
        <f>IF('Funding Allocation Parameters'!$C$6="Basic Library Subsidy", 0, IF('Funding Allocation Parameters'!$C$6="Grant funding", 0, IF('Funding Allocation Parameters'!$C$6="Other author funding",  MIN(V691*'Funding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1" s="179">
        <f>IF('Funding Allocation Parameters'!$C$6="Basic Library Subsidy", MIN(W691*'Funding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MIN(W691*VLOOKUP(CONCATENATE($A691, 'Funding Allocation Parameters'!$I$6), 'Library Subsidy Complex'!$C$2:$J$55, 6, FALSE), VLOOKUP(CONCATENATE($A691, 'Funding Allocation Parameters'!$I$6), 'Library Subsidy Complex'!$C$2:$J$55, 8, FALSE)), 0)))))</f>
        <v>0</v>
      </c>
      <c r="AB691" s="179">
        <f>IF('Funding Allocation Parameters'!$C$6="Basic Library Subsidy", 0, IF('Funding Allocation Parameters'!$C$6="Grant funding", 0, IF('Funding Allocation Parameters'!$C$6="Other author funding",  MIN(W691*'Funding Allocation Parameters'!$E$6, 'Funding Allocation Parameters'!$G$6), IF('Funding Allocation Parameters'!$C$6="Any discretionary funds (grants if available, other if no grants)", MIN(W691*'Funding Allocation Parameters'!$E$6, 'Funding Allocation Parameters'!$G$6), IF('Funding Allocation Parameters'!$C$6="Complex Library Subsidy", 0, 0)))))</f>
        <v>1089.6764150234731</v>
      </c>
      <c r="AC691" s="177">
        <f t="shared" si="316"/>
        <v>0</v>
      </c>
      <c r="AD691" s="177">
        <f t="shared" si="317"/>
        <v>0</v>
      </c>
      <c r="AE691" s="180">
        <f>IF('Funding Allocation Parameters'!$C$7="Basic Library Subsidy", MIN(AC691*'Funding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MIN(AC691*VLOOKUP(CONCATENATE($A691, 'Funding Allocation Parameters'!$I$7), 'Library Subsidy Complex'!$C$2:$J$55, 2, FALSE), VLOOKUP(CONCATENATE($A691, 'Funding Allocation Parameters'!$I$7), 'Library Subsidy Complex'!$C$2:$J$55, 4, FALSE)), 0)))))</f>
        <v>0</v>
      </c>
      <c r="AF691" s="180">
        <f>IF('Funding Allocation Parameters'!$C$7="Basic Library Subsidy", 0, IF('Funding Allocation Parameters'!$C$7="Grant funding",MIN(AC691*'Funding Allocation Parameters'!$E$7, 'Funding Allocation Parameters'!$G$7), IF('Funding Allocation Parameters'!$C$7="Other author funding", 0, IF('Funding Allocation Parameters'!$C$7="Any discretionary funds (grants if available, other if no grants)", MIN(AC691*'Funding Allocation Parameters'!$E$7, 'Funding Allocation Parameters'!$G$7), IF('Funding Allocation Parameters'!$C$7="Complex Library Subsidy", 0, 0)))))</f>
        <v>0</v>
      </c>
      <c r="AG691" s="180">
        <f>IF('Funding Allocation Parameters'!$C$7="Basic Library Subsidy", 0, IF('Funding Allocation Parameters'!$C$7="Grant funding", 0, IF('Funding Allocation Parameters'!$C$7="Other author funding",  MIN(AC691*'Funding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1" s="180">
        <f>IF('Funding Allocation Parameters'!$C$7="Basic Library Subsidy", MIN(AD691*'Funding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MIN(AD691*VLOOKUP(CONCATENATE($A691, 'Funding Allocation Parameters'!$I$7), 'Library Subsidy Complex'!$C$2:$J$55, 6, FALSE), VLOOKUP(CONCATENATE($A691, 'Funding Allocation Parameters'!$I$7), 'Library Subsidy Complex'!$C$2:$J$55, 8, FALSE)), 0)))))</f>
        <v>0</v>
      </c>
      <c r="AI691" s="180">
        <f>IF('Funding Allocation Parameters'!$C$7="Basic Library Subsidy", 0, IF('Funding Allocation Parameters'!$C$7="Grant funding", 0, IF('Funding Allocation Parameters'!$C$7="Other author funding",  MIN(AD691*'Funding Allocation Parameters'!$E$7, 'Funding Allocation Parameters'!$G$7), IF('Funding Allocation Parameters'!$C$7="Any discretionary funds (grants if available, other if no grants)", MIN(AD691*'Funding Allocation Parameters'!$E$7, 'Funding Allocation Parameters'!$G$7), IF('Funding Allocation Parameters'!$C$7="Complex Library Subsidy", 0, 0)))))</f>
        <v>0</v>
      </c>
      <c r="AJ691" s="177">
        <f t="shared" si="318"/>
        <v>0</v>
      </c>
      <c r="AK691" s="177">
        <f t="shared" si="319"/>
        <v>0</v>
      </c>
      <c r="AL691" s="181">
        <f>IF('Funding Allocation Parameters'!$C$8="Basic Library Subsidy", MIN(AJ691*'Funding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MIN(AJ691*VLOOKUP(CONCATENATE($A691, 'Funding Allocation Parameters'!$I$8), 'Library Subsidy Complex'!$C$2:$J$55, 2, FALSE), VLOOKUP(CONCATENATE($A691, 'Funding Allocation Parameters'!$I$8), 'Library Subsidy Complex'!$C$2:$J$55, 4, FALSE)), 0)))))</f>
        <v>0</v>
      </c>
      <c r="AM691" s="181">
        <f>IF('Funding Allocation Parameters'!$C$8="Basic Library Subsidy", 0, IF('Funding Allocation Parameters'!$C$8="Grant funding",MIN(AJ691*'Funding Allocation Parameters'!$E$8, 'Funding Allocation Parameters'!$G$8), IF('Funding Allocation Parameters'!$C$8="Other author funding", 0, IF('Funding Allocation Parameters'!$C$8="Any discretionary funds (grants if available, other if no grants)", MIN(AJ691*'Funding Allocation Parameters'!$E$8, 'Funding Allocation Parameters'!$G$8), IF('Funding Allocation Parameters'!$C$8="Complex Library Subsidy", 0, 0)))))</f>
        <v>0</v>
      </c>
      <c r="AN691" s="181">
        <f>IF('Funding Allocation Parameters'!$C$8="Basic Library Subsidy", 0, IF('Funding Allocation Parameters'!$C$8="Grant funding", 0, IF('Funding Allocation Parameters'!$C$8="Other author funding",  MIN(AJ691*'Funding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1" s="181">
        <f>IF('Funding Allocation Parameters'!$C$8="Basic Library Subsidy", MIN(AK691*'Funding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MIN(AK691*VLOOKUP(CONCATENATE($A691, 'Funding Allocation Parameters'!$I$8), 'Library Subsidy Complex'!$C$2:$J$55, 6, FALSE), VLOOKUP(CONCATENATE($A691, 'Funding Allocation Parameters'!$I$8), 'Library Subsidy Complex'!$C$2:$J$55, 8, FALSE)), 0)))))</f>
        <v>0</v>
      </c>
      <c r="AP691" s="181">
        <f>IF('Funding Allocation Parameters'!$C$8="Basic Library Subsidy", 0, IF('Funding Allocation Parameters'!$C$8="Grant funding", 0, IF('Funding Allocation Parameters'!$C$8="Other author funding",  MIN(AK691*'Funding Allocation Parameters'!$E$8, 'Funding Allocation Parameters'!$G$8), IF('Funding Allocation Parameters'!$C$8="Any discretionary funds (grants if available, other if no grants)", MIN(AK691*'Funding Allocation Parameters'!$E$8, 'Funding Allocation Parameters'!$G$8), IF('Funding Allocation Parameters'!$C$8="Complex Library Subsidy", 0, 0)))))</f>
        <v>0</v>
      </c>
      <c r="AQ691" s="177">
        <f t="shared" si="320"/>
        <v>0</v>
      </c>
      <c r="AR691" s="177">
        <f t="shared" si="321"/>
        <v>0</v>
      </c>
      <c r="AS691" s="182">
        <f t="shared" si="322"/>
        <v>1189</v>
      </c>
      <c r="AT691" s="182">
        <f t="shared" si="323"/>
        <v>1089.6764150234731</v>
      </c>
      <c r="AU691" s="182">
        <f t="shared" si="324"/>
        <v>0</v>
      </c>
      <c r="AV691" s="182">
        <f t="shared" si="325"/>
        <v>1189</v>
      </c>
      <c r="AW691" s="182">
        <f t="shared" si="326"/>
        <v>1089.6764150234731</v>
      </c>
      <c r="AX691" s="183">
        <f t="shared" si="327"/>
        <v>0</v>
      </c>
      <c r="AY691" s="183">
        <f t="shared" si="328"/>
        <v>0</v>
      </c>
      <c r="AZ691" s="183">
        <f t="shared" si="329"/>
        <v>0</v>
      </c>
      <c r="BA691" s="183">
        <f t="shared" si="330"/>
        <v>1189</v>
      </c>
      <c r="BB691" s="183">
        <f t="shared" si="331"/>
        <v>1089.6764150234731</v>
      </c>
      <c r="BC691" s="184">
        <f t="shared" si="332"/>
        <v>1189</v>
      </c>
      <c r="BD691" s="184">
        <f t="shared" si="333"/>
        <v>0</v>
      </c>
      <c r="BE691" s="184">
        <f t="shared" si="334"/>
        <v>0</v>
      </c>
      <c r="BF691" s="184">
        <f t="shared" si="335"/>
        <v>1089.6764150234731</v>
      </c>
      <c r="BG691" s="102">
        <f t="shared" si="336"/>
        <v>0</v>
      </c>
      <c r="BH691" s="102">
        <f t="shared" si="337"/>
        <v>0</v>
      </c>
      <c r="BI691" s="102">
        <f t="shared" si="338"/>
        <v>0</v>
      </c>
      <c r="BJ691" s="102">
        <f t="shared" si="339"/>
        <v>0</v>
      </c>
      <c r="BK691" s="102">
        <f t="shared" si="340"/>
        <v>1</v>
      </c>
      <c r="BL691" s="102">
        <f t="shared" si="341"/>
        <v>0</v>
      </c>
      <c r="BN691" s="102"/>
    </row>
    <row r="692" spans="1:66" x14ac:dyDescent="0.25">
      <c r="A692" s="102" t="s">
        <v>22</v>
      </c>
      <c r="B692" s="102" t="s">
        <v>8</v>
      </c>
      <c r="C692" s="102" t="s">
        <v>8</v>
      </c>
      <c r="D692" s="102" t="s">
        <v>27</v>
      </c>
      <c r="E692" s="102" t="s">
        <v>37</v>
      </c>
      <c r="F692" s="102" t="s">
        <v>1320</v>
      </c>
      <c r="G692" s="102">
        <v>7.8410000000000002</v>
      </c>
      <c r="H692" s="102">
        <v>1</v>
      </c>
      <c r="I692" s="102">
        <v>1</v>
      </c>
      <c r="J692" s="167">
        <f>IFERROR(H692*VLOOKUP(A692, 'Advanced Parameters'!$B$7:$G$20, 6, FALSE)*VLOOKUP(A692, 'Growth Parameters'!$B$6:$H$19, 6, FALSE), 0)</f>
        <v>1</v>
      </c>
      <c r="K692" s="167">
        <f>IFERROR(IF('Advanced Parameters'!$C$5="n",'Raw Data'!I692*VLOOKUP(A692,'Advanced Parameters'!$B$7:$G$20,6,FALSE),J692*VLOOKUP(A692,'Advanced Parameters'!$B$7:$G$20,2,FALSE))*VLOOKUP(A692, 'Growth Parameters'!$B$6:$H$19, 6, FALSE), 0)</f>
        <v>1</v>
      </c>
      <c r="L692" s="167">
        <f t="shared" si="342"/>
        <v>0</v>
      </c>
      <c r="M692" s="168">
        <f>IFERROR(IF(G692="NA","NA",IF(G692&gt;'APC Parameters'!$K$6+VLOOKUP('Raw Data'!A692, 'APC Parameters'!$H$7:$L$20, 4, FALSE), 'APC Parameters'!$L$6+VLOOKUP('Raw Data'!A692, 'APC Parameters'!$H$7:$L$20, 5, FALSE), G692*('APC Parameters'!$J$6+VLOOKUP('Raw Data'!A692, 'APC Parameters'!$H$7:$L$20, 3, FALSE))+'APC Parameters'!$I$6+VLOOKUP('Raw Data'!A692, 'APC Parameters'!$H$7:$L$20, 2, FALSE))), 0)</f>
        <v>5000</v>
      </c>
      <c r="N692" s="168">
        <f t="shared" si="312"/>
        <v>5000</v>
      </c>
      <c r="O692" s="168">
        <f>IFERROR(IF(M692="NA",VLOOKUP(D692,'Internal Calculations'!$B$10:$C$11,2,FALSE), M692)*VLOOKUP(A692, 'Growth Parameters'!$B$6:$H$19, 7, FALSE), 0)</f>
        <v>5000</v>
      </c>
      <c r="P692" s="177">
        <f t="shared" si="313"/>
        <v>5000</v>
      </c>
      <c r="Q692" s="178">
        <f>IF('Funding Allocation Parameters'!$C$5="Basic Library Subsidy", MIN(O692*('Funding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MIN($O692*(VLOOKUP(CONCATENATE($A692, 'Funding Allocation Parameters'!$I$5), 'Library Subsidy Complex'!$C$2:$J$55, 2, FALSE)), VLOOKUP(CONCATENATE($A692, 'Funding Allocation Parameters'!$I$5), 'Library Subsidy Complex'!$C$2:$J$55, 4, FALSE)), 0)))))</f>
        <v>1189</v>
      </c>
      <c r="R692" s="178">
        <f>IF('Funding Allocation Parameters'!$C$5="Basic Library Subsidy", 0, IF('Funding Allocation Parameters'!$C$5="Grant funding",MIN(O692*('Funding Allocation Parameters'!$E$5), 'Funding Allocation Parameters'!$G$5), IF('Funding Allocation Parameters'!$C$5="Other author funding", 0, IF('Funding Allocation Parameters'!$C$5="Any discretionary funds (grants if available, other if no grants)", MIN(O692*('Funding Allocation Parameters'!$E$5), 'Funding Allocation Parameters'!$G$5), IF('Funding Allocation Parameters'!$C$5="Complex Library Subsidy", 0, 0)))))</f>
        <v>0</v>
      </c>
      <c r="S692" s="178">
        <f>IF('Funding Allocation Parameters'!$C$5="Basic Library Subsidy", 0, IF('Funding Allocation Parameters'!$C$5="Grant funding", 0, IF('Funding Allocation Parameters'!$C$5="Other author funding",  MIN(O692*('Funding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2" s="178">
        <f>IF('Funding Allocation Parameters'!$C$5="Basic Library Subsidy", MIN(O692*('Funding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MIN($O692*(VLOOKUP(CONCATENATE($A692, 'Funding Allocation Parameters'!$I$5), 'Library Subsidy Complex'!$C$2:$J$55, 6, FALSE)), VLOOKUP(CONCATENATE($A692, 'Funding Allocation Parameters'!$I$5), 'Library Subsidy Complex'!$C$2:$J$55, 8, FALSE)), 0)))))</f>
        <v>1189</v>
      </c>
      <c r="U692" s="178">
        <f>IF('Funding Allocation Parameters'!$C$5="Basic Library Subsidy", 0, IF('Funding Allocation Parameters'!$C$5="Grant funding", 0, IF('Funding Allocation Parameters'!$C$5="Other author funding",  MIN(O692*('Funding Allocation Parameters'!$E$5), 'Funding Allocation Parameters'!$G$5), IF('Funding Allocation Parameters'!$C$5="Any discretionary funds (grants if available, other if no grants)", MIN(O692*('Funding Allocation Parameters'!$E$5), 'Funding Allocation Parameters'!$G$5), IF('Funding Allocation Parameters'!$C$5="Complex Library Subsidy", 0, 0)))))</f>
        <v>0</v>
      </c>
      <c r="V692" s="177">
        <f t="shared" si="314"/>
        <v>3811</v>
      </c>
      <c r="W692" s="177">
        <f t="shared" si="315"/>
        <v>3811</v>
      </c>
      <c r="X692" s="179">
        <f>IF('Funding Allocation Parameters'!$C$6="Basic Library Subsidy", MIN(V692*'Funding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MIN(V692*VLOOKUP(CONCATENATE($A692, 'Funding Allocation Parameters'!$I$6), 'Library Subsidy Complex'!$C$2:$J$55, 2, FALSE), VLOOKUP(CONCATENATE($A692, 'Funding Allocation Parameters'!$I$6), 'Library Subsidy Complex'!$C$2:$J$55, 4, FALSE)), 0)))))</f>
        <v>0</v>
      </c>
      <c r="Y692" s="179">
        <f>IF('Funding Allocation Parameters'!$C$6="Basic Library Subsidy", 0, IF('Funding Allocation Parameters'!$C$6="Grant funding",MIN(V692*'Funding Allocation Parameters'!$E$6, 'Funding Allocation Parameters'!$G$6), IF('Funding Allocation Parameters'!$C$6="Other author funding", 0, IF('Funding Allocation Parameters'!$C$6="Any discretionary funds (grants if available, other if no grants)", MIN(V692*'Funding Allocation Parameters'!$E$6, 'Funding Allocation Parameters'!$G$6), IF('Funding Allocation Parameters'!$C$6="Complex Library Subsidy", 0, 0)))))</f>
        <v>3811</v>
      </c>
      <c r="Z692" s="179">
        <f>IF('Funding Allocation Parameters'!$C$6="Basic Library Subsidy", 0, IF('Funding Allocation Parameters'!$C$6="Grant funding", 0, IF('Funding Allocation Parameters'!$C$6="Other author funding",  MIN(V692*'Funding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2" s="179">
        <f>IF('Funding Allocation Parameters'!$C$6="Basic Library Subsidy", MIN(W692*'Funding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MIN(W692*VLOOKUP(CONCATENATE($A692, 'Funding Allocation Parameters'!$I$6), 'Library Subsidy Complex'!$C$2:$J$55, 6, FALSE), VLOOKUP(CONCATENATE($A692, 'Funding Allocation Parameters'!$I$6), 'Library Subsidy Complex'!$C$2:$J$55, 8, FALSE)), 0)))))</f>
        <v>0</v>
      </c>
      <c r="AB692" s="179">
        <f>IF('Funding Allocation Parameters'!$C$6="Basic Library Subsidy", 0, IF('Funding Allocation Parameters'!$C$6="Grant funding", 0, IF('Funding Allocation Parameters'!$C$6="Other author funding",  MIN(W692*'Funding Allocation Parameters'!$E$6, 'Funding Allocation Parameters'!$G$6), IF('Funding Allocation Parameters'!$C$6="Any discretionary funds (grants if available, other if no grants)", MIN(W692*'Funding Allocation Parameters'!$E$6, 'Funding Allocation Parameters'!$G$6), IF('Funding Allocation Parameters'!$C$6="Complex Library Subsidy", 0, 0)))))</f>
        <v>3811</v>
      </c>
      <c r="AC692" s="177">
        <f t="shared" si="316"/>
        <v>0</v>
      </c>
      <c r="AD692" s="177">
        <f t="shared" si="317"/>
        <v>0</v>
      </c>
      <c r="AE692" s="180">
        <f>IF('Funding Allocation Parameters'!$C$7="Basic Library Subsidy", MIN(AC692*'Funding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MIN(AC692*VLOOKUP(CONCATENATE($A692, 'Funding Allocation Parameters'!$I$7), 'Library Subsidy Complex'!$C$2:$J$55, 2, FALSE), VLOOKUP(CONCATENATE($A692, 'Funding Allocation Parameters'!$I$7), 'Library Subsidy Complex'!$C$2:$J$55, 4, FALSE)), 0)))))</f>
        <v>0</v>
      </c>
      <c r="AF692" s="180">
        <f>IF('Funding Allocation Parameters'!$C$7="Basic Library Subsidy", 0, IF('Funding Allocation Parameters'!$C$7="Grant funding",MIN(AC692*'Funding Allocation Parameters'!$E$7, 'Funding Allocation Parameters'!$G$7), IF('Funding Allocation Parameters'!$C$7="Other author funding", 0, IF('Funding Allocation Parameters'!$C$7="Any discretionary funds (grants if available, other if no grants)", MIN(AC692*'Funding Allocation Parameters'!$E$7, 'Funding Allocation Parameters'!$G$7), IF('Funding Allocation Parameters'!$C$7="Complex Library Subsidy", 0, 0)))))</f>
        <v>0</v>
      </c>
      <c r="AG692" s="180">
        <f>IF('Funding Allocation Parameters'!$C$7="Basic Library Subsidy", 0, IF('Funding Allocation Parameters'!$C$7="Grant funding", 0, IF('Funding Allocation Parameters'!$C$7="Other author funding",  MIN(AC692*'Funding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2" s="180">
        <f>IF('Funding Allocation Parameters'!$C$7="Basic Library Subsidy", MIN(AD692*'Funding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MIN(AD692*VLOOKUP(CONCATENATE($A692, 'Funding Allocation Parameters'!$I$7), 'Library Subsidy Complex'!$C$2:$J$55, 6, FALSE), VLOOKUP(CONCATENATE($A692, 'Funding Allocation Parameters'!$I$7), 'Library Subsidy Complex'!$C$2:$J$55, 8, FALSE)), 0)))))</f>
        <v>0</v>
      </c>
      <c r="AI692" s="180">
        <f>IF('Funding Allocation Parameters'!$C$7="Basic Library Subsidy", 0, IF('Funding Allocation Parameters'!$C$7="Grant funding", 0, IF('Funding Allocation Parameters'!$C$7="Other author funding",  MIN(AD692*'Funding Allocation Parameters'!$E$7, 'Funding Allocation Parameters'!$G$7), IF('Funding Allocation Parameters'!$C$7="Any discretionary funds (grants if available, other if no grants)", MIN(AD692*'Funding Allocation Parameters'!$E$7, 'Funding Allocation Parameters'!$G$7), IF('Funding Allocation Parameters'!$C$7="Complex Library Subsidy", 0, 0)))))</f>
        <v>0</v>
      </c>
      <c r="AJ692" s="177">
        <f t="shared" si="318"/>
        <v>0</v>
      </c>
      <c r="AK692" s="177">
        <f t="shared" si="319"/>
        <v>0</v>
      </c>
      <c r="AL692" s="181">
        <f>IF('Funding Allocation Parameters'!$C$8="Basic Library Subsidy", MIN(AJ692*'Funding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MIN(AJ692*VLOOKUP(CONCATENATE($A692, 'Funding Allocation Parameters'!$I$8), 'Library Subsidy Complex'!$C$2:$J$55, 2, FALSE), VLOOKUP(CONCATENATE($A692, 'Funding Allocation Parameters'!$I$8), 'Library Subsidy Complex'!$C$2:$J$55, 4, FALSE)), 0)))))</f>
        <v>0</v>
      </c>
      <c r="AM692" s="181">
        <f>IF('Funding Allocation Parameters'!$C$8="Basic Library Subsidy", 0, IF('Funding Allocation Parameters'!$C$8="Grant funding",MIN(AJ692*'Funding Allocation Parameters'!$E$8, 'Funding Allocation Parameters'!$G$8), IF('Funding Allocation Parameters'!$C$8="Other author funding", 0, IF('Funding Allocation Parameters'!$C$8="Any discretionary funds (grants if available, other if no grants)", MIN(AJ692*'Funding Allocation Parameters'!$E$8, 'Funding Allocation Parameters'!$G$8), IF('Funding Allocation Parameters'!$C$8="Complex Library Subsidy", 0, 0)))))</f>
        <v>0</v>
      </c>
      <c r="AN692" s="181">
        <f>IF('Funding Allocation Parameters'!$C$8="Basic Library Subsidy", 0, IF('Funding Allocation Parameters'!$C$8="Grant funding", 0, IF('Funding Allocation Parameters'!$C$8="Other author funding",  MIN(AJ692*'Funding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2" s="181">
        <f>IF('Funding Allocation Parameters'!$C$8="Basic Library Subsidy", MIN(AK692*'Funding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MIN(AK692*VLOOKUP(CONCATENATE($A692, 'Funding Allocation Parameters'!$I$8), 'Library Subsidy Complex'!$C$2:$J$55, 6, FALSE), VLOOKUP(CONCATENATE($A692, 'Funding Allocation Parameters'!$I$8), 'Library Subsidy Complex'!$C$2:$J$55, 8, FALSE)), 0)))))</f>
        <v>0</v>
      </c>
      <c r="AP692" s="181">
        <f>IF('Funding Allocation Parameters'!$C$8="Basic Library Subsidy", 0, IF('Funding Allocation Parameters'!$C$8="Grant funding", 0, IF('Funding Allocation Parameters'!$C$8="Other author funding",  MIN(AK692*'Funding Allocation Parameters'!$E$8, 'Funding Allocation Parameters'!$G$8), IF('Funding Allocation Parameters'!$C$8="Any discretionary funds (grants if available, other if no grants)", MIN(AK692*'Funding Allocation Parameters'!$E$8, 'Funding Allocation Parameters'!$G$8), IF('Funding Allocation Parameters'!$C$8="Complex Library Subsidy", 0, 0)))))</f>
        <v>0</v>
      </c>
      <c r="AQ692" s="177">
        <f t="shared" si="320"/>
        <v>0</v>
      </c>
      <c r="AR692" s="177">
        <f t="shared" si="321"/>
        <v>0</v>
      </c>
      <c r="AS692" s="182">
        <f t="shared" si="322"/>
        <v>1189</v>
      </c>
      <c r="AT692" s="182">
        <f t="shared" si="323"/>
        <v>3811</v>
      </c>
      <c r="AU692" s="182">
        <f t="shared" si="324"/>
        <v>0</v>
      </c>
      <c r="AV692" s="182">
        <f t="shared" si="325"/>
        <v>1189</v>
      </c>
      <c r="AW692" s="182">
        <f t="shared" si="326"/>
        <v>3811</v>
      </c>
      <c r="AX692" s="183">
        <f t="shared" si="327"/>
        <v>1189</v>
      </c>
      <c r="AY692" s="183">
        <f t="shared" si="328"/>
        <v>3811</v>
      </c>
      <c r="AZ692" s="183">
        <f t="shared" si="329"/>
        <v>0</v>
      </c>
      <c r="BA692" s="183">
        <f t="shared" si="330"/>
        <v>0</v>
      </c>
      <c r="BB692" s="183">
        <f t="shared" si="331"/>
        <v>0</v>
      </c>
      <c r="BC692" s="184">
        <f t="shared" si="332"/>
        <v>1189</v>
      </c>
      <c r="BD692" s="184">
        <f t="shared" si="333"/>
        <v>0</v>
      </c>
      <c r="BE692" s="184">
        <f t="shared" si="334"/>
        <v>3811</v>
      </c>
      <c r="BF692" s="184">
        <f t="shared" si="335"/>
        <v>0</v>
      </c>
      <c r="BG692" s="102">
        <f t="shared" si="336"/>
        <v>0</v>
      </c>
      <c r="BH692" s="102">
        <f t="shared" si="337"/>
        <v>0</v>
      </c>
      <c r="BI692" s="102">
        <f t="shared" si="338"/>
        <v>0</v>
      </c>
      <c r="BJ692" s="102">
        <f t="shared" si="339"/>
        <v>1</v>
      </c>
      <c r="BK692" s="102">
        <f t="shared" si="340"/>
        <v>0</v>
      </c>
      <c r="BL692" s="102">
        <f t="shared" si="341"/>
        <v>0</v>
      </c>
      <c r="BN692" s="102"/>
    </row>
    <row r="693" spans="1:66" x14ac:dyDescent="0.25">
      <c r="A693" s="102" t="s">
        <v>18</v>
      </c>
      <c r="B693" s="102" t="s">
        <v>8</v>
      </c>
      <c r="C693" s="102" t="s">
        <v>8</v>
      </c>
      <c r="D693" s="102" t="s">
        <v>27</v>
      </c>
      <c r="E693" s="102" t="s">
        <v>1321</v>
      </c>
      <c r="F693" s="102" t="s">
        <v>1322</v>
      </c>
      <c r="G693" s="102">
        <v>2.1739999999999999</v>
      </c>
      <c r="H693" s="102">
        <v>1</v>
      </c>
      <c r="I693" s="102">
        <v>1</v>
      </c>
      <c r="J693" s="167">
        <f>IFERROR(H693*VLOOKUP(A693, 'Advanced Parameters'!$B$7:$G$20, 6, FALSE)*VLOOKUP(A693, 'Growth Parameters'!$B$6:$H$19, 6, FALSE), 0)</f>
        <v>1</v>
      </c>
      <c r="K693" s="167">
        <f>IFERROR(IF('Advanced Parameters'!$C$5="n",'Raw Data'!I693*VLOOKUP(A693,'Advanced Parameters'!$B$7:$G$20,6,FALSE),J693*VLOOKUP(A693,'Advanced Parameters'!$B$7:$G$20,2,FALSE))*VLOOKUP(A693, 'Growth Parameters'!$B$6:$H$19, 6, FALSE), 0)</f>
        <v>1</v>
      </c>
      <c r="L693" s="167">
        <f t="shared" si="342"/>
        <v>0</v>
      </c>
      <c r="M693" s="168">
        <f>IFERROR(IF(G693="NA","NA",IF(G693&gt;'APC Parameters'!$K$6+VLOOKUP('Raw Data'!A693, 'APC Parameters'!$H$7:$L$20, 4, FALSE), 'APC Parameters'!$L$6+VLOOKUP('Raw Data'!A693, 'APC Parameters'!$H$7:$L$20, 5, FALSE), G693*('APC Parameters'!$J$6+VLOOKUP('Raw Data'!A693, 'APC Parameters'!$H$7:$L$20, 3, FALSE))+'APC Parameters'!$I$6+VLOOKUP('Raw Data'!A693, 'APC Parameters'!$H$7:$L$20, 2, FALSE))), 0)</f>
        <v>2689.9156000000003</v>
      </c>
      <c r="N693" s="168">
        <f t="shared" si="312"/>
        <v>2689.9156000000003</v>
      </c>
      <c r="O693" s="168">
        <f>IFERROR(IF(M693="NA",VLOOKUP(D693,'Internal Calculations'!$B$10:$C$11,2,FALSE), M693)*VLOOKUP(A693, 'Growth Parameters'!$B$6:$H$19, 7, FALSE), 0)</f>
        <v>2689.9156000000003</v>
      </c>
      <c r="P693" s="177">
        <f t="shared" si="313"/>
        <v>2689.9156000000003</v>
      </c>
      <c r="Q693" s="178">
        <f>IF('Funding Allocation Parameters'!$C$5="Basic Library Subsidy", MIN(O693*('Funding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MIN($O693*(VLOOKUP(CONCATENATE($A693, 'Funding Allocation Parameters'!$I$5), 'Library Subsidy Complex'!$C$2:$J$55, 2, FALSE)), VLOOKUP(CONCATENATE($A693, 'Funding Allocation Parameters'!$I$5), 'Library Subsidy Complex'!$C$2:$J$55, 4, FALSE)), 0)))))</f>
        <v>1189</v>
      </c>
      <c r="R693" s="178">
        <f>IF('Funding Allocation Parameters'!$C$5="Basic Library Subsidy", 0, IF('Funding Allocation Parameters'!$C$5="Grant funding",MIN(O693*('Funding Allocation Parameters'!$E$5), 'Funding Allocation Parameters'!$G$5), IF('Funding Allocation Parameters'!$C$5="Other author funding", 0, IF('Funding Allocation Parameters'!$C$5="Any discretionary funds (grants if available, other if no grants)", MIN(O693*('Funding Allocation Parameters'!$E$5), 'Funding Allocation Parameters'!$G$5), IF('Funding Allocation Parameters'!$C$5="Complex Library Subsidy", 0, 0)))))</f>
        <v>0</v>
      </c>
      <c r="S693" s="178">
        <f>IF('Funding Allocation Parameters'!$C$5="Basic Library Subsidy", 0, IF('Funding Allocation Parameters'!$C$5="Grant funding", 0, IF('Funding Allocation Parameters'!$C$5="Other author funding",  MIN(O693*('Funding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3" s="178">
        <f>IF('Funding Allocation Parameters'!$C$5="Basic Library Subsidy", MIN(O693*('Funding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MIN($O693*(VLOOKUP(CONCATENATE($A693, 'Funding Allocation Parameters'!$I$5), 'Library Subsidy Complex'!$C$2:$J$55, 6, FALSE)), VLOOKUP(CONCATENATE($A693, 'Funding Allocation Parameters'!$I$5), 'Library Subsidy Complex'!$C$2:$J$55, 8, FALSE)), 0)))))</f>
        <v>1189</v>
      </c>
      <c r="U693" s="178">
        <f>IF('Funding Allocation Parameters'!$C$5="Basic Library Subsidy", 0, IF('Funding Allocation Parameters'!$C$5="Grant funding", 0, IF('Funding Allocation Parameters'!$C$5="Other author funding",  MIN(O693*('Funding Allocation Parameters'!$E$5), 'Funding Allocation Parameters'!$G$5), IF('Funding Allocation Parameters'!$C$5="Any discretionary funds (grants if available, other if no grants)", MIN(O693*('Funding Allocation Parameters'!$E$5), 'Funding Allocation Parameters'!$G$5), IF('Funding Allocation Parameters'!$C$5="Complex Library Subsidy", 0, 0)))))</f>
        <v>0</v>
      </c>
      <c r="V693" s="177">
        <f t="shared" si="314"/>
        <v>1500.9156000000003</v>
      </c>
      <c r="W693" s="177">
        <f t="shared" si="315"/>
        <v>1500.9156000000003</v>
      </c>
      <c r="X693" s="179">
        <f>IF('Funding Allocation Parameters'!$C$6="Basic Library Subsidy", MIN(V693*'Funding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MIN(V693*VLOOKUP(CONCATENATE($A693, 'Funding Allocation Parameters'!$I$6), 'Library Subsidy Complex'!$C$2:$J$55, 2, FALSE), VLOOKUP(CONCATENATE($A693, 'Funding Allocation Parameters'!$I$6), 'Library Subsidy Complex'!$C$2:$J$55, 4, FALSE)), 0)))))</f>
        <v>0</v>
      </c>
      <c r="Y693" s="179">
        <f>IF('Funding Allocation Parameters'!$C$6="Basic Library Subsidy", 0, IF('Funding Allocation Parameters'!$C$6="Grant funding",MIN(V693*'Funding Allocation Parameters'!$E$6, 'Funding Allocation Parameters'!$G$6), IF('Funding Allocation Parameters'!$C$6="Other author funding", 0, IF('Funding Allocation Parameters'!$C$6="Any discretionary funds (grants if available, other if no grants)", MIN(V693*'Funding Allocation Parameters'!$E$6, 'Funding Allocation Parameters'!$G$6), IF('Funding Allocation Parameters'!$C$6="Complex Library Subsidy", 0, 0)))))</f>
        <v>1500.9156000000003</v>
      </c>
      <c r="Z693" s="179">
        <f>IF('Funding Allocation Parameters'!$C$6="Basic Library Subsidy", 0, IF('Funding Allocation Parameters'!$C$6="Grant funding", 0, IF('Funding Allocation Parameters'!$C$6="Other author funding",  MIN(V693*'Funding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3" s="179">
        <f>IF('Funding Allocation Parameters'!$C$6="Basic Library Subsidy", MIN(W693*'Funding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MIN(W693*VLOOKUP(CONCATENATE($A693, 'Funding Allocation Parameters'!$I$6), 'Library Subsidy Complex'!$C$2:$J$55, 6, FALSE), VLOOKUP(CONCATENATE($A693, 'Funding Allocation Parameters'!$I$6), 'Library Subsidy Complex'!$C$2:$J$55, 8, FALSE)), 0)))))</f>
        <v>0</v>
      </c>
      <c r="AB693" s="179">
        <f>IF('Funding Allocation Parameters'!$C$6="Basic Library Subsidy", 0, IF('Funding Allocation Parameters'!$C$6="Grant funding", 0, IF('Funding Allocation Parameters'!$C$6="Other author funding",  MIN(W693*'Funding Allocation Parameters'!$E$6, 'Funding Allocation Parameters'!$G$6), IF('Funding Allocation Parameters'!$C$6="Any discretionary funds (grants if available, other if no grants)", MIN(W693*'Funding Allocation Parameters'!$E$6, 'Funding Allocation Parameters'!$G$6), IF('Funding Allocation Parameters'!$C$6="Complex Library Subsidy", 0, 0)))))</f>
        <v>1500.9156000000003</v>
      </c>
      <c r="AC693" s="177">
        <f t="shared" si="316"/>
        <v>0</v>
      </c>
      <c r="AD693" s="177">
        <f t="shared" si="317"/>
        <v>0</v>
      </c>
      <c r="AE693" s="180">
        <f>IF('Funding Allocation Parameters'!$C$7="Basic Library Subsidy", MIN(AC693*'Funding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MIN(AC693*VLOOKUP(CONCATENATE($A693, 'Funding Allocation Parameters'!$I$7), 'Library Subsidy Complex'!$C$2:$J$55, 2, FALSE), VLOOKUP(CONCATENATE($A693, 'Funding Allocation Parameters'!$I$7), 'Library Subsidy Complex'!$C$2:$J$55, 4, FALSE)), 0)))))</f>
        <v>0</v>
      </c>
      <c r="AF693" s="180">
        <f>IF('Funding Allocation Parameters'!$C$7="Basic Library Subsidy", 0, IF('Funding Allocation Parameters'!$C$7="Grant funding",MIN(AC693*'Funding Allocation Parameters'!$E$7, 'Funding Allocation Parameters'!$G$7), IF('Funding Allocation Parameters'!$C$7="Other author funding", 0, IF('Funding Allocation Parameters'!$C$7="Any discretionary funds (grants if available, other if no grants)", MIN(AC693*'Funding Allocation Parameters'!$E$7, 'Funding Allocation Parameters'!$G$7), IF('Funding Allocation Parameters'!$C$7="Complex Library Subsidy", 0, 0)))))</f>
        <v>0</v>
      </c>
      <c r="AG693" s="180">
        <f>IF('Funding Allocation Parameters'!$C$7="Basic Library Subsidy", 0, IF('Funding Allocation Parameters'!$C$7="Grant funding", 0, IF('Funding Allocation Parameters'!$C$7="Other author funding",  MIN(AC693*'Funding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3" s="180">
        <f>IF('Funding Allocation Parameters'!$C$7="Basic Library Subsidy", MIN(AD693*'Funding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MIN(AD693*VLOOKUP(CONCATENATE($A693, 'Funding Allocation Parameters'!$I$7), 'Library Subsidy Complex'!$C$2:$J$55, 6, FALSE), VLOOKUP(CONCATENATE($A693, 'Funding Allocation Parameters'!$I$7), 'Library Subsidy Complex'!$C$2:$J$55, 8, FALSE)), 0)))))</f>
        <v>0</v>
      </c>
      <c r="AI693" s="180">
        <f>IF('Funding Allocation Parameters'!$C$7="Basic Library Subsidy", 0, IF('Funding Allocation Parameters'!$C$7="Grant funding", 0, IF('Funding Allocation Parameters'!$C$7="Other author funding",  MIN(AD693*'Funding Allocation Parameters'!$E$7, 'Funding Allocation Parameters'!$G$7), IF('Funding Allocation Parameters'!$C$7="Any discretionary funds (grants if available, other if no grants)", MIN(AD693*'Funding Allocation Parameters'!$E$7, 'Funding Allocation Parameters'!$G$7), IF('Funding Allocation Parameters'!$C$7="Complex Library Subsidy", 0, 0)))))</f>
        <v>0</v>
      </c>
      <c r="AJ693" s="177">
        <f t="shared" si="318"/>
        <v>0</v>
      </c>
      <c r="AK693" s="177">
        <f t="shared" si="319"/>
        <v>0</v>
      </c>
      <c r="AL693" s="181">
        <f>IF('Funding Allocation Parameters'!$C$8="Basic Library Subsidy", MIN(AJ693*'Funding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MIN(AJ693*VLOOKUP(CONCATENATE($A693, 'Funding Allocation Parameters'!$I$8), 'Library Subsidy Complex'!$C$2:$J$55, 2, FALSE), VLOOKUP(CONCATENATE($A693, 'Funding Allocation Parameters'!$I$8), 'Library Subsidy Complex'!$C$2:$J$55, 4, FALSE)), 0)))))</f>
        <v>0</v>
      </c>
      <c r="AM693" s="181">
        <f>IF('Funding Allocation Parameters'!$C$8="Basic Library Subsidy", 0, IF('Funding Allocation Parameters'!$C$8="Grant funding",MIN(AJ693*'Funding Allocation Parameters'!$E$8, 'Funding Allocation Parameters'!$G$8), IF('Funding Allocation Parameters'!$C$8="Other author funding", 0, IF('Funding Allocation Parameters'!$C$8="Any discretionary funds (grants if available, other if no grants)", MIN(AJ693*'Funding Allocation Parameters'!$E$8, 'Funding Allocation Parameters'!$G$8), IF('Funding Allocation Parameters'!$C$8="Complex Library Subsidy", 0, 0)))))</f>
        <v>0</v>
      </c>
      <c r="AN693" s="181">
        <f>IF('Funding Allocation Parameters'!$C$8="Basic Library Subsidy", 0, IF('Funding Allocation Parameters'!$C$8="Grant funding", 0, IF('Funding Allocation Parameters'!$C$8="Other author funding",  MIN(AJ693*'Funding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3" s="181">
        <f>IF('Funding Allocation Parameters'!$C$8="Basic Library Subsidy", MIN(AK693*'Funding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MIN(AK693*VLOOKUP(CONCATENATE($A693, 'Funding Allocation Parameters'!$I$8), 'Library Subsidy Complex'!$C$2:$J$55, 6, FALSE), VLOOKUP(CONCATENATE($A693, 'Funding Allocation Parameters'!$I$8), 'Library Subsidy Complex'!$C$2:$J$55, 8, FALSE)), 0)))))</f>
        <v>0</v>
      </c>
      <c r="AP693" s="181">
        <f>IF('Funding Allocation Parameters'!$C$8="Basic Library Subsidy", 0, IF('Funding Allocation Parameters'!$C$8="Grant funding", 0, IF('Funding Allocation Parameters'!$C$8="Other author funding",  MIN(AK693*'Funding Allocation Parameters'!$E$8, 'Funding Allocation Parameters'!$G$8), IF('Funding Allocation Parameters'!$C$8="Any discretionary funds (grants if available, other if no grants)", MIN(AK693*'Funding Allocation Parameters'!$E$8, 'Funding Allocation Parameters'!$G$8), IF('Funding Allocation Parameters'!$C$8="Complex Library Subsidy", 0, 0)))))</f>
        <v>0</v>
      </c>
      <c r="AQ693" s="177">
        <f t="shared" si="320"/>
        <v>0</v>
      </c>
      <c r="AR693" s="177">
        <f t="shared" si="321"/>
        <v>0</v>
      </c>
      <c r="AS693" s="182">
        <f t="shared" si="322"/>
        <v>1189</v>
      </c>
      <c r="AT693" s="182">
        <f t="shared" si="323"/>
        <v>1500.9156000000003</v>
      </c>
      <c r="AU693" s="182">
        <f t="shared" si="324"/>
        <v>0</v>
      </c>
      <c r="AV693" s="182">
        <f t="shared" si="325"/>
        <v>1189</v>
      </c>
      <c r="AW693" s="182">
        <f t="shared" si="326"/>
        <v>1500.9156000000003</v>
      </c>
      <c r="AX693" s="183">
        <f t="shared" si="327"/>
        <v>1189</v>
      </c>
      <c r="AY693" s="183">
        <f t="shared" si="328"/>
        <v>1500.9156000000003</v>
      </c>
      <c r="AZ693" s="183">
        <f t="shared" si="329"/>
        <v>0</v>
      </c>
      <c r="BA693" s="183">
        <f t="shared" si="330"/>
        <v>0</v>
      </c>
      <c r="BB693" s="183">
        <f t="shared" si="331"/>
        <v>0</v>
      </c>
      <c r="BC693" s="184">
        <f t="shared" si="332"/>
        <v>1189</v>
      </c>
      <c r="BD693" s="184">
        <f t="shared" si="333"/>
        <v>0</v>
      </c>
      <c r="BE693" s="184">
        <f t="shared" si="334"/>
        <v>1500.9156000000003</v>
      </c>
      <c r="BF693" s="184">
        <f t="shared" si="335"/>
        <v>0</v>
      </c>
      <c r="BG693" s="102">
        <f t="shared" si="336"/>
        <v>0</v>
      </c>
      <c r="BH693" s="102">
        <f t="shared" si="337"/>
        <v>0</v>
      </c>
      <c r="BI693" s="102">
        <f t="shared" si="338"/>
        <v>0</v>
      </c>
      <c r="BJ693" s="102">
        <f t="shared" si="339"/>
        <v>1</v>
      </c>
      <c r="BK693" s="102">
        <f t="shared" si="340"/>
        <v>0</v>
      </c>
      <c r="BL693" s="102">
        <f t="shared" si="341"/>
        <v>0</v>
      </c>
      <c r="BN693" s="102"/>
    </row>
    <row r="694" spans="1:66" x14ac:dyDescent="0.25">
      <c r="A694" s="102" t="s">
        <v>20</v>
      </c>
      <c r="B694" s="102" t="s">
        <v>8</v>
      </c>
      <c r="C694" s="102" t="s">
        <v>8</v>
      </c>
      <c r="D694" s="102" t="s">
        <v>27</v>
      </c>
      <c r="E694" s="102" t="s">
        <v>31</v>
      </c>
      <c r="F694" s="102" t="s">
        <v>1323</v>
      </c>
      <c r="G694" s="102">
        <v>2.5419999999999998</v>
      </c>
      <c r="H694" s="102">
        <v>1</v>
      </c>
      <c r="I694" s="102">
        <v>1</v>
      </c>
      <c r="J694" s="167">
        <f>IFERROR(H694*VLOOKUP(A694, 'Advanced Parameters'!$B$7:$G$20, 6, FALSE)*VLOOKUP(A694, 'Growth Parameters'!$B$6:$H$19, 6, FALSE), 0)</f>
        <v>1</v>
      </c>
      <c r="K694" s="167">
        <f>IFERROR(IF('Advanced Parameters'!$C$5="n",'Raw Data'!I694*VLOOKUP(A694,'Advanced Parameters'!$B$7:$G$20,6,FALSE),J694*VLOOKUP(A694,'Advanced Parameters'!$B$7:$G$20,2,FALSE))*VLOOKUP(A694, 'Growth Parameters'!$B$6:$H$19, 6, FALSE), 0)</f>
        <v>1</v>
      </c>
      <c r="L694" s="167">
        <f t="shared" si="342"/>
        <v>0</v>
      </c>
      <c r="M694" s="168">
        <f>IFERROR(IF(G694="NA","NA",IF(G694&gt;'APC Parameters'!$K$6+VLOOKUP('Raw Data'!A694, 'APC Parameters'!$H$7:$L$20, 4, FALSE), 'APC Parameters'!$L$6+VLOOKUP('Raw Data'!A694, 'APC Parameters'!$H$7:$L$20, 5, FALSE), G694*('APC Parameters'!$J$6+VLOOKUP('Raw Data'!A694, 'APC Parameters'!$H$7:$L$20, 3, FALSE))+'APC Parameters'!$I$6+VLOOKUP('Raw Data'!A694, 'APC Parameters'!$H$7:$L$20, 2, FALSE))), 0)</f>
        <v>2950.9748</v>
      </c>
      <c r="N694" s="168">
        <f t="shared" si="312"/>
        <v>2950.9748</v>
      </c>
      <c r="O694" s="168">
        <f>IFERROR(IF(M694="NA",VLOOKUP(D694,'Internal Calculations'!$B$10:$C$11,2,FALSE), M694)*VLOOKUP(A694, 'Growth Parameters'!$B$6:$H$19, 7, FALSE), 0)</f>
        <v>2950.9748</v>
      </c>
      <c r="P694" s="177">
        <f t="shared" si="313"/>
        <v>2950.9748</v>
      </c>
      <c r="Q694" s="178">
        <f>IF('Funding Allocation Parameters'!$C$5="Basic Library Subsidy", MIN(O694*('Funding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MIN($O694*(VLOOKUP(CONCATENATE($A694, 'Funding Allocation Parameters'!$I$5), 'Library Subsidy Complex'!$C$2:$J$55, 2, FALSE)), VLOOKUP(CONCATENATE($A694, 'Funding Allocation Parameters'!$I$5), 'Library Subsidy Complex'!$C$2:$J$55, 4, FALSE)), 0)))))</f>
        <v>1189</v>
      </c>
      <c r="R694" s="178">
        <f>IF('Funding Allocation Parameters'!$C$5="Basic Library Subsidy", 0, IF('Funding Allocation Parameters'!$C$5="Grant funding",MIN(O694*('Funding Allocation Parameters'!$E$5), 'Funding Allocation Parameters'!$G$5), IF('Funding Allocation Parameters'!$C$5="Other author funding", 0, IF('Funding Allocation Parameters'!$C$5="Any discretionary funds (grants if available, other if no grants)", MIN(O694*('Funding Allocation Parameters'!$E$5), 'Funding Allocation Parameters'!$G$5), IF('Funding Allocation Parameters'!$C$5="Complex Library Subsidy", 0, 0)))))</f>
        <v>0</v>
      </c>
      <c r="S694" s="178">
        <f>IF('Funding Allocation Parameters'!$C$5="Basic Library Subsidy", 0, IF('Funding Allocation Parameters'!$C$5="Grant funding", 0, IF('Funding Allocation Parameters'!$C$5="Other author funding",  MIN(O694*('Funding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4" s="178">
        <f>IF('Funding Allocation Parameters'!$C$5="Basic Library Subsidy", MIN(O694*('Funding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MIN($O694*(VLOOKUP(CONCATENATE($A694, 'Funding Allocation Parameters'!$I$5), 'Library Subsidy Complex'!$C$2:$J$55, 6, FALSE)), VLOOKUP(CONCATENATE($A694, 'Funding Allocation Parameters'!$I$5), 'Library Subsidy Complex'!$C$2:$J$55, 8, FALSE)), 0)))))</f>
        <v>1189</v>
      </c>
      <c r="U694" s="178">
        <f>IF('Funding Allocation Parameters'!$C$5="Basic Library Subsidy", 0, IF('Funding Allocation Parameters'!$C$5="Grant funding", 0, IF('Funding Allocation Parameters'!$C$5="Other author funding",  MIN(O694*('Funding Allocation Parameters'!$E$5), 'Funding Allocation Parameters'!$G$5), IF('Funding Allocation Parameters'!$C$5="Any discretionary funds (grants if available, other if no grants)", MIN(O694*('Funding Allocation Parameters'!$E$5), 'Funding Allocation Parameters'!$G$5), IF('Funding Allocation Parameters'!$C$5="Complex Library Subsidy", 0, 0)))))</f>
        <v>0</v>
      </c>
      <c r="V694" s="177">
        <f t="shared" si="314"/>
        <v>1761.9748</v>
      </c>
      <c r="W694" s="177">
        <f t="shared" si="315"/>
        <v>1761.9748</v>
      </c>
      <c r="X694" s="179">
        <f>IF('Funding Allocation Parameters'!$C$6="Basic Library Subsidy", MIN(V694*'Funding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MIN(V694*VLOOKUP(CONCATENATE($A694, 'Funding Allocation Parameters'!$I$6), 'Library Subsidy Complex'!$C$2:$J$55, 2, FALSE), VLOOKUP(CONCATENATE($A694, 'Funding Allocation Parameters'!$I$6), 'Library Subsidy Complex'!$C$2:$J$55, 4, FALSE)), 0)))))</f>
        <v>0</v>
      </c>
      <c r="Y694" s="179">
        <f>IF('Funding Allocation Parameters'!$C$6="Basic Library Subsidy", 0, IF('Funding Allocation Parameters'!$C$6="Grant funding",MIN(V694*'Funding Allocation Parameters'!$E$6, 'Funding Allocation Parameters'!$G$6), IF('Funding Allocation Parameters'!$C$6="Other author funding", 0, IF('Funding Allocation Parameters'!$C$6="Any discretionary funds (grants if available, other if no grants)", MIN(V694*'Funding Allocation Parameters'!$E$6, 'Funding Allocation Parameters'!$G$6), IF('Funding Allocation Parameters'!$C$6="Complex Library Subsidy", 0, 0)))))</f>
        <v>1761.9748</v>
      </c>
      <c r="Z694" s="179">
        <f>IF('Funding Allocation Parameters'!$C$6="Basic Library Subsidy", 0, IF('Funding Allocation Parameters'!$C$6="Grant funding", 0, IF('Funding Allocation Parameters'!$C$6="Other author funding",  MIN(V694*'Funding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4" s="179">
        <f>IF('Funding Allocation Parameters'!$C$6="Basic Library Subsidy", MIN(W694*'Funding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MIN(W694*VLOOKUP(CONCATENATE($A694, 'Funding Allocation Parameters'!$I$6), 'Library Subsidy Complex'!$C$2:$J$55, 6, FALSE), VLOOKUP(CONCATENATE($A694, 'Funding Allocation Parameters'!$I$6), 'Library Subsidy Complex'!$C$2:$J$55, 8, FALSE)), 0)))))</f>
        <v>0</v>
      </c>
      <c r="AB694" s="179">
        <f>IF('Funding Allocation Parameters'!$C$6="Basic Library Subsidy", 0, IF('Funding Allocation Parameters'!$C$6="Grant funding", 0, IF('Funding Allocation Parameters'!$C$6="Other author funding",  MIN(W694*'Funding Allocation Parameters'!$E$6, 'Funding Allocation Parameters'!$G$6), IF('Funding Allocation Parameters'!$C$6="Any discretionary funds (grants if available, other if no grants)", MIN(W694*'Funding Allocation Parameters'!$E$6, 'Funding Allocation Parameters'!$G$6), IF('Funding Allocation Parameters'!$C$6="Complex Library Subsidy", 0, 0)))))</f>
        <v>1761.9748</v>
      </c>
      <c r="AC694" s="177">
        <f t="shared" si="316"/>
        <v>0</v>
      </c>
      <c r="AD694" s="177">
        <f t="shared" si="317"/>
        <v>0</v>
      </c>
      <c r="AE694" s="180">
        <f>IF('Funding Allocation Parameters'!$C$7="Basic Library Subsidy", MIN(AC694*'Funding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MIN(AC694*VLOOKUP(CONCATENATE($A694, 'Funding Allocation Parameters'!$I$7), 'Library Subsidy Complex'!$C$2:$J$55, 2, FALSE), VLOOKUP(CONCATENATE($A694, 'Funding Allocation Parameters'!$I$7), 'Library Subsidy Complex'!$C$2:$J$55, 4, FALSE)), 0)))))</f>
        <v>0</v>
      </c>
      <c r="AF694" s="180">
        <f>IF('Funding Allocation Parameters'!$C$7="Basic Library Subsidy", 0, IF('Funding Allocation Parameters'!$C$7="Grant funding",MIN(AC694*'Funding Allocation Parameters'!$E$7, 'Funding Allocation Parameters'!$G$7), IF('Funding Allocation Parameters'!$C$7="Other author funding", 0, IF('Funding Allocation Parameters'!$C$7="Any discretionary funds (grants if available, other if no grants)", MIN(AC694*'Funding Allocation Parameters'!$E$7, 'Funding Allocation Parameters'!$G$7), IF('Funding Allocation Parameters'!$C$7="Complex Library Subsidy", 0, 0)))))</f>
        <v>0</v>
      </c>
      <c r="AG694" s="180">
        <f>IF('Funding Allocation Parameters'!$C$7="Basic Library Subsidy", 0, IF('Funding Allocation Parameters'!$C$7="Grant funding", 0, IF('Funding Allocation Parameters'!$C$7="Other author funding",  MIN(AC694*'Funding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4" s="180">
        <f>IF('Funding Allocation Parameters'!$C$7="Basic Library Subsidy", MIN(AD694*'Funding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MIN(AD694*VLOOKUP(CONCATENATE($A694, 'Funding Allocation Parameters'!$I$7), 'Library Subsidy Complex'!$C$2:$J$55, 6, FALSE), VLOOKUP(CONCATENATE($A694, 'Funding Allocation Parameters'!$I$7), 'Library Subsidy Complex'!$C$2:$J$55, 8, FALSE)), 0)))))</f>
        <v>0</v>
      </c>
      <c r="AI694" s="180">
        <f>IF('Funding Allocation Parameters'!$C$7="Basic Library Subsidy", 0, IF('Funding Allocation Parameters'!$C$7="Grant funding", 0, IF('Funding Allocation Parameters'!$C$7="Other author funding",  MIN(AD694*'Funding Allocation Parameters'!$E$7, 'Funding Allocation Parameters'!$G$7), IF('Funding Allocation Parameters'!$C$7="Any discretionary funds (grants if available, other if no grants)", MIN(AD694*'Funding Allocation Parameters'!$E$7, 'Funding Allocation Parameters'!$G$7), IF('Funding Allocation Parameters'!$C$7="Complex Library Subsidy", 0, 0)))))</f>
        <v>0</v>
      </c>
      <c r="AJ694" s="177">
        <f t="shared" si="318"/>
        <v>0</v>
      </c>
      <c r="AK694" s="177">
        <f t="shared" si="319"/>
        <v>0</v>
      </c>
      <c r="AL694" s="181">
        <f>IF('Funding Allocation Parameters'!$C$8="Basic Library Subsidy", MIN(AJ694*'Funding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MIN(AJ694*VLOOKUP(CONCATENATE($A694, 'Funding Allocation Parameters'!$I$8), 'Library Subsidy Complex'!$C$2:$J$55, 2, FALSE), VLOOKUP(CONCATENATE($A694, 'Funding Allocation Parameters'!$I$8), 'Library Subsidy Complex'!$C$2:$J$55, 4, FALSE)), 0)))))</f>
        <v>0</v>
      </c>
      <c r="AM694" s="181">
        <f>IF('Funding Allocation Parameters'!$C$8="Basic Library Subsidy", 0, IF('Funding Allocation Parameters'!$C$8="Grant funding",MIN(AJ694*'Funding Allocation Parameters'!$E$8, 'Funding Allocation Parameters'!$G$8), IF('Funding Allocation Parameters'!$C$8="Other author funding", 0, IF('Funding Allocation Parameters'!$C$8="Any discretionary funds (grants if available, other if no grants)", MIN(AJ694*'Funding Allocation Parameters'!$E$8, 'Funding Allocation Parameters'!$G$8), IF('Funding Allocation Parameters'!$C$8="Complex Library Subsidy", 0, 0)))))</f>
        <v>0</v>
      </c>
      <c r="AN694" s="181">
        <f>IF('Funding Allocation Parameters'!$C$8="Basic Library Subsidy", 0, IF('Funding Allocation Parameters'!$C$8="Grant funding", 0, IF('Funding Allocation Parameters'!$C$8="Other author funding",  MIN(AJ694*'Funding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4" s="181">
        <f>IF('Funding Allocation Parameters'!$C$8="Basic Library Subsidy", MIN(AK694*'Funding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MIN(AK694*VLOOKUP(CONCATENATE($A694, 'Funding Allocation Parameters'!$I$8), 'Library Subsidy Complex'!$C$2:$J$55, 6, FALSE), VLOOKUP(CONCATENATE($A694, 'Funding Allocation Parameters'!$I$8), 'Library Subsidy Complex'!$C$2:$J$55, 8, FALSE)), 0)))))</f>
        <v>0</v>
      </c>
      <c r="AP694" s="181">
        <f>IF('Funding Allocation Parameters'!$C$8="Basic Library Subsidy", 0, IF('Funding Allocation Parameters'!$C$8="Grant funding", 0, IF('Funding Allocation Parameters'!$C$8="Other author funding",  MIN(AK694*'Funding Allocation Parameters'!$E$8, 'Funding Allocation Parameters'!$G$8), IF('Funding Allocation Parameters'!$C$8="Any discretionary funds (grants if available, other if no grants)", MIN(AK694*'Funding Allocation Parameters'!$E$8, 'Funding Allocation Parameters'!$G$8), IF('Funding Allocation Parameters'!$C$8="Complex Library Subsidy", 0, 0)))))</f>
        <v>0</v>
      </c>
      <c r="AQ694" s="177">
        <f t="shared" si="320"/>
        <v>0</v>
      </c>
      <c r="AR694" s="177">
        <f t="shared" si="321"/>
        <v>0</v>
      </c>
      <c r="AS694" s="182">
        <f t="shared" si="322"/>
        <v>1189</v>
      </c>
      <c r="AT694" s="182">
        <f t="shared" si="323"/>
        <v>1761.9748</v>
      </c>
      <c r="AU694" s="182">
        <f t="shared" si="324"/>
        <v>0</v>
      </c>
      <c r="AV694" s="182">
        <f t="shared" si="325"/>
        <v>1189</v>
      </c>
      <c r="AW694" s="182">
        <f t="shared" si="326"/>
        <v>1761.9748</v>
      </c>
      <c r="AX694" s="183">
        <f t="shared" si="327"/>
        <v>1189</v>
      </c>
      <c r="AY694" s="183">
        <f t="shared" si="328"/>
        <v>1761.9748</v>
      </c>
      <c r="AZ694" s="183">
        <f t="shared" si="329"/>
        <v>0</v>
      </c>
      <c r="BA694" s="183">
        <f t="shared" si="330"/>
        <v>0</v>
      </c>
      <c r="BB694" s="183">
        <f t="shared" si="331"/>
        <v>0</v>
      </c>
      <c r="BC694" s="184">
        <f t="shared" si="332"/>
        <v>1189</v>
      </c>
      <c r="BD694" s="184">
        <f t="shared" si="333"/>
        <v>0</v>
      </c>
      <c r="BE694" s="184">
        <f t="shared" si="334"/>
        <v>1761.9748</v>
      </c>
      <c r="BF694" s="184">
        <f t="shared" si="335"/>
        <v>0</v>
      </c>
      <c r="BG694" s="102">
        <f t="shared" si="336"/>
        <v>0</v>
      </c>
      <c r="BH694" s="102">
        <f t="shared" si="337"/>
        <v>0</v>
      </c>
      <c r="BI694" s="102">
        <f t="shared" si="338"/>
        <v>0</v>
      </c>
      <c r="BJ694" s="102">
        <f t="shared" si="339"/>
        <v>1</v>
      </c>
      <c r="BK694" s="102">
        <f t="shared" si="340"/>
        <v>0</v>
      </c>
      <c r="BL694" s="102">
        <f t="shared" si="341"/>
        <v>0</v>
      </c>
      <c r="BN694" s="102"/>
    </row>
    <row r="695" spans="1:66" x14ac:dyDescent="0.25">
      <c r="A695" s="102" t="s">
        <v>20</v>
      </c>
      <c r="B695" s="102" t="s">
        <v>12</v>
      </c>
      <c r="C695" s="102" t="s">
        <v>8</v>
      </c>
      <c r="D695" s="102" t="s">
        <v>27</v>
      </c>
      <c r="E695" s="102" t="s">
        <v>1324</v>
      </c>
      <c r="F695" s="102" t="s">
        <v>1325</v>
      </c>
      <c r="G695" s="102">
        <v>0.57599999999999996</v>
      </c>
      <c r="H695" s="102">
        <v>1</v>
      </c>
      <c r="I695" s="102">
        <v>0</v>
      </c>
      <c r="J695" s="167">
        <f>IFERROR(H695*VLOOKUP(A695, 'Advanced Parameters'!$B$7:$G$20, 6, FALSE)*VLOOKUP(A695, 'Growth Parameters'!$B$6:$H$19, 6, FALSE), 0)</f>
        <v>1</v>
      </c>
      <c r="K695" s="167">
        <f>IFERROR(IF('Advanced Parameters'!$C$5="n",'Raw Data'!I695*VLOOKUP(A695,'Advanced Parameters'!$B$7:$G$20,6,FALSE),J695*VLOOKUP(A695,'Advanced Parameters'!$B$7:$G$20,2,FALSE))*VLOOKUP(A695, 'Growth Parameters'!$B$6:$H$19, 6, FALSE), 0)</f>
        <v>0</v>
      </c>
      <c r="L695" s="167">
        <f t="shared" si="342"/>
        <v>1</v>
      </c>
      <c r="M695" s="168">
        <f>IFERROR(IF(G695="NA","NA",IF(G695&gt;'APC Parameters'!$K$6+VLOOKUP('Raw Data'!A695, 'APC Parameters'!$H$7:$L$20, 4, FALSE), 'APC Parameters'!$L$6+VLOOKUP('Raw Data'!A695, 'APC Parameters'!$H$7:$L$20, 5, FALSE), G695*('APC Parameters'!$J$6+VLOOKUP('Raw Data'!A695, 'APC Parameters'!$H$7:$L$20, 3, FALSE))+'APC Parameters'!$I$6+VLOOKUP('Raw Data'!A695, 'APC Parameters'!$H$7:$L$20, 2, FALSE))), 0)</f>
        <v>1556.2944</v>
      </c>
      <c r="N695" s="168">
        <f t="shared" si="312"/>
        <v>1556.2944</v>
      </c>
      <c r="O695" s="168">
        <f>IFERROR(IF(M695="NA",VLOOKUP(D695,'Internal Calculations'!$B$10:$C$11,2,FALSE), M695)*VLOOKUP(A695, 'Growth Parameters'!$B$6:$H$19, 7, FALSE), 0)</f>
        <v>1556.2944</v>
      </c>
      <c r="P695" s="177">
        <f t="shared" si="313"/>
        <v>1556.2944</v>
      </c>
      <c r="Q695" s="178">
        <f>IF('Funding Allocation Parameters'!$C$5="Basic Library Subsidy", MIN(O695*('Funding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MIN($O695*(VLOOKUP(CONCATENATE($A695, 'Funding Allocation Parameters'!$I$5), 'Library Subsidy Complex'!$C$2:$J$55, 2, FALSE)), VLOOKUP(CONCATENATE($A695, 'Funding Allocation Parameters'!$I$5), 'Library Subsidy Complex'!$C$2:$J$55, 4, FALSE)), 0)))))</f>
        <v>1189</v>
      </c>
      <c r="R695" s="178">
        <f>IF('Funding Allocation Parameters'!$C$5="Basic Library Subsidy", 0, IF('Funding Allocation Parameters'!$C$5="Grant funding",MIN(O695*('Funding Allocation Parameters'!$E$5), 'Funding Allocation Parameters'!$G$5), IF('Funding Allocation Parameters'!$C$5="Other author funding", 0, IF('Funding Allocation Parameters'!$C$5="Any discretionary funds (grants if available, other if no grants)", MIN(O695*('Funding Allocation Parameters'!$E$5), 'Funding Allocation Parameters'!$G$5), IF('Funding Allocation Parameters'!$C$5="Complex Library Subsidy", 0, 0)))))</f>
        <v>0</v>
      </c>
      <c r="S695" s="178">
        <f>IF('Funding Allocation Parameters'!$C$5="Basic Library Subsidy", 0, IF('Funding Allocation Parameters'!$C$5="Grant funding", 0, IF('Funding Allocation Parameters'!$C$5="Other author funding",  MIN(O695*('Funding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5" s="178">
        <f>IF('Funding Allocation Parameters'!$C$5="Basic Library Subsidy", MIN(O695*('Funding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MIN($O695*(VLOOKUP(CONCATENATE($A695, 'Funding Allocation Parameters'!$I$5), 'Library Subsidy Complex'!$C$2:$J$55, 6, FALSE)), VLOOKUP(CONCATENATE($A695, 'Funding Allocation Parameters'!$I$5), 'Library Subsidy Complex'!$C$2:$J$55, 8, FALSE)), 0)))))</f>
        <v>1189</v>
      </c>
      <c r="U695" s="178">
        <f>IF('Funding Allocation Parameters'!$C$5="Basic Library Subsidy", 0, IF('Funding Allocation Parameters'!$C$5="Grant funding", 0, IF('Funding Allocation Parameters'!$C$5="Other author funding",  MIN(O695*('Funding Allocation Parameters'!$E$5), 'Funding Allocation Parameters'!$G$5), IF('Funding Allocation Parameters'!$C$5="Any discretionary funds (grants if available, other if no grants)", MIN(O695*('Funding Allocation Parameters'!$E$5), 'Funding Allocation Parameters'!$G$5), IF('Funding Allocation Parameters'!$C$5="Complex Library Subsidy", 0, 0)))))</f>
        <v>0</v>
      </c>
      <c r="V695" s="177">
        <f t="shared" si="314"/>
        <v>367.2944</v>
      </c>
      <c r="W695" s="177">
        <f t="shared" si="315"/>
        <v>367.2944</v>
      </c>
      <c r="X695" s="179">
        <f>IF('Funding Allocation Parameters'!$C$6="Basic Library Subsidy", MIN(V695*'Funding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MIN(V695*VLOOKUP(CONCATENATE($A695, 'Funding Allocation Parameters'!$I$6), 'Library Subsidy Complex'!$C$2:$J$55, 2, FALSE), VLOOKUP(CONCATENATE($A695, 'Funding Allocation Parameters'!$I$6), 'Library Subsidy Complex'!$C$2:$J$55, 4, FALSE)), 0)))))</f>
        <v>0</v>
      </c>
      <c r="Y695" s="179">
        <f>IF('Funding Allocation Parameters'!$C$6="Basic Library Subsidy", 0, IF('Funding Allocation Parameters'!$C$6="Grant funding",MIN(V695*'Funding Allocation Parameters'!$E$6, 'Funding Allocation Parameters'!$G$6), IF('Funding Allocation Parameters'!$C$6="Other author funding", 0, IF('Funding Allocation Parameters'!$C$6="Any discretionary funds (grants if available, other if no grants)", MIN(V695*'Funding Allocation Parameters'!$E$6, 'Funding Allocation Parameters'!$G$6), IF('Funding Allocation Parameters'!$C$6="Complex Library Subsidy", 0, 0)))))</f>
        <v>367.2944</v>
      </c>
      <c r="Z695" s="179">
        <f>IF('Funding Allocation Parameters'!$C$6="Basic Library Subsidy", 0, IF('Funding Allocation Parameters'!$C$6="Grant funding", 0, IF('Funding Allocation Parameters'!$C$6="Other author funding",  MIN(V695*'Funding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5" s="179">
        <f>IF('Funding Allocation Parameters'!$C$6="Basic Library Subsidy", MIN(W695*'Funding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MIN(W695*VLOOKUP(CONCATENATE($A695, 'Funding Allocation Parameters'!$I$6), 'Library Subsidy Complex'!$C$2:$J$55, 6, FALSE), VLOOKUP(CONCATENATE($A695, 'Funding Allocation Parameters'!$I$6), 'Library Subsidy Complex'!$C$2:$J$55, 8, FALSE)), 0)))))</f>
        <v>0</v>
      </c>
      <c r="AB695" s="179">
        <f>IF('Funding Allocation Parameters'!$C$6="Basic Library Subsidy", 0, IF('Funding Allocation Parameters'!$C$6="Grant funding", 0, IF('Funding Allocation Parameters'!$C$6="Other author funding",  MIN(W695*'Funding Allocation Parameters'!$E$6, 'Funding Allocation Parameters'!$G$6), IF('Funding Allocation Parameters'!$C$6="Any discretionary funds (grants if available, other if no grants)", MIN(W695*'Funding Allocation Parameters'!$E$6, 'Funding Allocation Parameters'!$G$6), IF('Funding Allocation Parameters'!$C$6="Complex Library Subsidy", 0, 0)))))</f>
        <v>367.2944</v>
      </c>
      <c r="AC695" s="177">
        <f t="shared" si="316"/>
        <v>0</v>
      </c>
      <c r="AD695" s="177">
        <f t="shared" si="317"/>
        <v>0</v>
      </c>
      <c r="AE695" s="180">
        <f>IF('Funding Allocation Parameters'!$C$7="Basic Library Subsidy", MIN(AC695*'Funding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MIN(AC695*VLOOKUP(CONCATENATE($A695, 'Funding Allocation Parameters'!$I$7), 'Library Subsidy Complex'!$C$2:$J$55, 2, FALSE), VLOOKUP(CONCATENATE($A695, 'Funding Allocation Parameters'!$I$7), 'Library Subsidy Complex'!$C$2:$J$55, 4, FALSE)), 0)))))</f>
        <v>0</v>
      </c>
      <c r="AF695" s="180">
        <f>IF('Funding Allocation Parameters'!$C$7="Basic Library Subsidy", 0, IF('Funding Allocation Parameters'!$C$7="Grant funding",MIN(AC695*'Funding Allocation Parameters'!$E$7, 'Funding Allocation Parameters'!$G$7), IF('Funding Allocation Parameters'!$C$7="Other author funding", 0, IF('Funding Allocation Parameters'!$C$7="Any discretionary funds (grants if available, other if no grants)", MIN(AC695*'Funding Allocation Parameters'!$E$7, 'Funding Allocation Parameters'!$G$7), IF('Funding Allocation Parameters'!$C$7="Complex Library Subsidy", 0, 0)))))</f>
        <v>0</v>
      </c>
      <c r="AG695" s="180">
        <f>IF('Funding Allocation Parameters'!$C$7="Basic Library Subsidy", 0, IF('Funding Allocation Parameters'!$C$7="Grant funding", 0, IF('Funding Allocation Parameters'!$C$7="Other author funding",  MIN(AC695*'Funding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5" s="180">
        <f>IF('Funding Allocation Parameters'!$C$7="Basic Library Subsidy", MIN(AD695*'Funding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MIN(AD695*VLOOKUP(CONCATENATE($A695, 'Funding Allocation Parameters'!$I$7), 'Library Subsidy Complex'!$C$2:$J$55, 6, FALSE), VLOOKUP(CONCATENATE($A695, 'Funding Allocation Parameters'!$I$7), 'Library Subsidy Complex'!$C$2:$J$55, 8, FALSE)), 0)))))</f>
        <v>0</v>
      </c>
      <c r="AI695" s="180">
        <f>IF('Funding Allocation Parameters'!$C$7="Basic Library Subsidy", 0, IF('Funding Allocation Parameters'!$C$7="Grant funding", 0, IF('Funding Allocation Parameters'!$C$7="Other author funding",  MIN(AD695*'Funding Allocation Parameters'!$E$7, 'Funding Allocation Parameters'!$G$7), IF('Funding Allocation Parameters'!$C$7="Any discretionary funds (grants if available, other if no grants)", MIN(AD695*'Funding Allocation Parameters'!$E$7, 'Funding Allocation Parameters'!$G$7), IF('Funding Allocation Parameters'!$C$7="Complex Library Subsidy", 0, 0)))))</f>
        <v>0</v>
      </c>
      <c r="AJ695" s="177">
        <f t="shared" si="318"/>
        <v>0</v>
      </c>
      <c r="AK695" s="177">
        <f t="shared" si="319"/>
        <v>0</v>
      </c>
      <c r="AL695" s="181">
        <f>IF('Funding Allocation Parameters'!$C$8="Basic Library Subsidy", MIN(AJ695*'Funding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MIN(AJ695*VLOOKUP(CONCATENATE($A695, 'Funding Allocation Parameters'!$I$8), 'Library Subsidy Complex'!$C$2:$J$55, 2, FALSE), VLOOKUP(CONCATENATE($A695, 'Funding Allocation Parameters'!$I$8), 'Library Subsidy Complex'!$C$2:$J$55, 4, FALSE)), 0)))))</f>
        <v>0</v>
      </c>
      <c r="AM695" s="181">
        <f>IF('Funding Allocation Parameters'!$C$8="Basic Library Subsidy", 0, IF('Funding Allocation Parameters'!$C$8="Grant funding",MIN(AJ695*'Funding Allocation Parameters'!$E$8, 'Funding Allocation Parameters'!$G$8), IF('Funding Allocation Parameters'!$C$8="Other author funding", 0, IF('Funding Allocation Parameters'!$C$8="Any discretionary funds (grants if available, other if no grants)", MIN(AJ695*'Funding Allocation Parameters'!$E$8, 'Funding Allocation Parameters'!$G$8), IF('Funding Allocation Parameters'!$C$8="Complex Library Subsidy", 0, 0)))))</f>
        <v>0</v>
      </c>
      <c r="AN695" s="181">
        <f>IF('Funding Allocation Parameters'!$C$8="Basic Library Subsidy", 0, IF('Funding Allocation Parameters'!$C$8="Grant funding", 0, IF('Funding Allocation Parameters'!$C$8="Other author funding",  MIN(AJ695*'Funding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5" s="181">
        <f>IF('Funding Allocation Parameters'!$C$8="Basic Library Subsidy", MIN(AK695*'Funding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MIN(AK695*VLOOKUP(CONCATENATE($A695, 'Funding Allocation Parameters'!$I$8), 'Library Subsidy Complex'!$C$2:$J$55, 6, FALSE), VLOOKUP(CONCATENATE($A695, 'Funding Allocation Parameters'!$I$8), 'Library Subsidy Complex'!$C$2:$J$55, 8, FALSE)), 0)))))</f>
        <v>0</v>
      </c>
      <c r="AP695" s="181">
        <f>IF('Funding Allocation Parameters'!$C$8="Basic Library Subsidy", 0, IF('Funding Allocation Parameters'!$C$8="Grant funding", 0, IF('Funding Allocation Parameters'!$C$8="Other author funding",  MIN(AK695*'Funding Allocation Parameters'!$E$8, 'Funding Allocation Parameters'!$G$8), IF('Funding Allocation Parameters'!$C$8="Any discretionary funds (grants if available, other if no grants)", MIN(AK695*'Funding Allocation Parameters'!$E$8, 'Funding Allocation Parameters'!$G$8), IF('Funding Allocation Parameters'!$C$8="Complex Library Subsidy", 0, 0)))))</f>
        <v>0</v>
      </c>
      <c r="AQ695" s="177">
        <f t="shared" si="320"/>
        <v>0</v>
      </c>
      <c r="AR695" s="177">
        <f t="shared" si="321"/>
        <v>0</v>
      </c>
      <c r="AS695" s="182">
        <f t="shared" si="322"/>
        <v>1189</v>
      </c>
      <c r="AT695" s="182">
        <f t="shared" si="323"/>
        <v>367.2944</v>
      </c>
      <c r="AU695" s="182">
        <f t="shared" si="324"/>
        <v>0</v>
      </c>
      <c r="AV695" s="182">
        <f t="shared" si="325"/>
        <v>1189</v>
      </c>
      <c r="AW695" s="182">
        <f t="shared" si="326"/>
        <v>367.2944</v>
      </c>
      <c r="AX695" s="183">
        <f t="shared" si="327"/>
        <v>0</v>
      </c>
      <c r="AY695" s="183">
        <f t="shared" si="328"/>
        <v>0</v>
      </c>
      <c r="AZ695" s="183">
        <f t="shared" si="329"/>
        <v>0</v>
      </c>
      <c r="BA695" s="183">
        <f t="shared" si="330"/>
        <v>1189</v>
      </c>
      <c r="BB695" s="183">
        <f t="shared" si="331"/>
        <v>367.2944</v>
      </c>
      <c r="BC695" s="184">
        <f t="shared" si="332"/>
        <v>1189</v>
      </c>
      <c r="BD695" s="184">
        <f t="shared" si="333"/>
        <v>0</v>
      </c>
      <c r="BE695" s="184">
        <f t="shared" si="334"/>
        <v>0</v>
      </c>
      <c r="BF695" s="184">
        <f t="shared" si="335"/>
        <v>367.2944</v>
      </c>
      <c r="BG695" s="102">
        <f t="shared" si="336"/>
        <v>0</v>
      </c>
      <c r="BH695" s="102">
        <f t="shared" si="337"/>
        <v>0</v>
      </c>
      <c r="BI695" s="102">
        <f t="shared" si="338"/>
        <v>0</v>
      </c>
      <c r="BJ695" s="102">
        <f t="shared" si="339"/>
        <v>0</v>
      </c>
      <c r="BK695" s="102">
        <f t="shared" si="340"/>
        <v>1</v>
      </c>
      <c r="BL695" s="102">
        <f t="shared" si="341"/>
        <v>0</v>
      </c>
      <c r="BN695" s="102"/>
    </row>
    <row r="696" spans="1:66" x14ac:dyDescent="0.25">
      <c r="A696" s="102" t="s">
        <v>16</v>
      </c>
      <c r="B696" s="102" t="s">
        <v>8</v>
      </c>
      <c r="C696" s="102" t="s">
        <v>8</v>
      </c>
      <c r="D696" s="102" t="s">
        <v>27</v>
      </c>
      <c r="E696" s="102" t="s">
        <v>379</v>
      </c>
      <c r="F696" s="102" t="s">
        <v>1326</v>
      </c>
      <c r="G696" s="102">
        <v>2.2519999999999998</v>
      </c>
      <c r="H696" s="102">
        <v>1</v>
      </c>
      <c r="I696" s="102">
        <v>1</v>
      </c>
      <c r="J696" s="167">
        <f>IFERROR(H696*VLOOKUP(A696, 'Advanced Parameters'!$B$7:$G$20, 6, FALSE)*VLOOKUP(A696, 'Growth Parameters'!$B$6:$H$19, 6, FALSE), 0)</f>
        <v>1</v>
      </c>
      <c r="K696" s="167">
        <f>IFERROR(IF('Advanced Parameters'!$C$5="n",'Raw Data'!I696*VLOOKUP(A696,'Advanced Parameters'!$B$7:$G$20,6,FALSE),J696*VLOOKUP(A696,'Advanced Parameters'!$B$7:$G$20,2,FALSE))*VLOOKUP(A696, 'Growth Parameters'!$B$6:$H$19, 6, FALSE), 0)</f>
        <v>1</v>
      </c>
      <c r="L696" s="167">
        <f t="shared" si="342"/>
        <v>0</v>
      </c>
      <c r="M696" s="168">
        <f>IFERROR(IF(G696="NA","NA",IF(G696&gt;'APC Parameters'!$K$6+VLOOKUP('Raw Data'!A696, 'APC Parameters'!$H$7:$L$20, 4, FALSE), 'APC Parameters'!$L$6+VLOOKUP('Raw Data'!A696, 'APC Parameters'!$H$7:$L$20, 5, FALSE), G696*('APC Parameters'!$J$6+VLOOKUP('Raw Data'!A696, 'APC Parameters'!$H$7:$L$20, 3, FALSE))+'APC Parameters'!$I$6+VLOOKUP('Raw Data'!A696, 'APC Parameters'!$H$7:$L$20, 2, FALSE))), 0)</f>
        <v>2745.2487999999998</v>
      </c>
      <c r="N696" s="168">
        <f t="shared" si="312"/>
        <v>2745.2487999999998</v>
      </c>
      <c r="O696" s="168">
        <f>IFERROR(IF(M696="NA",VLOOKUP(D696,'Internal Calculations'!$B$10:$C$11,2,FALSE), M696)*VLOOKUP(A696, 'Growth Parameters'!$B$6:$H$19, 7, FALSE), 0)</f>
        <v>2745.2487999999998</v>
      </c>
      <c r="P696" s="177">
        <f t="shared" si="313"/>
        <v>2745.2487999999998</v>
      </c>
      <c r="Q696" s="178">
        <f>IF('Funding Allocation Parameters'!$C$5="Basic Library Subsidy", MIN(O696*('Funding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MIN($O696*(VLOOKUP(CONCATENATE($A696, 'Funding Allocation Parameters'!$I$5), 'Library Subsidy Complex'!$C$2:$J$55, 2, FALSE)), VLOOKUP(CONCATENATE($A696, 'Funding Allocation Parameters'!$I$5), 'Library Subsidy Complex'!$C$2:$J$55, 4, FALSE)), 0)))))</f>
        <v>1189</v>
      </c>
      <c r="R696" s="178">
        <f>IF('Funding Allocation Parameters'!$C$5="Basic Library Subsidy", 0, IF('Funding Allocation Parameters'!$C$5="Grant funding",MIN(O696*('Funding Allocation Parameters'!$E$5), 'Funding Allocation Parameters'!$G$5), IF('Funding Allocation Parameters'!$C$5="Other author funding", 0, IF('Funding Allocation Parameters'!$C$5="Any discretionary funds (grants if available, other if no grants)", MIN(O696*('Funding Allocation Parameters'!$E$5), 'Funding Allocation Parameters'!$G$5), IF('Funding Allocation Parameters'!$C$5="Complex Library Subsidy", 0, 0)))))</f>
        <v>0</v>
      </c>
      <c r="S696" s="178">
        <f>IF('Funding Allocation Parameters'!$C$5="Basic Library Subsidy", 0, IF('Funding Allocation Parameters'!$C$5="Grant funding", 0, IF('Funding Allocation Parameters'!$C$5="Other author funding",  MIN(O696*('Funding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6" s="178">
        <f>IF('Funding Allocation Parameters'!$C$5="Basic Library Subsidy", MIN(O696*('Funding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MIN($O696*(VLOOKUP(CONCATENATE($A696, 'Funding Allocation Parameters'!$I$5), 'Library Subsidy Complex'!$C$2:$J$55, 6, FALSE)), VLOOKUP(CONCATENATE($A696, 'Funding Allocation Parameters'!$I$5), 'Library Subsidy Complex'!$C$2:$J$55, 8, FALSE)), 0)))))</f>
        <v>1189</v>
      </c>
      <c r="U696" s="178">
        <f>IF('Funding Allocation Parameters'!$C$5="Basic Library Subsidy", 0, IF('Funding Allocation Parameters'!$C$5="Grant funding", 0, IF('Funding Allocation Parameters'!$C$5="Other author funding",  MIN(O696*('Funding Allocation Parameters'!$E$5), 'Funding Allocation Parameters'!$G$5), IF('Funding Allocation Parameters'!$C$5="Any discretionary funds (grants if available, other if no grants)", MIN(O696*('Funding Allocation Parameters'!$E$5), 'Funding Allocation Parameters'!$G$5), IF('Funding Allocation Parameters'!$C$5="Complex Library Subsidy", 0, 0)))))</f>
        <v>0</v>
      </c>
      <c r="V696" s="177">
        <f t="shared" si="314"/>
        <v>1556.2487999999998</v>
      </c>
      <c r="W696" s="177">
        <f t="shared" si="315"/>
        <v>1556.2487999999998</v>
      </c>
      <c r="X696" s="179">
        <f>IF('Funding Allocation Parameters'!$C$6="Basic Library Subsidy", MIN(V696*'Funding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MIN(V696*VLOOKUP(CONCATENATE($A696, 'Funding Allocation Parameters'!$I$6), 'Library Subsidy Complex'!$C$2:$J$55, 2, FALSE), VLOOKUP(CONCATENATE($A696, 'Funding Allocation Parameters'!$I$6), 'Library Subsidy Complex'!$C$2:$J$55, 4, FALSE)), 0)))))</f>
        <v>0</v>
      </c>
      <c r="Y696" s="179">
        <f>IF('Funding Allocation Parameters'!$C$6="Basic Library Subsidy", 0, IF('Funding Allocation Parameters'!$C$6="Grant funding",MIN(V696*'Funding Allocation Parameters'!$E$6, 'Funding Allocation Parameters'!$G$6), IF('Funding Allocation Parameters'!$C$6="Other author funding", 0, IF('Funding Allocation Parameters'!$C$6="Any discretionary funds (grants if available, other if no grants)", MIN(V696*'Funding Allocation Parameters'!$E$6, 'Funding Allocation Parameters'!$G$6), IF('Funding Allocation Parameters'!$C$6="Complex Library Subsidy", 0, 0)))))</f>
        <v>1556.2487999999998</v>
      </c>
      <c r="Z696" s="179">
        <f>IF('Funding Allocation Parameters'!$C$6="Basic Library Subsidy", 0, IF('Funding Allocation Parameters'!$C$6="Grant funding", 0, IF('Funding Allocation Parameters'!$C$6="Other author funding",  MIN(V696*'Funding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6" s="179">
        <f>IF('Funding Allocation Parameters'!$C$6="Basic Library Subsidy", MIN(W696*'Funding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MIN(W696*VLOOKUP(CONCATENATE($A696, 'Funding Allocation Parameters'!$I$6), 'Library Subsidy Complex'!$C$2:$J$55, 6, FALSE), VLOOKUP(CONCATENATE($A696, 'Funding Allocation Parameters'!$I$6), 'Library Subsidy Complex'!$C$2:$J$55, 8, FALSE)), 0)))))</f>
        <v>0</v>
      </c>
      <c r="AB696" s="179">
        <f>IF('Funding Allocation Parameters'!$C$6="Basic Library Subsidy", 0, IF('Funding Allocation Parameters'!$C$6="Grant funding", 0, IF('Funding Allocation Parameters'!$C$6="Other author funding",  MIN(W696*'Funding Allocation Parameters'!$E$6, 'Funding Allocation Parameters'!$G$6), IF('Funding Allocation Parameters'!$C$6="Any discretionary funds (grants if available, other if no grants)", MIN(W696*'Funding Allocation Parameters'!$E$6, 'Funding Allocation Parameters'!$G$6), IF('Funding Allocation Parameters'!$C$6="Complex Library Subsidy", 0, 0)))))</f>
        <v>1556.2487999999998</v>
      </c>
      <c r="AC696" s="177">
        <f t="shared" si="316"/>
        <v>0</v>
      </c>
      <c r="AD696" s="177">
        <f t="shared" si="317"/>
        <v>0</v>
      </c>
      <c r="AE696" s="180">
        <f>IF('Funding Allocation Parameters'!$C$7="Basic Library Subsidy", MIN(AC696*'Funding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MIN(AC696*VLOOKUP(CONCATENATE($A696, 'Funding Allocation Parameters'!$I$7), 'Library Subsidy Complex'!$C$2:$J$55, 2, FALSE), VLOOKUP(CONCATENATE($A696, 'Funding Allocation Parameters'!$I$7), 'Library Subsidy Complex'!$C$2:$J$55, 4, FALSE)), 0)))))</f>
        <v>0</v>
      </c>
      <c r="AF696" s="180">
        <f>IF('Funding Allocation Parameters'!$C$7="Basic Library Subsidy", 0, IF('Funding Allocation Parameters'!$C$7="Grant funding",MIN(AC696*'Funding Allocation Parameters'!$E$7, 'Funding Allocation Parameters'!$G$7), IF('Funding Allocation Parameters'!$C$7="Other author funding", 0, IF('Funding Allocation Parameters'!$C$7="Any discretionary funds (grants if available, other if no grants)", MIN(AC696*'Funding Allocation Parameters'!$E$7, 'Funding Allocation Parameters'!$G$7), IF('Funding Allocation Parameters'!$C$7="Complex Library Subsidy", 0, 0)))))</f>
        <v>0</v>
      </c>
      <c r="AG696" s="180">
        <f>IF('Funding Allocation Parameters'!$C$7="Basic Library Subsidy", 0, IF('Funding Allocation Parameters'!$C$7="Grant funding", 0, IF('Funding Allocation Parameters'!$C$7="Other author funding",  MIN(AC696*'Funding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6" s="180">
        <f>IF('Funding Allocation Parameters'!$C$7="Basic Library Subsidy", MIN(AD696*'Funding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MIN(AD696*VLOOKUP(CONCATENATE($A696, 'Funding Allocation Parameters'!$I$7), 'Library Subsidy Complex'!$C$2:$J$55, 6, FALSE), VLOOKUP(CONCATENATE($A696, 'Funding Allocation Parameters'!$I$7), 'Library Subsidy Complex'!$C$2:$J$55, 8, FALSE)), 0)))))</f>
        <v>0</v>
      </c>
      <c r="AI696" s="180">
        <f>IF('Funding Allocation Parameters'!$C$7="Basic Library Subsidy", 0, IF('Funding Allocation Parameters'!$C$7="Grant funding", 0, IF('Funding Allocation Parameters'!$C$7="Other author funding",  MIN(AD696*'Funding Allocation Parameters'!$E$7, 'Funding Allocation Parameters'!$G$7), IF('Funding Allocation Parameters'!$C$7="Any discretionary funds (grants if available, other if no grants)", MIN(AD696*'Funding Allocation Parameters'!$E$7, 'Funding Allocation Parameters'!$G$7), IF('Funding Allocation Parameters'!$C$7="Complex Library Subsidy", 0, 0)))))</f>
        <v>0</v>
      </c>
      <c r="AJ696" s="177">
        <f t="shared" si="318"/>
        <v>0</v>
      </c>
      <c r="AK696" s="177">
        <f t="shared" si="319"/>
        <v>0</v>
      </c>
      <c r="AL696" s="181">
        <f>IF('Funding Allocation Parameters'!$C$8="Basic Library Subsidy", MIN(AJ696*'Funding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MIN(AJ696*VLOOKUP(CONCATENATE($A696, 'Funding Allocation Parameters'!$I$8), 'Library Subsidy Complex'!$C$2:$J$55, 2, FALSE), VLOOKUP(CONCATENATE($A696, 'Funding Allocation Parameters'!$I$8), 'Library Subsidy Complex'!$C$2:$J$55, 4, FALSE)), 0)))))</f>
        <v>0</v>
      </c>
      <c r="AM696" s="181">
        <f>IF('Funding Allocation Parameters'!$C$8="Basic Library Subsidy", 0, IF('Funding Allocation Parameters'!$C$8="Grant funding",MIN(AJ696*'Funding Allocation Parameters'!$E$8, 'Funding Allocation Parameters'!$G$8), IF('Funding Allocation Parameters'!$C$8="Other author funding", 0, IF('Funding Allocation Parameters'!$C$8="Any discretionary funds (grants if available, other if no grants)", MIN(AJ696*'Funding Allocation Parameters'!$E$8, 'Funding Allocation Parameters'!$G$8), IF('Funding Allocation Parameters'!$C$8="Complex Library Subsidy", 0, 0)))))</f>
        <v>0</v>
      </c>
      <c r="AN696" s="181">
        <f>IF('Funding Allocation Parameters'!$C$8="Basic Library Subsidy", 0, IF('Funding Allocation Parameters'!$C$8="Grant funding", 0, IF('Funding Allocation Parameters'!$C$8="Other author funding",  MIN(AJ696*'Funding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6" s="181">
        <f>IF('Funding Allocation Parameters'!$C$8="Basic Library Subsidy", MIN(AK696*'Funding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MIN(AK696*VLOOKUP(CONCATENATE($A696, 'Funding Allocation Parameters'!$I$8), 'Library Subsidy Complex'!$C$2:$J$55, 6, FALSE), VLOOKUP(CONCATENATE($A696, 'Funding Allocation Parameters'!$I$8), 'Library Subsidy Complex'!$C$2:$J$55, 8, FALSE)), 0)))))</f>
        <v>0</v>
      </c>
      <c r="AP696" s="181">
        <f>IF('Funding Allocation Parameters'!$C$8="Basic Library Subsidy", 0, IF('Funding Allocation Parameters'!$C$8="Grant funding", 0, IF('Funding Allocation Parameters'!$C$8="Other author funding",  MIN(AK696*'Funding Allocation Parameters'!$E$8, 'Funding Allocation Parameters'!$G$8), IF('Funding Allocation Parameters'!$C$8="Any discretionary funds (grants if available, other if no grants)", MIN(AK696*'Funding Allocation Parameters'!$E$8, 'Funding Allocation Parameters'!$G$8), IF('Funding Allocation Parameters'!$C$8="Complex Library Subsidy", 0, 0)))))</f>
        <v>0</v>
      </c>
      <c r="AQ696" s="177">
        <f t="shared" si="320"/>
        <v>0</v>
      </c>
      <c r="AR696" s="177">
        <f t="shared" si="321"/>
        <v>0</v>
      </c>
      <c r="AS696" s="182">
        <f t="shared" si="322"/>
        <v>1189</v>
      </c>
      <c r="AT696" s="182">
        <f t="shared" si="323"/>
        <v>1556.2487999999998</v>
      </c>
      <c r="AU696" s="182">
        <f t="shared" si="324"/>
        <v>0</v>
      </c>
      <c r="AV696" s="182">
        <f t="shared" si="325"/>
        <v>1189</v>
      </c>
      <c r="AW696" s="182">
        <f t="shared" si="326"/>
        <v>1556.2487999999998</v>
      </c>
      <c r="AX696" s="183">
        <f t="shared" si="327"/>
        <v>1189</v>
      </c>
      <c r="AY696" s="183">
        <f t="shared" si="328"/>
        <v>1556.2487999999998</v>
      </c>
      <c r="AZ696" s="183">
        <f t="shared" si="329"/>
        <v>0</v>
      </c>
      <c r="BA696" s="183">
        <f t="shared" si="330"/>
        <v>0</v>
      </c>
      <c r="BB696" s="183">
        <f t="shared" si="331"/>
        <v>0</v>
      </c>
      <c r="BC696" s="184">
        <f t="shared" si="332"/>
        <v>1189</v>
      </c>
      <c r="BD696" s="184">
        <f t="shared" si="333"/>
        <v>0</v>
      </c>
      <c r="BE696" s="184">
        <f t="shared" si="334"/>
        <v>1556.2487999999998</v>
      </c>
      <c r="BF696" s="184">
        <f t="shared" si="335"/>
        <v>0</v>
      </c>
      <c r="BG696" s="102">
        <f t="shared" si="336"/>
        <v>0</v>
      </c>
      <c r="BH696" s="102">
        <f t="shared" si="337"/>
        <v>0</v>
      </c>
      <c r="BI696" s="102">
        <f t="shared" si="338"/>
        <v>0</v>
      </c>
      <c r="BJ696" s="102">
        <f t="shared" si="339"/>
        <v>1</v>
      </c>
      <c r="BK696" s="102">
        <f t="shared" si="340"/>
        <v>0</v>
      </c>
      <c r="BL696" s="102">
        <f t="shared" si="341"/>
        <v>0</v>
      </c>
      <c r="BN696" s="102"/>
    </row>
    <row r="697" spans="1:66" x14ac:dyDescent="0.25">
      <c r="A697" s="102" t="s">
        <v>13</v>
      </c>
      <c r="B697" s="102" t="s">
        <v>8</v>
      </c>
      <c r="C697" s="102" t="s">
        <v>8</v>
      </c>
      <c r="D697" s="102" t="s">
        <v>27</v>
      </c>
      <c r="E697" s="102" t="s">
        <v>315</v>
      </c>
      <c r="F697" s="102" t="s">
        <v>1327</v>
      </c>
      <c r="G697" s="102">
        <v>1.6579999999999999</v>
      </c>
      <c r="H697" s="102">
        <v>1</v>
      </c>
      <c r="I697" s="102">
        <v>1</v>
      </c>
      <c r="J697" s="167">
        <f>IFERROR(H697*VLOOKUP(A697, 'Advanced Parameters'!$B$7:$G$20, 6, FALSE)*VLOOKUP(A697, 'Growth Parameters'!$B$6:$H$19, 6, FALSE), 0)</f>
        <v>1</v>
      </c>
      <c r="K697" s="167">
        <f>IFERROR(IF('Advanced Parameters'!$C$5="n",'Raw Data'!I697*VLOOKUP(A697,'Advanced Parameters'!$B$7:$G$20,6,FALSE),J697*VLOOKUP(A697,'Advanced Parameters'!$B$7:$G$20,2,FALSE))*VLOOKUP(A697, 'Growth Parameters'!$B$6:$H$19, 6, FALSE), 0)</f>
        <v>1</v>
      </c>
      <c r="L697" s="167">
        <f t="shared" si="342"/>
        <v>0</v>
      </c>
      <c r="M697" s="168">
        <f>IFERROR(IF(G697="NA","NA",IF(G697&gt;'APC Parameters'!$K$6+VLOOKUP('Raw Data'!A697, 'APC Parameters'!$H$7:$L$20, 4, FALSE), 'APC Parameters'!$L$6+VLOOKUP('Raw Data'!A697, 'APC Parameters'!$H$7:$L$20, 5, FALSE), G697*('APC Parameters'!$J$6+VLOOKUP('Raw Data'!A697, 'APC Parameters'!$H$7:$L$20, 3, FALSE))+'APC Parameters'!$I$6+VLOOKUP('Raw Data'!A697, 'APC Parameters'!$H$7:$L$20, 2, FALSE))), 0)</f>
        <v>2323.8652000000002</v>
      </c>
      <c r="N697" s="168">
        <f t="shared" si="312"/>
        <v>2323.8652000000002</v>
      </c>
      <c r="O697" s="168">
        <f>IFERROR(IF(M697="NA",VLOOKUP(D697,'Internal Calculations'!$B$10:$C$11,2,FALSE), M697)*VLOOKUP(A697, 'Growth Parameters'!$B$6:$H$19, 7, FALSE), 0)</f>
        <v>2323.8652000000002</v>
      </c>
      <c r="P697" s="177">
        <f t="shared" si="313"/>
        <v>2323.8652000000002</v>
      </c>
      <c r="Q697" s="178">
        <f>IF('Funding Allocation Parameters'!$C$5="Basic Library Subsidy", MIN(O697*('Funding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MIN($O697*(VLOOKUP(CONCATENATE($A697, 'Funding Allocation Parameters'!$I$5), 'Library Subsidy Complex'!$C$2:$J$55, 2, FALSE)), VLOOKUP(CONCATENATE($A697, 'Funding Allocation Parameters'!$I$5), 'Library Subsidy Complex'!$C$2:$J$55, 4, FALSE)), 0)))))</f>
        <v>1189</v>
      </c>
      <c r="R697" s="178">
        <f>IF('Funding Allocation Parameters'!$C$5="Basic Library Subsidy", 0, IF('Funding Allocation Parameters'!$C$5="Grant funding",MIN(O697*('Funding Allocation Parameters'!$E$5), 'Funding Allocation Parameters'!$G$5), IF('Funding Allocation Parameters'!$C$5="Other author funding", 0, IF('Funding Allocation Parameters'!$C$5="Any discretionary funds (grants if available, other if no grants)", MIN(O697*('Funding Allocation Parameters'!$E$5), 'Funding Allocation Parameters'!$G$5), IF('Funding Allocation Parameters'!$C$5="Complex Library Subsidy", 0, 0)))))</f>
        <v>0</v>
      </c>
      <c r="S697" s="178">
        <f>IF('Funding Allocation Parameters'!$C$5="Basic Library Subsidy", 0, IF('Funding Allocation Parameters'!$C$5="Grant funding", 0, IF('Funding Allocation Parameters'!$C$5="Other author funding",  MIN(O697*('Funding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7" s="178">
        <f>IF('Funding Allocation Parameters'!$C$5="Basic Library Subsidy", MIN(O697*('Funding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MIN($O697*(VLOOKUP(CONCATENATE($A697, 'Funding Allocation Parameters'!$I$5), 'Library Subsidy Complex'!$C$2:$J$55, 6, FALSE)), VLOOKUP(CONCATENATE($A697, 'Funding Allocation Parameters'!$I$5), 'Library Subsidy Complex'!$C$2:$J$55, 8, FALSE)), 0)))))</f>
        <v>1189</v>
      </c>
      <c r="U697" s="178">
        <f>IF('Funding Allocation Parameters'!$C$5="Basic Library Subsidy", 0, IF('Funding Allocation Parameters'!$C$5="Grant funding", 0, IF('Funding Allocation Parameters'!$C$5="Other author funding",  MIN(O697*('Funding Allocation Parameters'!$E$5), 'Funding Allocation Parameters'!$G$5), IF('Funding Allocation Parameters'!$C$5="Any discretionary funds (grants if available, other if no grants)", MIN(O697*('Funding Allocation Parameters'!$E$5), 'Funding Allocation Parameters'!$G$5), IF('Funding Allocation Parameters'!$C$5="Complex Library Subsidy", 0, 0)))))</f>
        <v>0</v>
      </c>
      <c r="V697" s="177">
        <f t="shared" si="314"/>
        <v>1134.8652000000002</v>
      </c>
      <c r="W697" s="177">
        <f t="shared" si="315"/>
        <v>1134.8652000000002</v>
      </c>
      <c r="X697" s="179">
        <f>IF('Funding Allocation Parameters'!$C$6="Basic Library Subsidy", MIN(V697*'Funding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MIN(V697*VLOOKUP(CONCATENATE($A697, 'Funding Allocation Parameters'!$I$6), 'Library Subsidy Complex'!$C$2:$J$55, 2, FALSE), VLOOKUP(CONCATENATE($A697, 'Funding Allocation Parameters'!$I$6), 'Library Subsidy Complex'!$C$2:$J$55, 4, FALSE)), 0)))))</f>
        <v>0</v>
      </c>
      <c r="Y697" s="179">
        <f>IF('Funding Allocation Parameters'!$C$6="Basic Library Subsidy", 0, IF('Funding Allocation Parameters'!$C$6="Grant funding",MIN(V697*'Funding Allocation Parameters'!$E$6, 'Funding Allocation Parameters'!$G$6), IF('Funding Allocation Parameters'!$C$6="Other author funding", 0, IF('Funding Allocation Parameters'!$C$6="Any discretionary funds (grants if available, other if no grants)", MIN(V697*'Funding Allocation Parameters'!$E$6, 'Funding Allocation Parameters'!$G$6), IF('Funding Allocation Parameters'!$C$6="Complex Library Subsidy", 0, 0)))))</f>
        <v>1134.8652000000002</v>
      </c>
      <c r="Z697" s="179">
        <f>IF('Funding Allocation Parameters'!$C$6="Basic Library Subsidy", 0, IF('Funding Allocation Parameters'!$C$6="Grant funding", 0, IF('Funding Allocation Parameters'!$C$6="Other author funding",  MIN(V697*'Funding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7" s="179">
        <f>IF('Funding Allocation Parameters'!$C$6="Basic Library Subsidy", MIN(W697*'Funding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MIN(W697*VLOOKUP(CONCATENATE($A697, 'Funding Allocation Parameters'!$I$6), 'Library Subsidy Complex'!$C$2:$J$55, 6, FALSE), VLOOKUP(CONCATENATE($A697, 'Funding Allocation Parameters'!$I$6), 'Library Subsidy Complex'!$C$2:$J$55, 8, FALSE)), 0)))))</f>
        <v>0</v>
      </c>
      <c r="AB697" s="179">
        <f>IF('Funding Allocation Parameters'!$C$6="Basic Library Subsidy", 0, IF('Funding Allocation Parameters'!$C$6="Grant funding", 0, IF('Funding Allocation Parameters'!$C$6="Other author funding",  MIN(W697*'Funding Allocation Parameters'!$E$6, 'Funding Allocation Parameters'!$G$6), IF('Funding Allocation Parameters'!$C$6="Any discretionary funds (grants if available, other if no grants)", MIN(W697*'Funding Allocation Parameters'!$E$6, 'Funding Allocation Parameters'!$G$6), IF('Funding Allocation Parameters'!$C$6="Complex Library Subsidy", 0, 0)))))</f>
        <v>1134.8652000000002</v>
      </c>
      <c r="AC697" s="177">
        <f t="shared" si="316"/>
        <v>0</v>
      </c>
      <c r="AD697" s="177">
        <f t="shared" si="317"/>
        <v>0</v>
      </c>
      <c r="AE697" s="180">
        <f>IF('Funding Allocation Parameters'!$C$7="Basic Library Subsidy", MIN(AC697*'Funding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MIN(AC697*VLOOKUP(CONCATENATE($A697, 'Funding Allocation Parameters'!$I$7), 'Library Subsidy Complex'!$C$2:$J$55, 2, FALSE), VLOOKUP(CONCATENATE($A697, 'Funding Allocation Parameters'!$I$7), 'Library Subsidy Complex'!$C$2:$J$55, 4, FALSE)), 0)))))</f>
        <v>0</v>
      </c>
      <c r="AF697" s="180">
        <f>IF('Funding Allocation Parameters'!$C$7="Basic Library Subsidy", 0, IF('Funding Allocation Parameters'!$C$7="Grant funding",MIN(AC697*'Funding Allocation Parameters'!$E$7, 'Funding Allocation Parameters'!$G$7), IF('Funding Allocation Parameters'!$C$7="Other author funding", 0, IF('Funding Allocation Parameters'!$C$7="Any discretionary funds (grants if available, other if no grants)", MIN(AC697*'Funding Allocation Parameters'!$E$7, 'Funding Allocation Parameters'!$G$7), IF('Funding Allocation Parameters'!$C$7="Complex Library Subsidy", 0, 0)))))</f>
        <v>0</v>
      </c>
      <c r="AG697" s="180">
        <f>IF('Funding Allocation Parameters'!$C$7="Basic Library Subsidy", 0, IF('Funding Allocation Parameters'!$C$7="Grant funding", 0, IF('Funding Allocation Parameters'!$C$7="Other author funding",  MIN(AC697*'Funding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7" s="180">
        <f>IF('Funding Allocation Parameters'!$C$7="Basic Library Subsidy", MIN(AD697*'Funding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MIN(AD697*VLOOKUP(CONCATENATE($A697, 'Funding Allocation Parameters'!$I$7), 'Library Subsidy Complex'!$C$2:$J$55, 6, FALSE), VLOOKUP(CONCATENATE($A697, 'Funding Allocation Parameters'!$I$7), 'Library Subsidy Complex'!$C$2:$J$55, 8, FALSE)), 0)))))</f>
        <v>0</v>
      </c>
      <c r="AI697" s="180">
        <f>IF('Funding Allocation Parameters'!$C$7="Basic Library Subsidy", 0, IF('Funding Allocation Parameters'!$C$7="Grant funding", 0, IF('Funding Allocation Parameters'!$C$7="Other author funding",  MIN(AD697*'Funding Allocation Parameters'!$E$7, 'Funding Allocation Parameters'!$G$7), IF('Funding Allocation Parameters'!$C$7="Any discretionary funds (grants if available, other if no grants)", MIN(AD697*'Funding Allocation Parameters'!$E$7, 'Funding Allocation Parameters'!$G$7), IF('Funding Allocation Parameters'!$C$7="Complex Library Subsidy", 0, 0)))))</f>
        <v>0</v>
      </c>
      <c r="AJ697" s="177">
        <f t="shared" si="318"/>
        <v>0</v>
      </c>
      <c r="AK697" s="177">
        <f t="shared" si="319"/>
        <v>0</v>
      </c>
      <c r="AL697" s="181">
        <f>IF('Funding Allocation Parameters'!$C$8="Basic Library Subsidy", MIN(AJ697*'Funding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MIN(AJ697*VLOOKUP(CONCATENATE($A697, 'Funding Allocation Parameters'!$I$8), 'Library Subsidy Complex'!$C$2:$J$55, 2, FALSE), VLOOKUP(CONCATENATE($A697, 'Funding Allocation Parameters'!$I$8), 'Library Subsidy Complex'!$C$2:$J$55, 4, FALSE)), 0)))))</f>
        <v>0</v>
      </c>
      <c r="AM697" s="181">
        <f>IF('Funding Allocation Parameters'!$C$8="Basic Library Subsidy", 0, IF('Funding Allocation Parameters'!$C$8="Grant funding",MIN(AJ697*'Funding Allocation Parameters'!$E$8, 'Funding Allocation Parameters'!$G$8), IF('Funding Allocation Parameters'!$C$8="Other author funding", 0, IF('Funding Allocation Parameters'!$C$8="Any discretionary funds (grants if available, other if no grants)", MIN(AJ697*'Funding Allocation Parameters'!$E$8, 'Funding Allocation Parameters'!$G$8), IF('Funding Allocation Parameters'!$C$8="Complex Library Subsidy", 0, 0)))))</f>
        <v>0</v>
      </c>
      <c r="AN697" s="181">
        <f>IF('Funding Allocation Parameters'!$C$8="Basic Library Subsidy", 0, IF('Funding Allocation Parameters'!$C$8="Grant funding", 0, IF('Funding Allocation Parameters'!$C$8="Other author funding",  MIN(AJ697*'Funding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7" s="181">
        <f>IF('Funding Allocation Parameters'!$C$8="Basic Library Subsidy", MIN(AK697*'Funding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MIN(AK697*VLOOKUP(CONCATENATE($A697, 'Funding Allocation Parameters'!$I$8), 'Library Subsidy Complex'!$C$2:$J$55, 6, FALSE), VLOOKUP(CONCATENATE($A697, 'Funding Allocation Parameters'!$I$8), 'Library Subsidy Complex'!$C$2:$J$55, 8, FALSE)), 0)))))</f>
        <v>0</v>
      </c>
      <c r="AP697" s="181">
        <f>IF('Funding Allocation Parameters'!$C$8="Basic Library Subsidy", 0, IF('Funding Allocation Parameters'!$C$8="Grant funding", 0, IF('Funding Allocation Parameters'!$C$8="Other author funding",  MIN(AK697*'Funding Allocation Parameters'!$E$8, 'Funding Allocation Parameters'!$G$8), IF('Funding Allocation Parameters'!$C$8="Any discretionary funds (grants if available, other if no grants)", MIN(AK697*'Funding Allocation Parameters'!$E$8, 'Funding Allocation Parameters'!$G$8), IF('Funding Allocation Parameters'!$C$8="Complex Library Subsidy", 0, 0)))))</f>
        <v>0</v>
      </c>
      <c r="AQ697" s="177">
        <f t="shared" si="320"/>
        <v>0</v>
      </c>
      <c r="AR697" s="177">
        <f t="shared" si="321"/>
        <v>0</v>
      </c>
      <c r="AS697" s="182">
        <f t="shared" si="322"/>
        <v>1189</v>
      </c>
      <c r="AT697" s="182">
        <f t="shared" si="323"/>
        <v>1134.8652000000002</v>
      </c>
      <c r="AU697" s="182">
        <f t="shared" si="324"/>
        <v>0</v>
      </c>
      <c r="AV697" s="182">
        <f t="shared" si="325"/>
        <v>1189</v>
      </c>
      <c r="AW697" s="182">
        <f t="shared" si="326"/>
        <v>1134.8652000000002</v>
      </c>
      <c r="AX697" s="183">
        <f t="shared" si="327"/>
        <v>1189</v>
      </c>
      <c r="AY697" s="183">
        <f t="shared" si="328"/>
        <v>1134.8652000000002</v>
      </c>
      <c r="AZ697" s="183">
        <f t="shared" si="329"/>
        <v>0</v>
      </c>
      <c r="BA697" s="183">
        <f t="shared" si="330"/>
        <v>0</v>
      </c>
      <c r="BB697" s="183">
        <f t="shared" si="331"/>
        <v>0</v>
      </c>
      <c r="BC697" s="184">
        <f t="shared" si="332"/>
        <v>1189</v>
      </c>
      <c r="BD697" s="184">
        <f t="shared" si="333"/>
        <v>0</v>
      </c>
      <c r="BE697" s="184">
        <f t="shared" si="334"/>
        <v>1134.8652000000002</v>
      </c>
      <c r="BF697" s="184">
        <f t="shared" si="335"/>
        <v>0</v>
      </c>
      <c r="BG697" s="102">
        <f t="shared" si="336"/>
        <v>0</v>
      </c>
      <c r="BH697" s="102">
        <f t="shared" si="337"/>
        <v>0</v>
      </c>
      <c r="BI697" s="102">
        <f t="shared" si="338"/>
        <v>0</v>
      </c>
      <c r="BJ697" s="102">
        <f t="shared" si="339"/>
        <v>1</v>
      </c>
      <c r="BK697" s="102">
        <f t="shared" si="340"/>
        <v>0</v>
      </c>
      <c r="BL697" s="102">
        <f t="shared" si="341"/>
        <v>0</v>
      </c>
      <c r="BN697" s="102"/>
    </row>
    <row r="698" spans="1:66" x14ac:dyDescent="0.25">
      <c r="A698" s="102" t="s">
        <v>20</v>
      </c>
      <c r="B698" s="102" t="s">
        <v>8</v>
      </c>
      <c r="C698" s="102" t="s">
        <v>8</v>
      </c>
      <c r="D698" s="102" t="s">
        <v>27</v>
      </c>
      <c r="E698" s="102" t="s">
        <v>1328</v>
      </c>
      <c r="F698" s="102" t="s">
        <v>1329</v>
      </c>
      <c r="G698" s="102">
        <v>1.4690000000000001</v>
      </c>
      <c r="H698" s="102">
        <v>1</v>
      </c>
      <c r="I698" s="102">
        <v>1</v>
      </c>
      <c r="J698" s="167">
        <f>IFERROR(H698*VLOOKUP(A698, 'Advanced Parameters'!$B$7:$G$20, 6, FALSE)*VLOOKUP(A698, 'Growth Parameters'!$B$6:$H$19, 6, FALSE), 0)</f>
        <v>1</v>
      </c>
      <c r="K698" s="167">
        <f>IFERROR(IF('Advanced Parameters'!$C$5="n",'Raw Data'!I698*VLOOKUP(A698,'Advanced Parameters'!$B$7:$G$20,6,FALSE),J698*VLOOKUP(A698,'Advanced Parameters'!$B$7:$G$20,2,FALSE))*VLOOKUP(A698, 'Growth Parameters'!$B$6:$H$19, 6, FALSE), 0)</f>
        <v>1</v>
      </c>
      <c r="L698" s="167">
        <f t="shared" si="342"/>
        <v>0</v>
      </c>
      <c r="M698" s="168">
        <f>IFERROR(IF(G698="NA","NA",IF(G698&gt;'APC Parameters'!$K$6+VLOOKUP('Raw Data'!A698, 'APC Parameters'!$H$7:$L$20, 4, FALSE), 'APC Parameters'!$L$6+VLOOKUP('Raw Data'!A698, 'APC Parameters'!$H$7:$L$20, 5, FALSE), G698*('APC Parameters'!$J$6+VLOOKUP('Raw Data'!A698, 'APC Parameters'!$H$7:$L$20, 3, FALSE))+'APC Parameters'!$I$6+VLOOKUP('Raw Data'!A698, 'APC Parameters'!$H$7:$L$20, 2, FALSE))), 0)</f>
        <v>2189.7885999999999</v>
      </c>
      <c r="N698" s="168">
        <f t="shared" si="312"/>
        <v>2189.7885999999999</v>
      </c>
      <c r="O698" s="168">
        <f>IFERROR(IF(M698="NA",VLOOKUP(D698,'Internal Calculations'!$B$10:$C$11,2,FALSE), M698)*VLOOKUP(A698, 'Growth Parameters'!$B$6:$H$19, 7, FALSE), 0)</f>
        <v>2189.7885999999999</v>
      </c>
      <c r="P698" s="177">
        <f t="shared" si="313"/>
        <v>2189.7885999999999</v>
      </c>
      <c r="Q698" s="178">
        <f>IF('Funding Allocation Parameters'!$C$5="Basic Library Subsidy", MIN(O698*('Funding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MIN($O698*(VLOOKUP(CONCATENATE($A698, 'Funding Allocation Parameters'!$I$5), 'Library Subsidy Complex'!$C$2:$J$55, 2, FALSE)), VLOOKUP(CONCATENATE($A698, 'Funding Allocation Parameters'!$I$5), 'Library Subsidy Complex'!$C$2:$J$55, 4, FALSE)), 0)))))</f>
        <v>1189</v>
      </c>
      <c r="R698" s="178">
        <f>IF('Funding Allocation Parameters'!$C$5="Basic Library Subsidy", 0, IF('Funding Allocation Parameters'!$C$5="Grant funding",MIN(O698*('Funding Allocation Parameters'!$E$5), 'Funding Allocation Parameters'!$G$5), IF('Funding Allocation Parameters'!$C$5="Other author funding", 0, IF('Funding Allocation Parameters'!$C$5="Any discretionary funds (grants if available, other if no grants)", MIN(O698*('Funding Allocation Parameters'!$E$5), 'Funding Allocation Parameters'!$G$5), IF('Funding Allocation Parameters'!$C$5="Complex Library Subsidy", 0, 0)))))</f>
        <v>0</v>
      </c>
      <c r="S698" s="178">
        <f>IF('Funding Allocation Parameters'!$C$5="Basic Library Subsidy", 0, IF('Funding Allocation Parameters'!$C$5="Grant funding", 0, IF('Funding Allocation Parameters'!$C$5="Other author funding",  MIN(O698*('Funding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8" s="178">
        <f>IF('Funding Allocation Parameters'!$C$5="Basic Library Subsidy", MIN(O698*('Funding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MIN($O698*(VLOOKUP(CONCATENATE($A698, 'Funding Allocation Parameters'!$I$5), 'Library Subsidy Complex'!$C$2:$J$55, 6, FALSE)), VLOOKUP(CONCATENATE($A698, 'Funding Allocation Parameters'!$I$5), 'Library Subsidy Complex'!$C$2:$J$55, 8, FALSE)), 0)))))</f>
        <v>1189</v>
      </c>
      <c r="U698" s="178">
        <f>IF('Funding Allocation Parameters'!$C$5="Basic Library Subsidy", 0, IF('Funding Allocation Parameters'!$C$5="Grant funding", 0, IF('Funding Allocation Parameters'!$C$5="Other author funding",  MIN(O698*('Funding Allocation Parameters'!$E$5), 'Funding Allocation Parameters'!$G$5), IF('Funding Allocation Parameters'!$C$5="Any discretionary funds (grants if available, other if no grants)", MIN(O698*('Funding Allocation Parameters'!$E$5), 'Funding Allocation Parameters'!$G$5), IF('Funding Allocation Parameters'!$C$5="Complex Library Subsidy", 0, 0)))))</f>
        <v>0</v>
      </c>
      <c r="V698" s="177">
        <f t="shared" si="314"/>
        <v>1000.7885999999999</v>
      </c>
      <c r="W698" s="177">
        <f t="shared" si="315"/>
        <v>1000.7885999999999</v>
      </c>
      <c r="X698" s="179">
        <f>IF('Funding Allocation Parameters'!$C$6="Basic Library Subsidy", MIN(V698*'Funding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MIN(V698*VLOOKUP(CONCATENATE($A698, 'Funding Allocation Parameters'!$I$6), 'Library Subsidy Complex'!$C$2:$J$55, 2, FALSE), VLOOKUP(CONCATENATE($A698, 'Funding Allocation Parameters'!$I$6), 'Library Subsidy Complex'!$C$2:$J$55, 4, FALSE)), 0)))))</f>
        <v>0</v>
      </c>
      <c r="Y698" s="179">
        <f>IF('Funding Allocation Parameters'!$C$6="Basic Library Subsidy", 0, IF('Funding Allocation Parameters'!$C$6="Grant funding",MIN(V698*'Funding Allocation Parameters'!$E$6, 'Funding Allocation Parameters'!$G$6), IF('Funding Allocation Parameters'!$C$6="Other author funding", 0, IF('Funding Allocation Parameters'!$C$6="Any discretionary funds (grants if available, other if no grants)", MIN(V698*'Funding Allocation Parameters'!$E$6, 'Funding Allocation Parameters'!$G$6), IF('Funding Allocation Parameters'!$C$6="Complex Library Subsidy", 0, 0)))))</f>
        <v>1000.7885999999999</v>
      </c>
      <c r="Z698" s="179">
        <f>IF('Funding Allocation Parameters'!$C$6="Basic Library Subsidy", 0, IF('Funding Allocation Parameters'!$C$6="Grant funding", 0, IF('Funding Allocation Parameters'!$C$6="Other author funding",  MIN(V698*'Funding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8" s="179">
        <f>IF('Funding Allocation Parameters'!$C$6="Basic Library Subsidy", MIN(W698*'Funding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MIN(W698*VLOOKUP(CONCATENATE($A698, 'Funding Allocation Parameters'!$I$6), 'Library Subsidy Complex'!$C$2:$J$55, 6, FALSE), VLOOKUP(CONCATENATE($A698, 'Funding Allocation Parameters'!$I$6), 'Library Subsidy Complex'!$C$2:$J$55, 8, FALSE)), 0)))))</f>
        <v>0</v>
      </c>
      <c r="AB698" s="179">
        <f>IF('Funding Allocation Parameters'!$C$6="Basic Library Subsidy", 0, IF('Funding Allocation Parameters'!$C$6="Grant funding", 0, IF('Funding Allocation Parameters'!$C$6="Other author funding",  MIN(W698*'Funding Allocation Parameters'!$E$6, 'Funding Allocation Parameters'!$G$6), IF('Funding Allocation Parameters'!$C$6="Any discretionary funds (grants if available, other if no grants)", MIN(W698*'Funding Allocation Parameters'!$E$6, 'Funding Allocation Parameters'!$G$6), IF('Funding Allocation Parameters'!$C$6="Complex Library Subsidy", 0, 0)))))</f>
        <v>1000.7885999999999</v>
      </c>
      <c r="AC698" s="177">
        <f t="shared" si="316"/>
        <v>0</v>
      </c>
      <c r="AD698" s="177">
        <f t="shared" si="317"/>
        <v>0</v>
      </c>
      <c r="AE698" s="180">
        <f>IF('Funding Allocation Parameters'!$C$7="Basic Library Subsidy", MIN(AC698*'Funding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MIN(AC698*VLOOKUP(CONCATENATE($A698, 'Funding Allocation Parameters'!$I$7), 'Library Subsidy Complex'!$C$2:$J$55, 2, FALSE), VLOOKUP(CONCATENATE($A698, 'Funding Allocation Parameters'!$I$7), 'Library Subsidy Complex'!$C$2:$J$55, 4, FALSE)), 0)))))</f>
        <v>0</v>
      </c>
      <c r="AF698" s="180">
        <f>IF('Funding Allocation Parameters'!$C$7="Basic Library Subsidy", 0, IF('Funding Allocation Parameters'!$C$7="Grant funding",MIN(AC698*'Funding Allocation Parameters'!$E$7, 'Funding Allocation Parameters'!$G$7), IF('Funding Allocation Parameters'!$C$7="Other author funding", 0, IF('Funding Allocation Parameters'!$C$7="Any discretionary funds (grants if available, other if no grants)", MIN(AC698*'Funding Allocation Parameters'!$E$7, 'Funding Allocation Parameters'!$G$7), IF('Funding Allocation Parameters'!$C$7="Complex Library Subsidy", 0, 0)))))</f>
        <v>0</v>
      </c>
      <c r="AG698" s="180">
        <f>IF('Funding Allocation Parameters'!$C$7="Basic Library Subsidy", 0, IF('Funding Allocation Parameters'!$C$7="Grant funding", 0, IF('Funding Allocation Parameters'!$C$7="Other author funding",  MIN(AC698*'Funding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8" s="180">
        <f>IF('Funding Allocation Parameters'!$C$7="Basic Library Subsidy", MIN(AD698*'Funding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MIN(AD698*VLOOKUP(CONCATENATE($A698, 'Funding Allocation Parameters'!$I$7), 'Library Subsidy Complex'!$C$2:$J$55, 6, FALSE), VLOOKUP(CONCATENATE($A698, 'Funding Allocation Parameters'!$I$7), 'Library Subsidy Complex'!$C$2:$J$55, 8, FALSE)), 0)))))</f>
        <v>0</v>
      </c>
      <c r="AI698" s="180">
        <f>IF('Funding Allocation Parameters'!$C$7="Basic Library Subsidy", 0, IF('Funding Allocation Parameters'!$C$7="Grant funding", 0, IF('Funding Allocation Parameters'!$C$7="Other author funding",  MIN(AD698*'Funding Allocation Parameters'!$E$7, 'Funding Allocation Parameters'!$G$7), IF('Funding Allocation Parameters'!$C$7="Any discretionary funds (grants if available, other if no grants)", MIN(AD698*'Funding Allocation Parameters'!$E$7, 'Funding Allocation Parameters'!$G$7), IF('Funding Allocation Parameters'!$C$7="Complex Library Subsidy", 0, 0)))))</f>
        <v>0</v>
      </c>
      <c r="AJ698" s="177">
        <f t="shared" si="318"/>
        <v>0</v>
      </c>
      <c r="AK698" s="177">
        <f t="shared" si="319"/>
        <v>0</v>
      </c>
      <c r="AL698" s="181">
        <f>IF('Funding Allocation Parameters'!$C$8="Basic Library Subsidy", MIN(AJ698*'Funding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MIN(AJ698*VLOOKUP(CONCATENATE($A698, 'Funding Allocation Parameters'!$I$8), 'Library Subsidy Complex'!$C$2:$J$55, 2, FALSE), VLOOKUP(CONCATENATE($A698, 'Funding Allocation Parameters'!$I$8), 'Library Subsidy Complex'!$C$2:$J$55, 4, FALSE)), 0)))))</f>
        <v>0</v>
      </c>
      <c r="AM698" s="181">
        <f>IF('Funding Allocation Parameters'!$C$8="Basic Library Subsidy", 0, IF('Funding Allocation Parameters'!$C$8="Grant funding",MIN(AJ698*'Funding Allocation Parameters'!$E$8, 'Funding Allocation Parameters'!$G$8), IF('Funding Allocation Parameters'!$C$8="Other author funding", 0, IF('Funding Allocation Parameters'!$C$8="Any discretionary funds (grants if available, other if no grants)", MIN(AJ698*'Funding Allocation Parameters'!$E$8, 'Funding Allocation Parameters'!$G$8), IF('Funding Allocation Parameters'!$C$8="Complex Library Subsidy", 0, 0)))))</f>
        <v>0</v>
      </c>
      <c r="AN698" s="181">
        <f>IF('Funding Allocation Parameters'!$C$8="Basic Library Subsidy", 0, IF('Funding Allocation Parameters'!$C$8="Grant funding", 0, IF('Funding Allocation Parameters'!$C$8="Other author funding",  MIN(AJ698*'Funding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8" s="181">
        <f>IF('Funding Allocation Parameters'!$C$8="Basic Library Subsidy", MIN(AK698*'Funding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MIN(AK698*VLOOKUP(CONCATENATE($A698, 'Funding Allocation Parameters'!$I$8), 'Library Subsidy Complex'!$C$2:$J$55, 6, FALSE), VLOOKUP(CONCATENATE($A698, 'Funding Allocation Parameters'!$I$8), 'Library Subsidy Complex'!$C$2:$J$55, 8, FALSE)), 0)))))</f>
        <v>0</v>
      </c>
      <c r="AP698" s="181">
        <f>IF('Funding Allocation Parameters'!$C$8="Basic Library Subsidy", 0, IF('Funding Allocation Parameters'!$C$8="Grant funding", 0, IF('Funding Allocation Parameters'!$C$8="Other author funding",  MIN(AK698*'Funding Allocation Parameters'!$E$8, 'Funding Allocation Parameters'!$G$8), IF('Funding Allocation Parameters'!$C$8="Any discretionary funds (grants if available, other if no grants)", MIN(AK698*'Funding Allocation Parameters'!$E$8, 'Funding Allocation Parameters'!$G$8), IF('Funding Allocation Parameters'!$C$8="Complex Library Subsidy", 0, 0)))))</f>
        <v>0</v>
      </c>
      <c r="AQ698" s="177">
        <f t="shared" si="320"/>
        <v>0</v>
      </c>
      <c r="AR698" s="177">
        <f t="shared" si="321"/>
        <v>0</v>
      </c>
      <c r="AS698" s="182">
        <f t="shared" si="322"/>
        <v>1189</v>
      </c>
      <c r="AT698" s="182">
        <f t="shared" si="323"/>
        <v>1000.7885999999999</v>
      </c>
      <c r="AU698" s="182">
        <f t="shared" si="324"/>
        <v>0</v>
      </c>
      <c r="AV698" s="182">
        <f t="shared" si="325"/>
        <v>1189</v>
      </c>
      <c r="AW698" s="182">
        <f t="shared" si="326"/>
        <v>1000.7885999999999</v>
      </c>
      <c r="AX698" s="183">
        <f t="shared" si="327"/>
        <v>1189</v>
      </c>
      <c r="AY698" s="183">
        <f t="shared" si="328"/>
        <v>1000.7885999999999</v>
      </c>
      <c r="AZ698" s="183">
        <f t="shared" si="329"/>
        <v>0</v>
      </c>
      <c r="BA698" s="183">
        <f t="shared" si="330"/>
        <v>0</v>
      </c>
      <c r="BB698" s="183">
        <f t="shared" si="331"/>
        <v>0</v>
      </c>
      <c r="BC698" s="184">
        <f t="shared" si="332"/>
        <v>1189</v>
      </c>
      <c r="BD698" s="184">
        <f t="shared" si="333"/>
        <v>0</v>
      </c>
      <c r="BE698" s="184">
        <f t="shared" si="334"/>
        <v>1000.7885999999999</v>
      </c>
      <c r="BF698" s="184">
        <f t="shared" si="335"/>
        <v>0</v>
      </c>
      <c r="BG698" s="102">
        <f t="shared" si="336"/>
        <v>0</v>
      </c>
      <c r="BH698" s="102">
        <f t="shared" si="337"/>
        <v>0</v>
      </c>
      <c r="BI698" s="102">
        <f t="shared" si="338"/>
        <v>0</v>
      </c>
      <c r="BJ698" s="102">
        <f t="shared" si="339"/>
        <v>1</v>
      </c>
      <c r="BK698" s="102">
        <f t="shared" si="340"/>
        <v>0</v>
      </c>
      <c r="BL698" s="102">
        <f t="shared" si="341"/>
        <v>0</v>
      </c>
      <c r="BN698" s="102"/>
    </row>
    <row r="699" spans="1:66" x14ac:dyDescent="0.25">
      <c r="A699" s="102" t="s">
        <v>20</v>
      </c>
      <c r="B699" s="102" t="s">
        <v>8</v>
      </c>
      <c r="C699" s="102" t="s">
        <v>8</v>
      </c>
      <c r="D699" s="102" t="s">
        <v>27</v>
      </c>
      <c r="E699" s="102" t="s">
        <v>1061</v>
      </c>
      <c r="F699" s="102" t="s">
        <v>1330</v>
      </c>
      <c r="G699" s="102">
        <v>1.9730000000000001</v>
      </c>
      <c r="H699" s="102">
        <v>1</v>
      </c>
      <c r="I699" s="102">
        <v>1</v>
      </c>
      <c r="J699" s="167">
        <f>IFERROR(H699*VLOOKUP(A699, 'Advanced Parameters'!$B$7:$G$20, 6, FALSE)*VLOOKUP(A699, 'Growth Parameters'!$B$6:$H$19, 6, FALSE), 0)</f>
        <v>1</v>
      </c>
      <c r="K699" s="167">
        <f>IFERROR(IF('Advanced Parameters'!$C$5="n",'Raw Data'!I699*VLOOKUP(A699,'Advanced Parameters'!$B$7:$G$20,6,FALSE),J699*VLOOKUP(A699,'Advanced Parameters'!$B$7:$G$20,2,FALSE))*VLOOKUP(A699, 'Growth Parameters'!$B$6:$H$19, 6, FALSE), 0)</f>
        <v>1</v>
      </c>
      <c r="L699" s="167">
        <f t="shared" si="342"/>
        <v>0</v>
      </c>
      <c r="M699" s="168">
        <f>IFERROR(IF(G699="NA","NA",IF(G699&gt;'APC Parameters'!$K$6+VLOOKUP('Raw Data'!A699, 'APC Parameters'!$H$7:$L$20, 4, FALSE), 'APC Parameters'!$L$6+VLOOKUP('Raw Data'!A699, 'APC Parameters'!$H$7:$L$20, 5, FALSE), G699*('APC Parameters'!$J$6+VLOOKUP('Raw Data'!A699, 'APC Parameters'!$H$7:$L$20, 3, FALSE))+'APC Parameters'!$I$6+VLOOKUP('Raw Data'!A699, 'APC Parameters'!$H$7:$L$20, 2, FALSE))), 0)</f>
        <v>2547.3262</v>
      </c>
      <c r="N699" s="168">
        <f t="shared" si="312"/>
        <v>2547.3262</v>
      </c>
      <c r="O699" s="168">
        <f>IFERROR(IF(M699="NA",VLOOKUP(D699,'Internal Calculations'!$B$10:$C$11,2,FALSE), M699)*VLOOKUP(A699, 'Growth Parameters'!$B$6:$H$19, 7, FALSE), 0)</f>
        <v>2547.3262</v>
      </c>
      <c r="P699" s="177">
        <f t="shared" si="313"/>
        <v>2547.3262</v>
      </c>
      <c r="Q699" s="178">
        <f>IF('Funding Allocation Parameters'!$C$5="Basic Library Subsidy", MIN(O699*('Funding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MIN($O699*(VLOOKUP(CONCATENATE($A699, 'Funding Allocation Parameters'!$I$5), 'Library Subsidy Complex'!$C$2:$J$55, 2, FALSE)), VLOOKUP(CONCATENATE($A699, 'Funding Allocation Parameters'!$I$5), 'Library Subsidy Complex'!$C$2:$J$55, 4, FALSE)), 0)))))</f>
        <v>1189</v>
      </c>
      <c r="R699" s="178">
        <f>IF('Funding Allocation Parameters'!$C$5="Basic Library Subsidy", 0, IF('Funding Allocation Parameters'!$C$5="Grant funding",MIN(O699*('Funding Allocation Parameters'!$E$5), 'Funding Allocation Parameters'!$G$5), IF('Funding Allocation Parameters'!$C$5="Other author funding", 0, IF('Funding Allocation Parameters'!$C$5="Any discretionary funds (grants if available, other if no grants)", MIN(O699*('Funding Allocation Parameters'!$E$5), 'Funding Allocation Parameters'!$G$5), IF('Funding Allocation Parameters'!$C$5="Complex Library Subsidy", 0, 0)))))</f>
        <v>0</v>
      </c>
      <c r="S699" s="178">
        <f>IF('Funding Allocation Parameters'!$C$5="Basic Library Subsidy", 0, IF('Funding Allocation Parameters'!$C$5="Grant funding", 0, IF('Funding Allocation Parameters'!$C$5="Other author funding",  MIN(O699*('Funding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699" s="178">
        <f>IF('Funding Allocation Parameters'!$C$5="Basic Library Subsidy", MIN(O699*('Funding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MIN($O699*(VLOOKUP(CONCATENATE($A699, 'Funding Allocation Parameters'!$I$5), 'Library Subsidy Complex'!$C$2:$J$55, 6, FALSE)), VLOOKUP(CONCATENATE($A699, 'Funding Allocation Parameters'!$I$5), 'Library Subsidy Complex'!$C$2:$J$55, 8, FALSE)), 0)))))</f>
        <v>1189</v>
      </c>
      <c r="U699" s="178">
        <f>IF('Funding Allocation Parameters'!$C$5="Basic Library Subsidy", 0, IF('Funding Allocation Parameters'!$C$5="Grant funding", 0, IF('Funding Allocation Parameters'!$C$5="Other author funding",  MIN(O699*('Funding Allocation Parameters'!$E$5), 'Funding Allocation Parameters'!$G$5), IF('Funding Allocation Parameters'!$C$5="Any discretionary funds (grants if available, other if no grants)", MIN(O699*('Funding Allocation Parameters'!$E$5), 'Funding Allocation Parameters'!$G$5), IF('Funding Allocation Parameters'!$C$5="Complex Library Subsidy", 0, 0)))))</f>
        <v>0</v>
      </c>
      <c r="V699" s="177">
        <f t="shared" si="314"/>
        <v>1358.3262</v>
      </c>
      <c r="W699" s="177">
        <f t="shared" si="315"/>
        <v>1358.3262</v>
      </c>
      <c r="X699" s="179">
        <f>IF('Funding Allocation Parameters'!$C$6="Basic Library Subsidy", MIN(V699*'Funding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MIN(V699*VLOOKUP(CONCATENATE($A699, 'Funding Allocation Parameters'!$I$6), 'Library Subsidy Complex'!$C$2:$J$55, 2, FALSE), VLOOKUP(CONCATENATE($A699, 'Funding Allocation Parameters'!$I$6), 'Library Subsidy Complex'!$C$2:$J$55, 4, FALSE)), 0)))))</f>
        <v>0</v>
      </c>
      <c r="Y699" s="179">
        <f>IF('Funding Allocation Parameters'!$C$6="Basic Library Subsidy", 0, IF('Funding Allocation Parameters'!$C$6="Grant funding",MIN(V699*'Funding Allocation Parameters'!$E$6, 'Funding Allocation Parameters'!$G$6), IF('Funding Allocation Parameters'!$C$6="Other author funding", 0, IF('Funding Allocation Parameters'!$C$6="Any discretionary funds (grants if available, other if no grants)", MIN(V699*'Funding Allocation Parameters'!$E$6, 'Funding Allocation Parameters'!$G$6), IF('Funding Allocation Parameters'!$C$6="Complex Library Subsidy", 0, 0)))))</f>
        <v>1358.3262</v>
      </c>
      <c r="Z699" s="179">
        <f>IF('Funding Allocation Parameters'!$C$6="Basic Library Subsidy", 0, IF('Funding Allocation Parameters'!$C$6="Grant funding", 0, IF('Funding Allocation Parameters'!$C$6="Other author funding",  MIN(V699*'Funding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699" s="179">
        <f>IF('Funding Allocation Parameters'!$C$6="Basic Library Subsidy", MIN(W699*'Funding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MIN(W699*VLOOKUP(CONCATENATE($A699, 'Funding Allocation Parameters'!$I$6), 'Library Subsidy Complex'!$C$2:$J$55, 6, FALSE), VLOOKUP(CONCATENATE($A699, 'Funding Allocation Parameters'!$I$6), 'Library Subsidy Complex'!$C$2:$J$55, 8, FALSE)), 0)))))</f>
        <v>0</v>
      </c>
      <c r="AB699" s="179">
        <f>IF('Funding Allocation Parameters'!$C$6="Basic Library Subsidy", 0, IF('Funding Allocation Parameters'!$C$6="Grant funding", 0, IF('Funding Allocation Parameters'!$C$6="Other author funding",  MIN(W699*'Funding Allocation Parameters'!$E$6, 'Funding Allocation Parameters'!$G$6), IF('Funding Allocation Parameters'!$C$6="Any discretionary funds (grants if available, other if no grants)", MIN(W699*'Funding Allocation Parameters'!$E$6, 'Funding Allocation Parameters'!$G$6), IF('Funding Allocation Parameters'!$C$6="Complex Library Subsidy", 0, 0)))))</f>
        <v>1358.3262</v>
      </c>
      <c r="AC699" s="177">
        <f t="shared" si="316"/>
        <v>0</v>
      </c>
      <c r="AD699" s="177">
        <f t="shared" si="317"/>
        <v>0</v>
      </c>
      <c r="AE699" s="180">
        <f>IF('Funding Allocation Parameters'!$C$7="Basic Library Subsidy", MIN(AC699*'Funding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MIN(AC699*VLOOKUP(CONCATENATE($A699, 'Funding Allocation Parameters'!$I$7), 'Library Subsidy Complex'!$C$2:$J$55, 2, FALSE), VLOOKUP(CONCATENATE($A699, 'Funding Allocation Parameters'!$I$7), 'Library Subsidy Complex'!$C$2:$J$55, 4, FALSE)), 0)))))</f>
        <v>0</v>
      </c>
      <c r="AF699" s="180">
        <f>IF('Funding Allocation Parameters'!$C$7="Basic Library Subsidy", 0, IF('Funding Allocation Parameters'!$C$7="Grant funding",MIN(AC699*'Funding Allocation Parameters'!$E$7, 'Funding Allocation Parameters'!$G$7), IF('Funding Allocation Parameters'!$C$7="Other author funding", 0, IF('Funding Allocation Parameters'!$C$7="Any discretionary funds (grants if available, other if no grants)", MIN(AC699*'Funding Allocation Parameters'!$E$7, 'Funding Allocation Parameters'!$G$7), IF('Funding Allocation Parameters'!$C$7="Complex Library Subsidy", 0, 0)))))</f>
        <v>0</v>
      </c>
      <c r="AG699" s="180">
        <f>IF('Funding Allocation Parameters'!$C$7="Basic Library Subsidy", 0, IF('Funding Allocation Parameters'!$C$7="Grant funding", 0, IF('Funding Allocation Parameters'!$C$7="Other author funding",  MIN(AC699*'Funding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699" s="180">
        <f>IF('Funding Allocation Parameters'!$C$7="Basic Library Subsidy", MIN(AD699*'Funding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MIN(AD699*VLOOKUP(CONCATENATE($A699, 'Funding Allocation Parameters'!$I$7), 'Library Subsidy Complex'!$C$2:$J$55, 6, FALSE), VLOOKUP(CONCATENATE($A699, 'Funding Allocation Parameters'!$I$7), 'Library Subsidy Complex'!$C$2:$J$55, 8, FALSE)), 0)))))</f>
        <v>0</v>
      </c>
      <c r="AI699" s="180">
        <f>IF('Funding Allocation Parameters'!$C$7="Basic Library Subsidy", 0, IF('Funding Allocation Parameters'!$C$7="Grant funding", 0, IF('Funding Allocation Parameters'!$C$7="Other author funding",  MIN(AD699*'Funding Allocation Parameters'!$E$7, 'Funding Allocation Parameters'!$G$7), IF('Funding Allocation Parameters'!$C$7="Any discretionary funds (grants if available, other if no grants)", MIN(AD699*'Funding Allocation Parameters'!$E$7, 'Funding Allocation Parameters'!$G$7), IF('Funding Allocation Parameters'!$C$7="Complex Library Subsidy", 0, 0)))))</f>
        <v>0</v>
      </c>
      <c r="AJ699" s="177">
        <f t="shared" si="318"/>
        <v>0</v>
      </c>
      <c r="AK699" s="177">
        <f t="shared" si="319"/>
        <v>0</v>
      </c>
      <c r="AL699" s="181">
        <f>IF('Funding Allocation Parameters'!$C$8="Basic Library Subsidy", MIN(AJ699*'Funding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MIN(AJ699*VLOOKUP(CONCATENATE($A699, 'Funding Allocation Parameters'!$I$8), 'Library Subsidy Complex'!$C$2:$J$55, 2, FALSE), VLOOKUP(CONCATENATE($A699, 'Funding Allocation Parameters'!$I$8), 'Library Subsidy Complex'!$C$2:$J$55, 4, FALSE)), 0)))))</f>
        <v>0</v>
      </c>
      <c r="AM699" s="181">
        <f>IF('Funding Allocation Parameters'!$C$8="Basic Library Subsidy", 0, IF('Funding Allocation Parameters'!$C$8="Grant funding",MIN(AJ699*'Funding Allocation Parameters'!$E$8, 'Funding Allocation Parameters'!$G$8), IF('Funding Allocation Parameters'!$C$8="Other author funding", 0, IF('Funding Allocation Parameters'!$C$8="Any discretionary funds (grants if available, other if no grants)", MIN(AJ699*'Funding Allocation Parameters'!$E$8, 'Funding Allocation Parameters'!$G$8), IF('Funding Allocation Parameters'!$C$8="Complex Library Subsidy", 0, 0)))))</f>
        <v>0</v>
      </c>
      <c r="AN699" s="181">
        <f>IF('Funding Allocation Parameters'!$C$8="Basic Library Subsidy", 0, IF('Funding Allocation Parameters'!$C$8="Grant funding", 0, IF('Funding Allocation Parameters'!$C$8="Other author funding",  MIN(AJ699*'Funding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699" s="181">
        <f>IF('Funding Allocation Parameters'!$C$8="Basic Library Subsidy", MIN(AK699*'Funding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MIN(AK699*VLOOKUP(CONCATENATE($A699, 'Funding Allocation Parameters'!$I$8), 'Library Subsidy Complex'!$C$2:$J$55, 6, FALSE), VLOOKUP(CONCATENATE($A699, 'Funding Allocation Parameters'!$I$8), 'Library Subsidy Complex'!$C$2:$J$55, 8, FALSE)), 0)))))</f>
        <v>0</v>
      </c>
      <c r="AP699" s="181">
        <f>IF('Funding Allocation Parameters'!$C$8="Basic Library Subsidy", 0, IF('Funding Allocation Parameters'!$C$8="Grant funding", 0, IF('Funding Allocation Parameters'!$C$8="Other author funding",  MIN(AK699*'Funding Allocation Parameters'!$E$8, 'Funding Allocation Parameters'!$G$8), IF('Funding Allocation Parameters'!$C$8="Any discretionary funds (grants if available, other if no grants)", MIN(AK699*'Funding Allocation Parameters'!$E$8, 'Funding Allocation Parameters'!$G$8), IF('Funding Allocation Parameters'!$C$8="Complex Library Subsidy", 0, 0)))))</f>
        <v>0</v>
      </c>
      <c r="AQ699" s="177">
        <f t="shared" si="320"/>
        <v>0</v>
      </c>
      <c r="AR699" s="177">
        <f t="shared" si="321"/>
        <v>0</v>
      </c>
      <c r="AS699" s="182">
        <f t="shared" si="322"/>
        <v>1189</v>
      </c>
      <c r="AT699" s="182">
        <f t="shared" si="323"/>
        <v>1358.3262</v>
      </c>
      <c r="AU699" s="182">
        <f t="shared" si="324"/>
        <v>0</v>
      </c>
      <c r="AV699" s="182">
        <f t="shared" si="325"/>
        <v>1189</v>
      </c>
      <c r="AW699" s="182">
        <f t="shared" si="326"/>
        <v>1358.3262</v>
      </c>
      <c r="AX699" s="183">
        <f t="shared" si="327"/>
        <v>1189</v>
      </c>
      <c r="AY699" s="183">
        <f t="shared" si="328"/>
        <v>1358.3262</v>
      </c>
      <c r="AZ699" s="183">
        <f t="shared" si="329"/>
        <v>0</v>
      </c>
      <c r="BA699" s="183">
        <f t="shared" si="330"/>
        <v>0</v>
      </c>
      <c r="BB699" s="183">
        <f t="shared" si="331"/>
        <v>0</v>
      </c>
      <c r="BC699" s="184">
        <f t="shared" si="332"/>
        <v>1189</v>
      </c>
      <c r="BD699" s="184">
        <f t="shared" si="333"/>
        <v>0</v>
      </c>
      <c r="BE699" s="184">
        <f t="shared" si="334"/>
        <v>1358.3262</v>
      </c>
      <c r="BF699" s="184">
        <f t="shared" si="335"/>
        <v>0</v>
      </c>
      <c r="BG699" s="102">
        <f t="shared" si="336"/>
        <v>0</v>
      </c>
      <c r="BH699" s="102">
        <f t="shared" si="337"/>
        <v>0</v>
      </c>
      <c r="BI699" s="102">
        <f t="shared" si="338"/>
        <v>0</v>
      </c>
      <c r="BJ699" s="102">
        <f t="shared" si="339"/>
        <v>1</v>
      </c>
      <c r="BK699" s="102">
        <f t="shared" si="340"/>
        <v>0</v>
      </c>
      <c r="BL699" s="102">
        <f t="shared" si="341"/>
        <v>0</v>
      </c>
      <c r="BN699" s="102"/>
    </row>
    <row r="700" spans="1:66" x14ac:dyDescent="0.25">
      <c r="A700" s="102" t="s">
        <v>20</v>
      </c>
      <c r="B700" s="102" t="s">
        <v>8</v>
      </c>
      <c r="C700" s="102" t="s">
        <v>8</v>
      </c>
      <c r="D700" s="102" t="s">
        <v>27</v>
      </c>
      <c r="E700" s="102" t="s">
        <v>668</v>
      </c>
      <c r="F700" s="102" t="s">
        <v>1331</v>
      </c>
      <c r="G700" s="102">
        <v>1.23</v>
      </c>
      <c r="H700" s="102">
        <v>1</v>
      </c>
      <c r="I700" s="102">
        <v>1</v>
      </c>
      <c r="J700" s="167">
        <f>IFERROR(H700*VLOOKUP(A700, 'Advanced Parameters'!$B$7:$G$20, 6, FALSE)*VLOOKUP(A700, 'Growth Parameters'!$B$6:$H$19, 6, FALSE), 0)</f>
        <v>1</v>
      </c>
      <c r="K700" s="167">
        <f>IFERROR(IF('Advanced Parameters'!$C$5="n",'Raw Data'!I700*VLOOKUP(A700,'Advanced Parameters'!$B$7:$G$20,6,FALSE),J700*VLOOKUP(A700,'Advanced Parameters'!$B$7:$G$20,2,FALSE))*VLOOKUP(A700, 'Growth Parameters'!$B$6:$H$19, 6, FALSE), 0)</f>
        <v>1</v>
      </c>
      <c r="L700" s="167">
        <f t="shared" si="342"/>
        <v>0</v>
      </c>
      <c r="M700" s="168">
        <f>IFERROR(IF(G700="NA","NA",IF(G700&gt;'APC Parameters'!$K$6+VLOOKUP('Raw Data'!A700, 'APC Parameters'!$H$7:$L$20, 4, FALSE), 'APC Parameters'!$L$6+VLOOKUP('Raw Data'!A700, 'APC Parameters'!$H$7:$L$20, 5, FALSE), G700*('APC Parameters'!$J$6+VLOOKUP('Raw Data'!A700, 'APC Parameters'!$H$7:$L$20, 3, FALSE))+'APC Parameters'!$I$6+VLOOKUP('Raw Data'!A700, 'APC Parameters'!$H$7:$L$20, 2, FALSE))), 0)</f>
        <v>2020.2420000000002</v>
      </c>
      <c r="N700" s="168">
        <f t="shared" si="312"/>
        <v>2020.2420000000002</v>
      </c>
      <c r="O700" s="168">
        <f>IFERROR(IF(M700="NA",VLOOKUP(D700,'Internal Calculations'!$B$10:$C$11,2,FALSE), M700)*VLOOKUP(A700, 'Growth Parameters'!$B$6:$H$19, 7, FALSE), 0)</f>
        <v>2020.2420000000002</v>
      </c>
      <c r="P700" s="177">
        <f t="shared" si="313"/>
        <v>2020.2420000000002</v>
      </c>
      <c r="Q700" s="178">
        <f>IF('Funding Allocation Parameters'!$C$5="Basic Library Subsidy", MIN(O700*('Funding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MIN($O700*(VLOOKUP(CONCATENATE($A700, 'Funding Allocation Parameters'!$I$5), 'Library Subsidy Complex'!$C$2:$J$55, 2, FALSE)), VLOOKUP(CONCATENATE($A700, 'Funding Allocation Parameters'!$I$5), 'Library Subsidy Complex'!$C$2:$J$55, 4, FALSE)), 0)))))</f>
        <v>1189</v>
      </c>
      <c r="R700" s="178">
        <f>IF('Funding Allocation Parameters'!$C$5="Basic Library Subsidy", 0, IF('Funding Allocation Parameters'!$C$5="Grant funding",MIN(O700*('Funding Allocation Parameters'!$E$5), 'Funding Allocation Parameters'!$G$5), IF('Funding Allocation Parameters'!$C$5="Other author funding", 0, IF('Funding Allocation Parameters'!$C$5="Any discretionary funds (grants if available, other if no grants)", MIN(O700*('Funding Allocation Parameters'!$E$5), 'Funding Allocation Parameters'!$G$5), IF('Funding Allocation Parameters'!$C$5="Complex Library Subsidy", 0, 0)))))</f>
        <v>0</v>
      </c>
      <c r="S700" s="178">
        <f>IF('Funding Allocation Parameters'!$C$5="Basic Library Subsidy", 0, IF('Funding Allocation Parameters'!$C$5="Grant funding", 0, IF('Funding Allocation Parameters'!$C$5="Other author funding",  MIN(O700*('Funding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0" s="178">
        <f>IF('Funding Allocation Parameters'!$C$5="Basic Library Subsidy", MIN(O700*('Funding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MIN($O700*(VLOOKUP(CONCATENATE($A700, 'Funding Allocation Parameters'!$I$5), 'Library Subsidy Complex'!$C$2:$J$55, 6, FALSE)), VLOOKUP(CONCATENATE($A700, 'Funding Allocation Parameters'!$I$5), 'Library Subsidy Complex'!$C$2:$J$55, 8, FALSE)), 0)))))</f>
        <v>1189</v>
      </c>
      <c r="U700" s="178">
        <f>IF('Funding Allocation Parameters'!$C$5="Basic Library Subsidy", 0, IF('Funding Allocation Parameters'!$C$5="Grant funding", 0, IF('Funding Allocation Parameters'!$C$5="Other author funding",  MIN(O700*('Funding Allocation Parameters'!$E$5), 'Funding Allocation Parameters'!$G$5), IF('Funding Allocation Parameters'!$C$5="Any discretionary funds (grants if available, other if no grants)", MIN(O700*('Funding Allocation Parameters'!$E$5), 'Funding Allocation Parameters'!$G$5), IF('Funding Allocation Parameters'!$C$5="Complex Library Subsidy", 0, 0)))))</f>
        <v>0</v>
      </c>
      <c r="V700" s="177">
        <f t="shared" si="314"/>
        <v>831.24200000000019</v>
      </c>
      <c r="W700" s="177">
        <f t="shared" si="315"/>
        <v>831.24200000000019</v>
      </c>
      <c r="X700" s="179">
        <f>IF('Funding Allocation Parameters'!$C$6="Basic Library Subsidy", MIN(V700*'Funding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MIN(V700*VLOOKUP(CONCATENATE($A700, 'Funding Allocation Parameters'!$I$6), 'Library Subsidy Complex'!$C$2:$J$55, 2, FALSE), VLOOKUP(CONCATENATE($A700, 'Funding Allocation Parameters'!$I$6), 'Library Subsidy Complex'!$C$2:$J$55, 4, FALSE)), 0)))))</f>
        <v>0</v>
      </c>
      <c r="Y700" s="179">
        <f>IF('Funding Allocation Parameters'!$C$6="Basic Library Subsidy", 0, IF('Funding Allocation Parameters'!$C$6="Grant funding",MIN(V700*'Funding Allocation Parameters'!$E$6, 'Funding Allocation Parameters'!$G$6), IF('Funding Allocation Parameters'!$C$6="Other author funding", 0, IF('Funding Allocation Parameters'!$C$6="Any discretionary funds (grants if available, other if no grants)", MIN(V700*'Funding Allocation Parameters'!$E$6, 'Funding Allocation Parameters'!$G$6), IF('Funding Allocation Parameters'!$C$6="Complex Library Subsidy", 0, 0)))))</f>
        <v>831.24200000000019</v>
      </c>
      <c r="Z700" s="179">
        <f>IF('Funding Allocation Parameters'!$C$6="Basic Library Subsidy", 0, IF('Funding Allocation Parameters'!$C$6="Grant funding", 0, IF('Funding Allocation Parameters'!$C$6="Other author funding",  MIN(V700*'Funding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0" s="179">
        <f>IF('Funding Allocation Parameters'!$C$6="Basic Library Subsidy", MIN(W700*'Funding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MIN(W700*VLOOKUP(CONCATENATE($A700, 'Funding Allocation Parameters'!$I$6), 'Library Subsidy Complex'!$C$2:$J$55, 6, FALSE), VLOOKUP(CONCATENATE($A700, 'Funding Allocation Parameters'!$I$6), 'Library Subsidy Complex'!$C$2:$J$55, 8, FALSE)), 0)))))</f>
        <v>0</v>
      </c>
      <c r="AB700" s="179">
        <f>IF('Funding Allocation Parameters'!$C$6="Basic Library Subsidy", 0, IF('Funding Allocation Parameters'!$C$6="Grant funding", 0, IF('Funding Allocation Parameters'!$C$6="Other author funding",  MIN(W700*'Funding Allocation Parameters'!$E$6, 'Funding Allocation Parameters'!$G$6), IF('Funding Allocation Parameters'!$C$6="Any discretionary funds (grants if available, other if no grants)", MIN(W700*'Funding Allocation Parameters'!$E$6, 'Funding Allocation Parameters'!$G$6), IF('Funding Allocation Parameters'!$C$6="Complex Library Subsidy", 0, 0)))))</f>
        <v>831.24200000000019</v>
      </c>
      <c r="AC700" s="177">
        <f t="shared" si="316"/>
        <v>0</v>
      </c>
      <c r="AD700" s="177">
        <f t="shared" si="317"/>
        <v>0</v>
      </c>
      <c r="AE700" s="180">
        <f>IF('Funding Allocation Parameters'!$C$7="Basic Library Subsidy", MIN(AC700*'Funding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MIN(AC700*VLOOKUP(CONCATENATE($A700, 'Funding Allocation Parameters'!$I$7), 'Library Subsidy Complex'!$C$2:$J$55, 2, FALSE), VLOOKUP(CONCATENATE($A700, 'Funding Allocation Parameters'!$I$7), 'Library Subsidy Complex'!$C$2:$J$55, 4, FALSE)), 0)))))</f>
        <v>0</v>
      </c>
      <c r="AF700" s="180">
        <f>IF('Funding Allocation Parameters'!$C$7="Basic Library Subsidy", 0, IF('Funding Allocation Parameters'!$C$7="Grant funding",MIN(AC700*'Funding Allocation Parameters'!$E$7, 'Funding Allocation Parameters'!$G$7), IF('Funding Allocation Parameters'!$C$7="Other author funding", 0, IF('Funding Allocation Parameters'!$C$7="Any discretionary funds (grants if available, other if no grants)", MIN(AC700*'Funding Allocation Parameters'!$E$7, 'Funding Allocation Parameters'!$G$7), IF('Funding Allocation Parameters'!$C$7="Complex Library Subsidy", 0, 0)))))</f>
        <v>0</v>
      </c>
      <c r="AG700" s="180">
        <f>IF('Funding Allocation Parameters'!$C$7="Basic Library Subsidy", 0, IF('Funding Allocation Parameters'!$C$7="Grant funding", 0, IF('Funding Allocation Parameters'!$C$7="Other author funding",  MIN(AC700*'Funding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0" s="180">
        <f>IF('Funding Allocation Parameters'!$C$7="Basic Library Subsidy", MIN(AD700*'Funding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MIN(AD700*VLOOKUP(CONCATENATE($A700, 'Funding Allocation Parameters'!$I$7), 'Library Subsidy Complex'!$C$2:$J$55, 6, FALSE), VLOOKUP(CONCATENATE($A700, 'Funding Allocation Parameters'!$I$7), 'Library Subsidy Complex'!$C$2:$J$55, 8, FALSE)), 0)))))</f>
        <v>0</v>
      </c>
      <c r="AI700" s="180">
        <f>IF('Funding Allocation Parameters'!$C$7="Basic Library Subsidy", 0, IF('Funding Allocation Parameters'!$C$7="Grant funding", 0, IF('Funding Allocation Parameters'!$C$7="Other author funding",  MIN(AD700*'Funding Allocation Parameters'!$E$7, 'Funding Allocation Parameters'!$G$7), IF('Funding Allocation Parameters'!$C$7="Any discretionary funds (grants if available, other if no grants)", MIN(AD700*'Funding Allocation Parameters'!$E$7, 'Funding Allocation Parameters'!$G$7), IF('Funding Allocation Parameters'!$C$7="Complex Library Subsidy", 0, 0)))))</f>
        <v>0</v>
      </c>
      <c r="AJ700" s="177">
        <f t="shared" si="318"/>
        <v>0</v>
      </c>
      <c r="AK700" s="177">
        <f t="shared" si="319"/>
        <v>0</v>
      </c>
      <c r="AL700" s="181">
        <f>IF('Funding Allocation Parameters'!$C$8="Basic Library Subsidy", MIN(AJ700*'Funding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MIN(AJ700*VLOOKUP(CONCATENATE($A700, 'Funding Allocation Parameters'!$I$8), 'Library Subsidy Complex'!$C$2:$J$55, 2, FALSE), VLOOKUP(CONCATENATE($A700, 'Funding Allocation Parameters'!$I$8), 'Library Subsidy Complex'!$C$2:$J$55, 4, FALSE)), 0)))))</f>
        <v>0</v>
      </c>
      <c r="AM700" s="181">
        <f>IF('Funding Allocation Parameters'!$C$8="Basic Library Subsidy", 0, IF('Funding Allocation Parameters'!$C$8="Grant funding",MIN(AJ700*'Funding Allocation Parameters'!$E$8, 'Funding Allocation Parameters'!$G$8), IF('Funding Allocation Parameters'!$C$8="Other author funding", 0, IF('Funding Allocation Parameters'!$C$8="Any discretionary funds (grants if available, other if no grants)", MIN(AJ700*'Funding Allocation Parameters'!$E$8, 'Funding Allocation Parameters'!$G$8), IF('Funding Allocation Parameters'!$C$8="Complex Library Subsidy", 0, 0)))))</f>
        <v>0</v>
      </c>
      <c r="AN700" s="181">
        <f>IF('Funding Allocation Parameters'!$C$8="Basic Library Subsidy", 0, IF('Funding Allocation Parameters'!$C$8="Grant funding", 0, IF('Funding Allocation Parameters'!$C$8="Other author funding",  MIN(AJ700*'Funding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0" s="181">
        <f>IF('Funding Allocation Parameters'!$C$8="Basic Library Subsidy", MIN(AK700*'Funding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MIN(AK700*VLOOKUP(CONCATENATE($A700, 'Funding Allocation Parameters'!$I$8), 'Library Subsidy Complex'!$C$2:$J$55, 6, FALSE), VLOOKUP(CONCATENATE($A700, 'Funding Allocation Parameters'!$I$8), 'Library Subsidy Complex'!$C$2:$J$55, 8, FALSE)), 0)))))</f>
        <v>0</v>
      </c>
      <c r="AP700" s="181">
        <f>IF('Funding Allocation Parameters'!$C$8="Basic Library Subsidy", 0, IF('Funding Allocation Parameters'!$C$8="Grant funding", 0, IF('Funding Allocation Parameters'!$C$8="Other author funding",  MIN(AK700*'Funding Allocation Parameters'!$E$8, 'Funding Allocation Parameters'!$G$8), IF('Funding Allocation Parameters'!$C$8="Any discretionary funds (grants if available, other if no grants)", MIN(AK700*'Funding Allocation Parameters'!$E$8, 'Funding Allocation Parameters'!$G$8), IF('Funding Allocation Parameters'!$C$8="Complex Library Subsidy", 0, 0)))))</f>
        <v>0</v>
      </c>
      <c r="AQ700" s="177">
        <f t="shared" si="320"/>
        <v>0</v>
      </c>
      <c r="AR700" s="177">
        <f t="shared" si="321"/>
        <v>0</v>
      </c>
      <c r="AS700" s="182">
        <f t="shared" si="322"/>
        <v>1189</v>
      </c>
      <c r="AT700" s="182">
        <f t="shared" si="323"/>
        <v>831.24200000000019</v>
      </c>
      <c r="AU700" s="182">
        <f t="shared" si="324"/>
        <v>0</v>
      </c>
      <c r="AV700" s="182">
        <f t="shared" si="325"/>
        <v>1189</v>
      </c>
      <c r="AW700" s="182">
        <f t="shared" si="326"/>
        <v>831.24200000000019</v>
      </c>
      <c r="AX700" s="183">
        <f t="shared" si="327"/>
        <v>1189</v>
      </c>
      <c r="AY700" s="183">
        <f t="shared" si="328"/>
        <v>831.24200000000019</v>
      </c>
      <c r="AZ700" s="183">
        <f t="shared" si="329"/>
        <v>0</v>
      </c>
      <c r="BA700" s="183">
        <f t="shared" si="330"/>
        <v>0</v>
      </c>
      <c r="BB700" s="183">
        <f t="shared" si="331"/>
        <v>0</v>
      </c>
      <c r="BC700" s="184">
        <f t="shared" si="332"/>
        <v>1189</v>
      </c>
      <c r="BD700" s="184">
        <f t="shared" si="333"/>
        <v>0</v>
      </c>
      <c r="BE700" s="184">
        <f t="shared" si="334"/>
        <v>831.24200000000019</v>
      </c>
      <c r="BF700" s="184">
        <f t="shared" si="335"/>
        <v>0</v>
      </c>
      <c r="BG700" s="102">
        <f t="shared" si="336"/>
        <v>0</v>
      </c>
      <c r="BH700" s="102">
        <f t="shared" si="337"/>
        <v>0</v>
      </c>
      <c r="BI700" s="102">
        <f t="shared" si="338"/>
        <v>0</v>
      </c>
      <c r="BJ700" s="102">
        <f t="shared" si="339"/>
        <v>1</v>
      </c>
      <c r="BK700" s="102">
        <f t="shared" si="340"/>
        <v>0</v>
      </c>
      <c r="BL700" s="102">
        <f t="shared" si="341"/>
        <v>0</v>
      </c>
      <c r="BN700" s="102"/>
    </row>
    <row r="701" spans="1:66" x14ac:dyDescent="0.25">
      <c r="A701" s="102" t="s">
        <v>20</v>
      </c>
      <c r="B701" s="102" t="s">
        <v>8</v>
      </c>
      <c r="C701" s="102" t="s">
        <v>8</v>
      </c>
      <c r="D701" s="102" t="s">
        <v>27</v>
      </c>
      <c r="E701" s="102" t="s">
        <v>359</v>
      </c>
      <c r="F701" s="102" t="s">
        <v>1332</v>
      </c>
      <c r="G701" s="102">
        <v>1.919</v>
      </c>
      <c r="H701" s="102">
        <v>1</v>
      </c>
      <c r="I701" s="102">
        <v>1</v>
      </c>
      <c r="J701" s="167">
        <f>IFERROR(H701*VLOOKUP(A701, 'Advanced Parameters'!$B$7:$G$20, 6, FALSE)*VLOOKUP(A701, 'Growth Parameters'!$B$6:$H$19, 6, FALSE), 0)</f>
        <v>1</v>
      </c>
      <c r="K701" s="167">
        <f>IFERROR(IF('Advanced Parameters'!$C$5="n",'Raw Data'!I701*VLOOKUP(A701,'Advanced Parameters'!$B$7:$G$20,6,FALSE),J701*VLOOKUP(A701,'Advanced Parameters'!$B$7:$G$20,2,FALSE))*VLOOKUP(A701, 'Growth Parameters'!$B$6:$H$19, 6, FALSE), 0)</f>
        <v>1</v>
      </c>
      <c r="L701" s="167">
        <f t="shared" si="342"/>
        <v>0</v>
      </c>
      <c r="M701" s="168">
        <f>IFERROR(IF(G701="NA","NA",IF(G701&gt;'APC Parameters'!$K$6+VLOOKUP('Raw Data'!A701, 'APC Parameters'!$H$7:$L$20, 4, FALSE), 'APC Parameters'!$L$6+VLOOKUP('Raw Data'!A701, 'APC Parameters'!$H$7:$L$20, 5, FALSE), G701*('APC Parameters'!$J$6+VLOOKUP('Raw Data'!A701, 'APC Parameters'!$H$7:$L$20, 3, FALSE))+'APC Parameters'!$I$6+VLOOKUP('Raw Data'!A701, 'APC Parameters'!$H$7:$L$20, 2, FALSE))), 0)</f>
        <v>2509.0186000000003</v>
      </c>
      <c r="N701" s="168">
        <f t="shared" si="312"/>
        <v>2509.0186000000003</v>
      </c>
      <c r="O701" s="168">
        <f>IFERROR(IF(M701="NA",VLOOKUP(D701,'Internal Calculations'!$B$10:$C$11,2,FALSE), M701)*VLOOKUP(A701, 'Growth Parameters'!$B$6:$H$19, 7, FALSE), 0)</f>
        <v>2509.0186000000003</v>
      </c>
      <c r="P701" s="177">
        <f t="shared" si="313"/>
        <v>2509.0186000000003</v>
      </c>
      <c r="Q701" s="178">
        <f>IF('Funding Allocation Parameters'!$C$5="Basic Library Subsidy", MIN(O701*('Funding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MIN($O701*(VLOOKUP(CONCATENATE($A701, 'Funding Allocation Parameters'!$I$5), 'Library Subsidy Complex'!$C$2:$J$55, 2, FALSE)), VLOOKUP(CONCATENATE($A701, 'Funding Allocation Parameters'!$I$5), 'Library Subsidy Complex'!$C$2:$J$55, 4, FALSE)), 0)))))</f>
        <v>1189</v>
      </c>
      <c r="R701" s="178">
        <f>IF('Funding Allocation Parameters'!$C$5="Basic Library Subsidy", 0, IF('Funding Allocation Parameters'!$C$5="Grant funding",MIN(O701*('Funding Allocation Parameters'!$E$5), 'Funding Allocation Parameters'!$G$5), IF('Funding Allocation Parameters'!$C$5="Other author funding", 0, IF('Funding Allocation Parameters'!$C$5="Any discretionary funds (grants if available, other if no grants)", MIN(O701*('Funding Allocation Parameters'!$E$5), 'Funding Allocation Parameters'!$G$5), IF('Funding Allocation Parameters'!$C$5="Complex Library Subsidy", 0, 0)))))</f>
        <v>0</v>
      </c>
      <c r="S701" s="178">
        <f>IF('Funding Allocation Parameters'!$C$5="Basic Library Subsidy", 0, IF('Funding Allocation Parameters'!$C$5="Grant funding", 0, IF('Funding Allocation Parameters'!$C$5="Other author funding",  MIN(O701*('Funding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1" s="178">
        <f>IF('Funding Allocation Parameters'!$C$5="Basic Library Subsidy", MIN(O701*('Funding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MIN($O701*(VLOOKUP(CONCATENATE($A701, 'Funding Allocation Parameters'!$I$5), 'Library Subsidy Complex'!$C$2:$J$55, 6, FALSE)), VLOOKUP(CONCATENATE($A701, 'Funding Allocation Parameters'!$I$5), 'Library Subsidy Complex'!$C$2:$J$55, 8, FALSE)), 0)))))</f>
        <v>1189</v>
      </c>
      <c r="U701" s="178">
        <f>IF('Funding Allocation Parameters'!$C$5="Basic Library Subsidy", 0, IF('Funding Allocation Parameters'!$C$5="Grant funding", 0, IF('Funding Allocation Parameters'!$C$5="Other author funding",  MIN(O701*('Funding Allocation Parameters'!$E$5), 'Funding Allocation Parameters'!$G$5), IF('Funding Allocation Parameters'!$C$5="Any discretionary funds (grants if available, other if no grants)", MIN(O701*('Funding Allocation Parameters'!$E$5), 'Funding Allocation Parameters'!$G$5), IF('Funding Allocation Parameters'!$C$5="Complex Library Subsidy", 0, 0)))))</f>
        <v>0</v>
      </c>
      <c r="V701" s="177">
        <f t="shared" si="314"/>
        <v>1320.0186000000003</v>
      </c>
      <c r="W701" s="177">
        <f t="shared" si="315"/>
        <v>1320.0186000000003</v>
      </c>
      <c r="X701" s="179">
        <f>IF('Funding Allocation Parameters'!$C$6="Basic Library Subsidy", MIN(V701*'Funding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MIN(V701*VLOOKUP(CONCATENATE($A701, 'Funding Allocation Parameters'!$I$6), 'Library Subsidy Complex'!$C$2:$J$55, 2, FALSE), VLOOKUP(CONCATENATE($A701, 'Funding Allocation Parameters'!$I$6), 'Library Subsidy Complex'!$C$2:$J$55, 4, FALSE)), 0)))))</f>
        <v>0</v>
      </c>
      <c r="Y701" s="179">
        <f>IF('Funding Allocation Parameters'!$C$6="Basic Library Subsidy", 0, IF('Funding Allocation Parameters'!$C$6="Grant funding",MIN(V701*'Funding Allocation Parameters'!$E$6, 'Funding Allocation Parameters'!$G$6), IF('Funding Allocation Parameters'!$C$6="Other author funding", 0, IF('Funding Allocation Parameters'!$C$6="Any discretionary funds (grants if available, other if no grants)", MIN(V701*'Funding Allocation Parameters'!$E$6, 'Funding Allocation Parameters'!$G$6), IF('Funding Allocation Parameters'!$C$6="Complex Library Subsidy", 0, 0)))))</f>
        <v>1320.0186000000003</v>
      </c>
      <c r="Z701" s="179">
        <f>IF('Funding Allocation Parameters'!$C$6="Basic Library Subsidy", 0, IF('Funding Allocation Parameters'!$C$6="Grant funding", 0, IF('Funding Allocation Parameters'!$C$6="Other author funding",  MIN(V701*'Funding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1" s="179">
        <f>IF('Funding Allocation Parameters'!$C$6="Basic Library Subsidy", MIN(W701*'Funding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MIN(W701*VLOOKUP(CONCATENATE($A701, 'Funding Allocation Parameters'!$I$6), 'Library Subsidy Complex'!$C$2:$J$55, 6, FALSE), VLOOKUP(CONCATENATE($A701, 'Funding Allocation Parameters'!$I$6), 'Library Subsidy Complex'!$C$2:$J$55, 8, FALSE)), 0)))))</f>
        <v>0</v>
      </c>
      <c r="AB701" s="179">
        <f>IF('Funding Allocation Parameters'!$C$6="Basic Library Subsidy", 0, IF('Funding Allocation Parameters'!$C$6="Grant funding", 0, IF('Funding Allocation Parameters'!$C$6="Other author funding",  MIN(W701*'Funding Allocation Parameters'!$E$6, 'Funding Allocation Parameters'!$G$6), IF('Funding Allocation Parameters'!$C$6="Any discretionary funds (grants if available, other if no grants)", MIN(W701*'Funding Allocation Parameters'!$E$6, 'Funding Allocation Parameters'!$G$6), IF('Funding Allocation Parameters'!$C$6="Complex Library Subsidy", 0, 0)))))</f>
        <v>1320.0186000000003</v>
      </c>
      <c r="AC701" s="177">
        <f t="shared" si="316"/>
        <v>0</v>
      </c>
      <c r="AD701" s="177">
        <f t="shared" si="317"/>
        <v>0</v>
      </c>
      <c r="AE701" s="180">
        <f>IF('Funding Allocation Parameters'!$C$7="Basic Library Subsidy", MIN(AC701*'Funding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MIN(AC701*VLOOKUP(CONCATENATE($A701, 'Funding Allocation Parameters'!$I$7), 'Library Subsidy Complex'!$C$2:$J$55, 2, FALSE), VLOOKUP(CONCATENATE($A701, 'Funding Allocation Parameters'!$I$7), 'Library Subsidy Complex'!$C$2:$J$55, 4, FALSE)), 0)))))</f>
        <v>0</v>
      </c>
      <c r="AF701" s="180">
        <f>IF('Funding Allocation Parameters'!$C$7="Basic Library Subsidy", 0, IF('Funding Allocation Parameters'!$C$7="Grant funding",MIN(AC701*'Funding Allocation Parameters'!$E$7, 'Funding Allocation Parameters'!$G$7), IF('Funding Allocation Parameters'!$C$7="Other author funding", 0, IF('Funding Allocation Parameters'!$C$7="Any discretionary funds (grants if available, other if no grants)", MIN(AC701*'Funding Allocation Parameters'!$E$7, 'Funding Allocation Parameters'!$G$7), IF('Funding Allocation Parameters'!$C$7="Complex Library Subsidy", 0, 0)))))</f>
        <v>0</v>
      </c>
      <c r="AG701" s="180">
        <f>IF('Funding Allocation Parameters'!$C$7="Basic Library Subsidy", 0, IF('Funding Allocation Parameters'!$C$7="Grant funding", 0, IF('Funding Allocation Parameters'!$C$7="Other author funding",  MIN(AC701*'Funding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1" s="180">
        <f>IF('Funding Allocation Parameters'!$C$7="Basic Library Subsidy", MIN(AD701*'Funding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MIN(AD701*VLOOKUP(CONCATENATE($A701, 'Funding Allocation Parameters'!$I$7), 'Library Subsidy Complex'!$C$2:$J$55, 6, FALSE), VLOOKUP(CONCATENATE($A701, 'Funding Allocation Parameters'!$I$7), 'Library Subsidy Complex'!$C$2:$J$55, 8, FALSE)), 0)))))</f>
        <v>0</v>
      </c>
      <c r="AI701" s="180">
        <f>IF('Funding Allocation Parameters'!$C$7="Basic Library Subsidy", 0, IF('Funding Allocation Parameters'!$C$7="Grant funding", 0, IF('Funding Allocation Parameters'!$C$7="Other author funding",  MIN(AD701*'Funding Allocation Parameters'!$E$7, 'Funding Allocation Parameters'!$G$7), IF('Funding Allocation Parameters'!$C$7="Any discretionary funds (grants if available, other if no grants)", MIN(AD701*'Funding Allocation Parameters'!$E$7, 'Funding Allocation Parameters'!$G$7), IF('Funding Allocation Parameters'!$C$7="Complex Library Subsidy", 0, 0)))))</f>
        <v>0</v>
      </c>
      <c r="AJ701" s="177">
        <f t="shared" si="318"/>
        <v>0</v>
      </c>
      <c r="AK701" s="177">
        <f t="shared" si="319"/>
        <v>0</v>
      </c>
      <c r="AL701" s="181">
        <f>IF('Funding Allocation Parameters'!$C$8="Basic Library Subsidy", MIN(AJ701*'Funding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MIN(AJ701*VLOOKUP(CONCATENATE($A701, 'Funding Allocation Parameters'!$I$8), 'Library Subsidy Complex'!$C$2:$J$55, 2, FALSE), VLOOKUP(CONCATENATE($A701, 'Funding Allocation Parameters'!$I$8), 'Library Subsidy Complex'!$C$2:$J$55, 4, FALSE)), 0)))))</f>
        <v>0</v>
      </c>
      <c r="AM701" s="181">
        <f>IF('Funding Allocation Parameters'!$C$8="Basic Library Subsidy", 0, IF('Funding Allocation Parameters'!$C$8="Grant funding",MIN(AJ701*'Funding Allocation Parameters'!$E$8, 'Funding Allocation Parameters'!$G$8), IF('Funding Allocation Parameters'!$C$8="Other author funding", 0, IF('Funding Allocation Parameters'!$C$8="Any discretionary funds (grants if available, other if no grants)", MIN(AJ701*'Funding Allocation Parameters'!$E$8, 'Funding Allocation Parameters'!$G$8), IF('Funding Allocation Parameters'!$C$8="Complex Library Subsidy", 0, 0)))))</f>
        <v>0</v>
      </c>
      <c r="AN701" s="181">
        <f>IF('Funding Allocation Parameters'!$C$8="Basic Library Subsidy", 0, IF('Funding Allocation Parameters'!$C$8="Grant funding", 0, IF('Funding Allocation Parameters'!$C$8="Other author funding",  MIN(AJ701*'Funding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1" s="181">
        <f>IF('Funding Allocation Parameters'!$C$8="Basic Library Subsidy", MIN(AK701*'Funding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MIN(AK701*VLOOKUP(CONCATENATE($A701, 'Funding Allocation Parameters'!$I$8), 'Library Subsidy Complex'!$C$2:$J$55, 6, FALSE), VLOOKUP(CONCATENATE($A701, 'Funding Allocation Parameters'!$I$8), 'Library Subsidy Complex'!$C$2:$J$55, 8, FALSE)), 0)))))</f>
        <v>0</v>
      </c>
      <c r="AP701" s="181">
        <f>IF('Funding Allocation Parameters'!$C$8="Basic Library Subsidy", 0, IF('Funding Allocation Parameters'!$C$8="Grant funding", 0, IF('Funding Allocation Parameters'!$C$8="Other author funding",  MIN(AK701*'Funding Allocation Parameters'!$E$8, 'Funding Allocation Parameters'!$G$8), IF('Funding Allocation Parameters'!$C$8="Any discretionary funds (grants if available, other if no grants)", MIN(AK701*'Funding Allocation Parameters'!$E$8, 'Funding Allocation Parameters'!$G$8), IF('Funding Allocation Parameters'!$C$8="Complex Library Subsidy", 0, 0)))))</f>
        <v>0</v>
      </c>
      <c r="AQ701" s="177">
        <f t="shared" si="320"/>
        <v>0</v>
      </c>
      <c r="AR701" s="177">
        <f t="shared" si="321"/>
        <v>0</v>
      </c>
      <c r="AS701" s="182">
        <f t="shared" si="322"/>
        <v>1189</v>
      </c>
      <c r="AT701" s="182">
        <f t="shared" si="323"/>
        <v>1320.0186000000003</v>
      </c>
      <c r="AU701" s="182">
        <f t="shared" si="324"/>
        <v>0</v>
      </c>
      <c r="AV701" s="182">
        <f t="shared" si="325"/>
        <v>1189</v>
      </c>
      <c r="AW701" s="182">
        <f t="shared" si="326"/>
        <v>1320.0186000000003</v>
      </c>
      <c r="AX701" s="183">
        <f t="shared" si="327"/>
        <v>1189</v>
      </c>
      <c r="AY701" s="183">
        <f t="shared" si="328"/>
        <v>1320.0186000000003</v>
      </c>
      <c r="AZ701" s="183">
        <f t="shared" si="329"/>
        <v>0</v>
      </c>
      <c r="BA701" s="183">
        <f t="shared" si="330"/>
        <v>0</v>
      </c>
      <c r="BB701" s="183">
        <f t="shared" si="331"/>
        <v>0</v>
      </c>
      <c r="BC701" s="184">
        <f t="shared" si="332"/>
        <v>1189</v>
      </c>
      <c r="BD701" s="184">
        <f t="shared" si="333"/>
        <v>0</v>
      </c>
      <c r="BE701" s="184">
        <f t="shared" si="334"/>
        <v>1320.0186000000003</v>
      </c>
      <c r="BF701" s="184">
        <f t="shared" si="335"/>
        <v>0</v>
      </c>
      <c r="BG701" s="102">
        <f t="shared" si="336"/>
        <v>0</v>
      </c>
      <c r="BH701" s="102">
        <f t="shared" si="337"/>
        <v>0</v>
      </c>
      <c r="BI701" s="102">
        <f t="shared" si="338"/>
        <v>0</v>
      </c>
      <c r="BJ701" s="102">
        <f t="shared" si="339"/>
        <v>1</v>
      </c>
      <c r="BK701" s="102">
        <f t="shared" si="340"/>
        <v>0</v>
      </c>
      <c r="BL701" s="102">
        <f t="shared" si="341"/>
        <v>0</v>
      </c>
      <c r="BN701" s="102"/>
    </row>
    <row r="702" spans="1:66" x14ac:dyDescent="0.25">
      <c r="A702" s="102" t="s">
        <v>20</v>
      </c>
      <c r="B702" s="102" t="s">
        <v>8</v>
      </c>
      <c r="C702" s="102" t="s">
        <v>8</v>
      </c>
      <c r="D702" s="102" t="s">
        <v>27</v>
      </c>
      <c r="E702" s="102" t="s">
        <v>661</v>
      </c>
      <c r="F702" s="102" t="s">
        <v>1333</v>
      </c>
      <c r="G702" s="102">
        <v>0.79100000000000004</v>
      </c>
      <c r="H702" s="102">
        <v>1</v>
      </c>
      <c r="I702" s="102">
        <v>1</v>
      </c>
      <c r="J702" s="167">
        <f>IFERROR(H702*VLOOKUP(A702, 'Advanced Parameters'!$B$7:$G$20, 6, FALSE)*VLOOKUP(A702, 'Growth Parameters'!$B$6:$H$19, 6, FALSE), 0)</f>
        <v>1</v>
      </c>
      <c r="K702" s="167">
        <f>IFERROR(IF('Advanced Parameters'!$C$5="n",'Raw Data'!I702*VLOOKUP(A702,'Advanced Parameters'!$B$7:$G$20,6,FALSE),J702*VLOOKUP(A702,'Advanced Parameters'!$B$7:$G$20,2,FALSE))*VLOOKUP(A702, 'Growth Parameters'!$B$6:$H$19, 6, FALSE), 0)</f>
        <v>1</v>
      </c>
      <c r="L702" s="167">
        <f t="shared" si="342"/>
        <v>0</v>
      </c>
      <c r="M702" s="168">
        <f>IFERROR(IF(G702="NA","NA",IF(G702&gt;'APC Parameters'!$K$6+VLOOKUP('Raw Data'!A702, 'APC Parameters'!$H$7:$L$20, 4, FALSE), 'APC Parameters'!$L$6+VLOOKUP('Raw Data'!A702, 'APC Parameters'!$H$7:$L$20, 5, FALSE), G702*('APC Parameters'!$J$6+VLOOKUP('Raw Data'!A702, 'APC Parameters'!$H$7:$L$20, 3, FALSE))+'APC Parameters'!$I$6+VLOOKUP('Raw Data'!A702, 'APC Parameters'!$H$7:$L$20, 2, FALSE))), 0)</f>
        <v>1708.8154</v>
      </c>
      <c r="N702" s="168">
        <f t="shared" si="312"/>
        <v>1708.8154</v>
      </c>
      <c r="O702" s="168">
        <f>IFERROR(IF(M702="NA",VLOOKUP(D702,'Internal Calculations'!$B$10:$C$11,2,FALSE), M702)*VLOOKUP(A702, 'Growth Parameters'!$B$6:$H$19, 7, FALSE), 0)</f>
        <v>1708.8154</v>
      </c>
      <c r="P702" s="177">
        <f t="shared" si="313"/>
        <v>1708.8154</v>
      </c>
      <c r="Q702" s="178">
        <f>IF('Funding Allocation Parameters'!$C$5="Basic Library Subsidy", MIN(O702*('Funding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MIN($O702*(VLOOKUP(CONCATENATE($A702, 'Funding Allocation Parameters'!$I$5), 'Library Subsidy Complex'!$C$2:$J$55, 2, FALSE)), VLOOKUP(CONCATENATE($A702, 'Funding Allocation Parameters'!$I$5), 'Library Subsidy Complex'!$C$2:$J$55, 4, FALSE)), 0)))))</f>
        <v>1189</v>
      </c>
      <c r="R702" s="178">
        <f>IF('Funding Allocation Parameters'!$C$5="Basic Library Subsidy", 0, IF('Funding Allocation Parameters'!$C$5="Grant funding",MIN(O702*('Funding Allocation Parameters'!$E$5), 'Funding Allocation Parameters'!$G$5), IF('Funding Allocation Parameters'!$C$5="Other author funding", 0, IF('Funding Allocation Parameters'!$C$5="Any discretionary funds (grants if available, other if no grants)", MIN(O702*('Funding Allocation Parameters'!$E$5), 'Funding Allocation Parameters'!$G$5), IF('Funding Allocation Parameters'!$C$5="Complex Library Subsidy", 0, 0)))))</f>
        <v>0</v>
      </c>
      <c r="S702" s="178">
        <f>IF('Funding Allocation Parameters'!$C$5="Basic Library Subsidy", 0, IF('Funding Allocation Parameters'!$C$5="Grant funding", 0, IF('Funding Allocation Parameters'!$C$5="Other author funding",  MIN(O702*('Funding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2" s="178">
        <f>IF('Funding Allocation Parameters'!$C$5="Basic Library Subsidy", MIN(O702*('Funding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MIN($O702*(VLOOKUP(CONCATENATE($A702, 'Funding Allocation Parameters'!$I$5), 'Library Subsidy Complex'!$C$2:$J$55, 6, FALSE)), VLOOKUP(CONCATENATE($A702, 'Funding Allocation Parameters'!$I$5), 'Library Subsidy Complex'!$C$2:$J$55, 8, FALSE)), 0)))))</f>
        <v>1189</v>
      </c>
      <c r="U702" s="178">
        <f>IF('Funding Allocation Parameters'!$C$5="Basic Library Subsidy", 0, IF('Funding Allocation Parameters'!$C$5="Grant funding", 0, IF('Funding Allocation Parameters'!$C$5="Other author funding",  MIN(O702*('Funding Allocation Parameters'!$E$5), 'Funding Allocation Parameters'!$G$5), IF('Funding Allocation Parameters'!$C$5="Any discretionary funds (grants if available, other if no grants)", MIN(O702*('Funding Allocation Parameters'!$E$5), 'Funding Allocation Parameters'!$G$5), IF('Funding Allocation Parameters'!$C$5="Complex Library Subsidy", 0, 0)))))</f>
        <v>0</v>
      </c>
      <c r="V702" s="177">
        <f t="shared" si="314"/>
        <v>519.81539999999995</v>
      </c>
      <c r="W702" s="177">
        <f t="shared" si="315"/>
        <v>519.81539999999995</v>
      </c>
      <c r="X702" s="179">
        <f>IF('Funding Allocation Parameters'!$C$6="Basic Library Subsidy", MIN(V702*'Funding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MIN(V702*VLOOKUP(CONCATENATE($A702, 'Funding Allocation Parameters'!$I$6), 'Library Subsidy Complex'!$C$2:$J$55, 2, FALSE), VLOOKUP(CONCATENATE($A702, 'Funding Allocation Parameters'!$I$6), 'Library Subsidy Complex'!$C$2:$J$55, 4, FALSE)), 0)))))</f>
        <v>0</v>
      </c>
      <c r="Y702" s="179">
        <f>IF('Funding Allocation Parameters'!$C$6="Basic Library Subsidy", 0, IF('Funding Allocation Parameters'!$C$6="Grant funding",MIN(V702*'Funding Allocation Parameters'!$E$6, 'Funding Allocation Parameters'!$G$6), IF('Funding Allocation Parameters'!$C$6="Other author funding", 0, IF('Funding Allocation Parameters'!$C$6="Any discretionary funds (grants if available, other if no grants)", MIN(V702*'Funding Allocation Parameters'!$E$6, 'Funding Allocation Parameters'!$G$6), IF('Funding Allocation Parameters'!$C$6="Complex Library Subsidy", 0, 0)))))</f>
        <v>519.81539999999995</v>
      </c>
      <c r="Z702" s="179">
        <f>IF('Funding Allocation Parameters'!$C$6="Basic Library Subsidy", 0, IF('Funding Allocation Parameters'!$C$6="Grant funding", 0, IF('Funding Allocation Parameters'!$C$6="Other author funding",  MIN(V702*'Funding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2" s="179">
        <f>IF('Funding Allocation Parameters'!$C$6="Basic Library Subsidy", MIN(W702*'Funding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MIN(W702*VLOOKUP(CONCATENATE($A702, 'Funding Allocation Parameters'!$I$6), 'Library Subsidy Complex'!$C$2:$J$55, 6, FALSE), VLOOKUP(CONCATENATE($A702, 'Funding Allocation Parameters'!$I$6), 'Library Subsidy Complex'!$C$2:$J$55, 8, FALSE)), 0)))))</f>
        <v>0</v>
      </c>
      <c r="AB702" s="179">
        <f>IF('Funding Allocation Parameters'!$C$6="Basic Library Subsidy", 0, IF('Funding Allocation Parameters'!$C$6="Grant funding", 0, IF('Funding Allocation Parameters'!$C$6="Other author funding",  MIN(W702*'Funding Allocation Parameters'!$E$6, 'Funding Allocation Parameters'!$G$6), IF('Funding Allocation Parameters'!$C$6="Any discretionary funds (grants if available, other if no grants)", MIN(W702*'Funding Allocation Parameters'!$E$6, 'Funding Allocation Parameters'!$G$6), IF('Funding Allocation Parameters'!$C$6="Complex Library Subsidy", 0, 0)))))</f>
        <v>519.81539999999995</v>
      </c>
      <c r="AC702" s="177">
        <f t="shared" si="316"/>
        <v>0</v>
      </c>
      <c r="AD702" s="177">
        <f t="shared" si="317"/>
        <v>0</v>
      </c>
      <c r="AE702" s="180">
        <f>IF('Funding Allocation Parameters'!$C$7="Basic Library Subsidy", MIN(AC702*'Funding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MIN(AC702*VLOOKUP(CONCATENATE($A702, 'Funding Allocation Parameters'!$I$7), 'Library Subsidy Complex'!$C$2:$J$55, 2, FALSE), VLOOKUP(CONCATENATE($A702, 'Funding Allocation Parameters'!$I$7), 'Library Subsidy Complex'!$C$2:$J$55, 4, FALSE)), 0)))))</f>
        <v>0</v>
      </c>
      <c r="AF702" s="180">
        <f>IF('Funding Allocation Parameters'!$C$7="Basic Library Subsidy", 0, IF('Funding Allocation Parameters'!$C$7="Grant funding",MIN(AC702*'Funding Allocation Parameters'!$E$7, 'Funding Allocation Parameters'!$G$7), IF('Funding Allocation Parameters'!$C$7="Other author funding", 0, IF('Funding Allocation Parameters'!$C$7="Any discretionary funds (grants if available, other if no grants)", MIN(AC702*'Funding Allocation Parameters'!$E$7, 'Funding Allocation Parameters'!$G$7), IF('Funding Allocation Parameters'!$C$7="Complex Library Subsidy", 0, 0)))))</f>
        <v>0</v>
      </c>
      <c r="AG702" s="180">
        <f>IF('Funding Allocation Parameters'!$C$7="Basic Library Subsidy", 0, IF('Funding Allocation Parameters'!$C$7="Grant funding", 0, IF('Funding Allocation Parameters'!$C$7="Other author funding",  MIN(AC702*'Funding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2" s="180">
        <f>IF('Funding Allocation Parameters'!$C$7="Basic Library Subsidy", MIN(AD702*'Funding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MIN(AD702*VLOOKUP(CONCATENATE($A702, 'Funding Allocation Parameters'!$I$7), 'Library Subsidy Complex'!$C$2:$J$55, 6, FALSE), VLOOKUP(CONCATENATE($A702, 'Funding Allocation Parameters'!$I$7), 'Library Subsidy Complex'!$C$2:$J$55, 8, FALSE)), 0)))))</f>
        <v>0</v>
      </c>
      <c r="AI702" s="180">
        <f>IF('Funding Allocation Parameters'!$C$7="Basic Library Subsidy", 0, IF('Funding Allocation Parameters'!$C$7="Grant funding", 0, IF('Funding Allocation Parameters'!$C$7="Other author funding",  MIN(AD702*'Funding Allocation Parameters'!$E$7, 'Funding Allocation Parameters'!$G$7), IF('Funding Allocation Parameters'!$C$7="Any discretionary funds (grants if available, other if no grants)", MIN(AD702*'Funding Allocation Parameters'!$E$7, 'Funding Allocation Parameters'!$G$7), IF('Funding Allocation Parameters'!$C$7="Complex Library Subsidy", 0, 0)))))</f>
        <v>0</v>
      </c>
      <c r="AJ702" s="177">
        <f t="shared" si="318"/>
        <v>0</v>
      </c>
      <c r="AK702" s="177">
        <f t="shared" si="319"/>
        <v>0</v>
      </c>
      <c r="AL702" s="181">
        <f>IF('Funding Allocation Parameters'!$C$8="Basic Library Subsidy", MIN(AJ702*'Funding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MIN(AJ702*VLOOKUP(CONCATENATE($A702, 'Funding Allocation Parameters'!$I$8), 'Library Subsidy Complex'!$C$2:$J$55, 2, FALSE), VLOOKUP(CONCATENATE($A702, 'Funding Allocation Parameters'!$I$8), 'Library Subsidy Complex'!$C$2:$J$55, 4, FALSE)), 0)))))</f>
        <v>0</v>
      </c>
      <c r="AM702" s="181">
        <f>IF('Funding Allocation Parameters'!$C$8="Basic Library Subsidy", 0, IF('Funding Allocation Parameters'!$C$8="Grant funding",MIN(AJ702*'Funding Allocation Parameters'!$E$8, 'Funding Allocation Parameters'!$G$8), IF('Funding Allocation Parameters'!$C$8="Other author funding", 0, IF('Funding Allocation Parameters'!$C$8="Any discretionary funds (grants if available, other if no grants)", MIN(AJ702*'Funding Allocation Parameters'!$E$8, 'Funding Allocation Parameters'!$G$8), IF('Funding Allocation Parameters'!$C$8="Complex Library Subsidy", 0, 0)))))</f>
        <v>0</v>
      </c>
      <c r="AN702" s="181">
        <f>IF('Funding Allocation Parameters'!$C$8="Basic Library Subsidy", 0, IF('Funding Allocation Parameters'!$C$8="Grant funding", 0, IF('Funding Allocation Parameters'!$C$8="Other author funding",  MIN(AJ702*'Funding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2" s="181">
        <f>IF('Funding Allocation Parameters'!$C$8="Basic Library Subsidy", MIN(AK702*'Funding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MIN(AK702*VLOOKUP(CONCATENATE($A702, 'Funding Allocation Parameters'!$I$8), 'Library Subsidy Complex'!$C$2:$J$55, 6, FALSE), VLOOKUP(CONCATENATE($A702, 'Funding Allocation Parameters'!$I$8), 'Library Subsidy Complex'!$C$2:$J$55, 8, FALSE)), 0)))))</f>
        <v>0</v>
      </c>
      <c r="AP702" s="181">
        <f>IF('Funding Allocation Parameters'!$C$8="Basic Library Subsidy", 0, IF('Funding Allocation Parameters'!$C$8="Grant funding", 0, IF('Funding Allocation Parameters'!$C$8="Other author funding",  MIN(AK702*'Funding Allocation Parameters'!$E$8, 'Funding Allocation Parameters'!$G$8), IF('Funding Allocation Parameters'!$C$8="Any discretionary funds (grants if available, other if no grants)", MIN(AK702*'Funding Allocation Parameters'!$E$8, 'Funding Allocation Parameters'!$G$8), IF('Funding Allocation Parameters'!$C$8="Complex Library Subsidy", 0, 0)))))</f>
        <v>0</v>
      </c>
      <c r="AQ702" s="177">
        <f t="shared" si="320"/>
        <v>0</v>
      </c>
      <c r="AR702" s="177">
        <f t="shared" si="321"/>
        <v>0</v>
      </c>
      <c r="AS702" s="182">
        <f t="shared" si="322"/>
        <v>1189</v>
      </c>
      <c r="AT702" s="182">
        <f t="shared" si="323"/>
        <v>519.81539999999995</v>
      </c>
      <c r="AU702" s="182">
        <f t="shared" si="324"/>
        <v>0</v>
      </c>
      <c r="AV702" s="182">
        <f t="shared" si="325"/>
        <v>1189</v>
      </c>
      <c r="AW702" s="182">
        <f t="shared" si="326"/>
        <v>519.81539999999995</v>
      </c>
      <c r="AX702" s="183">
        <f t="shared" si="327"/>
        <v>1189</v>
      </c>
      <c r="AY702" s="183">
        <f t="shared" si="328"/>
        <v>519.81539999999995</v>
      </c>
      <c r="AZ702" s="183">
        <f t="shared" si="329"/>
        <v>0</v>
      </c>
      <c r="BA702" s="183">
        <f t="shared" si="330"/>
        <v>0</v>
      </c>
      <c r="BB702" s="183">
        <f t="shared" si="331"/>
        <v>0</v>
      </c>
      <c r="BC702" s="184">
        <f t="shared" si="332"/>
        <v>1189</v>
      </c>
      <c r="BD702" s="184">
        <f t="shared" si="333"/>
        <v>0</v>
      </c>
      <c r="BE702" s="184">
        <f t="shared" si="334"/>
        <v>519.81539999999995</v>
      </c>
      <c r="BF702" s="184">
        <f t="shared" si="335"/>
        <v>0</v>
      </c>
      <c r="BG702" s="102">
        <f t="shared" si="336"/>
        <v>0</v>
      </c>
      <c r="BH702" s="102">
        <f t="shared" si="337"/>
        <v>0</v>
      </c>
      <c r="BI702" s="102">
        <f t="shared" si="338"/>
        <v>0</v>
      </c>
      <c r="BJ702" s="102">
        <f t="shared" si="339"/>
        <v>1</v>
      </c>
      <c r="BK702" s="102">
        <f t="shared" si="340"/>
        <v>0</v>
      </c>
      <c r="BL702" s="102">
        <f t="shared" si="341"/>
        <v>0</v>
      </c>
      <c r="BN702" s="102"/>
    </row>
    <row r="703" spans="1:66" x14ac:dyDescent="0.25">
      <c r="A703" s="102" t="s">
        <v>20</v>
      </c>
      <c r="B703" s="102" t="s">
        <v>8</v>
      </c>
      <c r="C703" s="102" t="s">
        <v>8</v>
      </c>
      <c r="D703" s="102" t="s">
        <v>27</v>
      </c>
      <c r="E703" s="102" t="s">
        <v>1334</v>
      </c>
      <c r="F703" s="102" t="s">
        <v>1335</v>
      </c>
      <c r="G703" s="102">
        <v>0.51700000000000002</v>
      </c>
      <c r="H703" s="102">
        <v>1</v>
      </c>
      <c r="I703" s="102">
        <v>1</v>
      </c>
      <c r="J703" s="167">
        <f>IFERROR(H703*VLOOKUP(A703, 'Advanced Parameters'!$B$7:$G$20, 6, FALSE)*VLOOKUP(A703, 'Growth Parameters'!$B$6:$H$19, 6, FALSE), 0)</f>
        <v>1</v>
      </c>
      <c r="K703" s="167">
        <f>IFERROR(IF('Advanced Parameters'!$C$5="n",'Raw Data'!I703*VLOOKUP(A703,'Advanced Parameters'!$B$7:$G$20,6,FALSE),J703*VLOOKUP(A703,'Advanced Parameters'!$B$7:$G$20,2,FALSE))*VLOOKUP(A703, 'Growth Parameters'!$B$6:$H$19, 6, FALSE), 0)</f>
        <v>1</v>
      </c>
      <c r="L703" s="167">
        <f t="shared" si="342"/>
        <v>0</v>
      </c>
      <c r="M703" s="168">
        <f>IFERROR(IF(G703="NA","NA",IF(G703&gt;'APC Parameters'!$K$6+VLOOKUP('Raw Data'!A703, 'APC Parameters'!$H$7:$L$20, 4, FALSE), 'APC Parameters'!$L$6+VLOOKUP('Raw Data'!A703, 'APC Parameters'!$H$7:$L$20, 5, FALSE), G703*('APC Parameters'!$J$6+VLOOKUP('Raw Data'!A703, 'APC Parameters'!$H$7:$L$20, 3, FALSE))+'APC Parameters'!$I$6+VLOOKUP('Raw Data'!A703, 'APC Parameters'!$H$7:$L$20, 2, FALSE))), 0)</f>
        <v>1514.4398000000001</v>
      </c>
      <c r="N703" s="168">
        <f t="shared" si="312"/>
        <v>1514.4398000000001</v>
      </c>
      <c r="O703" s="168">
        <f>IFERROR(IF(M703="NA",VLOOKUP(D703,'Internal Calculations'!$B$10:$C$11,2,FALSE), M703)*VLOOKUP(A703, 'Growth Parameters'!$B$6:$H$19, 7, FALSE), 0)</f>
        <v>1514.4398000000001</v>
      </c>
      <c r="P703" s="177">
        <f t="shared" si="313"/>
        <v>1514.4398000000001</v>
      </c>
      <c r="Q703" s="178">
        <f>IF('Funding Allocation Parameters'!$C$5="Basic Library Subsidy", MIN(O703*('Funding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MIN($O703*(VLOOKUP(CONCATENATE($A703, 'Funding Allocation Parameters'!$I$5), 'Library Subsidy Complex'!$C$2:$J$55, 2, FALSE)), VLOOKUP(CONCATENATE($A703, 'Funding Allocation Parameters'!$I$5), 'Library Subsidy Complex'!$C$2:$J$55, 4, FALSE)), 0)))))</f>
        <v>1189</v>
      </c>
      <c r="R703" s="178">
        <f>IF('Funding Allocation Parameters'!$C$5="Basic Library Subsidy", 0, IF('Funding Allocation Parameters'!$C$5="Grant funding",MIN(O703*('Funding Allocation Parameters'!$E$5), 'Funding Allocation Parameters'!$G$5), IF('Funding Allocation Parameters'!$C$5="Other author funding", 0, IF('Funding Allocation Parameters'!$C$5="Any discretionary funds (grants if available, other if no grants)", MIN(O703*('Funding Allocation Parameters'!$E$5), 'Funding Allocation Parameters'!$G$5), IF('Funding Allocation Parameters'!$C$5="Complex Library Subsidy", 0, 0)))))</f>
        <v>0</v>
      </c>
      <c r="S703" s="178">
        <f>IF('Funding Allocation Parameters'!$C$5="Basic Library Subsidy", 0, IF('Funding Allocation Parameters'!$C$5="Grant funding", 0, IF('Funding Allocation Parameters'!$C$5="Other author funding",  MIN(O703*('Funding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3" s="178">
        <f>IF('Funding Allocation Parameters'!$C$5="Basic Library Subsidy", MIN(O703*('Funding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MIN($O703*(VLOOKUP(CONCATENATE($A703, 'Funding Allocation Parameters'!$I$5), 'Library Subsidy Complex'!$C$2:$J$55, 6, FALSE)), VLOOKUP(CONCATENATE($A703, 'Funding Allocation Parameters'!$I$5), 'Library Subsidy Complex'!$C$2:$J$55, 8, FALSE)), 0)))))</f>
        <v>1189</v>
      </c>
      <c r="U703" s="178">
        <f>IF('Funding Allocation Parameters'!$C$5="Basic Library Subsidy", 0, IF('Funding Allocation Parameters'!$C$5="Grant funding", 0, IF('Funding Allocation Parameters'!$C$5="Other author funding",  MIN(O703*('Funding Allocation Parameters'!$E$5), 'Funding Allocation Parameters'!$G$5), IF('Funding Allocation Parameters'!$C$5="Any discretionary funds (grants if available, other if no grants)", MIN(O703*('Funding Allocation Parameters'!$E$5), 'Funding Allocation Parameters'!$G$5), IF('Funding Allocation Parameters'!$C$5="Complex Library Subsidy", 0, 0)))))</f>
        <v>0</v>
      </c>
      <c r="V703" s="177">
        <f t="shared" si="314"/>
        <v>325.4398000000001</v>
      </c>
      <c r="W703" s="177">
        <f t="shared" si="315"/>
        <v>325.4398000000001</v>
      </c>
      <c r="X703" s="179">
        <f>IF('Funding Allocation Parameters'!$C$6="Basic Library Subsidy", MIN(V703*'Funding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MIN(V703*VLOOKUP(CONCATENATE($A703, 'Funding Allocation Parameters'!$I$6), 'Library Subsidy Complex'!$C$2:$J$55, 2, FALSE), VLOOKUP(CONCATENATE($A703, 'Funding Allocation Parameters'!$I$6), 'Library Subsidy Complex'!$C$2:$J$55, 4, FALSE)), 0)))))</f>
        <v>0</v>
      </c>
      <c r="Y703" s="179">
        <f>IF('Funding Allocation Parameters'!$C$6="Basic Library Subsidy", 0, IF('Funding Allocation Parameters'!$C$6="Grant funding",MIN(V703*'Funding Allocation Parameters'!$E$6, 'Funding Allocation Parameters'!$G$6), IF('Funding Allocation Parameters'!$C$6="Other author funding", 0, IF('Funding Allocation Parameters'!$C$6="Any discretionary funds (grants if available, other if no grants)", MIN(V703*'Funding Allocation Parameters'!$E$6, 'Funding Allocation Parameters'!$G$6), IF('Funding Allocation Parameters'!$C$6="Complex Library Subsidy", 0, 0)))))</f>
        <v>325.4398000000001</v>
      </c>
      <c r="Z703" s="179">
        <f>IF('Funding Allocation Parameters'!$C$6="Basic Library Subsidy", 0, IF('Funding Allocation Parameters'!$C$6="Grant funding", 0, IF('Funding Allocation Parameters'!$C$6="Other author funding",  MIN(V703*'Funding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3" s="179">
        <f>IF('Funding Allocation Parameters'!$C$6="Basic Library Subsidy", MIN(W703*'Funding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MIN(W703*VLOOKUP(CONCATENATE($A703, 'Funding Allocation Parameters'!$I$6), 'Library Subsidy Complex'!$C$2:$J$55, 6, FALSE), VLOOKUP(CONCATENATE($A703, 'Funding Allocation Parameters'!$I$6), 'Library Subsidy Complex'!$C$2:$J$55, 8, FALSE)), 0)))))</f>
        <v>0</v>
      </c>
      <c r="AB703" s="179">
        <f>IF('Funding Allocation Parameters'!$C$6="Basic Library Subsidy", 0, IF('Funding Allocation Parameters'!$C$6="Grant funding", 0, IF('Funding Allocation Parameters'!$C$6="Other author funding",  MIN(W703*'Funding Allocation Parameters'!$E$6, 'Funding Allocation Parameters'!$G$6), IF('Funding Allocation Parameters'!$C$6="Any discretionary funds (grants if available, other if no grants)", MIN(W703*'Funding Allocation Parameters'!$E$6, 'Funding Allocation Parameters'!$G$6), IF('Funding Allocation Parameters'!$C$6="Complex Library Subsidy", 0, 0)))))</f>
        <v>325.4398000000001</v>
      </c>
      <c r="AC703" s="177">
        <f t="shared" si="316"/>
        <v>0</v>
      </c>
      <c r="AD703" s="177">
        <f t="shared" si="317"/>
        <v>0</v>
      </c>
      <c r="AE703" s="180">
        <f>IF('Funding Allocation Parameters'!$C$7="Basic Library Subsidy", MIN(AC703*'Funding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MIN(AC703*VLOOKUP(CONCATENATE($A703, 'Funding Allocation Parameters'!$I$7), 'Library Subsidy Complex'!$C$2:$J$55, 2, FALSE), VLOOKUP(CONCATENATE($A703, 'Funding Allocation Parameters'!$I$7), 'Library Subsidy Complex'!$C$2:$J$55, 4, FALSE)), 0)))))</f>
        <v>0</v>
      </c>
      <c r="AF703" s="180">
        <f>IF('Funding Allocation Parameters'!$C$7="Basic Library Subsidy", 0, IF('Funding Allocation Parameters'!$C$7="Grant funding",MIN(AC703*'Funding Allocation Parameters'!$E$7, 'Funding Allocation Parameters'!$G$7), IF('Funding Allocation Parameters'!$C$7="Other author funding", 0, IF('Funding Allocation Parameters'!$C$7="Any discretionary funds (grants if available, other if no grants)", MIN(AC703*'Funding Allocation Parameters'!$E$7, 'Funding Allocation Parameters'!$G$7), IF('Funding Allocation Parameters'!$C$7="Complex Library Subsidy", 0, 0)))))</f>
        <v>0</v>
      </c>
      <c r="AG703" s="180">
        <f>IF('Funding Allocation Parameters'!$C$7="Basic Library Subsidy", 0, IF('Funding Allocation Parameters'!$C$7="Grant funding", 0, IF('Funding Allocation Parameters'!$C$7="Other author funding",  MIN(AC703*'Funding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3" s="180">
        <f>IF('Funding Allocation Parameters'!$C$7="Basic Library Subsidy", MIN(AD703*'Funding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MIN(AD703*VLOOKUP(CONCATENATE($A703, 'Funding Allocation Parameters'!$I$7), 'Library Subsidy Complex'!$C$2:$J$55, 6, FALSE), VLOOKUP(CONCATENATE($A703, 'Funding Allocation Parameters'!$I$7), 'Library Subsidy Complex'!$C$2:$J$55, 8, FALSE)), 0)))))</f>
        <v>0</v>
      </c>
      <c r="AI703" s="180">
        <f>IF('Funding Allocation Parameters'!$C$7="Basic Library Subsidy", 0, IF('Funding Allocation Parameters'!$C$7="Grant funding", 0, IF('Funding Allocation Parameters'!$C$7="Other author funding",  MIN(AD703*'Funding Allocation Parameters'!$E$7, 'Funding Allocation Parameters'!$G$7), IF('Funding Allocation Parameters'!$C$7="Any discretionary funds (grants if available, other if no grants)", MIN(AD703*'Funding Allocation Parameters'!$E$7, 'Funding Allocation Parameters'!$G$7), IF('Funding Allocation Parameters'!$C$7="Complex Library Subsidy", 0, 0)))))</f>
        <v>0</v>
      </c>
      <c r="AJ703" s="177">
        <f t="shared" si="318"/>
        <v>0</v>
      </c>
      <c r="AK703" s="177">
        <f t="shared" si="319"/>
        <v>0</v>
      </c>
      <c r="AL703" s="181">
        <f>IF('Funding Allocation Parameters'!$C$8="Basic Library Subsidy", MIN(AJ703*'Funding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MIN(AJ703*VLOOKUP(CONCATENATE($A703, 'Funding Allocation Parameters'!$I$8), 'Library Subsidy Complex'!$C$2:$J$55, 2, FALSE), VLOOKUP(CONCATENATE($A703, 'Funding Allocation Parameters'!$I$8), 'Library Subsidy Complex'!$C$2:$J$55, 4, FALSE)), 0)))))</f>
        <v>0</v>
      </c>
      <c r="AM703" s="181">
        <f>IF('Funding Allocation Parameters'!$C$8="Basic Library Subsidy", 0, IF('Funding Allocation Parameters'!$C$8="Grant funding",MIN(AJ703*'Funding Allocation Parameters'!$E$8, 'Funding Allocation Parameters'!$G$8), IF('Funding Allocation Parameters'!$C$8="Other author funding", 0, IF('Funding Allocation Parameters'!$C$8="Any discretionary funds (grants if available, other if no grants)", MIN(AJ703*'Funding Allocation Parameters'!$E$8, 'Funding Allocation Parameters'!$G$8), IF('Funding Allocation Parameters'!$C$8="Complex Library Subsidy", 0, 0)))))</f>
        <v>0</v>
      </c>
      <c r="AN703" s="181">
        <f>IF('Funding Allocation Parameters'!$C$8="Basic Library Subsidy", 0, IF('Funding Allocation Parameters'!$C$8="Grant funding", 0, IF('Funding Allocation Parameters'!$C$8="Other author funding",  MIN(AJ703*'Funding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3" s="181">
        <f>IF('Funding Allocation Parameters'!$C$8="Basic Library Subsidy", MIN(AK703*'Funding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MIN(AK703*VLOOKUP(CONCATENATE($A703, 'Funding Allocation Parameters'!$I$8), 'Library Subsidy Complex'!$C$2:$J$55, 6, FALSE), VLOOKUP(CONCATENATE($A703, 'Funding Allocation Parameters'!$I$8), 'Library Subsidy Complex'!$C$2:$J$55, 8, FALSE)), 0)))))</f>
        <v>0</v>
      </c>
      <c r="AP703" s="181">
        <f>IF('Funding Allocation Parameters'!$C$8="Basic Library Subsidy", 0, IF('Funding Allocation Parameters'!$C$8="Grant funding", 0, IF('Funding Allocation Parameters'!$C$8="Other author funding",  MIN(AK703*'Funding Allocation Parameters'!$E$8, 'Funding Allocation Parameters'!$G$8), IF('Funding Allocation Parameters'!$C$8="Any discretionary funds (grants if available, other if no grants)", MIN(AK703*'Funding Allocation Parameters'!$E$8, 'Funding Allocation Parameters'!$G$8), IF('Funding Allocation Parameters'!$C$8="Complex Library Subsidy", 0, 0)))))</f>
        <v>0</v>
      </c>
      <c r="AQ703" s="177">
        <f t="shared" si="320"/>
        <v>0</v>
      </c>
      <c r="AR703" s="177">
        <f t="shared" si="321"/>
        <v>0</v>
      </c>
      <c r="AS703" s="182">
        <f t="shared" si="322"/>
        <v>1189</v>
      </c>
      <c r="AT703" s="182">
        <f t="shared" si="323"/>
        <v>325.4398000000001</v>
      </c>
      <c r="AU703" s="182">
        <f t="shared" si="324"/>
        <v>0</v>
      </c>
      <c r="AV703" s="182">
        <f t="shared" si="325"/>
        <v>1189</v>
      </c>
      <c r="AW703" s="182">
        <f t="shared" si="326"/>
        <v>325.4398000000001</v>
      </c>
      <c r="AX703" s="183">
        <f t="shared" si="327"/>
        <v>1189</v>
      </c>
      <c r="AY703" s="183">
        <f t="shared" si="328"/>
        <v>325.4398000000001</v>
      </c>
      <c r="AZ703" s="183">
        <f t="shared" si="329"/>
        <v>0</v>
      </c>
      <c r="BA703" s="183">
        <f t="shared" si="330"/>
        <v>0</v>
      </c>
      <c r="BB703" s="183">
        <f t="shared" si="331"/>
        <v>0</v>
      </c>
      <c r="BC703" s="184">
        <f t="shared" si="332"/>
        <v>1189</v>
      </c>
      <c r="BD703" s="184">
        <f t="shared" si="333"/>
        <v>0</v>
      </c>
      <c r="BE703" s="184">
        <f t="shared" si="334"/>
        <v>325.4398000000001</v>
      </c>
      <c r="BF703" s="184">
        <f t="shared" si="335"/>
        <v>0</v>
      </c>
      <c r="BG703" s="102">
        <f t="shared" si="336"/>
        <v>0</v>
      </c>
      <c r="BH703" s="102">
        <f t="shared" si="337"/>
        <v>0</v>
      </c>
      <c r="BI703" s="102">
        <f t="shared" si="338"/>
        <v>0</v>
      </c>
      <c r="BJ703" s="102">
        <f t="shared" si="339"/>
        <v>1</v>
      </c>
      <c r="BK703" s="102">
        <f t="shared" si="340"/>
        <v>0</v>
      </c>
      <c r="BL703" s="102">
        <f t="shared" si="341"/>
        <v>0</v>
      </c>
      <c r="BN703" s="102"/>
    </row>
    <row r="704" spans="1:66" x14ac:dyDescent="0.25">
      <c r="A704" s="102" t="s">
        <v>20</v>
      </c>
      <c r="B704" s="102" t="s">
        <v>8</v>
      </c>
      <c r="C704" s="102" t="s">
        <v>8</v>
      </c>
      <c r="D704" s="102" t="s">
        <v>27</v>
      </c>
      <c r="E704" s="102" t="s">
        <v>1336</v>
      </c>
      <c r="F704" s="102" t="s">
        <v>1337</v>
      </c>
      <c r="G704" s="102">
        <v>1.18</v>
      </c>
      <c r="H704" s="102">
        <v>1</v>
      </c>
      <c r="I704" s="102">
        <v>0</v>
      </c>
      <c r="J704" s="167">
        <f>IFERROR(H704*VLOOKUP(A704, 'Advanced Parameters'!$B$7:$G$20, 6, FALSE)*VLOOKUP(A704, 'Growth Parameters'!$B$6:$H$19, 6, FALSE), 0)</f>
        <v>1</v>
      </c>
      <c r="K704" s="167">
        <f>IFERROR(IF('Advanced Parameters'!$C$5="n",'Raw Data'!I704*VLOOKUP(A704,'Advanced Parameters'!$B$7:$G$20,6,FALSE),J704*VLOOKUP(A704,'Advanced Parameters'!$B$7:$G$20,2,FALSE))*VLOOKUP(A704, 'Growth Parameters'!$B$6:$H$19, 6, FALSE), 0)</f>
        <v>0</v>
      </c>
      <c r="L704" s="167">
        <f t="shared" si="342"/>
        <v>1</v>
      </c>
      <c r="M704" s="168">
        <f>IFERROR(IF(G704="NA","NA",IF(G704&gt;'APC Parameters'!$K$6+VLOOKUP('Raw Data'!A704, 'APC Parameters'!$H$7:$L$20, 4, FALSE), 'APC Parameters'!$L$6+VLOOKUP('Raw Data'!A704, 'APC Parameters'!$H$7:$L$20, 5, FALSE), G704*('APC Parameters'!$J$6+VLOOKUP('Raw Data'!A704, 'APC Parameters'!$H$7:$L$20, 3, FALSE))+'APC Parameters'!$I$6+VLOOKUP('Raw Data'!A704, 'APC Parameters'!$H$7:$L$20, 2, FALSE))), 0)</f>
        <v>1984.7719999999999</v>
      </c>
      <c r="N704" s="168">
        <f t="shared" si="312"/>
        <v>1984.7719999999999</v>
      </c>
      <c r="O704" s="168">
        <f>IFERROR(IF(M704="NA",VLOOKUP(D704,'Internal Calculations'!$B$10:$C$11,2,FALSE), M704)*VLOOKUP(A704, 'Growth Parameters'!$B$6:$H$19, 7, FALSE), 0)</f>
        <v>1984.7719999999999</v>
      </c>
      <c r="P704" s="177">
        <f t="shared" si="313"/>
        <v>1984.7719999999999</v>
      </c>
      <c r="Q704" s="178">
        <f>IF('Funding Allocation Parameters'!$C$5="Basic Library Subsidy", MIN(O704*('Funding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MIN($O704*(VLOOKUP(CONCATENATE($A704, 'Funding Allocation Parameters'!$I$5), 'Library Subsidy Complex'!$C$2:$J$55, 2, FALSE)), VLOOKUP(CONCATENATE($A704, 'Funding Allocation Parameters'!$I$5), 'Library Subsidy Complex'!$C$2:$J$55, 4, FALSE)), 0)))))</f>
        <v>1189</v>
      </c>
      <c r="R704" s="178">
        <f>IF('Funding Allocation Parameters'!$C$5="Basic Library Subsidy", 0, IF('Funding Allocation Parameters'!$C$5="Grant funding",MIN(O704*('Funding Allocation Parameters'!$E$5), 'Funding Allocation Parameters'!$G$5), IF('Funding Allocation Parameters'!$C$5="Other author funding", 0, IF('Funding Allocation Parameters'!$C$5="Any discretionary funds (grants if available, other if no grants)", MIN(O704*('Funding Allocation Parameters'!$E$5), 'Funding Allocation Parameters'!$G$5), IF('Funding Allocation Parameters'!$C$5="Complex Library Subsidy", 0, 0)))))</f>
        <v>0</v>
      </c>
      <c r="S704" s="178">
        <f>IF('Funding Allocation Parameters'!$C$5="Basic Library Subsidy", 0, IF('Funding Allocation Parameters'!$C$5="Grant funding", 0, IF('Funding Allocation Parameters'!$C$5="Other author funding",  MIN(O704*('Funding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4" s="178">
        <f>IF('Funding Allocation Parameters'!$C$5="Basic Library Subsidy", MIN(O704*('Funding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MIN($O704*(VLOOKUP(CONCATENATE($A704, 'Funding Allocation Parameters'!$I$5), 'Library Subsidy Complex'!$C$2:$J$55, 6, FALSE)), VLOOKUP(CONCATENATE($A704, 'Funding Allocation Parameters'!$I$5), 'Library Subsidy Complex'!$C$2:$J$55, 8, FALSE)), 0)))))</f>
        <v>1189</v>
      </c>
      <c r="U704" s="178">
        <f>IF('Funding Allocation Parameters'!$C$5="Basic Library Subsidy", 0, IF('Funding Allocation Parameters'!$C$5="Grant funding", 0, IF('Funding Allocation Parameters'!$C$5="Other author funding",  MIN(O704*('Funding Allocation Parameters'!$E$5), 'Funding Allocation Parameters'!$G$5), IF('Funding Allocation Parameters'!$C$5="Any discretionary funds (grants if available, other if no grants)", MIN(O704*('Funding Allocation Parameters'!$E$5), 'Funding Allocation Parameters'!$G$5), IF('Funding Allocation Parameters'!$C$5="Complex Library Subsidy", 0, 0)))))</f>
        <v>0</v>
      </c>
      <c r="V704" s="177">
        <f t="shared" si="314"/>
        <v>795.77199999999993</v>
      </c>
      <c r="W704" s="177">
        <f t="shared" si="315"/>
        <v>795.77199999999993</v>
      </c>
      <c r="X704" s="179">
        <f>IF('Funding Allocation Parameters'!$C$6="Basic Library Subsidy", MIN(V704*'Funding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MIN(V704*VLOOKUP(CONCATENATE($A704, 'Funding Allocation Parameters'!$I$6), 'Library Subsidy Complex'!$C$2:$J$55, 2, FALSE), VLOOKUP(CONCATENATE($A704, 'Funding Allocation Parameters'!$I$6), 'Library Subsidy Complex'!$C$2:$J$55, 4, FALSE)), 0)))))</f>
        <v>0</v>
      </c>
      <c r="Y704" s="179">
        <f>IF('Funding Allocation Parameters'!$C$6="Basic Library Subsidy", 0, IF('Funding Allocation Parameters'!$C$6="Grant funding",MIN(V704*'Funding Allocation Parameters'!$E$6, 'Funding Allocation Parameters'!$G$6), IF('Funding Allocation Parameters'!$C$6="Other author funding", 0, IF('Funding Allocation Parameters'!$C$6="Any discretionary funds (grants if available, other if no grants)", MIN(V704*'Funding Allocation Parameters'!$E$6, 'Funding Allocation Parameters'!$G$6), IF('Funding Allocation Parameters'!$C$6="Complex Library Subsidy", 0, 0)))))</f>
        <v>795.77199999999993</v>
      </c>
      <c r="Z704" s="179">
        <f>IF('Funding Allocation Parameters'!$C$6="Basic Library Subsidy", 0, IF('Funding Allocation Parameters'!$C$6="Grant funding", 0, IF('Funding Allocation Parameters'!$C$6="Other author funding",  MIN(V704*'Funding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4" s="179">
        <f>IF('Funding Allocation Parameters'!$C$6="Basic Library Subsidy", MIN(W704*'Funding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MIN(W704*VLOOKUP(CONCATENATE($A704, 'Funding Allocation Parameters'!$I$6), 'Library Subsidy Complex'!$C$2:$J$55, 6, FALSE), VLOOKUP(CONCATENATE($A704, 'Funding Allocation Parameters'!$I$6), 'Library Subsidy Complex'!$C$2:$J$55, 8, FALSE)), 0)))))</f>
        <v>0</v>
      </c>
      <c r="AB704" s="179">
        <f>IF('Funding Allocation Parameters'!$C$6="Basic Library Subsidy", 0, IF('Funding Allocation Parameters'!$C$6="Grant funding", 0, IF('Funding Allocation Parameters'!$C$6="Other author funding",  MIN(W704*'Funding Allocation Parameters'!$E$6, 'Funding Allocation Parameters'!$G$6), IF('Funding Allocation Parameters'!$C$6="Any discretionary funds (grants if available, other if no grants)", MIN(W704*'Funding Allocation Parameters'!$E$6, 'Funding Allocation Parameters'!$G$6), IF('Funding Allocation Parameters'!$C$6="Complex Library Subsidy", 0, 0)))))</f>
        <v>795.77199999999993</v>
      </c>
      <c r="AC704" s="177">
        <f t="shared" si="316"/>
        <v>0</v>
      </c>
      <c r="AD704" s="177">
        <f t="shared" si="317"/>
        <v>0</v>
      </c>
      <c r="AE704" s="180">
        <f>IF('Funding Allocation Parameters'!$C$7="Basic Library Subsidy", MIN(AC704*'Funding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MIN(AC704*VLOOKUP(CONCATENATE($A704, 'Funding Allocation Parameters'!$I$7), 'Library Subsidy Complex'!$C$2:$J$55, 2, FALSE), VLOOKUP(CONCATENATE($A704, 'Funding Allocation Parameters'!$I$7), 'Library Subsidy Complex'!$C$2:$J$55, 4, FALSE)), 0)))))</f>
        <v>0</v>
      </c>
      <c r="AF704" s="180">
        <f>IF('Funding Allocation Parameters'!$C$7="Basic Library Subsidy", 0, IF('Funding Allocation Parameters'!$C$7="Grant funding",MIN(AC704*'Funding Allocation Parameters'!$E$7, 'Funding Allocation Parameters'!$G$7), IF('Funding Allocation Parameters'!$C$7="Other author funding", 0, IF('Funding Allocation Parameters'!$C$7="Any discretionary funds (grants if available, other if no grants)", MIN(AC704*'Funding Allocation Parameters'!$E$7, 'Funding Allocation Parameters'!$G$7), IF('Funding Allocation Parameters'!$C$7="Complex Library Subsidy", 0, 0)))))</f>
        <v>0</v>
      </c>
      <c r="AG704" s="180">
        <f>IF('Funding Allocation Parameters'!$C$7="Basic Library Subsidy", 0, IF('Funding Allocation Parameters'!$C$7="Grant funding", 0, IF('Funding Allocation Parameters'!$C$7="Other author funding",  MIN(AC704*'Funding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4" s="180">
        <f>IF('Funding Allocation Parameters'!$C$7="Basic Library Subsidy", MIN(AD704*'Funding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MIN(AD704*VLOOKUP(CONCATENATE($A704, 'Funding Allocation Parameters'!$I$7), 'Library Subsidy Complex'!$C$2:$J$55, 6, FALSE), VLOOKUP(CONCATENATE($A704, 'Funding Allocation Parameters'!$I$7), 'Library Subsidy Complex'!$C$2:$J$55, 8, FALSE)), 0)))))</f>
        <v>0</v>
      </c>
      <c r="AI704" s="180">
        <f>IF('Funding Allocation Parameters'!$C$7="Basic Library Subsidy", 0, IF('Funding Allocation Parameters'!$C$7="Grant funding", 0, IF('Funding Allocation Parameters'!$C$7="Other author funding",  MIN(AD704*'Funding Allocation Parameters'!$E$7, 'Funding Allocation Parameters'!$G$7), IF('Funding Allocation Parameters'!$C$7="Any discretionary funds (grants if available, other if no grants)", MIN(AD704*'Funding Allocation Parameters'!$E$7, 'Funding Allocation Parameters'!$G$7), IF('Funding Allocation Parameters'!$C$7="Complex Library Subsidy", 0, 0)))))</f>
        <v>0</v>
      </c>
      <c r="AJ704" s="177">
        <f t="shared" si="318"/>
        <v>0</v>
      </c>
      <c r="AK704" s="177">
        <f t="shared" si="319"/>
        <v>0</v>
      </c>
      <c r="AL704" s="181">
        <f>IF('Funding Allocation Parameters'!$C$8="Basic Library Subsidy", MIN(AJ704*'Funding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MIN(AJ704*VLOOKUP(CONCATENATE($A704, 'Funding Allocation Parameters'!$I$8), 'Library Subsidy Complex'!$C$2:$J$55, 2, FALSE), VLOOKUP(CONCATENATE($A704, 'Funding Allocation Parameters'!$I$8), 'Library Subsidy Complex'!$C$2:$J$55, 4, FALSE)), 0)))))</f>
        <v>0</v>
      </c>
      <c r="AM704" s="181">
        <f>IF('Funding Allocation Parameters'!$C$8="Basic Library Subsidy", 0, IF('Funding Allocation Parameters'!$C$8="Grant funding",MIN(AJ704*'Funding Allocation Parameters'!$E$8, 'Funding Allocation Parameters'!$G$8), IF('Funding Allocation Parameters'!$C$8="Other author funding", 0, IF('Funding Allocation Parameters'!$C$8="Any discretionary funds (grants if available, other if no grants)", MIN(AJ704*'Funding Allocation Parameters'!$E$8, 'Funding Allocation Parameters'!$G$8), IF('Funding Allocation Parameters'!$C$8="Complex Library Subsidy", 0, 0)))))</f>
        <v>0</v>
      </c>
      <c r="AN704" s="181">
        <f>IF('Funding Allocation Parameters'!$C$8="Basic Library Subsidy", 0, IF('Funding Allocation Parameters'!$C$8="Grant funding", 0, IF('Funding Allocation Parameters'!$C$8="Other author funding",  MIN(AJ704*'Funding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4" s="181">
        <f>IF('Funding Allocation Parameters'!$C$8="Basic Library Subsidy", MIN(AK704*'Funding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MIN(AK704*VLOOKUP(CONCATENATE($A704, 'Funding Allocation Parameters'!$I$8), 'Library Subsidy Complex'!$C$2:$J$55, 6, FALSE), VLOOKUP(CONCATENATE($A704, 'Funding Allocation Parameters'!$I$8), 'Library Subsidy Complex'!$C$2:$J$55, 8, FALSE)), 0)))))</f>
        <v>0</v>
      </c>
      <c r="AP704" s="181">
        <f>IF('Funding Allocation Parameters'!$C$8="Basic Library Subsidy", 0, IF('Funding Allocation Parameters'!$C$8="Grant funding", 0, IF('Funding Allocation Parameters'!$C$8="Other author funding",  MIN(AK704*'Funding Allocation Parameters'!$E$8, 'Funding Allocation Parameters'!$G$8), IF('Funding Allocation Parameters'!$C$8="Any discretionary funds (grants if available, other if no grants)", MIN(AK704*'Funding Allocation Parameters'!$E$8, 'Funding Allocation Parameters'!$G$8), IF('Funding Allocation Parameters'!$C$8="Complex Library Subsidy", 0, 0)))))</f>
        <v>0</v>
      </c>
      <c r="AQ704" s="177">
        <f t="shared" si="320"/>
        <v>0</v>
      </c>
      <c r="AR704" s="177">
        <f t="shared" si="321"/>
        <v>0</v>
      </c>
      <c r="AS704" s="182">
        <f t="shared" si="322"/>
        <v>1189</v>
      </c>
      <c r="AT704" s="182">
        <f t="shared" si="323"/>
        <v>795.77199999999993</v>
      </c>
      <c r="AU704" s="182">
        <f t="shared" si="324"/>
        <v>0</v>
      </c>
      <c r="AV704" s="182">
        <f t="shared" si="325"/>
        <v>1189</v>
      </c>
      <c r="AW704" s="182">
        <f t="shared" si="326"/>
        <v>795.77199999999993</v>
      </c>
      <c r="AX704" s="183">
        <f t="shared" si="327"/>
        <v>0</v>
      </c>
      <c r="AY704" s="183">
        <f t="shared" si="328"/>
        <v>0</v>
      </c>
      <c r="AZ704" s="183">
        <f t="shared" si="329"/>
        <v>0</v>
      </c>
      <c r="BA704" s="183">
        <f t="shared" si="330"/>
        <v>1189</v>
      </c>
      <c r="BB704" s="183">
        <f t="shared" si="331"/>
        <v>795.77199999999993</v>
      </c>
      <c r="BC704" s="184">
        <f t="shared" si="332"/>
        <v>1189</v>
      </c>
      <c r="BD704" s="184">
        <f t="shared" si="333"/>
        <v>0</v>
      </c>
      <c r="BE704" s="184">
        <f t="shared" si="334"/>
        <v>0</v>
      </c>
      <c r="BF704" s="184">
        <f t="shared" si="335"/>
        <v>795.77199999999993</v>
      </c>
      <c r="BG704" s="102">
        <f t="shared" si="336"/>
        <v>0</v>
      </c>
      <c r="BH704" s="102">
        <f t="shared" si="337"/>
        <v>0</v>
      </c>
      <c r="BI704" s="102">
        <f t="shared" si="338"/>
        <v>0</v>
      </c>
      <c r="BJ704" s="102">
        <f t="shared" si="339"/>
        <v>0</v>
      </c>
      <c r="BK704" s="102">
        <f t="shared" si="340"/>
        <v>1</v>
      </c>
      <c r="BL704" s="102">
        <f t="shared" si="341"/>
        <v>0</v>
      </c>
      <c r="BN704" s="102"/>
    </row>
    <row r="705" spans="1:66" x14ac:dyDescent="0.25">
      <c r="A705" s="102" t="s">
        <v>7</v>
      </c>
      <c r="B705" s="102" t="s">
        <v>8</v>
      </c>
      <c r="C705" s="102" t="s">
        <v>8</v>
      </c>
      <c r="D705" s="102" t="s">
        <v>27</v>
      </c>
      <c r="E705" s="102" t="s">
        <v>1338</v>
      </c>
      <c r="F705" s="102" t="s">
        <v>1339</v>
      </c>
      <c r="G705" s="102">
        <v>0.98099999999999998</v>
      </c>
      <c r="H705" s="102">
        <v>1</v>
      </c>
      <c r="I705" s="102">
        <v>0</v>
      </c>
      <c r="J705" s="167">
        <f>IFERROR(H705*VLOOKUP(A705, 'Advanced Parameters'!$B$7:$G$20, 6, FALSE)*VLOOKUP(A705, 'Growth Parameters'!$B$6:$H$19, 6, FALSE), 0)</f>
        <v>1</v>
      </c>
      <c r="K705" s="167">
        <f>IFERROR(IF('Advanced Parameters'!$C$5="n",'Raw Data'!I705*VLOOKUP(A705,'Advanced Parameters'!$B$7:$G$20,6,FALSE),J705*VLOOKUP(A705,'Advanced Parameters'!$B$7:$G$20,2,FALSE))*VLOOKUP(A705, 'Growth Parameters'!$B$6:$H$19, 6, FALSE), 0)</f>
        <v>0</v>
      </c>
      <c r="L705" s="167">
        <f t="shared" si="342"/>
        <v>1</v>
      </c>
      <c r="M705" s="168">
        <f>IFERROR(IF(G705="NA","NA",IF(G705&gt;'APC Parameters'!$K$6+VLOOKUP('Raw Data'!A705, 'APC Parameters'!$H$7:$L$20, 4, FALSE), 'APC Parameters'!$L$6+VLOOKUP('Raw Data'!A705, 'APC Parameters'!$H$7:$L$20, 5, FALSE), G705*('APC Parameters'!$J$6+VLOOKUP('Raw Data'!A705, 'APC Parameters'!$H$7:$L$20, 3, FALSE))+'APC Parameters'!$I$6+VLOOKUP('Raw Data'!A705, 'APC Parameters'!$H$7:$L$20, 2, FALSE))), 0)</f>
        <v>1843.6014</v>
      </c>
      <c r="N705" s="168">
        <f t="shared" si="312"/>
        <v>1843.6014</v>
      </c>
      <c r="O705" s="168">
        <f>IFERROR(IF(M705="NA",VLOOKUP(D705,'Internal Calculations'!$B$10:$C$11,2,FALSE), M705)*VLOOKUP(A705, 'Growth Parameters'!$B$6:$H$19, 7, FALSE), 0)</f>
        <v>1843.6014</v>
      </c>
      <c r="P705" s="177">
        <f t="shared" si="313"/>
        <v>1843.6014</v>
      </c>
      <c r="Q705" s="178">
        <f>IF('Funding Allocation Parameters'!$C$5="Basic Library Subsidy", MIN(O705*('Funding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MIN($O705*(VLOOKUP(CONCATENATE($A705, 'Funding Allocation Parameters'!$I$5), 'Library Subsidy Complex'!$C$2:$J$55, 2, FALSE)), VLOOKUP(CONCATENATE($A705, 'Funding Allocation Parameters'!$I$5), 'Library Subsidy Complex'!$C$2:$J$55, 4, FALSE)), 0)))))</f>
        <v>1189</v>
      </c>
      <c r="R705" s="178">
        <f>IF('Funding Allocation Parameters'!$C$5="Basic Library Subsidy", 0, IF('Funding Allocation Parameters'!$C$5="Grant funding",MIN(O705*('Funding Allocation Parameters'!$E$5), 'Funding Allocation Parameters'!$G$5), IF('Funding Allocation Parameters'!$C$5="Other author funding", 0, IF('Funding Allocation Parameters'!$C$5="Any discretionary funds (grants if available, other if no grants)", MIN(O705*('Funding Allocation Parameters'!$E$5), 'Funding Allocation Parameters'!$G$5), IF('Funding Allocation Parameters'!$C$5="Complex Library Subsidy", 0, 0)))))</f>
        <v>0</v>
      </c>
      <c r="S705" s="178">
        <f>IF('Funding Allocation Parameters'!$C$5="Basic Library Subsidy", 0, IF('Funding Allocation Parameters'!$C$5="Grant funding", 0, IF('Funding Allocation Parameters'!$C$5="Other author funding",  MIN(O705*('Funding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5" s="178">
        <f>IF('Funding Allocation Parameters'!$C$5="Basic Library Subsidy", MIN(O705*('Funding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MIN($O705*(VLOOKUP(CONCATENATE($A705, 'Funding Allocation Parameters'!$I$5), 'Library Subsidy Complex'!$C$2:$J$55, 6, FALSE)), VLOOKUP(CONCATENATE($A705, 'Funding Allocation Parameters'!$I$5), 'Library Subsidy Complex'!$C$2:$J$55, 8, FALSE)), 0)))))</f>
        <v>1189</v>
      </c>
      <c r="U705" s="178">
        <f>IF('Funding Allocation Parameters'!$C$5="Basic Library Subsidy", 0, IF('Funding Allocation Parameters'!$C$5="Grant funding", 0, IF('Funding Allocation Parameters'!$C$5="Other author funding",  MIN(O705*('Funding Allocation Parameters'!$E$5), 'Funding Allocation Parameters'!$G$5), IF('Funding Allocation Parameters'!$C$5="Any discretionary funds (grants if available, other if no grants)", MIN(O705*('Funding Allocation Parameters'!$E$5), 'Funding Allocation Parameters'!$G$5), IF('Funding Allocation Parameters'!$C$5="Complex Library Subsidy", 0, 0)))))</f>
        <v>0</v>
      </c>
      <c r="V705" s="177">
        <f t="shared" si="314"/>
        <v>654.60140000000001</v>
      </c>
      <c r="W705" s="177">
        <f t="shared" si="315"/>
        <v>654.60140000000001</v>
      </c>
      <c r="X705" s="179">
        <f>IF('Funding Allocation Parameters'!$C$6="Basic Library Subsidy", MIN(V705*'Funding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MIN(V705*VLOOKUP(CONCATENATE($A705, 'Funding Allocation Parameters'!$I$6), 'Library Subsidy Complex'!$C$2:$J$55, 2, FALSE), VLOOKUP(CONCATENATE($A705, 'Funding Allocation Parameters'!$I$6), 'Library Subsidy Complex'!$C$2:$J$55, 4, FALSE)), 0)))))</f>
        <v>0</v>
      </c>
      <c r="Y705" s="179">
        <f>IF('Funding Allocation Parameters'!$C$6="Basic Library Subsidy", 0, IF('Funding Allocation Parameters'!$C$6="Grant funding",MIN(V705*'Funding Allocation Parameters'!$E$6, 'Funding Allocation Parameters'!$G$6), IF('Funding Allocation Parameters'!$C$6="Other author funding", 0, IF('Funding Allocation Parameters'!$C$6="Any discretionary funds (grants if available, other if no grants)", MIN(V705*'Funding Allocation Parameters'!$E$6, 'Funding Allocation Parameters'!$G$6), IF('Funding Allocation Parameters'!$C$6="Complex Library Subsidy", 0, 0)))))</f>
        <v>654.60140000000001</v>
      </c>
      <c r="Z705" s="179">
        <f>IF('Funding Allocation Parameters'!$C$6="Basic Library Subsidy", 0, IF('Funding Allocation Parameters'!$C$6="Grant funding", 0, IF('Funding Allocation Parameters'!$C$6="Other author funding",  MIN(V705*'Funding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5" s="179">
        <f>IF('Funding Allocation Parameters'!$C$6="Basic Library Subsidy", MIN(W705*'Funding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MIN(W705*VLOOKUP(CONCATENATE($A705, 'Funding Allocation Parameters'!$I$6), 'Library Subsidy Complex'!$C$2:$J$55, 6, FALSE), VLOOKUP(CONCATENATE($A705, 'Funding Allocation Parameters'!$I$6), 'Library Subsidy Complex'!$C$2:$J$55, 8, FALSE)), 0)))))</f>
        <v>0</v>
      </c>
      <c r="AB705" s="179">
        <f>IF('Funding Allocation Parameters'!$C$6="Basic Library Subsidy", 0, IF('Funding Allocation Parameters'!$C$6="Grant funding", 0, IF('Funding Allocation Parameters'!$C$6="Other author funding",  MIN(W705*'Funding Allocation Parameters'!$E$6, 'Funding Allocation Parameters'!$G$6), IF('Funding Allocation Parameters'!$C$6="Any discretionary funds (grants if available, other if no grants)", MIN(W705*'Funding Allocation Parameters'!$E$6, 'Funding Allocation Parameters'!$G$6), IF('Funding Allocation Parameters'!$C$6="Complex Library Subsidy", 0, 0)))))</f>
        <v>654.60140000000001</v>
      </c>
      <c r="AC705" s="177">
        <f t="shared" si="316"/>
        <v>0</v>
      </c>
      <c r="AD705" s="177">
        <f t="shared" si="317"/>
        <v>0</v>
      </c>
      <c r="AE705" s="180">
        <f>IF('Funding Allocation Parameters'!$C$7="Basic Library Subsidy", MIN(AC705*'Funding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MIN(AC705*VLOOKUP(CONCATENATE($A705, 'Funding Allocation Parameters'!$I$7), 'Library Subsidy Complex'!$C$2:$J$55, 2, FALSE), VLOOKUP(CONCATENATE($A705, 'Funding Allocation Parameters'!$I$7), 'Library Subsidy Complex'!$C$2:$J$55, 4, FALSE)), 0)))))</f>
        <v>0</v>
      </c>
      <c r="AF705" s="180">
        <f>IF('Funding Allocation Parameters'!$C$7="Basic Library Subsidy", 0, IF('Funding Allocation Parameters'!$C$7="Grant funding",MIN(AC705*'Funding Allocation Parameters'!$E$7, 'Funding Allocation Parameters'!$G$7), IF('Funding Allocation Parameters'!$C$7="Other author funding", 0, IF('Funding Allocation Parameters'!$C$7="Any discretionary funds (grants if available, other if no grants)", MIN(AC705*'Funding Allocation Parameters'!$E$7, 'Funding Allocation Parameters'!$G$7), IF('Funding Allocation Parameters'!$C$7="Complex Library Subsidy", 0, 0)))))</f>
        <v>0</v>
      </c>
      <c r="AG705" s="180">
        <f>IF('Funding Allocation Parameters'!$C$7="Basic Library Subsidy", 0, IF('Funding Allocation Parameters'!$C$7="Grant funding", 0, IF('Funding Allocation Parameters'!$C$7="Other author funding",  MIN(AC705*'Funding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5" s="180">
        <f>IF('Funding Allocation Parameters'!$C$7="Basic Library Subsidy", MIN(AD705*'Funding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MIN(AD705*VLOOKUP(CONCATENATE($A705, 'Funding Allocation Parameters'!$I$7), 'Library Subsidy Complex'!$C$2:$J$55, 6, FALSE), VLOOKUP(CONCATENATE($A705, 'Funding Allocation Parameters'!$I$7), 'Library Subsidy Complex'!$C$2:$J$55, 8, FALSE)), 0)))))</f>
        <v>0</v>
      </c>
      <c r="AI705" s="180">
        <f>IF('Funding Allocation Parameters'!$C$7="Basic Library Subsidy", 0, IF('Funding Allocation Parameters'!$C$7="Grant funding", 0, IF('Funding Allocation Parameters'!$C$7="Other author funding",  MIN(AD705*'Funding Allocation Parameters'!$E$7, 'Funding Allocation Parameters'!$G$7), IF('Funding Allocation Parameters'!$C$7="Any discretionary funds (grants if available, other if no grants)", MIN(AD705*'Funding Allocation Parameters'!$E$7, 'Funding Allocation Parameters'!$G$7), IF('Funding Allocation Parameters'!$C$7="Complex Library Subsidy", 0, 0)))))</f>
        <v>0</v>
      </c>
      <c r="AJ705" s="177">
        <f t="shared" si="318"/>
        <v>0</v>
      </c>
      <c r="AK705" s="177">
        <f t="shared" si="319"/>
        <v>0</v>
      </c>
      <c r="AL705" s="181">
        <f>IF('Funding Allocation Parameters'!$C$8="Basic Library Subsidy", MIN(AJ705*'Funding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MIN(AJ705*VLOOKUP(CONCATENATE($A705, 'Funding Allocation Parameters'!$I$8), 'Library Subsidy Complex'!$C$2:$J$55, 2, FALSE), VLOOKUP(CONCATENATE($A705, 'Funding Allocation Parameters'!$I$8), 'Library Subsidy Complex'!$C$2:$J$55, 4, FALSE)), 0)))))</f>
        <v>0</v>
      </c>
      <c r="AM705" s="181">
        <f>IF('Funding Allocation Parameters'!$C$8="Basic Library Subsidy", 0, IF('Funding Allocation Parameters'!$C$8="Grant funding",MIN(AJ705*'Funding Allocation Parameters'!$E$8, 'Funding Allocation Parameters'!$G$8), IF('Funding Allocation Parameters'!$C$8="Other author funding", 0, IF('Funding Allocation Parameters'!$C$8="Any discretionary funds (grants if available, other if no grants)", MIN(AJ705*'Funding Allocation Parameters'!$E$8, 'Funding Allocation Parameters'!$G$8), IF('Funding Allocation Parameters'!$C$8="Complex Library Subsidy", 0, 0)))))</f>
        <v>0</v>
      </c>
      <c r="AN705" s="181">
        <f>IF('Funding Allocation Parameters'!$C$8="Basic Library Subsidy", 0, IF('Funding Allocation Parameters'!$C$8="Grant funding", 0, IF('Funding Allocation Parameters'!$C$8="Other author funding",  MIN(AJ705*'Funding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5" s="181">
        <f>IF('Funding Allocation Parameters'!$C$8="Basic Library Subsidy", MIN(AK705*'Funding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MIN(AK705*VLOOKUP(CONCATENATE($A705, 'Funding Allocation Parameters'!$I$8), 'Library Subsidy Complex'!$C$2:$J$55, 6, FALSE), VLOOKUP(CONCATENATE($A705, 'Funding Allocation Parameters'!$I$8), 'Library Subsidy Complex'!$C$2:$J$55, 8, FALSE)), 0)))))</f>
        <v>0</v>
      </c>
      <c r="AP705" s="181">
        <f>IF('Funding Allocation Parameters'!$C$8="Basic Library Subsidy", 0, IF('Funding Allocation Parameters'!$C$8="Grant funding", 0, IF('Funding Allocation Parameters'!$C$8="Other author funding",  MIN(AK705*'Funding Allocation Parameters'!$E$8, 'Funding Allocation Parameters'!$G$8), IF('Funding Allocation Parameters'!$C$8="Any discretionary funds (grants if available, other if no grants)", MIN(AK705*'Funding Allocation Parameters'!$E$8, 'Funding Allocation Parameters'!$G$8), IF('Funding Allocation Parameters'!$C$8="Complex Library Subsidy", 0, 0)))))</f>
        <v>0</v>
      </c>
      <c r="AQ705" s="177">
        <f t="shared" si="320"/>
        <v>0</v>
      </c>
      <c r="AR705" s="177">
        <f t="shared" si="321"/>
        <v>0</v>
      </c>
      <c r="AS705" s="182">
        <f t="shared" si="322"/>
        <v>1189</v>
      </c>
      <c r="AT705" s="182">
        <f t="shared" si="323"/>
        <v>654.60140000000001</v>
      </c>
      <c r="AU705" s="182">
        <f t="shared" si="324"/>
        <v>0</v>
      </c>
      <c r="AV705" s="182">
        <f t="shared" si="325"/>
        <v>1189</v>
      </c>
      <c r="AW705" s="182">
        <f t="shared" si="326"/>
        <v>654.60140000000001</v>
      </c>
      <c r="AX705" s="183">
        <f t="shared" si="327"/>
        <v>0</v>
      </c>
      <c r="AY705" s="183">
        <f t="shared" si="328"/>
        <v>0</v>
      </c>
      <c r="AZ705" s="183">
        <f t="shared" si="329"/>
        <v>0</v>
      </c>
      <c r="BA705" s="183">
        <f t="shared" si="330"/>
        <v>1189</v>
      </c>
      <c r="BB705" s="183">
        <f t="shared" si="331"/>
        <v>654.60140000000001</v>
      </c>
      <c r="BC705" s="184">
        <f t="shared" si="332"/>
        <v>1189</v>
      </c>
      <c r="BD705" s="184">
        <f t="shared" si="333"/>
        <v>0</v>
      </c>
      <c r="BE705" s="184">
        <f t="shared" si="334"/>
        <v>0</v>
      </c>
      <c r="BF705" s="184">
        <f t="shared" si="335"/>
        <v>654.60140000000001</v>
      </c>
      <c r="BG705" s="102">
        <f t="shared" si="336"/>
        <v>0</v>
      </c>
      <c r="BH705" s="102">
        <f t="shared" si="337"/>
        <v>0</v>
      </c>
      <c r="BI705" s="102">
        <f t="shared" si="338"/>
        <v>0</v>
      </c>
      <c r="BJ705" s="102">
        <f t="shared" si="339"/>
        <v>0</v>
      </c>
      <c r="BK705" s="102">
        <f t="shared" si="340"/>
        <v>1</v>
      </c>
      <c r="BL705" s="102">
        <f t="shared" si="341"/>
        <v>0</v>
      </c>
      <c r="BN705" s="102"/>
    </row>
    <row r="706" spans="1:66" x14ac:dyDescent="0.25">
      <c r="A706" s="102" t="s">
        <v>23</v>
      </c>
      <c r="B706" s="102" t="s">
        <v>15</v>
      </c>
      <c r="C706" s="102" t="s">
        <v>8</v>
      </c>
      <c r="D706" s="102" t="s">
        <v>27</v>
      </c>
      <c r="E706" s="102" t="s">
        <v>957</v>
      </c>
      <c r="F706" s="102" t="s">
        <v>1340</v>
      </c>
      <c r="G706" s="102" t="s">
        <v>9</v>
      </c>
      <c r="H706" s="102">
        <v>1</v>
      </c>
      <c r="I706" s="102">
        <v>0</v>
      </c>
      <c r="J706" s="167">
        <f>IFERROR(H706*VLOOKUP(A706, 'Advanced Parameters'!$B$7:$G$20, 6, FALSE)*VLOOKUP(A706, 'Growth Parameters'!$B$6:$H$19, 6, FALSE), 0)</f>
        <v>1</v>
      </c>
      <c r="K706" s="167">
        <f>IFERROR(IF('Advanced Parameters'!$C$5="n",'Raw Data'!I706*VLOOKUP(A706,'Advanced Parameters'!$B$7:$G$20,6,FALSE),J706*VLOOKUP(A706,'Advanced Parameters'!$B$7:$G$20,2,FALSE))*VLOOKUP(A706, 'Growth Parameters'!$B$6:$H$19, 6, FALSE), 0)</f>
        <v>0</v>
      </c>
      <c r="L706" s="167">
        <f t="shared" si="342"/>
        <v>1</v>
      </c>
      <c r="M706" s="168" t="str">
        <f>IFERROR(IF(G706="NA","NA",IF(G706&gt;'APC Parameters'!$K$6+VLOOKUP('Raw Data'!A706, 'APC Parameters'!$H$7:$L$20, 4, FALSE), 'APC Parameters'!$L$6+VLOOKUP('Raw Data'!A706, 'APC Parameters'!$H$7:$L$20, 5, FALSE), G706*('APC Parameters'!$J$6+VLOOKUP('Raw Data'!A706, 'APC Parameters'!$H$7:$L$20, 3, FALSE))+'APC Parameters'!$I$6+VLOOKUP('Raw Data'!A706, 'APC Parameters'!$H$7:$L$20, 2, FALSE))), 0)</f>
        <v>NA</v>
      </c>
      <c r="N706" s="168" t="str">
        <f t="shared" si="312"/>
        <v>NA</v>
      </c>
      <c r="O706" s="168">
        <f>IFERROR(IF(M706="NA",VLOOKUP(D706,'Internal Calculations'!$B$10:$C$11,2,FALSE), M706)*VLOOKUP(A706, 'Growth Parameters'!$B$6:$H$19, 7, FALSE), 0)</f>
        <v>2278.6764150234731</v>
      </c>
      <c r="P706" s="177">
        <f t="shared" si="313"/>
        <v>2278.6764150234731</v>
      </c>
      <c r="Q706" s="178">
        <f>IF('Funding Allocation Parameters'!$C$5="Basic Library Subsidy", MIN(O706*('Funding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MIN($O706*(VLOOKUP(CONCATENATE($A706, 'Funding Allocation Parameters'!$I$5), 'Library Subsidy Complex'!$C$2:$J$55, 2, FALSE)), VLOOKUP(CONCATENATE($A706, 'Funding Allocation Parameters'!$I$5), 'Library Subsidy Complex'!$C$2:$J$55, 4, FALSE)), 0)))))</f>
        <v>1189</v>
      </c>
      <c r="R706" s="178">
        <f>IF('Funding Allocation Parameters'!$C$5="Basic Library Subsidy", 0, IF('Funding Allocation Parameters'!$C$5="Grant funding",MIN(O706*('Funding Allocation Parameters'!$E$5), 'Funding Allocation Parameters'!$G$5), IF('Funding Allocation Parameters'!$C$5="Other author funding", 0, IF('Funding Allocation Parameters'!$C$5="Any discretionary funds (grants if available, other if no grants)", MIN(O706*('Funding Allocation Parameters'!$E$5), 'Funding Allocation Parameters'!$G$5), IF('Funding Allocation Parameters'!$C$5="Complex Library Subsidy", 0, 0)))))</f>
        <v>0</v>
      </c>
      <c r="S706" s="178">
        <f>IF('Funding Allocation Parameters'!$C$5="Basic Library Subsidy", 0, IF('Funding Allocation Parameters'!$C$5="Grant funding", 0, IF('Funding Allocation Parameters'!$C$5="Other author funding",  MIN(O706*('Funding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6" s="178">
        <f>IF('Funding Allocation Parameters'!$C$5="Basic Library Subsidy", MIN(O706*('Funding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MIN($O706*(VLOOKUP(CONCATENATE($A706, 'Funding Allocation Parameters'!$I$5), 'Library Subsidy Complex'!$C$2:$J$55, 6, FALSE)), VLOOKUP(CONCATENATE($A706, 'Funding Allocation Parameters'!$I$5), 'Library Subsidy Complex'!$C$2:$J$55, 8, FALSE)), 0)))))</f>
        <v>1189</v>
      </c>
      <c r="U706" s="178">
        <f>IF('Funding Allocation Parameters'!$C$5="Basic Library Subsidy", 0, IF('Funding Allocation Parameters'!$C$5="Grant funding", 0, IF('Funding Allocation Parameters'!$C$5="Other author funding",  MIN(O706*('Funding Allocation Parameters'!$E$5), 'Funding Allocation Parameters'!$G$5), IF('Funding Allocation Parameters'!$C$5="Any discretionary funds (grants if available, other if no grants)", MIN(O706*('Funding Allocation Parameters'!$E$5), 'Funding Allocation Parameters'!$G$5), IF('Funding Allocation Parameters'!$C$5="Complex Library Subsidy", 0, 0)))))</f>
        <v>0</v>
      </c>
      <c r="V706" s="177">
        <f t="shared" si="314"/>
        <v>1089.6764150234731</v>
      </c>
      <c r="W706" s="177">
        <f t="shared" si="315"/>
        <v>1089.6764150234731</v>
      </c>
      <c r="X706" s="179">
        <f>IF('Funding Allocation Parameters'!$C$6="Basic Library Subsidy", MIN(V706*'Funding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MIN(V706*VLOOKUP(CONCATENATE($A706, 'Funding Allocation Parameters'!$I$6), 'Library Subsidy Complex'!$C$2:$J$55, 2, FALSE), VLOOKUP(CONCATENATE($A706, 'Funding Allocation Parameters'!$I$6), 'Library Subsidy Complex'!$C$2:$J$55, 4, FALSE)), 0)))))</f>
        <v>0</v>
      </c>
      <c r="Y706" s="179">
        <f>IF('Funding Allocation Parameters'!$C$6="Basic Library Subsidy", 0, IF('Funding Allocation Parameters'!$C$6="Grant funding",MIN(V706*'Funding Allocation Parameters'!$E$6, 'Funding Allocation Parameters'!$G$6), IF('Funding Allocation Parameters'!$C$6="Other author funding", 0, IF('Funding Allocation Parameters'!$C$6="Any discretionary funds (grants if available, other if no grants)", MIN(V706*'Funding Allocation Parameters'!$E$6, 'Funding Allocation Parameters'!$G$6), IF('Funding Allocation Parameters'!$C$6="Complex Library Subsidy", 0, 0)))))</f>
        <v>1089.6764150234731</v>
      </c>
      <c r="Z706" s="179">
        <f>IF('Funding Allocation Parameters'!$C$6="Basic Library Subsidy", 0, IF('Funding Allocation Parameters'!$C$6="Grant funding", 0, IF('Funding Allocation Parameters'!$C$6="Other author funding",  MIN(V706*'Funding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6" s="179">
        <f>IF('Funding Allocation Parameters'!$C$6="Basic Library Subsidy", MIN(W706*'Funding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MIN(W706*VLOOKUP(CONCATENATE($A706, 'Funding Allocation Parameters'!$I$6), 'Library Subsidy Complex'!$C$2:$J$55, 6, FALSE), VLOOKUP(CONCATENATE($A706, 'Funding Allocation Parameters'!$I$6), 'Library Subsidy Complex'!$C$2:$J$55, 8, FALSE)), 0)))))</f>
        <v>0</v>
      </c>
      <c r="AB706" s="179">
        <f>IF('Funding Allocation Parameters'!$C$6="Basic Library Subsidy", 0, IF('Funding Allocation Parameters'!$C$6="Grant funding", 0, IF('Funding Allocation Parameters'!$C$6="Other author funding",  MIN(W706*'Funding Allocation Parameters'!$E$6, 'Funding Allocation Parameters'!$G$6), IF('Funding Allocation Parameters'!$C$6="Any discretionary funds (grants if available, other if no grants)", MIN(W706*'Funding Allocation Parameters'!$E$6, 'Funding Allocation Parameters'!$G$6), IF('Funding Allocation Parameters'!$C$6="Complex Library Subsidy", 0, 0)))))</f>
        <v>1089.6764150234731</v>
      </c>
      <c r="AC706" s="177">
        <f t="shared" si="316"/>
        <v>0</v>
      </c>
      <c r="AD706" s="177">
        <f t="shared" si="317"/>
        <v>0</v>
      </c>
      <c r="AE706" s="180">
        <f>IF('Funding Allocation Parameters'!$C$7="Basic Library Subsidy", MIN(AC706*'Funding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MIN(AC706*VLOOKUP(CONCATENATE($A706, 'Funding Allocation Parameters'!$I$7), 'Library Subsidy Complex'!$C$2:$J$55, 2, FALSE), VLOOKUP(CONCATENATE($A706, 'Funding Allocation Parameters'!$I$7), 'Library Subsidy Complex'!$C$2:$J$55, 4, FALSE)), 0)))))</f>
        <v>0</v>
      </c>
      <c r="AF706" s="180">
        <f>IF('Funding Allocation Parameters'!$C$7="Basic Library Subsidy", 0, IF('Funding Allocation Parameters'!$C$7="Grant funding",MIN(AC706*'Funding Allocation Parameters'!$E$7, 'Funding Allocation Parameters'!$G$7), IF('Funding Allocation Parameters'!$C$7="Other author funding", 0, IF('Funding Allocation Parameters'!$C$7="Any discretionary funds (grants if available, other if no grants)", MIN(AC706*'Funding Allocation Parameters'!$E$7, 'Funding Allocation Parameters'!$G$7), IF('Funding Allocation Parameters'!$C$7="Complex Library Subsidy", 0, 0)))))</f>
        <v>0</v>
      </c>
      <c r="AG706" s="180">
        <f>IF('Funding Allocation Parameters'!$C$7="Basic Library Subsidy", 0, IF('Funding Allocation Parameters'!$C$7="Grant funding", 0, IF('Funding Allocation Parameters'!$C$7="Other author funding",  MIN(AC706*'Funding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6" s="180">
        <f>IF('Funding Allocation Parameters'!$C$7="Basic Library Subsidy", MIN(AD706*'Funding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MIN(AD706*VLOOKUP(CONCATENATE($A706, 'Funding Allocation Parameters'!$I$7), 'Library Subsidy Complex'!$C$2:$J$55, 6, FALSE), VLOOKUP(CONCATENATE($A706, 'Funding Allocation Parameters'!$I$7), 'Library Subsidy Complex'!$C$2:$J$55, 8, FALSE)), 0)))))</f>
        <v>0</v>
      </c>
      <c r="AI706" s="180">
        <f>IF('Funding Allocation Parameters'!$C$7="Basic Library Subsidy", 0, IF('Funding Allocation Parameters'!$C$7="Grant funding", 0, IF('Funding Allocation Parameters'!$C$7="Other author funding",  MIN(AD706*'Funding Allocation Parameters'!$E$7, 'Funding Allocation Parameters'!$G$7), IF('Funding Allocation Parameters'!$C$7="Any discretionary funds (grants if available, other if no grants)", MIN(AD706*'Funding Allocation Parameters'!$E$7, 'Funding Allocation Parameters'!$G$7), IF('Funding Allocation Parameters'!$C$7="Complex Library Subsidy", 0, 0)))))</f>
        <v>0</v>
      </c>
      <c r="AJ706" s="177">
        <f t="shared" si="318"/>
        <v>0</v>
      </c>
      <c r="AK706" s="177">
        <f t="shared" si="319"/>
        <v>0</v>
      </c>
      <c r="AL706" s="181">
        <f>IF('Funding Allocation Parameters'!$C$8="Basic Library Subsidy", MIN(AJ706*'Funding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MIN(AJ706*VLOOKUP(CONCATENATE($A706, 'Funding Allocation Parameters'!$I$8), 'Library Subsidy Complex'!$C$2:$J$55, 2, FALSE), VLOOKUP(CONCATENATE($A706, 'Funding Allocation Parameters'!$I$8), 'Library Subsidy Complex'!$C$2:$J$55, 4, FALSE)), 0)))))</f>
        <v>0</v>
      </c>
      <c r="AM706" s="181">
        <f>IF('Funding Allocation Parameters'!$C$8="Basic Library Subsidy", 0, IF('Funding Allocation Parameters'!$C$8="Grant funding",MIN(AJ706*'Funding Allocation Parameters'!$E$8, 'Funding Allocation Parameters'!$G$8), IF('Funding Allocation Parameters'!$C$8="Other author funding", 0, IF('Funding Allocation Parameters'!$C$8="Any discretionary funds (grants if available, other if no grants)", MIN(AJ706*'Funding Allocation Parameters'!$E$8, 'Funding Allocation Parameters'!$G$8), IF('Funding Allocation Parameters'!$C$8="Complex Library Subsidy", 0, 0)))))</f>
        <v>0</v>
      </c>
      <c r="AN706" s="181">
        <f>IF('Funding Allocation Parameters'!$C$8="Basic Library Subsidy", 0, IF('Funding Allocation Parameters'!$C$8="Grant funding", 0, IF('Funding Allocation Parameters'!$C$8="Other author funding",  MIN(AJ706*'Funding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6" s="181">
        <f>IF('Funding Allocation Parameters'!$C$8="Basic Library Subsidy", MIN(AK706*'Funding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MIN(AK706*VLOOKUP(CONCATENATE($A706, 'Funding Allocation Parameters'!$I$8), 'Library Subsidy Complex'!$C$2:$J$55, 6, FALSE), VLOOKUP(CONCATENATE($A706, 'Funding Allocation Parameters'!$I$8), 'Library Subsidy Complex'!$C$2:$J$55, 8, FALSE)), 0)))))</f>
        <v>0</v>
      </c>
      <c r="AP706" s="181">
        <f>IF('Funding Allocation Parameters'!$C$8="Basic Library Subsidy", 0, IF('Funding Allocation Parameters'!$C$8="Grant funding", 0, IF('Funding Allocation Parameters'!$C$8="Other author funding",  MIN(AK706*'Funding Allocation Parameters'!$E$8, 'Funding Allocation Parameters'!$G$8), IF('Funding Allocation Parameters'!$C$8="Any discretionary funds (grants if available, other if no grants)", MIN(AK706*'Funding Allocation Parameters'!$E$8, 'Funding Allocation Parameters'!$G$8), IF('Funding Allocation Parameters'!$C$8="Complex Library Subsidy", 0, 0)))))</f>
        <v>0</v>
      </c>
      <c r="AQ706" s="177">
        <f t="shared" si="320"/>
        <v>0</v>
      </c>
      <c r="AR706" s="177">
        <f t="shared" si="321"/>
        <v>0</v>
      </c>
      <c r="AS706" s="182">
        <f t="shared" si="322"/>
        <v>1189</v>
      </c>
      <c r="AT706" s="182">
        <f t="shared" si="323"/>
        <v>1089.6764150234731</v>
      </c>
      <c r="AU706" s="182">
        <f t="shared" si="324"/>
        <v>0</v>
      </c>
      <c r="AV706" s="182">
        <f t="shared" si="325"/>
        <v>1189</v>
      </c>
      <c r="AW706" s="182">
        <f t="shared" si="326"/>
        <v>1089.6764150234731</v>
      </c>
      <c r="AX706" s="183">
        <f t="shared" si="327"/>
        <v>0</v>
      </c>
      <c r="AY706" s="183">
        <f t="shared" si="328"/>
        <v>0</v>
      </c>
      <c r="AZ706" s="183">
        <f t="shared" si="329"/>
        <v>0</v>
      </c>
      <c r="BA706" s="183">
        <f t="shared" si="330"/>
        <v>1189</v>
      </c>
      <c r="BB706" s="183">
        <f t="shared" si="331"/>
        <v>1089.6764150234731</v>
      </c>
      <c r="BC706" s="184">
        <f t="shared" si="332"/>
        <v>1189</v>
      </c>
      <c r="BD706" s="184">
        <f t="shared" si="333"/>
        <v>0</v>
      </c>
      <c r="BE706" s="184">
        <f t="shared" si="334"/>
        <v>0</v>
      </c>
      <c r="BF706" s="184">
        <f t="shared" si="335"/>
        <v>1089.6764150234731</v>
      </c>
      <c r="BG706" s="102">
        <f t="shared" si="336"/>
        <v>0</v>
      </c>
      <c r="BH706" s="102">
        <f t="shared" si="337"/>
        <v>0</v>
      </c>
      <c r="BI706" s="102">
        <f t="shared" si="338"/>
        <v>0</v>
      </c>
      <c r="BJ706" s="102">
        <f t="shared" si="339"/>
        <v>0</v>
      </c>
      <c r="BK706" s="102">
        <f t="shared" si="340"/>
        <v>1</v>
      </c>
      <c r="BL706" s="102">
        <f t="shared" si="341"/>
        <v>0</v>
      </c>
      <c r="BN706" s="102"/>
    </row>
    <row r="707" spans="1:66" x14ac:dyDescent="0.25">
      <c r="A707" s="102" t="s">
        <v>16</v>
      </c>
      <c r="B707" s="102" t="s">
        <v>8</v>
      </c>
      <c r="C707" s="102" t="s">
        <v>8</v>
      </c>
      <c r="D707" s="102" t="s">
        <v>27</v>
      </c>
      <c r="E707" s="102" t="s">
        <v>1341</v>
      </c>
      <c r="F707" s="102" t="s">
        <v>1342</v>
      </c>
      <c r="G707" s="102">
        <v>1.6259999999999999</v>
      </c>
      <c r="H707" s="102">
        <v>1</v>
      </c>
      <c r="I707" s="102">
        <v>1</v>
      </c>
      <c r="J707" s="167">
        <f>IFERROR(H707*VLOOKUP(A707, 'Advanced Parameters'!$B$7:$G$20, 6, FALSE)*VLOOKUP(A707, 'Growth Parameters'!$B$6:$H$19, 6, FALSE), 0)</f>
        <v>1</v>
      </c>
      <c r="K707" s="167">
        <f>IFERROR(IF('Advanced Parameters'!$C$5="n",'Raw Data'!I707*VLOOKUP(A707,'Advanced Parameters'!$B$7:$G$20,6,FALSE),J707*VLOOKUP(A707,'Advanced Parameters'!$B$7:$G$20,2,FALSE))*VLOOKUP(A707, 'Growth Parameters'!$B$6:$H$19, 6, FALSE), 0)</f>
        <v>1</v>
      </c>
      <c r="L707" s="167">
        <f t="shared" si="342"/>
        <v>0</v>
      </c>
      <c r="M707" s="168">
        <f>IFERROR(IF(G707="NA","NA",IF(G707&gt;'APC Parameters'!$K$6+VLOOKUP('Raw Data'!A707, 'APC Parameters'!$H$7:$L$20, 4, FALSE), 'APC Parameters'!$L$6+VLOOKUP('Raw Data'!A707, 'APC Parameters'!$H$7:$L$20, 5, FALSE), G707*('APC Parameters'!$J$6+VLOOKUP('Raw Data'!A707, 'APC Parameters'!$H$7:$L$20, 3, FALSE))+'APC Parameters'!$I$6+VLOOKUP('Raw Data'!A707, 'APC Parameters'!$H$7:$L$20, 2, FALSE))), 0)</f>
        <v>2301.1643999999997</v>
      </c>
      <c r="N707" s="168">
        <f t="shared" ref="N707:N770" si="343">IFERROR(M707*J707, "NA")</f>
        <v>2301.1643999999997</v>
      </c>
      <c r="O707" s="168">
        <f>IFERROR(IF(M707="NA",VLOOKUP(D707,'Internal Calculations'!$B$10:$C$11,2,FALSE), M707)*VLOOKUP(A707, 'Growth Parameters'!$B$6:$H$19, 7, FALSE), 0)</f>
        <v>2301.1643999999997</v>
      </c>
      <c r="P707" s="177">
        <f t="shared" ref="P707:P770" si="344">O707*J707</f>
        <v>2301.1643999999997</v>
      </c>
      <c r="Q707" s="178">
        <f>IF('Funding Allocation Parameters'!$C$5="Basic Library Subsidy", MIN(O707*('Funding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MIN($O707*(VLOOKUP(CONCATENATE($A707, 'Funding Allocation Parameters'!$I$5), 'Library Subsidy Complex'!$C$2:$J$55, 2, FALSE)), VLOOKUP(CONCATENATE($A707, 'Funding Allocation Parameters'!$I$5), 'Library Subsidy Complex'!$C$2:$J$55, 4, FALSE)), 0)))))</f>
        <v>1189</v>
      </c>
      <c r="R707" s="178">
        <f>IF('Funding Allocation Parameters'!$C$5="Basic Library Subsidy", 0, IF('Funding Allocation Parameters'!$C$5="Grant funding",MIN(O707*('Funding Allocation Parameters'!$E$5), 'Funding Allocation Parameters'!$G$5), IF('Funding Allocation Parameters'!$C$5="Other author funding", 0, IF('Funding Allocation Parameters'!$C$5="Any discretionary funds (grants if available, other if no grants)", MIN(O707*('Funding Allocation Parameters'!$E$5), 'Funding Allocation Parameters'!$G$5), IF('Funding Allocation Parameters'!$C$5="Complex Library Subsidy", 0, 0)))))</f>
        <v>0</v>
      </c>
      <c r="S707" s="178">
        <f>IF('Funding Allocation Parameters'!$C$5="Basic Library Subsidy", 0, IF('Funding Allocation Parameters'!$C$5="Grant funding", 0, IF('Funding Allocation Parameters'!$C$5="Other author funding",  MIN(O707*('Funding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7" s="178">
        <f>IF('Funding Allocation Parameters'!$C$5="Basic Library Subsidy", MIN(O707*('Funding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MIN($O707*(VLOOKUP(CONCATENATE($A707, 'Funding Allocation Parameters'!$I$5), 'Library Subsidy Complex'!$C$2:$J$55, 6, FALSE)), VLOOKUP(CONCATENATE($A707, 'Funding Allocation Parameters'!$I$5), 'Library Subsidy Complex'!$C$2:$J$55, 8, FALSE)), 0)))))</f>
        <v>1189</v>
      </c>
      <c r="U707" s="178">
        <f>IF('Funding Allocation Parameters'!$C$5="Basic Library Subsidy", 0, IF('Funding Allocation Parameters'!$C$5="Grant funding", 0, IF('Funding Allocation Parameters'!$C$5="Other author funding",  MIN(O707*('Funding Allocation Parameters'!$E$5), 'Funding Allocation Parameters'!$G$5), IF('Funding Allocation Parameters'!$C$5="Any discretionary funds (grants if available, other if no grants)", MIN(O707*('Funding Allocation Parameters'!$E$5), 'Funding Allocation Parameters'!$G$5), IF('Funding Allocation Parameters'!$C$5="Complex Library Subsidy", 0, 0)))))</f>
        <v>0</v>
      </c>
      <c r="V707" s="177">
        <f t="shared" ref="V707:V770" si="345">MAX(O707-Q707-R707-S707, 0)</f>
        <v>1112.1643999999997</v>
      </c>
      <c r="W707" s="177">
        <f t="shared" ref="W707:W770" si="346">MAX(O707-T707-U707, 0)</f>
        <v>1112.1643999999997</v>
      </c>
      <c r="X707" s="179">
        <f>IF('Funding Allocation Parameters'!$C$6="Basic Library Subsidy", MIN(V707*'Funding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MIN(V707*VLOOKUP(CONCATENATE($A707, 'Funding Allocation Parameters'!$I$6), 'Library Subsidy Complex'!$C$2:$J$55, 2, FALSE), VLOOKUP(CONCATENATE($A707, 'Funding Allocation Parameters'!$I$6), 'Library Subsidy Complex'!$C$2:$J$55, 4, FALSE)), 0)))))</f>
        <v>0</v>
      </c>
      <c r="Y707" s="179">
        <f>IF('Funding Allocation Parameters'!$C$6="Basic Library Subsidy", 0, IF('Funding Allocation Parameters'!$C$6="Grant funding",MIN(V707*'Funding Allocation Parameters'!$E$6, 'Funding Allocation Parameters'!$G$6), IF('Funding Allocation Parameters'!$C$6="Other author funding", 0, IF('Funding Allocation Parameters'!$C$6="Any discretionary funds (grants if available, other if no grants)", MIN(V707*'Funding Allocation Parameters'!$E$6, 'Funding Allocation Parameters'!$G$6), IF('Funding Allocation Parameters'!$C$6="Complex Library Subsidy", 0, 0)))))</f>
        <v>1112.1643999999997</v>
      </c>
      <c r="Z707" s="179">
        <f>IF('Funding Allocation Parameters'!$C$6="Basic Library Subsidy", 0, IF('Funding Allocation Parameters'!$C$6="Grant funding", 0, IF('Funding Allocation Parameters'!$C$6="Other author funding",  MIN(V707*'Funding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7" s="179">
        <f>IF('Funding Allocation Parameters'!$C$6="Basic Library Subsidy", MIN(W707*'Funding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MIN(W707*VLOOKUP(CONCATENATE($A707, 'Funding Allocation Parameters'!$I$6), 'Library Subsidy Complex'!$C$2:$J$55, 6, FALSE), VLOOKUP(CONCATENATE($A707, 'Funding Allocation Parameters'!$I$6), 'Library Subsidy Complex'!$C$2:$J$55, 8, FALSE)), 0)))))</f>
        <v>0</v>
      </c>
      <c r="AB707" s="179">
        <f>IF('Funding Allocation Parameters'!$C$6="Basic Library Subsidy", 0, IF('Funding Allocation Parameters'!$C$6="Grant funding", 0, IF('Funding Allocation Parameters'!$C$6="Other author funding",  MIN(W707*'Funding Allocation Parameters'!$E$6, 'Funding Allocation Parameters'!$G$6), IF('Funding Allocation Parameters'!$C$6="Any discretionary funds (grants if available, other if no grants)", MIN(W707*'Funding Allocation Parameters'!$E$6, 'Funding Allocation Parameters'!$G$6), IF('Funding Allocation Parameters'!$C$6="Complex Library Subsidy", 0, 0)))))</f>
        <v>1112.1643999999997</v>
      </c>
      <c r="AC707" s="177">
        <f t="shared" ref="AC707:AC770" si="347">MAX(V707-X707-Y707-Z707, 0)</f>
        <v>0</v>
      </c>
      <c r="AD707" s="177">
        <f t="shared" ref="AD707:AD770" si="348">MAX(W707-AA707-AB707, 0)</f>
        <v>0</v>
      </c>
      <c r="AE707" s="180">
        <f>IF('Funding Allocation Parameters'!$C$7="Basic Library Subsidy", MIN(AC707*'Funding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MIN(AC707*VLOOKUP(CONCATENATE($A707, 'Funding Allocation Parameters'!$I$7), 'Library Subsidy Complex'!$C$2:$J$55, 2, FALSE), VLOOKUP(CONCATENATE($A707, 'Funding Allocation Parameters'!$I$7), 'Library Subsidy Complex'!$C$2:$J$55, 4, FALSE)), 0)))))</f>
        <v>0</v>
      </c>
      <c r="AF707" s="180">
        <f>IF('Funding Allocation Parameters'!$C$7="Basic Library Subsidy", 0, IF('Funding Allocation Parameters'!$C$7="Grant funding",MIN(AC707*'Funding Allocation Parameters'!$E$7, 'Funding Allocation Parameters'!$G$7), IF('Funding Allocation Parameters'!$C$7="Other author funding", 0, IF('Funding Allocation Parameters'!$C$7="Any discretionary funds (grants if available, other if no grants)", MIN(AC707*'Funding Allocation Parameters'!$E$7, 'Funding Allocation Parameters'!$G$7), IF('Funding Allocation Parameters'!$C$7="Complex Library Subsidy", 0, 0)))))</f>
        <v>0</v>
      </c>
      <c r="AG707" s="180">
        <f>IF('Funding Allocation Parameters'!$C$7="Basic Library Subsidy", 0, IF('Funding Allocation Parameters'!$C$7="Grant funding", 0, IF('Funding Allocation Parameters'!$C$7="Other author funding",  MIN(AC707*'Funding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7" s="180">
        <f>IF('Funding Allocation Parameters'!$C$7="Basic Library Subsidy", MIN(AD707*'Funding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MIN(AD707*VLOOKUP(CONCATENATE($A707, 'Funding Allocation Parameters'!$I$7), 'Library Subsidy Complex'!$C$2:$J$55, 6, FALSE), VLOOKUP(CONCATENATE($A707, 'Funding Allocation Parameters'!$I$7), 'Library Subsidy Complex'!$C$2:$J$55, 8, FALSE)), 0)))))</f>
        <v>0</v>
      </c>
      <c r="AI707" s="180">
        <f>IF('Funding Allocation Parameters'!$C$7="Basic Library Subsidy", 0, IF('Funding Allocation Parameters'!$C$7="Grant funding", 0, IF('Funding Allocation Parameters'!$C$7="Other author funding",  MIN(AD707*'Funding Allocation Parameters'!$E$7, 'Funding Allocation Parameters'!$G$7), IF('Funding Allocation Parameters'!$C$7="Any discretionary funds (grants if available, other if no grants)", MIN(AD707*'Funding Allocation Parameters'!$E$7, 'Funding Allocation Parameters'!$G$7), IF('Funding Allocation Parameters'!$C$7="Complex Library Subsidy", 0, 0)))))</f>
        <v>0</v>
      </c>
      <c r="AJ707" s="177">
        <f t="shared" ref="AJ707:AJ770" si="349">MAX(AC707-AE707-AF707-AG707, 0)</f>
        <v>0</v>
      </c>
      <c r="AK707" s="177">
        <f t="shared" ref="AK707:AK770" si="350">MAX(AD707-AH707-AI707, 0)</f>
        <v>0</v>
      </c>
      <c r="AL707" s="181">
        <f>IF('Funding Allocation Parameters'!$C$8="Basic Library Subsidy", MIN(AJ707*'Funding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MIN(AJ707*VLOOKUP(CONCATENATE($A707, 'Funding Allocation Parameters'!$I$8), 'Library Subsidy Complex'!$C$2:$J$55, 2, FALSE), VLOOKUP(CONCATENATE($A707, 'Funding Allocation Parameters'!$I$8), 'Library Subsidy Complex'!$C$2:$J$55, 4, FALSE)), 0)))))</f>
        <v>0</v>
      </c>
      <c r="AM707" s="181">
        <f>IF('Funding Allocation Parameters'!$C$8="Basic Library Subsidy", 0, IF('Funding Allocation Parameters'!$C$8="Grant funding",MIN(AJ707*'Funding Allocation Parameters'!$E$8, 'Funding Allocation Parameters'!$G$8), IF('Funding Allocation Parameters'!$C$8="Other author funding", 0, IF('Funding Allocation Parameters'!$C$8="Any discretionary funds (grants if available, other if no grants)", MIN(AJ707*'Funding Allocation Parameters'!$E$8, 'Funding Allocation Parameters'!$G$8), IF('Funding Allocation Parameters'!$C$8="Complex Library Subsidy", 0, 0)))))</f>
        <v>0</v>
      </c>
      <c r="AN707" s="181">
        <f>IF('Funding Allocation Parameters'!$C$8="Basic Library Subsidy", 0, IF('Funding Allocation Parameters'!$C$8="Grant funding", 0, IF('Funding Allocation Parameters'!$C$8="Other author funding",  MIN(AJ707*'Funding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7" s="181">
        <f>IF('Funding Allocation Parameters'!$C$8="Basic Library Subsidy", MIN(AK707*'Funding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MIN(AK707*VLOOKUP(CONCATENATE($A707, 'Funding Allocation Parameters'!$I$8), 'Library Subsidy Complex'!$C$2:$J$55, 6, FALSE), VLOOKUP(CONCATENATE($A707, 'Funding Allocation Parameters'!$I$8), 'Library Subsidy Complex'!$C$2:$J$55, 8, FALSE)), 0)))))</f>
        <v>0</v>
      </c>
      <c r="AP707" s="181">
        <f>IF('Funding Allocation Parameters'!$C$8="Basic Library Subsidy", 0, IF('Funding Allocation Parameters'!$C$8="Grant funding", 0, IF('Funding Allocation Parameters'!$C$8="Other author funding",  MIN(AK707*'Funding Allocation Parameters'!$E$8, 'Funding Allocation Parameters'!$G$8), IF('Funding Allocation Parameters'!$C$8="Any discretionary funds (grants if available, other if no grants)", MIN(AK707*'Funding Allocation Parameters'!$E$8, 'Funding Allocation Parameters'!$G$8), IF('Funding Allocation Parameters'!$C$8="Complex Library Subsidy", 0, 0)))))</f>
        <v>0</v>
      </c>
      <c r="AQ707" s="177">
        <f t="shared" ref="AQ707:AQ770" si="351">MAX(AJ707-AL707-AM707-AN707, 0)</f>
        <v>0</v>
      </c>
      <c r="AR707" s="177">
        <f t="shared" ref="AR707:AR770" si="352">MAX(AK707-AO707-AP707, 0)</f>
        <v>0</v>
      </c>
      <c r="AS707" s="182">
        <f t="shared" ref="AS707:AS770" si="353">SUM(Q707,X707,AE707,AL707)</f>
        <v>1189</v>
      </c>
      <c r="AT707" s="182">
        <f t="shared" ref="AT707:AT770" si="354">SUM(R707,Y707,AF707,AM707)</f>
        <v>1112.1643999999997</v>
      </c>
      <c r="AU707" s="182">
        <f t="shared" ref="AU707:AU770" si="355">SUM(S707,Z707,AG707,AN707)</f>
        <v>0</v>
      </c>
      <c r="AV707" s="182">
        <f t="shared" ref="AV707:AV770" si="356">SUM(T707,AA707,AH707,AO707)</f>
        <v>1189</v>
      </c>
      <c r="AW707" s="182">
        <f t="shared" ref="AW707:AW770" si="357">SUM(U707,AB707,AI707,AP707)</f>
        <v>1112.1643999999997</v>
      </c>
      <c r="AX707" s="183">
        <f t="shared" ref="AX707:AX770" si="358">$K707*AS707</f>
        <v>1189</v>
      </c>
      <c r="AY707" s="183">
        <f t="shared" ref="AY707:AY770" si="359">$K707*AT707</f>
        <v>1112.1643999999997</v>
      </c>
      <c r="AZ707" s="183">
        <f t="shared" ref="AZ707:AZ770" si="360">$K707*AU707</f>
        <v>0</v>
      </c>
      <c r="BA707" s="183">
        <f t="shared" ref="BA707:BA770" si="361">$L707*AV707</f>
        <v>0</v>
      </c>
      <c r="BB707" s="183">
        <f t="shared" ref="BB707:BB770" si="362">$L707*AW707</f>
        <v>0</v>
      </c>
      <c r="BC707" s="184">
        <f t="shared" ref="BC707:BC770" si="363">AX707+BA707</f>
        <v>1189</v>
      </c>
      <c r="BD707" s="184">
        <f t="shared" ref="BD707:BD770" si="364">SUM(BC707,BE707,BF707)-P707</f>
        <v>0</v>
      </c>
      <c r="BE707" s="184">
        <f t="shared" ref="BE707:BE770" si="365">AY707</f>
        <v>1112.1643999999997</v>
      </c>
      <c r="BF707" s="184">
        <f t="shared" ref="BF707:BF770" si="366">AZ707+BB707</f>
        <v>0</v>
      </c>
      <c r="BG707" s="102">
        <f t="shared" ref="BG707:BG770" si="367">K707*IF(AND(AS707&gt;0, AT707=0, AU707=0), 1, 0)+L707*IF(AND(AV707&gt;0, AW707=0), 1, 0)</f>
        <v>0</v>
      </c>
      <c r="BH707" s="102">
        <f t="shared" ref="BH707:BH770" si="368">K707*IF(AND(AS707=0, AT707&gt;0, AU707=0), 1, 0)</f>
        <v>0</v>
      </c>
      <c r="BI707" s="102">
        <f t="shared" ref="BI707:BI770" si="369">K707*IF(AND(AS707=0, AT707=0, AU707&gt;0), 1, 0)+L707*IF(AND(AV707=0, AW707&gt;0), 1, 0)</f>
        <v>0</v>
      </c>
      <c r="BJ707" s="102">
        <f t="shared" ref="BJ707:BJ770" si="370">K707*IF(AND(AS707&gt;0, AT707&gt;0, AU707=0), 1, 0)</f>
        <v>1</v>
      </c>
      <c r="BK707" s="102">
        <f t="shared" ref="BK707:BK770" si="371">K707*IF(AND(AS707&gt;0, AT707=0, AU707&gt;0), 1, 0)+L707*IF(AND(AV707&gt;0, AW707&gt;0), 1, 0)</f>
        <v>0</v>
      </c>
      <c r="BL707" s="102">
        <f t="shared" ref="BL707:BL770" si="372">K707*IF(AND(AS707=0, AT707&gt;0, AU707&gt;0), 1, 0)+L707*IF(AND(AV707=0, AW707&gt;0), 1, 0)</f>
        <v>0</v>
      </c>
      <c r="BN707" s="102"/>
    </row>
    <row r="708" spans="1:66" x14ac:dyDescent="0.25">
      <c r="A708" s="102" t="s">
        <v>16</v>
      </c>
      <c r="B708" s="102" t="s">
        <v>8</v>
      </c>
      <c r="C708" s="102" t="s">
        <v>8</v>
      </c>
      <c r="D708" s="102" t="s">
        <v>27</v>
      </c>
      <c r="E708" s="102" t="s">
        <v>40</v>
      </c>
      <c r="F708" s="102" t="s">
        <v>1343</v>
      </c>
      <c r="G708" s="102">
        <v>2.52</v>
      </c>
      <c r="H708" s="102">
        <v>1</v>
      </c>
      <c r="I708" s="102">
        <v>1</v>
      </c>
      <c r="J708" s="167">
        <f>IFERROR(H708*VLOOKUP(A708, 'Advanced Parameters'!$B$7:$G$20, 6, FALSE)*VLOOKUP(A708, 'Growth Parameters'!$B$6:$H$19, 6, FALSE), 0)</f>
        <v>1</v>
      </c>
      <c r="K708" s="167">
        <f>IFERROR(IF('Advanced Parameters'!$C$5="n",'Raw Data'!I708*VLOOKUP(A708,'Advanced Parameters'!$B$7:$G$20,6,FALSE),J708*VLOOKUP(A708,'Advanced Parameters'!$B$7:$G$20,2,FALSE))*VLOOKUP(A708, 'Growth Parameters'!$B$6:$H$19, 6, FALSE), 0)</f>
        <v>1</v>
      </c>
      <c r="L708" s="167">
        <f t="shared" si="342"/>
        <v>0</v>
      </c>
      <c r="M708" s="168">
        <f>IFERROR(IF(G708="NA","NA",IF(G708&gt;'APC Parameters'!$K$6+VLOOKUP('Raw Data'!A708, 'APC Parameters'!$H$7:$L$20, 4, FALSE), 'APC Parameters'!$L$6+VLOOKUP('Raw Data'!A708, 'APC Parameters'!$H$7:$L$20, 5, FALSE), G708*('APC Parameters'!$J$6+VLOOKUP('Raw Data'!A708, 'APC Parameters'!$H$7:$L$20, 3, FALSE))+'APC Parameters'!$I$6+VLOOKUP('Raw Data'!A708, 'APC Parameters'!$H$7:$L$20, 2, FALSE))), 0)</f>
        <v>2935.3679999999999</v>
      </c>
      <c r="N708" s="168">
        <f t="shared" si="343"/>
        <v>2935.3679999999999</v>
      </c>
      <c r="O708" s="168">
        <f>IFERROR(IF(M708="NA",VLOOKUP(D708,'Internal Calculations'!$B$10:$C$11,2,FALSE), M708)*VLOOKUP(A708, 'Growth Parameters'!$B$6:$H$19, 7, FALSE), 0)</f>
        <v>2935.3679999999999</v>
      </c>
      <c r="P708" s="177">
        <f t="shared" si="344"/>
        <v>2935.3679999999999</v>
      </c>
      <c r="Q708" s="178">
        <f>IF('Funding Allocation Parameters'!$C$5="Basic Library Subsidy", MIN(O708*('Funding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MIN($O708*(VLOOKUP(CONCATENATE($A708, 'Funding Allocation Parameters'!$I$5), 'Library Subsidy Complex'!$C$2:$J$55, 2, FALSE)), VLOOKUP(CONCATENATE($A708, 'Funding Allocation Parameters'!$I$5), 'Library Subsidy Complex'!$C$2:$J$55, 4, FALSE)), 0)))))</f>
        <v>1189</v>
      </c>
      <c r="R708" s="178">
        <f>IF('Funding Allocation Parameters'!$C$5="Basic Library Subsidy", 0, IF('Funding Allocation Parameters'!$C$5="Grant funding",MIN(O708*('Funding Allocation Parameters'!$E$5), 'Funding Allocation Parameters'!$G$5), IF('Funding Allocation Parameters'!$C$5="Other author funding", 0, IF('Funding Allocation Parameters'!$C$5="Any discretionary funds (grants if available, other if no grants)", MIN(O708*('Funding Allocation Parameters'!$E$5), 'Funding Allocation Parameters'!$G$5), IF('Funding Allocation Parameters'!$C$5="Complex Library Subsidy", 0, 0)))))</f>
        <v>0</v>
      </c>
      <c r="S708" s="178">
        <f>IF('Funding Allocation Parameters'!$C$5="Basic Library Subsidy", 0, IF('Funding Allocation Parameters'!$C$5="Grant funding", 0, IF('Funding Allocation Parameters'!$C$5="Other author funding",  MIN(O708*('Funding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8" s="178">
        <f>IF('Funding Allocation Parameters'!$C$5="Basic Library Subsidy", MIN(O708*('Funding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MIN($O708*(VLOOKUP(CONCATENATE($A708, 'Funding Allocation Parameters'!$I$5), 'Library Subsidy Complex'!$C$2:$J$55, 6, FALSE)), VLOOKUP(CONCATENATE($A708, 'Funding Allocation Parameters'!$I$5), 'Library Subsidy Complex'!$C$2:$J$55, 8, FALSE)), 0)))))</f>
        <v>1189</v>
      </c>
      <c r="U708" s="178">
        <f>IF('Funding Allocation Parameters'!$C$5="Basic Library Subsidy", 0, IF('Funding Allocation Parameters'!$C$5="Grant funding", 0, IF('Funding Allocation Parameters'!$C$5="Other author funding",  MIN(O708*('Funding Allocation Parameters'!$E$5), 'Funding Allocation Parameters'!$G$5), IF('Funding Allocation Parameters'!$C$5="Any discretionary funds (grants if available, other if no grants)", MIN(O708*('Funding Allocation Parameters'!$E$5), 'Funding Allocation Parameters'!$G$5), IF('Funding Allocation Parameters'!$C$5="Complex Library Subsidy", 0, 0)))))</f>
        <v>0</v>
      </c>
      <c r="V708" s="177">
        <f t="shared" si="345"/>
        <v>1746.3679999999999</v>
      </c>
      <c r="W708" s="177">
        <f t="shared" si="346"/>
        <v>1746.3679999999999</v>
      </c>
      <c r="X708" s="179">
        <f>IF('Funding Allocation Parameters'!$C$6="Basic Library Subsidy", MIN(V708*'Funding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MIN(V708*VLOOKUP(CONCATENATE($A708, 'Funding Allocation Parameters'!$I$6), 'Library Subsidy Complex'!$C$2:$J$55, 2, FALSE), VLOOKUP(CONCATENATE($A708, 'Funding Allocation Parameters'!$I$6), 'Library Subsidy Complex'!$C$2:$J$55, 4, FALSE)), 0)))))</f>
        <v>0</v>
      </c>
      <c r="Y708" s="179">
        <f>IF('Funding Allocation Parameters'!$C$6="Basic Library Subsidy", 0, IF('Funding Allocation Parameters'!$C$6="Grant funding",MIN(V708*'Funding Allocation Parameters'!$E$6, 'Funding Allocation Parameters'!$G$6), IF('Funding Allocation Parameters'!$C$6="Other author funding", 0, IF('Funding Allocation Parameters'!$C$6="Any discretionary funds (grants if available, other if no grants)", MIN(V708*'Funding Allocation Parameters'!$E$6, 'Funding Allocation Parameters'!$G$6), IF('Funding Allocation Parameters'!$C$6="Complex Library Subsidy", 0, 0)))))</f>
        <v>1746.3679999999999</v>
      </c>
      <c r="Z708" s="179">
        <f>IF('Funding Allocation Parameters'!$C$6="Basic Library Subsidy", 0, IF('Funding Allocation Parameters'!$C$6="Grant funding", 0, IF('Funding Allocation Parameters'!$C$6="Other author funding",  MIN(V708*'Funding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8" s="179">
        <f>IF('Funding Allocation Parameters'!$C$6="Basic Library Subsidy", MIN(W708*'Funding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MIN(W708*VLOOKUP(CONCATENATE($A708, 'Funding Allocation Parameters'!$I$6), 'Library Subsidy Complex'!$C$2:$J$55, 6, FALSE), VLOOKUP(CONCATENATE($A708, 'Funding Allocation Parameters'!$I$6), 'Library Subsidy Complex'!$C$2:$J$55, 8, FALSE)), 0)))))</f>
        <v>0</v>
      </c>
      <c r="AB708" s="179">
        <f>IF('Funding Allocation Parameters'!$C$6="Basic Library Subsidy", 0, IF('Funding Allocation Parameters'!$C$6="Grant funding", 0, IF('Funding Allocation Parameters'!$C$6="Other author funding",  MIN(W708*'Funding Allocation Parameters'!$E$6, 'Funding Allocation Parameters'!$G$6), IF('Funding Allocation Parameters'!$C$6="Any discretionary funds (grants if available, other if no grants)", MIN(W708*'Funding Allocation Parameters'!$E$6, 'Funding Allocation Parameters'!$G$6), IF('Funding Allocation Parameters'!$C$6="Complex Library Subsidy", 0, 0)))))</f>
        <v>1746.3679999999999</v>
      </c>
      <c r="AC708" s="177">
        <f t="shared" si="347"/>
        <v>0</v>
      </c>
      <c r="AD708" s="177">
        <f t="shared" si="348"/>
        <v>0</v>
      </c>
      <c r="AE708" s="180">
        <f>IF('Funding Allocation Parameters'!$C$7="Basic Library Subsidy", MIN(AC708*'Funding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MIN(AC708*VLOOKUP(CONCATENATE($A708, 'Funding Allocation Parameters'!$I$7), 'Library Subsidy Complex'!$C$2:$J$55, 2, FALSE), VLOOKUP(CONCATENATE($A708, 'Funding Allocation Parameters'!$I$7), 'Library Subsidy Complex'!$C$2:$J$55, 4, FALSE)), 0)))))</f>
        <v>0</v>
      </c>
      <c r="AF708" s="180">
        <f>IF('Funding Allocation Parameters'!$C$7="Basic Library Subsidy", 0, IF('Funding Allocation Parameters'!$C$7="Grant funding",MIN(AC708*'Funding Allocation Parameters'!$E$7, 'Funding Allocation Parameters'!$G$7), IF('Funding Allocation Parameters'!$C$7="Other author funding", 0, IF('Funding Allocation Parameters'!$C$7="Any discretionary funds (grants if available, other if no grants)", MIN(AC708*'Funding Allocation Parameters'!$E$7, 'Funding Allocation Parameters'!$G$7), IF('Funding Allocation Parameters'!$C$7="Complex Library Subsidy", 0, 0)))))</f>
        <v>0</v>
      </c>
      <c r="AG708" s="180">
        <f>IF('Funding Allocation Parameters'!$C$7="Basic Library Subsidy", 0, IF('Funding Allocation Parameters'!$C$7="Grant funding", 0, IF('Funding Allocation Parameters'!$C$7="Other author funding",  MIN(AC708*'Funding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8" s="180">
        <f>IF('Funding Allocation Parameters'!$C$7="Basic Library Subsidy", MIN(AD708*'Funding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MIN(AD708*VLOOKUP(CONCATENATE($A708, 'Funding Allocation Parameters'!$I$7), 'Library Subsidy Complex'!$C$2:$J$55, 6, FALSE), VLOOKUP(CONCATENATE($A708, 'Funding Allocation Parameters'!$I$7), 'Library Subsidy Complex'!$C$2:$J$55, 8, FALSE)), 0)))))</f>
        <v>0</v>
      </c>
      <c r="AI708" s="180">
        <f>IF('Funding Allocation Parameters'!$C$7="Basic Library Subsidy", 0, IF('Funding Allocation Parameters'!$C$7="Grant funding", 0, IF('Funding Allocation Parameters'!$C$7="Other author funding",  MIN(AD708*'Funding Allocation Parameters'!$E$7, 'Funding Allocation Parameters'!$G$7), IF('Funding Allocation Parameters'!$C$7="Any discretionary funds (grants if available, other if no grants)", MIN(AD708*'Funding Allocation Parameters'!$E$7, 'Funding Allocation Parameters'!$G$7), IF('Funding Allocation Parameters'!$C$7="Complex Library Subsidy", 0, 0)))))</f>
        <v>0</v>
      </c>
      <c r="AJ708" s="177">
        <f t="shared" si="349"/>
        <v>0</v>
      </c>
      <c r="AK708" s="177">
        <f t="shared" si="350"/>
        <v>0</v>
      </c>
      <c r="AL708" s="181">
        <f>IF('Funding Allocation Parameters'!$C$8="Basic Library Subsidy", MIN(AJ708*'Funding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MIN(AJ708*VLOOKUP(CONCATENATE($A708, 'Funding Allocation Parameters'!$I$8), 'Library Subsidy Complex'!$C$2:$J$55, 2, FALSE), VLOOKUP(CONCATENATE($A708, 'Funding Allocation Parameters'!$I$8), 'Library Subsidy Complex'!$C$2:$J$55, 4, FALSE)), 0)))))</f>
        <v>0</v>
      </c>
      <c r="AM708" s="181">
        <f>IF('Funding Allocation Parameters'!$C$8="Basic Library Subsidy", 0, IF('Funding Allocation Parameters'!$C$8="Grant funding",MIN(AJ708*'Funding Allocation Parameters'!$E$8, 'Funding Allocation Parameters'!$G$8), IF('Funding Allocation Parameters'!$C$8="Other author funding", 0, IF('Funding Allocation Parameters'!$C$8="Any discretionary funds (grants if available, other if no grants)", MIN(AJ708*'Funding Allocation Parameters'!$E$8, 'Funding Allocation Parameters'!$G$8), IF('Funding Allocation Parameters'!$C$8="Complex Library Subsidy", 0, 0)))))</f>
        <v>0</v>
      </c>
      <c r="AN708" s="181">
        <f>IF('Funding Allocation Parameters'!$C$8="Basic Library Subsidy", 0, IF('Funding Allocation Parameters'!$C$8="Grant funding", 0, IF('Funding Allocation Parameters'!$C$8="Other author funding",  MIN(AJ708*'Funding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8" s="181">
        <f>IF('Funding Allocation Parameters'!$C$8="Basic Library Subsidy", MIN(AK708*'Funding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MIN(AK708*VLOOKUP(CONCATENATE($A708, 'Funding Allocation Parameters'!$I$8), 'Library Subsidy Complex'!$C$2:$J$55, 6, FALSE), VLOOKUP(CONCATENATE($A708, 'Funding Allocation Parameters'!$I$8), 'Library Subsidy Complex'!$C$2:$J$55, 8, FALSE)), 0)))))</f>
        <v>0</v>
      </c>
      <c r="AP708" s="181">
        <f>IF('Funding Allocation Parameters'!$C$8="Basic Library Subsidy", 0, IF('Funding Allocation Parameters'!$C$8="Grant funding", 0, IF('Funding Allocation Parameters'!$C$8="Other author funding",  MIN(AK708*'Funding Allocation Parameters'!$E$8, 'Funding Allocation Parameters'!$G$8), IF('Funding Allocation Parameters'!$C$8="Any discretionary funds (grants if available, other if no grants)", MIN(AK708*'Funding Allocation Parameters'!$E$8, 'Funding Allocation Parameters'!$G$8), IF('Funding Allocation Parameters'!$C$8="Complex Library Subsidy", 0, 0)))))</f>
        <v>0</v>
      </c>
      <c r="AQ708" s="177">
        <f t="shared" si="351"/>
        <v>0</v>
      </c>
      <c r="AR708" s="177">
        <f t="shared" si="352"/>
        <v>0</v>
      </c>
      <c r="AS708" s="182">
        <f t="shared" si="353"/>
        <v>1189</v>
      </c>
      <c r="AT708" s="182">
        <f t="shared" si="354"/>
        <v>1746.3679999999999</v>
      </c>
      <c r="AU708" s="182">
        <f t="shared" si="355"/>
        <v>0</v>
      </c>
      <c r="AV708" s="182">
        <f t="shared" si="356"/>
        <v>1189</v>
      </c>
      <c r="AW708" s="182">
        <f t="shared" si="357"/>
        <v>1746.3679999999999</v>
      </c>
      <c r="AX708" s="183">
        <f t="shared" si="358"/>
        <v>1189</v>
      </c>
      <c r="AY708" s="183">
        <f t="shared" si="359"/>
        <v>1746.3679999999999</v>
      </c>
      <c r="AZ708" s="183">
        <f t="shared" si="360"/>
        <v>0</v>
      </c>
      <c r="BA708" s="183">
        <f t="shared" si="361"/>
        <v>0</v>
      </c>
      <c r="BB708" s="183">
        <f t="shared" si="362"/>
        <v>0</v>
      </c>
      <c r="BC708" s="184">
        <f t="shared" si="363"/>
        <v>1189</v>
      </c>
      <c r="BD708" s="184">
        <f t="shared" si="364"/>
        <v>0</v>
      </c>
      <c r="BE708" s="184">
        <f t="shared" si="365"/>
        <v>1746.3679999999999</v>
      </c>
      <c r="BF708" s="184">
        <f t="shared" si="366"/>
        <v>0</v>
      </c>
      <c r="BG708" s="102">
        <f t="shared" si="367"/>
        <v>0</v>
      </c>
      <c r="BH708" s="102">
        <f t="shared" si="368"/>
        <v>0</v>
      </c>
      <c r="BI708" s="102">
        <f t="shared" si="369"/>
        <v>0</v>
      </c>
      <c r="BJ708" s="102">
        <f t="shared" si="370"/>
        <v>1</v>
      </c>
      <c r="BK708" s="102">
        <f t="shared" si="371"/>
        <v>0</v>
      </c>
      <c r="BL708" s="102">
        <f t="shared" si="372"/>
        <v>0</v>
      </c>
      <c r="BN708" s="102"/>
    </row>
    <row r="709" spans="1:66" x14ac:dyDescent="0.25">
      <c r="A709" s="102" t="s">
        <v>13</v>
      </c>
      <c r="B709" s="102" t="s">
        <v>8</v>
      </c>
      <c r="C709" s="102" t="s">
        <v>8</v>
      </c>
      <c r="D709" s="102" t="s">
        <v>27</v>
      </c>
      <c r="E709" s="102" t="s">
        <v>1344</v>
      </c>
      <c r="F709" s="102" t="s">
        <v>1345</v>
      </c>
      <c r="G709" s="102">
        <v>0.99299999999999999</v>
      </c>
      <c r="H709" s="102">
        <v>1</v>
      </c>
      <c r="I709" s="102">
        <v>0</v>
      </c>
      <c r="J709" s="167">
        <f>IFERROR(H709*VLOOKUP(A709, 'Advanced Parameters'!$B$7:$G$20, 6, FALSE)*VLOOKUP(A709, 'Growth Parameters'!$B$6:$H$19, 6, FALSE), 0)</f>
        <v>1</v>
      </c>
      <c r="K709" s="167">
        <f>IFERROR(IF('Advanced Parameters'!$C$5="n",'Raw Data'!I709*VLOOKUP(A709,'Advanced Parameters'!$B$7:$G$20,6,FALSE),J709*VLOOKUP(A709,'Advanced Parameters'!$B$7:$G$20,2,FALSE))*VLOOKUP(A709, 'Growth Parameters'!$B$6:$H$19, 6, FALSE), 0)</f>
        <v>0</v>
      </c>
      <c r="L709" s="167">
        <f t="shared" si="342"/>
        <v>1</v>
      </c>
      <c r="M709" s="168">
        <f>IFERROR(IF(G709="NA","NA",IF(G709&gt;'APC Parameters'!$K$6+VLOOKUP('Raw Data'!A709, 'APC Parameters'!$H$7:$L$20, 4, FALSE), 'APC Parameters'!$L$6+VLOOKUP('Raw Data'!A709, 'APC Parameters'!$H$7:$L$20, 5, FALSE), G709*('APC Parameters'!$J$6+VLOOKUP('Raw Data'!A709, 'APC Parameters'!$H$7:$L$20, 3, FALSE))+'APC Parameters'!$I$6+VLOOKUP('Raw Data'!A709, 'APC Parameters'!$H$7:$L$20, 2, FALSE))), 0)</f>
        <v>1852.1142</v>
      </c>
      <c r="N709" s="168">
        <f t="shared" si="343"/>
        <v>1852.1142</v>
      </c>
      <c r="O709" s="168">
        <f>IFERROR(IF(M709="NA",VLOOKUP(D709,'Internal Calculations'!$B$10:$C$11,2,FALSE), M709)*VLOOKUP(A709, 'Growth Parameters'!$B$6:$H$19, 7, FALSE), 0)</f>
        <v>1852.1142</v>
      </c>
      <c r="P709" s="177">
        <f t="shared" si="344"/>
        <v>1852.1142</v>
      </c>
      <c r="Q709" s="178">
        <f>IF('Funding Allocation Parameters'!$C$5="Basic Library Subsidy", MIN(O709*('Funding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MIN($O709*(VLOOKUP(CONCATENATE($A709, 'Funding Allocation Parameters'!$I$5), 'Library Subsidy Complex'!$C$2:$J$55, 2, FALSE)), VLOOKUP(CONCATENATE($A709, 'Funding Allocation Parameters'!$I$5), 'Library Subsidy Complex'!$C$2:$J$55, 4, FALSE)), 0)))))</f>
        <v>1189</v>
      </c>
      <c r="R709" s="178">
        <f>IF('Funding Allocation Parameters'!$C$5="Basic Library Subsidy", 0, IF('Funding Allocation Parameters'!$C$5="Grant funding",MIN(O709*('Funding Allocation Parameters'!$E$5), 'Funding Allocation Parameters'!$G$5), IF('Funding Allocation Parameters'!$C$5="Other author funding", 0, IF('Funding Allocation Parameters'!$C$5="Any discretionary funds (grants if available, other if no grants)", MIN(O709*('Funding Allocation Parameters'!$E$5), 'Funding Allocation Parameters'!$G$5), IF('Funding Allocation Parameters'!$C$5="Complex Library Subsidy", 0, 0)))))</f>
        <v>0</v>
      </c>
      <c r="S709" s="178">
        <f>IF('Funding Allocation Parameters'!$C$5="Basic Library Subsidy", 0, IF('Funding Allocation Parameters'!$C$5="Grant funding", 0, IF('Funding Allocation Parameters'!$C$5="Other author funding",  MIN(O709*('Funding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09" s="178">
        <f>IF('Funding Allocation Parameters'!$C$5="Basic Library Subsidy", MIN(O709*('Funding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MIN($O709*(VLOOKUP(CONCATENATE($A709, 'Funding Allocation Parameters'!$I$5), 'Library Subsidy Complex'!$C$2:$J$55, 6, FALSE)), VLOOKUP(CONCATENATE($A709, 'Funding Allocation Parameters'!$I$5), 'Library Subsidy Complex'!$C$2:$J$55, 8, FALSE)), 0)))))</f>
        <v>1189</v>
      </c>
      <c r="U709" s="178">
        <f>IF('Funding Allocation Parameters'!$C$5="Basic Library Subsidy", 0, IF('Funding Allocation Parameters'!$C$5="Grant funding", 0, IF('Funding Allocation Parameters'!$C$5="Other author funding",  MIN(O709*('Funding Allocation Parameters'!$E$5), 'Funding Allocation Parameters'!$G$5), IF('Funding Allocation Parameters'!$C$5="Any discretionary funds (grants if available, other if no grants)", MIN(O709*('Funding Allocation Parameters'!$E$5), 'Funding Allocation Parameters'!$G$5), IF('Funding Allocation Parameters'!$C$5="Complex Library Subsidy", 0, 0)))))</f>
        <v>0</v>
      </c>
      <c r="V709" s="177">
        <f t="shared" si="345"/>
        <v>663.11419999999998</v>
      </c>
      <c r="W709" s="177">
        <f t="shared" si="346"/>
        <v>663.11419999999998</v>
      </c>
      <c r="X709" s="179">
        <f>IF('Funding Allocation Parameters'!$C$6="Basic Library Subsidy", MIN(V709*'Funding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MIN(V709*VLOOKUP(CONCATENATE($A709, 'Funding Allocation Parameters'!$I$6), 'Library Subsidy Complex'!$C$2:$J$55, 2, FALSE), VLOOKUP(CONCATENATE($A709, 'Funding Allocation Parameters'!$I$6), 'Library Subsidy Complex'!$C$2:$J$55, 4, FALSE)), 0)))))</f>
        <v>0</v>
      </c>
      <c r="Y709" s="179">
        <f>IF('Funding Allocation Parameters'!$C$6="Basic Library Subsidy", 0, IF('Funding Allocation Parameters'!$C$6="Grant funding",MIN(V709*'Funding Allocation Parameters'!$E$6, 'Funding Allocation Parameters'!$G$6), IF('Funding Allocation Parameters'!$C$6="Other author funding", 0, IF('Funding Allocation Parameters'!$C$6="Any discretionary funds (grants if available, other if no grants)", MIN(V709*'Funding Allocation Parameters'!$E$6, 'Funding Allocation Parameters'!$G$6), IF('Funding Allocation Parameters'!$C$6="Complex Library Subsidy", 0, 0)))))</f>
        <v>663.11419999999998</v>
      </c>
      <c r="Z709" s="179">
        <f>IF('Funding Allocation Parameters'!$C$6="Basic Library Subsidy", 0, IF('Funding Allocation Parameters'!$C$6="Grant funding", 0, IF('Funding Allocation Parameters'!$C$6="Other author funding",  MIN(V709*'Funding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09" s="179">
        <f>IF('Funding Allocation Parameters'!$C$6="Basic Library Subsidy", MIN(W709*'Funding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MIN(W709*VLOOKUP(CONCATENATE($A709, 'Funding Allocation Parameters'!$I$6), 'Library Subsidy Complex'!$C$2:$J$55, 6, FALSE), VLOOKUP(CONCATENATE($A709, 'Funding Allocation Parameters'!$I$6), 'Library Subsidy Complex'!$C$2:$J$55, 8, FALSE)), 0)))))</f>
        <v>0</v>
      </c>
      <c r="AB709" s="179">
        <f>IF('Funding Allocation Parameters'!$C$6="Basic Library Subsidy", 0, IF('Funding Allocation Parameters'!$C$6="Grant funding", 0, IF('Funding Allocation Parameters'!$C$6="Other author funding",  MIN(W709*'Funding Allocation Parameters'!$E$6, 'Funding Allocation Parameters'!$G$6), IF('Funding Allocation Parameters'!$C$6="Any discretionary funds (grants if available, other if no grants)", MIN(W709*'Funding Allocation Parameters'!$E$6, 'Funding Allocation Parameters'!$G$6), IF('Funding Allocation Parameters'!$C$6="Complex Library Subsidy", 0, 0)))))</f>
        <v>663.11419999999998</v>
      </c>
      <c r="AC709" s="177">
        <f t="shared" si="347"/>
        <v>0</v>
      </c>
      <c r="AD709" s="177">
        <f t="shared" si="348"/>
        <v>0</v>
      </c>
      <c r="AE709" s="180">
        <f>IF('Funding Allocation Parameters'!$C$7="Basic Library Subsidy", MIN(AC709*'Funding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MIN(AC709*VLOOKUP(CONCATENATE($A709, 'Funding Allocation Parameters'!$I$7), 'Library Subsidy Complex'!$C$2:$J$55, 2, FALSE), VLOOKUP(CONCATENATE($A709, 'Funding Allocation Parameters'!$I$7), 'Library Subsidy Complex'!$C$2:$J$55, 4, FALSE)), 0)))))</f>
        <v>0</v>
      </c>
      <c r="AF709" s="180">
        <f>IF('Funding Allocation Parameters'!$C$7="Basic Library Subsidy", 0, IF('Funding Allocation Parameters'!$C$7="Grant funding",MIN(AC709*'Funding Allocation Parameters'!$E$7, 'Funding Allocation Parameters'!$G$7), IF('Funding Allocation Parameters'!$C$7="Other author funding", 0, IF('Funding Allocation Parameters'!$C$7="Any discretionary funds (grants if available, other if no grants)", MIN(AC709*'Funding Allocation Parameters'!$E$7, 'Funding Allocation Parameters'!$G$7), IF('Funding Allocation Parameters'!$C$7="Complex Library Subsidy", 0, 0)))))</f>
        <v>0</v>
      </c>
      <c r="AG709" s="180">
        <f>IF('Funding Allocation Parameters'!$C$7="Basic Library Subsidy", 0, IF('Funding Allocation Parameters'!$C$7="Grant funding", 0, IF('Funding Allocation Parameters'!$C$7="Other author funding",  MIN(AC709*'Funding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09" s="180">
        <f>IF('Funding Allocation Parameters'!$C$7="Basic Library Subsidy", MIN(AD709*'Funding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MIN(AD709*VLOOKUP(CONCATENATE($A709, 'Funding Allocation Parameters'!$I$7), 'Library Subsidy Complex'!$C$2:$J$55, 6, FALSE), VLOOKUP(CONCATENATE($A709, 'Funding Allocation Parameters'!$I$7), 'Library Subsidy Complex'!$C$2:$J$55, 8, FALSE)), 0)))))</f>
        <v>0</v>
      </c>
      <c r="AI709" s="180">
        <f>IF('Funding Allocation Parameters'!$C$7="Basic Library Subsidy", 0, IF('Funding Allocation Parameters'!$C$7="Grant funding", 0, IF('Funding Allocation Parameters'!$C$7="Other author funding",  MIN(AD709*'Funding Allocation Parameters'!$E$7, 'Funding Allocation Parameters'!$G$7), IF('Funding Allocation Parameters'!$C$7="Any discretionary funds (grants if available, other if no grants)", MIN(AD709*'Funding Allocation Parameters'!$E$7, 'Funding Allocation Parameters'!$G$7), IF('Funding Allocation Parameters'!$C$7="Complex Library Subsidy", 0, 0)))))</f>
        <v>0</v>
      </c>
      <c r="AJ709" s="177">
        <f t="shared" si="349"/>
        <v>0</v>
      </c>
      <c r="AK709" s="177">
        <f t="shared" si="350"/>
        <v>0</v>
      </c>
      <c r="AL709" s="181">
        <f>IF('Funding Allocation Parameters'!$C$8="Basic Library Subsidy", MIN(AJ709*'Funding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MIN(AJ709*VLOOKUP(CONCATENATE($A709, 'Funding Allocation Parameters'!$I$8), 'Library Subsidy Complex'!$C$2:$J$55, 2, FALSE), VLOOKUP(CONCATENATE($A709, 'Funding Allocation Parameters'!$I$8), 'Library Subsidy Complex'!$C$2:$J$55, 4, FALSE)), 0)))))</f>
        <v>0</v>
      </c>
      <c r="AM709" s="181">
        <f>IF('Funding Allocation Parameters'!$C$8="Basic Library Subsidy", 0, IF('Funding Allocation Parameters'!$C$8="Grant funding",MIN(AJ709*'Funding Allocation Parameters'!$E$8, 'Funding Allocation Parameters'!$G$8), IF('Funding Allocation Parameters'!$C$8="Other author funding", 0, IF('Funding Allocation Parameters'!$C$8="Any discretionary funds (grants if available, other if no grants)", MIN(AJ709*'Funding Allocation Parameters'!$E$8, 'Funding Allocation Parameters'!$G$8), IF('Funding Allocation Parameters'!$C$8="Complex Library Subsidy", 0, 0)))))</f>
        <v>0</v>
      </c>
      <c r="AN709" s="181">
        <f>IF('Funding Allocation Parameters'!$C$8="Basic Library Subsidy", 0, IF('Funding Allocation Parameters'!$C$8="Grant funding", 0, IF('Funding Allocation Parameters'!$C$8="Other author funding",  MIN(AJ709*'Funding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09" s="181">
        <f>IF('Funding Allocation Parameters'!$C$8="Basic Library Subsidy", MIN(AK709*'Funding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MIN(AK709*VLOOKUP(CONCATENATE($A709, 'Funding Allocation Parameters'!$I$8), 'Library Subsidy Complex'!$C$2:$J$55, 6, FALSE), VLOOKUP(CONCATENATE($A709, 'Funding Allocation Parameters'!$I$8), 'Library Subsidy Complex'!$C$2:$J$55, 8, FALSE)), 0)))))</f>
        <v>0</v>
      </c>
      <c r="AP709" s="181">
        <f>IF('Funding Allocation Parameters'!$C$8="Basic Library Subsidy", 0, IF('Funding Allocation Parameters'!$C$8="Grant funding", 0, IF('Funding Allocation Parameters'!$C$8="Other author funding",  MIN(AK709*'Funding Allocation Parameters'!$E$8, 'Funding Allocation Parameters'!$G$8), IF('Funding Allocation Parameters'!$C$8="Any discretionary funds (grants if available, other if no grants)", MIN(AK709*'Funding Allocation Parameters'!$E$8, 'Funding Allocation Parameters'!$G$8), IF('Funding Allocation Parameters'!$C$8="Complex Library Subsidy", 0, 0)))))</f>
        <v>0</v>
      </c>
      <c r="AQ709" s="177">
        <f t="shared" si="351"/>
        <v>0</v>
      </c>
      <c r="AR709" s="177">
        <f t="shared" si="352"/>
        <v>0</v>
      </c>
      <c r="AS709" s="182">
        <f t="shared" si="353"/>
        <v>1189</v>
      </c>
      <c r="AT709" s="182">
        <f t="shared" si="354"/>
        <v>663.11419999999998</v>
      </c>
      <c r="AU709" s="182">
        <f t="shared" si="355"/>
        <v>0</v>
      </c>
      <c r="AV709" s="182">
        <f t="shared" si="356"/>
        <v>1189</v>
      </c>
      <c r="AW709" s="182">
        <f t="shared" si="357"/>
        <v>663.11419999999998</v>
      </c>
      <c r="AX709" s="183">
        <f t="shared" si="358"/>
        <v>0</v>
      </c>
      <c r="AY709" s="183">
        <f t="shared" si="359"/>
        <v>0</v>
      </c>
      <c r="AZ709" s="183">
        <f t="shared" si="360"/>
        <v>0</v>
      </c>
      <c r="BA709" s="183">
        <f t="shared" si="361"/>
        <v>1189</v>
      </c>
      <c r="BB709" s="183">
        <f t="shared" si="362"/>
        <v>663.11419999999998</v>
      </c>
      <c r="BC709" s="184">
        <f t="shared" si="363"/>
        <v>1189</v>
      </c>
      <c r="BD709" s="184">
        <f t="shared" si="364"/>
        <v>0</v>
      </c>
      <c r="BE709" s="184">
        <f t="shared" si="365"/>
        <v>0</v>
      </c>
      <c r="BF709" s="184">
        <f t="shared" si="366"/>
        <v>663.11419999999998</v>
      </c>
      <c r="BG709" s="102">
        <f t="shared" si="367"/>
        <v>0</v>
      </c>
      <c r="BH709" s="102">
        <f t="shared" si="368"/>
        <v>0</v>
      </c>
      <c r="BI709" s="102">
        <f t="shared" si="369"/>
        <v>0</v>
      </c>
      <c r="BJ709" s="102">
        <f t="shared" si="370"/>
        <v>0</v>
      </c>
      <c r="BK709" s="102">
        <f t="shared" si="371"/>
        <v>1</v>
      </c>
      <c r="BL709" s="102">
        <f t="shared" si="372"/>
        <v>0</v>
      </c>
      <c r="BN709" s="102"/>
    </row>
    <row r="710" spans="1:66" x14ac:dyDescent="0.25">
      <c r="A710" s="102" t="s">
        <v>13</v>
      </c>
      <c r="B710" s="102" t="s">
        <v>8</v>
      </c>
      <c r="C710" s="102" t="s">
        <v>8</v>
      </c>
      <c r="D710" s="102" t="s">
        <v>27</v>
      </c>
      <c r="E710" s="102" t="s">
        <v>736</v>
      </c>
      <c r="F710" s="102" t="s">
        <v>1346</v>
      </c>
      <c r="G710" s="102">
        <v>1.35</v>
      </c>
      <c r="H710" s="102">
        <v>1</v>
      </c>
      <c r="I710" s="102">
        <v>1</v>
      </c>
      <c r="J710" s="167">
        <f>IFERROR(H710*VLOOKUP(A710, 'Advanced Parameters'!$B$7:$G$20, 6, FALSE)*VLOOKUP(A710, 'Growth Parameters'!$B$6:$H$19, 6, FALSE), 0)</f>
        <v>1</v>
      </c>
      <c r="K710" s="167">
        <f>IFERROR(IF('Advanced Parameters'!$C$5="n",'Raw Data'!I710*VLOOKUP(A710,'Advanced Parameters'!$B$7:$G$20,6,FALSE),J710*VLOOKUP(A710,'Advanced Parameters'!$B$7:$G$20,2,FALSE))*VLOOKUP(A710, 'Growth Parameters'!$B$6:$H$19, 6, FALSE), 0)</f>
        <v>1</v>
      </c>
      <c r="L710" s="167">
        <f t="shared" si="342"/>
        <v>0</v>
      </c>
      <c r="M710" s="168">
        <f>IFERROR(IF(G710="NA","NA",IF(G710&gt;'APC Parameters'!$K$6+VLOOKUP('Raw Data'!A710, 'APC Parameters'!$H$7:$L$20, 4, FALSE), 'APC Parameters'!$L$6+VLOOKUP('Raw Data'!A710, 'APC Parameters'!$H$7:$L$20, 5, FALSE), G710*('APC Parameters'!$J$6+VLOOKUP('Raw Data'!A710, 'APC Parameters'!$H$7:$L$20, 3, FALSE))+'APC Parameters'!$I$6+VLOOKUP('Raw Data'!A710, 'APC Parameters'!$H$7:$L$20, 2, FALSE))), 0)</f>
        <v>2105.37</v>
      </c>
      <c r="N710" s="168">
        <f t="shared" si="343"/>
        <v>2105.37</v>
      </c>
      <c r="O710" s="168">
        <f>IFERROR(IF(M710="NA",VLOOKUP(D710,'Internal Calculations'!$B$10:$C$11,2,FALSE), M710)*VLOOKUP(A710, 'Growth Parameters'!$B$6:$H$19, 7, FALSE), 0)</f>
        <v>2105.37</v>
      </c>
      <c r="P710" s="177">
        <f t="shared" si="344"/>
        <v>2105.37</v>
      </c>
      <c r="Q710" s="178">
        <f>IF('Funding Allocation Parameters'!$C$5="Basic Library Subsidy", MIN(O710*('Funding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MIN($O710*(VLOOKUP(CONCATENATE($A710, 'Funding Allocation Parameters'!$I$5), 'Library Subsidy Complex'!$C$2:$J$55, 2, FALSE)), VLOOKUP(CONCATENATE($A710, 'Funding Allocation Parameters'!$I$5), 'Library Subsidy Complex'!$C$2:$J$55, 4, FALSE)), 0)))))</f>
        <v>1189</v>
      </c>
      <c r="R710" s="178">
        <f>IF('Funding Allocation Parameters'!$C$5="Basic Library Subsidy", 0, IF('Funding Allocation Parameters'!$C$5="Grant funding",MIN(O710*('Funding Allocation Parameters'!$E$5), 'Funding Allocation Parameters'!$G$5), IF('Funding Allocation Parameters'!$C$5="Other author funding", 0, IF('Funding Allocation Parameters'!$C$5="Any discretionary funds (grants if available, other if no grants)", MIN(O710*('Funding Allocation Parameters'!$E$5), 'Funding Allocation Parameters'!$G$5), IF('Funding Allocation Parameters'!$C$5="Complex Library Subsidy", 0, 0)))))</f>
        <v>0</v>
      </c>
      <c r="S710" s="178">
        <f>IF('Funding Allocation Parameters'!$C$5="Basic Library Subsidy", 0, IF('Funding Allocation Parameters'!$C$5="Grant funding", 0, IF('Funding Allocation Parameters'!$C$5="Other author funding",  MIN(O710*('Funding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0" s="178">
        <f>IF('Funding Allocation Parameters'!$C$5="Basic Library Subsidy", MIN(O710*('Funding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MIN($O710*(VLOOKUP(CONCATENATE($A710, 'Funding Allocation Parameters'!$I$5), 'Library Subsidy Complex'!$C$2:$J$55, 6, FALSE)), VLOOKUP(CONCATENATE($A710, 'Funding Allocation Parameters'!$I$5), 'Library Subsidy Complex'!$C$2:$J$55, 8, FALSE)), 0)))))</f>
        <v>1189</v>
      </c>
      <c r="U710" s="178">
        <f>IF('Funding Allocation Parameters'!$C$5="Basic Library Subsidy", 0, IF('Funding Allocation Parameters'!$C$5="Grant funding", 0, IF('Funding Allocation Parameters'!$C$5="Other author funding",  MIN(O710*('Funding Allocation Parameters'!$E$5), 'Funding Allocation Parameters'!$G$5), IF('Funding Allocation Parameters'!$C$5="Any discretionary funds (grants if available, other if no grants)", MIN(O710*('Funding Allocation Parameters'!$E$5), 'Funding Allocation Parameters'!$G$5), IF('Funding Allocation Parameters'!$C$5="Complex Library Subsidy", 0, 0)))))</f>
        <v>0</v>
      </c>
      <c r="V710" s="177">
        <f t="shared" si="345"/>
        <v>916.36999999999989</v>
      </c>
      <c r="W710" s="177">
        <f t="shared" si="346"/>
        <v>916.36999999999989</v>
      </c>
      <c r="X710" s="179">
        <f>IF('Funding Allocation Parameters'!$C$6="Basic Library Subsidy", MIN(V710*'Funding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MIN(V710*VLOOKUP(CONCATENATE($A710, 'Funding Allocation Parameters'!$I$6), 'Library Subsidy Complex'!$C$2:$J$55, 2, FALSE), VLOOKUP(CONCATENATE($A710, 'Funding Allocation Parameters'!$I$6), 'Library Subsidy Complex'!$C$2:$J$55, 4, FALSE)), 0)))))</f>
        <v>0</v>
      </c>
      <c r="Y710" s="179">
        <f>IF('Funding Allocation Parameters'!$C$6="Basic Library Subsidy", 0, IF('Funding Allocation Parameters'!$C$6="Grant funding",MIN(V710*'Funding Allocation Parameters'!$E$6, 'Funding Allocation Parameters'!$G$6), IF('Funding Allocation Parameters'!$C$6="Other author funding", 0, IF('Funding Allocation Parameters'!$C$6="Any discretionary funds (grants if available, other if no grants)", MIN(V710*'Funding Allocation Parameters'!$E$6, 'Funding Allocation Parameters'!$G$6), IF('Funding Allocation Parameters'!$C$6="Complex Library Subsidy", 0, 0)))))</f>
        <v>916.36999999999989</v>
      </c>
      <c r="Z710" s="179">
        <f>IF('Funding Allocation Parameters'!$C$6="Basic Library Subsidy", 0, IF('Funding Allocation Parameters'!$C$6="Grant funding", 0, IF('Funding Allocation Parameters'!$C$6="Other author funding",  MIN(V710*'Funding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0" s="179">
        <f>IF('Funding Allocation Parameters'!$C$6="Basic Library Subsidy", MIN(W710*'Funding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MIN(W710*VLOOKUP(CONCATENATE($A710, 'Funding Allocation Parameters'!$I$6), 'Library Subsidy Complex'!$C$2:$J$55, 6, FALSE), VLOOKUP(CONCATENATE($A710, 'Funding Allocation Parameters'!$I$6), 'Library Subsidy Complex'!$C$2:$J$55, 8, FALSE)), 0)))))</f>
        <v>0</v>
      </c>
      <c r="AB710" s="179">
        <f>IF('Funding Allocation Parameters'!$C$6="Basic Library Subsidy", 0, IF('Funding Allocation Parameters'!$C$6="Grant funding", 0, IF('Funding Allocation Parameters'!$C$6="Other author funding",  MIN(W710*'Funding Allocation Parameters'!$E$6, 'Funding Allocation Parameters'!$G$6), IF('Funding Allocation Parameters'!$C$6="Any discretionary funds (grants if available, other if no grants)", MIN(W710*'Funding Allocation Parameters'!$E$6, 'Funding Allocation Parameters'!$G$6), IF('Funding Allocation Parameters'!$C$6="Complex Library Subsidy", 0, 0)))))</f>
        <v>916.36999999999989</v>
      </c>
      <c r="AC710" s="177">
        <f t="shared" si="347"/>
        <v>0</v>
      </c>
      <c r="AD710" s="177">
        <f t="shared" si="348"/>
        <v>0</v>
      </c>
      <c r="AE710" s="180">
        <f>IF('Funding Allocation Parameters'!$C$7="Basic Library Subsidy", MIN(AC710*'Funding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MIN(AC710*VLOOKUP(CONCATENATE($A710, 'Funding Allocation Parameters'!$I$7), 'Library Subsidy Complex'!$C$2:$J$55, 2, FALSE), VLOOKUP(CONCATENATE($A710, 'Funding Allocation Parameters'!$I$7), 'Library Subsidy Complex'!$C$2:$J$55, 4, FALSE)), 0)))))</f>
        <v>0</v>
      </c>
      <c r="AF710" s="180">
        <f>IF('Funding Allocation Parameters'!$C$7="Basic Library Subsidy", 0, IF('Funding Allocation Parameters'!$C$7="Grant funding",MIN(AC710*'Funding Allocation Parameters'!$E$7, 'Funding Allocation Parameters'!$G$7), IF('Funding Allocation Parameters'!$C$7="Other author funding", 0, IF('Funding Allocation Parameters'!$C$7="Any discretionary funds (grants if available, other if no grants)", MIN(AC710*'Funding Allocation Parameters'!$E$7, 'Funding Allocation Parameters'!$G$7), IF('Funding Allocation Parameters'!$C$7="Complex Library Subsidy", 0, 0)))))</f>
        <v>0</v>
      </c>
      <c r="AG710" s="180">
        <f>IF('Funding Allocation Parameters'!$C$7="Basic Library Subsidy", 0, IF('Funding Allocation Parameters'!$C$7="Grant funding", 0, IF('Funding Allocation Parameters'!$C$7="Other author funding",  MIN(AC710*'Funding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0" s="180">
        <f>IF('Funding Allocation Parameters'!$C$7="Basic Library Subsidy", MIN(AD710*'Funding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MIN(AD710*VLOOKUP(CONCATENATE($A710, 'Funding Allocation Parameters'!$I$7), 'Library Subsidy Complex'!$C$2:$J$55, 6, FALSE), VLOOKUP(CONCATENATE($A710, 'Funding Allocation Parameters'!$I$7), 'Library Subsidy Complex'!$C$2:$J$55, 8, FALSE)), 0)))))</f>
        <v>0</v>
      </c>
      <c r="AI710" s="180">
        <f>IF('Funding Allocation Parameters'!$C$7="Basic Library Subsidy", 0, IF('Funding Allocation Parameters'!$C$7="Grant funding", 0, IF('Funding Allocation Parameters'!$C$7="Other author funding",  MIN(AD710*'Funding Allocation Parameters'!$E$7, 'Funding Allocation Parameters'!$G$7), IF('Funding Allocation Parameters'!$C$7="Any discretionary funds (grants if available, other if no grants)", MIN(AD710*'Funding Allocation Parameters'!$E$7, 'Funding Allocation Parameters'!$G$7), IF('Funding Allocation Parameters'!$C$7="Complex Library Subsidy", 0, 0)))))</f>
        <v>0</v>
      </c>
      <c r="AJ710" s="177">
        <f t="shared" si="349"/>
        <v>0</v>
      </c>
      <c r="AK710" s="177">
        <f t="shared" si="350"/>
        <v>0</v>
      </c>
      <c r="AL710" s="181">
        <f>IF('Funding Allocation Parameters'!$C$8="Basic Library Subsidy", MIN(AJ710*'Funding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MIN(AJ710*VLOOKUP(CONCATENATE($A710, 'Funding Allocation Parameters'!$I$8), 'Library Subsidy Complex'!$C$2:$J$55, 2, FALSE), VLOOKUP(CONCATENATE($A710, 'Funding Allocation Parameters'!$I$8), 'Library Subsidy Complex'!$C$2:$J$55, 4, FALSE)), 0)))))</f>
        <v>0</v>
      </c>
      <c r="AM710" s="181">
        <f>IF('Funding Allocation Parameters'!$C$8="Basic Library Subsidy", 0, IF('Funding Allocation Parameters'!$C$8="Grant funding",MIN(AJ710*'Funding Allocation Parameters'!$E$8, 'Funding Allocation Parameters'!$G$8), IF('Funding Allocation Parameters'!$C$8="Other author funding", 0, IF('Funding Allocation Parameters'!$C$8="Any discretionary funds (grants if available, other if no grants)", MIN(AJ710*'Funding Allocation Parameters'!$E$8, 'Funding Allocation Parameters'!$G$8), IF('Funding Allocation Parameters'!$C$8="Complex Library Subsidy", 0, 0)))))</f>
        <v>0</v>
      </c>
      <c r="AN710" s="181">
        <f>IF('Funding Allocation Parameters'!$C$8="Basic Library Subsidy", 0, IF('Funding Allocation Parameters'!$C$8="Grant funding", 0, IF('Funding Allocation Parameters'!$C$8="Other author funding",  MIN(AJ710*'Funding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0" s="181">
        <f>IF('Funding Allocation Parameters'!$C$8="Basic Library Subsidy", MIN(AK710*'Funding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MIN(AK710*VLOOKUP(CONCATENATE($A710, 'Funding Allocation Parameters'!$I$8), 'Library Subsidy Complex'!$C$2:$J$55, 6, FALSE), VLOOKUP(CONCATENATE($A710, 'Funding Allocation Parameters'!$I$8), 'Library Subsidy Complex'!$C$2:$J$55, 8, FALSE)), 0)))))</f>
        <v>0</v>
      </c>
      <c r="AP710" s="181">
        <f>IF('Funding Allocation Parameters'!$C$8="Basic Library Subsidy", 0, IF('Funding Allocation Parameters'!$C$8="Grant funding", 0, IF('Funding Allocation Parameters'!$C$8="Other author funding",  MIN(AK710*'Funding Allocation Parameters'!$E$8, 'Funding Allocation Parameters'!$G$8), IF('Funding Allocation Parameters'!$C$8="Any discretionary funds (grants if available, other if no grants)", MIN(AK710*'Funding Allocation Parameters'!$E$8, 'Funding Allocation Parameters'!$G$8), IF('Funding Allocation Parameters'!$C$8="Complex Library Subsidy", 0, 0)))))</f>
        <v>0</v>
      </c>
      <c r="AQ710" s="177">
        <f t="shared" si="351"/>
        <v>0</v>
      </c>
      <c r="AR710" s="177">
        <f t="shared" si="352"/>
        <v>0</v>
      </c>
      <c r="AS710" s="182">
        <f t="shared" si="353"/>
        <v>1189</v>
      </c>
      <c r="AT710" s="182">
        <f t="shared" si="354"/>
        <v>916.36999999999989</v>
      </c>
      <c r="AU710" s="182">
        <f t="shared" si="355"/>
        <v>0</v>
      </c>
      <c r="AV710" s="182">
        <f t="shared" si="356"/>
        <v>1189</v>
      </c>
      <c r="AW710" s="182">
        <f t="shared" si="357"/>
        <v>916.36999999999989</v>
      </c>
      <c r="AX710" s="183">
        <f t="shared" si="358"/>
        <v>1189</v>
      </c>
      <c r="AY710" s="183">
        <f t="shared" si="359"/>
        <v>916.36999999999989</v>
      </c>
      <c r="AZ710" s="183">
        <f t="shared" si="360"/>
        <v>0</v>
      </c>
      <c r="BA710" s="183">
        <f t="shared" si="361"/>
        <v>0</v>
      </c>
      <c r="BB710" s="183">
        <f t="shared" si="362"/>
        <v>0</v>
      </c>
      <c r="BC710" s="184">
        <f t="shared" si="363"/>
        <v>1189</v>
      </c>
      <c r="BD710" s="184">
        <f t="shared" si="364"/>
        <v>0</v>
      </c>
      <c r="BE710" s="184">
        <f t="shared" si="365"/>
        <v>916.36999999999989</v>
      </c>
      <c r="BF710" s="184">
        <f t="shared" si="366"/>
        <v>0</v>
      </c>
      <c r="BG710" s="102">
        <f t="shared" si="367"/>
        <v>0</v>
      </c>
      <c r="BH710" s="102">
        <f t="shared" si="368"/>
        <v>0</v>
      </c>
      <c r="BI710" s="102">
        <f t="shared" si="369"/>
        <v>0</v>
      </c>
      <c r="BJ710" s="102">
        <f t="shared" si="370"/>
        <v>1</v>
      </c>
      <c r="BK710" s="102">
        <f t="shared" si="371"/>
        <v>0</v>
      </c>
      <c r="BL710" s="102">
        <f t="shared" si="372"/>
        <v>0</v>
      </c>
      <c r="BN710" s="102"/>
    </row>
    <row r="711" spans="1:66" x14ac:dyDescent="0.25">
      <c r="A711" s="102" t="s">
        <v>22</v>
      </c>
      <c r="B711" s="102" t="s">
        <v>8</v>
      </c>
      <c r="C711" s="102" t="s">
        <v>8</v>
      </c>
      <c r="D711" s="102" t="s">
        <v>27</v>
      </c>
      <c r="E711" s="102" t="s">
        <v>31</v>
      </c>
      <c r="F711" s="102" t="s">
        <v>1347</v>
      </c>
      <c r="G711" s="102">
        <v>2.5419999999999998</v>
      </c>
      <c r="H711" s="102">
        <v>1</v>
      </c>
      <c r="I711" s="102">
        <v>1</v>
      </c>
      <c r="J711" s="167">
        <f>IFERROR(H711*VLOOKUP(A711, 'Advanced Parameters'!$B$7:$G$20, 6, FALSE)*VLOOKUP(A711, 'Growth Parameters'!$B$6:$H$19, 6, FALSE), 0)</f>
        <v>1</v>
      </c>
      <c r="K711" s="167">
        <f>IFERROR(IF('Advanced Parameters'!$C$5="n",'Raw Data'!I711*VLOOKUP(A711,'Advanced Parameters'!$B$7:$G$20,6,FALSE),J711*VLOOKUP(A711,'Advanced Parameters'!$B$7:$G$20,2,FALSE))*VLOOKUP(A711, 'Growth Parameters'!$B$6:$H$19, 6, FALSE), 0)</f>
        <v>1</v>
      </c>
      <c r="L711" s="167">
        <f t="shared" si="342"/>
        <v>0</v>
      </c>
      <c r="M711" s="168">
        <f>IFERROR(IF(G711="NA","NA",IF(G711&gt;'APC Parameters'!$K$6+VLOOKUP('Raw Data'!A711, 'APC Parameters'!$H$7:$L$20, 4, FALSE), 'APC Parameters'!$L$6+VLOOKUP('Raw Data'!A711, 'APC Parameters'!$H$7:$L$20, 5, FALSE), G711*('APC Parameters'!$J$6+VLOOKUP('Raw Data'!A711, 'APC Parameters'!$H$7:$L$20, 3, FALSE))+'APC Parameters'!$I$6+VLOOKUP('Raw Data'!A711, 'APC Parameters'!$H$7:$L$20, 2, FALSE))), 0)</f>
        <v>2950.9748</v>
      </c>
      <c r="N711" s="168">
        <f t="shared" si="343"/>
        <v>2950.9748</v>
      </c>
      <c r="O711" s="168">
        <f>IFERROR(IF(M711="NA",VLOOKUP(D711,'Internal Calculations'!$B$10:$C$11,2,FALSE), M711)*VLOOKUP(A711, 'Growth Parameters'!$B$6:$H$19, 7, FALSE), 0)</f>
        <v>2950.9748</v>
      </c>
      <c r="P711" s="177">
        <f t="shared" si="344"/>
        <v>2950.9748</v>
      </c>
      <c r="Q711" s="178">
        <f>IF('Funding Allocation Parameters'!$C$5="Basic Library Subsidy", MIN(O711*('Funding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MIN($O711*(VLOOKUP(CONCATENATE($A711, 'Funding Allocation Parameters'!$I$5), 'Library Subsidy Complex'!$C$2:$J$55, 2, FALSE)), VLOOKUP(CONCATENATE($A711, 'Funding Allocation Parameters'!$I$5), 'Library Subsidy Complex'!$C$2:$J$55, 4, FALSE)), 0)))))</f>
        <v>1189</v>
      </c>
      <c r="R711" s="178">
        <f>IF('Funding Allocation Parameters'!$C$5="Basic Library Subsidy", 0, IF('Funding Allocation Parameters'!$C$5="Grant funding",MIN(O711*('Funding Allocation Parameters'!$E$5), 'Funding Allocation Parameters'!$G$5), IF('Funding Allocation Parameters'!$C$5="Other author funding", 0, IF('Funding Allocation Parameters'!$C$5="Any discretionary funds (grants if available, other if no grants)", MIN(O711*('Funding Allocation Parameters'!$E$5), 'Funding Allocation Parameters'!$G$5), IF('Funding Allocation Parameters'!$C$5="Complex Library Subsidy", 0, 0)))))</f>
        <v>0</v>
      </c>
      <c r="S711" s="178">
        <f>IF('Funding Allocation Parameters'!$C$5="Basic Library Subsidy", 0, IF('Funding Allocation Parameters'!$C$5="Grant funding", 0, IF('Funding Allocation Parameters'!$C$5="Other author funding",  MIN(O711*('Funding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1" s="178">
        <f>IF('Funding Allocation Parameters'!$C$5="Basic Library Subsidy", MIN(O711*('Funding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MIN($O711*(VLOOKUP(CONCATENATE($A711, 'Funding Allocation Parameters'!$I$5), 'Library Subsidy Complex'!$C$2:$J$55, 6, FALSE)), VLOOKUP(CONCATENATE($A711, 'Funding Allocation Parameters'!$I$5), 'Library Subsidy Complex'!$C$2:$J$55, 8, FALSE)), 0)))))</f>
        <v>1189</v>
      </c>
      <c r="U711" s="178">
        <f>IF('Funding Allocation Parameters'!$C$5="Basic Library Subsidy", 0, IF('Funding Allocation Parameters'!$C$5="Grant funding", 0, IF('Funding Allocation Parameters'!$C$5="Other author funding",  MIN(O711*('Funding Allocation Parameters'!$E$5), 'Funding Allocation Parameters'!$G$5), IF('Funding Allocation Parameters'!$C$5="Any discretionary funds (grants if available, other if no grants)", MIN(O711*('Funding Allocation Parameters'!$E$5), 'Funding Allocation Parameters'!$G$5), IF('Funding Allocation Parameters'!$C$5="Complex Library Subsidy", 0, 0)))))</f>
        <v>0</v>
      </c>
      <c r="V711" s="177">
        <f t="shared" si="345"/>
        <v>1761.9748</v>
      </c>
      <c r="W711" s="177">
        <f t="shared" si="346"/>
        <v>1761.9748</v>
      </c>
      <c r="X711" s="179">
        <f>IF('Funding Allocation Parameters'!$C$6="Basic Library Subsidy", MIN(V711*'Funding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MIN(V711*VLOOKUP(CONCATENATE($A711, 'Funding Allocation Parameters'!$I$6), 'Library Subsidy Complex'!$C$2:$J$55, 2, FALSE), VLOOKUP(CONCATENATE($A711, 'Funding Allocation Parameters'!$I$6), 'Library Subsidy Complex'!$C$2:$J$55, 4, FALSE)), 0)))))</f>
        <v>0</v>
      </c>
      <c r="Y711" s="179">
        <f>IF('Funding Allocation Parameters'!$C$6="Basic Library Subsidy", 0, IF('Funding Allocation Parameters'!$C$6="Grant funding",MIN(V711*'Funding Allocation Parameters'!$E$6, 'Funding Allocation Parameters'!$G$6), IF('Funding Allocation Parameters'!$C$6="Other author funding", 0, IF('Funding Allocation Parameters'!$C$6="Any discretionary funds (grants if available, other if no grants)", MIN(V711*'Funding Allocation Parameters'!$E$6, 'Funding Allocation Parameters'!$G$6), IF('Funding Allocation Parameters'!$C$6="Complex Library Subsidy", 0, 0)))))</f>
        <v>1761.9748</v>
      </c>
      <c r="Z711" s="179">
        <f>IF('Funding Allocation Parameters'!$C$6="Basic Library Subsidy", 0, IF('Funding Allocation Parameters'!$C$6="Grant funding", 0, IF('Funding Allocation Parameters'!$C$6="Other author funding",  MIN(V711*'Funding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1" s="179">
        <f>IF('Funding Allocation Parameters'!$C$6="Basic Library Subsidy", MIN(W711*'Funding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MIN(W711*VLOOKUP(CONCATENATE($A711, 'Funding Allocation Parameters'!$I$6), 'Library Subsidy Complex'!$C$2:$J$55, 6, FALSE), VLOOKUP(CONCATENATE($A711, 'Funding Allocation Parameters'!$I$6), 'Library Subsidy Complex'!$C$2:$J$55, 8, FALSE)), 0)))))</f>
        <v>0</v>
      </c>
      <c r="AB711" s="179">
        <f>IF('Funding Allocation Parameters'!$C$6="Basic Library Subsidy", 0, IF('Funding Allocation Parameters'!$C$6="Grant funding", 0, IF('Funding Allocation Parameters'!$C$6="Other author funding",  MIN(W711*'Funding Allocation Parameters'!$E$6, 'Funding Allocation Parameters'!$G$6), IF('Funding Allocation Parameters'!$C$6="Any discretionary funds (grants if available, other if no grants)", MIN(W711*'Funding Allocation Parameters'!$E$6, 'Funding Allocation Parameters'!$G$6), IF('Funding Allocation Parameters'!$C$6="Complex Library Subsidy", 0, 0)))))</f>
        <v>1761.9748</v>
      </c>
      <c r="AC711" s="177">
        <f t="shared" si="347"/>
        <v>0</v>
      </c>
      <c r="AD711" s="177">
        <f t="shared" si="348"/>
        <v>0</v>
      </c>
      <c r="AE711" s="180">
        <f>IF('Funding Allocation Parameters'!$C$7="Basic Library Subsidy", MIN(AC711*'Funding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MIN(AC711*VLOOKUP(CONCATENATE($A711, 'Funding Allocation Parameters'!$I$7), 'Library Subsidy Complex'!$C$2:$J$55, 2, FALSE), VLOOKUP(CONCATENATE($A711, 'Funding Allocation Parameters'!$I$7), 'Library Subsidy Complex'!$C$2:$J$55, 4, FALSE)), 0)))))</f>
        <v>0</v>
      </c>
      <c r="AF711" s="180">
        <f>IF('Funding Allocation Parameters'!$C$7="Basic Library Subsidy", 0, IF('Funding Allocation Parameters'!$C$7="Grant funding",MIN(AC711*'Funding Allocation Parameters'!$E$7, 'Funding Allocation Parameters'!$G$7), IF('Funding Allocation Parameters'!$C$7="Other author funding", 0, IF('Funding Allocation Parameters'!$C$7="Any discretionary funds (grants if available, other if no grants)", MIN(AC711*'Funding Allocation Parameters'!$E$7, 'Funding Allocation Parameters'!$G$7), IF('Funding Allocation Parameters'!$C$7="Complex Library Subsidy", 0, 0)))))</f>
        <v>0</v>
      </c>
      <c r="AG711" s="180">
        <f>IF('Funding Allocation Parameters'!$C$7="Basic Library Subsidy", 0, IF('Funding Allocation Parameters'!$C$7="Grant funding", 0, IF('Funding Allocation Parameters'!$C$7="Other author funding",  MIN(AC711*'Funding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1" s="180">
        <f>IF('Funding Allocation Parameters'!$C$7="Basic Library Subsidy", MIN(AD711*'Funding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MIN(AD711*VLOOKUP(CONCATENATE($A711, 'Funding Allocation Parameters'!$I$7), 'Library Subsidy Complex'!$C$2:$J$55, 6, FALSE), VLOOKUP(CONCATENATE($A711, 'Funding Allocation Parameters'!$I$7), 'Library Subsidy Complex'!$C$2:$J$55, 8, FALSE)), 0)))))</f>
        <v>0</v>
      </c>
      <c r="AI711" s="180">
        <f>IF('Funding Allocation Parameters'!$C$7="Basic Library Subsidy", 0, IF('Funding Allocation Parameters'!$C$7="Grant funding", 0, IF('Funding Allocation Parameters'!$C$7="Other author funding",  MIN(AD711*'Funding Allocation Parameters'!$E$7, 'Funding Allocation Parameters'!$G$7), IF('Funding Allocation Parameters'!$C$7="Any discretionary funds (grants if available, other if no grants)", MIN(AD711*'Funding Allocation Parameters'!$E$7, 'Funding Allocation Parameters'!$G$7), IF('Funding Allocation Parameters'!$C$7="Complex Library Subsidy", 0, 0)))))</f>
        <v>0</v>
      </c>
      <c r="AJ711" s="177">
        <f t="shared" si="349"/>
        <v>0</v>
      </c>
      <c r="AK711" s="177">
        <f t="shared" si="350"/>
        <v>0</v>
      </c>
      <c r="AL711" s="181">
        <f>IF('Funding Allocation Parameters'!$C$8="Basic Library Subsidy", MIN(AJ711*'Funding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MIN(AJ711*VLOOKUP(CONCATENATE($A711, 'Funding Allocation Parameters'!$I$8), 'Library Subsidy Complex'!$C$2:$J$55, 2, FALSE), VLOOKUP(CONCATENATE($A711, 'Funding Allocation Parameters'!$I$8), 'Library Subsidy Complex'!$C$2:$J$55, 4, FALSE)), 0)))))</f>
        <v>0</v>
      </c>
      <c r="AM711" s="181">
        <f>IF('Funding Allocation Parameters'!$C$8="Basic Library Subsidy", 0, IF('Funding Allocation Parameters'!$C$8="Grant funding",MIN(AJ711*'Funding Allocation Parameters'!$E$8, 'Funding Allocation Parameters'!$G$8), IF('Funding Allocation Parameters'!$C$8="Other author funding", 0, IF('Funding Allocation Parameters'!$C$8="Any discretionary funds (grants if available, other if no grants)", MIN(AJ711*'Funding Allocation Parameters'!$E$8, 'Funding Allocation Parameters'!$G$8), IF('Funding Allocation Parameters'!$C$8="Complex Library Subsidy", 0, 0)))))</f>
        <v>0</v>
      </c>
      <c r="AN711" s="181">
        <f>IF('Funding Allocation Parameters'!$C$8="Basic Library Subsidy", 0, IF('Funding Allocation Parameters'!$C$8="Grant funding", 0, IF('Funding Allocation Parameters'!$C$8="Other author funding",  MIN(AJ711*'Funding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1" s="181">
        <f>IF('Funding Allocation Parameters'!$C$8="Basic Library Subsidy", MIN(AK711*'Funding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MIN(AK711*VLOOKUP(CONCATENATE($A711, 'Funding Allocation Parameters'!$I$8), 'Library Subsidy Complex'!$C$2:$J$55, 6, FALSE), VLOOKUP(CONCATENATE($A711, 'Funding Allocation Parameters'!$I$8), 'Library Subsidy Complex'!$C$2:$J$55, 8, FALSE)), 0)))))</f>
        <v>0</v>
      </c>
      <c r="AP711" s="181">
        <f>IF('Funding Allocation Parameters'!$C$8="Basic Library Subsidy", 0, IF('Funding Allocation Parameters'!$C$8="Grant funding", 0, IF('Funding Allocation Parameters'!$C$8="Other author funding",  MIN(AK711*'Funding Allocation Parameters'!$E$8, 'Funding Allocation Parameters'!$G$8), IF('Funding Allocation Parameters'!$C$8="Any discretionary funds (grants if available, other if no grants)", MIN(AK711*'Funding Allocation Parameters'!$E$8, 'Funding Allocation Parameters'!$G$8), IF('Funding Allocation Parameters'!$C$8="Complex Library Subsidy", 0, 0)))))</f>
        <v>0</v>
      </c>
      <c r="AQ711" s="177">
        <f t="shared" si="351"/>
        <v>0</v>
      </c>
      <c r="AR711" s="177">
        <f t="shared" si="352"/>
        <v>0</v>
      </c>
      <c r="AS711" s="182">
        <f t="shared" si="353"/>
        <v>1189</v>
      </c>
      <c r="AT711" s="182">
        <f t="shared" si="354"/>
        <v>1761.9748</v>
      </c>
      <c r="AU711" s="182">
        <f t="shared" si="355"/>
        <v>0</v>
      </c>
      <c r="AV711" s="182">
        <f t="shared" si="356"/>
        <v>1189</v>
      </c>
      <c r="AW711" s="182">
        <f t="shared" si="357"/>
        <v>1761.9748</v>
      </c>
      <c r="AX711" s="183">
        <f t="shared" si="358"/>
        <v>1189</v>
      </c>
      <c r="AY711" s="183">
        <f t="shared" si="359"/>
        <v>1761.9748</v>
      </c>
      <c r="AZ711" s="183">
        <f t="shared" si="360"/>
        <v>0</v>
      </c>
      <c r="BA711" s="183">
        <f t="shared" si="361"/>
        <v>0</v>
      </c>
      <c r="BB711" s="183">
        <f t="shared" si="362"/>
        <v>0</v>
      </c>
      <c r="BC711" s="184">
        <f t="shared" si="363"/>
        <v>1189</v>
      </c>
      <c r="BD711" s="184">
        <f t="shared" si="364"/>
        <v>0</v>
      </c>
      <c r="BE711" s="184">
        <f t="shared" si="365"/>
        <v>1761.9748</v>
      </c>
      <c r="BF711" s="184">
        <f t="shared" si="366"/>
        <v>0</v>
      </c>
      <c r="BG711" s="102">
        <f t="shared" si="367"/>
        <v>0</v>
      </c>
      <c r="BH711" s="102">
        <f t="shared" si="368"/>
        <v>0</v>
      </c>
      <c r="BI711" s="102">
        <f t="shared" si="369"/>
        <v>0</v>
      </c>
      <c r="BJ711" s="102">
        <f t="shared" si="370"/>
        <v>1</v>
      </c>
      <c r="BK711" s="102">
        <f t="shared" si="371"/>
        <v>0</v>
      </c>
      <c r="BL711" s="102">
        <f t="shared" si="372"/>
        <v>0</v>
      </c>
      <c r="BN711" s="102"/>
    </row>
    <row r="712" spans="1:66" x14ac:dyDescent="0.25">
      <c r="A712" s="102" t="s">
        <v>19</v>
      </c>
      <c r="B712" s="102" t="s">
        <v>8</v>
      </c>
      <c r="C712" s="102" t="s">
        <v>8</v>
      </c>
      <c r="D712" s="102" t="s">
        <v>27</v>
      </c>
      <c r="E712" s="102" t="s">
        <v>1207</v>
      </c>
      <c r="F712" s="102" t="s">
        <v>1348</v>
      </c>
      <c r="G712" s="102">
        <v>2.625</v>
      </c>
      <c r="H712" s="102">
        <v>1</v>
      </c>
      <c r="I712" s="102">
        <v>1</v>
      </c>
      <c r="J712" s="167">
        <f>IFERROR(H712*VLOOKUP(A712, 'Advanced Parameters'!$B$7:$G$20, 6, FALSE)*VLOOKUP(A712, 'Growth Parameters'!$B$6:$H$19, 6, FALSE), 0)</f>
        <v>1</v>
      </c>
      <c r="K712" s="167">
        <f>IFERROR(IF('Advanced Parameters'!$C$5="n",'Raw Data'!I712*VLOOKUP(A712,'Advanced Parameters'!$B$7:$G$20,6,FALSE),J712*VLOOKUP(A712,'Advanced Parameters'!$B$7:$G$20,2,FALSE))*VLOOKUP(A712, 'Growth Parameters'!$B$6:$H$19, 6, FALSE), 0)</f>
        <v>1</v>
      </c>
      <c r="L712" s="167">
        <f t="shared" si="342"/>
        <v>0</v>
      </c>
      <c r="M712" s="168">
        <f>IFERROR(IF(G712="NA","NA",IF(G712&gt;'APC Parameters'!$K$6+VLOOKUP('Raw Data'!A712, 'APC Parameters'!$H$7:$L$20, 4, FALSE), 'APC Parameters'!$L$6+VLOOKUP('Raw Data'!A712, 'APC Parameters'!$H$7:$L$20, 5, FALSE), G712*('APC Parameters'!$J$6+VLOOKUP('Raw Data'!A712, 'APC Parameters'!$H$7:$L$20, 3, FALSE))+'APC Parameters'!$I$6+VLOOKUP('Raw Data'!A712, 'APC Parameters'!$H$7:$L$20, 2, FALSE))), 0)</f>
        <v>3009.855</v>
      </c>
      <c r="N712" s="168">
        <f t="shared" si="343"/>
        <v>3009.855</v>
      </c>
      <c r="O712" s="168">
        <f>IFERROR(IF(M712="NA",VLOOKUP(D712,'Internal Calculations'!$B$10:$C$11,2,FALSE), M712)*VLOOKUP(A712, 'Growth Parameters'!$B$6:$H$19, 7, FALSE), 0)</f>
        <v>3009.855</v>
      </c>
      <c r="P712" s="177">
        <f t="shared" si="344"/>
        <v>3009.855</v>
      </c>
      <c r="Q712" s="178">
        <f>IF('Funding Allocation Parameters'!$C$5="Basic Library Subsidy", MIN(O712*('Funding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MIN($O712*(VLOOKUP(CONCATENATE($A712, 'Funding Allocation Parameters'!$I$5), 'Library Subsidy Complex'!$C$2:$J$55, 2, FALSE)), VLOOKUP(CONCATENATE($A712, 'Funding Allocation Parameters'!$I$5), 'Library Subsidy Complex'!$C$2:$J$55, 4, FALSE)), 0)))))</f>
        <v>1189</v>
      </c>
      <c r="R712" s="178">
        <f>IF('Funding Allocation Parameters'!$C$5="Basic Library Subsidy", 0, IF('Funding Allocation Parameters'!$C$5="Grant funding",MIN(O712*('Funding Allocation Parameters'!$E$5), 'Funding Allocation Parameters'!$G$5), IF('Funding Allocation Parameters'!$C$5="Other author funding", 0, IF('Funding Allocation Parameters'!$C$5="Any discretionary funds (grants if available, other if no grants)", MIN(O712*('Funding Allocation Parameters'!$E$5), 'Funding Allocation Parameters'!$G$5), IF('Funding Allocation Parameters'!$C$5="Complex Library Subsidy", 0, 0)))))</f>
        <v>0</v>
      </c>
      <c r="S712" s="178">
        <f>IF('Funding Allocation Parameters'!$C$5="Basic Library Subsidy", 0, IF('Funding Allocation Parameters'!$C$5="Grant funding", 0, IF('Funding Allocation Parameters'!$C$5="Other author funding",  MIN(O712*('Funding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2" s="178">
        <f>IF('Funding Allocation Parameters'!$C$5="Basic Library Subsidy", MIN(O712*('Funding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MIN($O712*(VLOOKUP(CONCATENATE($A712, 'Funding Allocation Parameters'!$I$5), 'Library Subsidy Complex'!$C$2:$J$55, 6, FALSE)), VLOOKUP(CONCATENATE($A712, 'Funding Allocation Parameters'!$I$5), 'Library Subsidy Complex'!$C$2:$J$55, 8, FALSE)), 0)))))</f>
        <v>1189</v>
      </c>
      <c r="U712" s="178">
        <f>IF('Funding Allocation Parameters'!$C$5="Basic Library Subsidy", 0, IF('Funding Allocation Parameters'!$C$5="Grant funding", 0, IF('Funding Allocation Parameters'!$C$5="Other author funding",  MIN(O712*('Funding Allocation Parameters'!$E$5), 'Funding Allocation Parameters'!$G$5), IF('Funding Allocation Parameters'!$C$5="Any discretionary funds (grants if available, other if no grants)", MIN(O712*('Funding Allocation Parameters'!$E$5), 'Funding Allocation Parameters'!$G$5), IF('Funding Allocation Parameters'!$C$5="Complex Library Subsidy", 0, 0)))))</f>
        <v>0</v>
      </c>
      <c r="V712" s="177">
        <f t="shared" si="345"/>
        <v>1820.855</v>
      </c>
      <c r="W712" s="177">
        <f t="shared" si="346"/>
        <v>1820.855</v>
      </c>
      <c r="X712" s="179">
        <f>IF('Funding Allocation Parameters'!$C$6="Basic Library Subsidy", MIN(V712*'Funding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MIN(V712*VLOOKUP(CONCATENATE($A712, 'Funding Allocation Parameters'!$I$6), 'Library Subsidy Complex'!$C$2:$J$55, 2, FALSE), VLOOKUP(CONCATENATE($A712, 'Funding Allocation Parameters'!$I$6), 'Library Subsidy Complex'!$C$2:$J$55, 4, FALSE)), 0)))))</f>
        <v>0</v>
      </c>
      <c r="Y712" s="179">
        <f>IF('Funding Allocation Parameters'!$C$6="Basic Library Subsidy", 0, IF('Funding Allocation Parameters'!$C$6="Grant funding",MIN(V712*'Funding Allocation Parameters'!$E$6, 'Funding Allocation Parameters'!$G$6), IF('Funding Allocation Parameters'!$C$6="Other author funding", 0, IF('Funding Allocation Parameters'!$C$6="Any discretionary funds (grants if available, other if no grants)", MIN(V712*'Funding Allocation Parameters'!$E$6, 'Funding Allocation Parameters'!$G$6), IF('Funding Allocation Parameters'!$C$6="Complex Library Subsidy", 0, 0)))))</f>
        <v>1820.855</v>
      </c>
      <c r="Z712" s="179">
        <f>IF('Funding Allocation Parameters'!$C$6="Basic Library Subsidy", 0, IF('Funding Allocation Parameters'!$C$6="Grant funding", 0, IF('Funding Allocation Parameters'!$C$6="Other author funding",  MIN(V712*'Funding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2" s="179">
        <f>IF('Funding Allocation Parameters'!$C$6="Basic Library Subsidy", MIN(W712*'Funding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MIN(W712*VLOOKUP(CONCATENATE($A712, 'Funding Allocation Parameters'!$I$6), 'Library Subsidy Complex'!$C$2:$J$55, 6, FALSE), VLOOKUP(CONCATENATE($A712, 'Funding Allocation Parameters'!$I$6), 'Library Subsidy Complex'!$C$2:$J$55, 8, FALSE)), 0)))))</f>
        <v>0</v>
      </c>
      <c r="AB712" s="179">
        <f>IF('Funding Allocation Parameters'!$C$6="Basic Library Subsidy", 0, IF('Funding Allocation Parameters'!$C$6="Grant funding", 0, IF('Funding Allocation Parameters'!$C$6="Other author funding",  MIN(W712*'Funding Allocation Parameters'!$E$6, 'Funding Allocation Parameters'!$G$6), IF('Funding Allocation Parameters'!$C$6="Any discretionary funds (grants if available, other if no grants)", MIN(W712*'Funding Allocation Parameters'!$E$6, 'Funding Allocation Parameters'!$G$6), IF('Funding Allocation Parameters'!$C$6="Complex Library Subsidy", 0, 0)))))</f>
        <v>1820.855</v>
      </c>
      <c r="AC712" s="177">
        <f t="shared" si="347"/>
        <v>0</v>
      </c>
      <c r="AD712" s="177">
        <f t="shared" si="348"/>
        <v>0</v>
      </c>
      <c r="AE712" s="180">
        <f>IF('Funding Allocation Parameters'!$C$7="Basic Library Subsidy", MIN(AC712*'Funding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MIN(AC712*VLOOKUP(CONCATENATE($A712, 'Funding Allocation Parameters'!$I$7), 'Library Subsidy Complex'!$C$2:$J$55, 2, FALSE), VLOOKUP(CONCATENATE($A712, 'Funding Allocation Parameters'!$I$7), 'Library Subsidy Complex'!$C$2:$J$55, 4, FALSE)), 0)))))</f>
        <v>0</v>
      </c>
      <c r="AF712" s="180">
        <f>IF('Funding Allocation Parameters'!$C$7="Basic Library Subsidy", 0, IF('Funding Allocation Parameters'!$C$7="Grant funding",MIN(AC712*'Funding Allocation Parameters'!$E$7, 'Funding Allocation Parameters'!$G$7), IF('Funding Allocation Parameters'!$C$7="Other author funding", 0, IF('Funding Allocation Parameters'!$C$7="Any discretionary funds (grants if available, other if no grants)", MIN(AC712*'Funding Allocation Parameters'!$E$7, 'Funding Allocation Parameters'!$G$7), IF('Funding Allocation Parameters'!$C$7="Complex Library Subsidy", 0, 0)))))</f>
        <v>0</v>
      </c>
      <c r="AG712" s="180">
        <f>IF('Funding Allocation Parameters'!$C$7="Basic Library Subsidy", 0, IF('Funding Allocation Parameters'!$C$7="Grant funding", 0, IF('Funding Allocation Parameters'!$C$7="Other author funding",  MIN(AC712*'Funding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2" s="180">
        <f>IF('Funding Allocation Parameters'!$C$7="Basic Library Subsidy", MIN(AD712*'Funding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MIN(AD712*VLOOKUP(CONCATENATE($A712, 'Funding Allocation Parameters'!$I$7), 'Library Subsidy Complex'!$C$2:$J$55, 6, FALSE), VLOOKUP(CONCATENATE($A712, 'Funding Allocation Parameters'!$I$7), 'Library Subsidy Complex'!$C$2:$J$55, 8, FALSE)), 0)))))</f>
        <v>0</v>
      </c>
      <c r="AI712" s="180">
        <f>IF('Funding Allocation Parameters'!$C$7="Basic Library Subsidy", 0, IF('Funding Allocation Parameters'!$C$7="Grant funding", 0, IF('Funding Allocation Parameters'!$C$7="Other author funding",  MIN(AD712*'Funding Allocation Parameters'!$E$7, 'Funding Allocation Parameters'!$G$7), IF('Funding Allocation Parameters'!$C$7="Any discretionary funds (grants if available, other if no grants)", MIN(AD712*'Funding Allocation Parameters'!$E$7, 'Funding Allocation Parameters'!$G$7), IF('Funding Allocation Parameters'!$C$7="Complex Library Subsidy", 0, 0)))))</f>
        <v>0</v>
      </c>
      <c r="AJ712" s="177">
        <f t="shared" si="349"/>
        <v>0</v>
      </c>
      <c r="AK712" s="177">
        <f t="shared" si="350"/>
        <v>0</v>
      </c>
      <c r="AL712" s="181">
        <f>IF('Funding Allocation Parameters'!$C$8="Basic Library Subsidy", MIN(AJ712*'Funding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MIN(AJ712*VLOOKUP(CONCATENATE($A712, 'Funding Allocation Parameters'!$I$8), 'Library Subsidy Complex'!$C$2:$J$55, 2, FALSE), VLOOKUP(CONCATENATE($A712, 'Funding Allocation Parameters'!$I$8), 'Library Subsidy Complex'!$C$2:$J$55, 4, FALSE)), 0)))))</f>
        <v>0</v>
      </c>
      <c r="AM712" s="181">
        <f>IF('Funding Allocation Parameters'!$C$8="Basic Library Subsidy", 0, IF('Funding Allocation Parameters'!$C$8="Grant funding",MIN(AJ712*'Funding Allocation Parameters'!$E$8, 'Funding Allocation Parameters'!$G$8), IF('Funding Allocation Parameters'!$C$8="Other author funding", 0, IF('Funding Allocation Parameters'!$C$8="Any discretionary funds (grants if available, other if no grants)", MIN(AJ712*'Funding Allocation Parameters'!$E$8, 'Funding Allocation Parameters'!$G$8), IF('Funding Allocation Parameters'!$C$8="Complex Library Subsidy", 0, 0)))))</f>
        <v>0</v>
      </c>
      <c r="AN712" s="181">
        <f>IF('Funding Allocation Parameters'!$C$8="Basic Library Subsidy", 0, IF('Funding Allocation Parameters'!$C$8="Grant funding", 0, IF('Funding Allocation Parameters'!$C$8="Other author funding",  MIN(AJ712*'Funding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2" s="181">
        <f>IF('Funding Allocation Parameters'!$C$8="Basic Library Subsidy", MIN(AK712*'Funding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MIN(AK712*VLOOKUP(CONCATENATE($A712, 'Funding Allocation Parameters'!$I$8), 'Library Subsidy Complex'!$C$2:$J$55, 6, FALSE), VLOOKUP(CONCATENATE($A712, 'Funding Allocation Parameters'!$I$8), 'Library Subsidy Complex'!$C$2:$J$55, 8, FALSE)), 0)))))</f>
        <v>0</v>
      </c>
      <c r="AP712" s="181">
        <f>IF('Funding Allocation Parameters'!$C$8="Basic Library Subsidy", 0, IF('Funding Allocation Parameters'!$C$8="Grant funding", 0, IF('Funding Allocation Parameters'!$C$8="Other author funding",  MIN(AK712*'Funding Allocation Parameters'!$E$8, 'Funding Allocation Parameters'!$G$8), IF('Funding Allocation Parameters'!$C$8="Any discretionary funds (grants if available, other if no grants)", MIN(AK712*'Funding Allocation Parameters'!$E$8, 'Funding Allocation Parameters'!$G$8), IF('Funding Allocation Parameters'!$C$8="Complex Library Subsidy", 0, 0)))))</f>
        <v>0</v>
      </c>
      <c r="AQ712" s="177">
        <f t="shared" si="351"/>
        <v>0</v>
      </c>
      <c r="AR712" s="177">
        <f t="shared" si="352"/>
        <v>0</v>
      </c>
      <c r="AS712" s="182">
        <f t="shared" si="353"/>
        <v>1189</v>
      </c>
      <c r="AT712" s="182">
        <f t="shared" si="354"/>
        <v>1820.855</v>
      </c>
      <c r="AU712" s="182">
        <f t="shared" si="355"/>
        <v>0</v>
      </c>
      <c r="AV712" s="182">
        <f t="shared" si="356"/>
        <v>1189</v>
      </c>
      <c r="AW712" s="182">
        <f t="shared" si="357"/>
        <v>1820.855</v>
      </c>
      <c r="AX712" s="183">
        <f t="shared" si="358"/>
        <v>1189</v>
      </c>
      <c r="AY712" s="183">
        <f t="shared" si="359"/>
        <v>1820.855</v>
      </c>
      <c r="AZ712" s="183">
        <f t="shared" si="360"/>
        <v>0</v>
      </c>
      <c r="BA712" s="183">
        <f t="shared" si="361"/>
        <v>0</v>
      </c>
      <c r="BB712" s="183">
        <f t="shared" si="362"/>
        <v>0</v>
      </c>
      <c r="BC712" s="184">
        <f t="shared" si="363"/>
        <v>1189</v>
      </c>
      <c r="BD712" s="184">
        <f t="shared" si="364"/>
        <v>0</v>
      </c>
      <c r="BE712" s="184">
        <f t="shared" si="365"/>
        <v>1820.855</v>
      </c>
      <c r="BF712" s="184">
        <f t="shared" si="366"/>
        <v>0</v>
      </c>
      <c r="BG712" s="102">
        <f t="shared" si="367"/>
        <v>0</v>
      </c>
      <c r="BH712" s="102">
        <f t="shared" si="368"/>
        <v>0</v>
      </c>
      <c r="BI712" s="102">
        <f t="shared" si="369"/>
        <v>0</v>
      </c>
      <c r="BJ712" s="102">
        <f t="shared" si="370"/>
        <v>1</v>
      </c>
      <c r="BK712" s="102">
        <f t="shared" si="371"/>
        <v>0</v>
      </c>
      <c r="BL712" s="102">
        <f t="shared" si="372"/>
        <v>0</v>
      </c>
      <c r="BN712" s="102"/>
    </row>
    <row r="713" spans="1:66" x14ac:dyDescent="0.25">
      <c r="A713" s="102" t="s">
        <v>24</v>
      </c>
      <c r="B713" s="102" t="s">
        <v>8</v>
      </c>
      <c r="C713" s="102" t="s">
        <v>8</v>
      </c>
      <c r="D713" s="102" t="s">
        <v>27</v>
      </c>
      <c r="E713" s="102" t="s">
        <v>30</v>
      </c>
      <c r="F713" s="102" t="s">
        <v>1349</v>
      </c>
      <c r="G713" s="102">
        <v>1.204</v>
      </c>
      <c r="H713" s="102">
        <v>1</v>
      </c>
      <c r="I713" s="102">
        <v>1</v>
      </c>
      <c r="J713" s="167">
        <f>IFERROR(H713*VLOOKUP(A713, 'Advanced Parameters'!$B$7:$G$20, 6, FALSE)*VLOOKUP(A713, 'Growth Parameters'!$B$6:$H$19, 6, FALSE), 0)</f>
        <v>1</v>
      </c>
      <c r="K713" s="167">
        <f>IFERROR(IF('Advanced Parameters'!$C$5="n",'Raw Data'!I713*VLOOKUP(A713,'Advanced Parameters'!$B$7:$G$20,6,FALSE),J713*VLOOKUP(A713,'Advanced Parameters'!$B$7:$G$20,2,FALSE))*VLOOKUP(A713, 'Growth Parameters'!$B$6:$H$19, 6, FALSE), 0)</f>
        <v>1</v>
      </c>
      <c r="L713" s="167">
        <f t="shared" si="342"/>
        <v>0</v>
      </c>
      <c r="M713" s="168">
        <f>IFERROR(IF(G713="NA","NA",IF(G713&gt;'APC Parameters'!$K$6+VLOOKUP('Raw Data'!A713, 'APC Parameters'!$H$7:$L$20, 4, FALSE), 'APC Parameters'!$L$6+VLOOKUP('Raw Data'!A713, 'APC Parameters'!$H$7:$L$20, 5, FALSE), G713*('APC Parameters'!$J$6+VLOOKUP('Raw Data'!A713, 'APC Parameters'!$H$7:$L$20, 3, FALSE))+'APC Parameters'!$I$6+VLOOKUP('Raw Data'!A713, 'APC Parameters'!$H$7:$L$20, 2, FALSE))), 0)</f>
        <v>2001.7975999999999</v>
      </c>
      <c r="N713" s="168">
        <f t="shared" si="343"/>
        <v>2001.7975999999999</v>
      </c>
      <c r="O713" s="168">
        <f>IFERROR(IF(M713="NA",VLOOKUP(D713,'Internal Calculations'!$B$10:$C$11,2,FALSE), M713)*VLOOKUP(A713, 'Growth Parameters'!$B$6:$H$19, 7, FALSE), 0)</f>
        <v>2001.7975999999999</v>
      </c>
      <c r="P713" s="177">
        <f t="shared" si="344"/>
        <v>2001.7975999999999</v>
      </c>
      <c r="Q713" s="178">
        <f>IF('Funding Allocation Parameters'!$C$5="Basic Library Subsidy", MIN(O713*('Funding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MIN($O713*(VLOOKUP(CONCATENATE($A713, 'Funding Allocation Parameters'!$I$5), 'Library Subsidy Complex'!$C$2:$J$55, 2, FALSE)), VLOOKUP(CONCATENATE($A713, 'Funding Allocation Parameters'!$I$5), 'Library Subsidy Complex'!$C$2:$J$55, 4, FALSE)), 0)))))</f>
        <v>1189</v>
      </c>
      <c r="R713" s="178">
        <f>IF('Funding Allocation Parameters'!$C$5="Basic Library Subsidy", 0, IF('Funding Allocation Parameters'!$C$5="Grant funding",MIN(O713*('Funding Allocation Parameters'!$E$5), 'Funding Allocation Parameters'!$G$5), IF('Funding Allocation Parameters'!$C$5="Other author funding", 0, IF('Funding Allocation Parameters'!$C$5="Any discretionary funds (grants if available, other if no grants)", MIN(O713*('Funding Allocation Parameters'!$E$5), 'Funding Allocation Parameters'!$G$5), IF('Funding Allocation Parameters'!$C$5="Complex Library Subsidy", 0, 0)))))</f>
        <v>0</v>
      </c>
      <c r="S713" s="178">
        <f>IF('Funding Allocation Parameters'!$C$5="Basic Library Subsidy", 0, IF('Funding Allocation Parameters'!$C$5="Grant funding", 0, IF('Funding Allocation Parameters'!$C$5="Other author funding",  MIN(O713*('Funding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3" s="178">
        <f>IF('Funding Allocation Parameters'!$C$5="Basic Library Subsidy", MIN(O713*('Funding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MIN($O713*(VLOOKUP(CONCATENATE($A713, 'Funding Allocation Parameters'!$I$5), 'Library Subsidy Complex'!$C$2:$J$55, 6, FALSE)), VLOOKUP(CONCATENATE($A713, 'Funding Allocation Parameters'!$I$5), 'Library Subsidy Complex'!$C$2:$J$55, 8, FALSE)), 0)))))</f>
        <v>1189</v>
      </c>
      <c r="U713" s="178">
        <f>IF('Funding Allocation Parameters'!$C$5="Basic Library Subsidy", 0, IF('Funding Allocation Parameters'!$C$5="Grant funding", 0, IF('Funding Allocation Parameters'!$C$5="Other author funding",  MIN(O713*('Funding Allocation Parameters'!$E$5), 'Funding Allocation Parameters'!$G$5), IF('Funding Allocation Parameters'!$C$5="Any discretionary funds (grants if available, other if no grants)", MIN(O713*('Funding Allocation Parameters'!$E$5), 'Funding Allocation Parameters'!$G$5), IF('Funding Allocation Parameters'!$C$5="Complex Library Subsidy", 0, 0)))))</f>
        <v>0</v>
      </c>
      <c r="V713" s="177">
        <f t="shared" si="345"/>
        <v>812.79759999999987</v>
      </c>
      <c r="W713" s="177">
        <f t="shared" si="346"/>
        <v>812.79759999999987</v>
      </c>
      <c r="X713" s="179">
        <f>IF('Funding Allocation Parameters'!$C$6="Basic Library Subsidy", MIN(V713*'Funding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MIN(V713*VLOOKUP(CONCATENATE($A713, 'Funding Allocation Parameters'!$I$6), 'Library Subsidy Complex'!$C$2:$J$55, 2, FALSE), VLOOKUP(CONCATENATE($A713, 'Funding Allocation Parameters'!$I$6), 'Library Subsidy Complex'!$C$2:$J$55, 4, FALSE)), 0)))))</f>
        <v>0</v>
      </c>
      <c r="Y713" s="179">
        <f>IF('Funding Allocation Parameters'!$C$6="Basic Library Subsidy", 0, IF('Funding Allocation Parameters'!$C$6="Grant funding",MIN(V713*'Funding Allocation Parameters'!$E$6, 'Funding Allocation Parameters'!$G$6), IF('Funding Allocation Parameters'!$C$6="Other author funding", 0, IF('Funding Allocation Parameters'!$C$6="Any discretionary funds (grants if available, other if no grants)", MIN(V713*'Funding Allocation Parameters'!$E$6, 'Funding Allocation Parameters'!$G$6), IF('Funding Allocation Parameters'!$C$6="Complex Library Subsidy", 0, 0)))))</f>
        <v>812.79759999999987</v>
      </c>
      <c r="Z713" s="179">
        <f>IF('Funding Allocation Parameters'!$C$6="Basic Library Subsidy", 0, IF('Funding Allocation Parameters'!$C$6="Grant funding", 0, IF('Funding Allocation Parameters'!$C$6="Other author funding",  MIN(V713*'Funding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3" s="179">
        <f>IF('Funding Allocation Parameters'!$C$6="Basic Library Subsidy", MIN(W713*'Funding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MIN(W713*VLOOKUP(CONCATENATE($A713, 'Funding Allocation Parameters'!$I$6), 'Library Subsidy Complex'!$C$2:$J$55, 6, FALSE), VLOOKUP(CONCATENATE($A713, 'Funding Allocation Parameters'!$I$6), 'Library Subsidy Complex'!$C$2:$J$55, 8, FALSE)), 0)))))</f>
        <v>0</v>
      </c>
      <c r="AB713" s="179">
        <f>IF('Funding Allocation Parameters'!$C$6="Basic Library Subsidy", 0, IF('Funding Allocation Parameters'!$C$6="Grant funding", 0, IF('Funding Allocation Parameters'!$C$6="Other author funding",  MIN(W713*'Funding Allocation Parameters'!$E$6, 'Funding Allocation Parameters'!$G$6), IF('Funding Allocation Parameters'!$C$6="Any discretionary funds (grants if available, other if no grants)", MIN(W713*'Funding Allocation Parameters'!$E$6, 'Funding Allocation Parameters'!$G$6), IF('Funding Allocation Parameters'!$C$6="Complex Library Subsidy", 0, 0)))))</f>
        <v>812.79759999999987</v>
      </c>
      <c r="AC713" s="177">
        <f t="shared" si="347"/>
        <v>0</v>
      </c>
      <c r="AD713" s="177">
        <f t="shared" si="348"/>
        <v>0</v>
      </c>
      <c r="AE713" s="180">
        <f>IF('Funding Allocation Parameters'!$C$7="Basic Library Subsidy", MIN(AC713*'Funding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MIN(AC713*VLOOKUP(CONCATENATE($A713, 'Funding Allocation Parameters'!$I$7), 'Library Subsidy Complex'!$C$2:$J$55, 2, FALSE), VLOOKUP(CONCATENATE($A713, 'Funding Allocation Parameters'!$I$7), 'Library Subsidy Complex'!$C$2:$J$55, 4, FALSE)), 0)))))</f>
        <v>0</v>
      </c>
      <c r="AF713" s="180">
        <f>IF('Funding Allocation Parameters'!$C$7="Basic Library Subsidy", 0, IF('Funding Allocation Parameters'!$C$7="Grant funding",MIN(AC713*'Funding Allocation Parameters'!$E$7, 'Funding Allocation Parameters'!$G$7), IF('Funding Allocation Parameters'!$C$7="Other author funding", 0, IF('Funding Allocation Parameters'!$C$7="Any discretionary funds (grants if available, other if no grants)", MIN(AC713*'Funding Allocation Parameters'!$E$7, 'Funding Allocation Parameters'!$G$7), IF('Funding Allocation Parameters'!$C$7="Complex Library Subsidy", 0, 0)))))</f>
        <v>0</v>
      </c>
      <c r="AG713" s="180">
        <f>IF('Funding Allocation Parameters'!$C$7="Basic Library Subsidy", 0, IF('Funding Allocation Parameters'!$C$7="Grant funding", 0, IF('Funding Allocation Parameters'!$C$7="Other author funding",  MIN(AC713*'Funding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3" s="180">
        <f>IF('Funding Allocation Parameters'!$C$7="Basic Library Subsidy", MIN(AD713*'Funding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MIN(AD713*VLOOKUP(CONCATENATE($A713, 'Funding Allocation Parameters'!$I$7), 'Library Subsidy Complex'!$C$2:$J$55, 6, FALSE), VLOOKUP(CONCATENATE($A713, 'Funding Allocation Parameters'!$I$7), 'Library Subsidy Complex'!$C$2:$J$55, 8, FALSE)), 0)))))</f>
        <v>0</v>
      </c>
      <c r="AI713" s="180">
        <f>IF('Funding Allocation Parameters'!$C$7="Basic Library Subsidy", 0, IF('Funding Allocation Parameters'!$C$7="Grant funding", 0, IF('Funding Allocation Parameters'!$C$7="Other author funding",  MIN(AD713*'Funding Allocation Parameters'!$E$7, 'Funding Allocation Parameters'!$G$7), IF('Funding Allocation Parameters'!$C$7="Any discretionary funds (grants if available, other if no grants)", MIN(AD713*'Funding Allocation Parameters'!$E$7, 'Funding Allocation Parameters'!$G$7), IF('Funding Allocation Parameters'!$C$7="Complex Library Subsidy", 0, 0)))))</f>
        <v>0</v>
      </c>
      <c r="AJ713" s="177">
        <f t="shared" si="349"/>
        <v>0</v>
      </c>
      <c r="AK713" s="177">
        <f t="shared" si="350"/>
        <v>0</v>
      </c>
      <c r="AL713" s="181">
        <f>IF('Funding Allocation Parameters'!$C$8="Basic Library Subsidy", MIN(AJ713*'Funding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MIN(AJ713*VLOOKUP(CONCATENATE($A713, 'Funding Allocation Parameters'!$I$8), 'Library Subsidy Complex'!$C$2:$J$55, 2, FALSE), VLOOKUP(CONCATENATE($A713, 'Funding Allocation Parameters'!$I$8), 'Library Subsidy Complex'!$C$2:$J$55, 4, FALSE)), 0)))))</f>
        <v>0</v>
      </c>
      <c r="AM713" s="181">
        <f>IF('Funding Allocation Parameters'!$C$8="Basic Library Subsidy", 0, IF('Funding Allocation Parameters'!$C$8="Grant funding",MIN(AJ713*'Funding Allocation Parameters'!$E$8, 'Funding Allocation Parameters'!$G$8), IF('Funding Allocation Parameters'!$C$8="Other author funding", 0, IF('Funding Allocation Parameters'!$C$8="Any discretionary funds (grants if available, other if no grants)", MIN(AJ713*'Funding Allocation Parameters'!$E$8, 'Funding Allocation Parameters'!$G$8), IF('Funding Allocation Parameters'!$C$8="Complex Library Subsidy", 0, 0)))))</f>
        <v>0</v>
      </c>
      <c r="AN713" s="181">
        <f>IF('Funding Allocation Parameters'!$C$8="Basic Library Subsidy", 0, IF('Funding Allocation Parameters'!$C$8="Grant funding", 0, IF('Funding Allocation Parameters'!$C$8="Other author funding",  MIN(AJ713*'Funding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3" s="181">
        <f>IF('Funding Allocation Parameters'!$C$8="Basic Library Subsidy", MIN(AK713*'Funding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MIN(AK713*VLOOKUP(CONCATENATE($A713, 'Funding Allocation Parameters'!$I$8), 'Library Subsidy Complex'!$C$2:$J$55, 6, FALSE), VLOOKUP(CONCATENATE($A713, 'Funding Allocation Parameters'!$I$8), 'Library Subsidy Complex'!$C$2:$J$55, 8, FALSE)), 0)))))</f>
        <v>0</v>
      </c>
      <c r="AP713" s="181">
        <f>IF('Funding Allocation Parameters'!$C$8="Basic Library Subsidy", 0, IF('Funding Allocation Parameters'!$C$8="Grant funding", 0, IF('Funding Allocation Parameters'!$C$8="Other author funding",  MIN(AK713*'Funding Allocation Parameters'!$E$8, 'Funding Allocation Parameters'!$G$8), IF('Funding Allocation Parameters'!$C$8="Any discretionary funds (grants if available, other if no grants)", MIN(AK713*'Funding Allocation Parameters'!$E$8, 'Funding Allocation Parameters'!$G$8), IF('Funding Allocation Parameters'!$C$8="Complex Library Subsidy", 0, 0)))))</f>
        <v>0</v>
      </c>
      <c r="AQ713" s="177">
        <f t="shared" si="351"/>
        <v>0</v>
      </c>
      <c r="AR713" s="177">
        <f t="shared" si="352"/>
        <v>0</v>
      </c>
      <c r="AS713" s="182">
        <f t="shared" si="353"/>
        <v>1189</v>
      </c>
      <c r="AT713" s="182">
        <f t="shared" si="354"/>
        <v>812.79759999999987</v>
      </c>
      <c r="AU713" s="182">
        <f t="shared" si="355"/>
        <v>0</v>
      </c>
      <c r="AV713" s="182">
        <f t="shared" si="356"/>
        <v>1189</v>
      </c>
      <c r="AW713" s="182">
        <f t="shared" si="357"/>
        <v>812.79759999999987</v>
      </c>
      <c r="AX713" s="183">
        <f t="shared" si="358"/>
        <v>1189</v>
      </c>
      <c r="AY713" s="183">
        <f t="shared" si="359"/>
        <v>812.79759999999987</v>
      </c>
      <c r="AZ713" s="183">
        <f t="shared" si="360"/>
        <v>0</v>
      </c>
      <c r="BA713" s="183">
        <f t="shared" si="361"/>
        <v>0</v>
      </c>
      <c r="BB713" s="183">
        <f t="shared" si="362"/>
        <v>0</v>
      </c>
      <c r="BC713" s="184">
        <f t="shared" si="363"/>
        <v>1189</v>
      </c>
      <c r="BD713" s="184">
        <f t="shared" si="364"/>
        <v>0</v>
      </c>
      <c r="BE713" s="184">
        <f t="shared" si="365"/>
        <v>812.79759999999987</v>
      </c>
      <c r="BF713" s="184">
        <f t="shared" si="366"/>
        <v>0</v>
      </c>
      <c r="BG713" s="102">
        <f t="shared" si="367"/>
        <v>0</v>
      </c>
      <c r="BH713" s="102">
        <f t="shared" si="368"/>
        <v>0</v>
      </c>
      <c r="BI713" s="102">
        <f t="shared" si="369"/>
        <v>0</v>
      </c>
      <c r="BJ713" s="102">
        <f t="shared" si="370"/>
        <v>1</v>
      </c>
      <c r="BK713" s="102">
        <f t="shared" si="371"/>
        <v>0</v>
      </c>
      <c r="BL713" s="102">
        <f t="shared" si="372"/>
        <v>0</v>
      </c>
      <c r="BN713" s="102"/>
    </row>
    <row r="714" spans="1:66" x14ac:dyDescent="0.25">
      <c r="A714" s="102" t="s">
        <v>18</v>
      </c>
      <c r="B714" s="102" t="s">
        <v>8</v>
      </c>
      <c r="C714" s="102" t="s">
        <v>8</v>
      </c>
      <c r="D714" s="102" t="s">
        <v>27</v>
      </c>
      <c r="E714" s="102" t="s">
        <v>1350</v>
      </c>
      <c r="F714" s="102" t="s">
        <v>1351</v>
      </c>
      <c r="G714" s="102">
        <v>1.6890000000000001</v>
      </c>
      <c r="H714" s="102">
        <v>1</v>
      </c>
      <c r="I714" s="102">
        <v>1</v>
      </c>
      <c r="J714" s="167">
        <f>IFERROR(H714*VLOOKUP(A714, 'Advanced Parameters'!$B$7:$G$20, 6, FALSE)*VLOOKUP(A714, 'Growth Parameters'!$B$6:$H$19, 6, FALSE), 0)</f>
        <v>1</v>
      </c>
      <c r="K714" s="167">
        <f>IFERROR(IF('Advanced Parameters'!$C$5="n",'Raw Data'!I714*VLOOKUP(A714,'Advanced Parameters'!$B$7:$G$20,6,FALSE),J714*VLOOKUP(A714,'Advanced Parameters'!$B$7:$G$20,2,FALSE))*VLOOKUP(A714, 'Growth Parameters'!$B$6:$H$19, 6, FALSE), 0)</f>
        <v>1</v>
      </c>
      <c r="L714" s="167">
        <f t="shared" si="342"/>
        <v>0</v>
      </c>
      <c r="M714" s="168">
        <f>IFERROR(IF(G714="NA","NA",IF(G714&gt;'APC Parameters'!$K$6+VLOOKUP('Raw Data'!A714, 'APC Parameters'!$H$7:$L$20, 4, FALSE), 'APC Parameters'!$L$6+VLOOKUP('Raw Data'!A714, 'APC Parameters'!$H$7:$L$20, 5, FALSE), G714*('APC Parameters'!$J$6+VLOOKUP('Raw Data'!A714, 'APC Parameters'!$H$7:$L$20, 3, FALSE))+'APC Parameters'!$I$6+VLOOKUP('Raw Data'!A714, 'APC Parameters'!$H$7:$L$20, 2, FALSE))), 0)</f>
        <v>2345.8566000000001</v>
      </c>
      <c r="N714" s="168">
        <f t="shared" si="343"/>
        <v>2345.8566000000001</v>
      </c>
      <c r="O714" s="168">
        <f>IFERROR(IF(M714="NA",VLOOKUP(D714,'Internal Calculations'!$B$10:$C$11,2,FALSE), M714)*VLOOKUP(A714, 'Growth Parameters'!$B$6:$H$19, 7, FALSE), 0)</f>
        <v>2345.8566000000001</v>
      </c>
      <c r="P714" s="177">
        <f t="shared" si="344"/>
        <v>2345.8566000000001</v>
      </c>
      <c r="Q714" s="178">
        <f>IF('Funding Allocation Parameters'!$C$5="Basic Library Subsidy", MIN(O714*('Funding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MIN($O714*(VLOOKUP(CONCATENATE($A714, 'Funding Allocation Parameters'!$I$5), 'Library Subsidy Complex'!$C$2:$J$55, 2, FALSE)), VLOOKUP(CONCATENATE($A714, 'Funding Allocation Parameters'!$I$5), 'Library Subsidy Complex'!$C$2:$J$55, 4, FALSE)), 0)))))</f>
        <v>1189</v>
      </c>
      <c r="R714" s="178">
        <f>IF('Funding Allocation Parameters'!$C$5="Basic Library Subsidy", 0, IF('Funding Allocation Parameters'!$C$5="Grant funding",MIN(O714*('Funding Allocation Parameters'!$E$5), 'Funding Allocation Parameters'!$G$5), IF('Funding Allocation Parameters'!$C$5="Other author funding", 0, IF('Funding Allocation Parameters'!$C$5="Any discretionary funds (grants if available, other if no grants)", MIN(O714*('Funding Allocation Parameters'!$E$5), 'Funding Allocation Parameters'!$G$5), IF('Funding Allocation Parameters'!$C$5="Complex Library Subsidy", 0, 0)))))</f>
        <v>0</v>
      </c>
      <c r="S714" s="178">
        <f>IF('Funding Allocation Parameters'!$C$5="Basic Library Subsidy", 0, IF('Funding Allocation Parameters'!$C$5="Grant funding", 0, IF('Funding Allocation Parameters'!$C$5="Other author funding",  MIN(O714*('Funding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4" s="178">
        <f>IF('Funding Allocation Parameters'!$C$5="Basic Library Subsidy", MIN(O714*('Funding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MIN($O714*(VLOOKUP(CONCATENATE($A714, 'Funding Allocation Parameters'!$I$5), 'Library Subsidy Complex'!$C$2:$J$55, 6, FALSE)), VLOOKUP(CONCATENATE($A714, 'Funding Allocation Parameters'!$I$5), 'Library Subsidy Complex'!$C$2:$J$55, 8, FALSE)), 0)))))</f>
        <v>1189</v>
      </c>
      <c r="U714" s="178">
        <f>IF('Funding Allocation Parameters'!$C$5="Basic Library Subsidy", 0, IF('Funding Allocation Parameters'!$C$5="Grant funding", 0, IF('Funding Allocation Parameters'!$C$5="Other author funding",  MIN(O714*('Funding Allocation Parameters'!$E$5), 'Funding Allocation Parameters'!$G$5), IF('Funding Allocation Parameters'!$C$5="Any discretionary funds (grants if available, other if no grants)", MIN(O714*('Funding Allocation Parameters'!$E$5), 'Funding Allocation Parameters'!$G$5), IF('Funding Allocation Parameters'!$C$5="Complex Library Subsidy", 0, 0)))))</f>
        <v>0</v>
      </c>
      <c r="V714" s="177">
        <f t="shared" si="345"/>
        <v>1156.8566000000001</v>
      </c>
      <c r="W714" s="177">
        <f t="shared" si="346"/>
        <v>1156.8566000000001</v>
      </c>
      <c r="X714" s="179">
        <f>IF('Funding Allocation Parameters'!$C$6="Basic Library Subsidy", MIN(V714*'Funding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MIN(V714*VLOOKUP(CONCATENATE($A714, 'Funding Allocation Parameters'!$I$6), 'Library Subsidy Complex'!$C$2:$J$55, 2, FALSE), VLOOKUP(CONCATENATE($A714, 'Funding Allocation Parameters'!$I$6), 'Library Subsidy Complex'!$C$2:$J$55, 4, FALSE)), 0)))))</f>
        <v>0</v>
      </c>
      <c r="Y714" s="179">
        <f>IF('Funding Allocation Parameters'!$C$6="Basic Library Subsidy", 0, IF('Funding Allocation Parameters'!$C$6="Grant funding",MIN(V714*'Funding Allocation Parameters'!$E$6, 'Funding Allocation Parameters'!$G$6), IF('Funding Allocation Parameters'!$C$6="Other author funding", 0, IF('Funding Allocation Parameters'!$C$6="Any discretionary funds (grants if available, other if no grants)", MIN(V714*'Funding Allocation Parameters'!$E$6, 'Funding Allocation Parameters'!$G$6), IF('Funding Allocation Parameters'!$C$6="Complex Library Subsidy", 0, 0)))))</f>
        <v>1156.8566000000001</v>
      </c>
      <c r="Z714" s="179">
        <f>IF('Funding Allocation Parameters'!$C$6="Basic Library Subsidy", 0, IF('Funding Allocation Parameters'!$C$6="Grant funding", 0, IF('Funding Allocation Parameters'!$C$6="Other author funding",  MIN(V714*'Funding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4" s="179">
        <f>IF('Funding Allocation Parameters'!$C$6="Basic Library Subsidy", MIN(W714*'Funding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MIN(W714*VLOOKUP(CONCATENATE($A714, 'Funding Allocation Parameters'!$I$6), 'Library Subsidy Complex'!$C$2:$J$55, 6, FALSE), VLOOKUP(CONCATENATE($A714, 'Funding Allocation Parameters'!$I$6), 'Library Subsidy Complex'!$C$2:$J$55, 8, FALSE)), 0)))))</f>
        <v>0</v>
      </c>
      <c r="AB714" s="179">
        <f>IF('Funding Allocation Parameters'!$C$6="Basic Library Subsidy", 0, IF('Funding Allocation Parameters'!$C$6="Grant funding", 0, IF('Funding Allocation Parameters'!$C$6="Other author funding",  MIN(W714*'Funding Allocation Parameters'!$E$6, 'Funding Allocation Parameters'!$G$6), IF('Funding Allocation Parameters'!$C$6="Any discretionary funds (grants if available, other if no grants)", MIN(W714*'Funding Allocation Parameters'!$E$6, 'Funding Allocation Parameters'!$G$6), IF('Funding Allocation Parameters'!$C$6="Complex Library Subsidy", 0, 0)))))</f>
        <v>1156.8566000000001</v>
      </c>
      <c r="AC714" s="177">
        <f t="shared" si="347"/>
        <v>0</v>
      </c>
      <c r="AD714" s="177">
        <f t="shared" si="348"/>
        <v>0</v>
      </c>
      <c r="AE714" s="180">
        <f>IF('Funding Allocation Parameters'!$C$7="Basic Library Subsidy", MIN(AC714*'Funding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MIN(AC714*VLOOKUP(CONCATENATE($A714, 'Funding Allocation Parameters'!$I$7), 'Library Subsidy Complex'!$C$2:$J$55, 2, FALSE), VLOOKUP(CONCATENATE($A714, 'Funding Allocation Parameters'!$I$7), 'Library Subsidy Complex'!$C$2:$J$55, 4, FALSE)), 0)))))</f>
        <v>0</v>
      </c>
      <c r="AF714" s="180">
        <f>IF('Funding Allocation Parameters'!$C$7="Basic Library Subsidy", 0, IF('Funding Allocation Parameters'!$C$7="Grant funding",MIN(AC714*'Funding Allocation Parameters'!$E$7, 'Funding Allocation Parameters'!$G$7), IF('Funding Allocation Parameters'!$C$7="Other author funding", 0, IF('Funding Allocation Parameters'!$C$7="Any discretionary funds (grants if available, other if no grants)", MIN(AC714*'Funding Allocation Parameters'!$E$7, 'Funding Allocation Parameters'!$G$7), IF('Funding Allocation Parameters'!$C$7="Complex Library Subsidy", 0, 0)))))</f>
        <v>0</v>
      </c>
      <c r="AG714" s="180">
        <f>IF('Funding Allocation Parameters'!$C$7="Basic Library Subsidy", 0, IF('Funding Allocation Parameters'!$C$7="Grant funding", 0, IF('Funding Allocation Parameters'!$C$7="Other author funding",  MIN(AC714*'Funding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4" s="180">
        <f>IF('Funding Allocation Parameters'!$C$7="Basic Library Subsidy", MIN(AD714*'Funding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MIN(AD714*VLOOKUP(CONCATENATE($A714, 'Funding Allocation Parameters'!$I$7), 'Library Subsidy Complex'!$C$2:$J$55, 6, FALSE), VLOOKUP(CONCATENATE($A714, 'Funding Allocation Parameters'!$I$7), 'Library Subsidy Complex'!$C$2:$J$55, 8, FALSE)), 0)))))</f>
        <v>0</v>
      </c>
      <c r="AI714" s="180">
        <f>IF('Funding Allocation Parameters'!$C$7="Basic Library Subsidy", 0, IF('Funding Allocation Parameters'!$C$7="Grant funding", 0, IF('Funding Allocation Parameters'!$C$7="Other author funding",  MIN(AD714*'Funding Allocation Parameters'!$E$7, 'Funding Allocation Parameters'!$G$7), IF('Funding Allocation Parameters'!$C$7="Any discretionary funds (grants if available, other if no grants)", MIN(AD714*'Funding Allocation Parameters'!$E$7, 'Funding Allocation Parameters'!$G$7), IF('Funding Allocation Parameters'!$C$7="Complex Library Subsidy", 0, 0)))))</f>
        <v>0</v>
      </c>
      <c r="AJ714" s="177">
        <f t="shared" si="349"/>
        <v>0</v>
      </c>
      <c r="AK714" s="177">
        <f t="shared" si="350"/>
        <v>0</v>
      </c>
      <c r="AL714" s="181">
        <f>IF('Funding Allocation Parameters'!$C$8="Basic Library Subsidy", MIN(AJ714*'Funding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MIN(AJ714*VLOOKUP(CONCATENATE($A714, 'Funding Allocation Parameters'!$I$8), 'Library Subsidy Complex'!$C$2:$J$55, 2, FALSE), VLOOKUP(CONCATENATE($A714, 'Funding Allocation Parameters'!$I$8), 'Library Subsidy Complex'!$C$2:$J$55, 4, FALSE)), 0)))))</f>
        <v>0</v>
      </c>
      <c r="AM714" s="181">
        <f>IF('Funding Allocation Parameters'!$C$8="Basic Library Subsidy", 0, IF('Funding Allocation Parameters'!$C$8="Grant funding",MIN(AJ714*'Funding Allocation Parameters'!$E$8, 'Funding Allocation Parameters'!$G$8), IF('Funding Allocation Parameters'!$C$8="Other author funding", 0, IF('Funding Allocation Parameters'!$C$8="Any discretionary funds (grants if available, other if no grants)", MIN(AJ714*'Funding Allocation Parameters'!$E$8, 'Funding Allocation Parameters'!$G$8), IF('Funding Allocation Parameters'!$C$8="Complex Library Subsidy", 0, 0)))))</f>
        <v>0</v>
      </c>
      <c r="AN714" s="181">
        <f>IF('Funding Allocation Parameters'!$C$8="Basic Library Subsidy", 0, IF('Funding Allocation Parameters'!$C$8="Grant funding", 0, IF('Funding Allocation Parameters'!$C$8="Other author funding",  MIN(AJ714*'Funding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4" s="181">
        <f>IF('Funding Allocation Parameters'!$C$8="Basic Library Subsidy", MIN(AK714*'Funding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MIN(AK714*VLOOKUP(CONCATENATE($A714, 'Funding Allocation Parameters'!$I$8), 'Library Subsidy Complex'!$C$2:$J$55, 6, FALSE), VLOOKUP(CONCATENATE($A714, 'Funding Allocation Parameters'!$I$8), 'Library Subsidy Complex'!$C$2:$J$55, 8, FALSE)), 0)))))</f>
        <v>0</v>
      </c>
      <c r="AP714" s="181">
        <f>IF('Funding Allocation Parameters'!$C$8="Basic Library Subsidy", 0, IF('Funding Allocation Parameters'!$C$8="Grant funding", 0, IF('Funding Allocation Parameters'!$C$8="Other author funding",  MIN(AK714*'Funding Allocation Parameters'!$E$8, 'Funding Allocation Parameters'!$G$8), IF('Funding Allocation Parameters'!$C$8="Any discretionary funds (grants if available, other if no grants)", MIN(AK714*'Funding Allocation Parameters'!$E$8, 'Funding Allocation Parameters'!$G$8), IF('Funding Allocation Parameters'!$C$8="Complex Library Subsidy", 0, 0)))))</f>
        <v>0</v>
      </c>
      <c r="AQ714" s="177">
        <f t="shared" si="351"/>
        <v>0</v>
      </c>
      <c r="AR714" s="177">
        <f t="shared" si="352"/>
        <v>0</v>
      </c>
      <c r="AS714" s="182">
        <f t="shared" si="353"/>
        <v>1189</v>
      </c>
      <c r="AT714" s="182">
        <f t="shared" si="354"/>
        <v>1156.8566000000001</v>
      </c>
      <c r="AU714" s="182">
        <f t="shared" si="355"/>
        <v>0</v>
      </c>
      <c r="AV714" s="182">
        <f t="shared" si="356"/>
        <v>1189</v>
      </c>
      <c r="AW714" s="182">
        <f t="shared" si="357"/>
        <v>1156.8566000000001</v>
      </c>
      <c r="AX714" s="183">
        <f t="shared" si="358"/>
        <v>1189</v>
      </c>
      <c r="AY714" s="183">
        <f t="shared" si="359"/>
        <v>1156.8566000000001</v>
      </c>
      <c r="AZ714" s="183">
        <f t="shared" si="360"/>
        <v>0</v>
      </c>
      <c r="BA714" s="183">
        <f t="shared" si="361"/>
        <v>0</v>
      </c>
      <c r="BB714" s="183">
        <f t="shared" si="362"/>
        <v>0</v>
      </c>
      <c r="BC714" s="184">
        <f t="shared" si="363"/>
        <v>1189</v>
      </c>
      <c r="BD714" s="184">
        <f t="shared" si="364"/>
        <v>0</v>
      </c>
      <c r="BE714" s="184">
        <f t="shared" si="365"/>
        <v>1156.8566000000001</v>
      </c>
      <c r="BF714" s="184">
        <f t="shared" si="366"/>
        <v>0</v>
      </c>
      <c r="BG714" s="102">
        <f t="shared" si="367"/>
        <v>0</v>
      </c>
      <c r="BH714" s="102">
        <f t="shared" si="368"/>
        <v>0</v>
      </c>
      <c r="BI714" s="102">
        <f t="shared" si="369"/>
        <v>0</v>
      </c>
      <c r="BJ714" s="102">
        <f t="shared" si="370"/>
        <v>1</v>
      </c>
      <c r="BK714" s="102">
        <f t="shared" si="371"/>
        <v>0</v>
      </c>
      <c r="BL714" s="102">
        <f t="shared" si="372"/>
        <v>0</v>
      </c>
      <c r="BN714" s="102"/>
    </row>
    <row r="715" spans="1:66" x14ac:dyDescent="0.25">
      <c r="A715" s="102" t="s">
        <v>18</v>
      </c>
      <c r="B715" s="102" t="s">
        <v>8</v>
      </c>
      <c r="C715" s="102" t="s">
        <v>8</v>
      </c>
      <c r="D715" s="102" t="s">
        <v>27</v>
      </c>
      <c r="E715" s="102" t="s">
        <v>1352</v>
      </c>
      <c r="F715" s="102" t="s">
        <v>1353</v>
      </c>
      <c r="G715" s="102">
        <v>1.5229999999999999</v>
      </c>
      <c r="H715" s="102">
        <v>1</v>
      </c>
      <c r="I715" s="102">
        <v>1</v>
      </c>
      <c r="J715" s="167">
        <f>IFERROR(H715*VLOOKUP(A715, 'Advanced Parameters'!$B$7:$G$20, 6, FALSE)*VLOOKUP(A715, 'Growth Parameters'!$B$6:$H$19, 6, FALSE), 0)</f>
        <v>1</v>
      </c>
      <c r="K715" s="167">
        <f>IFERROR(IF('Advanced Parameters'!$C$5="n",'Raw Data'!I715*VLOOKUP(A715,'Advanced Parameters'!$B$7:$G$20,6,FALSE),J715*VLOOKUP(A715,'Advanced Parameters'!$B$7:$G$20,2,FALSE))*VLOOKUP(A715, 'Growth Parameters'!$B$6:$H$19, 6, FALSE), 0)</f>
        <v>1</v>
      </c>
      <c r="L715" s="167">
        <f t="shared" si="342"/>
        <v>0</v>
      </c>
      <c r="M715" s="168">
        <f>IFERROR(IF(G715="NA","NA",IF(G715&gt;'APC Parameters'!$K$6+VLOOKUP('Raw Data'!A715, 'APC Parameters'!$H$7:$L$20, 4, FALSE), 'APC Parameters'!$L$6+VLOOKUP('Raw Data'!A715, 'APC Parameters'!$H$7:$L$20, 5, FALSE), G715*('APC Parameters'!$J$6+VLOOKUP('Raw Data'!A715, 'APC Parameters'!$H$7:$L$20, 3, FALSE))+'APC Parameters'!$I$6+VLOOKUP('Raw Data'!A715, 'APC Parameters'!$H$7:$L$20, 2, FALSE))), 0)</f>
        <v>2228.0962</v>
      </c>
      <c r="N715" s="168">
        <f t="shared" si="343"/>
        <v>2228.0962</v>
      </c>
      <c r="O715" s="168">
        <f>IFERROR(IF(M715="NA",VLOOKUP(D715,'Internal Calculations'!$B$10:$C$11,2,FALSE), M715)*VLOOKUP(A715, 'Growth Parameters'!$B$6:$H$19, 7, FALSE), 0)</f>
        <v>2228.0962</v>
      </c>
      <c r="P715" s="177">
        <f t="shared" si="344"/>
        <v>2228.0962</v>
      </c>
      <c r="Q715" s="178">
        <f>IF('Funding Allocation Parameters'!$C$5="Basic Library Subsidy", MIN(O715*('Funding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MIN($O715*(VLOOKUP(CONCATENATE($A715, 'Funding Allocation Parameters'!$I$5), 'Library Subsidy Complex'!$C$2:$J$55, 2, FALSE)), VLOOKUP(CONCATENATE($A715, 'Funding Allocation Parameters'!$I$5), 'Library Subsidy Complex'!$C$2:$J$55, 4, FALSE)), 0)))))</f>
        <v>1189</v>
      </c>
      <c r="R715" s="178">
        <f>IF('Funding Allocation Parameters'!$C$5="Basic Library Subsidy", 0, IF('Funding Allocation Parameters'!$C$5="Grant funding",MIN(O715*('Funding Allocation Parameters'!$E$5), 'Funding Allocation Parameters'!$G$5), IF('Funding Allocation Parameters'!$C$5="Other author funding", 0, IF('Funding Allocation Parameters'!$C$5="Any discretionary funds (grants if available, other if no grants)", MIN(O715*('Funding Allocation Parameters'!$E$5), 'Funding Allocation Parameters'!$G$5), IF('Funding Allocation Parameters'!$C$5="Complex Library Subsidy", 0, 0)))))</f>
        <v>0</v>
      </c>
      <c r="S715" s="178">
        <f>IF('Funding Allocation Parameters'!$C$5="Basic Library Subsidy", 0, IF('Funding Allocation Parameters'!$C$5="Grant funding", 0, IF('Funding Allocation Parameters'!$C$5="Other author funding",  MIN(O715*('Funding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5" s="178">
        <f>IF('Funding Allocation Parameters'!$C$5="Basic Library Subsidy", MIN(O715*('Funding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MIN($O715*(VLOOKUP(CONCATENATE($A715, 'Funding Allocation Parameters'!$I$5), 'Library Subsidy Complex'!$C$2:$J$55, 6, FALSE)), VLOOKUP(CONCATENATE($A715, 'Funding Allocation Parameters'!$I$5), 'Library Subsidy Complex'!$C$2:$J$55, 8, FALSE)), 0)))))</f>
        <v>1189</v>
      </c>
      <c r="U715" s="178">
        <f>IF('Funding Allocation Parameters'!$C$5="Basic Library Subsidy", 0, IF('Funding Allocation Parameters'!$C$5="Grant funding", 0, IF('Funding Allocation Parameters'!$C$5="Other author funding",  MIN(O715*('Funding Allocation Parameters'!$E$5), 'Funding Allocation Parameters'!$G$5), IF('Funding Allocation Parameters'!$C$5="Any discretionary funds (grants if available, other if no grants)", MIN(O715*('Funding Allocation Parameters'!$E$5), 'Funding Allocation Parameters'!$G$5), IF('Funding Allocation Parameters'!$C$5="Complex Library Subsidy", 0, 0)))))</f>
        <v>0</v>
      </c>
      <c r="V715" s="177">
        <f t="shared" si="345"/>
        <v>1039.0962</v>
      </c>
      <c r="W715" s="177">
        <f t="shared" si="346"/>
        <v>1039.0962</v>
      </c>
      <c r="X715" s="179">
        <f>IF('Funding Allocation Parameters'!$C$6="Basic Library Subsidy", MIN(V715*'Funding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MIN(V715*VLOOKUP(CONCATENATE($A715, 'Funding Allocation Parameters'!$I$6), 'Library Subsidy Complex'!$C$2:$J$55, 2, FALSE), VLOOKUP(CONCATENATE($A715, 'Funding Allocation Parameters'!$I$6), 'Library Subsidy Complex'!$C$2:$J$55, 4, FALSE)), 0)))))</f>
        <v>0</v>
      </c>
      <c r="Y715" s="179">
        <f>IF('Funding Allocation Parameters'!$C$6="Basic Library Subsidy", 0, IF('Funding Allocation Parameters'!$C$6="Grant funding",MIN(V715*'Funding Allocation Parameters'!$E$6, 'Funding Allocation Parameters'!$G$6), IF('Funding Allocation Parameters'!$C$6="Other author funding", 0, IF('Funding Allocation Parameters'!$C$6="Any discretionary funds (grants if available, other if no grants)", MIN(V715*'Funding Allocation Parameters'!$E$6, 'Funding Allocation Parameters'!$G$6), IF('Funding Allocation Parameters'!$C$6="Complex Library Subsidy", 0, 0)))))</f>
        <v>1039.0962</v>
      </c>
      <c r="Z715" s="179">
        <f>IF('Funding Allocation Parameters'!$C$6="Basic Library Subsidy", 0, IF('Funding Allocation Parameters'!$C$6="Grant funding", 0, IF('Funding Allocation Parameters'!$C$6="Other author funding",  MIN(V715*'Funding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5" s="179">
        <f>IF('Funding Allocation Parameters'!$C$6="Basic Library Subsidy", MIN(W715*'Funding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MIN(W715*VLOOKUP(CONCATENATE($A715, 'Funding Allocation Parameters'!$I$6), 'Library Subsidy Complex'!$C$2:$J$55, 6, FALSE), VLOOKUP(CONCATENATE($A715, 'Funding Allocation Parameters'!$I$6), 'Library Subsidy Complex'!$C$2:$J$55, 8, FALSE)), 0)))))</f>
        <v>0</v>
      </c>
      <c r="AB715" s="179">
        <f>IF('Funding Allocation Parameters'!$C$6="Basic Library Subsidy", 0, IF('Funding Allocation Parameters'!$C$6="Grant funding", 0, IF('Funding Allocation Parameters'!$C$6="Other author funding",  MIN(W715*'Funding Allocation Parameters'!$E$6, 'Funding Allocation Parameters'!$G$6), IF('Funding Allocation Parameters'!$C$6="Any discretionary funds (grants if available, other if no grants)", MIN(W715*'Funding Allocation Parameters'!$E$6, 'Funding Allocation Parameters'!$G$6), IF('Funding Allocation Parameters'!$C$6="Complex Library Subsidy", 0, 0)))))</f>
        <v>1039.0962</v>
      </c>
      <c r="AC715" s="177">
        <f t="shared" si="347"/>
        <v>0</v>
      </c>
      <c r="AD715" s="177">
        <f t="shared" si="348"/>
        <v>0</v>
      </c>
      <c r="AE715" s="180">
        <f>IF('Funding Allocation Parameters'!$C$7="Basic Library Subsidy", MIN(AC715*'Funding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MIN(AC715*VLOOKUP(CONCATENATE($A715, 'Funding Allocation Parameters'!$I$7), 'Library Subsidy Complex'!$C$2:$J$55, 2, FALSE), VLOOKUP(CONCATENATE($A715, 'Funding Allocation Parameters'!$I$7), 'Library Subsidy Complex'!$C$2:$J$55, 4, FALSE)), 0)))))</f>
        <v>0</v>
      </c>
      <c r="AF715" s="180">
        <f>IF('Funding Allocation Parameters'!$C$7="Basic Library Subsidy", 0, IF('Funding Allocation Parameters'!$C$7="Grant funding",MIN(AC715*'Funding Allocation Parameters'!$E$7, 'Funding Allocation Parameters'!$G$7), IF('Funding Allocation Parameters'!$C$7="Other author funding", 0, IF('Funding Allocation Parameters'!$C$7="Any discretionary funds (grants if available, other if no grants)", MIN(AC715*'Funding Allocation Parameters'!$E$7, 'Funding Allocation Parameters'!$G$7), IF('Funding Allocation Parameters'!$C$7="Complex Library Subsidy", 0, 0)))))</f>
        <v>0</v>
      </c>
      <c r="AG715" s="180">
        <f>IF('Funding Allocation Parameters'!$C$7="Basic Library Subsidy", 0, IF('Funding Allocation Parameters'!$C$7="Grant funding", 0, IF('Funding Allocation Parameters'!$C$7="Other author funding",  MIN(AC715*'Funding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5" s="180">
        <f>IF('Funding Allocation Parameters'!$C$7="Basic Library Subsidy", MIN(AD715*'Funding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MIN(AD715*VLOOKUP(CONCATENATE($A715, 'Funding Allocation Parameters'!$I$7), 'Library Subsidy Complex'!$C$2:$J$55, 6, FALSE), VLOOKUP(CONCATENATE($A715, 'Funding Allocation Parameters'!$I$7), 'Library Subsidy Complex'!$C$2:$J$55, 8, FALSE)), 0)))))</f>
        <v>0</v>
      </c>
      <c r="AI715" s="180">
        <f>IF('Funding Allocation Parameters'!$C$7="Basic Library Subsidy", 0, IF('Funding Allocation Parameters'!$C$7="Grant funding", 0, IF('Funding Allocation Parameters'!$C$7="Other author funding",  MIN(AD715*'Funding Allocation Parameters'!$E$7, 'Funding Allocation Parameters'!$G$7), IF('Funding Allocation Parameters'!$C$7="Any discretionary funds (grants if available, other if no grants)", MIN(AD715*'Funding Allocation Parameters'!$E$7, 'Funding Allocation Parameters'!$G$7), IF('Funding Allocation Parameters'!$C$7="Complex Library Subsidy", 0, 0)))))</f>
        <v>0</v>
      </c>
      <c r="AJ715" s="177">
        <f t="shared" si="349"/>
        <v>0</v>
      </c>
      <c r="AK715" s="177">
        <f t="shared" si="350"/>
        <v>0</v>
      </c>
      <c r="AL715" s="181">
        <f>IF('Funding Allocation Parameters'!$C$8="Basic Library Subsidy", MIN(AJ715*'Funding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MIN(AJ715*VLOOKUP(CONCATENATE($A715, 'Funding Allocation Parameters'!$I$8), 'Library Subsidy Complex'!$C$2:$J$55, 2, FALSE), VLOOKUP(CONCATENATE($A715, 'Funding Allocation Parameters'!$I$8), 'Library Subsidy Complex'!$C$2:$J$55, 4, FALSE)), 0)))))</f>
        <v>0</v>
      </c>
      <c r="AM715" s="181">
        <f>IF('Funding Allocation Parameters'!$C$8="Basic Library Subsidy", 0, IF('Funding Allocation Parameters'!$C$8="Grant funding",MIN(AJ715*'Funding Allocation Parameters'!$E$8, 'Funding Allocation Parameters'!$G$8), IF('Funding Allocation Parameters'!$C$8="Other author funding", 0, IF('Funding Allocation Parameters'!$C$8="Any discretionary funds (grants if available, other if no grants)", MIN(AJ715*'Funding Allocation Parameters'!$E$8, 'Funding Allocation Parameters'!$G$8), IF('Funding Allocation Parameters'!$C$8="Complex Library Subsidy", 0, 0)))))</f>
        <v>0</v>
      </c>
      <c r="AN715" s="181">
        <f>IF('Funding Allocation Parameters'!$C$8="Basic Library Subsidy", 0, IF('Funding Allocation Parameters'!$C$8="Grant funding", 0, IF('Funding Allocation Parameters'!$C$8="Other author funding",  MIN(AJ715*'Funding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5" s="181">
        <f>IF('Funding Allocation Parameters'!$C$8="Basic Library Subsidy", MIN(AK715*'Funding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MIN(AK715*VLOOKUP(CONCATENATE($A715, 'Funding Allocation Parameters'!$I$8), 'Library Subsidy Complex'!$C$2:$J$55, 6, FALSE), VLOOKUP(CONCATENATE($A715, 'Funding Allocation Parameters'!$I$8), 'Library Subsidy Complex'!$C$2:$J$55, 8, FALSE)), 0)))))</f>
        <v>0</v>
      </c>
      <c r="AP715" s="181">
        <f>IF('Funding Allocation Parameters'!$C$8="Basic Library Subsidy", 0, IF('Funding Allocation Parameters'!$C$8="Grant funding", 0, IF('Funding Allocation Parameters'!$C$8="Other author funding",  MIN(AK715*'Funding Allocation Parameters'!$E$8, 'Funding Allocation Parameters'!$G$8), IF('Funding Allocation Parameters'!$C$8="Any discretionary funds (grants if available, other if no grants)", MIN(AK715*'Funding Allocation Parameters'!$E$8, 'Funding Allocation Parameters'!$G$8), IF('Funding Allocation Parameters'!$C$8="Complex Library Subsidy", 0, 0)))))</f>
        <v>0</v>
      </c>
      <c r="AQ715" s="177">
        <f t="shared" si="351"/>
        <v>0</v>
      </c>
      <c r="AR715" s="177">
        <f t="shared" si="352"/>
        <v>0</v>
      </c>
      <c r="AS715" s="182">
        <f t="shared" si="353"/>
        <v>1189</v>
      </c>
      <c r="AT715" s="182">
        <f t="shared" si="354"/>
        <v>1039.0962</v>
      </c>
      <c r="AU715" s="182">
        <f t="shared" si="355"/>
        <v>0</v>
      </c>
      <c r="AV715" s="182">
        <f t="shared" si="356"/>
        <v>1189</v>
      </c>
      <c r="AW715" s="182">
        <f t="shared" si="357"/>
        <v>1039.0962</v>
      </c>
      <c r="AX715" s="183">
        <f t="shared" si="358"/>
        <v>1189</v>
      </c>
      <c r="AY715" s="183">
        <f t="shared" si="359"/>
        <v>1039.0962</v>
      </c>
      <c r="AZ715" s="183">
        <f t="shared" si="360"/>
        <v>0</v>
      </c>
      <c r="BA715" s="183">
        <f t="shared" si="361"/>
        <v>0</v>
      </c>
      <c r="BB715" s="183">
        <f t="shared" si="362"/>
        <v>0</v>
      </c>
      <c r="BC715" s="184">
        <f t="shared" si="363"/>
        <v>1189</v>
      </c>
      <c r="BD715" s="184">
        <f t="shared" si="364"/>
        <v>0</v>
      </c>
      <c r="BE715" s="184">
        <f t="shared" si="365"/>
        <v>1039.0962</v>
      </c>
      <c r="BF715" s="184">
        <f t="shared" si="366"/>
        <v>0</v>
      </c>
      <c r="BG715" s="102">
        <f t="shared" si="367"/>
        <v>0</v>
      </c>
      <c r="BH715" s="102">
        <f t="shared" si="368"/>
        <v>0</v>
      </c>
      <c r="BI715" s="102">
        <f t="shared" si="369"/>
        <v>0</v>
      </c>
      <c r="BJ715" s="102">
        <f t="shared" si="370"/>
        <v>1</v>
      </c>
      <c r="BK715" s="102">
        <f t="shared" si="371"/>
        <v>0</v>
      </c>
      <c r="BL715" s="102">
        <f t="shared" si="372"/>
        <v>0</v>
      </c>
      <c r="BN715" s="102"/>
    </row>
    <row r="716" spans="1:66" x14ac:dyDescent="0.25">
      <c r="A716" s="102" t="s">
        <v>16</v>
      </c>
      <c r="B716" s="102" t="s">
        <v>8</v>
      </c>
      <c r="C716" s="102" t="s">
        <v>8</v>
      </c>
      <c r="D716" s="102" t="s">
        <v>27</v>
      </c>
      <c r="E716" s="102" t="s">
        <v>321</v>
      </c>
      <c r="F716" s="102" t="s">
        <v>1354</v>
      </c>
      <c r="G716" s="102">
        <v>1.4159999999999999</v>
      </c>
      <c r="H716" s="102">
        <v>1</v>
      </c>
      <c r="I716" s="102">
        <v>1</v>
      </c>
      <c r="J716" s="167">
        <f>IFERROR(H716*VLOOKUP(A716, 'Advanced Parameters'!$B$7:$G$20, 6, FALSE)*VLOOKUP(A716, 'Growth Parameters'!$B$6:$H$19, 6, FALSE), 0)</f>
        <v>1</v>
      </c>
      <c r="K716" s="167">
        <f>IFERROR(IF('Advanced Parameters'!$C$5="n",'Raw Data'!I716*VLOOKUP(A716,'Advanced Parameters'!$B$7:$G$20,6,FALSE),J716*VLOOKUP(A716,'Advanced Parameters'!$B$7:$G$20,2,FALSE))*VLOOKUP(A716, 'Growth Parameters'!$B$6:$H$19, 6, FALSE), 0)</f>
        <v>1</v>
      </c>
      <c r="L716" s="167">
        <f t="shared" si="342"/>
        <v>0</v>
      </c>
      <c r="M716" s="168">
        <f>IFERROR(IF(G716="NA","NA",IF(G716&gt;'APC Parameters'!$K$6+VLOOKUP('Raw Data'!A716, 'APC Parameters'!$H$7:$L$20, 4, FALSE), 'APC Parameters'!$L$6+VLOOKUP('Raw Data'!A716, 'APC Parameters'!$H$7:$L$20, 5, FALSE), G716*('APC Parameters'!$J$6+VLOOKUP('Raw Data'!A716, 'APC Parameters'!$H$7:$L$20, 3, FALSE))+'APC Parameters'!$I$6+VLOOKUP('Raw Data'!A716, 'APC Parameters'!$H$7:$L$20, 2, FALSE))), 0)</f>
        <v>2152.1904</v>
      </c>
      <c r="N716" s="168">
        <f t="shared" si="343"/>
        <v>2152.1904</v>
      </c>
      <c r="O716" s="168">
        <f>IFERROR(IF(M716="NA",VLOOKUP(D716,'Internal Calculations'!$B$10:$C$11,2,FALSE), M716)*VLOOKUP(A716, 'Growth Parameters'!$B$6:$H$19, 7, FALSE), 0)</f>
        <v>2152.1904</v>
      </c>
      <c r="P716" s="177">
        <f t="shared" si="344"/>
        <v>2152.1904</v>
      </c>
      <c r="Q716" s="178">
        <f>IF('Funding Allocation Parameters'!$C$5="Basic Library Subsidy", MIN(O716*('Funding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MIN($O716*(VLOOKUP(CONCATENATE($A716, 'Funding Allocation Parameters'!$I$5), 'Library Subsidy Complex'!$C$2:$J$55, 2, FALSE)), VLOOKUP(CONCATENATE($A716, 'Funding Allocation Parameters'!$I$5), 'Library Subsidy Complex'!$C$2:$J$55, 4, FALSE)), 0)))))</f>
        <v>1189</v>
      </c>
      <c r="R716" s="178">
        <f>IF('Funding Allocation Parameters'!$C$5="Basic Library Subsidy", 0, IF('Funding Allocation Parameters'!$C$5="Grant funding",MIN(O716*('Funding Allocation Parameters'!$E$5), 'Funding Allocation Parameters'!$G$5), IF('Funding Allocation Parameters'!$C$5="Other author funding", 0, IF('Funding Allocation Parameters'!$C$5="Any discretionary funds (grants if available, other if no grants)", MIN(O716*('Funding Allocation Parameters'!$E$5), 'Funding Allocation Parameters'!$G$5), IF('Funding Allocation Parameters'!$C$5="Complex Library Subsidy", 0, 0)))))</f>
        <v>0</v>
      </c>
      <c r="S716" s="178">
        <f>IF('Funding Allocation Parameters'!$C$5="Basic Library Subsidy", 0, IF('Funding Allocation Parameters'!$C$5="Grant funding", 0, IF('Funding Allocation Parameters'!$C$5="Other author funding",  MIN(O716*('Funding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6" s="178">
        <f>IF('Funding Allocation Parameters'!$C$5="Basic Library Subsidy", MIN(O716*('Funding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MIN($O716*(VLOOKUP(CONCATENATE($A716, 'Funding Allocation Parameters'!$I$5), 'Library Subsidy Complex'!$C$2:$J$55, 6, FALSE)), VLOOKUP(CONCATENATE($A716, 'Funding Allocation Parameters'!$I$5), 'Library Subsidy Complex'!$C$2:$J$55, 8, FALSE)), 0)))))</f>
        <v>1189</v>
      </c>
      <c r="U716" s="178">
        <f>IF('Funding Allocation Parameters'!$C$5="Basic Library Subsidy", 0, IF('Funding Allocation Parameters'!$C$5="Grant funding", 0, IF('Funding Allocation Parameters'!$C$5="Other author funding",  MIN(O716*('Funding Allocation Parameters'!$E$5), 'Funding Allocation Parameters'!$G$5), IF('Funding Allocation Parameters'!$C$5="Any discretionary funds (grants if available, other if no grants)", MIN(O716*('Funding Allocation Parameters'!$E$5), 'Funding Allocation Parameters'!$G$5), IF('Funding Allocation Parameters'!$C$5="Complex Library Subsidy", 0, 0)))))</f>
        <v>0</v>
      </c>
      <c r="V716" s="177">
        <f t="shared" si="345"/>
        <v>963.19039999999995</v>
      </c>
      <c r="W716" s="177">
        <f t="shared" si="346"/>
        <v>963.19039999999995</v>
      </c>
      <c r="X716" s="179">
        <f>IF('Funding Allocation Parameters'!$C$6="Basic Library Subsidy", MIN(V716*'Funding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MIN(V716*VLOOKUP(CONCATENATE($A716, 'Funding Allocation Parameters'!$I$6), 'Library Subsidy Complex'!$C$2:$J$55, 2, FALSE), VLOOKUP(CONCATENATE($A716, 'Funding Allocation Parameters'!$I$6), 'Library Subsidy Complex'!$C$2:$J$55, 4, FALSE)), 0)))))</f>
        <v>0</v>
      </c>
      <c r="Y716" s="179">
        <f>IF('Funding Allocation Parameters'!$C$6="Basic Library Subsidy", 0, IF('Funding Allocation Parameters'!$C$6="Grant funding",MIN(V716*'Funding Allocation Parameters'!$E$6, 'Funding Allocation Parameters'!$G$6), IF('Funding Allocation Parameters'!$C$6="Other author funding", 0, IF('Funding Allocation Parameters'!$C$6="Any discretionary funds (grants if available, other if no grants)", MIN(V716*'Funding Allocation Parameters'!$E$6, 'Funding Allocation Parameters'!$G$6), IF('Funding Allocation Parameters'!$C$6="Complex Library Subsidy", 0, 0)))))</f>
        <v>963.19039999999995</v>
      </c>
      <c r="Z716" s="179">
        <f>IF('Funding Allocation Parameters'!$C$6="Basic Library Subsidy", 0, IF('Funding Allocation Parameters'!$C$6="Grant funding", 0, IF('Funding Allocation Parameters'!$C$6="Other author funding",  MIN(V716*'Funding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6" s="179">
        <f>IF('Funding Allocation Parameters'!$C$6="Basic Library Subsidy", MIN(W716*'Funding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MIN(W716*VLOOKUP(CONCATENATE($A716, 'Funding Allocation Parameters'!$I$6), 'Library Subsidy Complex'!$C$2:$J$55, 6, FALSE), VLOOKUP(CONCATENATE($A716, 'Funding Allocation Parameters'!$I$6), 'Library Subsidy Complex'!$C$2:$J$55, 8, FALSE)), 0)))))</f>
        <v>0</v>
      </c>
      <c r="AB716" s="179">
        <f>IF('Funding Allocation Parameters'!$C$6="Basic Library Subsidy", 0, IF('Funding Allocation Parameters'!$C$6="Grant funding", 0, IF('Funding Allocation Parameters'!$C$6="Other author funding",  MIN(W716*'Funding Allocation Parameters'!$E$6, 'Funding Allocation Parameters'!$G$6), IF('Funding Allocation Parameters'!$C$6="Any discretionary funds (grants if available, other if no grants)", MIN(W716*'Funding Allocation Parameters'!$E$6, 'Funding Allocation Parameters'!$G$6), IF('Funding Allocation Parameters'!$C$6="Complex Library Subsidy", 0, 0)))))</f>
        <v>963.19039999999995</v>
      </c>
      <c r="AC716" s="177">
        <f t="shared" si="347"/>
        <v>0</v>
      </c>
      <c r="AD716" s="177">
        <f t="shared" si="348"/>
        <v>0</v>
      </c>
      <c r="AE716" s="180">
        <f>IF('Funding Allocation Parameters'!$C$7="Basic Library Subsidy", MIN(AC716*'Funding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MIN(AC716*VLOOKUP(CONCATENATE($A716, 'Funding Allocation Parameters'!$I$7), 'Library Subsidy Complex'!$C$2:$J$55, 2, FALSE), VLOOKUP(CONCATENATE($A716, 'Funding Allocation Parameters'!$I$7), 'Library Subsidy Complex'!$C$2:$J$55, 4, FALSE)), 0)))))</f>
        <v>0</v>
      </c>
      <c r="AF716" s="180">
        <f>IF('Funding Allocation Parameters'!$C$7="Basic Library Subsidy", 0, IF('Funding Allocation Parameters'!$C$7="Grant funding",MIN(AC716*'Funding Allocation Parameters'!$E$7, 'Funding Allocation Parameters'!$G$7), IF('Funding Allocation Parameters'!$C$7="Other author funding", 0, IF('Funding Allocation Parameters'!$C$7="Any discretionary funds (grants if available, other if no grants)", MIN(AC716*'Funding Allocation Parameters'!$E$7, 'Funding Allocation Parameters'!$G$7), IF('Funding Allocation Parameters'!$C$7="Complex Library Subsidy", 0, 0)))))</f>
        <v>0</v>
      </c>
      <c r="AG716" s="180">
        <f>IF('Funding Allocation Parameters'!$C$7="Basic Library Subsidy", 0, IF('Funding Allocation Parameters'!$C$7="Grant funding", 0, IF('Funding Allocation Parameters'!$C$7="Other author funding",  MIN(AC716*'Funding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6" s="180">
        <f>IF('Funding Allocation Parameters'!$C$7="Basic Library Subsidy", MIN(AD716*'Funding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MIN(AD716*VLOOKUP(CONCATENATE($A716, 'Funding Allocation Parameters'!$I$7), 'Library Subsidy Complex'!$C$2:$J$55, 6, FALSE), VLOOKUP(CONCATENATE($A716, 'Funding Allocation Parameters'!$I$7), 'Library Subsidy Complex'!$C$2:$J$55, 8, FALSE)), 0)))))</f>
        <v>0</v>
      </c>
      <c r="AI716" s="180">
        <f>IF('Funding Allocation Parameters'!$C$7="Basic Library Subsidy", 0, IF('Funding Allocation Parameters'!$C$7="Grant funding", 0, IF('Funding Allocation Parameters'!$C$7="Other author funding",  MIN(AD716*'Funding Allocation Parameters'!$E$7, 'Funding Allocation Parameters'!$G$7), IF('Funding Allocation Parameters'!$C$7="Any discretionary funds (grants if available, other if no grants)", MIN(AD716*'Funding Allocation Parameters'!$E$7, 'Funding Allocation Parameters'!$G$7), IF('Funding Allocation Parameters'!$C$7="Complex Library Subsidy", 0, 0)))))</f>
        <v>0</v>
      </c>
      <c r="AJ716" s="177">
        <f t="shared" si="349"/>
        <v>0</v>
      </c>
      <c r="AK716" s="177">
        <f t="shared" si="350"/>
        <v>0</v>
      </c>
      <c r="AL716" s="181">
        <f>IF('Funding Allocation Parameters'!$C$8="Basic Library Subsidy", MIN(AJ716*'Funding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MIN(AJ716*VLOOKUP(CONCATENATE($A716, 'Funding Allocation Parameters'!$I$8), 'Library Subsidy Complex'!$C$2:$J$55, 2, FALSE), VLOOKUP(CONCATENATE($A716, 'Funding Allocation Parameters'!$I$8), 'Library Subsidy Complex'!$C$2:$J$55, 4, FALSE)), 0)))))</f>
        <v>0</v>
      </c>
      <c r="AM716" s="181">
        <f>IF('Funding Allocation Parameters'!$C$8="Basic Library Subsidy", 0, IF('Funding Allocation Parameters'!$C$8="Grant funding",MIN(AJ716*'Funding Allocation Parameters'!$E$8, 'Funding Allocation Parameters'!$G$8), IF('Funding Allocation Parameters'!$C$8="Other author funding", 0, IF('Funding Allocation Parameters'!$C$8="Any discretionary funds (grants if available, other if no grants)", MIN(AJ716*'Funding Allocation Parameters'!$E$8, 'Funding Allocation Parameters'!$G$8), IF('Funding Allocation Parameters'!$C$8="Complex Library Subsidy", 0, 0)))))</f>
        <v>0</v>
      </c>
      <c r="AN716" s="181">
        <f>IF('Funding Allocation Parameters'!$C$8="Basic Library Subsidy", 0, IF('Funding Allocation Parameters'!$C$8="Grant funding", 0, IF('Funding Allocation Parameters'!$C$8="Other author funding",  MIN(AJ716*'Funding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6" s="181">
        <f>IF('Funding Allocation Parameters'!$C$8="Basic Library Subsidy", MIN(AK716*'Funding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MIN(AK716*VLOOKUP(CONCATENATE($A716, 'Funding Allocation Parameters'!$I$8), 'Library Subsidy Complex'!$C$2:$J$55, 6, FALSE), VLOOKUP(CONCATENATE($A716, 'Funding Allocation Parameters'!$I$8), 'Library Subsidy Complex'!$C$2:$J$55, 8, FALSE)), 0)))))</f>
        <v>0</v>
      </c>
      <c r="AP716" s="181">
        <f>IF('Funding Allocation Parameters'!$C$8="Basic Library Subsidy", 0, IF('Funding Allocation Parameters'!$C$8="Grant funding", 0, IF('Funding Allocation Parameters'!$C$8="Other author funding",  MIN(AK716*'Funding Allocation Parameters'!$E$8, 'Funding Allocation Parameters'!$G$8), IF('Funding Allocation Parameters'!$C$8="Any discretionary funds (grants if available, other if no grants)", MIN(AK716*'Funding Allocation Parameters'!$E$8, 'Funding Allocation Parameters'!$G$8), IF('Funding Allocation Parameters'!$C$8="Complex Library Subsidy", 0, 0)))))</f>
        <v>0</v>
      </c>
      <c r="AQ716" s="177">
        <f t="shared" si="351"/>
        <v>0</v>
      </c>
      <c r="AR716" s="177">
        <f t="shared" si="352"/>
        <v>0</v>
      </c>
      <c r="AS716" s="182">
        <f t="shared" si="353"/>
        <v>1189</v>
      </c>
      <c r="AT716" s="182">
        <f t="shared" si="354"/>
        <v>963.19039999999995</v>
      </c>
      <c r="AU716" s="182">
        <f t="shared" si="355"/>
        <v>0</v>
      </c>
      <c r="AV716" s="182">
        <f t="shared" si="356"/>
        <v>1189</v>
      </c>
      <c r="AW716" s="182">
        <f t="shared" si="357"/>
        <v>963.19039999999995</v>
      </c>
      <c r="AX716" s="183">
        <f t="shared" si="358"/>
        <v>1189</v>
      </c>
      <c r="AY716" s="183">
        <f t="shared" si="359"/>
        <v>963.19039999999995</v>
      </c>
      <c r="AZ716" s="183">
        <f t="shared" si="360"/>
        <v>0</v>
      </c>
      <c r="BA716" s="183">
        <f t="shared" si="361"/>
        <v>0</v>
      </c>
      <c r="BB716" s="183">
        <f t="shared" si="362"/>
        <v>0</v>
      </c>
      <c r="BC716" s="184">
        <f t="shared" si="363"/>
        <v>1189</v>
      </c>
      <c r="BD716" s="184">
        <f t="shared" si="364"/>
        <v>0</v>
      </c>
      <c r="BE716" s="184">
        <f t="shared" si="365"/>
        <v>963.19039999999995</v>
      </c>
      <c r="BF716" s="184">
        <f t="shared" si="366"/>
        <v>0</v>
      </c>
      <c r="BG716" s="102">
        <f t="shared" si="367"/>
        <v>0</v>
      </c>
      <c r="BH716" s="102">
        <f t="shared" si="368"/>
        <v>0</v>
      </c>
      <c r="BI716" s="102">
        <f t="shared" si="369"/>
        <v>0</v>
      </c>
      <c r="BJ716" s="102">
        <f t="shared" si="370"/>
        <v>1</v>
      </c>
      <c r="BK716" s="102">
        <f t="shared" si="371"/>
        <v>0</v>
      </c>
      <c r="BL716" s="102">
        <f t="shared" si="372"/>
        <v>0</v>
      </c>
      <c r="BN716" s="102"/>
    </row>
    <row r="717" spans="1:66" x14ac:dyDescent="0.25">
      <c r="A717" s="102" t="s">
        <v>16</v>
      </c>
      <c r="B717" s="102" t="s">
        <v>8</v>
      </c>
      <c r="C717" s="102" t="s">
        <v>8</v>
      </c>
      <c r="D717" s="102" t="s">
        <v>27</v>
      </c>
      <c r="E717" s="102" t="s">
        <v>33</v>
      </c>
      <c r="F717" s="102" t="s">
        <v>1355</v>
      </c>
      <c r="G717" s="102">
        <v>1.113</v>
      </c>
      <c r="H717" s="102">
        <v>1</v>
      </c>
      <c r="I717" s="102">
        <v>1</v>
      </c>
      <c r="J717" s="167">
        <f>IFERROR(H717*VLOOKUP(A717, 'Advanced Parameters'!$B$7:$G$20, 6, FALSE)*VLOOKUP(A717, 'Growth Parameters'!$B$6:$H$19, 6, FALSE), 0)</f>
        <v>1</v>
      </c>
      <c r="K717" s="167">
        <f>IFERROR(IF('Advanced Parameters'!$C$5="n",'Raw Data'!I717*VLOOKUP(A717,'Advanced Parameters'!$B$7:$G$20,6,FALSE),J717*VLOOKUP(A717,'Advanced Parameters'!$B$7:$G$20,2,FALSE))*VLOOKUP(A717, 'Growth Parameters'!$B$6:$H$19, 6, FALSE), 0)</f>
        <v>1</v>
      </c>
      <c r="L717" s="167">
        <f t="shared" si="342"/>
        <v>0</v>
      </c>
      <c r="M717" s="168">
        <f>IFERROR(IF(G717="NA","NA",IF(G717&gt;'APC Parameters'!$K$6+VLOOKUP('Raw Data'!A717, 'APC Parameters'!$H$7:$L$20, 4, FALSE), 'APC Parameters'!$L$6+VLOOKUP('Raw Data'!A717, 'APC Parameters'!$H$7:$L$20, 5, FALSE), G717*('APC Parameters'!$J$6+VLOOKUP('Raw Data'!A717, 'APC Parameters'!$H$7:$L$20, 3, FALSE))+'APC Parameters'!$I$6+VLOOKUP('Raw Data'!A717, 'APC Parameters'!$H$7:$L$20, 2, FALSE))), 0)</f>
        <v>1937.2422000000001</v>
      </c>
      <c r="N717" s="168">
        <f t="shared" si="343"/>
        <v>1937.2422000000001</v>
      </c>
      <c r="O717" s="168">
        <f>IFERROR(IF(M717="NA",VLOOKUP(D717,'Internal Calculations'!$B$10:$C$11,2,FALSE), M717)*VLOOKUP(A717, 'Growth Parameters'!$B$6:$H$19, 7, FALSE), 0)</f>
        <v>1937.2422000000001</v>
      </c>
      <c r="P717" s="177">
        <f t="shared" si="344"/>
        <v>1937.2422000000001</v>
      </c>
      <c r="Q717" s="178">
        <f>IF('Funding Allocation Parameters'!$C$5="Basic Library Subsidy", MIN(O717*('Funding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MIN($O717*(VLOOKUP(CONCATENATE($A717, 'Funding Allocation Parameters'!$I$5), 'Library Subsidy Complex'!$C$2:$J$55, 2, FALSE)), VLOOKUP(CONCATENATE($A717, 'Funding Allocation Parameters'!$I$5), 'Library Subsidy Complex'!$C$2:$J$55, 4, FALSE)), 0)))))</f>
        <v>1189</v>
      </c>
      <c r="R717" s="178">
        <f>IF('Funding Allocation Parameters'!$C$5="Basic Library Subsidy", 0, IF('Funding Allocation Parameters'!$C$5="Grant funding",MIN(O717*('Funding Allocation Parameters'!$E$5), 'Funding Allocation Parameters'!$G$5), IF('Funding Allocation Parameters'!$C$5="Other author funding", 0, IF('Funding Allocation Parameters'!$C$5="Any discretionary funds (grants if available, other if no grants)", MIN(O717*('Funding Allocation Parameters'!$E$5), 'Funding Allocation Parameters'!$G$5), IF('Funding Allocation Parameters'!$C$5="Complex Library Subsidy", 0, 0)))))</f>
        <v>0</v>
      </c>
      <c r="S717" s="178">
        <f>IF('Funding Allocation Parameters'!$C$5="Basic Library Subsidy", 0, IF('Funding Allocation Parameters'!$C$5="Grant funding", 0, IF('Funding Allocation Parameters'!$C$5="Other author funding",  MIN(O717*('Funding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7" s="178">
        <f>IF('Funding Allocation Parameters'!$C$5="Basic Library Subsidy", MIN(O717*('Funding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MIN($O717*(VLOOKUP(CONCATENATE($A717, 'Funding Allocation Parameters'!$I$5), 'Library Subsidy Complex'!$C$2:$J$55, 6, FALSE)), VLOOKUP(CONCATENATE($A717, 'Funding Allocation Parameters'!$I$5), 'Library Subsidy Complex'!$C$2:$J$55, 8, FALSE)), 0)))))</f>
        <v>1189</v>
      </c>
      <c r="U717" s="178">
        <f>IF('Funding Allocation Parameters'!$C$5="Basic Library Subsidy", 0, IF('Funding Allocation Parameters'!$C$5="Grant funding", 0, IF('Funding Allocation Parameters'!$C$5="Other author funding",  MIN(O717*('Funding Allocation Parameters'!$E$5), 'Funding Allocation Parameters'!$G$5), IF('Funding Allocation Parameters'!$C$5="Any discretionary funds (grants if available, other if no grants)", MIN(O717*('Funding Allocation Parameters'!$E$5), 'Funding Allocation Parameters'!$G$5), IF('Funding Allocation Parameters'!$C$5="Complex Library Subsidy", 0, 0)))))</f>
        <v>0</v>
      </c>
      <c r="V717" s="177">
        <f t="shared" si="345"/>
        <v>748.24220000000014</v>
      </c>
      <c r="W717" s="177">
        <f t="shared" si="346"/>
        <v>748.24220000000014</v>
      </c>
      <c r="X717" s="179">
        <f>IF('Funding Allocation Parameters'!$C$6="Basic Library Subsidy", MIN(V717*'Funding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MIN(V717*VLOOKUP(CONCATENATE($A717, 'Funding Allocation Parameters'!$I$6), 'Library Subsidy Complex'!$C$2:$J$55, 2, FALSE), VLOOKUP(CONCATENATE($A717, 'Funding Allocation Parameters'!$I$6), 'Library Subsidy Complex'!$C$2:$J$55, 4, FALSE)), 0)))))</f>
        <v>0</v>
      </c>
      <c r="Y717" s="179">
        <f>IF('Funding Allocation Parameters'!$C$6="Basic Library Subsidy", 0, IF('Funding Allocation Parameters'!$C$6="Grant funding",MIN(V717*'Funding Allocation Parameters'!$E$6, 'Funding Allocation Parameters'!$G$6), IF('Funding Allocation Parameters'!$C$6="Other author funding", 0, IF('Funding Allocation Parameters'!$C$6="Any discretionary funds (grants if available, other if no grants)", MIN(V717*'Funding Allocation Parameters'!$E$6, 'Funding Allocation Parameters'!$G$6), IF('Funding Allocation Parameters'!$C$6="Complex Library Subsidy", 0, 0)))))</f>
        <v>748.24220000000014</v>
      </c>
      <c r="Z717" s="179">
        <f>IF('Funding Allocation Parameters'!$C$6="Basic Library Subsidy", 0, IF('Funding Allocation Parameters'!$C$6="Grant funding", 0, IF('Funding Allocation Parameters'!$C$6="Other author funding",  MIN(V717*'Funding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7" s="179">
        <f>IF('Funding Allocation Parameters'!$C$6="Basic Library Subsidy", MIN(W717*'Funding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MIN(W717*VLOOKUP(CONCATENATE($A717, 'Funding Allocation Parameters'!$I$6), 'Library Subsidy Complex'!$C$2:$J$55, 6, FALSE), VLOOKUP(CONCATENATE($A717, 'Funding Allocation Parameters'!$I$6), 'Library Subsidy Complex'!$C$2:$J$55, 8, FALSE)), 0)))))</f>
        <v>0</v>
      </c>
      <c r="AB717" s="179">
        <f>IF('Funding Allocation Parameters'!$C$6="Basic Library Subsidy", 0, IF('Funding Allocation Parameters'!$C$6="Grant funding", 0, IF('Funding Allocation Parameters'!$C$6="Other author funding",  MIN(W717*'Funding Allocation Parameters'!$E$6, 'Funding Allocation Parameters'!$G$6), IF('Funding Allocation Parameters'!$C$6="Any discretionary funds (grants if available, other if no grants)", MIN(W717*'Funding Allocation Parameters'!$E$6, 'Funding Allocation Parameters'!$G$6), IF('Funding Allocation Parameters'!$C$6="Complex Library Subsidy", 0, 0)))))</f>
        <v>748.24220000000014</v>
      </c>
      <c r="AC717" s="177">
        <f t="shared" si="347"/>
        <v>0</v>
      </c>
      <c r="AD717" s="177">
        <f t="shared" si="348"/>
        <v>0</v>
      </c>
      <c r="AE717" s="180">
        <f>IF('Funding Allocation Parameters'!$C$7="Basic Library Subsidy", MIN(AC717*'Funding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MIN(AC717*VLOOKUP(CONCATENATE($A717, 'Funding Allocation Parameters'!$I$7), 'Library Subsidy Complex'!$C$2:$J$55, 2, FALSE), VLOOKUP(CONCATENATE($A717, 'Funding Allocation Parameters'!$I$7), 'Library Subsidy Complex'!$C$2:$J$55, 4, FALSE)), 0)))))</f>
        <v>0</v>
      </c>
      <c r="AF717" s="180">
        <f>IF('Funding Allocation Parameters'!$C$7="Basic Library Subsidy", 0, IF('Funding Allocation Parameters'!$C$7="Grant funding",MIN(AC717*'Funding Allocation Parameters'!$E$7, 'Funding Allocation Parameters'!$G$7), IF('Funding Allocation Parameters'!$C$7="Other author funding", 0, IF('Funding Allocation Parameters'!$C$7="Any discretionary funds (grants if available, other if no grants)", MIN(AC717*'Funding Allocation Parameters'!$E$7, 'Funding Allocation Parameters'!$G$7), IF('Funding Allocation Parameters'!$C$7="Complex Library Subsidy", 0, 0)))))</f>
        <v>0</v>
      </c>
      <c r="AG717" s="180">
        <f>IF('Funding Allocation Parameters'!$C$7="Basic Library Subsidy", 0, IF('Funding Allocation Parameters'!$C$7="Grant funding", 0, IF('Funding Allocation Parameters'!$C$7="Other author funding",  MIN(AC717*'Funding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7" s="180">
        <f>IF('Funding Allocation Parameters'!$C$7="Basic Library Subsidy", MIN(AD717*'Funding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MIN(AD717*VLOOKUP(CONCATENATE($A717, 'Funding Allocation Parameters'!$I$7), 'Library Subsidy Complex'!$C$2:$J$55, 6, FALSE), VLOOKUP(CONCATENATE($A717, 'Funding Allocation Parameters'!$I$7), 'Library Subsidy Complex'!$C$2:$J$55, 8, FALSE)), 0)))))</f>
        <v>0</v>
      </c>
      <c r="AI717" s="180">
        <f>IF('Funding Allocation Parameters'!$C$7="Basic Library Subsidy", 0, IF('Funding Allocation Parameters'!$C$7="Grant funding", 0, IF('Funding Allocation Parameters'!$C$7="Other author funding",  MIN(AD717*'Funding Allocation Parameters'!$E$7, 'Funding Allocation Parameters'!$G$7), IF('Funding Allocation Parameters'!$C$7="Any discretionary funds (grants if available, other if no grants)", MIN(AD717*'Funding Allocation Parameters'!$E$7, 'Funding Allocation Parameters'!$G$7), IF('Funding Allocation Parameters'!$C$7="Complex Library Subsidy", 0, 0)))))</f>
        <v>0</v>
      </c>
      <c r="AJ717" s="177">
        <f t="shared" si="349"/>
        <v>0</v>
      </c>
      <c r="AK717" s="177">
        <f t="shared" si="350"/>
        <v>0</v>
      </c>
      <c r="AL717" s="181">
        <f>IF('Funding Allocation Parameters'!$C$8="Basic Library Subsidy", MIN(AJ717*'Funding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MIN(AJ717*VLOOKUP(CONCATENATE($A717, 'Funding Allocation Parameters'!$I$8), 'Library Subsidy Complex'!$C$2:$J$55, 2, FALSE), VLOOKUP(CONCATENATE($A717, 'Funding Allocation Parameters'!$I$8), 'Library Subsidy Complex'!$C$2:$J$55, 4, FALSE)), 0)))))</f>
        <v>0</v>
      </c>
      <c r="AM717" s="181">
        <f>IF('Funding Allocation Parameters'!$C$8="Basic Library Subsidy", 0, IF('Funding Allocation Parameters'!$C$8="Grant funding",MIN(AJ717*'Funding Allocation Parameters'!$E$8, 'Funding Allocation Parameters'!$G$8), IF('Funding Allocation Parameters'!$C$8="Other author funding", 0, IF('Funding Allocation Parameters'!$C$8="Any discretionary funds (grants if available, other if no grants)", MIN(AJ717*'Funding Allocation Parameters'!$E$8, 'Funding Allocation Parameters'!$G$8), IF('Funding Allocation Parameters'!$C$8="Complex Library Subsidy", 0, 0)))))</f>
        <v>0</v>
      </c>
      <c r="AN717" s="181">
        <f>IF('Funding Allocation Parameters'!$C$8="Basic Library Subsidy", 0, IF('Funding Allocation Parameters'!$C$8="Grant funding", 0, IF('Funding Allocation Parameters'!$C$8="Other author funding",  MIN(AJ717*'Funding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7" s="181">
        <f>IF('Funding Allocation Parameters'!$C$8="Basic Library Subsidy", MIN(AK717*'Funding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MIN(AK717*VLOOKUP(CONCATENATE($A717, 'Funding Allocation Parameters'!$I$8), 'Library Subsidy Complex'!$C$2:$J$55, 6, FALSE), VLOOKUP(CONCATENATE($A717, 'Funding Allocation Parameters'!$I$8), 'Library Subsidy Complex'!$C$2:$J$55, 8, FALSE)), 0)))))</f>
        <v>0</v>
      </c>
      <c r="AP717" s="181">
        <f>IF('Funding Allocation Parameters'!$C$8="Basic Library Subsidy", 0, IF('Funding Allocation Parameters'!$C$8="Grant funding", 0, IF('Funding Allocation Parameters'!$C$8="Other author funding",  MIN(AK717*'Funding Allocation Parameters'!$E$8, 'Funding Allocation Parameters'!$G$8), IF('Funding Allocation Parameters'!$C$8="Any discretionary funds (grants if available, other if no grants)", MIN(AK717*'Funding Allocation Parameters'!$E$8, 'Funding Allocation Parameters'!$G$8), IF('Funding Allocation Parameters'!$C$8="Complex Library Subsidy", 0, 0)))))</f>
        <v>0</v>
      </c>
      <c r="AQ717" s="177">
        <f t="shared" si="351"/>
        <v>0</v>
      </c>
      <c r="AR717" s="177">
        <f t="shared" si="352"/>
        <v>0</v>
      </c>
      <c r="AS717" s="182">
        <f t="shared" si="353"/>
        <v>1189</v>
      </c>
      <c r="AT717" s="182">
        <f t="shared" si="354"/>
        <v>748.24220000000014</v>
      </c>
      <c r="AU717" s="182">
        <f t="shared" si="355"/>
        <v>0</v>
      </c>
      <c r="AV717" s="182">
        <f t="shared" si="356"/>
        <v>1189</v>
      </c>
      <c r="AW717" s="182">
        <f t="shared" si="357"/>
        <v>748.24220000000014</v>
      </c>
      <c r="AX717" s="183">
        <f t="shared" si="358"/>
        <v>1189</v>
      </c>
      <c r="AY717" s="183">
        <f t="shared" si="359"/>
        <v>748.24220000000014</v>
      </c>
      <c r="AZ717" s="183">
        <f t="shared" si="360"/>
        <v>0</v>
      </c>
      <c r="BA717" s="183">
        <f t="shared" si="361"/>
        <v>0</v>
      </c>
      <c r="BB717" s="183">
        <f t="shared" si="362"/>
        <v>0</v>
      </c>
      <c r="BC717" s="184">
        <f t="shared" si="363"/>
        <v>1189</v>
      </c>
      <c r="BD717" s="184">
        <f t="shared" si="364"/>
        <v>0</v>
      </c>
      <c r="BE717" s="184">
        <f t="shared" si="365"/>
        <v>748.24220000000014</v>
      </c>
      <c r="BF717" s="184">
        <f t="shared" si="366"/>
        <v>0</v>
      </c>
      <c r="BG717" s="102">
        <f t="shared" si="367"/>
        <v>0</v>
      </c>
      <c r="BH717" s="102">
        <f t="shared" si="368"/>
        <v>0</v>
      </c>
      <c r="BI717" s="102">
        <f t="shared" si="369"/>
        <v>0</v>
      </c>
      <c r="BJ717" s="102">
        <f t="shared" si="370"/>
        <v>1</v>
      </c>
      <c r="BK717" s="102">
        <f t="shared" si="371"/>
        <v>0</v>
      </c>
      <c r="BL717" s="102">
        <f t="shared" si="372"/>
        <v>0</v>
      </c>
      <c r="BN717" s="102"/>
    </row>
    <row r="718" spans="1:66" x14ac:dyDescent="0.25">
      <c r="A718" s="102" t="s">
        <v>24</v>
      </c>
      <c r="B718" s="102" t="s">
        <v>8</v>
      </c>
      <c r="C718" s="102" t="s">
        <v>8</v>
      </c>
      <c r="D718" s="102" t="s">
        <v>27</v>
      </c>
      <c r="E718" s="102" t="s">
        <v>1356</v>
      </c>
      <c r="F718" s="102" t="s">
        <v>1357</v>
      </c>
      <c r="G718" s="102">
        <v>0.995</v>
      </c>
      <c r="H718" s="102">
        <v>1</v>
      </c>
      <c r="I718" s="102">
        <v>1</v>
      </c>
      <c r="J718" s="167">
        <f>IFERROR(H718*VLOOKUP(A718, 'Advanced Parameters'!$B$7:$G$20, 6, FALSE)*VLOOKUP(A718, 'Growth Parameters'!$B$6:$H$19, 6, FALSE), 0)</f>
        <v>1</v>
      </c>
      <c r="K718" s="167">
        <f>IFERROR(IF('Advanced Parameters'!$C$5="n",'Raw Data'!I718*VLOOKUP(A718,'Advanced Parameters'!$B$7:$G$20,6,FALSE),J718*VLOOKUP(A718,'Advanced Parameters'!$B$7:$G$20,2,FALSE))*VLOOKUP(A718, 'Growth Parameters'!$B$6:$H$19, 6, FALSE), 0)</f>
        <v>1</v>
      </c>
      <c r="L718" s="167">
        <f t="shared" si="342"/>
        <v>0</v>
      </c>
      <c r="M718" s="168">
        <f>IFERROR(IF(G718="NA","NA",IF(G718&gt;'APC Parameters'!$K$6+VLOOKUP('Raw Data'!A718, 'APC Parameters'!$H$7:$L$20, 4, FALSE), 'APC Parameters'!$L$6+VLOOKUP('Raw Data'!A718, 'APC Parameters'!$H$7:$L$20, 5, FALSE), G718*('APC Parameters'!$J$6+VLOOKUP('Raw Data'!A718, 'APC Parameters'!$H$7:$L$20, 3, FALSE))+'APC Parameters'!$I$6+VLOOKUP('Raw Data'!A718, 'APC Parameters'!$H$7:$L$20, 2, FALSE))), 0)</f>
        <v>1853.5329999999999</v>
      </c>
      <c r="N718" s="168">
        <f t="shared" si="343"/>
        <v>1853.5329999999999</v>
      </c>
      <c r="O718" s="168">
        <f>IFERROR(IF(M718="NA",VLOOKUP(D718,'Internal Calculations'!$B$10:$C$11,2,FALSE), M718)*VLOOKUP(A718, 'Growth Parameters'!$B$6:$H$19, 7, FALSE), 0)</f>
        <v>1853.5329999999999</v>
      </c>
      <c r="P718" s="177">
        <f t="shared" si="344"/>
        <v>1853.5329999999999</v>
      </c>
      <c r="Q718" s="178">
        <f>IF('Funding Allocation Parameters'!$C$5="Basic Library Subsidy", MIN(O718*('Funding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MIN($O718*(VLOOKUP(CONCATENATE($A718, 'Funding Allocation Parameters'!$I$5), 'Library Subsidy Complex'!$C$2:$J$55, 2, FALSE)), VLOOKUP(CONCATENATE($A718, 'Funding Allocation Parameters'!$I$5), 'Library Subsidy Complex'!$C$2:$J$55, 4, FALSE)), 0)))))</f>
        <v>1189</v>
      </c>
      <c r="R718" s="178">
        <f>IF('Funding Allocation Parameters'!$C$5="Basic Library Subsidy", 0, IF('Funding Allocation Parameters'!$C$5="Grant funding",MIN(O718*('Funding Allocation Parameters'!$E$5), 'Funding Allocation Parameters'!$G$5), IF('Funding Allocation Parameters'!$C$5="Other author funding", 0, IF('Funding Allocation Parameters'!$C$5="Any discretionary funds (grants if available, other if no grants)", MIN(O718*('Funding Allocation Parameters'!$E$5), 'Funding Allocation Parameters'!$G$5), IF('Funding Allocation Parameters'!$C$5="Complex Library Subsidy", 0, 0)))))</f>
        <v>0</v>
      </c>
      <c r="S718" s="178">
        <f>IF('Funding Allocation Parameters'!$C$5="Basic Library Subsidy", 0, IF('Funding Allocation Parameters'!$C$5="Grant funding", 0, IF('Funding Allocation Parameters'!$C$5="Other author funding",  MIN(O718*('Funding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8" s="178">
        <f>IF('Funding Allocation Parameters'!$C$5="Basic Library Subsidy", MIN(O718*('Funding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MIN($O718*(VLOOKUP(CONCATENATE($A718, 'Funding Allocation Parameters'!$I$5), 'Library Subsidy Complex'!$C$2:$J$55, 6, FALSE)), VLOOKUP(CONCATENATE($A718, 'Funding Allocation Parameters'!$I$5), 'Library Subsidy Complex'!$C$2:$J$55, 8, FALSE)), 0)))))</f>
        <v>1189</v>
      </c>
      <c r="U718" s="178">
        <f>IF('Funding Allocation Parameters'!$C$5="Basic Library Subsidy", 0, IF('Funding Allocation Parameters'!$C$5="Grant funding", 0, IF('Funding Allocation Parameters'!$C$5="Other author funding",  MIN(O718*('Funding Allocation Parameters'!$E$5), 'Funding Allocation Parameters'!$G$5), IF('Funding Allocation Parameters'!$C$5="Any discretionary funds (grants if available, other if no grants)", MIN(O718*('Funding Allocation Parameters'!$E$5), 'Funding Allocation Parameters'!$G$5), IF('Funding Allocation Parameters'!$C$5="Complex Library Subsidy", 0, 0)))))</f>
        <v>0</v>
      </c>
      <c r="V718" s="177">
        <f t="shared" si="345"/>
        <v>664.5329999999999</v>
      </c>
      <c r="W718" s="177">
        <f t="shared" si="346"/>
        <v>664.5329999999999</v>
      </c>
      <c r="X718" s="179">
        <f>IF('Funding Allocation Parameters'!$C$6="Basic Library Subsidy", MIN(V718*'Funding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MIN(V718*VLOOKUP(CONCATENATE($A718, 'Funding Allocation Parameters'!$I$6), 'Library Subsidy Complex'!$C$2:$J$55, 2, FALSE), VLOOKUP(CONCATENATE($A718, 'Funding Allocation Parameters'!$I$6), 'Library Subsidy Complex'!$C$2:$J$55, 4, FALSE)), 0)))))</f>
        <v>0</v>
      </c>
      <c r="Y718" s="179">
        <f>IF('Funding Allocation Parameters'!$C$6="Basic Library Subsidy", 0, IF('Funding Allocation Parameters'!$C$6="Grant funding",MIN(V718*'Funding Allocation Parameters'!$E$6, 'Funding Allocation Parameters'!$G$6), IF('Funding Allocation Parameters'!$C$6="Other author funding", 0, IF('Funding Allocation Parameters'!$C$6="Any discretionary funds (grants if available, other if no grants)", MIN(V718*'Funding Allocation Parameters'!$E$6, 'Funding Allocation Parameters'!$G$6), IF('Funding Allocation Parameters'!$C$6="Complex Library Subsidy", 0, 0)))))</f>
        <v>664.5329999999999</v>
      </c>
      <c r="Z718" s="179">
        <f>IF('Funding Allocation Parameters'!$C$6="Basic Library Subsidy", 0, IF('Funding Allocation Parameters'!$C$6="Grant funding", 0, IF('Funding Allocation Parameters'!$C$6="Other author funding",  MIN(V718*'Funding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8" s="179">
        <f>IF('Funding Allocation Parameters'!$C$6="Basic Library Subsidy", MIN(W718*'Funding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MIN(W718*VLOOKUP(CONCATENATE($A718, 'Funding Allocation Parameters'!$I$6), 'Library Subsidy Complex'!$C$2:$J$55, 6, FALSE), VLOOKUP(CONCATENATE($A718, 'Funding Allocation Parameters'!$I$6), 'Library Subsidy Complex'!$C$2:$J$55, 8, FALSE)), 0)))))</f>
        <v>0</v>
      </c>
      <c r="AB718" s="179">
        <f>IF('Funding Allocation Parameters'!$C$6="Basic Library Subsidy", 0, IF('Funding Allocation Parameters'!$C$6="Grant funding", 0, IF('Funding Allocation Parameters'!$C$6="Other author funding",  MIN(W718*'Funding Allocation Parameters'!$E$6, 'Funding Allocation Parameters'!$G$6), IF('Funding Allocation Parameters'!$C$6="Any discretionary funds (grants if available, other if no grants)", MIN(W718*'Funding Allocation Parameters'!$E$6, 'Funding Allocation Parameters'!$G$6), IF('Funding Allocation Parameters'!$C$6="Complex Library Subsidy", 0, 0)))))</f>
        <v>664.5329999999999</v>
      </c>
      <c r="AC718" s="177">
        <f t="shared" si="347"/>
        <v>0</v>
      </c>
      <c r="AD718" s="177">
        <f t="shared" si="348"/>
        <v>0</v>
      </c>
      <c r="AE718" s="180">
        <f>IF('Funding Allocation Parameters'!$C$7="Basic Library Subsidy", MIN(AC718*'Funding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MIN(AC718*VLOOKUP(CONCATENATE($A718, 'Funding Allocation Parameters'!$I$7), 'Library Subsidy Complex'!$C$2:$J$55, 2, FALSE), VLOOKUP(CONCATENATE($A718, 'Funding Allocation Parameters'!$I$7), 'Library Subsidy Complex'!$C$2:$J$55, 4, FALSE)), 0)))))</f>
        <v>0</v>
      </c>
      <c r="AF718" s="180">
        <f>IF('Funding Allocation Parameters'!$C$7="Basic Library Subsidy", 0, IF('Funding Allocation Parameters'!$C$7="Grant funding",MIN(AC718*'Funding Allocation Parameters'!$E$7, 'Funding Allocation Parameters'!$G$7), IF('Funding Allocation Parameters'!$C$7="Other author funding", 0, IF('Funding Allocation Parameters'!$C$7="Any discretionary funds (grants if available, other if no grants)", MIN(AC718*'Funding Allocation Parameters'!$E$7, 'Funding Allocation Parameters'!$G$7), IF('Funding Allocation Parameters'!$C$7="Complex Library Subsidy", 0, 0)))))</f>
        <v>0</v>
      </c>
      <c r="AG718" s="180">
        <f>IF('Funding Allocation Parameters'!$C$7="Basic Library Subsidy", 0, IF('Funding Allocation Parameters'!$C$7="Grant funding", 0, IF('Funding Allocation Parameters'!$C$7="Other author funding",  MIN(AC718*'Funding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8" s="180">
        <f>IF('Funding Allocation Parameters'!$C$7="Basic Library Subsidy", MIN(AD718*'Funding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MIN(AD718*VLOOKUP(CONCATENATE($A718, 'Funding Allocation Parameters'!$I$7), 'Library Subsidy Complex'!$C$2:$J$55, 6, FALSE), VLOOKUP(CONCATENATE($A718, 'Funding Allocation Parameters'!$I$7), 'Library Subsidy Complex'!$C$2:$J$55, 8, FALSE)), 0)))))</f>
        <v>0</v>
      </c>
      <c r="AI718" s="180">
        <f>IF('Funding Allocation Parameters'!$C$7="Basic Library Subsidy", 0, IF('Funding Allocation Parameters'!$C$7="Grant funding", 0, IF('Funding Allocation Parameters'!$C$7="Other author funding",  MIN(AD718*'Funding Allocation Parameters'!$E$7, 'Funding Allocation Parameters'!$G$7), IF('Funding Allocation Parameters'!$C$7="Any discretionary funds (grants if available, other if no grants)", MIN(AD718*'Funding Allocation Parameters'!$E$7, 'Funding Allocation Parameters'!$G$7), IF('Funding Allocation Parameters'!$C$7="Complex Library Subsidy", 0, 0)))))</f>
        <v>0</v>
      </c>
      <c r="AJ718" s="177">
        <f t="shared" si="349"/>
        <v>0</v>
      </c>
      <c r="AK718" s="177">
        <f t="shared" si="350"/>
        <v>0</v>
      </c>
      <c r="AL718" s="181">
        <f>IF('Funding Allocation Parameters'!$C$8="Basic Library Subsidy", MIN(AJ718*'Funding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MIN(AJ718*VLOOKUP(CONCATENATE($A718, 'Funding Allocation Parameters'!$I$8), 'Library Subsidy Complex'!$C$2:$J$55, 2, FALSE), VLOOKUP(CONCATENATE($A718, 'Funding Allocation Parameters'!$I$8), 'Library Subsidy Complex'!$C$2:$J$55, 4, FALSE)), 0)))))</f>
        <v>0</v>
      </c>
      <c r="AM718" s="181">
        <f>IF('Funding Allocation Parameters'!$C$8="Basic Library Subsidy", 0, IF('Funding Allocation Parameters'!$C$8="Grant funding",MIN(AJ718*'Funding Allocation Parameters'!$E$8, 'Funding Allocation Parameters'!$G$8), IF('Funding Allocation Parameters'!$C$8="Other author funding", 0, IF('Funding Allocation Parameters'!$C$8="Any discretionary funds (grants if available, other if no grants)", MIN(AJ718*'Funding Allocation Parameters'!$E$8, 'Funding Allocation Parameters'!$G$8), IF('Funding Allocation Parameters'!$C$8="Complex Library Subsidy", 0, 0)))))</f>
        <v>0</v>
      </c>
      <c r="AN718" s="181">
        <f>IF('Funding Allocation Parameters'!$C$8="Basic Library Subsidy", 0, IF('Funding Allocation Parameters'!$C$8="Grant funding", 0, IF('Funding Allocation Parameters'!$C$8="Other author funding",  MIN(AJ718*'Funding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8" s="181">
        <f>IF('Funding Allocation Parameters'!$C$8="Basic Library Subsidy", MIN(AK718*'Funding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MIN(AK718*VLOOKUP(CONCATENATE($A718, 'Funding Allocation Parameters'!$I$8), 'Library Subsidy Complex'!$C$2:$J$55, 6, FALSE), VLOOKUP(CONCATENATE($A718, 'Funding Allocation Parameters'!$I$8), 'Library Subsidy Complex'!$C$2:$J$55, 8, FALSE)), 0)))))</f>
        <v>0</v>
      </c>
      <c r="AP718" s="181">
        <f>IF('Funding Allocation Parameters'!$C$8="Basic Library Subsidy", 0, IF('Funding Allocation Parameters'!$C$8="Grant funding", 0, IF('Funding Allocation Parameters'!$C$8="Other author funding",  MIN(AK718*'Funding Allocation Parameters'!$E$8, 'Funding Allocation Parameters'!$G$8), IF('Funding Allocation Parameters'!$C$8="Any discretionary funds (grants if available, other if no grants)", MIN(AK718*'Funding Allocation Parameters'!$E$8, 'Funding Allocation Parameters'!$G$8), IF('Funding Allocation Parameters'!$C$8="Complex Library Subsidy", 0, 0)))))</f>
        <v>0</v>
      </c>
      <c r="AQ718" s="177">
        <f t="shared" si="351"/>
        <v>0</v>
      </c>
      <c r="AR718" s="177">
        <f t="shared" si="352"/>
        <v>0</v>
      </c>
      <c r="AS718" s="182">
        <f t="shared" si="353"/>
        <v>1189</v>
      </c>
      <c r="AT718" s="182">
        <f t="shared" si="354"/>
        <v>664.5329999999999</v>
      </c>
      <c r="AU718" s="182">
        <f t="shared" si="355"/>
        <v>0</v>
      </c>
      <c r="AV718" s="182">
        <f t="shared" si="356"/>
        <v>1189</v>
      </c>
      <c r="AW718" s="182">
        <f t="shared" si="357"/>
        <v>664.5329999999999</v>
      </c>
      <c r="AX718" s="183">
        <f t="shared" si="358"/>
        <v>1189</v>
      </c>
      <c r="AY718" s="183">
        <f t="shared" si="359"/>
        <v>664.5329999999999</v>
      </c>
      <c r="AZ718" s="183">
        <f t="shared" si="360"/>
        <v>0</v>
      </c>
      <c r="BA718" s="183">
        <f t="shared" si="361"/>
        <v>0</v>
      </c>
      <c r="BB718" s="183">
        <f t="shared" si="362"/>
        <v>0</v>
      </c>
      <c r="BC718" s="184">
        <f t="shared" si="363"/>
        <v>1189</v>
      </c>
      <c r="BD718" s="184">
        <f t="shared" si="364"/>
        <v>0</v>
      </c>
      <c r="BE718" s="184">
        <f t="shared" si="365"/>
        <v>664.5329999999999</v>
      </c>
      <c r="BF718" s="184">
        <f t="shared" si="366"/>
        <v>0</v>
      </c>
      <c r="BG718" s="102">
        <f t="shared" si="367"/>
        <v>0</v>
      </c>
      <c r="BH718" s="102">
        <f t="shared" si="368"/>
        <v>0</v>
      </c>
      <c r="BI718" s="102">
        <f t="shared" si="369"/>
        <v>0</v>
      </c>
      <c r="BJ718" s="102">
        <f t="shared" si="370"/>
        <v>1</v>
      </c>
      <c r="BK718" s="102">
        <f t="shared" si="371"/>
        <v>0</v>
      </c>
      <c r="BL718" s="102">
        <f t="shared" si="372"/>
        <v>0</v>
      </c>
      <c r="BN718" s="102"/>
    </row>
    <row r="719" spans="1:66" x14ac:dyDescent="0.25">
      <c r="A719" s="102" t="s">
        <v>20</v>
      </c>
      <c r="B719" s="102" t="s">
        <v>8</v>
      </c>
      <c r="C719" s="102" t="s">
        <v>8</v>
      </c>
      <c r="D719" s="102" t="s">
        <v>27</v>
      </c>
      <c r="E719" s="102" t="s">
        <v>393</v>
      </c>
      <c r="F719" s="102" t="s">
        <v>1358</v>
      </c>
      <c r="G719" s="102">
        <v>1.2969999999999999</v>
      </c>
      <c r="H719" s="102">
        <v>1</v>
      </c>
      <c r="I719" s="102">
        <v>1</v>
      </c>
      <c r="J719" s="167">
        <f>IFERROR(H719*VLOOKUP(A719, 'Advanced Parameters'!$B$7:$G$20, 6, FALSE)*VLOOKUP(A719, 'Growth Parameters'!$B$6:$H$19, 6, FALSE), 0)</f>
        <v>1</v>
      </c>
      <c r="K719" s="167">
        <f>IFERROR(IF('Advanced Parameters'!$C$5="n",'Raw Data'!I719*VLOOKUP(A719,'Advanced Parameters'!$B$7:$G$20,6,FALSE),J719*VLOOKUP(A719,'Advanced Parameters'!$B$7:$G$20,2,FALSE))*VLOOKUP(A719, 'Growth Parameters'!$B$6:$H$19, 6, FALSE), 0)</f>
        <v>1</v>
      </c>
      <c r="L719" s="167">
        <f t="shared" si="342"/>
        <v>0</v>
      </c>
      <c r="M719" s="168">
        <f>IFERROR(IF(G719="NA","NA",IF(G719&gt;'APC Parameters'!$K$6+VLOOKUP('Raw Data'!A719, 'APC Parameters'!$H$7:$L$20, 4, FALSE), 'APC Parameters'!$L$6+VLOOKUP('Raw Data'!A719, 'APC Parameters'!$H$7:$L$20, 5, FALSE), G719*('APC Parameters'!$J$6+VLOOKUP('Raw Data'!A719, 'APC Parameters'!$H$7:$L$20, 3, FALSE))+'APC Parameters'!$I$6+VLOOKUP('Raw Data'!A719, 'APC Parameters'!$H$7:$L$20, 2, FALSE))), 0)</f>
        <v>2067.7718</v>
      </c>
      <c r="N719" s="168">
        <f t="shared" si="343"/>
        <v>2067.7718</v>
      </c>
      <c r="O719" s="168">
        <f>IFERROR(IF(M719="NA",VLOOKUP(D719,'Internal Calculations'!$B$10:$C$11,2,FALSE), M719)*VLOOKUP(A719, 'Growth Parameters'!$B$6:$H$19, 7, FALSE), 0)</f>
        <v>2067.7718</v>
      </c>
      <c r="P719" s="177">
        <f t="shared" si="344"/>
        <v>2067.7718</v>
      </c>
      <c r="Q719" s="178">
        <f>IF('Funding Allocation Parameters'!$C$5="Basic Library Subsidy", MIN(O719*('Funding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MIN($O719*(VLOOKUP(CONCATENATE($A719, 'Funding Allocation Parameters'!$I$5), 'Library Subsidy Complex'!$C$2:$J$55, 2, FALSE)), VLOOKUP(CONCATENATE($A719, 'Funding Allocation Parameters'!$I$5), 'Library Subsidy Complex'!$C$2:$J$55, 4, FALSE)), 0)))))</f>
        <v>1189</v>
      </c>
      <c r="R719" s="178">
        <f>IF('Funding Allocation Parameters'!$C$5="Basic Library Subsidy", 0, IF('Funding Allocation Parameters'!$C$5="Grant funding",MIN(O719*('Funding Allocation Parameters'!$E$5), 'Funding Allocation Parameters'!$G$5), IF('Funding Allocation Parameters'!$C$5="Other author funding", 0, IF('Funding Allocation Parameters'!$C$5="Any discretionary funds (grants if available, other if no grants)", MIN(O719*('Funding Allocation Parameters'!$E$5), 'Funding Allocation Parameters'!$G$5), IF('Funding Allocation Parameters'!$C$5="Complex Library Subsidy", 0, 0)))))</f>
        <v>0</v>
      </c>
      <c r="S719" s="178">
        <f>IF('Funding Allocation Parameters'!$C$5="Basic Library Subsidy", 0, IF('Funding Allocation Parameters'!$C$5="Grant funding", 0, IF('Funding Allocation Parameters'!$C$5="Other author funding",  MIN(O719*('Funding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19" s="178">
        <f>IF('Funding Allocation Parameters'!$C$5="Basic Library Subsidy", MIN(O719*('Funding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MIN($O719*(VLOOKUP(CONCATENATE($A719, 'Funding Allocation Parameters'!$I$5), 'Library Subsidy Complex'!$C$2:$J$55, 6, FALSE)), VLOOKUP(CONCATENATE($A719, 'Funding Allocation Parameters'!$I$5), 'Library Subsidy Complex'!$C$2:$J$55, 8, FALSE)), 0)))))</f>
        <v>1189</v>
      </c>
      <c r="U719" s="178">
        <f>IF('Funding Allocation Parameters'!$C$5="Basic Library Subsidy", 0, IF('Funding Allocation Parameters'!$C$5="Grant funding", 0, IF('Funding Allocation Parameters'!$C$5="Other author funding",  MIN(O719*('Funding Allocation Parameters'!$E$5), 'Funding Allocation Parameters'!$G$5), IF('Funding Allocation Parameters'!$C$5="Any discretionary funds (grants if available, other if no grants)", MIN(O719*('Funding Allocation Parameters'!$E$5), 'Funding Allocation Parameters'!$G$5), IF('Funding Allocation Parameters'!$C$5="Complex Library Subsidy", 0, 0)))))</f>
        <v>0</v>
      </c>
      <c r="V719" s="177">
        <f t="shared" si="345"/>
        <v>878.77179999999998</v>
      </c>
      <c r="W719" s="177">
        <f t="shared" si="346"/>
        <v>878.77179999999998</v>
      </c>
      <c r="X719" s="179">
        <f>IF('Funding Allocation Parameters'!$C$6="Basic Library Subsidy", MIN(V719*'Funding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MIN(V719*VLOOKUP(CONCATENATE($A719, 'Funding Allocation Parameters'!$I$6), 'Library Subsidy Complex'!$C$2:$J$55, 2, FALSE), VLOOKUP(CONCATENATE($A719, 'Funding Allocation Parameters'!$I$6), 'Library Subsidy Complex'!$C$2:$J$55, 4, FALSE)), 0)))))</f>
        <v>0</v>
      </c>
      <c r="Y719" s="179">
        <f>IF('Funding Allocation Parameters'!$C$6="Basic Library Subsidy", 0, IF('Funding Allocation Parameters'!$C$6="Grant funding",MIN(V719*'Funding Allocation Parameters'!$E$6, 'Funding Allocation Parameters'!$G$6), IF('Funding Allocation Parameters'!$C$6="Other author funding", 0, IF('Funding Allocation Parameters'!$C$6="Any discretionary funds (grants if available, other if no grants)", MIN(V719*'Funding Allocation Parameters'!$E$6, 'Funding Allocation Parameters'!$G$6), IF('Funding Allocation Parameters'!$C$6="Complex Library Subsidy", 0, 0)))))</f>
        <v>878.77179999999998</v>
      </c>
      <c r="Z719" s="179">
        <f>IF('Funding Allocation Parameters'!$C$6="Basic Library Subsidy", 0, IF('Funding Allocation Parameters'!$C$6="Grant funding", 0, IF('Funding Allocation Parameters'!$C$6="Other author funding",  MIN(V719*'Funding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19" s="179">
        <f>IF('Funding Allocation Parameters'!$C$6="Basic Library Subsidy", MIN(W719*'Funding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MIN(W719*VLOOKUP(CONCATENATE($A719, 'Funding Allocation Parameters'!$I$6), 'Library Subsidy Complex'!$C$2:$J$55, 6, FALSE), VLOOKUP(CONCATENATE($A719, 'Funding Allocation Parameters'!$I$6), 'Library Subsidy Complex'!$C$2:$J$55, 8, FALSE)), 0)))))</f>
        <v>0</v>
      </c>
      <c r="AB719" s="179">
        <f>IF('Funding Allocation Parameters'!$C$6="Basic Library Subsidy", 0, IF('Funding Allocation Parameters'!$C$6="Grant funding", 0, IF('Funding Allocation Parameters'!$C$6="Other author funding",  MIN(W719*'Funding Allocation Parameters'!$E$6, 'Funding Allocation Parameters'!$G$6), IF('Funding Allocation Parameters'!$C$6="Any discretionary funds (grants if available, other if no grants)", MIN(W719*'Funding Allocation Parameters'!$E$6, 'Funding Allocation Parameters'!$G$6), IF('Funding Allocation Parameters'!$C$6="Complex Library Subsidy", 0, 0)))))</f>
        <v>878.77179999999998</v>
      </c>
      <c r="AC719" s="177">
        <f t="shared" si="347"/>
        <v>0</v>
      </c>
      <c r="AD719" s="177">
        <f t="shared" si="348"/>
        <v>0</v>
      </c>
      <c r="AE719" s="180">
        <f>IF('Funding Allocation Parameters'!$C$7="Basic Library Subsidy", MIN(AC719*'Funding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MIN(AC719*VLOOKUP(CONCATENATE($A719, 'Funding Allocation Parameters'!$I$7), 'Library Subsidy Complex'!$C$2:$J$55, 2, FALSE), VLOOKUP(CONCATENATE($A719, 'Funding Allocation Parameters'!$I$7), 'Library Subsidy Complex'!$C$2:$J$55, 4, FALSE)), 0)))))</f>
        <v>0</v>
      </c>
      <c r="AF719" s="180">
        <f>IF('Funding Allocation Parameters'!$C$7="Basic Library Subsidy", 0, IF('Funding Allocation Parameters'!$C$7="Grant funding",MIN(AC719*'Funding Allocation Parameters'!$E$7, 'Funding Allocation Parameters'!$G$7), IF('Funding Allocation Parameters'!$C$7="Other author funding", 0, IF('Funding Allocation Parameters'!$C$7="Any discretionary funds (grants if available, other if no grants)", MIN(AC719*'Funding Allocation Parameters'!$E$7, 'Funding Allocation Parameters'!$G$7), IF('Funding Allocation Parameters'!$C$7="Complex Library Subsidy", 0, 0)))))</f>
        <v>0</v>
      </c>
      <c r="AG719" s="180">
        <f>IF('Funding Allocation Parameters'!$C$7="Basic Library Subsidy", 0, IF('Funding Allocation Parameters'!$C$7="Grant funding", 0, IF('Funding Allocation Parameters'!$C$7="Other author funding",  MIN(AC719*'Funding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19" s="180">
        <f>IF('Funding Allocation Parameters'!$C$7="Basic Library Subsidy", MIN(AD719*'Funding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MIN(AD719*VLOOKUP(CONCATENATE($A719, 'Funding Allocation Parameters'!$I$7), 'Library Subsidy Complex'!$C$2:$J$55, 6, FALSE), VLOOKUP(CONCATENATE($A719, 'Funding Allocation Parameters'!$I$7), 'Library Subsidy Complex'!$C$2:$J$55, 8, FALSE)), 0)))))</f>
        <v>0</v>
      </c>
      <c r="AI719" s="180">
        <f>IF('Funding Allocation Parameters'!$C$7="Basic Library Subsidy", 0, IF('Funding Allocation Parameters'!$C$7="Grant funding", 0, IF('Funding Allocation Parameters'!$C$7="Other author funding",  MIN(AD719*'Funding Allocation Parameters'!$E$7, 'Funding Allocation Parameters'!$G$7), IF('Funding Allocation Parameters'!$C$7="Any discretionary funds (grants if available, other if no grants)", MIN(AD719*'Funding Allocation Parameters'!$E$7, 'Funding Allocation Parameters'!$G$7), IF('Funding Allocation Parameters'!$C$7="Complex Library Subsidy", 0, 0)))))</f>
        <v>0</v>
      </c>
      <c r="AJ719" s="177">
        <f t="shared" si="349"/>
        <v>0</v>
      </c>
      <c r="AK719" s="177">
        <f t="shared" si="350"/>
        <v>0</v>
      </c>
      <c r="AL719" s="181">
        <f>IF('Funding Allocation Parameters'!$C$8="Basic Library Subsidy", MIN(AJ719*'Funding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MIN(AJ719*VLOOKUP(CONCATENATE($A719, 'Funding Allocation Parameters'!$I$8), 'Library Subsidy Complex'!$C$2:$J$55, 2, FALSE), VLOOKUP(CONCATENATE($A719, 'Funding Allocation Parameters'!$I$8), 'Library Subsidy Complex'!$C$2:$J$55, 4, FALSE)), 0)))))</f>
        <v>0</v>
      </c>
      <c r="AM719" s="181">
        <f>IF('Funding Allocation Parameters'!$C$8="Basic Library Subsidy", 0, IF('Funding Allocation Parameters'!$C$8="Grant funding",MIN(AJ719*'Funding Allocation Parameters'!$E$8, 'Funding Allocation Parameters'!$G$8), IF('Funding Allocation Parameters'!$C$8="Other author funding", 0, IF('Funding Allocation Parameters'!$C$8="Any discretionary funds (grants if available, other if no grants)", MIN(AJ719*'Funding Allocation Parameters'!$E$8, 'Funding Allocation Parameters'!$G$8), IF('Funding Allocation Parameters'!$C$8="Complex Library Subsidy", 0, 0)))))</f>
        <v>0</v>
      </c>
      <c r="AN719" s="181">
        <f>IF('Funding Allocation Parameters'!$C$8="Basic Library Subsidy", 0, IF('Funding Allocation Parameters'!$C$8="Grant funding", 0, IF('Funding Allocation Parameters'!$C$8="Other author funding",  MIN(AJ719*'Funding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19" s="181">
        <f>IF('Funding Allocation Parameters'!$C$8="Basic Library Subsidy", MIN(AK719*'Funding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MIN(AK719*VLOOKUP(CONCATENATE($A719, 'Funding Allocation Parameters'!$I$8), 'Library Subsidy Complex'!$C$2:$J$55, 6, FALSE), VLOOKUP(CONCATENATE($A719, 'Funding Allocation Parameters'!$I$8), 'Library Subsidy Complex'!$C$2:$J$55, 8, FALSE)), 0)))))</f>
        <v>0</v>
      </c>
      <c r="AP719" s="181">
        <f>IF('Funding Allocation Parameters'!$C$8="Basic Library Subsidy", 0, IF('Funding Allocation Parameters'!$C$8="Grant funding", 0, IF('Funding Allocation Parameters'!$C$8="Other author funding",  MIN(AK719*'Funding Allocation Parameters'!$E$8, 'Funding Allocation Parameters'!$G$8), IF('Funding Allocation Parameters'!$C$8="Any discretionary funds (grants if available, other if no grants)", MIN(AK719*'Funding Allocation Parameters'!$E$8, 'Funding Allocation Parameters'!$G$8), IF('Funding Allocation Parameters'!$C$8="Complex Library Subsidy", 0, 0)))))</f>
        <v>0</v>
      </c>
      <c r="AQ719" s="177">
        <f t="shared" si="351"/>
        <v>0</v>
      </c>
      <c r="AR719" s="177">
        <f t="shared" si="352"/>
        <v>0</v>
      </c>
      <c r="AS719" s="182">
        <f t="shared" si="353"/>
        <v>1189</v>
      </c>
      <c r="AT719" s="182">
        <f t="shared" si="354"/>
        <v>878.77179999999998</v>
      </c>
      <c r="AU719" s="182">
        <f t="shared" si="355"/>
        <v>0</v>
      </c>
      <c r="AV719" s="182">
        <f t="shared" si="356"/>
        <v>1189</v>
      </c>
      <c r="AW719" s="182">
        <f t="shared" si="357"/>
        <v>878.77179999999998</v>
      </c>
      <c r="AX719" s="183">
        <f t="shared" si="358"/>
        <v>1189</v>
      </c>
      <c r="AY719" s="183">
        <f t="shared" si="359"/>
        <v>878.77179999999998</v>
      </c>
      <c r="AZ719" s="183">
        <f t="shared" si="360"/>
        <v>0</v>
      </c>
      <c r="BA719" s="183">
        <f t="shared" si="361"/>
        <v>0</v>
      </c>
      <c r="BB719" s="183">
        <f t="shared" si="362"/>
        <v>0</v>
      </c>
      <c r="BC719" s="184">
        <f t="shared" si="363"/>
        <v>1189</v>
      </c>
      <c r="BD719" s="184">
        <f t="shared" si="364"/>
        <v>0</v>
      </c>
      <c r="BE719" s="184">
        <f t="shared" si="365"/>
        <v>878.77179999999998</v>
      </c>
      <c r="BF719" s="184">
        <f t="shared" si="366"/>
        <v>0</v>
      </c>
      <c r="BG719" s="102">
        <f t="shared" si="367"/>
        <v>0</v>
      </c>
      <c r="BH719" s="102">
        <f t="shared" si="368"/>
        <v>0</v>
      </c>
      <c r="BI719" s="102">
        <f t="shared" si="369"/>
        <v>0</v>
      </c>
      <c r="BJ719" s="102">
        <f t="shared" si="370"/>
        <v>1</v>
      </c>
      <c r="BK719" s="102">
        <f t="shared" si="371"/>
        <v>0</v>
      </c>
      <c r="BL719" s="102">
        <f t="shared" si="372"/>
        <v>0</v>
      </c>
      <c r="BN719" s="102"/>
    </row>
    <row r="720" spans="1:66" x14ac:dyDescent="0.25">
      <c r="A720" s="102" t="s">
        <v>19</v>
      </c>
      <c r="B720" s="102" t="s">
        <v>8</v>
      </c>
      <c r="C720" s="102" t="s">
        <v>8</v>
      </c>
      <c r="D720" s="102" t="s">
        <v>27</v>
      </c>
      <c r="E720" s="102" t="s">
        <v>1359</v>
      </c>
      <c r="F720" s="102" t="s">
        <v>1360</v>
      </c>
      <c r="G720" s="102">
        <v>1.9</v>
      </c>
      <c r="H720" s="102">
        <v>1</v>
      </c>
      <c r="I720" s="102">
        <v>0</v>
      </c>
      <c r="J720" s="167">
        <f>IFERROR(H720*VLOOKUP(A720, 'Advanced Parameters'!$B$7:$G$20, 6, FALSE)*VLOOKUP(A720, 'Growth Parameters'!$B$6:$H$19, 6, FALSE), 0)</f>
        <v>1</v>
      </c>
      <c r="K720" s="167">
        <f>IFERROR(IF('Advanced Parameters'!$C$5="n",'Raw Data'!I720*VLOOKUP(A720,'Advanced Parameters'!$B$7:$G$20,6,FALSE),J720*VLOOKUP(A720,'Advanced Parameters'!$B$7:$G$20,2,FALSE))*VLOOKUP(A720, 'Growth Parameters'!$B$6:$H$19, 6, FALSE), 0)</f>
        <v>0</v>
      </c>
      <c r="L720" s="167">
        <f t="shared" si="342"/>
        <v>1</v>
      </c>
      <c r="M720" s="168">
        <f>IFERROR(IF(G720="NA","NA",IF(G720&gt;'APC Parameters'!$K$6+VLOOKUP('Raw Data'!A720, 'APC Parameters'!$H$7:$L$20, 4, FALSE), 'APC Parameters'!$L$6+VLOOKUP('Raw Data'!A720, 'APC Parameters'!$H$7:$L$20, 5, FALSE), G720*('APC Parameters'!$J$6+VLOOKUP('Raw Data'!A720, 'APC Parameters'!$H$7:$L$20, 3, FALSE))+'APC Parameters'!$I$6+VLOOKUP('Raw Data'!A720, 'APC Parameters'!$H$7:$L$20, 2, FALSE))), 0)</f>
        <v>2495.54</v>
      </c>
      <c r="N720" s="168">
        <f t="shared" si="343"/>
        <v>2495.54</v>
      </c>
      <c r="O720" s="168">
        <f>IFERROR(IF(M720="NA",VLOOKUP(D720,'Internal Calculations'!$B$10:$C$11,2,FALSE), M720)*VLOOKUP(A720, 'Growth Parameters'!$B$6:$H$19, 7, FALSE), 0)</f>
        <v>2495.54</v>
      </c>
      <c r="P720" s="177">
        <f t="shared" si="344"/>
        <v>2495.54</v>
      </c>
      <c r="Q720" s="178">
        <f>IF('Funding Allocation Parameters'!$C$5="Basic Library Subsidy", MIN(O720*('Funding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MIN($O720*(VLOOKUP(CONCATENATE($A720, 'Funding Allocation Parameters'!$I$5), 'Library Subsidy Complex'!$C$2:$J$55, 2, FALSE)), VLOOKUP(CONCATENATE($A720, 'Funding Allocation Parameters'!$I$5), 'Library Subsidy Complex'!$C$2:$J$55, 4, FALSE)), 0)))))</f>
        <v>1189</v>
      </c>
      <c r="R720" s="178">
        <f>IF('Funding Allocation Parameters'!$C$5="Basic Library Subsidy", 0, IF('Funding Allocation Parameters'!$C$5="Grant funding",MIN(O720*('Funding Allocation Parameters'!$E$5), 'Funding Allocation Parameters'!$G$5), IF('Funding Allocation Parameters'!$C$5="Other author funding", 0, IF('Funding Allocation Parameters'!$C$5="Any discretionary funds (grants if available, other if no grants)", MIN(O720*('Funding Allocation Parameters'!$E$5), 'Funding Allocation Parameters'!$G$5), IF('Funding Allocation Parameters'!$C$5="Complex Library Subsidy", 0, 0)))))</f>
        <v>0</v>
      </c>
      <c r="S720" s="178">
        <f>IF('Funding Allocation Parameters'!$C$5="Basic Library Subsidy", 0, IF('Funding Allocation Parameters'!$C$5="Grant funding", 0, IF('Funding Allocation Parameters'!$C$5="Other author funding",  MIN(O720*('Funding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0" s="178">
        <f>IF('Funding Allocation Parameters'!$C$5="Basic Library Subsidy", MIN(O720*('Funding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MIN($O720*(VLOOKUP(CONCATENATE($A720, 'Funding Allocation Parameters'!$I$5), 'Library Subsidy Complex'!$C$2:$J$55, 6, FALSE)), VLOOKUP(CONCATENATE($A720, 'Funding Allocation Parameters'!$I$5), 'Library Subsidy Complex'!$C$2:$J$55, 8, FALSE)), 0)))))</f>
        <v>1189</v>
      </c>
      <c r="U720" s="178">
        <f>IF('Funding Allocation Parameters'!$C$5="Basic Library Subsidy", 0, IF('Funding Allocation Parameters'!$C$5="Grant funding", 0, IF('Funding Allocation Parameters'!$C$5="Other author funding",  MIN(O720*('Funding Allocation Parameters'!$E$5), 'Funding Allocation Parameters'!$G$5), IF('Funding Allocation Parameters'!$C$5="Any discretionary funds (grants if available, other if no grants)", MIN(O720*('Funding Allocation Parameters'!$E$5), 'Funding Allocation Parameters'!$G$5), IF('Funding Allocation Parameters'!$C$5="Complex Library Subsidy", 0, 0)))))</f>
        <v>0</v>
      </c>
      <c r="V720" s="177">
        <f t="shared" si="345"/>
        <v>1306.54</v>
      </c>
      <c r="W720" s="177">
        <f t="shared" si="346"/>
        <v>1306.54</v>
      </c>
      <c r="X720" s="179">
        <f>IF('Funding Allocation Parameters'!$C$6="Basic Library Subsidy", MIN(V720*'Funding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MIN(V720*VLOOKUP(CONCATENATE($A720, 'Funding Allocation Parameters'!$I$6), 'Library Subsidy Complex'!$C$2:$J$55, 2, FALSE), VLOOKUP(CONCATENATE($A720, 'Funding Allocation Parameters'!$I$6), 'Library Subsidy Complex'!$C$2:$J$55, 4, FALSE)), 0)))))</f>
        <v>0</v>
      </c>
      <c r="Y720" s="179">
        <f>IF('Funding Allocation Parameters'!$C$6="Basic Library Subsidy", 0, IF('Funding Allocation Parameters'!$C$6="Grant funding",MIN(V720*'Funding Allocation Parameters'!$E$6, 'Funding Allocation Parameters'!$G$6), IF('Funding Allocation Parameters'!$C$6="Other author funding", 0, IF('Funding Allocation Parameters'!$C$6="Any discretionary funds (grants if available, other if no grants)", MIN(V720*'Funding Allocation Parameters'!$E$6, 'Funding Allocation Parameters'!$G$6), IF('Funding Allocation Parameters'!$C$6="Complex Library Subsidy", 0, 0)))))</f>
        <v>1306.54</v>
      </c>
      <c r="Z720" s="179">
        <f>IF('Funding Allocation Parameters'!$C$6="Basic Library Subsidy", 0, IF('Funding Allocation Parameters'!$C$6="Grant funding", 0, IF('Funding Allocation Parameters'!$C$6="Other author funding",  MIN(V720*'Funding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0" s="179">
        <f>IF('Funding Allocation Parameters'!$C$6="Basic Library Subsidy", MIN(W720*'Funding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MIN(W720*VLOOKUP(CONCATENATE($A720, 'Funding Allocation Parameters'!$I$6), 'Library Subsidy Complex'!$C$2:$J$55, 6, FALSE), VLOOKUP(CONCATENATE($A720, 'Funding Allocation Parameters'!$I$6), 'Library Subsidy Complex'!$C$2:$J$55, 8, FALSE)), 0)))))</f>
        <v>0</v>
      </c>
      <c r="AB720" s="179">
        <f>IF('Funding Allocation Parameters'!$C$6="Basic Library Subsidy", 0, IF('Funding Allocation Parameters'!$C$6="Grant funding", 0, IF('Funding Allocation Parameters'!$C$6="Other author funding",  MIN(W720*'Funding Allocation Parameters'!$E$6, 'Funding Allocation Parameters'!$G$6), IF('Funding Allocation Parameters'!$C$6="Any discretionary funds (grants if available, other if no grants)", MIN(W720*'Funding Allocation Parameters'!$E$6, 'Funding Allocation Parameters'!$G$6), IF('Funding Allocation Parameters'!$C$6="Complex Library Subsidy", 0, 0)))))</f>
        <v>1306.54</v>
      </c>
      <c r="AC720" s="177">
        <f t="shared" si="347"/>
        <v>0</v>
      </c>
      <c r="AD720" s="177">
        <f t="shared" si="348"/>
        <v>0</v>
      </c>
      <c r="AE720" s="180">
        <f>IF('Funding Allocation Parameters'!$C$7="Basic Library Subsidy", MIN(AC720*'Funding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MIN(AC720*VLOOKUP(CONCATENATE($A720, 'Funding Allocation Parameters'!$I$7), 'Library Subsidy Complex'!$C$2:$J$55, 2, FALSE), VLOOKUP(CONCATENATE($A720, 'Funding Allocation Parameters'!$I$7), 'Library Subsidy Complex'!$C$2:$J$55, 4, FALSE)), 0)))))</f>
        <v>0</v>
      </c>
      <c r="AF720" s="180">
        <f>IF('Funding Allocation Parameters'!$C$7="Basic Library Subsidy", 0, IF('Funding Allocation Parameters'!$C$7="Grant funding",MIN(AC720*'Funding Allocation Parameters'!$E$7, 'Funding Allocation Parameters'!$G$7), IF('Funding Allocation Parameters'!$C$7="Other author funding", 0, IF('Funding Allocation Parameters'!$C$7="Any discretionary funds (grants if available, other if no grants)", MIN(AC720*'Funding Allocation Parameters'!$E$7, 'Funding Allocation Parameters'!$G$7), IF('Funding Allocation Parameters'!$C$7="Complex Library Subsidy", 0, 0)))))</f>
        <v>0</v>
      </c>
      <c r="AG720" s="180">
        <f>IF('Funding Allocation Parameters'!$C$7="Basic Library Subsidy", 0, IF('Funding Allocation Parameters'!$C$7="Grant funding", 0, IF('Funding Allocation Parameters'!$C$7="Other author funding",  MIN(AC720*'Funding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0" s="180">
        <f>IF('Funding Allocation Parameters'!$C$7="Basic Library Subsidy", MIN(AD720*'Funding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MIN(AD720*VLOOKUP(CONCATENATE($A720, 'Funding Allocation Parameters'!$I$7), 'Library Subsidy Complex'!$C$2:$J$55, 6, FALSE), VLOOKUP(CONCATENATE($A720, 'Funding Allocation Parameters'!$I$7), 'Library Subsidy Complex'!$C$2:$J$55, 8, FALSE)), 0)))))</f>
        <v>0</v>
      </c>
      <c r="AI720" s="180">
        <f>IF('Funding Allocation Parameters'!$C$7="Basic Library Subsidy", 0, IF('Funding Allocation Parameters'!$C$7="Grant funding", 0, IF('Funding Allocation Parameters'!$C$7="Other author funding",  MIN(AD720*'Funding Allocation Parameters'!$E$7, 'Funding Allocation Parameters'!$G$7), IF('Funding Allocation Parameters'!$C$7="Any discretionary funds (grants if available, other if no grants)", MIN(AD720*'Funding Allocation Parameters'!$E$7, 'Funding Allocation Parameters'!$G$7), IF('Funding Allocation Parameters'!$C$7="Complex Library Subsidy", 0, 0)))))</f>
        <v>0</v>
      </c>
      <c r="AJ720" s="177">
        <f t="shared" si="349"/>
        <v>0</v>
      </c>
      <c r="AK720" s="177">
        <f t="shared" si="350"/>
        <v>0</v>
      </c>
      <c r="AL720" s="181">
        <f>IF('Funding Allocation Parameters'!$C$8="Basic Library Subsidy", MIN(AJ720*'Funding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MIN(AJ720*VLOOKUP(CONCATENATE($A720, 'Funding Allocation Parameters'!$I$8), 'Library Subsidy Complex'!$C$2:$J$55, 2, FALSE), VLOOKUP(CONCATENATE($A720, 'Funding Allocation Parameters'!$I$8), 'Library Subsidy Complex'!$C$2:$J$55, 4, FALSE)), 0)))))</f>
        <v>0</v>
      </c>
      <c r="AM720" s="181">
        <f>IF('Funding Allocation Parameters'!$C$8="Basic Library Subsidy", 0, IF('Funding Allocation Parameters'!$C$8="Grant funding",MIN(AJ720*'Funding Allocation Parameters'!$E$8, 'Funding Allocation Parameters'!$G$8), IF('Funding Allocation Parameters'!$C$8="Other author funding", 0, IF('Funding Allocation Parameters'!$C$8="Any discretionary funds (grants if available, other if no grants)", MIN(AJ720*'Funding Allocation Parameters'!$E$8, 'Funding Allocation Parameters'!$G$8), IF('Funding Allocation Parameters'!$C$8="Complex Library Subsidy", 0, 0)))))</f>
        <v>0</v>
      </c>
      <c r="AN720" s="181">
        <f>IF('Funding Allocation Parameters'!$C$8="Basic Library Subsidy", 0, IF('Funding Allocation Parameters'!$C$8="Grant funding", 0, IF('Funding Allocation Parameters'!$C$8="Other author funding",  MIN(AJ720*'Funding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0" s="181">
        <f>IF('Funding Allocation Parameters'!$C$8="Basic Library Subsidy", MIN(AK720*'Funding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MIN(AK720*VLOOKUP(CONCATENATE($A720, 'Funding Allocation Parameters'!$I$8), 'Library Subsidy Complex'!$C$2:$J$55, 6, FALSE), VLOOKUP(CONCATENATE($A720, 'Funding Allocation Parameters'!$I$8), 'Library Subsidy Complex'!$C$2:$J$55, 8, FALSE)), 0)))))</f>
        <v>0</v>
      </c>
      <c r="AP720" s="181">
        <f>IF('Funding Allocation Parameters'!$C$8="Basic Library Subsidy", 0, IF('Funding Allocation Parameters'!$C$8="Grant funding", 0, IF('Funding Allocation Parameters'!$C$8="Other author funding",  MIN(AK720*'Funding Allocation Parameters'!$E$8, 'Funding Allocation Parameters'!$G$8), IF('Funding Allocation Parameters'!$C$8="Any discretionary funds (grants if available, other if no grants)", MIN(AK720*'Funding Allocation Parameters'!$E$8, 'Funding Allocation Parameters'!$G$8), IF('Funding Allocation Parameters'!$C$8="Complex Library Subsidy", 0, 0)))))</f>
        <v>0</v>
      </c>
      <c r="AQ720" s="177">
        <f t="shared" si="351"/>
        <v>0</v>
      </c>
      <c r="AR720" s="177">
        <f t="shared" si="352"/>
        <v>0</v>
      </c>
      <c r="AS720" s="182">
        <f t="shared" si="353"/>
        <v>1189</v>
      </c>
      <c r="AT720" s="182">
        <f t="shared" si="354"/>
        <v>1306.54</v>
      </c>
      <c r="AU720" s="182">
        <f t="shared" si="355"/>
        <v>0</v>
      </c>
      <c r="AV720" s="182">
        <f t="shared" si="356"/>
        <v>1189</v>
      </c>
      <c r="AW720" s="182">
        <f t="shared" si="357"/>
        <v>1306.54</v>
      </c>
      <c r="AX720" s="183">
        <f t="shared" si="358"/>
        <v>0</v>
      </c>
      <c r="AY720" s="183">
        <f t="shared" si="359"/>
        <v>0</v>
      </c>
      <c r="AZ720" s="183">
        <f t="shared" si="360"/>
        <v>0</v>
      </c>
      <c r="BA720" s="183">
        <f t="shared" si="361"/>
        <v>1189</v>
      </c>
      <c r="BB720" s="183">
        <f t="shared" si="362"/>
        <v>1306.54</v>
      </c>
      <c r="BC720" s="184">
        <f t="shared" si="363"/>
        <v>1189</v>
      </c>
      <c r="BD720" s="184">
        <f t="shared" si="364"/>
        <v>0</v>
      </c>
      <c r="BE720" s="184">
        <f t="shared" si="365"/>
        <v>0</v>
      </c>
      <c r="BF720" s="184">
        <f t="shared" si="366"/>
        <v>1306.54</v>
      </c>
      <c r="BG720" s="102">
        <f t="shared" si="367"/>
        <v>0</v>
      </c>
      <c r="BH720" s="102">
        <f t="shared" si="368"/>
        <v>0</v>
      </c>
      <c r="BI720" s="102">
        <f t="shared" si="369"/>
        <v>0</v>
      </c>
      <c r="BJ720" s="102">
        <f t="shared" si="370"/>
        <v>0</v>
      </c>
      <c r="BK720" s="102">
        <f t="shared" si="371"/>
        <v>1</v>
      </c>
      <c r="BL720" s="102">
        <f t="shared" si="372"/>
        <v>0</v>
      </c>
      <c r="BN720" s="102"/>
    </row>
    <row r="721" spans="1:66" x14ac:dyDescent="0.25">
      <c r="A721" s="102" t="s">
        <v>24</v>
      </c>
      <c r="B721" s="102" t="s">
        <v>8</v>
      </c>
      <c r="C721" s="102" t="s">
        <v>8</v>
      </c>
      <c r="D721" s="102" t="s">
        <v>27</v>
      </c>
      <c r="E721" s="102" t="s">
        <v>30</v>
      </c>
      <c r="F721" s="102" t="s">
        <v>1361</v>
      </c>
      <c r="G721" s="102">
        <v>1.204</v>
      </c>
      <c r="H721" s="102">
        <v>1</v>
      </c>
      <c r="I721" s="102">
        <v>1</v>
      </c>
      <c r="J721" s="167">
        <f>IFERROR(H721*VLOOKUP(A721, 'Advanced Parameters'!$B$7:$G$20, 6, FALSE)*VLOOKUP(A721, 'Growth Parameters'!$B$6:$H$19, 6, FALSE), 0)</f>
        <v>1</v>
      </c>
      <c r="K721" s="167">
        <f>IFERROR(IF('Advanced Parameters'!$C$5="n",'Raw Data'!I721*VLOOKUP(A721,'Advanced Parameters'!$B$7:$G$20,6,FALSE),J721*VLOOKUP(A721,'Advanced Parameters'!$B$7:$G$20,2,FALSE))*VLOOKUP(A721, 'Growth Parameters'!$B$6:$H$19, 6, FALSE), 0)</f>
        <v>1</v>
      </c>
      <c r="L721" s="167">
        <f t="shared" si="342"/>
        <v>0</v>
      </c>
      <c r="M721" s="168">
        <f>IFERROR(IF(G721="NA","NA",IF(G721&gt;'APC Parameters'!$K$6+VLOOKUP('Raw Data'!A721, 'APC Parameters'!$H$7:$L$20, 4, FALSE), 'APC Parameters'!$L$6+VLOOKUP('Raw Data'!A721, 'APC Parameters'!$H$7:$L$20, 5, FALSE), G721*('APC Parameters'!$J$6+VLOOKUP('Raw Data'!A721, 'APC Parameters'!$H$7:$L$20, 3, FALSE))+'APC Parameters'!$I$6+VLOOKUP('Raw Data'!A721, 'APC Parameters'!$H$7:$L$20, 2, FALSE))), 0)</f>
        <v>2001.7975999999999</v>
      </c>
      <c r="N721" s="168">
        <f t="shared" si="343"/>
        <v>2001.7975999999999</v>
      </c>
      <c r="O721" s="168">
        <f>IFERROR(IF(M721="NA",VLOOKUP(D721,'Internal Calculations'!$B$10:$C$11,2,FALSE), M721)*VLOOKUP(A721, 'Growth Parameters'!$B$6:$H$19, 7, FALSE), 0)</f>
        <v>2001.7975999999999</v>
      </c>
      <c r="P721" s="177">
        <f t="shared" si="344"/>
        <v>2001.7975999999999</v>
      </c>
      <c r="Q721" s="178">
        <f>IF('Funding Allocation Parameters'!$C$5="Basic Library Subsidy", MIN(O721*('Funding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MIN($O721*(VLOOKUP(CONCATENATE($A721, 'Funding Allocation Parameters'!$I$5), 'Library Subsidy Complex'!$C$2:$J$55, 2, FALSE)), VLOOKUP(CONCATENATE($A721, 'Funding Allocation Parameters'!$I$5), 'Library Subsidy Complex'!$C$2:$J$55, 4, FALSE)), 0)))))</f>
        <v>1189</v>
      </c>
      <c r="R721" s="178">
        <f>IF('Funding Allocation Parameters'!$C$5="Basic Library Subsidy", 0, IF('Funding Allocation Parameters'!$C$5="Grant funding",MIN(O721*('Funding Allocation Parameters'!$E$5), 'Funding Allocation Parameters'!$G$5), IF('Funding Allocation Parameters'!$C$5="Other author funding", 0, IF('Funding Allocation Parameters'!$C$5="Any discretionary funds (grants if available, other if no grants)", MIN(O721*('Funding Allocation Parameters'!$E$5), 'Funding Allocation Parameters'!$G$5), IF('Funding Allocation Parameters'!$C$5="Complex Library Subsidy", 0, 0)))))</f>
        <v>0</v>
      </c>
      <c r="S721" s="178">
        <f>IF('Funding Allocation Parameters'!$C$5="Basic Library Subsidy", 0, IF('Funding Allocation Parameters'!$C$5="Grant funding", 0, IF('Funding Allocation Parameters'!$C$5="Other author funding",  MIN(O721*('Funding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1" s="178">
        <f>IF('Funding Allocation Parameters'!$C$5="Basic Library Subsidy", MIN(O721*('Funding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MIN($O721*(VLOOKUP(CONCATENATE($A721, 'Funding Allocation Parameters'!$I$5), 'Library Subsidy Complex'!$C$2:$J$55, 6, FALSE)), VLOOKUP(CONCATENATE($A721, 'Funding Allocation Parameters'!$I$5), 'Library Subsidy Complex'!$C$2:$J$55, 8, FALSE)), 0)))))</f>
        <v>1189</v>
      </c>
      <c r="U721" s="178">
        <f>IF('Funding Allocation Parameters'!$C$5="Basic Library Subsidy", 0, IF('Funding Allocation Parameters'!$C$5="Grant funding", 0, IF('Funding Allocation Parameters'!$C$5="Other author funding",  MIN(O721*('Funding Allocation Parameters'!$E$5), 'Funding Allocation Parameters'!$G$5), IF('Funding Allocation Parameters'!$C$5="Any discretionary funds (grants if available, other if no grants)", MIN(O721*('Funding Allocation Parameters'!$E$5), 'Funding Allocation Parameters'!$G$5), IF('Funding Allocation Parameters'!$C$5="Complex Library Subsidy", 0, 0)))))</f>
        <v>0</v>
      </c>
      <c r="V721" s="177">
        <f t="shared" si="345"/>
        <v>812.79759999999987</v>
      </c>
      <c r="W721" s="177">
        <f t="shared" si="346"/>
        <v>812.79759999999987</v>
      </c>
      <c r="X721" s="179">
        <f>IF('Funding Allocation Parameters'!$C$6="Basic Library Subsidy", MIN(V721*'Funding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MIN(V721*VLOOKUP(CONCATENATE($A721, 'Funding Allocation Parameters'!$I$6), 'Library Subsidy Complex'!$C$2:$J$55, 2, FALSE), VLOOKUP(CONCATENATE($A721, 'Funding Allocation Parameters'!$I$6), 'Library Subsidy Complex'!$C$2:$J$55, 4, FALSE)), 0)))))</f>
        <v>0</v>
      </c>
      <c r="Y721" s="179">
        <f>IF('Funding Allocation Parameters'!$C$6="Basic Library Subsidy", 0, IF('Funding Allocation Parameters'!$C$6="Grant funding",MIN(V721*'Funding Allocation Parameters'!$E$6, 'Funding Allocation Parameters'!$G$6), IF('Funding Allocation Parameters'!$C$6="Other author funding", 0, IF('Funding Allocation Parameters'!$C$6="Any discretionary funds (grants if available, other if no grants)", MIN(V721*'Funding Allocation Parameters'!$E$6, 'Funding Allocation Parameters'!$G$6), IF('Funding Allocation Parameters'!$C$6="Complex Library Subsidy", 0, 0)))))</f>
        <v>812.79759999999987</v>
      </c>
      <c r="Z721" s="179">
        <f>IF('Funding Allocation Parameters'!$C$6="Basic Library Subsidy", 0, IF('Funding Allocation Parameters'!$C$6="Grant funding", 0, IF('Funding Allocation Parameters'!$C$6="Other author funding",  MIN(V721*'Funding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1" s="179">
        <f>IF('Funding Allocation Parameters'!$C$6="Basic Library Subsidy", MIN(W721*'Funding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MIN(W721*VLOOKUP(CONCATENATE($A721, 'Funding Allocation Parameters'!$I$6), 'Library Subsidy Complex'!$C$2:$J$55, 6, FALSE), VLOOKUP(CONCATENATE($A721, 'Funding Allocation Parameters'!$I$6), 'Library Subsidy Complex'!$C$2:$J$55, 8, FALSE)), 0)))))</f>
        <v>0</v>
      </c>
      <c r="AB721" s="179">
        <f>IF('Funding Allocation Parameters'!$C$6="Basic Library Subsidy", 0, IF('Funding Allocation Parameters'!$C$6="Grant funding", 0, IF('Funding Allocation Parameters'!$C$6="Other author funding",  MIN(W721*'Funding Allocation Parameters'!$E$6, 'Funding Allocation Parameters'!$G$6), IF('Funding Allocation Parameters'!$C$6="Any discretionary funds (grants if available, other if no grants)", MIN(W721*'Funding Allocation Parameters'!$E$6, 'Funding Allocation Parameters'!$G$6), IF('Funding Allocation Parameters'!$C$6="Complex Library Subsidy", 0, 0)))))</f>
        <v>812.79759999999987</v>
      </c>
      <c r="AC721" s="177">
        <f t="shared" si="347"/>
        <v>0</v>
      </c>
      <c r="AD721" s="177">
        <f t="shared" si="348"/>
        <v>0</v>
      </c>
      <c r="AE721" s="180">
        <f>IF('Funding Allocation Parameters'!$C$7="Basic Library Subsidy", MIN(AC721*'Funding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MIN(AC721*VLOOKUP(CONCATENATE($A721, 'Funding Allocation Parameters'!$I$7), 'Library Subsidy Complex'!$C$2:$J$55, 2, FALSE), VLOOKUP(CONCATENATE($A721, 'Funding Allocation Parameters'!$I$7), 'Library Subsidy Complex'!$C$2:$J$55, 4, FALSE)), 0)))))</f>
        <v>0</v>
      </c>
      <c r="AF721" s="180">
        <f>IF('Funding Allocation Parameters'!$C$7="Basic Library Subsidy", 0, IF('Funding Allocation Parameters'!$C$7="Grant funding",MIN(AC721*'Funding Allocation Parameters'!$E$7, 'Funding Allocation Parameters'!$G$7), IF('Funding Allocation Parameters'!$C$7="Other author funding", 0, IF('Funding Allocation Parameters'!$C$7="Any discretionary funds (grants if available, other if no grants)", MIN(AC721*'Funding Allocation Parameters'!$E$7, 'Funding Allocation Parameters'!$G$7), IF('Funding Allocation Parameters'!$C$7="Complex Library Subsidy", 0, 0)))))</f>
        <v>0</v>
      </c>
      <c r="AG721" s="180">
        <f>IF('Funding Allocation Parameters'!$C$7="Basic Library Subsidy", 0, IF('Funding Allocation Parameters'!$C$7="Grant funding", 0, IF('Funding Allocation Parameters'!$C$7="Other author funding",  MIN(AC721*'Funding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1" s="180">
        <f>IF('Funding Allocation Parameters'!$C$7="Basic Library Subsidy", MIN(AD721*'Funding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MIN(AD721*VLOOKUP(CONCATENATE($A721, 'Funding Allocation Parameters'!$I$7), 'Library Subsidy Complex'!$C$2:$J$55, 6, FALSE), VLOOKUP(CONCATENATE($A721, 'Funding Allocation Parameters'!$I$7), 'Library Subsidy Complex'!$C$2:$J$55, 8, FALSE)), 0)))))</f>
        <v>0</v>
      </c>
      <c r="AI721" s="180">
        <f>IF('Funding Allocation Parameters'!$C$7="Basic Library Subsidy", 0, IF('Funding Allocation Parameters'!$C$7="Grant funding", 0, IF('Funding Allocation Parameters'!$C$7="Other author funding",  MIN(AD721*'Funding Allocation Parameters'!$E$7, 'Funding Allocation Parameters'!$G$7), IF('Funding Allocation Parameters'!$C$7="Any discretionary funds (grants if available, other if no grants)", MIN(AD721*'Funding Allocation Parameters'!$E$7, 'Funding Allocation Parameters'!$G$7), IF('Funding Allocation Parameters'!$C$7="Complex Library Subsidy", 0, 0)))))</f>
        <v>0</v>
      </c>
      <c r="AJ721" s="177">
        <f t="shared" si="349"/>
        <v>0</v>
      </c>
      <c r="AK721" s="177">
        <f t="shared" si="350"/>
        <v>0</v>
      </c>
      <c r="AL721" s="181">
        <f>IF('Funding Allocation Parameters'!$C$8="Basic Library Subsidy", MIN(AJ721*'Funding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MIN(AJ721*VLOOKUP(CONCATENATE($A721, 'Funding Allocation Parameters'!$I$8), 'Library Subsidy Complex'!$C$2:$J$55, 2, FALSE), VLOOKUP(CONCATENATE($A721, 'Funding Allocation Parameters'!$I$8), 'Library Subsidy Complex'!$C$2:$J$55, 4, FALSE)), 0)))))</f>
        <v>0</v>
      </c>
      <c r="AM721" s="181">
        <f>IF('Funding Allocation Parameters'!$C$8="Basic Library Subsidy", 0, IF('Funding Allocation Parameters'!$C$8="Grant funding",MIN(AJ721*'Funding Allocation Parameters'!$E$8, 'Funding Allocation Parameters'!$G$8), IF('Funding Allocation Parameters'!$C$8="Other author funding", 0, IF('Funding Allocation Parameters'!$C$8="Any discretionary funds (grants if available, other if no grants)", MIN(AJ721*'Funding Allocation Parameters'!$E$8, 'Funding Allocation Parameters'!$G$8), IF('Funding Allocation Parameters'!$C$8="Complex Library Subsidy", 0, 0)))))</f>
        <v>0</v>
      </c>
      <c r="AN721" s="181">
        <f>IF('Funding Allocation Parameters'!$C$8="Basic Library Subsidy", 0, IF('Funding Allocation Parameters'!$C$8="Grant funding", 0, IF('Funding Allocation Parameters'!$C$8="Other author funding",  MIN(AJ721*'Funding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1" s="181">
        <f>IF('Funding Allocation Parameters'!$C$8="Basic Library Subsidy", MIN(AK721*'Funding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MIN(AK721*VLOOKUP(CONCATENATE($A721, 'Funding Allocation Parameters'!$I$8), 'Library Subsidy Complex'!$C$2:$J$55, 6, FALSE), VLOOKUP(CONCATENATE($A721, 'Funding Allocation Parameters'!$I$8), 'Library Subsidy Complex'!$C$2:$J$55, 8, FALSE)), 0)))))</f>
        <v>0</v>
      </c>
      <c r="AP721" s="181">
        <f>IF('Funding Allocation Parameters'!$C$8="Basic Library Subsidy", 0, IF('Funding Allocation Parameters'!$C$8="Grant funding", 0, IF('Funding Allocation Parameters'!$C$8="Other author funding",  MIN(AK721*'Funding Allocation Parameters'!$E$8, 'Funding Allocation Parameters'!$G$8), IF('Funding Allocation Parameters'!$C$8="Any discretionary funds (grants if available, other if no grants)", MIN(AK721*'Funding Allocation Parameters'!$E$8, 'Funding Allocation Parameters'!$G$8), IF('Funding Allocation Parameters'!$C$8="Complex Library Subsidy", 0, 0)))))</f>
        <v>0</v>
      </c>
      <c r="AQ721" s="177">
        <f t="shared" si="351"/>
        <v>0</v>
      </c>
      <c r="AR721" s="177">
        <f t="shared" si="352"/>
        <v>0</v>
      </c>
      <c r="AS721" s="182">
        <f t="shared" si="353"/>
        <v>1189</v>
      </c>
      <c r="AT721" s="182">
        <f t="shared" si="354"/>
        <v>812.79759999999987</v>
      </c>
      <c r="AU721" s="182">
        <f t="shared" si="355"/>
        <v>0</v>
      </c>
      <c r="AV721" s="182">
        <f t="shared" si="356"/>
        <v>1189</v>
      </c>
      <c r="AW721" s="182">
        <f t="shared" si="357"/>
        <v>812.79759999999987</v>
      </c>
      <c r="AX721" s="183">
        <f t="shared" si="358"/>
        <v>1189</v>
      </c>
      <c r="AY721" s="183">
        <f t="shared" si="359"/>
        <v>812.79759999999987</v>
      </c>
      <c r="AZ721" s="183">
        <f t="shared" si="360"/>
        <v>0</v>
      </c>
      <c r="BA721" s="183">
        <f t="shared" si="361"/>
        <v>0</v>
      </c>
      <c r="BB721" s="183">
        <f t="shared" si="362"/>
        <v>0</v>
      </c>
      <c r="BC721" s="184">
        <f t="shared" si="363"/>
        <v>1189</v>
      </c>
      <c r="BD721" s="184">
        <f t="shared" si="364"/>
        <v>0</v>
      </c>
      <c r="BE721" s="184">
        <f t="shared" si="365"/>
        <v>812.79759999999987</v>
      </c>
      <c r="BF721" s="184">
        <f t="shared" si="366"/>
        <v>0</v>
      </c>
      <c r="BG721" s="102">
        <f t="shared" si="367"/>
        <v>0</v>
      </c>
      <c r="BH721" s="102">
        <f t="shared" si="368"/>
        <v>0</v>
      </c>
      <c r="BI721" s="102">
        <f t="shared" si="369"/>
        <v>0</v>
      </c>
      <c r="BJ721" s="102">
        <f t="shared" si="370"/>
        <v>1</v>
      </c>
      <c r="BK721" s="102">
        <f t="shared" si="371"/>
        <v>0</v>
      </c>
      <c r="BL721" s="102">
        <f t="shared" si="372"/>
        <v>0</v>
      </c>
      <c r="BN721" s="102"/>
    </row>
    <row r="722" spans="1:66" x14ac:dyDescent="0.25">
      <c r="A722" s="102" t="s">
        <v>24</v>
      </c>
      <c r="B722" s="102" t="s">
        <v>8</v>
      </c>
      <c r="C722" s="102" t="s">
        <v>8</v>
      </c>
      <c r="D722" s="102" t="s">
        <v>27</v>
      </c>
      <c r="E722" s="102" t="s">
        <v>339</v>
      </c>
      <c r="F722" s="102" t="s">
        <v>1362</v>
      </c>
      <c r="G722" s="102">
        <v>1.159</v>
      </c>
      <c r="H722" s="102">
        <v>1</v>
      </c>
      <c r="I722" s="102">
        <v>1</v>
      </c>
      <c r="J722" s="167">
        <f>IFERROR(H722*VLOOKUP(A722, 'Advanced Parameters'!$B$7:$G$20, 6, FALSE)*VLOOKUP(A722, 'Growth Parameters'!$B$6:$H$19, 6, FALSE), 0)</f>
        <v>1</v>
      </c>
      <c r="K722" s="167">
        <f>IFERROR(IF('Advanced Parameters'!$C$5="n",'Raw Data'!I722*VLOOKUP(A722,'Advanced Parameters'!$B$7:$G$20,6,FALSE),J722*VLOOKUP(A722,'Advanced Parameters'!$B$7:$G$20,2,FALSE))*VLOOKUP(A722, 'Growth Parameters'!$B$6:$H$19, 6, FALSE), 0)</f>
        <v>1</v>
      </c>
      <c r="L722" s="167">
        <f t="shared" si="342"/>
        <v>0</v>
      </c>
      <c r="M722" s="168">
        <f>IFERROR(IF(G722="NA","NA",IF(G722&gt;'APC Parameters'!$K$6+VLOOKUP('Raw Data'!A722, 'APC Parameters'!$H$7:$L$20, 4, FALSE), 'APC Parameters'!$L$6+VLOOKUP('Raw Data'!A722, 'APC Parameters'!$H$7:$L$20, 5, FALSE), G722*('APC Parameters'!$J$6+VLOOKUP('Raw Data'!A722, 'APC Parameters'!$H$7:$L$20, 3, FALSE))+'APC Parameters'!$I$6+VLOOKUP('Raw Data'!A722, 'APC Parameters'!$H$7:$L$20, 2, FALSE))), 0)</f>
        <v>1969.8746000000001</v>
      </c>
      <c r="N722" s="168">
        <f t="shared" si="343"/>
        <v>1969.8746000000001</v>
      </c>
      <c r="O722" s="168">
        <f>IFERROR(IF(M722="NA",VLOOKUP(D722,'Internal Calculations'!$B$10:$C$11,2,FALSE), M722)*VLOOKUP(A722, 'Growth Parameters'!$B$6:$H$19, 7, FALSE), 0)</f>
        <v>1969.8746000000001</v>
      </c>
      <c r="P722" s="177">
        <f t="shared" si="344"/>
        <v>1969.8746000000001</v>
      </c>
      <c r="Q722" s="178">
        <f>IF('Funding Allocation Parameters'!$C$5="Basic Library Subsidy", MIN(O722*('Funding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MIN($O722*(VLOOKUP(CONCATENATE($A722, 'Funding Allocation Parameters'!$I$5), 'Library Subsidy Complex'!$C$2:$J$55, 2, FALSE)), VLOOKUP(CONCATENATE($A722, 'Funding Allocation Parameters'!$I$5), 'Library Subsidy Complex'!$C$2:$J$55, 4, FALSE)), 0)))))</f>
        <v>1189</v>
      </c>
      <c r="R722" s="178">
        <f>IF('Funding Allocation Parameters'!$C$5="Basic Library Subsidy", 0, IF('Funding Allocation Parameters'!$C$5="Grant funding",MIN(O722*('Funding Allocation Parameters'!$E$5), 'Funding Allocation Parameters'!$G$5), IF('Funding Allocation Parameters'!$C$5="Other author funding", 0, IF('Funding Allocation Parameters'!$C$5="Any discretionary funds (grants if available, other if no grants)", MIN(O722*('Funding Allocation Parameters'!$E$5), 'Funding Allocation Parameters'!$G$5), IF('Funding Allocation Parameters'!$C$5="Complex Library Subsidy", 0, 0)))))</f>
        <v>0</v>
      </c>
      <c r="S722" s="178">
        <f>IF('Funding Allocation Parameters'!$C$5="Basic Library Subsidy", 0, IF('Funding Allocation Parameters'!$C$5="Grant funding", 0, IF('Funding Allocation Parameters'!$C$5="Other author funding",  MIN(O722*('Funding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2" s="178">
        <f>IF('Funding Allocation Parameters'!$C$5="Basic Library Subsidy", MIN(O722*('Funding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MIN($O722*(VLOOKUP(CONCATENATE($A722, 'Funding Allocation Parameters'!$I$5), 'Library Subsidy Complex'!$C$2:$J$55, 6, FALSE)), VLOOKUP(CONCATENATE($A722, 'Funding Allocation Parameters'!$I$5), 'Library Subsidy Complex'!$C$2:$J$55, 8, FALSE)), 0)))))</f>
        <v>1189</v>
      </c>
      <c r="U722" s="178">
        <f>IF('Funding Allocation Parameters'!$C$5="Basic Library Subsidy", 0, IF('Funding Allocation Parameters'!$C$5="Grant funding", 0, IF('Funding Allocation Parameters'!$C$5="Other author funding",  MIN(O722*('Funding Allocation Parameters'!$E$5), 'Funding Allocation Parameters'!$G$5), IF('Funding Allocation Parameters'!$C$5="Any discretionary funds (grants if available, other if no grants)", MIN(O722*('Funding Allocation Parameters'!$E$5), 'Funding Allocation Parameters'!$G$5), IF('Funding Allocation Parameters'!$C$5="Complex Library Subsidy", 0, 0)))))</f>
        <v>0</v>
      </c>
      <c r="V722" s="177">
        <f t="shared" si="345"/>
        <v>780.8746000000001</v>
      </c>
      <c r="W722" s="177">
        <f t="shared" si="346"/>
        <v>780.8746000000001</v>
      </c>
      <c r="X722" s="179">
        <f>IF('Funding Allocation Parameters'!$C$6="Basic Library Subsidy", MIN(V722*'Funding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MIN(V722*VLOOKUP(CONCATENATE($A722, 'Funding Allocation Parameters'!$I$6), 'Library Subsidy Complex'!$C$2:$J$55, 2, FALSE), VLOOKUP(CONCATENATE($A722, 'Funding Allocation Parameters'!$I$6), 'Library Subsidy Complex'!$C$2:$J$55, 4, FALSE)), 0)))))</f>
        <v>0</v>
      </c>
      <c r="Y722" s="179">
        <f>IF('Funding Allocation Parameters'!$C$6="Basic Library Subsidy", 0, IF('Funding Allocation Parameters'!$C$6="Grant funding",MIN(V722*'Funding Allocation Parameters'!$E$6, 'Funding Allocation Parameters'!$G$6), IF('Funding Allocation Parameters'!$C$6="Other author funding", 0, IF('Funding Allocation Parameters'!$C$6="Any discretionary funds (grants if available, other if no grants)", MIN(V722*'Funding Allocation Parameters'!$E$6, 'Funding Allocation Parameters'!$G$6), IF('Funding Allocation Parameters'!$C$6="Complex Library Subsidy", 0, 0)))))</f>
        <v>780.8746000000001</v>
      </c>
      <c r="Z722" s="179">
        <f>IF('Funding Allocation Parameters'!$C$6="Basic Library Subsidy", 0, IF('Funding Allocation Parameters'!$C$6="Grant funding", 0, IF('Funding Allocation Parameters'!$C$6="Other author funding",  MIN(V722*'Funding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2" s="179">
        <f>IF('Funding Allocation Parameters'!$C$6="Basic Library Subsidy", MIN(W722*'Funding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MIN(W722*VLOOKUP(CONCATENATE($A722, 'Funding Allocation Parameters'!$I$6), 'Library Subsidy Complex'!$C$2:$J$55, 6, FALSE), VLOOKUP(CONCATENATE($A722, 'Funding Allocation Parameters'!$I$6), 'Library Subsidy Complex'!$C$2:$J$55, 8, FALSE)), 0)))))</f>
        <v>0</v>
      </c>
      <c r="AB722" s="179">
        <f>IF('Funding Allocation Parameters'!$C$6="Basic Library Subsidy", 0, IF('Funding Allocation Parameters'!$C$6="Grant funding", 0, IF('Funding Allocation Parameters'!$C$6="Other author funding",  MIN(W722*'Funding Allocation Parameters'!$E$6, 'Funding Allocation Parameters'!$G$6), IF('Funding Allocation Parameters'!$C$6="Any discretionary funds (grants if available, other if no grants)", MIN(W722*'Funding Allocation Parameters'!$E$6, 'Funding Allocation Parameters'!$G$6), IF('Funding Allocation Parameters'!$C$6="Complex Library Subsidy", 0, 0)))))</f>
        <v>780.8746000000001</v>
      </c>
      <c r="AC722" s="177">
        <f t="shared" si="347"/>
        <v>0</v>
      </c>
      <c r="AD722" s="177">
        <f t="shared" si="348"/>
        <v>0</v>
      </c>
      <c r="AE722" s="180">
        <f>IF('Funding Allocation Parameters'!$C$7="Basic Library Subsidy", MIN(AC722*'Funding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MIN(AC722*VLOOKUP(CONCATENATE($A722, 'Funding Allocation Parameters'!$I$7), 'Library Subsidy Complex'!$C$2:$J$55, 2, FALSE), VLOOKUP(CONCATENATE($A722, 'Funding Allocation Parameters'!$I$7), 'Library Subsidy Complex'!$C$2:$J$55, 4, FALSE)), 0)))))</f>
        <v>0</v>
      </c>
      <c r="AF722" s="180">
        <f>IF('Funding Allocation Parameters'!$C$7="Basic Library Subsidy", 0, IF('Funding Allocation Parameters'!$C$7="Grant funding",MIN(AC722*'Funding Allocation Parameters'!$E$7, 'Funding Allocation Parameters'!$G$7), IF('Funding Allocation Parameters'!$C$7="Other author funding", 0, IF('Funding Allocation Parameters'!$C$7="Any discretionary funds (grants if available, other if no grants)", MIN(AC722*'Funding Allocation Parameters'!$E$7, 'Funding Allocation Parameters'!$G$7), IF('Funding Allocation Parameters'!$C$7="Complex Library Subsidy", 0, 0)))))</f>
        <v>0</v>
      </c>
      <c r="AG722" s="180">
        <f>IF('Funding Allocation Parameters'!$C$7="Basic Library Subsidy", 0, IF('Funding Allocation Parameters'!$C$7="Grant funding", 0, IF('Funding Allocation Parameters'!$C$7="Other author funding",  MIN(AC722*'Funding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2" s="180">
        <f>IF('Funding Allocation Parameters'!$C$7="Basic Library Subsidy", MIN(AD722*'Funding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MIN(AD722*VLOOKUP(CONCATENATE($A722, 'Funding Allocation Parameters'!$I$7), 'Library Subsidy Complex'!$C$2:$J$55, 6, FALSE), VLOOKUP(CONCATENATE($A722, 'Funding Allocation Parameters'!$I$7), 'Library Subsidy Complex'!$C$2:$J$55, 8, FALSE)), 0)))))</f>
        <v>0</v>
      </c>
      <c r="AI722" s="180">
        <f>IF('Funding Allocation Parameters'!$C$7="Basic Library Subsidy", 0, IF('Funding Allocation Parameters'!$C$7="Grant funding", 0, IF('Funding Allocation Parameters'!$C$7="Other author funding",  MIN(AD722*'Funding Allocation Parameters'!$E$7, 'Funding Allocation Parameters'!$G$7), IF('Funding Allocation Parameters'!$C$7="Any discretionary funds (grants if available, other if no grants)", MIN(AD722*'Funding Allocation Parameters'!$E$7, 'Funding Allocation Parameters'!$G$7), IF('Funding Allocation Parameters'!$C$7="Complex Library Subsidy", 0, 0)))))</f>
        <v>0</v>
      </c>
      <c r="AJ722" s="177">
        <f t="shared" si="349"/>
        <v>0</v>
      </c>
      <c r="AK722" s="177">
        <f t="shared" si="350"/>
        <v>0</v>
      </c>
      <c r="AL722" s="181">
        <f>IF('Funding Allocation Parameters'!$C$8="Basic Library Subsidy", MIN(AJ722*'Funding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MIN(AJ722*VLOOKUP(CONCATENATE($A722, 'Funding Allocation Parameters'!$I$8), 'Library Subsidy Complex'!$C$2:$J$55, 2, FALSE), VLOOKUP(CONCATENATE($A722, 'Funding Allocation Parameters'!$I$8), 'Library Subsidy Complex'!$C$2:$J$55, 4, FALSE)), 0)))))</f>
        <v>0</v>
      </c>
      <c r="AM722" s="181">
        <f>IF('Funding Allocation Parameters'!$C$8="Basic Library Subsidy", 0, IF('Funding Allocation Parameters'!$C$8="Grant funding",MIN(AJ722*'Funding Allocation Parameters'!$E$8, 'Funding Allocation Parameters'!$G$8), IF('Funding Allocation Parameters'!$C$8="Other author funding", 0, IF('Funding Allocation Parameters'!$C$8="Any discretionary funds (grants if available, other if no grants)", MIN(AJ722*'Funding Allocation Parameters'!$E$8, 'Funding Allocation Parameters'!$G$8), IF('Funding Allocation Parameters'!$C$8="Complex Library Subsidy", 0, 0)))))</f>
        <v>0</v>
      </c>
      <c r="AN722" s="181">
        <f>IF('Funding Allocation Parameters'!$C$8="Basic Library Subsidy", 0, IF('Funding Allocation Parameters'!$C$8="Grant funding", 0, IF('Funding Allocation Parameters'!$C$8="Other author funding",  MIN(AJ722*'Funding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2" s="181">
        <f>IF('Funding Allocation Parameters'!$C$8="Basic Library Subsidy", MIN(AK722*'Funding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MIN(AK722*VLOOKUP(CONCATENATE($A722, 'Funding Allocation Parameters'!$I$8), 'Library Subsidy Complex'!$C$2:$J$55, 6, FALSE), VLOOKUP(CONCATENATE($A722, 'Funding Allocation Parameters'!$I$8), 'Library Subsidy Complex'!$C$2:$J$55, 8, FALSE)), 0)))))</f>
        <v>0</v>
      </c>
      <c r="AP722" s="181">
        <f>IF('Funding Allocation Parameters'!$C$8="Basic Library Subsidy", 0, IF('Funding Allocation Parameters'!$C$8="Grant funding", 0, IF('Funding Allocation Parameters'!$C$8="Other author funding",  MIN(AK722*'Funding Allocation Parameters'!$E$8, 'Funding Allocation Parameters'!$G$8), IF('Funding Allocation Parameters'!$C$8="Any discretionary funds (grants if available, other if no grants)", MIN(AK722*'Funding Allocation Parameters'!$E$8, 'Funding Allocation Parameters'!$G$8), IF('Funding Allocation Parameters'!$C$8="Complex Library Subsidy", 0, 0)))))</f>
        <v>0</v>
      </c>
      <c r="AQ722" s="177">
        <f t="shared" si="351"/>
        <v>0</v>
      </c>
      <c r="AR722" s="177">
        <f t="shared" si="352"/>
        <v>0</v>
      </c>
      <c r="AS722" s="182">
        <f t="shared" si="353"/>
        <v>1189</v>
      </c>
      <c r="AT722" s="182">
        <f t="shared" si="354"/>
        <v>780.8746000000001</v>
      </c>
      <c r="AU722" s="182">
        <f t="shared" si="355"/>
        <v>0</v>
      </c>
      <c r="AV722" s="182">
        <f t="shared" si="356"/>
        <v>1189</v>
      </c>
      <c r="AW722" s="182">
        <f t="shared" si="357"/>
        <v>780.8746000000001</v>
      </c>
      <c r="AX722" s="183">
        <f t="shared" si="358"/>
        <v>1189</v>
      </c>
      <c r="AY722" s="183">
        <f t="shared" si="359"/>
        <v>780.8746000000001</v>
      </c>
      <c r="AZ722" s="183">
        <f t="shared" si="360"/>
        <v>0</v>
      </c>
      <c r="BA722" s="183">
        <f t="shared" si="361"/>
        <v>0</v>
      </c>
      <c r="BB722" s="183">
        <f t="shared" si="362"/>
        <v>0</v>
      </c>
      <c r="BC722" s="184">
        <f t="shared" si="363"/>
        <v>1189</v>
      </c>
      <c r="BD722" s="184">
        <f t="shared" si="364"/>
        <v>0</v>
      </c>
      <c r="BE722" s="184">
        <f t="shared" si="365"/>
        <v>780.8746000000001</v>
      </c>
      <c r="BF722" s="184">
        <f t="shared" si="366"/>
        <v>0</v>
      </c>
      <c r="BG722" s="102">
        <f t="shared" si="367"/>
        <v>0</v>
      </c>
      <c r="BH722" s="102">
        <f t="shared" si="368"/>
        <v>0</v>
      </c>
      <c r="BI722" s="102">
        <f t="shared" si="369"/>
        <v>0</v>
      </c>
      <c r="BJ722" s="102">
        <f t="shared" si="370"/>
        <v>1</v>
      </c>
      <c r="BK722" s="102">
        <f t="shared" si="371"/>
        <v>0</v>
      </c>
      <c r="BL722" s="102">
        <f t="shared" si="372"/>
        <v>0</v>
      </c>
      <c r="BN722" s="102"/>
    </row>
    <row r="723" spans="1:66" x14ac:dyDescent="0.25">
      <c r="A723" s="102" t="s">
        <v>24</v>
      </c>
      <c r="B723" s="102" t="s">
        <v>8</v>
      </c>
      <c r="C723" s="102" t="s">
        <v>8</v>
      </c>
      <c r="D723" s="102" t="s">
        <v>27</v>
      </c>
      <c r="E723" s="102" t="s">
        <v>478</v>
      </c>
      <c r="F723" s="102" t="s">
        <v>1363</v>
      </c>
      <c r="G723" s="102">
        <v>1.048</v>
      </c>
      <c r="H723" s="102">
        <v>1</v>
      </c>
      <c r="I723" s="102">
        <v>1</v>
      </c>
      <c r="J723" s="167">
        <f>IFERROR(H723*VLOOKUP(A723, 'Advanced Parameters'!$B$7:$G$20, 6, FALSE)*VLOOKUP(A723, 'Growth Parameters'!$B$6:$H$19, 6, FALSE), 0)</f>
        <v>1</v>
      </c>
      <c r="K723" s="167">
        <f>IFERROR(IF('Advanced Parameters'!$C$5="n",'Raw Data'!I723*VLOOKUP(A723,'Advanced Parameters'!$B$7:$G$20,6,FALSE),J723*VLOOKUP(A723,'Advanced Parameters'!$B$7:$G$20,2,FALSE))*VLOOKUP(A723, 'Growth Parameters'!$B$6:$H$19, 6, FALSE), 0)</f>
        <v>1</v>
      </c>
      <c r="L723" s="167">
        <f t="shared" si="342"/>
        <v>0</v>
      </c>
      <c r="M723" s="168">
        <f>IFERROR(IF(G723="NA","NA",IF(G723&gt;'APC Parameters'!$K$6+VLOOKUP('Raw Data'!A723, 'APC Parameters'!$H$7:$L$20, 4, FALSE), 'APC Parameters'!$L$6+VLOOKUP('Raw Data'!A723, 'APC Parameters'!$H$7:$L$20, 5, FALSE), G723*('APC Parameters'!$J$6+VLOOKUP('Raw Data'!A723, 'APC Parameters'!$H$7:$L$20, 3, FALSE))+'APC Parameters'!$I$6+VLOOKUP('Raw Data'!A723, 'APC Parameters'!$H$7:$L$20, 2, FALSE))), 0)</f>
        <v>1891.1312</v>
      </c>
      <c r="N723" s="168">
        <f t="shared" si="343"/>
        <v>1891.1312</v>
      </c>
      <c r="O723" s="168">
        <f>IFERROR(IF(M723="NA",VLOOKUP(D723,'Internal Calculations'!$B$10:$C$11,2,FALSE), M723)*VLOOKUP(A723, 'Growth Parameters'!$B$6:$H$19, 7, FALSE), 0)</f>
        <v>1891.1312</v>
      </c>
      <c r="P723" s="177">
        <f t="shared" si="344"/>
        <v>1891.1312</v>
      </c>
      <c r="Q723" s="178">
        <f>IF('Funding Allocation Parameters'!$C$5="Basic Library Subsidy", MIN(O723*('Funding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MIN($O723*(VLOOKUP(CONCATENATE($A723, 'Funding Allocation Parameters'!$I$5), 'Library Subsidy Complex'!$C$2:$J$55, 2, FALSE)), VLOOKUP(CONCATENATE($A723, 'Funding Allocation Parameters'!$I$5), 'Library Subsidy Complex'!$C$2:$J$55, 4, FALSE)), 0)))))</f>
        <v>1189</v>
      </c>
      <c r="R723" s="178">
        <f>IF('Funding Allocation Parameters'!$C$5="Basic Library Subsidy", 0, IF('Funding Allocation Parameters'!$C$5="Grant funding",MIN(O723*('Funding Allocation Parameters'!$E$5), 'Funding Allocation Parameters'!$G$5), IF('Funding Allocation Parameters'!$C$5="Other author funding", 0, IF('Funding Allocation Parameters'!$C$5="Any discretionary funds (grants if available, other if no grants)", MIN(O723*('Funding Allocation Parameters'!$E$5), 'Funding Allocation Parameters'!$G$5), IF('Funding Allocation Parameters'!$C$5="Complex Library Subsidy", 0, 0)))))</f>
        <v>0</v>
      </c>
      <c r="S723" s="178">
        <f>IF('Funding Allocation Parameters'!$C$5="Basic Library Subsidy", 0, IF('Funding Allocation Parameters'!$C$5="Grant funding", 0, IF('Funding Allocation Parameters'!$C$5="Other author funding",  MIN(O723*('Funding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3" s="178">
        <f>IF('Funding Allocation Parameters'!$C$5="Basic Library Subsidy", MIN(O723*('Funding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MIN($O723*(VLOOKUP(CONCATENATE($A723, 'Funding Allocation Parameters'!$I$5), 'Library Subsidy Complex'!$C$2:$J$55, 6, FALSE)), VLOOKUP(CONCATENATE($A723, 'Funding Allocation Parameters'!$I$5), 'Library Subsidy Complex'!$C$2:$J$55, 8, FALSE)), 0)))))</f>
        <v>1189</v>
      </c>
      <c r="U723" s="178">
        <f>IF('Funding Allocation Parameters'!$C$5="Basic Library Subsidy", 0, IF('Funding Allocation Parameters'!$C$5="Grant funding", 0, IF('Funding Allocation Parameters'!$C$5="Other author funding",  MIN(O723*('Funding Allocation Parameters'!$E$5), 'Funding Allocation Parameters'!$G$5), IF('Funding Allocation Parameters'!$C$5="Any discretionary funds (grants if available, other if no grants)", MIN(O723*('Funding Allocation Parameters'!$E$5), 'Funding Allocation Parameters'!$G$5), IF('Funding Allocation Parameters'!$C$5="Complex Library Subsidy", 0, 0)))))</f>
        <v>0</v>
      </c>
      <c r="V723" s="177">
        <f t="shared" si="345"/>
        <v>702.13120000000004</v>
      </c>
      <c r="W723" s="177">
        <f t="shared" si="346"/>
        <v>702.13120000000004</v>
      </c>
      <c r="X723" s="179">
        <f>IF('Funding Allocation Parameters'!$C$6="Basic Library Subsidy", MIN(V723*'Funding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MIN(V723*VLOOKUP(CONCATENATE($A723, 'Funding Allocation Parameters'!$I$6), 'Library Subsidy Complex'!$C$2:$J$55, 2, FALSE), VLOOKUP(CONCATENATE($A723, 'Funding Allocation Parameters'!$I$6), 'Library Subsidy Complex'!$C$2:$J$55, 4, FALSE)), 0)))))</f>
        <v>0</v>
      </c>
      <c r="Y723" s="179">
        <f>IF('Funding Allocation Parameters'!$C$6="Basic Library Subsidy", 0, IF('Funding Allocation Parameters'!$C$6="Grant funding",MIN(V723*'Funding Allocation Parameters'!$E$6, 'Funding Allocation Parameters'!$G$6), IF('Funding Allocation Parameters'!$C$6="Other author funding", 0, IF('Funding Allocation Parameters'!$C$6="Any discretionary funds (grants if available, other if no grants)", MIN(V723*'Funding Allocation Parameters'!$E$6, 'Funding Allocation Parameters'!$G$6), IF('Funding Allocation Parameters'!$C$6="Complex Library Subsidy", 0, 0)))))</f>
        <v>702.13120000000004</v>
      </c>
      <c r="Z723" s="179">
        <f>IF('Funding Allocation Parameters'!$C$6="Basic Library Subsidy", 0, IF('Funding Allocation Parameters'!$C$6="Grant funding", 0, IF('Funding Allocation Parameters'!$C$6="Other author funding",  MIN(V723*'Funding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3" s="179">
        <f>IF('Funding Allocation Parameters'!$C$6="Basic Library Subsidy", MIN(W723*'Funding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MIN(W723*VLOOKUP(CONCATENATE($A723, 'Funding Allocation Parameters'!$I$6), 'Library Subsidy Complex'!$C$2:$J$55, 6, FALSE), VLOOKUP(CONCATENATE($A723, 'Funding Allocation Parameters'!$I$6), 'Library Subsidy Complex'!$C$2:$J$55, 8, FALSE)), 0)))))</f>
        <v>0</v>
      </c>
      <c r="AB723" s="179">
        <f>IF('Funding Allocation Parameters'!$C$6="Basic Library Subsidy", 0, IF('Funding Allocation Parameters'!$C$6="Grant funding", 0, IF('Funding Allocation Parameters'!$C$6="Other author funding",  MIN(W723*'Funding Allocation Parameters'!$E$6, 'Funding Allocation Parameters'!$G$6), IF('Funding Allocation Parameters'!$C$6="Any discretionary funds (grants if available, other if no grants)", MIN(W723*'Funding Allocation Parameters'!$E$6, 'Funding Allocation Parameters'!$G$6), IF('Funding Allocation Parameters'!$C$6="Complex Library Subsidy", 0, 0)))))</f>
        <v>702.13120000000004</v>
      </c>
      <c r="AC723" s="177">
        <f t="shared" si="347"/>
        <v>0</v>
      </c>
      <c r="AD723" s="177">
        <f t="shared" si="348"/>
        <v>0</v>
      </c>
      <c r="AE723" s="180">
        <f>IF('Funding Allocation Parameters'!$C$7="Basic Library Subsidy", MIN(AC723*'Funding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MIN(AC723*VLOOKUP(CONCATENATE($A723, 'Funding Allocation Parameters'!$I$7), 'Library Subsidy Complex'!$C$2:$J$55, 2, FALSE), VLOOKUP(CONCATENATE($A723, 'Funding Allocation Parameters'!$I$7), 'Library Subsidy Complex'!$C$2:$J$55, 4, FALSE)), 0)))))</f>
        <v>0</v>
      </c>
      <c r="AF723" s="180">
        <f>IF('Funding Allocation Parameters'!$C$7="Basic Library Subsidy", 0, IF('Funding Allocation Parameters'!$C$7="Grant funding",MIN(AC723*'Funding Allocation Parameters'!$E$7, 'Funding Allocation Parameters'!$G$7), IF('Funding Allocation Parameters'!$C$7="Other author funding", 0, IF('Funding Allocation Parameters'!$C$7="Any discretionary funds (grants if available, other if no grants)", MIN(AC723*'Funding Allocation Parameters'!$E$7, 'Funding Allocation Parameters'!$G$7), IF('Funding Allocation Parameters'!$C$7="Complex Library Subsidy", 0, 0)))))</f>
        <v>0</v>
      </c>
      <c r="AG723" s="180">
        <f>IF('Funding Allocation Parameters'!$C$7="Basic Library Subsidy", 0, IF('Funding Allocation Parameters'!$C$7="Grant funding", 0, IF('Funding Allocation Parameters'!$C$7="Other author funding",  MIN(AC723*'Funding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3" s="180">
        <f>IF('Funding Allocation Parameters'!$C$7="Basic Library Subsidy", MIN(AD723*'Funding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MIN(AD723*VLOOKUP(CONCATENATE($A723, 'Funding Allocation Parameters'!$I$7), 'Library Subsidy Complex'!$C$2:$J$55, 6, FALSE), VLOOKUP(CONCATENATE($A723, 'Funding Allocation Parameters'!$I$7), 'Library Subsidy Complex'!$C$2:$J$55, 8, FALSE)), 0)))))</f>
        <v>0</v>
      </c>
      <c r="AI723" s="180">
        <f>IF('Funding Allocation Parameters'!$C$7="Basic Library Subsidy", 0, IF('Funding Allocation Parameters'!$C$7="Grant funding", 0, IF('Funding Allocation Parameters'!$C$7="Other author funding",  MIN(AD723*'Funding Allocation Parameters'!$E$7, 'Funding Allocation Parameters'!$G$7), IF('Funding Allocation Parameters'!$C$7="Any discretionary funds (grants if available, other if no grants)", MIN(AD723*'Funding Allocation Parameters'!$E$7, 'Funding Allocation Parameters'!$G$7), IF('Funding Allocation Parameters'!$C$7="Complex Library Subsidy", 0, 0)))))</f>
        <v>0</v>
      </c>
      <c r="AJ723" s="177">
        <f t="shared" si="349"/>
        <v>0</v>
      </c>
      <c r="AK723" s="177">
        <f t="shared" si="350"/>
        <v>0</v>
      </c>
      <c r="AL723" s="181">
        <f>IF('Funding Allocation Parameters'!$C$8="Basic Library Subsidy", MIN(AJ723*'Funding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MIN(AJ723*VLOOKUP(CONCATENATE($A723, 'Funding Allocation Parameters'!$I$8), 'Library Subsidy Complex'!$C$2:$J$55, 2, FALSE), VLOOKUP(CONCATENATE($A723, 'Funding Allocation Parameters'!$I$8), 'Library Subsidy Complex'!$C$2:$J$55, 4, FALSE)), 0)))))</f>
        <v>0</v>
      </c>
      <c r="AM723" s="181">
        <f>IF('Funding Allocation Parameters'!$C$8="Basic Library Subsidy", 0, IF('Funding Allocation Parameters'!$C$8="Grant funding",MIN(AJ723*'Funding Allocation Parameters'!$E$8, 'Funding Allocation Parameters'!$G$8), IF('Funding Allocation Parameters'!$C$8="Other author funding", 0, IF('Funding Allocation Parameters'!$C$8="Any discretionary funds (grants if available, other if no grants)", MIN(AJ723*'Funding Allocation Parameters'!$E$8, 'Funding Allocation Parameters'!$G$8), IF('Funding Allocation Parameters'!$C$8="Complex Library Subsidy", 0, 0)))))</f>
        <v>0</v>
      </c>
      <c r="AN723" s="181">
        <f>IF('Funding Allocation Parameters'!$C$8="Basic Library Subsidy", 0, IF('Funding Allocation Parameters'!$C$8="Grant funding", 0, IF('Funding Allocation Parameters'!$C$8="Other author funding",  MIN(AJ723*'Funding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3" s="181">
        <f>IF('Funding Allocation Parameters'!$C$8="Basic Library Subsidy", MIN(AK723*'Funding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MIN(AK723*VLOOKUP(CONCATENATE($A723, 'Funding Allocation Parameters'!$I$8), 'Library Subsidy Complex'!$C$2:$J$55, 6, FALSE), VLOOKUP(CONCATENATE($A723, 'Funding Allocation Parameters'!$I$8), 'Library Subsidy Complex'!$C$2:$J$55, 8, FALSE)), 0)))))</f>
        <v>0</v>
      </c>
      <c r="AP723" s="181">
        <f>IF('Funding Allocation Parameters'!$C$8="Basic Library Subsidy", 0, IF('Funding Allocation Parameters'!$C$8="Grant funding", 0, IF('Funding Allocation Parameters'!$C$8="Other author funding",  MIN(AK723*'Funding Allocation Parameters'!$E$8, 'Funding Allocation Parameters'!$G$8), IF('Funding Allocation Parameters'!$C$8="Any discretionary funds (grants if available, other if no grants)", MIN(AK723*'Funding Allocation Parameters'!$E$8, 'Funding Allocation Parameters'!$G$8), IF('Funding Allocation Parameters'!$C$8="Complex Library Subsidy", 0, 0)))))</f>
        <v>0</v>
      </c>
      <c r="AQ723" s="177">
        <f t="shared" si="351"/>
        <v>0</v>
      </c>
      <c r="AR723" s="177">
        <f t="shared" si="352"/>
        <v>0</v>
      </c>
      <c r="AS723" s="182">
        <f t="shared" si="353"/>
        <v>1189</v>
      </c>
      <c r="AT723" s="182">
        <f t="shared" si="354"/>
        <v>702.13120000000004</v>
      </c>
      <c r="AU723" s="182">
        <f t="shared" si="355"/>
        <v>0</v>
      </c>
      <c r="AV723" s="182">
        <f t="shared" si="356"/>
        <v>1189</v>
      </c>
      <c r="AW723" s="182">
        <f t="shared" si="357"/>
        <v>702.13120000000004</v>
      </c>
      <c r="AX723" s="183">
        <f t="shared" si="358"/>
        <v>1189</v>
      </c>
      <c r="AY723" s="183">
        <f t="shared" si="359"/>
        <v>702.13120000000004</v>
      </c>
      <c r="AZ723" s="183">
        <f t="shared" si="360"/>
        <v>0</v>
      </c>
      <c r="BA723" s="183">
        <f t="shared" si="361"/>
        <v>0</v>
      </c>
      <c r="BB723" s="183">
        <f t="shared" si="362"/>
        <v>0</v>
      </c>
      <c r="BC723" s="184">
        <f t="shared" si="363"/>
        <v>1189</v>
      </c>
      <c r="BD723" s="184">
        <f t="shared" si="364"/>
        <v>0</v>
      </c>
      <c r="BE723" s="184">
        <f t="shared" si="365"/>
        <v>702.13120000000004</v>
      </c>
      <c r="BF723" s="184">
        <f t="shared" si="366"/>
        <v>0</v>
      </c>
      <c r="BG723" s="102">
        <f t="shared" si="367"/>
        <v>0</v>
      </c>
      <c r="BH723" s="102">
        <f t="shared" si="368"/>
        <v>0</v>
      </c>
      <c r="BI723" s="102">
        <f t="shared" si="369"/>
        <v>0</v>
      </c>
      <c r="BJ723" s="102">
        <f t="shared" si="370"/>
        <v>1</v>
      </c>
      <c r="BK723" s="102">
        <f t="shared" si="371"/>
        <v>0</v>
      </c>
      <c r="BL723" s="102">
        <f t="shared" si="372"/>
        <v>0</v>
      </c>
      <c r="BN723" s="102"/>
    </row>
    <row r="724" spans="1:66" x14ac:dyDescent="0.25">
      <c r="A724" s="102" t="s">
        <v>26</v>
      </c>
      <c r="B724" s="102" t="s">
        <v>8</v>
      </c>
      <c r="C724" s="102" t="s">
        <v>8</v>
      </c>
      <c r="D724" s="102" t="s">
        <v>27</v>
      </c>
      <c r="E724" s="102" t="s">
        <v>1364</v>
      </c>
      <c r="F724" s="102" t="s">
        <v>1365</v>
      </c>
      <c r="G724" s="102">
        <v>0.63700000000000001</v>
      </c>
      <c r="H724" s="102">
        <v>1</v>
      </c>
      <c r="I724" s="102">
        <v>0.41699999999999998</v>
      </c>
      <c r="J724" s="167">
        <f>IFERROR(H724*VLOOKUP(A724, 'Advanced Parameters'!$B$7:$G$20, 6, FALSE)*VLOOKUP(A724, 'Growth Parameters'!$B$6:$H$19, 6, FALSE), 0)</f>
        <v>1</v>
      </c>
      <c r="K724" s="167">
        <f>IFERROR(IF('Advanced Parameters'!$C$5="n",'Raw Data'!I724*VLOOKUP(A724,'Advanced Parameters'!$B$7:$G$20,6,FALSE),J724*VLOOKUP(A724,'Advanced Parameters'!$B$7:$G$20,2,FALSE))*VLOOKUP(A724, 'Growth Parameters'!$B$6:$H$19, 6, FALSE), 0)</f>
        <v>0.41699999999999998</v>
      </c>
      <c r="L724" s="167">
        <f t="shared" ref="L724:L787" si="373">J724-K724</f>
        <v>0.58299999999999996</v>
      </c>
      <c r="M724" s="168">
        <f>IFERROR(IF(G724="NA","NA",IF(G724&gt;'APC Parameters'!$K$6+VLOOKUP('Raw Data'!A724, 'APC Parameters'!$H$7:$L$20, 4, FALSE), 'APC Parameters'!$L$6+VLOOKUP('Raw Data'!A724, 'APC Parameters'!$H$7:$L$20, 5, FALSE), G724*('APC Parameters'!$J$6+VLOOKUP('Raw Data'!A724, 'APC Parameters'!$H$7:$L$20, 3, FALSE))+'APC Parameters'!$I$6+VLOOKUP('Raw Data'!A724, 'APC Parameters'!$H$7:$L$20, 2, FALSE))), 0)</f>
        <v>1599.5678</v>
      </c>
      <c r="N724" s="168">
        <f t="shared" si="343"/>
        <v>1599.5678</v>
      </c>
      <c r="O724" s="168">
        <f>IFERROR(IF(M724="NA",VLOOKUP(D724,'Internal Calculations'!$B$10:$C$11,2,FALSE), M724)*VLOOKUP(A724, 'Growth Parameters'!$B$6:$H$19, 7, FALSE), 0)</f>
        <v>1599.5678</v>
      </c>
      <c r="P724" s="177">
        <f t="shared" si="344"/>
        <v>1599.5678</v>
      </c>
      <c r="Q724" s="178">
        <f>IF('Funding Allocation Parameters'!$C$5="Basic Library Subsidy", MIN(O724*('Funding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MIN($O724*(VLOOKUP(CONCATENATE($A724, 'Funding Allocation Parameters'!$I$5), 'Library Subsidy Complex'!$C$2:$J$55, 2, FALSE)), VLOOKUP(CONCATENATE($A724, 'Funding Allocation Parameters'!$I$5), 'Library Subsidy Complex'!$C$2:$J$55, 4, FALSE)), 0)))))</f>
        <v>1189</v>
      </c>
      <c r="R724" s="178">
        <f>IF('Funding Allocation Parameters'!$C$5="Basic Library Subsidy", 0, IF('Funding Allocation Parameters'!$C$5="Grant funding",MIN(O724*('Funding Allocation Parameters'!$E$5), 'Funding Allocation Parameters'!$G$5), IF('Funding Allocation Parameters'!$C$5="Other author funding", 0, IF('Funding Allocation Parameters'!$C$5="Any discretionary funds (grants if available, other if no grants)", MIN(O724*('Funding Allocation Parameters'!$E$5), 'Funding Allocation Parameters'!$G$5), IF('Funding Allocation Parameters'!$C$5="Complex Library Subsidy", 0, 0)))))</f>
        <v>0</v>
      </c>
      <c r="S724" s="178">
        <f>IF('Funding Allocation Parameters'!$C$5="Basic Library Subsidy", 0, IF('Funding Allocation Parameters'!$C$5="Grant funding", 0, IF('Funding Allocation Parameters'!$C$5="Other author funding",  MIN(O724*('Funding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4" s="178">
        <f>IF('Funding Allocation Parameters'!$C$5="Basic Library Subsidy", MIN(O724*('Funding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MIN($O724*(VLOOKUP(CONCATENATE($A724, 'Funding Allocation Parameters'!$I$5), 'Library Subsidy Complex'!$C$2:$J$55, 6, FALSE)), VLOOKUP(CONCATENATE($A724, 'Funding Allocation Parameters'!$I$5), 'Library Subsidy Complex'!$C$2:$J$55, 8, FALSE)), 0)))))</f>
        <v>1189</v>
      </c>
      <c r="U724" s="178">
        <f>IF('Funding Allocation Parameters'!$C$5="Basic Library Subsidy", 0, IF('Funding Allocation Parameters'!$C$5="Grant funding", 0, IF('Funding Allocation Parameters'!$C$5="Other author funding",  MIN(O724*('Funding Allocation Parameters'!$E$5), 'Funding Allocation Parameters'!$G$5), IF('Funding Allocation Parameters'!$C$5="Any discretionary funds (grants if available, other if no grants)", MIN(O724*('Funding Allocation Parameters'!$E$5), 'Funding Allocation Parameters'!$G$5), IF('Funding Allocation Parameters'!$C$5="Complex Library Subsidy", 0, 0)))))</f>
        <v>0</v>
      </c>
      <c r="V724" s="177">
        <f t="shared" si="345"/>
        <v>410.56780000000003</v>
      </c>
      <c r="W724" s="177">
        <f t="shared" si="346"/>
        <v>410.56780000000003</v>
      </c>
      <c r="X724" s="179">
        <f>IF('Funding Allocation Parameters'!$C$6="Basic Library Subsidy", MIN(V724*'Funding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MIN(V724*VLOOKUP(CONCATENATE($A724, 'Funding Allocation Parameters'!$I$6), 'Library Subsidy Complex'!$C$2:$J$55, 2, FALSE), VLOOKUP(CONCATENATE($A724, 'Funding Allocation Parameters'!$I$6), 'Library Subsidy Complex'!$C$2:$J$55, 4, FALSE)), 0)))))</f>
        <v>0</v>
      </c>
      <c r="Y724" s="179">
        <f>IF('Funding Allocation Parameters'!$C$6="Basic Library Subsidy", 0, IF('Funding Allocation Parameters'!$C$6="Grant funding",MIN(V724*'Funding Allocation Parameters'!$E$6, 'Funding Allocation Parameters'!$G$6), IF('Funding Allocation Parameters'!$C$6="Other author funding", 0, IF('Funding Allocation Parameters'!$C$6="Any discretionary funds (grants if available, other if no grants)", MIN(V724*'Funding Allocation Parameters'!$E$6, 'Funding Allocation Parameters'!$G$6), IF('Funding Allocation Parameters'!$C$6="Complex Library Subsidy", 0, 0)))))</f>
        <v>410.56780000000003</v>
      </c>
      <c r="Z724" s="179">
        <f>IF('Funding Allocation Parameters'!$C$6="Basic Library Subsidy", 0, IF('Funding Allocation Parameters'!$C$6="Grant funding", 0, IF('Funding Allocation Parameters'!$C$6="Other author funding",  MIN(V724*'Funding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4" s="179">
        <f>IF('Funding Allocation Parameters'!$C$6="Basic Library Subsidy", MIN(W724*'Funding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MIN(W724*VLOOKUP(CONCATENATE($A724, 'Funding Allocation Parameters'!$I$6), 'Library Subsidy Complex'!$C$2:$J$55, 6, FALSE), VLOOKUP(CONCATENATE($A724, 'Funding Allocation Parameters'!$I$6), 'Library Subsidy Complex'!$C$2:$J$55, 8, FALSE)), 0)))))</f>
        <v>0</v>
      </c>
      <c r="AB724" s="179">
        <f>IF('Funding Allocation Parameters'!$C$6="Basic Library Subsidy", 0, IF('Funding Allocation Parameters'!$C$6="Grant funding", 0, IF('Funding Allocation Parameters'!$C$6="Other author funding",  MIN(W724*'Funding Allocation Parameters'!$E$6, 'Funding Allocation Parameters'!$G$6), IF('Funding Allocation Parameters'!$C$6="Any discretionary funds (grants if available, other if no grants)", MIN(W724*'Funding Allocation Parameters'!$E$6, 'Funding Allocation Parameters'!$G$6), IF('Funding Allocation Parameters'!$C$6="Complex Library Subsidy", 0, 0)))))</f>
        <v>410.56780000000003</v>
      </c>
      <c r="AC724" s="177">
        <f t="shared" si="347"/>
        <v>0</v>
      </c>
      <c r="AD724" s="177">
        <f t="shared" si="348"/>
        <v>0</v>
      </c>
      <c r="AE724" s="180">
        <f>IF('Funding Allocation Parameters'!$C$7="Basic Library Subsidy", MIN(AC724*'Funding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MIN(AC724*VLOOKUP(CONCATENATE($A724, 'Funding Allocation Parameters'!$I$7), 'Library Subsidy Complex'!$C$2:$J$55, 2, FALSE), VLOOKUP(CONCATENATE($A724, 'Funding Allocation Parameters'!$I$7), 'Library Subsidy Complex'!$C$2:$J$55, 4, FALSE)), 0)))))</f>
        <v>0</v>
      </c>
      <c r="AF724" s="180">
        <f>IF('Funding Allocation Parameters'!$C$7="Basic Library Subsidy", 0, IF('Funding Allocation Parameters'!$C$7="Grant funding",MIN(AC724*'Funding Allocation Parameters'!$E$7, 'Funding Allocation Parameters'!$G$7), IF('Funding Allocation Parameters'!$C$7="Other author funding", 0, IF('Funding Allocation Parameters'!$C$7="Any discretionary funds (grants if available, other if no grants)", MIN(AC724*'Funding Allocation Parameters'!$E$7, 'Funding Allocation Parameters'!$G$7), IF('Funding Allocation Parameters'!$C$7="Complex Library Subsidy", 0, 0)))))</f>
        <v>0</v>
      </c>
      <c r="AG724" s="180">
        <f>IF('Funding Allocation Parameters'!$C$7="Basic Library Subsidy", 0, IF('Funding Allocation Parameters'!$C$7="Grant funding", 0, IF('Funding Allocation Parameters'!$C$7="Other author funding",  MIN(AC724*'Funding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4" s="180">
        <f>IF('Funding Allocation Parameters'!$C$7="Basic Library Subsidy", MIN(AD724*'Funding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MIN(AD724*VLOOKUP(CONCATENATE($A724, 'Funding Allocation Parameters'!$I$7), 'Library Subsidy Complex'!$C$2:$J$55, 6, FALSE), VLOOKUP(CONCATENATE($A724, 'Funding Allocation Parameters'!$I$7), 'Library Subsidy Complex'!$C$2:$J$55, 8, FALSE)), 0)))))</f>
        <v>0</v>
      </c>
      <c r="AI724" s="180">
        <f>IF('Funding Allocation Parameters'!$C$7="Basic Library Subsidy", 0, IF('Funding Allocation Parameters'!$C$7="Grant funding", 0, IF('Funding Allocation Parameters'!$C$7="Other author funding",  MIN(AD724*'Funding Allocation Parameters'!$E$7, 'Funding Allocation Parameters'!$G$7), IF('Funding Allocation Parameters'!$C$7="Any discretionary funds (grants if available, other if no grants)", MIN(AD724*'Funding Allocation Parameters'!$E$7, 'Funding Allocation Parameters'!$G$7), IF('Funding Allocation Parameters'!$C$7="Complex Library Subsidy", 0, 0)))))</f>
        <v>0</v>
      </c>
      <c r="AJ724" s="177">
        <f t="shared" si="349"/>
        <v>0</v>
      </c>
      <c r="AK724" s="177">
        <f t="shared" si="350"/>
        <v>0</v>
      </c>
      <c r="AL724" s="181">
        <f>IF('Funding Allocation Parameters'!$C$8="Basic Library Subsidy", MIN(AJ724*'Funding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MIN(AJ724*VLOOKUP(CONCATENATE($A724, 'Funding Allocation Parameters'!$I$8), 'Library Subsidy Complex'!$C$2:$J$55, 2, FALSE), VLOOKUP(CONCATENATE($A724, 'Funding Allocation Parameters'!$I$8), 'Library Subsidy Complex'!$C$2:$J$55, 4, FALSE)), 0)))))</f>
        <v>0</v>
      </c>
      <c r="AM724" s="181">
        <f>IF('Funding Allocation Parameters'!$C$8="Basic Library Subsidy", 0, IF('Funding Allocation Parameters'!$C$8="Grant funding",MIN(AJ724*'Funding Allocation Parameters'!$E$8, 'Funding Allocation Parameters'!$G$8), IF('Funding Allocation Parameters'!$C$8="Other author funding", 0, IF('Funding Allocation Parameters'!$C$8="Any discretionary funds (grants if available, other if no grants)", MIN(AJ724*'Funding Allocation Parameters'!$E$8, 'Funding Allocation Parameters'!$G$8), IF('Funding Allocation Parameters'!$C$8="Complex Library Subsidy", 0, 0)))))</f>
        <v>0</v>
      </c>
      <c r="AN724" s="181">
        <f>IF('Funding Allocation Parameters'!$C$8="Basic Library Subsidy", 0, IF('Funding Allocation Parameters'!$C$8="Grant funding", 0, IF('Funding Allocation Parameters'!$C$8="Other author funding",  MIN(AJ724*'Funding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4" s="181">
        <f>IF('Funding Allocation Parameters'!$C$8="Basic Library Subsidy", MIN(AK724*'Funding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MIN(AK724*VLOOKUP(CONCATENATE($A724, 'Funding Allocation Parameters'!$I$8), 'Library Subsidy Complex'!$C$2:$J$55, 6, FALSE), VLOOKUP(CONCATENATE($A724, 'Funding Allocation Parameters'!$I$8), 'Library Subsidy Complex'!$C$2:$J$55, 8, FALSE)), 0)))))</f>
        <v>0</v>
      </c>
      <c r="AP724" s="181">
        <f>IF('Funding Allocation Parameters'!$C$8="Basic Library Subsidy", 0, IF('Funding Allocation Parameters'!$C$8="Grant funding", 0, IF('Funding Allocation Parameters'!$C$8="Other author funding",  MIN(AK724*'Funding Allocation Parameters'!$E$8, 'Funding Allocation Parameters'!$G$8), IF('Funding Allocation Parameters'!$C$8="Any discretionary funds (grants if available, other if no grants)", MIN(AK724*'Funding Allocation Parameters'!$E$8, 'Funding Allocation Parameters'!$G$8), IF('Funding Allocation Parameters'!$C$8="Complex Library Subsidy", 0, 0)))))</f>
        <v>0</v>
      </c>
      <c r="AQ724" s="177">
        <f t="shared" si="351"/>
        <v>0</v>
      </c>
      <c r="AR724" s="177">
        <f t="shared" si="352"/>
        <v>0</v>
      </c>
      <c r="AS724" s="182">
        <f t="shared" si="353"/>
        <v>1189</v>
      </c>
      <c r="AT724" s="182">
        <f t="shared" si="354"/>
        <v>410.56780000000003</v>
      </c>
      <c r="AU724" s="182">
        <f t="shared" si="355"/>
        <v>0</v>
      </c>
      <c r="AV724" s="182">
        <f t="shared" si="356"/>
        <v>1189</v>
      </c>
      <c r="AW724" s="182">
        <f t="shared" si="357"/>
        <v>410.56780000000003</v>
      </c>
      <c r="AX724" s="183">
        <f t="shared" si="358"/>
        <v>495.81299999999999</v>
      </c>
      <c r="AY724" s="183">
        <f t="shared" si="359"/>
        <v>171.20677259999999</v>
      </c>
      <c r="AZ724" s="183">
        <f t="shared" si="360"/>
        <v>0</v>
      </c>
      <c r="BA724" s="183">
        <f t="shared" si="361"/>
        <v>693.18700000000001</v>
      </c>
      <c r="BB724" s="183">
        <f t="shared" si="362"/>
        <v>239.36102740000001</v>
      </c>
      <c r="BC724" s="184">
        <f t="shared" si="363"/>
        <v>1189</v>
      </c>
      <c r="BD724" s="184">
        <f t="shared" si="364"/>
        <v>0</v>
      </c>
      <c r="BE724" s="184">
        <f t="shared" si="365"/>
        <v>171.20677259999999</v>
      </c>
      <c r="BF724" s="184">
        <f t="shared" si="366"/>
        <v>239.36102740000001</v>
      </c>
      <c r="BG724" s="102">
        <f t="shared" si="367"/>
        <v>0</v>
      </c>
      <c r="BH724" s="102">
        <f t="shared" si="368"/>
        <v>0</v>
      </c>
      <c r="BI724" s="102">
        <f t="shared" si="369"/>
        <v>0</v>
      </c>
      <c r="BJ724" s="102">
        <f t="shared" si="370"/>
        <v>0.41699999999999998</v>
      </c>
      <c r="BK724" s="102">
        <f t="shared" si="371"/>
        <v>0.58299999999999996</v>
      </c>
      <c r="BL724" s="102">
        <f t="shared" si="372"/>
        <v>0</v>
      </c>
      <c r="BN724" s="102"/>
    </row>
    <row r="725" spans="1:66" x14ac:dyDescent="0.25">
      <c r="A725" s="102" t="s">
        <v>24</v>
      </c>
      <c r="B725" s="102" t="s">
        <v>8</v>
      </c>
      <c r="C725" s="102" t="s">
        <v>8</v>
      </c>
      <c r="D725" s="102" t="s">
        <v>27</v>
      </c>
      <c r="E725" s="102" t="s">
        <v>1366</v>
      </c>
      <c r="F725" s="102" t="s">
        <v>1367</v>
      </c>
      <c r="G725" s="102">
        <v>0.52</v>
      </c>
      <c r="H725" s="102">
        <v>1</v>
      </c>
      <c r="I725" s="102">
        <v>1</v>
      </c>
      <c r="J725" s="167">
        <f>IFERROR(H725*VLOOKUP(A725, 'Advanced Parameters'!$B$7:$G$20, 6, FALSE)*VLOOKUP(A725, 'Growth Parameters'!$B$6:$H$19, 6, FALSE), 0)</f>
        <v>1</v>
      </c>
      <c r="K725" s="167">
        <f>IFERROR(IF('Advanced Parameters'!$C$5="n",'Raw Data'!I725*VLOOKUP(A725,'Advanced Parameters'!$B$7:$G$20,6,FALSE),J725*VLOOKUP(A725,'Advanced Parameters'!$B$7:$G$20,2,FALSE))*VLOOKUP(A725, 'Growth Parameters'!$B$6:$H$19, 6, FALSE), 0)</f>
        <v>1</v>
      </c>
      <c r="L725" s="167">
        <f t="shared" si="373"/>
        <v>0</v>
      </c>
      <c r="M725" s="168">
        <f>IFERROR(IF(G725="NA","NA",IF(G725&gt;'APC Parameters'!$K$6+VLOOKUP('Raw Data'!A725, 'APC Parameters'!$H$7:$L$20, 4, FALSE), 'APC Parameters'!$L$6+VLOOKUP('Raw Data'!A725, 'APC Parameters'!$H$7:$L$20, 5, FALSE), G725*('APC Parameters'!$J$6+VLOOKUP('Raw Data'!A725, 'APC Parameters'!$H$7:$L$20, 3, FALSE))+'APC Parameters'!$I$6+VLOOKUP('Raw Data'!A725, 'APC Parameters'!$H$7:$L$20, 2, FALSE))), 0)</f>
        <v>1516.568</v>
      </c>
      <c r="N725" s="168">
        <f t="shared" si="343"/>
        <v>1516.568</v>
      </c>
      <c r="O725" s="168">
        <f>IFERROR(IF(M725="NA",VLOOKUP(D725,'Internal Calculations'!$B$10:$C$11,2,FALSE), M725)*VLOOKUP(A725, 'Growth Parameters'!$B$6:$H$19, 7, FALSE), 0)</f>
        <v>1516.568</v>
      </c>
      <c r="P725" s="177">
        <f t="shared" si="344"/>
        <v>1516.568</v>
      </c>
      <c r="Q725" s="178">
        <f>IF('Funding Allocation Parameters'!$C$5="Basic Library Subsidy", MIN(O725*('Funding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MIN($O725*(VLOOKUP(CONCATENATE($A725, 'Funding Allocation Parameters'!$I$5), 'Library Subsidy Complex'!$C$2:$J$55, 2, FALSE)), VLOOKUP(CONCATENATE($A725, 'Funding Allocation Parameters'!$I$5), 'Library Subsidy Complex'!$C$2:$J$55, 4, FALSE)), 0)))))</f>
        <v>1189</v>
      </c>
      <c r="R725" s="178">
        <f>IF('Funding Allocation Parameters'!$C$5="Basic Library Subsidy", 0, IF('Funding Allocation Parameters'!$C$5="Grant funding",MIN(O725*('Funding Allocation Parameters'!$E$5), 'Funding Allocation Parameters'!$G$5), IF('Funding Allocation Parameters'!$C$5="Other author funding", 0, IF('Funding Allocation Parameters'!$C$5="Any discretionary funds (grants if available, other if no grants)", MIN(O725*('Funding Allocation Parameters'!$E$5), 'Funding Allocation Parameters'!$G$5), IF('Funding Allocation Parameters'!$C$5="Complex Library Subsidy", 0, 0)))))</f>
        <v>0</v>
      </c>
      <c r="S725" s="178">
        <f>IF('Funding Allocation Parameters'!$C$5="Basic Library Subsidy", 0, IF('Funding Allocation Parameters'!$C$5="Grant funding", 0, IF('Funding Allocation Parameters'!$C$5="Other author funding",  MIN(O725*('Funding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5" s="178">
        <f>IF('Funding Allocation Parameters'!$C$5="Basic Library Subsidy", MIN(O725*('Funding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MIN($O725*(VLOOKUP(CONCATENATE($A725, 'Funding Allocation Parameters'!$I$5), 'Library Subsidy Complex'!$C$2:$J$55, 6, FALSE)), VLOOKUP(CONCATENATE($A725, 'Funding Allocation Parameters'!$I$5), 'Library Subsidy Complex'!$C$2:$J$55, 8, FALSE)), 0)))))</f>
        <v>1189</v>
      </c>
      <c r="U725" s="178">
        <f>IF('Funding Allocation Parameters'!$C$5="Basic Library Subsidy", 0, IF('Funding Allocation Parameters'!$C$5="Grant funding", 0, IF('Funding Allocation Parameters'!$C$5="Other author funding",  MIN(O725*('Funding Allocation Parameters'!$E$5), 'Funding Allocation Parameters'!$G$5), IF('Funding Allocation Parameters'!$C$5="Any discretionary funds (grants if available, other if no grants)", MIN(O725*('Funding Allocation Parameters'!$E$5), 'Funding Allocation Parameters'!$G$5), IF('Funding Allocation Parameters'!$C$5="Complex Library Subsidy", 0, 0)))))</f>
        <v>0</v>
      </c>
      <c r="V725" s="177">
        <f t="shared" si="345"/>
        <v>327.56799999999998</v>
      </c>
      <c r="W725" s="177">
        <f t="shared" si="346"/>
        <v>327.56799999999998</v>
      </c>
      <c r="X725" s="179">
        <f>IF('Funding Allocation Parameters'!$C$6="Basic Library Subsidy", MIN(V725*'Funding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MIN(V725*VLOOKUP(CONCATENATE($A725, 'Funding Allocation Parameters'!$I$6), 'Library Subsidy Complex'!$C$2:$J$55, 2, FALSE), VLOOKUP(CONCATENATE($A725, 'Funding Allocation Parameters'!$I$6), 'Library Subsidy Complex'!$C$2:$J$55, 4, FALSE)), 0)))))</f>
        <v>0</v>
      </c>
      <c r="Y725" s="179">
        <f>IF('Funding Allocation Parameters'!$C$6="Basic Library Subsidy", 0, IF('Funding Allocation Parameters'!$C$6="Grant funding",MIN(V725*'Funding Allocation Parameters'!$E$6, 'Funding Allocation Parameters'!$G$6), IF('Funding Allocation Parameters'!$C$6="Other author funding", 0, IF('Funding Allocation Parameters'!$C$6="Any discretionary funds (grants if available, other if no grants)", MIN(V725*'Funding Allocation Parameters'!$E$6, 'Funding Allocation Parameters'!$G$6), IF('Funding Allocation Parameters'!$C$6="Complex Library Subsidy", 0, 0)))))</f>
        <v>327.56799999999998</v>
      </c>
      <c r="Z725" s="179">
        <f>IF('Funding Allocation Parameters'!$C$6="Basic Library Subsidy", 0, IF('Funding Allocation Parameters'!$C$6="Grant funding", 0, IF('Funding Allocation Parameters'!$C$6="Other author funding",  MIN(V725*'Funding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5" s="179">
        <f>IF('Funding Allocation Parameters'!$C$6="Basic Library Subsidy", MIN(W725*'Funding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MIN(W725*VLOOKUP(CONCATENATE($A725, 'Funding Allocation Parameters'!$I$6), 'Library Subsidy Complex'!$C$2:$J$55, 6, FALSE), VLOOKUP(CONCATENATE($A725, 'Funding Allocation Parameters'!$I$6), 'Library Subsidy Complex'!$C$2:$J$55, 8, FALSE)), 0)))))</f>
        <v>0</v>
      </c>
      <c r="AB725" s="179">
        <f>IF('Funding Allocation Parameters'!$C$6="Basic Library Subsidy", 0, IF('Funding Allocation Parameters'!$C$6="Grant funding", 0, IF('Funding Allocation Parameters'!$C$6="Other author funding",  MIN(W725*'Funding Allocation Parameters'!$E$6, 'Funding Allocation Parameters'!$G$6), IF('Funding Allocation Parameters'!$C$6="Any discretionary funds (grants if available, other if no grants)", MIN(W725*'Funding Allocation Parameters'!$E$6, 'Funding Allocation Parameters'!$G$6), IF('Funding Allocation Parameters'!$C$6="Complex Library Subsidy", 0, 0)))))</f>
        <v>327.56799999999998</v>
      </c>
      <c r="AC725" s="177">
        <f t="shared" si="347"/>
        <v>0</v>
      </c>
      <c r="AD725" s="177">
        <f t="shared" si="348"/>
        <v>0</v>
      </c>
      <c r="AE725" s="180">
        <f>IF('Funding Allocation Parameters'!$C$7="Basic Library Subsidy", MIN(AC725*'Funding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MIN(AC725*VLOOKUP(CONCATENATE($A725, 'Funding Allocation Parameters'!$I$7), 'Library Subsidy Complex'!$C$2:$J$55, 2, FALSE), VLOOKUP(CONCATENATE($A725, 'Funding Allocation Parameters'!$I$7), 'Library Subsidy Complex'!$C$2:$J$55, 4, FALSE)), 0)))))</f>
        <v>0</v>
      </c>
      <c r="AF725" s="180">
        <f>IF('Funding Allocation Parameters'!$C$7="Basic Library Subsidy", 0, IF('Funding Allocation Parameters'!$C$7="Grant funding",MIN(AC725*'Funding Allocation Parameters'!$E$7, 'Funding Allocation Parameters'!$G$7), IF('Funding Allocation Parameters'!$C$7="Other author funding", 0, IF('Funding Allocation Parameters'!$C$7="Any discretionary funds (grants if available, other if no grants)", MIN(AC725*'Funding Allocation Parameters'!$E$7, 'Funding Allocation Parameters'!$G$7), IF('Funding Allocation Parameters'!$C$7="Complex Library Subsidy", 0, 0)))))</f>
        <v>0</v>
      </c>
      <c r="AG725" s="180">
        <f>IF('Funding Allocation Parameters'!$C$7="Basic Library Subsidy", 0, IF('Funding Allocation Parameters'!$C$7="Grant funding", 0, IF('Funding Allocation Parameters'!$C$7="Other author funding",  MIN(AC725*'Funding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5" s="180">
        <f>IF('Funding Allocation Parameters'!$C$7="Basic Library Subsidy", MIN(AD725*'Funding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MIN(AD725*VLOOKUP(CONCATENATE($A725, 'Funding Allocation Parameters'!$I$7), 'Library Subsidy Complex'!$C$2:$J$55, 6, FALSE), VLOOKUP(CONCATENATE($A725, 'Funding Allocation Parameters'!$I$7), 'Library Subsidy Complex'!$C$2:$J$55, 8, FALSE)), 0)))))</f>
        <v>0</v>
      </c>
      <c r="AI725" s="180">
        <f>IF('Funding Allocation Parameters'!$C$7="Basic Library Subsidy", 0, IF('Funding Allocation Parameters'!$C$7="Grant funding", 0, IF('Funding Allocation Parameters'!$C$7="Other author funding",  MIN(AD725*'Funding Allocation Parameters'!$E$7, 'Funding Allocation Parameters'!$G$7), IF('Funding Allocation Parameters'!$C$7="Any discretionary funds (grants if available, other if no grants)", MIN(AD725*'Funding Allocation Parameters'!$E$7, 'Funding Allocation Parameters'!$G$7), IF('Funding Allocation Parameters'!$C$7="Complex Library Subsidy", 0, 0)))))</f>
        <v>0</v>
      </c>
      <c r="AJ725" s="177">
        <f t="shared" si="349"/>
        <v>0</v>
      </c>
      <c r="AK725" s="177">
        <f t="shared" si="350"/>
        <v>0</v>
      </c>
      <c r="AL725" s="181">
        <f>IF('Funding Allocation Parameters'!$C$8="Basic Library Subsidy", MIN(AJ725*'Funding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MIN(AJ725*VLOOKUP(CONCATENATE($A725, 'Funding Allocation Parameters'!$I$8), 'Library Subsidy Complex'!$C$2:$J$55, 2, FALSE), VLOOKUP(CONCATENATE($A725, 'Funding Allocation Parameters'!$I$8), 'Library Subsidy Complex'!$C$2:$J$55, 4, FALSE)), 0)))))</f>
        <v>0</v>
      </c>
      <c r="AM725" s="181">
        <f>IF('Funding Allocation Parameters'!$C$8="Basic Library Subsidy", 0, IF('Funding Allocation Parameters'!$C$8="Grant funding",MIN(AJ725*'Funding Allocation Parameters'!$E$8, 'Funding Allocation Parameters'!$G$8), IF('Funding Allocation Parameters'!$C$8="Other author funding", 0, IF('Funding Allocation Parameters'!$C$8="Any discretionary funds (grants if available, other if no grants)", MIN(AJ725*'Funding Allocation Parameters'!$E$8, 'Funding Allocation Parameters'!$G$8), IF('Funding Allocation Parameters'!$C$8="Complex Library Subsidy", 0, 0)))))</f>
        <v>0</v>
      </c>
      <c r="AN725" s="181">
        <f>IF('Funding Allocation Parameters'!$C$8="Basic Library Subsidy", 0, IF('Funding Allocation Parameters'!$C$8="Grant funding", 0, IF('Funding Allocation Parameters'!$C$8="Other author funding",  MIN(AJ725*'Funding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5" s="181">
        <f>IF('Funding Allocation Parameters'!$C$8="Basic Library Subsidy", MIN(AK725*'Funding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MIN(AK725*VLOOKUP(CONCATENATE($A725, 'Funding Allocation Parameters'!$I$8), 'Library Subsidy Complex'!$C$2:$J$55, 6, FALSE), VLOOKUP(CONCATENATE($A725, 'Funding Allocation Parameters'!$I$8), 'Library Subsidy Complex'!$C$2:$J$55, 8, FALSE)), 0)))))</f>
        <v>0</v>
      </c>
      <c r="AP725" s="181">
        <f>IF('Funding Allocation Parameters'!$C$8="Basic Library Subsidy", 0, IF('Funding Allocation Parameters'!$C$8="Grant funding", 0, IF('Funding Allocation Parameters'!$C$8="Other author funding",  MIN(AK725*'Funding Allocation Parameters'!$E$8, 'Funding Allocation Parameters'!$G$8), IF('Funding Allocation Parameters'!$C$8="Any discretionary funds (grants if available, other if no grants)", MIN(AK725*'Funding Allocation Parameters'!$E$8, 'Funding Allocation Parameters'!$G$8), IF('Funding Allocation Parameters'!$C$8="Complex Library Subsidy", 0, 0)))))</f>
        <v>0</v>
      </c>
      <c r="AQ725" s="177">
        <f t="shared" si="351"/>
        <v>0</v>
      </c>
      <c r="AR725" s="177">
        <f t="shared" si="352"/>
        <v>0</v>
      </c>
      <c r="AS725" s="182">
        <f t="shared" si="353"/>
        <v>1189</v>
      </c>
      <c r="AT725" s="182">
        <f t="shared" si="354"/>
        <v>327.56799999999998</v>
      </c>
      <c r="AU725" s="182">
        <f t="shared" si="355"/>
        <v>0</v>
      </c>
      <c r="AV725" s="182">
        <f t="shared" si="356"/>
        <v>1189</v>
      </c>
      <c r="AW725" s="182">
        <f t="shared" si="357"/>
        <v>327.56799999999998</v>
      </c>
      <c r="AX725" s="183">
        <f t="shared" si="358"/>
        <v>1189</v>
      </c>
      <c r="AY725" s="183">
        <f t="shared" si="359"/>
        <v>327.56799999999998</v>
      </c>
      <c r="AZ725" s="183">
        <f t="shared" si="360"/>
        <v>0</v>
      </c>
      <c r="BA725" s="183">
        <f t="shared" si="361"/>
        <v>0</v>
      </c>
      <c r="BB725" s="183">
        <f t="shared" si="362"/>
        <v>0</v>
      </c>
      <c r="BC725" s="184">
        <f t="shared" si="363"/>
        <v>1189</v>
      </c>
      <c r="BD725" s="184">
        <f t="shared" si="364"/>
        <v>0</v>
      </c>
      <c r="BE725" s="184">
        <f t="shared" si="365"/>
        <v>327.56799999999998</v>
      </c>
      <c r="BF725" s="184">
        <f t="shared" si="366"/>
        <v>0</v>
      </c>
      <c r="BG725" s="102">
        <f t="shared" si="367"/>
        <v>0</v>
      </c>
      <c r="BH725" s="102">
        <f t="shared" si="368"/>
        <v>0</v>
      </c>
      <c r="BI725" s="102">
        <f t="shared" si="369"/>
        <v>0</v>
      </c>
      <c r="BJ725" s="102">
        <f t="shared" si="370"/>
        <v>1</v>
      </c>
      <c r="BK725" s="102">
        <f t="shared" si="371"/>
        <v>0</v>
      </c>
      <c r="BL725" s="102">
        <f t="shared" si="372"/>
        <v>0</v>
      </c>
      <c r="BN725" s="102"/>
    </row>
    <row r="726" spans="1:66" x14ac:dyDescent="0.25">
      <c r="A726" s="102" t="s">
        <v>7</v>
      </c>
      <c r="B726" s="102" t="s">
        <v>8</v>
      </c>
      <c r="C726" s="102" t="s">
        <v>8</v>
      </c>
      <c r="D726" s="102" t="s">
        <v>27</v>
      </c>
      <c r="E726" s="102" t="s">
        <v>1368</v>
      </c>
      <c r="F726" s="102" t="s">
        <v>1369</v>
      </c>
      <c r="G726" s="102">
        <v>1.756</v>
      </c>
      <c r="H726" s="102">
        <v>1</v>
      </c>
      <c r="I726" s="102">
        <v>0</v>
      </c>
      <c r="J726" s="167">
        <f>IFERROR(H726*VLOOKUP(A726, 'Advanced Parameters'!$B$7:$G$20, 6, FALSE)*VLOOKUP(A726, 'Growth Parameters'!$B$6:$H$19, 6, FALSE), 0)</f>
        <v>1</v>
      </c>
      <c r="K726" s="167">
        <f>IFERROR(IF('Advanced Parameters'!$C$5="n",'Raw Data'!I726*VLOOKUP(A726,'Advanced Parameters'!$B$7:$G$20,6,FALSE),J726*VLOOKUP(A726,'Advanced Parameters'!$B$7:$G$20,2,FALSE))*VLOOKUP(A726, 'Growth Parameters'!$B$6:$H$19, 6, FALSE), 0)</f>
        <v>0</v>
      </c>
      <c r="L726" s="167">
        <f t="shared" si="373"/>
        <v>1</v>
      </c>
      <c r="M726" s="168">
        <f>IFERROR(IF(G726="NA","NA",IF(G726&gt;'APC Parameters'!$K$6+VLOOKUP('Raw Data'!A726, 'APC Parameters'!$H$7:$L$20, 4, FALSE), 'APC Parameters'!$L$6+VLOOKUP('Raw Data'!A726, 'APC Parameters'!$H$7:$L$20, 5, FALSE), G726*('APC Parameters'!$J$6+VLOOKUP('Raw Data'!A726, 'APC Parameters'!$H$7:$L$20, 3, FALSE))+'APC Parameters'!$I$6+VLOOKUP('Raw Data'!A726, 'APC Parameters'!$H$7:$L$20, 2, FALSE))), 0)</f>
        <v>2393.3864000000003</v>
      </c>
      <c r="N726" s="168">
        <f t="shared" si="343"/>
        <v>2393.3864000000003</v>
      </c>
      <c r="O726" s="168">
        <f>IFERROR(IF(M726="NA",VLOOKUP(D726,'Internal Calculations'!$B$10:$C$11,2,FALSE), M726)*VLOOKUP(A726, 'Growth Parameters'!$B$6:$H$19, 7, FALSE), 0)</f>
        <v>2393.3864000000003</v>
      </c>
      <c r="P726" s="177">
        <f t="shared" si="344"/>
        <v>2393.3864000000003</v>
      </c>
      <c r="Q726" s="178">
        <f>IF('Funding Allocation Parameters'!$C$5="Basic Library Subsidy", MIN(O726*('Funding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MIN($O726*(VLOOKUP(CONCATENATE($A726, 'Funding Allocation Parameters'!$I$5), 'Library Subsidy Complex'!$C$2:$J$55, 2, FALSE)), VLOOKUP(CONCATENATE($A726, 'Funding Allocation Parameters'!$I$5), 'Library Subsidy Complex'!$C$2:$J$55, 4, FALSE)), 0)))))</f>
        <v>1189</v>
      </c>
      <c r="R726" s="178">
        <f>IF('Funding Allocation Parameters'!$C$5="Basic Library Subsidy", 0, IF('Funding Allocation Parameters'!$C$5="Grant funding",MIN(O726*('Funding Allocation Parameters'!$E$5), 'Funding Allocation Parameters'!$G$5), IF('Funding Allocation Parameters'!$C$5="Other author funding", 0, IF('Funding Allocation Parameters'!$C$5="Any discretionary funds (grants if available, other if no grants)", MIN(O726*('Funding Allocation Parameters'!$E$5), 'Funding Allocation Parameters'!$G$5), IF('Funding Allocation Parameters'!$C$5="Complex Library Subsidy", 0, 0)))))</f>
        <v>0</v>
      </c>
      <c r="S726" s="178">
        <f>IF('Funding Allocation Parameters'!$C$5="Basic Library Subsidy", 0, IF('Funding Allocation Parameters'!$C$5="Grant funding", 0, IF('Funding Allocation Parameters'!$C$5="Other author funding",  MIN(O726*('Funding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6" s="178">
        <f>IF('Funding Allocation Parameters'!$C$5="Basic Library Subsidy", MIN(O726*('Funding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MIN($O726*(VLOOKUP(CONCATENATE($A726, 'Funding Allocation Parameters'!$I$5), 'Library Subsidy Complex'!$C$2:$J$55, 6, FALSE)), VLOOKUP(CONCATENATE($A726, 'Funding Allocation Parameters'!$I$5), 'Library Subsidy Complex'!$C$2:$J$55, 8, FALSE)), 0)))))</f>
        <v>1189</v>
      </c>
      <c r="U726" s="178">
        <f>IF('Funding Allocation Parameters'!$C$5="Basic Library Subsidy", 0, IF('Funding Allocation Parameters'!$C$5="Grant funding", 0, IF('Funding Allocation Parameters'!$C$5="Other author funding",  MIN(O726*('Funding Allocation Parameters'!$E$5), 'Funding Allocation Parameters'!$G$5), IF('Funding Allocation Parameters'!$C$5="Any discretionary funds (grants if available, other if no grants)", MIN(O726*('Funding Allocation Parameters'!$E$5), 'Funding Allocation Parameters'!$G$5), IF('Funding Allocation Parameters'!$C$5="Complex Library Subsidy", 0, 0)))))</f>
        <v>0</v>
      </c>
      <c r="V726" s="177">
        <f t="shared" si="345"/>
        <v>1204.3864000000003</v>
      </c>
      <c r="W726" s="177">
        <f t="shared" si="346"/>
        <v>1204.3864000000003</v>
      </c>
      <c r="X726" s="179">
        <f>IF('Funding Allocation Parameters'!$C$6="Basic Library Subsidy", MIN(V726*'Funding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MIN(V726*VLOOKUP(CONCATENATE($A726, 'Funding Allocation Parameters'!$I$6), 'Library Subsidy Complex'!$C$2:$J$55, 2, FALSE), VLOOKUP(CONCATENATE($A726, 'Funding Allocation Parameters'!$I$6), 'Library Subsidy Complex'!$C$2:$J$55, 4, FALSE)), 0)))))</f>
        <v>0</v>
      </c>
      <c r="Y726" s="179">
        <f>IF('Funding Allocation Parameters'!$C$6="Basic Library Subsidy", 0, IF('Funding Allocation Parameters'!$C$6="Grant funding",MIN(V726*'Funding Allocation Parameters'!$E$6, 'Funding Allocation Parameters'!$G$6), IF('Funding Allocation Parameters'!$C$6="Other author funding", 0, IF('Funding Allocation Parameters'!$C$6="Any discretionary funds (grants if available, other if no grants)", MIN(V726*'Funding Allocation Parameters'!$E$6, 'Funding Allocation Parameters'!$G$6), IF('Funding Allocation Parameters'!$C$6="Complex Library Subsidy", 0, 0)))))</f>
        <v>1204.3864000000003</v>
      </c>
      <c r="Z726" s="179">
        <f>IF('Funding Allocation Parameters'!$C$6="Basic Library Subsidy", 0, IF('Funding Allocation Parameters'!$C$6="Grant funding", 0, IF('Funding Allocation Parameters'!$C$6="Other author funding",  MIN(V726*'Funding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6" s="179">
        <f>IF('Funding Allocation Parameters'!$C$6="Basic Library Subsidy", MIN(W726*'Funding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MIN(W726*VLOOKUP(CONCATENATE($A726, 'Funding Allocation Parameters'!$I$6), 'Library Subsidy Complex'!$C$2:$J$55, 6, FALSE), VLOOKUP(CONCATENATE($A726, 'Funding Allocation Parameters'!$I$6), 'Library Subsidy Complex'!$C$2:$J$55, 8, FALSE)), 0)))))</f>
        <v>0</v>
      </c>
      <c r="AB726" s="179">
        <f>IF('Funding Allocation Parameters'!$C$6="Basic Library Subsidy", 0, IF('Funding Allocation Parameters'!$C$6="Grant funding", 0, IF('Funding Allocation Parameters'!$C$6="Other author funding",  MIN(W726*'Funding Allocation Parameters'!$E$6, 'Funding Allocation Parameters'!$G$6), IF('Funding Allocation Parameters'!$C$6="Any discretionary funds (grants if available, other if no grants)", MIN(W726*'Funding Allocation Parameters'!$E$6, 'Funding Allocation Parameters'!$G$6), IF('Funding Allocation Parameters'!$C$6="Complex Library Subsidy", 0, 0)))))</f>
        <v>1204.3864000000003</v>
      </c>
      <c r="AC726" s="177">
        <f t="shared" si="347"/>
        <v>0</v>
      </c>
      <c r="AD726" s="177">
        <f t="shared" si="348"/>
        <v>0</v>
      </c>
      <c r="AE726" s="180">
        <f>IF('Funding Allocation Parameters'!$C$7="Basic Library Subsidy", MIN(AC726*'Funding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MIN(AC726*VLOOKUP(CONCATENATE($A726, 'Funding Allocation Parameters'!$I$7), 'Library Subsidy Complex'!$C$2:$J$55, 2, FALSE), VLOOKUP(CONCATENATE($A726, 'Funding Allocation Parameters'!$I$7), 'Library Subsidy Complex'!$C$2:$J$55, 4, FALSE)), 0)))))</f>
        <v>0</v>
      </c>
      <c r="AF726" s="180">
        <f>IF('Funding Allocation Parameters'!$C$7="Basic Library Subsidy", 0, IF('Funding Allocation Parameters'!$C$7="Grant funding",MIN(AC726*'Funding Allocation Parameters'!$E$7, 'Funding Allocation Parameters'!$G$7), IF('Funding Allocation Parameters'!$C$7="Other author funding", 0, IF('Funding Allocation Parameters'!$C$7="Any discretionary funds (grants if available, other if no grants)", MIN(AC726*'Funding Allocation Parameters'!$E$7, 'Funding Allocation Parameters'!$G$7), IF('Funding Allocation Parameters'!$C$7="Complex Library Subsidy", 0, 0)))))</f>
        <v>0</v>
      </c>
      <c r="AG726" s="180">
        <f>IF('Funding Allocation Parameters'!$C$7="Basic Library Subsidy", 0, IF('Funding Allocation Parameters'!$C$7="Grant funding", 0, IF('Funding Allocation Parameters'!$C$7="Other author funding",  MIN(AC726*'Funding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6" s="180">
        <f>IF('Funding Allocation Parameters'!$C$7="Basic Library Subsidy", MIN(AD726*'Funding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MIN(AD726*VLOOKUP(CONCATENATE($A726, 'Funding Allocation Parameters'!$I$7), 'Library Subsidy Complex'!$C$2:$J$55, 6, FALSE), VLOOKUP(CONCATENATE($A726, 'Funding Allocation Parameters'!$I$7), 'Library Subsidy Complex'!$C$2:$J$55, 8, FALSE)), 0)))))</f>
        <v>0</v>
      </c>
      <c r="AI726" s="180">
        <f>IF('Funding Allocation Parameters'!$C$7="Basic Library Subsidy", 0, IF('Funding Allocation Parameters'!$C$7="Grant funding", 0, IF('Funding Allocation Parameters'!$C$7="Other author funding",  MIN(AD726*'Funding Allocation Parameters'!$E$7, 'Funding Allocation Parameters'!$G$7), IF('Funding Allocation Parameters'!$C$7="Any discretionary funds (grants if available, other if no grants)", MIN(AD726*'Funding Allocation Parameters'!$E$7, 'Funding Allocation Parameters'!$G$7), IF('Funding Allocation Parameters'!$C$7="Complex Library Subsidy", 0, 0)))))</f>
        <v>0</v>
      </c>
      <c r="AJ726" s="177">
        <f t="shared" si="349"/>
        <v>0</v>
      </c>
      <c r="AK726" s="177">
        <f t="shared" si="350"/>
        <v>0</v>
      </c>
      <c r="AL726" s="181">
        <f>IF('Funding Allocation Parameters'!$C$8="Basic Library Subsidy", MIN(AJ726*'Funding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MIN(AJ726*VLOOKUP(CONCATENATE($A726, 'Funding Allocation Parameters'!$I$8), 'Library Subsidy Complex'!$C$2:$J$55, 2, FALSE), VLOOKUP(CONCATENATE($A726, 'Funding Allocation Parameters'!$I$8), 'Library Subsidy Complex'!$C$2:$J$55, 4, FALSE)), 0)))))</f>
        <v>0</v>
      </c>
      <c r="AM726" s="181">
        <f>IF('Funding Allocation Parameters'!$C$8="Basic Library Subsidy", 0, IF('Funding Allocation Parameters'!$C$8="Grant funding",MIN(AJ726*'Funding Allocation Parameters'!$E$8, 'Funding Allocation Parameters'!$G$8), IF('Funding Allocation Parameters'!$C$8="Other author funding", 0, IF('Funding Allocation Parameters'!$C$8="Any discretionary funds (grants if available, other if no grants)", MIN(AJ726*'Funding Allocation Parameters'!$E$8, 'Funding Allocation Parameters'!$G$8), IF('Funding Allocation Parameters'!$C$8="Complex Library Subsidy", 0, 0)))))</f>
        <v>0</v>
      </c>
      <c r="AN726" s="181">
        <f>IF('Funding Allocation Parameters'!$C$8="Basic Library Subsidy", 0, IF('Funding Allocation Parameters'!$C$8="Grant funding", 0, IF('Funding Allocation Parameters'!$C$8="Other author funding",  MIN(AJ726*'Funding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6" s="181">
        <f>IF('Funding Allocation Parameters'!$C$8="Basic Library Subsidy", MIN(AK726*'Funding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MIN(AK726*VLOOKUP(CONCATENATE($A726, 'Funding Allocation Parameters'!$I$8), 'Library Subsidy Complex'!$C$2:$J$55, 6, FALSE), VLOOKUP(CONCATENATE($A726, 'Funding Allocation Parameters'!$I$8), 'Library Subsidy Complex'!$C$2:$J$55, 8, FALSE)), 0)))))</f>
        <v>0</v>
      </c>
      <c r="AP726" s="181">
        <f>IF('Funding Allocation Parameters'!$C$8="Basic Library Subsidy", 0, IF('Funding Allocation Parameters'!$C$8="Grant funding", 0, IF('Funding Allocation Parameters'!$C$8="Other author funding",  MIN(AK726*'Funding Allocation Parameters'!$E$8, 'Funding Allocation Parameters'!$G$8), IF('Funding Allocation Parameters'!$C$8="Any discretionary funds (grants if available, other if no grants)", MIN(AK726*'Funding Allocation Parameters'!$E$8, 'Funding Allocation Parameters'!$G$8), IF('Funding Allocation Parameters'!$C$8="Complex Library Subsidy", 0, 0)))))</f>
        <v>0</v>
      </c>
      <c r="AQ726" s="177">
        <f t="shared" si="351"/>
        <v>0</v>
      </c>
      <c r="AR726" s="177">
        <f t="shared" si="352"/>
        <v>0</v>
      </c>
      <c r="AS726" s="182">
        <f t="shared" si="353"/>
        <v>1189</v>
      </c>
      <c r="AT726" s="182">
        <f t="shared" si="354"/>
        <v>1204.3864000000003</v>
      </c>
      <c r="AU726" s="182">
        <f t="shared" si="355"/>
        <v>0</v>
      </c>
      <c r="AV726" s="182">
        <f t="shared" si="356"/>
        <v>1189</v>
      </c>
      <c r="AW726" s="182">
        <f t="shared" si="357"/>
        <v>1204.3864000000003</v>
      </c>
      <c r="AX726" s="183">
        <f t="shared" si="358"/>
        <v>0</v>
      </c>
      <c r="AY726" s="183">
        <f t="shared" si="359"/>
        <v>0</v>
      </c>
      <c r="AZ726" s="183">
        <f t="shared" si="360"/>
        <v>0</v>
      </c>
      <c r="BA726" s="183">
        <f t="shared" si="361"/>
        <v>1189</v>
      </c>
      <c r="BB726" s="183">
        <f t="shared" si="362"/>
        <v>1204.3864000000003</v>
      </c>
      <c r="BC726" s="184">
        <f t="shared" si="363"/>
        <v>1189</v>
      </c>
      <c r="BD726" s="184">
        <f t="shared" si="364"/>
        <v>0</v>
      </c>
      <c r="BE726" s="184">
        <f t="shared" si="365"/>
        <v>0</v>
      </c>
      <c r="BF726" s="184">
        <f t="shared" si="366"/>
        <v>1204.3864000000003</v>
      </c>
      <c r="BG726" s="102">
        <f t="shared" si="367"/>
        <v>0</v>
      </c>
      <c r="BH726" s="102">
        <f t="shared" si="368"/>
        <v>0</v>
      </c>
      <c r="BI726" s="102">
        <f t="shared" si="369"/>
        <v>0</v>
      </c>
      <c r="BJ726" s="102">
        <f t="shared" si="370"/>
        <v>0</v>
      </c>
      <c r="BK726" s="102">
        <f t="shared" si="371"/>
        <v>1</v>
      </c>
      <c r="BL726" s="102">
        <f t="shared" si="372"/>
        <v>0</v>
      </c>
      <c r="BN726" s="102"/>
    </row>
    <row r="727" spans="1:66" x14ac:dyDescent="0.25">
      <c r="A727" s="102" t="s">
        <v>24</v>
      </c>
      <c r="B727" s="102" t="s">
        <v>8</v>
      </c>
      <c r="C727" s="102" t="s">
        <v>8</v>
      </c>
      <c r="D727" s="102" t="s">
        <v>27</v>
      </c>
      <c r="E727" s="102" t="s">
        <v>39</v>
      </c>
      <c r="F727" s="102" t="s">
        <v>1370</v>
      </c>
      <c r="G727" s="102" t="s">
        <v>9</v>
      </c>
      <c r="H727" s="102">
        <v>1</v>
      </c>
      <c r="I727" s="102">
        <v>1</v>
      </c>
      <c r="J727" s="167">
        <f>IFERROR(H727*VLOOKUP(A727, 'Advanced Parameters'!$B$7:$G$20, 6, FALSE)*VLOOKUP(A727, 'Growth Parameters'!$B$6:$H$19, 6, FALSE), 0)</f>
        <v>1</v>
      </c>
      <c r="K727" s="167">
        <f>IFERROR(IF('Advanced Parameters'!$C$5="n",'Raw Data'!I727*VLOOKUP(A727,'Advanced Parameters'!$B$7:$G$20,6,FALSE),J727*VLOOKUP(A727,'Advanced Parameters'!$B$7:$G$20,2,FALSE))*VLOOKUP(A727, 'Growth Parameters'!$B$6:$H$19, 6, FALSE), 0)</f>
        <v>1</v>
      </c>
      <c r="L727" s="167">
        <f t="shared" si="373"/>
        <v>0</v>
      </c>
      <c r="M727" s="168" t="str">
        <f>IFERROR(IF(G727="NA","NA",IF(G727&gt;'APC Parameters'!$K$6+VLOOKUP('Raw Data'!A727, 'APC Parameters'!$H$7:$L$20, 4, FALSE), 'APC Parameters'!$L$6+VLOOKUP('Raw Data'!A727, 'APC Parameters'!$H$7:$L$20, 5, FALSE), G727*('APC Parameters'!$J$6+VLOOKUP('Raw Data'!A727, 'APC Parameters'!$H$7:$L$20, 3, FALSE))+'APC Parameters'!$I$6+VLOOKUP('Raw Data'!A727, 'APC Parameters'!$H$7:$L$20, 2, FALSE))), 0)</f>
        <v>NA</v>
      </c>
      <c r="N727" s="168" t="str">
        <f t="shared" si="343"/>
        <v>NA</v>
      </c>
      <c r="O727" s="168">
        <f>IFERROR(IF(M727="NA",VLOOKUP(D727,'Internal Calculations'!$B$10:$C$11,2,FALSE), M727)*VLOOKUP(A727, 'Growth Parameters'!$B$6:$H$19, 7, FALSE), 0)</f>
        <v>2278.6764150234731</v>
      </c>
      <c r="P727" s="177">
        <f t="shared" si="344"/>
        <v>2278.6764150234731</v>
      </c>
      <c r="Q727" s="178">
        <f>IF('Funding Allocation Parameters'!$C$5="Basic Library Subsidy", MIN(O727*('Funding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MIN($O727*(VLOOKUP(CONCATENATE($A727, 'Funding Allocation Parameters'!$I$5), 'Library Subsidy Complex'!$C$2:$J$55, 2, FALSE)), VLOOKUP(CONCATENATE($A727, 'Funding Allocation Parameters'!$I$5), 'Library Subsidy Complex'!$C$2:$J$55, 4, FALSE)), 0)))))</f>
        <v>1189</v>
      </c>
      <c r="R727" s="178">
        <f>IF('Funding Allocation Parameters'!$C$5="Basic Library Subsidy", 0, IF('Funding Allocation Parameters'!$C$5="Grant funding",MIN(O727*('Funding Allocation Parameters'!$E$5), 'Funding Allocation Parameters'!$G$5), IF('Funding Allocation Parameters'!$C$5="Other author funding", 0, IF('Funding Allocation Parameters'!$C$5="Any discretionary funds (grants if available, other if no grants)", MIN(O727*('Funding Allocation Parameters'!$E$5), 'Funding Allocation Parameters'!$G$5), IF('Funding Allocation Parameters'!$C$5="Complex Library Subsidy", 0, 0)))))</f>
        <v>0</v>
      </c>
      <c r="S727" s="178">
        <f>IF('Funding Allocation Parameters'!$C$5="Basic Library Subsidy", 0, IF('Funding Allocation Parameters'!$C$5="Grant funding", 0, IF('Funding Allocation Parameters'!$C$5="Other author funding",  MIN(O727*('Funding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7" s="178">
        <f>IF('Funding Allocation Parameters'!$C$5="Basic Library Subsidy", MIN(O727*('Funding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MIN($O727*(VLOOKUP(CONCATENATE($A727, 'Funding Allocation Parameters'!$I$5), 'Library Subsidy Complex'!$C$2:$J$55, 6, FALSE)), VLOOKUP(CONCATENATE($A727, 'Funding Allocation Parameters'!$I$5), 'Library Subsidy Complex'!$C$2:$J$55, 8, FALSE)), 0)))))</f>
        <v>1189</v>
      </c>
      <c r="U727" s="178">
        <f>IF('Funding Allocation Parameters'!$C$5="Basic Library Subsidy", 0, IF('Funding Allocation Parameters'!$C$5="Grant funding", 0, IF('Funding Allocation Parameters'!$C$5="Other author funding",  MIN(O727*('Funding Allocation Parameters'!$E$5), 'Funding Allocation Parameters'!$G$5), IF('Funding Allocation Parameters'!$C$5="Any discretionary funds (grants if available, other if no grants)", MIN(O727*('Funding Allocation Parameters'!$E$5), 'Funding Allocation Parameters'!$G$5), IF('Funding Allocation Parameters'!$C$5="Complex Library Subsidy", 0, 0)))))</f>
        <v>0</v>
      </c>
      <c r="V727" s="177">
        <f t="shared" si="345"/>
        <v>1089.6764150234731</v>
      </c>
      <c r="W727" s="177">
        <f t="shared" si="346"/>
        <v>1089.6764150234731</v>
      </c>
      <c r="X727" s="179">
        <f>IF('Funding Allocation Parameters'!$C$6="Basic Library Subsidy", MIN(V727*'Funding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MIN(V727*VLOOKUP(CONCATENATE($A727, 'Funding Allocation Parameters'!$I$6), 'Library Subsidy Complex'!$C$2:$J$55, 2, FALSE), VLOOKUP(CONCATENATE($A727, 'Funding Allocation Parameters'!$I$6), 'Library Subsidy Complex'!$C$2:$J$55, 4, FALSE)), 0)))))</f>
        <v>0</v>
      </c>
      <c r="Y727" s="179">
        <f>IF('Funding Allocation Parameters'!$C$6="Basic Library Subsidy", 0, IF('Funding Allocation Parameters'!$C$6="Grant funding",MIN(V727*'Funding Allocation Parameters'!$E$6, 'Funding Allocation Parameters'!$G$6), IF('Funding Allocation Parameters'!$C$6="Other author funding", 0, IF('Funding Allocation Parameters'!$C$6="Any discretionary funds (grants if available, other if no grants)", MIN(V727*'Funding Allocation Parameters'!$E$6, 'Funding Allocation Parameters'!$G$6), IF('Funding Allocation Parameters'!$C$6="Complex Library Subsidy", 0, 0)))))</f>
        <v>1089.6764150234731</v>
      </c>
      <c r="Z727" s="179">
        <f>IF('Funding Allocation Parameters'!$C$6="Basic Library Subsidy", 0, IF('Funding Allocation Parameters'!$C$6="Grant funding", 0, IF('Funding Allocation Parameters'!$C$6="Other author funding",  MIN(V727*'Funding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7" s="179">
        <f>IF('Funding Allocation Parameters'!$C$6="Basic Library Subsidy", MIN(W727*'Funding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MIN(W727*VLOOKUP(CONCATENATE($A727, 'Funding Allocation Parameters'!$I$6), 'Library Subsidy Complex'!$C$2:$J$55, 6, FALSE), VLOOKUP(CONCATENATE($A727, 'Funding Allocation Parameters'!$I$6), 'Library Subsidy Complex'!$C$2:$J$55, 8, FALSE)), 0)))))</f>
        <v>0</v>
      </c>
      <c r="AB727" s="179">
        <f>IF('Funding Allocation Parameters'!$C$6="Basic Library Subsidy", 0, IF('Funding Allocation Parameters'!$C$6="Grant funding", 0, IF('Funding Allocation Parameters'!$C$6="Other author funding",  MIN(W727*'Funding Allocation Parameters'!$E$6, 'Funding Allocation Parameters'!$G$6), IF('Funding Allocation Parameters'!$C$6="Any discretionary funds (grants if available, other if no grants)", MIN(W727*'Funding Allocation Parameters'!$E$6, 'Funding Allocation Parameters'!$G$6), IF('Funding Allocation Parameters'!$C$6="Complex Library Subsidy", 0, 0)))))</f>
        <v>1089.6764150234731</v>
      </c>
      <c r="AC727" s="177">
        <f t="shared" si="347"/>
        <v>0</v>
      </c>
      <c r="AD727" s="177">
        <f t="shared" si="348"/>
        <v>0</v>
      </c>
      <c r="AE727" s="180">
        <f>IF('Funding Allocation Parameters'!$C$7="Basic Library Subsidy", MIN(AC727*'Funding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MIN(AC727*VLOOKUP(CONCATENATE($A727, 'Funding Allocation Parameters'!$I$7), 'Library Subsidy Complex'!$C$2:$J$55, 2, FALSE), VLOOKUP(CONCATENATE($A727, 'Funding Allocation Parameters'!$I$7), 'Library Subsidy Complex'!$C$2:$J$55, 4, FALSE)), 0)))))</f>
        <v>0</v>
      </c>
      <c r="AF727" s="180">
        <f>IF('Funding Allocation Parameters'!$C$7="Basic Library Subsidy", 0, IF('Funding Allocation Parameters'!$C$7="Grant funding",MIN(AC727*'Funding Allocation Parameters'!$E$7, 'Funding Allocation Parameters'!$G$7), IF('Funding Allocation Parameters'!$C$7="Other author funding", 0, IF('Funding Allocation Parameters'!$C$7="Any discretionary funds (grants if available, other if no grants)", MIN(AC727*'Funding Allocation Parameters'!$E$7, 'Funding Allocation Parameters'!$G$7), IF('Funding Allocation Parameters'!$C$7="Complex Library Subsidy", 0, 0)))))</f>
        <v>0</v>
      </c>
      <c r="AG727" s="180">
        <f>IF('Funding Allocation Parameters'!$C$7="Basic Library Subsidy", 0, IF('Funding Allocation Parameters'!$C$7="Grant funding", 0, IF('Funding Allocation Parameters'!$C$7="Other author funding",  MIN(AC727*'Funding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7" s="180">
        <f>IF('Funding Allocation Parameters'!$C$7="Basic Library Subsidy", MIN(AD727*'Funding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MIN(AD727*VLOOKUP(CONCATENATE($A727, 'Funding Allocation Parameters'!$I$7), 'Library Subsidy Complex'!$C$2:$J$55, 6, FALSE), VLOOKUP(CONCATENATE($A727, 'Funding Allocation Parameters'!$I$7), 'Library Subsidy Complex'!$C$2:$J$55, 8, FALSE)), 0)))))</f>
        <v>0</v>
      </c>
      <c r="AI727" s="180">
        <f>IF('Funding Allocation Parameters'!$C$7="Basic Library Subsidy", 0, IF('Funding Allocation Parameters'!$C$7="Grant funding", 0, IF('Funding Allocation Parameters'!$C$7="Other author funding",  MIN(AD727*'Funding Allocation Parameters'!$E$7, 'Funding Allocation Parameters'!$G$7), IF('Funding Allocation Parameters'!$C$7="Any discretionary funds (grants if available, other if no grants)", MIN(AD727*'Funding Allocation Parameters'!$E$7, 'Funding Allocation Parameters'!$G$7), IF('Funding Allocation Parameters'!$C$7="Complex Library Subsidy", 0, 0)))))</f>
        <v>0</v>
      </c>
      <c r="AJ727" s="177">
        <f t="shared" si="349"/>
        <v>0</v>
      </c>
      <c r="AK727" s="177">
        <f t="shared" si="350"/>
        <v>0</v>
      </c>
      <c r="AL727" s="181">
        <f>IF('Funding Allocation Parameters'!$C$8="Basic Library Subsidy", MIN(AJ727*'Funding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MIN(AJ727*VLOOKUP(CONCATENATE($A727, 'Funding Allocation Parameters'!$I$8), 'Library Subsidy Complex'!$C$2:$J$55, 2, FALSE), VLOOKUP(CONCATENATE($A727, 'Funding Allocation Parameters'!$I$8), 'Library Subsidy Complex'!$C$2:$J$55, 4, FALSE)), 0)))))</f>
        <v>0</v>
      </c>
      <c r="AM727" s="181">
        <f>IF('Funding Allocation Parameters'!$C$8="Basic Library Subsidy", 0, IF('Funding Allocation Parameters'!$C$8="Grant funding",MIN(AJ727*'Funding Allocation Parameters'!$E$8, 'Funding Allocation Parameters'!$G$8), IF('Funding Allocation Parameters'!$C$8="Other author funding", 0, IF('Funding Allocation Parameters'!$C$8="Any discretionary funds (grants if available, other if no grants)", MIN(AJ727*'Funding Allocation Parameters'!$E$8, 'Funding Allocation Parameters'!$G$8), IF('Funding Allocation Parameters'!$C$8="Complex Library Subsidy", 0, 0)))))</f>
        <v>0</v>
      </c>
      <c r="AN727" s="181">
        <f>IF('Funding Allocation Parameters'!$C$8="Basic Library Subsidy", 0, IF('Funding Allocation Parameters'!$C$8="Grant funding", 0, IF('Funding Allocation Parameters'!$C$8="Other author funding",  MIN(AJ727*'Funding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7" s="181">
        <f>IF('Funding Allocation Parameters'!$C$8="Basic Library Subsidy", MIN(AK727*'Funding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MIN(AK727*VLOOKUP(CONCATENATE($A727, 'Funding Allocation Parameters'!$I$8), 'Library Subsidy Complex'!$C$2:$J$55, 6, FALSE), VLOOKUP(CONCATENATE($A727, 'Funding Allocation Parameters'!$I$8), 'Library Subsidy Complex'!$C$2:$J$55, 8, FALSE)), 0)))))</f>
        <v>0</v>
      </c>
      <c r="AP727" s="181">
        <f>IF('Funding Allocation Parameters'!$C$8="Basic Library Subsidy", 0, IF('Funding Allocation Parameters'!$C$8="Grant funding", 0, IF('Funding Allocation Parameters'!$C$8="Other author funding",  MIN(AK727*'Funding Allocation Parameters'!$E$8, 'Funding Allocation Parameters'!$G$8), IF('Funding Allocation Parameters'!$C$8="Any discretionary funds (grants if available, other if no grants)", MIN(AK727*'Funding Allocation Parameters'!$E$8, 'Funding Allocation Parameters'!$G$8), IF('Funding Allocation Parameters'!$C$8="Complex Library Subsidy", 0, 0)))))</f>
        <v>0</v>
      </c>
      <c r="AQ727" s="177">
        <f t="shared" si="351"/>
        <v>0</v>
      </c>
      <c r="AR727" s="177">
        <f t="shared" si="352"/>
        <v>0</v>
      </c>
      <c r="AS727" s="182">
        <f t="shared" si="353"/>
        <v>1189</v>
      </c>
      <c r="AT727" s="182">
        <f t="shared" si="354"/>
        <v>1089.6764150234731</v>
      </c>
      <c r="AU727" s="182">
        <f t="shared" si="355"/>
        <v>0</v>
      </c>
      <c r="AV727" s="182">
        <f t="shared" si="356"/>
        <v>1189</v>
      </c>
      <c r="AW727" s="182">
        <f t="shared" si="357"/>
        <v>1089.6764150234731</v>
      </c>
      <c r="AX727" s="183">
        <f t="shared" si="358"/>
        <v>1189</v>
      </c>
      <c r="AY727" s="183">
        <f t="shared" si="359"/>
        <v>1089.6764150234731</v>
      </c>
      <c r="AZ727" s="183">
        <f t="shared" si="360"/>
        <v>0</v>
      </c>
      <c r="BA727" s="183">
        <f t="shared" si="361"/>
        <v>0</v>
      </c>
      <c r="BB727" s="183">
        <f t="shared" si="362"/>
        <v>0</v>
      </c>
      <c r="BC727" s="184">
        <f t="shared" si="363"/>
        <v>1189</v>
      </c>
      <c r="BD727" s="184">
        <f t="shared" si="364"/>
        <v>0</v>
      </c>
      <c r="BE727" s="184">
        <f t="shared" si="365"/>
        <v>1089.6764150234731</v>
      </c>
      <c r="BF727" s="184">
        <f t="shared" si="366"/>
        <v>0</v>
      </c>
      <c r="BG727" s="102">
        <f t="shared" si="367"/>
        <v>0</v>
      </c>
      <c r="BH727" s="102">
        <f t="shared" si="368"/>
        <v>0</v>
      </c>
      <c r="BI727" s="102">
        <f t="shared" si="369"/>
        <v>0</v>
      </c>
      <c r="BJ727" s="102">
        <f t="shared" si="370"/>
        <v>1</v>
      </c>
      <c r="BK727" s="102">
        <f t="shared" si="371"/>
        <v>0</v>
      </c>
      <c r="BL727" s="102">
        <f t="shared" si="372"/>
        <v>0</v>
      </c>
      <c r="BN727" s="102"/>
    </row>
    <row r="728" spans="1:66" x14ac:dyDescent="0.25">
      <c r="A728" s="102" t="s">
        <v>25</v>
      </c>
      <c r="B728" s="102" t="s">
        <v>8</v>
      </c>
      <c r="C728" s="102" t="s">
        <v>8</v>
      </c>
      <c r="D728" s="102" t="s">
        <v>27</v>
      </c>
      <c r="E728" s="102" t="s">
        <v>28</v>
      </c>
      <c r="F728" s="102" t="s">
        <v>1371</v>
      </c>
      <c r="G728" s="102">
        <v>1.034</v>
      </c>
      <c r="H728" s="102">
        <v>1</v>
      </c>
      <c r="I728" s="102">
        <v>0.498</v>
      </c>
      <c r="J728" s="167">
        <f>IFERROR(H728*VLOOKUP(A728, 'Advanced Parameters'!$B$7:$G$20, 6, FALSE)*VLOOKUP(A728, 'Growth Parameters'!$B$6:$H$19, 6, FALSE), 0)</f>
        <v>1</v>
      </c>
      <c r="K728" s="167">
        <f>IFERROR(IF('Advanced Parameters'!$C$5="n",'Raw Data'!I728*VLOOKUP(A728,'Advanced Parameters'!$B$7:$G$20,6,FALSE),J728*VLOOKUP(A728,'Advanced Parameters'!$B$7:$G$20,2,FALSE))*VLOOKUP(A728, 'Growth Parameters'!$B$6:$H$19, 6, FALSE), 0)</f>
        <v>0.498</v>
      </c>
      <c r="L728" s="167">
        <f t="shared" si="373"/>
        <v>0.502</v>
      </c>
      <c r="M728" s="168">
        <f>IFERROR(IF(G728="NA","NA",IF(G728&gt;'APC Parameters'!$K$6+VLOOKUP('Raw Data'!A728, 'APC Parameters'!$H$7:$L$20, 4, FALSE), 'APC Parameters'!$L$6+VLOOKUP('Raw Data'!A728, 'APC Parameters'!$H$7:$L$20, 5, FALSE), G728*('APC Parameters'!$J$6+VLOOKUP('Raw Data'!A728, 'APC Parameters'!$H$7:$L$20, 3, FALSE))+'APC Parameters'!$I$6+VLOOKUP('Raw Data'!A728, 'APC Parameters'!$H$7:$L$20, 2, FALSE))), 0)</f>
        <v>1881.1995999999999</v>
      </c>
      <c r="N728" s="168">
        <f t="shared" si="343"/>
        <v>1881.1995999999999</v>
      </c>
      <c r="O728" s="168">
        <f>IFERROR(IF(M728="NA",VLOOKUP(D728,'Internal Calculations'!$B$10:$C$11,2,FALSE), M728)*VLOOKUP(A728, 'Growth Parameters'!$B$6:$H$19, 7, FALSE), 0)</f>
        <v>1881.1995999999999</v>
      </c>
      <c r="P728" s="177">
        <f t="shared" si="344"/>
        <v>1881.1995999999999</v>
      </c>
      <c r="Q728" s="178">
        <f>IF('Funding Allocation Parameters'!$C$5="Basic Library Subsidy", MIN(O728*('Funding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MIN($O728*(VLOOKUP(CONCATENATE($A728, 'Funding Allocation Parameters'!$I$5), 'Library Subsidy Complex'!$C$2:$J$55, 2, FALSE)), VLOOKUP(CONCATENATE($A728, 'Funding Allocation Parameters'!$I$5), 'Library Subsidy Complex'!$C$2:$J$55, 4, FALSE)), 0)))))</f>
        <v>1189</v>
      </c>
      <c r="R728" s="178">
        <f>IF('Funding Allocation Parameters'!$C$5="Basic Library Subsidy", 0, IF('Funding Allocation Parameters'!$C$5="Grant funding",MIN(O728*('Funding Allocation Parameters'!$E$5), 'Funding Allocation Parameters'!$G$5), IF('Funding Allocation Parameters'!$C$5="Other author funding", 0, IF('Funding Allocation Parameters'!$C$5="Any discretionary funds (grants if available, other if no grants)", MIN(O728*('Funding Allocation Parameters'!$E$5), 'Funding Allocation Parameters'!$G$5), IF('Funding Allocation Parameters'!$C$5="Complex Library Subsidy", 0, 0)))))</f>
        <v>0</v>
      </c>
      <c r="S728" s="178">
        <f>IF('Funding Allocation Parameters'!$C$5="Basic Library Subsidy", 0, IF('Funding Allocation Parameters'!$C$5="Grant funding", 0, IF('Funding Allocation Parameters'!$C$5="Other author funding",  MIN(O728*('Funding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8" s="178">
        <f>IF('Funding Allocation Parameters'!$C$5="Basic Library Subsidy", MIN(O728*('Funding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MIN($O728*(VLOOKUP(CONCATENATE($A728, 'Funding Allocation Parameters'!$I$5), 'Library Subsidy Complex'!$C$2:$J$55, 6, FALSE)), VLOOKUP(CONCATENATE($A728, 'Funding Allocation Parameters'!$I$5), 'Library Subsidy Complex'!$C$2:$J$55, 8, FALSE)), 0)))))</f>
        <v>1189</v>
      </c>
      <c r="U728" s="178">
        <f>IF('Funding Allocation Parameters'!$C$5="Basic Library Subsidy", 0, IF('Funding Allocation Parameters'!$C$5="Grant funding", 0, IF('Funding Allocation Parameters'!$C$5="Other author funding",  MIN(O728*('Funding Allocation Parameters'!$E$5), 'Funding Allocation Parameters'!$G$5), IF('Funding Allocation Parameters'!$C$5="Any discretionary funds (grants if available, other if no grants)", MIN(O728*('Funding Allocation Parameters'!$E$5), 'Funding Allocation Parameters'!$G$5), IF('Funding Allocation Parameters'!$C$5="Complex Library Subsidy", 0, 0)))))</f>
        <v>0</v>
      </c>
      <c r="V728" s="177">
        <f t="shared" si="345"/>
        <v>692.19959999999992</v>
      </c>
      <c r="W728" s="177">
        <f t="shared" si="346"/>
        <v>692.19959999999992</v>
      </c>
      <c r="X728" s="179">
        <f>IF('Funding Allocation Parameters'!$C$6="Basic Library Subsidy", MIN(V728*'Funding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MIN(V728*VLOOKUP(CONCATENATE($A728, 'Funding Allocation Parameters'!$I$6), 'Library Subsidy Complex'!$C$2:$J$55, 2, FALSE), VLOOKUP(CONCATENATE($A728, 'Funding Allocation Parameters'!$I$6), 'Library Subsidy Complex'!$C$2:$J$55, 4, FALSE)), 0)))))</f>
        <v>0</v>
      </c>
      <c r="Y728" s="179">
        <f>IF('Funding Allocation Parameters'!$C$6="Basic Library Subsidy", 0, IF('Funding Allocation Parameters'!$C$6="Grant funding",MIN(V728*'Funding Allocation Parameters'!$E$6, 'Funding Allocation Parameters'!$G$6), IF('Funding Allocation Parameters'!$C$6="Other author funding", 0, IF('Funding Allocation Parameters'!$C$6="Any discretionary funds (grants if available, other if no grants)", MIN(V728*'Funding Allocation Parameters'!$E$6, 'Funding Allocation Parameters'!$G$6), IF('Funding Allocation Parameters'!$C$6="Complex Library Subsidy", 0, 0)))))</f>
        <v>692.19959999999992</v>
      </c>
      <c r="Z728" s="179">
        <f>IF('Funding Allocation Parameters'!$C$6="Basic Library Subsidy", 0, IF('Funding Allocation Parameters'!$C$6="Grant funding", 0, IF('Funding Allocation Parameters'!$C$6="Other author funding",  MIN(V728*'Funding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8" s="179">
        <f>IF('Funding Allocation Parameters'!$C$6="Basic Library Subsidy", MIN(W728*'Funding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MIN(W728*VLOOKUP(CONCATENATE($A728, 'Funding Allocation Parameters'!$I$6), 'Library Subsidy Complex'!$C$2:$J$55, 6, FALSE), VLOOKUP(CONCATENATE($A728, 'Funding Allocation Parameters'!$I$6), 'Library Subsidy Complex'!$C$2:$J$55, 8, FALSE)), 0)))))</f>
        <v>0</v>
      </c>
      <c r="AB728" s="179">
        <f>IF('Funding Allocation Parameters'!$C$6="Basic Library Subsidy", 0, IF('Funding Allocation Parameters'!$C$6="Grant funding", 0, IF('Funding Allocation Parameters'!$C$6="Other author funding",  MIN(W728*'Funding Allocation Parameters'!$E$6, 'Funding Allocation Parameters'!$G$6), IF('Funding Allocation Parameters'!$C$6="Any discretionary funds (grants if available, other if no grants)", MIN(W728*'Funding Allocation Parameters'!$E$6, 'Funding Allocation Parameters'!$G$6), IF('Funding Allocation Parameters'!$C$6="Complex Library Subsidy", 0, 0)))))</f>
        <v>692.19959999999992</v>
      </c>
      <c r="AC728" s="177">
        <f t="shared" si="347"/>
        <v>0</v>
      </c>
      <c r="AD728" s="177">
        <f t="shared" si="348"/>
        <v>0</v>
      </c>
      <c r="AE728" s="180">
        <f>IF('Funding Allocation Parameters'!$C$7="Basic Library Subsidy", MIN(AC728*'Funding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MIN(AC728*VLOOKUP(CONCATENATE($A728, 'Funding Allocation Parameters'!$I$7), 'Library Subsidy Complex'!$C$2:$J$55, 2, FALSE), VLOOKUP(CONCATENATE($A728, 'Funding Allocation Parameters'!$I$7), 'Library Subsidy Complex'!$C$2:$J$55, 4, FALSE)), 0)))))</f>
        <v>0</v>
      </c>
      <c r="AF728" s="180">
        <f>IF('Funding Allocation Parameters'!$C$7="Basic Library Subsidy", 0, IF('Funding Allocation Parameters'!$C$7="Grant funding",MIN(AC728*'Funding Allocation Parameters'!$E$7, 'Funding Allocation Parameters'!$G$7), IF('Funding Allocation Parameters'!$C$7="Other author funding", 0, IF('Funding Allocation Parameters'!$C$7="Any discretionary funds (grants if available, other if no grants)", MIN(AC728*'Funding Allocation Parameters'!$E$7, 'Funding Allocation Parameters'!$G$7), IF('Funding Allocation Parameters'!$C$7="Complex Library Subsidy", 0, 0)))))</f>
        <v>0</v>
      </c>
      <c r="AG728" s="180">
        <f>IF('Funding Allocation Parameters'!$C$7="Basic Library Subsidy", 0, IF('Funding Allocation Parameters'!$C$7="Grant funding", 0, IF('Funding Allocation Parameters'!$C$7="Other author funding",  MIN(AC728*'Funding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8" s="180">
        <f>IF('Funding Allocation Parameters'!$C$7="Basic Library Subsidy", MIN(AD728*'Funding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MIN(AD728*VLOOKUP(CONCATENATE($A728, 'Funding Allocation Parameters'!$I$7), 'Library Subsidy Complex'!$C$2:$J$55, 6, FALSE), VLOOKUP(CONCATENATE($A728, 'Funding Allocation Parameters'!$I$7), 'Library Subsidy Complex'!$C$2:$J$55, 8, FALSE)), 0)))))</f>
        <v>0</v>
      </c>
      <c r="AI728" s="180">
        <f>IF('Funding Allocation Parameters'!$C$7="Basic Library Subsidy", 0, IF('Funding Allocation Parameters'!$C$7="Grant funding", 0, IF('Funding Allocation Parameters'!$C$7="Other author funding",  MIN(AD728*'Funding Allocation Parameters'!$E$7, 'Funding Allocation Parameters'!$G$7), IF('Funding Allocation Parameters'!$C$7="Any discretionary funds (grants if available, other if no grants)", MIN(AD728*'Funding Allocation Parameters'!$E$7, 'Funding Allocation Parameters'!$G$7), IF('Funding Allocation Parameters'!$C$7="Complex Library Subsidy", 0, 0)))))</f>
        <v>0</v>
      </c>
      <c r="AJ728" s="177">
        <f t="shared" si="349"/>
        <v>0</v>
      </c>
      <c r="AK728" s="177">
        <f t="shared" si="350"/>
        <v>0</v>
      </c>
      <c r="AL728" s="181">
        <f>IF('Funding Allocation Parameters'!$C$8="Basic Library Subsidy", MIN(AJ728*'Funding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MIN(AJ728*VLOOKUP(CONCATENATE($A728, 'Funding Allocation Parameters'!$I$8), 'Library Subsidy Complex'!$C$2:$J$55, 2, FALSE), VLOOKUP(CONCATENATE($A728, 'Funding Allocation Parameters'!$I$8), 'Library Subsidy Complex'!$C$2:$J$55, 4, FALSE)), 0)))))</f>
        <v>0</v>
      </c>
      <c r="AM728" s="181">
        <f>IF('Funding Allocation Parameters'!$C$8="Basic Library Subsidy", 0, IF('Funding Allocation Parameters'!$C$8="Grant funding",MIN(AJ728*'Funding Allocation Parameters'!$E$8, 'Funding Allocation Parameters'!$G$8), IF('Funding Allocation Parameters'!$C$8="Other author funding", 0, IF('Funding Allocation Parameters'!$C$8="Any discretionary funds (grants if available, other if no grants)", MIN(AJ728*'Funding Allocation Parameters'!$E$8, 'Funding Allocation Parameters'!$G$8), IF('Funding Allocation Parameters'!$C$8="Complex Library Subsidy", 0, 0)))))</f>
        <v>0</v>
      </c>
      <c r="AN728" s="181">
        <f>IF('Funding Allocation Parameters'!$C$8="Basic Library Subsidy", 0, IF('Funding Allocation Parameters'!$C$8="Grant funding", 0, IF('Funding Allocation Parameters'!$C$8="Other author funding",  MIN(AJ728*'Funding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8" s="181">
        <f>IF('Funding Allocation Parameters'!$C$8="Basic Library Subsidy", MIN(AK728*'Funding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MIN(AK728*VLOOKUP(CONCATENATE($A728, 'Funding Allocation Parameters'!$I$8), 'Library Subsidy Complex'!$C$2:$J$55, 6, FALSE), VLOOKUP(CONCATENATE($A728, 'Funding Allocation Parameters'!$I$8), 'Library Subsidy Complex'!$C$2:$J$55, 8, FALSE)), 0)))))</f>
        <v>0</v>
      </c>
      <c r="AP728" s="181">
        <f>IF('Funding Allocation Parameters'!$C$8="Basic Library Subsidy", 0, IF('Funding Allocation Parameters'!$C$8="Grant funding", 0, IF('Funding Allocation Parameters'!$C$8="Other author funding",  MIN(AK728*'Funding Allocation Parameters'!$E$8, 'Funding Allocation Parameters'!$G$8), IF('Funding Allocation Parameters'!$C$8="Any discretionary funds (grants if available, other if no grants)", MIN(AK728*'Funding Allocation Parameters'!$E$8, 'Funding Allocation Parameters'!$G$8), IF('Funding Allocation Parameters'!$C$8="Complex Library Subsidy", 0, 0)))))</f>
        <v>0</v>
      </c>
      <c r="AQ728" s="177">
        <f t="shared" si="351"/>
        <v>0</v>
      </c>
      <c r="AR728" s="177">
        <f t="shared" si="352"/>
        <v>0</v>
      </c>
      <c r="AS728" s="182">
        <f t="shared" si="353"/>
        <v>1189</v>
      </c>
      <c r="AT728" s="182">
        <f t="shared" si="354"/>
        <v>692.19959999999992</v>
      </c>
      <c r="AU728" s="182">
        <f t="shared" si="355"/>
        <v>0</v>
      </c>
      <c r="AV728" s="182">
        <f t="shared" si="356"/>
        <v>1189</v>
      </c>
      <c r="AW728" s="182">
        <f t="shared" si="357"/>
        <v>692.19959999999992</v>
      </c>
      <c r="AX728" s="183">
        <f t="shared" si="358"/>
        <v>592.12199999999996</v>
      </c>
      <c r="AY728" s="183">
        <f t="shared" si="359"/>
        <v>344.71540079999994</v>
      </c>
      <c r="AZ728" s="183">
        <f t="shared" si="360"/>
        <v>0</v>
      </c>
      <c r="BA728" s="183">
        <f t="shared" si="361"/>
        <v>596.87800000000004</v>
      </c>
      <c r="BB728" s="183">
        <f t="shared" si="362"/>
        <v>347.48419919999998</v>
      </c>
      <c r="BC728" s="184">
        <f t="shared" si="363"/>
        <v>1189</v>
      </c>
      <c r="BD728" s="184">
        <f t="shared" si="364"/>
        <v>0</v>
      </c>
      <c r="BE728" s="184">
        <f t="shared" si="365"/>
        <v>344.71540079999994</v>
      </c>
      <c r="BF728" s="184">
        <f t="shared" si="366"/>
        <v>347.48419919999998</v>
      </c>
      <c r="BG728" s="102">
        <f t="shared" si="367"/>
        <v>0</v>
      </c>
      <c r="BH728" s="102">
        <f t="shared" si="368"/>
        <v>0</v>
      </c>
      <c r="BI728" s="102">
        <f t="shared" si="369"/>
        <v>0</v>
      </c>
      <c r="BJ728" s="102">
        <f t="shared" si="370"/>
        <v>0.498</v>
      </c>
      <c r="BK728" s="102">
        <f t="shared" si="371"/>
        <v>0.502</v>
      </c>
      <c r="BL728" s="102">
        <f t="shared" si="372"/>
        <v>0</v>
      </c>
      <c r="BN728" s="102"/>
    </row>
    <row r="729" spans="1:66" x14ac:dyDescent="0.25">
      <c r="A729" s="102" t="s">
        <v>16</v>
      </c>
      <c r="B729" s="102" t="s">
        <v>8</v>
      </c>
      <c r="C729" s="102" t="s">
        <v>8</v>
      </c>
      <c r="D729" s="102" t="s">
        <v>27</v>
      </c>
      <c r="E729" s="102" t="s">
        <v>1372</v>
      </c>
      <c r="F729" s="102" t="s">
        <v>1373</v>
      </c>
      <c r="G729" s="102">
        <v>0.76700000000000002</v>
      </c>
      <c r="H729" s="102">
        <v>1</v>
      </c>
      <c r="I729" s="102">
        <v>1</v>
      </c>
      <c r="J729" s="167">
        <f>IFERROR(H729*VLOOKUP(A729, 'Advanced Parameters'!$B$7:$G$20, 6, FALSE)*VLOOKUP(A729, 'Growth Parameters'!$B$6:$H$19, 6, FALSE), 0)</f>
        <v>1</v>
      </c>
      <c r="K729" s="167">
        <f>IFERROR(IF('Advanced Parameters'!$C$5="n",'Raw Data'!I729*VLOOKUP(A729,'Advanced Parameters'!$B$7:$G$20,6,FALSE),J729*VLOOKUP(A729,'Advanced Parameters'!$B$7:$G$20,2,FALSE))*VLOOKUP(A729, 'Growth Parameters'!$B$6:$H$19, 6, FALSE), 0)</f>
        <v>1</v>
      </c>
      <c r="L729" s="167">
        <f t="shared" si="373"/>
        <v>0</v>
      </c>
      <c r="M729" s="168">
        <f>IFERROR(IF(G729="NA","NA",IF(G729&gt;'APC Parameters'!$K$6+VLOOKUP('Raw Data'!A729, 'APC Parameters'!$H$7:$L$20, 4, FALSE), 'APC Parameters'!$L$6+VLOOKUP('Raw Data'!A729, 'APC Parameters'!$H$7:$L$20, 5, FALSE), G729*('APC Parameters'!$J$6+VLOOKUP('Raw Data'!A729, 'APC Parameters'!$H$7:$L$20, 3, FALSE))+'APC Parameters'!$I$6+VLOOKUP('Raw Data'!A729, 'APC Parameters'!$H$7:$L$20, 2, FALSE))), 0)</f>
        <v>1691.7898</v>
      </c>
      <c r="N729" s="168">
        <f t="shared" si="343"/>
        <v>1691.7898</v>
      </c>
      <c r="O729" s="168">
        <f>IFERROR(IF(M729="NA",VLOOKUP(D729,'Internal Calculations'!$B$10:$C$11,2,FALSE), M729)*VLOOKUP(A729, 'Growth Parameters'!$B$6:$H$19, 7, FALSE), 0)</f>
        <v>1691.7898</v>
      </c>
      <c r="P729" s="177">
        <f t="shared" si="344"/>
        <v>1691.7898</v>
      </c>
      <c r="Q729" s="178">
        <f>IF('Funding Allocation Parameters'!$C$5="Basic Library Subsidy", MIN(O729*('Funding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MIN($O729*(VLOOKUP(CONCATENATE($A729, 'Funding Allocation Parameters'!$I$5), 'Library Subsidy Complex'!$C$2:$J$55, 2, FALSE)), VLOOKUP(CONCATENATE($A729, 'Funding Allocation Parameters'!$I$5), 'Library Subsidy Complex'!$C$2:$J$55, 4, FALSE)), 0)))))</f>
        <v>1189</v>
      </c>
      <c r="R729" s="178">
        <f>IF('Funding Allocation Parameters'!$C$5="Basic Library Subsidy", 0, IF('Funding Allocation Parameters'!$C$5="Grant funding",MIN(O729*('Funding Allocation Parameters'!$E$5), 'Funding Allocation Parameters'!$G$5), IF('Funding Allocation Parameters'!$C$5="Other author funding", 0, IF('Funding Allocation Parameters'!$C$5="Any discretionary funds (grants if available, other if no grants)", MIN(O729*('Funding Allocation Parameters'!$E$5), 'Funding Allocation Parameters'!$G$5), IF('Funding Allocation Parameters'!$C$5="Complex Library Subsidy", 0, 0)))))</f>
        <v>0</v>
      </c>
      <c r="S729" s="178">
        <f>IF('Funding Allocation Parameters'!$C$5="Basic Library Subsidy", 0, IF('Funding Allocation Parameters'!$C$5="Grant funding", 0, IF('Funding Allocation Parameters'!$C$5="Other author funding",  MIN(O729*('Funding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29" s="178">
        <f>IF('Funding Allocation Parameters'!$C$5="Basic Library Subsidy", MIN(O729*('Funding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MIN($O729*(VLOOKUP(CONCATENATE($A729, 'Funding Allocation Parameters'!$I$5), 'Library Subsidy Complex'!$C$2:$J$55, 6, FALSE)), VLOOKUP(CONCATENATE($A729, 'Funding Allocation Parameters'!$I$5), 'Library Subsidy Complex'!$C$2:$J$55, 8, FALSE)), 0)))))</f>
        <v>1189</v>
      </c>
      <c r="U729" s="178">
        <f>IF('Funding Allocation Parameters'!$C$5="Basic Library Subsidy", 0, IF('Funding Allocation Parameters'!$C$5="Grant funding", 0, IF('Funding Allocation Parameters'!$C$5="Other author funding",  MIN(O729*('Funding Allocation Parameters'!$E$5), 'Funding Allocation Parameters'!$G$5), IF('Funding Allocation Parameters'!$C$5="Any discretionary funds (grants if available, other if no grants)", MIN(O729*('Funding Allocation Parameters'!$E$5), 'Funding Allocation Parameters'!$G$5), IF('Funding Allocation Parameters'!$C$5="Complex Library Subsidy", 0, 0)))))</f>
        <v>0</v>
      </c>
      <c r="V729" s="177">
        <f t="shared" si="345"/>
        <v>502.78980000000001</v>
      </c>
      <c r="W729" s="177">
        <f t="shared" si="346"/>
        <v>502.78980000000001</v>
      </c>
      <c r="X729" s="179">
        <f>IF('Funding Allocation Parameters'!$C$6="Basic Library Subsidy", MIN(V729*'Funding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MIN(V729*VLOOKUP(CONCATENATE($A729, 'Funding Allocation Parameters'!$I$6), 'Library Subsidy Complex'!$C$2:$J$55, 2, FALSE), VLOOKUP(CONCATENATE($A729, 'Funding Allocation Parameters'!$I$6), 'Library Subsidy Complex'!$C$2:$J$55, 4, FALSE)), 0)))))</f>
        <v>0</v>
      </c>
      <c r="Y729" s="179">
        <f>IF('Funding Allocation Parameters'!$C$6="Basic Library Subsidy", 0, IF('Funding Allocation Parameters'!$C$6="Grant funding",MIN(V729*'Funding Allocation Parameters'!$E$6, 'Funding Allocation Parameters'!$G$6), IF('Funding Allocation Parameters'!$C$6="Other author funding", 0, IF('Funding Allocation Parameters'!$C$6="Any discretionary funds (grants if available, other if no grants)", MIN(V729*'Funding Allocation Parameters'!$E$6, 'Funding Allocation Parameters'!$G$6), IF('Funding Allocation Parameters'!$C$6="Complex Library Subsidy", 0, 0)))))</f>
        <v>502.78980000000001</v>
      </c>
      <c r="Z729" s="179">
        <f>IF('Funding Allocation Parameters'!$C$6="Basic Library Subsidy", 0, IF('Funding Allocation Parameters'!$C$6="Grant funding", 0, IF('Funding Allocation Parameters'!$C$6="Other author funding",  MIN(V729*'Funding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29" s="179">
        <f>IF('Funding Allocation Parameters'!$C$6="Basic Library Subsidy", MIN(W729*'Funding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MIN(W729*VLOOKUP(CONCATENATE($A729, 'Funding Allocation Parameters'!$I$6), 'Library Subsidy Complex'!$C$2:$J$55, 6, FALSE), VLOOKUP(CONCATENATE($A729, 'Funding Allocation Parameters'!$I$6), 'Library Subsidy Complex'!$C$2:$J$55, 8, FALSE)), 0)))))</f>
        <v>0</v>
      </c>
      <c r="AB729" s="179">
        <f>IF('Funding Allocation Parameters'!$C$6="Basic Library Subsidy", 0, IF('Funding Allocation Parameters'!$C$6="Grant funding", 0, IF('Funding Allocation Parameters'!$C$6="Other author funding",  MIN(W729*'Funding Allocation Parameters'!$E$6, 'Funding Allocation Parameters'!$G$6), IF('Funding Allocation Parameters'!$C$6="Any discretionary funds (grants if available, other if no grants)", MIN(W729*'Funding Allocation Parameters'!$E$6, 'Funding Allocation Parameters'!$G$6), IF('Funding Allocation Parameters'!$C$6="Complex Library Subsidy", 0, 0)))))</f>
        <v>502.78980000000001</v>
      </c>
      <c r="AC729" s="177">
        <f t="shared" si="347"/>
        <v>0</v>
      </c>
      <c r="AD729" s="177">
        <f t="shared" si="348"/>
        <v>0</v>
      </c>
      <c r="AE729" s="180">
        <f>IF('Funding Allocation Parameters'!$C$7="Basic Library Subsidy", MIN(AC729*'Funding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MIN(AC729*VLOOKUP(CONCATENATE($A729, 'Funding Allocation Parameters'!$I$7), 'Library Subsidy Complex'!$C$2:$J$55, 2, FALSE), VLOOKUP(CONCATENATE($A729, 'Funding Allocation Parameters'!$I$7), 'Library Subsidy Complex'!$C$2:$J$55, 4, FALSE)), 0)))))</f>
        <v>0</v>
      </c>
      <c r="AF729" s="180">
        <f>IF('Funding Allocation Parameters'!$C$7="Basic Library Subsidy", 0, IF('Funding Allocation Parameters'!$C$7="Grant funding",MIN(AC729*'Funding Allocation Parameters'!$E$7, 'Funding Allocation Parameters'!$G$7), IF('Funding Allocation Parameters'!$C$7="Other author funding", 0, IF('Funding Allocation Parameters'!$C$7="Any discretionary funds (grants if available, other if no grants)", MIN(AC729*'Funding Allocation Parameters'!$E$7, 'Funding Allocation Parameters'!$G$7), IF('Funding Allocation Parameters'!$C$7="Complex Library Subsidy", 0, 0)))))</f>
        <v>0</v>
      </c>
      <c r="AG729" s="180">
        <f>IF('Funding Allocation Parameters'!$C$7="Basic Library Subsidy", 0, IF('Funding Allocation Parameters'!$C$7="Grant funding", 0, IF('Funding Allocation Parameters'!$C$7="Other author funding",  MIN(AC729*'Funding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29" s="180">
        <f>IF('Funding Allocation Parameters'!$C$7="Basic Library Subsidy", MIN(AD729*'Funding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MIN(AD729*VLOOKUP(CONCATENATE($A729, 'Funding Allocation Parameters'!$I$7), 'Library Subsidy Complex'!$C$2:$J$55, 6, FALSE), VLOOKUP(CONCATENATE($A729, 'Funding Allocation Parameters'!$I$7), 'Library Subsidy Complex'!$C$2:$J$55, 8, FALSE)), 0)))))</f>
        <v>0</v>
      </c>
      <c r="AI729" s="180">
        <f>IF('Funding Allocation Parameters'!$C$7="Basic Library Subsidy", 0, IF('Funding Allocation Parameters'!$C$7="Grant funding", 0, IF('Funding Allocation Parameters'!$C$7="Other author funding",  MIN(AD729*'Funding Allocation Parameters'!$E$7, 'Funding Allocation Parameters'!$G$7), IF('Funding Allocation Parameters'!$C$7="Any discretionary funds (grants if available, other if no grants)", MIN(AD729*'Funding Allocation Parameters'!$E$7, 'Funding Allocation Parameters'!$G$7), IF('Funding Allocation Parameters'!$C$7="Complex Library Subsidy", 0, 0)))))</f>
        <v>0</v>
      </c>
      <c r="AJ729" s="177">
        <f t="shared" si="349"/>
        <v>0</v>
      </c>
      <c r="AK729" s="177">
        <f t="shared" si="350"/>
        <v>0</v>
      </c>
      <c r="AL729" s="181">
        <f>IF('Funding Allocation Parameters'!$C$8="Basic Library Subsidy", MIN(AJ729*'Funding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MIN(AJ729*VLOOKUP(CONCATENATE($A729, 'Funding Allocation Parameters'!$I$8), 'Library Subsidy Complex'!$C$2:$J$55, 2, FALSE), VLOOKUP(CONCATENATE($A729, 'Funding Allocation Parameters'!$I$8), 'Library Subsidy Complex'!$C$2:$J$55, 4, FALSE)), 0)))))</f>
        <v>0</v>
      </c>
      <c r="AM729" s="181">
        <f>IF('Funding Allocation Parameters'!$C$8="Basic Library Subsidy", 0, IF('Funding Allocation Parameters'!$C$8="Grant funding",MIN(AJ729*'Funding Allocation Parameters'!$E$8, 'Funding Allocation Parameters'!$G$8), IF('Funding Allocation Parameters'!$C$8="Other author funding", 0, IF('Funding Allocation Parameters'!$C$8="Any discretionary funds (grants if available, other if no grants)", MIN(AJ729*'Funding Allocation Parameters'!$E$8, 'Funding Allocation Parameters'!$G$8), IF('Funding Allocation Parameters'!$C$8="Complex Library Subsidy", 0, 0)))))</f>
        <v>0</v>
      </c>
      <c r="AN729" s="181">
        <f>IF('Funding Allocation Parameters'!$C$8="Basic Library Subsidy", 0, IF('Funding Allocation Parameters'!$C$8="Grant funding", 0, IF('Funding Allocation Parameters'!$C$8="Other author funding",  MIN(AJ729*'Funding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29" s="181">
        <f>IF('Funding Allocation Parameters'!$C$8="Basic Library Subsidy", MIN(AK729*'Funding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MIN(AK729*VLOOKUP(CONCATENATE($A729, 'Funding Allocation Parameters'!$I$8), 'Library Subsidy Complex'!$C$2:$J$55, 6, FALSE), VLOOKUP(CONCATENATE($A729, 'Funding Allocation Parameters'!$I$8), 'Library Subsidy Complex'!$C$2:$J$55, 8, FALSE)), 0)))))</f>
        <v>0</v>
      </c>
      <c r="AP729" s="181">
        <f>IF('Funding Allocation Parameters'!$C$8="Basic Library Subsidy", 0, IF('Funding Allocation Parameters'!$C$8="Grant funding", 0, IF('Funding Allocation Parameters'!$C$8="Other author funding",  MIN(AK729*'Funding Allocation Parameters'!$E$8, 'Funding Allocation Parameters'!$G$8), IF('Funding Allocation Parameters'!$C$8="Any discretionary funds (grants if available, other if no grants)", MIN(AK729*'Funding Allocation Parameters'!$E$8, 'Funding Allocation Parameters'!$G$8), IF('Funding Allocation Parameters'!$C$8="Complex Library Subsidy", 0, 0)))))</f>
        <v>0</v>
      </c>
      <c r="AQ729" s="177">
        <f t="shared" si="351"/>
        <v>0</v>
      </c>
      <c r="AR729" s="177">
        <f t="shared" si="352"/>
        <v>0</v>
      </c>
      <c r="AS729" s="182">
        <f t="shared" si="353"/>
        <v>1189</v>
      </c>
      <c r="AT729" s="182">
        <f t="shared" si="354"/>
        <v>502.78980000000001</v>
      </c>
      <c r="AU729" s="182">
        <f t="shared" si="355"/>
        <v>0</v>
      </c>
      <c r="AV729" s="182">
        <f t="shared" si="356"/>
        <v>1189</v>
      </c>
      <c r="AW729" s="182">
        <f t="shared" si="357"/>
        <v>502.78980000000001</v>
      </c>
      <c r="AX729" s="183">
        <f t="shared" si="358"/>
        <v>1189</v>
      </c>
      <c r="AY729" s="183">
        <f t="shared" si="359"/>
        <v>502.78980000000001</v>
      </c>
      <c r="AZ729" s="183">
        <f t="shared" si="360"/>
        <v>0</v>
      </c>
      <c r="BA729" s="183">
        <f t="shared" si="361"/>
        <v>0</v>
      </c>
      <c r="BB729" s="183">
        <f t="shared" si="362"/>
        <v>0</v>
      </c>
      <c r="BC729" s="184">
        <f t="shared" si="363"/>
        <v>1189</v>
      </c>
      <c r="BD729" s="184">
        <f t="shared" si="364"/>
        <v>0</v>
      </c>
      <c r="BE729" s="184">
        <f t="shared" si="365"/>
        <v>502.78980000000001</v>
      </c>
      <c r="BF729" s="184">
        <f t="shared" si="366"/>
        <v>0</v>
      </c>
      <c r="BG729" s="102">
        <f t="shared" si="367"/>
        <v>0</v>
      </c>
      <c r="BH729" s="102">
        <f t="shared" si="368"/>
        <v>0</v>
      </c>
      <c r="BI729" s="102">
        <f t="shared" si="369"/>
        <v>0</v>
      </c>
      <c r="BJ729" s="102">
        <f t="shared" si="370"/>
        <v>1</v>
      </c>
      <c r="BK729" s="102">
        <f t="shared" si="371"/>
        <v>0</v>
      </c>
      <c r="BL729" s="102">
        <f t="shared" si="372"/>
        <v>0</v>
      </c>
      <c r="BN729" s="102"/>
    </row>
    <row r="730" spans="1:66" x14ac:dyDescent="0.25">
      <c r="A730" s="102" t="s">
        <v>16</v>
      </c>
      <c r="B730" s="102" t="s">
        <v>8</v>
      </c>
      <c r="C730" s="102" t="s">
        <v>8</v>
      </c>
      <c r="D730" s="102" t="s">
        <v>27</v>
      </c>
      <c r="E730" s="102" t="s">
        <v>61</v>
      </c>
      <c r="F730" s="102" t="s">
        <v>1374</v>
      </c>
      <c r="G730" s="102">
        <v>2.6469999999999998</v>
      </c>
      <c r="H730" s="102">
        <v>1</v>
      </c>
      <c r="I730" s="102">
        <v>1</v>
      </c>
      <c r="J730" s="167">
        <f>IFERROR(H730*VLOOKUP(A730, 'Advanced Parameters'!$B$7:$G$20, 6, FALSE)*VLOOKUP(A730, 'Growth Parameters'!$B$6:$H$19, 6, FALSE), 0)</f>
        <v>1</v>
      </c>
      <c r="K730" s="167">
        <f>IFERROR(IF('Advanced Parameters'!$C$5="n",'Raw Data'!I730*VLOOKUP(A730,'Advanced Parameters'!$B$7:$G$20,6,FALSE),J730*VLOOKUP(A730,'Advanced Parameters'!$B$7:$G$20,2,FALSE))*VLOOKUP(A730, 'Growth Parameters'!$B$6:$H$19, 6, FALSE), 0)</f>
        <v>1</v>
      </c>
      <c r="L730" s="167">
        <f t="shared" si="373"/>
        <v>0</v>
      </c>
      <c r="M730" s="168">
        <f>IFERROR(IF(G730="NA","NA",IF(G730&gt;'APC Parameters'!$K$6+VLOOKUP('Raw Data'!A730, 'APC Parameters'!$H$7:$L$20, 4, FALSE), 'APC Parameters'!$L$6+VLOOKUP('Raw Data'!A730, 'APC Parameters'!$H$7:$L$20, 5, FALSE), G730*('APC Parameters'!$J$6+VLOOKUP('Raw Data'!A730, 'APC Parameters'!$H$7:$L$20, 3, FALSE))+'APC Parameters'!$I$6+VLOOKUP('Raw Data'!A730, 'APC Parameters'!$H$7:$L$20, 2, FALSE))), 0)</f>
        <v>3025.4618</v>
      </c>
      <c r="N730" s="168">
        <f t="shared" si="343"/>
        <v>3025.4618</v>
      </c>
      <c r="O730" s="168">
        <f>IFERROR(IF(M730="NA",VLOOKUP(D730,'Internal Calculations'!$B$10:$C$11,2,FALSE), M730)*VLOOKUP(A730, 'Growth Parameters'!$B$6:$H$19, 7, FALSE), 0)</f>
        <v>3025.4618</v>
      </c>
      <c r="P730" s="177">
        <f t="shared" si="344"/>
        <v>3025.4618</v>
      </c>
      <c r="Q730" s="178">
        <f>IF('Funding Allocation Parameters'!$C$5="Basic Library Subsidy", MIN(O730*('Funding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MIN($O730*(VLOOKUP(CONCATENATE($A730, 'Funding Allocation Parameters'!$I$5), 'Library Subsidy Complex'!$C$2:$J$55, 2, FALSE)), VLOOKUP(CONCATENATE($A730, 'Funding Allocation Parameters'!$I$5), 'Library Subsidy Complex'!$C$2:$J$55, 4, FALSE)), 0)))))</f>
        <v>1189</v>
      </c>
      <c r="R730" s="178">
        <f>IF('Funding Allocation Parameters'!$C$5="Basic Library Subsidy", 0, IF('Funding Allocation Parameters'!$C$5="Grant funding",MIN(O730*('Funding Allocation Parameters'!$E$5), 'Funding Allocation Parameters'!$G$5), IF('Funding Allocation Parameters'!$C$5="Other author funding", 0, IF('Funding Allocation Parameters'!$C$5="Any discretionary funds (grants if available, other if no grants)", MIN(O730*('Funding Allocation Parameters'!$E$5), 'Funding Allocation Parameters'!$G$5), IF('Funding Allocation Parameters'!$C$5="Complex Library Subsidy", 0, 0)))))</f>
        <v>0</v>
      </c>
      <c r="S730" s="178">
        <f>IF('Funding Allocation Parameters'!$C$5="Basic Library Subsidy", 0, IF('Funding Allocation Parameters'!$C$5="Grant funding", 0, IF('Funding Allocation Parameters'!$C$5="Other author funding",  MIN(O730*('Funding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0" s="178">
        <f>IF('Funding Allocation Parameters'!$C$5="Basic Library Subsidy", MIN(O730*('Funding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MIN($O730*(VLOOKUP(CONCATENATE($A730, 'Funding Allocation Parameters'!$I$5), 'Library Subsidy Complex'!$C$2:$J$55, 6, FALSE)), VLOOKUP(CONCATENATE($A730, 'Funding Allocation Parameters'!$I$5), 'Library Subsidy Complex'!$C$2:$J$55, 8, FALSE)), 0)))))</f>
        <v>1189</v>
      </c>
      <c r="U730" s="178">
        <f>IF('Funding Allocation Parameters'!$C$5="Basic Library Subsidy", 0, IF('Funding Allocation Parameters'!$C$5="Grant funding", 0, IF('Funding Allocation Parameters'!$C$5="Other author funding",  MIN(O730*('Funding Allocation Parameters'!$E$5), 'Funding Allocation Parameters'!$G$5), IF('Funding Allocation Parameters'!$C$5="Any discretionary funds (grants if available, other if no grants)", MIN(O730*('Funding Allocation Parameters'!$E$5), 'Funding Allocation Parameters'!$G$5), IF('Funding Allocation Parameters'!$C$5="Complex Library Subsidy", 0, 0)))))</f>
        <v>0</v>
      </c>
      <c r="V730" s="177">
        <f t="shared" si="345"/>
        <v>1836.4618</v>
      </c>
      <c r="W730" s="177">
        <f t="shared" si="346"/>
        <v>1836.4618</v>
      </c>
      <c r="X730" s="179">
        <f>IF('Funding Allocation Parameters'!$C$6="Basic Library Subsidy", MIN(V730*'Funding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MIN(V730*VLOOKUP(CONCATENATE($A730, 'Funding Allocation Parameters'!$I$6), 'Library Subsidy Complex'!$C$2:$J$55, 2, FALSE), VLOOKUP(CONCATENATE($A730, 'Funding Allocation Parameters'!$I$6), 'Library Subsidy Complex'!$C$2:$J$55, 4, FALSE)), 0)))))</f>
        <v>0</v>
      </c>
      <c r="Y730" s="179">
        <f>IF('Funding Allocation Parameters'!$C$6="Basic Library Subsidy", 0, IF('Funding Allocation Parameters'!$C$6="Grant funding",MIN(V730*'Funding Allocation Parameters'!$E$6, 'Funding Allocation Parameters'!$G$6), IF('Funding Allocation Parameters'!$C$6="Other author funding", 0, IF('Funding Allocation Parameters'!$C$6="Any discretionary funds (grants if available, other if no grants)", MIN(V730*'Funding Allocation Parameters'!$E$6, 'Funding Allocation Parameters'!$G$6), IF('Funding Allocation Parameters'!$C$6="Complex Library Subsidy", 0, 0)))))</f>
        <v>1836.4618</v>
      </c>
      <c r="Z730" s="179">
        <f>IF('Funding Allocation Parameters'!$C$6="Basic Library Subsidy", 0, IF('Funding Allocation Parameters'!$C$6="Grant funding", 0, IF('Funding Allocation Parameters'!$C$6="Other author funding",  MIN(V730*'Funding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0" s="179">
        <f>IF('Funding Allocation Parameters'!$C$6="Basic Library Subsidy", MIN(W730*'Funding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MIN(W730*VLOOKUP(CONCATENATE($A730, 'Funding Allocation Parameters'!$I$6), 'Library Subsidy Complex'!$C$2:$J$55, 6, FALSE), VLOOKUP(CONCATENATE($A730, 'Funding Allocation Parameters'!$I$6), 'Library Subsidy Complex'!$C$2:$J$55, 8, FALSE)), 0)))))</f>
        <v>0</v>
      </c>
      <c r="AB730" s="179">
        <f>IF('Funding Allocation Parameters'!$C$6="Basic Library Subsidy", 0, IF('Funding Allocation Parameters'!$C$6="Grant funding", 0, IF('Funding Allocation Parameters'!$C$6="Other author funding",  MIN(W730*'Funding Allocation Parameters'!$E$6, 'Funding Allocation Parameters'!$G$6), IF('Funding Allocation Parameters'!$C$6="Any discretionary funds (grants if available, other if no grants)", MIN(W730*'Funding Allocation Parameters'!$E$6, 'Funding Allocation Parameters'!$G$6), IF('Funding Allocation Parameters'!$C$6="Complex Library Subsidy", 0, 0)))))</f>
        <v>1836.4618</v>
      </c>
      <c r="AC730" s="177">
        <f t="shared" si="347"/>
        <v>0</v>
      </c>
      <c r="AD730" s="177">
        <f t="shared" si="348"/>
        <v>0</v>
      </c>
      <c r="AE730" s="180">
        <f>IF('Funding Allocation Parameters'!$C$7="Basic Library Subsidy", MIN(AC730*'Funding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MIN(AC730*VLOOKUP(CONCATENATE($A730, 'Funding Allocation Parameters'!$I$7), 'Library Subsidy Complex'!$C$2:$J$55, 2, FALSE), VLOOKUP(CONCATENATE($A730, 'Funding Allocation Parameters'!$I$7), 'Library Subsidy Complex'!$C$2:$J$55, 4, FALSE)), 0)))))</f>
        <v>0</v>
      </c>
      <c r="AF730" s="180">
        <f>IF('Funding Allocation Parameters'!$C$7="Basic Library Subsidy", 0, IF('Funding Allocation Parameters'!$C$7="Grant funding",MIN(AC730*'Funding Allocation Parameters'!$E$7, 'Funding Allocation Parameters'!$G$7), IF('Funding Allocation Parameters'!$C$7="Other author funding", 0, IF('Funding Allocation Parameters'!$C$7="Any discretionary funds (grants if available, other if no grants)", MIN(AC730*'Funding Allocation Parameters'!$E$7, 'Funding Allocation Parameters'!$G$7), IF('Funding Allocation Parameters'!$C$7="Complex Library Subsidy", 0, 0)))))</f>
        <v>0</v>
      </c>
      <c r="AG730" s="180">
        <f>IF('Funding Allocation Parameters'!$C$7="Basic Library Subsidy", 0, IF('Funding Allocation Parameters'!$C$7="Grant funding", 0, IF('Funding Allocation Parameters'!$C$7="Other author funding",  MIN(AC730*'Funding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0" s="180">
        <f>IF('Funding Allocation Parameters'!$C$7="Basic Library Subsidy", MIN(AD730*'Funding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MIN(AD730*VLOOKUP(CONCATENATE($A730, 'Funding Allocation Parameters'!$I$7), 'Library Subsidy Complex'!$C$2:$J$55, 6, FALSE), VLOOKUP(CONCATENATE($A730, 'Funding Allocation Parameters'!$I$7), 'Library Subsidy Complex'!$C$2:$J$55, 8, FALSE)), 0)))))</f>
        <v>0</v>
      </c>
      <c r="AI730" s="180">
        <f>IF('Funding Allocation Parameters'!$C$7="Basic Library Subsidy", 0, IF('Funding Allocation Parameters'!$C$7="Grant funding", 0, IF('Funding Allocation Parameters'!$C$7="Other author funding",  MIN(AD730*'Funding Allocation Parameters'!$E$7, 'Funding Allocation Parameters'!$G$7), IF('Funding Allocation Parameters'!$C$7="Any discretionary funds (grants if available, other if no grants)", MIN(AD730*'Funding Allocation Parameters'!$E$7, 'Funding Allocation Parameters'!$G$7), IF('Funding Allocation Parameters'!$C$7="Complex Library Subsidy", 0, 0)))))</f>
        <v>0</v>
      </c>
      <c r="AJ730" s="177">
        <f t="shared" si="349"/>
        <v>0</v>
      </c>
      <c r="AK730" s="177">
        <f t="shared" si="350"/>
        <v>0</v>
      </c>
      <c r="AL730" s="181">
        <f>IF('Funding Allocation Parameters'!$C$8="Basic Library Subsidy", MIN(AJ730*'Funding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MIN(AJ730*VLOOKUP(CONCATENATE($A730, 'Funding Allocation Parameters'!$I$8), 'Library Subsidy Complex'!$C$2:$J$55, 2, FALSE), VLOOKUP(CONCATENATE($A730, 'Funding Allocation Parameters'!$I$8), 'Library Subsidy Complex'!$C$2:$J$55, 4, FALSE)), 0)))))</f>
        <v>0</v>
      </c>
      <c r="AM730" s="181">
        <f>IF('Funding Allocation Parameters'!$C$8="Basic Library Subsidy", 0, IF('Funding Allocation Parameters'!$C$8="Grant funding",MIN(AJ730*'Funding Allocation Parameters'!$E$8, 'Funding Allocation Parameters'!$G$8), IF('Funding Allocation Parameters'!$C$8="Other author funding", 0, IF('Funding Allocation Parameters'!$C$8="Any discretionary funds (grants if available, other if no grants)", MIN(AJ730*'Funding Allocation Parameters'!$E$8, 'Funding Allocation Parameters'!$G$8), IF('Funding Allocation Parameters'!$C$8="Complex Library Subsidy", 0, 0)))))</f>
        <v>0</v>
      </c>
      <c r="AN730" s="181">
        <f>IF('Funding Allocation Parameters'!$C$8="Basic Library Subsidy", 0, IF('Funding Allocation Parameters'!$C$8="Grant funding", 0, IF('Funding Allocation Parameters'!$C$8="Other author funding",  MIN(AJ730*'Funding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0" s="181">
        <f>IF('Funding Allocation Parameters'!$C$8="Basic Library Subsidy", MIN(AK730*'Funding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MIN(AK730*VLOOKUP(CONCATENATE($A730, 'Funding Allocation Parameters'!$I$8), 'Library Subsidy Complex'!$C$2:$J$55, 6, FALSE), VLOOKUP(CONCATENATE($A730, 'Funding Allocation Parameters'!$I$8), 'Library Subsidy Complex'!$C$2:$J$55, 8, FALSE)), 0)))))</f>
        <v>0</v>
      </c>
      <c r="AP730" s="181">
        <f>IF('Funding Allocation Parameters'!$C$8="Basic Library Subsidy", 0, IF('Funding Allocation Parameters'!$C$8="Grant funding", 0, IF('Funding Allocation Parameters'!$C$8="Other author funding",  MIN(AK730*'Funding Allocation Parameters'!$E$8, 'Funding Allocation Parameters'!$G$8), IF('Funding Allocation Parameters'!$C$8="Any discretionary funds (grants if available, other if no grants)", MIN(AK730*'Funding Allocation Parameters'!$E$8, 'Funding Allocation Parameters'!$G$8), IF('Funding Allocation Parameters'!$C$8="Complex Library Subsidy", 0, 0)))))</f>
        <v>0</v>
      </c>
      <c r="AQ730" s="177">
        <f t="shared" si="351"/>
        <v>0</v>
      </c>
      <c r="AR730" s="177">
        <f t="shared" si="352"/>
        <v>0</v>
      </c>
      <c r="AS730" s="182">
        <f t="shared" si="353"/>
        <v>1189</v>
      </c>
      <c r="AT730" s="182">
        <f t="shared" si="354"/>
        <v>1836.4618</v>
      </c>
      <c r="AU730" s="182">
        <f t="shared" si="355"/>
        <v>0</v>
      </c>
      <c r="AV730" s="182">
        <f t="shared" si="356"/>
        <v>1189</v>
      </c>
      <c r="AW730" s="182">
        <f t="shared" si="357"/>
        <v>1836.4618</v>
      </c>
      <c r="AX730" s="183">
        <f t="shared" si="358"/>
        <v>1189</v>
      </c>
      <c r="AY730" s="183">
        <f t="shared" si="359"/>
        <v>1836.4618</v>
      </c>
      <c r="AZ730" s="183">
        <f t="shared" si="360"/>
        <v>0</v>
      </c>
      <c r="BA730" s="183">
        <f t="shared" si="361"/>
        <v>0</v>
      </c>
      <c r="BB730" s="183">
        <f t="shared" si="362"/>
        <v>0</v>
      </c>
      <c r="BC730" s="184">
        <f t="shared" si="363"/>
        <v>1189</v>
      </c>
      <c r="BD730" s="184">
        <f t="shared" si="364"/>
        <v>0</v>
      </c>
      <c r="BE730" s="184">
        <f t="shared" si="365"/>
        <v>1836.4618</v>
      </c>
      <c r="BF730" s="184">
        <f t="shared" si="366"/>
        <v>0</v>
      </c>
      <c r="BG730" s="102">
        <f t="shared" si="367"/>
        <v>0</v>
      </c>
      <c r="BH730" s="102">
        <f t="shared" si="368"/>
        <v>0</v>
      </c>
      <c r="BI730" s="102">
        <f t="shared" si="369"/>
        <v>0</v>
      </c>
      <c r="BJ730" s="102">
        <f t="shared" si="370"/>
        <v>1</v>
      </c>
      <c r="BK730" s="102">
        <f t="shared" si="371"/>
        <v>0</v>
      </c>
      <c r="BL730" s="102">
        <f t="shared" si="372"/>
        <v>0</v>
      </c>
      <c r="BN730" s="102"/>
    </row>
    <row r="731" spans="1:66" x14ac:dyDescent="0.25">
      <c r="A731" s="102" t="s">
        <v>16</v>
      </c>
      <c r="B731" s="102" t="s">
        <v>8</v>
      </c>
      <c r="C731" s="102" t="s">
        <v>8</v>
      </c>
      <c r="D731" s="102" t="s">
        <v>27</v>
      </c>
      <c r="E731" s="102" t="s">
        <v>61</v>
      </c>
      <c r="F731" s="102" t="s">
        <v>1376</v>
      </c>
      <c r="G731" s="102">
        <v>2.6469999999999998</v>
      </c>
      <c r="H731" s="102">
        <v>1</v>
      </c>
      <c r="I731" s="102">
        <v>1</v>
      </c>
      <c r="J731" s="167">
        <f>IFERROR(H731*VLOOKUP(A731, 'Advanced Parameters'!$B$7:$G$20, 6, FALSE)*VLOOKUP(A731, 'Growth Parameters'!$B$6:$H$19, 6, FALSE), 0)</f>
        <v>1</v>
      </c>
      <c r="K731" s="167">
        <f>IFERROR(IF('Advanced Parameters'!$C$5="n",'Raw Data'!I731*VLOOKUP(A731,'Advanced Parameters'!$B$7:$G$20,6,FALSE),J731*VLOOKUP(A731,'Advanced Parameters'!$B$7:$G$20,2,FALSE))*VLOOKUP(A731, 'Growth Parameters'!$B$6:$H$19, 6, FALSE), 0)</f>
        <v>1</v>
      </c>
      <c r="L731" s="167">
        <f t="shared" si="373"/>
        <v>0</v>
      </c>
      <c r="M731" s="168">
        <f>IFERROR(IF(G731="NA","NA",IF(G731&gt;'APC Parameters'!$K$6+VLOOKUP('Raw Data'!A731, 'APC Parameters'!$H$7:$L$20, 4, FALSE), 'APC Parameters'!$L$6+VLOOKUP('Raw Data'!A731, 'APC Parameters'!$H$7:$L$20, 5, FALSE), G731*('APC Parameters'!$J$6+VLOOKUP('Raw Data'!A731, 'APC Parameters'!$H$7:$L$20, 3, FALSE))+'APC Parameters'!$I$6+VLOOKUP('Raw Data'!A731, 'APC Parameters'!$H$7:$L$20, 2, FALSE))), 0)</f>
        <v>3025.4618</v>
      </c>
      <c r="N731" s="168">
        <f t="shared" si="343"/>
        <v>3025.4618</v>
      </c>
      <c r="O731" s="168">
        <f>IFERROR(IF(M731="NA",VLOOKUP(D731,'Internal Calculations'!$B$10:$C$11,2,FALSE), M731)*VLOOKUP(A731, 'Growth Parameters'!$B$6:$H$19, 7, FALSE), 0)</f>
        <v>3025.4618</v>
      </c>
      <c r="P731" s="177">
        <f t="shared" si="344"/>
        <v>3025.4618</v>
      </c>
      <c r="Q731" s="178">
        <f>IF('Funding Allocation Parameters'!$C$5="Basic Library Subsidy", MIN(O731*('Funding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MIN($O731*(VLOOKUP(CONCATENATE($A731, 'Funding Allocation Parameters'!$I$5), 'Library Subsidy Complex'!$C$2:$J$55, 2, FALSE)), VLOOKUP(CONCATENATE($A731, 'Funding Allocation Parameters'!$I$5), 'Library Subsidy Complex'!$C$2:$J$55, 4, FALSE)), 0)))))</f>
        <v>1189</v>
      </c>
      <c r="R731" s="178">
        <f>IF('Funding Allocation Parameters'!$C$5="Basic Library Subsidy", 0, IF('Funding Allocation Parameters'!$C$5="Grant funding",MIN(O731*('Funding Allocation Parameters'!$E$5), 'Funding Allocation Parameters'!$G$5), IF('Funding Allocation Parameters'!$C$5="Other author funding", 0, IF('Funding Allocation Parameters'!$C$5="Any discretionary funds (grants if available, other if no grants)", MIN(O731*('Funding Allocation Parameters'!$E$5), 'Funding Allocation Parameters'!$G$5), IF('Funding Allocation Parameters'!$C$5="Complex Library Subsidy", 0, 0)))))</f>
        <v>0</v>
      </c>
      <c r="S731" s="178">
        <f>IF('Funding Allocation Parameters'!$C$5="Basic Library Subsidy", 0, IF('Funding Allocation Parameters'!$C$5="Grant funding", 0, IF('Funding Allocation Parameters'!$C$5="Other author funding",  MIN(O731*('Funding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1" s="178">
        <f>IF('Funding Allocation Parameters'!$C$5="Basic Library Subsidy", MIN(O731*('Funding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MIN($O731*(VLOOKUP(CONCATENATE($A731, 'Funding Allocation Parameters'!$I$5), 'Library Subsidy Complex'!$C$2:$J$55, 6, FALSE)), VLOOKUP(CONCATENATE($A731, 'Funding Allocation Parameters'!$I$5), 'Library Subsidy Complex'!$C$2:$J$55, 8, FALSE)), 0)))))</f>
        <v>1189</v>
      </c>
      <c r="U731" s="178">
        <f>IF('Funding Allocation Parameters'!$C$5="Basic Library Subsidy", 0, IF('Funding Allocation Parameters'!$C$5="Grant funding", 0, IF('Funding Allocation Parameters'!$C$5="Other author funding",  MIN(O731*('Funding Allocation Parameters'!$E$5), 'Funding Allocation Parameters'!$G$5), IF('Funding Allocation Parameters'!$C$5="Any discretionary funds (grants if available, other if no grants)", MIN(O731*('Funding Allocation Parameters'!$E$5), 'Funding Allocation Parameters'!$G$5), IF('Funding Allocation Parameters'!$C$5="Complex Library Subsidy", 0, 0)))))</f>
        <v>0</v>
      </c>
      <c r="V731" s="177">
        <f t="shared" si="345"/>
        <v>1836.4618</v>
      </c>
      <c r="W731" s="177">
        <f t="shared" si="346"/>
        <v>1836.4618</v>
      </c>
      <c r="X731" s="179">
        <f>IF('Funding Allocation Parameters'!$C$6="Basic Library Subsidy", MIN(V731*'Funding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MIN(V731*VLOOKUP(CONCATENATE($A731, 'Funding Allocation Parameters'!$I$6), 'Library Subsidy Complex'!$C$2:$J$55, 2, FALSE), VLOOKUP(CONCATENATE($A731, 'Funding Allocation Parameters'!$I$6), 'Library Subsidy Complex'!$C$2:$J$55, 4, FALSE)), 0)))))</f>
        <v>0</v>
      </c>
      <c r="Y731" s="179">
        <f>IF('Funding Allocation Parameters'!$C$6="Basic Library Subsidy", 0, IF('Funding Allocation Parameters'!$C$6="Grant funding",MIN(V731*'Funding Allocation Parameters'!$E$6, 'Funding Allocation Parameters'!$G$6), IF('Funding Allocation Parameters'!$C$6="Other author funding", 0, IF('Funding Allocation Parameters'!$C$6="Any discretionary funds (grants if available, other if no grants)", MIN(V731*'Funding Allocation Parameters'!$E$6, 'Funding Allocation Parameters'!$G$6), IF('Funding Allocation Parameters'!$C$6="Complex Library Subsidy", 0, 0)))))</f>
        <v>1836.4618</v>
      </c>
      <c r="Z731" s="179">
        <f>IF('Funding Allocation Parameters'!$C$6="Basic Library Subsidy", 0, IF('Funding Allocation Parameters'!$C$6="Grant funding", 0, IF('Funding Allocation Parameters'!$C$6="Other author funding",  MIN(V731*'Funding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1" s="179">
        <f>IF('Funding Allocation Parameters'!$C$6="Basic Library Subsidy", MIN(W731*'Funding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MIN(W731*VLOOKUP(CONCATENATE($A731, 'Funding Allocation Parameters'!$I$6), 'Library Subsidy Complex'!$C$2:$J$55, 6, FALSE), VLOOKUP(CONCATENATE($A731, 'Funding Allocation Parameters'!$I$6), 'Library Subsidy Complex'!$C$2:$J$55, 8, FALSE)), 0)))))</f>
        <v>0</v>
      </c>
      <c r="AB731" s="179">
        <f>IF('Funding Allocation Parameters'!$C$6="Basic Library Subsidy", 0, IF('Funding Allocation Parameters'!$C$6="Grant funding", 0, IF('Funding Allocation Parameters'!$C$6="Other author funding",  MIN(W731*'Funding Allocation Parameters'!$E$6, 'Funding Allocation Parameters'!$G$6), IF('Funding Allocation Parameters'!$C$6="Any discretionary funds (grants if available, other if no grants)", MIN(W731*'Funding Allocation Parameters'!$E$6, 'Funding Allocation Parameters'!$G$6), IF('Funding Allocation Parameters'!$C$6="Complex Library Subsidy", 0, 0)))))</f>
        <v>1836.4618</v>
      </c>
      <c r="AC731" s="177">
        <f t="shared" si="347"/>
        <v>0</v>
      </c>
      <c r="AD731" s="177">
        <f t="shared" si="348"/>
        <v>0</v>
      </c>
      <c r="AE731" s="180">
        <f>IF('Funding Allocation Parameters'!$C$7="Basic Library Subsidy", MIN(AC731*'Funding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MIN(AC731*VLOOKUP(CONCATENATE($A731, 'Funding Allocation Parameters'!$I$7), 'Library Subsidy Complex'!$C$2:$J$55, 2, FALSE), VLOOKUP(CONCATENATE($A731, 'Funding Allocation Parameters'!$I$7), 'Library Subsidy Complex'!$C$2:$J$55, 4, FALSE)), 0)))))</f>
        <v>0</v>
      </c>
      <c r="AF731" s="180">
        <f>IF('Funding Allocation Parameters'!$C$7="Basic Library Subsidy", 0, IF('Funding Allocation Parameters'!$C$7="Grant funding",MIN(AC731*'Funding Allocation Parameters'!$E$7, 'Funding Allocation Parameters'!$G$7), IF('Funding Allocation Parameters'!$C$7="Other author funding", 0, IF('Funding Allocation Parameters'!$C$7="Any discretionary funds (grants if available, other if no grants)", MIN(AC731*'Funding Allocation Parameters'!$E$7, 'Funding Allocation Parameters'!$G$7), IF('Funding Allocation Parameters'!$C$7="Complex Library Subsidy", 0, 0)))))</f>
        <v>0</v>
      </c>
      <c r="AG731" s="180">
        <f>IF('Funding Allocation Parameters'!$C$7="Basic Library Subsidy", 0, IF('Funding Allocation Parameters'!$C$7="Grant funding", 0, IF('Funding Allocation Parameters'!$C$7="Other author funding",  MIN(AC731*'Funding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1" s="180">
        <f>IF('Funding Allocation Parameters'!$C$7="Basic Library Subsidy", MIN(AD731*'Funding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MIN(AD731*VLOOKUP(CONCATENATE($A731, 'Funding Allocation Parameters'!$I$7), 'Library Subsidy Complex'!$C$2:$J$55, 6, FALSE), VLOOKUP(CONCATENATE($A731, 'Funding Allocation Parameters'!$I$7), 'Library Subsidy Complex'!$C$2:$J$55, 8, FALSE)), 0)))))</f>
        <v>0</v>
      </c>
      <c r="AI731" s="180">
        <f>IF('Funding Allocation Parameters'!$C$7="Basic Library Subsidy", 0, IF('Funding Allocation Parameters'!$C$7="Grant funding", 0, IF('Funding Allocation Parameters'!$C$7="Other author funding",  MIN(AD731*'Funding Allocation Parameters'!$E$7, 'Funding Allocation Parameters'!$G$7), IF('Funding Allocation Parameters'!$C$7="Any discretionary funds (grants if available, other if no grants)", MIN(AD731*'Funding Allocation Parameters'!$E$7, 'Funding Allocation Parameters'!$G$7), IF('Funding Allocation Parameters'!$C$7="Complex Library Subsidy", 0, 0)))))</f>
        <v>0</v>
      </c>
      <c r="AJ731" s="177">
        <f t="shared" si="349"/>
        <v>0</v>
      </c>
      <c r="AK731" s="177">
        <f t="shared" si="350"/>
        <v>0</v>
      </c>
      <c r="AL731" s="181">
        <f>IF('Funding Allocation Parameters'!$C$8="Basic Library Subsidy", MIN(AJ731*'Funding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MIN(AJ731*VLOOKUP(CONCATENATE($A731, 'Funding Allocation Parameters'!$I$8), 'Library Subsidy Complex'!$C$2:$J$55, 2, FALSE), VLOOKUP(CONCATENATE($A731, 'Funding Allocation Parameters'!$I$8), 'Library Subsidy Complex'!$C$2:$J$55, 4, FALSE)), 0)))))</f>
        <v>0</v>
      </c>
      <c r="AM731" s="181">
        <f>IF('Funding Allocation Parameters'!$C$8="Basic Library Subsidy", 0, IF('Funding Allocation Parameters'!$C$8="Grant funding",MIN(AJ731*'Funding Allocation Parameters'!$E$8, 'Funding Allocation Parameters'!$G$8), IF('Funding Allocation Parameters'!$C$8="Other author funding", 0, IF('Funding Allocation Parameters'!$C$8="Any discretionary funds (grants if available, other if no grants)", MIN(AJ731*'Funding Allocation Parameters'!$E$8, 'Funding Allocation Parameters'!$G$8), IF('Funding Allocation Parameters'!$C$8="Complex Library Subsidy", 0, 0)))))</f>
        <v>0</v>
      </c>
      <c r="AN731" s="181">
        <f>IF('Funding Allocation Parameters'!$C$8="Basic Library Subsidy", 0, IF('Funding Allocation Parameters'!$C$8="Grant funding", 0, IF('Funding Allocation Parameters'!$C$8="Other author funding",  MIN(AJ731*'Funding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1" s="181">
        <f>IF('Funding Allocation Parameters'!$C$8="Basic Library Subsidy", MIN(AK731*'Funding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MIN(AK731*VLOOKUP(CONCATENATE($A731, 'Funding Allocation Parameters'!$I$8), 'Library Subsidy Complex'!$C$2:$J$55, 6, FALSE), VLOOKUP(CONCATENATE($A731, 'Funding Allocation Parameters'!$I$8), 'Library Subsidy Complex'!$C$2:$J$55, 8, FALSE)), 0)))))</f>
        <v>0</v>
      </c>
      <c r="AP731" s="181">
        <f>IF('Funding Allocation Parameters'!$C$8="Basic Library Subsidy", 0, IF('Funding Allocation Parameters'!$C$8="Grant funding", 0, IF('Funding Allocation Parameters'!$C$8="Other author funding",  MIN(AK731*'Funding Allocation Parameters'!$E$8, 'Funding Allocation Parameters'!$G$8), IF('Funding Allocation Parameters'!$C$8="Any discretionary funds (grants if available, other if no grants)", MIN(AK731*'Funding Allocation Parameters'!$E$8, 'Funding Allocation Parameters'!$G$8), IF('Funding Allocation Parameters'!$C$8="Complex Library Subsidy", 0, 0)))))</f>
        <v>0</v>
      </c>
      <c r="AQ731" s="177">
        <f t="shared" si="351"/>
        <v>0</v>
      </c>
      <c r="AR731" s="177">
        <f t="shared" si="352"/>
        <v>0</v>
      </c>
      <c r="AS731" s="182">
        <f t="shared" si="353"/>
        <v>1189</v>
      </c>
      <c r="AT731" s="182">
        <f t="shared" si="354"/>
        <v>1836.4618</v>
      </c>
      <c r="AU731" s="182">
        <f t="shared" si="355"/>
        <v>0</v>
      </c>
      <c r="AV731" s="182">
        <f t="shared" si="356"/>
        <v>1189</v>
      </c>
      <c r="AW731" s="182">
        <f t="shared" si="357"/>
        <v>1836.4618</v>
      </c>
      <c r="AX731" s="183">
        <f t="shared" si="358"/>
        <v>1189</v>
      </c>
      <c r="AY731" s="183">
        <f t="shared" si="359"/>
        <v>1836.4618</v>
      </c>
      <c r="AZ731" s="183">
        <f t="shared" si="360"/>
        <v>0</v>
      </c>
      <c r="BA731" s="183">
        <f t="shared" si="361"/>
        <v>0</v>
      </c>
      <c r="BB731" s="183">
        <f t="shared" si="362"/>
        <v>0</v>
      </c>
      <c r="BC731" s="184">
        <f t="shared" si="363"/>
        <v>1189</v>
      </c>
      <c r="BD731" s="184">
        <f t="shared" si="364"/>
        <v>0</v>
      </c>
      <c r="BE731" s="184">
        <f t="shared" si="365"/>
        <v>1836.4618</v>
      </c>
      <c r="BF731" s="184">
        <f t="shared" si="366"/>
        <v>0</v>
      </c>
      <c r="BG731" s="102">
        <f t="shared" si="367"/>
        <v>0</v>
      </c>
      <c r="BH731" s="102">
        <f t="shared" si="368"/>
        <v>0</v>
      </c>
      <c r="BI731" s="102">
        <f t="shared" si="369"/>
        <v>0</v>
      </c>
      <c r="BJ731" s="102">
        <f t="shared" si="370"/>
        <v>1</v>
      </c>
      <c r="BK731" s="102">
        <f t="shared" si="371"/>
        <v>0</v>
      </c>
      <c r="BL731" s="102">
        <f t="shared" si="372"/>
        <v>0</v>
      </c>
      <c r="BN731" s="102"/>
    </row>
    <row r="732" spans="1:66" x14ac:dyDescent="0.25">
      <c r="A732" s="102" t="s">
        <v>13</v>
      </c>
      <c r="B732" s="102" t="s">
        <v>8</v>
      </c>
      <c r="C732" s="102" t="s">
        <v>8</v>
      </c>
      <c r="D732" s="102" t="s">
        <v>27</v>
      </c>
      <c r="E732" s="102" t="s">
        <v>298</v>
      </c>
      <c r="F732" s="102" t="s">
        <v>1377</v>
      </c>
      <c r="G732" s="102">
        <v>1.1739999999999999</v>
      </c>
      <c r="H732" s="102">
        <v>1</v>
      </c>
      <c r="I732" s="102">
        <v>1</v>
      </c>
      <c r="J732" s="167">
        <f>IFERROR(H732*VLOOKUP(A732, 'Advanced Parameters'!$B$7:$G$20, 6, FALSE)*VLOOKUP(A732, 'Growth Parameters'!$B$6:$H$19, 6, FALSE), 0)</f>
        <v>1</v>
      </c>
      <c r="K732" s="167">
        <f>IFERROR(IF('Advanced Parameters'!$C$5="n",'Raw Data'!I732*VLOOKUP(A732,'Advanced Parameters'!$B$7:$G$20,6,FALSE),J732*VLOOKUP(A732,'Advanced Parameters'!$B$7:$G$20,2,FALSE))*VLOOKUP(A732, 'Growth Parameters'!$B$6:$H$19, 6, FALSE), 0)</f>
        <v>1</v>
      </c>
      <c r="L732" s="167">
        <f t="shared" si="373"/>
        <v>0</v>
      </c>
      <c r="M732" s="168">
        <f>IFERROR(IF(G732="NA","NA",IF(G732&gt;'APC Parameters'!$K$6+VLOOKUP('Raw Data'!A732, 'APC Parameters'!$H$7:$L$20, 4, FALSE), 'APC Parameters'!$L$6+VLOOKUP('Raw Data'!A732, 'APC Parameters'!$H$7:$L$20, 5, FALSE), G732*('APC Parameters'!$J$6+VLOOKUP('Raw Data'!A732, 'APC Parameters'!$H$7:$L$20, 3, FALSE))+'APC Parameters'!$I$6+VLOOKUP('Raw Data'!A732, 'APC Parameters'!$H$7:$L$20, 2, FALSE))), 0)</f>
        <v>1980.5155999999999</v>
      </c>
      <c r="N732" s="168">
        <f t="shared" si="343"/>
        <v>1980.5155999999999</v>
      </c>
      <c r="O732" s="168">
        <f>IFERROR(IF(M732="NA",VLOOKUP(D732,'Internal Calculations'!$B$10:$C$11,2,FALSE), M732)*VLOOKUP(A732, 'Growth Parameters'!$B$6:$H$19, 7, FALSE), 0)</f>
        <v>1980.5155999999999</v>
      </c>
      <c r="P732" s="177">
        <f t="shared" si="344"/>
        <v>1980.5155999999999</v>
      </c>
      <c r="Q732" s="178">
        <f>IF('Funding Allocation Parameters'!$C$5="Basic Library Subsidy", MIN(O732*('Funding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MIN($O732*(VLOOKUP(CONCATENATE($A732, 'Funding Allocation Parameters'!$I$5), 'Library Subsidy Complex'!$C$2:$J$55, 2, FALSE)), VLOOKUP(CONCATENATE($A732, 'Funding Allocation Parameters'!$I$5), 'Library Subsidy Complex'!$C$2:$J$55, 4, FALSE)), 0)))))</f>
        <v>1189</v>
      </c>
      <c r="R732" s="178">
        <f>IF('Funding Allocation Parameters'!$C$5="Basic Library Subsidy", 0, IF('Funding Allocation Parameters'!$C$5="Grant funding",MIN(O732*('Funding Allocation Parameters'!$E$5), 'Funding Allocation Parameters'!$G$5), IF('Funding Allocation Parameters'!$C$5="Other author funding", 0, IF('Funding Allocation Parameters'!$C$5="Any discretionary funds (grants if available, other if no grants)", MIN(O732*('Funding Allocation Parameters'!$E$5), 'Funding Allocation Parameters'!$G$5), IF('Funding Allocation Parameters'!$C$5="Complex Library Subsidy", 0, 0)))))</f>
        <v>0</v>
      </c>
      <c r="S732" s="178">
        <f>IF('Funding Allocation Parameters'!$C$5="Basic Library Subsidy", 0, IF('Funding Allocation Parameters'!$C$5="Grant funding", 0, IF('Funding Allocation Parameters'!$C$5="Other author funding",  MIN(O732*('Funding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2" s="178">
        <f>IF('Funding Allocation Parameters'!$C$5="Basic Library Subsidy", MIN(O732*('Funding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MIN($O732*(VLOOKUP(CONCATENATE($A732, 'Funding Allocation Parameters'!$I$5), 'Library Subsidy Complex'!$C$2:$J$55, 6, FALSE)), VLOOKUP(CONCATENATE($A732, 'Funding Allocation Parameters'!$I$5), 'Library Subsidy Complex'!$C$2:$J$55, 8, FALSE)), 0)))))</f>
        <v>1189</v>
      </c>
      <c r="U732" s="178">
        <f>IF('Funding Allocation Parameters'!$C$5="Basic Library Subsidy", 0, IF('Funding Allocation Parameters'!$C$5="Grant funding", 0, IF('Funding Allocation Parameters'!$C$5="Other author funding",  MIN(O732*('Funding Allocation Parameters'!$E$5), 'Funding Allocation Parameters'!$G$5), IF('Funding Allocation Parameters'!$C$5="Any discretionary funds (grants if available, other if no grants)", MIN(O732*('Funding Allocation Parameters'!$E$5), 'Funding Allocation Parameters'!$G$5), IF('Funding Allocation Parameters'!$C$5="Complex Library Subsidy", 0, 0)))))</f>
        <v>0</v>
      </c>
      <c r="V732" s="177">
        <f t="shared" si="345"/>
        <v>791.51559999999995</v>
      </c>
      <c r="W732" s="177">
        <f t="shared" si="346"/>
        <v>791.51559999999995</v>
      </c>
      <c r="X732" s="179">
        <f>IF('Funding Allocation Parameters'!$C$6="Basic Library Subsidy", MIN(V732*'Funding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MIN(V732*VLOOKUP(CONCATENATE($A732, 'Funding Allocation Parameters'!$I$6), 'Library Subsidy Complex'!$C$2:$J$55, 2, FALSE), VLOOKUP(CONCATENATE($A732, 'Funding Allocation Parameters'!$I$6), 'Library Subsidy Complex'!$C$2:$J$55, 4, FALSE)), 0)))))</f>
        <v>0</v>
      </c>
      <c r="Y732" s="179">
        <f>IF('Funding Allocation Parameters'!$C$6="Basic Library Subsidy", 0, IF('Funding Allocation Parameters'!$C$6="Grant funding",MIN(V732*'Funding Allocation Parameters'!$E$6, 'Funding Allocation Parameters'!$G$6), IF('Funding Allocation Parameters'!$C$6="Other author funding", 0, IF('Funding Allocation Parameters'!$C$6="Any discretionary funds (grants if available, other if no grants)", MIN(V732*'Funding Allocation Parameters'!$E$6, 'Funding Allocation Parameters'!$G$6), IF('Funding Allocation Parameters'!$C$6="Complex Library Subsidy", 0, 0)))))</f>
        <v>791.51559999999995</v>
      </c>
      <c r="Z732" s="179">
        <f>IF('Funding Allocation Parameters'!$C$6="Basic Library Subsidy", 0, IF('Funding Allocation Parameters'!$C$6="Grant funding", 0, IF('Funding Allocation Parameters'!$C$6="Other author funding",  MIN(V732*'Funding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2" s="179">
        <f>IF('Funding Allocation Parameters'!$C$6="Basic Library Subsidy", MIN(W732*'Funding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MIN(W732*VLOOKUP(CONCATENATE($A732, 'Funding Allocation Parameters'!$I$6), 'Library Subsidy Complex'!$C$2:$J$55, 6, FALSE), VLOOKUP(CONCATENATE($A732, 'Funding Allocation Parameters'!$I$6), 'Library Subsidy Complex'!$C$2:$J$55, 8, FALSE)), 0)))))</f>
        <v>0</v>
      </c>
      <c r="AB732" s="179">
        <f>IF('Funding Allocation Parameters'!$C$6="Basic Library Subsidy", 0, IF('Funding Allocation Parameters'!$C$6="Grant funding", 0, IF('Funding Allocation Parameters'!$C$6="Other author funding",  MIN(W732*'Funding Allocation Parameters'!$E$6, 'Funding Allocation Parameters'!$G$6), IF('Funding Allocation Parameters'!$C$6="Any discretionary funds (grants if available, other if no grants)", MIN(W732*'Funding Allocation Parameters'!$E$6, 'Funding Allocation Parameters'!$G$6), IF('Funding Allocation Parameters'!$C$6="Complex Library Subsidy", 0, 0)))))</f>
        <v>791.51559999999995</v>
      </c>
      <c r="AC732" s="177">
        <f t="shared" si="347"/>
        <v>0</v>
      </c>
      <c r="AD732" s="177">
        <f t="shared" si="348"/>
        <v>0</v>
      </c>
      <c r="AE732" s="180">
        <f>IF('Funding Allocation Parameters'!$C$7="Basic Library Subsidy", MIN(AC732*'Funding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MIN(AC732*VLOOKUP(CONCATENATE($A732, 'Funding Allocation Parameters'!$I$7), 'Library Subsidy Complex'!$C$2:$J$55, 2, FALSE), VLOOKUP(CONCATENATE($A732, 'Funding Allocation Parameters'!$I$7), 'Library Subsidy Complex'!$C$2:$J$55, 4, FALSE)), 0)))))</f>
        <v>0</v>
      </c>
      <c r="AF732" s="180">
        <f>IF('Funding Allocation Parameters'!$C$7="Basic Library Subsidy", 0, IF('Funding Allocation Parameters'!$C$7="Grant funding",MIN(AC732*'Funding Allocation Parameters'!$E$7, 'Funding Allocation Parameters'!$G$7), IF('Funding Allocation Parameters'!$C$7="Other author funding", 0, IF('Funding Allocation Parameters'!$C$7="Any discretionary funds (grants if available, other if no grants)", MIN(AC732*'Funding Allocation Parameters'!$E$7, 'Funding Allocation Parameters'!$G$7), IF('Funding Allocation Parameters'!$C$7="Complex Library Subsidy", 0, 0)))))</f>
        <v>0</v>
      </c>
      <c r="AG732" s="180">
        <f>IF('Funding Allocation Parameters'!$C$7="Basic Library Subsidy", 0, IF('Funding Allocation Parameters'!$C$7="Grant funding", 0, IF('Funding Allocation Parameters'!$C$7="Other author funding",  MIN(AC732*'Funding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2" s="180">
        <f>IF('Funding Allocation Parameters'!$C$7="Basic Library Subsidy", MIN(AD732*'Funding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MIN(AD732*VLOOKUP(CONCATENATE($A732, 'Funding Allocation Parameters'!$I$7), 'Library Subsidy Complex'!$C$2:$J$55, 6, FALSE), VLOOKUP(CONCATENATE($A732, 'Funding Allocation Parameters'!$I$7), 'Library Subsidy Complex'!$C$2:$J$55, 8, FALSE)), 0)))))</f>
        <v>0</v>
      </c>
      <c r="AI732" s="180">
        <f>IF('Funding Allocation Parameters'!$C$7="Basic Library Subsidy", 0, IF('Funding Allocation Parameters'!$C$7="Grant funding", 0, IF('Funding Allocation Parameters'!$C$7="Other author funding",  MIN(AD732*'Funding Allocation Parameters'!$E$7, 'Funding Allocation Parameters'!$G$7), IF('Funding Allocation Parameters'!$C$7="Any discretionary funds (grants if available, other if no grants)", MIN(AD732*'Funding Allocation Parameters'!$E$7, 'Funding Allocation Parameters'!$G$7), IF('Funding Allocation Parameters'!$C$7="Complex Library Subsidy", 0, 0)))))</f>
        <v>0</v>
      </c>
      <c r="AJ732" s="177">
        <f t="shared" si="349"/>
        <v>0</v>
      </c>
      <c r="AK732" s="177">
        <f t="shared" si="350"/>
        <v>0</v>
      </c>
      <c r="AL732" s="181">
        <f>IF('Funding Allocation Parameters'!$C$8="Basic Library Subsidy", MIN(AJ732*'Funding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MIN(AJ732*VLOOKUP(CONCATENATE($A732, 'Funding Allocation Parameters'!$I$8), 'Library Subsidy Complex'!$C$2:$J$55, 2, FALSE), VLOOKUP(CONCATENATE($A732, 'Funding Allocation Parameters'!$I$8), 'Library Subsidy Complex'!$C$2:$J$55, 4, FALSE)), 0)))))</f>
        <v>0</v>
      </c>
      <c r="AM732" s="181">
        <f>IF('Funding Allocation Parameters'!$C$8="Basic Library Subsidy", 0, IF('Funding Allocation Parameters'!$C$8="Grant funding",MIN(AJ732*'Funding Allocation Parameters'!$E$8, 'Funding Allocation Parameters'!$G$8), IF('Funding Allocation Parameters'!$C$8="Other author funding", 0, IF('Funding Allocation Parameters'!$C$8="Any discretionary funds (grants if available, other if no grants)", MIN(AJ732*'Funding Allocation Parameters'!$E$8, 'Funding Allocation Parameters'!$G$8), IF('Funding Allocation Parameters'!$C$8="Complex Library Subsidy", 0, 0)))))</f>
        <v>0</v>
      </c>
      <c r="AN732" s="181">
        <f>IF('Funding Allocation Parameters'!$C$8="Basic Library Subsidy", 0, IF('Funding Allocation Parameters'!$C$8="Grant funding", 0, IF('Funding Allocation Parameters'!$C$8="Other author funding",  MIN(AJ732*'Funding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2" s="181">
        <f>IF('Funding Allocation Parameters'!$C$8="Basic Library Subsidy", MIN(AK732*'Funding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MIN(AK732*VLOOKUP(CONCATENATE($A732, 'Funding Allocation Parameters'!$I$8), 'Library Subsidy Complex'!$C$2:$J$55, 6, FALSE), VLOOKUP(CONCATENATE($A732, 'Funding Allocation Parameters'!$I$8), 'Library Subsidy Complex'!$C$2:$J$55, 8, FALSE)), 0)))))</f>
        <v>0</v>
      </c>
      <c r="AP732" s="181">
        <f>IF('Funding Allocation Parameters'!$C$8="Basic Library Subsidy", 0, IF('Funding Allocation Parameters'!$C$8="Grant funding", 0, IF('Funding Allocation Parameters'!$C$8="Other author funding",  MIN(AK732*'Funding Allocation Parameters'!$E$8, 'Funding Allocation Parameters'!$G$8), IF('Funding Allocation Parameters'!$C$8="Any discretionary funds (grants if available, other if no grants)", MIN(AK732*'Funding Allocation Parameters'!$E$8, 'Funding Allocation Parameters'!$G$8), IF('Funding Allocation Parameters'!$C$8="Complex Library Subsidy", 0, 0)))))</f>
        <v>0</v>
      </c>
      <c r="AQ732" s="177">
        <f t="shared" si="351"/>
        <v>0</v>
      </c>
      <c r="AR732" s="177">
        <f t="shared" si="352"/>
        <v>0</v>
      </c>
      <c r="AS732" s="182">
        <f t="shared" si="353"/>
        <v>1189</v>
      </c>
      <c r="AT732" s="182">
        <f t="shared" si="354"/>
        <v>791.51559999999995</v>
      </c>
      <c r="AU732" s="182">
        <f t="shared" si="355"/>
        <v>0</v>
      </c>
      <c r="AV732" s="182">
        <f t="shared" si="356"/>
        <v>1189</v>
      </c>
      <c r="AW732" s="182">
        <f t="shared" si="357"/>
        <v>791.51559999999995</v>
      </c>
      <c r="AX732" s="183">
        <f t="shared" si="358"/>
        <v>1189</v>
      </c>
      <c r="AY732" s="183">
        <f t="shared" si="359"/>
        <v>791.51559999999995</v>
      </c>
      <c r="AZ732" s="183">
        <f t="shared" si="360"/>
        <v>0</v>
      </c>
      <c r="BA732" s="183">
        <f t="shared" si="361"/>
        <v>0</v>
      </c>
      <c r="BB732" s="183">
        <f t="shared" si="362"/>
        <v>0</v>
      </c>
      <c r="BC732" s="184">
        <f t="shared" si="363"/>
        <v>1189</v>
      </c>
      <c r="BD732" s="184">
        <f t="shared" si="364"/>
        <v>0</v>
      </c>
      <c r="BE732" s="184">
        <f t="shared" si="365"/>
        <v>791.51559999999995</v>
      </c>
      <c r="BF732" s="184">
        <f t="shared" si="366"/>
        <v>0</v>
      </c>
      <c r="BG732" s="102">
        <f t="shared" si="367"/>
        <v>0</v>
      </c>
      <c r="BH732" s="102">
        <f t="shared" si="368"/>
        <v>0</v>
      </c>
      <c r="BI732" s="102">
        <f t="shared" si="369"/>
        <v>0</v>
      </c>
      <c r="BJ732" s="102">
        <f t="shared" si="370"/>
        <v>1</v>
      </c>
      <c r="BK732" s="102">
        <f t="shared" si="371"/>
        <v>0</v>
      </c>
      <c r="BL732" s="102">
        <f t="shared" si="372"/>
        <v>0</v>
      </c>
      <c r="BN732" s="102"/>
    </row>
    <row r="733" spans="1:66" x14ac:dyDescent="0.25">
      <c r="A733" s="102" t="s">
        <v>24</v>
      </c>
      <c r="B733" s="102" t="s">
        <v>8</v>
      </c>
      <c r="C733" s="102" t="s">
        <v>8</v>
      </c>
      <c r="D733" s="102" t="s">
        <v>27</v>
      </c>
      <c r="E733" s="102" t="s">
        <v>29</v>
      </c>
      <c r="F733" s="102" t="s">
        <v>1378</v>
      </c>
      <c r="G733" s="102">
        <v>1.4019999999999999</v>
      </c>
      <c r="H733" s="102">
        <v>1</v>
      </c>
      <c r="I733" s="102">
        <v>1</v>
      </c>
      <c r="J733" s="167">
        <f>IFERROR(H733*VLOOKUP(A733, 'Advanced Parameters'!$B$7:$G$20, 6, FALSE)*VLOOKUP(A733, 'Growth Parameters'!$B$6:$H$19, 6, FALSE), 0)</f>
        <v>1</v>
      </c>
      <c r="K733" s="167">
        <f>IFERROR(IF('Advanced Parameters'!$C$5="n",'Raw Data'!I733*VLOOKUP(A733,'Advanced Parameters'!$B$7:$G$20,6,FALSE),J733*VLOOKUP(A733,'Advanced Parameters'!$B$7:$G$20,2,FALSE))*VLOOKUP(A733, 'Growth Parameters'!$B$6:$H$19, 6, FALSE), 0)</f>
        <v>1</v>
      </c>
      <c r="L733" s="167">
        <f t="shared" si="373"/>
        <v>0</v>
      </c>
      <c r="M733" s="168">
        <f>IFERROR(IF(G733="NA","NA",IF(G733&gt;'APC Parameters'!$K$6+VLOOKUP('Raw Data'!A733, 'APC Parameters'!$H$7:$L$20, 4, FALSE), 'APC Parameters'!$L$6+VLOOKUP('Raw Data'!A733, 'APC Parameters'!$H$7:$L$20, 5, FALSE), G733*('APC Parameters'!$J$6+VLOOKUP('Raw Data'!A733, 'APC Parameters'!$H$7:$L$20, 3, FALSE))+'APC Parameters'!$I$6+VLOOKUP('Raw Data'!A733, 'APC Parameters'!$H$7:$L$20, 2, FALSE))), 0)</f>
        <v>2142.2588000000001</v>
      </c>
      <c r="N733" s="168">
        <f t="shared" si="343"/>
        <v>2142.2588000000001</v>
      </c>
      <c r="O733" s="168">
        <f>IFERROR(IF(M733="NA",VLOOKUP(D733,'Internal Calculations'!$B$10:$C$11,2,FALSE), M733)*VLOOKUP(A733, 'Growth Parameters'!$B$6:$H$19, 7, FALSE), 0)</f>
        <v>2142.2588000000001</v>
      </c>
      <c r="P733" s="177">
        <f t="shared" si="344"/>
        <v>2142.2588000000001</v>
      </c>
      <c r="Q733" s="178">
        <f>IF('Funding Allocation Parameters'!$C$5="Basic Library Subsidy", MIN(O733*('Funding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MIN($O733*(VLOOKUP(CONCATENATE($A733, 'Funding Allocation Parameters'!$I$5), 'Library Subsidy Complex'!$C$2:$J$55, 2, FALSE)), VLOOKUP(CONCATENATE($A733, 'Funding Allocation Parameters'!$I$5), 'Library Subsidy Complex'!$C$2:$J$55, 4, FALSE)), 0)))))</f>
        <v>1189</v>
      </c>
      <c r="R733" s="178">
        <f>IF('Funding Allocation Parameters'!$C$5="Basic Library Subsidy", 0, IF('Funding Allocation Parameters'!$C$5="Grant funding",MIN(O733*('Funding Allocation Parameters'!$E$5), 'Funding Allocation Parameters'!$G$5), IF('Funding Allocation Parameters'!$C$5="Other author funding", 0, IF('Funding Allocation Parameters'!$C$5="Any discretionary funds (grants if available, other if no grants)", MIN(O733*('Funding Allocation Parameters'!$E$5), 'Funding Allocation Parameters'!$G$5), IF('Funding Allocation Parameters'!$C$5="Complex Library Subsidy", 0, 0)))))</f>
        <v>0</v>
      </c>
      <c r="S733" s="178">
        <f>IF('Funding Allocation Parameters'!$C$5="Basic Library Subsidy", 0, IF('Funding Allocation Parameters'!$C$5="Grant funding", 0, IF('Funding Allocation Parameters'!$C$5="Other author funding",  MIN(O733*('Funding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3" s="178">
        <f>IF('Funding Allocation Parameters'!$C$5="Basic Library Subsidy", MIN(O733*('Funding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MIN($O733*(VLOOKUP(CONCATENATE($A733, 'Funding Allocation Parameters'!$I$5), 'Library Subsidy Complex'!$C$2:$J$55, 6, FALSE)), VLOOKUP(CONCATENATE($A733, 'Funding Allocation Parameters'!$I$5), 'Library Subsidy Complex'!$C$2:$J$55, 8, FALSE)), 0)))))</f>
        <v>1189</v>
      </c>
      <c r="U733" s="178">
        <f>IF('Funding Allocation Parameters'!$C$5="Basic Library Subsidy", 0, IF('Funding Allocation Parameters'!$C$5="Grant funding", 0, IF('Funding Allocation Parameters'!$C$5="Other author funding",  MIN(O733*('Funding Allocation Parameters'!$E$5), 'Funding Allocation Parameters'!$G$5), IF('Funding Allocation Parameters'!$C$5="Any discretionary funds (grants if available, other if no grants)", MIN(O733*('Funding Allocation Parameters'!$E$5), 'Funding Allocation Parameters'!$G$5), IF('Funding Allocation Parameters'!$C$5="Complex Library Subsidy", 0, 0)))))</f>
        <v>0</v>
      </c>
      <c r="V733" s="177">
        <f t="shared" si="345"/>
        <v>953.25880000000006</v>
      </c>
      <c r="W733" s="177">
        <f t="shared" si="346"/>
        <v>953.25880000000006</v>
      </c>
      <c r="X733" s="179">
        <f>IF('Funding Allocation Parameters'!$C$6="Basic Library Subsidy", MIN(V733*'Funding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MIN(V733*VLOOKUP(CONCATENATE($A733, 'Funding Allocation Parameters'!$I$6), 'Library Subsidy Complex'!$C$2:$J$55, 2, FALSE), VLOOKUP(CONCATENATE($A733, 'Funding Allocation Parameters'!$I$6), 'Library Subsidy Complex'!$C$2:$J$55, 4, FALSE)), 0)))))</f>
        <v>0</v>
      </c>
      <c r="Y733" s="179">
        <f>IF('Funding Allocation Parameters'!$C$6="Basic Library Subsidy", 0, IF('Funding Allocation Parameters'!$C$6="Grant funding",MIN(V733*'Funding Allocation Parameters'!$E$6, 'Funding Allocation Parameters'!$G$6), IF('Funding Allocation Parameters'!$C$6="Other author funding", 0, IF('Funding Allocation Parameters'!$C$6="Any discretionary funds (grants if available, other if no grants)", MIN(V733*'Funding Allocation Parameters'!$E$6, 'Funding Allocation Parameters'!$G$6), IF('Funding Allocation Parameters'!$C$6="Complex Library Subsidy", 0, 0)))))</f>
        <v>953.25880000000006</v>
      </c>
      <c r="Z733" s="179">
        <f>IF('Funding Allocation Parameters'!$C$6="Basic Library Subsidy", 0, IF('Funding Allocation Parameters'!$C$6="Grant funding", 0, IF('Funding Allocation Parameters'!$C$6="Other author funding",  MIN(V733*'Funding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3" s="179">
        <f>IF('Funding Allocation Parameters'!$C$6="Basic Library Subsidy", MIN(W733*'Funding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MIN(W733*VLOOKUP(CONCATENATE($A733, 'Funding Allocation Parameters'!$I$6), 'Library Subsidy Complex'!$C$2:$J$55, 6, FALSE), VLOOKUP(CONCATENATE($A733, 'Funding Allocation Parameters'!$I$6), 'Library Subsidy Complex'!$C$2:$J$55, 8, FALSE)), 0)))))</f>
        <v>0</v>
      </c>
      <c r="AB733" s="179">
        <f>IF('Funding Allocation Parameters'!$C$6="Basic Library Subsidy", 0, IF('Funding Allocation Parameters'!$C$6="Grant funding", 0, IF('Funding Allocation Parameters'!$C$6="Other author funding",  MIN(W733*'Funding Allocation Parameters'!$E$6, 'Funding Allocation Parameters'!$G$6), IF('Funding Allocation Parameters'!$C$6="Any discretionary funds (grants if available, other if no grants)", MIN(W733*'Funding Allocation Parameters'!$E$6, 'Funding Allocation Parameters'!$G$6), IF('Funding Allocation Parameters'!$C$6="Complex Library Subsidy", 0, 0)))))</f>
        <v>953.25880000000006</v>
      </c>
      <c r="AC733" s="177">
        <f t="shared" si="347"/>
        <v>0</v>
      </c>
      <c r="AD733" s="177">
        <f t="shared" si="348"/>
        <v>0</v>
      </c>
      <c r="AE733" s="180">
        <f>IF('Funding Allocation Parameters'!$C$7="Basic Library Subsidy", MIN(AC733*'Funding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MIN(AC733*VLOOKUP(CONCATENATE($A733, 'Funding Allocation Parameters'!$I$7), 'Library Subsidy Complex'!$C$2:$J$55, 2, FALSE), VLOOKUP(CONCATENATE($A733, 'Funding Allocation Parameters'!$I$7), 'Library Subsidy Complex'!$C$2:$J$55, 4, FALSE)), 0)))))</f>
        <v>0</v>
      </c>
      <c r="AF733" s="180">
        <f>IF('Funding Allocation Parameters'!$C$7="Basic Library Subsidy", 0, IF('Funding Allocation Parameters'!$C$7="Grant funding",MIN(AC733*'Funding Allocation Parameters'!$E$7, 'Funding Allocation Parameters'!$G$7), IF('Funding Allocation Parameters'!$C$7="Other author funding", 0, IF('Funding Allocation Parameters'!$C$7="Any discretionary funds (grants if available, other if no grants)", MIN(AC733*'Funding Allocation Parameters'!$E$7, 'Funding Allocation Parameters'!$G$7), IF('Funding Allocation Parameters'!$C$7="Complex Library Subsidy", 0, 0)))))</f>
        <v>0</v>
      </c>
      <c r="AG733" s="180">
        <f>IF('Funding Allocation Parameters'!$C$7="Basic Library Subsidy", 0, IF('Funding Allocation Parameters'!$C$7="Grant funding", 0, IF('Funding Allocation Parameters'!$C$7="Other author funding",  MIN(AC733*'Funding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3" s="180">
        <f>IF('Funding Allocation Parameters'!$C$7="Basic Library Subsidy", MIN(AD733*'Funding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MIN(AD733*VLOOKUP(CONCATENATE($A733, 'Funding Allocation Parameters'!$I$7), 'Library Subsidy Complex'!$C$2:$J$55, 6, FALSE), VLOOKUP(CONCATENATE($A733, 'Funding Allocation Parameters'!$I$7), 'Library Subsidy Complex'!$C$2:$J$55, 8, FALSE)), 0)))))</f>
        <v>0</v>
      </c>
      <c r="AI733" s="180">
        <f>IF('Funding Allocation Parameters'!$C$7="Basic Library Subsidy", 0, IF('Funding Allocation Parameters'!$C$7="Grant funding", 0, IF('Funding Allocation Parameters'!$C$7="Other author funding",  MIN(AD733*'Funding Allocation Parameters'!$E$7, 'Funding Allocation Parameters'!$G$7), IF('Funding Allocation Parameters'!$C$7="Any discretionary funds (grants if available, other if no grants)", MIN(AD733*'Funding Allocation Parameters'!$E$7, 'Funding Allocation Parameters'!$G$7), IF('Funding Allocation Parameters'!$C$7="Complex Library Subsidy", 0, 0)))))</f>
        <v>0</v>
      </c>
      <c r="AJ733" s="177">
        <f t="shared" si="349"/>
        <v>0</v>
      </c>
      <c r="AK733" s="177">
        <f t="shared" si="350"/>
        <v>0</v>
      </c>
      <c r="AL733" s="181">
        <f>IF('Funding Allocation Parameters'!$C$8="Basic Library Subsidy", MIN(AJ733*'Funding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MIN(AJ733*VLOOKUP(CONCATENATE($A733, 'Funding Allocation Parameters'!$I$8), 'Library Subsidy Complex'!$C$2:$J$55, 2, FALSE), VLOOKUP(CONCATENATE($A733, 'Funding Allocation Parameters'!$I$8), 'Library Subsidy Complex'!$C$2:$J$55, 4, FALSE)), 0)))))</f>
        <v>0</v>
      </c>
      <c r="AM733" s="181">
        <f>IF('Funding Allocation Parameters'!$C$8="Basic Library Subsidy", 0, IF('Funding Allocation Parameters'!$C$8="Grant funding",MIN(AJ733*'Funding Allocation Parameters'!$E$8, 'Funding Allocation Parameters'!$G$8), IF('Funding Allocation Parameters'!$C$8="Other author funding", 0, IF('Funding Allocation Parameters'!$C$8="Any discretionary funds (grants if available, other if no grants)", MIN(AJ733*'Funding Allocation Parameters'!$E$8, 'Funding Allocation Parameters'!$G$8), IF('Funding Allocation Parameters'!$C$8="Complex Library Subsidy", 0, 0)))))</f>
        <v>0</v>
      </c>
      <c r="AN733" s="181">
        <f>IF('Funding Allocation Parameters'!$C$8="Basic Library Subsidy", 0, IF('Funding Allocation Parameters'!$C$8="Grant funding", 0, IF('Funding Allocation Parameters'!$C$8="Other author funding",  MIN(AJ733*'Funding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3" s="181">
        <f>IF('Funding Allocation Parameters'!$C$8="Basic Library Subsidy", MIN(AK733*'Funding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MIN(AK733*VLOOKUP(CONCATENATE($A733, 'Funding Allocation Parameters'!$I$8), 'Library Subsidy Complex'!$C$2:$J$55, 6, FALSE), VLOOKUP(CONCATENATE($A733, 'Funding Allocation Parameters'!$I$8), 'Library Subsidy Complex'!$C$2:$J$55, 8, FALSE)), 0)))))</f>
        <v>0</v>
      </c>
      <c r="AP733" s="181">
        <f>IF('Funding Allocation Parameters'!$C$8="Basic Library Subsidy", 0, IF('Funding Allocation Parameters'!$C$8="Grant funding", 0, IF('Funding Allocation Parameters'!$C$8="Other author funding",  MIN(AK733*'Funding Allocation Parameters'!$E$8, 'Funding Allocation Parameters'!$G$8), IF('Funding Allocation Parameters'!$C$8="Any discretionary funds (grants if available, other if no grants)", MIN(AK733*'Funding Allocation Parameters'!$E$8, 'Funding Allocation Parameters'!$G$8), IF('Funding Allocation Parameters'!$C$8="Complex Library Subsidy", 0, 0)))))</f>
        <v>0</v>
      </c>
      <c r="AQ733" s="177">
        <f t="shared" si="351"/>
        <v>0</v>
      </c>
      <c r="AR733" s="177">
        <f t="shared" si="352"/>
        <v>0</v>
      </c>
      <c r="AS733" s="182">
        <f t="shared" si="353"/>
        <v>1189</v>
      </c>
      <c r="AT733" s="182">
        <f t="shared" si="354"/>
        <v>953.25880000000006</v>
      </c>
      <c r="AU733" s="182">
        <f t="shared" si="355"/>
        <v>0</v>
      </c>
      <c r="AV733" s="182">
        <f t="shared" si="356"/>
        <v>1189</v>
      </c>
      <c r="AW733" s="182">
        <f t="shared" si="357"/>
        <v>953.25880000000006</v>
      </c>
      <c r="AX733" s="183">
        <f t="shared" si="358"/>
        <v>1189</v>
      </c>
      <c r="AY733" s="183">
        <f t="shared" si="359"/>
        <v>953.25880000000006</v>
      </c>
      <c r="AZ733" s="183">
        <f t="shared" si="360"/>
        <v>0</v>
      </c>
      <c r="BA733" s="183">
        <f t="shared" si="361"/>
        <v>0</v>
      </c>
      <c r="BB733" s="183">
        <f t="shared" si="362"/>
        <v>0</v>
      </c>
      <c r="BC733" s="184">
        <f t="shared" si="363"/>
        <v>1189</v>
      </c>
      <c r="BD733" s="184">
        <f t="shared" si="364"/>
        <v>0</v>
      </c>
      <c r="BE733" s="184">
        <f t="shared" si="365"/>
        <v>953.25880000000006</v>
      </c>
      <c r="BF733" s="184">
        <f t="shared" si="366"/>
        <v>0</v>
      </c>
      <c r="BG733" s="102">
        <f t="shared" si="367"/>
        <v>0</v>
      </c>
      <c r="BH733" s="102">
        <f t="shared" si="368"/>
        <v>0</v>
      </c>
      <c r="BI733" s="102">
        <f t="shared" si="369"/>
        <v>0</v>
      </c>
      <c r="BJ733" s="102">
        <f t="shared" si="370"/>
        <v>1</v>
      </c>
      <c r="BK733" s="102">
        <f t="shared" si="371"/>
        <v>0</v>
      </c>
      <c r="BL733" s="102">
        <f t="shared" si="372"/>
        <v>0</v>
      </c>
      <c r="BN733" s="102"/>
    </row>
    <row r="734" spans="1:66" x14ac:dyDescent="0.25">
      <c r="A734" s="102" t="s">
        <v>20</v>
      </c>
      <c r="B734" s="102" t="s">
        <v>8</v>
      </c>
      <c r="C734" s="102" t="s">
        <v>8</v>
      </c>
      <c r="D734" s="102" t="s">
        <v>27</v>
      </c>
      <c r="E734" s="102" t="s">
        <v>1379</v>
      </c>
      <c r="F734" s="102" t="s">
        <v>1380</v>
      </c>
      <c r="G734" s="102">
        <v>0.75700000000000001</v>
      </c>
      <c r="H734" s="102">
        <v>1</v>
      </c>
      <c r="I734" s="102">
        <v>1</v>
      </c>
      <c r="J734" s="167">
        <f>IFERROR(H734*VLOOKUP(A734, 'Advanced Parameters'!$B$7:$G$20, 6, FALSE)*VLOOKUP(A734, 'Growth Parameters'!$B$6:$H$19, 6, FALSE), 0)</f>
        <v>1</v>
      </c>
      <c r="K734" s="167">
        <f>IFERROR(IF('Advanced Parameters'!$C$5="n",'Raw Data'!I734*VLOOKUP(A734,'Advanced Parameters'!$B$7:$G$20,6,FALSE),J734*VLOOKUP(A734,'Advanced Parameters'!$B$7:$G$20,2,FALSE))*VLOOKUP(A734, 'Growth Parameters'!$B$6:$H$19, 6, FALSE), 0)</f>
        <v>1</v>
      </c>
      <c r="L734" s="167">
        <f t="shared" si="373"/>
        <v>0</v>
      </c>
      <c r="M734" s="168">
        <f>IFERROR(IF(G734="NA","NA",IF(G734&gt;'APC Parameters'!$K$6+VLOOKUP('Raw Data'!A734, 'APC Parameters'!$H$7:$L$20, 4, FALSE), 'APC Parameters'!$L$6+VLOOKUP('Raw Data'!A734, 'APC Parameters'!$H$7:$L$20, 5, FALSE), G734*('APC Parameters'!$J$6+VLOOKUP('Raw Data'!A734, 'APC Parameters'!$H$7:$L$20, 3, FALSE))+'APC Parameters'!$I$6+VLOOKUP('Raw Data'!A734, 'APC Parameters'!$H$7:$L$20, 2, FALSE))), 0)</f>
        <v>1684.6958</v>
      </c>
      <c r="N734" s="168">
        <f t="shared" si="343"/>
        <v>1684.6958</v>
      </c>
      <c r="O734" s="168">
        <f>IFERROR(IF(M734="NA",VLOOKUP(D734,'Internal Calculations'!$B$10:$C$11,2,FALSE), M734)*VLOOKUP(A734, 'Growth Parameters'!$B$6:$H$19, 7, FALSE), 0)</f>
        <v>1684.6958</v>
      </c>
      <c r="P734" s="177">
        <f t="shared" si="344"/>
        <v>1684.6958</v>
      </c>
      <c r="Q734" s="178">
        <f>IF('Funding Allocation Parameters'!$C$5="Basic Library Subsidy", MIN(O734*('Funding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MIN($O734*(VLOOKUP(CONCATENATE($A734, 'Funding Allocation Parameters'!$I$5), 'Library Subsidy Complex'!$C$2:$J$55, 2, FALSE)), VLOOKUP(CONCATENATE($A734, 'Funding Allocation Parameters'!$I$5), 'Library Subsidy Complex'!$C$2:$J$55, 4, FALSE)), 0)))))</f>
        <v>1189</v>
      </c>
      <c r="R734" s="178">
        <f>IF('Funding Allocation Parameters'!$C$5="Basic Library Subsidy", 0, IF('Funding Allocation Parameters'!$C$5="Grant funding",MIN(O734*('Funding Allocation Parameters'!$E$5), 'Funding Allocation Parameters'!$G$5), IF('Funding Allocation Parameters'!$C$5="Other author funding", 0, IF('Funding Allocation Parameters'!$C$5="Any discretionary funds (grants if available, other if no grants)", MIN(O734*('Funding Allocation Parameters'!$E$5), 'Funding Allocation Parameters'!$G$5), IF('Funding Allocation Parameters'!$C$5="Complex Library Subsidy", 0, 0)))))</f>
        <v>0</v>
      </c>
      <c r="S734" s="178">
        <f>IF('Funding Allocation Parameters'!$C$5="Basic Library Subsidy", 0, IF('Funding Allocation Parameters'!$C$5="Grant funding", 0, IF('Funding Allocation Parameters'!$C$5="Other author funding",  MIN(O734*('Funding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4" s="178">
        <f>IF('Funding Allocation Parameters'!$C$5="Basic Library Subsidy", MIN(O734*('Funding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MIN($O734*(VLOOKUP(CONCATENATE($A734, 'Funding Allocation Parameters'!$I$5), 'Library Subsidy Complex'!$C$2:$J$55, 6, FALSE)), VLOOKUP(CONCATENATE($A734, 'Funding Allocation Parameters'!$I$5), 'Library Subsidy Complex'!$C$2:$J$55, 8, FALSE)), 0)))))</f>
        <v>1189</v>
      </c>
      <c r="U734" s="178">
        <f>IF('Funding Allocation Parameters'!$C$5="Basic Library Subsidy", 0, IF('Funding Allocation Parameters'!$C$5="Grant funding", 0, IF('Funding Allocation Parameters'!$C$5="Other author funding",  MIN(O734*('Funding Allocation Parameters'!$E$5), 'Funding Allocation Parameters'!$G$5), IF('Funding Allocation Parameters'!$C$5="Any discretionary funds (grants if available, other if no grants)", MIN(O734*('Funding Allocation Parameters'!$E$5), 'Funding Allocation Parameters'!$G$5), IF('Funding Allocation Parameters'!$C$5="Complex Library Subsidy", 0, 0)))))</f>
        <v>0</v>
      </c>
      <c r="V734" s="177">
        <f t="shared" si="345"/>
        <v>495.69579999999996</v>
      </c>
      <c r="W734" s="177">
        <f t="shared" si="346"/>
        <v>495.69579999999996</v>
      </c>
      <c r="X734" s="179">
        <f>IF('Funding Allocation Parameters'!$C$6="Basic Library Subsidy", MIN(V734*'Funding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MIN(V734*VLOOKUP(CONCATENATE($A734, 'Funding Allocation Parameters'!$I$6), 'Library Subsidy Complex'!$C$2:$J$55, 2, FALSE), VLOOKUP(CONCATENATE($A734, 'Funding Allocation Parameters'!$I$6), 'Library Subsidy Complex'!$C$2:$J$55, 4, FALSE)), 0)))))</f>
        <v>0</v>
      </c>
      <c r="Y734" s="179">
        <f>IF('Funding Allocation Parameters'!$C$6="Basic Library Subsidy", 0, IF('Funding Allocation Parameters'!$C$6="Grant funding",MIN(V734*'Funding Allocation Parameters'!$E$6, 'Funding Allocation Parameters'!$G$6), IF('Funding Allocation Parameters'!$C$6="Other author funding", 0, IF('Funding Allocation Parameters'!$C$6="Any discretionary funds (grants if available, other if no grants)", MIN(V734*'Funding Allocation Parameters'!$E$6, 'Funding Allocation Parameters'!$G$6), IF('Funding Allocation Parameters'!$C$6="Complex Library Subsidy", 0, 0)))))</f>
        <v>495.69579999999996</v>
      </c>
      <c r="Z734" s="179">
        <f>IF('Funding Allocation Parameters'!$C$6="Basic Library Subsidy", 0, IF('Funding Allocation Parameters'!$C$6="Grant funding", 0, IF('Funding Allocation Parameters'!$C$6="Other author funding",  MIN(V734*'Funding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4" s="179">
        <f>IF('Funding Allocation Parameters'!$C$6="Basic Library Subsidy", MIN(W734*'Funding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MIN(W734*VLOOKUP(CONCATENATE($A734, 'Funding Allocation Parameters'!$I$6), 'Library Subsidy Complex'!$C$2:$J$55, 6, FALSE), VLOOKUP(CONCATENATE($A734, 'Funding Allocation Parameters'!$I$6), 'Library Subsidy Complex'!$C$2:$J$55, 8, FALSE)), 0)))))</f>
        <v>0</v>
      </c>
      <c r="AB734" s="179">
        <f>IF('Funding Allocation Parameters'!$C$6="Basic Library Subsidy", 0, IF('Funding Allocation Parameters'!$C$6="Grant funding", 0, IF('Funding Allocation Parameters'!$C$6="Other author funding",  MIN(W734*'Funding Allocation Parameters'!$E$6, 'Funding Allocation Parameters'!$G$6), IF('Funding Allocation Parameters'!$C$6="Any discretionary funds (grants if available, other if no grants)", MIN(W734*'Funding Allocation Parameters'!$E$6, 'Funding Allocation Parameters'!$G$6), IF('Funding Allocation Parameters'!$C$6="Complex Library Subsidy", 0, 0)))))</f>
        <v>495.69579999999996</v>
      </c>
      <c r="AC734" s="177">
        <f t="shared" si="347"/>
        <v>0</v>
      </c>
      <c r="AD734" s="177">
        <f t="shared" si="348"/>
        <v>0</v>
      </c>
      <c r="AE734" s="180">
        <f>IF('Funding Allocation Parameters'!$C$7="Basic Library Subsidy", MIN(AC734*'Funding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MIN(AC734*VLOOKUP(CONCATENATE($A734, 'Funding Allocation Parameters'!$I$7), 'Library Subsidy Complex'!$C$2:$J$55, 2, FALSE), VLOOKUP(CONCATENATE($A734, 'Funding Allocation Parameters'!$I$7), 'Library Subsidy Complex'!$C$2:$J$55, 4, FALSE)), 0)))))</f>
        <v>0</v>
      </c>
      <c r="AF734" s="180">
        <f>IF('Funding Allocation Parameters'!$C$7="Basic Library Subsidy", 0, IF('Funding Allocation Parameters'!$C$7="Grant funding",MIN(AC734*'Funding Allocation Parameters'!$E$7, 'Funding Allocation Parameters'!$G$7), IF('Funding Allocation Parameters'!$C$7="Other author funding", 0, IF('Funding Allocation Parameters'!$C$7="Any discretionary funds (grants if available, other if no grants)", MIN(AC734*'Funding Allocation Parameters'!$E$7, 'Funding Allocation Parameters'!$G$7), IF('Funding Allocation Parameters'!$C$7="Complex Library Subsidy", 0, 0)))))</f>
        <v>0</v>
      </c>
      <c r="AG734" s="180">
        <f>IF('Funding Allocation Parameters'!$C$7="Basic Library Subsidy", 0, IF('Funding Allocation Parameters'!$C$7="Grant funding", 0, IF('Funding Allocation Parameters'!$C$7="Other author funding",  MIN(AC734*'Funding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4" s="180">
        <f>IF('Funding Allocation Parameters'!$C$7="Basic Library Subsidy", MIN(AD734*'Funding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MIN(AD734*VLOOKUP(CONCATENATE($A734, 'Funding Allocation Parameters'!$I$7), 'Library Subsidy Complex'!$C$2:$J$55, 6, FALSE), VLOOKUP(CONCATENATE($A734, 'Funding Allocation Parameters'!$I$7), 'Library Subsidy Complex'!$C$2:$J$55, 8, FALSE)), 0)))))</f>
        <v>0</v>
      </c>
      <c r="AI734" s="180">
        <f>IF('Funding Allocation Parameters'!$C$7="Basic Library Subsidy", 0, IF('Funding Allocation Parameters'!$C$7="Grant funding", 0, IF('Funding Allocation Parameters'!$C$7="Other author funding",  MIN(AD734*'Funding Allocation Parameters'!$E$7, 'Funding Allocation Parameters'!$G$7), IF('Funding Allocation Parameters'!$C$7="Any discretionary funds (grants if available, other if no grants)", MIN(AD734*'Funding Allocation Parameters'!$E$7, 'Funding Allocation Parameters'!$G$7), IF('Funding Allocation Parameters'!$C$7="Complex Library Subsidy", 0, 0)))))</f>
        <v>0</v>
      </c>
      <c r="AJ734" s="177">
        <f t="shared" si="349"/>
        <v>0</v>
      </c>
      <c r="AK734" s="177">
        <f t="shared" si="350"/>
        <v>0</v>
      </c>
      <c r="AL734" s="181">
        <f>IF('Funding Allocation Parameters'!$C$8="Basic Library Subsidy", MIN(AJ734*'Funding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MIN(AJ734*VLOOKUP(CONCATENATE($A734, 'Funding Allocation Parameters'!$I$8), 'Library Subsidy Complex'!$C$2:$J$55, 2, FALSE), VLOOKUP(CONCATENATE($A734, 'Funding Allocation Parameters'!$I$8), 'Library Subsidy Complex'!$C$2:$J$55, 4, FALSE)), 0)))))</f>
        <v>0</v>
      </c>
      <c r="AM734" s="181">
        <f>IF('Funding Allocation Parameters'!$C$8="Basic Library Subsidy", 0, IF('Funding Allocation Parameters'!$C$8="Grant funding",MIN(AJ734*'Funding Allocation Parameters'!$E$8, 'Funding Allocation Parameters'!$G$8), IF('Funding Allocation Parameters'!$C$8="Other author funding", 0, IF('Funding Allocation Parameters'!$C$8="Any discretionary funds (grants if available, other if no grants)", MIN(AJ734*'Funding Allocation Parameters'!$E$8, 'Funding Allocation Parameters'!$G$8), IF('Funding Allocation Parameters'!$C$8="Complex Library Subsidy", 0, 0)))))</f>
        <v>0</v>
      </c>
      <c r="AN734" s="181">
        <f>IF('Funding Allocation Parameters'!$C$8="Basic Library Subsidy", 0, IF('Funding Allocation Parameters'!$C$8="Grant funding", 0, IF('Funding Allocation Parameters'!$C$8="Other author funding",  MIN(AJ734*'Funding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4" s="181">
        <f>IF('Funding Allocation Parameters'!$C$8="Basic Library Subsidy", MIN(AK734*'Funding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MIN(AK734*VLOOKUP(CONCATENATE($A734, 'Funding Allocation Parameters'!$I$8), 'Library Subsidy Complex'!$C$2:$J$55, 6, FALSE), VLOOKUP(CONCATENATE($A734, 'Funding Allocation Parameters'!$I$8), 'Library Subsidy Complex'!$C$2:$J$55, 8, FALSE)), 0)))))</f>
        <v>0</v>
      </c>
      <c r="AP734" s="181">
        <f>IF('Funding Allocation Parameters'!$C$8="Basic Library Subsidy", 0, IF('Funding Allocation Parameters'!$C$8="Grant funding", 0, IF('Funding Allocation Parameters'!$C$8="Other author funding",  MIN(AK734*'Funding Allocation Parameters'!$E$8, 'Funding Allocation Parameters'!$G$8), IF('Funding Allocation Parameters'!$C$8="Any discretionary funds (grants if available, other if no grants)", MIN(AK734*'Funding Allocation Parameters'!$E$8, 'Funding Allocation Parameters'!$G$8), IF('Funding Allocation Parameters'!$C$8="Complex Library Subsidy", 0, 0)))))</f>
        <v>0</v>
      </c>
      <c r="AQ734" s="177">
        <f t="shared" si="351"/>
        <v>0</v>
      </c>
      <c r="AR734" s="177">
        <f t="shared" si="352"/>
        <v>0</v>
      </c>
      <c r="AS734" s="182">
        <f t="shared" si="353"/>
        <v>1189</v>
      </c>
      <c r="AT734" s="182">
        <f t="shared" si="354"/>
        <v>495.69579999999996</v>
      </c>
      <c r="AU734" s="182">
        <f t="shared" si="355"/>
        <v>0</v>
      </c>
      <c r="AV734" s="182">
        <f t="shared" si="356"/>
        <v>1189</v>
      </c>
      <c r="AW734" s="182">
        <f t="shared" si="357"/>
        <v>495.69579999999996</v>
      </c>
      <c r="AX734" s="183">
        <f t="shared" si="358"/>
        <v>1189</v>
      </c>
      <c r="AY734" s="183">
        <f t="shared" si="359"/>
        <v>495.69579999999996</v>
      </c>
      <c r="AZ734" s="183">
        <f t="shared" si="360"/>
        <v>0</v>
      </c>
      <c r="BA734" s="183">
        <f t="shared" si="361"/>
        <v>0</v>
      </c>
      <c r="BB734" s="183">
        <f t="shared" si="362"/>
        <v>0</v>
      </c>
      <c r="BC734" s="184">
        <f t="shared" si="363"/>
        <v>1189</v>
      </c>
      <c r="BD734" s="184">
        <f t="shared" si="364"/>
        <v>0</v>
      </c>
      <c r="BE734" s="184">
        <f t="shared" si="365"/>
        <v>495.69579999999996</v>
      </c>
      <c r="BF734" s="184">
        <f t="shared" si="366"/>
        <v>0</v>
      </c>
      <c r="BG734" s="102">
        <f t="shared" si="367"/>
        <v>0</v>
      </c>
      <c r="BH734" s="102">
        <f t="shared" si="368"/>
        <v>0</v>
      </c>
      <c r="BI734" s="102">
        <f t="shared" si="369"/>
        <v>0</v>
      </c>
      <c r="BJ734" s="102">
        <f t="shared" si="370"/>
        <v>1</v>
      </c>
      <c r="BK734" s="102">
        <f t="shared" si="371"/>
        <v>0</v>
      </c>
      <c r="BL734" s="102">
        <f t="shared" si="372"/>
        <v>0</v>
      </c>
      <c r="BN734" s="102"/>
    </row>
    <row r="735" spans="1:66" x14ac:dyDescent="0.25">
      <c r="A735" s="102" t="s">
        <v>19</v>
      </c>
      <c r="B735" s="102" t="s">
        <v>15</v>
      </c>
      <c r="C735" s="102" t="s">
        <v>8</v>
      </c>
      <c r="D735" s="102" t="s">
        <v>27</v>
      </c>
      <c r="E735" s="102" t="s">
        <v>1381</v>
      </c>
      <c r="F735" s="102" t="s">
        <v>1382</v>
      </c>
      <c r="G735" s="102">
        <v>0.46</v>
      </c>
      <c r="H735" s="102">
        <v>1</v>
      </c>
      <c r="I735" s="102">
        <v>0</v>
      </c>
      <c r="J735" s="167">
        <f>IFERROR(H735*VLOOKUP(A735, 'Advanced Parameters'!$B$7:$G$20, 6, FALSE)*VLOOKUP(A735, 'Growth Parameters'!$B$6:$H$19, 6, FALSE), 0)</f>
        <v>1</v>
      </c>
      <c r="K735" s="167">
        <f>IFERROR(IF('Advanced Parameters'!$C$5="n",'Raw Data'!I735*VLOOKUP(A735,'Advanced Parameters'!$B$7:$G$20,6,FALSE),J735*VLOOKUP(A735,'Advanced Parameters'!$B$7:$G$20,2,FALSE))*VLOOKUP(A735, 'Growth Parameters'!$B$6:$H$19, 6, FALSE), 0)</f>
        <v>0</v>
      </c>
      <c r="L735" s="167">
        <f t="shared" si="373"/>
        <v>1</v>
      </c>
      <c r="M735" s="168">
        <f>IFERROR(IF(G735="NA","NA",IF(G735&gt;'APC Parameters'!$K$6+VLOOKUP('Raw Data'!A735, 'APC Parameters'!$H$7:$L$20, 4, FALSE), 'APC Parameters'!$L$6+VLOOKUP('Raw Data'!A735, 'APC Parameters'!$H$7:$L$20, 5, FALSE), G735*('APC Parameters'!$J$6+VLOOKUP('Raw Data'!A735, 'APC Parameters'!$H$7:$L$20, 3, FALSE))+'APC Parameters'!$I$6+VLOOKUP('Raw Data'!A735, 'APC Parameters'!$H$7:$L$20, 2, FALSE))), 0)</f>
        <v>1474.0040000000001</v>
      </c>
      <c r="N735" s="168">
        <f t="shared" si="343"/>
        <v>1474.0040000000001</v>
      </c>
      <c r="O735" s="168">
        <f>IFERROR(IF(M735="NA",VLOOKUP(D735,'Internal Calculations'!$B$10:$C$11,2,FALSE), M735)*VLOOKUP(A735, 'Growth Parameters'!$B$6:$H$19, 7, FALSE), 0)</f>
        <v>1474.0040000000001</v>
      </c>
      <c r="P735" s="177">
        <f t="shared" si="344"/>
        <v>1474.0040000000001</v>
      </c>
      <c r="Q735" s="178">
        <f>IF('Funding Allocation Parameters'!$C$5="Basic Library Subsidy", MIN(O735*('Funding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MIN($O735*(VLOOKUP(CONCATENATE($A735, 'Funding Allocation Parameters'!$I$5), 'Library Subsidy Complex'!$C$2:$J$55, 2, FALSE)), VLOOKUP(CONCATENATE($A735, 'Funding Allocation Parameters'!$I$5), 'Library Subsidy Complex'!$C$2:$J$55, 4, FALSE)), 0)))))</f>
        <v>1189</v>
      </c>
      <c r="R735" s="178">
        <f>IF('Funding Allocation Parameters'!$C$5="Basic Library Subsidy", 0, IF('Funding Allocation Parameters'!$C$5="Grant funding",MIN(O735*('Funding Allocation Parameters'!$E$5), 'Funding Allocation Parameters'!$G$5), IF('Funding Allocation Parameters'!$C$5="Other author funding", 0, IF('Funding Allocation Parameters'!$C$5="Any discretionary funds (grants if available, other if no grants)", MIN(O735*('Funding Allocation Parameters'!$E$5), 'Funding Allocation Parameters'!$G$5), IF('Funding Allocation Parameters'!$C$5="Complex Library Subsidy", 0, 0)))))</f>
        <v>0</v>
      </c>
      <c r="S735" s="178">
        <f>IF('Funding Allocation Parameters'!$C$5="Basic Library Subsidy", 0, IF('Funding Allocation Parameters'!$C$5="Grant funding", 0, IF('Funding Allocation Parameters'!$C$5="Other author funding",  MIN(O735*('Funding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5" s="178">
        <f>IF('Funding Allocation Parameters'!$C$5="Basic Library Subsidy", MIN(O735*('Funding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MIN($O735*(VLOOKUP(CONCATENATE($A735, 'Funding Allocation Parameters'!$I$5), 'Library Subsidy Complex'!$C$2:$J$55, 6, FALSE)), VLOOKUP(CONCATENATE($A735, 'Funding Allocation Parameters'!$I$5), 'Library Subsidy Complex'!$C$2:$J$55, 8, FALSE)), 0)))))</f>
        <v>1189</v>
      </c>
      <c r="U735" s="178">
        <f>IF('Funding Allocation Parameters'!$C$5="Basic Library Subsidy", 0, IF('Funding Allocation Parameters'!$C$5="Grant funding", 0, IF('Funding Allocation Parameters'!$C$5="Other author funding",  MIN(O735*('Funding Allocation Parameters'!$E$5), 'Funding Allocation Parameters'!$G$5), IF('Funding Allocation Parameters'!$C$5="Any discretionary funds (grants if available, other if no grants)", MIN(O735*('Funding Allocation Parameters'!$E$5), 'Funding Allocation Parameters'!$G$5), IF('Funding Allocation Parameters'!$C$5="Complex Library Subsidy", 0, 0)))))</f>
        <v>0</v>
      </c>
      <c r="V735" s="177">
        <f t="shared" si="345"/>
        <v>285.00400000000013</v>
      </c>
      <c r="W735" s="177">
        <f t="shared" si="346"/>
        <v>285.00400000000013</v>
      </c>
      <c r="X735" s="179">
        <f>IF('Funding Allocation Parameters'!$C$6="Basic Library Subsidy", MIN(V735*'Funding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MIN(V735*VLOOKUP(CONCATENATE($A735, 'Funding Allocation Parameters'!$I$6), 'Library Subsidy Complex'!$C$2:$J$55, 2, FALSE), VLOOKUP(CONCATENATE($A735, 'Funding Allocation Parameters'!$I$6), 'Library Subsidy Complex'!$C$2:$J$55, 4, FALSE)), 0)))))</f>
        <v>0</v>
      </c>
      <c r="Y735" s="179">
        <f>IF('Funding Allocation Parameters'!$C$6="Basic Library Subsidy", 0, IF('Funding Allocation Parameters'!$C$6="Grant funding",MIN(V735*'Funding Allocation Parameters'!$E$6, 'Funding Allocation Parameters'!$G$6), IF('Funding Allocation Parameters'!$C$6="Other author funding", 0, IF('Funding Allocation Parameters'!$C$6="Any discretionary funds (grants if available, other if no grants)", MIN(V735*'Funding Allocation Parameters'!$E$6, 'Funding Allocation Parameters'!$G$6), IF('Funding Allocation Parameters'!$C$6="Complex Library Subsidy", 0, 0)))))</f>
        <v>285.00400000000013</v>
      </c>
      <c r="Z735" s="179">
        <f>IF('Funding Allocation Parameters'!$C$6="Basic Library Subsidy", 0, IF('Funding Allocation Parameters'!$C$6="Grant funding", 0, IF('Funding Allocation Parameters'!$C$6="Other author funding",  MIN(V735*'Funding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5" s="179">
        <f>IF('Funding Allocation Parameters'!$C$6="Basic Library Subsidy", MIN(W735*'Funding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MIN(W735*VLOOKUP(CONCATENATE($A735, 'Funding Allocation Parameters'!$I$6), 'Library Subsidy Complex'!$C$2:$J$55, 6, FALSE), VLOOKUP(CONCATENATE($A735, 'Funding Allocation Parameters'!$I$6), 'Library Subsidy Complex'!$C$2:$J$55, 8, FALSE)), 0)))))</f>
        <v>0</v>
      </c>
      <c r="AB735" s="179">
        <f>IF('Funding Allocation Parameters'!$C$6="Basic Library Subsidy", 0, IF('Funding Allocation Parameters'!$C$6="Grant funding", 0, IF('Funding Allocation Parameters'!$C$6="Other author funding",  MIN(W735*'Funding Allocation Parameters'!$E$6, 'Funding Allocation Parameters'!$G$6), IF('Funding Allocation Parameters'!$C$6="Any discretionary funds (grants if available, other if no grants)", MIN(W735*'Funding Allocation Parameters'!$E$6, 'Funding Allocation Parameters'!$G$6), IF('Funding Allocation Parameters'!$C$6="Complex Library Subsidy", 0, 0)))))</f>
        <v>285.00400000000013</v>
      </c>
      <c r="AC735" s="177">
        <f t="shared" si="347"/>
        <v>0</v>
      </c>
      <c r="AD735" s="177">
        <f t="shared" si="348"/>
        <v>0</v>
      </c>
      <c r="AE735" s="180">
        <f>IF('Funding Allocation Parameters'!$C$7="Basic Library Subsidy", MIN(AC735*'Funding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MIN(AC735*VLOOKUP(CONCATENATE($A735, 'Funding Allocation Parameters'!$I$7), 'Library Subsidy Complex'!$C$2:$J$55, 2, FALSE), VLOOKUP(CONCATENATE($A735, 'Funding Allocation Parameters'!$I$7), 'Library Subsidy Complex'!$C$2:$J$55, 4, FALSE)), 0)))))</f>
        <v>0</v>
      </c>
      <c r="AF735" s="180">
        <f>IF('Funding Allocation Parameters'!$C$7="Basic Library Subsidy", 0, IF('Funding Allocation Parameters'!$C$7="Grant funding",MIN(AC735*'Funding Allocation Parameters'!$E$7, 'Funding Allocation Parameters'!$G$7), IF('Funding Allocation Parameters'!$C$7="Other author funding", 0, IF('Funding Allocation Parameters'!$C$7="Any discretionary funds (grants if available, other if no grants)", MIN(AC735*'Funding Allocation Parameters'!$E$7, 'Funding Allocation Parameters'!$G$7), IF('Funding Allocation Parameters'!$C$7="Complex Library Subsidy", 0, 0)))))</f>
        <v>0</v>
      </c>
      <c r="AG735" s="180">
        <f>IF('Funding Allocation Parameters'!$C$7="Basic Library Subsidy", 0, IF('Funding Allocation Parameters'!$C$7="Grant funding", 0, IF('Funding Allocation Parameters'!$C$7="Other author funding",  MIN(AC735*'Funding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5" s="180">
        <f>IF('Funding Allocation Parameters'!$C$7="Basic Library Subsidy", MIN(AD735*'Funding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MIN(AD735*VLOOKUP(CONCATENATE($A735, 'Funding Allocation Parameters'!$I$7), 'Library Subsidy Complex'!$C$2:$J$55, 6, FALSE), VLOOKUP(CONCATENATE($A735, 'Funding Allocation Parameters'!$I$7), 'Library Subsidy Complex'!$C$2:$J$55, 8, FALSE)), 0)))))</f>
        <v>0</v>
      </c>
      <c r="AI735" s="180">
        <f>IF('Funding Allocation Parameters'!$C$7="Basic Library Subsidy", 0, IF('Funding Allocation Parameters'!$C$7="Grant funding", 0, IF('Funding Allocation Parameters'!$C$7="Other author funding",  MIN(AD735*'Funding Allocation Parameters'!$E$7, 'Funding Allocation Parameters'!$G$7), IF('Funding Allocation Parameters'!$C$7="Any discretionary funds (grants if available, other if no grants)", MIN(AD735*'Funding Allocation Parameters'!$E$7, 'Funding Allocation Parameters'!$G$7), IF('Funding Allocation Parameters'!$C$7="Complex Library Subsidy", 0, 0)))))</f>
        <v>0</v>
      </c>
      <c r="AJ735" s="177">
        <f t="shared" si="349"/>
        <v>0</v>
      </c>
      <c r="AK735" s="177">
        <f t="shared" si="350"/>
        <v>0</v>
      </c>
      <c r="AL735" s="181">
        <f>IF('Funding Allocation Parameters'!$C$8="Basic Library Subsidy", MIN(AJ735*'Funding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MIN(AJ735*VLOOKUP(CONCATENATE($A735, 'Funding Allocation Parameters'!$I$8), 'Library Subsidy Complex'!$C$2:$J$55, 2, FALSE), VLOOKUP(CONCATENATE($A735, 'Funding Allocation Parameters'!$I$8), 'Library Subsidy Complex'!$C$2:$J$55, 4, FALSE)), 0)))))</f>
        <v>0</v>
      </c>
      <c r="AM735" s="181">
        <f>IF('Funding Allocation Parameters'!$C$8="Basic Library Subsidy", 0, IF('Funding Allocation Parameters'!$C$8="Grant funding",MIN(AJ735*'Funding Allocation Parameters'!$E$8, 'Funding Allocation Parameters'!$G$8), IF('Funding Allocation Parameters'!$C$8="Other author funding", 0, IF('Funding Allocation Parameters'!$C$8="Any discretionary funds (grants if available, other if no grants)", MIN(AJ735*'Funding Allocation Parameters'!$E$8, 'Funding Allocation Parameters'!$G$8), IF('Funding Allocation Parameters'!$C$8="Complex Library Subsidy", 0, 0)))))</f>
        <v>0</v>
      </c>
      <c r="AN735" s="181">
        <f>IF('Funding Allocation Parameters'!$C$8="Basic Library Subsidy", 0, IF('Funding Allocation Parameters'!$C$8="Grant funding", 0, IF('Funding Allocation Parameters'!$C$8="Other author funding",  MIN(AJ735*'Funding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5" s="181">
        <f>IF('Funding Allocation Parameters'!$C$8="Basic Library Subsidy", MIN(AK735*'Funding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MIN(AK735*VLOOKUP(CONCATENATE($A735, 'Funding Allocation Parameters'!$I$8), 'Library Subsidy Complex'!$C$2:$J$55, 6, FALSE), VLOOKUP(CONCATENATE($A735, 'Funding Allocation Parameters'!$I$8), 'Library Subsidy Complex'!$C$2:$J$55, 8, FALSE)), 0)))))</f>
        <v>0</v>
      </c>
      <c r="AP735" s="181">
        <f>IF('Funding Allocation Parameters'!$C$8="Basic Library Subsidy", 0, IF('Funding Allocation Parameters'!$C$8="Grant funding", 0, IF('Funding Allocation Parameters'!$C$8="Other author funding",  MIN(AK735*'Funding Allocation Parameters'!$E$8, 'Funding Allocation Parameters'!$G$8), IF('Funding Allocation Parameters'!$C$8="Any discretionary funds (grants if available, other if no grants)", MIN(AK735*'Funding Allocation Parameters'!$E$8, 'Funding Allocation Parameters'!$G$8), IF('Funding Allocation Parameters'!$C$8="Complex Library Subsidy", 0, 0)))))</f>
        <v>0</v>
      </c>
      <c r="AQ735" s="177">
        <f t="shared" si="351"/>
        <v>0</v>
      </c>
      <c r="AR735" s="177">
        <f t="shared" si="352"/>
        <v>0</v>
      </c>
      <c r="AS735" s="182">
        <f t="shared" si="353"/>
        <v>1189</v>
      </c>
      <c r="AT735" s="182">
        <f t="shared" si="354"/>
        <v>285.00400000000013</v>
      </c>
      <c r="AU735" s="182">
        <f t="shared" si="355"/>
        <v>0</v>
      </c>
      <c r="AV735" s="182">
        <f t="shared" si="356"/>
        <v>1189</v>
      </c>
      <c r="AW735" s="182">
        <f t="shared" si="357"/>
        <v>285.00400000000013</v>
      </c>
      <c r="AX735" s="183">
        <f t="shared" si="358"/>
        <v>0</v>
      </c>
      <c r="AY735" s="183">
        <f t="shared" si="359"/>
        <v>0</v>
      </c>
      <c r="AZ735" s="183">
        <f t="shared" si="360"/>
        <v>0</v>
      </c>
      <c r="BA735" s="183">
        <f t="shared" si="361"/>
        <v>1189</v>
      </c>
      <c r="BB735" s="183">
        <f t="shared" si="362"/>
        <v>285.00400000000013</v>
      </c>
      <c r="BC735" s="184">
        <f t="shared" si="363"/>
        <v>1189</v>
      </c>
      <c r="BD735" s="184">
        <f t="shared" si="364"/>
        <v>0</v>
      </c>
      <c r="BE735" s="184">
        <f t="shared" si="365"/>
        <v>0</v>
      </c>
      <c r="BF735" s="184">
        <f t="shared" si="366"/>
        <v>285.00400000000013</v>
      </c>
      <c r="BG735" s="102">
        <f t="shared" si="367"/>
        <v>0</v>
      </c>
      <c r="BH735" s="102">
        <f t="shared" si="368"/>
        <v>0</v>
      </c>
      <c r="BI735" s="102">
        <f t="shared" si="369"/>
        <v>0</v>
      </c>
      <c r="BJ735" s="102">
        <f t="shared" si="370"/>
        <v>0</v>
      </c>
      <c r="BK735" s="102">
        <f t="shared" si="371"/>
        <v>1</v>
      </c>
      <c r="BL735" s="102">
        <f t="shared" si="372"/>
        <v>0</v>
      </c>
      <c r="BN735" s="102"/>
    </row>
    <row r="736" spans="1:66" x14ac:dyDescent="0.25">
      <c r="A736" s="102" t="s">
        <v>19</v>
      </c>
      <c r="B736" s="102" t="s">
        <v>8</v>
      </c>
      <c r="C736" s="102" t="s">
        <v>8</v>
      </c>
      <c r="D736" s="102" t="s">
        <v>27</v>
      </c>
      <c r="E736" s="102" t="s">
        <v>1383</v>
      </c>
      <c r="F736" s="102" t="s">
        <v>1384</v>
      </c>
      <c r="G736" s="102">
        <v>1.2190000000000001</v>
      </c>
      <c r="H736" s="102">
        <v>1</v>
      </c>
      <c r="I736" s="102">
        <v>1</v>
      </c>
      <c r="J736" s="167">
        <f>IFERROR(H736*VLOOKUP(A736, 'Advanced Parameters'!$B$7:$G$20, 6, FALSE)*VLOOKUP(A736, 'Growth Parameters'!$B$6:$H$19, 6, FALSE), 0)</f>
        <v>1</v>
      </c>
      <c r="K736" s="167">
        <f>IFERROR(IF('Advanced Parameters'!$C$5="n",'Raw Data'!I736*VLOOKUP(A736,'Advanced Parameters'!$B$7:$G$20,6,FALSE),J736*VLOOKUP(A736,'Advanced Parameters'!$B$7:$G$20,2,FALSE))*VLOOKUP(A736, 'Growth Parameters'!$B$6:$H$19, 6, FALSE), 0)</f>
        <v>1</v>
      </c>
      <c r="L736" s="167">
        <f t="shared" si="373"/>
        <v>0</v>
      </c>
      <c r="M736" s="168">
        <f>IFERROR(IF(G736="NA","NA",IF(G736&gt;'APC Parameters'!$K$6+VLOOKUP('Raw Data'!A736, 'APC Parameters'!$H$7:$L$20, 4, FALSE), 'APC Parameters'!$L$6+VLOOKUP('Raw Data'!A736, 'APC Parameters'!$H$7:$L$20, 5, FALSE), G736*('APC Parameters'!$J$6+VLOOKUP('Raw Data'!A736, 'APC Parameters'!$H$7:$L$20, 3, FALSE))+'APC Parameters'!$I$6+VLOOKUP('Raw Data'!A736, 'APC Parameters'!$H$7:$L$20, 2, FALSE))), 0)</f>
        <v>2012.4386</v>
      </c>
      <c r="N736" s="168">
        <f t="shared" si="343"/>
        <v>2012.4386</v>
      </c>
      <c r="O736" s="168">
        <f>IFERROR(IF(M736="NA",VLOOKUP(D736,'Internal Calculations'!$B$10:$C$11,2,FALSE), M736)*VLOOKUP(A736, 'Growth Parameters'!$B$6:$H$19, 7, FALSE), 0)</f>
        <v>2012.4386</v>
      </c>
      <c r="P736" s="177">
        <f t="shared" si="344"/>
        <v>2012.4386</v>
      </c>
      <c r="Q736" s="178">
        <f>IF('Funding Allocation Parameters'!$C$5="Basic Library Subsidy", MIN(O736*('Funding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MIN($O736*(VLOOKUP(CONCATENATE($A736, 'Funding Allocation Parameters'!$I$5), 'Library Subsidy Complex'!$C$2:$J$55, 2, FALSE)), VLOOKUP(CONCATENATE($A736, 'Funding Allocation Parameters'!$I$5), 'Library Subsidy Complex'!$C$2:$J$55, 4, FALSE)), 0)))))</f>
        <v>1189</v>
      </c>
      <c r="R736" s="178">
        <f>IF('Funding Allocation Parameters'!$C$5="Basic Library Subsidy", 0, IF('Funding Allocation Parameters'!$C$5="Grant funding",MIN(O736*('Funding Allocation Parameters'!$E$5), 'Funding Allocation Parameters'!$G$5), IF('Funding Allocation Parameters'!$C$5="Other author funding", 0, IF('Funding Allocation Parameters'!$C$5="Any discretionary funds (grants if available, other if no grants)", MIN(O736*('Funding Allocation Parameters'!$E$5), 'Funding Allocation Parameters'!$G$5), IF('Funding Allocation Parameters'!$C$5="Complex Library Subsidy", 0, 0)))))</f>
        <v>0</v>
      </c>
      <c r="S736" s="178">
        <f>IF('Funding Allocation Parameters'!$C$5="Basic Library Subsidy", 0, IF('Funding Allocation Parameters'!$C$5="Grant funding", 0, IF('Funding Allocation Parameters'!$C$5="Other author funding",  MIN(O736*('Funding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6" s="178">
        <f>IF('Funding Allocation Parameters'!$C$5="Basic Library Subsidy", MIN(O736*('Funding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MIN($O736*(VLOOKUP(CONCATENATE($A736, 'Funding Allocation Parameters'!$I$5), 'Library Subsidy Complex'!$C$2:$J$55, 6, FALSE)), VLOOKUP(CONCATENATE($A736, 'Funding Allocation Parameters'!$I$5), 'Library Subsidy Complex'!$C$2:$J$55, 8, FALSE)), 0)))))</f>
        <v>1189</v>
      </c>
      <c r="U736" s="178">
        <f>IF('Funding Allocation Parameters'!$C$5="Basic Library Subsidy", 0, IF('Funding Allocation Parameters'!$C$5="Grant funding", 0, IF('Funding Allocation Parameters'!$C$5="Other author funding",  MIN(O736*('Funding Allocation Parameters'!$E$5), 'Funding Allocation Parameters'!$G$5), IF('Funding Allocation Parameters'!$C$5="Any discretionary funds (grants if available, other if no grants)", MIN(O736*('Funding Allocation Parameters'!$E$5), 'Funding Allocation Parameters'!$G$5), IF('Funding Allocation Parameters'!$C$5="Complex Library Subsidy", 0, 0)))))</f>
        <v>0</v>
      </c>
      <c r="V736" s="177">
        <f t="shared" si="345"/>
        <v>823.43859999999995</v>
      </c>
      <c r="W736" s="177">
        <f t="shared" si="346"/>
        <v>823.43859999999995</v>
      </c>
      <c r="X736" s="179">
        <f>IF('Funding Allocation Parameters'!$C$6="Basic Library Subsidy", MIN(V736*'Funding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MIN(V736*VLOOKUP(CONCATENATE($A736, 'Funding Allocation Parameters'!$I$6), 'Library Subsidy Complex'!$C$2:$J$55, 2, FALSE), VLOOKUP(CONCATENATE($A736, 'Funding Allocation Parameters'!$I$6), 'Library Subsidy Complex'!$C$2:$J$55, 4, FALSE)), 0)))))</f>
        <v>0</v>
      </c>
      <c r="Y736" s="179">
        <f>IF('Funding Allocation Parameters'!$C$6="Basic Library Subsidy", 0, IF('Funding Allocation Parameters'!$C$6="Grant funding",MIN(V736*'Funding Allocation Parameters'!$E$6, 'Funding Allocation Parameters'!$G$6), IF('Funding Allocation Parameters'!$C$6="Other author funding", 0, IF('Funding Allocation Parameters'!$C$6="Any discretionary funds (grants if available, other if no grants)", MIN(V736*'Funding Allocation Parameters'!$E$6, 'Funding Allocation Parameters'!$G$6), IF('Funding Allocation Parameters'!$C$6="Complex Library Subsidy", 0, 0)))))</f>
        <v>823.43859999999995</v>
      </c>
      <c r="Z736" s="179">
        <f>IF('Funding Allocation Parameters'!$C$6="Basic Library Subsidy", 0, IF('Funding Allocation Parameters'!$C$6="Grant funding", 0, IF('Funding Allocation Parameters'!$C$6="Other author funding",  MIN(V736*'Funding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6" s="179">
        <f>IF('Funding Allocation Parameters'!$C$6="Basic Library Subsidy", MIN(W736*'Funding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MIN(W736*VLOOKUP(CONCATENATE($A736, 'Funding Allocation Parameters'!$I$6), 'Library Subsidy Complex'!$C$2:$J$55, 6, FALSE), VLOOKUP(CONCATENATE($A736, 'Funding Allocation Parameters'!$I$6), 'Library Subsidy Complex'!$C$2:$J$55, 8, FALSE)), 0)))))</f>
        <v>0</v>
      </c>
      <c r="AB736" s="179">
        <f>IF('Funding Allocation Parameters'!$C$6="Basic Library Subsidy", 0, IF('Funding Allocation Parameters'!$C$6="Grant funding", 0, IF('Funding Allocation Parameters'!$C$6="Other author funding",  MIN(W736*'Funding Allocation Parameters'!$E$6, 'Funding Allocation Parameters'!$G$6), IF('Funding Allocation Parameters'!$C$6="Any discretionary funds (grants if available, other if no grants)", MIN(W736*'Funding Allocation Parameters'!$E$6, 'Funding Allocation Parameters'!$G$6), IF('Funding Allocation Parameters'!$C$6="Complex Library Subsidy", 0, 0)))))</f>
        <v>823.43859999999995</v>
      </c>
      <c r="AC736" s="177">
        <f t="shared" si="347"/>
        <v>0</v>
      </c>
      <c r="AD736" s="177">
        <f t="shared" si="348"/>
        <v>0</v>
      </c>
      <c r="AE736" s="180">
        <f>IF('Funding Allocation Parameters'!$C$7="Basic Library Subsidy", MIN(AC736*'Funding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MIN(AC736*VLOOKUP(CONCATENATE($A736, 'Funding Allocation Parameters'!$I$7), 'Library Subsidy Complex'!$C$2:$J$55, 2, FALSE), VLOOKUP(CONCATENATE($A736, 'Funding Allocation Parameters'!$I$7), 'Library Subsidy Complex'!$C$2:$J$55, 4, FALSE)), 0)))))</f>
        <v>0</v>
      </c>
      <c r="AF736" s="180">
        <f>IF('Funding Allocation Parameters'!$C$7="Basic Library Subsidy", 0, IF('Funding Allocation Parameters'!$C$7="Grant funding",MIN(AC736*'Funding Allocation Parameters'!$E$7, 'Funding Allocation Parameters'!$G$7), IF('Funding Allocation Parameters'!$C$7="Other author funding", 0, IF('Funding Allocation Parameters'!$C$7="Any discretionary funds (grants if available, other if no grants)", MIN(AC736*'Funding Allocation Parameters'!$E$7, 'Funding Allocation Parameters'!$G$7), IF('Funding Allocation Parameters'!$C$7="Complex Library Subsidy", 0, 0)))))</f>
        <v>0</v>
      </c>
      <c r="AG736" s="180">
        <f>IF('Funding Allocation Parameters'!$C$7="Basic Library Subsidy", 0, IF('Funding Allocation Parameters'!$C$7="Grant funding", 0, IF('Funding Allocation Parameters'!$C$7="Other author funding",  MIN(AC736*'Funding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6" s="180">
        <f>IF('Funding Allocation Parameters'!$C$7="Basic Library Subsidy", MIN(AD736*'Funding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MIN(AD736*VLOOKUP(CONCATENATE($A736, 'Funding Allocation Parameters'!$I$7), 'Library Subsidy Complex'!$C$2:$J$55, 6, FALSE), VLOOKUP(CONCATENATE($A736, 'Funding Allocation Parameters'!$I$7), 'Library Subsidy Complex'!$C$2:$J$55, 8, FALSE)), 0)))))</f>
        <v>0</v>
      </c>
      <c r="AI736" s="180">
        <f>IF('Funding Allocation Parameters'!$C$7="Basic Library Subsidy", 0, IF('Funding Allocation Parameters'!$C$7="Grant funding", 0, IF('Funding Allocation Parameters'!$C$7="Other author funding",  MIN(AD736*'Funding Allocation Parameters'!$E$7, 'Funding Allocation Parameters'!$G$7), IF('Funding Allocation Parameters'!$C$7="Any discretionary funds (grants if available, other if no grants)", MIN(AD736*'Funding Allocation Parameters'!$E$7, 'Funding Allocation Parameters'!$G$7), IF('Funding Allocation Parameters'!$C$7="Complex Library Subsidy", 0, 0)))))</f>
        <v>0</v>
      </c>
      <c r="AJ736" s="177">
        <f t="shared" si="349"/>
        <v>0</v>
      </c>
      <c r="AK736" s="177">
        <f t="shared" si="350"/>
        <v>0</v>
      </c>
      <c r="AL736" s="181">
        <f>IF('Funding Allocation Parameters'!$C$8="Basic Library Subsidy", MIN(AJ736*'Funding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MIN(AJ736*VLOOKUP(CONCATENATE($A736, 'Funding Allocation Parameters'!$I$8), 'Library Subsidy Complex'!$C$2:$J$55, 2, FALSE), VLOOKUP(CONCATENATE($A736, 'Funding Allocation Parameters'!$I$8), 'Library Subsidy Complex'!$C$2:$J$55, 4, FALSE)), 0)))))</f>
        <v>0</v>
      </c>
      <c r="AM736" s="181">
        <f>IF('Funding Allocation Parameters'!$C$8="Basic Library Subsidy", 0, IF('Funding Allocation Parameters'!$C$8="Grant funding",MIN(AJ736*'Funding Allocation Parameters'!$E$8, 'Funding Allocation Parameters'!$G$8), IF('Funding Allocation Parameters'!$C$8="Other author funding", 0, IF('Funding Allocation Parameters'!$C$8="Any discretionary funds (grants if available, other if no grants)", MIN(AJ736*'Funding Allocation Parameters'!$E$8, 'Funding Allocation Parameters'!$G$8), IF('Funding Allocation Parameters'!$C$8="Complex Library Subsidy", 0, 0)))))</f>
        <v>0</v>
      </c>
      <c r="AN736" s="181">
        <f>IF('Funding Allocation Parameters'!$C$8="Basic Library Subsidy", 0, IF('Funding Allocation Parameters'!$C$8="Grant funding", 0, IF('Funding Allocation Parameters'!$C$8="Other author funding",  MIN(AJ736*'Funding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6" s="181">
        <f>IF('Funding Allocation Parameters'!$C$8="Basic Library Subsidy", MIN(AK736*'Funding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MIN(AK736*VLOOKUP(CONCATENATE($A736, 'Funding Allocation Parameters'!$I$8), 'Library Subsidy Complex'!$C$2:$J$55, 6, FALSE), VLOOKUP(CONCATENATE($A736, 'Funding Allocation Parameters'!$I$8), 'Library Subsidy Complex'!$C$2:$J$55, 8, FALSE)), 0)))))</f>
        <v>0</v>
      </c>
      <c r="AP736" s="181">
        <f>IF('Funding Allocation Parameters'!$C$8="Basic Library Subsidy", 0, IF('Funding Allocation Parameters'!$C$8="Grant funding", 0, IF('Funding Allocation Parameters'!$C$8="Other author funding",  MIN(AK736*'Funding Allocation Parameters'!$E$8, 'Funding Allocation Parameters'!$G$8), IF('Funding Allocation Parameters'!$C$8="Any discretionary funds (grants if available, other if no grants)", MIN(AK736*'Funding Allocation Parameters'!$E$8, 'Funding Allocation Parameters'!$G$8), IF('Funding Allocation Parameters'!$C$8="Complex Library Subsidy", 0, 0)))))</f>
        <v>0</v>
      </c>
      <c r="AQ736" s="177">
        <f t="shared" si="351"/>
        <v>0</v>
      </c>
      <c r="AR736" s="177">
        <f t="shared" si="352"/>
        <v>0</v>
      </c>
      <c r="AS736" s="182">
        <f t="shared" si="353"/>
        <v>1189</v>
      </c>
      <c r="AT736" s="182">
        <f t="shared" si="354"/>
        <v>823.43859999999995</v>
      </c>
      <c r="AU736" s="182">
        <f t="shared" si="355"/>
        <v>0</v>
      </c>
      <c r="AV736" s="182">
        <f t="shared" si="356"/>
        <v>1189</v>
      </c>
      <c r="AW736" s="182">
        <f t="shared" si="357"/>
        <v>823.43859999999995</v>
      </c>
      <c r="AX736" s="183">
        <f t="shared" si="358"/>
        <v>1189</v>
      </c>
      <c r="AY736" s="183">
        <f t="shared" si="359"/>
        <v>823.43859999999995</v>
      </c>
      <c r="AZ736" s="183">
        <f t="shared" si="360"/>
        <v>0</v>
      </c>
      <c r="BA736" s="183">
        <f t="shared" si="361"/>
        <v>0</v>
      </c>
      <c r="BB736" s="183">
        <f t="shared" si="362"/>
        <v>0</v>
      </c>
      <c r="BC736" s="184">
        <f t="shared" si="363"/>
        <v>1189</v>
      </c>
      <c r="BD736" s="184">
        <f t="shared" si="364"/>
        <v>0</v>
      </c>
      <c r="BE736" s="184">
        <f t="shared" si="365"/>
        <v>823.43859999999995</v>
      </c>
      <c r="BF736" s="184">
        <f t="shared" si="366"/>
        <v>0</v>
      </c>
      <c r="BG736" s="102">
        <f t="shared" si="367"/>
        <v>0</v>
      </c>
      <c r="BH736" s="102">
        <f t="shared" si="368"/>
        <v>0</v>
      </c>
      <c r="BI736" s="102">
        <f t="shared" si="369"/>
        <v>0</v>
      </c>
      <c r="BJ736" s="102">
        <f t="shared" si="370"/>
        <v>1</v>
      </c>
      <c r="BK736" s="102">
        <f t="shared" si="371"/>
        <v>0</v>
      </c>
      <c r="BL736" s="102">
        <f t="shared" si="372"/>
        <v>0</v>
      </c>
      <c r="BN736" s="102"/>
    </row>
    <row r="737" spans="1:66" x14ac:dyDescent="0.25">
      <c r="A737" s="102" t="s">
        <v>24</v>
      </c>
      <c r="B737" s="102" t="s">
        <v>8</v>
      </c>
      <c r="C737" s="102" t="s">
        <v>8</v>
      </c>
      <c r="D737" s="102" t="s">
        <v>27</v>
      </c>
      <c r="E737" s="102" t="s">
        <v>39</v>
      </c>
      <c r="F737" s="102" t="s">
        <v>1385</v>
      </c>
      <c r="G737" s="102" t="s">
        <v>9</v>
      </c>
      <c r="H737" s="102">
        <v>1</v>
      </c>
      <c r="I737" s="102">
        <v>1</v>
      </c>
      <c r="J737" s="167">
        <f>IFERROR(H737*VLOOKUP(A737, 'Advanced Parameters'!$B$7:$G$20, 6, FALSE)*VLOOKUP(A737, 'Growth Parameters'!$B$6:$H$19, 6, FALSE), 0)</f>
        <v>1</v>
      </c>
      <c r="K737" s="167">
        <f>IFERROR(IF('Advanced Parameters'!$C$5="n",'Raw Data'!I737*VLOOKUP(A737,'Advanced Parameters'!$B$7:$G$20,6,FALSE),J737*VLOOKUP(A737,'Advanced Parameters'!$B$7:$G$20,2,FALSE))*VLOOKUP(A737, 'Growth Parameters'!$B$6:$H$19, 6, FALSE), 0)</f>
        <v>1</v>
      </c>
      <c r="L737" s="167">
        <f t="shared" si="373"/>
        <v>0</v>
      </c>
      <c r="M737" s="168" t="str">
        <f>IFERROR(IF(G737="NA","NA",IF(G737&gt;'APC Parameters'!$K$6+VLOOKUP('Raw Data'!A737, 'APC Parameters'!$H$7:$L$20, 4, FALSE), 'APC Parameters'!$L$6+VLOOKUP('Raw Data'!A737, 'APC Parameters'!$H$7:$L$20, 5, FALSE), G737*('APC Parameters'!$J$6+VLOOKUP('Raw Data'!A737, 'APC Parameters'!$H$7:$L$20, 3, FALSE))+'APC Parameters'!$I$6+VLOOKUP('Raw Data'!A737, 'APC Parameters'!$H$7:$L$20, 2, FALSE))), 0)</f>
        <v>NA</v>
      </c>
      <c r="N737" s="168" t="str">
        <f t="shared" si="343"/>
        <v>NA</v>
      </c>
      <c r="O737" s="168">
        <f>IFERROR(IF(M737="NA",VLOOKUP(D737,'Internal Calculations'!$B$10:$C$11,2,FALSE), M737)*VLOOKUP(A737, 'Growth Parameters'!$B$6:$H$19, 7, FALSE), 0)</f>
        <v>2278.6764150234731</v>
      </c>
      <c r="P737" s="177">
        <f t="shared" si="344"/>
        <v>2278.6764150234731</v>
      </c>
      <c r="Q737" s="178">
        <f>IF('Funding Allocation Parameters'!$C$5="Basic Library Subsidy", MIN(O737*('Funding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MIN($O737*(VLOOKUP(CONCATENATE($A737, 'Funding Allocation Parameters'!$I$5), 'Library Subsidy Complex'!$C$2:$J$55, 2, FALSE)), VLOOKUP(CONCATENATE($A737, 'Funding Allocation Parameters'!$I$5), 'Library Subsidy Complex'!$C$2:$J$55, 4, FALSE)), 0)))))</f>
        <v>1189</v>
      </c>
      <c r="R737" s="178">
        <f>IF('Funding Allocation Parameters'!$C$5="Basic Library Subsidy", 0, IF('Funding Allocation Parameters'!$C$5="Grant funding",MIN(O737*('Funding Allocation Parameters'!$E$5), 'Funding Allocation Parameters'!$G$5), IF('Funding Allocation Parameters'!$C$5="Other author funding", 0, IF('Funding Allocation Parameters'!$C$5="Any discretionary funds (grants if available, other if no grants)", MIN(O737*('Funding Allocation Parameters'!$E$5), 'Funding Allocation Parameters'!$G$5), IF('Funding Allocation Parameters'!$C$5="Complex Library Subsidy", 0, 0)))))</f>
        <v>0</v>
      </c>
      <c r="S737" s="178">
        <f>IF('Funding Allocation Parameters'!$C$5="Basic Library Subsidy", 0, IF('Funding Allocation Parameters'!$C$5="Grant funding", 0, IF('Funding Allocation Parameters'!$C$5="Other author funding",  MIN(O737*('Funding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7" s="178">
        <f>IF('Funding Allocation Parameters'!$C$5="Basic Library Subsidy", MIN(O737*('Funding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MIN($O737*(VLOOKUP(CONCATENATE($A737, 'Funding Allocation Parameters'!$I$5), 'Library Subsidy Complex'!$C$2:$J$55, 6, FALSE)), VLOOKUP(CONCATENATE($A737, 'Funding Allocation Parameters'!$I$5), 'Library Subsidy Complex'!$C$2:$J$55, 8, FALSE)), 0)))))</f>
        <v>1189</v>
      </c>
      <c r="U737" s="178">
        <f>IF('Funding Allocation Parameters'!$C$5="Basic Library Subsidy", 0, IF('Funding Allocation Parameters'!$C$5="Grant funding", 0, IF('Funding Allocation Parameters'!$C$5="Other author funding",  MIN(O737*('Funding Allocation Parameters'!$E$5), 'Funding Allocation Parameters'!$G$5), IF('Funding Allocation Parameters'!$C$5="Any discretionary funds (grants if available, other if no grants)", MIN(O737*('Funding Allocation Parameters'!$E$5), 'Funding Allocation Parameters'!$G$5), IF('Funding Allocation Parameters'!$C$5="Complex Library Subsidy", 0, 0)))))</f>
        <v>0</v>
      </c>
      <c r="V737" s="177">
        <f t="shared" si="345"/>
        <v>1089.6764150234731</v>
      </c>
      <c r="W737" s="177">
        <f t="shared" si="346"/>
        <v>1089.6764150234731</v>
      </c>
      <c r="X737" s="179">
        <f>IF('Funding Allocation Parameters'!$C$6="Basic Library Subsidy", MIN(V737*'Funding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MIN(V737*VLOOKUP(CONCATENATE($A737, 'Funding Allocation Parameters'!$I$6), 'Library Subsidy Complex'!$C$2:$J$55, 2, FALSE), VLOOKUP(CONCATENATE($A737, 'Funding Allocation Parameters'!$I$6), 'Library Subsidy Complex'!$C$2:$J$55, 4, FALSE)), 0)))))</f>
        <v>0</v>
      </c>
      <c r="Y737" s="179">
        <f>IF('Funding Allocation Parameters'!$C$6="Basic Library Subsidy", 0, IF('Funding Allocation Parameters'!$C$6="Grant funding",MIN(V737*'Funding Allocation Parameters'!$E$6, 'Funding Allocation Parameters'!$G$6), IF('Funding Allocation Parameters'!$C$6="Other author funding", 0, IF('Funding Allocation Parameters'!$C$6="Any discretionary funds (grants if available, other if no grants)", MIN(V737*'Funding Allocation Parameters'!$E$6, 'Funding Allocation Parameters'!$G$6), IF('Funding Allocation Parameters'!$C$6="Complex Library Subsidy", 0, 0)))))</f>
        <v>1089.6764150234731</v>
      </c>
      <c r="Z737" s="179">
        <f>IF('Funding Allocation Parameters'!$C$6="Basic Library Subsidy", 0, IF('Funding Allocation Parameters'!$C$6="Grant funding", 0, IF('Funding Allocation Parameters'!$C$6="Other author funding",  MIN(V737*'Funding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7" s="179">
        <f>IF('Funding Allocation Parameters'!$C$6="Basic Library Subsidy", MIN(W737*'Funding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MIN(W737*VLOOKUP(CONCATENATE($A737, 'Funding Allocation Parameters'!$I$6), 'Library Subsidy Complex'!$C$2:$J$55, 6, FALSE), VLOOKUP(CONCATENATE($A737, 'Funding Allocation Parameters'!$I$6), 'Library Subsidy Complex'!$C$2:$J$55, 8, FALSE)), 0)))))</f>
        <v>0</v>
      </c>
      <c r="AB737" s="179">
        <f>IF('Funding Allocation Parameters'!$C$6="Basic Library Subsidy", 0, IF('Funding Allocation Parameters'!$C$6="Grant funding", 0, IF('Funding Allocation Parameters'!$C$6="Other author funding",  MIN(W737*'Funding Allocation Parameters'!$E$6, 'Funding Allocation Parameters'!$G$6), IF('Funding Allocation Parameters'!$C$6="Any discretionary funds (grants if available, other if no grants)", MIN(W737*'Funding Allocation Parameters'!$E$6, 'Funding Allocation Parameters'!$G$6), IF('Funding Allocation Parameters'!$C$6="Complex Library Subsidy", 0, 0)))))</f>
        <v>1089.6764150234731</v>
      </c>
      <c r="AC737" s="177">
        <f t="shared" si="347"/>
        <v>0</v>
      </c>
      <c r="AD737" s="177">
        <f t="shared" si="348"/>
        <v>0</v>
      </c>
      <c r="AE737" s="180">
        <f>IF('Funding Allocation Parameters'!$C$7="Basic Library Subsidy", MIN(AC737*'Funding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MIN(AC737*VLOOKUP(CONCATENATE($A737, 'Funding Allocation Parameters'!$I$7), 'Library Subsidy Complex'!$C$2:$J$55, 2, FALSE), VLOOKUP(CONCATENATE($A737, 'Funding Allocation Parameters'!$I$7), 'Library Subsidy Complex'!$C$2:$J$55, 4, FALSE)), 0)))))</f>
        <v>0</v>
      </c>
      <c r="AF737" s="180">
        <f>IF('Funding Allocation Parameters'!$C$7="Basic Library Subsidy", 0, IF('Funding Allocation Parameters'!$C$7="Grant funding",MIN(AC737*'Funding Allocation Parameters'!$E$7, 'Funding Allocation Parameters'!$G$7), IF('Funding Allocation Parameters'!$C$7="Other author funding", 0, IF('Funding Allocation Parameters'!$C$7="Any discretionary funds (grants if available, other if no grants)", MIN(AC737*'Funding Allocation Parameters'!$E$7, 'Funding Allocation Parameters'!$G$7), IF('Funding Allocation Parameters'!$C$7="Complex Library Subsidy", 0, 0)))))</f>
        <v>0</v>
      </c>
      <c r="AG737" s="180">
        <f>IF('Funding Allocation Parameters'!$C$7="Basic Library Subsidy", 0, IF('Funding Allocation Parameters'!$C$7="Grant funding", 0, IF('Funding Allocation Parameters'!$C$7="Other author funding",  MIN(AC737*'Funding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7" s="180">
        <f>IF('Funding Allocation Parameters'!$C$7="Basic Library Subsidy", MIN(AD737*'Funding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MIN(AD737*VLOOKUP(CONCATENATE($A737, 'Funding Allocation Parameters'!$I$7), 'Library Subsidy Complex'!$C$2:$J$55, 6, FALSE), VLOOKUP(CONCATENATE($A737, 'Funding Allocation Parameters'!$I$7), 'Library Subsidy Complex'!$C$2:$J$55, 8, FALSE)), 0)))))</f>
        <v>0</v>
      </c>
      <c r="AI737" s="180">
        <f>IF('Funding Allocation Parameters'!$C$7="Basic Library Subsidy", 0, IF('Funding Allocation Parameters'!$C$7="Grant funding", 0, IF('Funding Allocation Parameters'!$C$7="Other author funding",  MIN(AD737*'Funding Allocation Parameters'!$E$7, 'Funding Allocation Parameters'!$G$7), IF('Funding Allocation Parameters'!$C$7="Any discretionary funds (grants if available, other if no grants)", MIN(AD737*'Funding Allocation Parameters'!$E$7, 'Funding Allocation Parameters'!$G$7), IF('Funding Allocation Parameters'!$C$7="Complex Library Subsidy", 0, 0)))))</f>
        <v>0</v>
      </c>
      <c r="AJ737" s="177">
        <f t="shared" si="349"/>
        <v>0</v>
      </c>
      <c r="AK737" s="177">
        <f t="shared" si="350"/>
        <v>0</v>
      </c>
      <c r="AL737" s="181">
        <f>IF('Funding Allocation Parameters'!$C$8="Basic Library Subsidy", MIN(AJ737*'Funding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MIN(AJ737*VLOOKUP(CONCATENATE($A737, 'Funding Allocation Parameters'!$I$8), 'Library Subsidy Complex'!$C$2:$J$55, 2, FALSE), VLOOKUP(CONCATENATE($A737, 'Funding Allocation Parameters'!$I$8), 'Library Subsidy Complex'!$C$2:$J$55, 4, FALSE)), 0)))))</f>
        <v>0</v>
      </c>
      <c r="AM737" s="181">
        <f>IF('Funding Allocation Parameters'!$C$8="Basic Library Subsidy", 0, IF('Funding Allocation Parameters'!$C$8="Grant funding",MIN(AJ737*'Funding Allocation Parameters'!$E$8, 'Funding Allocation Parameters'!$G$8), IF('Funding Allocation Parameters'!$C$8="Other author funding", 0, IF('Funding Allocation Parameters'!$C$8="Any discretionary funds (grants if available, other if no grants)", MIN(AJ737*'Funding Allocation Parameters'!$E$8, 'Funding Allocation Parameters'!$G$8), IF('Funding Allocation Parameters'!$C$8="Complex Library Subsidy", 0, 0)))))</f>
        <v>0</v>
      </c>
      <c r="AN737" s="181">
        <f>IF('Funding Allocation Parameters'!$C$8="Basic Library Subsidy", 0, IF('Funding Allocation Parameters'!$C$8="Grant funding", 0, IF('Funding Allocation Parameters'!$C$8="Other author funding",  MIN(AJ737*'Funding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7" s="181">
        <f>IF('Funding Allocation Parameters'!$C$8="Basic Library Subsidy", MIN(AK737*'Funding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MIN(AK737*VLOOKUP(CONCATENATE($A737, 'Funding Allocation Parameters'!$I$8), 'Library Subsidy Complex'!$C$2:$J$55, 6, FALSE), VLOOKUP(CONCATENATE($A737, 'Funding Allocation Parameters'!$I$8), 'Library Subsidy Complex'!$C$2:$J$55, 8, FALSE)), 0)))))</f>
        <v>0</v>
      </c>
      <c r="AP737" s="181">
        <f>IF('Funding Allocation Parameters'!$C$8="Basic Library Subsidy", 0, IF('Funding Allocation Parameters'!$C$8="Grant funding", 0, IF('Funding Allocation Parameters'!$C$8="Other author funding",  MIN(AK737*'Funding Allocation Parameters'!$E$8, 'Funding Allocation Parameters'!$G$8), IF('Funding Allocation Parameters'!$C$8="Any discretionary funds (grants if available, other if no grants)", MIN(AK737*'Funding Allocation Parameters'!$E$8, 'Funding Allocation Parameters'!$G$8), IF('Funding Allocation Parameters'!$C$8="Complex Library Subsidy", 0, 0)))))</f>
        <v>0</v>
      </c>
      <c r="AQ737" s="177">
        <f t="shared" si="351"/>
        <v>0</v>
      </c>
      <c r="AR737" s="177">
        <f t="shared" si="352"/>
        <v>0</v>
      </c>
      <c r="AS737" s="182">
        <f t="shared" si="353"/>
        <v>1189</v>
      </c>
      <c r="AT737" s="182">
        <f t="shared" si="354"/>
        <v>1089.6764150234731</v>
      </c>
      <c r="AU737" s="182">
        <f t="shared" si="355"/>
        <v>0</v>
      </c>
      <c r="AV737" s="182">
        <f t="shared" si="356"/>
        <v>1189</v>
      </c>
      <c r="AW737" s="182">
        <f t="shared" si="357"/>
        <v>1089.6764150234731</v>
      </c>
      <c r="AX737" s="183">
        <f t="shared" si="358"/>
        <v>1189</v>
      </c>
      <c r="AY737" s="183">
        <f t="shared" si="359"/>
        <v>1089.6764150234731</v>
      </c>
      <c r="AZ737" s="183">
        <f t="shared" si="360"/>
        <v>0</v>
      </c>
      <c r="BA737" s="183">
        <f t="shared" si="361"/>
        <v>0</v>
      </c>
      <c r="BB737" s="183">
        <f t="shared" si="362"/>
        <v>0</v>
      </c>
      <c r="BC737" s="184">
        <f t="shared" si="363"/>
        <v>1189</v>
      </c>
      <c r="BD737" s="184">
        <f t="shared" si="364"/>
        <v>0</v>
      </c>
      <c r="BE737" s="184">
        <f t="shared" si="365"/>
        <v>1089.6764150234731</v>
      </c>
      <c r="BF737" s="184">
        <f t="shared" si="366"/>
        <v>0</v>
      </c>
      <c r="BG737" s="102">
        <f t="shared" si="367"/>
        <v>0</v>
      </c>
      <c r="BH737" s="102">
        <f t="shared" si="368"/>
        <v>0</v>
      </c>
      <c r="BI737" s="102">
        <f t="shared" si="369"/>
        <v>0</v>
      </c>
      <c r="BJ737" s="102">
        <f t="shared" si="370"/>
        <v>1</v>
      </c>
      <c r="BK737" s="102">
        <f t="shared" si="371"/>
        <v>0</v>
      </c>
      <c r="BL737" s="102">
        <f t="shared" si="372"/>
        <v>0</v>
      </c>
      <c r="BN737" s="102"/>
    </row>
    <row r="738" spans="1:66" x14ac:dyDescent="0.25">
      <c r="A738" s="102" t="s">
        <v>20</v>
      </c>
      <c r="B738" s="102" t="s">
        <v>8</v>
      </c>
      <c r="C738" s="102" t="s">
        <v>8</v>
      </c>
      <c r="D738" s="102" t="s">
        <v>27</v>
      </c>
      <c r="E738" s="102" t="s">
        <v>827</v>
      </c>
      <c r="F738" s="102" t="s">
        <v>1386</v>
      </c>
      <c r="G738" s="102">
        <v>1.165</v>
      </c>
      <c r="H738" s="102">
        <v>1</v>
      </c>
      <c r="I738" s="102">
        <v>1</v>
      </c>
      <c r="J738" s="167">
        <f>IFERROR(H738*VLOOKUP(A738, 'Advanced Parameters'!$B$7:$G$20, 6, FALSE)*VLOOKUP(A738, 'Growth Parameters'!$B$6:$H$19, 6, FALSE), 0)</f>
        <v>1</v>
      </c>
      <c r="K738" s="167">
        <f>IFERROR(IF('Advanced Parameters'!$C$5="n",'Raw Data'!I738*VLOOKUP(A738,'Advanced Parameters'!$B$7:$G$20,6,FALSE),J738*VLOOKUP(A738,'Advanced Parameters'!$B$7:$G$20,2,FALSE))*VLOOKUP(A738, 'Growth Parameters'!$B$6:$H$19, 6, FALSE), 0)</f>
        <v>1</v>
      </c>
      <c r="L738" s="167">
        <f t="shared" si="373"/>
        <v>0</v>
      </c>
      <c r="M738" s="168">
        <f>IFERROR(IF(G738="NA","NA",IF(G738&gt;'APC Parameters'!$K$6+VLOOKUP('Raw Data'!A738, 'APC Parameters'!$H$7:$L$20, 4, FALSE), 'APC Parameters'!$L$6+VLOOKUP('Raw Data'!A738, 'APC Parameters'!$H$7:$L$20, 5, FALSE), G738*('APC Parameters'!$J$6+VLOOKUP('Raw Data'!A738, 'APC Parameters'!$H$7:$L$20, 3, FALSE))+'APC Parameters'!$I$6+VLOOKUP('Raw Data'!A738, 'APC Parameters'!$H$7:$L$20, 2, FALSE))), 0)</f>
        <v>1974.1310000000001</v>
      </c>
      <c r="N738" s="168">
        <f t="shared" si="343"/>
        <v>1974.1310000000001</v>
      </c>
      <c r="O738" s="168">
        <f>IFERROR(IF(M738="NA",VLOOKUP(D738,'Internal Calculations'!$B$10:$C$11,2,FALSE), M738)*VLOOKUP(A738, 'Growth Parameters'!$B$6:$H$19, 7, FALSE), 0)</f>
        <v>1974.1310000000001</v>
      </c>
      <c r="P738" s="177">
        <f t="shared" si="344"/>
        <v>1974.1310000000001</v>
      </c>
      <c r="Q738" s="178">
        <f>IF('Funding Allocation Parameters'!$C$5="Basic Library Subsidy", MIN(O738*('Funding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MIN($O738*(VLOOKUP(CONCATENATE($A738, 'Funding Allocation Parameters'!$I$5), 'Library Subsidy Complex'!$C$2:$J$55, 2, FALSE)), VLOOKUP(CONCATENATE($A738, 'Funding Allocation Parameters'!$I$5), 'Library Subsidy Complex'!$C$2:$J$55, 4, FALSE)), 0)))))</f>
        <v>1189</v>
      </c>
      <c r="R738" s="178">
        <f>IF('Funding Allocation Parameters'!$C$5="Basic Library Subsidy", 0, IF('Funding Allocation Parameters'!$C$5="Grant funding",MIN(O738*('Funding Allocation Parameters'!$E$5), 'Funding Allocation Parameters'!$G$5), IF('Funding Allocation Parameters'!$C$5="Other author funding", 0, IF('Funding Allocation Parameters'!$C$5="Any discretionary funds (grants if available, other if no grants)", MIN(O738*('Funding Allocation Parameters'!$E$5), 'Funding Allocation Parameters'!$G$5), IF('Funding Allocation Parameters'!$C$5="Complex Library Subsidy", 0, 0)))))</f>
        <v>0</v>
      </c>
      <c r="S738" s="178">
        <f>IF('Funding Allocation Parameters'!$C$5="Basic Library Subsidy", 0, IF('Funding Allocation Parameters'!$C$5="Grant funding", 0, IF('Funding Allocation Parameters'!$C$5="Other author funding",  MIN(O738*('Funding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8" s="178">
        <f>IF('Funding Allocation Parameters'!$C$5="Basic Library Subsidy", MIN(O738*('Funding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MIN($O738*(VLOOKUP(CONCATENATE($A738, 'Funding Allocation Parameters'!$I$5), 'Library Subsidy Complex'!$C$2:$J$55, 6, FALSE)), VLOOKUP(CONCATENATE($A738, 'Funding Allocation Parameters'!$I$5), 'Library Subsidy Complex'!$C$2:$J$55, 8, FALSE)), 0)))))</f>
        <v>1189</v>
      </c>
      <c r="U738" s="178">
        <f>IF('Funding Allocation Parameters'!$C$5="Basic Library Subsidy", 0, IF('Funding Allocation Parameters'!$C$5="Grant funding", 0, IF('Funding Allocation Parameters'!$C$5="Other author funding",  MIN(O738*('Funding Allocation Parameters'!$E$5), 'Funding Allocation Parameters'!$G$5), IF('Funding Allocation Parameters'!$C$5="Any discretionary funds (grants if available, other if no grants)", MIN(O738*('Funding Allocation Parameters'!$E$5), 'Funding Allocation Parameters'!$G$5), IF('Funding Allocation Parameters'!$C$5="Complex Library Subsidy", 0, 0)))))</f>
        <v>0</v>
      </c>
      <c r="V738" s="177">
        <f t="shared" si="345"/>
        <v>785.13100000000009</v>
      </c>
      <c r="W738" s="177">
        <f t="shared" si="346"/>
        <v>785.13100000000009</v>
      </c>
      <c r="X738" s="179">
        <f>IF('Funding Allocation Parameters'!$C$6="Basic Library Subsidy", MIN(V738*'Funding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MIN(V738*VLOOKUP(CONCATENATE($A738, 'Funding Allocation Parameters'!$I$6), 'Library Subsidy Complex'!$C$2:$J$55, 2, FALSE), VLOOKUP(CONCATENATE($A738, 'Funding Allocation Parameters'!$I$6), 'Library Subsidy Complex'!$C$2:$J$55, 4, FALSE)), 0)))))</f>
        <v>0</v>
      </c>
      <c r="Y738" s="179">
        <f>IF('Funding Allocation Parameters'!$C$6="Basic Library Subsidy", 0, IF('Funding Allocation Parameters'!$C$6="Grant funding",MIN(V738*'Funding Allocation Parameters'!$E$6, 'Funding Allocation Parameters'!$G$6), IF('Funding Allocation Parameters'!$C$6="Other author funding", 0, IF('Funding Allocation Parameters'!$C$6="Any discretionary funds (grants if available, other if no grants)", MIN(V738*'Funding Allocation Parameters'!$E$6, 'Funding Allocation Parameters'!$G$6), IF('Funding Allocation Parameters'!$C$6="Complex Library Subsidy", 0, 0)))))</f>
        <v>785.13100000000009</v>
      </c>
      <c r="Z738" s="179">
        <f>IF('Funding Allocation Parameters'!$C$6="Basic Library Subsidy", 0, IF('Funding Allocation Parameters'!$C$6="Grant funding", 0, IF('Funding Allocation Parameters'!$C$6="Other author funding",  MIN(V738*'Funding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8" s="179">
        <f>IF('Funding Allocation Parameters'!$C$6="Basic Library Subsidy", MIN(W738*'Funding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MIN(W738*VLOOKUP(CONCATENATE($A738, 'Funding Allocation Parameters'!$I$6), 'Library Subsidy Complex'!$C$2:$J$55, 6, FALSE), VLOOKUP(CONCATENATE($A738, 'Funding Allocation Parameters'!$I$6), 'Library Subsidy Complex'!$C$2:$J$55, 8, FALSE)), 0)))))</f>
        <v>0</v>
      </c>
      <c r="AB738" s="179">
        <f>IF('Funding Allocation Parameters'!$C$6="Basic Library Subsidy", 0, IF('Funding Allocation Parameters'!$C$6="Grant funding", 0, IF('Funding Allocation Parameters'!$C$6="Other author funding",  MIN(W738*'Funding Allocation Parameters'!$E$6, 'Funding Allocation Parameters'!$G$6), IF('Funding Allocation Parameters'!$C$6="Any discretionary funds (grants if available, other if no grants)", MIN(W738*'Funding Allocation Parameters'!$E$6, 'Funding Allocation Parameters'!$G$6), IF('Funding Allocation Parameters'!$C$6="Complex Library Subsidy", 0, 0)))))</f>
        <v>785.13100000000009</v>
      </c>
      <c r="AC738" s="177">
        <f t="shared" si="347"/>
        <v>0</v>
      </c>
      <c r="AD738" s="177">
        <f t="shared" si="348"/>
        <v>0</v>
      </c>
      <c r="AE738" s="180">
        <f>IF('Funding Allocation Parameters'!$C$7="Basic Library Subsidy", MIN(AC738*'Funding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MIN(AC738*VLOOKUP(CONCATENATE($A738, 'Funding Allocation Parameters'!$I$7), 'Library Subsidy Complex'!$C$2:$J$55, 2, FALSE), VLOOKUP(CONCATENATE($A738, 'Funding Allocation Parameters'!$I$7), 'Library Subsidy Complex'!$C$2:$J$55, 4, FALSE)), 0)))))</f>
        <v>0</v>
      </c>
      <c r="AF738" s="180">
        <f>IF('Funding Allocation Parameters'!$C$7="Basic Library Subsidy", 0, IF('Funding Allocation Parameters'!$C$7="Grant funding",MIN(AC738*'Funding Allocation Parameters'!$E$7, 'Funding Allocation Parameters'!$G$7), IF('Funding Allocation Parameters'!$C$7="Other author funding", 0, IF('Funding Allocation Parameters'!$C$7="Any discretionary funds (grants if available, other if no grants)", MIN(AC738*'Funding Allocation Parameters'!$E$7, 'Funding Allocation Parameters'!$G$7), IF('Funding Allocation Parameters'!$C$7="Complex Library Subsidy", 0, 0)))))</f>
        <v>0</v>
      </c>
      <c r="AG738" s="180">
        <f>IF('Funding Allocation Parameters'!$C$7="Basic Library Subsidy", 0, IF('Funding Allocation Parameters'!$C$7="Grant funding", 0, IF('Funding Allocation Parameters'!$C$7="Other author funding",  MIN(AC738*'Funding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8" s="180">
        <f>IF('Funding Allocation Parameters'!$C$7="Basic Library Subsidy", MIN(AD738*'Funding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MIN(AD738*VLOOKUP(CONCATENATE($A738, 'Funding Allocation Parameters'!$I$7), 'Library Subsidy Complex'!$C$2:$J$55, 6, FALSE), VLOOKUP(CONCATENATE($A738, 'Funding Allocation Parameters'!$I$7), 'Library Subsidy Complex'!$C$2:$J$55, 8, FALSE)), 0)))))</f>
        <v>0</v>
      </c>
      <c r="AI738" s="180">
        <f>IF('Funding Allocation Parameters'!$C$7="Basic Library Subsidy", 0, IF('Funding Allocation Parameters'!$C$7="Grant funding", 0, IF('Funding Allocation Parameters'!$C$7="Other author funding",  MIN(AD738*'Funding Allocation Parameters'!$E$7, 'Funding Allocation Parameters'!$G$7), IF('Funding Allocation Parameters'!$C$7="Any discretionary funds (grants if available, other if no grants)", MIN(AD738*'Funding Allocation Parameters'!$E$7, 'Funding Allocation Parameters'!$G$7), IF('Funding Allocation Parameters'!$C$7="Complex Library Subsidy", 0, 0)))))</f>
        <v>0</v>
      </c>
      <c r="AJ738" s="177">
        <f t="shared" si="349"/>
        <v>0</v>
      </c>
      <c r="AK738" s="177">
        <f t="shared" si="350"/>
        <v>0</v>
      </c>
      <c r="AL738" s="181">
        <f>IF('Funding Allocation Parameters'!$C$8="Basic Library Subsidy", MIN(AJ738*'Funding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MIN(AJ738*VLOOKUP(CONCATENATE($A738, 'Funding Allocation Parameters'!$I$8), 'Library Subsidy Complex'!$C$2:$J$55, 2, FALSE), VLOOKUP(CONCATENATE($A738, 'Funding Allocation Parameters'!$I$8), 'Library Subsidy Complex'!$C$2:$J$55, 4, FALSE)), 0)))))</f>
        <v>0</v>
      </c>
      <c r="AM738" s="181">
        <f>IF('Funding Allocation Parameters'!$C$8="Basic Library Subsidy", 0, IF('Funding Allocation Parameters'!$C$8="Grant funding",MIN(AJ738*'Funding Allocation Parameters'!$E$8, 'Funding Allocation Parameters'!$G$8), IF('Funding Allocation Parameters'!$C$8="Other author funding", 0, IF('Funding Allocation Parameters'!$C$8="Any discretionary funds (grants if available, other if no grants)", MIN(AJ738*'Funding Allocation Parameters'!$E$8, 'Funding Allocation Parameters'!$G$8), IF('Funding Allocation Parameters'!$C$8="Complex Library Subsidy", 0, 0)))))</f>
        <v>0</v>
      </c>
      <c r="AN738" s="181">
        <f>IF('Funding Allocation Parameters'!$C$8="Basic Library Subsidy", 0, IF('Funding Allocation Parameters'!$C$8="Grant funding", 0, IF('Funding Allocation Parameters'!$C$8="Other author funding",  MIN(AJ738*'Funding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8" s="181">
        <f>IF('Funding Allocation Parameters'!$C$8="Basic Library Subsidy", MIN(AK738*'Funding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MIN(AK738*VLOOKUP(CONCATENATE($A738, 'Funding Allocation Parameters'!$I$8), 'Library Subsidy Complex'!$C$2:$J$55, 6, FALSE), VLOOKUP(CONCATENATE($A738, 'Funding Allocation Parameters'!$I$8), 'Library Subsidy Complex'!$C$2:$J$55, 8, FALSE)), 0)))))</f>
        <v>0</v>
      </c>
      <c r="AP738" s="181">
        <f>IF('Funding Allocation Parameters'!$C$8="Basic Library Subsidy", 0, IF('Funding Allocation Parameters'!$C$8="Grant funding", 0, IF('Funding Allocation Parameters'!$C$8="Other author funding",  MIN(AK738*'Funding Allocation Parameters'!$E$8, 'Funding Allocation Parameters'!$G$8), IF('Funding Allocation Parameters'!$C$8="Any discretionary funds (grants if available, other if no grants)", MIN(AK738*'Funding Allocation Parameters'!$E$8, 'Funding Allocation Parameters'!$G$8), IF('Funding Allocation Parameters'!$C$8="Complex Library Subsidy", 0, 0)))))</f>
        <v>0</v>
      </c>
      <c r="AQ738" s="177">
        <f t="shared" si="351"/>
        <v>0</v>
      </c>
      <c r="AR738" s="177">
        <f t="shared" si="352"/>
        <v>0</v>
      </c>
      <c r="AS738" s="182">
        <f t="shared" si="353"/>
        <v>1189</v>
      </c>
      <c r="AT738" s="182">
        <f t="shared" si="354"/>
        <v>785.13100000000009</v>
      </c>
      <c r="AU738" s="182">
        <f t="shared" si="355"/>
        <v>0</v>
      </c>
      <c r="AV738" s="182">
        <f t="shared" si="356"/>
        <v>1189</v>
      </c>
      <c r="AW738" s="182">
        <f t="shared" si="357"/>
        <v>785.13100000000009</v>
      </c>
      <c r="AX738" s="183">
        <f t="shared" si="358"/>
        <v>1189</v>
      </c>
      <c r="AY738" s="183">
        <f t="shared" si="359"/>
        <v>785.13100000000009</v>
      </c>
      <c r="AZ738" s="183">
        <f t="shared" si="360"/>
        <v>0</v>
      </c>
      <c r="BA738" s="183">
        <f t="shared" si="361"/>
        <v>0</v>
      </c>
      <c r="BB738" s="183">
        <f t="shared" si="362"/>
        <v>0</v>
      </c>
      <c r="BC738" s="184">
        <f t="shared" si="363"/>
        <v>1189</v>
      </c>
      <c r="BD738" s="184">
        <f t="shared" si="364"/>
        <v>0</v>
      </c>
      <c r="BE738" s="184">
        <f t="shared" si="365"/>
        <v>785.13100000000009</v>
      </c>
      <c r="BF738" s="184">
        <f t="shared" si="366"/>
        <v>0</v>
      </c>
      <c r="BG738" s="102">
        <f t="shared" si="367"/>
        <v>0</v>
      </c>
      <c r="BH738" s="102">
        <f t="shared" si="368"/>
        <v>0</v>
      </c>
      <c r="BI738" s="102">
        <f t="shared" si="369"/>
        <v>0</v>
      </c>
      <c r="BJ738" s="102">
        <f t="shared" si="370"/>
        <v>1</v>
      </c>
      <c r="BK738" s="102">
        <f t="shared" si="371"/>
        <v>0</v>
      </c>
      <c r="BL738" s="102">
        <f t="shared" si="372"/>
        <v>0</v>
      </c>
      <c r="BN738" s="102"/>
    </row>
    <row r="739" spans="1:66" x14ac:dyDescent="0.25">
      <c r="A739" s="102" t="s">
        <v>23</v>
      </c>
      <c r="B739" s="102" t="s">
        <v>15</v>
      </c>
      <c r="C739" s="102" t="s">
        <v>8</v>
      </c>
      <c r="D739" s="102" t="s">
        <v>27</v>
      </c>
      <c r="E739" s="102" t="s">
        <v>252</v>
      </c>
      <c r="F739" s="102" t="s">
        <v>1387</v>
      </c>
      <c r="G739" s="102" t="s">
        <v>9</v>
      </c>
      <c r="H739" s="102">
        <v>1</v>
      </c>
      <c r="I739" s="102">
        <v>0</v>
      </c>
      <c r="J739" s="167">
        <f>IFERROR(H739*VLOOKUP(A739, 'Advanced Parameters'!$B$7:$G$20, 6, FALSE)*VLOOKUP(A739, 'Growth Parameters'!$B$6:$H$19, 6, FALSE), 0)</f>
        <v>1</v>
      </c>
      <c r="K739" s="167">
        <f>IFERROR(IF('Advanced Parameters'!$C$5="n",'Raw Data'!I739*VLOOKUP(A739,'Advanced Parameters'!$B$7:$G$20,6,FALSE),J739*VLOOKUP(A739,'Advanced Parameters'!$B$7:$G$20,2,FALSE))*VLOOKUP(A739, 'Growth Parameters'!$B$6:$H$19, 6, FALSE), 0)</f>
        <v>0</v>
      </c>
      <c r="L739" s="167">
        <f t="shared" si="373"/>
        <v>1</v>
      </c>
      <c r="M739" s="168" t="str">
        <f>IFERROR(IF(G739="NA","NA",IF(G739&gt;'APC Parameters'!$K$6+VLOOKUP('Raw Data'!A739, 'APC Parameters'!$H$7:$L$20, 4, FALSE), 'APC Parameters'!$L$6+VLOOKUP('Raw Data'!A739, 'APC Parameters'!$H$7:$L$20, 5, FALSE), G739*('APC Parameters'!$J$6+VLOOKUP('Raw Data'!A739, 'APC Parameters'!$H$7:$L$20, 3, FALSE))+'APC Parameters'!$I$6+VLOOKUP('Raw Data'!A739, 'APC Parameters'!$H$7:$L$20, 2, FALSE))), 0)</f>
        <v>NA</v>
      </c>
      <c r="N739" s="168" t="str">
        <f t="shared" si="343"/>
        <v>NA</v>
      </c>
      <c r="O739" s="168">
        <f>IFERROR(IF(M739="NA",VLOOKUP(D739,'Internal Calculations'!$B$10:$C$11,2,FALSE), M739)*VLOOKUP(A739, 'Growth Parameters'!$B$6:$H$19, 7, FALSE), 0)</f>
        <v>2278.6764150234731</v>
      </c>
      <c r="P739" s="177">
        <f t="shared" si="344"/>
        <v>2278.6764150234731</v>
      </c>
      <c r="Q739" s="178">
        <f>IF('Funding Allocation Parameters'!$C$5="Basic Library Subsidy", MIN(O739*('Funding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MIN($O739*(VLOOKUP(CONCATENATE($A739, 'Funding Allocation Parameters'!$I$5), 'Library Subsidy Complex'!$C$2:$J$55, 2, FALSE)), VLOOKUP(CONCATENATE($A739, 'Funding Allocation Parameters'!$I$5), 'Library Subsidy Complex'!$C$2:$J$55, 4, FALSE)), 0)))))</f>
        <v>1189</v>
      </c>
      <c r="R739" s="178">
        <f>IF('Funding Allocation Parameters'!$C$5="Basic Library Subsidy", 0, IF('Funding Allocation Parameters'!$C$5="Grant funding",MIN(O739*('Funding Allocation Parameters'!$E$5), 'Funding Allocation Parameters'!$G$5), IF('Funding Allocation Parameters'!$C$5="Other author funding", 0, IF('Funding Allocation Parameters'!$C$5="Any discretionary funds (grants if available, other if no grants)", MIN(O739*('Funding Allocation Parameters'!$E$5), 'Funding Allocation Parameters'!$G$5), IF('Funding Allocation Parameters'!$C$5="Complex Library Subsidy", 0, 0)))))</f>
        <v>0</v>
      </c>
      <c r="S739" s="178">
        <f>IF('Funding Allocation Parameters'!$C$5="Basic Library Subsidy", 0, IF('Funding Allocation Parameters'!$C$5="Grant funding", 0, IF('Funding Allocation Parameters'!$C$5="Other author funding",  MIN(O739*('Funding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39" s="178">
        <f>IF('Funding Allocation Parameters'!$C$5="Basic Library Subsidy", MIN(O739*('Funding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MIN($O739*(VLOOKUP(CONCATENATE($A739, 'Funding Allocation Parameters'!$I$5), 'Library Subsidy Complex'!$C$2:$J$55, 6, FALSE)), VLOOKUP(CONCATENATE($A739, 'Funding Allocation Parameters'!$I$5), 'Library Subsidy Complex'!$C$2:$J$55, 8, FALSE)), 0)))))</f>
        <v>1189</v>
      </c>
      <c r="U739" s="178">
        <f>IF('Funding Allocation Parameters'!$C$5="Basic Library Subsidy", 0, IF('Funding Allocation Parameters'!$C$5="Grant funding", 0, IF('Funding Allocation Parameters'!$C$5="Other author funding",  MIN(O739*('Funding Allocation Parameters'!$E$5), 'Funding Allocation Parameters'!$G$5), IF('Funding Allocation Parameters'!$C$5="Any discretionary funds (grants if available, other if no grants)", MIN(O739*('Funding Allocation Parameters'!$E$5), 'Funding Allocation Parameters'!$G$5), IF('Funding Allocation Parameters'!$C$5="Complex Library Subsidy", 0, 0)))))</f>
        <v>0</v>
      </c>
      <c r="V739" s="177">
        <f t="shared" si="345"/>
        <v>1089.6764150234731</v>
      </c>
      <c r="W739" s="177">
        <f t="shared" si="346"/>
        <v>1089.6764150234731</v>
      </c>
      <c r="X739" s="179">
        <f>IF('Funding Allocation Parameters'!$C$6="Basic Library Subsidy", MIN(V739*'Funding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MIN(V739*VLOOKUP(CONCATENATE($A739, 'Funding Allocation Parameters'!$I$6), 'Library Subsidy Complex'!$C$2:$J$55, 2, FALSE), VLOOKUP(CONCATENATE($A739, 'Funding Allocation Parameters'!$I$6), 'Library Subsidy Complex'!$C$2:$J$55, 4, FALSE)), 0)))))</f>
        <v>0</v>
      </c>
      <c r="Y739" s="179">
        <f>IF('Funding Allocation Parameters'!$C$6="Basic Library Subsidy", 0, IF('Funding Allocation Parameters'!$C$6="Grant funding",MIN(V739*'Funding Allocation Parameters'!$E$6, 'Funding Allocation Parameters'!$G$6), IF('Funding Allocation Parameters'!$C$6="Other author funding", 0, IF('Funding Allocation Parameters'!$C$6="Any discretionary funds (grants if available, other if no grants)", MIN(V739*'Funding Allocation Parameters'!$E$6, 'Funding Allocation Parameters'!$G$6), IF('Funding Allocation Parameters'!$C$6="Complex Library Subsidy", 0, 0)))))</f>
        <v>1089.6764150234731</v>
      </c>
      <c r="Z739" s="179">
        <f>IF('Funding Allocation Parameters'!$C$6="Basic Library Subsidy", 0, IF('Funding Allocation Parameters'!$C$6="Grant funding", 0, IF('Funding Allocation Parameters'!$C$6="Other author funding",  MIN(V739*'Funding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39" s="179">
        <f>IF('Funding Allocation Parameters'!$C$6="Basic Library Subsidy", MIN(W739*'Funding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MIN(W739*VLOOKUP(CONCATENATE($A739, 'Funding Allocation Parameters'!$I$6), 'Library Subsidy Complex'!$C$2:$J$55, 6, FALSE), VLOOKUP(CONCATENATE($A739, 'Funding Allocation Parameters'!$I$6), 'Library Subsidy Complex'!$C$2:$J$55, 8, FALSE)), 0)))))</f>
        <v>0</v>
      </c>
      <c r="AB739" s="179">
        <f>IF('Funding Allocation Parameters'!$C$6="Basic Library Subsidy", 0, IF('Funding Allocation Parameters'!$C$6="Grant funding", 0, IF('Funding Allocation Parameters'!$C$6="Other author funding",  MIN(W739*'Funding Allocation Parameters'!$E$6, 'Funding Allocation Parameters'!$G$6), IF('Funding Allocation Parameters'!$C$6="Any discretionary funds (grants if available, other if no grants)", MIN(W739*'Funding Allocation Parameters'!$E$6, 'Funding Allocation Parameters'!$G$6), IF('Funding Allocation Parameters'!$C$6="Complex Library Subsidy", 0, 0)))))</f>
        <v>1089.6764150234731</v>
      </c>
      <c r="AC739" s="177">
        <f t="shared" si="347"/>
        <v>0</v>
      </c>
      <c r="AD739" s="177">
        <f t="shared" si="348"/>
        <v>0</v>
      </c>
      <c r="AE739" s="180">
        <f>IF('Funding Allocation Parameters'!$C$7="Basic Library Subsidy", MIN(AC739*'Funding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MIN(AC739*VLOOKUP(CONCATENATE($A739, 'Funding Allocation Parameters'!$I$7), 'Library Subsidy Complex'!$C$2:$J$55, 2, FALSE), VLOOKUP(CONCATENATE($A739, 'Funding Allocation Parameters'!$I$7), 'Library Subsidy Complex'!$C$2:$J$55, 4, FALSE)), 0)))))</f>
        <v>0</v>
      </c>
      <c r="AF739" s="180">
        <f>IF('Funding Allocation Parameters'!$C$7="Basic Library Subsidy", 0, IF('Funding Allocation Parameters'!$C$7="Grant funding",MIN(AC739*'Funding Allocation Parameters'!$E$7, 'Funding Allocation Parameters'!$G$7), IF('Funding Allocation Parameters'!$C$7="Other author funding", 0, IF('Funding Allocation Parameters'!$C$7="Any discretionary funds (grants if available, other if no grants)", MIN(AC739*'Funding Allocation Parameters'!$E$7, 'Funding Allocation Parameters'!$G$7), IF('Funding Allocation Parameters'!$C$7="Complex Library Subsidy", 0, 0)))))</f>
        <v>0</v>
      </c>
      <c r="AG739" s="180">
        <f>IF('Funding Allocation Parameters'!$C$7="Basic Library Subsidy", 0, IF('Funding Allocation Parameters'!$C$7="Grant funding", 0, IF('Funding Allocation Parameters'!$C$7="Other author funding",  MIN(AC739*'Funding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39" s="180">
        <f>IF('Funding Allocation Parameters'!$C$7="Basic Library Subsidy", MIN(AD739*'Funding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MIN(AD739*VLOOKUP(CONCATENATE($A739, 'Funding Allocation Parameters'!$I$7), 'Library Subsidy Complex'!$C$2:$J$55, 6, FALSE), VLOOKUP(CONCATENATE($A739, 'Funding Allocation Parameters'!$I$7), 'Library Subsidy Complex'!$C$2:$J$55, 8, FALSE)), 0)))))</f>
        <v>0</v>
      </c>
      <c r="AI739" s="180">
        <f>IF('Funding Allocation Parameters'!$C$7="Basic Library Subsidy", 0, IF('Funding Allocation Parameters'!$C$7="Grant funding", 0, IF('Funding Allocation Parameters'!$C$7="Other author funding",  MIN(AD739*'Funding Allocation Parameters'!$E$7, 'Funding Allocation Parameters'!$G$7), IF('Funding Allocation Parameters'!$C$7="Any discretionary funds (grants if available, other if no grants)", MIN(AD739*'Funding Allocation Parameters'!$E$7, 'Funding Allocation Parameters'!$G$7), IF('Funding Allocation Parameters'!$C$7="Complex Library Subsidy", 0, 0)))))</f>
        <v>0</v>
      </c>
      <c r="AJ739" s="177">
        <f t="shared" si="349"/>
        <v>0</v>
      </c>
      <c r="AK739" s="177">
        <f t="shared" si="350"/>
        <v>0</v>
      </c>
      <c r="AL739" s="181">
        <f>IF('Funding Allocation Parameters'!$C$8="Basic Library Subsidy", MIN(AJ739*'Funding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MIN(AJ739*VLOOKUP(CONCATENATE($A739, 'Funding Allocation Parameters'!$I$8), 'Library Subsidy Complex'!$C$2:$J$55, 2, FALSE), VLOOKUP(CONCATENATE($A739, 'Funding Allocation Parameters'!$I$8), 'Library Subsidy Complex'!$C$2:$J$55, 4, FALSE)), 0)))))</f>
        <v>0</v>
      </c>
      <c r="AM739" s="181">
        <f>IF('Funding Allocation Parameters'!$C$8="Basic Library Subsidy", 0, IF('Funding Allocation Parameters'!$C$8="Grant funding",MIN(AJ739*'Funding Allocation Parameters'!$E$8, 'Funding Allocation Parameters'!$G$8), IF('Funding Allocation Parameters'!$C$8="Other author funding", 0, IF('Funding Allocation Parameters'!$C$8="Any discretionary funds (grants if available, other if no grants)", MIN(AJ739*'Funding Allocation Parameters'!$E$8, 'Funding Allocation Parameters'!$G$8), IF('Funding Allocation Parameters'!$C$8="Complex Library Subsidy", 0, 0)))))</f>
        <v>0</v>
      </c>
      <c r="AN739" s="181">
        <f>IF('Funding Allocation Parameters'!$C$8="Basic Library Subsidy", 0, IF('Funding Allocation Parameters'!$C$8="Grant funding", 0, IF('Funding Allocation Parameters'!$C$8="Other author funding",  MIN(AJ739*'Funding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39" s="181">
        <f>IF('Funding Allocation Parameters'!$C$8="Basic Library Subsidy", MIN(AK739*'Funding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MIN(AK739*VLOOKUP(CONCATENATE($A739, 'Funding Allocation Parameters'!$I$8), 'Library Subsidy Complex'!$C$2:$J$55, 6, FALSE), VLOOKUP(CONCATENATE($A739, 'Funding Allocation Parameters'!$I$8), 'Library Subsidy Complex'!$C$2:$J$55, 8, FALSE)), 0)))))</f>
        <v>0</v>
      </c>
      <c r="AP739" s="181">
        <f>IF('Funding Allocation Parameters'!$C$8="Basic Library Subsidy", 0, IF('Funding Allocation Parameters'!$C$8="Grant funding", 0, IF('Funding Allocation Parameters'!$C$8="Other author funding",  MIN(AK739*'Funding Allocation Parameters'!$E$8, 'Funding Allocation Parameters'!$G$8), IF('Funding Allocation Parameters'!$C$8="Any discretionary funds (grants if available, other if no grants)", MIN(AK739*'Funding Allocation Parameters'!$E$8, 'Funding Allocation Parameters'!$G$8), IF('Funding Allocation Parameters'!$C$8="Complex Library Subsidy", 0, 0)))))</f>
        <v>0</v>
      </c>
      <c r="AQ739" s="177">
        <f t="shared" si="351"/>
        <v>0</v>
      </c>
      <c r="AR739" s="177">
        <f t="shared" si="352"/>
        <v>0</v>
      </c>
      <c r="AS739" s="182">
        <f t="shared" si="353"/>
        <v>1189</v>
      </c>
      <c r="AT739" s="182">
        <f t="shared" si="354"/>
        <v>1089.6764150234731</v>
      </c>
      <c r="AU739" s="182">
        <f t="shared" si="355"/>
        <v>0</v>
      </c>
      <c r="AV739" s="182">
        <f t="shared" si="356"/>
        <v>1189</v>
      </c>
      <c r="AW739" s="182">
        <f t="shared" si="357"/>
        <v>1089.6764150234731</v>
      </c>
      <c r="AX739" s="183">
        <f t="shared" si="358"/>
        <v>0</v>
      </c>
      <c r="AY739" s="183">
        <f t="shared" si="359"/>
        <v>0</v>
      </c>
      <c r="AZ739" s="183">
        <f t="shared" si="360"/>
        <v>0</v>
      </c>
      <c r="BA739" s="183">
        <f t="shared" si="361"/>
        <v>1189</v>
      </c>
      <c r="BB739" s="183">
        <f t="shared" si="362"/>
        <v>1089.6764150234731</v>
      </c>
      <c r="BC739" s="184">
        <f t="shared" si="363"/>
        <v>1189</v>
      </c>
      <c r="BD739" s="184">
        <f t="shared" si="364"/>
        <v>0</v>
      </c>
      <c r="BE739" s="184">
        <f t="shared" si="365"/>
        <v>0</v>
      </c>
      <c r="BF739" s="184">
        <f t="shared" si="366"/>
        <v>1089.6764150234731</v>
      </c>
      <c r="BG739" s="102">
        <f t="shared" si="367"/>
        <v>0</v>
      </c>
      <c r="BH739" s="102">
        <f t="shared" si="368"/>
        <v>0</v>
      </c>
      <c r="BI739" s="102">
        <f t="shared" si="369"/>
        <v>0</v>
      </c>
      <c r="BJ739" s="102">
        <f t="shared" si="370"/>
        <v>0</v>
      </c>
      <c r="BK739" s="102">
        <f t="shared" si="371"/>
        <v>1</v>
      </c>
      <c r="BL739" s="102">
        <f t="shared" si="372"/>
        <v>0</v>
      </c>
      <c r="BN739" s="102"/>
    </row>
    <row r="740" spans="1:66" x14ac:dyDescent="0.25">
      <c r="A740" s="102" t="s">
        <v>19</v>
      </c>
      <c r="B740" s="102" t="s">
        <v>8</v>
      </c>
      <c r="C740" s="102" t="s">
        <v>8</v>
      </c>
      <c r="D740" s="102" t="s">
        <v>27</v>
      </c>
      <c r="E740" s="102" t="s">
        <v>1389</v>
      </c>
      <c r="F740" s="102" t="s">
        <v>1390</v>
      </c>
      <c r="G740" s="102">
        <v>1.931</v>
      </c>
      <c r="H740" s="102">
        <v>1</v>
      </c>
      <c r="I740" s="102">
        <v>1</v>
      </c>
      <c r="J740" s="167">
        <f>IFERROR(H740*VLOOKUP(A740, 'Advanced Parameters'!$B$7:$G$20, 6, FALSE)*VLOOKUP(A740, 'Growth Parameters'!$B$6:$H$19, 6, FALSE), 0)</f>
        <v>1</v>
      </c>
      <c r="K740" s="167">
        <f>IFERROR(IF('Advanced Parameters'!$C$5="n",'Raw Data'!I740*VLOOKUP(A740,'Advanced Parameters'!$B$7:$G$20,6,FALSE),J740*VLOOKUP(A740,'Advanced Parameters'!$B$7:$G$20,2,FALSE))*VLOOKUP(A740, 'Growth Parameters'!$B$6:$H$19, 6, FALSE), 0)</f>
        <v>1</v>
      </c>
      <c r="L740" s="167">
        <f t="shared" si="373"/>
        <v>0</v>
      </c>
      <c r="M740" s="168">
        <f>IFERROR(IF(G740="NA","NA",IF(G740&gt;'APC Parameters'!$K$6+VLOOKUP('Raw Data'!A740, 'APC Parameters'!$H$7:$L$20, 4, FALSE), 'APC Parameters'!$L$6+VLOOKUP('Raw Data'!A740, 'APC Parameters'!$H$7:$L$20, 5, FALSE), G740*('APC Parameters'!$J$6+VLOOKUP('Raw Data'!A740, 'APC Parameters'!$H$7:$L$20, 3, FALSE))+'APC Parameters'!$I$6+VLOOKUP('Raw Data'!A740, 'APC Parameters'!$H$7:$L$20, 2, FALSE))), 0)</f>
        <v>2517.5313999999998</v>
      </c>
      <c r="N740" s="168">
        <f t="shared" si="343"/>
        <v>2517.5313999999998</v>
      </c>
      <c r="O740" s="168">
        <f>IFERROR(IF(M740="NA",VLOOKUP(D740,'Internal Calculations'!$B$10:$C$11,2,FALSE), M740)*VLOOKUP(A740, 'Growth Parameters'!$B$6:$H$19, 7, FALSE), 0)</f>
        <v>2517.5313999999998</v>
      </c>
      <c r="P740" s="177">
        <f t="shared" si="344"/>
        <v>2517.5313999999998</v>
      </c>
      <c r="Q740" s="178">
        <f>IF('Funding Allocation Parameters'!$C$5="Basic Library Subsidy", MIN(O740*('Funding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MIN($O740*(VLOOKUP(CONCATENATE($A740, 'Funding Allocation Parameters'!$I$5), 'Library Subsidy Complex'!$C$2:$J$55, 2, FALSE)), VLOOKUP(CONCATENATE($A740, 'Funding Allocation Parameters'!$I$5), 'Library Subsidy Complex'!$C$2:$J$55, 4, FALSE)), 0)))))</f>
        <v>1189</v>
      </c>
      <c r="R740" s="178">
        <f>IF('Funding Allocation Parameters'!$C$5="Basic Library Subsidy", 0, IF('Funding Allocation Parameters'!$C$5="Grant funding",MIN(O740*('Funding Allocation Parameters'!$E$5), 'Funding Allocation Parameters'!$G$5), IF('Funding Allocation Parameters'!$C$5="Other author funding", 0, IF('Funding Allocation Parameters'!$C$5="Any discretionary funds (grants if available, other if no grants)", MIN(O740*('Funding Allocation Parameters'!$E$5), 'Funding Allocation Parameters'!$G$5), IF('Funding Allocation Parameters'!$C$5="Complex Library Subsidy", 0, 0)))))</f>
        <v>0</v>
      </c>
      <c r="S740" s="178">
        <f>IF('Funding Allocation Parameters'!$C$5="Basic Library Subsidy", 0, IF('Funding Allocation Parameters'!$C$5="Grant funding", 0, IF('Funding Allocation Parameters'!$C$5="Other author funding",  MIN(O740*('Funding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0" s="178">
        <f>IF('Funding Allocation Parameters'!$C$5="Basic Library Subsidy", MIN(O740*('Funding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MIN($O740*(VLOOKUP(CONCATENATE($A740, 'Funding Allocation Parameters'!$I$5), 'Library Subsidy Complex'!$C$2:$J$55, 6, FALSE)), VLOOKUP(CONCATENATE($A740, 'Funding Allocation Parameters'!$I$5), 'Library Subsidy Complex'!$C$2:$J$55, 8, FALSE)), 0)))))</f>
        <v>1189</v>
      </c>
      <c r="U740" s="178">
        <f>IF('Funding Allocation Parameters'!$C$5="Basic Library Subsidy", 0, IF('Funding Allocation Parameters'!$C$5="Grant funding", 0, IF('Funding Allocation Parameters'!$C$5="Other author funding",  MIN(O740*('Funding Allocation Parameters'!$E$5), 'Funding Allocation Parameters'!$G$5), IF('Funding Allocation Parameters'!$C$5="Any discretionary funds (grants if available, other if no grants)", MIN(O740*('Funding Allocation Parameters'!$E$5), 'Funding Allocation Parameters'!$G$5), IF('Funding Allocation Parameters'!$C$5="Complex Library Subsidy", 0, 0)))))</f>
        <v>0</v>
      </c>
      <c r="V740" s="177">
        <f t="shared" si="345"/>
        <v>1328.5313999999998</v>
      </c>
      <c r="W740" s="177">
        <f t="shared" si="346"/>
        <v>1328.5313999999998</v>
      </c>
      <c r="X740" s="179">
        <f>IF('Funding Allocation Parameters'!$C$6="Basic Library Subsidy", MIN(V740*'Funding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MIN(V740*VLOOKUP(CONCATENATE($A740, 'Funding Allocation Parameters'!$I$6), 'Library Subsidy Complex'!$C$2:$J$55, 2, FALSE), VLOOKUP(CONCATENATE($A740, 'Funding Allocation Parameters'!$I$6), 'Library Subsidy Complex'!$C$2:$J$55, 4, FALSE)), 0)))))</f>
        <v>0</v>
      </c>
      <c r="Y740" s="179">
        <f>IF('Funding Allocation Parameters'!$C$6="Basic Library Subsidy", 0, IF('Funding Allocation Parameters'!$C$6="Grant funding",MIN(V740*'Funding Allocation Parameters'!$E$6, 'Funding Allocation Parameters'!$G$6), IF('Funding Allocation Parameters'!$C$6="Other author funding", 0, IF('Funding Allocation Parameters'!$C$6="Any discretionary funds (grants if available, other if no grants)", MIN(V740*'Funding Allocation Parameters'!$E$6, 'Funding Allocation Parameters'!$G$6), IF('Funding Allocation Parameters'!$C$6="Complex Library Subsidy", 0, 0)))))</f>
        <v>1328.5313999999998</v>
      </c>
      <c r="Z740" s="179">
        <f>IF('Funding Allocation Parameters'!$C$6="Basic Library Subsidy", 0, IF('Funding Allocation Parameters'!$C$6="Grant funding", 0, IF('Funding Allocation Parameters'!$C$6="Other author funding",  MIN(V740*'Funding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0" s="179">
        <f>IF('Funding Allocation Parameters'!$C$6="Basic Library Subsidy", MIN(W740*'Funding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MIN(W740*VLOOKUP(CONCATENATE($A740, 'Funding Allocation Parameters'!$I$6), 'Library Subsidy Complex'!$C$2:$J$55, 6, FALSE), VLOOKUP(CONCATENATE($A740, 'Funding Allocation Parameters'!$I$6), 'Library Subsidy Complex'!$C$2:$J$55, 8, FALSE)), 0)))))</f>
        <v>0</v>
      </c>
      <c r="AB740" s="179">
        <f>IF('Funding Allocation Parameters'!$C$6="Basic Library Subsidy", 0, IF('Funding Allocation Parameters'!$C$6="Grant funding", 0, IF('Funding Allocation Parameters'!$C$6="Other author funding",  MIN(W740*'Funding Allocation Parameters'!$E$6, 'Funding Allocation Parameters'!$G$6), IF('Funding Allocation Parameters'!$C$6="Any discretionary funds (grants if available, other if no grants)", MIN(W740*'Funding Allocation Parameters'!$E$6, 'Funding Allocation Parameters'!$G$6), IF('Funding Allocation Parameters'!$C$6="Complex Library Subsidy", 0, 0)))))</f>
        <v>1328.5313999999998</v>
      </c>
      <c r="AC740" s="177">
        <f t="shared" si="347"/>
        <v>0</v>
      </c>
      <c r="AD740" s="177">
        <f t="shared" si="348"/>
        <v>0</v>
      </c>
      <c r="AE740" s="180">
        <f>IF('Funding Allocation Parameters'!$C$7="Basic Library Subsidy", MIN(AC740*'Funding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MIN(AC740*VLOOKUP(CONCATENATE($A740, 'Funding Allocation Parameters'!$I$7), 'Library Subsidy Complex'!$C$2:$J$55, 2, FALSE), VLOOKUP(CONCATENATE($A740, 'Funding Allocation Parameters'!$I$7), 'Library Subsidy Complex'!$C$2:$J$55, 4, FALSE)), 0)))))</f>
        <v>0</v>
      </c>
      <c r="AF740" s="180">
        <f>IF('Funding Allocation Parameters'!$C$7="Basic Library Subsidy", 0, IF('Funding Allocation Parameters'!$C$7="Grant funding",MIN(AC740*'Funding Allocation Parameters'!$E$7, 'Funding Allocation Parameters'!$G$7), IF('Funding Allocation Parameters'!$C$7="Other author funding", 0, IF('Funding Allocation Parameters'!$C$7="Any discretionary funds (grants if available, other if no grants)", MIN(AC740*'Funding Allocation Parameters'!$E$7, 'Funding Allocation Parameters'!$G$7), IF('Funding Allocation Parameters'!$C$7="Complex Library Subsidy", 0, 0)))))</f>
        <v>0</v>
      </c>
      <c r="AG740" s="180">
        <f>IF('Funding Allocation Parameters'!$C$7="Basic Library Subsidy", 0, IF('Funding Allocation Parameters'!$C$7="Grant funding", 0, IF('Funding Allocation Parameters'!$C$7="Other author funding",  MIN(AC740*'Funding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0" s="180">
        <f>IF('Funding Allocation Parameters'!$C$7="Basic Library Subsidy", MIN(AD740*'Funding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MIN(AD740*VLOOKUP(CONCATENATE($A740, 'Funding Allocation Parameters'!$I$7), 'Library Subsidy Complex'!$C$2:$J$55, 6, FALSE), VLOOKUP(CONCATENATE($A740, 'Funding Allocation Parameters'!$I$7), 'Library Subsidy Complex'!$C$2:$J$55, 8, FALSE)), 0)))))</f>
        <v>0</v>
      </c>
      <c r="AI740" s="180">
        <f>IF('Funding Allocation Parameters'!$C$7="Basic Library Subsidy", 0, IF('Funding Allocation Parameters'!$C$7="Grant funding", 0, IF('Funding Allocation Parameters'!$C$7="Other author funding",  MIN(AD740*'Funding Allocation Parameters'!$E$7, 'Funding Allocation Parameters'!$G$7), IF('Funding Allocation Parameters'!$C$7="Any discretionary funds (grants if available, other if no grants)", MIN(AD740*'Funding Allocation Parameters'!$E$7, 'Funding Allocation Parameters'!$G$7), IF('Funding Allocation Parameters'!$C$7="Complex Library Subsidy", 0, 0)))))</f>
        <v>0</v>
      </c>
      <c r="AJ740" s="177">
        <f t="shared" si="349"/>
        <v>0</v>
      </c>
      <c r="AK740" s="177">
        <f t="shared" si="350"/>
        <v>0</v>
      </c>
      <c r="AL740" s="181">
        <f>IF('Funding Allocation Parameters'!$C$8="Basic Library Subsidy", MIN(AJ740*'Funding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MIN(AJ740*VLOOKUP(CONCATENATE($A740, 'Funding Allocation Parameters'!$I$8), 'Library Subsidy Complex'!$C$2:$J$55, 2, FALSE), VLOOKUP(CONCATENATE($A740, 'Funding Allocation Parameters'!$I$8), 'Library Subsidy Complex'!$C$2:$J$55, 4, FALSE)), 0)))))</f>
        <v>0</v>
      </c>
      <c r="AM740" s="181">
        <f>IF('Funding Allocation Parameters'!$C$8="Basic Library Subsidy", 0, IF('Funding Allocation Parameters'!$C$8="Grant funding",MIN(AJ740*'Funding Allocation Parameters'!$E$8, 'Funding Allocation Parameters'!$G$8), IF('Funding Allocation Parameters'!$C$8="Other author funding", 0, IF('Funding Allocation Parameters'!$C$8="Any discretionary funds (grants if available, other if no grants)", MIN(AJ740*'Funding Allocation Parameters'!$E$8, 'Funding Allocation Parameters'!$G$8), IF('Funding Allocation Parameters'!$C$8="Complex Library Subsidy", 0, 0)))))</f>
        <v>0</v>
      </c>
      <c r="AN740" s="181">
        <f>IF('Funding Allocation Parameters'!$C$8="Basic Library Subsidy", 0, IF('Funding Allocation Parameters'!$C$8="Grant funding", 0, IF('Funding Allocation Parameters'!$C$8="Other author funding",  MIN(AJ740*'Funding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0" s="181">
        <f>IF('Funding Allocation Parameters'!$C$8="Basic Library Subsidy", MIN(AK740*'Funding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MIN(AK740*VLOOKUP(CONCATENATE($A740, 'Funding Allocation Parameters'!$I$8), 'Library Subsidy Complex'!$C$2:$J$55, 6, FALSE), VLOOKUP(CONCATENATE($A740, 'Funding Allocation Parameters'!$I$8), 'Library Subsidy Complex'!$C$2:$J$55, 8, FALSE)), 0)))))</f>
        <v>0</v>
      </c>
      <c r="AP740" s="181">
        <f>IF('Funding Allocation Parameters'!$C$8="Basic Library Subsidy", 0, IF('Funding Allocation Parameters'!$C$8="Grant funding", 0, IF('Funding Allocation Parameters'!$C$8="Other author funding",  MIN(AK740*'Funding Allocation Parameters'!$E$8, 'Funding Allocation Parameters'!$G$8), IF('Funding Allocation Parameters'!$C$8="Any discretionary funds (grants if available, other if no grants)", MIN(AK740*'Funding Allocation Parameters'!$E$8, 'Funding Allocation Parameters'!$G$8), IF('Funding Allocation Parameters'!$C$8="Complex Library Subsidy", 0, 0)))))</f>
        <v>0</v>
      </c>
      <c r="AQ740" s="177">
        <f t="shared" si="351"/>
        <v>0</v>
      </c>
      <c r="AR740" s="177">
        <f t="shared" si="352"/>
        <v>0</v>
      </c>
      <c r="AS740" s="182">
        <f t="shared" si="353"/>
        <v>1189</v>
      </c>
      <c r="AT740" s="182">
        <f t="shared" si="354"/>
        <v>1328.5313999999998</v>
      </c>
      <c r="AU740" s="182">
        <f t="shared" si="355"/>
        <v>0</v>
      </c>
      <c r="AV740" s="182">
        <f t="shared" si="356"/>
        <v>1189</v>
      </c>
      <c r="AW740" s="182">
        <f t="shared" si="357"/>
        <v>1328.5313999999998</v>
      </c>
      <c r="AX740" s="183">
        <f t="shared" si="358"/>
        <v>1189</v>
      </c>
      <c r="AY740" s="183">
        <f t="shared" si="359"/>
        <v>1328.5313999999998</v>
      </c>
      <c r="AZ740" s="183">
        <f t="shared" si="360"/>
        <v>0</v>
      </c>
      <c r="BA740" s="183">
        <f t="shared" si="361"/>
        <v>0</v>
      </c>
      <c r="BB740" s="183">
        <f t="shared" si="362"/>
        <v>0</v>
      </c>
      <c r="BC740" s="184">
        <f t="shared" si="363"/>
        <v>1189</v>
      </c>
      <c r="BD740" s="184">
        <f t="shared" si="364"/>
        <v>0</v>
      </c>
      <c r="BE740" s="184">
        <f t="shared" si="365"/>
        <v>1328.5313999999998</v>
      </c>
      <c r="BF740" s="184">
        <f t="shared" si="366"/>
        <v>0</v>
      </c>
      <c r="BG740" s="102">
        <f t="shared" si="367"/>
        <v>0</v>
      </c>
      <c r="BH740" s="102">
        <f t="shared" si="368"/>
        <v>0</v>
      </c>
      <c r="BI740" s="102">
        <f t="shared" si="369"/>
        <v>0</v>
      </c>
      <c r="BJ740" s="102">
        <f t="shared" si="370"/>
        <v>1</v>
      </c>
      <c r="BK740" s="102">
        <f t="shared" si="371"/>
        <v>0</v>
      </c>
      <c r="BL740" s="102">
        <f t="shared" si="372"/>
        <v>0</v>
      </c>
      <c r="BN740" s="102"/>
    </row>
    <row r="741" spans="1:66" x14ac:dyDescent="0.25">
      <c r="A741" s="102" t="s">
        <v>20</v>
      </c>
      <c r="B741" s="102" t="s">
        <v>8</v>
      </c>
      <c r="C741" s="102" t="s">
        <v>8</v>
      </c>
      <c r="D741" s="102" t="s">
        <v>27</v>
      </c>
      <c r="E741" s="102" t="s">
        <v>409</v>
      </c>
      <c r="F741" s="102" t="s">
        <v>1391</v>
      </c>
      <c r="G741" s="102">
        <v>1.758</v>
      </c>
      <c r="H741" s="102">
        <v>1</v>
      </c>
      <c r="I741" s="102">
        <v>1</v>
      </c>
      <c r="J741" s="167">
        <f>IFERROR(H741*VLOOKUP(A741, 'Advanced Parameters'!$B$7:$G$20, 6, FALSE)*VLOOKUP(A741, 'Growth Parameters'!$B$6:$H$19, 6, FALSE), 0)</f>
        <v>1</v>
      </c>
      <c r="K741" s="167">
        <f>IFERROR(IF('Advanced Parameters'!$C$5="n",'Raw Data'!I741*VLOOKUP(A741,'Advanced Parameters'!$B$7:$G$20,6,FALSE),J741*VLOOKUP(A741,'Advanced Parameters'!$B$7:$G$20,2,FALSE))*VLOOKUP(A741, 'Growth Parameters'!$B$6:$H$19, 6, FALSE), 0)</f>
        <v>1</v>
      </c>
      <c r="L741" s="167">
        <f t="shared" si="373"/>
        <v>0</v>
      </c>
      <c r="M741" s="168">
        <f>IFERROR(IF(G741="NA","NA",IF(G741&gt;'APC Parameters'!$K$6+VLOOKUP('Raw Data'!A741, 'APC Parameters'!$H$7:$L$20, 4, FALSE), 'APC Parameters'!$L$6+VLOOKUP('Raw Data'!A741, 'APC Parameters'!$H$7:$L$20, 5, FALSE), G741*('APC Parameters'!$J$6+VLOOKUP('Raw Data'!A741, 'APC Parameters'!$H$7:$L$20, 3, FALSE))+'APC Parameters'!$I$6+VLOOKUP('Raw Data'!A741, 'APC Parameters'!$H$7:$L$20, 2, FALSE))), 0)</f>
        <v>2394.8051999999998</v>
      </c>
      <c r="N741" s="168">
        <f t="shared" si="343"/>
        <v>2394.8051999999998</v>
      </c>
      <c r="O741" s="168">
        <f>IFERROR(IF(M741="NA",VLOOKUP(D741,'Internal Calculations'!$B$10:$C$11,2,FALSE), M741)*VLOOKUP(A741, 'Growth Parameters'!$B$6:$H$19, 7, FALSE), 0)</f>
        <v>2394.8051999999998</v>
      </c>
      <c r="P741" s="177">
        <f t="shared" si="344"/>
        <v>2394.8051999999998</v>
      </c>
      <c r="Q741" s="178">
        <f>IF('Funding Allocation Parameters'!$C$5="Basic Library Subsidy", MIN(O741*('Funding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MIN($O741*(VLOOKUP(CONCATENATE($A741, 'Funding Allocation Parameters'!$I$5), 'Library Subsidy Complex'!$C$2:$J$55, 2, FALSE)), VLOOKUP(CONCATENATE($A741, 'Funding Allocation Parameters'!$I$5), 'Library Subsidy Complex'!$C$2:$J$55, 4, FALSE)), 0)))))</f>
        <v>1189</v>
      </c>
      <c r="R741" s="178">
        <f>IF('Funding Allocation Parameters'!$C$5="Basic Library Subsidy", 0, IF('Funding Allocation Parameters'!$C$5="Grant funding",MIN(O741*('Funding Allocation Parameters'!$E$5), 'Funding Allocation Parameters'!$G$5), IF('Funding Allocation Parameters'!$C$5="Other author funding", 0, IF('Funding Allocation Parameters'!$C$5="Any discretionary funds (grants if available, other if no grants)", MIN(O741*('Funding Allocation Parameters'!$E$5), 'Funding Allocation Parameters'!$G$5), IF('Funding Allocation Parameters'!$C$5="Complex Library Subsidy", 0, 0)))))</f>
        <v>0</v>
      </c>
      <c r="S741" s="178">
        <f>IF('Funding Allocation Parameters'!$C$5="Basic Library Subsidy", 0, IF('Funding Allocation Parameters'!$C$5="Grant funding", 0, IF('Funding Allocation Parameters'!$C$5="Other author funding",  MIN(O741*('Funding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1" s="178">
        <f>IF('Funding Allocation Parameters'!$C$5="Basic Library Subsidy", MIN(O741*('Funding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MIN($O741*(VLOOKUP(CONCATENATE($A741, 'Funding Allocation Parameters'!$I$5), 'Library Subsidy Complex'!$C$2:$J$55, 6, FALSE)), VLOOKUP(CONCATENATE($A741, 'Funding Allocation Parameters'!$I$5), 'Library Subsidy Complex'!$C$2:$J$55, 8, FALSE)), 0)))))</f>
        <v>1189</v>
      </c>
      <c r="U741" s="178">
        <f>IF('Funding Allocation Parameters'!$C$5="Basic Library Subsidy", 0, IF('Funding Allocation Parameters'!$C$5="Grant funding", 0, IF('Funding Allocation Parameters'!$C$5="Other author funding",  MIN(O741*('Funding Allocation Parameters'!$E$5), 'Funding Allocation Parameters'!$G$5), IF('Funding Allocation Parameters'!$C$5="Any discretionary funds (grants if available, other if no grants)", MIN(O741*('Funding Allocation Parameters'!$E$5), 'Funding Allocation Parameters'!$G$5), IF('Funding Allocation Parameters'!$C$5="Complex Library Subsidy", 0, 0)))))</f>
        <v>0</v>
      </c>
      <c r="V741" s="177">
        <f t="shared" si="345"/>
        <v>1205.8051999999998</v>
      </c>
      <c r="W741" s="177">
        <f t="shared" si="346"/>
        <v>1205.8051999999998</v>
      </c>
      <c r="X741" s="179">
        <f>IF('Funding Allocation Parameters'!$C$6="Basic Library Subsidy", MIN(V741*'Funding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MIN(V741*VLOOKUP(CONCATENATE($A741, 'Funding Allocation Parameters'!$I$6), 'Library Subsidy Complex'!$C$2:$J$55, 2, FALSE), VLOOKUP(CONCATENATE($A741, 'Funding Allocation Parameters'!$I$6), 'Library Subsidy Complex'!$C$2:$J$55, 4, FALSE)), 0)))))</f>
        <v>0</v>
      </c>
      <c r="Y741" s="179">
        <f>IF('Funding Allocation Parameters'!$C$6="Basic Library Subsidy", 0, IF('Funding Allocation Parameters'!$C$6="Grant funding",MIN(V741*'Funding Allocation Parameters'!$E$6, 'Funding Allocation Parameters'!$G$6), IF('Funding Allocation Parameters'!$C$6="Other author funding", 0, IF('Funding Allocation Parameters'!$C$6="Any discretionary funds (grants if available, other if no grants)", MIN(V741*'Funding Allocation Parameters'!$E$6, 'Funding Allocation Parameters'!$G$6), IF('Funding Allocation Parameters'!$C$6="Complex Library Subsidy", 0, 0)))))</f>
        <v>1205.8051999999998</v>
      </c>
      <c r="Z741" s="179">
        <f>IF('Funding Allocation Parameters'!$C$6="Basic Library Subsidy", 0, IF('Funding Allocation Parameters'!$C$6="Grant funding", 0, IF('Funding Allocation Parameters'!$C$6="Other author funding",  MIN(V741*'Funding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1" s="179">
        <f>IF('Funding Allocation Parameters'!$C$6="Basic Library Subsidy", MIN(W741*'Funding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MIN(W741*VLOOKUP(CONCATENATE($A741, 'Funding Allocation Parameters'!$I$6), 'Library Subsidy Complex'!$C$2:$J$55, 6, FALSE), VLOOKUP(CONCATENATE($A741, 'Funding Allocation Parameters'!$I$6), 'Library Subsidy Complex'!$C$2:$J$55, 8, FALSE)), 0)))))</f>
        <v>0</v>
      </c>
      <c r="AB741" s="179">
        <f>IF('Funding Allocation Parameters'!$C$6="Basic Library Subsidy", 0, IF('Funding Allocation Parameters'!$C$6="Grant funding", 0, IF('Funding Allocation Parameters'!$C$6="Other author funding",  MIN(W741*'Funding Allocation Parameters'!$E$6, 'Funding Allocation Parameters'!$G$6), IF('Funding Allocation Parameters'!$C$6="Any discretionary funds (grants if available, other if no grants)", MIN(W741*'Funding Allocation Parameters'!$E$6, 'Funding Allocation Parameters'!$G$6), IF('Funding Allocation Parameters'!$C$6="Complex Library Subsidy", 0, 0)))))</f>
        <v>1205.8051999999998</v>
      </c>
      <c r="AC741" s="177">
        <f t="shared" si="347"/>
        <v>0</v>
      </c>
      <c r="AD741" s="177">
        <f t="shared" si="348"/>
        <v>0</v>
      </c>
      <c r="AE741" s="180">
        <f>IF('Funding Allocation Parameters'!$C$7="Basic Library Subsidy", MIN(AC741*'Funding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MIN(AC741*VLOOKUP(CONCATENATE($A741, 'Funding Allocation Parameters'!$I$7), 'Library Subsidy Complex'!$C$2:$J$55, 2, FALSE), VLOOKUP(CONCATENATE($A741, 'Funding Allocation Parameters'!$I$7), 'Library Subsidy Complex'!$C$2:$J$55, 4, FALSE)), 0)))))</f>
        <v>0</v>
      </c>
      <c r="AF741" s="180">
        <f>IF('Funding Allocation Parameters'!$C$7="Basic Library Subsidy", 0, IF('Funding Allocation Parameters'!$C$7="Grant funding",MIN(AC741*'Funding Allocation Parameters'!$E$7, 'Funding Allocation Parameters'!$G$7), IF('Funding Allocation Parameters'!$C$7="Other author funding", 0, IF('Funding Allocation Parameters'!$C$7="Any discretionary funds (grants if available, other if no grants)", MIN(AC741*'Funding Allocation Parameters'!$E$7, 'Funding Allocation Parameters'!$G$7), IF('Funding Allocation Parameters'!$C$7="Complex Library Subsidy", 0, 0)))))</f>
        <v>0</v>
      </c>
      <c r="AG741" s="180">
        <f>IF('Funding Allocation Parameters'!$C$7="Basic Library Subsidy", 0, IF('Funding Allocation Parameters'!$C$7="Grant funding", 0, IF('Funding Allocation Parameters'!$C$7="Other author funding",  MIN(AC741*'Funding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1" s="180">
        <f>IF('Funding Allocation Parameters'!$C$7="Basic Library Subsidy", MIN(AD741*'Funding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MIN(AD741*VLOOKUP(CONCATENATE($A741, 'Funding Allocation Parameters'!$I$7), 'Library Subsidy Complex'!$C$2:$J$55, 6, FALSE), VLOOKUP(CONCATENATE($A741, 'Funding Allocation Parameters'!$I$7), 'Library Subsidy Complex'!$C$2:$J$55, 8, FALSE)), 0)))))</f>
        <v>0</v>
      </c>
      <c r="AI741" s="180">
        <f>IF('Funding Allocation Parameters'!$C$7="Basic Library Subsidy", 0, IF('Funding Allocation Parameters'!$C$7="Grant funding", 0, IF('Funding Allocation Parameters'!$C$7="Other author funding",  MIN(AD741*'Funding Allocation Parameters'!$E$7, 'Funding Allocation Parameters'!$G$7), IF('Funding Allocation Parameters'!$C$7="Any discretionary funds (grants if available, other if no grants)", MIN(AD741*'Funding Allocation Parameters'!$E$7, 'Funding Allocation Parameters'!$G$7), IF('Funding Allocation Parameters'!$C$7="Complex Library Subsidy", 0, 0)))))</f>
        <v>0</v>
      </c>
      <c r="AJ741" s="177">
        <f t="shared" si="349"/>
        <v>0</v>
      </c>
      <c r="AK741" s="177">
        <f t="shared" si="350"/>
        <v>0</v>
      </c>
      <c r="AL741" s="181">
        <f>IF('Funding Allocation Parameters'!$C$8="Basic Library Subsidy", MIN(AJ741*'Funding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MIN(AJ741*VLOOKUP(CONCATENATE($A741, 'Funding Allocation Parameters'!$I$8), 'Library Subsidy Complex'!$C$2:$J$55, 2, FALSE), VLOOKUP(CONCATENATE($A741, 'Funding Allocation Parameters'!$I$8), 'Library Subsidy Complex'!$C$2:$J$55, 4, FALSE)), 0)))))</f>
        <v>0</v>
      </c>
      <c r="AM741" s="181">
        <f>IF('Funding Allocation Parameters'!$C$8="Basic Library Subsidy", 0, IF('Funding Allocation Parameters'!$C$8="Grant funding",MIN(AJ741*'Funding Allocation Parameters'!$E$8, 'Funding Allocation Parameters'!$G$8), IF('Funding Allocation Parameters'!$C$8="Other author funding", 0, IF('Funding Allocation Parameters'!$C$8="Any discretionary funds (grants if available, other if no grants)", MIN(AJ741*'Funding Allocation Parameters'!$E$8, 'Funding Allocation Parameters'!$G$8), IF('Funding Allocation Parameters'!$C$8="Complex Library Subsidy", 0, 0)))))</f>
        <v>0</v>
      </c>
      <c r="AN741" s="181">
        <f>IF('Funding Allocation Parameters'!$C$8="Basic Library Subsidy", 0, IF('Funding Allocation Parameters'!$C$8="Grant funding", 0, IF('Funding Allocation Parameters'!$C$8="Other author funding",  MIN(AJ741*'Funding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1" s="181">
        <f>IF('Funding Allocation Parameters'!$C$8="Basic Library Subsidy", MIN(AK741*'Funding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MIN(AK741*VLOOKUP(CONCATENATE($A741, 'Funding Allocation Parameters'!$I$8), 'Library Subsidy Complex'!$C$2:$J$55, 6, FALSE), VLOOKUP(CONCATENATE($A741, 'Funding Allocation Parameters'!$I$8), 'Library Subsidy Complex'!$C$2:$J$55, 8, FALSE)), 0)))))</f>
        <v>0</v>
      </c>
      <c r="AP741" s="181">
        <f>IF('Funding Allocation Parameters'!$C$8="Basic Library Subsidy", 0, IF('Funding Allocation Parameters'!$C$8="Grant funding", 0, IF('Funding Allocation Parameters'!$C$8="Other author funding",  MIN(AK741*'Funding Allocation Parameters'!$E$8, 'Funding Allocation Parameters'!$G$8), IF('Funding Allocation Parameters'!$C$8="Any discretionary funds (grants if available, other if no grants)", MIN(AK741*'Funding Allocation Parameters'!$E$8, 'Funding Allocation Parameters'!$G$8), IF('Funding Allocation Parameters'!$C$8="Complex Library Subsidy", 0, 0)))))</f>
        <v>0</v>
      </c>
      <c r="AQ741" s="177">
        <f t="shared" si="351"/>
        <v>0</v>
      </c>
      <c r="AR741" s="177">
        <f t="shared" si="352"/>
        <v>0</v>
      </c>
      <c r="AS741" s="182">
        <f t="shared" si="353"/>
        <v>1189</v>
      </c>
      <c r="AT741" s="182">
        <f t="shared" si="354"/>
        <v>1205.8051999999998</v>
      </c>
      <c r="AU741" s="182">
        <f t="shared" si="355"/>
        <v>0</v>
      </c>
      <c r="AV741" s="182">
        <f t="shared" si="356"/>
        <v>1189</v>
      </c>
      <c r="AW741" s="182">
        <f t="shared" si="357"/>
        <v>1205.8051999999998</v>
      </c>
      <c r="AX741" s="183">
        <f t="shared" si="358"/>
        <v>1189</v>
      </c>
      <c r="AY741" s="183">
        <f t="shared" si="359"/>
        <v>1205.8051999999998</v>
      </c>
      <c r="AZ741" s="183">
        <f t="shared" si="360"/>
        <v>0</v>
      </c>
      <c r="BA741" s="183">
        <f t="shared" si="361"/>
        <v>0</v>
      </c>
      <c r="BB741" s="183">
        <f t="shared" si="362"/>
        <v>0</v>
      </c>
      <c r="BC741" s="184">
        <f t="shared" si="363"/>
        <v>1189</v>
      </c>
      <c r="BD741" s="184">
        <f t="shared" si="364"/>
        <v>0</v>
      </c>
      <c r="BE741" s="184">
        <f t="shared" si="365"/>
        <v>1205.8051999999998</v>
      </c>
      <c r="BF741" s="184">
        <f t="shared" si="366"/>
        <v>0</v>
      </c>
      <c r="BG741" s="102">
        <f t="shared" si="367"/>
        <v>0</v>
      </c>
      <c r="BH741" s="102">
        <f t="shared" si="368"/>
        <v>0</v>
      </c>
      <c r="BI741" s="102">
        <f t="shared" si="369"/>
        <v>0</v>
      </c>
      <c r="BJ741" s="102">
        <f t="shared" si="370"/>
        <v>1</v>
      </c>
      <c r="BK741" s="102">
        <f t="shared" si="371"/>
        <v>0</v>
      </c>
      <c r="BL741" s="102">
        <f t="shared" si="372"/>
        <v>0</v>
      </c>
      <c r="BN741" s="102"/>
    </row>
    <row r="742" spans="1:66" x14ac:dyDescent="0.25">
      <c r="A742" s="102" t="s">
        <v>23</v>
      </c>
      <c r="B742" s="102" t="s">
        <v>15</v>
      </c>
      <c r="C742" s="102" t="s">
        <v>8</v>
      </c>
      <c r="D742" s="102" t="s">
        <v>27</v>
      </c>
      <c r="E742" s="102" t="s">
        <v>394</v>
      </c>
      <c r="F742" s="102" t="s">
        <v>1392</v>
      </c>
      <c r="G742" s="102" t="s">
        <v>9</v>
      </c>
      <c r="H742" s="102">
        <v>1</v>
      </c>
      <c r="I742" s="102">
        <v>0</v>
      </c>
      <c r="J742" s="167">
        <f>IFERROR(H742*VLOOKUP(A742, 'Advanced Parameters'!$B$7:$G$20, 6, FALSE)*VLOOKUP(A742, 'Growth Parameters'!$B$6:$H$19, 6, FALSE), 0)</f>
        <v>1</v>
      </c>
      <c r="K742" s="167">
        <f>IFERROR(IF('Advanced Parameters'!$C$5="n",'Raw Data'!I742*VLOOKUP(A742,'Advanced Parameters'!$B$7:$G$20,6,FALSE),J742*VLOOKUP(A742,'Advanced Parameters'!$B$7:$G$20,2,FALSE))*VLOOKUP(A742, 'Growth Parameters'!$B$6:$H$19, 6, FALSE), 0)</f>
        <v>0</v>
      </c>
      <c r="L742" s="167">
        <f t="shared" si="373"/>
        <v>1</v>
      </c>
      <c r="M742" s="168" t="str">
        <f>IFERROR(IF(G742="NA","NA",IF(G742&gt;'APC Parameters'!$K$6+VLOOKUP('Raw Data'!A742, 'APC Parameters'!$H$7:$L$20, 4, FALSE), 'APC Parameters'!$L$6+VLOOKUP('Raw Data'!A742, 'APC Parameters'!$H$7:$L$20, 5, FALSE), G742*('APC Parameters'!$J$6+VLOOKUP('Raw Data'!A742, 'APC Parameters'!$H$7:$L$20, 3, FALSE))+'APC Parameters'!$I$6+VLOOKUP('Raw Data'!A742, 'APC Parameters'!$H$7:$L$20, 2, FALSE))), 0)</f>
        <v>NA</v>
      </c>
      <c r="N742" s="168" t="str">
        <f t="shared" si="343"/>
        <v>NA</v>
      </c>
      <c r="O742" s="168">
        <f>IFERROR(IF(M742="NA",VLOOKUP(D742,'Internal Calculations'!$B$10:$C$11,2,FALSE), M742)*VLOOKUP(A742, 'Growth Parameters'!$B$6:$H$19, 7, FALSE), 0)</f>
        <v>2278.6764150234731</v>
      </c>
      <c r="P742" s="177">
        <f t="shared" si="344"/>
        <v>2278.6764150234731</v>
      </c>
      <c r="Q742" s="178">
        <f>IF('Funding Allocation Parameters'!$C$5="Basic Library Subsidy", MIN(O742*('Funding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MIN($O742*(VLOOKUP(CONCATENATE($A742, 'Funding Allocation Parameters'!$I$5), 'Library Subsidy Complex'!$C$2:$J$55, 2, FALSE)), VLOOKUP(CONCATENATE($A742, 'Funding Allocation Parameters'!$I$5), 'Library Subsidy Complex'!$C$2:$J$55, 4, FALSE)), 0)))))</f>
        <v>1189</v>
      </c>
      <c r="R742" s="178">
        <f>IF('Funding Allocation Parameters'!$C$5="Basic Library Subsidy", 0, IF('Funding Allocation Parameters'!$C$5="Grant funding",MIN(O742*('Funding Allocation Parameters'!$E$5), 'Funding Allocation Parameters'!$G$5), IF('Funding Allocation Parameters'!$C$5="Other author funding", 0, IF('Funding Allocation Parameters'!$C$5="Any discretionary funds (grants if available, other if no grants)", MIN(O742*('Funding Allocation Parameters'!$E$5), 'Funding Allocation Parameters'!$G$5), IF('Funding Allocation Parameters'!$C$5="Complex Library Subsidy", 0, 0)))))</f>
        <v>0</v>
      </c>
      <c r="S742" s="178">
        <f>IF('Funding Allocation Parameters'!$C$5="Basic Library Subsidy", 0, IF('Funding Allocation Parameters'!$C$5="Grant funding", 0, IF('Funding Allocation Parameters'!$C$5="Other author funding",  MIN(O742*('Funding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2" s="178">
        <f>IF('Funding Allocation Parameters'!$C$5="Basic Library Subsidy", MIN(O742*('Funding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MIN($O742*(VLOOKUP(CONCATENATE($A742, 'Funding Allocation Parameters'!$I$5), 'Library Subsidy Complex'!$C$2:$J$55, 6, FALSE)), VLOOKUP(CONCATENATE($A742, 'Funding Allocation Parameters'!$I$5), 'Library Subsidy Complex'!$C$2:$J$55, 8, FALSE)), 0)))))</f>
        <v>1189</v>
      </c>
      <c r="U742" s="178">
        <f>IF('Funding Allocation Parameters'!$C$5="Basic Library Subsidy", 0, IF('Funding Allocation Parameters'!$C$5="Grant funding", 0, IF('Funding Allocation Parameters'!$C$5="Other author funding",  MIN(O742*('Funding Allocation Parameters'!$E$5), 'Funding Allocation Parameters'!$G$5), IF('Funding Allocation Parameters'!$C$5="Any discretionary funds (grants if available, other if no grants)", MIN(O742*('Funding Allocation Parameters'!$E$5), 'Funding Allocation Parameters'!$G$5), IF('Funding Allocation Parameters'!$C$5="Complex Library Subsidy", 0, 0)))))</f>
        <v>0</v>
      </c>
      <c r="V742" s="177">
        <f t="shared" si="345"/>
        <v>1089.6764150234731</v>
      </c>
      <c r="W742" s="177">
        <f t="shared" si="346"/>
        <v>1089.6764150234731</v>
      </c>
      <c r="X742" s="179">
        <f>IF('Funding Allocation Parameters'!$C$6="Basic Library Subsidy", MIN(V742*'Funding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MIN(V742*VLOOKUP(CONCATENATE($A742, 'Funding Allocation Parameters'!$I$6), 'Library Subsidy Complex'!$C$2:$J$55, 2, FALSE), VLOOKUP(CONCATENATE($A742, 'Funding Allocation Parameters'!$I$6), 'Library Subsidy Complex'!$C$2:$J$55, 4, FALSE)), 0)))))</f>
        <v>0</v>
      </c>
      <c r="Y742" s="179">
        <f>IF('Funding Allocation Parameters'!$C$6="Basic Library Subsidy", 0, IF('Funding Allocation Parameters'!$C$6="Grant funding",MIN(V742*'Funding Allocation Parameters'!$E$6, 'Funding Allocation Parameters'!$G$6), IF('Funding Allocation Parameters'!$C$6="Other author funding", 0, IF('Funding Allocation Parameters'!$C$6="Any discretionary funds (grants if available, other if no grants)", MIN(V742*'Funding Allocation Parameters'!$E$6, 'Funding Allocation Parameters'!$G$6), IF('Funding Allocation Parameters'!$C$6="Complex Library Subsidy", 0, 0)))))</f>
        <v>1089.6764150234731</v>
      </c>
      <c r="Z742" s="179">
        <f>IF('Funding Allocation Parameters'!$C$6="Basic Library Subsidy", 0, IF('Funding Allocation Parameters'!$C$6="Grant funding", 0, IF('Funding Allocation Parameters'!$C$6="Other author funding",  MIN(V742*'Funding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2" s="179">
        <f>IF('Funding Allocation Parameters'!$C$6="Basic Library Subsidy", MIN(W742*'Funding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MIN(W742*VLOOKUP(CONCATENATE($A742, 'Funding Allocation Parameters'!$I$6), 'Library Subsidy Complex'!$C$2:$J$55, 6, FALSE), VLOOKUP(CONCATENATE($A742, 'Funding Allocation Parameters'!$I$6), 'Library Subsidy Complex'!$C$2:$J$55, 8, FALSE)), 0)))))</f>
        <v>0</v>
      </c>
      <c r="AB742" s="179">
        <f>IF('Funding Allocation Parameters'!$C$6="Basic Library Subsidy", 0, IF('Funding Allocation Parameters'!$C$6="Grant funding", 0, IF('Funding Allocation Parameters'!$C$6="Other author funding",  MIN(W742*'Funding Allocation Parameters'!$E$6, 'Funding Allocation Parameters'!$G$6), IF('Funding Allocation Parameters'!$C$6="Any discretionary funds (grants if available, other if no grants)", MIN(W742*'Funding Allocation Parameters'!$E$6, 'Funding Allocation Parameters'!$G$6), IF('Funding Allocation Parameters'!$C$6="Complex Library Subsidy", 0, 0)))))</f>
        <v>1089.6764150234731</v>
      </c>
      <c r="AC742" s="177">
        <f t="shared" si="347"/>
        <v>0</v>
      </c>
      <c r="AD742" s="177">
        <f t="shared" si="348"/>
        <v>0</v>
      </c>
      <c r="AE742" s="180">
        <f>IF('Funding Allocation Parameters'!$C$7="Basic Library Subsidy", MIN(AC742*'Funding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MIN(AC742*VLOOKUP(CONCATENATE($A742, 'Funding Allocation Parameters'!$I$7), 'Library Subsidy Complex'!$C$2:$J$55, 2, FALSE), VLOOKUP(CONCATENATE($A742, 'Funding Allocation Parameters'!$I$7), 'Library Subsidy Complex'!$C$2:$J$55, 4, FALSE)), 0)))))</f>
        <v>0</v>
      </c>
      <c r="AF742" s="180">
        <f>IF('Funding Allocation Parameters'!$C$7="Basic Library Subsidy", 0, IF('Funding Allocation Parameters'!$C$7="Grant funding",MIN(AC742*'Funding Allocation Parameters'!$E$7, 'Funding Allocation Parameters'!$G$7), IF('Funding Allocation Parameters'!$C$7="Other author funding", 0, IF('Funding Allocation Parameters'!$C$7="Any discretionary funds (grants if available, other if no grants)", MIN(AC742*'Funding Allocation Parameters'!$E$7, 'Funding Allocation Parameters'!$G$7), IF('Funding Allocation Parameters'!$C$7="Complex Library Subsidy", 0, 0)))))</f>
        <v>0</v>
      </c>
      <c r="AG742" s="180">
        <f>IF('Funding Allocation Parameters'!$C$7="Basic Library Subsidy", 0, IF('Funding Allocation Parameters'!$C$7="Grant funding", 0, IF('Funding Allocation Parameters'!$C$7="Other author funding",  MIN(AC742*'Funding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2" s="180">
        <f>IF('Funding Allocation Parameters'!$C$7="Basic Library Subsidy", MIN(AD742*'Funding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MIN(AD742*VLOOKUP(CONCATENATE($A742, 'Funding Allocation Parameters'!$I$7), 'Library Subsidy Complex'!$C$2:$J$55, 6, FALSE), VLOOKUP(CONCATENATE($A742, 'Funding Allocation Parameters'!$I$7), 'Library Subsidy Complex'!$C$2:$J$55, 8, FALSE)), 0)))))</f>
        <v>0</v>
      </c>
      <c r="AI742" s="180">
        <f>IF('Funding Allocation Parameters'!$C$7="Basic Library Subsidy", 0, IF('Funding Allocation Parameters'!$C$7="Grant funding", 0, IF('Funding Allocation Parameters'!$C$7="Other author funding",  MIN(AD742*'Funding Allocation Parameters'!$E$7, 'Funding Allocation Parameters'!$G$7), IF('Funding Allocation Parameters'!$C$7="Any discretionary funds (grants if available, other if no grants)", MIN(AD742*'Funding Allocation Parameters'!$E$7, 'Funding Allocation Parameters'!$G$7), IF('Funding Allocation Parameters'!$C$7="Complex Library Subsidy", 0, 0)))))</f>
        <v>0</v>
      </c>
      <c r="AJ742" s="177">
        <f t="shared" si="349"/>
        <v>0</v>
      </c>
      <c r="AK742" s="177">
        <f t="shared" si="350"/>
        <v>0</v>
      </c>
      <c r="AL742" s="181">
        <f>IF('Funding Allocation Parameters'!$C$8="Basic Library Subsidy", MIN(AJ742*'Funding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MIN(AJ742*VLOOKUP(CONCATENATE($A742, 'Funding Allocation Parameters'!$I$8), 'Library Subsidy Complex'!$C$2:$J$55, 2, FALSE), VLOOKUP(CONCATENATE($A742, 'Funding Allocation Parameters'!$I$8), 'Library Subsidy Complex'!$C$2:$J$55, 4, FALSE)), 0)))))</f>
        <v>0</v>
      </c>
      <c r="AM742" s="181">
        <f>IF('Funding Allocation Parameters'!$C$8="Basic Library Subsidy", 0, IF('Funding Allocation Parameters'!$C$8="Grant funding",MIN(AJ742*'Funding Allocation Parameters'!$E$8, 'Funding Allocation Parameters'!$G$8), IF('Funding Allocation Parameters'!$C$8="Other author funding", 0, IF('Funding Allocation Parameters'!$C$8="Any discretionary funds (grants if available, other if no grants)", MIN(AJ742*'Funding Allocation Parameters'!$E$8, 'Funding Allocation Parameters'!$G$8), IF('Funding Allocation Parameters'!$C$8="Complex Library Subsidy", 0, 0)))))</f>
        <v>0</v>
      </c>
      <c r="AN742" s="181">
        <f>IF('Funding Allocation Parameters'!$C$8="Basic Library Subsidy", 0, IF('Funding Allocation Parameters'!$C$8="Grant funding", 0, IF('Funding Allocation Parameters'!$C$8="Other author funding",  MIN(AJ742*'Funding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2" s="181">
        <f>IF('Funding Allocation Parameters'!$C$8="Basic Library Subsidy", MIN(AK742*'Funding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MIN(AK742*VLOOKUP(CONCATENATE($A742, 'Funding Allocation Parameters'!$I$8), 'Library Subsidy Complex'!$C$2:$J$55, 6, FALSE), VLOOKUP(CONCATENATE($A742, 'Funding Allocation Parameters'!$I$8), 'Library Subsidy Complex'!$C$2:$J$55, 8, FALSE)), 0)))))</f>
        <v>0</v>
      </c>
      <c r="AP742" s="181">
        <f>IF('Funding Allocation Parameters'!$C$8="Basic Library Subsidy", 0, IF('Funding Allocation Parameters'!$C$8="Grant funding", 0, IF('Funding Allocation Parameters'!$C$8="Other author funding",  MIN(AK742*'Funding Allocation Parameters'!$E$8, 'Funding Allocation Parameters'!$G$8), IF('Funding Allocation Parameters'!$C$8="Any discretionary funds (grants if available, other if no grants)", MIN(AK742*'Funding Allocation Parameters'!$E$8, 'Funding Allocation Parameters'!$G$8), IF('Funding Allocation Parameters'!$C$8="Complex Library Subsidy", 0, 0)))))</f>
        <v>0</v>
      </c>
      <c r="AQ742" s="177">
        <f t="shared" si="351"/>
        <v>0</v>
      </c>
      <c r="AR742" s="177">
        <f t="shared" si="352"/>
        <v>0</v>
      </c>
      <c r="AS742" s="182">
        <f t="shared" si="353"/>
        <v>1189</v>
      </c>
      <c r="AT742" s="182">
        <f t="shared" si="354"/>
        <v>1089.6764150234731</v>
      </c>
      <c r="AU742" s="182">
        <f t="shared" si="355"/>
        <v>0</v>
      </c>
      <c r="AV742" s="182">
        <f t="shared" si="356"/>
        <v>1189</v>
      </c>
      <c r="AW742" s="182">
        <f t="shared" si="357"/>
        <v>1089.6764150234731</v>
      </c>
      <c r="AX742" s="183">
        <f t="shared" si="358"/>
        <v>0</v>
      </c>
      <c r="AY742" s="183">
        <f t="shared" si="359"/>
        <v>0</v>
      </c>
      <c r="AZ742" s="183">
        <f t="shared" si="360"/>
        <v>0</v>
      </c>
      <c r="BA742" s="183">
        <f t="shared" si="361"/>
        <v>1189</v>
      </c>
      <c r="BB742" s="183">
        <f t="shared" si="362"/>
        <v>1089.6764150234731</v>
      </c>
      <c r="BC742" s="184">
        <f t="shared" si="363"/>
        <v>1189</v>
      </c>
      <c r="BD742" s="184">
        <f t="shared" si="364"/>
        <v>0</v>
      </c>
      <c r="BE742" s="184">
        <f t="shared" si="365"/>
        <v>0</v>
      </c>
      <c r="BF742" s="184">
        <f t="shared" si="366"/>
        <v>1089.6764150234731</v>
      </c>
      <c r="BG742" s="102">
        <f t="shared" si="367"/>
        <v>0</v>
      </c>
      <c r="BH742" s="102">
        <f t="shared" si="368"/>
        <v>0</v>
      </c>
      <c r="BI742" s="102">
        <f t="shared" si="369"/>
        <v>0</v>
      </c>
      <c r="BJ742" s="102">
        <f t="shared" si="370"/>
        <v>0</v>
      </c>
      <c r="BK742" s="102">
        <f t="shared" si="371"/>
        <v>1</v>
      </c>
      <c r="BL742" s="102">
        <f t="shared" si="372"/>
        <v>0</v>
      </c>
      <c r="BN742" s="102"/>
    </row>
    <row r="743" spans="1:66" x14ac:dyDescent="0.25">
      <c r="A743" s="102" t="s">
        <v>24</v>
      </c>
      <c r="B743" s="102" t="s">
        <v>8</v>
      </c>
      <c r="C743" s="102" t="s">
        <v>8</v>
      </c>
      <c r="D743" s="102" t="s">
        <v>27</v>
      </c>
      <c r="E743" s="102" t="s">
        <v>35</v>
      </c>
      <c r="F743" s="102" t="s">
        <v>1393</v>
      </c>
      <c r="G743" s="102">
        <v>2.1030000000000002</v>
      </c>
      <c r="H743" s="102">
        <v>1</v>
      </c>
      <c r="I743" s="102">
        <v>1</v>
      </c>
      <c r="J743" s="167">
        <f>IFERROR(H743*VLOOKUP(A743, 'Advanced Parameters'!$B$7:$G$20, 6, FALSE)*VLOOKUP(A743, 'Growth Parameters'!$B$6:$H$19, 6, FALSE), 0)</f>
        <v>1</v>
      </c>
      <c r="K743" s="167">
        <f>IFERROR(IF('Advanced Parameters'!$C$5="n",'Raw Data'!I743*VLOOKUP(A743,'Advanced Parameters'!$B$7:$G$20,6,FALSE),J743*VLOOKUP(A743,'Advanced Parameters'!$B$7:$G$20,2,FALSE))*VLOOKUP(A743, 'Growth Parameters'!$B$6:$H$19, 6, FALSE), 0)</f>
        <v>1</v>
      </c>
      <c r="L743" s="167">
        <f t="shared" si="373"/>
        <v>0</v>
      </c>
      <c r="M743" s="168">
        <f>IFERROR(IF(G743="NA","NA",IF(G743&gt;'APC Parameters'!$K$6+VLOOKUP('Raw Data'!A743, 'APC Parameters'!$H$7:$L$20, 4, FALSE), 'APC Parameters'!$L$6+VLOOKUP('Raw Data'!A743, 'APC Parameters'!$H$7:$L$20, 5, FALSE), G743*('APC Parameters'!$J$6+VLOOKUP('Raw Data'!A743, 'APC Parameters'!$H$7:$L$20, 3, FALSE))+'APC Parameters'!$I$6+VLOOKUP('Raw Data'!A743, 'APC Parameters'!$H$7:$L$20, 2, FALSE))), 0)</f>
        <v>2639.5482000000002</v>
      </c>
      <c r="N743" s="168">
        <f t="shared" si="343"/>
        <v>2639.5482000000002</v>
      </c>
      <c r="O743" s="168">
        <f>IFERROR(IF(M743="NA",VLOOKUP(D743,'Internal Calculations'!$B$10:$C$11,2,FALSE), M743)*VLOOKUP(A743, 'Growth Parameters'!$B$6:$H$19, 7, FALSE), 0)</f>
        <v>2639.5482000000002</v>
      </c>
      <c r="P743" s="177">
        <f t="shared" si="344"/>
        <v>2639.5482000000002</v>
      </c>
      <c r="Q743" s="178">
        <f>IF('Funding Allocation Parameters'!$C$5="Basic Library Subsidy", MIN(O743*('Funding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MIN($O743*(VLOOKUP(CONCATENATE($A743, 'Funding Allocation Parameters'!$I$5), 'Library Subsidy Complex'!$C$2:$J$55, 2, FALSE)), VLOOKUP(CONCATENATE($A743, 'Funding Allocation Parameters'!$I$5), 'Library Subsidy Complex'!$C$2:$J$55, 4, FALSE)), 0)))))</f>
        <v>1189</v>
      </c>
      <c r="R743" s="178">
        <f>IF('Funding Allocation Parameters'!$C$5="Basic Library Subsidy", 0, IF('Funding Allocation Parameters'!$C$5="Grant funding",MIN(O743*('Funding Allocation Parameters'!$E$5), 'Funding Allocation Parameters'!$G$5), IF('Funding Allocation Parameters'!$C$5="Other author funding", 0, IF('Funding Allocation Parameters'!$C$5="Any discretionary funds (grants if available, other if no grants)", MIN(O743*('Funding Allocation Parameters'!$E$5), 'Funding Allocation Parameters'!$G$5), IF('Funding Allocation Parameters'!$C$5="Complex Library Subsidy", 0, 0)))))</f>
        <v>0</v>
      </c>
      <c r="S743" s="178">
        <f>IF('Funding Allocation Parameters'!$C$5="Basic Library Subsidy", 0, IF('Funding Allocation Parameters'!$C$5="Grant funding", 0, IF('Funding Allocation Parameters'!$C$5="Other author funding",  MIN(O743*('Funding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3" s="178">
        <f>IF('Funding Allocation Parameters'!$C$5="Basic Library Subsidy", MIN(O743*('Funding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MIN($O743*(VLOOKUP(CONCATENATE($A743, 'Funding Allocation Parameters'!$I$5), 'Library Subsidy Complex'!$C$2:$J$55, 6, FALSE)), VLOOKUP(CONCATENATE($A743, 'Funding Allocation Parameters'!$I$5), 'Library Subsidy Complex'!$C$2:$J$55, 8, FALSE)), 0)))))</f>
        <v>1189</v>
      </c>
      <c r="U743" s="178">
        <f>IF('Funding Allocation Parameters'!$C$5="Basic Library Subsidy", 0, IF('Funding Allocation Parameters'!$C$5="Grant funding", 0, IF('Funding Allocation Parameters'!$C$5="Other author funding",  MIN(O743*('Funding Allocation Parameters'!$E$5), 'Funding Allocation Parameters'!$G$5), IF('Funding Allocation Parameters'!$C$5="Any discretionary funds (grants if available, other if no grants)", MIN(O743*('Funding Allocation Parameters'!$E$5), 'Funding Allocation Parameters'!$G$5), IF('Funding Allocation Parameters'!$C$5="Complex Library Subsidy", 0, 0)))))</f>
        <v>0</v>
      </c>
      <c r="V743" s="177">
        <f t="shared" si="345"/>
        <v>1450.5482000000002</v>
      </c>
      <c r="W743" s="177">
        <f t="shared" si="346"/>
        <v>1450.5482000000002</v>
      </c>
      <c r="X743" s="179">
        <f>IF('Funding Allocation Parameters'!$C$6="Basic Library Subsidy", MIN(V743*'Funding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MIN(V743*VLOOKUP(CONCATENATE($A743, 'Funding Allocation Parameters'!$I$6), 'Library Subsidy Complex'!$C$2:$J$55, 2, FALSE), VLOOKUP(CONCATENATE($A743, 'Funding Allocation Parameters'!$I$6), 'Library Subsidy Complex'!$C$2:$J$55, 4, FALSE)), 0)))))</f>
        <v>0</v>
      </c>
      <c r="Y743" s="179">
        <f>IF('Funding Allocation Parameters'!$C$6="Basic Library Subsidy", 0, IF('Funding Allocation Parameters'!$C$6="Grant funding",MIN(V743*'Funding Allocation Parameters'!$E$6, 'Funding Allocation Parameters'!$G$6), IF('Funding Allocation Parameters'!$C$6="Other author funding", 0, IF('Funding Allocation Parameters'!$C$6="Any discretionary funds (grants if available, other if no grants)", MIN(V743*'Funding Allocation Parameters'!$E$6, 'Funding Allocation Parameters'!$G$6), IF('Funding Allocation Parameters'!$C$6="Complex Library Subsidy", 0, 0)))))</f>
        <v>1450.5482000000002</v>
      </c>
      <c r="Z743" s="179">
        <f>IF('Funding Allocation Parameters'!$C$6="Basic Library Subsidy", 0, IF('Funding Allocation Parameters'!$C$6="Grant funding", 0, IF('Funding Allocation Parameters'!$C$6="Other author funding",  MIN(V743*'Funding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3" s="179">
        <f>IF('Funding Allocation Parameters'!$C$6="Basic Library Subsidy", MIN(W743*'Funding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MIN(W743*VLOOKUP(CONCATENATE($A743, 'Funding Allocation Parameters'!$I$6), 'Library Subsidy Complex'!$C$2:$J$55, 6, FALSE), VLOOKUP(CONCATENATE($A743, 'Funding Allocation Parameters'!$I$6), 'Library Subsidy Complex'!$C$2:$J$55, 8, FALSE)), 0)))))</f>
        <v>0</v>
      </c>
      <c r="AB743" s="179">
        <f>IF('Funding Allocation Parameters'!$C$6="Basic Library Subsidy", 0, IF('Funding Allocation Parameters'!$C$6="Grant funding", 0, IF('Funding Allocation Parameters'!$C$6="Other author funding",  MIN(W743*'Funding Allocation Parameters'!$E$6, 'Funding Allocation Parameters'!$G$6), IF('Funding Allocation Parameters'!$C$6="Any discretionary funds (grants if available, other if no grants)", MIN(W743*'Funding Allocation Parameters'!$E$6, 'Funding Allocation Parameters'!$G$6), IF('Funding Allocation Parameters'!$C$6="Complex Library Subsidy", 0, 0)))))</f>
        <v>1450.5482000000002</v>
      </c>
      <c r="AC743" s="177">
        <f t="shared" si="347"/>
        <v>0</v>
      </c>
      <c r="AD743" s="177">
        <f t="shared" si="348"/>
        <v>0</v>
      </c>
      <c r="AE743" s="180">
        <f>IF('Funding Allocation Parameters'!$C$7="Basic Library Subsidy", MIN(AC743*'Funding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MIN(AC743*VLOOKUP(CONCATENATE($A743, 'Funding Allocation Parameters'!$I$7), 'Library Subsidy Complex'!$C$2:$J$55, 2, FALSE), VLOOKUP(CONCATENATE($A743, 'Funding Allocation Parameters'!$I$7), 'Library Subsidy Complex'!$C$2:$J$55, 4, FALSE)), 0)))))</f>
        <v>0</v>
      </c>
      <c r="AF743" s="180">
        <f>IF('Funding Allocation Parameters'!$C$7="Basic Library Subsidy", 0, IF('Funding Allocation Parameters'!$C$7="Grant funding",MIN(AC743*'Funding Allocation Parameters'!$E$7, 'Funding Allocation Parameters'!$G$7), IF('Funding Allocation Parameters'!$C$7="Other author funding", 0, IF('Funding Allocation Parameters'!$C$7="Any discretionary funds (grants if available, other if no grants)", MIN(AC743*'Funding Allocation Parameters'!$E$7, 'Funding Allocation Parameters'!$G$7), IF('Funding Allocation Parameters'!$C$7="Complex Library Subsidy", 0, 0)))))</f>
        <v>0</v>
      </c>
      <c r="AG743" s="180">
        <f>IF('Funding Allocation Parameters'!$C$7="Basic Library Subsidy", 0, IF('Funding Allocation Parameters'!$C$7="Grant funding", 0, IF('Funding Allocation Parameters'!$C$7="Other author funding",  MIN(AC743*'Funding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3" s="180">
        <f>IF('Funding Allocation Parameters'!$C$7="Basic Library Subsidy", MIN(AD743*'Funding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MIN(AD743*VLOOKUP(CONCATENATE($A743, 'Funding Allocation Parameters'!$I$7), 'Library Subsidy Complex'!$C$2:$J$55, 6, FALSE), VLOOKUP(CONCATENATE($A743, 'Funding Allocation Parameters'!$I$7), 'Library Subsidy Complex'!$C$2:$J$55, 8, FALSE)), 0)))))</f>
        <v>0</v>
      </c>
      <c r="AI743" s="180">
        <f>IF('Funding Allocation Parameters'!$C$7="Basic Library Subsidy", 0, IF('Funding Allocation Parameters'!$C$7="Grant funding", 0, IF('Funding Allocation Parameters'!$C$7="Other author funding",  MIN(AD743*'Funding Allocation Parameters'!$E$7, 'Funding Allocation Parameters'!$G$7), IF('Funding Allocation Parameters'!$C$7="Any discretionary funds (grants if available, other if no grants)", MIN(AD743*'Funding Allocation Parameters'!$E$7, 'Funding Allocation Parameters'!$G$7), IF('Funding Allocation Parameters'!$C$7="Complex Library Subsidy", 0, 0)))))</f>
        <v>0</v>
      </c>
      <c r="AJ743" s="177">
        <f t="shared" si="349"/>
        <v>0</v>
      </c>
      <c r="AK743" s="177">
        <f t="shared" si="350"/>
        <v>0</v>
      </c>
      <c r="AL743" s="181">
        <f>IF('Funding Allocation Parameters'!$C$8="Basic Library Subsidy", MIN(AJ743*'Funding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MIN(AJ743*VLOOKUP(CONCATENATE($A743, 'Funding Allocation Parameters'!$I$8), 'Library Subsidy Complex'!$C$2:$J$55, 2, FALSE), VLOOKUP(CONCATENATE($A743, 'Funding Allocation Parameters'!$I$8), 'Library Subsidy Complex'!$C$2:$J$55, 4, FALSE)), 0)))))</f>
        <v>0</v>
      </c>
      <c r="AM743" s="181">
        <f>IF('Funding Allocation Parameters'!$C$8="Basic Library Subsidy", 0, IF('Funding Allocation Parameters'!$C$8="Grant funding",MIN(AJ743*'Funding Allocation Parameters'!$E$8, 'Funding Allocation Parameters'!$G$8), IF('Funding Allocation Parameters'!$C$8="Other author funding", 0, IF('Funding Allocation Parameters'!$C$8="Any discretionary funds (grants if available, other if no grants)", MIN(AJ743*'Funding Allocation Parameters'!$E$8, 'Funding Allocation Parameters'!$G$8), IF('Funding Allocation Parameters'!$C$8="Complex Library Subsidy", 0, 0)))))</f>
        <v>0</v>
      </c>
      <c r="AN743" s="181">
        <f>IF('Funding Allocation Parameters'!$C$8="Basic Library Subsidy", 0, IF('Funding Allocation Parameters'!$C$8="Grant funding", 0, IF('Funding Allocation Parameters'!$C$8="Other author funding",  MIN(AJ743*'Funding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3" s="181">
        <f>IF('Funding Allocation Parameters'!$C$8="Basic Library Subsidy", MIN(AK743*'Funding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MIN(AK743*VLOOKUP(CONCATENATE($A743, 'Funding Allocation Parameters'!$I$8), 'Library Subsidy Complex'!$C$2:$J$55, 6, FALSE), VLOOKUP(CONCATENATE($A743, 'Funding Allocation Parameters'!$I$8), 'Library Subsidy Complex'!$C$2:$J$55, 8, FALSE)), 0)))))</f>
        <v>0</v>
      </c>
      <c r="AP743" s="181">
        <f>IF('Funding Allocation Parameters'!$C$8="Basic Library Subsidy", 0, IF('Funding Allocation Parameters'!$C$8="Grant funding", 0, IF('Funding Allocation Parameters'!$C$8="Other author funding",  MIN(AK743*'Funding Allocation Parameters'!$E$8, 'Funding Allocation Parameters'!$G$8), IF('Funding Allocation Parameters'!$C$8="Any discretionary funds (grants if available, other if no grants)", MIN(AK743*'Funding Allocation Parameters'!$E$8, 'Funding Allocation Parameters'!$G$8), IF('Funding Allocation Parameters'!$C$8="Complex Library Subsidy", 0, 0)))))</f>
        <v>0</v>
      </c>
      <c r="AQ743" s="177">
        <f t="shared" si="351"/>
        <v>0</v>
      </c>
      <c r="AR743" s="177">
        <f t="shared" si="352"/>
        <v>0</v>
      </c>
      <c r="AS743" s="182">
        <f t="shared" si="353"/>
        <v>1189</v>
      </c>
      <c r="AT743" s="182">
        <f t="shared" si="354"/>
        <v>1450.5482000000002</v>
      </c>
      <c r="AU743" s="182">
        <f t="shared" si="355"/>
        <v>0</v>
      </c>
      <c r="AV743" s="182">
        <f t="shared" si="356"/>
        <v>1189</v>
      </c>
      <c r="AW743" s="182">
        <f t="shared" si="357"/>
        <v>1450.5482000000002</v>
      </c>
      <c r="AX743" s="183">
        <f t="shared" si="358"/>
        <v>1189</v>
      </c>
      <c r="AY743" s="183">
        <f t="shared" si="359"/>
        <v>1450.5482000000002</v>
      </c>
      <c r="AZ743" s="183">
        <f t="shared" si="360"/>
        <v>0</v>
      </c>
      <c r="BA743" s="183">
        <f t="shared" si="361"/>
        <v>0</v>
      </c>
      <c r="BB743" s="183">
        <f t="shared" si="362"/>
        <v>0</v>
      </c>
      <c r="BC743" s="184">
        <f t="shared" si="363"/>
        <v>1189</v>
      </c>
      <c r="BD743" s="184">
        <f t="shared" si="364"/>
        <v>0</v>
      </c>
      <c r="BE743" s="184">
        <f t="shared" si="365"/>
        <v>1450.5482000000002</v>
      </c>
      <c r="BF743" s="184">
        <f t="shared" si="366"/>
        <v>0</v>
      </c>
      <c r="BG743" s="102">
        <f t="shared" si="367"/>
        <v>0</v>
      </c>
      <c r="BH743" s="102">
        <f t="shared" si="368"/>
        <v>0</v>
      </c>
      <c r="BI743" s="102">
        <f t="shared" si="369"/>
        <v>0</v>
      </c>
      <c r="BJ743" s="102">
        <f t="shared" si="370"/>
        <v>1</v>
      </c>
      <c r="BK743" s="102">
        <f t="shared" si="371"/>
        <v>0</v>
      </c>
      <c r="BL743" s="102">
        <f t="shared" si="372"/>
        <v>0</v>
      </c>
      <c r="BN743" s="102"/>
    </row>
    <row r="744" spans="1:66" x14ac:dyDescent="0.25">
      <c r="A744" s="102" t="s">
        <v>20</v>
      </c>
      <c r="B744" s="102" t="s">
        <v>8</v>
      </c>
      <c r="C744" s="102" t="s">
        <v>8</v>
      </c>
      <c r="D744" s="102" t="s">
        <v>27</v>
      </c>
      <c r="E744" s="102" t="s">
        <v>1394</v>
      </c>
      <c r="F744" s="102" t="s">
        <v>1395</v>
      </c>
      <c r="G744" s="102">
        <v>0.95499999999999996</v>
      </c>
      <c r="H744" s="102">
        <v>1</v>
      </c>
      <c r="I744" s="102">
        <v>0</v>
      </c>
      <c r="J744" s="167">
        <f>IFERROR(H744*VLOOKUP(A744, 'Advanced Parameters'!$B$7:$G$20, 6, FALSE)*VLOOKUP(A744, 'Growth Parameters'!$B$6:$H$19, 6, FALSE), 0)</f>
        <v>1</v>
      </c>
      <c r="K744" s="167">
        <f>IFERROR(IF('Advanced Parameters'!$C$5="n",'Raw Data'!I744*VLOOKUP(A744,'Advanced Parameters'!$B$7:$G$20,6,FALSE),J744*VLOOKUP(A744,'Advanced Parameters'!$B$7:$G$20,2,FALSE))*VLOOKUP(A744, 'Growth Parameters'!$B$6:$H$19, 6, FALSE), 0)</f>
        <v>0</v>
      </c>
      <c r="L744" s="167">
        <f t="shared" si="373"/>
        <v>1</v>
      </c>
      <c r="M744" s="168">
        <f>IFERROR(IF(G744="NA","NA",IF(G744&gt;'APC Parameters'!$K$6+VLOOKUP('Raw Data'!A744, 'APC Parameters'!$H$7:$L$20, 4, FALSE), 'APC Parameters'!$L$6+VLOOKUP('Raw Data'!A744, 'APC Parameters'!$H$7:$L$20, 5, FALSE), G744*('APC Parameters'!$J$6+VLOOKUP('Raw Data'!A744, 'APC Parameters'!$H$7:$L$20, 3, FALSE))+'APC Parameters'!$I$6+VLOOKUP('Raw Data'!A744, 'APC Parameters'!$H$7:$L$20, 2, FALSE))), 0)</f>
        <v>1825.1570000000002</v>
      </c>
      <c r="N744" s="168">
        <f t="shared" si="343"/>
        <v>1825.1570000000002</v>
      </c>
      <c r="O744" s="168">
        <f>IFERROR(IF(M744="NA",VLOOKUP(D744,'Internal Calculations'!$B$10:$C$11,2,FALSE), M744)*VLOOKUP(A744, 'Growth Parameters'!$B$6:$H$19, 7, FALSE), 0)</f>
        <v>1825.1570000000002</v>
      </c>
      <c r="P744" s="177">
        <f t="shared" si="344"/>
        <v>1825.1570000000002</v>
      </c>
      <c r="Q744" s="178">
        <f>IF('Funding Allocation Parameters'!$C$5="Basic Library Subsidy", MIN(O744*('Funding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MIN($O744*(VLOOKUP(CONCATENATE($A744, 'Funding Allocation Parameters'!$I$5), 'Library Subsidy Complex'!$C$2:$J$55, 2, FALSE)), VLOOKUP(CONCATENATE($A744, 'Funding Allocation Parameters'!$I$5), 'Library Subsidy Complex'!$C$2:$J$55, 4, FALSE)), 0)))))</f>
        <v>1189</v>
      </c>
      <c r="R744" s="178">
        <f>IF('Funding Allocation Parameters'!$C$5="Basic Library Subsidy", 0, IF('Funding Allocation Parameters'!$C$5="Grant funding",MIN(O744*('Funding Allocation Parameters'!$E$5), 'Funding Allocation Parameters'!$G$5), IF('Funding Allocation Parameters'!$C$5="Other author funding", 0, IF('Funding Allocation Parameters'!$C$5="Any discretionary funds (grants if available, other if no grants)", MIN(O744*('Funding Allocation Parameters'!$E$5), 'Funding Allocation Parameters'!$G$5), IF('Funding Allocation Parameters'!$C$5="Complex Library Subsidy", 0, 0)))))</f>
        <v>0</v>
      </c>
      <c r="S744" s="178">
        <f>IF('Funding Allocation Parameters'!$C$5="Basic Library Subsidy", 0, IF('Funding Allocation Parameters'!$C$5="Grant funding", 0, IF('Funding Allocation Parameters'!$C$5="Other author funding",  MIN(O744*('Funding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4" s="178">
        <f>IF('Funding Allocation Parameters'!$C$5="Basic Library Subsidy", MIN(O744*('Funding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MIN($O744*(VLOOKUP(CONCATENATE($A744, 'Funding Allocation Parameters'!$I$5), 'Library Subsidy Complex'!$C$2:$J$55, 6, FALSE)), VLOOKUP(CONCATENATE($A744, 'Funding Allocation Parameters'!$I$5), 'Library Subsidy Complex'!$C$2:$J$55, 8, FALSE)), 0)))))</f>
        <v>1189</v>
      </c>
      <c r="U744" s="178">
        <f>IF('Funding Allocation Parameters'!$C$5="Basic Library Subsidy", 0, IF('Funding Allocation Parameters'!$C$5="Grant funding", 0, IF('Funding Allocation Parameters'!$C$5="Other author funding",  MIN(O744*('Funding Allocation Parameters'!$E$5), 'Funding Allocation Parameters'!$G$5), IF('Funding Allocation Parameters'!$C$5="Any discretionary funds (grants if available, other if no grants)", MIN(O744*('Funding Allocation Parameters'!$E$5), 'Funding Allocation Parameters'!$G$5), IF('Funding Allocation Parameters'!$C$5="Complex Library Subsidy", 0, 0)))))</f>
        <v>0</v>
      </c>
      <c r="V744" s="177">
        <f t="shared" si="345"/>
        <v>636.15700000000015</v>
      </c>
      <c r="W744" s="177">
        <f t="shared" si="346"/>
        <v>636.15700000000015</v>
      </c>
      <c r="X744" s="179">
        <f>IF('Funding Allocation Parameters'!$C$6="Basic Library Subsidy", MIN(V744*'Funding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MIN(V744*VLOOKUP(CONCATENATE($A744, 'Funding Allocation Parameters'!$I$6), 'Library Subsidy Complex'!$C$2:$J$55, 2, FALSE), VLOOKUP(CONCATENATE($A744, 'Funding Allocation Parameters'!$I$6), 'Library Subsidy Complex'!$C$2:$J$55, 4, FALSE)), 0)))))</f>
        <v>0</v>
      </c>
      <c r="Y744" s="179">
        <f>IF('Funding Allocation Parameters'!$C$6="Basic Library Subsidy", 0, IF('Funding Allocation Parameters'!$C$6="Grant funding",MIN(V744*'Funding Allocation Parameters'!$E$6, 'Funding Allocation Parameters'!$G$6), IF('Funding Allocation Parameters'!$C$6="Other author funding", 0, IF('Funding Allocation Parameters'!$C$6="Any discretionary funds (grants if available, other if no grants)", MIN(V744*'Funding Allocation Parameters'!$E$6, 'Funding Allocation Parameters'!$G$6), IF('Funding Allocation Parameters'!$C$6="Complex Library Subsidy", 0, 0)))))</f>
        <v>636.15700000000015</v>
      </c>
      <c r="Z744" s="179">
        <f>IF('Funding Allocation Parameters'!$C$6="Basic Library Subsidy", 0, IF('Funding Allocation Parameters'!$C$6="Grant funding", 0, IF('Funding Allocation Parameters'!$C$6="Other author funding",  MIN(V744*'Funding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4" s="179">
        <f>IF('Funding Allocation Parameters'!$C$6="Basic Library Subsidy", MIN(W744*'Funding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MIN(W744*VLOOKUP(CONCATENATE($A744, 'Funding Allocation Parameters'!$I$6), 'Library Subsidy Complex'!$C$2:$J$55, 6, FALSE), VLOOKUP(CONCATENATE($A744, 'Funding Allocation Parameters'!$I$6), 'Library Subsidy Complex'!$C$2:$J$55, 8, FALSE)), 0)))))</f>
        <v>0</v>
      </c>
      <c r="AB744" s="179">
        <f>IF('Funding Allocation Parameters'!$C$6="Basic Library Subsidy", 0, IF('Funding Allocation Parameters'!$C$6="Grant funding", 0, IF('Funding Allocation Parameters'!$C$6="Other author funding",  MIN(W744*'Funding Allocation Parameters'!$E$6, 'Funding Allocation Parameters'!$G$6), IF('Funding Allocation Parameters'!$C$6="Any discretionary funds (grants if available, other if no grants)", MIN(W744*'Funding Allocation Parameters'!$E$6, 'Funding Allocation Parameters'!$G$6), IF('Funding Allocation Parameters'!$C$6="Complex Library Subsidy", 0, 0)))))</f>
        <v>636.15700000000015</v>
      </c>
      <c r="AC744" s="177">
        <f t="shared" si="347"/>
        <v>0</v>
      </c>
      <c r="AD744" s="177">
        <f t="shared" si="348"/>
        <v>0</v>
      </c>
      <c r="AE744" s="180">
        <f>IF('Funding Allocation Parameters'!$C$7="Basic Library Subsidy", MIN(AC744*'Funding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MIN(AC744*VLOOKUP(CONCATENATE($A744, 'Funding Allocation Parameters'!$I$7), 'Library Subsidy Complex'!$C$2:$J$55, 2, FALSE), VLOOKUP(CONCATENATE($A744, 'Funding Allocation Parameters'!$I$7), 'Library Subsidy Complex'!$C$2:$J$55, 4, FALSE)), 0)))))</f>
        <v>0</v>
      </c>
      <c r="AF744" s="180">
        <f>IF('Funding Allocation Parameters'!$C$7="Basic Library Subsidy", 0, IF('Funding Allocation Parameters'!$C$7="Grant funding",MIN(AC744*'Funding Allocation Parameters'!$E$7, 'Funding Allocation Parameters'!$G$7), IF('Funding Allocation Parameters'!$C$7="Other author funding", 0, IF('Funding Allocation Parameters'!$C$7="Any discretionary funds (grants if available, other if no grants)", MIN(AC744*'Funding Allocation Parameters'!$E$7, 'Funding Allocation Parameters'!$G$7), IF('Funding Allocation Parameters'!$C$7="Complex Library Subsidy", 0, 0)))))</f>
        <v>0</v>
      </c>
      <c r="AG744" s="180">
        <f>IF('Funding Allocation Parameters'!$C$7="Basic Library Subsidy", 0, IF('Funding Allocation Parameters'!$C$7="Grant funding", 0, IF('Funding Allocation Parameters'!$C$7="Other author funding",  MIN(AC744*'Funding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4" s="180">
        <f>IF('Funding Allocation Parameters'!$C$7="Basic Library Subsidy", MIN(AD744*'Funding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MIN(AD744*VLOOKUP(CONCATENATE($A744, 'Funding Allocation Parameters'!$I$7), 'Library Subsidy Complex'!$C$2:$J$55, 6, FALSE), VLOOKUP(CONCATENATE($A744, 'Funding Allocation Parameters'!$I$7), 'Library Subsidy Complex'!$C$2:$J$55, 8, FALSE)), 0)))))</f>
        <v>0</v>
      </c>
      <c r="AI744" s="180">
        <f>IF('Funding Allocation Parameters'!$C$7="Basic Library Subsidy", 0, IF('Funding Allocation Parameters'!$C$7="Grant funding", 0, IF('Funding Allocation Parameters'!$C$7="Other author funding",  MIN(AD744*'Funding Allocation Parameters'!$E$7, 'Funding Allocation Parameters'!$G$7), IF('Funding Allocation Parameters'!$C$7="Any discretionary funds (grants if available, other if no grants)", MIN(AD744*'Funding Allocation Parameters'!$E$7, 'Funding Allocation Parameters'!$G$7), IF('Funding Allocation Parameters'!$C$7="Complex Library Subsidy", 0, 0)))))</f>
        <v>0</v>
      </c>
      <c r="AJ744" s="177">
        <f t="shared" si="349"/>
        <v>0</v>
      </c>
      <c r="AK744" s="177">
        <f t="shared" si="350"/>
        <v>0</v>
      </c>
      <c r="AL744" s="181">
        <f>IF('Funding Allocation Parameters'!$C$8="Basic Library Subsidy", MIN(AJ744*'Funding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MIN(AJ744*VLOOKUP(CONCATENATE($A744, 'Funding Allocation Parameters'!$I$8), 'Library Subsidy Complex'!$C$2:$J$55, 2, FALSE), VLOOKUP(CONCATENATE($A744, 'Funding Allocation Parameters'!$I$8), 'Library Subsidy Complex'!$C$2:$J$55, 4, FALSE)), 0)))))</f>
        <v>0</v>
      </c>
      <c r="AM744" s="181">
        <f>IF('Funding Allocation Parameters'!$C$8="Basic Library Subsidy", 0, IF('Funding Allocation Parameters'!$C$8="Grant funding",MIN(AJ744*'Funding Allocation Parameters'!$E$8, 'Funding Allocation Parameters'!$G$8), IF('Funding Allocation Parameters'!$C$8="Other author funding", 0, IF('Funding Allocation Parameters'!$C$8="Any discretionary funds (grants if available, other if no grants)", MIN(AJ744*'Funding Allocation Parameters'!$E$8, 'Funding Allocation Parameters'!$G$8), IF('Funding Allocation Parameters'!$C$8="Complex Library Subsidy", 0, 0)))))</f>
        <v>0</v>
      </c>
      <c r="AN744" s="181">
        <f>IF('Funding Allocation Parameters'!$C$8="Basic Library Subsidy", 0, IF('Funding Allocation Parameters'!$C$8="Grant funding", 0, IF('Funding Allocation Parameters'!$C$8="Other author funding",  MIN(AJ744*'Funding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4" s="181">
        <f>IF('Funding Allocation Parameters'!$C$8="Basic Library Subsidy", MIN(AK744*'Funding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MIN(AK744*VLOOKUP(CONCATENATE($A744, 'Funding Allocation Parameters'!$I$8), 'Library Subsidy Complex'!$C$2:$J$55, 6, FALSE), VLOOKUP(CONCATENATE($A744, 'Funding Allocation Parameters'!$I$8), 'Library Subsidy Complex'!$C$2:$J$55, 8, FALSE)), 0)))))</f>
        <v>0</v>
      </c>
      <c r="AP744" s="181">
        <f>IF('Funding Allocation Parameters'!$C$8="Basic Library Subsidy", 0, IF('Funding Allocation Parameters'!$C$8="Grant funding", 0, IF('Funding Allocation Parameters'!$C$8="Other author funding",  MIN(AK744*'Funding Allocation Parameters'!$E$8, 'Funding Allocation Parameters'!$G$8), IF('Funding Allocation Parameters'!$C$8="Any discretionary funds (grants if available, other if no grants)", MIN(AK744*'Funding Allocation Parameters'!$E$8, 'Funding Allocation Parameters'!$G$8), IF('Funding Allocation Parameters'!$C$8="Complex Library Subsidy", 0, 0)))))</f>
        <v>0</v>
      </c>
      <c r="AQ744" s="177">
        <f t="shared" si="351"/>
        <v>0</v>
      </c>
      <c r="AR744" s="177">
        <f t="shared" si="352"/>
        <v>0</v>
      </c>
      <c r="AS744" s="182">
        <f t="shared" si="353"/>
        <v>1189</v>
      </c>
      <c r="AT744" s="182">
        <f t="shared" si="354"/>
        <v>636.15700000000015</v>
      </c>
      <c r="AU744" s="182">
        <f t="shared" si="355"/>
        <v>0</v>
      </c>
      <c r="AV744" s="182">
        <f t="shared" si="356"/>
        <v>1189</v>
      </c>
      <c r="AW744" s="182">
        <f t="shared" si="357"/>
        <v>636.15700000000015</v>
      </c>
      <c r="AX744" s="183">
        <f t="shared" si="358"/>
        <v>0</v>
      </c>
      <c r="AY744" s="183">
        <f t="shared" si="359"/>
        <v>0</v>
      </c>
      <c r="AZ744" s="183">
        <f t="shared" si="360"/>
        <v>0</v>
      </c>
      <c r="BA744" s="183">
        <f t="shared" si="361"/>
        <v>1189</v>
      </c>
      <c r="BB744" s="183">
        <f t="shared" si="362"/>
        <v>636.15700000000015</v>
      </c>
      <c r="BC744" s="184">
        <f t="shared" si="363"/>
        <v>1189</v>
      </c>
      <c r="BD744" s="184">
        <f t="shared" si="364"/>
        <v>0</v>
      </c>
      <c r="BE744" s="184">
        <f t="shared" si="365"/>
        <v>0</v>
      </c>
      <c r="BF744" s="184">
        <f t="shared" si="366"/>
        <v>636.15700000000015</v>
      </c>
      <c r="BG744" s="102">
        <f t="shared" si="367"/>
        <v>0</v>
      </c>
      <c r="BH744" s="102">
        <f t="shared" si="368"/>
        <v>0</v>
      </c>
      <c r="BI744" s="102">
        <f t="shared" si="369"/>
        <v>0</v>
      </c>
      <c r="BJ744" s="102">
        <f t="shared" si="370"/>
        <v>0</v>
      </c>
      <c r="BK744" s="102">
        <f t="shared" si="371"/>
        <v>1</v>
      </c>
      <c r="BL744" s="102">
        <f t="shared" si="372"/>
        <v>0</v>
      </c>
      <c r="BN744" s="102"/>
    </row>
    <row r="745" spans="1:66" x14ac:dyDescent="0.25">
      <c r="A745" s="102" t="s">
        <v>16</v>
      </c>
      <c r="B745" s="102" t="s">
        <v>8</v>
      </c>
      <c r="C745" s="102" t="s">
        <v>8</v>
      </c>
      <c r="D745" s="102" t="s">
        <v>27</v>
      </c>
      <c r="E745" s="102" t="s">
        <v>40</v>
      </c>
      <c r="F745" s="102" t="s">
        <v>1396</v>
      </c>
      <c r="G745" s="102">
        <v>2.52</v>
      </c>
      <c r="H745" s="102">
        <v>1</v>
      </c>
      <c r="I745" s="102">
        <v>1</v>
      </c>
      <c r="J745" s="167">
        <f>IFERROR(H745*VLOOKUP(A745, 'Advanced Parameters'!$B$7:$G$20, 6, FALSE)*VLOOKUP(A745, 'Growth Parameters'!$B$6:$H$19, 6, FALSE), 0)</f>
        <v>1</v>
      </c>
      <c r="K745" s="167">
        <f>IFERROR(IF('Advanced Parameters'!$C$5="n",'Raw Data'!I745*VLOOKUP(A745,'Advanced Parameters'!$B$7:$G$20,6,FALSE),J745*VLOOKUP(A745,'Advanced Parameters'!$B$7:$G$20,2,FALSE))*VLOOKUP(A745, 'Growth Parameters'!$B$6:$H$19, 6, FALSE), 0)</f>
        <v>1</v>
      </c>
      <c r="L745" s="167">
        <f t="shared" si="373"/>
        <v>0</v>
      </c>
      <c r="M745" s="168">
        <f>IFERROR(IF(G745="NA","NA",IF(G745&gt;'APC Parameters'!$K$6+VLOOKUP('Raw Data'!A745, 'APC Parameters'!$H$7:$L$20, 4, FALSE), 'APC Parameters'!$L$6+VLOOKUP('Raw Data'!A745, 'APC Parameters'!$H$7:$L$20, 5, FALSE), G745*('APC Parameters'!$J$6+VLOOKUP('Raw Data'!A745, 'APC Parameters'!$H$7:$L$20, 3, FALSE))+'APC Parameters'!$I$6+VLOOKUP('Raw Data'!A745, 'APC Parameters'!$H$7:$L$20, 2, FALSE))), 0)</f>
        <v>2935.3679999999999</v>
      </c>
      <c r="N745" s="168">
        <f t="shared" si="343"/>
        <v>2935.3679999999999</v>
      </c>
      <c r="O745" s="168">
        <f>IFERROR(IF(M745="NA",VLOOKUP(D745,'Internal Calculations'!$B$10:$C$11,2,FALSE), M745)*VLOOKUP(A745, 'Growth Parameters'!$B$6:$H$19, 7, FALSE), 0)</f>
        <v>2935.3679999999999</v>
      </c>
      <c r="P745" s="177">
        <f t="shared" si="344"/>
        <v>2935.3679999999999</v>
      </c>
      <c r="Q745" s="178">
        <f>IF('Funding Allocation Parameters'!$C$5="Basic Library Subsidy", MIN(O745*('Funding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MIN($O745*(VLOOKUP(CONCATENATE($A745, 'Funding Allocation Parameters'!$I$5), 'Library Subsidy Complex'!$C$2:$J$55, 2, FALSE)), VLOOKUP(CONCATENATE($A745, 'Funding Allocation Parameters'!$I$5), 'Library Subsidy Complex'!$C$2:$J$55, 4, FALSE)), 0)))))</f>
        <v>1189</v>
      </c>
      <c r="R745" s="178">
        <f>IF('Funding Allocation Parameters'!$C$5="Basic Library Subsidy", 0, IF('Funding Allocation Parameters'!$C$5="Grant funding",MIN(O745*('Funding Allocation Parameters'!$E$5), 'Funding Allocation Parameters'!$G$5), IF('Funding Allocation Parameters'!$C$5="Other author funding", 0, IF('Funding Allocation Parameters'!$C$5="Any discretionary funds (grants if available, other if no grants)", MIN(O745*('Funding Allocation Parameters'!$E$5), 'Funding Allocation Parameters'!$G$5), IF('Funding Allocation Parameters'!$C$5="Complex Library Subsidy", 0, 0)))))</f>
        <v>0</v>
      </c>
      <c r="S745" s="178">
        <f>IF('Funding Allocation Parameters'!$C$5="Basic Library Subsidy", 0, IF('Funding Allocation Parameters'!$C$5="Grant funding", 0, IF('Funding Allocation Parameters'!$C$5="Other author funding",  MIN(O745*('Funding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5" s="178">
        <f>IF('Funding Allocation Parameters'!$C$5="Basic Library Subsidy", MIN(O745*('Funding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MIN($O745*(VLOOKUP(CONCATENATE($A745, 'Funding Allocation Parameters'!$I$5), 'Library Subsidy Complex'!$C$2:$J$55, 6, FALSE)), VLOOKUP(CONCATENATE($A745, 'Funding Allocation Parameters'!$I$5), 'Library Subsidy Complex'!$C$2:$J$55, 8, FALSE)), 0)))))</f>
        <v>1189</v>
      </c>
      <c r="U745" s="178">
        <f>IF('Funding Allocation Parameters'!$C$5="Basic Library Subsidy", 0, IF('Funding Allocation Parameters'!$C$5="Grant funding", 0, IF('Funding Allocation Parameters'!$C$5="Other author funding",  MIN(O745*('Funding Allocation Parameters'!$E$5), 'Funding Allocation Parameters'!$G$5), IF('Funding Allocation Parameters'!$C$5="Any discretionary funds (grants if available, other if no grants)", MIN(O745*('Funding Allocation Parameters'!$E$5), 'Funding Allocation Parameters'!$G$5), IF('Funding Allocation Parameters'!$C$5="Complex Library Subsidy", 0, 0)))))</f>
        <v>0</v>
      </c>
      <c r="V745" s="177">
        <f t="shared" si="345"/>
        <v>1746.3679999999999</v>
      </c>
      <c r="W745" s="177">
        <f t="shared" si="346"/>
        <v>1746.3679999999999</v>
      </c>
      <c r="X745" s="179">
        <f>IF('Funding Allocation Parameters'!$C$6="Basic Library Subsidy", MIN(V745*'Funding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MIN(V745*VLOOKUP(CONCATENATE($A745, 'Funding Allocation Parameters'!$I$6), 'Library Subsidy Complex'!$C$2:$J$55, 2, FALSE), VLOOKUP(CONCATENATE($A745, 'Funding Allocation Parameters'!$I$6), 'Library Subsidy Complex'!$C$2:$J$55, 4, FALSE)), 0)))))</f>
        <v>0</v>
      </c>
      <c r="Y745" s="179">
        <f>IF('Funding Allocation Parameters'!$C$6="Basic Library Subsidy", 0, IF('Funding Allocation Parameters'!$C$6="Grant funding",MIN(V745*'Funding Allocation Parameters'!$E$6, 'Funding Allocation Parameters'!$G$6), IF('Funding Allocation Parameters'!$C$6="Other author funding", 0, IF('Funding Allocation Parameters'!$C$6="Any discretionary funds (grants if available, other if no grants)", MIN(V745*'Funding Allocation Parameters'!$E$6, 'Funding Allocation Parameters'!$G$6), IF('Funding Allocation Parameters'!$C$6="Complex Library Subsidy", 0, 0)))))</f>
        <v>1746.3679999999999</v>
      </c>
      <c r="Z745" s="179">
        <f>IF('Funding Allocation Parameters'!$C$6="Basic Library Subsidy", 0, IF('Funding Allocation Parameters'!$C$6="Grant funding", 0, IF('Funding Allocation Parameters'!$C$6="Other author funding",  MIN(V745*'Funding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5" s="179">
        <f>IF('Funding Allocation Parameters'!$C$6="Basic Library Subsidy", MIN(W745*'Funding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MIN(W745*VLOOKUP(CONCATENATE($A745, 'Funding Allocation Parameters'!$I$6), 'Library Subsidy Complex'!$C$2:$J$55, 6, FALSE), VLOOKUP(CONCATENATE($A745, 'Funding Allocation Parameters'!$I$6), 'Library Subsidy Complex'!$C$2:$J$55, 8, FALSE)), 0)))))</f>
        <v>0</v>
      </c>
      <c r="AB745" s="179">
        <f>IF('Funding Allocation Parameters'!$C$6="Basic Library Subsidy", 0, IF('Funding Allocation Parameters'!$C$6="Grant funding", 0, IF('Funding Allocation Parameters'!$C$6="Other author funding",  MIN(W745*'Funding Allocation Parameters'!$E$6, 'Funding Allocation Parameters'!$G$6), IF('Funding Allocation Parameters'!$C$6="Any discretionary funds (grants if available, other if no grants)", MIN(W745*'Funding Allocation Parameters'!$E$6, 'Funding Allocation Parameters'!$G$6), IF('Funding Allocation Parameters'!$C$6="Complex Library Subsidy", 0, 0)))))</f>
        <v>1746.3679999999999</v>
      </c>
      <c r="AC745" s="177">
        <f t="shared" si="347"/>
        <v>0</v>
      </c>
      <c r="AD745" s="177">
        <f t="shared" si="348"/>
        <v>0</v>
      </c>
      <c r="AE745" s="180">
        <f>IF('Funding Allocation Parameters'!$C$7="Basic Library Subsidy", MIN(AC745*'Funding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MIN(AC745*VLOOKUP(CONCATENATE($A745, 'Funding Allocation Parameters'!$I$7), 'Library Subsidy Complex'!$C$2:$J$55, 2, FALSE), VLOOKUP(CONCATENATE($A745, 'Funding Allocation Parameters'!$I$7), 'Library Subsidy Complex'!$C$2:$J$55, 4, FALSE)), 0)))))</f>
        <v>0</v>
      </c>
      <c r="AF745" s="180">
        <f>IF('Funding Allocation Parameters'!$C$7="Basic Library Subsidy", 0, IF('Funding Allocation Parameters'!$C$7="Grant funding",MIN(AC745*'Funding Allocation Parameters'!$E$7, 'Funding Allocation Parameters'!$G$7), IF('Funding Allocation Parameters'!$C$7="Other author funding", 0, IF('Funding Allocation Parameters'!$C$7="Any discretionary funds (grants if available, other if no grants)", MIN(AC745*'Funding Allocation Parameters'!$E$7, 'Funding Allocation Parameters'!$G$7), IF('Funding Allocation Parameters'!$C$7="Complex Library Subsidy", 0, 0)))))</f>
        <v>0</v>
      </c>
      <c r="AG745" s="180">
        <f>IF('Funding Allocation Parameters'!$C$7="Basic Library Subsidy", 0, IF('Funding Allocation Parameters'!$C$7="Grant funding", 0, IF('Funding Allocation Parameters'!$C$7="Other author funding",  MIN(AC745*'Funding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5" s="180">
        <f>IF('Funding Allocation Parameters'!$C$7="Basic Library Subsidy", MIN(AD745*'Funding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MIN(AD745*VLOOKUP(CONCATENATE($A745, 'Funding Allocation Parameters'!$I$7), 'Library Subsidy Complex'!$C$2:$J$55, 6, FALSE), VLOOKUP(CONCATENATE($A745, 'Funding Allocation Parameters'!$I$7), 'Library Subsidy Complex'!$C$2:$J$55, 8, FALSE)), 0)))))</f>
        <v>0</v>
      </c>
      <c r="AI745" s="180">
        <f>IF('Funding Allocation Parameters'!$C$7="Basic Library Subsidy", 0, IF('Funding Allocation Parameters'!$C$7="Grant funding", 0, IF('Funding Allocation Parameters'!$C$7="Other author funding",  MIN(AD745*'Funding Allocation Parameters'!$E$7, 'Funding Allocation Parameters'!$G$7), IF('Funding Allocation Parameters'!$C$7="Any discretionary funds (grants if available, other if no grants)", MIN(AD745*'Funding Allocation Parameters'!$E$7, 'Funding Allocation Parameters'!$G$7), IF('Funding Allocation Parameters'!$C$7="Complex Library Subsidy", 0, 0)))))</f>
        <v>0</v>
      </c>
      <c r="AJ745" s="177">
        <f t="shared" si="349"/>
        <v>0</v>
      </c>
      <c r="AK745" s="177">
        <f t="shared" si="350"/>
        <v>0</v>
      </c>
      <c r="AL745" s="181">
        <f>IF('Funding Allocation Parameters'!$C$8="Basic Library Subsidy", MIN(AJ745*'Funding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MIN(AJ745*VLOOKUP(CONCATENATE($A745, 'Funding Allocation Parameters'!$I$8), 'Library Subsidy Complex'!$C$2:$J$55, 2, FALSE), VLOOKUP(CONCATENATE($A745, 'Funding Allocation Parameters'!$I$8), 'Library Subsidy Complex'!$C$2:$J$55, 4, FALSE)), 0)))))</f>
        <v>0</v>
      </c>
      <c r="AM745" s="181">
        <f>IF('Funding Allocation Parameters'!$C$8="Basic Library Subsidy", 0, IF('Funding Allocation Parameters'!$C$8="Grant funding",MIN(AJ745*'Funding Allocation Parameters'!$E$8, 'Funding Allocation Parameters'!$G$8), IF('Funding Allocation Parameters'!$C$8="Other author funding", 0, IF('Funding Allocation Parameters'!$C$8="Any discretionary funds (grants if available, other if no grants)", MIN(AJ745*'Funding Allocation Parameters'!$E$8, 'Funding Allocation Parameters'!$G$8), IF('Funding Allocation Parameters'!$C$8="Complex Library Subsidy", 0, 0)))))</f>
        <v>0</v>
      </c>
      <c r="AN745" s="181">
        <f>IF('Funding Allocation Parameters'!$C$8="Basic Library Subsidy", 0, IF('Funding Allocation Parameters'!$C$8="Grant funding", 0, IF('Funding Allocation Parameters'!$C$8="Other author funding",  MIN(AJ745*'Funding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5" s="181">
        <f>IF('Funding Allocation Parameters'!$C$8="Basic Library Subsidy", MIN(AK745*'Funding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MIN(AK745*VLOOKUP(CONCATENATE($A745, 'Funding Allocation Parameters'!$I$8), 'Library Subsidy Complex'!$C$2:$J$55, 6, FALSE), VLOOKUP(CONCATENATE($A745, 'Funding Allocation Parameters'!$I$8), 'Library Subsidy Complex'!$C$2:$J$55, 8, FALSE)), 0)))))</f>
        <v>0</v>
      </c>
      <c r="AP745" s="181">
        <f>IF('Funding Allocation Parameters'!$C$8="Basic Library Subsidy", 0, IF('Funding Allocation Parameters'!$C$8="Grant funding", 0, IF('Funding Allocation Parameters'!$C$8="Other author funding",  MIN(AK745*'Funding Allocation Parameters'!$E$8, 'Funding Allocation Parameters'!$G$8), IF('Funding Allocation Parameters'!$C$8="Any discretionary funds (grants if available, other if no grants)", MIN(AK745*'Funding Allocation Parameters'!$E$8, 'Funding Allocation Parameters'!$G$8), IF('Funding Allocation Parameters'!$C$8="Complex Library Subsidy", 0, 0)))))</f>
        <v>0</v>
      </c>
      <c r="AQ745" s="177">
        <f t="shared" si="351"/>
        <v>0</v>
      </c>
      <c r="AR745" s="177">
        <f t="shared" si="352"/>
        <v>0</v>
      </c>
      <c r="AS745" s="182">
        <f t="shared" si="353"/>
        <v>1189</v>
      </c>
      <c r="AT745" s="182">
        <f t="shared" si="354"/>
        <v>1746.3679999999999</v>
      </c>
      <c r="AU745" s="182">
        <f t="shared" si="355"/>
        <v>0</v>
      </c>
      <c r="AV745" s="182">
        <f t="shared" si="356"/>
        <v>1189</v>
      </c>
      <c r="AW745" s="182">
        <f t="shared" si="357"/>
        <v>1746.3679999999999</v>
      </c>
      <c r="AX745" s="183">
        <f t="shared" si="358"/>
        <v>1189</v>
      </c>
      <c r="AY745" s="183">
        <f t="shared" si="359"/>
        <v>1746.3679999999999</v>
      </c>
      <c r="AZ745" s="183">
        <f t="shared" si="360"/>
        <v>0</v>
      </c>
      <c r="BA745" s="183">
        <f t="shared" si="361"/>
        <v>0</v>
      </c>
      <c r="BB745" s="183">
        <f t="shared" si="362"/>
        <v>0</v>
      </c>
      <c r="BC745" s="184">
        <f t="shared" si="363"/>
        <v>1189</v>
      </c>
      <c r="BD745" s="184">
        <f t="shared" si="364"/>
        <v>0</v>
      </c>
      <c r="BE745" s="184">
        <f t="shared" si="365"/>
        <v>1746.3679999999999</v>
      </c>
      <c r="BF745" s="184">
        <f t="shared" si="366"/>
        <v>0</v>
      </c>
      <c r="BG745" s="102">
        <f t="shared" si="367"/>
        <v>0</v>
      </c>
      <c r="BH745" s="102">
        <f t="shared" si="368"/>
        <v>0</v>
      </c>
      <c r="BI745" s="102">
        <f t="shared" si="369"/>
        <v>0</v>
      </c>
      <c r="BJ745" s="102">
        <f t="shared" si="370"/>
        <v>1</v>
      </c>
      <c r="BK745" s="102">
        <f t="shared" si="371"/>
        <v>0</v>
      </c>
      <c r="BL745" s="102">
        <f t="shared" si="372"/>
        <v>0</v>
      </c>
      <c r="BN745" s="102"/>
    </row>
    <row r="746" spans="1:66" x14ac:dyDescent="0.25">
      <c r="A746" s="102" t="s">
        <v>19</v>
      </c>
      <c r="B746" s="102" t="s">
        <v>8</v>
      </c>
      <c r="C746" s="102" t="s">
        <v>8</v>
      </c>
      <c r="D746" s="102" t="s">
        <v>27</v>
      </c>
      <c r="E746" s="102" t="s">
        <v>1397</v>
      </c>
      <c r="F746" s="102" t="s">
        <v>1398</v>
      </c>
      <c r="G746" s="102">
        <v>1.343</v>
      </c>
      <c r="H746" s="102">
        <v>1</v>
      </c>
      <c r="I746" s="102">
        <v>1</v>
      </c>
      <c r="J746" s="167">
        <f>IFERROR(H746*VLOOKUP(A746, 'Advanced Parameters'!$B$7:$G$20, 6, FALSE)*VLOOKUP(A746, 'Growth Parameters'!$B$6:$H$19, 6, FALSE), 0)</f>
        <v>1</v>
      </c>
      <c r="K746" s="167">
        <f>IFERROR(IF('Advanced Parameters'!$C$5="n",'Raw Data'!I746*VLOOKUP(A746,'Advanced Parameters'!$B$7:$G$20,6,FALSE),J746*VLOOKUP(A746,'Advanced Parameters'!$B$7:$G$20,2,FALSE))*VLOOKUP(A746, 'Growth Parameters'!$B$6:$H$19, 6, FALSE), 0)</f>
        <v>1</v>
      </c>
      <c r="L746" s="167">
        <f t="shared" si="373"/>
        <v>0</v>
      </c>
      <c r="M746" s="168">
        <f>IFERROR(IF(G746="NA","NA",IF(G746&gt;'APC Parameters'!$K$6+VLOOKUP('Raw Data'!A746, 'APC Parameters'!$H$7:$L$20, 4, FALSE), 'APC Parameters'!$L$6+VLOOKUP('Raw Data'!A746, 'APC Parameters'!$H$7:$L$20, 5, FALSE), G746*('APC Parameters'!$J$6+VLOOKUP('Raw Data'!A746, 'APC Parameters'!$H$7:$L$20, 3, FALSE))+'APC Parameters'!$I$6+VLOOKUP('Raw Data'!A746, 'APC Parameters'!$H$7:$L$20, 2, FALSE))), 0)</f>
        <v>2100.4041999999999</v>
      </c>
      <c r="N746" s="168">
        <f t="shared" si="343"/>
        <v>2100.4041999999999</v>
      </c>
      <c r="O746" s="168">
        <f>IFERROR(IF(M746="NA",VLOOKUP(D746,'Internal Calculations'!$B$10:$C$11,2,FALSE), M746)*VLOOKUP(A746, 'Growth Parameters'!$B$6:$H$19, 7, FALSE), 0)</f>
        <v>2100.4041999999999</v>
      </c>
      <c r="P746" s="177">
        <f t="shared" si="344"/>
        <v>2100.4041999999999</v>
      </c>
      <c r="Q746" s="178">
        <f>IF('Funding Allocation Parameters'!$C$5="Basic Library Subsidy", MIN(O746*('Funding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MIN($O746*(VLOOKUP(CONCATENATE($A746, 'Funding Allocation Parameters'!$I$5), 'Library Subsidy Complex'!$C$2:$J$55, 2, FALSE)), VLOOKUP(CONCATENATE($A746, 'Funding Allocation Parameters'!$I$5), 'Library Subsidy Complex'!$C$2:$J$55, 4, FALSE)), 0)))))</f>
        <v>1189</v>
      </c>
      <c r="R746" s="178">
        <f>IF('Funding Allocation Parameters'!$C$5="Basic Library Subsidy", 0, IF('Funding Allocation Parameters'!$C$5="Grant funding",MIN(O746*('Funding Allocation Parameters'!$E$5), 'Funding Allocation Parameters'!$G$5), IF('Funding Allocation Parameters'!$C$5="Other author funding", 0, IF('Funding Allocation Parameters'!$C$5="Any discretionary funds (grants if available, other if no grants)", MIN(O746*('Funding Allocation Parameters'!$E$5), 'Funding Allocation Parameters'!$G$5), IF('Funding Allocation Parameters'!$C$5="Complex Library Subsidy", 0, 0)))))</f>
        <v>0</v>
      </c>
      <c r="S746" s="178">
        <f>IF('Funding Allocation Parameters'!$C$5="Basic Library Subsidy", 0, IF('Funding Allocation Parameters'!$C$5="Grant funding", 0, IF('Funding Allocation Parameters'!$C$5="Other author funding",  MIN(O746*('Funding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6" s="178">
        <f>IF('Funding Allocation Parameters'!$C$5="Basic Library Subsidy", MIN(O746*('Funding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MIN($O746*(VLOOKUP(CONCATENATE($A746, 'Funding Allocation Parameters'!$I$5), 'Library Subsidy Complex'!$C$2:$J$55, 6, FALSE)), VLOOKUP(CONCATENATE($A746, 'Funding Allocation Parameters'!$I$5), 'Library Subsidy Complex'!$C$2:$J$55, 8, FALSE)), 0)))))</f>
        <v>1189</v>
      </c>
      <c r="U746" s="178">
        <f>IF('Funding Allocation Parameters'!$C$5="Basic Library Subsidy", 0, IF('Funding Allocation Parameters'!$C$5="Grant funding", 0, IF('Funding Allocation Parameters'!$C$5="Other author funding",  MIN(O746*('Funding Allocation Parameters'!$E$5), 'Funding Allocation Parameters'!$G$5), IF('Funding Allocation Parameters'!$C$5="Any discretionary funds (grants if available, other if no grants)", MIN(O746*('Funding Allocation Parameters'!$E$5), 'Funding Allocation Parameters'!$G$5), IF('Funding Allocation Parameters'!$C$5="Complex Library Subsidy", 0, 0)))))</f>
        <v>0</v>
      </c>
      <c r="V746" s="177">
        <f t="shared" si="345"/>
        <v>911.40419999999995</v>
      </c>
      <c r="W746" s="177">
        <f t="shared" si="346"/>
        <v>911.40419999999995</v>
      </c>
      <c r="X746" s="179">
        <f>IF('Funding Allocation Parameters'!$C$6="Basic Library Subsidy", MIN(V746*'Funding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MIN(V746*VLOOKUP(CONCATENATE($A746, 'Funding Allocation Parameters'!$I$6), 'Library Subsidy Complex'!$C$2:$J$55, 2, FALSE), VLOOKUP(CONCATENATE($A746, 'Funding Allocation Parameters'!$I$6), 'Library Subsidy Complex'!$C$2:$J$55, 4, FALSE)), 0)))))</f>
        <v>0</v>
      </c>
      <c r="Y746" s="179">
        <f>IF('Funding Allocation Parameters'!$C$6="Basic Library Subsidy", 0, IF('Funding Allocation Parameters'!$C$6="Grant funding",MIN(V746*'Funding Allocation Parameters'!$E$6, 'Funding Allocation Parameters'!$G$6), IF('Funding Allocation Parameters'!$C$6="Other author funding", 0, IF('Funding Allocation Parameters'!$C$6="Any discretionary funds (grants if available, other if no grants)", MIN(V746*'Funding Allocation Parameters'!$E$6, 'Funding Allocation Parameters'!$G$6), IF('Funding Allocation Parameters'!$C$6="Complex Library Subsidy", 0, 0)))))</f>
        <v>911.40419999999995</v>
      </c>
      <c r="Z746" s="179">
        <f>IF('Funding Allocation Parameters'!$C$6="Basic Library Subsidy", 0, IF('Funding Allocation Parameters'!$C$6="Grant funding", 0, IF('Funding Allocation Parameters'!$C$6="Other author funding",  MIN(V746*'Funding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6" s="179">
        <f>IF('Funding Allocation Parameters'!$C$6="Basic Library Subsidy", MIN(W746*'Funding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MIN(W746*VLOOKUP(CONCATENATE($A746, 'Funding Allocation Parameters'!$I$6), 'Library Subsidy Complex'!$C$2:$J$55, 6, FALSE), VLOOKUP(CONCATENATE($A746, 'Funding Allocation Parameters'!$I$6), 'Library Subsidy Complex'!$C$2:$J$55, 8, FALSE)), 0)))))</f>
        <v>0</v>
      </c>
      <c r="AB746" s="179">
        <f>IF('Funding Allocation Parameters'!$C$6="Basic Library Subsidy", 0, IF('Funding Allocation Parameters'!$C$6="Grant funding", 0, IF('Funding Allocation Parameters'!$C$6="Other author funding",  MIN(W746*'Funding Allocation Parameters'!$E$6, 'Funding Allocation Parameters'!$G$6), IF('Funding Allocation Parameters'!$C$6="Any discretionary funds (grants if available, other if no grants)", MIN(W746*'Funding Allocation Parameters'!$E$6, 'Funding Allocation Parameters'!$G$6), IF('Funding Allocation Parameters'!$C$6="Complex Library Subsidy", 0, 0)))))</f>
        <v>911.40419999999995</v>
      </c>
      <c r="AC746" s="177">
        <f t="shared" si="347"/>
        <v>0</v>
      </c>
      <c r="AD746" s="177">
        <f t="shared" si="348"/>
        <v>0</v>
      </c>
      <c r="AE746" s="180">
        <f>IF('Funding Allocation Parameters'!$C$7="Basic Library Subsidy", MIN(AC746*'Funding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MIN(AC746*VLOOKUP(CONCATENATE($A746, 'Funding Allocation Parameters'!$I$7), 'Library Subsidy Complex'!$C$2:$J$55, 2, FALSE), VLOOKUP(CONCATENATE($A746, 'Funding Allocation Parameters'!$I$7), 'Library Subsidy Complex'!$C$2:$J$55, 4, FALSE)), 0)))))</f>
        <v>0</v>
      </c>
      <c r="AF746" s="180">
        <f>IF('Funding Allocation Parameters'!$C$7="Basic Library Subsidy", 0, IF('Funding Allocation Parameters'!$C$7="Grant funding",MIN(AC746*'Funding Allocation Parameters'!$E$7, 'Funding Allocation Parameters'!$G$7), IF('Funding Allocation Parameters'!$C$7="Other author funding", 0, IF('Funding Allocation Parameters'!$C$7="Any discretionary funds (grants if available, other if no grants)", MIN(AC746*'Funding Allocation Parameters'!$E$7, 'Funding Allocation Parameters'!$G$7), IF('Funding Allocation Parameters'!$C$7="Complex Library Subsidy", 0, 0)))))</f>
        <v>0</v>
      </c>
      <c r="AG746" s="180">
        <f>IF('Funding Allocation Parameters'!$C$7="Basic Library Subsidy", 0, IF('Funding Allocation Parameters'!$C$7="Grant funding", 0, IF('Funding Allocation Parameters'!$C$7="Other author funding",  MIN(AC746*'Funding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6" s="180">
        <f>IF('Funding Allocation Parameters'!$C$7="Basic Library Subsidy", MIN(AD746*'Funding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MIN(AD746*VLOOKUP(CONCATENATE($A746, 'Funding Allocation Parameters'!$I$7), 'Library Subsidy Complex'!$C$2:$J$55, 6, FALSE), VLOOKUP(CONCATENATE($A746, 'Funding Allocation Parameters'!$I$7), 'Library Subsidy Complex'!$C$2:$J$55, 8, FALSE)), 0)))))</f>
        <v>0</v>
      </c>
      <c r="AI746" s="180">
        <f>IF('Funding Allocation Parameters'!$C$7="Basic Library Subsidy", 0, IF('Funding Allocation Parameters'!$C$7="Grant funding", 0, IF('Funding Allocation Parameters'!$C$7="Other author funding",  MIN(AD746*'Funding Allocation Parameters'!$E$7, 'Funding Allocation Parameters'!$G$7), IF('Funding Allocation Parameters'!$C$7="Any discretionary funds (grants if available, other if no grants)", MIN(AD746*'Funding Allocation Parameters'!$E$7, 'Funding Allocation Parameters'!$G$7), IF('Funding Allocation Parameters'!$C$7="Complex Library Subsidy", 0, 0)))))</f>
        <v>0</v>
      </c>
      <c r="AJ746" s="177">
        <f t="shared" si="349"/>
        <v>0</v>
      </c>
      <c r="AK746" s="177">
        <f t="shared" si="350"/>
        <v>0</v>
      </c>
      <c r="AL746" s="181">
        <f>IF('Funding Allocation Parameters'!$C$8="Basic Library Subsidy", MIN(AJ746*'Funding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MIN(AJ746*VLOOKUP(CONCATENATE($A746, 'Funding Allocation Parameters'!$I$8), 'Library Subsidy Complex'!$C$2:$J$55, 2, FALSE), VLOOKUP(CONCATENATE($A746, 'Funding Allocation Parameters'!$I$8), 'Library Subsidy Complex'!$C$2:$J$55, 4, FALSE)), 0)))))</f>
        <v>0</v>
      </c>
      <c r="AM746" s="181">
        <f>IF('Funding Allocation Parameters'!$C$8="Basic Library Subsidy", 0, IF('Funding Allocation Parameters'!$C$8="Grant funding",MIN(AJ746*'Funding Allocation Parameters'!$E$8, 'Funding Allocation Parameters'!$G$8), IF('Funding Allocation Parameters'!$C$8="Other author funding", 0, IF('Funding Allocation Parameters'!$C$8="Any discretionary funds (grants if available, other if no grants)", MIN(AJ746*'Funding Allocation Parameters'!$E$8, 'Funding Allocation Parameters'!$G$8), IF('Funding Allocation Parameters'!$C$8="Complex Library Subsidy", 0, 0)))))</f>
        <v>0</v>
      </c>
      <c r="AN746" s="181">
        <f>IF('Funding Allocation Parameters'!$C$8="Basic Library Subsidy", 0, IF('Funding Allocation Parameters'!$C$8="Grant funding", 0, IF('Funding Allocation Parameters'!$C$8="Other author funding",  MIN(AJ746*'Funding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6" s="181">
        <f>IF('Funding Allocation Parameters'!$C$8="Basic Library Subsidy", MIN(AK746*'Funding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MIN(AK746*VLOOKUP(CONCATENATE($A746, 'Funding Allocation Parameters'!$I$8), 'Library Subsidy Complex'!$C$2:$J$55, 6, FALSE), VLOOKUP(CONCATENATE($A746, 'Funding Allocation Parameters'!$I$8), 'Library Subsidy Complex'!$C$2:$J$55, 8, FALSE)), 0)))))</f>
        <v>0</v>
      </c>
      <c r="AP746" s="181">
        <f>IF('Funding Allocation Parameters'!$C$8="Basic Library Subsidy", 0, IF('Funding Allocation Parameters'!$C$8="Grant funding", 0, IF('Funding Allocation Parameters'!$C$8="Other author funding",  MIN(AK746*'Funding Allocation Parameters'!$E$8, 'Funding Allocation Parameters'!$G$8), IF('Funding Allocation Parameters'!$C$8="Any discretionary funds (grants if available, other if no grants)", MIN(AK746*'Funding Allocation Parameters'!$E$8, 'Funding Allocation Parameters'!$G$8), IF('Funding Allocation Parameters'!$C$8="Complex Library Subsidy", 0, 0)))))</f>
        <v>0</v>
      </c>
      <c r="AQ746" s="177">
        <f t="shared" si="351"/>
        <v>0</v>
      </c>
      <c r="AR746" s="177">
        <f t="shared" si="352"/>
        <v>0</v>
      </c>
      <c r="AS746" s="182">
        <f t="shared" si="353"/>
        <v>1189</v>
      </c>
      <c r="AT746" s="182">
        <f t="shared" si="354"/>
        <v>911.40419999999995</v>
      </c>
      <c r="AU746" s="182">
        <f t="shared" si="355"/>
        <v>0</v>
      </c>
      <c r="AV746" s="182">
        <f t="shared" si="356"/>
        <v>1189</v>
      </c>
      <c r="AW746" s="182">
        <f t="shared" si="357"/>
        <v>911.40419999999995</v>
      </c>
      <c r="AX746" s="183">
        <f t="shared" si="358"/>
        <v>1189</v>
      </c>
      <c r="AY746" s="183">
        <f t="shared" si="359"/>
        <v>911.40419999999995</v>
      </c>
      <c r="AZ746" s="183">
        <f t="shared" si="360"/>
        <v>0</v>
      </c>
      <c r="BA746" s="183">
        <f t="shared" si="361"/>
        <v>0</v>
      </c>
      <c r="BB746" s="183">
        <f t="shared" si="362"/>
        <v>0</v>
      </c>
      <c r="BC746" s="184">
        <f t="shared" si="363"/>
        <v>1189</v>
      </c>
      <c r="BD746" s="184">
        <f t="shared" si="364"/>
        <v>0</v>
      </c>
      <c r="BE746" s="184">
        <f t="shared" si="365"/>
        <v>911.40419999999995</v>
      </c>
      <c r="BF746" s="184">
        <f t="shared" si="366"/>
        <v>0</v>
      </c>
      <c r="BG746" s="102">
        <f t="shared" si="367"/>
        <v>0</v>
      </c>
      <c r="BH746" s="102">
        <f t="shared" si="368"/>
        <v>0</v>
      </c>
      <c r="BI746" s="102">
        <f t="shared" si="369"/>
        <v>0</v>
      </c>
      <c r="BJ746" s="102">
        <f t="shared" si="370"/>
        <v>1</v>
      </c>
      <c r="BK746" s="102">
        <f t="shared" si="371"/>
        <v>0</v>
      </c>
      <c r="BL746" s="102">
        <f t="shared" si="372"/>
        <v>0</v>
      </c>
      <c r="BN746" s="102"/>
    </row>
    <row r="747" spans="1:66" x14ac:dyDescent="0.25">
      <c r="A747" s="102" t="s">
        <v>24</v>
      </c>
      <c r="B747" s="102" t="s">
        <v>8</v>
      </c>
      <c r="C747" s="102" t="s">
        <v>8</v>
      </c>
      <c r="D747" s="102" t="s">
        <v>27</v>
      </c>
      <c r="E747" s="102" t="s">
        <v>800</v>
      </c>
      <c r="F747" s="102" t="s">
        <v>1399</v>
      </c>
      <c r="G747" s="102">
        <v>0.90100000000000002</v>
      </c>
      <c r="H747" s="102">
        <v>1</v>
      </c>
      <c r="I747" s="102">
        <v>1</v>
      </c>
      <c r="J747" s="167">
        <f>IFERROR(H747*VLOOKUP(A747, 'Advanced Parameters'!$B$7:$G$20, 6, FALSE)*VLOOKUP(A747, 'Growth Parameters'!$B$6:$H$19, 6, FALSE), 0)</f>
        <v>1</v>
      </c>
      <c r="K747" s="167">
        <f>IFERROR(IF('Advanced Parameters'!$C$5="n",'Raw Data'!I747*VLOOKUP(A747,'Advanced Parameters'!$B$7:$G$20,6,FALSE),J747*VLOOKUP(A747,'Advanced Parameters'!$B$7:$G$20,2,FALSE))*VLOOKUP(A747, 'Growth Parameters'!$B$6:$H$19, 6, FALSE), 0)</f>
        <v>1</v>
      </c>
      <c r="L747" s="167">
        <f t="shared" si="373"/>
        <v>0</v>
      </c>
      <c r="M747" s="168">
        <f>IFERROR(IF(G747="NA","NA",IF(G747&gt;'APC Parameters'!$K$6+VLOOKUP('Raw Data'!A747, 'APC Parameters'!$H$7:$L$20, 4, FALSE), 'APC Parameters'!$L$6+VLOOKUP('Raw Data'!A747, 'APC Parameters'!$H$7:$L$20, 5, FALSE), G747*('APC Parameters'!$J$6+VLOOKUP('Raw Data'!A747, 'APC Parameters'!$H$7:$L$20, 3, FALSE))+'APC Parameters'!$I$6+VLOOKUP('Raw Data'!A747, 'APC Parameters'!$H$7:$L$20, 2, FALSE))), 0)</f>
        <v>1786.8494000000001</v>
      </c>
      <c r="N747" s="168">
        <f t="shared" si="343"/>
        <v>1786.8494000000001</v>
      </c>
      <c r="O747" s="168">
        <f>IFERROR(IF(M747="NA",VLOOKUP(D747,'Internal Calculations'!$B$10:$C$11,2,FALSE), M747)*VLOOKUP(A747, 'Growth Parameters'!$B$6:$H$19, 7, FALSE), 0)</f>
        <v>1786.8494000000001</v>
      </c>
      <c r="P747" s="177">
        <f t="shared" si="344"/>
        <v>1786.8494000000001</v>
      </c>
      <c r="Q747" s="178">
        <f>IF('Funding Allocation Parameters'!$C$5="Basic Library Subsidy", MIN(O747*('Funding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MIN($O747*(VLOOKUP(CONCATENATE($A747, 'Funding Allocation Parameters'!$I$5), 'Library Subsidy Complex'!$C$2:$J$55, 2, FALSE)), VLOOKUP(CONCATENATE($A747, 'Funding Allocation Parameters'!$I$5), 'Library Subsidy Complex'!$C$2:$J$55, 4, FALSE)), 0)))))</f>
        <v>1189</v>
      </c>
      <c r="R747" s="178">
        <f>IF('Funding Allocation Parameters'!$C$5="Basic Library Subsidy", 0, IF('Funding Allocation Parameters'!$C$5="Grant funding",MIN(O747*('Funding Allocation Parameters'!$E$5), 'Funding Allocation Parameters'!$G$5), IF('Funding Allocation Parameters'!$C$5="Other author funding", 0, IF('Funding Allocation Parameters'!$C$5="Any discretionary funds (grants if available, other if no grants)", MIN(O747*('Funding Allocation Parameters'!$E$5), 'Funding Allocation Parameters'!$G$5), IF('Funding Allocation Parameters'!$C$5="Complex Library Subsidy", 0, 0)))))</f>
        <v>0</v>
      </c>
      <c r="S747" s="178">
        <f>IF('Funding Allocation Parameters'!$C$5="Basic Library Subsidy", 0, IF('Funding Allocation Parameters'!$C$5="Grant funding", 0, IF('Funding Allocation Parameters'!$C$5="Other author funding",  MIN(O747*('Funding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7" s="178">
        <f>IF('Funding Allocation Parameters'!$C$5="Basic Library Subsidy", MIN(O747*('Funding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MIN($O747*(VLOOKUP(CONCATENATE($A747, 'Funding Allocation Parameters'!$I$5), 'Library Subsidy Complex'!$C$2:$J$55, 6, FALSE)), VLOOKUP(CONCATENATE($A747, 'Funding Allocation Parameters'!$I$5), 'Library Subsidy Complex'!$C$2:$J$55, 8, FALSE)), 0)))))</f>
        <v>1189</v>
      </c>
      <c r="U747" s="178">
        <f>IF('Funding Allocation Parameters'!$C$5="Basic Library Subsidy", 0, IF('Funding Allocation Parameters'!$C$5="Grant funding", 0, IF('Funding Allocation Parameters'!$C$5="Other author funding",  MIN(O747*('Funding Allocation Parameters'!$E$5), 'Funding Allocation Parameters'!$G$5), IF('Funding Allocation Parameters'!$C$5="Any discretionary funds (grants if available, other if no grants)", MIN(O747*('Funding Allocation Parameters'!$E$5), 'Funding Allocation Parameters'!$G$5), IF('Funding Allocation Parameters'!$C$5="Complex Library Subsidy", 0, 0)))))</f>
        <v>0</v>
      </c>
      <c r="V747" s="177">
        <f t="shared" si="345"/>
        <v>597.84940000000006</v>
      </c>
      <c r="W747" s="177">
        <f t="shared" si="346"/>
        <v>597.84940000000006</v>
      </c>
      <c r="X747" s="179">
        <f>IF('Funding Allocation Parameters'!$C$6="Basic Library Subsidy", MIN(V747*'Funding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MIN(V747*VLOOKUP(CONCATENATE($A747, 'Funding Allocation Parameters'!$I$6), 'Library Subsidy Complex'!$C$2:$J$55, 2, FALSE), VLOOKUP(CONCATENATE($A747, 'Funding Allocation Parameters'!$I$6), 'Library Subsidy Complex'!$C$2:$J$55, 4, FALSE)), 0)))))</f>
        <v>0</v>
      </c>
      <c r="Y747" s="179">
        <f>IF('Funding Allocation Parameters'!$C$6="Basic Library Subsidy", 0, IF('Funding Allocation Parameters'!$C$6="Grant funding",MIN(V747*'Funding Allocation Parameters'!$E$6, 'Funding Allocation Parameters'!$G$6), IF('Funding Allocation Parameters'!$C$6="Other author funding", 0, IF('Funding Allocation Parameters'!$C$6="Any discretionary funds (grants if available, other if no grants)", MIN(V747*'Funding Allocation Parameters'!$E$6, 'Funding Allocation Parameters'!$G$6), IF('Funding Allocation Parameters'!$C$6="Complex Library Subsidy", 0, 0)))))</f>
        <v>597.84940000000006</v>
      </c>
      <c r="Z747" s="179">
        <f>IF('Funding Allocation Parameters'!$C$6="Basic Library Subsidy", 0, IF('Funding Allocation Parameters'!$C$6="Grant funding", 0, IF('Funding Allocation Parameters'!$C$6="Other author funding",  MIN(V747*'Funding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7" s="179">
        <f>IF('Funding Allocation Parameters'!$C$6="Basic Library Subsidy", MIN(W747*'Funding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MIN(W747*VLOOKUP(CONCATENATE($A747, 'Funding Allocation Parameters'!$I$6), 'Library Subsidy Complex'!$C$2:$J$55, 6, FALSE), VLOOKUP(CONCATENATE($A747, 'Funding Allocation Parameters'!$I$6), 'Library Subsidy Complex'!$C$2:$J$55, 8, FALSE)), 0)))))</f>
        <v>0</v>
      </c>
      <c r="AB747" s="179">
        <f>IF('Funding Allocation Parameters'!$C$6="Basic Library Subsidy", 0, IF('Funding Allocation Parameters'!$C$6="Grant funding", 0, IF('Funding Allocation Parameters'!$C$6="Other author funding",  MIN(W747*'Funding Allocation Parameters'!$E$6, 'Funding Allocation Parameters'!$G$6), IF('Funding Allocation Parameters'!$C$6="Any discretionary funds (grants if available, other if no grants)", MIN(W747*'Funding Allocation Parameters'!$E$6, 'Funding Allocation Parameters'!$G$6), IF('Funding Allocation Parameters'!$C$6="Complex Library Subsidy", 0, 0)))))</f>
        <v>597.84940000000006</v>
      </c>
      <c r="AC747" s="177">
        <f t="shared" si="347"/>
        <v>0</v>
      </c>
      <c r="AD747" s="177">
        <f t="shared" si="348"/>
        <v>0</v>
      </c>
      <c r="AE747" s="180">
        <f>IF('Funding Allocation Parameters'!$C$7="Basic Library Subsidy", MIN(AC747*'Funding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MIN(AC747*VLOOKUP(CONCATENATE($A747, 'Funding Allocation Parameters'!$I$7), 'Library Subsidy Complex'!$C$2:$J$55, 2, FALSE), VLOOKUP(CONCATENATE($A747, 'Funding Allocation Parameters'!$I$7), 'Library Subsidy Complex'!$C$2:$J$55, 4, FALSE)), 0)))))</f>
        <v>0</v>
      </c>
      <c r="AF747" s="180">
        <f>IF('Funding Allocation Parameters'!$C$7="Basic Library Subsidy", 0, IF('Funding Allocation Parameters'!$C$7="Grant funding",MIN(AC747*'Funding Allocation Parameters'!$E$7, 'Funding Allocation Parameters'!$G$7), IF('Funding Allocation Parameters'!$C$7="Other author funding", 0, IF('Funding Allocation Parameters'!$C$7="Any discretionary funds (grants if available, other if no grants)", MIN(AC747*'Funding Allocation Parameters'!$E$7, 'Funding Allocation Parameters'!$G$7), IF('Funding Allocation Parameters'!$C$7="Complex Library Subsidy", 0, 0)))))</f>
        <v>0</v>
      </c>
      <c r="AG747" s="180">
        <f>IF('Funding Allocation Parameters'!$C$7="Basic Library Subsidy", 0, IF('Funding Allocation Parameters'!$C$7="Grant funding", 0, IF('Funding Allocation Parameters'!$C$7="Other author funding",  MIN(AC747*'Funding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7" s="180">
        <f>IF('Funding Allocation Parameters'!$C$7="Basic Library Subsidy", MIN(AD747*'Funding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MIN(AD747*VLOOKUP(CONCATENATE($A747, 'Funding Allocation Parameters'!$I$7), 'Library Subsidy Complex'!$C$2:$J$55, 6, FALSE), VLOOKUP(CONCATENATE($A747, 'Funding Allocation Parameters'!$I$7), 'Library Subsidy Complex'!$C$2:$J$55, 8, FALSE)), 0)))))</f>
        <v>0</v>
      </c>
      <c r="AI747" s="180">
        <f>IF('Funding Allocation Parameters'!$C$7="Basic Library Subsidy", 0, IF('Funding Allocation Parameters'!$C$7="Grant funding", 0, IF('Funding Allocation Parameters'!$C$7="Other author funding",  MIN(AD747*'Funding Allocation Parameters'!$E$7, 'Funding Allocation Parameters'!$G$7), IF('Funding Allocation Parameters'!$C$7="Any discretionary funds (grants if available, other if no grants)", MIN(AD747*'Funding Allocation Parameters'!$E$7, 'Funding Allocation Parameters'!$G$7), IF('Funding Allocation Parameters'!$C$7="Complex Library Subsidy", 0, 0)))))</f>
        <v>0</v>
      </c>
      <c r="AJ747" s="177">
        <f t="shared" si="349"/>
        <v>0</v>
      </c>
      <c r="AK747" s="177">
        <f t="shared" si="350"/>
        <v>0</v>
      </c>
      <c r="AL747" s="181">
        <f>IF('Funding Allocation Parameters'!$C$8="Basic Library Subsidy", MIN(AJ747*'Funding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MIN(AJ747*VLOOKUP(CONCATENATE($A747, 'Funding Allocation Parameters'!$I$8), 'Library Subsidy Complex'!$C$2:$J$55, 2, FALSE), VLOOKUP(CONCATENATE($A747, 'Funding Allocation Parameters'!$I$8), 'Library Subsidy Complex'!$C$2:$J$55, 4, FALSE)), 0)))))</f>
        <v>0</v>
      </c>
      <c r="AM747" s="181">
        <f>IF('Funding Allocation Parameters'!$C$8="Basic Library Subsidy", 0, IF('Funding Allocation Parameters'!$C$8="Grant funding",MIN(AJ747*'Funding Allocation Parameters'!$E$8, 'Funding Allocation Parameters'!$G$8), IF('Funding Allocation Parameters'!$C$8="Other author funding", 0, IF('Funding Allocation Parameters'!$C$8="Any discretionary funds (grants if available, other if no grants)", MIN(AJ747*'Funding Allocation Parameters'!$E$8, 'Funding Allocation Parameters'!$G$8), IF('Funding Allocation Parameters'!$C$8="Complex Library Subsidy", 0, 0)))))</f>
        <v>0</v>
      </c>
      <c r="AN747" s="181">
        <f>IF('Funding Allocation Parameters'!$C$8="Basic Library Subsidy", 0, IF('Funding Allocation Parameters'!$C$8="Grant funding", 0, IF('Funding Allocation Parameters'!$C$8="Other author funding",  MIN(AJ747*'Funding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7" s="181">
        <f>IF('Funding Allocation Parameters'!$C$8="Basic Library Subsidy", MIN(AK747*'Funding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MIN(AK747*VLOOKUP(CONCATENATE($A747, 'Funding Allocation Parameters'!$I$8), 'Library Subsidy Complex'!$C$2:$J$55, 6, FALSE), VLOOKUP(CONCATENATE($A747, 'Funding Allocation Parameters'!$I$8), 'Library Subsidy Complex'!$C$2:$J$55, 8, FALSE)), 0)))))</f>
        <v>0</v>
      </c>
      <c r="AP747" s="181">
        <f>IF('Funding Allocation Parameters'!$C$8="Basic Library Subsidy", 0, IF('Funding Allocation Parameters'!$C$8="Grant funding", 0, IF('Funding Allocation Parameters'!$C$8="Other author funding",  MIN(AK747*'Funding Allocation Parameters'!$E$8, 'Funding Allocation Parameters'!$G$8), IF('Funding Allocation Parameters'!$C$8="Any discretionary funds (grants if available, other if no grants)", MIN(AK747*'Funding Allocation Parameters'!$E$8, 'Funding Allocation Parameters'!$G$8), IF('Funding Allocation Parameters'!$C$8="Complex Library Subsidy", 0, 0)))))</f>
        <v>0</v>
      </c>
      <c r="AQ747" s="177">
        <f t="shared" si="351"/>
        <v>0</v>
      </c>
      <c r="AR747" s="177">
        <f t="shared" si="352"/>
        <v>0</v>
      </c>
      <c r="AS747" s="182">
        <f t="shared" si="353"/>
        <v>1189</v>
      </c>
      <c r="AT747" s="182">
        <f t="shared" si="354"/>
        <v>597.84940000000006</v>
      </c>
      <c r="AU747" s="182">
        <f t="shared" si="355"/>
        <v>0</v>
      </c>
      <c r="AV747" s="182">
        <f t="shared" si="356"/>
        <v>1189</v>
      </c>
      <c r="AW747" s="182">
        <f t="shared" si="357"/>
        <v>597.84940000000006</v>
      </c>
      <c r="AX747" s="183">
        <f t="shared" si="358"/>
        <v>1189</v>
      </c>
      <c r="AY747" s="183">
        <f t="shared" si="359"/>
        <v>597.84940000000006</v>
      </c>
      <c r="AZ747" s="183">
        <f t="shared" si="360"/>
        <v>0</v>
      </c>
      <c r="BA747" s="183">
        <f t="shared" si="361"/>
        <v>0</v>
      </c>
      <c r="BB747" s="183">
        <f t="shared" si="362"/>
        <v>0</v>
      </c>
      <c r="BC747" s="184">
        <f t="shared" si="363"/>
        <v>1189</v>
      </c>
      <c r="BD747" s="184">
        <f t="shared" si="364"/>
        <v>0</v>
      </c>
      <c r="BE747" s="184">
        <f t="shared" si="365"/>
        <v>597.84940000000006</v>
      </c>
      <c r="BF747" s="184">
        <f t="shared" si="366"/>
        <v>0</v>
      </c>
      <c r="BG747" s="102">
        <f t="shared" si="367"/>
        <v>0</v>
      </c>
      <c r="BH747" s="102">
        <f t="shared" si="368"/>
        <v>0</v>
      </c>
      <c r="BI747" s="102">
        <f t="shared" si="369"/>
        <v>0</v>
      </c>
      <c r="BJ747" s="102">
        <f t="shared" si="370"/>
        <v>1</v>
      </c>
      <c r="BK747" s="102">
        <f t="shared" si="371"/>
        <v>0</v>
      </c>
      <c r="BL747" s="102">
        <f t="shared" si="372"/>
        <v>0</v>
      </c>
      <c r="BN747" s="102"/>
    </row>
    <row r="748" spans="1:66" x14ac:dyDescent="0.25">
      <c r="A748" s="102" t="s">
        <v>19</v>
      </c>
      <c r="B748" s="102" t="s">
        <v>8</v>
      </c>
      <c r="C748" s="102" t="s">
        <v>8</v>
      </c>
      <c r="D748" s="102" t="s">
        <v>27</v>
      </c>
      <c r="E748" s="102" t="s">
        <v>412</v>
      </c>
      <c r="F748" s="102" t="s">
        <v>1400</v>
      </c>
      <c r="G748" s="102">
        <v>2.7080000000000002</v>
      </c>
      <c r="H748" s="102">
        <v>1</v>
      </c>
      <c r="I748" s="102">
        <v>0</v>
      </c>
      <c r="J748" s="167">
        <f>IFERROR(H748*VLOOKUP(A748, 'Advanced Parameters'!$B$7:$G$20, 6, FALSE)*VLOOKUP(A748, 'Growth Parameters'!$B$6:$H$19, 6, FALSE), 0)</f>
        <v>1</v>
      </c>
      <c r="K748" s="167">
        <f>IFERROR(IF('Advanced Parameters'!$C$5="n",'Raw Data'!I748*VLOOKUP(A748,'Advanced Parameters'!$B$7:$G$20,6,FALSE),J748*VLOOKUP(A748,'Advanced Parameters'!$B$7:$G$20,2,FALSE))*VLOOKUP(A748, 'Growth Parameters'!$B$6:$H$19, 6, FALSE), 0)</f>
        <v>0</v>
      </c>
      <c r="L748" s="167">
        <f t="shared" si="373"/>
        <v>1</v>
      </c>
      <c r="M748" s="168">
        <f>IFERROR(IF(G748="NA","NA",IF(G748&gt;'APC Parameters'!$K$6+VLOOKUP('Raw Data'!A748, 'APC Parameters'!$H$7:$L$20, 4, FALSE), 'APC Parameters'!$L$6+VLOOKUP('Raw Data'!A748, 'APC Parameters'!$H$7:$L$20, 5, FALSE), G748*('APC Parameters'!$J$6+VLOOKUP('Raw Data'!A748, 'APC Parameters'!$H$7:$L$20, 3, FALSE))+'APC Parameters'!$I$6+VLOOKUP('Raw Data'!A748, 'APC Parameters'!$H$7:$L$20, 2, FALSE))), 0)</f>
        <v>3068.7352000000001</v>
      </c>
      <c r="N748" s="168">
        <f t="shared" si="343"/>
        <v>3068.7352000000001</v>
      </c>
      <c r="O748" s="168">
        <f>IFERROR(IF(M748="NA",VLOOKUP(D748,'Internal Calculations'!$B$10:$C$11,2,FALSE), M748)*VLOOKUP(A748, 'Growth Parameters'!$B$6:$H$19, 7, FALSE), 0)</f>
        <v>3068.7352000000001</v>
      </c>
      <c r="P748" s="177">
        <f t="shared" si="344"/>
        <v>3068.7352000000001</v>
      </c>
      <c r="Q748" s="178">
        <f>IF('Funding Allocation Parameters'!$C$5="Basic Library Subsidy", MIN(O748*('Funding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MIN($O748*(VLOOKUP(CONCATENATE($A748, 'Funding Allocation Parameters'!$I$5), 'Library Subsidy Complex'!$C$2:$J$55, 2, FALSE)), VLOOKUP(CONCATENATE($A748, 'Funding Allocation Parameters'!$I$5), 'Library Subsidy Complex'!$C$2:$J$55, 4, FALSE)), 0)))))</f>
        <v>1189</v>
      </c>
      <c r="R748" s="178">
        <f>IF('Funding Allocation Parameters'!$C$5="Basic Library Subsidy", 0, IF('Funding Allocation Parameters'!$C$5="Grant funding",MIN(O748*('Funding Allocation Parameters'!$E$5), 'Funding Allocation Parameters'!$G$5), IF('Funding Allocation Parameters'!$C$5="Other author funding", 0, IF('Funding Allocation Parameters'!$C$5="Any discretionary funds (grants if available, other if no grants)", MIN(O748*('Funding Allocation Parameters'!$E$5), 'Funding Allocation Parameters'!$G$5), IF('Funding Allocation Parameters'!$C$5="Complex Library Subsidy", 0, 0)))))</f>
        <v>0</v>
      </c>
      <c r="S748" s="178">
        <f>IF('Funding Allocation Parameters'!$C$5="Basic Library Subsidy", 0, IF('Funding Allocation Parameters'!$C$5="Grant funding", 0, IF('Funding Allocation Parameters'!$C$5="Other author funding",  MIN(O748*('Funding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8" s="178">
        <f>IF('Funding Allocation Parameters'!$C$5="Basic Library Subsidy", MIN(O748*('Funding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MIN($O748*(VLOOKUP(CONCATENATE($A748, 'Funding Allocation Parameters'!$I$5), 'Library Subsidy Complex'!$C$2:$J$55, 6, FALSE)), VLOOKUP(CONCATENATE($A748, 'Funding Allocation Parameters'!$I$5), 'Library Subsidy Complex'!$C$2:$J$55, 8, FALSE)), 0)))))</f>
        <v>1189</v>
      </c>
      <c r="U748" s="178">
        <f>IF('Funding Allocation Parameters'!$C$5="Basic Library Subsidy", 0, IF('Funding Allocation Parameters'!$C$5="Grant funding", 0, IF('Funding Allocation Parameters'!$C$5="Other author funding",  MIN(O748*('Funding Allocation Parameters'!$E$5), 'Funding Allocation Parameters'!$G$5), IF('Funding Allocation Parameters'!$C$5="Any discretionary funds (grants if available, other if no grants)", MIN(O748*('Funding Allocation Parameters'!$E$5), 'Funding Allocation Parameters'!$G$5), IF('Funding Allocation Parameters'!$C$5="Complex Library Subsidy", 0, 0)))))</f>
        <v>0</v>
      </c>
      <c r="V748" s="177">
        <f t="shared" si="345"/>
        <v>1879.7352000000001</v>
      </c>
      <c r="W748" s="177">
        <f t="shared" si="346"/>
        <v>1879.7352000000001</v>
      </c>
      <c r="X748" s="179">
        <f>IF('Funding Allocation Parameters'!$C$6="Basic Library Subsidy", MIN(V748*'Funding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MIN(V748*VLOOKUP(CONCATENATE($A748, 'Funding Allocation Parameters'!$I$6), 'Library Subsidy Complex'!$C$2:$J$55, 2, FALSE), VLOOKUP(CONCATENATE($A748, 'Funding Allocation Parameters'!$I$6), 'Library Subsidy Complex'!$C$2:$J$55, 4, FALSE)), 0)))))</f>
        <v>0</v>
      </c>
      <c r="Y748" s="179">
        <f>IF('Funding Allocation Parameters'!$C$6="Basic Library Subsidy", 0, IF('Funding Allocation Parameters'!$C$6="Grant funding",MIN(V748*'Funding Allocation Parameters'!$E$6, 'Funding Allocation Parameters'!$G$6), IF('Funding Allocation Parameters'!$C$6="Other author funding", 0, IF('Funding Allocation Parameters'!$C$6="Any discretionary funds (grants if available, other if no grants)", MIN(V748*'Funding Allocation Parameters'!$E$6, 'Funding Allocation Parameters'!$G$6), IF('Funding Allocation Parameters'!$C$6="Complex Library Subsidy", 0, 0)))))</f>
        <v>1879.7352000000001</v>
      </c>
      <c r="Z748" s="179">
        <f>IF('Funding Allocation Parameters'!$C$6="Basic Library Subsidy", 0, IF('Funding Allocation Parameters'!$C$6="Grant funding", 0, IF('Funding Allocation Parameters'!$C$6="Other author funding",  MIN(V748*'Funding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8" s="179">
        <f>IF('Funding Allocation Parameters'!$C$6="Basic Library Subsidy", MIN(W748*'Funding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MIN(W748*VLOOKUP(CONCATENATE($A748, 'Funding Allocation Parameters'!$I$6), 'Library Subsidy Complex'!$C$2:$J$55, 6, FALSE), VLOOKUP(CONCATENATE($A748, 'Funding Allocation Parameters'!$I$6), 'Library Subsidy Complex'!$C$2:$J$55, 8, FALSE)), 0)))))</f>
        <v>0</v>
      </c>
      <c r="AB748" s="179">
        <f>IF('Funding Allocation Parameters'!$C$6="Basic Library Subsidy", 0, IF('Funding Allocation Parameters'!$C$6="Grant funding", 0, IF('Funding Allocation Parameters'!$C$6="Other author funding",  MIN(W748*'Funding Allocation Parameters'!$E$6, 'Funding Allocation Parameters'!$G$6), IF('Funding Allocation Parameters'!$C$6="Any discretionary funds (grants if available, other if no grants)", MIN(W748*'Funding Allocation Parameters'!$E$6, 'Funding Allocation Parameters'!$G$6), IF('Funding Allocation Parameters'!$C$6="Complex Library Subsidy", 0, 0)))))</f>
        <v>1879.7352000000001</v>
      </c>
      <c r="AC748" s="177">
        <f t="shared" si="347"/>
        <v>0</v>
      </c>
      <c r="AD748" s="177">
        <f t="shared" si="348"/>
        <v>0</v>
      </c>
      <c r="AE748" s="180">
        <f>IF('Funding Allocation Parameters'!$C$7="Basic Library Subsidy", MIN(AC748*'Funding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MIN(AC748*VLOOKUP(CONCATENATE($A748, 'Funding Allocation Parameters'!$I$7), 'Library Subsidy Complex'!$C$2:$J$55, 2, FALSE), VLOOKUP(CONCATENATE($A748, 'Funding Allocation Parameters'!$I$7), 'Library Subsidy Complex'!$C$2:$J$55, 4, FALSE)), 0)))))</f>
        <v>0</v>
      </c>
      <c r="AF748" s="180">
        <f>IF('Funding Allocation Parameters'!$C$7="Basic Library Subsidy", 0, IF('Funding Allocation Parameters'!$C$7="Grant funding",MIN(AC748*'Funding Allocation Parameters'!$E$7, 'Funding Allocation Parameters'!$G$7), IF('Funding Allocation Parameters'!$C$7="Other author funding", 0, IF('Funding Allocation Parameters'!$C$7="Any discretionary funds (grants if available, other if no grants)", MIN(AC748*'Funding Allocation Parameters'!$E$7, 'Funding Allocation Parameters'!$G$7), IF('Funding Allocation Parameters'!$C$7="Complex Library Subsidy", 0, 0)))))</f>
        <v>0</v>
      </c>
      <c r="AG748" s="180">
        <f>IF('Funding Allocation Parameters'!$C$7="Basic Library Subsidy", 0, IF('Funding Allocation Parameters'!$C$7="Grant funding", 0, IF('Funding Allocation Parameters'!$C$7="Other author funding",  MIN(AC748*'Funding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8" s="180">
        <f>IF('Funding Allocation Parameters'!$C$7="Basic Library Subsidy", MIN(AD748*'Funding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MIN(AD748*VLOOKUP(CONCATENATE($A748, 'Funding Allocation Parameters'!$I$7), 'Library Subsidy Complex'!$C$2:$J$55, 6, FALSE), VLOOKUP(CONCATENATE($A748, 'Funding Allocation Parameters'!$I$7), 'Library Subsidy Complex'!$C$2:$J$55, 8, FALSE)), 0)))))</f>
        <v>0</v>
      </c>
      <c r="AI748" s="180">
        <f>IF('Funding Allocation Parameters'!$C$7="Basic Library Subsidy", 0, IF('Funding Allocation Parameters'!$C$7="Grant funding", 0, IF('Funding Allocation Parameters'!$C$7="Other author funding",  MIN(AD748*'Funding Allocation Parameters'!$E$7, 'Funding Allocation Parameters'!$G$7), IF('Funding Allocation Parameters'!$C$7="Any discretionary funds (grants if available, other if no grants)", MIN(AD748*'Funding Allocation Parameters'!$E$7, 'Funding Allocation Parameters'!$G$7), IF('Funding Allocation Parameters'!$C$7="Complex Library Subsidy", 0, 0)))))</f>
        <v>0</v>
      </c>
      <c r="AJ748" s="177">
        <f t="shared" si="349"/>
        <v>0</v>
      </c>
      <c r="AK748" s="177">
        <f t="shared" si="350"/>
        <v>0</v>
      </c>
      <c r="AL748" s="181">
        <f>IF('Funding Allocation Parameters'!$C$8="Basic Library Subsidy", MIN(AJ748*'Funding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MIN(AJ748*VLOOKUP(CONCATENATE($A748, 'Funding Allocation Parameters'!$I$8), 'Library Subsidy Complex'!$C$2:$J$55, 2, FALSE), VLOOKUP(CONCATENATE($A748, 'Funding Allocation Parameters'!$I$8), 'Library Subsidy Complex'!$C$2:$J$55, 4, FALSE)), 0)))))</f>
        <v>0</v>
      </c>
      <c r="AM748" s="181">
        <f>IF('Funding Allocation Parameters'!$C$8="Basic Library Subsidy", 0, IF('Funding Allocation Parameters'!$C$8="Grant funding",MIN(AJ748*'Funding Allocation Parameters'!$E$8, 'Funding Allocation Parameters'!$G$8), IF('Funding Allocation Parameters'!$C$8="Other author funding", 0, IF('Funding Allocation Parameters'!$C$8="Any discretionary funds (grants if available, other if no grants)", MIN(AJ748*'Funding Allocation Parameters'!$E$8, 'Funding Allocation Parameters'!$G$8), IF('Funding Allocation Parameters'!$C$8="Complex Library Subsidy", 0, 0)))))</f>
        <v>0</v>
      </c>
      <c r="AN748" s="181">
        <f>IF('Funding Allocation Parameters'!$C$8="Basic Library Subsidy", 0, IF('Funding Allocation Parameters'!$C$8="Grant funding", 0, IF('Funding Allocation Parameters'!$C$8="Other author funding",  MIN(AJ748*'Funding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8" s="181">
        <f>IF('Funding Allocation Parameters'!$C$8="Basic Library Subsidy", MIN(AK748*'Funding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MIN(AK748*VLOOKUP(CONCATENATE($A748, 'Funding Allocation Parameters'!$I$8), 'Library Subsidy Complex'!$C$2:$J$55, 6, FALSE), VLOOKUP(CONCATENATE($A748, 'Funding Allocation Parameters'!$I$8), 'Library Subsidy Complex'!$C$2:$J$55, 8, FALSE)), 0)))))</f>
        <v>0</v>
      </c>
      <c r="AP748" s="181">
        <f>IF('Funding Allocation Parameters'!$C$8="Basic Library Subsidy", 0, IF('Funding Allocation Parameters'!$C$8="Grant funding", 0, IF('Funding Allocation Parameters'!$C$8="Other author funding",  MIN(AK748*'Funding Allocation Parameters'!$E$8, 'Funding Allocation Parameters'!$G$8), IF('Funding Allocation Parameters'!$C$8="Any discretionary funds (grants if available, other if no grants)", MIN(AK748*'Funding Allocation Parameters'!$E$8, 'Funding Allocation Parameters'!$G$8), IF('Funding Allocation Parameters'!$C$8="Complex Library Subsidy", 0, 0)))))</f>
        <v>0</v>
      </c>
      <c r="AQ748" s="177">
        <f t="shared" si="351"/>
        <v>0</v>
      </c>
      <c r="AR748" s="177">
        <f t="shared" si="352"/>
        <v>0</v>
      </c>
      <c r="AS748" s="182">
        <f t="shared" si="353"/>
        <v>1189</v>
      </c>
      <c r="AT748" s="182">
        <f t="shared" si="354"/>
        <v>1879.7352000000001</v>
      </c>
      <c r="AU748" s="182">
        <f t="shared" si="355"/>
        <v>0</v>
      </c>
      <c r="AV748" s="182">
        <f t="shared" si="356"/>
        <v>1189</v>
      </c>
      <c r="AW748" s="182">
        <f t="shared" si="357"/>
        <v>1879.7352000000001</v>
      </c>
      <c r="AX748" s="183">
        <f t="shared" si="358"/>
        <v>0</v>
      </c>
      <c r="AY748" s="183">
        <f t="shared" si="359"/>
        <v>0</v>
      </c>
      <c r="AZ748" s="183">
        <f t="shared" si="360"/>
        <v>0</v>
      </c>
      <c r="BA748" s="183">
        <f t="shared" si="361"/>
        <v>1189</v>
      </c>
      <c r="BB748" s="183">
        <f t="shared" si="362"/>
        <v>1879.7352000000001</v>
      </c>
      <c r="BC748" s="184">
        <f t="shared" si="363"/>
        <v>1189</v>
      </c>
      <c r="BD748" s="184">
        <f t="shared" si="364"/>
        <v>0</v>
      </c>
      <c r="BE748" s="184">
        <f t="shared" si="365"/>
        <v>0</v>
      </c>
      <c r="BF748" s="184">
        <f t="shared" si="366"/>
        <v>1879.7352000000001</v>
      </c>
      <c r="BG748" s="102">
        <f t="shared" si="367"/>
        <v>0</v>
      </c>
      <c r="BH748" s="102">
        <f t="shared" si="368"/>
        <v>0</v>
      </c>
      <c r="BI748" s="102">
        <f t="shared" si="369"/>
        <v>0</v>
      </c>
      <c r="BJ748" s="102">
        <f t="shared" si="370"/>
        <v>0</v>
      </c>
      <c r="BK748" s="102">
        <f t="shared" si="371"/>
        <v>1</v>
      </c>
      <c r="BL748" s="102">
        <f t="shared" si="372"/>
        <v>0</v>
      </c>
      <c r="BN748" s="102"/>
    </row>
    <row r="749" spans="1:66" x14ac:dyDescent="0.25">
      <c r="A749" s="102" t="s">
        <v>7</v>
      </c>
      <c r="B749" s="102" t="s">
        <v>8</v>
      </c>
      <c r="C749" s="102" t="s">
        <v>8</v>
      </c>
      <c r="D749" s="102" t="s">
        <v>27</v>
      </c>
      <c r="E749" s="102" t="s">
        <v>1401</v>
      </c>
      <c r="F749" s="102" t="s">
        <v>1402</v>
      </c>
      <c r="G749" s="102">
        <v>1.44</v>
      </c>
      <c r="H749" s="102">
        <v>1</v>
      </c>
      <c r="I749" s="102">
        <v>0</v>
      </c>
      <c r="J749" s="167">
        <f>IFERROR(H749*VLOOKUP(A749, 'Advanced Parameters'!$B$7:$G$20, 6, FALSE)*VLOOKUP(A749, 'Growth Parameters'!$B$6:$H$19, 6, FALSE), 0)</f>
        <v>1</v>
      </c>
      <c r="K749" s="167">
        <f>IFERROR(IF('Advanced Parameters'!$C$5="n",'Raw Data'!I749*VLOOKUP(A749,'Advanced Parameters'!$B$7:$G$20,6,FALSE),J749*VLOOKUP(A749,'Advanced Parameters'!$B$7:$G$20,2,FALSE))*VLOOKUP(A749, 'Growth Parameters'!$B$6:$H$19, 6, FALSE), 0)</f>
        <v>0</v>
      </c>
      <c r="L749" s="167">
        <f t="shared" si="373"/>
        <v>1</v>
      </c>
      <c r="M749" s="168">
        <f>IFERROR(IF(G749="NA","NA",IF(G749&gt;'APC Parameters'!$K$6+VLOOKUP('Raw Data'!A749, 'APC Parameters'!$H$7:$L$20, 4, FALSE), 'APC Parameters'!$L$6+VLOOKUP('Raw Data'!A749, 'APC Parameters'!$H$7:$L$20, 5, FALSE), G749*('APC Parameters'!$J$6+VLOOKUP('Raw Data'!A749, 'APC Parameters'!$H$7:$L$20, 3, FALSE))+'APC Parameters'!$I$6+VLOOKUP('Raw Data'!A749, 'APC Parameters'!$H$7:$L$20, 2, FALSE))), 0)</f>
        <v>2169.2159999999999</v>
      </c>
      <c r="N749" s="168">
        <f t="shared" si="343"/>
        <v>2169.2159999999999</v>
      </c>
      <c r="O749" s="168">
        <f>IFERROR(IF(M749="NA",VLOOKUP(D749,'Internal Calculations'!$B$10:$C$11,2,FALSE), M749)*VLOOKUP(A749, 'Growth Parameters'!$B$6:$H$19, 7, FALSE), 0)</f>
        <v>2169.2159999999999</v>
      </c>
      <c r="P749" s="177">
        <f t="shared" si="344"/>
        <v>2169.2159999999999</v>
      </c>
      <c r="Q749" s="178">
        <f>IF('Funding Allocation Parameters'!$C$5="Basic Library Subsidy", MIN(O749*('Funding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MIN($O749*(VLOOKUP(CONCATENATE($A749, 'Funding Allocation Parameters'!$I$5), 'Library Subsidy Complex'!$C$2:$J$55, 2, FALSE)), VLOOKUP(CONCATENATE($A749, 'Funding Allocation Parameters'!$I$5), 'Library Subsidy Complex'!$C$2:$J$55, 4, FALSE)), 0)))))</f>
        <v>1189</v>
      </c>
      <c r="R749" s="178">
        <f>IF('Funding Allocation Parameters'!$C$5="Basic Library Subsidy", 0, IF('Funding Allocation Parameters'!$C$5="Grant funding",MIN(O749*('Funding Allocation Parameters'!$E$5), 'Funding Allocation Parameters'!$G$5), IF('Funding Allocation Parameters'!$C$5="Other author funding", 0, IF('Funding Allocation Parameters'!$C$5="Any discretionary funds (grants if available, other if no grants)", MIN(O749*('Funding Allocation Parameters'!$E$5), 'Funding Allocation Parameters'!$G$5), IF('Funding Allocation Parameters'!$C$5="Complex Library Subsidy", 0, 0)))))</f>
        <v>0</v>
      </c>
      <c r="S749" s="178">
        <f>IF('Funding Allocation Parameters'!$C$5="Basic Library Subsidy", 0, IF('Funding Allocation Parameters'!$C$5="Grant funding", 0, IF('Funding Allocation Parameters'!$C$5="Other author funding",  MIN(O749*('Funding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49" s="178">
        <f>IF('Funding Allocation Parameters'!$C$5="Basic Library Subsidy", MIN(O749*('Funding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MIN($O749*(VLOOKUP(CONCATENATE($A749, 'Funding Allocation Parameters'!$I$5), 'Library Subsidy Complex'!$C$2:$J$55, 6, FALSE)), VLOOKUP(CONCATENATE($A749, 'Funding Allocation Parameters'!$I$5), 'Library Subsidy Complex'!$C$2:$J$55, 8, FALSE)), 0)))))</f>
        <v>1189</v>
      </c>
      <c r="U749" s="178">
        <f>IF('Funding Allocation Parameters'!$C$5="Basic Library Subsidy", 0, IF('Funding Allocation Parameters'!$C$5="Grant funding", 0, IF('Funding Allocation Parameters'!$C$5="Other author funding",  MIN(O749*('Funding Allocation Parameters'!$E$5), 'Funding Allocation Parameters'!$G$5), IF('Funding Allocation Parameters'!$C$5="Any discretionary funds (grants if available, other if no grants)", MIN(O749*('Funding Allocation Parameters'!$E$5), 'Funding Allocation Parameters'!$G$5), IF('Funding Allocation Parameters'!$C$5="Complex Library Subsidy", 0, 0)))))</f>
        <v>0</v>
      </c>
      <c r="V749" s="177">
        <f t="shared" si="345"/>
        <v>980.21599999999989</v>
      </c>
      <c r="W749" s="177">
        <f t="shared" si="346"/>
        <v>980.21599999999989</v>
      </c>
      <c r="X749" s="179">
        <f>IF('Funding Allocation Parameters'!$C$6="Basic Library Subsidy", MIN(V749*'Funding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MIN(V749*VLOOKUP(CONCATENATE($A749, 'Funding Allocation Parameters'!$I$6), 'Library Subsidy Complex'!$C$2:$J$55, 2, FALSE), VLOOKUP(CONCATENATE($A749, 'Funding Allocation Parameters'!$I$6), 'Library Subsidy Complex'!$C$2:$J$55, 4, FALSE)), 0)))))</f>
        <v>0</v>
      </c>
      <c r="Y749" s="179">
        <f>IF('Funding Allocation Parameters'!$C$6="Basic Library Subsidy", 0, IF('Funding Allocation Parameters'!$C$6="Grant funding",MIN(V749*'Funding Allocation Parameters'!$E$6, 'Funding Allocation Parameters'!$G$6), IF('Funding Allocation Parameters'!$C$6="Other author funding", 0, IF('Funding Allocation Parameters'!$C$6="Any discretionary funds (grants if available, other if no grants)", MIN(V749*'Funding Allocation Parameters'!$E$6, 'Funding Allocation Parameters'!$G$6), IF('Funding Allocation Parameters'!$C$6="Complex Library Subsidy", 0, 0)))))</f>
        <v>980.21599999999989</v>
      </c>
      <c r="Z749" s="179">
        <f>IF('Funding Allocation Parameters'!$C$6="Basic Library Subsidy", 0, IF('Funding Allocation Parameters'!$C$6="Grant funding", 0, IF('Funding Allocation Parameters'!$C$6="Other author funding",  MIN(V749*'Funding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49" s="179">
        <f>IF('Funding Allocation Parameters'!$C$6="Basic Library Subsidy", MIN(W749*'Funding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MIN(W749*VLOOKUP(CONCATENATE($A749, 'Funding Allocation Parameters'!$I$6), 'Library Subsidy Complex'!$C$2:$J$55, 6, FALSE), VLOOKUP(CONCATENATE($A749, 'Funding Allocation Parameters'!$I$6), 'Library Subsidy Complex'!$C$2:$J$55, 8, FALSE)), 0)))))</f>
        <v>0</v>
      </c>
      <c r="AB749" s="179">
        <f>IF('Funding Allocation Parameters'!$C$6="Basic Library Subsidy", 0, IF('Funding Allocation Parameters'!$C$6="Grant funding", 0, IF('Funding Allocation Parameters'!$C$6="Other author funding",  MIN(W749*'Funding Allocation Parameters'!$E$6, 'Funding Allocation Parameters'!$G$6), IF('Funding Allocation Parameters'!$C$6="Any discretionary funds (grants if available, other if no grants)", MIN(W749*'Funding Allocation Parameters'!$E$6, 'Funding Allocation Parameters'!$G$6), IF('Funding Allocation Parameters'!$C$6="Complex Library Subsidy", 0, 0)))))</f>
        <v>980.21599999999989</v>
      </c>
      <c r="AC749" s="177">
        <f t="shared" si="347"/>
        <v>0</v>
      </c>
      <c r="AD749" s="177">
        <f t="shared" si="348"/>
        <v>0</v>
      </c>
      <c r="AE749" s="180">
        <f>IF('Funding Allocation Parameters'!$C$7="Basic Library Subsidy", MIN(AC749*'Funding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MIN(AC749*VLOOKUP(CONCATENATE($A749, 'Funding Allocation Parameters'!$I$7), 'Library Subsidy Complex'!$C$2:$J$55, 2, FALSE), VLOOKUP(CONCATENATE($A749, 'Funding Allocation Parameters'!$I$7), 'Library Subsidy Complex'!$C$2:$J$55, 4, FALSE)), 0)))))</f>
        <v>0</v>
      </c>
      <c r="AF749" s="180">
        <f>IF('Funding Allocation Parameters'!$C$7="Basic Library Subsidy", 0, IF('Funding Allocation Parameters'!$C$7="Grant funding",MIN(AC749*'Funding Allocation Parameters'!$E$7, 'Funding Allocation Parameters'!$G$7), IF('Funding Allocation Parameters'!$C$7="Other author funding", 0, IF('Funding Allocation Parameters'!$C$7="Any discretionary funds (grants if available, other if no grants)", MIN(AC749*'Funding Allocation Parameters'!$E$7, 'Funding Allocation Parameters'!$G$7), IF('Funding Allocation Parameters'!$C$7="Complex Library Subsidy", 0, 0)))))</f>
        <v>0</v>
      </c>
      <c r="AG749" s="180">
        <f>IF('Funding Allocation Parameters'!$C$7="Basic Library Subsidy", 0, IF('Funding Allocation Parameters'!$C$7="Grant funding", 0, IF('Funding Allocation Parameters'!$C$7="Other author funding",  MIN(AC749*'Funding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49" s="180">
        <f>IF('Funding Allocation Parameters'!$C$7="Basic Library Subsidy", MIN(AD749*'Funding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MIN(AD749*VLOOKUP(CONCATENATE($A749, 'Funding Allocation Parameters'!$I$7), 'Library Subsidy Complex'!$C$2:$J$55, 6, FALSE), VLOOKUP(CONCATENATE($A749, 'Funding Allocation Parameters'!$I$7), 'Library Subsidy Complex'!$C$2:$J$55, 8, FALSE)), 0)))))</f>
        <v>0</v>
      </c>
      <c r="AI749" s="180">
        <f>IF('Funding Allocation Parameters'!$C$7="Basic Library Subsidy", 0, IF('Funding Allocation Parameters'!$C$7="Grant funding", 0, IF('Funding Allocation Parameters'!$C$7="Other author funding",  MIN(AD749*'Funding Allocation Parameters'!$E$7, 'Funding Allocation Parameters'!$G$7), IF('Funding Allocation Parameters'!$C$7="Any discretionary funds (grants if available, other if no grants)", MIN(AD749*'Funding Allocation Parameters'!$E$7, 'Funding Allocation Parameters'!$G$7), IF('Funding Allocation Parameters'!$C$7="Complex Library Subsidy", 0, 0)))))</f>
        <v>0</v>
      </c>
      <c r="AJ749" s="177">
        <f t="shared" si="349"/>
        <v>0</v>
      </c>
      <c r="AK749" s="177">
        <f t="shared" si="350"/>
        <v>0</v>
      </c>
      <c r="AL749" s="181">
        <f>IF('Funding Allocation Parameters'!$C$8="Basic Library Subsidy", MIN(AJ749*'Funding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MIN(AJ749*VLOOKUP(CONCATENATE($A749, 'Funding Allocation Parameters'!$I$8), 'Library Subsidy Complex'!$C$2:$J$55, 2, FALSE), VLOOKUP(CONCATENATE($A749, 'Funding Allocation Parameters'!$I$8), 'Library Subsidy Complex'!$C$2:$J$55, 4, FALSE)), 0)))))</f>
        <v>0</v>
      </c>
      <c r="AM749" s="181">
        <f>IF('Funding Allocation Parameters'!$C$8="Basic Library Subsidy", 0, IF('Funding Allocation Parameters'!$C$8="Grant funding",MIN(AJ749*'Funding Allocation Parameters'!$E$8, 'Funding Allocation Parameters'!$G$8), IF('Funding Allocation Parameters'!$C$8="Other author funding", 0, IF('Funding Allocation Parameters'!$C$8="Any discretionary funds (grants if available, other if no grants)", MIN(AJ749*'Funding Allocation Parameters'!$E$8, 'Funding Allocation Parameters'!$G$8), IF('Funding Allocation Parameters'!$C$8="Complex Library Subsidy", 0, 0)))))</f>
        <v>0</v>
      </c>
      <c r="AN749" s="181">
        <f>IF('Funding Allocation Parameters'!$C$8="Basic Library Subsidy", 0, IF('Funding Allocation Parameters'!$C$8="Grant funding", 0, IF('Funding Allocation Parameters'!$C$8="Other author funding",  MIN(AJ749*'Funding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49" s="181">
        <f>IF('Funding Allocation Parameters'!$C$8="Basic Library Subsidy", MIN(AK749*'Funding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MIN(AK749*VLOOKUP(CONCATENATE($A749, 'Funding Allocation Parameters'!$I$8), 'Library Subsidy Complex'!$C$2:$J$55, 6, FALSE), VLOOKUP(CONCATENATE($A749, 'Funding Allocation Parameters'!$I$8), 'Library Subsidy Complex'!$C$2:$J$55, 8, FALSE)), 0)))))</f>
        <v>0</v>
      </c>
      <c r="AP749" s="181">
        <f>IF('Funding Allocation Parameters'!$C$8="Basic Library Subsidy", 0, IF('Funding Allocation Parameters'!$C$8="Grant funding", 0, IF('Funding Allocation Parameters'!$C$8="Other author funding",  MIN(AK749*'Funding Allocation Parameters'!$E$8, 'Funding Allocation Parameters'!$G$8), IF('Funding Allocation Parameters'!$C$8="Any discretionary funds (grants if available, other if no grants)", MIN(AK749*'Funding Allocation Parameters'!$E$8, 'Funding Allocation Parameters'!$G$8), IF('Funding Allocation Parameters'!$C$8="Complex Library Subsidy", 0, 0)))))</f>
        <v>0</v>
      </c>
      <c r="AQ749" s="177">
        <f t="shared" si="351"/>
        <v>0</v>
      </c>
      <c r="AR749" s="177">
        <f t="shared" si="352"/>
        <v>0</v>
      </c>
      <c r="AS749" s="182">
        <f t="shared" si="353"/>
        <v>1189</v>
      </c>
      <c r="AT749" s="182">
        <f t="shared" si="354"/>
        <v>980.21599999999989</v>
      </c>
      <c r="AU749" s="182">
        <f t="shared" si="355"/>
        <v>0</v>
      </c>
      <c r="AV749" s="182">
        <f t="shared" si="356"/>
        <v>1189</v>
      </c>
      <c r="AW749" s="182">
        <f t="shared" si="357"/>
        <v>980.21599999999989</v>
      </c>
      <c r="AX749" s="183">
        <f t="shared" si="358"/>
        <v>0</v>
      </c>
      <c r="AY749" s="183">
        <f t="shared" si="359"/>
        <v>0</v>
      </c>
      <c r="AZ749" s="183">
        <f t="shared" si="360"/>
        <v>0</v>
      </c>
      <c r="BA749" s="183">
        <f t="shared" si="361"/>
        <v>1189</v>
      </c>
      <c r="BB749" s="183">
        <f t="shared" si="362"/>
        <v>980.21599999999989</v>
      </c>
      <c r="BC749" s="184">
        <f t="shared" si="363"/>
        <v>1189</v>
      </c>
      <c r="BD749" s="184">
        <f t="shared" si="364"/>
        <v>0</v>
      </c>
      <c r="BE749" s="184">
        <f t="shared" si="365"/>
        <v>0</v>
      </c>
      <c r="BF749" s="184">
        <f t="shared" si="366"/>
        <v>980.21599999999989</v>
      </c>
      <c r="BG749" s="102">
        <f t="shared" si="367"/>
        <v>0</v>
      </c>
      <c r="BH749" s="102">
        <f t="shared" si="368"/>
        <v>0</v>
      </c>
      <c r="BI749" s="102">
        <f t="shared" si="369"/>
        <v>0</v>
      </c>
      <c r="BJ749" s="102">
        <f t="shared" si="370"/>
        <v>0</v>
      </c>
      <c r="BK749" s="102">
        <f t="shared" si="371"/>
        <v>1</v>
      </c>
      <c r="BL749" s="102">
        <f t="shared" si="372"/>
        <v>0</v>
      </c>
      <c r="BN749" s="102"/>
    </row>
    <row r="750" spans="1:66" x14ac:dyDescent="0.25">
      <c r="A750" s="102" t="s">
        <v>19</v>
      </c>
      <c r="B750" s="102" t="s">
        <v>8</v>
      </c>
      <c r="C750" s="102" t="s">
        <v>8</v>
      </c>
      <c r="D750" s="102" t="s">
        <v>27</v>
      </c>
      <c r="E750" s="102" t="s">
        <v>670</v>
      </c>
      <c r="F750" s="102" t="s">
        <v>1403</v>
      </c>
      <c r="G750" s="102">
        <v>2.9209999999999998</v>
      </c>
      <c r="H750" s="102">
        <v>1</v>
      </c>
      <c r="I750" s="102">
        <v>1</v>
      </c>
      <c r="J750" s="167">
        <f>IFERROR(H750*VLOOKUP(A750, 'Advanced Parameters'!$B$7:$G$20, 6, FALSE)*VLOOKUP(A750, 'Growth Parameters'!$B$6:$H$19, 6, FALSE), 0)</f>
        <v>1</v>
      </c>
      <c r="K750" s="167">
        <f>IFERROR(IF('Advanced Parameters'!$C$5="n",'Raw Data'!I750*VLOOKUP(A750,'Advanced Parameters'!$B$7:$G$20,6,FALSE),J750*VLOOKUP(A750,'Advanced Parameters'!$B$7:$G$20,2,FALSE))*VLOOKUP(A750, 'Growth Parameters'!$B$6:$H$19, 6, FALSE), 0)</f>
        <v>1</v>
      </c>
      <c r="L750" s="167">
        <f t="shared" si="373"/>
        <v>0</v>
      </c>
      <c r="M750" s="168">
        <f>IFERROR(IF(G750="NA","NA",IF(G750&gt;'APC Parameters'!$K$6+VLOOKUP('Raw Data'!A750, 'APC Parameters'!$H$7:$L$20, 4, FALSE), 'APC Parameters'!$L$6+VLOOKUP('Raw Data'!A750, 'APC Parameters'!$H$7:$L$20, 5, FALSE), G750*('APC Parameters'!$J$6+VLOOKUP('Raw Data'!A750, 'APC Parameters'!$H$7:$L$20, 3, FALSE))+'APC Parameters'!$I$6+VLOOKUP('Raw Data'!A750, 'APC Parameters'!$H$7:$L$20, 2, FALSE))), 0)</f>
        <v>3219.8373999999994</v>
      </c>
      <c r="N750" s="168">
        <f t="shared" si="343"/>
        <v>3219.8373999999994</v>
      </c>
      <c r="O750" s="168">
        <f>IFERROR(IF(M750="NA",VLOOKUP(D750,'Internal Calculations'!$B$10:$C$11,2,FALSE), M750)*VLOOKUP(A750, 'Growth Parameters'!$B$6:$H$19, 7, FALSE), 0)</f>
        <v>3219.8373999999994</v>
      </c>
      <c r="P750" s="177">
        <f t="shared" si="344"/>
        <v>3219.8373999999994</v>
      </c>
      <c r="Q750" s="178">
        <f>IF('Funding Allocation Parameters'!$C$5="Basic Library Subsidy", MIN(O750*('Funding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MIN($O750*(VLOOKUP(CONCATENATE($A750, 'Funding Allocation Parameters'!$I$5), 'Library Subsidy Complex'!$C$2:$J$55, 2, FALSE)), VLOOKUP(CONCATENATE($A750, 'Funding Allocation Parameters'!$I$5), 'Library Subsidy Complex'!$C$2:$J$55, 4, FALSE)), 0)))))</f>
        <v>1189</v>
      </c>
      <c r="R750" s="178">
        <f>IF('Funding Allocation Parameters'!$C$5="Basic Library Subsidy", 0, IF('Funding Allocation Parameters'!$C$5="Grant funding",MIN(O750*('Funding Allocation Parameters'!$E$5), 'Funding Allocation Parameters'!$G$5), IF('Funding Allocation Parameters'!$C$5="Other author funding", 0, IF('Funding Allocation Parameters'!$C$5="Any discretionary funds (grants if available, other if no grants)", MIN(O750*('Funding Allocation Parameters'!$E$5), 'Funding Allocation Parameters'!$G$5), IF('Funding Allocation Parameters'!$C$5="Complex Library Subsidy", 0, 0)))))</f>
        <v>0</v>
      </c>
      <c r="S750" s="178">
        <f>IF('Funding Allocation Parameters'!$C$5="Basic Library Subsidy", 0, IF('Funding Allocation Parameters'!$C$5="Grant funding", 0, IF('Funding Allocation Parameters'!$C$5="Other author funding",  MIN(O750*('Funding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0" s="178">
        <f>IF('Funding Allocation Parameters'!$C$5="Basic Library Subsidy", MIN(O750*('Funding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MIN($O750*(VLOOKUP(CONCATENATE($A750, 'Funding Allocation Parameters'!$I$5), 'Library Subsidy Complex'!$C$2:$J$55, 6, FALSE)), VLOOKUP(CONCATENATE($A750, 'Funding Allocation Parameters'!$I$5), 'Library Subsidy Complex'!$C$2:$J$55, 8, FALSE)), 0)))))</f>
        <v>1189</v>
      </c>
      <c r="U750" s="178">
        <f>IF('Funding Allocation Parameters'!$C$5="Basic Library Subsidy", 0, IF('Funding Allocation Parameters'!$C$5="Grant funding", 0, IF('Funding Allocation Parameters'!$C$5="Other author funding",  MIN(O750*('Funding Allocation Parameters'!$E$5), 'Funding Allocation Parameters'!$G$5), IF('Funding Allocation Parameters'!$C$5="Any discretionary funds (grants if available, other if no grants)", MIN(O750*('Funding Allocation Parameters'!$E$5), 'Funding Allocation Parameters'!$G$5), IF('Funding Allocation Parameters'!$C$5="Complex Library Subsidy", 0, 0)))))</f>
        <v>0</v>
      </c>
      <c r="V750" s="177">
        <f t="shared" si="345"/>
        <v>2030.8373999999994</v>
      </c>
      <c r="W750" s="177">
        <f t="shared" si="346"/>
        <v>2030.8373999999994</v>
      </c>
      <c r="X750" s="179">
        <f>IF('Funding Allocation Parameters'!$C$6="Basic Library Subsidy", MIN(V750*'Funding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MIN(V750*VLOOKUP(CONCATENATE($A750, 'Funding Allocation Parameters'!$I$6), 'Library Subsidy Complex'!$C$2:$J$55, 2, FALSE), VLOOKUP(CONCATENATE($A750, 'Funding Allocation Parameters'!$I$6), 'Library Subsidy Complex'!$C$2:$J$55, 4, FALSE)), 0)))))</f>
        <v>0</v>
      </c>
      <c r="Y750" s="179">
        <f>IF('Funding Allocation Parameters'!$C$6="Basic Library Subsidy", 0, IF('Funding Allocation Parameters'!$C$6="Grant funding",MIN(V750*'Funding Allocation Parameters'!$E$6, 'Funding Allocation Parameters'!$G$6), IF('Funding Allocation Parameters'!$C$6="Other author funding", 0, IF('Funding Allocation Parameters'!$C$6="Any discretionary funds (grants if available, other if no grants)", MIN(V750*'Funding Allocation Parameters'!$E$6, 'Funding Allocation Parameters'!$G$6), IF('Funding Allocation Parameters'!$C$6="Complex Library Subsidy", 0, 0)))))</f>
        <v>2030.8373999999994</v>
      </c>
      <c r="Z750" s="179">
        <f>IF('Funding Allocation Parameters'!$C$6="Basic Library Subsidy", 0, IF('Funding Allocation Parameters'!$C$6="Grant funding", 0, IF('Funding Allocation Parameters'!$C$6="Other author funding",  MIN(V750*'Funding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0" s="179">
        <f>IF('Funding Allocation Parameters'!$C$6="Basic Library Subsidy", MIN(W750*'Funding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MIN(W750*VLOOKUP(CONCATENATE($A750, 'Funding Allocation Parameters'!$I$6), 'Library Subsidy Complex'!$C$2:$J$55, 6, FALSE), VLOOKUP(CONCATENATE($A750, 'Funding Allocation Parameters'!$I$6), 'Library Subsidy Complex'!$C$2:$J$55, 8, FALSE)), 0)))))</f>
        <v>0</v>
      </c>
      <c r="AB750" s="179">
        <f>IF('Funding Allocation Parameters'!$C$6="Basic Library Subsidy", 0, IF('Funding Allocation Parameters'!$C$6="Grant funding", 0, IF('Funding Allocation Parameters'!$C$6="Other author funding",  MIN(W750*'Funding Allocation Parameters'!$E$6, 'Funding Allocation Parameters'!$G$6), IF('Funding Allocation Parameters'!$C$6="Any discretionary funds (grants if available, other if no grants)", MIN(W750*'Funding Allocation Parameters'!$E$6, 'Funding Allocation Parameters'!$G$6), IF('Funding Allocation Parameters'!$C$6="Complex Library Subsidy", 0, 0)))))</f>
        <v>2030.8373999999994</v>
      </c>
      <c r="AC750" s="177">
        <f t="shared" si="347"/>
        <v>0</v>
      </c>
      <c r="AD750" s="177">
        <f t="shared" si="348"/>
        <v>0</v>
      </c>
      <c r="AE750" s="180">
        <f>IF('Funding Allocation Parameters'!$C$7="Basic Library Subsidy", MIN(AC750*'Funding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MIN(AC750*VLOOKUP(CONCATENATE($A750, 'Funding Allocation Parameters'!$I$7), 'Library Subsidy Complex'!$C$2:$J$55, 2, FALSE), VLOOKUP(CONCATENATE($A750, 'Funding Allocation Parameters'!$I$7), 'Library Subsidy Complex'!$C$2:$J$55, 4, FALSE)), 0)))))</f>
        <v>0</v>
      </c>
      <c r="AF750" s="180">
        <f>IF('Funding Allocation Parameters'!$C$7="Basic Library Subsidy", 0, IF('Funding Allocation Parameters'!$C$7="Grant funding",MIN(AC750*'Funding Allocation Parameters'!$E$7, 'Funding Allocation Parameters'!$G$7), IF('Funding Allocation Parameters'!$C$7="Other author funding", 0, IF('Funding Allocation Parameters'!$C$7="Any discretionary funds (grants if available, other if no grants)", MIN(AC750*'Funding Allocation Parameters'!$E$7, 'Funding Allocation Parameters'!$G$7), IF('Funding Allocation Parameters'!$C$7="Complex Library Subsidy", 0, 0)))))</f>
        <v>0</v>
      </c>
      <c r="AG750" s="180">
        <f>IF('Funding Allocation Parameters'!$C$7="Basic Library Subsidy", 0, IF('Funding Allocation Parameters'!$C$7="Grant funding", 0, IF('Funding Allocation Parameters'!$C$7="Other author funding",  MIN(AC750*'Funding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0" s="180">
        <f>IF('Funding Allocation Parameters'!$C$7="Basic Library Subsidy", MIN(AD750*'Funding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MIN(AD750*VLOOKUP(CONCATENATE($A750, 'Funding Allocation Parameters'!$I$7), 'Library Subsidy Complex'!$C$2:$J$55, 6, FALSE), VLOOKUP(CONCATENATE($A750, 'Funding Allocation Parameters'!$I$7), 'Library Subsidy Complex'!$C$2:$J$55, 8, FALSE)), 0)))))</f>
        <v>0</v>
      </c>
      <c r="AI750" s="180">
        <f>IF('Funding Allocation Parameters'!$C$7="Basic Library Subsidy", 0, IF('Funding Allocation Parameters'!$C$7="Grant funding", 0, IF('Funding Allocation Parameters'!$C$7="Other author funding",  MIN(AD750*'Funding Allocation Parameters'!$E$7, 'Funding Allocation Parameters'!$G$7), IF('Funding Allocation Parameters'!$C$7="Any discretionary funds (grants if available, other if no grants)", MIN(AD750*'Funding Allocation Parameters'!$E$7, 'Funding Allocation Parameters'!$G$7), IF('Funding Allocation Parameters'!$C$7="Complex Library Subsidy", 0, 0)))))</f>
        <v>0</v>
      </c>
      <c r="AJ750" s="177">
        <f t="shared" si="349"/>
        <v>0</v>
      </c>
      <c r="AK750" s="177">
        <f t="shared" si="350"/>
        <v>0</v>
      </c>
      <c r="AL750" s="181">
        <f>IF('Funding Allocation Parameters'!$C$8="Basic Library Subsidy", MIN(AJ750*'Funding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MIN(AJ750*VLOOKUP(CONCATENATE($A750, 'Funding Allocation Parameters'!$I$8), 'Library Subsidy Complex'!$C$2:$J$55, 2, FALSE), VLOOKUP(CONCATENATE($A750, 'Funding Allocation Parameters'!$I$8), 'Library Subsidy Complex'!$C$2:$J$55, 4, FALSE)), 0)))))</f>
        <v>0</v>
      </c>
      <c r="AM750" s="181">
        <f>IF('Funding Allocation Parameters'!$C$8="Basic Library Subsidy", 0, IF('Funding Allocation Parameters'!$C$8="Grant funding",MIN(AJ750*'Funding Allocation Parameters'!$E$8, 'Funding Allocation Parameters'!$G$8), IF('Funding Allocation Parameters'!$C$8="Other author funding", 0, IF('Funding Allocation Parameters'!$C$8="Any discretionary funds (grants if available, other if no grants)", MIN(AJ750*'Funding Allocation Parameters'!$E$8, 'Funding Allocation Parameters'!$G$8), IF('Funding Allocation Parameters'!$C$8="Complex Library Subsidy", 0, 0)))))</f>
        <v>0</v>
      </c>
      <c r="AN750" s="181">
        <f>IF('Funding Allocation Parameters'!$C$8="Basic Library Subsidy", 0, IF('Funding Allocation Parameters'!$C$8="Grant funding", 0, IF('Funding Allocation Parameters'!$C$8="Other author funding",  MIN(AJ750*'Funding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0" s="181">
        <f>IF('Funding Allocation Parameters'!$C$8="Basic Library Subsidy", MIN(AK750*'Funding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MIN(AK750*VLOOKUP(CONCATENATE($A750, 'Funding Allocation Parameters'!$I$8), 'Library Subsidy Complex'!$C$2:$J$55, 6, FALSE), VLOOKUP(CONCATENATE($A750, 'Funding Allocation Parameters'!$I$8), 'Library Subsidy Complex'!$C$2:$J$55, 8, FALSE)), 0)))))</f>
        <v>0</v>
      </c>
      <c r="AP750" s="181">
        <f>IF('Funding Allocation Parameters'!$C$8="Basic Library Subsidy", 0, IF('Funding Allocation Parameters'!$C$8="Grant funding", 0, IF('Funding Allocation Parameters'!$C$8="Other author funding",  MIN(AK750*'Funding Allocation Parameters'!$E$8, 'Funding Allocation Parameters'!$G$8), IF('Funding Allocation Parameters'!$C$8="Any discretionary funds (grants if available, other if no grants)", MIN(AK750*'Funding Allocation Parameters'!$E$8, 'Funding Allocation Parameters'!$G$8), IF('Funding Allocation Parameters'!$C$8="Complex Library Subsidy", 0, 0)))))</f>
        <v>0</v>
      </c>
      <c r="AQ750" s="177">
        <f t="shared" si="351"/>
        <v>0</v>
      </c>
      <c r="AR750" s="177">
        <f t="shared" si="352"/>
        <v>0</v>
      </c>
      <c r="AS750" s="182">
        <f t="shared" si="353"/>
        <v>1189</v>
      </c>
      <c r="AT750" s="182">
        <f t="shared" si="354"/>
        <v>2030.8373999999994</v>
      </c>
      <c r="AU750" s="182">
        <f t="shared" si="355"/>
        <v>0</v>
      </c>
      <c r="AV750" s="182">
        <f t="shared" si="356"/>
        <v>1189</v>
      </c>
      <c r="AW750" s="182">
        <f t="shared" si="357"/>
        <v>2030.8373999999994</v>
      </c>
      <c r="AX750" s="183">
        <f t="shared" si="358"/>
        <v>1189</v>
      </c>
      <c r="AY750" s="183">
        <f t="shared" si="359"/>
        <v>2030.8373999999994</v>
      </c>
      <c r="AZ750" s="183">
        <f t="shared" si="360"/>
        <v>0</v>
      </c>
      <c r="BA750" s="183">
        <f t="shared" si="361"/>
        <v>0</v>
      </c>
      <c r="BB750" s="183">
        <f t="shared" si="362"/>
        <v>0</v>
      </c>
      <c r="BC750" s="184">
        <f t="shared" si="363"/>
        <v>1189</v>
      </c>
      <c r="BD750" s="184">
        <f t="shared" si="364"/>
        <v>0</v>
      </c>
      <c r="BE750" s="184">
        <f t="shared" si="365"/>
        <v>2030.8373999999994</v>
      </c>
      <c r="BF750" s="184">
        <f t="shared" si="366"/>
        <v>0</v>
      </c>
      <c r="BG750" s="102">
        <f t="shared" si="367"/>
        <v>0</v>
      </c>
      <c r="BH750" s="102">
        <f t="shared" si="368"/>
        <v>0</v>
      </c>
      <c r="BI750" s="102">
        <f t="shared" si="369"/>
        <v>0</v>
      </c>
      <c r="BJ750" s="102">
        <f t="shared" si="370"/>
        <v>1</v>
      </c>
      <c r="BK750" s="102">
        <f t="shared" si="371"/>
        <v>0</v>
      </c>
      <c r="BL750" s="102">
        <f t="shared" si="372"/>
        <v>0</v>
      </c>
      <c r="BN750" s="102"/>
    </row>
    <row r="751" spans="1:66" x14ac:dyDescent="0.25">
      <c r="A751" s="102" t="s">
        <v>26</v>
      </c>
      <c r="B751" s="102" t="s">
        <v>8</v>
      </c>
      <c r="C751" s="102" t="s">
        <v>8</v>
      </c>
      <c r="D751" s="102" t="s">
        <v>27</v>
      </c>
      <c r="E751" s="102" t="s">
        <v>1404</v>
      </c>
      <c r="F751" s="102" t="s">
        <v>1405</v>
      </c>
      <c r="G751" s="102">
        <v>2.41</v>
      </c>
      <c r="H751" s="102">
        <v>1</v>
      </c>
      <c r="I751" s="102">
        <v>0.41699999999999998</v>
      </c>
      <c r="J751" s="167">
        <f>IFERROR(H751*VLOOKUP(A751, 'Advanced Parameters'!$B$7:$G$20, 6, FALSE)*VLOOKUP(A751, 'Growth Parameters'!$B$6:$H$19, 6, FALSE), 0)</f>
        <v>1</v>
      </c>
      <c r="K751" s="167">
        <f>IFERROR(IF('Advanced Parameters'!$C$5="n",'Raw Data'!I751*VLOOKUP(A751,'Advanced Parameters'!$B$7:$G$20,6,FALSE),J751*VLOOKUP(A751,'Advanced Parameters'!$B$7:$G$20,2,FALSE))*VLOOKUP(A751, 'Growth Parameters'!$B$6:$H$19, 6, FALSE), 0)</f>
        <v>0.41699999999999998</v>
      </c>
      <c r="L751" s="167">
        <f t="shared" si="373"/>
        <v>0.58299999999999996</v>
      </c>
      <c r="M751" s="168">
        <f>IFERROR(IF(G751="NA","NA",IF(G751&gt;'APC Parameters'!$K$6+VLOOKUP('Raw Data'!A751, 'APC Parameters'!$H$7:$L$20, 4, FALSE), 'APC Parameters'!$L$6+VLOOKUP('Raw Data'!A751, 'APC Parameters'!$H$7:$L$20, 5, FALSE), G751*('APC Parameters'!$J$6+VLOOKUP('Raw Data'!A751, 'APC Parameters'!$H$7:$L$20, 3, FALSE))+'APC Parameters'!$I$6+VLOOKUP('Raw Data'!A751, 'APC Parameters'!$H$7:$L$20, 2, FALSE))), 0)</f>
        <v>2857.3339999999998</v>
      </c>
      <c r="N751" s="168">
        <f t="shared" si="343"/>
        <v>2857.3339999999998</v>
      </c>
      <c r="O751" s="168">
        <f>IFERROR(IF(M751="NA",VLOOKUP(D751,'Internal Calculations'!$B$10:$C$11,2,FALSE), M751)*VLOOKUP(A751, 'Growth Parameters'!$B$6:$H$19, 7, FALSE), 0)</f>
        <v>2857.3339999999998</v>
      </c>
      <c r="P751" s="177">
        <f t="shared" si="344"/>
        <v>2857.3339999999998</v>
      </c>
      <c r="Q751" s="178">
        <f>IF('Funding Allocation Parameters'!$C$5="Basic Library Subsidy", MIN(O751*('Funding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MIN($O751*(VLOOKUP(CONCATENATE($A751, 'Funding Allocation Parameters'!$I$5), 'Library Subsidy Complex'!$C$2:$J$55, 2, FALSE)), VLOOKUP(CONCATENATE($A751, 'Funding Allocation Parameters'!$I$5), 'Library Subsidy Complex'!$C$2:$J$55, 4, FALSE)), 0)))))</f>
        <v>1189</v>
      </c>
      <c r="R751" s="178">
        <f>IF('Funding Allocation Parameters'!$C$5="Basic Library Subsidy", 0, IF('Funding Allocation Parameters'!$C$5="Grant funding",MIN(O751*('Funding Allocation Parameters'!$E$5), 'Funding Allocation Parameters'!$G$5), IF('Funding Allocation Parameters'!$C$5="Other author funding", 0, IF('Funding Allocation Parameters'!$C$5="Any discretionary funds (grants if available, other if no grants)", MIN(O751*('Funding Allocation Parameters'!$E$5), 'Funding Allocation Parameters'!$G$5), IF('Funding Allocation Parameters'!$C$5="Complex Library Subsidy", 0, 0)))))</f>
        <v>0</v>
      </c>
      <c r="S751" s="178">
        <f>IF('Funding Allocation Parameters'!$C$5="Basic Library Subsidy", 0, IF('Funding Allocation Parameters'!$C$5="Grant funding", 0, IF('Funding Allocation Parameters'!$C$5="Other author funding",  MIN(O751*('Funding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1" s="178">
        <f>IF('Funding Allocation Parameters'!$C$5="Basic Library Subsidy", MIN(O751*('Funding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MIN($O751*(VLOOKUP(CONCATENATE($A751, 'Funding Allocation Parameters'!$I$5), 'Library Subsidy Complex'!$C$2:$J$55, 6, FALSE)), VLOOKUP(CONCATENATE($A751, 'Funding Allocation Parameters'!$I$5), 'Library Subsidy Complex'!$C$2:$J$55, 8, FALSE)), 0)))))</f>
        <v>1189</v>
      </c>
      <c r="U751" s="178">
        <f>IF('Funding Allocation Parameters'!$C$5="Basic Library Subsidy", 0, IF('Funding Allocation Parameters'!$C$5="Grant funding", 0, IF('Funding Allocation Parameters'!$C$5="Other author funding",  MIN(O751*('Funding Allocation Parameters'!$E$5), 'Funding Allocation Parameters'!$G$5), IF('Funding Allocation Parameters'!$C$5="Any discretionary funds (grants if available, other if no grants)", MIN(O751*('Funding Allocation Parameters'!$E$5), 'Funding Allocation Parameters'!$G$5), IF('Funding Allocation Parameters'!$C$5="Complex Library Subsidy", 0, 0)))))</f>
        <v>0</v>
      </c>
      <c r="V751" s="177">
        <f t="shared" si="345"/>
        <v>1668.3339999999998</v>
      </c>
      <c r="W751" s="177">
        <f t="shared" si="346"/>
        <v>1668.3339999999998</v>
      </c>
      <c r="X751" s="179">
        <f>IF('Funding Allocation Parameters'!$C$6="Basic Library Subsidy", MIN(V751*'Funding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MIN(V751*VLOOKUP(CONCATENATE($A751, 'Funding Allocation Parameters'!$I$6), 'Library Subsidy Complex'!$C$2:$J$55, 2, FALSE), VLOOKUP(CONCATENATE($A751, 'Funding Allocation Parameters'!$I$6), 'Library Subsidy Complex'!$C$2:$J$55, 4, FALSE)), 0)))))</f>
        <v>0</v>
      </c>
      <c r="Y751" s="179">
        <f>IF('Funding Allocation Parameters'!$C$6="Basic Library Subsidy", 0, IF('Funding Allocation Parameters'!$C$6="Grant funding",MIN(V751*'Funding Allocation Parameters'!$E$6, 'Funding Allocation Parameters'!$G$6), IF('Funding Allocation Parameters'!$C$6="Other author funding", 0, IF('Funding Allocation Parameters'!$C$6="Any discretionary funds (grants if available, other if no grants)", MIN(V751*'Funding Allocation Parameters'!$E$6, 'Funding Allocation Parameters'!$G$6), IF('Funding Allocation Parameters'!$C$6="Complex Library Subsidy", 0, 0)))))</f>
        <v>1668.3339999999998</v>
      </c>
      <c r="Z751" s="179">
        <f>IF('Funding Allocation Parameters'!$C$6="Basic Library Subsidy", 0, IF('Funding Allocation Parameters'!$C$6="Grant funding", 0, IF('Funding Allocation Parameters'!$C$6="Other author funding",  MIN(V751*'Funding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1" s="179">
        <f>IF('Funding Allocation Parameters'!$C$6="Basic Library Subsidy", MIN(W751*'Funding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MIN(W751*VLOOKUP(CONCATENATE($A751, 'Funding Allocation Parameters'!$I$6), 'Library Subsidy Complex'!$C$2:$J$55, 6, FALSE), VLOOKUP(CONCATENATE($A751, 'Funding Allocation Parameters'!$I$6), 'Library Subsidy Complex'!$C$2:$J$55, 8, FALSE)), 0)))))</f>
        <v>0</v>
      </c>
      <c r="AB751" s="179">
        <f>IF('Funding Allocation Parameters'!$C$6="Basic Library Subsidy", 0, IF('Funding Allocation Parameters'!$C$6="Grant funding", 0, IF('Funding Allocation Parameters'!$C$6="Other author funding",  MIN(W751*'Funding Allocation Parameters'!$E$6, 'Funding Allocation Parameters'!$G$6), IF('Funding Allocation Parameters'!$C$6="Any discretionary funds (grants if available, other if no grants)", MIN(W751*'Funding Allocation Parameters'!$E$6, 'Funding Allocation Parameters'!$G$6), IF('Funding Allocation Parameters'!$C$6="Complex Library Subsidy", 0, 0)))))</f>
        <v>1668.3339999999998</v>
      </c>
      <c r="AC751" s="177">
        <f t="shared" si="347"/>
        <v>0</v>
      </c>
      <c r="AD751" s="177">
        <f t="shared" si="348"/>
        <v>0</v>
      </c>
      <c r="AE751" s="180">
        <f>IF('Funding Allocation Parameters'!$C$7="Basic Library Subsidy", MIN(AC751*'Funding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MIN(AC751*VLOOKUP(CONCATENATE($A751, 'Funding Allocation Parameters'!$I$7), 'Library Subsidy Complex'!$C$2:$J$55, 2, FALSE), VLOOKUP(CONCATENATE($A751, 'Funding Allocation Parameters'!$I$7), 'Library Subsidy Complex'!$C$2:$J$55, 4, FALSE)), 0)))))</f>
        <v>0</v>
      </c>
      <c r="AF751" s="180">
        <f>IF('Funding Allocation Parameters'!$C$7="Basic Library Subsidy", 0, IF('Funding Allocation Parameters'!$C$7="Grant funding",MIN(AC751*'Funding Allocation Parameters'!$E$7, 'Funding Allocation Parameters'!$G$7), IF('Funding Allocation Parameters'!$C$7="Other author funding", 0, IF('Funding Allocation Parameters'!$C$7="Any discretionary funds (grants if available, other if no grants)", MIN(AC751*'Funding Allocation Parameters'!$E$7, 'Funding Allocation Parameters'!$G$7), IF('Funding Allocation Parameters'!$C$7="Complex Library Subsidy", 0, 0)))))</f>
        <v>0</v>
      </c>
      <c r="AG751" s="180">
        <f>IF('Funding Allocation Parameters'!$C$7="Basic Library Subsidy", 0, IF('Funding Allocation Parameters'!$C$7="Grant funding", 0, IF('Funding Allocation Parameters'!$C$7="Other author funding",  MIN(AC751*'Funding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1" s="180">
        <f>IF('Funding Allocation Parameters'!$C$7="Basic Library Subsidy", MIN(AD751*'Funding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MIN(AD751*VLOOKUP(CONCATENATE($A751, 'Funding Allocation Parameters'!$I$7), 'Library Subsidy Complex'!$C$2:$J$55, 6, FALSE), VLOOKUP(CONCATENATE($A751, 'Funding Allocation Parameters'!$I$7), 'Library Subsidy Complex'!$C$2:$J$55, 8, FALSE)), 0)))))</f>
        <v>0</v>
      </c>
      <c r="AI751" s="180">
        <f>IF('Funding Allocation Parameters'!$C$7="Basic Library Subsidy", 0, IF('Funding Allocation Parameters'!$C$7="Grant funding", 0, IF('Funding Allocation Parameters'!$C$7="Other author funding",  MIN(AD751*'Funding Allocation Parameters'!$E$7, 'Funding Allocation Parameters'!$G$7), IF('Funding Allocation Parameters'!$C$7="Any discretionary funds (grants if available, other if no grants)", MIN(AD751*'Funding Allocation Parameters'!$E$7, 'Funding Allocation Parameters'!$G$7), IF('Funding Allocation Parameters'!$C$7="Complex Library Subsidy", 0, 0)))))</f>
        <v>0</v>
      </c>
      <c r="AJ751" s="177">
        <f t="shared" si="349"/>
        <v>0</v>
      </c>
      <c r="AK751" s="177">
        <f t="shared" si="350"/>
        <v>0</v>
      </c>
      <c r="AL751" s="181">
        <f>IF('Funding Allocation Parameters'!$C$8="Basic Library Subsidy", MIN(AJ751*'Funding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MIN(AJ751*VLOOKUP(CONCATENATE($A751, 'Funding Allocation Parameters'!$I$8), 'Library Subsidy Complex'!$C$2:$J$55, 2, FALSE), VLOOKUP(CONCATENATE($A751, 'Funding Allocation Parameters'!$I$8), 'Library Subsidy Complex'!$C$2:$J$55, 4, FALSE)), 0)))))</f>
        <v>0</v>
      </c>
      <c r="AM751" s="181">
        <f>IF('Funding Allocation Parameters'!$C$8="Basic Library Subsidy", 0, IF('Funding Allocation Parameters'!$C$8="Grant funding",MIN(AJ751*'Funding Allocation Parameters'!$E$8, 'Funding Allocation Parameters'!$G$8), IF('Funding Allocation Parameters'!$C$8="Other author funding", 0, IF('Funding Allocation Parameters'!$C$8="Any discretionary funds (grants if available, other if no grants)", MIN(AJ751*'Funding Allocation Parameters'!$E$8, 'Funding Allocation Parameters'!$G$8), IF('Funding Allocation Parameters'!$C$8="Complex Library Subsidy", 0, 0)))))</f>
        <v>0</v>
      </c>
      <c r="AN751" s="181">
        <f>IF('Funding Allocation Parameters'!$C$8="Basic Library Subsidy", 0, IF('Funding Allocation Parameters'!$C$8="Grant funding", 0, IF('Funding Allocation Parameters'!$C$8="Other author funding",  MIN(AJ751*'Funding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1" s="181">
        <f>IF('Funding Allocation Parameters'!$C$8="Basic Library Subsidy", MIN(AK751*'Funding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MIN(AK751*VLOOKUP(CONCATENATE($A751, 'Funding Allocation Parameters'!$I$8), 'Library Subsidy Complex'!$C$2:$J$55, 6, FALSE), VLOOKUP(CONCATENATE($A751, 'Funding Allocation Parameters'!$I$8), 'Library Subsidy Complex'!$C$2:$J$55, 8, FALSE)), 0)))))</f>
        <v>0</v>
      </c>
      <c r="AP751" s="181">
        <f>IF('Funding Allocation Parameters'!$C$8="Basic Library Subsidy", 0, IF('Funding Allocation Parameters'!$C$8="Grant funding", 0, IF('Funding Allocation Parameters'!$C$8="Other author funding",  MIN(AK751*'Funding Allocation Parameters'!$E$8, 'Funding Allocation Parameters'!$G$8), IF('Funding Allocation Parameters'!$C$8="Any discretionary funds (grants if available, other if no grants)", MIN(AK751*'Funding Allocation Parameters'!$E$8, 'Funding Allocation Parameters'!$G$8), IF('Funding Allocation Parameters'!$C$8="Complex Library Subsidy", 0, 0)))))</f>
        <v>0</v>
      </c>
      <c r="AQ751" s="177">
        <f t="shared" si="351"/>
        <v>0</v>
      </c>
      <c r="AR751" s="177">
        <f t="shared" si="352"/>
        <v>0</v>
      </c>
      <c r="AS751" s="182">
        <f t="shared" si="353"/>
        <v>1189</v>
      </c>
      <c r="AT751" s="182">
        <f t="shared" si="354"/>
        <v>1668.3339999999998</v>
      </c>
      <c r="AU751" s="182">
        <f t="shared" si="355"/>
        <v>0</v>
      </c>
      <c r="AV751" s="182">
        <f t="shared" si="356"/>
        <v>1189</v>
      </c>
      <c r="AW751" s="182">
        <f t="shared" si="357"/>
        <v>1668.3339999999998</v>
      </c>
      <c r="AX751" s="183">
        <f t="shared" si="358"/>
        <v>495.81299999999999</v>
      </c>
      <c r="AY751" s="183">
        <f t="shared" si="359"/>
        <v>695.69527799999992</v>
      </c>
      <c r="AZ751" s="183">
        <f t="shared" si="360"/>
        <v>0</v>
      </c>
      <c r="BA751" s="183">
        <f t="shared" si="361"/>
        <v>693.18700000000001</v>
      </c>
      <c r="BB751" s="183">
        <f t="shared" si="362"/>
        <v>972.6387219999998</v>
      </c>
      <c r="BC751" s="184">
        <f t="shared" si="363"/>
        <v>1189</v>
      </c>
      <c r="BD751" s="184">
        <f t="shared" si="364"/>
        <v>0</v>
      </c>
      <c r="BE751" s="184">
        <f t="shared" si="365"/>
        <v>695.69527799999992</v>
      </c>
      <c r="BF751" s="184">
        <f t="shared" si="366"/>
        <v>972.6387219999998</v>
      </c>
      <c r="BG751" s="102">
        <f t="shared" si="367"/>
        <v>0</v>
      </c>
      <c r="BH751" s="102">
        <f t="shared" si="368"/>
        <v>0</v>
      </c>
      <c r="BI751" s="102">
        <f t="shared" si="369"/>
        <v>0</v>
      </c>
      <c r="BJ751" s="102">
        <f t="shared" si="370"/>
        <v>0.41699999999999998</v>
      </c>
      <c r="BK751" s="102">
        <f t="shared" si="371"/>
        <v>0.58299999999999996</v>
      </c>
      <c r="BL751" s="102">
        <f t="shared" si="372"/>
        <v>0</v>
      </c>
      <c r="BN751" s="102"/>
    </row>
    <row r="752" spans="1:66" x14ac:dyDescent="0.25">
      <c r="A752" s="102" t="s">
        <v>24</v>
      </c>
      <c r="B752" s="102" t="s">
        <v>8</v>
      </c>
      <c r="C752" s="102" t="s">
        <v>8</v>
      </c>
      <c r="D752" s="102" t="s">
        <v>27</v>
      </c>
      <c r="E752" s="102" t="s">
        <v>45</v>
      </c>
      <c r="F752" s="102" t="s">
        <v>1406</v>
      </c>
      <c r="G752" s="102">
        <v>2.464</v>
      </c>
      <c r="H752" s="102">
        <v>1</v>
      </c>
      <c r="I752" s="102">
        <v>1</v>
      </c>
      <c r="J752" s="167">
        <f>IFERROR(H752*VLOOKUP(A752, 'Advanced Parameters'!$B$7:$G$20, 6, FALSE)*VLOOKUP(A752, 'Growth Parameters'!$B$6:$H$19, 6, FALSE), 0)</f>
        <v>1</v>
      </c>
      <c r="K752" s="167">
        <f>IFERROR(IF('Advanced Parameters'!$C$5="n",'Raw Data'!I752*VLOOKUP(A752,'Advanced Parameters'!$B$7:$G$20,6,FALSE),J752*VLOOKUP(A752,'Advanced Parameters'!$B$7:$G$20,2,FALSE))*VLOOKUP(A752, 'Growth Parameters'!$B$6:$H$19, 6, FALSE), 0)</f>
        <v>1</v>
      </c>
      <c r="L752" s="167">
        <f t="shared" si="373"/>
        <v>0</v>
      </c>
      <c r="M752" s="168">
        <f>IFERROR(IF(G752="NA","NA",IF(G752&gt;'APC Parameters'!$K$6+VLOOKUP('Raw Data'!A752, 'APC Parameters'!$H$7:$L$20, 4, FALSE), 'APC Parameters'!$L$6+VLOOKUP('Raw Data'!A752, 'APC Parameters'!$H$7:$L$20, 5, FALSE), G752*('APC Parameters'!$J$6+VLOOKUP('Raw Data'!A752, 'APC Parameters'!$H$7:$L$20, 3, FALSE))+'APC Parameters'!$I$6+VLOOKUP('Raw Data'!A752, 'APC Parameters'!$H$7:$L$20, 2, FALSE))), 0)</f>
        <v>2895.6415999999999</v>
      </c>
      <c r="N752" s="168">
        <f t="shared" si="343"/>
        <v>2895.6415999999999</v>
      </c>
      <c r="O752" s="168">
        <f>IFERROR(IF(M752="NA",VLOOKUP(D752,'Internal Calculations'!$B$10:$C$11,2,FALSE), M752)*VLOOKUP(A752, 'Growth Parameters'!$B$6:$H$19, 7, FALSE), 0)</f>
        <v>2895.6415999999999</v>
      </c>
      <c r="P752" s="177">
        <f t="shared" si="344"/>
        <v>2895.6415999999999</v>
      </c>
      <c r="Q752" s="178">
        <f>IF('Funding Allocation Parameters'!$C$5="Basic Library Subsidy", MIN(O752*('Funding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MIN($O752*(VLOOKUP(CONCATENATE($A752, 'Funding Allocation Parameters'!$I$5), 'Library Subsidy Complex'!$C$2:$J$55, 2, FALSE)), VLOOKUP(CONCATENATE($A752, 'Funding Allocation Parameters'!$I$5), 'Library Subsidy Complex'!$C$2:$J$55, 4, FALSE)), 0)))))</f>
        <v>1189</v>
      </c>
      <c r="R752" s="178">
        <f>IF('Funding Allocation Parameters'!$C$5="Basic Library Subsidy", 0, IF('Funding Allocation Parameters'!$C$5="Grant funding",MIN(O752*('Funding Allocation Parameters'!$E$5), 'Funding Allocation Parameters'!$G$5), IF('Funding Allocation Parameters'!$C$5="Other author funding", 0, IF('Funding Allocation Parameters'!$C$5="Any discretionary funds (grants if available, other if no grants)", MIN(O752*('Funding Allocation Parameters'!$E$5), 'Funding Allocation Parameters'!$G$5), IF('Funding Allocation Parameters'!$C$5="Complex Library Subsidy", 0, 0)))))</f>
        <v>0</v>
      </c>
      <c r="S752" s="178">
        <f>IF('Funding Allocation Parameters'!$C$5="Basic Library Subsidy", 0, IF('Funding Allocation Parameters'!$C$5="Grant funding", 0, IF('Funding Allocation Parameters'!$C$5="Other author funding",  MIN(O752*('Funding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2" s="178">
        <f>IF('Funding Allocation Parameters'!$C$5="Basic Library Subsidy", MIN(O752*('Funding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MIN($O752*(VLOOKUP(CONCATENATE($A752, 'Funding Allocation Parameters'!$I$5), 'Library Subsidy Complex'!$C$2:$J$55, 6, FALSE)), VLOOKUP(CONCATENATE($A752, 'Funding Allocation Parameters'!$I$5), 'Library Subsidy Complex'!$C$2:$J$55, 8, FALSE)), 0)))))</f>
        <v>1189</v>
      </c>
      <c r="U752" s="178">
        <f>IF('Funding Allocation Parameters'!$C$5="Basic Library Subsidy", 0, IF('Funding Allocation Parameters'!$C$5="Grant funding", 0, IF('Funding Allocation Parameters'!$C$5="Other author funding",  MIN(O752*('Funding Allocation Parameters'!$E$5), 'Funding Allocation Parameters'!$G$5), IF('Funding Allocation Parameters'!$C$5="Any discretionary funds (grants if available, other if no grants)", MIN(O752*('Funding Allocation Parameters'!$E$5), 'Funding Allocation Parameters'!$G$5), IF('Funding Allocation Parameters'!$C$5="Complex Library Subsidy", 0, 0)))))</f>
        <v>0</v>
      </c>
      <c r="V752" s="177">
        <f t="shared" si="345"/>
        <v>1706.6415999999999</v>
      </c>
      <c r="W752" s="177">
        <f t="shared" si="346"/>
        <v>1706.6415999999999</v>
      </c>
      <c r="X752" s="179">
        <f>IF('Funding Allocation Parameters'!$C$6="Basic Library Subsidy", MIN(V752*'Funding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MIN(V752*VLOOKUP(CONCATENATE($A752, 'Funding Allocation Parameters'!$I$6), 'Library Subsidy Complex'!$C$2:$J$55, 2, FALSE), VLOOKUP(CONCATENATE($A752, 'Funding Allocation Parameters'!$I$6), 'Library Subsidy Complex'!$C$2:$J$55, 4, FALSE)), 0)))))</f>
        <v>0</v>
      </c>
      <c r="Y752" s="179">
        <f>IF('Funding Allocation Parameters'!$C$6="Basic Library Subsidy", 0, IF('Funding Allocation Parameters'!$C$6="Grant funding",MIN(V752*'Funding Allocation Parameters'!$E$6, 'Funding Allocation Parameters'!$G$6), IF('Funding Allocation Parameters'!$C$6="Other author funding", 0, IF('Funding Allocation Parameters'!$C$6="Any discretionary funds (grants if available, other if no grants)", MIN(V752*'Funding Allocation Parameters'!$E$6, 'Funding Allocation Parameters'!$G$6), IF('Funding Allocation Parameters'!$C$6="Complex Library Subsidy", 0, 0)))))</f>
        <v>1706.6415999999999</v>
      </c>
      <c r="Z752" s="179">
        <f>IF('Funding Allocation Parameters'!$C$6="Basic Library Subsidy", 0, IF('Funding Allocation Parameters'!$C$6="Grant funding", 0, IF('Funding Allocation Parameters'!$C$6="Other author funding",  MIN(V752*'Funding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2" s="179">
        <f>IF('Funding Allocation Parameters'!$C$6="Basic Library Subsidy", MIN(W752*'Funding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MIN(W752*VLOOKUP(CONCATENATE($A752, 'Funding Allocation Parameters'!$I$6), 'Library Subsidy Complex'!$C$2:$J$55, 6, FALSE), VLOOKUP(CONCATENATE($A752, 'Funding Allocation Parameters'!$I$6), 'Library Subsidy Complex'!$C$2:$J$55, 8, FALSE)), 0)))))</f>
        <v>0</v>
      </c>
      <c r="AB752" s="179">
        <f>IF('Funding Allocation Parameters'!$C$6="Basic Library Subsidy", 0, IF('Funding Allocation Parameters'!$C$6="Grant funding", 0, IF('Funding Allocation Parameters'!$C$6="Other author funding",  MIN(W752*'Funding Allocation Parameters'!$E$6, 'Funding Allocation Parameters'!$G$6), IF('Funding Allocation Parameters'!$C$6="Any discretionary funds (grants if available, other if no grants)", MIN(W752*'Funding Allocation Parameters'!$E$6, 'Funding Allocation Parameters'!$G$6), IF('Funding Allocation Parameters'!$C$6="Complex Library Subsidy", 0, 0)))))</f>
        <v>1706.6415999999999</v>
      </c>
      <c r="AC752" s="177">
        <f t="shared" si="347"/>
        <v>0</v>
      </c>
      <c r="AD752" s="177">
        <f t="shared" si="348"/>
        <v>0</v>
      </c>
      <c r="AE752" s="180">
        <f>IF('Funding Allocation Parameters'!$C$7="Basic Library Subsidy", MIN(AC752*'Funding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MIN(AC752*VLOOKUP(CONCATENATE($A752, 'Funding Allocation Parameters'!$I$7), 'Library Subsidy Complex'!$C$2:$J$55, 2, FALSE), VLOOKUP(CONCATENATE($A752, 'Funding Allocation Parameters'!$I$7), 'Library Subsidy Complex'!$C$2:$J$55, 4, FALSE)), 0)))))</f>
        <v>0</v>
      </c>
      <c r="AF752" s="180">
        <f>IF('Funding Allocation Parameters'!$C$7="Basic Library Subsidy", 0, IF('Funding Allocation Parameters'!$C$7="Grant funding",MIN(AC752*'Funding Allocation Parameters'!$E$7, 'Funding Allocation Parameters'!$G$7), IF('Funding Allocation Parameters'!$C$7="Other author funding", 0, IF('Funding Allocation Parameters'!$C$7="Any discretionary funds (grants if available, other if no grants)", MIN(AC752*'Funding Allocation Parameters'!$E$7, 'Funding Allocation Parameters'!$G$7), IF('Funding Allocation Parameters'!$C$7="Complex Library Subsidy", 0, 0)))))</f>
        <v>0</v>
      </c>
      <c r="AG752" s="180">
        <f>IF('Funding Allocation Parameters'!$C$7="Basic Library Subsidy", 0, IF('Funding Allocation Parameters'!$C$7="Grant funding", 0, IF('Funding Allocation Parameters'!$C$7="Other author funding",  MIN(AC752*'Funding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2" s="180">
        <f>IF('Funding Allocation Parameters'!$C$7="Basic Library Subsidy", MIN(AD752*'Funding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MIN(AD752*VLOOKUP(CONCATENATE($A752, 'Funding Allocation Parameters'!$I$7), 'Library Subsidy Complex'!$C$2:$J$55, 6, FALSE), VLOOKUP(CONCATENATE($A752, 'Funding Allocation Parameters'!$I$7), 'Library Subsidy Complex'!$C$2:$J$55, 8, FALSE)), 0)))))</f>
        <v>0</v>
      </c>
      <c r="AI752" s="180">
        <f>IF('Funding Allocation Parameters'!$C$7="Basic Library Subsidy", 0, IF('Funding Allocation Parameters'!$C$7="Grant funding", 0, IF('Funding Allocation Parameters'!$C$7="Other author funding",  MIN(AD752*'Funding Allocation Parameters'!$E$7, 'Funding Allocation Parameters'!$G$7), IF('Funding Allocation Parameters'!$C$7="Any discretionary funds (grants if available, other if no grants)", MIN(AD752*'Funding Allocation Parameters'!$E$7, 'Funding Allocation Parameters'!$G$7), IF('Funding Allocation Parameters'!$C$7="Complex Library Subsidy", 0, 0)))))</f>
        <v>0</v>
      </c>
      <c r="AJ752" s="177">
        <f t="shared" si="349"/>
        <v>0</v>
      </c>
      <c r="AK752" s="177">
        <f t="shared" si="350"/>
        <v>0</v>
      </c>
      <c r="AL752" s="181">
        <f>IF('Funding Allocation Parameters'!$C$8="Basic Library Subsidy", MIN(AJ752*'Funding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MIN(AJ752*VLOOKUP(CONCATENATE($A752, 'Funding Allocation Parameters'!$I$8), 'Library Subsidy Complex'!$C$2:$J$55, 2, FALSE), VLOOKUP(CONCATENATE($A752, 'Funding Allocation Parameters'!$I$8), 'Library Subsidy Complex'!$C$2:$J$55, 4, FALSE)), 0)))))</f>
        <v>0</v>
      </c>
      <c r="AM752" s="181">
        <f>IF('Funding Allocation Parameters'!$C$8="Basic Library Subsidy", 0, IF('Funding Allocation Parameters'!$C$8="Grant funding",MIN(AJ752*'Funding Allocation Parameters'!$E$8, 'Funding Allocation Parameters'!$G$8), IF('Funding Allocation Parameters'!$C$8="Other author funding", 0, IF('Funding Allocation Parameters'!$C$8="Any discretionary funds (grants if available, other if no grants)", MIN(AJ752*'Funding Allocation Parameters'!$E$8, 'Funding Allocation Parameters'!$G$8), IF('Funding Allocation Parameters'!$C$8="Complex Library Subsidy", 0, 0)))))</f>
        <v>0</v>
      </c>
      <c r="AN752" s="181">
        <f>IF('Funding Allocation Parameters'!$C$8="Basic Library Subsidy", 0, IF('Funding Allocation Parameters'!$C$8="Grant funding", 0, IF('Funding Allocation Parameters'!$C$8="Other author funding",  MIN(AJ752*'Funding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2" s="181">
        <f>IF('Funding Allocation Parameters'!$C$8="Basic Library Subsidy", MIN(AK752*'Funding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MIN(AK752*VLOOKUP(CONCATENATE($A752, 'Funding Allocation Parameters'!$I$8), 'Library Subsidy Complex'!$C$2:$J$55, 6, FALSE), VLOOKUP(CONCATENATE($A752, 'Funding Allocation Parameters'!$I$8), 'Library Subsidy Complex'!$C$2:$J$55, 8, FALSE)), 0)))))</f>
        <v>0</v>
      </c>
      <c r="AP752" s="181">
        <f>IF('Funding Allocation Parameters'!$C$8="Basic Library Subsidy", 0, IF('Funding Allocation Parameters'!$C$8="Grant funding", 0, IF('Funding Allocation Parameters'!$C$8="Other author funding",  MIN(AK752*'Funding Allocation Parameters'!$E$8, 'Funding Allocation Parameters'!$G$8), IF('Funding Allocation Parameters'!$C$8="Any discretionary funds (grants if available, other if no grants)", MIN(AK752*'Funding Allocation Parameters'!$E$8, 'Funding Allocation Parameters'!$G$8), IF('Funding Allocation Parameters'!$C$8="Complex Library Subsidy", 0, 0)))))</f>
        <v>0</v>
      </c>
      <c r="AQ752" s="177">
        <f t="shared" si="351"/>
        <v>0</v>
      </c>
      <c r="AR752" s="177">
        <f t="shared" si="352"/>
        <v>0</v>
      </c>
      <c r="AS752" s="182">
        <f t="shared" si="353"/>
        <v>1189</v>
      </c>
      <c r="AT752" s="182">
        <f t="shared" si="354"/>
        <v>1706.6415999999999</v>
      </c>
      <c r="AU752" s="182">
        <f t="shared" si="355"/>
        <v>0</v>
      </c>
      <c r="AV752" s="182">
        <f t="shared" si="356"/>
        <v>1189</v>
      </c>
      <c r="AW752" s="182">
        <f t="shared" si="357"/>
        <v>1706.6415999999999</v>
      </c>
      <c r="AX752" s="183">
        <f t="shared" si="358"/>
        <v>1189</v>
      </c>
      <c r="AY752" s="183">
        <f t="shared" si="359"/>
        <v>1706.6415999999999</v>
      </c>
      <c r="AZ752" s="183">
        <f t="shared" si="360"/>
        <v>0</v>
      </c>
      <c r="BA752" s="183">
        <f t="shared" si="361"/>
        <v>0</v>
      </c>
      <c r="BB752" s="183">
        <f t="shared" si="362"/>
        <v>0</v>
      </c>
      <c r="BC752" s="184">
        <f t="shared" si="363"/>
        <v>1189</v>
      </c>
      <c r="BD752" s="184">
        <f t="shared" si="364"/>
        <v>0</v>
      </c>
      <c r="BE752" s="184">
        <f t="shared" si="365"/>
        <v>1706.6415999999999</v>
      </c>
      <c r="BF752" s="184">
        <f t="shared" si="366"/>
        <v>0</v>
      </c>
      <c r="BG752" s="102">
        <f t="shared" si="367"/>
        <v>0</v>
      </c>
      <c r="BH752" s="102">
        <f t="shared" si="368"/>
        <v>0</v>
      </c>
      <c r="BI752" s="102">
        <f t="shared" si="369"/>
        <v>0</v>
      </c>
      <c r="BJ752" s="102">
        <f t="shared" si="370"/>
        <v>1</v>
      </c>
      <c r="BK752" s="102">
        <f t="shared" si="371"/>
        <v>0</v>
      </c>
      <c r="BL752" s="102">
        <f t="shared" si="372"/>
        <v>0</v>
      </c>
      <c r="BN752" s="102"/>
    </row>
    <row r="753" spans="1:66" x14ac:dyDescent="0.25">
      <c r="A753" s="102" t="s">
        <v>19</v>
      </c>
      <c r="B753" s="102" t="s">
        <v>8</v>
      </c>
      <c r="C753" s="102" t="s">
        <v>8</v>
      </c>
      <c r="D753" s="102" t="s">
        <v>27</v>
      </c>
      <c r="E753" s="102" t="s">
        <v>1407</v>
      </c>
      <c r="F753" s="102" t="s">
        <v>1408</v>
      </c>
      <c r="G753" s="102">
        <v>2.5659999999999998</v>
      </c>
      <c r="H753" s="102">
        <v>1</v>
      </c>
      <c r="I753" s="102">
        <v>1</v>
      </c>
      <c r="J753" s="167">
        <f>IFERROR(H753*VLOOKUP(A753, 'Advanced Parameters'!$B$7:$G$20, 6, FALSE)*VLOOKUP(A753, 'Growth Parameters'!$B$6:$H$19, 6, FALSE), 0)</f>
        <v>1</v>
      </c>
      <c r="K753" s="167">
        <f>IFERROR(IF('Advanced Parameters'!$C$5="n",'Raw Data'!I753*VLOOKUP(A753,'Advanced Parameters'!$B$7:$G$20,6,FALSE),J753*VLOOKUP(A753,'Advanced Parameters'!$B$7:$G$20,2,FALSE))*VLOOKUP(A753, 'Growth Parameters'!$B$6:$H$19, 6, FALSE), 0)</f>
        <v>1</v>
      </c>
      <c r="L753" s="167">
        <f t="shared" si="373"/>
        <v>0</v>
      </c>
      <c r="M753" s="168">
        <f>IFERROR(IF(G753="NA","NA",IF(G753&gt;'APC Parameters'!$K$6+VLOOKUP('Raw Data'!A753, 'APC Parameters'!$H$7:$L$20, 4, FALSE), 'APC Parameters'!$L$6+VLOOKUP('Raw Data'!A753, 'APC Parameters'!$H$7:$L$20, 5, FALSE), G753*('APC Parameters'!$J$6+VLOOKUP('Raw Data'!A753, 'APC Parameters'!$H$7:$L$20, 3, FALSE))+'APC Parameters'!$I$6+VLOOKUP('Raw Data'!A753, 'APC Parameters'!$H$7:$L$20, 2, FALSE))), 0)</f>
        <v>2968.0003999999999</v>
      </c>
      <c r="N753" s="168">
        <f t="shared" si="343"/>
        <v>2968.0003999999999</v>
      </c>
      <c r="O753" s="168">
        <f>IFERROR(IF(M753="NA",VLOOKUP(D753,'Internal Calculations'!$B$10:$C$11,2,FALSE), M753)*VLOOKUP(A753, 'Growth Parameters'!$B$6:$H$19, 7, FALSE), 0)</f>
        <v>2968.0003999999999</v>
      </c>
      <c r="P753" s="177">
        <f t="shared" si="344"/>
        <v>2968.0003999999999</v>
      </c>
      <c r="Q753" s="178">
        <f>IF('Funding Allocation Parameters'!$C$5="Basic Library Subsidy", MIN(O753*('Funding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MIN($O753*(VLOOKUP(CONCATENATE($A753, 'Funding Allocation Parameters'!$I$5), 'Library Subsidy Complex'!$C$2:$J$55, 2, FALSE)), VLOOKUP(CONCATENATE($A753, 'Funding Allocation Parameters'!$I$5), 'Library Subsidy Complex'!$C$2:$J$55, 4, FALSE)), 0)))))</f>
        <v>1189</v>
      </c>
      <c r="R753" s="178">
        <f>IF('Funding Allocation Parameters'!$C$5="Basic Library Subsidy", 0, IF('Funding Allocation Parameters'!$C$5="Grant funding",MIN(O753*('Funding Allocation Parameters'!$E$5), 'Funding Allocation Parameters'!$G$5), IF('Funding Allocation Parameters'!$C$5="Other author funding", 0, IF('Funding Allocation Parameters'!$C$5="Any discretionary funds (grants if available, other if no grants)", MIN(O753*('Funding Allocation Parameters'!$E$5), 'Funding Allocation Parameters'!$G$5), IF('Funding Allocation Parameters'!$C$5="Complex Library Subsidy", 0, 0)))))</f>
        <v>0</v>
      </c>
      <c r="S753" s="178">
        <f>IF('Funding Allocation Parameters'!$C$5="Basic Library Subsidy", 0, IF('Funding Allocation Parameters'!$C$5="Grant funding", 0, IF('Funding Allocation Parameters'!$C$5="Other author funding",  MIN(O753*('Funding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3" s="178">
        <f>IF('Funding Allocation Parameters'!$C$5="Basic Library Subsidy", MIN(O753*('Funding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MIN($O753*(VLOOKUP(CONCATENATE($A753, 'Funding Allocation Parameters'!$I$5), 'Library Subsidy Complex'!$C$2:$J$55, 6, FALSE)), VLOOKUP(CONCATENATE($A753, 'Funding Allocation Parameters'!$I$5), 'Library Subsidy Complex'!$C$2:$J$55, 8, FALSE)), 0)))))</f>
        <v>1189</v>
      </c>
      <c r="U753" s="178">
        <f>IF('Funding Allocation Parameters'!$C$5="Basic Library Subsidy", 0, IF('Funding Allocation Parameters'!$C$5="Grant funding", 0, IF('Funding Allocation Parameters'!$C$5="Other author funding",  MIN(O753*('Funding Allocation Parameters'!$E$5), 'Funding Allocation Parameters'!$G$5), IF('Funding Allocation Parameters'!$C$5="Any discretionary funds (grants if available, other if no grants)", MIN(O753*('Funding Allocation Parameters'!$E$5), 'Funding Allocation Parameters'!$G$5), IF('Funding Allocation Parameters'!$C$5="Complex Library Subsidy", 0, 0)))))</f>
        <v>0</v>
      </c>
      <c r="V753" s="177">
        <f t="shared" si="345"/>
        <v>1779.0003999999999</v>
      </c>
      <c r="W753" s="177">
        <f t="shared" si="346"/>
        <v>1779.0003999999999</v>
      </c>
      <c r="X753" s="179">
        <f>IF('Funding Allocation Parameters'!$C$6="Basic Library Subsidy", MIN(V753*'Funding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MIN(V753*VLOOKUP(CONCATENATE($A753, 'Funding Allocation Parameters'!$I$6), 'Library Subsidy Complex'!$C$2:$J$55, 2, FALSE), VLOOKUP(CONCATENATE($A753, 'Funding Allocation Parameters'!$I$6), 'Library Subsidy Complex'!$C$2:$J$55, 4, FALSE)), 0)))))</f>
        <v>0</v>
      </c>
      <c r="Y753" s="179">
        <f>IF('Funding Allocation Parameters'!$C$6="Basic Library Subsidy", 0, IF('Funding Allocation Parameters'!$C$6="Grant funding",MIN(V753*'Funding Allocation Parameters'!$E$6, 'Funding Allocation Parameters'!$G$6), IF('Funding Allocation Parameters'!$C$6="Other author funding", 0, IF('Funding Allocation Parameters'!$C$6="Any discretionary funds (grants if available, other if no grants)", MIN(V753*'Funding Allocation Parameters'!$E$6, 'Funding Allocation Parameters'!$G$6), IF('Funding Allocation Parameters'!$C$6="Complex Library Subsidy", 0, 0)))))</f>
        <v>1779.0003999999999</v>
      </c>
      <c r="Z753" s="179">
        <f>IF('Funding Allocation Parameters'!$C$6="Basic Library Subsidy", 0, IF('Funding Allocation Parameters'!$C$6="Grant funding", 0, IF('Funding Allocation Parameters'!$C$6="Other author funding",  MIN(V753*'Funding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3" s="179">
        <f>IF('Funding Allocation Parameters'!$C$6="Basic Library Subsidy", MIN(W753*'Funding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MIN(W753*VLOOKUP(CONCATENATE($A753, 'Funding Allocation Parameters'!$I$6), 'Library Subsidy Complex'!$C$2:$J$55, 6, FALSE), VLOOKUP(CONCATENATE($A753, 'Funding Allocation Parameters'!$I$6), 'Library Subsidy Complex'!$C$2:$J$55, 8, FALSE)), 0)))))</f>
        <v>0</v>
      </c>
      <c r="AB753" s="179">
        <f>IF('Funding Allocation Parameters'!$C$6="Basic Library Subsidy", 0, IF('Funding Allocation Parameters'!$C$6="Grant funding", 0, IF('Funding Allocation Parameters'!$C$6="Other author funding",  MIN(W753*'Funding Allocation Parameters'!$E$6, 'Funding Allocation Parameters'!$G$6), IF('Funding Allocation Parameters'!$C$6="Any discretionary funds (grants if available, other if no grants)", MIN(W753*'Funding Allocation Parameters'!$E$6, 'Funding Allocation Parameters'!$G$6), IF('Funding Allocation Parameters'!$C$6="Complex Library Subsidy", 0, 0)))))</f>
        <v>1779.0003999999999</v>
      </c>
      <c r="AC753" s="177">
        <f t="shared" si="347"/>
        <v>0</v>
      </c>
      <c r="AD753" s="177">
        <f t="shared" si="348"/>
        <v>0</v>
      </c>
      <c r="AE753" s="180">
        <f>IF('Funding Allocation Parameters'!$C$7="Basic Library Subsidy", MIN(AC753*'Funding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MIN(AC753*VLOOKUP(CONCATENATE($A753, 'Funding Allocation Parameters'!$I$7), 'Library Subsidy Complex'!$C$2:$J$55, 2, FALSE), VLOOKUP(CONCATENATE($A753, 'Funding Allocation Parameters'!$I$7), 'Library Subsidy Complex'!$C$2:$J$55, 4, FALSE)), 0)))))</f>
        <v>0</v>
      </c>
      <c r="AF753" s="180">
        <f>IF('Funding Allocation Parameters'!$C$7="Basic Library Subsidy", 0, IF('Funding Allocation Parameters'!$C$7="Grant funding",MIN(AC753*'Funding Allocation Parameters'!$E$7, 'Funding Allocation Parameters'!$G$7), IF('Funding Allocation Parameters'!$C$7="Other author funding", 0, IF('Funding Allocation Parameters'!$C$7="Any discretionary funds (grants if available, other if no grants)", MIN(AC753*'Funding Allocation Parameters'!$E$7, 'Funding Allocation Parameters'!$G$7), IF('Funding Allocation Parameters'!$C$7="Complex Library Subsidy", 0, 0)))))</f>
        <v>0</v>
      </c>
      <c r="AG753" s="180">
        <f>IF('Funding Allocation Parameters'!$C$7="Basic Library Subsidy", 0, IF('Funding Allocation Parameters'!$C$7="Grant funding", 0, IF('Funding Allocation Parameters'!$C$7="Other author funding",  MIN(AC753*'Funding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3" s="180">
        <f>IF('Funding Allocation Parameters'!$C$7="Basic Library Subsidy", MIN(AD753*'Funding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MIN(AD753*VLOOKUP(CONCATENATE($A753, 'Funding Allocation Parameters'!$I$7), 'Library Subsidy Complex'!$C$2:$J$55, 6, FALSE), VLOOKUP(CONCATENATE($A753, 'Funding Allocation Parameters'!$I$7), 'Library Subsidy Complex'!$C$2:$J$55, 8, FALSE)), 0)))))</f>
        <v>0</v>
      </c>
      <c r="AI753" s="180">
        <f>IF('Funding Allocation Parameters'!$C$7="Basic Library Subsidy", 0, IF('Funding Allocation Parameters'!$C$7="Grant funding", 0, IF('Funding Allocation Parameters'!$C$7="Other author funding",  MIN(AD753*'Funding Allocation Parameters'!$E$7, 'Funding Allocation Parameters'!$G$7), IF('Funding Allocation Parameters'!$C$7="Any discretionary funds (grants if available, other if no grants)", MIN(AD753*'Funding Allocation Parameters'!$E$7, 'Funding Allocation Parameters'!$G$7), IF('Funding Allocation Parameters'!$C$7="Complex Library Subsidy", 0, 0)))))</f>
        <v>0</v>
      </c>
      <c r="AJ753" s="177">
        <f t="shared" si="349"/>
        <v>0</v>
      </c>
      <c r="AK753" s="177">
        <f t="shared" si="350"/>
        <v>0</v>
      </c>
      <c r="AL753" s="181">
        <f>IF('Funding Allocation Parameters'!$C$8="Basic Library Subsidy", MIN(AJ753*'Funding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MIN(AJ753*VLOOKUP(CONCATENATE($A753, 'Funding Allocation Parameters'!$I$8), 'Library Subsidy Complex'!$C$2:$J$55, 2, FALSE), VLOOKUP(CONCATENATE($A753, 'Funding Allocation Parameters'!$I$8), 'Library Subsidy Complex'!$C$2:$J$55, 4, FALSE)), 0)))))</f>
        <v>0</v>
      </c>
      <c r="AM753" s="181">
        <f>IF('Funding Allocation Parameters'!$C$8="Basic Library Subsidy", 0, IF('Funding Allocation Parameters'!$C$8="Grant funding",MIN(AJ753*'Funding Allocation Parameters'!$E$8, 'Funding Allocation Parameters'!$G$8), IF('Funding Allocation Parameters'!$C$8="Other author funding", 0, IF('Funding Allocation Parameters'!$C$8="Any discretionary funds (grants if available, other if no grants)", MIN(AJ753*'Funding Allocation Parameters'!$E$8, 'Funding Allocation Parameters'!$G$8), IF('Funding Allocation Parameters'!$C$8="Complex Library Subsidy", 0, 0)))))</f>
        <v>0</v>
      </c>
      <c r="AN753" s="181">
        <f>IF('Funding Allocation Parameters'!$C$8="Basic Library Subsidy", 0, IF('Funding Allocation Parameters'!$C$8="Grant funding", 0, IF('Funding Allocation Parameters'!$C$8="Other author funding",  MIN(AJ753*'Funding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3" s="181">
        <f>IF('Funding Allocation Parameters'!$C$8="Basic Library Subsidy", MIN(AK753*'Funding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MIN(AK753*VLOOKUP(CONCATENATE($A753, 'Funding Allocation Parameters'!$I$8), 'Library Subsidy Complex'!$C$2:$J$55, 6, FALSE), VLOOKUP(CONCATENATE($A753, 'Funding Allocation Parameters'!$I$8), 'Library Subsidy Complex'!$C$2:$J$55, 8, FALSE)), 0)))))</f>
        <v>0</v>
      </c>
      <c r="AP753" s="181">
        <f>IF('Funding Allocation Parameters'!$C$8="Basic Library Subsidy", 0, IF('Funding Allocation Parameters'!$C$8="Grant funding", 0, IF('Funding Allocation Parameters'!$C$8="Other author funding",  MIN(AK753*'Funding Allocation Parameters'!$E$8, 'Funding Allocation Parameters'!$G$8), IF('Funding Allocation Parameters'!$C$8="Any discretionary funds (grants if available, other if no grants)", MIN(AK753*'Funding Allocation Parameters'!$E$8, 'Funding Allocation Parameters'!$G$8), IF('Funding Allocation Parameters'!$C$8="Complex Library Subsidy", 0, 0)))))</f>
        <v>0</v>
      </c>
      <c r="AQ753" s="177">
        <f t="shared" si="351"/>
        <v>0</v>
      </c>
      <c r="AR753" s="177">
        <f t="shared" si="352"/>
        <v>0</v>
      </c>
      <c r="AS753" s="182">
        <f t="shared" si="353"/>
        <v>1189</v>
      </c>
      <c r="AT753" s="182">
        <f t="shared" si="354"/>
        <v>1779.0003999999999</v>
      </c>
      <c r="AU753" s="182">
        <f t="shared" si="355"/>
        <v>0</v>
      </c>
      <c r="AV753" s="182">
        <f t="shared" si="356"/>
        <v>1189</v>
      </c>
      <c r="AW753" s="182">
        <f t="shared" si="357"/>
        <v>1779.0003999999999</v>
      </c>
      <c r="AX753" s="183">
        <f t="shared" si="358"/>
        <v>1189</v>
      </c>
      <c r="AY753" s="183">
        <f t="shared" si="359"/>
        <v>1779.0003999999999</v>
      </c>
      <c r="AZ753" s="183">
        <f t="shared" si="360"/>
        <v>0</v>
      </c>
      <c r="BA753" s="183">
        <f t="shared" si="361"/>
        <v>0</v>
      </c>
      <c r="BB753" s="183">
        <f t="shared" si="362"/>
        <v>0</v>
      </c>
      <c r="BC753" s="184">
        <f t="shared" si="363"/>
        <v>1189</v>
      </c>
      <c r="BD753" s="184">
        <f t="shared" si="364"/>
        <v>0</v>
      </c>
      <c r="BE753" s="184">
        <f t="shared" si="365"/>
        <v>1779.0003999999999</v>
      </c>
      <c r="BF753" s="184">
        <f t="shared" si="366"/>
        <v>0</v>
      </c>
      <c r="BG753" s="102">
        <f t="shared" si="367"/>
        <v>0</v>
      </c>
      <c r="BH753" s="102">
        <f t="shared" si="368"/>
        <v>0</v>
      </c>
      <c r="BI753" s="102">
        <f t="shared" si="369"/>
        <v>0</v>
      </c>
      <c r="BJ753" s="102">
        <f t="shared" si="370"/>
        <v>1</v>
      </c>
      <c r="BK753" s="102">
        <f t="shared" si="371"/>
        <v>0</v>
      </c>
      <c r="BL753" s="102">
        <f t="shared" si="372"/>
        <v>0</v>
      </c>
      <c r="BN753" s="102"/>
    </row>
    <row r="754" spans="1:66" x14ac:dyDescent="0.25">
      <c r="A754" s="102" t="s">
        <v>18</v>
      </c>
      <c r="B754" s="102" t="s">
        <v>8</v>
      </c>
      <c r="C754" s="102" t="s">
        <v>8</v>
      </c>
      <c r="D754" s="102" t="s">
        <v>27</v>
      </c>
      <c r="E754" s="102" t="s">
        <v>1409</v>
      </c>
      <c r="F754" s="102" t="s">
        <v>1410</v>
      </c>
      <c r="G754" s="102">
        <v>1.867</v>
      </c>
      <c r="H754" s="102">
        <v>1</v>
      </c>
      <c r="I754" s="102">
        <v>1</v>
      </c>
      <c r="J754" s="167">
        <f>IFERROR(H754*VLOOKUP(A754, 'Advanced Parameters'!$B$7:$G$20, 6, FALSE)*VLOOKUP(A754, 'Growth Parameters'!$B$6:$H$19, 6, FALSE), 0)</f>
        <v>1</v>
      </c>
      <c r="K754" s="167">
        <f>IFERROR(IF('Advanced Parameters'!$C$5="n",'Raw Data'!I754*VLOOKUP(A754,'Advanced Parameters'!$B$7:$G$20,6,FALSE),J754*VLOOKUP(A754,'Advanced Parameters'!$B$7:$G$20,2,FALSE))*VLOOKUP(A754, 'Growth Parameters'!$B$6:$H$19, 6, FALSE), 0)</f>
        <v>1</v>
      </c>
      <c r="L754" s="167">
        <f t="shared" si="373"/>
        <v>0</v>
      </c>
      <c r="M754" s="168">
        <f>IFERROR(IF(G754="NA","NA",IF(G754&gt;'APC Parameters'!$K$6+VLOOKUP('Raw Data'!A754, 'APC Parameters'!$H$7:$L$20, 4, FALSE), 'APC Parameters'!$L$6+VLOOKUP('Raw Data'!A754, 'APC Parameters'!$H$7:$L$20, 5, FALSE), G754*('APC Parameters'!$J$6+VLOOKUP('Raw Data'!A754, 'APC Parameters'!$H$7:$L$20, 3, FALSE))+'APC Parameters'!$I$6+VLOOKUP('Raw Data'!A754, 'APC Parameters'!$H$7:$L$20, 2, FALSE))), 0)</f>
        <v>2472.1297999999997</v>
      </c>
      <c r="N754" s="168">
        <f t="shared" si="343"/>
        <v>2472.1297999999997</v>
      </c>
      <c r="O754" s="168">
        <f>IFERROR(IF(M754="NA",VLOOKUP(D754,'Internal Calculations'!$B$10:$C$11,2,FALSE), M754)*VLOOKUP(A754, 'Growth Parameters'!$B$6:$H$19, 7, FALSE), 0)</f>
        <v>2472.1297999999997</v>
      </c>
      <c r="P754" s="177">
        <f t="shared" si="344"/>
        <v>2472.1297999999997</v>
      </c>
      <c r="Q754" s="178">
        <f>IF('Funding Allocation Parameters'!$C$5="Basic Library Subsidy", MIN(O754*('Funding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MIN($O754*(VLOOKUP(CONCATENATE($A754, 'Funding Allocation Parameters'!$I$5), 'Library Subsidy Complex'!$C$2:$J$55, 2, FALSE)), VLOOKUP(CONCATENATE($A754, 'Funding Allocation Parameters'!$I$5), 'Library Subsidy Complex'!$C$2:$J$55, 4, FALSE)), 0)))))</f>
        <v>1189</v>
      </c>
      <c r="R754" s="178">
        <f>IF('Funding Allocation Parameters'!$C$5="Basic Library Subsidy", 0, IF('Funding Allocation Parameters'!$C$5="Grant funding",MIN(O754*('Funding Allocation Parameters'!$E$5), 'Funding Allocation Parameters'!$G$5), IF('Funding Allocation Parameters'!$C$5="Other author funding", 0, IF('Funding Allocation Parameters'!$C$5="Any discretionary funds (grants if available, other if no grants)", MIN(O754*('Funding Allocation Parameters'!$E$5), 'Funding Allocation Parameters'!$G$5), IF('Funding Allocation Parameters'!$C$5="Complex Library Subsidy", 0, 0)))))</f>
        <v>0</v>
      </c>
      <c r="S754" s="178">
        <f>IF('Funding Allocation Parameters'!$C$5="Basic Library Subsidy", 0, IF('Funding Allocation Parameters'!$C$5="Grant funding", 0, IF('Funding Allocation Parameters'!$C$5="Other author funding",  MIN(O754*('Funding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4" s="178">
        <f>IF('Funding Allocation Parameters'!$C$5="Basic Library Subsidy", MIN(O754*('Funding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MIN($O754*(VLOOKUP(CONCATENATE($A754, 'Funding Allocation Parameters'!$I$5), 'Library Subsidy Complex'!$C$2:$J$55, 6, FALSE)), VLOOKUP(CONCATENATE($A754, 'Funding Allocation Parameters'!$I$5), 'Library Subsidy Complex'!$C$2:$J$55, 8, FALSE)), 0)))))</f>
        <v>1189</v>
      </c>
      <c r="U754" s="178">
        <f>IF('Funding Allocation Parameters'!$C$5="Basic Library Subsidy", 0, IF('Funding Allocation Parameters'!$C$5="Grant funding", 0, IF('Funding Allocation Parameters'!$C$5="Other author funding",  MIN(O754*('Funding Allocation Parameters'!$E$5), 'Funding Allocation Parameters'!$G$5), IF('Funding Allocation Parameters'!$C$5="Any discretionary funds (grants if available, other if no grants)", MIN(O754*('Funding Allocation Parameters'!$E$5), 'Funding Allocation Parameters'!$G$5), IF('Funding Allocation Parameters'!$C$5="Complex Library Subsidy", 0, 0)))))</f>
        <v>0</v>
      </c>
      <c r="V754" s="177">
        <f t="shared" si="345"/>
        <v>1283.1297999999997</v>
      </c>
      <c r="W754" s="177">
        <f t="shared" si="346"/>
        <v>1283.1297999999997</v>
      </c>
      <c r="X754" s="179">
        <f>IF('Funding Allocation Parameters'!$C$6="Basic Library Subsidy", MIN(V754*'Funding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MIN(V754*VLOOKUP(CONCATENATE($A754, 'Funding Allocation Parameters'!$I$6), 'Library Subsidy Complex'!$C$2:$J$55, 2, FALSE), VLOOKUP(CONCATENATE($A754, 'Funding Allocation Parameters'!$I$6), 'Library Subsidy Complex'!$C$2:$J$55, 4, FALSE)), 0)))))</f>
        <v>0</v>
      </c>
      <c r="Y754" s="179">
        <f>IF('Funding Allocation Parameters'!$C$6="Basic Library Subsidy", 0, IF('Funding Allocation Parameters'!$C$6="Grant funding",MIN(V754*'Funding Allocation Parameters'!$E$6, 'Funding Allocation Parameters'!$G$6), IF('Funding Allocation Parameters'!$C$6="Other author funding", 0, IF('Funding Allocation Parameters'!$C$6="Any discretionary funds (grants if available, other if no grants)", MIN(V754*'Funding Allocation Parameters'!$E$6, 'Funding Allocation Parameters'!$G$6), IF('Funding Allocation Parameters'!$C$6="Complex Library Subsidy", 0, 0)))))</f>
        <v>1283.1297999999997</v>
      </c>
      <c r="Z754" s="179">
        <f>IF('Funding Allocation Parameters'!$C$6="Basic Library Subsidy", 0, IF('Funding Allocation Parameters'!$C$6="Grant funding", 0, IF('Funding Allocation Parameters'!$C$6="Other author funding",  MIN(V754*'Funding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4" s="179">
        <f>IF('Funding Allocation Parameters'!$C$6="Basic Library Subsidy", MIN(W754*'Funding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MIN(W754*VLOOKUP(CONCATENATE($A754, 'Funding Allocation Parameters'!$I$6), 'Library Subsidy Complex'!$C$2:$J$55, 6, FALSE), VLOOKUP(CONCATENATE($A754, 'Funding Allocation Parameters'!$I$6), 'Library Subsidy Complex'!$C$2:$J$55, 8, FALSE)), 0)))))</f>
        <v>0</v>
      </c>
      <c r="AB754" s="179">
        <f>IF('Funding Allocation Parameters'!$C$6="Basic Library Subsidy", 0, IF('Funding Allocation Parameters'!$C$6="Grant funding", 0, IF('Funding Allocation Parameters'!$C$6="Other author funding",  MIN(W754*'Funding Allocation Parameters'!$E$6, 'Funding Allocation Parameters'!$G$6), IF('Funding Allocation Parameters'!$C$6="Any discretionary funds (grants if available, other if no grants)", MIN(W754*'Funding Allocation Parameters'!$E$6, 'Funding Allocation Parameters'!$G$6), IF('Funding Allocation Parameters'!$C$6="Complex Library Subsidy", 0, 0)))))</f>
        <v>1283.1297999999997</v>
      </c>
      <c r="AC754" s="177">
        <f t="shared" si="347"/>
        <v>0</v>
      </c>
      <c r="AD754" s="177">
        <f t="shared" si="348"/>
        <v>0</v>
      </c>
      <c r="AE754" s="180">
        <f>IF('Funding Allocation Parameters'!$C$7="Basic Library Subsidy", MIN(AC754*'Funding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MIN(AC754*VLOOKUP(CONCATENATE($A754, 'Funding Allocation Parameters'!$I$7), 'Library Subsidy Complex'!$C$2:$J$55, 2, FALSE), VLOOKUP(CONCATENATE($A754, 'Funding Allocation Parameters'!$I$7), 'Library Subsidy Complex'!$C$2:$J$55, 4, FALSE)), 0)))))</f>
        <v>0</v>
      </c>
      <c r="AF754" s="180">
        <f>IF('Funding Allocation Parameters'!$C$7="Basic Library Subsidy", 0, IF('Funding Allocation Parameters'!$C$7="Grant funding",MIN(AC754*'Funding Allocation Parameters'!$E$7, 'Funding Allocation Parameters'!$G$7), IF('Funding Allocation Parameters'!$C$7="Other author funding", 0, IF('Funding Allocation Parameters'!$C$7="Any discretionary funds (grants if available, other if no grants)", MIN(AC754*'Funding Allocation Parameters'!$E$7, 'Funding Allocation Parameters'!$G$7), IF('Funding Allocation Parameters'!$C$7="Complex Library Subsidy", 0, 0)))))</f>
        <v>0</v>
      </c>
      <c r="AG754" s="180">
        <f>IF('Funding Allocation Parameters'!$C$7="Basic Library Subsidy", 0, IF('Funding Allocation Parameters'!$C$7="Grant funding", 0, IF('Funding Allocation Parameters'!$C$7="Other author funding",  MIN(AC754*'Funding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4" s="180">
        <f>IF('Funding Allocation Parameters'!$C$7="Basic Library Subsidy", MIN(AD754*'Funding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MIN(AD754*VLOOKUP(CONCATENATE($A754, 'Funding Allocation Parameters'!$I$7), 'Library Subsidy Complex'!$C$2:$J$55, 6, FALSE), VLOOKUP(CONCATENATE($A754, 'Funding Allocation Parameters'!$I$7), 'Library Subsidy Complex'!$C$2:$J$55, 8, FALSE)), 0)))))</f>
        <v>0</v>
      </c>
      <c r="AI754" s="180">
        <f>IF('Funding Allocation Parameters'!$C$7="Basic Library Subsidy", 0, IF('Funding Allocation Parameters'!$C$7="Grant funding", 0, IF('Funding Allocation Parameters'!$C$7="Other author funding",  MIN(AD754*'Funding Allocation Parameters'!$E$7, 'Funding Allocation Parameters'!$G$7), IF('Funding Allocation Parameters'!$C$7="Any discretionary funds (grants if available, other if no grants)", MIN(AD754*'Funding Allocation Parameters'!$E$7, 'Funding Allocation Parameters'!$G$7), IF('Funding Allocation Parameters'!$C$7="Complex Library Subsidy", 0, 0)))))</f>
        <v>0</v>
      </c>
      <c r="AJ754" s="177">
        <f t="shared" si="349"/>
        <v>0</v>
      </c>
      <c r="AK754" s="177">
        <f t="shared" si="350"/>
        <v>0</v>
      </c>
      <c r="AL754" s="181">
        <f>IF('Funding Allocation Parameters'!$C$8="Basic Library Subsidy", MIN(AJ754*'Funding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MIN(AJ754*VLOOKUP(CONCATENATE($A754, 'Funding Allocation Parameters'!$I$8), 'Library Subsidy Complex'!$C$2:$J$55, 2, FALSE), VLOOKUP(CONCATENATE($A754, 'Funding Allocation Parameters'!$I$8), 'Library Subsidy Complex'!$C$2:$J$55, 4, FALSE)), 0)))))</f>
        <v>0</v>
      </c>
      <c r="AM754" s="181">
        <f>IF('Funding Allocation Parameters'!$C$8="Basic Library Subsidy", 0, IF('Funding Allocation Parameters'!$C$8="Grant funding",MIN(AJ754*'Funding Allocation Parameters'!$E$8, 'Funding Allocation Parameters'!$G$8), IF('Funding Allocation Parameters'!$C$8="Other author funding", 0, IF('Funding Allocation Parameters'!$C$8="Any discretionary funds (grants if available, other if no grants)", MIN(AJ754*'Funding Allocation Parameters'!$E$8, 'Funding Allocation Parameters'!$G$8), IF('Funding Allocation Parameters'!$C$8="Complex Library Subsidy", 0, 0)))))</f>
        <v>0</v>
      </c>
      <c r="AN754" s="181">
        <f>IF('Funding Allocation Parameters'!$C$8="Basic Library Subsidy", 0, IF('Funding Allocation Parameters'!$C$8="Grant funding", 0, IF('Funding Allocation Parameters'!$C$8="Other author funding",  MIN(AJ754*'Funding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4" s="181">
        <f>IF('Funding Allocation Parameters'!$C$8="Basic Library Subsidy", MIN(AK754*'Funding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MIN(AK754*VLOOKUP(CONCATENATE($A754, 'Funding Allocation Parameters'!$I$8), 'Library Subsidy Complex'!$C$2:$J$55, 6, FALSE), VLOOKUP(CONCATENATE($A754, 'Funding Allocation Parameters'!$I$8), 'Library Subsidy Complex'!$C$2:$J$55, 8, FALSE)), 0)))))</f>
        <v>0</v>
      </c>
      <c r="AP754" s="181">
        <f>IF('Funding Allocation Parameters'!$C$8="Basic Library Subsidy", 0, IF('Funding Allocation Parameters'!$C$8="Grant funding", 0, IF('Funding Allocation Parameters'!$C$8="Other author funding",  MIN(AK754*'Funding Allocation Parameters'!$E$8, 'Funding Allocation Parameters'!$G$8), IF('Funding Allocation Parameters'!$C$8="Any discretionary funds (grants if available, other if no grants)", MIN(AK754*'Funding Allocation Parameters'!$E$8, 'Funding Allocation Parameters'!$G$8), IF('Funding Allocation Parameters'!$C$8="Complex Library Subsidy", 0, 0)))))</f>
        <v>0</v>
      </c>
      <c r="AQ754" s="177">
        <f t="shared" si="351"/>
        <v>0</v>
      </c>
      <c r="AR754" s="177">
        <f t="shared" si="352"/>
        <v>0</v>
      </c>
      <c r="AS754" s="182">
        <f t="shared" si="353"/>
        <v>1189</v>
      </c>
      <c r="AT754" s="182">
        <f t="shared" si="354"/>
        <v>1283.1297999999997</v>
      </c>
      <c r="AU754" s="182">
        <f t="shared" si="355"/>
        <v>0</v>
      </c>
      <c r="AV754" s="182">
        <f t="shared" si="356"/>
        <v>1189</v>
      </c>
      <c r="AW754" s="182">
        <f t="shared" si="357"/>
        <v>1283.1297999999997</v>
      </c>
      <c r="AX754" s="183">
        <f t="shared" si="358"/>
        <v>1189</v>
      </c>
      <c r="AY754" s="183">
        <f t="shared" si="359"/>
        <v>1283.1297999999997</v>
      </c>
      <c r="AZ754" s="183">
        <f t="shared" si="360"/>
        <v>0</v>
      </c>
      <c r="BA754" s="183">
        <f t="shared" si="361"/>
        <v>0</v>
      </c>
      <c r="BB754" s="183">
        <f t="shared" si="362"/>
        <v>0</v>
      </c>
      <c r="BC754" s="184">
        <f t="shared" si="363"/>
        <v>1189</v>
      </c>
      <c r="BD754" s="184">
        <f t="shared" si="364"/>
        <v>0</v>
      </c>
      <c r="BE754" s="184">
        <f t="shared" si="365"/>
        <v>1283.1297999999997</v>
      </c>
      <c r="BF754" s="184">
        <f t="shared" si="366"/>
        <v>0</v>
      </c>
      <c r="BG754" s="102">
        <f t="shared" si="367"/>
        <v>0</v>
      </c>
      <c r="BH754" s="102">
        <f t="shared" si="368"/>
        <v>0</v>
      </c>
      <c r="BI754" s="102">
        <f t="shared" si="369"/>
        <v>0</v>
      </c>
      <c r="BJ754" s="102">
        <f t="shared" si="370"/>
        <v>1</v>
      </c>
      <c r="BK754" s="102">
        <f t="shared" si="371"/>
        <v>0</v>
      </c>
      <c r="BL754" s="102">
        <f t="shared" si="372"/>
        <v>0</v>
      </c>
      <c r="BN754" s="102"/>
    </row>
    <row r="755" spans="1:66" x14ac:dyDescent="0.25">
      <c r="A755" s="102" t="s">
        <v>18</v>
      </c>
      <c r="B755" s="102" t="s">
        <v>8</v>
      </c>
      <c r="C755" s="102" t="s">
        <v>8</v>
      </c>
      <c r="D755" s="102" t="s">
        <v>27</v>
      </c>
      <c r="E755" s="102" t="s">
        <v>1244</v>
      </c>
      <c r="F755" s="102" t="s">
        <v>1411</v>
      </c>
      <c r="G755" s="102">
        <v>3.3420000000000001</v>
      </c>
      <c r="H755" s="102">
        <v>1</v>
      </c>
      <c r="I755" s="102">
        <v>1</v>
      </c>
      <c r="J755" s="167">
        <f>IFERROR(H755*VLOOKUP(A755, 'Advanced Parameters'!$B$7:$G$20, 6, FALSE)*VLOOKUP(A755, 'Growth Parameters'!$B$6:$H$19, 6, FALSE), 0)</f>
        <v>1</v>
      </c>
      <c r="K755" s="167">
        <f>IFERROR(IF('Advanced Parameters'!$C$5="n",'Raw Data'!I755*VLOOKUP(A755,'Advanced Parameters'!$B$7:$G$20,6,FALSE),J755*VLOOKUP(A755,'Advanced Parameters'!$B$7:$G$20,2,FALSE))*VLOOKUP(A755, 'Growth Parameters'!$B$6:$H$19, 6, FALSE), 0)</f>
        <v>1</v>
      </c>
      <c r="L755" s="167">
        <f t="shared" si="373"/>
        <v>0</v>
      </c>
      <c r="M755" s="168">
        <f>IFERROR(IF(G755="NA","NA",IF(G755&gt;'APC Parameters'!$K$6+VLOOKUP('Raw Data'!A755, 'APC Parameters'!$H$7:$L$20, 4, FALSE), 'APC Parameters'!$L$6+VLOOKUP('Raw Data'!A755, 'APC Parameters'!$H$7:$L$20, 5, FALSE), G755*('APC Parameters'!$J$6+VLOOKUP('Raw Data'!A755, 'APC Parameters'!$H$7:$L$20, 3, FALSE))+'APC Parameters'!$I$6+VLOOKUP('Raw Data'!A755, 'APC Parameters'!$H$7:$L$20, 2, FALSE))), 0)</f>
        <v>5000</v>
      </c>
      <c r="N755" s="168">
        <f t="shared" si="343"/>
        <v>5000</v>
      </c>
      <c r="O755" s="168">
        <f>IFERROR(IF(M755="NA",VLOOKUP(D755,'Internal Calculations'!$B$10:$C$11,2,FALSE), M755)*VLOOKUP(A755, 'Growth Parameters'!$B$6:$H$19, 7, FALSE), 0)</f>
        <v>5000</v>
      </c>
      <c r="P755" s="177">
        <f t="shared" si="344"/>
        <v>5000</v>
      </c>
      <c r="Q755" s="178">
        <f>IF('Funding Allocation Parameters'!$C$5="Basic Library Subsidy", MIN(O755*('Funding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MIN($O755*(VLOOKUP(CONCATENATE($A755, 'Funding Allocation Parameters'!$I$5), 'Library Subsidy Complex'!$C$2:$J$55, 2, FALSE)), VLOOKUP(CONCATENATE($A755, 'Funding Allocation Parameters'!$I$5), 'Library Subsidy Complex'!$C$2:$J$55, 4, FALSE)), 0)))))</f>
        <v>1189</v>
      </c>
      <c r="R755" s="178">
        <f>IF('Funding Allocation Parameters'!$C$5="Basic Library Subsidy", 0, IF('Funding Allocation Parameters'!$C$5="Grant funding",MIN(O755*('Funding Allocation Parameters'!$E$5), 'Funding Allocation Parameters'!$G$5), IF('Funding Allocation Parameters'!$C$5="Other author funding", 0, IF('Funding Allocation Parameters'!$C$5="Any discretionary funds (grants if available, other if no grants)", MIN(O755*('Funding Allocation Parameters'!$E$5), 'Funding Allocation Parameters'!$G$5), IF('Funding Allocation Parameters'!$C$5="Complex Library Subsidy", 0, 0)))))</f>
        <v>0</v>
      </c>
      <c r="S755" s="178">
        <f>IF('Funding Allocation Parameters'!$C$5="Basic Library Subsidy", 0, IF('Funding Allocation Parameters'!$C$5="Grant funding", 0, IF('Funding Allocation Parameters'!$C$5="Other author funding",  MIN(O755*('Funding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5" s="178">
        <f>IF('Funding Allocation Parameters'!$C$5="Basic Library Subsidy", MIN(O755*('Funding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MIN($O755*(VLOOKUP(CONCATENATE($A755, 'Funding Allocation Parameters'!$I$5), 'Library Subsidy Complex'!$C$2:$J$55, 6, FALSE)), VLOOKUP(CONCATENATE($A755, 'Funding Allocation Parameters'!$I$5), 'Library Subsidy Complex'!$C$2:$J$55, 8, FALSE)), 0)))))</f>
        <v>1189</v>
      </c>
      <c r="U755" s="178">
        <f>IF('Funding Allocation Parameters'!$C$5="Basic Library Subsidy", 0, IF('Funding Allocation Parameters'!$C$5="Grant funding", 0, IF('Funding Allocation Parameters'!$C$5="Other author funding",  MIN(O755*('Funding Allocation Parameters'!$E$5), 'Funding Allocation Parameters'!$G$5), IF('Funding Allocation Parameters'!$C$5="Any discretionary funds (grants if available, other if no grants)", MIN(O755*('Funding Allocation Parameters'!$E$5), 'Funding Allocation Parameters'!$G$5), IF('Funding Allocation Parameters'!$C$5="Complex Library Subsidy", 0, 0)))))</f>
        <v>0</v>
      </c>
      <c r="V755" s="177">
        <f t="shared" si="345"/>
        <v>3811</v>
      </c>
      <c r="W755" s="177">
        <f t="shared" si="346"/>
        <v>3811</v>
      </c>
      <c r="X755" s="179">
        <f>IF('Funding Allocation Parameters'!$C$6="Basic Library Subsidy", MIN(V755*'Funding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MIN(V755*VLOOKUP(CONCATENATE($A755, 'Funding Allocation Parameters'!$I$6), 'Library Subsidy Complex'!$C$2:$J$55, 2, FALSE), VLOOKUP(CONCATENATE($A755, 'Funding Allocation Parameters'!$I$6), 'Library Subsidy Complex'!$C$2:$J$55, 4, FALSE)), 0)))))</f>
        <v>0</v>
      </c>
      <c r="Y755" s="179">
        <f>IF('Funding Allocation Parameters'!$C$6="Basic Library Subsidy", 0, IF('Funding Allocation Parameters'!$C$6="Grant funding",MIN(V755*'Funding Allocation Parameters'!$E$6, 'Funding Allocation Parameters'!$G$6), IF('Funding Allocation Parameters'!$C$6="Other author funding", 0, IF('Funding Allocation Parameters'!$C$6="Any discretionary funds (grants if available, other if no grants)", MIN(V755*'Funding Allocation Parameters'!$E$6, 'Funding Allocation Parameters'!$G$6), IF('Funding Allocation Parameters'!$C$6="Complex Library Subsidy", 0, 0)))))</f>
        <v>3811</v>
      </c>
      <c r="Z755" s="179">
        <f>IF('Funding Allocation Parameters'!$C$6="Basic Library Subsidy", 0, IF('Funding Allocation Parameters'!$C$6="Grant funding", 0, IF('Funding Allocation Parameters'!$C$6="Other author funding",  MIN(V755*'Funding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5" s="179">
        <f>IF('Funding Allocation Parameters'!$C$6="Basic Library Subsidy", MIN(W755*'Funding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MIN(W755*VLOOKUP(CONCATENATE($A755, 'Funding Allocation Parameters'!$I$6), 'Library Subsidy Complex'!$C$2:$J$55, 6, FALSE), VLOOKUP(CONCATENATE($A755, 'Funding Allocation Parameters'!$I$6), 'Library Subsidy Complex'!$C$2:$J$55, 8, FALSE)), 0)))))</f>
        <v>0</v>
      </c>
      <c r="AB755" s="179">
        <f>IF('Funding Allocation Parameters'!$C$6="Basic Library Subsidy", 0, IF('Funding Allocation Parameters'!$C$6="Grant funding", 0, IF('Funding Allocation Parameters'!$C$6="Other author funding",  MIN(W755*'Funding Allocation Parameters'!$E$6, 'Funding Allocation Parameters'!$G$6), IF('Funding Allocation Parameters'!$C$6="Any discretionary funds (grants if available, other if no grants)", MIN(W755*'Funding Allocation Parameters'!$E$6, 'Funding Allocation Parameters'!$G$6), IF('Funding Allocation Parameters'!$C$6="Complex Library Subsidy", 0, 0)))))</f>
        <v>3811</v>
      </c>
      <c r="AC755" s="177">
        <f t="shared" si="347"/>
        <v>0</v>
      </c>
      <c r="AD755" s="177">
        <f t="shared" si="348"/>
        <v>0</v>
      </c>
      <c r="AE755" s="180">
        <f>IF('Funding Allocation Parameters'!$C$7="Basic Library Subsidy", MIN(AC755*'Funding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MIN(AC755*VLOOKUP(CONCATENATE($A755, 'Funding Allocation Parameters'!$I$7), 'Library Subsidy Complex'!$C$2:$J$55, 2, FALSE), VLOOKUP(CONCATENATE($A755, 'Funding Allocation Parameters'!$I$7), 'Library Subsidy Complex'!$C$2:$J$55, 4, FALSE)), 0)))))</f>
        <v>0</v>
      </c>
      <c r="AF755" s="180">
        <f>IF('Funding Allocation Parameters'!$C$7="Basic Library Subsidy", 0, IF('Funding Allocation Parameters'!$C$7="Grant funding",MIN(AC755*'Funding Allocation Parameters'!$E$7, 'Funding Allocation Parameters'!$G$7), IF('Funding Allocation Parameters'!$C$7="Other author funding", 0, IF('Funding Allocation Parameters'!$C$7="Any discretionary funds (grants if available, other if no grants)", MIN(AC755*'Funding Allocation Parameters'!$E$7, 'Funding Allocation Parameters'!$G$7), IF('Funding Allocation Parameters'!$C$7="Complex Library Subsidy", 0, 0)))))</f>
        <v>0</v>
      </c>
      <c r="AG755" s="180">
        <f>IF('Funding Allocation Parameters'!$C$7="Basic Library Subsidy", 0, IF('Funding Allocation Parameters'!$C$7="Grant funding", 0, IF('Funding Allocation Parameters'!$C$7="Other author funding",  MIN(AC755*'Funding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5" s="180">
        <f>IF('Funding Allocation Parameters'!$C$7="Basic Library Subsidy", MIN(AD755*'Funding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MIN(AD755*VLOOKUP(CONCATENATE($A755, 'Funding Allocation Parameters'!$I$7), 'Library Subsidy Complex'!$C$2:$J$55, 6, FALSE), VLOOKUP(CONCATENATE($A755, 'Funding Allocation Parameters'!$I$7), 'Library Subsidy Complex'!$C$2:$J$55, 8, FALSE)), 0)))))</f>
        <v>0</v>
      </c>
      <c r="AI755" s="180">
        <f>IF('Funding Allocation Parameters'!$C$7="Basic Library Subsidy", 0, IF('Funding Allocation Parameters'!$C$7="Grant funding", 0, IF('Funding Allocation Parameters'!$C$7="Other author funding",  MIN(AD755*'Funding Allocation Parameters'!$E$7, 'Funding Allocation Parameters'!$G$7), IF('Funding Allocation Parameters'!$C$7="Any discretionary funds (grants if available, other if no grants)", MIN(AD755*'Funding Allocation Parameters'!$E$7, 'Funding Allocation Parameters'!$G$7), IF('Funding Allocation Parameters'!$C$7="Complex Library Subsidy", 0, 0)))))</f>
        <v>0</v>
      </c>
      <c r="AJ755" s="177">
        <f t="shared" si="349"/>
        <v>0</v>
      </c>
      <c r="AK755" s="177">
        <f t="shared" si="350"/>
        <v>0</v>
      </c>
      <c r="AL755" s="181">
        <f>IF('Funding Allocation Parameters'!$C$8="Basic Library Subsidy", MIN(AJ755*'Funding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MIN(AJ755*VLOOKUP(CONCATENATE($A755, 'Funding Allocation Parameters'!$I$8), 'Library Subsidy Complex'!$C$2:$J$55, 2, FALSE), VLOOKUP(CONCATENATE($A755, 'Funding Allocation Parameters'!$I$8), 'Library Subsidy Complex'!$C$2:$J$55, 4, FALSE)), 0)))))</f>
        <v>0</v>
      </c>
      <c r="AM755" s="181">
        <f>IF('Funding Allocation Parameters'!$C$8="Basic Library Subsidy", 0, IF('Funding Allocation Parameters'!$C$8="Grant funding",MIN(AJ755*'Funding Allocation Parameters'!$E$8, 'Funding Allocation Parameters'!$G$8), IF('Funding Allocation Parameters'!$C$8="Other author funding", 0, IF('Funding Allocation Parameters'!$C$8="Any discretionary funds (grants if available, other if no grants)", MIN(AJ755*'Funding Allocation Parameters'!$E$8, 'Funding Allocation Parameters'!$G$8), IF('Funding Allocation Parameters'!$C$8="Complex Library Subsidy", 0, 0)))))</f>
        <v>0</v>
      </c>
      <c r="AN755" s="181">
        <f>IF('Funding Allocation Parameters'!$C$8="Basic Library Subsidy", 0, IF('Funding Allocation Parameters'!$C$8="Grant funding", 0, IF('Funding Allocation Parameters'!$C$8="Other author funding",  MIN(AJ755*'Funding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5" s="181">
        <f>IF('Funding Allocation Parameters'!$C$8="Basic Library Subsidy", MIN(AK755*'Funding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MIN(AK755*VLOOKUP(CONCATENATE($A755, 'Funding Allocation Parameters'!$I$8), 'Library Subsidy Complex'!$C$2:$J$55, 6, FALSE), VLOOKUP(CONCATENATE($A755, 'Funding Allocation Parameters'!$I$8), 'Library Subsidy Complex'!$C$2:$J$55, 8, FALSE)), 0)))))</f>
        <v>0</v>
      </c>
      <c r="AP755" s="181">
        <f>IF('Funding Allocation Parameters'!$C$8="Basic Library Subsidy", 0, IF('Funding Allocation Parameters'!$C$8="Grant funding", 0, IF('Funding Allocation Parameters'!$C$8="Other author funding",  MIN(AK755*'Funding Allocation Parameters'!$E$8, 'Funding Allocation Parameters'!$G$8), IF('Funding Allocation Parameters'!$C$8="Any discretionary funds (grants if available, other if no grants)", MIN(AK755*'Funding Allocation Parameters'!$E$8, 'Funding Allocation Parameters'!$G$8), IF('Funding Allocation Parameters'!$C$8="Complex Library Subsidy", 0, 0)))))</f>
        <v>0</v>
      </c>
      <c r="AQ755" s="177">
        <f t="shared" si="351"/>
        <v>0</v>
      </c>
      <c r="AR755" s="177">
        <f t="shared" si="352"/>
        <v>0</v>
      </c>
      <c r="AS755" s="182">
        <f t="shared" si="353"/>
        <v>1189</v>
      </c>
      <c r="AT755" s="182">
        <f t="shared" si="354"/>
        <v>3811</v>
      </c>
      <c r="AU755" s="182">
        <f t="shared" si="355"/>
        <v>0</v>
      </c>
      <c r="AV755" s="182">
        <f t="shared" si="356"/>
        <v>1189</v>
      </c>
      <c r="AW755" s="182">
        <f t="shared" si="357"/>
        <v>3811</v>
      </c>
      <c r="AX755" s="183">
        <f t="shared" si="358"/>
        <v>1189</v>
      </c>
      <c r="AY755" s="183">
        <f t="shared" si="359"/>
        <v>3811</v>
      </c>
      <c r="AZ755" s="183">
        <f t="shared" si="360"/>
        <v>0</v>
      </c>
      <c r="BA755" s="183">
        <f t="shared" si="361"/>
        <v>0</v>
      </c>
      <c r="BB755" s="183">
        <f t="shared" si="362"/>
        <v>0</v>
      </c>
      <c r="BC755" s="184">
        <f t="shared" si="363"/>
        <v>1189</v>
      </c>
      <c r="BD755" s="184">
        <f t="shared" si="364"/>
        <v>0</v>
      </c>
      <c r="BE755" s="184">
        <f t="shared" si="365"/>
        <v>3811</v>
      </c>
      <c r="BF755" s="184">
        <f t="shared" si="366"/>
        <v>0</v>
      </c>
      <c r="BG755" s="102">
        <f t="shared" si="367"/>
        <v>0</v>
      </c>
      <c r="BH755" s="102">
        <f t="shared" si="368"/>
        <v>0</v>
      </c>
      <c r="BI755" s="102">
        <f t="shared" si="369"/>
        <v>0</v>
      </c>
      <c r="BJ755" s="102">
        <f t="shared" si="370"/>
        <v>1</v>
      </c>
      <c r="BK755" s="102">
        <f t="shared" si="371"/>
        <v>0</v>
      </c>
      <c r="BL755" s="102">
        <f t="shared" si="372"/>
        <v>0</v>
      </c>
      <c r="BN755" s="102"/>
    </row>
    <row r="756" spans="1:66" x14ac:dyDescent="0.25">
      <c r="A756" s="102" t="s">
        <v>23</v>
      </c>
      <c r="B756" s="102" t="s">
        <v>15</v>
      </c>
      <c r="C756" s="102" t="s">
        <v>8</v>
      </c>
      <c r="D756" s="102" t="s">
        <v>27</v>
      </c>
      <c r="E756" s="102" t="s">
        <v>293</v>
      </c>
      <c r="F756" s="102" t="s">
        <v>1412</v>
      </c>
      <c r="G756" s="102" t="s">
        <v>9</v>
      </c>
      <c r="H756" s="102">
        <v>1</v>
      </c>
      <c r="I756" s="102">
        <v>0</v>
      </c>
      <c r="J756" s="167">
        <f>IFERROR(H756*VLOOKUP(A756, 'Advanced Parameters'!$B$7:$G$20, 6, FALSE)*VLOOKUP(A756, 'Growth Parameters'!$B$6:$H$19, 6, FALSE), 0)</f>
        <v>1</v>
      </c>
      <c r="K756" s="167">
        <f>IFERROR(IF('Advanced Parameters'!$C$5="n",'Raw Data'!I756*VLOOKUP(A756,'Advanced Parameters'!$B$7:$G$20,6,FALSE),J756*VLOOKUP(A756,'Advanced Parameters'!$B$7:$G$20,2,FALSE))*VLOOKUP(A756, 'Growth Parameters'!$B$6:$H$19, 6, FALSE), 0)</f>
        <v>0</v>
      </c>
      <c r="L756" s="167">
        <f t="shared" si="373"/>
        <v>1</v>
      </c>
      <c r="M756" s="168" t="str">
        <f>IFERROR(IF(G756="NA","NA",IF(G756&gt;'APC Parameters'!$K$6+VLOOKUP('Raw Data'!A756, 'APC Parameters'!$H$7:$L$20, 4, FALSE), 'APC Parameters'!$L$6+VLOOKUP('Raw Data'!A756, 'APC Parameters'!$H$7:$L$20, 5, FALSE), G756*('APC Parameters'!$J$6+VLOOKUP('Raw Data'!A756, 'APC Parameters'!$H$7:$L$20, 3, FALSE))+'APC Parameters'!$I$6+VLOOKUP('Raw Data'!A756, 'APC Parameters'!$H$7:$L$20, 2, FALSE))), 0)</f>
        <v>NA</v>
      </c>
      <c r="N756" s="168" t="str">
        <f t="shared" si="343"/>
        <v>NA</v>
      </c>
      <c r="O756" s="168">
        <f>IFERROR(IF(M756="NA",VLOOKUP(D756,'Internal Calculations'!$B$10:$C$11,2,FALSE), M756)*VLOOKUP(A756, 'Growth Parameters'!$B$6:$H$19, 7, FALSE), 0)</f>
        <v>2278.6764150234731</v>
      </c>
      <c r="P756" s="177">
        <f t="shared" si="344"/>
        <v>2278.6764150234731</v>
      </c>
      <c r="Q756" s="178">
        <f>IF('Funding Allocation Parameters'!$C$5="Basic Library Subsidy", MIN(O756*('Funding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MIN($O756*(VLOOKUP(CONCATENATE($A756, 'Funding Allocation Parameters'!$I$5), 'Library Subsidy Complex'!$C$2:$J$55, 2, FALSE)), VLOOKUP(CONCATENATE($A756, 'Funding Allocation Parameters'!$I$5), 'Library Subsidy Complex'!$C$2:$J$55, 4, FALSE)), 0)))))</f>
        <v>1189</v>
      </c>
      <c r="R756" s="178">
        <f>IF('Funding Allocation Parameters'!$C$5="Basic Library Subsidy", 0, IF('Funding Allocation Parameters'!$C$5="Grant funding",MIN(O756*('Funding Allocation Parameters'!$E$5), 'Funding Allocation Parameters'!$G$5), IF('Funding Allocation Parameters'!$C$5="Other author funding", 0, IF('Funding Allocation Parameters'!$C$5="Any discretionary funds (grants if available, other if no grants)", MIN(O756*('Funding Allocation Parameters'!$E$5), 'Funding Allocation Parameters'!$G$5), IF('Funding Allocation Parameters'!$C$5="Complex Library Subsidy", 0, 0)))))</f>
        <v>0</v>
      </c>
      <c r="S756" s="178">
        <f>IF('Funding Allocation Parameters'!$C$5="Basic Library Subsidy", 0, IF('Funding Allocation Parameters'!$C$5="Grant funding", 0, IF('Funding Allocation Parameters'!$C$5="Other author funding",  MIN(O756*('Funding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6" s="178">
        <f>IF('Funding Allocation Parameters'!$C$5="Basic Library Subsidy", MIN(O756*('Funding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MIN($O756*(VLOOKUP(CONCATENATE($A756, 'Funding Allocation Parameters'!$I$5), 'Library Subsidy Complex'!$C$2:$J$55, 6, FALSE)), VLOOKUP(CONCATENATE($A756, 'Funding Allocation Parameters'!$I$5), 'Library Subsidy Complex'!$C$2:$J$55, 8, FALSE)), 0)))))</f>
        <v>1189</v>
      </c>
      <c r="U756" s="178">
        <f>IF('Funding Allocation Parameters'!$C$5="Basic Library Subsidy", 0, IF('Funding Allocation Parameters'!$C$5="Grant funding", 0, IF('Funding Allocation Parameters'!$C$5="Other author funding",  MIN(O756*('Funding Allocation Parameters'!$E$5), 'Funding Allocation Parameters'!$G$5), IF('Funding Allocation Parameters'!$C$5="Any discretionary funds (grants if available, other if no grants)", MIN(O756*('Funding Allocation Parameters'!$E$5), 'Funding Allocation Parameters'!$G$5), IF('Funding Allocation Parameters'!$C$5="Complex Library Subsidy", 0, 0)))))</f>
        <v>0</v>
      </c>
      <c r="V756" s="177">
        <f t="shared" si="345"/>
        <v>1089.6764150234731</v>
      </c>
      <c r="W756" s="177">
        <f t="shared" si="346"/>
        <v>1089.6764150234731</v>
      </c>
      <c r="X756" s="179">
        <f>IF('Funding Allocation Parameters'!$C$6="Basic Library Subsidy", MIN(V756*'Funding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MIN(V756*VLOOKUP(CONCATENATE($A756, 'Funding Allocation Parameters'!$I$6), 'Library Subsidy Complex'!$C$2:$J$55, 2, FALSE), VLOOKUP(CONCATENATE($A756, 'Funding Allocation Parameters'!$I$6), 'Library Subsidy Complex'!$C$2:$J$55, 4, FALSE)), 0)))))</f>
        <v>0</v>
      </c>
      <c r="Y756" s="179">
        <f>IF('Funding Allocation Parameters'!$C$6="Basic Library Subsidy", 0, IF('Funding Allocation Parameters'!$C$6="Grant funding",MIN(V756*'Funding Allocation Parameters'!$E$6, 'Funding Allocation Parameters'!$G$6), IF('Funding Allocation Parameters'!$C$6="Other author funding", 0, IF('Funding Allocation Parameters'!$C$6="Any discretionary funds (grants if available, other if no grants)", MIN(V756*'Funding Allocation Parameters'!$E$6, 'Funding Allocation Parameters'!$G$6), IF('Funding Allocation Parameters'!$C$6="Complex Library Subsidy", 0, 0)))))</f>
        <v>1089.6764150234731</v>
      </c>
      <c r="Z756" s="179">
        <f>IF('Funding Allocation Parameters'!$C$6="Basic Library Subsidy", 0, IF('Funding Allocation Parameters'!$C$6="Grant funding", 0, IF('Funding Allocation Parameters'!$C$6="Other author funding",  MIN(V756*'Funding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6" s="179">
        <f>IF('Funding Allocation Parameters'!$C$6="Basic Library Subsidy", MIN(W756*'Funding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MIN(W756*VLOOKUP(CONCATENATE($A756, 'Funding Allocation Parameters'!$I$6), 'Library Subsidy Complex'!$C$2:$J$55, 6, FALSE), VLOOKUP(CONCATENATE($A756, 'Funding Allocation Parameters'!$I$6), 'Library Subsidy Complex'!$C$2:$J$55, 8, FALSE)), 0)))))</f>
        <v>0</v>
      </c>
      <c r="AB756" s="179">
        <f>IF('Funding Allocation Parameters'!$C$6="Basic Library Subsidy", 0, IF('Funding Allocation Parameters'!$C$6="Grant funding", 0, IF('Funding Allocation Parameters'!$C$6="Other author funding",  MIN(W756*'Funding Allocation Parameters'!$E$6, 'Funding Allocation Parameters'!$G$6), IF('Funding Allocation Parameters'!$C$6="Any discretionary funds (grants if available, other if no grants)", MIN(W756*'Funding Allocation Parameters'!$E$6, 'Funding Allocation Parameters'!$G$6), IF('Funding Allocation Parameters'!$C$6="Complex Library Subsidy", 0, 0)))))</f>
        <v>1089.6764150234731</v>
      </c>
      <c r="AC756" s="177">
        <f t="shared" si="347"/>
        <v>0</v>
      </c>
      <c r="AD756" s="177">
        <f t="shared" si="348"/>
        <v>0</v>
      </c>
      <c r="AE756" s="180">
        <f>IF('Funding Allocation Parameters'!$C$7="Basic Library Subsidy", MIN(AC756*'Funding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MIN(AC756*VLOOKUP(CONCATENATE($A756, 'Funding Allocation Parameters'!$I$7), 'Library Subsidy Complex'!$C$2:$J$55, 2, FALSE), VLOOKUP(CONCATENATE($A756, 'Funding Allocation Parameters'!$I$7), 'Library Subsidy Complex'!$C$2:$J$55, 4, FALSE)), 0)))))</f>
        <v>0</v>
      </c>
      <c r="AF756" s="180">
        <f>IF('Funding Allocation Parameters'!$C$7="Basic Library Subsidy", 0, IF('Funding Allocation Parameters'!$C$7="Grant funding",MIN(AC756*'Funding Allocation Parameters'!$E$7, 'Funding Allocation Parameters'!$G$7), IF('Funding Allocation Parameters'!$C$7="Other author funding", 0, IF('Funding Allocation Parameters'!$C$7="Any discretionary funds (grants if available, other if no grants)", MIN(AC756*'Funding Allocation Parameters'!$E$7, 'Funding Allocation Parameters'!$G$7), IF('Funding Allocation Parameters'!$C$7="Complex Library Subsidy", 0, 0)))))</f>
        <v>0</v>
      </c>
      <c r="AG756" s="180">
        <f>IF('Funding Allocation Parameters'!$C$7="Basic Library Subsidy", 0, IF('Funding Allocation Parameters'!$C$7="Grant funding", 0, IF('Funding Allocation Parameters'!$C$7="Other author funding",  MIN(AC756*'Funding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6" s="180">
        <f>IF('Funding Allocation Parameters'!$C$7="Basic Library Subsidy", MIN(AD756*'Funding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MIN(AD756*VLOOKUP(CONCATENATE($A756, 'Funding Allocation Parameters'!$I$7), 'Library Subsidy Complex'!$C$2:$J$55, 6, FALSE), VLOOKUP(CONCATENATE($A756, 'Funding Allocation Parameters'!$I$7), 'Library Subsidy Complex'!$C$2:$J$55, 8, FALSE)), 0)))))</f>
        <v>0</v>
      </c>
      <c r="AI756" s="180">
        <f>IF('Funding Allocation Parameters'!$C$7="Basic Library Subsidy", 0, IF('Funding Allocation Parameters'!$C$7="Grant funding", 0, IF('Funding Allocation Parameters'!$C$7="Other author funding",  MIN(AD756*'Funding Allocation Parameters'!$E$7, 'Funding Allocation Parameters'!$G$7), IF('Funding Allocation Parameters'!$C$7="Any discretionary funds (grants if available, other if no grants)", MIN(AD756*'Funding Allocation Parameters'!$E$7, 'Funding Allocation Parameters'!$G$7), IF('Funding Allocation Parameters'!$C$7="Complex Library Subsidy", 0, 0)))))</f>
        <v>0</v>
      </c>
      <c r="AJ756" s="177">
        <f t="shared" si="349"/>
        <v>0</v>
      </c>
      <c r="AK756" s="177">
        <f t="shared" si="350"/>
        <v>0</v>
      </c>
      <c r="AL756" s="181">
        <f>IF('Funding Allocation Parameters'!$C$8="Basic Library Subsidy", MIN(AJ756*'Funding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MIN(AJ756*VLOOKUP(CONCATENATE($A756, 'Funding Allocation Parameters'!$I$8), 'Library Subsidy Complex'!$C$2:$J$55, 2, FALSE), VLOOKUP(CONCATENATE($A756, 'Funding Allocation Parameters'!$I$8), 'Library Subsidy Complex'!$C$2:$J$55, 4, FALSE)), 0)))))</f>
        <v>0</v>
      </c>
      <c r="AM756" s="181">
        <f>IF('Funding Allocation Parameters'!$C$8="Basic Library Subsidy", 0, IF('Funding Allocation Parameters'!$C$8="Grant funding",MIN(AJ756*'Funding Allocation Parameters'!$E$8, 'Funding Allocation Parameters'!$G$8), IF('Funding Allocation Parameters'!$C$8="Other author funding", 0, IF('Funding Allocation Parameters'!$C$8="Any discretionary funds (grants if available, other if no grants)", MIN(AJ756*'Funding Allocation Parameters'!$E$8, 'Funding Allocation Parameters'!$G$8), IF('Funding Allocation Parameters'!$C$8="Complex Library Subsidy", 0, 0)))))</f>
        <v>0</v>
      </c>
      <c r="AN756" s="181">
        <f>IF('Funding Allocation Parameters'!$C$8="Basic Library Subsidy", 0, IF('Funding Allocation Parameters'!$C$8="Grant funding", 0, IF('Funding Allocation Parameters'!$C$8="Other author funding",  MIN(AJ756*'Funding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6" s="181">
        <f>IF('Funding Allocation Parameters'!$C$8="Basic Library Subsidy", MIN(AK756*'Funding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MIN(AK756*VLOOKUP(CONCATENATE($A756, 'Funding Allocation Parameters'!$I$8), 'Library Subsidy Complex'!$C$2:$J$55, 6, FALSE), VLOOKUP(CONCATENATE($A756, 'Funding Allocation Parameters'!$I$8), 'Library Subsidy Complex'!$C$2:$J$55, 8, FALSE)), 0)))))</f>
        <v>0</v>
      </c>
      <c r="AP756" s="181">
        <f>IF('Funding Allocation Parameters'!$C$8="Basic Library Subsidy", 0, IF('Funding Allocation Parameters'!$C$8="Grant funding", 0, IF('Funding Allocation Parameters'!$C$8="Other author funding",  MIN(AK756*'Funding Allocation Parameters'!$E$8, 'Funding Allocation Parameters'!$G$8), IF('Funding Allocation Parameters'!$C$8="Any discretionary funds (grants if available, other if no grants)", MIN(AK756*'Funding Allocation Parameters'!$E$8, 'Funding Allocation Parameters'!$G$8), IF('Funding Allocation Parameters'!$C$8="Complex Library Subsidy", 0, 0)))))</f>
        <v>0</v>
      </c>
      <c r="AQ756" s="177">
        <f t="shared" si="351"/>
        <v>0</v>
      </c>
      <c r="AR756" s="177">
        <f t="shared" si="352"/>
        <v>0</v>
      </c>
      <c r="AS756" s="182">
        <f t="shared" si="353"/>
        <v>1189</v>
      </c>
      <c r="AT756" s="182">
        <f t="shared" si="354"/>
        <v>1089.6764150234731</v>
      </c>
      <c r="AU756" s="182">
        <f t="shared" si="355"/>
        <v>0</v>
      </c>
      <c r="AV756" s="182">
        <f t="shared" si="356"/>
        <v>1189</v>
      </c>
      <c r="AW756" s="182">
        <f t="shared" si="357"/>
        <v>1089.6764150234731</v>
      </c>
      <c r="AX756" s="183">
        <f t="shared" si="358"/>
        <v>0</v>
      </c>
      <c r="AY756" s="183">
        <f t="shared" si="359"/>
        <v>0</v>
      </c>
      <c r="AZ756" s="183">
        <f t="shared" si="360"/>
        <v>0</v>
      </c>
      <c r="BA756" s="183">
        <f t="shared" si="361"/>
        <v>1189</v>
      </c>
      <c r="BB756" s="183">
        <f t="shared" si="362"/>
        <v>1089.6764150234731</v>
      </c>
      <c r="BC756" s="184">
        <f t="shared" si="363"/>
        <v>1189</v>
      </c>
      <c r="BD756" s="184">
        <f t="shared" si="364"/>
        <v>0</v>
      </c>
      <c r="BE756" s="184">
        <f t="shared" si="365"/>
        <v>0</v>
      </c>
      <c r="BF756" s="184">
        <f t="shared" si="366"/>
        <v>1089.6764150234731</v>
      </c>
      <c r="BG756" s="102">
        <f t="shared" si="367"/>
        <v>0</v>
      </c>
      <c r="BH756" s="102">
        <f t="shared" si="368"/>
        <v>0</v>
      </c>
      <c r="BI756" s="102">
        <f t="shared" si="369"/>
        <v>0</v>
      </c>
      <c r="BJ756" s="102">
        <f t="shared" si="370"/>
        <v>0</v>
      </c>
      <c r="BK756" s="102">
        <f t="shared" si="371"/>
        <v>1</v>
      </c>
      <c r="BL756" s="102">
        <f t="shared" si="372"/>
        <v>0</v>
      </c>
      <c r="BN756" s="102"/>
    </row>
    <row r="757" spans="1:66" x14ac:dyDescent="0.25">
      <c r="A757" s="102" t="s">
        <v>17</v>
      </c>
      <c r="B757" s="102" t="s">
        <v>8</v>
      </c>
      <c r="C757" s="102" t="s">
        <v>8</v>
      </c>
      <c r="D757" s="102" t="s">
        <v>27</v>
      </c>
      <c r="E757" s="102" t="s">
        <v>1125</v>
      </c>
      <c r="F757" s="102" t="s">
        <v>1413</v>
      </c>
      <c r="G757" s="102">
        <v>1.9770000000000001</v>
      </c>
      <c r="H757" s="102">
        <v>1</v>
      </c>
      <c r="I757" s="102">
        <v>1</v>
      </c>
      <c r="J757" s="167">
        <f>IFERROR(H757*VLOOKUP(A757, 'Advanced Parameters'!$B$7:$G$20, 6, FALSE)*VLOOKUP(A757, 'Growth Parameters'!$B$6:$H$19, 6, FALSE), 0)</f>
        <v>1</v>
      </c>
      <c r="K757" s="167">
        <f>IFERROR(IF('Advanced Parameters'!$C$5="n",'Raw Data'!I757*VLOOKUP(A757,'Advanced Parameters'!$B$7:$G$20,6,FALSE),J757*VLOOKUP(A757,'Advanced Parameters'!$B$7:$G$20,2,FALSE))*VLOOKUP(A757, 'Growth Parameters'!$B$6:$H$19, 6, FALSE), 0)</f>
        <v>1</v>
      </c>
      <c r="L757" s="167">
        <f t="shared" si="373"/>
        <v>0</v>
      </c>
      <c r="M757" s="168">
        <f>IFERROR(IF(G757="NA","NA",IF(G757&gt;'APC Parameters'!$K$6+VLOOKUP('Raw Data'!A757, 'APC Parameters'!$H$7:$L$20, 4, FALSE), 'APC Parameters'!$L$6+VLOOKUP('Raw Data'!A757, 'APC Parameters'!$H$7:$L$20, 5, FALSE), G757*('APC Parameters'!$J$6+VLOOKUP('Raw Data'!A757, 'APC Parameters'!$H$7:$L$20, 3, FALSE))+'APC Parameters'!$I$6+VLOOKUP('Raw Data'!A757, 'APC Parameters'!$H$7:$L$20, 2, FALSE))), 0)</f>
        <v>2550.1638000000003</v>
      </c>
      <c r="N757" s="168">
        <f t="shared" si="343"/>
        <v>2550.1638000000003</v>
      </c>
      <c r="O757" s="168">
        <f>IFERROR(IF(M757="NA",VLOOKUP(D757,'Internal Calculations'!$B$10:$C$11,2,FALSE), M757)*VLOOKUP(A757, 'Growth Parameters'!$B$6:$H$19, 7, FALSE), 0)</f>
        <v>2550.1638000000003</v>
      </c>
      <c r="P757" s="177">
        <f t="shared" si="344"/>
        <v>2550.1638000000003</v>
      </c>
      <c r="Q757" s="178">
        <f>IF('Funding Allocation Parameters'!$C$5="Basic Library Subsidy", MIN(O757*('Funding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MIN($O757*(VLOOKUP(CONCATENATE($A757, 'Funding Allocation Parameters'!$I$5), 'Library Subsidy Complex'!$C$2:$J$55, 2, FALSE)), VLOOKUP(CONCATENATE($A757, 'Funding Allocation Parameters'!$I$5), 'Library Subsidy Complex'!$C$2:$J$55, 4, FALSE)), 0)))))</f>
        <v>1189</v>
      </c>
      <c r="R757" s="178">
        <f>IF('Funding Allocation Parameters'!$C$5="Basic Library Subsidy", 0, IF('Funding Allocation Parameters'!$C$5="Grant funding",MIN(O757*('Funding Allocation Parameters'!$E$5), 'Funding Allocation Parameters'!$G$5), IF('Funding Allocation Parameters'!$C$5="Other author funding", 0, IF('Funding Allocation Parameters'!$C$5="Any discretionary funds (grants if available, other if no grants)", MIN(O757*('Funding Allocation Parameters'!$E$5), 'Funding Allocation Parameters'!$G$5), IF('Funding Allocation Parameters'!$C$5="Complex Library Subsidy", 0, 0)))))</f>
        <v>0</v>
      </c>
      <c r="S757" s="178">
        <f>IF('Funding Allocation Parameters'!$C$5="Basic Library Subsidy", 0, IF('Funding Allocation Parameters'!$C$5="Grant funding", 0, IF('Funding Allocation Parameters'!$C$5="Other author funding",  MIN(O757*('Funding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7" s="178">
        <f>IF('Funding Allocation Parameters'!$C$5="Basic Library Subsidy", MIN(O757*('Funding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MIN($O757*(VLOOKUP(CONCATENATE($A757, 'Funding Allocation Parameters'!$I$5), 'Library Subsidy Complex'!$C$2:$J$55, 6, FALSE)), VLOOKUP(CONCATENATE($A757, 'Funding Allocation Parameters'!$I$5), 'Library Subsidy Complex'!$C$2:$J$55, 8, FALSE)), 0)))))</f>
        <v>1189</v>
      </c>
      <c r="U757" s="178">
        <f>IF('Funding Allocation Parameters'!$C$5="Basic Library Subsidy", 0, IF('Funding Allocation Parameters'!$C$5="Grant funding", 0, IF('Funding Allocation Parameters'!$C$5="Other author funding",  MIN(O757*('Funding Allocation Parameters'!$E$5), 'Funding Allocation Parameters'!$G$5), IF('Funding Allocation Parameters'!$C$5="Any discretionary funds (grants if available, other if no grants)", MIN(O757*('Funding Allocation Parameters'!$E$5), 'Funding Allocation Parameters'!$G$5), IF('Funding Allocation Parameters'!$C$5="Complex Library Subsidy", 0, 0)))))</f>
        <v>0</v>
      </c>
      <c r="V757" s="177">
        <f t="shared" si="345"/>
        <v>1361.1638000000003</v>
      </c>
      <c r="W757" s="177">
        <f t="shared" si="346"/>
        <v>1361.1638000000003</v>
      </c>
      <c r="X757" s="179">
        <f>IF('Funding Allocation Parameters'!$C$6="Basic Library Subsidy", MIN(V757*'Funding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MIN(V757*VLOOKUP(CONCATENATE($A757, 'Funding Allocation Parameters'!$I$6), 'Library Subsidy Complex'!$C$2:$J$55, 2, FALSE), VLOOKUP(CONCATENATE($A757, 'Funding Allocation Parameters'!$I$6), 'Library Subsidy Complex'!$C$2:$J$55, 4, FALSE)), 0)))))</f>
        <v>0</v>
      </c>
      <c r="Y757" s="179">
        <f>IF('Funding Allocation Parameters'!$C$6="Basic Library Subsidy", 0, IF('Funding Allocation Parameters'!$C$6="Grant funding",MIN(V757*'Funding Allocation Parameters'!$E$6, 'Funding Allocation Parameters'!$G$6), IF('Funding Allocation Parameters'!$C$6="Other author funding", 0, IF('Funding Allocation Parameters'!$C$6="Any discretionary funds (grants if available, other if no grants)", MIN(V757*'Funding Allocation Parameters'!$E$6, 'Funding Allocation Parameters'!$G$6), IF('Funding Allocation Parameters'!$C$6="Complex Library Subsidy", 0, 0)))))</f>
        <v>1361.1638000000003</v>
      </c>
      <c r="Z757" s="179">
        <f>IF('Funding Allocation Parameters'!$C$6="Basic Library Subsidy", 0, IF('Funding Allocation Parameters'!$C$6="Grant funding", 0, IF('Funding Allocation Parameters'!$C$6="Other author funding",  MIN(V757*'Funding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7" s="179">
        <f>IF('Funding Allocation Parameters'!$C$6="Basic Library Subsidy", MIN(W757*'Funding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MIN(W757*VLOOKUP(CONCATENATE($A757, 'Funding Allocation Parameters'!$I$6), 'Library Subsidy Complex'!$C$2:$J$55, 6, FALSE), VLOOKUP(CONCATENATE($A757, 'Funding Allocation Parameters'!$I$6), 'Library Subsidy Complex'!$C$2:$J$55, 8, FALSE)), 0)))))</f>
        <v>0</v>
      </c>
      <c r="AB757" s="179">
        <f>IF('Funding Allocation Parameters'!$C$6="Basic Library Subsidy", 0, IF('Funding Allocation Parameters'!$C$6="Grant funding", 0, IF('Funding Allocation Parameters'!$C$6="Other author funding",  MIN(W757*'Funding Allocation Parameters'!$E$6, 'Funding Allocation Parameters'!$G$6), IF('Funding Allocation Parameters'!$C$6="Any discretionary funds (grants if available, other if no grants)", MIN(W757*'Funding Allocation Parameters'!$E$6, 'Funding Allocation Parameters'!$G$6), IF('Funding Allocation Parameters'!$C$6="Complex Library Subsidy", 0, 0)))))</f>
        <v>1361.1638000000003</v>
      </c>
      <c r="AC757" s="177">
        <f t="shared" si="347"/>
        <v>0</v>
      </c>
      <c r="AD757" s="177">
        <f t="shared" si="348"/>
        <v>0</v>
      </c>
      <c r="AE757" s="180">
        <f>IF('Funding Allocation Parameters'!$C$7="Basic Library Subsidy", MIN(AC757*'Funding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MIN(AC757*VLOOKUP(CONCATENATE($A757, 'Funding Allocation Parameters'!$I$7), 'Library Subsidy Complex'!$C$2:$J$55, 2, FALSE), VLOOKUP(CONCATENATE($A757, 'Funding Allocation Parameters'!$I$7), 'Library Subsidy Complex'!$C$2:$J$55, 4, FALSE)), 0)))))</f>
        <v>0</v>
      </c>
      <c r="AF757" s="180">
        <f>IF('Funding Allocation Parameters'!$C$7="Basic Library Subsidy", 0, IF('Funding Allocation Parameters'!$C$7="Grant funding",MIN(AC757*'Funding Allocation Parameters'!$E$7, 'Funding Allocation Parameters'!$G$7), IF('Funding Allocation Parameters'!$C$7="Other author funding", 0, IF('Funding Allocation Parameters'!$C$7="Any discretionary funds (grants if available, other if no grants)", MIN(AC757*'Funding Allocation Parameters'!$E$7, 'Funding Allocation Parameters'!$G$7), IF('Funding Allocation Parameters'!$C$7="Complex Library Subsidy", 0, 0)))))</f>
        <v>0</v>
      </c>
      <c r="AG757" s="180">
        <f>IF('Funding Allocation Parameters'!$C$7="Basic Library Subsidy", 0, IF('Funding Allocation Parameters'!$C$7="Grant funding", 0, IF('Funding Allocation Parameters'!$C$7="Other author funding",  MIN(AC757*'Funding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7" s="180">
        <f>IF('Funding Allocation Parameters'!$C$7="Basic Library Subsidy", MIN(AD757*'Funding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MIN(AD757*VLOOKUP(CONCATENATE($A757, 'Funding Allocation Parameters'!$I$7), 'Library Subsidy Complex'!$C$2:$J$55, 6, FALSE), VLOOKUP(CONCATENATE($A757, 'Funding Allocation Parameters'!$I$7), 'Library Subsidy Complex'!$C$2:$J$55, 8, FALSE)), 0)))))</f>
        <v>0</v>
      </c>
      <c r="AI757" s="180">
        <f>IF('Funding Allocation Parameters'!$C$7="Basic Library Subsidy", 0, IF('Funding Allocation Parameters'!$C$7="Grant funding", 0, IF('Funding Allocation Parameters'!$C$7="Other author funding",  MIN(AD757*'Funding Allocation Parameters'!$E$7, 'Funding Allocation Parameters'!$G$7), IF('Funding Allocation Parameters'!$C$7="Any discretionary funds (grants if available, other if no grants)", MIN(AD757*'Funding Allocation Parameters'!$E$7, 'Funding Allocation Parameters'!$G$7), IF('Funding Allocation Parameters'!$C$7="Complex Library Subsidy", 0, 0)))))</f>
        <v>0</v>
      </c>
      <c r="AJ757" s="177">
        <f t="shared" si="349"/>
        <v>0</v>
      </c>
      <c r="AK757" s="177">
        <f t="shared" si="350"/>
        <v>0</v>
      </c>
      <c r="AL757" s="181">
        <f>IF('Funding Allocation Parameters'!$C$8="Basic Library Subsidy", MIN(AJ757*'Funding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MIN(AJ757*VLOOKUP(CONCATENATE($A757, 'Funding Allocation Parameters'!$I$8), 'Library Subsidy Complex'!$C$2:$J$55, 2, FALSE), VLOOKUP(CONCATENATE($A757, 'Funding Allocation Parameters'!$I$8), 'Library Subsidy Complex'!$C$2:$J$55, 4, FALSE)), 0)))))</f>
        <v>0</v>
      </c>
      <c r="AM757" s="181">
        <f>IF('Funding Allocation Parameters'!$C$8="Basic Library Subsidy", 0, IF('Funding Allocation Parameters'!$C$8="Grant funding",MIN(AJ757*'Funding Allocation Parameters'!$E$8, 'Funding Allocation Parameters'!$G$8), IF('Funding Allocation Parameters'!$C$8="Other author funding", 0, IF('Funding Allocation Parameters'!$C$8="Any discretionary funds (grants if available, other if no grants)", MIN(AJ757*'Funding Allocation Parameters'!$E$8, 'Funding Allocation Parameters'!$G$8), IF('Funding Allocation Parameters'!$C$8="Complex Library Subsidy", 0, 0)))))</f>
        <v>0</v>
      </c>
      <c r="AN757" s="181">
        <f>IF('Funding Allocation Parameters'!$C$8="Basic Library Subsidy", 0, IF('Funding Allocation Parameters'!$C$8="Grant funding", 0, IF('Funding Allocation Parameters'!$C$8="Other author funding",  MIN(AJ757*'Funding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7" s="181">
        <f>IF('Funding Allocation Parameters'!$C$8="Basic Library Subsidy", MIN(AK757*'Funding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MIN(AK757*VLOOKUP(CONCATENATE($A757, 'Funding Allocation Parameters'!$I$8), 'Library Subsidy Complex'!$C$2:$J$55, 6, FALSE), VLOOKUP(CONCATENATE($A757, 'Funding Allocation Parameters'!$I$8), 'Library Subsidy Complex'!$C$2:$J$55, 8, FALSE)), 0)))))</f>
        <v>0</v>
      </c>
      <c r="AP757" s="181">
        <f>IF('Funding Allocation Parameters'!$C$8="Basic Library Subsidy", 0, IF('Funding Allocation Parameters'!$C$8="Grant funding", 0, IF('Funding Allocation Parameters'!$C$8="Other author funding",  MIN(AK757*'Funding Allocation Parameters'!$E$8, 'Funding Allocation Parameters'!$G$8), IF('Funding Allocation Parameters'!$C$8="Any discretionary funds (grants if available, other if no grants)", MIN(AK757*'Funding Allocation Parameters'!$E$8, 'Funding Allocation Parameters'!$G$8), IF('Funding Allocation Parameters'!$C$8="Complex Library Subsidy", 0, 0)))))</f>
        <v>0</v>
      </c>
      <c r="AQ757" s="177">
        <f t="shared" si="351"/>
        <v>0</v>
      </c>
      <c r="AR757" s="177">
        <f t="shared" si="352"/>
        <v>0</v>
      </c>
      <c r="AS757" s="182">
        <f t="shared" si="353"/>
        <v>1189</v>
      </c>
      <c r="AT757" s="182">
        <f t="shared" si="354"/>
        <v>1361.1638000000003</v>
      </c>
      <c r="AU757" s="182">
        <f t="shared" si="355"/>
        <v>0</v>
      </c>
      <c r="AV757" s="182">
        <f t="shared" si="356"/>
        <v>1189</v>
      </c>
      <c r="AW757" s="182">
        <f t="shared" si="357"/>
        <v>1361.1638000000003</v>
      </c>
      <c r="AX757" s="183">
        <f t="shared" si="358"/>
        <v>1189</v>
      </c>
      <c r="AY757" s="183">
        <f t="shared" si="359"/>
        <v>1361.1638000000003</v>
      </c>
      <c r="AZ757" s="183">
        <f t="shared" si="360"/>
        <v>0</v>
      </c>
      <c r="BA757" s="183">
        <f t="shared" si="361"/>
        <v>0</v>
      </c>
      <c r="BB757" s="183">
        <f t="shared" si="362"/>
        <v>0</v>
      </c>
      <c r="BC757" s="184">
        <f t="shared" si="363"/>
        <v>1189</v>
      </c>
      <c r="BD757" s="184">
        <f t="shared" si="364"/>
        <v>0</v>
      </c>
      <c r="BE757" s="184">
        <f t="shared" si="365"/>
        <v>1361.1638000000003</v>
      </c>
      <c r="BF757" s="184">
        <f t="shared" si="366"/>
        <v>0</v>
      </c>
      <c r="BG757" s="102">
        <f t="shared" si="367"/>
        <v>0</v>
      </c>
      <c r="BH757" s="102">
        <f t="shared" si="368"/>
        <v>0</v>
      </c>
      <c r="BI757" s="102">
        <f t="shared" si="369"/>
        <v>0</v>
      </c>
      <c r="BJ757" s="102">
        <f t="shared" si="370"/>
        <v>1</v>
      </c>
      <c r="BK757" s="102">
        <f t="shared" si="371"/>
        <v>0</v>
      </c>
      <c r="BL757" s="102">
        <f t="shared" si="372"/>
        <v>0</v>
      </c>
      <c r="BN757" s="102"/>
    </row>
    <row r="758" spans="1:66" x14ac:dyDescent="0.25">
      <c r="A758" s="102" t="s">
        <v>26</v>
      </c>
      <c r="B758" s="102" t="s">
        <v>8</v>
      </c>
      <c r="C758" s="102" t="s">
        <v>8</v>
      </c>
      <c r="D758" s="102" t="s">
        <v>27</v>
      </c>
      <c r="E758" s="102" t="s">
        <v>1414</v>
      </c>
      <c r="F758" s="102" t="s">
        <v>1415</v>
      </c>
      <c r="G758" s="102">
        <v>1.1930000000000001</v>
      </c>
      <c r="H758" s="102">
        <v>1</v>
      </c>
      <c r="I758" s="102">
        <v>0.41699999999999998</v>
      </c>
      <c r="J758" s="167">
        <f>IFERROR(H758*VLOOKUP(A758, 'Advanced Parameters'!$B$7:$G$20, 6, FALSE)*VLOOKUP(A758, 'Growth Parameters'!$B$6:$H$19, 6, FALSE), 0)</f>
        <v>1</v>
      </c>
      <c r="K758" s="167">
        <f>IFERROR(IF('Advanced Parameters'!$C$5="n",'Raw Data'!I758*VLOOKUP(A758,'Advanced Parameters'!$B$7:$G$20,6,FALSE),J758*VLOOKUP(A758,'Advanced Parameters'!$B$7:$G$20,2,FALSE))*VLOOKUP(A758, 'Growth Parameters'!$B$6:$H$19, 6, FALSE), 0)</f>
        <v>0.41699999999999998</v>
      </c>
      <c r="L758" s="167">
        <f t="shared" si="373"/>
        <v>0.58299999999999996</v>
      </c>
      <c r="M758" s="168">
        <f>IFERROR(IF(G758="NA","NA",IF(G758&gt;'APC Parameters'!$K$6+VLOOKUP('Raw Data'!A758, 'APC Parameters'!$H$7:$L$20, 4, FALSE), 'APC Parameters'!$L$6+VLOOKUP('Raw Data'!A758, 'APC Parameters'!$H$7:$L$20, 5, FALSE), G758*('APC Parameters'!$J$6+VLOOKUP('Raw Data'!A758, 'APC Parameters'!$H$7:$L$20, 3, FALSE))+'APC Parameters'!$I$6+VLOOKUP('Raw Data'!A758, 'APC Parameters'!$H$7:$L$20, 2, FALSE))), 0)</f>
        <v>1993.9942000000001</v>
      </c>
      <c r="N758" s="168">
        <f t="shared" si="343"/>
        <v>1993.9942000000001</v>
      </c>
      <c r="O758" s="168">
        <f>IFERROR(IF(M758="NA",VLOOKUP(D758,'Internal Calculations'!$B$10:$C$11,2,FALSE), M758)*VLOOKUP(A758, 'Growth Parameters'!$B$6:$H$19, 7, FALSE), 0)</f>
        <v>1993.9942000000001</v>
      </c>
      <c r="P758" s="177">
        <f t="shared" si="344"/>
        <v>1993.9942000000001</v>
      </c>
      <c r="Q758" s="178">
        <f>IF('Funding Allocation Parameters'!$C$5="Basic Library Subsidy", MIN(O758*('Funding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MIN($O758*(VLOOKUP(CONCATENATE($A758, 'Funding Allocation Parameters'!$I$5), 'Library Subsidy Complex'!$C$2:$J$55, 2, FALSE)), VLOOKUP(CONCATENATE($A758, 'Funding Allocation Parameters'!$I$5), 'Library Subsidy Complex'!$C$2:$J$55, 4, FALSE)), 0)))))</f>
        <v>1189</v>
      </c>
      <c r="R758" s="178">
        <f>IF('Funding Allocation Parameters'!$C$5="Basic Library Subsidy", 0, IF('Funding Allocation Parameters'!$C$5="Grant funding",MIN(O758*('Funding Allocation Parameters'!$E$5), 'Funding Allocation Parameters'!$G$5), IF('Funding Allocation Parameters'!$C$5="Other author funding", 0, IF('Funding Allocation Parameters'!$C$5="Any discretionary funds (grants if available, other if no grants)", MIN(O758*('Funding Allocation Parameters'!$E$5), 'Funding Allocation Parameters'!$G$5), IF('Funding Allocation Parameters'!$C$5="Complex Library Subsidy", 0, 0)))))</f>
        <v>0</v>
      </c>
      <c r="S758" s="178">
        <f>IF('Funding Allocation Parameters'!$C$5="Basic Library Subsidy", 0, IF('Funding Allocation Parameters'!$C$5="Grant funding", 0, IF('Funding Allocation Parameters'!$C$5="Other author funding",  MIN(O758*('Funding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8" s="178">
        <f>IF('Funding Allocation Parameters'!$C$5="Basic Library Subsidy", MIN(O758*('Funding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MIN($O758*(VLOOKUP(CONCATENATE($A758, 'Funding Allocation Parameters'!$I$5), 'Library Subsidy Complex'!$C$2:$J$55, 6, FALSE)), VLOOKUP(CONCATENATE($A758, 'Funding Allocation Parameters'!$I$5), 'Library Subsidy Complex'!$C$2:$J$55, 8, FALSE)), 0)))))</f>
        <v>1189</v>
      </c>
      <c r="U758" s="178">
        <f>IF('Funding Allocation Parameters'!$C$5="Basic Library Subsidy", 0, IF('Funding Allocation Parameters'!$C$5="Grant funding", 0, IF('Funding Allocation Parameters'!$C$5="Other author funding",  MIN(O758*('Funding Allocation Parameters'!$E$5), 'Funding Allocation Parameters'!$G$5), IF('Funding Allocation Parameters'!$C$5="Any discretionary funds (grants if available, other if no grants)", MIN(O758*('Funding Allocation Parameters'!$E$5), 'Funding Allocation Parameters'!$G$5), IF('Funding Allocation Parameters'!$C$5="Complex Library Subsidy", 0, 0)))))</f>
        <v>0</v>
      </c>
      <c r="V758" s="177">
        <f t="shared" si="345"/>
        <v>804.99420000000009</v>
      </c>
      <c r="W758" s="177">
        <f t="shared" si="346"/>
        <v>804.99420000000009</v>
      </c>
      <c r="X758" s="179">
        <f>IF('Funding Allocation Parameters'!$C$6="Basic Library Subsidy", MIN(V758*'Funding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MIN(V758*VLOOKUP(CONCATENATE($A758, 'Funding Allocation Parameters'!$I$6), 'Library Subsidy Complex'!$C$2:$J$55, 2, FALSE), VLOOKUP(CONCATENATE($A758, 'Funding Allocation Parameters'!$I$6), 'Library Subsidy Complex'!$C$2:$J$55, 4, FALSE)), 0)))))</f>
        <v>0</v>
      </c>
      <c r="Y758" s="179">
        <f>IF('Funding Allocation Parameters'!$C$6="Basic Library Subsidy", 0, IF('Funding Allocation Parameters'!$C$6="Grant funding",MIN(V758*'Funding Allocation Parameters'!$E$6, 'Funding Allocation Parameters'!$G$6), IF('Funding Allocation Parameters'!$C$6="Other author funding", 0, IF('Funding Allocation Parameters'!$C$6="Any discretionary funds (grants if available, other if no grants)", MIN(V758*'Funding Allocation Parameters'!$E$6, 'Funding Allocation Parameters'!$G$6), IF('Funding Allocation Parameters'!$C$6="Complex Library Subsidy", 0, 0)))))</f>
        <v>804.99420000000009</v>
      </c>
      <c r="Z758" s="179">
        <f>IF('Funding Allocation Parameters'!$C$6="Basic Library Subsidy", 0, IF('Funding Allocation Parameters'!$C$6="Grant funding", 0, IF('Funding Allocation Parameters'!$C$6="Other author funding",  MIN(V758*'Funding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8" s="179">
        <f>IF('Funding Allocation Parameters'!$C$6="Basic Library Subsidy", MIN(W758*'Funding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MIN(W758*VLOOKUP(CONCATENATE($A758, 'Funding Allocation Parameters'!$I$6), 'Library Subsidy Complex'!$C$2:$J$55, 6, FALSE), VLOOKUP(CONCATENATE($A758, 'Funding Allocation Parameters'!$I$6), 'Library Subsidy Complex'!$C$2:$J$55, 8, FALSE)), 0)))))</f>
        <v>0</v>
      </c>
      <c r="AB758" s="179">
        <f>IF('Funding Allocation Parameters'!$C$6="Basic Library Subsidy", 0, IF('Funding Allocation Parameters'!$C$6="Grant funding", 0, IF('Funding Allocation Parameters'!$C$6="Other author funding",  MIN(W758*'Funding Allocation Parameters'!$E$6, 'Funding Allocation Parameters'!$G$6), IF('Funding Allocation Parameters'!$C$6="Any discretionary funds (grants if available, other if no grants)", MIN(W758*'Funding Allocation Parameters'!$E$6, 'Funding Allocation Parameters'!$G$6), IF('Funding Allocation Parameters'!$C$6="Complex Library Subsidy", 0, 0)))))</f>
        <v>804.99420000000009</v>
      </c>
      <c r="AC758" s="177">
        <f t="shared" si="347"/>
        <v>0</v>
      </c>
      <c r="AD758" s="177">
        <f t="shared" si="348"/>
        <v>0</v>
      </c>
      <c r="AE758" s="180">
        <f>IF('Funding Allocation Parameters'!$C$7="Basic Library Subsidy", MIN(AC758*'Funding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MIN(AC758*VLOOKUP(CONCATENATE($A758, 'Funding Allocation Parameters'!$I$7), 'Library Subsidy Complex'!$C$2:$J$55, 2, FALSE), VLOOKUP(CONCATENATE($A758, 'Funding Allocation Parameters'!$I$7), 'Library Subsidy Complex'!$C$2:$J$55, 4, FALSE)), 0)))))</f>
        <v>0</v>
      </c>
      <c r="AF758" s="180">
        <f>IF('Funding Allocation Parameters'!$C$7="Basic Library Subsidy", 0, IF('Funding Allocation Parameters'!$C$7="Grant funding",MIN(AC758*'Funding Allocation Parameters'!$E$7, 'Funding Allocation Parameters'!$G$7), IF('Funding Allocation Parameters'!$C$7="Other author funding", 0, IF('Funding Allocation Parameters'!$C$7="Any discretionary funds (grants if available, other if no grants)", MIN(AC758*'Funding Allocation Parameters'!$E$7, 'Funding Allocation Parameters'!$G$7), IF('Funding Allocation Parameters'!$C$7="Complex Library Subsidy", 0, 0)))))</f>
        <v>0</v>
      </c>
      <c r="AG758" s="180">
        <f>IF('Funding Allocation Parameters'!$C$7="Basic Library Subsidy", 0, IF('Funding Allocation Parameters'!$C$7="Grant funding", 0, IF('Funding Allocation Parameters'!$C$7="Other author funding",  MIN(AC758*'Funding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8" s="180">
        <f>IF('Funding Allocation Parameters'!$C$7="Basic Library Subsidy", MIN(AD758*'Funding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MIN(AD758*VLOOKUP(CONCATENATE($A758, 'Funding Allocation Parameters'!$I$7), 'Library Subsidy Complex'!$C$2:$J$55, 6, FALSE), VLOOKUP(CONCATENATE($A758, 'Funding Allocation Parameters'!$I$7), 'Library Subsidy Complex'!$C$2:$J$55, 8, FALSE)), 0)))))</f>
        <v>0</v>
      </c>
      <c r="AI758" s="180">
        <f>IF('Funding Allocation Parameters'!$C$7="Basic Library Subsidy", 0, IF('Funding Allocation Parameters'!$C$7="Grant funding", 0, IF('Funding Allocation Parameters'!$C$7="Other author funding",  MIN(AD758*'Funding Allocation Parameters'!$E$7, 'Funding Allocation Parameters'!$G$7), IF('Funding Allocation Parameters'!$C$7="Any discretionary funds (grants if available, other if no grants)", MIN(AD758*'Funding Allocation Parameters'!$E$7, 'Funding Allocation Parameters'!$G$7), IF('Funding Allocation Parameters'!$C$7="Complex Library Subsidy", 0, 0)))))</f>
        <v>0</v>
      </c>
      <c r="AJ758" s="177">
        <f t="shared" si="349"/>
        <v>0</v>
      </c>
      <c r="AK758" s="177">
        <f t="shared" si="350"/>
        <v>0</v>
      </c>
      <c r="AL758" s="181">
        <f>IF('Funding Allocation Parameters'!$C$8="Basic Library Subsidy", MIN(AJ758*'Funding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MIN(AJ758*VLOOKUP(CONCATENATE($A758, 'Funding Allocation Parameters'!$I$8), 'Library Subsidy Complex'!$C$2:$J$55, 2, FALSE), VLOOKUP(CONCATENATE($A758, 'Funding Allocation Parameters'!$I$8), 'Library Subsidy Complex'!$C$2:$J$55, 4, FALSE)), 0)))))</f>
        <v>0</v>
      </c>
      <c r="AM758" s="181">
        <f>IF('Funding Allocation Parameters'!$C$8="Basic Library Subsidy", 0, IF('Funding Allocation Parameters'!$C$8="Grant funding",MIN(AJ758*'Funding Allocation Parameters'!$E$8, 'Funding Allocation Parameters'!$G$8), IF('Funding Allocation Parameters'!$C$8="Other author funding", 0, IF('Funding Allocation Parameters'!$C$8="Any discretionary funds (grants if available, other if no grants)", MIN(AJ758*'Funding Allocation Parameters'!$E$8, 'Funding Allocation Parameters'!$G$8), IF('Funding Allocation Parameters'!$C$8="Complex Library Subsidy", 0, 0)))))</f>
        <v>0</v>
      </c>
      <c r="AN758" s="181">
        <f>IF('Funding Allocation Parameters'!$C$8="Basic Library Subsidy", 0, IF('Funding Allocation Parameters'!$C$8="Grant funding", 0, IF('Funding Allocation Parameters'!$C$8="Other author funding",  MIN(AJ758*'Funding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8" s="181">
        <f>IF('Funding Allocation Parameters'!$C$8="Basic Library Subsidy", MIN(AK758*'Funding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MIN(AK758*VLOOKUP(CONCATENATE($A758, 'Funding Allocation Parameters'!$I$8), 'Library Subsidy Complex'!$C$2:$J$55, 6, FALSE), VLOOKUP(CONCATENATE($A758, 'Funding Allocation Parameters'!$I$8), 'Library Subsidy Complex'!$C$2:$J$55, 8, FALSE)), 0)))))</f>
        <v>0</v>
      </c>
      <c r="AP758" s="181">
        <f>IF('Funding Allocation Parameters'!$C$8="Basic Library Subsidy", 0, IF('Funding Allocation Parameters'!$C$8="Grant funding", 0, IF('Funding Allocation Parameters'!$C$8="Other author funding",  MIN(AK758*'Funding Allocation Parameters'!$E$8, 'Funding Allocation Parameters'!$G$8), IF('Funding Allocation Parameters'!$C$8="Any discretionary funds (grants if available, other if no grants)", MIN(AK758*'Funding Allocation Parameters'!$E$8, 'Funding Allocation Parameters'!$G$8), IF('Funding Allocation Parameters'!$C$8="Complex Library Subsidy", 0, 0)))))</f>
        <v>0</v>
      </c>
      <c r="AQ758" s="177">
        <f t="shared" si="351"/>
        <v>0</v>
      </c>
      <c r="AR758" s="177">
        <f t="shared" si="352"/>
        <v>0</v>
      </c>
      <c r="AS758" s="182">
        <f t="shared" si="353"/>
        <v>1189</v>
      </c>
      <c r="AT758" s="182">
        <f t="shared" si="354"/>
        <v>804.99420000000009</v>
      </c>
      <c r="AU758" s="182">
        <f t="shared" si="355"/>
        <v>0</v>
      </c>
      <c r="AV758" s="182">
        <f t="shared" si="356"/>
        <v>1189</v>
      </c>
      <c r="AW758" s="182">
        <f t="shared" si="357"/>
        <v>804.99420000000009</v>
      </c>
      <c r="AX758" s="183">
        <f t="shared" si="358"/>
        <v>495.81299999999999</v>
      </c>
      <c r="AY758" s="183">
        <f t="shared" si="359"/>
        <v>335.6825814</v>
      </c>
      <c r="AZ758" s="183">
        <f t="shared" si="360"/>
        <v>0</v>
      </c>
      <c r="BA758" s="183">
        <f t="shared" si="361"/>
        <v>693.18700000000001</v>
      </c>
      <c r="BB758" s="183">
        <f t="shared" si="362"/>
        <v>469.31161860000003</v>
      </c>
      <c r="BC758" s="184">
        <f t="shared" si="363"/>
        <v>1189</v>
      </c>
      <c r="BD758" s="184">
        <f t="shared" si="364"/>
        <v>0</v>
      </c>
      <c r="BE758" s="184">
        <f t="shared" si="365"/>
        <v>335.6825814</v>
      </c>
      <c r="BF758" s="184">
        <f t="shared" si="366"/>
        <v>469.31161860000003</v>
      </c>
      <c r="BG758" s="102">
        <f t="shared" si="367"/>
        <v>0</v>
      </c>
      <c r="BH758" s="102">
        <f t="shared" si="368"/>
        <v>0</v>
      </c>
      <c r="BI758" s="102">
        <f t="shared" si="369"/>
        <v>0</v>
      </c>
      <c r="BJ758" s="102">
        <f t="shared" si="370"/>
        <v>0.41699999999999998</v>
      </c>
      <c r="BK758" s="102">
        <f t="shared" si="371"/>
        <v>0.58299999999999996</v>
      </c>
      <c r="BL758" s="102">
        <f t="shared" si="372"/>
        <v>0</v>
      </c>
      <c r="BN758" s="102"/>
    </row>
    <row r="759" spans="1:66" x14ac:dyDescent="0.25">
      <c r="A759" s="102" t="s">
        <v>16</v>
      </c>
      <c r="B759" s="102" t="s">
        <v>8</v>
      </c>
      <c r="C759" s="102" t="s">
        <v>8</v>
      </c>
      <c r="D759" s="102" t="s">
        <v>27</v>
      </c>
      <c r="E759" s="102" t="s">
        <v>691</v>
      </c>
      <c r="F759" s="102" t="s">
        <v>1416</v>
      </c>
      <c r="G759" s="102">
        <v>1.29</v>
      </c>
      <c r="H759" s="102">
        <v>1</v>
      </c>
      <c r="I759" s="102">
        <v>1</v>
      </c>
      <c r="J759" s="167">
        <f>IFERROR(H759*VLOOKUP(A759, 'Advanced Parameters'!$B$7:$G$20, 6, FALSE)*VLOOKUP(A759, 'Growth Parameters'!$B$6:$H$19, 6, FALSE), 0)</f>
        <v>1</v>
      </c>
      <c r="K759" s="167">
        <f>IFERROR(IF('Advanced Parameters'!$C$5="n",'Raw Data'!I759*VLOOKUP(A759,'Advanced Parameters'!$B$7:$G$20,6,FALSE),J759*VLOOKUP(A759,'Advanced Parameters'!$B$7:$G$20,2,FALSE))*VLOOKUP(A759, 'Growth Parameters'!$B$6:$H$19, 6, FALSE), 0)</f>
        <v>1</v>
      </c>
      <c r="L759" s="167">
        <f t="shared" si="373"/>
        <v>0</v>
      </c>
      <c r="M759" s="168">
        <f>IFERROR(IF(G759="NA","NA",IF(G759&gt;'APC Parameters'!$K$6+VLOOKUP('Raw Data'!A759, 'APC Parameters'!$H$7:$L$20, 4, FALSE), 'APC Parameters'!$L$6+VLOOKUP('Raw Data'!A759, 'APC Parameters'!$H$7:$L$20, 5, FALSE), G759*('APC Parameters'!$J$6+VLOOKUP('Raw Data'!A759, 'APC Parameters'!$H$7:$L$20, 3, FALSE))+'APC Parameters'!$I$6+VLOOKUP('Raw Data'!A759, 'APC Parameters'!$H$7:$L$20, 2, FALSE))), 0)</f>
        <v>2062.806</v>
      </c>
      <c r="N759" s="168">
        <f t="shared" si="343"/>
        <v>2062.806</v>
      </c>
      <c r="O759" s="168">
        <f>IFERROR(IF(M759="NA",VLOOKUP(D759,'Internal Calculations'!$B$10:$C$11,2,FALSE), M759)*VLOOKUP(A759, 'Growth Parameters'!$B$6:$H$19, 7, FALSE), 0)</f>
        <v>2062.806</v>
      </c>
      <c r="P759" s="177">
        <f t="shared" si="344"/>
        <v>2062.806</v>
      </c>
      <c r="Q759" s="178">
        <f>IF('Funding Allocation Parameters'!$C$5="Basic Library Subsidy", MIN(O759*('Funding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MIN($O759*(VLOOKUP(CONCATENATE($A759, 'Funding Allocation Parameters'!$I$5), 'Library Subsidy Complex'!$C$2:$J$55, 2, FALSE)), VLOOKUP(CONCATENATE($A759, 'Funding Allocation Parameters'!$I$5), 'Library Subsidy Complex'!$C$2:$J$55, 4, FALSE)), 0)))))</f>
        <v>1189</v>
      </c>
      <c r="R759" s="178">
        <f>IF('Funding Allocation Parameters'!$C$5="Basic Library Subsidy", 0, IF('Funding Allocation Parameters'!$C$5="Grant funding",MIN(O759*('Funding Allocation Parameters'!$E$5), 'Funding Allocation Parameters'!$G$5), IF('Funding Allocation Parameters'!$C$5="Other author funding", 0, IF('Funding Allocation Parameters'!$C$5="Any discretionary funds (grants if available, other if no grants)", MIN(O759*('Funding Allocation Parameters'!$E$5), 'Funding Allocation Parameters'!$G$5), IF('Funding Allocation Parameters'!$C$5="Complex Library Subsidy", 0, 0)))))</f>
        <v>0</v>
      </c>
      <c r="S759" s="178">
        <f>IF('Funding Allocation Parameters'!$C$5="Basic Library Subsidy", 0, IF('Funding Allocation Parameters'!$C$5="Grant funding", 0, IF('Funding Allocation Parameters'!$C$5="Other author funding",  MIN(O759*('Funding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59" s="178">
        <f>IF('Funding Allocation Parameters'!$C$5="Basic Library Subsidy", MIN(O759*('Funding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MIN($O759*(VLOOKUP(CONCATENATE($A759, 'Funding Allocation Parameters'!$I$5), 'Library Subsidy Complex'!$C$2:$J$55, 6, FALSE)), VLOOKUP(CONCATENATE($A759, 'Funding Allocation Parameters'!$I$5), 'Library Subsidy Complex'!$C$2:$J$55, 8, FALSE)), 0)))))</f>
        <v>1189</v>
      </c>
      <c r="U759" s="178">
        <f>IF('Funding Allocation Parameters'!$C$5="Basic Library Subsidy", 0, IF('Funding Allocation Parameters'!$C$5="Grant funding", 0, IF('Funding Allocation Parameters'!$C$5="Other author funding",  MIN(O759*('Funding Allocation Parameters'!$E$5), 'Funding Allocation Parameters'!$G$5), IF('Funding Allocation Parameters'!$C$5="Any discretionary funds (grants if available, other if no grants)", MIN(O759*('Funding Allocation Parameters'!$E$5), 'Funding Allocation Parameters'!$G$5), IF('Funding Allocation Parameters'!$C$5="Complex Library Subsidy", 0, 0)))))</f>
        <v>0</v>
      </c>
      <c r="V759" s="177">
        <f t="shared" si="345"/>
        <v>873.80600000000004</v>
      </c>
      <c r="W759" s="177">
        <f t="shared" si="346"/>
        <v>873.80600000000004</v>
      </c>
      <c r="X759" s="179">
        <f>IF('Funding Allocation Parameters'!$C$6="Basic Library Subsidy", MIN(V759*'Funding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MIN(V759*VLOOKUP(CONCATENATE($A759, 'Funding Allocation Parameters'!$I$6), 'Library Subsidy Complex'!$C$2:$J$55, 2, FALSE), VLOOKUP(CONCATENATE($A759, 'Funding Allocation Parameters'!$I$6), 'Library Subsidy Complex'!$C$2:$J$55, 4, FALSE)), 0)))))</f>
        <v>0</v>
      </c>
      <c r="Y759" s="179">
        <f>IF('Funding Allocation Parameters'!$C$6="Basic Library Subsidy", 0, IF('Funding Allocation Parameters'!$C$6="Grant funding",MIN(V759*'Funding Allocation Parameters'!$E$6, 'Funding Allocation Parameters'!$G$6), IF('Funding Allocation Parameters'!$C$6="Other author funding", 0, IF('Funding Allocation Parameters'!$C$6="Any discretionary funds (grants if available, other if no grants)", MIN(V759*'Funding Allocation Parameters'!$E$6, 'Funding Allocation Parameters'!$G$6), IF('Funding Allocation Parameters'!$C$6="Complex Library Subsidy", 0, 0)))))</f>
        <v>873.80600000000004</v>
      </c>
      <c r="Z759" s="179">
        <f>IF('Funding Allocation Parameters'!$C$6="Basic Library Subsidy", 0, IF('Funding Allocation Parameters'!$C$6="Grant funding", 0, IF('Funding Allocation Parameters'!$C$6="Other author funding",  MIN(V759*'Funding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59" s="179">
        <f>IF('Funding Allocation Parameters'!$C$6="Basic Library Subsidy", MIN(W759*'Funding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MIN(W759*VLOOKUP(CONCATENATE($A759, 'Funding Allocation Parameters'!$I$6), 'Library Subsidy Complex'!$C$2:$J$55, 6, FALSE), VLOOKUP(CONCATENATE($A759, 'Funding Allocation Parameters'!$I$6), 'Library Subsidy Complex'!$C$2:$J$55, 8, FALSE)), 0)))))</f>
        <v>0</v>
      </c>
      <c r="AB759" s="179">
        <f>IF('Funding Allocation Parameters'!$C$6="Basic Library Subsidy", 0, IF('Funding Allocation Parameters'!$C$6="Grant funding", 0, IF('Funding Allocation Parameters'!$C$6="Other author funding",  MIN(W759*'Funding Allocation Parameters'!$E$6, 'Funding Allocation Parameters'!$G$6), IF('Funding Allocation Parameters'!$C$6="Any discretionary funds (grants if available, other if no grants)", MIN(W759*'Funding Allocation Parameters'!$E$6, 'Funding Allocation Parameters'!$G$6), IF('Funding Allocation Parameters'!$C$6="Complex Library Subsidy", 0, 0)))))</f>
        <v>873.80600000000004</v>
      </c>
      <c r="AC759" s="177">
        <f t="shared" si="347"/>
        <v>0</v>
      </c>
      <c r="AD759" s="177">
        <f t="shared" si="348"/>
        <v>0</v>
      </c>
      <c r="AE759" s="180">
        <f>IF('Funding Allocation Parameters'!$C$7="Basic Library Subsidy", MIN(AC759*'Funding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MIN(AC759*VLOOKUP(CONCATENATE($A759, 'Funding Allocation Parameters'!$I$7), 'Library Subsidy Complex'!$C$2:$J$55, 2, FALSE), VLOOKUP(CONCATENATE($A759, 'Funding Allocation Parameters'!$I$7), 'Library Subsidy Complex'!$C$2:$J$55, 4, FALSE)), 0)))))</f>
        <v>0</v>
      </c>
      <c r="AF759" s="180">
        <f>IF('Funding Allocation Parameters'!$C$7="Basic Library Subsidy", 0, IF('Funding Allocation Parameters'!$C$7="Grant funding",MIN(AC759*'Funding Allocation Parameters'!$E$7, 'Funding Allocation Parameters'!$G$7), IF('Funding Allocation Parameters'!$C$7="Other author funding", 0, IF('Funding Allocation Parameters'!$C$7="Any discretionary funds (grants if available, other if no grants)", MIN(AC759*'Funding Allocation Parameters'!$E$7, 'Funding Allocation Parameters'!$G$7), IF('Funding Allocation Parameters'!$C$7="Complex Library Subsidy", 0, 0)))))</f>
        <v>0</v>
      </c>
      <c r="AG759" s="180">
        <f>IF('Funding Allocation Parameters'!$C$7="Basic Library Subsidy", 0, IF('Funding Allocation Parameters'!$C$7="Grant funding", 0, IF('Funding Allocation Parameters'!$C$7="Other author funding",  MIN(AC759*'Funding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59" s="180">
        <f>IF('Funding Allocation Parameters'!$C$7="Basic Library Subsidy", MIN(AD759*'Funding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MIN(AD759*VLOOKUP(CONCATENATE($A759, 'Funding Allocation Parameters'!$I$7), 'Library Subsidy Complex'!$C$2:$J$55, 6, FALSE), VLOOKUP(CONCATENATE($A759, 'Funding Allocation Parameters'!$I$7), 'Library Subsidy Complex'!$C$2:$J$55, 8, FALSE)), 0)))))</f>
        <v>0</v>
      </c>
      <c r="AI759" s="180">
        <f>IF('Funding Allocation Parameters'!$C$7="Basic Library Subsidy", 0, IF('Funding Allocation Parameters'!$C$7="Grant funding", 0, IF('Funding Allocation Parameters'!$C$7="Other author funding",  MIN(AD759*'Funding Allocation Parameters'!$E$7, 'Funding Allocation Parameters'!$G$7), IF('Funding Allocation Parameters'!$C$7="Any discretionary funds (grants if available, other if no grants)", MIN(AD759*'Funding Allocation Parameters'!$E$7, 'Funding Allocation Parameters'!$G$7), IF('Funding Allocation Parameters'!$C$7="Complex Library Subsidy", 0, 0)))))</f>
        <v>0</v>
      </c>
      <c r="AJ759" s="177">
        <f t="shared" si="349"/>
        <v>0</v>
      </c>
      <c r="AK759" s="177">
        <f t="shared" si="350"/>
        <v>0</v>
      </c>
      <c r="AL759" s="181">
        <f>IF('Funding Allocation Parameters'!$C$8="Basic Library Subsidy", MIN(AJ759*'Funding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MIN(AJ759*VLOOKUP(CONCATENATE($A759, 'Funding Allocation Parameters'!$I$8), 'Library Subsidy Complex'!$C$2:$J$55, 2, FALSE), VLOOKUP(CONCATENATE($A759, 'Funding Allocation Parameters'!$I$8), 'Library Subsidy Complex'!$C$2:$J$55, 4, FALSE)), 0)))))</f>
        <v>0</v>
      </c>
      <c r="AM759" s="181">
        <f>IF('Funding Allocation Parameters'!$C$8="Basic Library Subsidy", 0, IF('Funding Allocation Parameters'!$C$8="Grant funding",MIN(AJ759*'Funding Allocation Parameters'!$E$8, 'Funding Allocation Parameters'!$G$8), IF('Funding Allocation Parameters'!$C$8="Other author funding", 0, IF('Funding Allocation Parameters'!$C$8="Any discretionary funds (grants if available, other if no grants)", MIN(AJ759*'Funding Allocation Parameters'!$E$8, 'Funding Allocation Parameters'!$G$8), IF('Funding Allocation Parameters'!$C$8="Complex Library Subsidy", 0, 0)))))</f>
        <v>0</v>
      </c>
      <c r="AN759" s="181">
        <f>IF('Funding Allocation Parameters'!$C$8="Basic Library Subsidy", 0, IF('Funding Allocation Parameters'!$C$8="Grant funding", 0, IF('Funding Allocation Parameters'!$C$8="Other author funding",  MIN(AJ759*'Funding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59" s="181">
        <f>IF('Funding Allocation Parameters'!$C$8="Basic Library Subsidy", MIN(AK759*'Funding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MIN(AK759*VLOOKUP(CONCATENATE($A759, 'Funding Allocation Parameters'!$I$8), 'Library Subsidy Complex'!$C$2:$J$55, 6, FALSE), VLOOKUP(CONCATENATE($A759, 'Funding Allocation Parameters'!$I$8), 'Library Subsidy Complex'!$C$2:$J$55, 8, FALSE)), 0)))))</f>
        <v>0</v>
      </c>
      <c r="AP759" s="181">
        <f>IF('Funding Allocation Parameters'!$C$8="Basic Library Subsidy", 0, IF('Funding Allocation Parameters'!$C$8="Grant funding", 0, IF('Funding Allocation Parameters'!$C$8="Other author funding",  MIN(AK759*'Funding Allocation Parameters'!$E$8, 'Funding Allocation Parameters'!$G$8), IF('Funding Allocation Parameters'!$C$8="Any discretionary funds (grants if available, other if no grants)", MIN(AK759*'Funding Allocation Parameters'!$E$8, 'Funding Allocation Parameters'!$G$8), IF('Funding Allocation Parameters'!$C$8="Complex Library Subsidy", 0, 0)))))</f>
        <v>0</v>
      </c>
      <c r="AQ759" s="177">
        <f t="shared" si="351"/>
        <v>0</v>
      </c>
      <c r="AR759" s="177">
        <f t="shared" si="352"/>
        <v>0</v>
      </c>
      <c r="AS759" s="182">
        <f t="shared" si="353"/>
        <v>1189</v>
      </c>
      <c r="AT759" s="182">
        <f t="shared" si="354"/>
        <v>873.80600000000004</v>
      </c>
      <c r="AU759" s="182">
        <f t="shared" si="355"/>
        <v>0</v>
      </c>
      <c r="AV759" s="182">
        <f t="shared" si="356"/>
        <v>1189</v>
      </c>
      <c r="AW759" s="182">
        <f t="shared" si="357"/>
        <v>873.80600000000004</v>
      </c>
      <c r="AX759" s="183">
        <f t="shared" si="358"/>
        <v>1189</v>
      </c>
      <c r="AY759" s="183">
        <f t="shared" si="359"/>
        <v>873.80600000000004</v>
      </c>
      <c r="AZ759" s="183">
        <f t="shared" si="360"/>
        <v>0</v>
      </c>
      <c r="BA759" s="183">
        <f t="shared" si="361"/>
        <v>0</v>
      </c>
      <c r="BB759" s="183">
        <f t="shared" si="362"/>
        <v>0</v>
      </c>
      <c r="BC759" s="184">
        <f t="shared" si="363"/>
        <v>1189</v>
      </c>
      <c r="BD759" s="184">
        <f t="shared" si="364"/>
        <v>0</v>
      </c>
      <c r="BE759" s="184">
        <f t="shared" si="365"/>
        <v>873.80600000000004</v>
      </c>
      <c r="BF759" s="184">
        <f t="shared" si="366"/>
        <v>0</v>
      </c>
      <c r="BG759" s="102">
        <f t="shared" si="367"/>
        <v>0</v>
      </c>
      <c r="BH759" s="102">
        <f t="shared" si="368"/>
        <v>0</v>
      </c>
      <c r="BI759" s="102">
        <f t="shared" si="369"/>
        <v>0</v>
      </c>
      <c r="BJ759" s="102">
        <f t="shared" si="370"/>
        <v>1</v>
      </c>
      <c r="BK759" s="102">
        <f t="shared" si="371"/>
        <v>0</v>
      </c>
      <c r="BL759" s="102">
        <f t="shared" si="372"/>
        <v>0</v>
      </c>
      <c r="BN759" s="102"/>
    </row>
    <row r="760" spans="1:66" x14ac:dyDescent="0.25">
      <c r="A760" s="102" t="s">
        <v>23</v>
      </c>
      <c r="B760" s="102" t="s">
        <v>15</v>
      </c>
      <c r="C760" s="102" t="s">
        <v>8</v>
      </c>
      <c r="D760" s="102" t="s">
        <v>27</v>
      </c>
      <c r="E760" s="102" t="s">
        <v>1417</v>
      </c>
      <c r="F760" s="102" t="s">
        <v>1418</v>
      </c>
      <c r="G760" s="102" t="s">
        <v>9</v>
      </c>
      <c r="H760" s="102">
        <v>1</v>
      </c>
      <c r="I760" s="102">
        <v>0</v>
      </c>
      <c r="J760" s="167">
        <f>IFERROR(H760*VLOOKUP(A760, 'Advanced Parameters'!$B$7:$G$20, 6, FALSE)*VLOOKUP(A760, 'Growth Parameters'!$B$6:$H$19, 6, FALSE), 0)</f>
        <v>1</v>
      </c>
      <c r="K760" s="167">
        <f>IFERROR(IF('Advanced Parameters'!$C$5="n",'Raw Data'!I760*VLOOKUP(A760,'Advanced Parameters'!$B$7:$G$20,6,FALSE),J760*VLOOKUP(A760,'Advanced Parameters'!$B$7:$G$20,2,FALSE))*VLOOKUP(A760, 'Growth Parameters'!$B$6:$H$19, 6, FALSE), 0)</f>
        <v>0</v>
      </c>
      <c r="L760" s="167">
        <f t="shared" si="373"/>
        <v>1</v>
      </c>
      <c r="M760" s="168" t="str">
        <f>IFERROR(IF(G760="NA","NA",IF(G760&gt;'APC Parameters'!$K$6+VLOOKUP('Raw Data'!A760, 'APC Parameters'!$H$7:$L$20, 4, FALSE), 'APC Parameters'!$L$6+VLOOKUP('Raw Data'!A760, 'APC Parameters'!$H$7:$L$20, 5, FALSE), G760*('APC Parameters'!$J$6+VLOOKUP('Raw Data'!A760, 'APC Parameters'!$H$7:$L$20, 3, FALSE))+'APC Parameters'!$I$6+VLOOKUP('Raw Data'!A760, 'APC Parameters'!$H$7:$L$20, 2, FALSE))), 0)</f>
        <v>NA</v>
      </c>
      <c r="N760" s="168" t="str">
        <f t="shared" si="343"/>
        <v>NA</v>
      </c>
      <c r="O760" s="168">
        <f>IFERROR(IF(M760="NA",VLOOKUP(D760,'Internal Calculations'!$B$10:$C$11,2,FALSE), M760)*VLOOKUP(A760, 'Growth Parameters'!$B$6:$H$19, 7, FALSE), 0)</f>
        <v>2278.6764150234731</v>
      </c>
      <c r="P760" s="177">
        <f t="shared" si="344"/>
        <v>2278.6764150234731</v>
      </c>
      <c r="Q760" s="178">
        <f>IF('Funding Allocation Parameters'!$C$5="Basic Library Subsidy", MIN(O760*('Funding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MIN($O760*(VLOOKUP(CONCATENATE($A760, 'Funding Allocation Parameters'!$I$5), 'Library Subsidy Complex'!$C$2:$J$55, 2, FALSE)), VLOOKUP(CONCATENATE($A760, 'Funding Allocation Parameters'!$I$5), 'Library Subsidy Complex'!$C$2:$J$55, 4, FALSE)), 0)))))</f>
        <v>1189</v>
      </c>
      <c r="R760" s="178">
        <f>IF('Funding Allocation Parameters'!$C$5="Basic Library Subsidy", 0, IF('Funding Allocation Parameters'!$C$5="Grant funding",MIN(O760*('Funding Allocation Parameters'!$E$5), 'Funding Allocation Parameters'!$G$5), IF('Funding Allocation Parameters'!$C$5="Other author funding", 0, IF('Funding Allocation Parameters'!$C$5="Any discretionary funds (grants if available, other if no grants)", MIN(O760*('Funding Allocation Parameters'!$E$5), 'Funding Allocation Parameters'!$G$5), IF('Funding Allocation Parameters'!$C$5="Complex Library Subsidy", 0, 0)))))</f>
        <v>0</v>
      </c>
      <c r="S760" s="178">
        <f>IF('Funding Allocation Parameters'!$C$5="Basic Library Subsidy", 0, IF('Funding Allocation Parameters'!$C$5="Grant funding", 0, IF('Funding Allocation Parameters'!$C$5="Other author funding",  MIN(O760*('Funding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0" s="178">
        <f>IF('Funding Allocation Parameters'!$C$5="Basic Library Subsidy", MIN(O760*('Funding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MIN($O760*(VLOOKUP(CONCATENATE($A760, 'Funding Allocation Parameters'!$I$5), 'Library Subsidy Complex'!$C$2:$J$55, 6, FALSE)), VLOOKUP(CONCATENATE($A760, 'Funding Allocation Parameters'!$I$5), 'Library Subsidy Complex'!$C$2:$J$55, 8, FALSE)), 0)))))</f>
        <v>1189</v>
      </c>
      <c r="U760" s="178">
        <f>IF('Funding Allocation Parameters'!$C$5="Basic Library Subsidy", 0, IF('Funding Allocation Parameters'!$C$5="Grant funding", 0, IF('Funding Allocation Parameters'!$C$5="Other author funding",  MIN(O760*('Funding Allocation Parameters'!$E$5), 'Funding Allocation Parameters'!$G$5), IF('Funding Allocation Parameters'!$C$5="Any discretionary funds (grants if available, other if no grants)", MIN(O760*('Funding Allocation Parameters'!$E$5), 'Funding Allocation Parameters'!$G$5), IF('Funding Allocation Parameters'!$C$5="Complex Library Subsidy", 0, 0)))))</f>
        <v>0</v>
      </c>
      <c r="V760" s="177">
        <f t="shared" si="345"/>
        <v>1089.6764150234731</v>
      </c>
      <c r="W760" s="177">
        <f t="shared" si="346"/>
        <v>1089.6764150234731</v>
      </c>
      <c r="X760" s="179">
        <f>IF('Funding Allocation Parameters'!$C$6="Basic Library Subsidy", MIN(V760*'Funding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MIN(V760*VLOOKUP(CONCATENATE($A760, 'Funding Allocation Parameters'!$I$6), 'Library Subsidy Complex'!$C$2:$J$55, 2, FALSE), VLOOKUP(CONCATENATE($A760, 'Funding Allocation Parameters'!$I$6), 'Library Subsidy Complex'!$C$2:$J$55, 4, FALSE)), 0)))))</f>
        <v>0</v>
      </c>
      <c r="Y760" s="179">
        <f>IF('Funding Allocation Parameters'!$C$6="Basic Library Subsidy", 0, IF('Funding Allocation Parameters'!$C$6="Grant funding",MIN(V760*'Funding Allocation Parameters'!$E$6, 'Funding Allocation Parameters'!$G$6), IF('Funding Allocation Parameters'!$C$6="Other author funding", 0, IF('Funding Allocation Parameters'!$C$6="Any discretionary funds (grants if available, other if no grants)", MIN(V760*'Funding Allocation Parameters'!$E$6, 'Funding Allocation Parameters'!$G$6), IF('Funding Allocation Parameters'!$C$6="Complex Library Subsidy", 0, 0)))))</f>
        <v>1089.6764150234731</v>
      </c>
      <c r="Z760" s="179">
        <f>IF('Funding Allocation Parameters'!$C$6="Basic Library Subsidy", 0, IF('Funding Allocation Parameters'!$C$6="Grant funding", 0, IF('Funding Allocation Parameters'!$C$6="Other author funding",  MIN(V760*'Funding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0" s="179">
        <f>IF('Funding Allocation Parameters'!$C$6="Basic Library Subsidy", MIN(W760*'Funding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MIN(W760*VLOOKUP(CONCATENATE($A760, 'Funding Allocation Parameters'!$I$6), 'Library Subsidy Complex'!$C$2:$J$55, 6, FALSE), VLOOKUP(CONCATENATE($A760, 'Funding Allocation Parameters'!$I$6), 'Library Subsidy Complex'!$C$2:$J$55, 8, FALSE)), 0)))))</f>
        <v>0</v>
      </c>
      <c r="AB760" s="179">
        <f>IF('Funding Allocation Parameters'!$C$6="Basic Library Subsidy", 0, IF('Funding Allocation Parameters'!$C$6="Grant funding", 0, IF('Funding Allocation Parameters'!$C$6="Other author funding",  MIN(W760*'Funding Allocation Parameters'!$E$6, 'Funding Allocation Parameters'!$G$6), IF('Funding Allocation Parameters'!$C$6="Any discretionary funds (grants if available, other if no grants)", MIN(W760*'Funding Allocation Parameters'!$E$6, 'Funding Allocation Parameters'!$G$6), IF('Funding Allocation Parameters'!$C$6="Complex Library Subsidy", 0, 0)))))</f>
        <v>1089.6764150234731</v>
      </c>
      <c r="AC760" s="177">
        <f t="shared" si="347"/>
        <v>0</v>
      </c>
      <c r="AD760" s="177">
        <f t="shared" si="348"/>
        <v>0</v>
      </c>
      <c r="AE760" s="180">
        <f>IF('Funding Allocation Parameters'!$C$7="Basic Library Subsidy", MIN(AC760*'Funding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MIN(AC760*VLOOKUP(CONCATENATE($A760, 'Funding Allocation Parameters'!$I$7), 'Library Subsidy Complex'!$C$2:$J$55, 2, FALSE), VLOOKUP(CONCATENATE($A760, 'Funding Allocation Parameters'!$I$7), 'Library Subsidy Complex'!$C$2:$J$55, 4, FALSE)), 0)))))</f>
        <v>0</v>
      </c>
      <c r="AF760" s="180">
        <f>IF('Funding Allocation Parameters'!$C$7="Basic Library Subsidy", 0, IF('Funding Allocation Parameters'!$C$7="Grant funding",MIN(AC760*'Funding Allocation Parameters'!$E$7, 'Funding Allocation Parameters'!$G$7), IF('Funding Allocation Parameters'!$C$7="Other author funding", 0, IF('Funding Allocation Parameters'!$C$7="Any discretionary funds (grants if available, other if no grants)", MIN(AC760*'Funding Allocation Parameters'!$E$7, 'Funding Allocation Parameters'!$G$7), IF('Funding Allocation Parameters'!$C$7="Complex Library Subsidy", 0, 0)))))</f>
        <v>0</v>
      </c>
      <c r="AG760" s="180">
        <f>IF('Funding Allocation Parameters'!$C$7="Basic Library Subsidy", 0, IF('Funding Allocation Parameters'!$C$7="Grant funding", 0, IF('Funding Allocation Parameters'!$C$7="Other author funding",  MIN(AC760*'Funding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0" s="180">
        <f>IF('Funding Allocation Parameters'!$C$7="Basic Library Subsidy", MIN(AD760*'Funding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MIN(AD760*VLOOKUP(CONCATENATE($A760, 'Funding Allocation Parameters'!$I$7), 'Library Subsidy Complex'!$C$2:$J$55, 6, FALSE), VLOOKUP(CONCATENATE($A760, 'Funding Allocation Parameters'!$I$7), 'Library Subsidy Complex'!$C$2:$J$55, 8, FALSE)), 0)))))</f>
        <v>0</v>
      </c>
      <c r="AI760" s="180">
        <f>IF('Funding Allocation Parameters'!$C$7="Basic Library Subsidy", 0, IF('Funding Allocation Parameters'!$C$7="Grant funding", 0, IF('Funding Allocation Parameters'!$C$7="Other author funding",  MIN(AD760*'Funding Allocation Parameters'!$E$7, 'Funding Allocation Parameters'!$G$7), IF('Funding Allocation Parameters'!$C$7="Any discretionary funds (grants if available, other if no grants)", MIN(AD760*'Funding Allocation Parameters'!$E$7, 'Funding Allocation Parameters'!$G$7), IF('Funding Allocation Parameters'!$C$7="Complex Library Subsidy", 0, 0)))))</f>
        <v>0</v>
      </c>
      <c r="AJ760" s="177">
        <f t="shared" si="349"/>
        <v>0</v>
      </c>
      <c r="AK760" s="177">
        <f t="shared" si="350"/>
        <v>0</v>
      </c>
      <c r="AL760" s="181">
        <f>IF('Funding Allocation Parameters'!$C$8="Basic Library Subsidy", MIN(AJ760*'Funding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MIN(AJ760*VLOOKUP(CONCATENATE($A760, 'Funding Allocation Parameters'!$I$8), 'Library Subsidy Complex'!$C$2:$J$55, 2, FALSE), VLOOKUP(CONCATENATE($A760, 'Funding Allocation Parameters'!$I$8), 'Library Subsidy Complex'!$C$2:$J$55, 4, FALSE)), 0)))))</f>
        <v>0</v>
      </c>
      <c r="AM760" s="181">
        <f>IF('Funding Allocation Parameters'!$C$8="Basic Library Subsidy", 0, IF('Funding Allocation Parameters'!$C$8="Grant funding",MIN(AJ760*'Funding Allocation Parameters'!$E$8, 'Funding Allocation Parameters'!$G$8), IF('Funding Allocation Parameters'!$C$8="Other author funding", 0, IF('Funding Allocation Parameters'!$C$8="Any discretionary funds (grants if available, other if no grants)", MIN(AJ760*'Funding Allocation Parameters'!$E$8, 'Funding Allocation Parameters'!$G$8), IF('Funding Allocation Parameters'!$C$8="Complex Library Subsidy", 0, 0)))))</f>
        <v>0</v>
      </c>
      <c r="AN760" s="181">
        <f>IF('Funding Allocation Parameters'!$C$8="Basic Library Subsidy", 0, IF('Funding Allocation Parameters'!$C$8="Grant funding", 0, IF('Funding Allocation Parameters'!$C$8="Other author funding",  MIN(AJ760*'Funding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0" s="181">
        <f>IF('Funding Allocation Parameters'!$C$8="Basic Library Subsidy", MIN(AK760*'Funding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MIN(AK760*VLOOKUP(CONCATENATE($A760, 'Funding Allocation Parameters'!$I$8), 'Library Subsidy Complex'!$C$2:$J$55, 6, FALSE), VLOOKUP(CONCATENATE($A760, 'Funding Allocation Parameters'!$I$8), 'Library Subsidy Complex'!$C$2:$J$55, 8, FALSE)), 0)))))</f>
        <v>0</v>
      </c>
      <c r="AP760" s="181">
        <f>IF('Funding Allocation Parameters'!$C$8="Basic Library Subsidy", 0, IF('Funding Allocation Parameters'!$C$8="Grant funding", 0, IF('Funding Allocation Parameters'!$C$8="Other author funding",  MIN(AK760*'Funding Allocation Parameters'!$E$8, 'Funding Allocation Parameters'!$G$8), IF('Funding Allocation Parameters'!$C$8="Any discretionary funds (grants if available, other if no grants)", MIN(AK760*'Funding Allocation Parameters'!$E$8, 'Funding Allocation Parameters'!$G$8), IF('Funding Allocation Parameters'!$C$8="Complex Library Subsidy", 0, 0)))))</f>
        <v>0</v>
      </c>
      <c r="AQ760" s="177">
        <f t="shared" si="351"/>
        <v>0</v>
      </c>
      <c r="AR760" s="177">
        <f t="shared" si="352"/>
        <v>0</v>
      </c>
      <c r="AS760" s="182">
        <f t="shared" si="353"/>
        <v>1189</v>
      </c>
      <c r="AT760" s="182">
        <f t="shared" si="354"/>
        <v>1089.6764150234731</v>
      </c>
      <c r="AU760" s="182">
        <f t="shared" si="355"/>
        <v>0</v>
      </c>
      <c r="AV760" s="182">
        <f t="shared" si="356"/>
        <v>1189</v>
      </c>
      <c r="AW760" s="182">
        <f t="shared" si="357"/>
        <v>1089.6764150234731</v>
      </c>
      <c r="AX760" s="183">
        <f t="shared" si="358"/>
        <v>0</v>
      </c>
      <c r="AY760" s="183">
        <f t="shared" si="359"/>
        <v>0</v>
      </c>
      <c r="AZ760" s="183">
        <f t="shared" si="360"/>
        <v>0</v>
      </c>
      <c r="BA760" s="183">
        <f t="shared" si="361"/>
        <v>1189</v>
      </c>
      <c r="BB760" s="183">
        <f t="shared" si="362"/>
        <v>1089.6764150234731</v>
      </c>
      <c r="BC760" s="184">
        <f t="shared" si="363"/>
        <v>1189</v>
      </c>
      <c r="BD760" s="184">
        <f t="shared" si="364"/>
        <v>0</v>
      </c>
      <c r="BE760" s="184">
        <f t="shared" si="365"/>
        <v>0</v>
      </c>
      <c r="BF760" s="184">
        <f t="shared" si="366"/>
        <v>1089.6764150234731</v>
      </c>
      <c r="BG760" s="102">
        <f t="shared" si="367"/>
        <v>0</v>
      </c>
      <c r="BH760" s="102">
        <f t="shared" si="368"/>
        <v>0</v>
      </c>
      <c r="BI760" s="102">
        <f t="shared" si="369"/>
        <v>0</v>
      </c>
      <c r="BJ760" s="102">
        <f t="shared" si="370"/>
        <v>0</v>
      </c>
      <c r="BK760" s="102">
        <f t="shared" si="371"/>
        <v>1</v>
      </c>
      <c r="BL760" s="102">
        <f t="shared" si="372"/>
        <v>0</v>
      </c>
      <c r="BN760" s="102"/>
    </row>
    <row r="761" spans="1:66" x14ac:dyDescent="0.25">
      <c r="A761" s="102" t="s">
        <v>13</v>
      </c>
      <c r="B761" s="102" t="s">
        <v>8</v>
      </c>
      <c r="C761" s="102" t="s">
        <v>8</v>
      </c>
      <c r="D761" s="102" t="s">
        <v>27</v>
      </c>
      <c r="E761" s="102" t="s">
        <v>1419</v>
      </c>
      <c r="F761" s="102" t="s">
        <v>1420</v>
      </c>
      <c r="G761" s="102">
        <v>0.95199999999999996</v>
      </c>
      <c r="H761" s="102">
        <v>1</v>
      </c>
      <c r="I761" s="102">
        <v>1</v>
      </c>
      <c r="J761" s="167">
        <f>IFERROR(H761*VLOOKUP(A761, 'Advanced Parameters'!$B$7:$G$20, 6, FALSE)*VLOOKUP(A761, 'Growth Parameters'!$B$6:$H$19, 6, FALSE), 0)</f>
        <v>1</v>
      </c>
      <c r="K761" s="167">
        <f>IFERROR(IF('Advanced Parameters'!$C$5="n",'Raw Data'!I761*VLOOKUP(A761,'Advanced Parameters'!$B$7:$G$20,6,FALSE),J761*VLOOKUP(A761,'Advanced Parameters'!$B$7:$G$20,2,FALSE))*VLOOKUP(A761, 'Growth Parameters'!$B$6:$H$19, 6, FALSE), 0)</f>
        <v>1</v>
      </c>
      <c r="L761" s="167">
        <f t="shared" si="373"/>
        <v>0</v>
      </c>
      <c r="M761" s="168">
        <f>IFERROR(IF(G761="NA","NA",IF(G761&gt;'APC Parameters'!$K$6+VLOOKUP('Raw Data'!A761, 'APC Parameters'!$H$7:$L$20, 4, FALSE), 'APC Parameters'!$L$6+VLOOKUP('Raw Data'!A761, 'APC Parameters'!$H$7:$L$20, 5, FALSE), G761*('APC Parameters'!$J$6+VLOOKUP('Raw Data'!A761, 'APC Parameters'!$H$7:$L$20, 3, FALSE))+'APC Parameters'!$I$6+VLOOKUP('Raw Data'!A761, 'APC Parameters'!$H$7:$L$20, 2, FALSE))), 0)</f>
        <v>1823.0288</v>
      </c>
      <c r="N761" s="168">
        <f t="shared" si="343"/>
        <v>1823.0288</v>
      </c>
      <c r="O761" s="168">
        <f>IFERROR(IF(M761="NA",VLOOKUP(D761,'Internal Calculations'!$B$10:$C$11,2,FALSE), M761)*VLOOKUP(A761, 'Growth Parameters'!$B$6:$H$19, 7, FALSE), 0)</f>
        <v>1823.0288</v>
      </c>
      <c r="P761" s="177">
        <f t="shared" si="344"/>
        <v>1823.0288</v>
      </c>
      <c r="Q761" s="178">
        <f>IF('Funding Allocation Parameters'!$C$5="Basic Library Subsidy", MIN(O761*('Funding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MIN($O761*(VLOOKUP(CONCATENATE($A761, 'Funding Allocation Parameters'!$I$5), 'Library Subsidy Complex'!$C$2:$J$55, 2, FALSE)), VLOOKUP(CONCATENATE($A761, 'Funding Allocation Parameters'!$I$5), 'Library Subsidy Complex'!$C$2:$J$55, 4, FALSE)), 0)))))</f>
        <v>1189</v>
      </c>
      <c r="R761" s="178">
        <f>IF('Funding Allocation Parameters'!$C$5="Basic Library Subsidy", 0, IF('Funding Allocation Parameters'!$C$5="Grant funding",MIN(O761*('Funding Allocation Parameters'!$E$5), 'Funding Allocation Parameters'!$G$5), IF('Funding Allocation Parameters'!$C$5="Other author funding", 0, IF('Funding Allocation Parameters'!$C$5="Any discretionary funds (grants if available, other if no grants)", MIN(O761*('Funding Allocation Parameters'!$E$5), 'Funding Allocation Parameters'!$G$5), IF('Funding Allocation Parameters'!$C$5="Complex Library Subsidy", 0, 0)))))</f>
        <v>0</v>
      </c>
      <c r="S761" s="178">
        <f>IF('Funding Allocation Parameters'!$C$5="Basic Library Subsidy", 0, IF('Funding Allocation Parameters'!$C$5="Grant funding", 0, IF('Funding Allocation Parameters'!$C$5="Other author funding",  MIN(O761*('Funding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1" s="178">
        <f>IF('Funding Allocation Parameters'!$C$5="Basic Library Subsidy", MIN(O761*('Funding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MIN($O761*(VLOOKUP(CONCATENATE($A761, 'Funding Allocation Parameters'!$I$5), 'Library Subsidy Complex'!$C$2:$J$55, 6, FALSE)), VLOOKUP(CONCATENATE($A761, 'Funding Allocation Parameters'!$I$5), 'Library Subsidy Complex'!$C$2:$J$55, 8, FALSE)), 0)))))</f>
        <v>1189</v>
      </c>
      <c r="U761" s="178">
        <f>IF('Funding Allocation Parameters'!$C$5="Basic Library Subsidy", 0, IF('Funding Allocation Parameters'!$C$5="Grant funding", 0, IF('Funding Allocation Parameters'!$C$5="Other author funding",  MIN(O761*('Funding Allocation Parameters'!$E$5), 'Funding Allocation Parameters'!$G$5), IF('Funding Allocation Parameters'!$C$5="Any discretionary funds (grants if available, other if no grants)", MIN(O761*('Funding Allocation Parameters'!$E$5), 'Funding Allocation Parameters'!$G$5), IF('Funding Allocation Parameters'!$C$5="Complex Library Subsidy", 0, 0)))))</f>
        <v>0</v>
      </c>
      <c r="V761" s="177">
        <f t="shared" si="345"/>
        <v>634.02880000000005</v>
      </c>
      <c r="W761" s="177">
        <f t="shared" si="346"/>
        <v>634.02880000000005</v>
      </c>
      <c r="X761" s="179">
        <f>IF('Funding Allocation Parameters'!$C$6="Basic Library Subsidy", MIN(V761*'Funding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MIN(V761*VLOOKUP(CONCATENATE($A761, 'Funding Allocation Parameters'!$I$6), 'Library Subsidy Complex'!$C$2:$J$55, 2, FALSE), VLOOKUP(CONCATENATE($A761, 'Funding Allocation Parameters'!$I$6), 'Library Subsidy Complex'!$C$2:$J$55, 4, FALSE)), 0)))))</f>
        <v>0</v>
      </c>
      <c r="Y761" s="179">
        <f>IF('Funding Allocation Parameters'!$C$6="Basic Library Subsidy", 0, IF('Funding Allocation Parameters'!$C$6="Grant funding",MIN(V761*'Funding Allocation Parameters'!$E$6, 'Funding Allocation Parameters'!$G$6), IF('Funding Allocation Parameters'!$C$6="Other author funding", 0, IF('Funding Allocation Parameters'!$C$6="Any discretionary funds (grants if available, other if no grants)", MIN(V761*'Funding Allocation Parameters'!$E$6, 'Funding Allocation Parameters'!$G$6), IF('Funding Allocation Parameters'!$C$6="Complex Library Subsidy", 0, 0)))))</f>
        <v>634.02880000000005</v>
      </c>
      <c r="Z761" s="179">
        <f>IF('Funding Allocation Parameters'!$C$6="Basic Library Subsidy", 0, IF('Funding Allocation Parameters'!$C$6="Grant funding", 0, IF('Funding Allocation Parameters'!$C$6="Other author funding",  MIN(V761*'Funding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1" s="179">
        <f>IF('Funding Allocation Parameters'!$C$6="Basic Library Subsidy", MIN(W761*'Funding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MIN(W761*VLOOKUP(CONCATENATE($A761, 'Funding Allocation Parameters'!$I$6), 'Library Subsidy Complex'!$C$2:$J$55, 6, FALSE), VLOOKUP(CONCATENATE($A761, 'Funding Allocation Parameters'!$I$6), 'Library Subsidy Complex'!$C$2:$J$55, 8, FALSE)), 0)))))</f>
        <v>0</v>
      </c>
      <c r="AB761" s="179">
        <f>IF('Funding Allocation Parameters'!$C$6="Basic Library Subsidy", 0, IF('Funding Allocation Parameters'!$C$6="Grant funding", 0, IF('Funding Allocation Parameters'!$C$6="Other author funding",  MIN(W761*'Funding Allocation Parameters'!$E$6, 'Funding Allocation Parameters'!$G$6), IF('Funding Allocation Parameters'!$C$6="Any discretionary funds (grants if available, other if no grants)", MIN(W761*'Funding Allocation Parameters'!$E$6, 'Funding Allocation Parameters'!$G$6), IF('Funding Allocation Parameters'!$C$6="Complex Library Subsidy", 0, 0)))))</f>
        <v>634.02880000000005</v>
      </c>
      <c r="AC761" s="177">
        <f t="shared" si="347"/>
        <v>0</v>
      </c>
      <c r="AD761" s="177">
        <f t="shared" si="348"/>
        <v>0</v>
      </c>
      <c r="AE761" s="180">
        <f>IF('Funding Allocation Parameters'!$C$7="Basic Library Subsidy", MIN(AC761*'Funding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MIN(AC761*VLOOKUP(CONCATENATE($A761, 'Funding Allocation Parameters'!$I$7), 'Library Subsidy Complex'!$C$2:$J$55, 2, FALSE), VLOOKUP(CONCATENATE($A761, 'Funding Allocation Parameters'!$I$7), 'Library Subsidy Complex'!$C$2:$J$55, 4, FALSE)), 0)))))</f>
        <v>0</v>
      </c>
      <c r="AF761" s="180">
        <f>IF('Funding Allocation Parameters'!$C$7="Basic Library Subsidy", 0, IF('Funding Allocation Parameters'!$C$7="Grant funding",MIN(AC761*'Funding Allocation Parameters'!$E$7, 'Funding Allocation Parameters'!$G$7), IF('Funding Allocation Parameters'!$C$7="Other author funding", 0, IF('Funding Allocation Parameters'!$C$7="Any discretionary funds (grants if available, other if no grants)", MIN(AC761*'Funding Allocation Parameters'!$E$7, 'Funding Allocation Parameters'!$G$7), IF('Funding Allocation Parameters'!$C$7="Complex Library Subsidy", 0, 0)))))</f>
        <v>0</v>
      </c>
      <c r="AG761" s="180">
        <f>IF('Funding Allocation Parameters'!$C$7="Basic Library Subsidy", 0, IF('Funding Allocation Parameters'!$C$7="Grant funding", 0, IF('Funding Allocation Parameters'!$C$7="Other author funding",  MIN(AC761*'Funding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1" s="180">
        <f>IF('Funding Allocation Parameters'!$C$7="Basic Library Subsidy", MIN(AD761*'Funding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MIN(AD761*VLOOKUP(CONCATENATE($A761, 'Funding Allocation Parameters'!$I$7), 'Library Subsidy Complex'!$C$2:$J$55, 6, FALSE), VLOOKUP(CONCATENATE($A761, 'Funding Allocation Parameters'!$I$7), 'Library Subsidy Complex'!$C$2:$J$55, 8, FALSE)), 0)))))</f>
        <v>0</v>
      </c>
      <c r="AI761" s="180">
        <f>IF('Funding Allocation Parameters'!$C$7="Basic Library Subsidy", 0, IF('Funding Allocation Parameters'!$C$7="Grant funding", 0, IF('Funding Allocation Parameters'!$C$7="Other author funding",  MIN(AD761*'Funding Allocation Parameters'!$E$7, 'Funding Allocation Parameters'!$G$7), IF('Funding Allocation Parameters'!$C$7="Any discretionary funds (grants if available, other if no grants)", MIN(AD761*'Funding Allocation Parameters'!$E$7, 'Funding Allocation Parameters'!$G$7), IF('Funding Allocation Parameters'!$C$7="Complex Library Subsidy", 0, 0)))))</f>
        <v>0</v>
      </c>
      <c r="AJ761" s="177">
        <f t="shared" si="349"/>
        <v>0</v>
      </c>
      <c r="AK761" s="177">
        <f t="shared" si="350"/>
        <v>0</v>
      </c>
      <c r="AL761" s="181">
        <f>IF('Funding Allocation Parameters'!$C$8="Basic Library Subsidy", MIN(AJ761*'Funding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MIN(AJ761*VLOOKUP(CONCATENATE($A761, 'Funding Allocation Parameters'!$I$8), 'Library Subsidy Complex'!$C$2:$J$55, 2, FALSE), VLOOKUP(CONCATENATE($A761, 'Funding Allocation Parameters'!$I$8), 'Library Subsidy Complex'!$C$2:$J$55, 4, FALSE)), 0)))))</f>
        <v>0</v>
      </c>
      <c r="AM761" s="181">
        <f>IF('Funding Allocation Parameters'!$C$8="Basic Library Subsidy", 0, IF('Funding Allocation Parameters'!$C$8="Grant funding",MIN(AJ761*'Funding Allocation Parameters'!$E$8, 'Funding Allocation Parameters'!$G$8), IF('Funding Allocation Parameters'!$C$8="Other author funding", 0, IF('Funding Allocation Parameters'!$C$8="Any discretionary funds (grants if available, other if no grants)", MIN(AJ761*'Funding Allocation Parameters'!$E$8, 'Funding Allocation Parameters'!$G$8), IF('Funding Allocation Parameters'!$C$8="Complex Library Subsidy", 0, 0)))))</f>
        <v>0</v>
      </c>
      <c r="AN761" s="181">
        <f>IF('Funding Allocation Parameters'!$C$8="Basic Library Subsidy", 0, IF('Funding Allocation Parameters'!$C$8="Grant funding", 0, IF('Funding Allocation Parameters'!$C$8="Other author funding",  MIN(AJ761*'Funding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1" s="181">
        <f>IF('Funding Allocation Parameters'!$C$8="Basic Library Subsidy", MIN(AK761*'Funding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MIN(AK761*VLOOKUP(CONCATENATE($A761, 'Funding Allocation Parameters'!$I$8), 'Library Subsidy Complex'!$C$2:$J$55, 6, FALSE), VLOOKUP(CONCATENATE($A761, 'Funding Allocation Parameters'!$I$8), 'Library Subsidy Complex'!$C$2:$J$55, 8, FALSE)), 0)))))</f>
        <v>0</v>
      </c>
      <c r="AP761" s="181">
        <f>IF('Funding Allocation Parameters'!$C$8="Basic Library Subsidy", 0, IF('Funding Allocation Parameters'!$C$8="Grant funding", 0, IF('Funding Allocation Parameters'!$C$8="Other author funding",  MIN(AK761*'Funding Allocation Parameters'!$E$8, 'Funding Allocation Parameters'!$G$8), IF('Funding Allocation Parameters'!$C$8="Any discretionary funds (grants if available, other if no grants)", MIN(AK761*'Funding Allocation Parameters'!$E$8, 'Funding Allocation Parameters'!$G$8), IF('Funding Allocation Parameters'!$C$8="Complex Library Subsidy", 0, 0)))))</f>
        <v>0</v>
      </c>
      <c r="AQ761" s="177">
        <f t="shared" si="351"/>
        <v>0</v>
      </c>
      <c r="AR761" s="177">
        <f t="shared" si="352"/>
        <v>0</v>
      </c>
      <c r="AS761" s="182">
        <f t="shared" si="353"/>
        <v>1189</v>
      </c>
      <c r="AT761" s="182">
        <f t="shared" si="354"/>
        <v>634.02880000000005</v>
      </c>
      <c r="AU761" s="182">
        <f t="shared" si="355"/>
        <v>0</v>
      </c>
      <c r="AV761" s="182">
        <f t="shared" si="356"/>
        <v>1189</v>
      </c>
      <c r="AW761" s="182">
        <f t="shared" si="357"/>
        <v>634.02880000000005</v>
      </c>
      <c r="AX761" s="183">
        <f t="shared" si="358"/>
        <v>1189</v>
      </c>
      <c r="AY761" s="183">
        <f t="shared" si="359"/>
        <v>634.02880000000005</v>
      </c>
      <c r="AZ761" s="183">
        <f t="shared" si="360"/>
        <v>0</v>
      </c>
      <c r="BA761" s="183">
        <f t="shared" si="361"/>
        <v>0</v>
      </c>
      <c r="BB761" s="183">
        <f t="shared" si="362"/>
        <v>0</v>
      </c>
      <c r="BC761" s="184">
        <f t="shared" si="363"/>
        <v>1189</v>
      </c>
      <c r="BD761" s="184">
        <f t="shared" si="364"/>
        <v>0</v>
      </c>
      <c r="BE761" s="184">
        <f t="shared" si="365"/>
        <v>634.02880000000005</v>
      </c>
      <c r="BF761" s="184">
        <f t="shared" si="366"/>
        <v>0</v>
      </c>
      <c r="BG761" s="102">
        <f t="shared" si="367"/>
        <v>0</v>
      </c>
      <c r="BH761" s="102">
        <f t="shared" si="368"/>
        <v>0</v>
      </c>
      <c r="BI761" s="102">
        <f t="shared" si="369"/>
        <v>0</v>
      </c>
      <c r="BJ761" s="102">
        <f t="shared" si="370"/>
        <v>1</v>
      </c>
      <c r="BK761" s="102">
        <f t="shared" si="371"/>
        <v>0</v>
      </c>
      <c r="BL761" s="102">
        <f t="shared" si="372"/>
        <v>0</v>
      </c>
      <c r="BN761" s="102"/>
    </row>
    <row r="762" spans="1:66" x14ac:dyDescent="0.25">
      <c r="A762" s="102" t="s">
        <v>19</v>
      </c>
      <c r="B762" s="102" t="s">
        <v>8</v>
      </c>
      <c r="C762" s="102" t="s">
        <v>8</v>
      </c>
      <c r="D762" s="102" t="s">
        <v>27</v>
      </c>
      <c r="E762" s="102" t="s">
        <v>1207</v>
      </c>
      <c r="F762" s="102" t="s">
        <v>1421</v>
      </c>
      <c r="G762" s="102">
        <v>2.625</v>
      </c>
      <c r="H762" s="102">
        <v>1</v>
      </c>
      <c r="I762" s="102">
        <v>1</v>
      </c>
      <c r="J762" s="167">
        <f>IFERROR(H762*VLOOKUP(A762, 'Advanced Parameters'!$B$7:$G$20, 6, FALSE)*VLOOKUP(A762, 'Growth Parameters'!$B$6:$H$19, 6, FALSE), 0)</f>
        <v>1</v>
      </c>
      <c r="K762" s="167">
        <f>IFERROR(IF('Advanced Parameters'!$C$5="n",'Raw Data'!I762*VLOOKUP(A762,'Advanced Parameters'!$B$7:$G$20,6,FALSE),J762*VLOOKUP(A762,'Advanced Parameters'!$B$7:$G$20,2,FALSE))*VLOOKUP(A762, 'Growth Parameters'!$B$6:$H$19, 6, FALSE), 0)</f>
        <v>1</v>
      </c>
      <c r="L762" s="167">
        <f t="shared" si="373"/>
        <v>0</v>
      </c>
      <c r="M762" s="168">
        <f>IFERROR(IF(G762="NA","NA",IF(G762&gt;'APC Parameters'!$K$6+VLOOKUP('Raw Data'!A762, 'APC Parameters'!$H$7:$L$20, 4, FALSE), 'APC Parameters'!$L$6+VLOOKUP('Raw Data'!A762, 'APC Parameters'!$H$7:$L$20, 5, FALSE), G762*('APC Parameters'!$J$6+VLOOKUP('Raw Data'!A762, 'APC Parameters'!$H$7:$L$20, 3, FALSE))+'APC Parameters'!$I$6+VLOOKUP('Raw Data'!A762, 'APC Parameters'!$H$7:$L$20, 2, FALSE))), 0)</f>
        <v>3009.855</v>
      </c>
      <c r="N762" s="168">
        <f t="shared" si="343"/>
        <v>3009.855</v>
      </c>
      <c r="O762" s="168">
        <f>IFERROR(IF(M762="NA",VLOOKUP(D762,'Internal Calculations'!$B$10:$C$11,2,FALSE), M762)*VLOOKUP(A762, 'Growth Parameters'!$B$6:$H$19, 7, FALSE), 0)</f>
        <v>3009.855</v>
      </c>
      <c r="P762" s="177">
        <f t="shared" si="344"/>
        <v>3009.855</v>
      </c>
      <c r="Q762" s="178">
        <f>IF('Funding Allocation Parameters'!$C$5="Basic Library Subsidy", MIN(O762*('Funding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MIN($O762*(VLOOKUP(CONCATENATE($A762, 'Funding Allocation Parameters'!$I$5), 'Library Subsidy Complex'!$C$2:$J$55, 2, FALSE)), VLOOKUP(CONCATENATE($A762, 'Funding Allocation Parameters'!$I$5), 'Library Subsidy Complex'!$C$2:$J$55, 4, FALSE)), 0)))))</f>
        <v>1189</v>
      </c>
      <c r="R762" s="178">
        <f>IF('Funding Allocation Parameters'!$C$5="Basic Library Subsidy", 0, IF('Funding Allocation Parameters'!$C$5="Grant funding",MIN(O762*('Funding Allocation Parameters'!$E$5), 'Funding Allocation Parameters'!$G$5), IF('Funding Allocation Parameters'!$C$5="Other author funding", 0, IF('Funding Allocation Parameters'!$C$5="Any discretionary funds (grants if available, other if no grants)", MIN(O762*('Funding Allocation Parameters'!$E$5), 'Funding Allocation Parameters'!$G$5), IF('Funding Allocation Parameters'!$C$5="Complex Library Subsidy", 0, 0)))))</f>
        <v>0</v>
      </c>
      <c r="S762" s="178">
        <f>IF('Funding Allocation Parameters'!$C$5="Basic Library Subsidy", 0, IF('Funding Allocation Parameters'!$C$5="Grant funding", 0, IF('Funding Allocation Parameters'!$C$5="Other author funding",  MIN(O762*('Funding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2" s="178">
        <f>IF('Funding Allocation Parameters'!$C$5="Basic Library Subsidy", MIN(O762*('Funding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MIN($O762*(VLOOKUP(CONCATENATE($A762, 'Funding Allocation Parameters'!$I$5), 'Library Subsidy Complex'!$C$2:$J$55, 6, FALSE)), VLOOKUP(CONCATENATE($A762, 'Funding Allocation Parameters'!$I$5), 'Library Subsidy Complex'!$C$2:$J$55, 8, FALSE)), 0)))))</f>
        <v>1189</v>
      </c>
      <c r="U762" s="178">
        <f>IF('Funding Allocation Parameters'!$C$5="Basic Library Subsidy", 0, IF('Funding Allocation Parameters'!$C$5="Grant funding", 0, IF('Funding Allocation Parameters'!$C$5="Other author funding",  MIN(O762*('Funding Allocation Parameters'!$E$5), 'Funding Allocation Parameters'!$G$5), IF('Funding Allocation Parameters'!$C$5="Any discretionary funds (grants if available, other if no grants)", MIN(O762*('Funding Allocation Parameters'!$E$5), 'Funding Allocation Parameters'!$G$5), IF('Funding Allocation Parameters'!$C$5="Complex Library Subsidy", 0, 0)))))</f>
        <v>0</v>
      </c>
      <c r="V762" s="177">
        <f t="shared" si="345"/>
        <v>1820.855</v>
      </c>
      <c r="W762" s="177">
        <f t="shared" si="346"/>
        <v>1820.855</v>
      </c>
      <c r="X762" s="179">
        <f>IF('Funding Allocation Parameters'!$C$6="Basic Library Subsidy", MIN(V762*'Funding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MIN(V762*VLOOKUP(CONCATENATE($A762, 'Funding Allocation Parameters'!$I$6), 'Library Subsidy Complex'!$C$2:$J$55, 2, FALSE), VLOOKUP(CONCATENATE($A762, 'Funding Allocation Parameters'!$I$6), 'Library Subsidy Complex'!$C$2:$J$55, 4, FALSE)), 0)))))</f>
        <v>0</v>
      </c>
      <c r="Y762" s="179">
        <f>IF('Funding Allocation Parameters'!$C$6="Basic Library Subsidy", 0, IF('Funding Allocation Parameters'!$C$6="Grant funding",MIN(V762*'Funding Allocation Parameters'!$E$6, 'Funding Allocation Parameters'!$G$6), IF('Funding Allocation Parameters'!$C$6="Other author funding", 0, IF('Funding Allocation Parameters'!$C$6="Any discretionary funds (grants if available, other if no grants)", MIN(V762*'Funding Allocation Parameters'!$E$6, 'Funding Allocation Parameters'!$G$6), IF('Funding Allocation Parameters'!$C$6="Complex Library Subsidy", 0, 0)))))</f>
        <v>1820.855</v>
      </c>
      <c r="Z762" s="179">
        <f>IF('Funding Allocation Parameters'!$C$6="Basic Library Subsidy", 0, IF('Funding Allocation Parameters'!$C$6="Grant funding", 0, IF('Funding Allocation Parameters'!$C$6="Other author funding",  MIN(V762*'Funding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2" s="179">
        <f>IF('Funding Allocation Parameters'!$C$6="Basic Library Subsidy", MIN(W762*'Funding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MIN(W762*VLOOKUP(CONCATENATE($A762, 'Funding Allocation Parameters'!$I$6), 'Library Subsidy Complex'!$C$2:$J$55, 6, FALSE), VLOOKUP(CONCATENATE($A762, 'Funding Allocation Parameters'!$I$6), 'Library Subsidy Complex'!$C$2:$J$55, 8, FALSE)), 0)))))</f>
        <v>0</v>
      </c>
      <c r="AB762" s="179">
        <f>IF('Funding Allocation Parameters'!$C$6="Basic Library Subsidy", 0, IF('Funding Allocation Parameters'!$C$6="Grant funding", 0, IF('Funding Allocation Parameters'!$C$6="Other author funding",  MIN(W762*'Funding Allocation Parameters'!$E$6, 'Funding Allocation Parameters'!$G$6), IF('Funding Allocation Parameters'!$C$6="Any discretionary funds (grants if available, other if no grants)", MIN(W762*'Funding Allocation Parameters'!$E$6, 'Funding Allocation Parameters'!$G$6), IF('Funding Allocation Parameters'!$C$6="Complex Library Subsidy", 0, 0)))))</f>
        <v>1820.855</v>
      </c>
      <c r="AC762" s="177">
        <f t="shared" si="347"/>
        <v>0</v>
      </c>
      <c r="AD762" s="177">
        <f t="shared" si="348"/>
        <v>0</v>
      </c>
      <c r="AE762" s="180">
        <f>IF('Funding Allocation Parameters'!$C$7="Basic Library Subsidy", MIN(AC762*'Funding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MIN(AC762*VLOOKUP(CONCATENATE($A762, 'Funding Allocation Parameters'!$I$7), 'Library Subsidy Complex'!$C$2:$J$55, 2, FALSE), VLOOKUP(CONCATENATE($A762, 'Funding Allocation Parameters'!$I$7), 'Library Subsidy Complex'!$C$2:$J$55, 4, FALSE)), 0)))))</f>
        <v>0</v>
      </c>
      <c r="AF762" s="180">
        <f>IF('Funding Allocation Parameters'!$C$7="Basic Library Subsidy", 0, IF('Funding Allocation Parameters'!$C$7="Grant funding",MIN(AC762*'Funding Allocation Parameters'!$E$7, 'Funding Allocation Parameters'!$G$7), IF('Funding Allocation Parameters'!$C$7="Other author funding", 0, IF('Funding Allocation Parameters'!$C$7="Any discretionary funds (grants if available, other if no grants)", MIN(AC762*'Funding Allocation Parameters'!$E$7, 'Funding Allocation Parameters'!$G$7), IF('Funding Allocation Parameters'!$C$7="Complex Library Subsidy", 0, 0)))))</f>
        <v>0</v>
      </c>
      <c r="AG762" s="180">
        <f>IF('Funding Allocation Parameters'!$C$7="Basic Library Subsidy", 0, IF('Funding Allocation Parameters'!$C$7="Grant funding", 0, IF('Funding Allocation Parameters'!$C$7="Other author funding",  MIN(AC762*'Funding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2" s="180">
        <f>IF('Funding Allocation Parameters'!$C$7="Basic Library Subsidy", MIN(AD762*'Funding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MIN(AD762*VLOOKUP(CONCATENATE($A762, 'Funding Allocation Parameters'!$I$7), 'Library Subsidy Complex'!$C$2:$J$55, 6, FALSE), VLOOKUP(CONCATENATE($A762, 'Funding Allocation Parameters'!$I$7), 'Library Subsidy Complex'!$C$2:$J$55, 8, FALSE)), 0)))))</f>
        <v>0</v>
      </c>
      <c r="AI762" s="180">
        <f>IF('Funding Allocation Parameters'!$C$7="Basic Library Subsidy", 0, IF('Funding Allocation Parameters'!$C$7="Grant funding", 0, IF('Funding Allocation Parameters'!$C$7="Other author funding",  MIN(AD762*'Funding Allocation Parameters'!$E$7, 'Funding Allocation Parameters'!$G$7), IF('Funding Allocation Parameters'!$C$7="Any discretionary funds (grants if available, other if no grants)", MIN(AD762*'Funding Allocation Parameters'!$E$7, 'Funding Allocation Parameters'!$G$7), IF('Funding Allocation Parameters'!$C$7="Complex Library Subsidy", 0, 0)))))</f>
        <v>0</v>
      </c>
      <c r="AJ762" s="177">
        <f t="shared" si="349"/>
        <v>0</v>
      </c>
      <c r="AK762" s="177">
        <f t="shared" si="350"/>
        <v>0</v>
      </c>
      <c r="AL762" s="181">
        <f>IF('Funding Allocation Parameters'!$C$8="Basic Library Subsidy", MIN(AJ762*'Funding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MIN(AJ762*VLOOKUP(CONCATENATE($A762, 'Funding Allocation Parameters'!$I$8), 'Library Subsidy Complex'!$C$2:$J$55, 2, FALSE), VLOOKUP(CONCATENATE($A762, 'Funding Allocation Parameters'!$I$8), 'Library Subsidy Complex'!$C$2:$J$55, 4, FALSE)), 0)))))</f>
        <v>0</v>
      </c>
      <c r="AM762" s="181">
        <f>IF('Funding Allocation Parameters'!$C$8="Basic Library Subsidy", 0, IF('Funding Allocation Parameters'!$C$8="Grant funding",MIN(AJ762*'Funding Allocation Parameters'!$E$8, 'Funding Allocation Parameters'!$G$8), IF('Funding Allocation Parameters'!$C$8="Other author funding", 0, IF('Funding Allocation Parameters'!$C$8="Any discretionary funds (grants if available, other if no grants)", MIN(AJ762*'Funding Allocation Parameters'!$E$8, 'Funding Allocation Parameters'!$G$8), IF('Funding Allocation Parameters'!$C$8="Complex Library Subsidy", 0, 0)))))</f>
        <v>0</v>
      </c>
      <c r="AN762" s="181">
        <f>IF('Funding Allocation Parameters'!$C$8="Basic Library Subsidy", 0, IF('Funding Allocation Parameters'!$C$8="Grant funding", 0, IF('Funding Allocation Parameters'!$C$8="Other author funding",  MIN(AJ762*'Funding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2" s="181">
        <f>IF('Funding Allocation Parameters'!$C$8="Basic Library Subsidy", MIN(AK762*'Funding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MIN(AK762*VLOOKUP(CONCATENATE($A762, 'Funding Allocation Parameters'!$I$8), 'Library Subsidy Complex'!$C$2:$J$55, 6, FALSE), VLOOKUP(CONCATENATE($A762, 'Funding Allocation Parameters'!$I$8), 'Library Subsidy Complex'!$C$2:$J$55, 8, FALSE)), 0)))))</f>
        <v>0</v>
      </c>
      <c r="AP762" s="181">
        <f>IF('Funding Allocation Parameters'!$C$8="Basic Library Subsidy", 0, IF('Funding Allocation Parameters'!$C$8="Grant funding", 0, IF('Funding Allocation Parameters'!$C$8="Other author funding",  MIN(AK762*'Funding Allocation Parameters'!$E$8, 'Funding Allocation Parameters'!$G$8), IF('Funding Allocation Parameters'!$C$8="Any discretionary funds (grants if available, other if no grants)", MIN(AK762*'Funding Allocation Parameters'!$E$8, 'Funding Allocation Parameters'!$G$8), IF('Funding Allocation Parameters'!$C$8="Complex Library Subsidy", 0, 0)))))</f>
        <v>0</v>
      </c>
      <c r="AQ762" s="177">
        <f t="shared" si="351"/>
        <v>0</v>
      </c>
      <c r="AR762" s="177">
        <f t="shared" si="352"/>
        <v>0</v>
      </c>
      <c r="AS762" s="182">
        <f t="shared" si="353"/>
        <v>1189</v>
      </c>
      <c r="AT762" s="182">
        <f t="shared" si="354"/>
        <v>1820.855</v>
      </c>
      <c r="AU762" s="182">
        <f t="shared" si="355"/>
        <v>0</v>
      </c>
      <c r="AV762" s="182">
        <f t="shared" si="356"/>
        <v>1189</v>
      </c>
      <c r="AW762" s="182">
        <f t="shared" si="357"/>
        <v>1820.855</v>
      </c>
      <c r="AX762" s="183">
        <f t="shared" si="358"/>
        <v>1189</v>
      </c>
      <c r="AY762" s="183">
        <f t="shared" si="359"/>
        <v>1820.855</v>
      </c>
      <c r="AZ762" s="183">
        <f t="shared" si="360"/>
        <v>0</v>
      </c>
      <c r="BA762" s="183">
        <f t="shared" si="361"/>
        <v>0</v>
      </c>
      <c r="BB762" s="183">
        <f t="shared" si="362"/>
        <v>0</v>
      </c>
      <c r="BC762" s="184">
        <f t="shared" si="363"/>
        <v>1189</v>
      </c>
      <c r="BD762" s="184">
        <f t="shared" si="364"/>
        <v>0</v>
      </c>
      <c r="BE762" s="184">
        <f t="shared" si="365"/>
        <v>1820.855</v>
      </c>
      <c r="BF762" s="184">
        <f t="shared" si="366"/>
        <v>0</v>
      </c>
      <c r="BG762" s="102">
        <f t="shared" si="367"/>
        <v>0</v>
      </c>
      <c r="BH762" s="102">
        <f t="shared" si="368"/>
        <v>0</v>
      </c>
      <c r="BI762" s="102">
        <f t="shared" si="369"/>
        <v>0</v>
      </c>
      <c r="BJ762" s="102">
        <f t="shared" si="370"/>
        <v>1</v>
      </c>
      <c r="BK762" s="102">
        <f t="shared" si="371"/>
        <v>0</v>
      </c>
      <c r="BL762" s="102">
        <f t="shared" si="372"/>
        <v>0</v>
      </c>
      <c r="BN762" s="102"/>
    </row>
    <row r="763" spans="1:66" x14ac:dyDescent="0.25">
      <c r="A763" s="102" t="s">
        <v>26</v>
      </c>
      <c r="B763" s="102" t="s">
        <v>8</v>
      </c>
      <c r="C763" s="102" t="s">
        <v>8</v>
      </c>
      <c r="D763" s="102" t="s">
        <v>27</v>
      </c>
      <c r="E763" s="102" t="s">
        <v>1422</v>
      </c>
      <c r="F763" s="102" t="s">
        <v>1423</v>
      </c>
      <c r="G763" s="102">
        <v>1.9059999999999999</v>
      </c>
      <c r="H763" s="102">
        <v>1</v>
      </c>
      <c r="I763" s="102">
        <v>0.41699999999999998</v>
      </c>
      <c r="J763" s="167">
        <f>IFERROR(H763*VLOOKUP(A763, 'Advanced Parameters'!$B$7:$G$20, 6, FALSE)*VLOOKUP(A763, 'Growth Parameters'!$B$6:$H$19, 6, FALSE), 0)</f>
        <v>1</v>
      </c>
      <c r="K763" s="167">
        <f>IFERROR(IF('Advanced Parameters'!$C$5="n",'Raw Data'!I763*VLOOKUP(A763,'Advanced Parameters'!$B$7:$G$20,6,FALSE),J763*VLOOKUP(A763,'Advanced Parameters'!$B$7:$G$20,2,FALSE))*VLOOKUP(A763, 'Growth Parameters'!$B$6:$H$19, 6, FALSE), 0)</f>
        <v>0.41699999999999998</v>
      </c>
      <c r="L763" s="167">
        <f t="shared" si="373"/>
        <v>0.58299999999999996</v>
      </c>
      <c r="M763" s="168">
        <f>IFERROR(IF(G763="NA","NA",IF(G763&gt;'APC Parameters'!$K$6+VLOOKUP('Raw Data'!A763, 'APC Parameters'!$H$7:$L$20, 4, FALSE), 'APC Parameters'!$L$6+VLOOKUP('Raw Data'!A763, 'APC Parameters'!$H$7:$L$20, 5, FALSE), G763*('APC Parameters'!$J$6+VLOOKUP('Raw Data'!A763, 'APC Parameters'!$H$7:$L$20, 3, FALSE))+'APC Parameters'!$I$6+VLOOKUP('Raw Data'!A763, 'APC Parameters'!$H$7:$L$20, 2, FALSE))), 0)</f>
        <v>2499.7964000000002</v>
      </c>
      <c r="N763" s="168">
        <f t="shared" si="343"/>
        <v>2499.7964000000002</v>
      </c>
      <c r="O763" s="168">
        <f>IFERROR(IF(M763="NA",VLOOKUP(D763,'Internal Calculations'!$B$10:$C$11,2,FALSE), M763)*VLOOKUP(A763, 'Growth Parameters'!$B$6:$H$19, 7, FALSE), 0)</f>
        <v>2499.7964000000002</v>
      </c>
      <c r="P763" s="177">
        <f t="shared" si="344"/>
        <v>2499.7964000000002</v>
      </c>
      <c r="Q763" s="178">
        <f>IF('Funding Allocation Parameters'!$C$5="Basic Library Subsidy", MIN(O763*('Funding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MIN($O763*(VLOOKUP(CONCATENATE($A763, 'Funding Allocation Parameters'!$I$5), 'Library Subsidy Complex'!$C$2:$J$55, 2, FALSE)), VLOOKUP(CONCATENATE($A763, 'Funding Allocation Parameters'!$I$5), 'Library Subsidy Complex'!$C$2:$J$55, 4, FALSE)), 0)))))</f>
        <v>1189</v>
      </c>
      <c r="R763" s="178">
        <f>IF('Funding Allocation Parameters'!$C$5="Basic Library Subsidy", 0, IF('Funding Allocation Parameters'!$C$5="Grant funding",MIN(O763*('Funding Allocation Parameters'!$E$5), 'Funding Allocation Parameters'!$G$5), IF('Funding Allocation Parameters'!$C$5="Other author funding", 0, IF('Funding Allocation Parameters'!$C$5="Any discretionary funds (grants if available, other if no grants)", MIN(O763*('Funding Allocation Parameters'!$E$5), 'Funding Allocation Parameters'!$G$5), IF('Funding Allocation Parameters'!$C$5="Complex Library Subsidy", 0, 0)))))</f>
        <v>0</v>
      </c>
      <c r="S763" s="178">
        <f>IF('Funding Allocation Parameters'!$C$5="Basic Library Subsidy", 0, IF('Funding Allocation Parameters'!$C$5="Grant funding", 0, IF('Funding Allocation Parameters'!$C$5="Other author funding",  MIN(O763*('Funding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3" s="178">
        <f>IF('Funding Allocation Parameters'!$C$5="Basic Library Subsidy", MIN(O763*('Funding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MIN($O763*(VLOOKUP(CONCATENATE($A763, 'Funding Allocation Parameters'!$I$5), 'Library Subsidy Complex'!$C$2:$J$55, 6, FALSE)), VLOOKUP(CONCATENATE($A763, 'Funding Allocation Parameters'!$I$5), 'Library Subsidy Complex'!$C$2:$J$55, 8, FALSE)), 0)))))</f>
        <v>1189</v>
      </c>
      <c r="U763" s="178">
        <f>IF('Funding Allocation Parameters'!$C$5="Basic Library Subsidy", 0, IF('Funding Allocation Parameters'!$C$5="Grant funding", 0, IF('Funding Allocation Parameters'!$C$5="Other author funding",  MIN(O763*('Funding Allocation Parameters'!$E$5), 'Funding Allocation Parameters'!$G$5), IF('Funding Allocation Parameters'!$C$5="Any discretionary funds (grants if available, other if no grants)", MIN(O763*('Funding Allocation Parameters'!$E$5), 'Funding Allocation Parameters'!$G$5), IF('Funding Allocation Parameters'!$C$5="Complex Library Subsidy", 0, 0)))))</f>
        <v>0</v>
      </c>
      <c r="V763" s="177">
        <f t="shared" si="345"/>
        <v>1310.7964000000002</v>
      </c>
      <c r="W763" s="177">
        <f t="shared" si="346"/>
        <v>1310.7964000000002</v>
      </c>
      <c r="X763" s="179">
        <f>IF('Funding Allocation Parameters'!$C$6="Basic Library Subsidy", MIN(V763*'Funding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MIN(V763*VLOOKUP(CONCATENATE($A763, 'Funding Allocation Parameters'!$I$6), 'Library Subsidy Complex'!$C$2:$J$55, 2, FALSE), VLOOKUP(CONCATENATE($A763, 'Funding Allocation Parameters'!$I$6), 'Library Subsidy Complex'!$C$2:$J$55, 4, FALSE)), 0)))))</f>
        <v>0</v>
      </c>
      <c r="Y763" s="179">
        <f>IF('Funding Allocation Parameters'!$C$6="Basic Library Subsidy", 0, IF('Funding Allocation Parameters'!$C$6="Grant funding",MIN(V763*'Funding Allocation Parameters'!$E$6, 'Funding Allocation Parameters'!$G$6), IF('Funding Allocation Parameters'!$C$6="Other author funding", 0, IF('Funding Allocation Parameters'!$C$6="Any discretionary funds (grants if available, other if no grants)", MIN(V763*'Funding Allocation Parameters'!$E$6, 'Funding Allocation Parameters'!$G$6), IF('Funding Allocation Parameters'!$C$6="Complex Library Subsidy", 0, 0)))))</f>
        <v>1310.7964000000002</v>
      </c>
      <c r="Z763" s="179">
        <f>IF('Funding Allocation Parameters'!$C$6="Basic Library Subsidy", 0, IF('Funding Allocation Parameters'!$C$6="Grant funding", 0, IF('Funding Allocation Parameters'!$C$6="Other author funding",  MIN(V763*'Funding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3" s="179">
        <f>IF('Funding Allocation Parameters'!$C$6="Basic Library Subsidy", MIN(W763*'Funding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MIN(W763*VLOOKUP(CONCATENATE($A763, 'Funding Allocation Parameters'!$I$6), 'Library Subsidy Complex'!$C$2:$J$55, 6, FALSE), VLOOKUP(CONCATENATE($A763, 'Funding Allocation Parameters'!$I$6), 'Library Subsidy Complex'!$C$2:$J$55, 8, FALSE)), 0)))))</f>
        <v>0</v>
      </c>
      <c r="AB763" s="179">
        <f>IF('Funding Allocation Parameters'!$C$6="Basic Library Subsidy", 0, IF('Funding Allocation Parameters'!$C$6="Grant funding", 0, IF('Funding Allocation Parameters'!$C$6="Other author funding",  MIN(W763*'Funding Allocation Parameters'!$E$6, 'Funding Allocation Parameters'!$G$6), IF('Funding Allocation Parameters'!$C$6="Any discretionary funds (grants if available, other if no grants)", MIN(W763*'Funding Allocation Parameters'!$E$6, 'Funding Allocation Parameters'!$G$6), IF('Funding Allocation Parameters'!$C$6="Complex Library Subsidy", 0, 0)))))</f>
        <v>1310.7964000000002</v>
      </c>
      <c r="AC763" s="177">
        <f t="shared" si="347"/>
        <v>0</v>
      </c>
      <c r="AD763" s="177">
        <f t="shared" si="348"/>
        <v>0</v>
      </c>
      <c r="AE763" s="180">
        <f>IF('Funding Allocation Parameters'!$C$7="Basic Library Subsidy", MIN(AC763*'Funding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MIN(AC763*VLOOKUP(CONCATENATE($A763, 'Funding Allocation Parameters'!$I$7), 'Library Subsidy Complex'!$C$2:$J$55, 2, FALSE), VLOOKUP(CONCATENATE($A763, 'Funding Allocation Parameters'!$I$7), 'Library Subsidy Complex'!$C$2:$J$55, 4, FALSE)), 0)))))</f>
        <v>0</v>
      </c>
      <c r="AF763" s="180">
        <f>IF('Funding Allocation Parameters'!$C$7="Basic Library Subsidy", 0, IF('Funding Allocation Parameters'!$C$7="Grant funding",MIN(AC763*'Funding Allocation Parameters'!$E$7, 'Funding Allocation Parameters'!$G$7), IF('Funding Allocation Parameters'!$C$7="Other author funding", 0, IF('Funding Allocation Parameters'!$C$7="Any discretionary funds (grants if available, other if no grants)", MIN(AC763*'Funding Allocation Parameters'!$E$7, 'Funding Allocation Parameters'!$G$7), IF('Funding Allocation Parameters'!$C$7="Complex Library Subsidy", 0, 0)))))</f>
        <v>0</v>
      </c>
      <c r="AG763" s="180">
        <f>IF('Funding Allocation Parameters'!$C$7="Basic Library Subsidy", 0, IF('Funding Allocation Parameters'!$C$7="Grant funding", 0, IF('Funding Allocation Parameters'!$C$7="Other author funding",  MIN(AC763*'Funding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3" s="180">
        <f>IF('Funding Allocation Parameters'!$C$7="Basic Library Subsidy", MIN(AD763*'Funding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MIN(AD763*VLOOKUP(CONCATENATE($A763, 'Funding Allocation Parameters'!$I$7), 'Library Subsidy Complex'!$C$2:$J$55, 6, FALSE), VLOOKUP(CONCATENATE($A763, 'Funding Allocation Parameters'!$I$7), 'Library Subsidy Complex'!$C$2:$J$55, 8, FALSE)), 0)))))</f>
        <v>0</v>
      </c>
      <c r="AI763" s="180">
        <f>IF('Funding Allocation Parameters'!$C$7="Basic Library Subsidy", 0, IF('Funding Allocation Parameters'!$C$7="Grant funding", 0, IF('Funding Allocation Parameters'!$C$7="Other author funding",  MIN(AD763*'Funding Allocation Parameters'!$E$7, 'Funding Allocation Parameters'!$G$7), IF('Funding Allocation Parameters'!$C$7="Any discretionary funds (grants if available, other if no grants)", MIN(AD763*'Funding Allocation Parameters'!$E$7, 'Funding Allocation Parameters'!$G$7), IF('Funding Allocation Parameters'!$C$7="Complex Library Subsidy", 0, 0)))))</f>
        <v>0</v>
      </c>
      <c r="AJ763" s="177">
        <f t="shared" si="349"/>
        <v>0</v>
      </c>
      <c r="AK763" s="177">
        <f t="shared" si="350"/>
        <v>0</v>
      </c>
      <c r="AL763" s="181">
        <f>IF('Funding Allocation Parameters'!$C$8="Basic Library Subsidy", MIN(AJ763*'Funding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MIN(AJ763*VLOOKUP(CONCATENATE($A763, 'Funding Allocation Parameters'!$I$8), 'Library Subsidy Complex'!$C$2:$J$55, 2, FALSE), VLOOKUP(CONCATENATE($A763, 'Funding Allocation Parameters'!$I$8), 'Library Subsidy Complex'!$C$2:$J$55, 4, FALSE)), 0)))))</f>
        <v>0</v>
      </c>
      <c r="AM763" s="181">
        <f>IF('Funding Allocation Parameters'!$C$8="Basic Library Subsidy", 0, IF('Funding Allocation Parameters'!$C$8="Grant funding",MIN(AJ763*'Funding Allocation Parameters'!$E$8, 'Funding Allocation Parameters'!$G$8), IF('Funding Allocation Parameters'!$C$8="Other author funding", 0, IF('Funding Allocation Parameters'!$C$8="Any discretionary funds (grants if available, other if no grants)", MIN(AJ763*'Funding Allocation Parameters'!$E$8, 'Funding Allocation Parameters'!$G$8), IF('Funding Allocation Parameters'!$C$8="Complex Library Subsidy", 0, 0)))))</f>
        <v>0</v>
      </c>
      <c r="AN763" s="181">
        <f>IF('Funding Allocation Parameters'!$C$8="Basic Library Subsidy", 0, IF('Funding Allocation Parameters'!$C$8="Grant funding", 0, IF('Funding Allocation Parameters'!$C$8="Other author funding",  MIN(AJ763*'Funding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3" s="181">
        <f>IF('Funding Allocation Parameters'!$C$8="Basic Library Subsidy", MIN(AK763*'Funding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MIN(AK763*VLOOKUP(CONCATENATE($A763, 'Funding Allocation Parameters'!$I$8), 'Library Subsidy Complex'!$C$2:$J$55, 6, FALSE), VLOOKUP(CONCATENATE($A763, 'Funding Allocation Parameters'!$I$8), 'Library Subsidy Complex'!$C$2:$J$55, 8, FALSE)), 0)))))</f>
        <v>0</v>
      </c>
      <c r="AP763" s="181">
        <f>IF('Funding Allocation Parameters'!$C$8="Basic Library Subsidy", 0, IF('Funding Allocation Parameters'!$C$8="Grant funding", 0, IF('Funding Allocation Parameters'!$C$8="Other author funding",  MIN(AK763*'Funding Allocation Parameters'!$E$8, 'Funding Allocation Parameters'!$G$8), IF('Funding Allocation Parameters'!$C$8="Any discretionary funds (grants if available, other if no grants)", MIN(AK763*'Funding Allocation Parameters'!$E$8, 'Funding Allocation Parameters'!$G$8), IF('Funding Allocation Parameters'!$C$8="Complex Library Subsidy", 0, 0)))))</f>
        <v>0</v>
      </c>
      <c r="AQ763" s="177">
        <f t="shared" si="351"/>
        <v>0</v>
      </c>
      <c r="AR763" s="177">
        <f t="shared" si="352"/>
        <v>0</v>
      </c>
      <c r="AS763" s="182">
        <f t="shared" si="353"/>
        <v>1189</v>
      </c>
      <c r="AT763" s="182">
        <f t="shared" si="354"/>
        <v>1310.7964000000002</v>
      </c>
      <c r="AU763" s="182">
        <f t="shared" si="355"/>
        <v>0</v>
      </c>
      <c r="AV763" s="182">
        <f t="shared" si="356"/>
        <v>1189</v>
      </c>
      <c r="AW763" s="182">
        <f t="shared" si="357"/>
        <v>1310.7964000000002</v>
      </c>
      <c r="AX763" s="183">
        <f t="shared" si="358"/>
        <v>495.81299999999999</v>
      </c>
      <c r="AY763" s="183">
        <f t="shared" si="359"/>
        <v>546.60209880000002</v>
      </c>
      <c r="AZ763" s="183">
        <f t="shared" si="360"/>
        <v>0</v>
      </c>
      <c r="BA763" s="183">
        <f t="shared" si="361"/>
        <v>693.18700000000001</v>
      </c>
      <c r="BB763" s="183">
        <f t="shared" si="362"/>
        <v>764.19430120000004</v>
      </c>
      <c r="BC763" s="184">
        <f t="shared" si="363"/>
        <v>1189</v>
      </c>
      <c r="BD763" s="184">
        <f t="shared" si="364"/>
        <v>0</v>
      </c>
      <c r="BE763" s="184">
        <f t="shared" si="365"/>
        <v>546.60209880000002</v>
      </c>
      <c r="BF763" s="184">
        <f t="shared" si="366"/>
        <v>764.19430120000004</v>
      </c>
      <c r="BG763" s="102">
        <f t="shared" si="367"/>
        <v>0</v>
      </c>
      <c r="BH763" s="102">
        <f t="shared" si="368"/>
        <v>0</v>
      </c>
      <c r="BI763" s="102">
        <f t="shared" si="369"/>
        <v>0</v>
      </c>
      <c r="BJ763" s="102">
        <f t="shared" si="370"/>
        <v>0.41699999999999998</v>
      </c>
      <c r="BK763" s="102">
        <f t="shared" si="371"/>
        <v>0.58299999999999996</v>
      </c>
      <c r="BL763" s="102">
        <f t="shared" si="372"/>
        <v>0</v>
      </c>
      <c r="BN763" s="102"/>
    </row>
    <row r="764" spans="1:66" x14ac:dyDescent="0.25">
      <c r="A764" s="102" t="s">
        <v>19</v>
      </c>
      <c r="B764" s="102" t="s">
        <v>8</v>
      </c>
      <c r="C764" s="102" t="s">
        <v>8</v>
      </c>
      <c r="D764" s="102" t="s">
        <v>27</v>
      </c>
      <c r="E764" s="102" t="s">
        <v>1040</v>
      </c>
      <c r="F764" s="102" t="s">
        <v>1424</v>
      </c>
      <c r="G764" s="102">
        <v>3.786</v>
      </c>
      <c r="H764" s="102">
        <v>1</v>
      </c>
      <c r="I764" s="102">
        <v>1</v>
      </c>
      <c r="J764" s="167">
        <f>IFERROR(H764*VLOOKUP(A764, 'Advanced Parameters'!$B$7:$G$20, 6, FALSE)*VLOOKUP(A764, 'Growth Parameters'!$B$6:$H$19, 6, FALSE), 0)</f>
        <v>1</v>
      </c>
      <c r="K764" s="167">
        <f>IFERROR(IF('Advanced Parameters'!$C$5="n",'Raw Data'!I764*VLOOKUP(A764,'Advanced Parameters'!$B$7:$G$20,6,FALSE),J764*VLOOKUP(A764,'Advanced Parameters'!$B$7:$G$20,2,FALSE))*VLOOKUP(A764, 'Growth Parameters'!$B$6:$H$19, 6, FALSE), 0)</f>
        <v>1</v>
      </c>
      <c r="L764" s="167">
        <f t="shared" si="373"/>
        <v>0</v>
      </c>
      <c r="M764" s="168">
        <f>IFERROR(IF(G764="NA","NA",IF(G764&gt;'APC Parameters'!$K$6+VLOOKUP('Raw Data'!A764, 'APC Parameters'!$H$7:$L$20, 4, FALSE), 'APC Parameters'!$L$6+VLOOKUP('Raw Data'!A764, 'APC Parameters'!$H$7:$L$20, 5, FALSE), G764*('APC Parameters'!$J$6+VLOOKUP('Raw Data'!A764, 'APC Parameters'!$H$7:$L$20, 3, FALSE))+'APC Parameters'!$I$6+VLOOKUP('Raw Data'!A764, 'APC Parameters'!$H$7:$L$20, 2, FALSE))), 0)</f>
        <v>5000</v>
      </c>
      <c r="N764" s="168">
        <f t="shared" si="343"/>
        <v>5000</v>
      </c>
      <c r="O764" s="168">
        <f>IFERROR(IF(M764="NA",VLOOKUP(D764,'Internal Calculations'!$B$10:$C$11,2,FALSE), M764)*VLOOKUP(A764, 'Growth Parameters'!$B$6:$H$19, 7, FALSE), 0)</f>
        <v>5000</v>
      </c>
      <c r="P764" s="177">
        <f t="shared" si="344"/>
        <v>5000</v>
      </c>
      <c r="Q764" s="178">
        <f>IF('Funding Allocation Parameters'!$C$5="Basic Library Subsidy", MIN(O764*('Funding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MIN($O764*(VLOOKUP(CONCATENATE($A764, 'Funding Allocation Parameters'!$I$5), 'Library Subsidy Complex'!$C$2:$J$55, 2, FALSE)), VLOOKUP(CONCATENATE($A764, 'Funding Allocation Parameters'!$I$5), 'Library Subsidy Complex'!$C$2:$J$55, 4, FALSE)), 0)))))</f>
        <v>1189</v>
      </c>
      <c r="R764" s="178">
        <f>IF('Funding Allocation Parameters'!$C$5="Basic Library Subsidy", 0, IF('Funding Allocation Parameters'!$C$5="Grant funding",MIN(O764*('Funding Allocation Parameters'!$E$5), 'Funding Allocation Parameters'!$G$5), IF('Funding Allocation Parameters'!$C$5="Other author funding", 0, IF('Funding Allocation Parameters'!$C$5="Any discretionary funds (grants if available, other if no grants)", MIN(O764*('Funding Allocation Parameters'!$E$5), 'Funding Allocation Parameters'!$G$5), IF('Funding Allocation Parameters'!$C$5="Complex Library Subsidy", 0, 0)))))</f>
        <v>0</v>
      </c>
      <c r="S764" s="178">
        <f>IF('Funding Allocation Parameters'!$C$5="Basic Library Subsidy", 0, IF('Funding Allocation Parameters'!$C$5="Grant funding", 0, IF('Funding Allocation Parameters'!$C$5="Other author funding",  MIN(O764*('Funding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4" s="178">
        <f>IF('Funding Allocation Parameters'!$C$5="Basic Library Subsidy", MIN(O764*('Funding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MIN($O764*(VLOOKUP(CONCATENATE($A764, 'Funding Allocation Parameters'!$I$5), 'Library Subsidy Complex'!$C$2:$J$55, 6, FALSE)), VLOOKUP(CONCATENATE($A764, 'Funding Allocation Parameters'!$I$5), 'Library Subsidy Complex'!$C$2:$J$55, 8, FALSE)), 0)))))</f>
        <v>1189</v>
      </c>
      <c r="U764" s="178">
        <f>IF('Funding Allocation Parameters'!$C$5="Basic Library Subsidy", 0, IF('Funding Allocation Parameters'!$C$5="Grant funding", 0, IF('Funding Allocation Parameters'!$C$5="Other author funding",  MIN(O764*('Funding Allocation Parameters'!$E$5), 'Funding Allocation Parameters'!$G$5), IF('Funding Allocation Parameters'!$C$5="Any discretionary funds (grants if available, other if no grants)", MIN(O764*('Funding Allocation Parameters'!$E$5), 'Funding Allocation Parameters'!$G$5), IF('Funding Allocation Parameters'!$C$5="Complex Library Subsidy", 0, 0)))))</f>
        <v>0</v>
      </c>
      <c r="V764" s="177">
        <f t="shared" si="345"/>
        <v>3811</v>
      </c>
      <c r="W764" s="177">
        <f t="shared" si="346"/>
        <v>3811</v>
      </c>
      <c r="X764" s="179">
        <f>IF('Funding Allocation Parameters'!$C$6="Basic Library Subsidy", MIN(V764*'Funding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MIN(V764*VLOOKUP(CONCATENATE($A764, 'Funding Allocation Parameters'!$I$6), 'Library Subsidy Complex'!$C$2:$J$55, 2, FALSE), VLOOKUP(CONCATENATE($A764, 'Funding Allocation Parameters'!$I$6), 'Library Subsidy Complex'!$C$2:$J$55, 4, FALSE)), 0)))))</f>
        <v>0</v>
      </c>
      <c r="Y764" s="179">
        <f>IF('Funding Allocation Parameters'!$C$6="Basic Library Subsidy", 0, IF('Funding Allocation Parameters'!$C$6="Grant funding",MIN(V764*'Funding Allocation Parameters'!$E$6, 'Funding Allocation Parameters'!$G$6), IF('Funding Allocation Parameters'!$C$6="Other author funding", 0, IF('Funding Allocation Parameters'!$C$6="Any discretionary funds (grants if available, other if no grants)", MIN(V764*'Funding Allocation Parameters'!$E$6, 'Funding Allocation Parameters'!$G$6), IF('Funding Allocation Parameters'!$C$6="Complex Library Subsidy", 0, 0)))))</f>
        <v>3811</v>
      </c>
      <c r="Z764" s="179">
        <f>IF('Funding Allocation Parameters'!$C$6="Basic Library Subsidy", 0, IF('Funding Allocation Parameters'!$C$6="Grant funding", 0, IF('Funding Allocation Parameters'!$C$6="Other author funding",  MIN(V764*'Funding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4" s="179">
        <f>IF('Funding Allocation Parameters'!$C$6="Basic Library Subsidy", MIN(W764*'Funding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MIN(W764*VLOOKUP(CONCATENATE($A764, 'Funding Allocation Parameters'!$I$6), 'Library Subsidy Complex'!$C$2:$J$55, 6, FALSE), VLOOKUP(CONCATENATE($A764, 'Funding Allocation Parameters'!$I$6), 'Library Subsidy Complex'!$C$2:$J$55, 8, FALSE)), 0)))))</f>
        <v>0</v>
      </c>
      <c r="AB764" s="179">
        <f>IF('Funding Allocation Parameters'!$C$6="Basic Library Subsidy", 0, IF('Funding Allocation Parameters'!$C$6="Grant funding", 0, IF('Funding Allocation Parameters'!$C$6="Other author funding",  MIN(W764*'Funding Allocation Parameters'!$E$6, 'Funding Allocation Parameters'!$G$6), IF('Funding Allocation Parameters'!$C$6="Any discretionary funds (grants if available, other if no grants)", MIN(W764*'Funding Allocation Parameters'!$E$6, 'Funding Allocation Parameters'!$G$6), IF('Funding Allocation Parameters'!$C$6="Complex Library Subsidy", 0, 0)))))</f>
        <v>3811</v>
      </c>
      <c r="AC764" s="177">
        <f t="shared" si="347"/>
        <v>0</v>
      </c>
      <c r="AD764" s="177">
        <f t="shared" si="348"/>
        <v>0</v>
      </c>
      <c r="AE764" s="180">
        <f>IF('Funding Allocation Parameters'!$C$7="Basic Library Subsidy", MIN(AC764*'Funding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MIN(AC764*VLOOKUP(CONCATENATE($A764, 'Funding Allocation Parameters'!$I$7), 'Library Subsidy Complex'!$C$2:$J$55, 2, FALSE), VLOOKUP(CONCATENATE($A764, 'Funding Allocation Parameters'!$I$7), 'Library Subsidy Complex'!$C$2:$J$55, 4, FALSE)), 0)))))</f>
        <v>0</v>
      </c>
      <c r="AF764" s="180">
        <f>IF('Funding Allocation Parameters'!$C$7="Basic Library Subsidy", 0, IF('Funding Allocation Parameters'!$C$7="Grant funding",MIN(AC764*'Funding Allocation Parameters'!$E$7, 'Funding Allocation Parameters'!$G$7), IF('Funding Allocation Parameters'!$C$7="Other author funding", 0, IF('Funding Allocation Parameters'!$C$7="Any discretionary funds (grants if available, other if no grants)", MIN(AC764*'Funding Allocation Parameters'!$E$7, 'Funding Allocation Parameters'!$G$7), IF('Funding Allocation Parameters'!$C$7="Complex Library Subsidy", 0, 0)))))</f>
        <v>0</v>
      </c>
      <c r="AG764" s="180">
        <f>IF('Funding Allocation Parameters'!$C$7="Basic Library Subsidy", 0, IF('Funding Allocation Parameters'!$C$7="Grant funding", 0, IF('Funding Allocation Parameters'!$C$7="Other author funding",  MIN(AC764*'Funding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4" s="180">
        <f>IF('Funding Allocation Parameters'!$C$7="Basic Library Subsidy", MIN(AD764*'Funding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MIN(AD764*VLOOKUP(CONCATENATE($A764, 'Funding Allocation Parameters'!$I$7), 'Library Subsidy Complex'!$C$2:$J$55, 6, FALSE), VLOOKUP(CONCATENATE($A764, 'Funding Allocation Parameters'!$I$7), 'Library Subsidy Complex'!$C$2:$J$55, 8, FALSE)), 0)))))</f>
        <v>0</v>
      </c>
      <c r="AI764" s="180">
        <f>IF('Funding Allocation Parameters'!$C$7="Basic Library Subsidy", 0, IF('Funding Allocation Parameters'!$C$7="Grant funding", 0, IF('Funding Allocation Parameters'!$C$7="Other author funding",  MIN(AD764*'Funding Allocation Parameters'!$E$7, 'Funding Allocation Parameters'!$G$7), IF('Funding Allocation Parameters'!$C$7="Any discretionary funds (grants if available, other if no grants)", MIN(AD764*'Funding Allocation Parameters'!$E$7, 'Funding Allocation Parameters'!$G$7), IF('Funding Allocation Parameters'!$C$7="Complex Library Subsidy", 0, 0)))))</f>
        <v>0</v>
      </c>
      <c r="AJ764" s="177">
        <f t="shared" si="349"/>
        <v>0</v>
      </c>
      <c r="AK764" s="177">
        <f t="shared" si="350"/>
        <v>0</v>
      </c>
      <c r="AL764" s="181">
        <f>IF('Funding Allocation Parameters'!$C$8="Basic Library Subsidy", MIN(AJ764*'Funding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MIN(AJ764*VLOOKUP(CONCATENATE($A764, 'Funding Allocation Parameters'!$I$8), 'Library Subsidy Complex'!$C$2:$J$55, 2, FALSE), VLOOKUP(CONCATENATE($A764, 'Funding Allocation Parameters'!$I$8), 'Library Subsidy Complex'!$C$2:$J$55, 4, FALSE)), 0)))))</f>
        <v>0</v>
      </c>
      <c r="AM764" s="181">
        <f>IF('Funding Allocation Parameters'!$C$8="Basic Library Subsidy", 0, IF('Funding Allocation Parameters'!$C$8="Grant funding",MIN(AJ764*'Funding Allocation Parameters'!$E$8, 'Funding Allocation Parameters'!$G$8), IF('Funding Allocation Parameters'!$C$8="Other author funding", 0, IF('Funding Allocation Parameters'!$C$8="Any discretionary funds (grants if available, other if no grants)", MIN(AJ764*'Funding Allocation Parameters'!$E$8, 'Funding Allocation Parameters'!$G$8), IF('Funding Allocation Parameters'!$C$8="Complex Library Subsidy", 0, 0)))))</f>
        <v>0</v>
      </c>
      <c r="AN764" s="181">
        <f>IF('Funding Allocation Parameters'!$C$8="Basic Library Subsidy", 0, IF('Funding Allocation Parameters'!$C$8="Grant funding", 0, IF('Funding Allocation Parameters'!$C$8="Other author funding",  MIN(AJ764*'Funding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4" s="181">
        <f>IF('Funding Allocation Parameters'!$C$8="Basic Library Subsidy", MIN(AK764*'Funding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MIN(AK764*VLOOKUP(CONCATENATE($A764, 'Funding Allocation Parameters'!$I$8), 'Library Subsidy Complex'!$C$2:$J$55, 6, FALSE), VLOOKUP(CONCATENATE($A764, 'Funding Allocation Parameters'!$I$8), 'Library Subsidy Complex'!$C$2:$J$55, 8, FALSE)), 0)))))</f>
        <v>0</v>
      </c>
      <c r="AP764" s="181">
        <f>IF('Funding Allocation Parameters'!$C$8="Basic Library Subsidy", 0, IF('Funding Allocation Parameters'!$C$8="Grant funding", 0, IF('Funding Allocation Parameters'!$C$8="Other author funding",  MIN(AK764*'Funding Allocation Parameters'!$E$8, 'Funding Allocation Parameters'!$G$8), IF('Funding Allocation Parameters'!$C$8="Any discretionary funds (grants if available, other if no grants)", MIN(AK764*'Funding Allocation Parameters'!$E$8, 'Funding Allocation Parameters'!$G$8), IF('Funding Allocation Parameters'!$C$8="Complex Library Subsidy", 0, 0)))))</f>
        <v>0</v>
      </c>
      <c r="AQ764" s="177">
        <f t="shared" si="351"/>
        <v>0</v>
      </c>
      <c r="AR764" s="177">
        <f t="shared" si="352"/>
        <v>0</v>
      </c>
      <c r="AS764" s="182">
        <f t="shared" si="353"/>
        <v>1189</v>
      </c>
      <c r="AT764" s="182">
        <f t="shared" si="354"/>
        <v>3811</v>
      </c>
      <c r="AU764" s="182">
        <f t="shared" si="355"/>
        <v>0</v>
      </c>
      <c r="AV764" s="182">
        <f t="shared" si="356"/>
        <v>1189</v>
      </c>
      <c r="AW764" s="182">
        <f t="shared" si="357"/>
        <v>3811</v>
      </c>
      <c r="AX764" s="183">
        <f t="shared" si="358"/>
        <v>1189</v>
      </c>
      <c r="AY764" s="183">
        <f t="shared" si="359"/>
        <v>3811</v>
      </c>
      <c r="AZ764" s="183">
        <f t="shared" si="360"/>
        <v>0</v>
      </c>
      <c r="BA764" s="183">
        <f t="shared" si="361"/>
        <v>0</v>
      </c>
      <c r="BB764" s="183">
        <f t="shared" si="362"/>
        <v>0</v>
      </c>
      <c r="BC764" s="184">
        <f t="shared" si="363"/>
        <v>1189</v>
      </c>
      <c r="BD764" s="184">
        <f t="shared" si="364"/>
        <v>0</v>
      </c>
      <c r="BE764" s="184">
        <f t="shared" si="365"/>
        <v>3811</v>
      </c>
      <c r="BF764" s="184">
        <f t="shared" si="366"/>
        <v>0</v>
      </c>
      <c r="BG764" s="102">
        <f t="shared" si="367"/>
        <v>0</v>
      </c>
      <c r="BH764" s="102">
        <f t="shared" si="368"/>
        <v>0</v>
      </c>
      <c r="BI764" s="102">
        <f t="shared" si="369"/>
        <v>0</v>
      </c>
      <c r="BJ764" s="102">
        <f t="shared" si="370"/>
        <v>1</v>
      </c>
      <c r="BK764" s="102">
        <f t="shared" si="371"/>
        <v>0</v>
      </c>
      <c r="BL764" s="102">
        <f t="shared" si="372"/>
        <v>0</v>
      </c>
      <c r="BN764" s="102"/>
    </row>
    <row r="765" spans="1:66" x14ac:dyDescent="0.25">
      <c r="A765" s="102" t="s">
        <v>18</v>
      </c>
      <c r="B765" s="102" t="s">
        <v>8</v>
      </c>
      <c r="C765" s="102" t="s">
        <v>8</v>
      </c>
      <c r="D765" s="102" t="s">
        <v>27</v>
      </c>
      <c r="E765" s="102" t="s">
        <v>305</v>
      </c>
      <c r="F765" s="102" t="s">
        <v>1425</v>
      </c>
      <c r="G765" s="102">
        <v>1.79</v>
      </c>
      <c r="H765" s="102">
        <v>1</v>
      </c>
      <c r="I765" s="102">
        <v>1</v>
      </c>
      <c r="J765" s="167">
        <f>IFERROR(H765*VLOOKUP(A765, 'Advanced Parameters'!$B$7:$G$20, 6, FALSE)*VLOOKUP(A765, 'Growth Parameters'!$B$6:$H$19, 6, FALSE), 0)</f>
        <v>1</v>
      </c>
      <c r="K765" s="167">
        <f>IFERROR(IF('Advanced Parameters'!$C$5="n",'Raw Data'!I765*VLOOKUP(A765,'Advanced Parameters'!$B$7:$G$20,6,FALSE),J765*VLOOKUP(A765,'Advanced Parameters'!$B$7:$G$20,2,FALSE))*VLOOKUP(A765, 'Growth Parameters'!$B$6:$H$19, 6, FALSE), 0)</f>
        <v>1</v>
      </c>
      <c r="L765" s="167">
        <f t="shared" si="373"/>
        <v>0</v>
      </c>
      <c r="M765" s="168">
        <f>IFERROR(IF(G765="NA","NA",IF(G765&gt;'APC Parameters'!$K$6+VLOOKUP('Raw Data'!A765, 'APC Parameters'!$H$7:$L$20, 4, FALSE), 'APC Parameters'!$L$6+VLOOKUP('Raw Data'!A765, 'APC Parameters'!$H$7:$L$20, 5, FALSE), G765*('APC Parameters'!$J$6+VLOOKUP('Raw Data'!A765, 'APC Parameters'!$H$7:$L$20, 3, FALSE))+'APC Parameters'!$I$6+VLOOKUP('Raw Data'!A765, 'APC Parameters'!$H$7:$L$20, 2, FALSE))), 0)</f>
        <v>2417.5060000000003</v>
      </c>
      <c r="N765" s="168">
        <f t="shared" si="343"/>
        <v>2417.5060000000003</v>
      </c>
      <c r="O765" s="168">
        <f>IFERROR(IF(M765="NA",VLOOKUP(D765,'Internal Calculations'!$B$10:$C$11,2,FALSE), M765)*VLOOKUP(A765, 'Growth Parameters'!$B$6:$H$19, 7, FALSE), 0)</f>
        <v>2417.5060000000003</v>
      </c>
      <c r="P765" s="177">
        <f t="shared" si="344"/>
        <v>2417.5060000000003</v>
      </c>
      <c r="Q765" s="178">
        <f>IF('Funding Allocation Parameters'!$C$5="Basic Library Subsidy", MIN(O765*('Funding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MIN($O765*(VLOOKUP(CONCATENATE($A765, 'Funding Allocation Parameters'!$I$5), 'Library Subsidy Complex'!$C$2:$J$55, 2, FALSE)), VLOOKUP(CONCATENATE($A765, 'Funding Allocation Parameters'!$I$5), 'Library Subsidy Complex'!$C$2:$J$55, 4, FALSE)), 0)))))</f>
        <v>1189</v>
      </c>
      <c r="R765" s="178">
        <f>IF('Funding Allocation Parameters'!$C$5="Basic Library Subsidy", 0, IF('Funding Allocation Parameters'!$C$5="Grant funding",MIN(O765*('Funding Allocation Parameters'!$E$5), 'Funding Allocation Parameters'!$G$5), IF('Funding Allocation Parameters'!$C$5="Other author funding", 0, IF('Funding Allocation Parameters'!$C$5="Any discretionary funds (grants if available, other if no grants)", MIN(O765*('Funding Allocation Parameters'!$E$5), 'Funding Allocation Parameters'!$G$5), IF('Funding Allocation Parameters'!$C$5="Complex Library Subsidy", 0, 0)))))</f>
        <v>0</v>
      </c>
      <c r="S765" s="178">
        <f>IF('Funding Allocation Parameters'!$C$5="Basic Library Subsidy", 0, IF('Funding Allocation Parameters'!$C$5="Grant funding", 0, IF('Funding Allocation Parameters'!$C$5="Other author funding",  MIN(O765*('Funding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5" s="178">
        <f>IF('Funding Allocation Parameters'!$C$5="Basic Library Subsidy", MIN(O765*('Funding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MIN($O765*(VLOOKUP(CONCATENATE($A765, 'Funding Allocation Parameters'!$I$5), 'Library Subsidy Complex'!$C$2:$J$55, 6, FALSE)), VLOOKUP(CONCATENATE($A765, 'Funding Allocation Parameters'!$I$5), 'Library Subsidy Complex'!$C$2:$J$55, 8, FALSE)), 0)))))</f>
        <v>1189</v>
      </c>
      <c r="U765" s="178">
        <f>IF('Funding Allocation Parameters'!$C$5="Basic Library Subsidy", 0, IF('Funding Allocation Parameters'!$C$5="Grant funding", 0, IF('Funding Allocation Parameters'!$C$5="Other author funding",  MIN(O765*('Funding Allocation Parameters'!$E$5), 'Funding Allocation Parameters'!$G$5), IF('Funding Allocation Parameters'!$C$5="Any discretionary funds (grants if available, other if no grants)", MIN(O765*('Funding Allocation Parameters'!$E$5), 'Funding Allocation Parameters'!$G$5), IF('Funding Allocation Parameters'!$C$5="Complex Library Subsidy", 0, 0)))))</f>
        <v>0</v>
      </c>
      <c r="V765" s="177">
        <f t="shared" si="345"/>
        <v>1228.5060000000003</v>
      </c>
      <c r="W765" s="177">
        <f t="shared" si="346"/>
        <v>1228.5060000000003</v>
      </c>
      <c r="X765" s="179">
        <f>IF('Funding Allocation Parameters'!$C$6="Basic Library Subsidy", MIN(V765*'Funding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MIN(V765*VLOOKUP(CONCATENATE($A765, 'Funding Allocation Parameters'!$I$6), 'Library Subsidy Complex'!$C$2:$J$55, 2, FALSE), VLOOKUP(CONCATENATE($A765, 'Funding Allocation Parameters'!$I$6), 'Library Subsidy Complex'!$C$2:$J$55, 4, FALSE)), 0)))))</f>
        <v>0</v>
      </c>
      <c r="Y765" s="179">
        <f>IF('Funding Allocation Parameters'!$C$6="Basic Library Subsidy", 0, IF('Funding Allocation Parameters'!$C$6="Grant funding",MIN(V765*'Funding Allocation Parameters'!$E$6, 'Funding Allocation Parameters'!$G$6), IF('Funding Allocation Parameters'!$C$6="Other author funding", 0, IF('Funding Allocation Parameters'!$C$6="Any discretionary funds (grants if available, other if no grants)", MIN(V765*'Funding Allocation Parameters'!$E$6, 'Funding Allocation Parameters'!$G$6), IF('Funding Allocation Parameters'!$C$6="Complex Library Subsidy", 0, 0)))))</f>
        <v>1228.5060000000003</v>
      </c>
      <c r="Z765" s="179">
        <f>IF('Funding Allocation Parameters'!$C$6="Basic Library Subsidy", 0, IF('Funding Allocation Parameters'!$C$6="Grant funding", 0, IF('Funding Allocation Parameters'!$C$6="Other author funding",  MIN(V765*'Funding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5" s="179">
        <f>IF('Funding Allocation Parameters'!$C$6="Basic Library Subsidy", MIN(W765*'Funding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MIN(W765*VLOOKUP(CONCATENATE($A765, 'Funding Allocation Parameters'!$I$6), 'Library Subsidy Complex'!$C$2:$J$55, 6, FALSE), VLOOKUP(CONCATENATE($A765, 'Funding Allocation Parameters'!$I$6), 'Library Subsidy Complex'!$C$2:$J$55, 8, FALSE)), 0)))))</f>
        <v>0</v>
      </c>
      <c r="AB765" s="179">
        <f>IF('Funding Allocation Parameters'!$C$6="Basic Library Subsidy", 0, IF('Funding Allocation Parameters'!$C$6="Grant funding", 0, IF('Funding Allocation Parameters'!$C$6="Other author funding",  MIN(W765*'Funding Allocation Parameters'!$E$6, 'Funding Allocation Parameters'!$G$6), IF('Funding Allocation Parameters'!$C$6="Any discretionary funds (grants if available, other if no grants)", MIN(W765*'Funding Allocation Parameters'!$E$6, 'Funding Allocation Parameters'!$G$6), IF('Funding Allocation Parameters'!$C$6="Complex Library Subsidy", 0, 0)))))</f>
        <v>1228.5060000000003</v>
      </c>
      <c r="AC765" s="177">
        <f t="shared" si="347"/>
        <v>0</v>
      </c>
      <c r="AD765" s="177">
        <f t="shared" si="348"/>
        <v>0</v>
      </c>
      <c r="AE765" s="180">
        <f>IF('Funding Allocation Parameters'!$C$7="Basic Library Subsidy", MIN(AC765*'Funding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MIN(AC765*VLOOKUP(CONCATENATE($A765, 'Funding Allocation Parameters'!$I$7), 'Library Subsidy Complex'!$C$2:$J$55, 2, FALSE), VLOOKUP(CONCATENATE($A765, 'Funding Allocation Parameters'!$I$7), 'Library Subsidy Complex'!$C$2:$J$55, 4, FALSE)), 0)))))</f>
        <v>0</v>
      </c>
      <c r="AF765" s="180">
        <f>IF('Funding Allocation Parameters'!$C$7="Basic Library Subsidy", 0, IF('Funding Allocation Parameters'!$C$7="Grant funding",MIN(AC765*'Funding Allocation Parameters'!$E$7, 'Funding Allocation Parameters'!$G$7), IF('Funding Allocation Parameters'!$C$7="Other author funding", 0, IF('Funding Allocation Parameters'!$C$7="Any discretionary funds (grants if available, other if no grants)", MIN(AC765*'Funding Allocation Parameters'!$E$7, 'Funding Allocation Parameters'!$G$7), IF('Funding Allocation Parameters'!$C$7="Complex Library Subsidy", 0, 0)))))</f>
        <v>0</v>
      </c>
      <c r="AG765" s="180">
        <f>IF('Funding Allocation Parameters'!$C$7="Basic Library Subsidy", 0, IF('Funding Allocation Parameters'!$C$7="Grant funding", 0, IF('Funding Allocation Parameters'!$C$7="Other author funding",  MIN(AC765*'Funding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5" s="180">
        <f>IF('Funding Allocation Parameters'!$C$7="Basic Library Subsidy", MIN(AD765*'Funding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MIN(AD765*VLOOKUP(CONCATENATE($A765, 'Funding Allocation Parameters'!$I$7), 'Library Subsidy Complex'!$C$2:$J$55, 6, FALSE), VLOOKUP(CONCATENATE($A765, 'Funding Allocation Parameters'!$I$7), 'Library Subsidy Complex'!$C$2:$J$55, 8, FALSE)), 0)))))</f>
        <v>0</v>
      </c>
      <c r="AI765" s="180">
        <f>IF('Funding Allocation Parameters'!$C$7="Basic Library Subsidy", 0, IF('Funding Allocation Parameters'!$C$7="Grant funding", 0, IF('Funding Allocation Parameters'!$C$7="Other author funding",  MIN(AD765*'Funding Allocation Parameters'!$E$7, 'Funding Allocation Parameters'!$G$7), IF('Funding Allocation Parameters'!$C$7="Any discretionary funds (grants if available, other if no grants)", MIN(AD765*'Funding Allocation Parameters'!$E$7, 'Funding Allocation Parameters'!$G$7), IF('Funding Allocation Parameters'!$C$7="Complex Library Subsidy", 0, 0)))))</f>
        <v>0</v>
      </c>
      <c r="AJ765" s="177">
        <f t="shared" si="349"/>
        <v>0</v>
      </c>
      <c r="AK765" s="177">
        <f t="shared" si="350"/>
        <v>0</v>
      </c>
      <c r="AL765" s="181">
        <f>IF('Funding Allocation Parameters'!$C$8="Basic Library Subsidy", MIN(AJ765*'Funding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MIN(AJ765*VLOOKUP(CONCATENATE($A765, 'Funding Allocation Parameters'!$I$8), 'Library Subsidy Complex'!$C$2:$J$55, 2, FALSE), VLOOKUP(CONCATENATE($A765, 'Funding Allocation Parameters'!$I$8), 'Library Subsidy Complex'!$C$2:$J$55, 4, FALSE)), 0)))))</f>
        <v>0</v>
      </c>
      <c r="AM765" s="181">
        <f>IF('Funding Allocation Parameters'!$C$8="Basic Library Subsidy", 0, IF('Funding Allocation Parameters'!$C$8="Grant funding",MIN(AJ765*'Funding Allocation Parameters'!$E$8, 'Funding Allocation Parameters'!$G$8), IF('Funding Allocation Parameters'!$C$8="Other author funding", 0, IF('Funding Allocation Parameters'!$C$8="Any discretionary funds (grants if available, other if no grants)", MIN(AJ765*'Funding Allocation Parameters'!$E$8, 'Funding Allocation Parameters'!$G$8), IF('Funding Allocation Parameters'!$C$8="Complex Library Subsidy", 0, 0)))))</f>
        <v>0</v>
      </c>
      <c r="AN765" s="181">
        <f>IF('Funding Allocation Parameters'!$C$8="Basic Library Subsidy", 0, IF('Funding Allocation Parameters'!$C$8="Grant funding", 0, IF('Funding Allocation Parameters'!$C$8="Other author funding",  MIN(AJ765*'Funding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5" s="181">
        <f>IF('Funding Allocation Parameters'!$C$8="Basic Library Subsidy", MIN(AK765*'Funding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MIN(AK765*VLOOKUP(CONCATENATE($A765, 'Funding Allocation Parameters'!$I$8), 'Library Subsidy Complex'!$C$2:$J$55, 6, FALSE), VLOOKUP(CONCATENATE($A765, 'Funding Allocation Parameters'!$I$8), 'Library Subsidy Complex'!$C$2:$J$55, 8, FALSE)), 0)))))</f>
        <v>0</v>
      </c>
      <c r="AP765" s="181">
        <f>IF('Funding Allocation Parameters'!$C$8="Basic Library Subsidy", 0, IF('Funding Allocation Parameters'!$C$8="Grant funding", 0, IF('Funding Allocation Parameters'!$C$8="Other author funding",  MIN(AK765*'Funding Allocation Parameters'!$E$8, 'Funding Allocation Parameters'!$G$8), IF('Funding Allocation Parameters'!$C$8="Any discretionary funds (grants if available, other if no grants)", MIN(AK765*'Funding Allocation Parameters'!$E$8, 'Funding Allocation Parameters'!$G$8), IF('Funding Allocation Parameters'!$C$8="Complex Library Subsidy", 0, 0)))))</f>
        <v>0</v>
      </c>
      <c r="AQ765" s="177">
        <f t="shared" si="351"/>
        <v>0</v>
      </c>
      <c r="AR765" s="177">
        <f t="shared" si="352"/>
        <v>0</v>
      </c>
      <c r="AS765" s="182">
        <f t="shared" si="353"/>
        <v>1189</v>
      </c>
      <c r="AT765" s="182">
        <f t="shared" si="354"/>
        <v>1228.5060000000003</v>
      </c>
      <c r="AU765" s="182">
        <f t="shared" si="355"/>
        <v>0</v>
      </c>
      <c r="AV765" s="182">
        <f t="shared" si="356"/>
        <v>1189</v>
      </c>
      <c r="AW765" s="182">
        <f t="shared" si="357"/>
        <v>1228.5060000000003</v>
      </c>
      <c r="AX765" s="183">
        <f t="shared" si="358"/>
        <v>1189</v>
      </c>
      <c r="AY765" s="183">
        <f t="shared" si="359"/>
        <v>1228.5060000000003</v>
      </c>
      <c r="AZ765" s="183">
        <f t="shared" si="360"/>
        <v>0</v>
      </c>
      <c r="BA765" s="183">
        <f t="shared" si="361"/>
        <v>0</v>
      </c>
      <c r="BB765" s="183">
        <f t="shared" si="362"/>
        <v>0</v>
      </c>
      <c r="BC765" s="184">
        <f t="shared" si="363"/>
        <v>1189</v>
      </c>
      <c r="BD765" s="184">
        <f t="shared" si="364"/>
        <v>0</v>
      </c>
      <c r="BE765" s="184">
        <f t="shared" si="365"/>
        <v>1228.5060000000003</v>
      </c>
      <c r="BF765" s="184">
        <f t="shared" si="366"/>
        <v>0</v>
      </c>
      <c r="BG765" s="102">
        <f t="shared" si="367"/>
        <v>0</v>
      </c>
      <c r="BH765" s="102">
        <f t="shared" si="368"/>
        <v>0</v>
      </c>
      <c r="BI765" s="102">
        <f t="shared" si="369"/>
        <v>0</v>
      </c>
      <c r="BJ765" s="102">
        <f t="shared" si="370"/>
        <v>1</v>
      </c>
      <c r="BK765" s="102">
        <f t="shared" si="371"/>
        <v>0</v>
      </c>
      <c r="BL765" s="102">
        <f t="shared" si="372"/>
        <v>0</v>
      </c>
      <c r="BN765" s="102"/>
    </row>
    <row r="766" spans="1:66" x14ac:dyDescent="0.25">
      <c r="A766" s="102" t="s">
        <v>24</v>
      </c>
      <c r="B766" s="102" t="s">
        <v>8</v>
      </c>
      <c r="C766" s="102" t="s">
        <v>8</v>
      </c>
      <c r="D766" s="102" t="s">
        <v>27</v>
      </c>
      <c r="E766" s="102" t="s">
        <v>339</v>
      </c>
      <c r="F766" s="102" t="s">
        <v>1426</v>
      </c>
      <c r="G766" s="102">
        <v>1.159</v>
      </c>
      <c r="H766" s="102">
        <v>1</v>
      </c>
      <c r="I766" s="102">
        <v>1</v>
      </c>
      <c r="J766" s="167">
        <f>IFERROR(H766*VLOOKUP(A766, 'Advanced Parameters'!$B$7:$G$20, 6, FALSE)*VLOOKUP(A766, 'Growth Parameters'!$B$6:$H$19, 6, FALSE), 0)</f>
        <v>1</v>
      </c>
      <c r="K766" s="167">
        <f>IFERROR(IF('Advanced Parameters'!$C$5="n",'Raw Data'!I766*VLOOKUP(A766,'Advanced Parameters'!$B$7:$G$20,6,FALSE),J766*VLOOKUP(A766,'Advanced Parameters'!$B$7:$G$20,2,FALSE))*VLOOKUP(A766, 'Growth Parameters'!$B$6:$H$19, 6, FALSE), 0)</f>
        <v>1</v>
      </c>
      <c r="L766" s="167">
        <f t="shared" si="373"/>
        <v>0</v>
      </c>
      <c r="M766" s="168">
        <f>IFERROR(IF(G766="NA","NA",IF(G766&gt;'APC Parameters'!$K$6+VLOOKUP('Raw Data'!A766, 'APC Parameters'!$H$7:$L$20, 4, FALSE), 'APC Parameters'!$L$6+VLOOKUP('Raw Data'!A766, 'APC Parameters'!$H$7:$L$20, 5, FALSE), G766*('APC Parameters'!$J$6+VLOOKUP('Raw Data'!A766, 'APC Parameters'!$H$7:$L$20, 3, FALSE))+'APC Parameters'!$I$6+VLOOKUP('Raw Data'!A766, 'APC Parameters'!$H$7:$L$20, 2, FALSE))), 0)</f>
        <v>1969.8746000000001</v>
      </c>
      <c r="N766" s="168">
        <f t="shared" si="343"/>
        <v>1969.8746000000001</v>
      </c>
      <c r="O766" s="168">
        <f>IFERROR(IF(M766="NA",VLOOKUP(D766,'Internal Calculations'!$B$10:$C$11,2,FALSE), M766)*VLOOKUP(A766, 'Growth Parameters'!$B$6:$H$19, 7, FALSE), 0)</f>
        <v>1969.8746000000001</v>
      </c>
      <c r="P766" s="177">
        <f t="shared" si="344"/>
        <v>1969.8746000000001</v>
      </c>
      <c r="Q766" s="178">
        <f>IF('Funding Allocation Parameters'!$C$5="Basic Library Subsidy", MIN(O766*('Funding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MIN($O766*(VLOOKUP(CONCATENATE($A766, 'Funding Allocation Parameters'!$I$5), 'Library Subsidy Complex'!$C$2:$J$55, 2, FALSE)), VLOOKUP(CONCATENATE($A766, 'Funding Allocation Parameters'!$I$5), 'Library Subsidy Complex'!$C$2:$J$55, 4, FALSE)), 0)))))</f>
        <v>1189</v>
      </c>
      <c r="R766" s="178">
        <f>IF('Funding Allocation Parameters'!$C$5="Basic Library Subsidy", 0, IF('Funding Allocation Parameters'!$C$5="Grant funding",MIN(O766*('Funding Allocation Parameters'!$E$5), 'Funding Allocation Parameters'!$G$5), IF('Funding Allocation Parameters'!$C$5="Other author funding", 0, IF('Funding Allocation Parameters'!$C$5="Any discretionary funds (grants if available, other if no grants)", MIN(O766*('Funding Allocation Parameters'!$E$5), 'Funding Allocation Parameters'!$G$5), IF('Funding Allocation Parameters'!$C$5="Complex Library Subsidy", 0, 0)))))</f>
        <v>0</v>
      </c>
      <c r="S766" s="178">
        <f>IF('Funding Allocation Parameters'!$C$5="Basic Library Subsidy", 0, IF('Funding Allocation Parameters'!$C$5="Grant funding", 0, IF('Funding Allocation Parameters'!$C$5="Other author funding",  MIN(O766*('Funding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6" s="178">
        <f>IF('Funding Allocation Parameters'!$C$5="Basic Library Subsidy", MIN(O766*('Funding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MIN($O766*(VLOOKUP(CONCATENATE($A766, 'Funding Allocation Parameters'!$I$5), 'Library Subsidy Complex'!$C$2:$J$55, 6, FALSE)), VLOOKUP(CONCATENATE($A766, 'Funding Allocation Parameters'!$I$5), 'Library Subsidy Complex'!$C$2:$J$55, 8, FALSE)), 0)))))</f>
        <v>1189</v>
      </c>
      <c r="U766" s="178">
        <f>IF('Funding Allocation Parameters'!$C$5="Basic Library Subsidy", 0, IF('Funding Allocation Parameters'!$C$5="Grant funding", 0, IF('Funding Allocation Parameters'!$C$5="Other author funding",  MIN(O766*('Funding Allocation Parameters'!$E$5), 'Funding Allocation Parameters'!$G$5), IF('Funding Allocation Parameters'!$C$5="Any discretionary funds (grants if available, other if no grants)", MIN(O766*('Funding Allocation Parameters'!$E$5), 'Funding Allocation Parameters'!$G$5), IF('Funding Allocation Parameters'!$C$5="Complex Library Subsidy", 0, 0)))))</f>
        <v>0</v>
      </c>
      <c r="V766" s="177">
        <f t="shared" si="345"/>
        <v>780.8746000000001</v>
      </c>
      <c r="W766" s="177">
        <f t="shared" si="346"/>
        <v>780.8746000000001</v>
      </c>
      <c r="X766" s="179">
        <f>IF('Funding Allocation Parameters'!$C$6="Basic Library Subsidy", MIN(V766*'Funding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MIN(V766*VLOOKUP(CONCATENATE($A766, 'Funding Allocation Parameters'!$I$6), 'Library Subsidy Complex'!$C$2:$J$55, 2, FALSE), VLOOKUP(CONCATENATE($A766, 'Funding Allocation Parameters'!$I$6), 'Library Subsidy Complex'!$C$2:$J$55, 4, FALSE)), 0)))))</f>
        <v>0</v>
      </c>
      <c r="Y766" s="179">
        <f>IF('Funding Allocation Parameters'!$C$6="Basic Library Subsidy", 0, IF('Funding Allocation Parameters'!$C$6="Grant funding",MIN(V766*'Funding Allocation Parameters'!$E$6, 'Funding Allocation Parameters'!$G$6), IF('Funding Allocation Parameters'!$C$6="Other author funding", 0, IF('Funding Allocation Parameters'!$C$6="Any discretionary funds (grants if available, other if no grants)", MIN(V766*'Funding Allocation Parameters'!$E$6, 'Funding Allocation Parameters'!$G$6), IF('Funding Allocation Parameters'!$C$6="Complex Library Subsidy", 0, 0)))))</f>
        <v>780.8746000000001</v>
      </c>
      <c r="Z766" s="179">
        <f>IF('Funding Allocation Parameters'!$C$6="Basic Library Subsidy", 0, IF('Funding Allocation Parameters'!$C$6="Grant funding", 0, IF('Funding Allocation Parameters'!$C$6="Other author funding",  MIN(V766*'Funding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6" s="179">
        <f>IF('Funding Allocation Parameters'!$C$6="Basic Library Subsidy", MIN(W766*'Funding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MIN(W766*VLOOKUP(CONCATENATE($A766, 'Funding Allocation Parameters'!$I$6), 'Library Subsidy Complex'!$C$2:$J$55, 6, FALSE), VLOOKUP(CONCATENATE($A766, 'Funding Allocation Parameters'!$I$6), 'Library Subsidy Complex'!$C$2:$J$55, 8, FALSE)), 0)))))</f>
        <v>0</v>
      </c>
      <c r="AB766" s="179">
        <f>IF('Funding Allocation Parameters'!$C$6="Basic Library Subsidy", 0, IF('Funding Allocation Parameters'!$C$6="Grant funding", 0, IF('Funding Allocation Parameters'!$C$6="Other author funding",  MIN(W766*'Funding Allocation Parameters'!$E$6, 'Funding Allocation Parameters'!$G$6), IF('Funding Allocation Parameters'!$C$6="Any discretionary funds (grants if available, other if no grants)", MIN(W766*'Funding Allocation Parameters'!$E$6, 'Funding Allocation Parameters'!$G$6), IF('Funding Allocation Parameters'!$C$6="Complex Library Subsidy", 0, 0)))))</f>
        <v>780.8746000000001</v>
      </c>
      <c r="AC766" s="177">
        <f t="shared" si="347"/>
        <v>0</v>
      </c>
      <c r="AD766" s="177">
        <f t="shared" si="348"/>
        <v>0</v>
      </c>
      <c r="AE766" s="180">
        <f>IF('Funding Allocation Parameters'!$C$7="Basic Library Subsidy", MIN(AC766*'Funding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MIN(AC766*VLOOKUP(CONCATENATE($A766, 'Funding Allocation Parameters'!$I$7), 'Library Subsidy Complex'!$C$2:$J$55, 2, FALSE), VLOOKUP(CONCATENATE($A766, 'Funding Allocation Parameters'!$I$7), 'Library Subsidy Complex'!$C$2:$J$55, 4, FALSE)), 0)))))</f>
        <v>0</v>
      </c>
      <c r="AF766" s="180">
        <f>IF('Funding Allocation Parameters'!$C$7="Basic Library Subsidy", 0, IF('Funding Allocation Parameters'!$C$7="Grant funding",MIN(AC766*'Funding Allocation Parameters'!$E$7, 'Funding Allocation Parameters'!$G$7), IF('Funding Allocation Parameters'!$C$7="Other author funding", 0, IF('Funding Allocation Parameters'!$C$7="Any discretionary funds (grants if available, other if no grants)", MIN(AC766*'Funding Allocation Parameters'!$E$7, 'Funding Allocation Parameters'!$G$7), IF('Funding Allocation Parameters'!$C$7="Complex Library Subsidy", 0, 0)))))</f>
        <v>0</v>
      </c>
      <c r="AG766" s="180">
        <f>IF('Funding Allocation Parameters'!$C$7="Basic Library Subsidy", 0, IF('Funding Allocation Parameters'!$C$7="Grant funding", 0, IF('Funding Allocation Parameters'!$C$7="Other author funding",  MIN(AC766*'Funding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6" s="180">
        <f>IF('Funding Allocation Parameters'!$C$7="Basic Library Subsidy", MIN(AD766*'Funding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MIN(AD766*VLOOKUP(CONCATENATE($A766, 'Funding Allocation Parameters'!$I$7), 'Library Subsidy Complex'!$C$2:$J$55, 6, FALSE), VLOOKUP(CONCATENATE($A766, 'Funding Allocation Parameters'!$I$7), 'Library Subsidy Complex'!$C$2:$J$55, 8, FALSE)), 0)))))</f>
        <v>0</v>
      </c>
      <c r="AI766" s="180">
        <f>IF('Funding Allocation Parameters'!$C$7="Basic Library Subsidy", 0, IF('Funding Allocation Parameters'!$C$7="Grant funding", 0, IF('Funding Allocation Parameters'!$C$7="Other author funding",  MIN(AD766*'Funding Allocation Parameters'!$E$7, 'Funding Allocation Parameters'!$G$7), IF('Funding Allocation Parameters'!$C$7="Any discretionary funds (grants if available, other if no grants)", MIN(AD766*'Funding Allocation Parameters'!$E$7, 'Funding Allocation Parameters'!$G$7), IF('Funding Allocation Parameters'!$C$7="Complex Library Subsidy", 0, 0)))))</f>
        <v>0</v>
      </c>
      <c r="AJ766" s="177">
        <f t="shared" si="349"/>
        <v>0</v>
      </c>
      <c r="AK766" s="177">
        <f t="shared" si="350"/>
        <v>0</v>
      </c>
      <c r="AL766" s="181">
        <f>IF('Funding Allocation Parameters'!$C$8="Basic Library Subsidy", MIN(AJ766*'Funding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MIN(AJ766*VLOOKUP(CONCATENATE($A766, 'Funding Allocation Parameters'!$I$8), 'Library Subsidy Complex'!$C$2:$J$55, 2, FALSE), VLOOKUP(CONCATENATE($A766, 'Funding Allocation Parameters'!$I$8), 'Library Subsidy Complex'!$C$2:$J$55, 4, FALSE)), 0)))))</f>
        <v>0</v>
      </c>
      <c r="AM766" s="181">
        <f>IF('Funding Allocation Parameters'!$C$8="Basic Library Subsidy", 0, IF('Funding Allocation Parameters'!$C$8="Grant funding",MIN(AJ766*'Funding Allocation Parameters'!$E$8, 'Funding Allocation Parameters'!$G$8), IF('Funding Allocation Parameters'!$C$8="Other author funding", 0, IF('Funding Allocation Parameters'!$C$8="Any discretionary funds (grants if available, other if no grants)", MIN(AJ766*'Funding Allocation Parameters'!$E$8, 'Funding Allocation Parameters'!$G$8), IF('Funding Allocation Parameters'!$C$8="Complex Library Subsidy", 0, 0)))))</f>
        <v>0</v>
      </c>
      <c r="AN766" s="181">
        <f>IF('Funding Allocation Parameters'!$C$8="Basic Library Subsidy", 0, IF('Funding Allocation Parameters'!$C$8="Grant funding", 0, IF('Funding Allocation Parameters'!$C$8="Other author funding",  MIN(AJ766*'Funding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6" s="181">
        <f>IF('Funding Allocation Parameters'!$C$8="Basic Library Subsidy", MIN(AK766*'Funding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MIN(AK766*VLOOKUP(CONCATENATE($A766, 'Funding Allocation Parameters'!$I$8), 'Library Subsidy Complex'!$C$2:$J$55, 6, FALSE), VLOOKUP(CONCATENATE($A766, 'Funding Allocation Parameters'!$I$8), 'Library Subsidy Complex'!$C$2:$J$55, 8, FALSE)), 0)))))</f>
        <v>0</v>
      </c>
      <c r="AP766" s="181">
        <f>IF('Funding Allocation Parameters'!$C$8="Basic Library Subsidy", 0, IF('Funding Allocation Parameters'!$C$8="Grant funding", 0, IF('Funding Allocation Parameters'!$C$8="Other author funding",  MIN(AK766*'Funding Allocation Parameters'!$E$8, 'Funding Allocation Parameters'!$G$8), IF('Funding Allocation Parameters'!$C$8="Any discretionary funds (grants if available, other if no grants)", MIN(AK766*'Funding Allocation Parameters'!$E$8, 'Funding Allocation Parameters'!$G$8), IF('Funding Allocation Parameters'!$C$8="Complex Library Subsidy", 0, 0)))))</f>
        <v>0</v>
      </c>
      <c r="AQ766" s="177">
        <f t="shared" si="351"/>
        <v>0</v>
      </c>
      <c r="AR766" s="177">
        <f t="shared" si="352"/>
        <v>0</v>
      </c>
      <c r="AS766" s="182">
        <f t="shared" si="353"/>
        <v>1189</v>
      </c>
      <c r="AT766" s="182">
        <f t="shared" si="354"/>
        <v>780.8746000000001</v>
      </c>
      <c r="AU766" s="182">
        <f t="shared" si="355"/>
        <v>0</v>
      </c>
      <c r="AV766" s="182">
        <f t="shared" si="356"/>
        <v>1189</v>
      </c>
      <c r="AW766" s="182">
        <f t="shared" si="357"/>
        <v>780.8746000000001</v>
      </c>
      <c r="AX766" s="183">
        <f t="shared" si="358"/>
        <v>1189</v>
      </c>
      <c r="AY766" s="183">
        <f t="shared" si="359"/>
        <v>780.8746000000001</v>
      </c>
      <c r="AZ766" s="183">
        <f t="shared" si="360"/>
        <v>0</v>
      </c>
      <c r="BA766" s="183">
        <f t="shared" si="361"/>
        <v>0</v>
      </c>
      <c r="BB766" s="183">
        <f t="shared" si="362"/>
        <v>0</v>
      </c>
      <c r="BC766" s="184">
        <f t="shared" si="363"/>
        <v>1189</v>
      </c>
      <c r="BD766" s="184">
        <f t="shared" si="364"/>
        <v>0</v>
      </c>
      <c r="BE766" s="184">
        <f t="shared" si="365"/>
        <v>780.8746000000001</v>
      </c>
      <c r="BF766" s="184">
        <f t="shared" si="366"/>
        <v>0</v>
      </c>
      <c r="BG766" s="102">
        <f t="shared" si="367"/>
        <v>0</v>
      </c>
      <c r="BH766" s="102">
        <f t="shared" si="368"/>
        <v>0</v>
      </c>
      <c r="BI766" s="102">
        <f t="shared" si="369"/>
        <v>0</v>
      </c>
      <c r="BJ766" s="102">
        <f t="shared" si="370"/>
        <v>1</v>
      </c>
      <c r="BK766" s="102">
        <f t="shared" si="371"/>
        <v>0</v>
      </c>
      <c r="BL766" s="102">
        <f t="shared" si="372"/>
        <v>0</v>
      </c>
      <c r="BN766" s="102"/>
    </row>
    <row r="767" spans="1:66" x14ac:dyDescent="0.25">
      <c r="A767" s="102" t="s">
        <v>20</v>
      </c>
      <c r="B767" s="102" t="s">
        <v>8</v>
      </c>
      <c r="C767" s="102" t="s">
        <v>8</v>
      </c>
      <c r="D767" s="102" t="s">
        <v>27</v>
      </c>
      <c r="E767" s="102" t="s">
        <v>619</v>
      </c>
      <c r="F767" s="102" t="s">
        <v>1427</v>
      </c>
      <c r="G767" s="102">
        <v>0.89100000000000001</v>
      </c>
      <c r="H767" s="102">
        <v>1</v>
      </c>
      <c r="I767" s="102">
        <v>1</v>
      </c>
      <c r="J767" s="167">
        <f>IFERROR(H767*VLOOKUP(A767, 'Advanced Parameters'!$B$7:$G$20, 6, FALSE)*VLOOKUP(A767, 'Growth Parameters'!$B$6:$H$19, 6, FALSE), 0)</f>
        <v>1</v>
      </c>
      <c r="K767" s="167">
        <f>IFERROR(IF('Advanced Parameters'!$C$5="n",'Raw Data'!I767*VLOOKUP(A767,'Advanced Parameters'!$B$7:$G$20,6,FALSE),J767*VLOOKUP(A767,'Advanced Parameters'!$B$7:$G$20,2,FALSE))*VLOOKUP(A767, 'Growth Parameters'!$B$6:$H$19, 6, FALSE), 0)</f>
        <v>1</v>
      </c>
      <c r="L767" s="167">
        <f t="shared" si="373"/>
        <v>0</v>
      </c>
      <c r="M767" s="168">
        <f>IFERROR(IF(G767="NA","NA",IF(G767&gt;'APC Parameters'!$K$6+VLOOKUP('Raw Data'!A767, 'APC Parameters'!$H$7:$L$20, 4, FALSE), 'APC Parameters'!$L$6+VLOOKUP('Raw Data'!A767, 'APC Parameters'!$H$7:$L$20, 5, FALSE), G767*('APC Parameters'!$J$6+VLOOKUP('Raw Data'!A767, 'APC Parameters'!$H$7:$L$20, 3, FALSE))+'APC Parameters'!$I$6+VLOOKUP('Raw Data'!A767, 'APC Parameters'!$H$7:$L$20, 2, FALSE))), 0)</f>
        <v>1779.7554</v>
      </c>
      <c r="N767" s="168">
        <f t="shared" si="343"/>
        <v>1779.7554</v>
      </c>
      <c r="O767" s="168">
        <f>IFERROR(IF(M767="NA",VLOOKUP(D767,'Internal Calculations'!$B$10:$C$11,2,FALSE), M767)*VLOOKUP(A767, 'Growth Parameters'!$B$6:$H$19, 7, FALSE), 0)</f>
        <v>1779.7554</v>
      </c>
      <c r="P767" s="177">
        <f t="shared" si="344"/>
        <v>1779.7554</v>
      </c>
      <c r="Q767" s="178">
        <f>IF('Funding Allocation Parameters'!$C$5="Basic Library Subsidy", MIN(O767*('Funding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MIN($O767*(VLOOKUP(CONCATENATE($A767, 'Funding Allocation Parameters'!$I$5), 'Library Subsidy Complex'!$C$2:$J$55, 2, FALSE)), VLOOKUP(CONCATENATE($A767, 'Funding Allocation Parameters'!$I$5), 'Library Subsidy Complex'!$C$2:$J$55, 4, FALSE)), 0)))))</f>
        <v>1189</v>
      </c>
      <c r="R767" s="178">
        <f>IF('Funding Allocation Parameters'!$C$5="Basic Library Subsidy", 0, IF('Funding Allocation Parameters'!$C$5="Grant funding",MIN(O767*('Funding Allocation Parameters'!$E$5), 'Funding Allocation Parameters'!$G$5), IF('Funding Allocation Parameters'!$C$5="Other author funding", 0, IF('Funding Allocation Parameters'!$C$5="Any discretionary funds (grants if available, other if no grants)", MIN(O767*('Funding Allocation Parameters'!$E$5), 'Funding Allocation Parameters'!$G$5), IF('Funding Allocation Parameters'!$C$5="Complex Library Subsidy", 0, 0)))))</f>
        <v>0</v>
      </c>
      <c r="S767" s="178">
        <f>IF('Funding Allocation Parameters'!$C$5="Basic Library Subsidy", 0, IF('Funding Allocation Parameters'!$C$5="Grant funding", 0, IF('Funding Allocation Parameters'!$C$5="Other author funding",  MIN(O767*('Funding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7" s="178">
        <f>IF('Funding Allocation Parameters'!$C$5="Basic Library Subsidy", MIN(O767*('Funding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MIN($O767*(VLOOKUP(CONCATENATE($A767, 'Funding Allocation Parameters'!$I$5), 'Library Subsidy Complex'!$C$2:$J$55, 6, FALSE)), VLOOKUP(CONCATENATE($A767, 'Funding Allocation Parameters'!$I$5), 'Library Subsidy Complex'!$C$2:$J$55, 8, FALSE)), 0)))))</f>
        <v>1189</v>
      </c>
      <c r="U767" s="178">
        <f>IF('Funding Allocation Parameters'!$C$5="Basic Library Subsidy", 0, IF('Funding Allocation Parameters'!$C$5="Grant funding", 0, IF('Funding Allocation Parameters'!$C$5="Other author funding",  MIN(O767*('Funding Allocation Parameters'!$E$5), 'Funding Allocation Parameters'!$G$5), IF('Funding Allocation Parameters'!$C$5="Any discretionary funds (grants if available, other if no grants)", MIN(O767*('Funding Allocation Parameters'!$E$5), 'Funding Allocation Parameters'!$G$5), IF('Funding Allocation Parameters'!$C$5="Complex Library Subsidy", 0, 0)))))</f>
        <v>0</v>
      </c>
      <c r="V767" s="177">
        <f t="shared" si="345"/>
        <v>590.75540000000001</v>
      </c>
      <c r="W767" s="177">
        <f t="shared" si="346"/>
        <v>590.75540000000001</v>
      </c>
      <c r="X767" s="179">
        <f>IF('Funding Allocation Parameters'!$C$6="Basic Library Subsidy", MIN(V767*'Funding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MIN(V767*VLOOKUP(CONCATENATE($A767, 'Funding Allocation Parameters'!$I$6), 'Library Subsidy Complex'!$C$2:$J$55, 2, FALSE), VLOOKUP(CONCATENATE($A767, 'Funding Allocation Parameters'!$I$6), 'Library Subsidy Complex'!$C$2:$J$55, 4, FALSE)), 0)))))</f>
        <v>0</v>
      </c>
      <c r="Y767" s="179">
        <f>IF('Funding Allocation Parameters'!$C$6="Basic Library Subsidy", 0, IF('Funding Allocation Parameters'!$C$6="Grant funding",MIN(V767*'Funding Allocation Parameters'!$E$6, 'Funding Allocation Parameters'!$G$6), IF('Funding Allocation Parameters'!$C$6="Other author funding", 0, IF('Funding Allocation Parameters'!$C$6="Any discretionary funds (grants if available, other if no grants)", MIN(V767*'Funding Allocation Parameters'!$E$6, 'Funding Allocation Parameters'!$G$6), IF('Funding Allocation Parameters'!$C$6="Complex Library Subsidy", 0, 0)))))</f>
        <v>590.75540000000001</v>
      </c>
      <c r="Z767" s="179">
        <f>IF('Funding Allocation Parameters'!$C$6="Basic Library Subsidy", 0, IF('Funding Allocation Parameters'!$C$6="Grant funding", 0, IF('Funding Allocation Parameters'!$C$6="Other author funding",  MIN(V767*'Funding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7" s="179">
        <f>IF('Funding Allocation Parameters'!$C$6="Basic Library Subsidy", MIN(W767*'Funding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MIN(W767*VLOOKUP(CONCATENATE($A767, 'Funding Allocation Parameters'!$I$6), 'Library Subsidy Complex'!$C$2:$J$55, 6, FALSE), VLOOKUP(CONCATENATE($A767, 'Funding Allocation Parameters'!$I$6), 'Library Subsidy Complex'!$C$2:$J$55, 8, FALSE)), 0)))))</f>
        <v>0</v>
      </c>
      <c r="AB767" s="179">
        <f>IF('Funding Allocation Parameters'!$C$6="Basic Library Subsidy", 0, IF('Funding Allocation Parameters'!$C$6="Grant funding", 0, IF('Funding Allocation Parameters'!$C$6="Other author funding",  MIN(W767*'Funding Allocation Parameters'!$E$6, 'Funding Allocation Parameters'!$G$6), IF('Funding Allocation Parameters'!$C$6="Any discretionary funds (grants if available, other if no grants)", MIN(W767*'Funding Allocation Parameters'!$E$6, 'Funding Allocation Parameters'!$G$6), IF('Funding Allocation Parameters'!$C$6="Complex Library Subsidy", 0, 0)))))</f>
        <v>590.75540000000001</v>
      </c>
      <c r="AC767" s="177">
        <f t="shared" si="347"/>
        <v>0</v>
      </c>
      <c r="AD767" s="177">
        <f t="shared" si="348"/>
        <v>0</v>
      </c>
      <c r="AE767" s="180">
        <f>IF('Funding Allocation Parameters'!$C$7="Basic Library Subsidy", MIN(AC767*'Funding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MIN(AC767*VLOOKUP(CONCATENATE($A767, 'Funding Allocation Parameters'!$I$7), 'Library Subsidy Complex'!$C$2:$J$55, 2, FALSE), VLOOKUP(CONCATENATE($A767, 'Funding Allocation Parameters'!$I$7), 'Library Subsidy Complex'!$C$2:$J$55, 4, FALSE)), 0)))))</f>
        <v>0</v>
      </c>
      <c r="AF767" s="180">
        <f>IF('Funding Allocation Parameters'!$C$7="Basic Library Subsidy", 0, IF('Funding Allocation Parameters'!$C$7="Grant funding",MIN(AC767*'Funding Allocation Parameters'!$E$7, 'Funding Allocation Parameters'!$G$7), IF('Funding Allocation Parameters'!$C$7="Other author funding", 0, IF('Funding Allocation Parameters'!$C$7="Any discretionary funds (grants if available, other if no grants)", MIN(AC767*'Funding Allocation Parameters'!$E$7, 'Funding Allocation Parameters'!$G$7), IF('Funding Allocation Parameters'!$C$7="Complex Library Subsidy", 0, 0)))))</f>
        <v>0</v>
      </c>
      <c r="AG767" s="180">
        <f>IF('Funding Allocation Parameters'!$C$7="Basic Library Subsidy", 0, IF('Funding Allocation Parameters'!$C$7="Grant funding", 0, IF('Funding Allocation Parameters'!$C$7="Other author funding",  MIN(AC767*'Funding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7" s="180">
        <f>IF('Funding Allocation Parameters'!$C$7="Basic Library Subsidy", MIN(AD767*'Funding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MIN(AD767*VLOOKUP(CONCATENATE($A767, 'Funding Allocation Parameters'!$I$7), 'Library Subsidy Complex'!$C$2:$J$55, 6, FALSE), VLOOKUP(CONCATENATE($A767, 'Funding Allocation Parameters'!$I$7), 'Library Subsidy Complex'!$C$2:$J$55, 8, FALSE)), 0)))))</f>
        <v>0</v>
      </c>
      <c r="AI767" s="180">
        <f>IF('Funding Allocation Parameters'!$C$7="Basic Library Subsidy", 0, IF('Funding Allocation Parameters'!$C$7="Grant funding", 0, IF('Funding Allocation Parameters'!$C$7="Other author funding",  MIN(AD767*'Funding Allocation Parameters'!$E$7, 'Funding Allocation Parameters'!$G$7), IF('Funding Allocation Parameters'!$C$7="Any discretionary funds (grants if available, other if no grants)", MIN(AD767*'Funding Allocation Parameters'!$E$7, 'Funding Allocation Parameters'!$G$7), IF('Funding Allocation Parameters'!$C$7="Complex Library Subsidy", 0, 0)))))</f>
        <v>0</v>
      </c>
      <c r="AJ767" s="177">
        <f t="shared" si="349"/>
        <v>0</v>
      </c>
      <c r="AK767" s="177">
        <f t="shared" si="350"/>
        <v>0</v>
      </c>
      <c r="AL767" s="181">
        <f>IF('Funding Allocation Parameters'!$C$8="Basic Library Subsidy", MIN(AJ767*'Funding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MIN(AJ767*VLOOKUP(CONCATENATE($A767, 'Funding Allocation Parameters'!$I$8), 'Library Subsidy Complex'!$C$2:$J$55, 2, FALSE), VLOOKUP(CONCATENATE($A767, 'Funding Allocation Parameters'!$I$8), 'Library Subsidy Complex'!$C$2:$J$55, 4, FALSE)), 0)))))</f>
        <v>0</v>
      </c>
      <c r="AM767" s="181">
        <f>IF('Funding Allocation Parameters'!$C$8="Basic Library Subsidy", 0, IF('Funding Allocation Parameters'!$C$8="Grant funding",MIN(AJ767*'Funding Allocation Parameters'!$E$8, 'Funding Allocation Parameters'!$G$8), IF('Funding Allocation Parameters'!$C$8="Other author funding", 0, IF('Funding Allocation Parameters'!$C$8="Any discretionary funds (grants if available, other if no grants)", MIN(AJ767*'Funding Allocation Parameters'!$E$8, 'Funding Allocation Parameters'!$G$8), IF('Funding Allocation Parameters'!$C$8="Complex Library Subsidy", 0, 0)))))</f>
        <v>0</v>
      </c>
      <c r="AN767" s="181">
        <f>IF('Funding Allocation Parameters'!$C$8="Basic Library Subsidy", 0, IF('Funding Allocation Parameters'!$C$8="Grant funding", 0, IF('Funding Allocation Parameters'!$C$8="Other author funding",  MIN(AJ767*'Funding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7" s="181">
        <f>IF('Funding Allocation Parameters'!$C$8="Basic Library Subsidy", MIN(AK767*'Funding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MIN(AK767*VLOOKUP(CONCATENATE($A767, 'Funding Allocation Parameters'!$I$8), 'Library Subsidy Complex'!$C$2:$J$55, 6, FALSE), VLOOKUP(CONCATENATE($A767, 'Funding Allocation Parameters'!$I$8), 'Library Subsidy Complex'!$C$2:$J$55, 8, FALSE)), 0)))))</f>
        <v>0</v>
      </c>
      <c r="AP767" s="181">
        <f>IF('Funding Allocation Parameters'!$C$8="Basic Library Subsidy", 0, IF('Funding Allocation Parameters'!$C$8="Grant funding", 0, IF('Funding Allocation Parameters'!$C$8="Other author funding",  MIN(AK767*'Funding Allocation Parameters'!$E$8, 'Funding Allocation Parameters'!$G$8), IF('Funding Allocation Parameters'!$C$8="Any discretionary funds (grants if available, other if no grants)", MIN(AK767*'Funding Allocation Parameters'!$E$8, 'Funding Allocation Parameters'!$G$8), IF('Funding Allocation Parameters'!$C$8="Complex Library Subsidy", 0, 0)))))</f>
        <v>0</v>
      </c>
      <c r="AQ767" s="177">
        <f t="shared" si="351"/>
        <v>0</v>
      </c>
      <c r="AR767" s="177">
        <f t="shared" si="352"/>
        <v>0</v>
      </c>
      <c r="AS767" s="182">
        <f t="shared" si="353"/>
        <v>1189</v>
      </c>
      <c r="AT767" s="182">
        <f t="shared" si="354"/>
        <v>590.75540000000001</v>
      </c>
      <c r="AU767" s="182">
        <f t="shared" si="355"/>
        <v>0</v>
      </c>
      <c r="AV767" s="182">
        <f t="shared" si="356"/>
        <v>1189</v>
      </c>
      <c r="AW767" s="182">
        <f t="shared" si="357"/>
        <v>590.75540000000001</v>
      </c>
      <c r="AX767" s="183">
        <f t="shared" si="358"/>
        <v>1189</v>
      </c>
      <c r="AY767" s="183">
        <f t="shared" si="359"/>
        <v>590.75540000000001</v>
      </c>
      <c r="AZ767" s="183">
        <f t="shared" si="360"/>
        <v>0</v>
      </c>
      <c r="BA767" s="183">
        <f t="shared" si="361"/>
        <v>0</v>
      </c>
      <c r="BB767" s="183">
        <f t="shared" si="362"/>
        <v>0</v>
      </c>
      <c r="BC767" s="184">
        <f t="shared" si="363"/>
        <v>1189</v>
      </c>
      <c r="BD767" s="184">
        <f t="shared" si="364"/>
        <v>0</v>
      </c>
      <c r="BE767" s="184">
        <f t="shared" si="365"/>
        <v>590.75540000000001</v>
      </c>
      <c r="BF767" s="184">
        <f t="shared" si="366"/>
        <v>0</v>
      </c>
      <c r="BG767" s="102">
        <f t="shared" si="367"/>
        <v>0</v>
      </c>
      <c r="BH767" s="102">
        <f t="shared" si="368"/>
        <v>0</v>
      </c>
      <c r="BI767" s="102">
        <f t="shared" si="369"/>
        <v>0</v>
      </c>
      <c r="BJ767" s="102">
        <f t="shared" si="370"/>
        <v>1</v>
      </c>
      <c r="BK767" s="102">
        <f t="shared" si="371"/>
        <v>0</v>
      </c>
      <c r="BL767" s="102">
        <f t="shared" si="372"/>
        <v>0</v>
      </c>
      <c r="BN767" s="102"/>
    </row>
    <row r="768" spans="1:66" x14ac:dyDescent="0.25">
      <c r="A768" s="102" t="s">
        <v>23</v>
      </c>
      <c r="B768" s="102" t="s">
        <v>15</v>
      </c>
      <c r="C768" s="102" t="s">
        <v>8</v>
      </c>
      <c r="D768" s="102" t="s">
        <v>27</v>
      </c>
      <c r="E768" s="102" t="s">
        <v>1428</v>
      </c>
      <c r="F768" s="102" t="s">
        <v>1429</v>
      </c>
      <c r="G768" s="102" t="s">
        <v>9</v>
      </c>
      <c r="H768" s="102">
        <v>1</v>
      </c>
      <c r="I768" s="102">
        <v>0</v>
      </c>
      <c r="J768" s="167">
        <f>IFERROR(H768*VLOOKUP(A768, 'Advanced Parameters'!$B$7:$G$20, 6, FALSE)*VLOOKUP(A768, 'Growth Parameters'!$B$6:$H$19, 6, FALSE), 0)</f>
        <v>1</v>
      </c>
      <c r="K768" s="167">
        <f>IFERROR(IF('Advanced Parameters'!$C$5="n",'Raw Data'!I768*VLOOKUP(A768,'Advanced Parameters'!$B$7:$G$20,6,FALSE),J768*VLOOKUP(A768,'Advanced Parameters'!$B$7:$G$20,2,FALSE))*VLOOKUP(A768, 'Growth Parameters'!$B$6:$H$19, 6, FALSE), 0)</f>
        <v>0</v>
      </c>
      <c r="L768" s="167">
        <f t="shared" si="373"/>
        <v>1</v>
      </c>
      <c r="M768" s="168" t="str">
        <f>IFERROR(IF(G768="NA","NA",IF(G768&gt;'APC Parameters'!$K$6+VLOOKUP('Raw Data'!A768, 'APC Parameters'!$H$7:$L$20, 4, FALSE), 'APC Parameters'!$L$6+VLOOKUP('Raw Data'!A768, 'APC Parameters'!$H$7:$L$20, 5, FALSE), G768*('APC Parameters'!$J$6+VLOOKUP('Raw Data'!A768, 'APC Parameters'!$H$7:$L$20, 3, FALSE))+'APC Parameters'!$I$6+VLOOKUP('Raw Data'!A768, 'APC Parameters'!$H$7:$L$20, 2, FALSE))), 0)</f>
        <v>NA</v>
      </c>
      <c r="N768" s="168" t="str">
        <f t="shared" si="343"/>
        <v>NA</v>
      </c>
      <c r="O768" s="168">
        <f>IFERROR(IF(M768="NA",VLOOKUP(D768,'Internal Calculations'!$B$10:$C$11,2,FALSE), M768)*VLOOKUP(A768, 'Growth Parameters'!$B$6:$H$19, 7, FALSE), 0)</f>
        <v>2278.6764150234731</v>
      </c>
      <c r="P768" s="177">
        <f t="shared" si="344"/>
        <v>2278.6764150234731</v>
      </c>
      <c r="Q768" s="178">
        <f>IF('Funding Allocation Parameters'!$C$5="Basic Library Subsidy", MIN(O768*('Funding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MIN($O768*(VLOOKUP(CONCATENATE($A768, 'Funding Allocation Parameters'!$I$5), 'Library Subsidy Complex'!$C$2:$J$55, 2, FALSE)), VLOOKUP(CONCATENATE($A768, 'Funding Allocation Parameters'!$I$5), 'Library Subsidy Complex'!$C$2:$J$55, 4, FALSE)), 0)))))</f>
        <v>1189</v>
      </c>
      <c r="R768" s="178">
        <f>IF('Funding Allocation Parameters'!$C$5="Basic Library Subsidy", 0, IF('Funding Allocation Parameters'!$C$5="Grant funding",MIN(O768*('Funding Allocation Parameters'!$E$5), 'Funding Allocation Parameters'!$G$5), IF('Funding Allocation Parameters'!$C$5="Other author funding", 0, IF('Funding Allocation Parameters'!$C$5="Any discretionary funds (grants if available, other if no grants)", MIN(O768*('Funding Allocation Parameters'!$E$5), 'Funding Allocation Parameters'!$G$5), IF('Funding Allocation Parameters'!$C$5="Complex Library Subsidy", 0, 0)))))</f>
        <v>0</v>
      </c>
      <c r="S768" s="178">
        <f>IF('Funding Allocation Parameters'!$C$5="Basic Library Subsidy", 0, IF('Funding Allocation Parameters'!$C$5="Grant funding", 0, IF('Funding Allocation Parameters'!$C$5="Other author funding",  MIN(O768*('Funding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8" s="178">
        <f>IF('Funding Allocation Parameters'!$C$5="Basic Library Subsidy", MIN(O768*('Funding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MIN($O768*(VLOOKUP(CONCATENATE($A768, 'Funding Allocation Parameters'!$I$5), 'Library Subsidy Complex'!$C$2:$J$55, 6, FALSE)), VLOOKUP(CONCATENATE($A768, 'Funding Allocation Parameters'!$I$5), 'Library Subsidy Complex'!$C$2:$J$55, 8, FALSE)), 0)))))</f>
        <v>1189</v>
      </c>
      <c r="U768" s="178">
        <f>IF('Funding Allocation Parameters'!$C$5="Basic Library Subsidy", 0, IF('Funding Allocation Parameters'!$C$5="Grant funding", 0, IF('Funding Allocation Parameters'!$C$5="Other author funding",  MIN(O768*('Funding Allocation Parameters'!$E$5), 'Funding Allocation Parameters'!$G$5), IF('Funding Allocation Parameters'!$C$5="Any discretionary funds (grants if available, other if no grants)", MIN(O768*('Funding Allocation Parameters'!$E$5), 'Funding Allocation Parameters'!$G$5), IF('Funding Allocation Parameters'!$C$5="Complex Library Subsidy", 0, 0)))))</f>
        <v>0</v>
      </c>
      <c r="V768" s="177">
        <f t="shared" si="345"/>
        <v>1089.6764150234731</v>
      </c>
      <c r="W768" s="177">
        <f t="shared" si="346"/>
        <v>1089.6764150234731</v>
      </c>
      <c r="X768" s="179">
        <f>IF('Funding Allocation Parameters'!$C$6="Basic Library Subsidy", MIN(V768*'Funding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MIN(V768*VLOOKUP(CONCATENATE($A768, 'Funding Allocation Parameters'!$I$6), 'Library Subsidy Complex'!$C$2:$J$55, 2, FALSE), VLOOKUP(CONCATENATE($A768, 'Funding Allocation Parameters'!$I$6), 'Library Subsidy Complex'!$C$2:$J$55, 4, FALSE)), 0)))))</f>
        <v>0</v>
      </c>
      <c r="Y768" s="179">
        <f>IF('Funding Allocation Parameters'!$C$6="Basic Library Subsidy", 0, IF('Funding Allocation Parameters'!$C$6="Grant funding",MIN(V768*'Funding Allocation Parameters'!$E$6, 'Funding Allocation Parameters'!$G$6), IF('Funding Allocation Parameters'!$C$6="Other author funding", 0, IF('Funding Allocation Parameters'!$C$6="Any discretionary funds (grants if available, other if no grants)", MIN(V768*'Funding Allocation Parameters'!$E$6, 'Funding Allocation Parameters'!$G$6), IF('Funding Allocation Parameters'!$C$6="Complex Library Subsidy", 0, 0)))))</f>
        <v>1089.6764150234731</v>
      </c>
      <c r="Z768" s="179">
        <f>IF('Funding Allocation Parameters'!$C$6="Basic Library Subsidy", 0, IF('Funding Allocation Parameters'!$C$6="Grant funding", 0, IF('Funding Allocation Parameters'!$C$6="Other author funding",  MIN(V768*'Funding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8" s="179">
        <f>IF('Funding Allocation Parameters'!$C$6="Basic Library Subsidy", MIN(W768*'Funding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MIN(W768*VLOOKUP(CONCATENATE($A768, 'Funding Allocation Parameters'!$I$6), 'Library Subsidy Complex'!$C$2:$J$55, 6, FALSE), VLOOKUP(CONCATENATE($A768, 'Funding Allocation Parameters'!$I$6), 'Library Subsidy Complex'!$C$2:$J$55, 8, FALSE)), 0)))))</f>
        <v>0</v>
      </c>
      <c r="AB768" s="179">
        <f>IF('Funding Allocation Parameters'!$C$6="Basic Library Subsidy", 0, IF('Funding Allocation Parameters'!$C$6="Grant funding", 0, IF('Funding Allocation Parameters'!$C$6="Other author funding",  MIN(W768*'Funding Allocation Parameters'!$E$6, 'Funding Allocation Parameters'!$G$6), IF('Funding Allocation Parameters'!$C$6="Any discretionary funds (grants if available, other if no grants)", MIN(W768*'Funding Allocation Parameters'!$E$6, 'Funding Allocation Parameters'!$G$6), IF('Funding Allocation Parameters'!$C$6="Complex Library Subsidy", 0, 0)))))</f>
        <v>1089.6764150234731</v>
      </c>
      <c r="AC768" s="177">
        <f t="shared" si="347"/>
        <v>0</v>
      </c>
      <c r="AD768" s="177">
        <f t="shared" si="348"/>
        <v>0</v>
      </c>
      <c r="AE768" s="180">
        <f>IF('Funding Allocation Parameters'!$C$7="Basic Library Subsidy", MIN(AC768*'Funding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MIN(AC768*VLOOKUP(CONCATENATE($A768, 'Funding Allocation Parameters'!$I$7), 'Library Subsidy Complex'!$C$2:$J$55, 2, FALSE), VLOOKUP(CONCATENATE($A768, 'Funding Allocation Parameters'!$I$7), 'Library Subsidy Complex'!$C$2:$J$55, 4, FALSE)), 0)))))</f>
        <v>0</v>
      </c>
      <c r="AF768" s="180">
        <f>IF('Funding Allocation Parameters'!$C$7="Basic Library Subsidy", 0, IF('Funding Allocation Parameters'!$C$7="Grant funding",MIN(AC768*'Funding Allocation Parameters'!$E$7, 'Funding Allocation Parameters'!$G$7), IF('Funding Allocation Parameters'!$C$7="Other author funding", 0, IF('Funding Allocation Parameters'!$C$7="Any discretionary funds (grants if available, other if no grants)", MIN(AC768*'Funding Allocation Parameters'!$E$7, 'Funding Allocation Parameters'!$G$7), IF('Funding Allocation Parameters'!$C$7="Complex Library Subsidy", 0, 0)))))</f>
        <v>0</v>
      </c>
      <c r="AG768" s="180">
        <f>IF('Funding Allocation Parameters'!$C$7="Basic Library Subsidy", 0, IF('Funding Allocation Parameters'!$C$7="Grant funding", 0, IF('Funding Allocation Parameters'!$C$7="Other author funding",  MIN(AC768*'Funding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8" s="180">
        <f>IF('Funding Allocation Parameters'!$C$7="Basic Library Subsidy", MIN(AD768*'Funding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MIN(AD768*VLOOKUP(CONCATENATE($A768, 'Funding Allocation Parameters'!$I$7), 'Library Subsidy Complex'!$C$2:$J$55, 6, FALSE), VLOOKUP(CONCATENATE($A768, 'Funding Allocation Parameters'!$I$7), 'Library Subsidy Complex'!$C$2:$J$55, 8, FALSE)), 0)))))</f>
        <v>0</v>
      </c>
      <c r="AI768" s="180">
        <f>IF('Funding Allocation Parameters'!$C$7="Basic Library Subsidy", 0, IF('Funding Allocation Parameters'!$C$7="Grant funding", 0, IF('Funding Allocation Parameters'!$C$7="Other author funding",  MIN(AD768*'Funding Allocation Parameters'!$E$7, 'Funding Allocation Parameters'!$G$7), IF('Funding Allocation Parameters'!$C$7="Any discretionary funds (grants if available, other if no grants)", MIN(AD768*'Funding Allocation Parameters'!$E$7, 'Funding Allocation Parameters'!$G$7), IF('Funding Allocation Parameters'!$C$7="Complex Library Subsidy", 0, 0)))))</f>
        <v>0</v>
      </c>
      <c r="AJ768" s="177">
        <f t="shared" si="349"/>
        <v>0</v>
      </c>
      <c r="AK768" s="177">
        <f t="shared" si="350"/>
        <v>0</v>
      </c>
      <c r="AL768" s="181">
        <f>IF('Funding Allocation Parameters'!$C$8="Basic Library Subsidy", MIN(AJ768*'Funding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MIN(AJ768*VLOOKUP(CONCATENATE($A768, 'Funding Allocation Parameters'!$I$8), 'Library Subsidy Complex'!$C$2:$J$55, 2, FALSE), VLOOKUP(CONCATENATE($A768, 'Funding Allocation Parameters'!$I$8), 'Library Subsidy Complex'!$C$2:$J$55, 4, FALSE)), 0)))))</f>
        <v>0</v>
      </c>
      <c r="AM768" s="181">
        <f>IF('Funding Allocation Parameters'!$C$8="Basic Library Subsidy", 0, IF('Funding Allocation Parameters'!$C$8="Grant funding",MIN(AJ768*'Funding Allocation Parameters'!$E$8, 'Funding Allocation Parameters'!$G$8), IF('Funding Allocation Parameters'!$C$8="Other author funding", 0, IF('Funding Allocation Parameters'!$C$8="Any discretionary funds (grants if available, other if no grants)", MIN(AJ768*'Funding Allocation Parameters'!$E$8, 'Funding Allocation Parameters'!$G$8), IF('Funding Allocation Parameters'!$C$8="Complex Library Subsidy", 0, 0)))))</f>
        <v>0</v>
      </c>
      <c r="AN768" s="181">
        <f>IF('Funding Allocation Parameters'!$C$8="Basic Library Subsidy", 0, IF('Funding Allocation Parameters'!$C$8="Grant funding", 0, IF('Funding Allocation Parameters'!$C$8="Other author funding",  MIN(AJ768*'Funding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8" s="181">
        <f>IF('Funding Allocation Parameters'!$C$8="Basic Library Subsidy", MIN(AK768*'Funding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MIN(AK768*VLOOKUP(CONCATENATE($A768, 'Funding Allocation Parameters'!$I$8), 'Library Subsidy Complex'!$C$2:$J$55, 6, FALSE), VLOOKUP(CONCATENATE($A768, 'Funding Allocation Parameters'!$I$8), 'Library Subsidy Complex'!$C$2:$J$55, 8, FALSE)), 0)))))</f>
        <v>0</v>
      </c>
      <c r="AP768" s="181">
        <f>IF('Funding Allocation Parameters'!$C$8="Basic Library Subsidy", 0, IF('Funding Allocation Parameters'!$C$8="Grant funding", 0, IF('Funding Allocation Parameters'!$C$8="Other author funding",  MIN(AK768*'Funding Allocation Parameters'!$E$8, 'Funding Allocation Parameters'!$G$8), IF('Funding Allocation Parameters'!$C$8="Any discretionary funds (grants if available, other if no grants)", MIN(AK768*'Funding Allocation Parameters'!$E$8, 'Funding Allocation Parameters'!$G$8), IF('Funding Allocation Parameters'!$C$8="Complex Library Subsidy", 0, 0)))))</f>
        <v>0</v>
      </c>
      <c r="AQ768" s="177">
        <f t="shared" si="351"/>
        <v>0</v>
      </c>
      <c r="AR768" s="177">
        <f t="shared" si="352"/>
        <v>0</v>
      </c>
      <c r="AS768" s="182">
        <f t="shared" si="353"/>
        <v>1189</v>
      </c>
      <c r="AT768" s="182">
        <f t="shared" si="354"/>
        <v>1089.6764150234731</v>
      </c>
      <c r="AU768" s="182">
        <f t="shared" si="355"/>
        <v>0</v>
      </c>
      <c r="AV768" s="182">
        <f t="shared" si="356"/>
        <v>1189</v>
      </c>
      <c r="AW768" s="182">
        <f t="shared" si="357"/>
        <v>1089.6764150234731</v>
      </c>
      <c r="AX768" s="183">
        <f t="shared" si="358"/>
        <v>0</v>
      </c>
      <c r="AY768" s="183">
        <f t="shared" si="359"/>
        <v>0</v>
      </c>
      <c r="AZ768" s="183">
        <f t="shared" si="360"/>
        <v>0</v>
      </c>
      <c r="BA768" s="183">
        <f t="shared" si="361"/>
        <v>1189</v>
      </c>
      <c r="BB768" s="183">
        <f t="shared" si="362"/>
        <v>1089.6764150234731</v>
      </c>
      <c r="BC768" s="184">
        <f t="shared" si="363"/>
        <v>1189</v>
      </c>
      <c r="BD768" s="184">
        <f t="shared" si="364"/>
        <v>0</v>
      </c>
      <c r="BE768" s="184">
        <f t="shared" si="365"/>
        <v>0</v>
      </c>
      <c r="BF768" s="184">
        <f t="shared" si="366"/>
        <v>1089.6764150234731</v>
      </c>
      <c r="BG768" s="102">
        <f t="shared" si="367"/>
        <v>0</v>
      </c>
      <c r="BH768" s="102">
        <f t="shared" si="368"/>
        <v>0</v>
      </c>
      <c r="BI768" s="102">
        <f t="shared" si="369"/>
        <v>0</v>
      </c>
      <c r="BJ768" s="102">
        <f t="shared" si="370"/>
        <v>0</v>
      </c>
      <c r="BK768" s="102">
        <f t="shared" si="371"/>
        <v>1</v>
      </c>
      <c r="BL768" s="102">
        <f t="shared" si="372"/>
        <v>0</v>
      </c>
      <c r="BN768" s="102"/>
    </row>
    <row r="769" spans="1:66" x14ac:dyDescent="0.25">
      <c r="A769" s="102" t="s">
        <v>13</v>
      </c>
      <c r="B769" s="102" t="s">
        <v>8</v>
      </c>
      <c r="C769" s="102" t="s">
        <v>8</v>
      </c>
      <c r="D769" s="102" t="s">
        <v>27</v>
      </c>
      <c r="E769" s="102" t="s">
        <v>363</v>
      </c>
      <c r="F769" s="102" t="s">
        <v>1430</v>
      </c>
      <c r="G769" s="102">
        <v>3.4729999999999999</v>
      </c>
      <c r="H769" s="102">
        <v>1</v>
      </c>
      <c r="I769" s="102">
        <v>1</v>
      </c>
      <c r="J769" s="167">
        <f>IFERROR(H769*VLOOKUP(A769, 'Advanced Parameters'!$B$7:$G$20, 6, FALSE)*VLOOKUP(A769, 'Growth Parameters'!$B$6:$H$19, 6, FALSE), 0)</f>
        <v>1</v>
      </c>
      <c r="K769" s="167">
        <f>IFERROR(IF('Advanced Parameters'!$C$5="n",'Raw Data'!I769*VLOOKUP(A769,'Advanced Parameters'!$B$7:$G$20,6,FALSE),J769*VLOOKUP(A769,'Advanced Parameters'!$B$7:$G$20,2,FALSE))*VLOOKUP(A769, 'Growth Parameters'!$B$6:$H$19, 6, FALSE), 0)</f>
        <v>1</v>
      </c>
      <c r="L769" s="167">
        <f t="shared" si="373"/>
        <v>0</v>
      </c>
      <c r="M769" s="168">
        <f>IFERROR(IF(G769="NA","NA",IF(G769&gt;'APC Parameters'!$K$6+VLOOKUP('Raw Data'!A769, 'APC Parameters'!$H$7:$L$20, 4, FALSE), 'APC Parameters'!$L$6+VLOOKUP('Raw Data'!A769, 'APC Parameters'!$H$7:$L$20, 5, FALSE), G769*('APC Parameters'!$J$6+VLOOKUP('Raw Data'!A769, 'APC Parameters'!$H$7:$L$20, 3, FALSE))+'APC Parameters'!$I$6+VLOOKUP('Raw Data'!A769, 'APC Parameters'!$H$7:$L$20, 2, FALSE))), 0)</f>
        <v>5000</v>
      </c>
      <c r="N769" s="168">
        <f t="shared" si="343"/>
        <v>5000</v>
      </c>
      <c r="O769" s="168">
        <f>IFERROR(IF(M769="NA",VLOOKUP(D769,'Internal Calculations'!$B$10:$C$11,2,FALSE), M769)*VLOOKUP(A769, 'Growth Parameters'!$B$6:$H$19, 7, FALSE), 0)</f>
        <v>5000</v>
      </c>
      <c r="P769" s="177">
        <f t="shared" si="344"/>
        <v>5000</v>
      </c>
      <c r="Q769" s="178">
        <f>IF('Funding Allocation Parameters'!$C$5="Basic Library Subsidy", MIN(O769*('Funding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MIN($O769*(VLOOKUP(CONCATENATE($A769, 'Funding Allocation Parameters'!$I$5), 'Library Subsidy Complex'!$C$2:$J$55, 2, FALSE)), VLOOKUP(CONCATENATE($A769, 'Funding Allocation Parameters'!$I$5), 'Library Subsidy Complex'!$C$2:$J$55, 4, FALSE)), 0)))))</f>
        <v>1189</v>
      </c>
      <c r="R769" s="178">
        <f>IF('Funding Allocation Parameters'!$C$5="Basic Library Subsidy", 0, IF('Funding Allocation Parameters'!$C$5="Grant funding",MIN(O769*('Funding Allocation Parameters'!$E$5), 'Funding Allocation Parameters'!$G$5), IF('Funding Allocation Parameters'!$C$5="Other author funding", 0, IF('Funding Allocation Parameters'!$C$5="Any discretionary funds (grants if available, other if no grants)", MIN(O769*('Funding Allocation Parameters'!$E$5), 'Funding Allocation Parameters'!$G$5), IF('Funding Allocation Parameters'!$C$5="Complex Library Subsidy", 0, 0)))))</f>
        <v>0</v>
      </c>
      <c r="S769" s="178">
        <f>IF('Funding Allocation Parameters'!$C$5="Basic Library Subsidy", 0, IF('Funding Allocation Parameters'!$C$5="Grant funding", 0, IF('Funding Allocation Parameters'!$C$5="Other author funding",  MIN(O769*('Funding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69" s="178">
        <f>IF('Funding Allocation Parameters'!$C$5="Basic Library Subsidy", MIN(O769*('Funding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MIN($O769*(VLOOKUP(CONCATENATE($A769, 'Funding Allocation Parameters'!$I$5), 'Library Subsidy Complex'!$C$2:$J$55, 6, FALSE)), VLOOKUP(CONCATENATE($A769, 'Funding Allocation Parameters'!$I$5), 'Library Subsidy Complex'!$C$2:$J$55, 8, FALSE)), 0)))))</f>
        <v>1189</v>
      </c>
      <c r="U769" s="178">
        <f>IF('Funding Allocation Parameters'!$C$5="Basic Library Subsidy", 0, IF('Funding Allocation Parameters'!$C$5="Grant funding", 0, IF('Funding Allocation Parameters'!$C$5="Other author funding",  MIN(O769*('Funding Allocation Parameters'!$E$5), 'Funding Allocation Parameters'!$G$5), IF('Funding Allocation Parameters'!$C$5="Any discretionary funds (grants if available, other if no grants)", MIN(O769*('Funding Allocation Parameters'!$E$5), 'Funding Allocation Parameters'!$G$5), IF('Funding Allocation Parameters'!$C$5="Complex Library Subsidy", 0, 0)))))</f>
        <v>0</v>
      </c>
      <c r="V769" s="177">
        <f t="shared" si="345"/>
        <v>3811</v>
      </c>
      <c r="W769" s="177">
        <f t="shared" si="346"/>
        <v>3811</v>
      </c>
      <c r="X769" s="179">
        <f>IF('Funding Allocation Parameters'!$C$6="Basic Library Subsidy", MIN(V769*'Funding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MIN(V769*VLOOKUP(CONCATENATE($A769, 'Funding Allocation Parameters'!$I$6), 'Library Subsidy Complex'!$C$2:$J$55, 2, FALSE), VLOOKUP(CONCATENATE($A769, 'Funding Allocation Parameters'!$I$6), 'Library Subsidy Complex'!$C$2:$J$55, 4, FALSE)), 0)))))</f>
        <v>0</v>
      </c>
      <c r="Y769" s="179">
        <f>IF('Funding Allocation Parameters'!$C$6="Basic Library Subsidy", 0, IF('Funding Allocation Parameters'!$C$6="Grant funding",MIN(V769*'Funding Allocation Parameters'!$E$6, 'Funding Allocation Parameters'!$G$6), IF('Funding Allocation Parameters'!$C$6="Other author funding", 0, IF('Funding Allocation Parameters'!$C$6="Any discretionary funds (grants if available, other if no grants)", MIN(V769*'Funding Allocation Parameters'!$E$6, 'Funding Allocation Parameters'!$G$6), IF('Funding Allocation Parameters'!$C$6="Complex Library Subsidy", 0, 0)))))</f>
        <v>3811</v>
      </c>
      <c r="Z769" s="179">
        <f>IF('Funding Allocation Parameters'!$C$6="Basic Library Subsidy", 0, IF('Funding Allocation Parameters'!$C$6="Grant funding", 0, IF('Funding Allocation Parameters'!$C$6="Other author funding",  MIN(V769*'Funding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69" s="179">
        <f>IF('Funding Allocation Parameters'!$C$6="Basic Library Subsidy", MIN(W769*'Funding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MIN(W769*VLOOKUP(CONCATENATE($A769, 'Funding Allocation Parameters'!$I$6), 'Library Subsidy Complex'!$C$2:$J$55, 6, FALSE), VLOOKUP(CONCATENATE($A769, 'Funding Allocation Parameters'!$I$6), 'Library Subsidy Complex'!$C$2:$J$55, 8, FALSE)), 0)))))</f>
        <v>0</v>
      </c>
      <c r="AB769" s="179">
        <f>IF('Funding Allocation Parameters'!$C$6="Basic Library Subsidy", 0, IF('Funding Allocation Parameters'!$C$6="Grant funding", 0, IF('Funding Allocation Parameters'!$C$6="Other author funding",  MIN(W769*'Funding Allocation Parameters'!$E$6, 'Funding Allocation Parameters'!$G$6), IF('Funding Allocation Parameters'!$C$6="Any discretionary funds (grants if available, other if no grants)", MIN(W769*'Funding Allocation Parameters'!$E$6, 'Funding Allocation Parameters'!$G$6), IF('Funding Allocation Parameters'!$C$6="Complex Library Subsidy", 0, 0)))))</f>
        <v>3811</v>
      </c>
      <c r="AC769" s="177">
        <f t="shared" si="347"/>
        <v>0</v>
      </c>
      <c r="AD769" s="177">
        <f t="shared" si="348"/>
        <v>0</v>
      </c>
      <c r="AE769" s="180">
        <f>IF('Funding Allocation Parameters'!$C$7="Basic Library Subsidy", MIN(AC769*'Funding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MIN(AC769*VLOOKUP(CONCATENATE($A769, 'Funding Allocation Parameters'!$I$7), 'Library Subsidy Complex'!$C$2:$J$55, 2, FALSE), VLOOKUP(CONCATENATE($A769, 'Funding Allocation Parameters'!$I$7), 'Library Subsidy Complex'!$C$2:$J$55, 4, FALSE)), 0)))))</f>
        <v>0</v>
      </c>
      <c r="AF769" s="180">
        <f>IF('Funding Allocation Parameters'!$C$7="Basic Library Subsidy", 0, IF('Funding Allocation Parameters'!$C$7="Grant funding",MIN(AC769*'Funding Allocation Parameters'!$E$7, 'Funding Allocation Parameters'!$G$7), IF('Funding Allocation Parameters'!$C$7="Other author funding", 0, IF('Funding Allocation Parameters'!$C$7="Any discretionary funds (grants if available, other if no grants)", MIN(AC769*'Funding Allocation Parameters'!$E$7, 'Funding Allocation Parameters'!$G$7), IF('Funding Allocation Parameters'!$C$7="Complex Library Subsidy", 0, 0)))))</f>
        <v>0</v>
      </c>
      <c r="AG769" s="180">
        <f>IF('Funding Allocation Parameters'!$C$7="Basic Library Subsidy", 0, IF('Funding Allocation Parameters'!$C$7="Grant funding", 0, IF('Funding Allocation Parameters'!$C$7="Other author funding",  MIN(AC769*'Funding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69" s="180">
        <f>IF('Funding Allocation Parameters'!$C$7="Basic Library Subsidy", MIN(AD769*'Funding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MIN(AD769*VLOOKUP(CONCATENATE($A769, 'Funding Allocation Parameters'!$I$7), 'Library Subsidy Complex'!$C$2:$J$55, 6, FALSE), VLOOKUP(CONCATENATE($A769, 'Funding Allocation Parameters'!$I$7), 'Library Subsidy Complex'!$C$2:$J$55, 8, FALSE)), 0)))))</f>
        <v>0</v>
      </c>
      <c r="AI769" s="180">
        <f>IF('Funding Allocation Parameters'!$C$7="Basic Library Subsidy", 0, IF('Funding Allocation Parameters'!$C$7="Grant funding", 0, IF('Funding Allocation Parameters'!$C$7="Other author funding",  MIN(AD769*'Funding Allocation Parameters'!$E$7, 'Funding Allocation Parameters'!$G$7), IF('Funding Allocation Parameters'!$C$7="Any discretionary funds (grants if available, other if no grants)", MIN(AD769*'Funding Allocation Parameters'!$E$7, 'Funding Allocation Parameters'!$G$7), IF('Funding Allocation Parameters'!$C$7="Complex Library Subsidy", 0, 0)))))</f>
        <v>0</v>
      </c>
      <c r="AJ769" s="177">
        <f t="shared" si="349"/>
        <v>0</v>
      </c>
      <c r="AK769" s="177">
        <f t="shared" si="350"/>
        <v>0</v>
      </c>
      <c r="AL769" s="181">
        <f>IF('Funding Allocation Parameters'!$C$8="Basic Library Subsidy", MIN(AJ769*'Funding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MIN(AJ769*VLOOKUP(CONCATENATE($A769, 'Funding Allocation Parameters'!$I$8), 'Library Subsidy Complex'!$C$2:$J$55, 2, FALSE), VLOOKUP(CONCATENATE($A769, 'Funding Allocation Parameters'!$I$8), 'Library Subsidy Complex'!$C$2:$J$55, 4, FALSE)), 0)))))</f>
        <v>0</v>
      </c>
      <c r="AM769" s="181">
        <f>IF('Funding Allocation Parameters'!$C$8="Basic Library Subsidy", 0, IF('Funding Allocation Parameters'!$C$8="Grant funding",MIN(AJ769*'Funding Allocation Parameters'!$E$8, 'Funding Allocation Parameters'!$G$8), IF('Funding Allocation Parameters'!$C$8="Other author funding", 0, IF('Funding Allocation Parameters'!$C$8="Any discretionary funds (grants if available, other if no grants)", MIN(AJ769*'Funding Allocation Parameters'!$E$8, 'Funding Allocation Parameters'!$G$8), IF('Funding Allocation Parameters'!$C$8="Complex Library Subsidy", 0, 0)))))</f>
        <v>0</v>
      </c>
      <c r="AN769" s="181">
        <f>IF('Funding Allocation Parameters'!$C$8="Basic Library Subsidy", 0, IF('Funding Allocation Parameters'!$C$8="Grant funding", 0, IF('Funding Allocation Parameters'!$C$8="Other author funding",  MIN(AJ769*'Funding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69" s="181">
        <f>IF('Funding Allocation Parameters'!$C$8="Basic Library Subsidy", MIN(AK769*'Funding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MIN(AK769*VLOOKUP(CONCATENATE($A769, 'Funding Allocation Parameters'!$I$8), 'Library Subsidy Complex'!$C$2:$J$55, 6, FALSE), VLOOKUP(CONCATENATE($A769, 'Funding Allocation Parameters'!$I$8), 'Library Subsidy Complex'!$C$2:$J$55, 8, FALSE)), 0)))))</f>
        <v>0</v>
      </c>
      <c r="AP769" s="181">
        <f>IF('Funding Allocation Parameters'!$C$8="Basic Library Subsidy", 0, IF('Funding Allocation Parameters'!$C$8="Grant funding", 0, IF('Funding Allocation Parameters'!$C$8="Other author funding",  MIN(AK769*'Funding Allocation Parameters'!$E$8, 'Funding Allocation Parameters'!$G$8), IF('Funding Allocation Parameters'!$C$8="Any discretionary funds (grants if available, other if no grants)", MIN(AK769*'Funding Allocation Parameters'!$E$8, 'Funding Allocation Parameters'!$G$8), IF('Funding Allocation Parameters'!$C$8="Complex Library Subsidy", 0, 0)))))</f>
        <v>0</v>
      </c>
      <c r="AQ769" s="177">
        <f t="shared" si="351"/>
        <v>0</v>
      </c>
      <c r="AR769" s="177">
        <f t="shared" si="352"/>
        <v>0</v>
      </c>
      <c r="AS769" s="182">
        <f t="shared" si="353"/>
        <v>1189</v>
      </c>
      <c r="AT769" s="182">
        <f t="shared" si="354"/>
        <v>3811</v>
      </c>
      <c r="AU769" s="182">
        <f t="shared" si="355"/>
        <v>0</v>
      </c>
      <c r="AV769" s="182">
        <f t="shared" si="356"/>
        <v>1189</v>
      </c>
      <c r="AW769" s="182">
        <f t="shared" si="357"/>
        <v>3811</v>
      </c>
      <c r="AX769" s="183">
        <f t="shared" si="358"/>
        <v>1189</v>
      </c>
      <c r="AY769" s="183">
        <f t="shared" si="359"/>
        <v>3811</v>
      </c>
      <c r="AZ769" s="183">
        <f t="shared" si="360"/>
        <v>0</v>
      </c>
      <c r="BA769" s="183">
        <f t="shared" si="361"/>
        <v>0</v>
      </c>
      <c r="BB769" s="183">
        <f t="shared" si="362"/>
        <v>0</v>
      </c>
      <c r="BC769" s="184">
        <f t="shared" si="363"/>
        <v>1189</v>
      </c>
      <c r="BD769" s="184">
        <f t="shared" si="364"/>
        <v>0</v>
      </c>
      <c r="BE769" s="184">
        <f t="shared" si="365"/>
        <v>3811</v>
      </c>
      <c r="BF769" s="184">
        <f t="shared" si="366"/>
        <v>0</v>
      </c>
      <c r="BG769" s="102">
        <f t="shared" si="367"/>
        <v>0</v>
      </c>
      <c r="BH769" s="102">
        <f t="shared" si="368"/>
        <v>0</v>
      </c>
      <c r="BI769" s="102">
        <f t="shared" si="369"/>
        <v>0</v>
      </c>
      <c r="BJ769" s="102">
        <f t="shared" si="370"/>
        <v>1</v>
      </c>
      <c r="BK769" s="102">
        <f t="shared" si="371"/>
        <v>0</v>
      </c>
      <c r="BL769" s="102">
        <f t="shared" si="372"/>
        <v>0</v>
      </c>
      <c r="BN769" s="102"/>
    </row>
    <row r="770" spans="1:66" x14ac:dyDescent="0.25">
      <c r="A770" s="102" t="s">
        <v>23</v>
      </c>
      <c r="B770" s="102" t="s">
        <v>15</v>
      </c>
      <c r="C770" s="102" t="s">
        <v>8</v>
      </c>
      <c r="D770" s="102" t="s">
        <v>27</v>
      </c>
      <c r="E770" s="102" t="s">
        <v>1431</v>
      </c>
      <c r="F770" s="102" t="s">
        <v>1432</v>
      </c>
      <c r="G770" s="102" t="s">
        <v>9</v>
      </c>
      <c r="H770" s="102">
        <v>1</v>
      </c>
      <c r="I770" s="102">
        <v>0</v>
      </c>
      <c r="J770" s="167">
        <f>IFERROR(H770*VLOOKUP(A770, 'Advanced Parameters'!$B$7:$G$20, 6, FALSE)*VLOOKUP(A770, 'Growth Parameters'!$B$6:$H$19, 6, FALSE), 0)</f>
        <v>1</v>
      </c>
      <c r="K770" s="167">
        <f>IFERROR(IF('Advanced Parameters'!$C$5="n",'Raw Data'!I770*VLOOKUP(A770,'Advanced Parameters'!$B$7:$G$20,6,FALSE),J770*VLOOKUP(A770,'Advanced Parameters'!$B$7:$G$20,2,FALSE))*VLOOKUP(A770, 'Growth Parameters'!$B$6:$H$19, 6, FALSE), 0)</f>
        <v>0</v>
      </c>
      <c r="L770" s="167">
        <f t="shared" si="373"/>
        <v>1</v>
      </c>
      <c r="M770" s="168" t="str">
        <f>IFERROR(IF(G770="NA","NA",IF(G770&gt;'APC Parameters'!$K$6+VLOOKUP('Raw Data'!A770, 'APC Parameters'!$H$7:$L$20, 4, FALSE), 'APC Parameters'!$L$6+VLOOKUP('Raw Data'!A770, 'APC Parameters'!$H$7:$L$20, 5, FALSE), G770*('APC Parameters'!$J$6+VLOOKUP('Raw Data'!A770, 'APC Parameters'!$H$7:$L$20, 3, FALSE))+'APC Parameters'!$I$6+VLOOKUP('Raw Data'!A770, 'APC Parameters'!$H$7:$L$20, 2, FALSE))), 0)</f>
        <v>NA</v>
      </c>
      <c r="N770" s="168" t="str">
        <f t="shared" si="343"/>
        <v>NA</v>
      </c>
      <c r="O770" s="168">
        <f>IFERROR(IF(M770="NA",VLOOKUP(D770,'Internal Calculations'!$B$10:$C$11,2,FALSE), M770)*VLOOKUP(A770, 'Growth Parameters'!$B$6:$H$19, 7, FALSE), 0)</f>
        <v>2278.6764150234731</v>
      </c>
      <c r="P770" s="177">
        <f t="shared" si="344"/>
        <v>2278.6764150234731</v>
      </c>
      <c r="Q770" s="178">
        <f>IF('Funding Allocation Parameters'!$C$5="Basic Library Subsidy", MIN(O770*('Funding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MIN($O770*(VLOOKUP(CONCATENATE($A770, 'Funding Allocation Parameters'!$I$5), 'Library Subsidy Complex'!$C$2:$J$55, 2, FALSE)), VLOOKUP(CONCATENATE($A770, 'Funding Allocation Parameters'!$I$5), 'Library Subsidy Complex'!$C$2:$J$55, 4, FALSE)), 0)))))</f>
        <v>1189</v>
      </c>
      <c r="R770" s="178">
        <f>IF('Funding Allocation Parameters'!$C$5="Basic Library Subsidy", 0, IF('Funding Allocation Parameters'!$C$5="Grant funding",MIN(O770*('Funding Allocation Parameters'!$E$5), 'Funding Allocation Parameters'!$G$5), IF('Funding Allocation Parameters'!$C$5="Other author funding", 0, IF('Funding Allocation Parameters'!$C$5="Any discretionary funds (grants if available, other if no grants)", MIN(O770*('Funding Allocation Parameters'!$E$5), 'Funding Allocation Parameters'!$G$5), IF('Funding Allocation Parameters'!$C$5="Complex Library Subsidy", 0, 0)))))</f>
        <v>0</v>
      </c>
      <c r="S770" s="178">
        <f>IF('Funding Allocation Parameters'!$C$5="Basic Library Subsidy", 0, IF('Funding Allocation Parameters'!$C$5="Grant funding", 0, IF('Funding Allocation Parameters'!$C$5="Other author funding",  MIN(O770*('Funding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0" s="178">
        <f>IF('Funding Allocation Parameters'!$C$5="Basic Library Subsidy", MIN(O770*('Funding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MIN($O770*(VLOOKUP(CONCATENATE($A770, 'Funding Allocation Parameters'!$I$5), 'Library Subsidy Complex'!$C$2:$J$55, 6, FALSE)), VLOOKUP(CONCATENATE($A770, 'Funding Allocation Parameters'!$I$5), 'Library Subsidy Complex'!$C$2:$J$55, 8, FALSE)), 0)))))</f>
        <v>1189</v>
      </c>
      <c r="U770" s="178">
        <f>IF('Funding Allocation Parameters'!$C$5="Basic Library Subsidy", 0, IF('Funding Allocation Parameters'!$C$5="Grant funding", 0, IF('Funding Allocation Parameters'!$C$5="Other author funding",  MIN(O770*('Funding Allocation Parameters'!$E$5), 'Funding Allocation Parameters'!$G$5), IF('Funding Allocation Parameters'!$C$5="Any discretionary funds (grants if available, other if no grants)", MIN(O770*('Funding Allocation Parameters'!$E$5), 'Funding Allocation Parameters'!$G$5), IF('Funding Allocation Parameters'!$C$5="Complex Library Subsidy", 0, 0)))))</f>
        <v>0</v>
      </c>
      <c r="V770" s="177">
        <f t="shared" si="345"/>
        <v>1089.6764150234731</v>
      </c>
      <c r="W770" s="177">
        <f t="shared" si="346"/>
        <v>1089.6764150234731</v>
      </c>
      <c r="X770" s="179">
        <f>IF('Funding Allocation Parameters'!$C$6="Basic Library Subsidy", MIN(V770*'Funding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MIN(V770*VLOOKUP(CONCATENATE($A770, 'Funding Allocation Parameters'!$I$6), 'Library Subsidy Complex'!$C$2:$J$55, 2, FALSE), VLOOKUP(CONCATENATE($A770, 'Funding Allocation Parameters'!$I$6), 'Library Subsidy Complex'!$C$2:$J$55, 4, FALSE)), 0)))))</f>
        <v>0</v>
      </c>
      <c r="Y770" s="179">
        <f>IF('Funding Allocation Parameters'!$C$6="Basic Library Subsidy", 0, IF('Funding Allocation Parameters'!$C$6="Grant funding",MIN(V770*'Funding Allocation Parameters'!$E$6, 'Funding Allocation Parameters'!$G$6), IF('Funding Allocation Parameters'!$C$6="Other author funding", 0, IF('Funding Allocation Parameters'!$C$6="Any discretionary funds (grants if available, other if no grants)", MIN(V770*'Funding Allocation Parameters'!$E$6, 'Funding Allocation Parameters'!$G$6), IF('Funding Allocation Parameters'!$C$6="Complex Library Subsidy", 0, 0)))))</f>
        <v>1089.6764150234731</v>
      </c>
      <c r="Z770" s="179">
        <f>IF('Funding Allocation Parameters'!$C$6="Basic Library Subsidy", 0, IF('Funding Allocation Parameters'!$C$6="Grant funding", 0, IF('Funding Allocation Parameters'!$C$6="Other author funding",  MIN(V770*'Funding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0" s="179">
        <f>IF('Funding Allocation Parameters'!$C$6="Basic Library Subsidy", MIN(W770*'Funding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MIN(W770*VLOOKUP(CONCATENATE($A770, 'Funding Allocation Parameters'!$I$6), 'Library Subsidy Complex'!$C$2:$J$55, 6, FALSE), VLOOKUP(CONCATENATE($A770, 'Funding Allocation Parameters'!$I$6), 'Library Subsidy Complex'!$C$2:$J$55, 8, FALSE)), 0)))))</f>
        <v>0</v>
      </c>
      <c r="AB770" s="179">
        <f>IF('Funding Allocation Parameters'!$C$6="Basic Library Subsidy", 0, IF('Funding Allocation Parameters'!$C$6="Grant funding", 0, IF('Funding Allocation Parameters'!$C$6="Other author funding",  MIN(W770*'Funding Allocation Parameters'!$E$6, 'Funding Allocation Parameters'!$G$6), IF('Funding Allocation Parameters'!$C$6="Any discretionary funds (grants if available, other if no grants)", MIN(W770*'Funding Allocation Parameters'!$E$6, 'Funding Allocation Parameters'!$G$6), IF('Funding Allocation Parameters'!$C$6="Complex Library Subsidy", 0, 0)))))</f>
        <v>1089.6764150234731</v>
      </c>
      <c r="AC770" s="177">
        <f t="shared" si="347"/>
        <v>0</v>
      </c>
      <c r="AD770" s="177">
        <f t="shared" si="348"/>
        <v>0</v>
      </c>
      <c r="AE770" s="180">
        <f>IF('Funding Allocation Parameters'!$C$7="Basic Library Subsidy", MIN(AC770*'Funding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MIN(AC770*VLOOKUP(CONCATENATE($A770, 'Funding Allocation Parameters'!$I$7), 'Library Subsidy Complex'!$C$2:$J$55, 2, FALSE), VLOOKUP(CONCATENATE($A770, 'Funding Allocation Parameters'!$I$7), 'Library Subsidy Complex'!$C$2:$J$55, 4, FALSE)), 0)))))</f>
        <v>0</v>
      </c>
      <c r="AF770" s="180">
        <f>IF('Funding Allocation Parameters'!$C$7="Basic Library Subsidy", 0, IF('Funding Allocation Parameters'!$C$7="Grant funding",MIN(AC770*'Funding Allocation Parameters'!$E$7, 'Funding Allocation Parameters'!$G$7), IF('Funding Allocation Parameters'!$C$7="Other author funding", 0, IF('Funding Allocation Parameters'!$C$7="Any discretionary funds (grants if available, other if no grants)", MIN(AC770*'Funding Allocation Parameters'!$E$7, 'Funding Allocation Parameters'!$G$7), IF('Funding Allocation Parameters'!$C$7="Complex Library Subsidy", 0, 0)))))</f>
        <v>0</v>
      </c>
      <c r="AG770" s="180">
        <f>IF('Funding Allocation Parameters'!$C$7="Basic Library Subsidy", 0, IF('Funding Allocation Parameters'!$C$7="Grant funding", 0, IF('Funding Allocation Parameters'!$C$7="Other author funding",  MIN(AC770*'Funding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0" s="180">
        <f>IF('Funding Allocation Parameters'!$C$7="Basic Library Subsidy", MIN(AD770*'Funding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MIN(AD770*VLOOKUP(CONCATENATE($A770, 'Funding Allocation Parameters'!$I$7), 'Library Subsidy Complex'!$C$2:$J$55, 6, FALSE), VLOOKUP(CONCATENATE($A770, 'Funding Allocation Parameters'!$I$7), 'Library Subsidy Complex'!$C$2:$J$55, 8, FALSE)), 0)))))</f>
        <v>0</v>
      </c>
      <c r="AI770" s="180">
        <f>IF('Funding Allocation Parameters'!$C$7="Basic Library Subsidy", 0, IF('Funding Allocation Parameters'!$C$7="Grant funding", 0, IF('Funding Allocation Parameters'!$C$7="Other author funding",  MIN(AD770*'Funding Allocation Parameters'!$E$7, 'Funding Allocation Parameters'!$G$7), IF('Funding Allocation Parameters'!$C$7="Any discretionary funds (grants if available, other if no grants)", MIN(AD770*'Funding Allocation Parameters'!$E$7, 'Funding Allocation Parameters'!$G$7), IF('Funding Allocation Parameters'!$C$7="Complex Library Subsidy", 0, 0)))))</f>
        <v>0</v>
      </c>
      <c r="AJ770" s="177">
        <f t="shared" si="349"/>
        <v>0</v>
      </c>
      <c r="AK770" s="177">
        <f t="shared" si="350"/>
        <v>0</v>
      </c>
      <c r="AL770" s="181">
        <f>IF('Funding Allocation Parameters'!$C$8="Basic Library Subsidy", MIN(AJ770*'Funding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MIN(AJ770*VLOOKUP(CONCATENATE($A770, 'Funding Allocation Parameters'!$I$8), 'Library Subsidy Complex'!$C$2:$J$55, 2, FALSE), VLOOKUP(CONCATENATE($A770, 'Funding Allocation Parameters'!$I$8), 'Library Subsidy Complex'!$C$2:$J$55, 4, FALSE)), 0)))))</f>
        <v>0</v>
      </c>
      <c r="AM770" s="181">
        <f>IF('Funding Allocation Parameters'!$C$8="Basic Library Subsidy", 0, IF('Funding Allocation Parameters'!$C$8="Grant funding",MIN(AJ770*'Funding Allocation Parameters'!$E$8, 'Funding Allocation Parameters'!$G$8), IF('Funding Allocation Parameters'!$C$8="Other author funding", 0, IF('Funding Allocation Parameters'!$C$8="Any discretionary funds (grants if available, other if no grants)", MIN(AJ770*'Funding Allocation Parameters'!$E$8, 'Funding Allocation Parameters'!$G$8), IF('Funding Allocation Parameters'!$C$8="Complex Library Subsidy", 0, 0)))))</f>
        <v>0</v>
      </c>
      <c r="AN770" s="181">
        <f>IF('Funding Allocation Parameters'!$C$8="Basic Library Subsidy", 0, IF('Funding Allocation Parameters'!$C$8="Grant funding", 0, IF('Funding Allocation Parameters'!$C$8="Other author funding",  MIN(AJ770*'Funding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0" s="181">
        <f>IF('Funding Allocation Parameters'!$C$8="Basic Library Subsidy", MIN(AK770*'Funding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MIN(AK770*VLOOKUP(CONCATENATE($A770, 'Funding Allocation Parameters'!$I$8), 'Library Subsidy Complex'!$C$2:$J$55, 6, FALSE), VLOOKUP(CONCATENATE($A770, 'Funding Allocation Parameters'!$I$8), 'Library Subsidy Complex'!$C$2:$J$55, 8, FALSE)), 0)))))</f>
        <v>0</v>
      </c>
      <c r="AP770" s="181">
        <f>IF('Funding Allocation Parameters'!$C$8="Basic Library Subsidy", 0, IF('Funding Allocation Parameters'!$C$8="Grant funding", 0, IF('Funding Allocation Parameters'!$C$8="Other author funding",  MIN(AK770*'Funding Allocation Parameters'!$E$8, 'Funding Allocation Parameters'!$G$8), IF('Funding Allocation Parameters'!$C$8="Any discretionary funds (grants if available, other if no grants)", MIN(AK770*'Funding Allocation Parameters'!$E$8, 'Funding Allocation Parameters'!$G$8), IF('Funding Allocation Parameters'!$C$8="Complex Library Subsidy", 0, 0)))))</f>
        <v>0</v>
      </c>
      <c r="AQ770" s="177">
        <f t="shared" si="351"/>
        <v>0</v>
      </c>
      <c r="AR770" s="177">
        <f t="shared" si="352"/>
        <v>0</v>
      </c>
      <c r="AS770" s="182">
        <f t="shared" si="353"/>
        <v>1189</v>
      </c>
      <c r="AT770" s="182">
        <f t="shared" si="354"/>
        <v>1089.6764150234731</v>
      </c>
      <c r="AU770" s="182">
        <f t="shared" si="355"/>
        <v>0</v>
      </c>
      <c r="AV770" s="182">
        <f t="shared" si="356"/>
        <v>1189</v>
      </c>
      <c r="AW770" s="182">
        <f t="shared" si="357"/>
        <v>1089.6764150234731</v>
      </c>
      <c r="AX770" s="183">
        <f t="shared" si="358"/>
        <v>0</v>
      </c>
      <c r="AY770" s="183">
        <f t="shared" si="359"/>
        <v>0</v>
      </c>
      <c r="AZ770" s="183">
        <f t="shared" si="360"/>
        <v>0</v>
      </c>
      <c r="BA770" s="183">
        <f t="shared" si="361"/>
        <v>1189</v>
      </c>
      <c r="BB770" s="183">
        <f t="shared" si="362"/>
        <v>1089.6764150234731</v>
      </c>
      <c r="BC770" s="184">
        <f t="shared" si="363"/>
        <v>1189</v>
      </c>
      <c r="BD770" s="184">
        <f t="shared" si="364"/>
        <v>0</v>
      </c>
      <c r="BE770" s="184">
        <f t="shared" si="365"/>
        <v>0</v>
      </c>
      <c r="BF770" s="184">
        <f t="shared" si="366"/>
        <v>1089.6764150234731</v>
      </c>
      <c r="BG770" s="102">
        <f t="shared" si="367"/>
        <v>0</v>
      </c>
      <c r="BH770" s="102">
        <f t="shared" si="368"/>
        <v>0</v>
      </c>
      <c r="BI770" s="102">
        <f t="shared" si="369"/>
        <v>0</v>
      </c>
      <c r="BJ770" s="102">
        <f t="shared" si="370"/>
        <v>0</v>
      </c>
      <c r="BK770" s="102">
        <f t="shared" si="371"/>
        <v>1</v>
      </c>
      <c r="BL770" s="102">
        <f t="shared" si="372"/>
        <v>0</v>
      </c>
      <c r="BN770" s="102"/>
    </row>
    <row r="771" spans="1:66" x14ac:dyDescent="0.25">
      <c r="A771" s="102" t="s">
        <v>24</v>
      </c>
      <c r="B771" s="102" t="s">
        <v>8</v>
      </c>
      <c r="C771" s="102" t="s">
        <v>8</v>
      </c>
      <c r="D771" s="102" t="s">
        <v>27</v>
      </c>
      <c r="E771" s="102" t="s">
        <v>520</v>
      </c>
      <c r="F771" s="102" t="s">
        <v>1433</v>
      </c>
      <c r="G771" s="102">
        <v>1.143</v>
      </c>
      <c r="H771" s="102">
        <v>1</v>
      </c>
      <c r="I771" s="102">
        <v>1</v>
      </c>
      <c r="J771" s="167">
        <f>IFERROR(H771*VLOOKUP(A771, 'Advanced Parameters'!$B$7:$G$20, 6, FALSE)*VLOOKUP(A771, 'Growth Parameters'!$B$6:$H$19, 6, FALSE), 0)</f>
        <v>1</v>
      </c>
      <c r="K771" s="167">
        <f>IFERROR(IF('Advanced Parameters'!$C$5="n",'Raw Data'!I771*VLOOKUP(A771,'Advanced Parameters'!$B$7:$G$20,6,FALSE),J771*VLOOKUP(A771,'Advanced Parameters'!$B$7:$G$20,2,FALSE))*VLOOKUP(A771, 'Growth Parameters'!$B$6:$H$19, 6, FALSE), 0)</f>
        <v>1</v>
      </c>
      <c r="L771" s="167">
        <f t="shared" si="373"/>
        <v>0</v>
      </c>
      <c r="M771" s="168">
        <f>IFERROR(IF(G771="NA","NA",IF(G771&gt;'APC Parameters'!$K$6+VLOOKUP('Raw Data'!A771, 'APC Parameters'!$H$7:$L$20, 4, FALSE), 'APC Parameters'!$L$6+VLOOKUP('Raw Data'!A771, 'APC Parameters'!$H$7:$L$20, 5, FALSE), G771*('APC Parameters'!$J$6+VLOOKUP('Raw Data'!A771, 'APC Parameters'!$H$7:$L$20, 3, FALSE))+'APC Parameters'!$I$6+VLOOKUP('Raw Data'!A771, 'APC Parameters'!$H$7:$L$20, 2, FALSE))), 0)</f>
        <v>1958.5242000000001</v>
      </c>
      <c r="N771" s="168">
        <f t="shared" ref="N771:N834" si="374">IFERROR(M771*J771, "NA")</f>
        <v>1958.5242000000001</v>
      </c>
      <c r="O771" s="168">
        <f>IFERROR(IF(M771="NA",VLOOKUP(D771,'Internal Calculations'!$B$10:$C$11,2,FALSE), M771)*VLOOKUP(A771, 'Growth Parameters'!$B$6:$H$19, 7, FALSE), 0)</f>
        <v>1958.5242000000001</v>
      </c>
      <c r="P771" s="177">
        <f t="shared" ref="P771:P834" si="375">O771*J771</f>
        <v>1958.5242000000001</v>
      </c>
      <c r="Q771" s="178">
        <f>IF('Funding Allocation Parameters'!$C$5="Basic Library Subsidy", MIN(O771*('Funding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MIN($O771*(VLOOKUP(CONCATENATE($A771, 'Funding Allocation Parameters'!$I$5), 'Library Subsidy Complex'!$C$2:$J$55, 2, FALSE)), VLOOKUP(CONCATENATE($A771, 'Funding Allocation Parameters'!$I$5), 'Library Subsidy Complex'!$C$2:$J$55, 4, FALSE)), 0)))))</f>
        <v>1189</v>
      </c>
      <c r="R771" s="178">
        <f>IF('Funding Allocation Parameters'!$C$5="Basic Library Subsidy", 0, IF('Funding Allocation Parameters'!$C$5="Grant funding",MIN(O771*('Funding Allocation Parameters'!$E$5), 'Funding Allocation Parameters'!$G$5), IF('Funding Allocation Parameters'!$C$5="Other author funding", 0, IF('Funding Allocation Parameters'!$C$5="Any discretionary funds (grants if available, other if no grants)", MIN(O771*('Funding Allocation Parameters'!$E$5), 'Funding Allocation Parameters'!$G$5), IF('Funding Allocation Parameters'!$C$5="Complex Library Subsidy", 0, 0)))))</f>
        <v>0</v>
      </c>
      <c r="S771" s="178">
        <f>IF('Funding Allocation Parameters'!$C$5="Basic Library Subsidy", 0, IF('Funding Allocation Parameters'!$C$5="Grant funding", 0, IF('Funding Allocation Parameters'!$C$5="Other author funding",  MIN(O771*('Funding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1" s="178">
        <f>IF('Funding Allocation Parameters'!$C$5="Basic Library Subsidy", MIN(O771*('Funding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MIN($O771*(VLOOKUP(CONCATENATE($A771, 'Funding Allocation Parameters'!$I$5), 'Library Subsidy Complex'!$C$2:$J$55, 6, FALSE)), VLOOKUP(CONCATENATE($A771, 'Funding Allocation Parameters'!$I$5), 'Library Subsidy Complex'!$C$2:$J$55, 8, FALSE)), 0)))))</f>
        <v>1189</v>
      </c>
      <c r="U771" s="178">
        <f>IF('Funding Allocation Parameters'!$C$5="Basic Library Subsidy", 0, IF('Funding Allocation Parameters'!$C$5="Grant funding", 0, IF('Funding Allocation Parameters'!$C$5="Other author funding",  MIN(O771*('Funding Allocation Parameters'!$E$5), 'Funding Allocation Parameters'!$G$5), IF('Funding Allocation Parameters'!$C$5="Any discretionary funds (grants if available, other if no grants)", MIN(O771*('Funding Allocation Parameters'!$E$5), 'Funding Allocation Parameters'!$G$5), IF('Funding Allocation Parameters'!$C$5="Complex Library Subsidy", 0, 0)))))</f>
        <v>0</v>
      </c>
      <c r="V771" s="177">
        <f t="shared" ref="V771:V834" si="376">MAX(O771-Q771-R771-S771, 0)</f>
        <v>769.52420000000006</v>
      </c>
      <c r="W771" s="177">
        <f t="shared" ref="W771:W834" si="377">MAX(O771-T771-U771, 0)</f>
        <v>769.52420000000006</v>
      </c>
      <c r="X771" s="179">
        <f>IF('Funding Allocation Parameters'!$C$6="Basic Library Subsidy", MIN(V771*'Funding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MIN(V771*VLOOKUP(CONCATENATE($A771, 'Funding Allocation Parameters'!$I$6), 'Library Subsidy Complex'!$C$2:$J$55, 2, FALSE), VLOOKUP(CONCATENATE($A771, 'Funding Allocation Parameters'!$I$6), 'Library Subsidy Complex'!$C$2:$J$55, 4, FALSE)), 0)))))</f>
        <v>0</v>
      </c>
      <c r="Y771" s="179">
        <f>IF('Funding Allocation Parameters'!$C$6="Basic Library Subsidy", 0, IF('Funding Allocation Parameters'!$C$6="Grant funding",MIN(V771*'Funding Allocation Parameters'!$E$6, 'Funding Allocation Parameters'!$G$6), IF('Funding Allocation Parameters'!$C$6="Other author funding", 0, IF('Funding Allocation Parameters'!$C$6="Any discretionary funds (grants if available, other if no grants)", MIN(V771*'Funding Allocation Parameters'!$E$6, 'Funding Allocation Parameters'!$G$6), IF('Funding Allocation Parameters'!$C$6="Complex Library Subsidy", 0, 0)))))</f>
        <v>769.52420000000006</v>
      </c>
      <c r="Z771" s="179">
        <f>IF('Funding Allocation Parameters'!$C$6="Basic Library Subsidy", 0, IF('Funding Allocation Parameters'!$C$6="Grant funding", 0, IF('Funding Allocation Parameters'!$C$6="Other author funding",  MIN(V771*'Funding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1" s="179">
        <f>IF('Funding Allocation Parameters'!$C$6="Basic Library Subsidy", MIN(W771*'Funding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MIN(W771*VLOOKUP(CONCATENATE($A771, 'Funding Allocation Parameters'!$I$6), 'Library Subsidy Complex'!$C$2:$J$55, 6, FALSE), VLOOKUP(CONCATENATE($A771, 'Funding Allocation Parameters'!$I$6), 'Library Subsidy Complex'!$C$2:$J$55, 8, FALSE)), 0)))))</f>
        <v>0</v>
      </c>
      <c r="AB771" s="179">
        <f>IF('Funding Allocation Parameters'!$C$6="Basic Library Subsidy", 0, IF('Funding Allocation Parameters'!$C$6="Grant funding", 0, IF('Funding Allocation Parameters'!$C$6="Other author funding",  MIN(W771*'Funding Allocation Parameters'!$E$6, 'Funding Allocation Parameters'!$G$6), IF('Funding Allocation Parameters'!$C$6="Any discretionary funds (grants if available, other if no grants)", MIN(W771*'Funding Allocation Parameters'!$E$6, 'Funding Allocation Parameters'!$G$6), IF('Funding Allocation Parameters'!$C$6="Complex Library Subsidy", 0, 0)))))</f>
        <v>769.52420000000006</v>
      </c>
      <c r="AC771" s="177">
        <f t="shared" ref="AC771:AC834" si="378">MAX(V771-X771-Y771-Z771, 0)</f>
        <v>0</v>
      </c>
      <c r="AD771" s="177">
        <f t="shared" ref="AD771:AD834" si="379">MAX(W771-AA771-AB771, 0)</f>
        <v>0</v>
      </c>
      <c r="AE771" s="180">
        <f>IF('Funding Allocation Parameters'!$C$7="Basic Library Subsidy", MIN(AC771*'Funding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MIN(AC771*VLOOKUP(CONCATENATE($A771, 'Funding Allocation Parameters'!$I$7), 'Library Subsidy Complex'!$C$2:$J$55, 2, FALSE), VLOOKUP(CONCATENATE($A771, 'Funding Allocation Parameters'!$I$7), 'Library Subsidy Complex'!$C$2:$J$55, 4, FALSE)), 0)))))</f>
        <v>0</v>
      </c>
      <c r="AF771" s="180">
        <f>IF('Funding Allocation Parameters'!$C$7="Basic Library Subsidy", 0, IF('Funding Allocation Parameters'!$C$7="Grant funding",MIN(AC771*'Funding Allocation Parameters'!$E$7, 'Funding Allocation Parameters'!$G$7), IF('Funding Allocation Parameters'!$C$7="Other author funding", 0, IF('Funding Allocation Parameters'!$C$7="Any discretionary funds (grants if available, other if no grants)", MIN(AC771*'Funding Allocation Parameters'!$E$7, 'Funding Allocation Parameters'!$G$7), IF('Funding Allocation Parameters'!$C$7="Complex Library Subsidy", 0, 0)))))</f>
        <v>0</v>
      </c>
      <c r="AG771" s="180">
        <f>IF('Funding Allocation Parameters'!$C$7="Basic Library Subsidy", 0, IF('Funding Allocation Parameters'!$C$7="Grant funding", 0, IF('Funding Allocation Parameters'!$C$7="Other author funding",  MIN(AC771*'Funding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1" s="180">
        <f>IF('Funding Allocation Parameters'!$C$7="Basic Library Subsidy", MIN(AD771*'Funding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MIN(AD771*VLOOKUP(CONCATENATE($A771, 'Funding Allocation Parameters'!$I$7), 'Library Subsidy Complex'!$C$2:$J$55, 6, FALSE), VLOOKUP(CONCATENATE($A771, 'Funding Allocation Parameters'!$I$7), 'Library Subsidy Complex'!$C$2:$J$55, 8, FALSE)), 0)))))</f>
        <v>0</v>
      </c>
      <c r="AI771" s="180">
        <f>IF('Funding Allocation Parameters'!$C$7="Basic Library Subsidy", 0, IF('Funding Allocation Parameters'!$C$7="Grant funding", 0, IF('Funding Allocation Parameters'!$C$7="Other author funding",  MIN(AD771*'Funding Allocation Parameters'!$E$7, 'Funding Allocation Parameters'!$G$7), IF('Funding Allocation Parameters'!$C$7="Any discretionary funds (grants if available, other if no grants)", MIN(AD771*'Funding Allocation Parameters'!$E$7, 'Funding Allocation Parameters'!$G$7), IF('Funding Allocation Parameters'!$C$7="Complex Library Subsidy", 0, 0)))))</f>
        <v>0</v>
      </c>
      <c r="AJ771" s="177">
        <f t="shared" ref="AJ771:AJ834" si="380">MAX(AC771-AE771-AF771-AG771, 0)</f>
        <v>0</v>
      </c>
      <c r="AK771" s="177">
        <f t="shared" ref="AK771:AK834" si="381">MAX(AD771-AH771-AI771, 0)</f>
        <v>0</v>
      </c>
      <c r="AL771" s="181">
        <f>IF('Funding Allocation Parameters'!$C$8="Basic Library Subsidy", MIN(AJ771*'Funding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MIN(AJ771*VLOOKUP(CONCATENATE($A771, 'Funding Allocation Parameters'!$I$8), 'Library Subsidy Complex'!$C$2:$J$55, 2, FALSE), VLOOKUP(CONCATENATE($A771, 'Funding Allocation Parameters'!$I$8), 'Library Subsidy Complex'!$C$2:$J$55, 4, FALSE)), 0)))))</f>
        <v>0</v>
      </c>
      <c r="AM771" s="181">
        <f>IF('Funding Allocation Parameters'!$C$8="Basic Library Subsidy", 0, IF('Funding Allocation Parameters'!$C$8="Grant funding",MIN(AJ771*'Funding Allocation Parameters'!$E$8, 'Funding Allocation Parameters'!$G$8), IF('Funding Allocation Parameters'!$C$8="Other author funding", 0, IF('Funding Allocation Parameters'!$C$8="Any discretionary funds (grants if available, other if no grants)", MIN(AJ771*'Funding Allocation Parameters'!$E$8, 'Funding Allocation Parameters'!$G$8), IF('Funding Allocation Parameters'!$C$8="Complex Library Subsidy", 0, 0)))))</f>
        <v>0</v>
      </c>
      <c r="AN771" s="181">
        <f>IF('Funding Allocation Parameters'!$C$8="Basic Library Subsidy", 0, IF('Funding Allocation Parameters'!$C$8="Grant funding", 0, IF('Funding Allocation Parameters'!$C$8="Other author funding",  MIN(AJ771*'Funding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1" s="181">
        <f>IF('Funding Allocation Parameters'!$C$8="Basic Library Subsidy", MIN(AK771*'Funding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MIN(AK771*VLOOKUP(CONCATENATE($A771, 'Funding Allocation Parameters'!$I$8), 'Library Subsidy Complex'!$C$2:$J$55, 6, FALSE), VLOOKUP(CONCATENATE($A771, 'Funding Allocation Parameters'!$I$8), 'Library Subsidy Complex'!$C$2:$J$55, 8, FALSE)), 0)))))</f>
        <v>0</v>
      </c>
      <c r="AP771" s="181">
        <f>IF('Funding Allocation Parameters'!$C$8="Basic Library Subsidy", 0, IF('Funding Allocation Parameters'!$C$8="Grant funding", 0, IF('Funding Allocation Parameters'!$C$8="Other author funding",  MIN(AK771*'Funding Allocation Parameters'!$E$8, 'Funding Allocation Parameters'!$G$8), IF('Funding Allocation Parameters'!$C$8="Any discretionary funds (grants if available, other if no grants)", MIN(AK771*'Funding Allocation Parameters'!$E$8, 'Funding Allocation Parameters'!$G$8), IF('Funding Allocation Parameters'!$C$8="Complex Library Subsidy", 0, 0)))))</f>
        <v>0</v>
      </c>
      <c r="AQ771" s="177">
        <f t="shared" ref="AQ771:AQ834" si="382">MAX(AJ771-AL771-AM771-AN771, 0)</f>
        <v>0</v>
      </c>
      <c r="AR771" s="177">
        <f t="shared" ref="AR771:AR834" si="383">MAX(AK771-AO771-AP771, 0)</f>
        <v>0</v>
      </c>
      <c r="AS771" s="182">
        <f t="shared" ref="AS771:AS834" si="384">SUM(Q771,X771,AE771,AL771)</f>
        <v>1189</v>
      </c>
      <c r="AT771" s="182">
        <f t="shared" ref="AT771:AT834" si="385">SUM(R771,Y771,AF771,AM771)</f>
        <v>769.52420000000006</v>
      </c>
      <c r="AU771" s="182">
        <f t="shared" ref="AU771:AU834" si="386">SUM(S771,Z771,AG771,AN771)</f>
        <v>0</v>
      </c>
      <c r="AV771" s="182">
        <f t="shared" ref="AV771:AV834" si="387">SUM(T771,AA771,AH771,AO771)</f>
        <v>1189</v>
      </c>
      <c r="AW771" s="182">
        <f t="shared" ref="AW771:AW834" si="388">SUM(U771,AB771,AI771,AP771)</f>
        <v>769.52420000000006</v>
      </c>
      <c r="AX771" s="183">
        <f t="shared" ref="AX771:AX834" si="389">$K771*AS771</f>
        <v>1189</v>
      </c>
      <c r="AY771" s="183">
        <f t="shared" ref="AY771:AY834" si="390">$K771*AT771</f>
        <v>769.52420000000006</v>
      </c>
      <c r="AZ771" s="183">
        <f t="shared" ref="AZ771:AZ834" si="391">$K771*AU771</f>
        <v>0</v>
      </c>
      <c r="BA771" s="183">
        <f t="shared" ref="BA771:BA834" si="392">$L771*AV771</f>
        <v>0</v>
      </c>
      <c r="BB771" s="183">
        <f t="shared" ref="BB771:BB834" si="393">$L771*AW771</f>
        <v>0</v>
      </c>
      <c r="BC771" s="184">
        <f t="shared" ref="BC771:BC834" si="394">AX771+BA771</f>
        <v>1189</v>
      </c>
      <c r="BD771" s="184">
        <f t="shared" ref="BD771:BD834" si="395">SUM(BC771,BE771,BF771)-P771</f>
        <v>0</v>
      </c>
      <c r="BE771" s="184">
        <f t="shared" ref="BE771:BE834" si="396">AY771</f>
        <v>769.52420000000006</v>
      </c>
      <c r="BF771" s="184">
        <f t="shared" ref="BF771:BF834" si="397">AZ771+BB771</f>
        <v>0</v>
      </c>
      <c r="BG771" s="102">
        <f t="shared" ref="BG771:BG834" si="398">K771*IF(AND(AS771&gt;0, AT771=0, AU771=0), 1, 0)+L771*IF(AND(AV771&gt;0, AW771=0), 1, 0)</f>
        <v>0</v>
      </c>
      <c r="BH771" s="102">
        <f t="shared" ref="BH771:BH834" si="399">K771*IF(AND(AS771=0, AT771&gt;0, AU771=0), 1, 0)</f>
        <v>0</v>
      </c>
      <c r="BI771" s="102">
        <f t="shared" ref="BI771:BI834" si="400">K771*IF(AND(AS771=0, AT771=0, AU771&gt;0), 1, 0)+L771*IF(AND(AV771=0, AW771&gt;0), 1, 0)</f>
        <v>0</v>
      </c>
      <c r="BJ771" s="102">
        <f t="shared" ref="BJ771:BJ834" si="401">K771*IF(AND(AS771&gt;0, AT771&gt;0, AU771=0), 1, 0)</f>
        <v>1</v>
      </c>
      <c r="BK771" s="102">
        <f t="shared" ref="BK771:BK834" si="402">K771*IF(AND(AS771&gt;0, AT771=0, AU771&gt;0), 1, 0)+L771*IF(AND(AV771&gt;0, AW771&gt;0), 1, 0)</f>
        <v>0</v>
      </c>
      <c r="BL771" s="102">
        <f t="shared" ref="BL771:BL834" si="403">K771*IF(AND(AS771=0, AT771&gt;0, AU771&gt;0), 1, 0)+L771*IF(AND(AV771=0, AW771&gt;0), 1, 0)</f>
        <v>0</v>
      </c>
      <c r="BN771" s="102"/>
    </row>
    <row r="772" spans="1:66" x14ac:dyDescent="0.25">
      <c r="A772" s="102" t="s">
        <v>24</v>
      </c>
      <c r="B772" s="102" t="s">
        <v>8</v>
      </c>
      <c r="C772" s="102" t="s">
        <v>8</v>
      </c>
      <c r="D772" s="102" t="s">
        <v>27</v>
      </c>
      <c r="E772" s="102" t="s">
        <v>287</v>
      </c>
      <c r="F772" s="102" t="s">
        <v>1434</v>
      </c>
      <c r="G772" s="102">
        <v>1.1919999999999999</v>
      </c>
      <c r="H772" s="102">
        <v>1</v>
      </c>
      <c r="I772" s="102">
        <v>1</v>
      </c>
      <c r="J772" s="167">
        <f>IFERROR(H772*VLOOKUP(A772, 'Advanced Parameters'!$B$7:$G$20, 6, FALSE)*VLOOKUP(A772, 'Growth Parameters'!$B$6:$H$19, 6, FALSE), 0)</f>
        <v>1</v>
      </c>
      <c r="K772" s="167">
        <f>IFERROR(IF('Advanced Parameters'!$C$5="n",'Raw Data'!I772*VLOOKUP(A772,'Advanced Parameters'!$B$7:$G$20,6,FALSE),J772*VLOOKUP(A772,'Advanced Parameters'!$B$7:$G$20,2,FALSE))*VLOOKUP(A772, 'Growth Parameters'!$B$6:$H$19, 6, FALSE), 0)</f>
        <v>1</v>
      </c>
      <c r="L772" s="167">
        <f t="shared" si="373"/>
        <v>0</v>
      </c>
      <c r="M772" s="168">
        <f>IFERROR(IF(G772="NA","NA",IF(G772&gt;'APC Parameters'!$K$6+VLOOKUP('Raw Data'!A772, 'APC Parameters'!$H$7:$L$20, 4, FALSE), 'APC Parameters'!$L$6+VLOOKUP('Raw Data'!A772, 'APC Parameters'!$H$7:$L$20, 5, FALSE), G772*('APC Parameters'!$J$6+VLOOKUP('Raw Data'!A772, 'APC Parameters'!$H$7:$L$20, 3, FALSE))+'APC Parameters'!$I$6+VLOOKUP('Raw Data'!A772, 'APC Parameters'!$H$7:$L$20, 2, FALSE))), 0)</f>
        <v>1993.2847999999999</v>
      </c>
      <c r="N772" s="168">
        <f t="shared" si="374"/>
        <v>1993.2847999999999</v>
      </c>
      <c r="O772" s="168">
        <f>IFERROR(IF(M772="NA",VLOOKUP(D772,'Internal Calculations'!$B$10:$C$11,2,FALSE), M772)*VLOOKUP(A772, 'Growth Parameters'!$B$6:$H$19, 7, FALSE), 0)</f>
        <v>1993.2847999999999</v>
      </c>
      <c r="P772" s="177">
        <f t="shared" si="375"/>
        <v>1993.2847999999999</v>
      </c>
      <c r="Q772" s="178">
        <f>IF('Funding Allocation Parameters'!$C$5="Basic Library Subsidy", MIN(O772*('Funding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MIN($O772*(VLOOKUP(CONCATENATE($A772, 'Funding Allocation Parameters'!$I$5), 'Library Subsidy Complex'!$C$2:$J$55, 2, FALSE)), VLOOKUP(CONCATENATE($A772, 'Funding Allocation Parameters'!$I$5), 'Library Subsidy Complex'!$C$2:$J$55, 4, FALSE)), 0)))))</f>
        <v>1189</v>
      </c>
      <c r="R772" s="178">
        <f>IF('Funding Allocation Parameters'!$C$5="Basic Library Subsidy", 0, IF('Funding Allocation Parameters'!$C$5="Grant funding",MIN(O772*('Funding Allocation Parameters'!$E$5), 'Funding Allocation Parameters'!$G$5), IF('Funding Allocation Parameters'!$C$5="Other author funding", 0, IF('Funding Allocation Parameters'!$C$5="Any discretionary funds (grants if available, other if no grants)", MIN(O772*('Funding Allocation Parameters'!$E$5), 'Funding Allocation Parameters'!$G$5), IF('Funding Allocation Parameters'!$C$5="Complex Library Subsidy", 0, 0)))))</f>
        <v>0</v>
      </c>
      <c r="S772" s="178">
        <f>IF('Funding Allocation Parameters'!$C$5="Basic Library Subsidy", 0, IF('Funding Allocation Parameters'!$C$5="Grant funding", 0, IF('Funding Allocation Parameters'!$C$5="Other author funding",  MIN(O772*('Funding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2" s="178">
        <f>IF('Funding Allocation Parameters'!$C$5="Basic Library Subsidy", MIN(O772*('Funding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MIN($O772*(VLOOKUP(CONCATENATE($A772, 'Funding Allocation Parameters'!$I$5), 'Library Subsidy Complex'!$C$2:$J$55, 6, FALSE)), VLOOKUP(CONCATENATE($A772, 'Funding Allocation Parameters'!$I$5), 'Library Subsidy Complex'!$C$2:$J$55, 8, FALSE)), 0)))))</f>
        <v>1189</v>
      </c>
      <c r="U772" s="178">
        <f>IF('Funding Allocation Parameters'!$C$5="Basic Library Subsidy", 0, IF('Funding Allocation Parameters'!$C$5="Grant funding", 0, IF('Funding Allocation Parameters'!$C$5="Other author funding",  MIN(O772*('Funding Allocation Parameters'!$E$5), 'Funding Allocation Parameters'!$G$5), IF('Funding Allocation Parameters'!$C$5="Any discretionary funds (grants if available, other if no grants)", MIN(O772*('Funding Allocation Parameters'!$E$5), 'Funding Allocation Parameters'!$G$5), IF('Funding Allocation Parameters'!$C$5="Complex Library Subsidy", 0, 0)))))</f>
        <v>0</v>
      </c>
      <c r="V772" s="177">
        <f t="shared" si="376"/>
        <v>804.2847999999999</v>
      </c>
      <c r="W772" s="177">
        <f t="shared" si="377"/>
        <v>804.2847999999999</v>
      </c>
      <c r="X772" s="179">
        <f>IF('Funding Allocation Parameters'!$C$6="Basic Library Subsidy", MIN(V772*'Funding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MIN(V772*VLOOKUP(CONCATENATE($A772, 'Funding Allocation Parameters'!$I$6), 'Library Subsidy Complex'!$C$2:$J$55, 2, FALSE), VLOOKUP(CONCATENATE($A772, 'Funding Allocation Parameters'!$I$6), 'Library Subsidy Complex'!$C$2:$J$55, 4, FALSE)), 0)))))</f>
        <v>0</v>
      </c>
      <c r="Y772" s="179">
        <f>IF('Funding Allocation Parameters'!$C$6="Basic Library Subsidy", 0, IF('Funding Allocation Parameters'!$C$6="Grant funding",MIN(V772*'Funding Allocation Parameters'!$E$6, 'Funding Allocation Parameters'!$G$6), IF('Funding Allocation Parameters'!$C$6="Other author funding", 0, IF('Funding Allocation Parameters'!$C$6="Any discretionary funds (grants if available, other if no grants)", MIN(V772*'Funding Allocation Parameters'!$E$6, 'Funding Allocation Parameters'!$G$6), IF('Funding Allocation Parameters'!$C$6="Complex Library Subsidy", 0, 0)))))</f>
        <v>804.2847999999999</v>
      </c>
      <c r="Z772" s="179">
        <f>IF('Funding Allocation Parameters'!$C$6="Basic Library Subsidy", 0, IF('Funding Allocation Parameters'!$C$6="Grant funding", 0, IF('Funding Allocation Parameters'!$C$6="Other author funding",  MIN(V772*'Funding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2" s="179">
        <f>IF('Funding Allocation Parameters'!$C$6="Basic Library Subsidy", MIN(W772*'Funding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MIN(W772*VLOOKUP(CONCATENATE($A772, 'Funding Allocation Parameters'!$I$6), 'Library Subsidy Complex'!$C$2:$J$55, 6, FALSE), VLOOKUP(CONCATENATE($A772, 'Funding Allocation Parameters'!$I$6), 'Library Subsidy Complex'!$C$2:$J$55, 8, FALSE)), 0)))))</f>
        <v>0</v>
      </c>
      <c r="AB772" s="179">
        <f>IF('Funding Allocation Parameters'!$C$6="Basic Library Subsidy", 0, IF('Funding Allocation Parameters'!$C$6="Grant funding", 0, IF('Funding Allocation Parameters'!$C$6="Other author funding",  MIN(W772*'Funding Allocation Parameters'!$E$6, 'Funding Allocation Parameters'!$G$6), IF('Funding Allocation Parameters'!$C$6="Any discretionary funds (grants if available, other if no grants)", MIN(W772*'Funding Allocation Parameters'!$E$6, 'Funding Allocation Parameters'!$G$6), IF('Funding Allocation Parameters'!$C$6="Complex Library Subsidy", 0, 0)))))</f>
        <v>804.2847999999999</v>
      </c>
      <c r="AC772" s="177">
        <f t="shared" si="378"/>
        <v>0</v>
      </c>
      <c r="AD772" s="177">
        <f t="shared" si="379"/>
        <v>0</v>
      </c>
      <c r="AE772" s="180">
        <f>IF('Funding Allocation Parameters'!$C$7="Basic Library Subsidy", MIN(AC772*'Funding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MIN(AC772*VLOOKUP(CONCATENATE($A772, 'Funding Allocation Parameters'!$I$7), 'Library Subsidy Complex'!$C$2:$J$55, 2, FALSE), VLOOKUP(CONCATENATE($A772, 'Funding Allocation Parameters'!$I$7), 'Library Subsidy Complex'!$C$2:$J$55, 4, FALSE)), 0)))))</f>
        <v>0</v>
      </c>
      <c r="AF772" s="180">
        <f>IF('Funding Allocation Parameters'!$C$7="Basic Library Subsidy", 0, IF('Funding Allocation Parameters'!$C$7="Grant funding",MIN(AC772*'Funding Allocation Parameters'!$E$7, 'Funding Allocation Parameters'!$G$7), IF('Funding Allocation Parameters'!$C$7="Other author funding", 0, IF('Funding Allocation Parameters'!$C$7="Any discretionary funds (grants if available, other if no grants)", MIN(AC772*'Funding Allocation Parameters'!$E$7, 'Funding Allocation Parameters'!$G$7), IF('Funding Allocation Parameters'!$C$7="Complex Library Subsidy", 0, 0)))))</f>
        <v>0</v>
      </c>
      <c r="AG772" s="180">
        <f>IF('Funding Allocation Parameters'!$C$7="Basic Library Subsidy", 0, IF('Funding Allocation Parameters'!$C$7="Grant funding", 0, IF('Funding Allocation Parameters'!$C$7="Other author funding",  MIN(AC772*'Funding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2" s="180">
        <f>IF('Funding Allocation Parameters'!$C$7="Basic Library Subsidy", MIN(AD772*'Funding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MIN(AD772*VLOOKUP(CONCATENATE($A772, 'Funding Allocation Parameters'!$I$7), 'Library Subsidy Complex'!$C$2:$J$55, 6, FALSE), VLOOKUP(CONCATENATE($A772, 'Funding Allocation Parameters'!$I$7), 'Library Subsidy Complex'!$C$2:$J$55, 8, FALSE)), 0)))))</f>
        <v>0</v>
      </c>
      <c r="AI772" s="180">
        <f>IF('Funding Allocation Parameters'!$C$7="Basic Library Subsidy", 0, IF('Funding Allocation Parameters'!$C$7="Grant funding", 0, IF('Funding Allocation Parameters'!$C$7="Other author funding",  MIN(AD772*'Funding Allocation Parameters'!$E$7, 'Funding Allocation Parameters'!$G$7), IF('Funding Allocation Parameters'!$C$7="Any discretionary funds (grants if available, other if no grants)", MIN(AD772*'Funding Allocation Parameters'!$E$7, 'Funding Allocation Parameters'!$G$7), IF('Funding Allocation Parameters'!$C$7="Complex Library Subsidy", 0, 0)))))</f>
        <v>0</v>
      </c>
      <c r="AJ772" s="177">
        <f t="shared" si="380"/>
        <v>0</v>
      </c>
      <c r="AK772" s="177">
        <f t="shared" si="381"/>
        <v>0</v>
      </c>
      <c r="AL772" s="181">
        <f>IF('Funding Allocation Parameters'!$C$8="Basic Library Subsidy", MIN(AJ772*'Funding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MIN(AJ772*VLOOKUP(CONCATENATE($A772, 'Funding Allocation Parameters'!$I$8), 'Library Subsidy Complex'!$C$2:$J$55, 2, FALSE), VLOOKUP(CONCATENATE($A772, 'Funding Allocation Parameters'!$I$8), 'Library Subsidy Complex'!$C$2:$J$55, 4, FALSE)), 0)))))</f>
        <v>0</v>
      </c>
      <c r="AM772" s="181">
        <f>IF('Funding Allocation Parameters'!$C$8="Basic Library Subsidy", 0, IF('Funding Allocation Parameters'!$C$8="Grant funding",MIN(AJ772*'Funding Allocation Parameters'!$E$8, 'Funding Allocation Parameters'!$G$8), IF('Funding Allocation Parameters'!$C$8="Other author funding", 0, IF('Funding Allocation Parameters'!$C$8="Any discretionary funds (grants if available, other if no grants)", MIN(AJ772*'Funding Allocation Parameters'!$E$8, 'Funding Allocation Parameters'!$G$8), IF('Funding Allocation Parameters'!$C$8="Complex Library Subsidy", 0, 0)))))</f>
        <v>0</v>
      </c>
      <c r="AN772" s="181">
        <f>IF('Funding Allocation Parameters'!$C$8="Basic Library Subsidy", 0, IF('Funding Allocation Parameters'!$C$8="Grant funding", 0, IF('Funding Allocation Parameters'!$C$8="Other author funding",  MIN(AJ772*'Funding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2" s="181">
        <f>IF('Funding Allocation Parameters'!$C$8="Basic Library Subsidy", MIN(AK772*'Funding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MIN(AK772*VLOOKUP(CONCATENATE($A772, 'Funding Allocation Parameters'!$I$8), 'Library Subsidy Complex'!$C$2:$J$55, 6, FALSE), VLOOKUP(CONCATENATE($A772, 'Funding Allocation Parameters'!$I$8), 'Library Subsidy Complex'!$C$2:$J$55, 8, FALSE)), 0)))))</f>
        <v>0</v>
      </c>
      <c r="AP772" s="181">
        <f>IF('Funding Allocation Parameters'!$C$8="Basic Library Subsidy", 0, IF('Funding Allocation Parameters'!$C$8="Grant funding", 0, IF('Funding Allocation Parameters'!$C$8="Other author funding",  MIN(AK772*'Funding Allocation Parameters'!$E$8, 'Funding Allocation Parameters'!$G$8), IF('Funding Allocation Parameters'!$C$8="Any discretionary funds (grants if available, other if no grants)", MIN(AK772*'Funding Allocation Parameters'!$E$8, 'Funding Allocation Parameters'!$G$8), IF('Funding Allocation Parameters'!$C$8="Complex Library Subsidy", 0, 0)))))</f>
        <v>0</v>
      </c>
      <c r="AQ772" s="177">
        <f t="shared" si="382"/>
        <v>0</v>
      </c>
      <c r="AR772" s="177">
        <f t="shared" si="383"/>
        <v>0</v>
      </c>
      <c r="AS772" s="182">
        <f t="shared" si="384"/>
        <v>1189</v>
      </c>
      <c r="AT772" s="182">
        <f t="shared" si="385"/>
        <v>804.2847999999999</v>
      </c>
      <c r="AU772" s="182">
        <f t="shared" si="386"/>
        <v>0</v>
      </c>
      <c r="AV772" s="182">
        <f t="shared" si="387"/>
        <v>1189</v>
      </c>
      <c r="AW772" s="182">
        <f t="shared" si="388"/>
        <v>804.2847999999999</v>
      </c>
      <c r="AX772" s="183">
        <f t="shared" si="389"/>
        <v>1189</v>
      </c>
      <c r="AY772" s="183">
        <f t="shared" si="390"/>
        <v>804.2847999999999</v>
      </c>
      <c r="AZ772" s="183">
        <f t="shared" si="391"/>
        <v>0</v>
      </c>
      <c r="BA772" s="183">
        <f t="shared" si="392"/>
        <v>0</v>
      </c>
      <c r="BB772" s="183">
        <f t="shared" si="393"/>
        <v>0</v>
      </c>
      <c r="BC772" s="184">
        <f t="shared" si="394"/>
        <v>1189</v>
      </c>
      <c r="BD772" s="184">
        <f t="shared" si="395"/>
        <v>0</v>
      </c>
      <c r="BE772" s="184">
        <f t="shared" si="396"/>
        <v>804.2847999999999</v>
      </c>
      <c r="BF772" s="184">
        <f t="shared" si="397"/>
        <v>0</v>
      </c>
      <c r="BG772" s="102">
        <f t="shared" si="398"/>
        <v>0</v>
      </c>
      <c r="BH772" s="102">
        <f t="shared" si="399"/>
        <v>0</v>
      </c>
      <c r="BI772" s="102">
        <f t="shared" si="400"/>
        <v>0</v>
      </c>
      <c r="BJ772" s="102">
        <f t="shared" si="401"/>
        <v>1</v>
      </c>
      <c r="BK772" s="102">
        <f t="shared" si="402"/>
        <v>0</v>
      </c>
      <c r="BL772" s="102">
        <f t="shared" si="403"/>
        <v>0</v>
      </c>
      <c r="BN772" s="102"/>
    </row>
    <row r="773" spans="1:66" x14ac:dyDescent="0.25">
      <c r="A773" s="102" t="s">
        <v>24</v>
      </c>
      <c r="B773" s="102" t="s">
        <v>8</v>
      </c>
      <c r="C773" s="102" t="s">
        <v>8</v>
      </c>
      <c r="D773" s="102" t="s">
        <v>27</v>
      </c>
      <c r="E773" s="102" t="s">
        <v>520</v>
      </c>
      <c r="F773" s="102" t="s">
        <v>1435</v>
      </c>
      <c r="G773" s="102">
        <v>1.143</v>
      </c>
      <c r="H773" s="102">
        <v>1</v>
      </c>
      <c r="I773" s="102">
        <v>1</v>
      </c>
      <c r="J773" s="167">
        <f>IFERROR(H773*VLOOKUP(A773, 'Advanced Parameters'!$B$7:$G$20, 6, FALSE)*VLOOKUP(A773, 'Growth Parameters'!$B$6:$H$19, 6, FALSE), 0)</f>
        <v>1</v>
      </c>
      <c r="K773" s="167">
        <f>IFERROR(IF('Advanced Parameters'!$C$5="n",'Raw Data'!I773*VLOOKUP(A773,'Advanced Parameters'!$B$7:$G$20,6,FALSE),J773*VLOOKUP(A773,'Advanced Parameters'!$B$7:$G$20,2,FALSE))*VLOOKUP(A773, 'Growth Parameters'!$B$6:$H$19, 6, FALSE), 0)</f>
        <v>1</v>
      </c>
      <c r="L773" s="167">
        <f t="shared" si="373"/>
        <v>0</v>
      </c>
      <c r="M773" s="168">
        <f>IFERROR(IF(G773="NA","NA",IF(G773&gt;'APC Parameters'!$K$6+VLOOKUP('Raw Data'!A773, 'APC Parameters'!$H$7:$L$20, 4, FALSE), 'APC Parameters'!$L$6+VLOOKUP('Raw Data'!A773, 'APC Parameters'!$H$7:$L$20, 5, FALSE), G773*('APC Parameters'!$J$6+VLOOKUP('Raw Data'!A773, 'APC Parameters'!$H$7:$L$20, 3, FALSE))+'APC Parameters'!$I$6+VLOOKUP('Raw Data'!A773, 'APC Parameters'!$H$7:$L$20, 2, FALSE))), 0)</f>
        <v>1958.5242000000001</v>
      </c>
      <c r="N773" s="168">
        <f t="shared" si="374"/>
        <v>1958.5242000000001</v>
      </c>
      <c r="O773" s="168">
        <f>IFERROR(IF(M773="NA",VLOOKUP(D773,'Internal Calculations'!$B$10:$C$11,2,FALSE), M773)*VLOOKUP(A773, 'Growth Parameters'!$B$6:$H$19, 7, FALSE), 0)</f>
        <v>1958.5242000000001</v>
      </c>
      <c r="P773" s="177">
        <f t="shared" si="375"/>
        <v>1958.5242000000001</v>
      </c>
      <c r="Q773" s="178">
        <f>IF('Funding Allocation Parameters'!$C$5="Basic Library Subsidy", MIN(O773*('Funding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MIN($O773*(VLOOKUP(CONCATENATE($A773, 'Funding Allocation Parameters'!$I$5), 'Library Subsidy Complex'!$C$2:$J$55, 2, FALSE)), VLOOKUP(CONCATENATE($A773, 'Funding Allocation Parameters'!$I$5), 'Library Subsidy Complex'!$C$2:$J$55, 4, FALSE)), 0)))))</f>
        <v>1189</v>
      </c>
      <c r="R773" s="178">
        <f>IF('Funding Allocation Parameters'!$C$5="Basic Library Subsidy", 0, IF('Funding Allocation Parameters'!$C$5="Grant funding",MIN(O773*('Funding Allocation Parameters'!$E$5), 'Funding Allocation Parameters'!$G$5), IF('Funding Allocation Parameters'!$C$5="Other author funding", 0, IF('Funding Allocation Parameters'!$C$5="Any discretionary funds (grants if available, other if no grants)", MIN(O773*('Funding Allocation Parameters'!$E$5), 'Funding Allocation Parameters'!$G$5), IF('Funding Allocation Parameters'!$C$5="Complex Library Subsidy", 0, 0)))))</f>
        <v>0</v>
      </c>
      <c r="S773" s="178">
        <f>IF('Funding Allocation Parameters'!$C$5="Basic Library Subsidy", 0, IF('Funding Allocation Parameters'!$C$5="Grant funding", 0, IF('Funding Allocation Parameters'!$C$5="Other author funding",  MIN(O773*('Funding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3" s="178">
        <f>IF('Funding Allocation Parameters'!$C$5="Basic Library Subsidy", MIN(O773*('Funding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MIN($O773*(VLOOKUP(CONCATENATE($A773, 'Funding Allocation Parameters'!$I$5), 'Library Subsidy Complex'!$C$2:$J$55, 6, FALSE)), VLOOKUP(CONCATENATE($A773, 'Funding Allocation Parameters'!$I$5), 'Library Subsidy Complex'!$C$2:$J$55, 8, FALSE)), 0)))))</f>
        <v>1189</v>
      </c>
      <c r="U773" s="178">
        <f>IF('Funding Allocation Parameters'!$C$5="Basic Library Subsidy", 0, IF('Funding Allocation Parameters'!$C$5="Grant funding", 0, IF('Funding Allocation Parameters'!$C$5="Other author funding",  MIN(O773*('Funding Allocation Parameters'!$E$5), 'Funding Allocation Parameters'!$G$5), IF('Funding Allocation Parameters'!$C$5="Any discretionary funds (grants if available, other if no grants)", MIN(O773*('Funding Allocation Parameters'!$E$5), 'Funding Allocation Parameters'!$G$5), IF('Funding Allocation Parameters'!$C$5="Complex Library Subsidy", 0, 0)))))</f>
        <v>0</v>
      </c>
      <c r="V773" s="177">
        <f t="shared" si="376"/>
        <v>769.52420000000006</v>
      </c>
      <c r="W773" s="177">
        <f t="shared" si="377"/>
        <v>769.52420000000006</v>
      </c>
      <c r="X773" s="179">
        <f>IF('Funding Allocation Parameters'!$C$6="Basic Library Subsidy", MIN(V773*'Funding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MIN(V773*VLOOKUP(CONCATENATE($A773, 'Funding Allocation Parameters'!$I$6), 'Library Subsidy Complex'!$C$2:$J$55, 2, FALSE), VLOOKUP(CONCATENATE($A773, 'Funding Allocation Parameters'!$I$6), 'Library Subsidy Complex'!$C$2:$J$55, 4, FALSE)), 0)))))</f>
        <v>0</v>
      </c>
      <c r="Y773" s="179">
        <f>IF('Funding Allocation Parameters'!$C$6="Basic Library Subsidy", 0, IF('Funding Allocation Parameters'!$C$6="Grant funding",MIN(V773*'Funding Allocation Parameters'!$E$6, 'Funding Allocation Parameters'!$G$6), IF('Funding Allocation Parameters'!$C$6="Other author funding", 0, IF('Funding Allocation Parameters'!$C$6="Any discretionary funds (grants if available, other if no grants)", MIN(V773*'Funding Allocation Parameters'!$E$6, 'Funding Allocation Parameters'!$G$6), IF('Funding Allocation Parameters'!$C$6="Complex Library Subsidy", 0, 0)))))</f>
        <v>769.52420000000006</v>
      </c>
      <c r="Z773" s="179">
        <f>IF('Funding Allocation Parameters'!$C$6="Basic Library Subsidy", 0, IF('Funding Allocation Parameters'!$C$6="Grant funding", 0, IF('Funding Allocation Parameters'!$C$6="Other author funding",  MIN(V773*'Funding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3" s="179">
        <f>IF('Funding Allocation Parameters'!$C$6="Basic Library Subsidy", MIN(W773*'Funding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MIN(W773*VLOOKUP(CONCATENATE($A773, 'Funding Allocation Parameters'!$I$6), 'Library Subsidy Complex'!$C$2:$J$55, 6, FALSE), VLOOKUP(CONCATENATE($A773, 'Funding Allocation Parameters'!$I$6), 'Library Subsidy Complex'!$C$2:$J$55, 8, FALSE)), 0)))))</f>
        <v>0</v>
      </c>
      <c r="AB773" s="179">
        <f>IF('Funding Allocation Parameters'!$C$6="Basic Library Subsidy", 0, IF('Funding Allocation Parameters'!$C$6="Grant funding", 0, IF('Funding Allocation Parameters'!$C$6="Other author funding",  MIN(W773*'Funding Allocation Parameters'!$E$6, 'Funding Allocation Parameters'!$G$6), IF('Funding Allocation Parameters'!$C$6="Any discretionary funds (grants if available, other if no grants)", MIN(W773*'Funding Allocation Parameters'!$E$6, 'Funding Allocation Parameters'!$G$6), IF('Funding Allocation Parameters'!$C$6="Complex Library Subsidy", 0, 0)))))</f>
        <v>769.52420000000006</v>
      </c>
      <c r="AC773" s="177">
        <f t="shared" si="378"/>
        <v>0</v>
      </c>
      <c r="AD773" s="177">
        <f t="shared" si="379"/>
        <v>0</v>
      </c>
      <c r="AE773" s="180">
        <f>IF('Funding Allocation Parameters'!$C$7="Basic Library Subsidy", MIN(AC773*'Funding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MIN(AC773*VLOOKUP(CONCATENATE($A773, 'Funding Allocation Parameters'!$I$7), 'Library Subsidy Complex'!$C$2:$J$55, 2, FALSE), VLOOKUP(CONCATENATE($A773, 'Funding Allocation Parameters'!$I$7), 'Library Subsidy Complex'!$C$2:$J$55, 4, FALSE)), 0)))))</f>
        <v>0</v>
      </c>
      <c r="AF773" s="180">
        <f>IF('Funding Allocation Parameters'!$C$7="Basic Library Subsidy", 0, IF('Funding Allocation Parameters'!$C$7="Grant funding",MIN(AC773*'Funding Allocation Parameters'!$E$7, 'Funding Allocation Parameters'!$G$7), IF('Funding Allocation Parameters'!$C$7="Other author funding", 0, IF('Funding Allocation Parameters'!$C$7="Any discretionary funds (grants if available, other if no grants)", MIN(AC773*'Funding Allocation Parameters'!$E$7, 'Funding Allocation Parameters'!$G$7), IF('Funding Allocation Parameters'!$C$7="Complex Library Subsidy", 0, 0)))))</f>
        <v>0</v>
      </c>
      <c r="AG773" s="180">
        <f>IF('Funding Allocation Parameters'!$C$7="Basic Library Subsidy", 0, IF('Funding Allocation Parameters'!$C$7="Grant funding", 0, IF('Funding Allocation Parameters'!$C$7="Other author funding",  MIN(AC773*'Funding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3" s="180">
        <f>IF('Funding Allocation Parameters'!$C$7="Basic Library Subsidy", MIN(AD773*'Funding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MIN(AD773*VLOOKUP(CONCATENATE($A773, 'Funding Allocation Parameters'!$I$7), 'Library Subsidy Complex'!$C$2:$J$55, 6, FALSE), VLOOKUP(CONCATENATE($A773, 'Funding Allocation Parameters'!$I$7), 'Library Subsidy Complex'!$C$2:$J$55, 8, FALSE)), 0)))))</f>
        <v>0</v>
      </c>
      <c r="AI773" s="180">
        <f>IF('Funding Allocation Parameters'!$C$7="Basic Library Subsidy", 0, IF('Funding Allocation Parameters'!$C$7="Grant funding", 0, IF('Funding Allocation Parameters'!$C$7="Other author funding",  MIN(AD773*'Funding Allocation Parameters'!$E$7, 'Funding Allocation Parameters'!$G$7), IF('Funding Allocation Parameters'!$C$7="Any discretionary funds (grants if available, other if no grants)", MIN(AD773*'Funding Allocation Parameters'!$E$7, 'Funding Allocation Parameters'!$G$7), IF('Funding Allocation Parameters'!$C$7="Complex Library Subsidy", 0, 0)))))</f>
        <v>0</v>
      </c>
      <c r="AJ773" s="177">
        <f t="shared" si="380"/>
        <v>0</v>
      </c>
      <c r="AK773" s="177">
        <f t="shared" si="381"/>
        <v>0</v>
      </c>
      <c r="AL773" s="181">
        <f>IF('Funding Allocation Parameters'!$C$8="Basic Library Subsidy", MIN(AJ773*'Funding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MIN(AJ773*VLOOKUP(CONCATENATE($A773, 'Funding Allocation Parameters'!$I$8), 'Library Subsidy Complex'!$C$2:$J$55, 2, FALSE), VLOOKUP(CONCATENATE($A773, 'Funding Allocation Parameters'!$I$8), 'Library Subsidy Complex'!$C$2:$J$55, 4, FALSE)), 0)))))</f>
        <v>0</v>
      </c>
      <c r="AM773" s="181">
        <f>IF('Funding Allocation Parameters'!$C$8="Basic Library Subsidy", 0, IF('Funding Allocation Parameters'!$C$8="Grant funding",MIN(AJ773*'Funding Allocation Parameters'!$E$8, 'Funding Allocation Parameters'!$G$8), IF('Funding Allocation Parameters'!$C$8="Other author funding", 0, IF('Funding Allocation Parameters'!$C$8="Any discretionary funds (grants if available, other if no grants)", MIN(AJ773*'Funding Allocation Parameters'!$E$8, 'Funding Allocation Parameters'!$G$8), IF('Funding Allocation Parameters'!$C$8="Complex Library Subsidy", 0, 0)))))</f>
        <v>0</v>
      </c>
      <c r="AN773" s="181">
        <f>IF('Funding Allocation Parameters'!$C$8="Basic Library Subsidy", 0, IF('Funding Allocation Parameters'!$C$8="Grant funding", 0, IF('Funding Allocation Parameters'!$C$8="Other author funding",  MIN(AJ773*'Funding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3" s="181">
        <f>IF('Funding Allocation Parameters'!$C$8="Basic Library Subsidy", MIN(AK773*'Funding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MIN(AK773*VLOOKUP(CONCATENATE($A773, 'Funding Allocation Parameters'!$I$8), 'Library Subsidy Complex'!$C$2:$J$55, 6, FALSE), VLOOKUP(CONCATENATE($A773, 'Funding Allocation Parameters'!$I$8), 'Library Subsidy Complex'!$C$2:$J$55, 8, FALSE)), 0)))))</f>
        <v>0</v>
      </c>
      <c r="AP773" s="181">
        <f>IF('Funding Allocation Parameters'!$C$8="Basic Library Subsidy", 0, IF('Funding Allocation Parameters'!$C$8="Grant funding", 0, IF('Funding Allocation Parameters'!$C$8="Other author funding",  MIN(AK773*'Funding Allocation Parameters'!$E$8, 'Funding Allocation Parameters'!$G$8), IF('Funding Allocation Parameters'!$C$8="Any discretionary funds (grants if available, other if no grants)", MIN(AK773*'Funding Allocation Parameters'!$E$8, 'Funding Allocation Parameters'!$G$8), IF('Funding Allocation Parameters'!$C$8="Complex Library Subsidy", 0, 0)))))</f>
        <v>0</v>
      </c>
      <c r="AQ773" s="177">
        <f t="shared" si="382"/>
        <v>0</v>
      </c>
      <c r="AR773" s="177">
        <f t="shared" si="383"/>
        <v>0</v>
      </c>
      <c r="AS773" s="182">
        <f t="shared" si="384"/>
        <v>1189</v>
      </c>
      <c r="AT773" s="182">
        <f t="shared" si="385"/>
        <v>769.52420000000006</v>
      </c>
      <c r="AU773" s="182">
        <f t="shared" si="386"/>
        <v>0</v>
      </c>
      <c r="AV773" s="182">
        <f t="shared" si="387"/>
        <v>1189</v>
      </c>
      <c r="AW773" s="182">
        <f t="shared" si="388"/>
        <v>769.52420000000006</v>
      </c>
      <c r="AX773" s="183">
        <f t="shared" si="389"/>
        <v>1189</v>
      </c>
      <c r="AY773" s="183">
        <f t="shared" si="390"/>
        <v>769.52420000000006</v>
      </c>
      <c r="AZ773" s="183">
        <f t="shared" si="391"/>
        <v>0</v>
      </c>
      <c r="BA773" s="183">
        <f t="shared" si="392"/>
        <v>0</v>
      </c>
      <c r="BB773" s="183">
        <f t="shared" si="393"/>
        <v>0</v>
      </c>
      <c r="BC773" s="184">
        <f t="shared" si="394"/>
        <v>1189</v>
      </c>
      <c r="BD773" s="184">
        <f t="shared" si="395"/>
        <v>0</v>
      </c>
      <c r="BE773" s="184">
        <f t="shared" si="396"/>
        <v>769.52420000000006</v>
      </c>
      <c r="BF773" s="184">
        <f t="shared" si="397"/>
        <v>0</v>
      </c>
      <c r="BG773" s="102">
        <f t="shared" si="398"/>
        <v>0</v>
      </c>
      <c r="BH773" s="102">
        <f t="shared" si="399"/>
        <v>0</v>
      </c>
      <c r="BI773" s="102">
        <f t="shared" si="400"/>
        <v>0</v>
      </c>
      <c r="BJ773" s="102">
        <f t="shared" si="401"/>
        <v>1</v>
      </c>
      <c r="BK773" s="102">
        <f t="shared" si="402"/>
        <v>0</v>
      </c>
      <c r="BL773" s="102">
        <f t="shared" si="403"/>
        <v>0</v>
      </c>
      <c r="BN773" s="102"/>
    </row>
    <row r="774" spans="1:66" x14ac:dyDescent="0.25">
      <c r="A774" s="102" t="s">
        <v>21</v>
      </c>
      <c r="B774" s="102" t="s">
        <v>8</v>
      </c>
      <c r="C774" s="102" t="s">
        <v>8</v>
      </c>
      <c r="D774" s="102" t="s">
        <v>27</v>
      </c>
      <c r="E774" s="102" t="s">
        <v>1436</v>
      </c>
      <c r="F774" s="102" t="s">
        <v>1437</v>
      </c>
      <c r="G774" s="102">
        <v>1.298</v>
      </c>
      <c r="H774" s="102">
        <v>1</v>
      </c>
      <c r="I774" s="102">
        <v>1</v>
      </c>
      <c r="J774" s="167">
        <f>IFERROR(H774*VLOOKUP(A774, 'Advanced Parameters'!$B$7:$G$20, 6, FALSE)*VLOOKUP(A774, 'Growth Parameters'!$B$6:$H$19, 6, FALSE), 0)</f>
        <v>1</v>
      </c>
      <c r="K774" s="167">
        <f>IFERROR(IF('Advanced Parameters'!$C$5="n",'Raw Data'!I774*VLOOKUP(A774,'Advanced Parameters'!$B$7:$G$20,6,FALSE),J774*VLOOKUP(A774,'Advanced Parameters'!$B$7:$G$20,2,FALSE))*VLOOKUP(A774, 'Growth Parameters'!$B$6:$H$19, 6, FALSE), 0)</f>
        <v>1</v>
      </c>
      <c r="L774" s="167">
        <f t="shared" si="373"/>
        <v>0</v>
      </c>
      <c r="M774" s="168">
        <f>IFERROR(IF(G774="NA","NA",IF(G774&gt;'APC Parameters'!$K$6+VLOOKUP('Raw Data'!A774, 'APC Parameters'!$H$7:$L$20, 4, FALSE), 'APC Parameters'!$L$6+VLOOKUP('Raw Data'!A774, 'APC Parameters'!$H$7:$L$20, 5, FALSE), G774*('APC Parameters'!$J$6+VLOOKUP('Raw Data'!A774, 'APC Parameters'!$H$7:$L$20, 3, FALSE))+'APC Parameters'!$I$6+VLOOKUP('Raw Data'!A774, 'APC Parameters'!$H$7:$L$20, 2, FALSE))), 0)</f>
        <v>2068.4812000000002</v>
      </c>
      <c r="N774" s="168">
        <f t="shared" si="374"/>
        <v>2068.4812000000002</v>
      </c>
      <c r="O774" s="168">
        <f>IFERROR(IF(M774="NA",VLOOKUP(D774,'Internal Calculations'!$B$10:$C$11,2,FALSE), M774)*VLOOKUP(A774, 'Growth Parameters'!$B$6:$H$19, 7, FALSE), 0)</f>
        <v>2068.4812000000002</v>
      </c>
      <c r="P774" s="177">
        <f t="shared" si="375"/>
        <v>2068.4812000000002</v>
      </c>
      <c r="Q774" s="178">
        <f>IF('Funding Allocation Parameters'!$C$5="Basic Library Subsidy", MIN(O774*('Funding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MIN($O774*(VLOOKUP(CONCATENATE($A774, 'Funding Allocation Parameters'!$I$5), 'Library Subsidy Complex'!$C$2:$J$55, 2, FALSE)), VLOOKUP(CONCATENATE($A774, 'Funding Allocation Parameters'!$I$5), 'Library Subsidy Complex'!$C$2:$J$55, 4, FALSE)), 0)))))</f>
        <v>1189</v>
      </c>
      <c r="R774" s="178">
        <f>IF('Funding Allocation Parameters'!$C$5="Basic Library Subsidy", 0, IF('Funding Allocation Parameters'!$C$5="Grant funding",MIN(O774*('Funding Allocation Parameters'!$E$5), 'Funding Allocation Parameters'!$G$5), IF('Funding Allocation Parameters'!$C$5="Other author funding", 0, IF('Funding Allocation Parameters'!$C$5="Any discretionary funds (grants if available, other if no grants)", MIN(O774*('Funding Allocation Parameters'!$E$5), 'Funding Allocation Parameters'!$G$5), IF('Funding Allocation Parameters'!$C$5="Complex Library Subsidy", 0, 0)))))</f>
        <v>0</v>
      </c>
      <c r="S774" s="178">
        <f>IF('Funding Allocation Parameters'!$C$5="Basic Library Subsidy", 0, IF('Funding Allocation Parameters'!$C$5="Grant funding", 0, IF('Funding Allocation Parameters'!$C$5="Other author funding",  MIN(O774*('Funding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4" s="178">
        <f>IF('Funding Allocation Parameters'!$C$5="Basic Library Subsidy", MIN(O774*('Funding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MIN($O774*(VLOOKUP(CONCATENATE($A774, 'Funding Allocation Parameters'!$I$5), 'Library Subsidy Complex'!$C$2:$J$55, 6, FALSE)), VLOOKUP(CONCATENATE($A774, 'Funding Allocation Parameters'!$I$5), 'Library Subsidy Complex'!$C$2:$J$55, 8, FALSE)), 0)))))</f>
        <v>1189</v>
      </c>
      <c r="U774" s="178">
        <f>IF('Funding Allocation Parameters'!$C$5="Basic Library Subsidy", 0, IF('Funding Allocation Parameters'!$C$5="Grant funding", 0, IF('Funding Allocation Parameters'!$C$5="Other author funding",  MIN(O774*('Funding Allocation Parameters'!$E$5), 'Funding Allocation Parameters'!$G$5), IF('Funding Allocation Parameters'!$C$5="Any discretionary funds (grants if available, other if no grants)", MIN(O774*('Funding Allocation Parameters'!$E$5), 'Funding Allocation Parameters'!$G$5), IF('Funding Allocation Parameters'!$C$5="Complex Library Subsidy", 0, 0)))))</f>
        <v>0</v>
      </c>
      <c r="V774" s="177">
        <f t="shared" si="376"/>
        <v>879.48120000000017</v>
      </c>
      <c r="W774" s="177">
        <f t="shared" si="377"/>
        <v>879.48120000000017</v>
      </c>
      <c r="X774" s="179">
        <f>IF('Funding Allocation Parameters'!$C$6="Basic Library Subsidy", MIN(V774*'Funding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MIN(V774*VLOOKUP(CONCATENATE($A774, 'Funding Allocation Parameters'!$I$6), 'Library Subsidy Complex'!$C$2:$J$55, 2, FALSE), VLOOKUP(CONCATENATE($A774, 'Funding Allocation Parameters'!$I$6), 'Library Subsidy Complex'!$C$2:$J$55, 4, FALSE)), 0)))))</f>
        <v>0</v>
      </c>
      <c r="Y774" s="179">
        <f>IF('Funding Allocation Parameters'!$C$6="Basic Library Subsidy", 0, IF('Funding Allocation Parameters'!$C$6="Grant funding",MIN(V774*'Funding Allocation Parameters'!$E$6, 'Funding Allocation Parameters'!$G$6), IF('Funding Allocation Parameters'!$C$6="Other author funding", 0, IF('Funding Allocation Parameters'!$C$6="Any discretionary funds (grants if available, other if no grants)", MIN(V774*'Funding Allocation Parameters'!$E$6, 'Funding Allocation Parameters'!$G$6), IF('Funding Allocation Parameters'!$C$6="Complex Library Subsidy", 0, 0)))))</f>
        <v>879.48120000000017</v>
      </c>
      <c r="Z774" s="179">
        <f>IF('Funding Allocation Parameters'!$C$6="Basic Library Subsidy", 0, IF('Funding Allocation Parameters'!$C$6="Grant funding", 0, IF('Funding Allocation Parameters'!$C$6="Other author funding",  MIN(V774*'Funding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4" s="179">
        <f>IF('Funding Allocation Parameters'!$C$6="Basic Library Subsidy", MIN(W774*'Funding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MIN(W774*VLOOKUP(CONCATENATE($A774, 'Funding Allocation Parameters'!$I$6), 'Library Subsidy Complex'!$C$2:$J$55, 6, FALSE), VLOOKUP(CONCATENATE($A774, 'Funding Allocation Parameters'!$I$6), 'Library Subsidy Complex'!$C$2:$J$55, 8, FALSE)), 0)))))</f>
        <v>0</v>
      </c>
      <c r="AB774" s="179">
        <f>IF('Funding Allocation Parameters'!$C$6="Basic Library Subsidy", 0, IF('Funding Allocation Parameters'!$C$6="Grant funding", 0, IF('Funding Allocation Parameters'!$C$6="Other author funding",  MIN(W774*'Funding Allocation Parameters'!$E$6, 'Funding Allocation Parameters'!$G$6), IF('Funding Allocation Parameters'!$C$6="Any discretionary funds (grants if available, other if no grants)", MIN(W774*'Funding Allocation Parameters'!$E$6, 'Funding Allocation Parameters'!$G$6), IF('Funding Allocation Parameters'!$C$6="Complex Library Subsidy", 0, 0)))))</f>
        <v>879.48120000000017</v>
      </c>
      <c r="AC774" s="177">
        <f t="shared" si="378"/>
        <v>0</v>
      </c>
      <c r="AD774" s="177">
        <f t="shared" si="379"/>
        <v>0</v>
      </c>
      <c r="AE774" s="180">
        <f>IF('Funding Allocation Parameters'!$C$7="Basic Library Subsidy", MIN(AC774*'Funding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MIN(AC774*VLOOKUP(CONCATENATE($A774, 'Funding Allocation Parameters'!$I$7), 'Library Subsidy Complex'!$C$2:$J$55, 2, FALSE), VLOOKUP(CONCATENATE($A774, 'Funding Allocation Parameters'!$I$7), 'Library Subsidy Complex'!$C$2:$J$55, 4, FALSE)), 0)))))</f>
        <v>0</v>
      </c>
      <c r="AF774" s="180">
        <f>IF('Funding Allocation Parameters'!$C$7="Basic Library Subsidy", 0, IF('Funding Allocation Parameters'!$C$7="Grant funding",MIN(AC774*'Funding Allocation Parameters'!$E$7, 'Funding Allocation Parameters'!$G$7), IF('Funding Allocation Parameters'!$C$7="Other author funding", 0, IF('Funding Allocation Parameters'!$C$7="Any discretionary funds (grants if available, other if no grants)", MIN(AC774*'Funding Allocation Parameters'!$E$7, 'Funding Allocation Parameters'!$G$7), IF('Funding Allocation Parameters'!$C$7="Complex Library Subsidy", 0, 0)))))</f>
        <v>0</v>
      </c>
      <c r="AG774" s="180">
        <f>IF('Funding Allocation Parameters'!$C$7="Basic Library Subsidy", 0, IF('Funding Allocation Parameters'!$C$7="Grant funding", 0, IF('Funding Allocation Parameters'!$C$7="Other author funding",  MIN(AC774*'Funding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4" s="180">
        <f>IF('Funding Allocation Parameters'!$C$7="Basic Library Subsidy", MIN(AD774*'Funding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MIN(AD774*VLOOKUP(CONCATENATE($A774, 'Funding Allocation Parameters'!$I$7), 'Library Subsidy Complex'!$C$2:$J$55, 6, FALSE), VLOOKUP(CONCATENATE($A774, 'Funding Allocation Parameters'!$I$7), 'Library Subsidy Complex'!$C$2:$J$55, 8, FALSE)), 0)))))</f>
        <v>0</v>
      </c>
      <c r="AI774" s="180">
        <f>IF('Funding Allocation Parameters'!$C$7="Basic Library Subsidy", 0, IF('Funding Allocation Parameters'!$C$7="Grant funding", 0, IF('Funding Allocation Parameters'!$C$7="Other author funding",  MIN(AD774*'Funding Allocation Parameters'!$E$7, 'Funding Allocation Parameters'!$G$7), IF('Funding Allocation Parameters'!$C$7="Any discretionary funds (grants if available, other if no grants)", MIN(AD774*'Funding Allocation Parameters'!$E$7, 'Funding Allocation Parameters'!$G$7), IF('Funding Allocation Parameters'!$C$7="Complex Library Subsidy", 0, 0)))))</f>
        <v>0</v>
      </c>
      <c r="AJ774" s="177">
        <f t="shared" si="380"/>
        <v>0</v>
      </c>
      <c r="AK774" s="177">
        <f t="shared" si="381"/>
        <v>0</v>
      </c>
      <c r="AL774" s="181">
        <f>IF('Funding Allocation Parameters'!$C$8="Basic Library Subsidy", MIN(AJ774*'Funding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MIN(AJ774*VLOOKUP(CONCATENATE($A774, 'Funding Allocation Parameters'!$I$8), 'Library Subsidy Complex'!$C$2:$J$55, 2, FALSE), VLOOKUP(CONCATENATE($A774, 'Funding Allocation Parameters'!$I$8), 'Library Subsidy Complex'!$C$2:$J$55, 4, FALSE)), 0)))))</f>
        <v>0</v>
      </c>
      <c r="AM774" s="181">
        <f>IF('Funding Allocation Parameters'!$C$8="Basic Library Subsidy", 0, IF('Funding Allocation Parameters'!$C$8="Grant funding",MIN(AJ774*'Funding Allocation Parameters'!$E$8, 'Funding Allocation Parameters'!$G$8), IF('Funding Allocation Parameters'!$C$8="Other author funding", 0, IF('Funding Allocation Parameters'!$C$8="Any discretionary funds (grants if available, other if no grants)", MIN(AJ774*'Funding Allocation Parameters'!$E$8, 'Funding Allocation Parameters'!$G$8), IF('Funding Allocation Parameters'!$C$8="Complex Library Subsidy", 0, 0)))))</f>
        <v>0</v>
      </c>
      <c r="AN774" s="181">
        <f>IF('Funding Allocation Parameters'!$C$8="Basic Library Subsidy", 0, IF('Funding Allocation Parameters'!$C$8="Grant funding", 0, IF('Funding Allocation Parameters'!$C$8="Other author funding",  MIN(AJ774*'Funding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4" s="181">
        <f>IF('Funding Allocation Parameters'!$C$8="Basic Library Subsidy", MIN(AK774*'Funding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MIN(AK774*VLOOKUP(CONCATENATE($A774, 'Funding Allocation Parameters'!$I$8), 'Library Subsidy Complex'!$C$2:$J$55, 6, FALSE), VLOOKUP(CONCATENATE($A774, 'Funding Allocation Parameters'!$I$8), 'Library Subsidy Complex'!$C$2:$J$55, 8, FALSE)), 0)))))</f>
        <v>0</v>
      </c>
      <c r="AP774" s="181">
        <f>IF('Funding Allocation Parameters'!$C$8="Basic Library Subsidy", 0, IF('Funding Allocation Parameters'!$C$8="Grant funding", 0, IF('Funding Allocation Parameters'!$C$8="Other author funding",  MIN(AK774*'Funding Allocation Parameters'!$E$8, 'Funding Allocation Parameters'!$G$8), IF('Funding Allocation Parameters'!$C$8="Any discretionary funds (grants if available, other if no grants)", MIN(AK774*'Funding Allocation Parameters'!$E$8, 'Funding Allocation Parameters'!$G$8), IF('Funding Allocation Parameters'!$C$8="Complex Library Subsidy", 0, 0)))))</f>
        <v>0</v>
      </c>
      <c r="AQ774" s="177">
        <f t="shared" si="382"/>
        <v>0</v>
      </c>
      <c r="AR774" s="177">
        <f t="shared" si="383"/>
        <v>0</v>
      </c>
      <c r="AS774" s="182">
        <f t="shared" si="384"/>
        <v>1189</v>
      </c>
      <c r="AT774" s="182">
        <f t="shared" si="385"/>
        <v>879.48120000000017</v>
      </c>
      <c r="AU774" s="182">
        <f t="shared" si="386"/>
        <v>0</v>
      </c>
      <c r="AV774" s="182">
        <f t="shared" si="387"/>
        <v>1189</v>
      </c>
      <c r="AW774" s="182">
        <f t="shared" si="388"/>
        <v>879.48120000000017</v>
      </c>
      <c r="AX774" s="183">
        <f t="shared" si="389"/>
        <v>1189</v>
      </c>
      <c r="AY774" s="183">
        <f t="shared" si="390"/>
        <v>879.48120000000017</v>
      </c>
      <c r="AZ774" s="183">
        <f t="shared" si="391"/>
        <v>0</v>
      </c>
      <c r="BA774" s="183">
        <f t="shared" si="392"/>
        <v>0</v>
      </c>
      <c r="BB774" s="183">
        <f t="shared" si="393"/>
        <v>0</v>
      </c>
      <c r="BC774" s="184">
        <f t="shared" si="394"/>
        <v>1189</v>
      </c>
      <c r="BD774" s="184">
        <f t="shared" si="395"/>
        <v>0</v>
      </c>
      <c r="BE774" s="184">
        <f t="shared" si="396"/>
        <v>879.48120000000017</v>
      </c>
      <c r="BF774" s="184">
        <f t="shared" si="397"/>
        <v>0</v>
      </c>
      <c r="BG774" s="102">
        <f t="shared" si="398"/>
        <v>0</v>
      </c>
      <c r="BH774" s="102">
        <f t="shared" si="399"/>
        <v>0</v>
      </c>
      <c r="BI774" s="102">
        <f t="shared" si="400"/>
        <v>0</v>
      </c>
      <c r="BJ774" s="102">
        <f t="shared" si="401"/>
        <v>1</v>
      </c>
      <c r="BK774" s="102">
        <f t="shared" si="402"/>
        <v>0</v>
      </c>
      <c r="BL774" s="102">
        <f t="shared" si="403"/>
        <v>0</v>
      </c>
      <c r="BN774" s="102"/>
    </row>
    <row r="775" spans="1:66" x14ac:dyDescent="0.25">
      <c r="A775" s="102" t="s">
        <v>18</v>
      </c>
      <c r="B775" s="102" t="s">
        <v>8</v>
      </c>
      <c r="C775" s="102" t="s">
        <v>8</v>
      </c>
      <c r="D775" s="102" t="s">
        <v>27</v>
      </c>
      <c r="E775" s="102" t="s">
        <v>257</v>
      </c>
      <c r="F775" s="102" t="s">
        <v>1438</v>
      </c>
      <c r="G775" s="102">
        <v>1.1739999999999999</v>
      </c>
      <c r="H775" s="102">
        <v>1</v>
      </c>
      <c r="I775" s="102">
        <v>1</v>
      </c>
      <c r="J775" s="167">
        <f>IFERROR(H775*VLOOKUP(A775, 'Advanced Parameters'!$B$7:$G$20, 6, FALSE)*VLOOKUP(A775, 'Growth Parameters'!$B$6:$H$19, 6, FALSE), 0)</f>
        <v>1</v>
      </c>
      <c r="K775" s="167">
        <f>IFERROR(IF('Advanced Parameters'!$C$5="n",'Raw Data'!I775*VLOOKUP(A775,'Advanced Parameters'!$B$7:$G$20,6,FALSE),J775*VLOOKUP(A775,'Advanced Parameters'!$B$7:$G$20,2,FALSE))*VLOOKUP(A775, 'Growth Parameters'!$B$6:$H$19, 6, FALSE), 0)</f>
        <v>1</v>
      </c>
      <c r="L775" s="167">
        <f t="shared" si="373"/>
        <v>0</v>
      </c>
      <c r="M775" s="168">
        <f>IFERROR(IF(G775="NA","NA",IF(G775&gt;'APC Parameters'!$K$6+VLOOKUP('Raw Data'!A775, 'APC Parameters'!$H$7:$L$20, 4, FALSE), 'APC Parameters'!$L$6+VLOOKUP('Raw Data'!A775, 'APC Parameters'!$H$7:$L$20, 5, FALSE), G775*('APC Parameters'!$J$6+VLOOKUP('Raw Data'!A775, 'APC Parameters'!$H$7:$L$20, 3, FALSE))+'APC Parameters'!$I$6+VLOOKUP('Raw Data'!A775, 'APC Parameters'!$H$7:$L$20, 2, FALSE))), 0)</f>
        <v>1980.5155999999999</v>
      </c>
      <c r="N775" s="168">
        <f t="shared" si="374"/>
        <v>1980.5155999999999</v>
      </c>
      <c r="O775" s="168">
        <f>IFERROR(IF(M775="NA",VLOOKUP(D775,'Internal Calculations'!$B$10:$C$11,2,FALSE), M775)*VLOOKUP(A775, 'Growth Parameters'!$B$6:$H$19, 7, FALSE), 0)</f>
        <v>1980.5155999999999</v>
      </c>
      <c r="P775" s="177">
        <f t="shared" si="375"/>
        <v>1980.5155999999999</v>
      </c>
      <c r="Q775" s="178">
        <f>IF('Funding Allocation Parameters'!$C$5="Basic Library Subsidy", MIN(O775*('Funding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MIN($O775*(VLOOKUP(CONCATENATE($A775, 'Funding Allocation Parameters'!$I$5), 'Library Subsidy Complex'!$C$2:$J$55, 2, FALSE)), VLOOKUP(CONCATENATE($A775, 'Funding Allocation Parameters'!$I$5), 'Library Subsidy Complex'!$C$2:$J$55, 4, FALSE)), 0)))))</f>
        <v>1189</v>
      </c>
      <c r="R775" s="178">
        <f>IF('Funding Allocation Parameters'!$C$5="Basic Library Subsidy", 0, IF('Funding Allocation Parameters'!$C$5="Grant funding",MIN(O775*('Funding Allocation Parameters'!$E$5), 'Funding Allocation Parameters'!$G$5), IF('Funding Allocation Parameters'!$C$5="Other author funding", 0, IF('Funding Allocation Parameters'!$C$5="Any discretionary funds (grants if available, other if no grants)", MIN(O775*('Funding Allocation Parameters'!$E$5), 'Funding Allocation Parameters'!$G$5), IF('Funding Allocation Parameters'!$C$5="Complex Library Subsidy", 0, 0)))))</f>
        <v>0</v>
      </c>
      <c r="S775" s="178">
        <f>IF('Funding Allocation Parameters'!$C$5="Basic Library Subsidy", 0, IF('Funding Allocation Parameters'!$C$5="Grant funding", 0, IF('Funding Allocation Parameters'!$C$5="Other author funding",  MIN(O775*('Funding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5" s="178">
        <f>IF('Funding Allocation Parameters'!$C$5="Basic Library Subsidy", MIN(O775*('Funding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MIN($O775*(VLOOKUP(CONCATENATE($A775, 'Funding Allocation Parameters'!$I$5), 'Library Subsidy Complex'!$C$2:$J$55, 6, FALSE)), VLOOKUP(CONCATENATE($A775, 'Funding Allocation Parameters'!$I$5), 'Library Subsidy Complex'!$C$2:$J$55, 8, FALSE)), 0)))))</f>
        <v>1189</v>
      </c>
      <c r="U775" s="178">
        <f>IF('Funding Allocation Parameters'!$C$5="Basic Library Subsidy", 0, IF('Funding Allocation Parameters'!$C$5="Grant funding", 0, IF('Funding Allocation Parameters'!$C$5="Other author funding",  MIN(O775*('Funding Allocation Parameters'!$E$5), 'Funding Allocation Parameters'!$G$5), IF('Funding Allocation Parameters'!$C$5="Any discretionary funds (grants if available, other if no grants)", MIN(O775*('Funding Allocation Parameters'!$E$5), 'Funding Allocation Parameters'!$G$5), IF('Funding Allocation Parameters'!$C$5="Complex Library Subsidy", 0, 0)))))</f>
        <v>0</v>
      </c>
      <c r="V775" s="177">
        <f t="shared" si="376"/>
        <v>791.51559999999995</v>
      </c>
      <c r="W775" s="177">
        <f t="shared" si="377"/>
        <v>791.51559999999995</v>
      </c>
      <c r="X775" s="179">
        <f>IF('Funding Allocation Parameters'!$C$6="Basic Library Subsidy", MIN(V775*'Funding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MIN(V775*VLOOKUP(CONCATENATE($A775, 'Funding Allocation Parameters'!$I$6), 'Library Subsidy Complex'!$C$2:$J$55, 2, FALSE), VLOOKUP(CONCATENATE($A775, 'Funding Allocation Parameters'!$I$6), 'Library Subsidy Complex'!$C$2:$J$55, 4, FALSE)), 0)))))</f>
        <v>0</v>
      </c>
      <c r="Y775" s="179">
        <f>IF('Funding Allocation Parameters'!$C$6="Basic Library Subsidy", 0, IF('Funding Allocation Parameters'!$C$6="Grant funding",MIN(V775*'Funding Allocation Parameters'!$E$6, 'Funding Allocation Parameters'!$G$6), IF('Funding Allocation Parameters'!$C$6="Other author funding", 0, IF('Funding Allocation Parameters'!$C$6="Any discretionary funds (grants if available, other if no grants)", MIN(V775*'Funding Allocation Parameters'!$E$6, 'Funding Allocation Parameters'!$G$6), IF('Funding Allocation Parameters'!$C$6="Complex Library Subsidy", 0, 0)))))</f>
        <v>791.51559999999995</v>
      </c>
      <c r="Z775" s="179">
        <f>IF('Funding Allocation Parameters'!$C$6="Basic Library Subsidy", 0, IF('Funding Allocation Parameters'!$C$6="Grant funding", 0, IF('Funding Allocation Parameters'!$C$6="Other author funding",  MIN(V775*'Funding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5" s="179">
        <f>IF('Funding Allocation Parameters'!$C$6="Basic Library Subsidy", MIN(W775*'Funding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MIN(W775*VLOOKUP(CONCATENATE($A775, 'Funding Allocation Parameters'!$I$6), 'Library Subsidy Complex'!$C$2:$J$55, 6, FALSE), VLOOKUP(CONCATENATE($A775, 'Funding Allocation Parameters'!$I$6), 'Library Subsidy Complex'!$C$2:$J$55, 8, FALSE)), 0)))))</f>
        <v>0</v>
      </c>
      <c r="AB775" s="179">
        <f>IF('Funding Allocation Parameters'!$C$6="Basic Library Subsidy", 0, IF('Funding Allocation Parameters'!$C$6="Grant funding", 0, IF('Funding Allocation Parameters'!$C$6="Other author funding",  MIN(W775*'Funding Allocation Parameters'!$E$6, 'Funding Allocation Parameters'!$G$6), IF('Funding Allocation Parameters'!$C$6="Any discretionary funds (grants if available, other if no grants)", MIN(W775*'Funding Allocation Parameters'!$E$6, 'Funding Allocation Parameters'!$G$6), IF('Funding Allocation Parameters'!$C$6="Complex Library Subsidy", 0, 0)))))</f>
        <v>791.51559999999995</v>
      </c>
      <c r="AC775" s="177">
        <f t="shared" si="378"/>
        <v>0</v>
      </c>
      <c r="AD775" s="177">
        <f t="shared" si="379"/>
        <v>0</v>
      </c>
      <c r="AE775" s="180">
        <f>IF('Funding Allocation Parameters'!$C$7="Basic Library Subsidy", MIN(AC775*'Funding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MIN(AC775*VLOOKUP(CONCATENATE($A775, 'Funding Allocation Parameters'!$I$7), 'Library Subsidy Complex'!$C$2:$J$55, 2, FALSE), VLOOKUP(CONCATENATE($A775, 'Funding Allocation Parameters'!$I$7), 'Library Subsidy Complex'!$C$2:$J$55, 4, FALSE)), 0)))))</f>
        <v>0</v>
      </c>
      <c r="AF775" s="180">
        <f>IF('Funding Allocation Parameters'!$C$7="Basic Library Subsidy", 0, IF('Funding Allocation Parameters'!$C$7="Grant funding",MIN(AC775*'Funding Allocation Parameters'!$E$7, 'Funding Allocation Parameters'!$G$7), IF('Funding Allocation Parameters'!$C$7="Other author funding", 0, IF('Funding Allocation Parameters'!$C$7="Any discretionary funds (grants if available, other if no grants)", MIN(AC775*'Funding Allocation Parameters'!$E$7, 'Funding Allocation Parameters'!$G$7), IF('Funding Allocation Parameters'!$C$7="Complex Library Subsidy", 0, 0)))))</f>
        <v>0</v>
      </c>
      <c r="AG775" s="180">
        <f>IF('Funding Allocation Parameters'!$C$7="Basic Library Subsidy", 0, IF('Funding Allocation Parameters'!$C$7="Grant funding", 0, IF('Funding Allocation Parameters'!$C$7="Other author funding",  MIN(AC775*'Funding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5" s="180">
        <f>IF('Funding Allocation Parameters'!$C$7="Basic Library Subsidy", MIN(AD775*'Funding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MIN(AD775*VLOOKUP(CONCATENATE($A775, 'Funding Allocation Parameters'!$I$7), 'Library Subsidy Complex'!$C$2:$J$55, 6, FALSE), VLOOKUP(CONCATENATE($A775, 'Funding Allocation Parameters'!$I$7), 'Library Subsidy Complex'!$C$2:$J$55, 8, FALSE)), 0)))))</f>
        <v>0</v>
      </c>
      <c r="AI775" s="180">
        <f>IF('Funding Allocation Parameters'!$C$7="Basic Library Subsidy", 0, IF('Funding Allocation Parameters'!$C$7="Grant funding", 0, IF('Funding Allocation Parameters'!$C$7="Other author funding",  MIN(AD775*'Funding Allocation Parameters'!$E$7, 'Funding Allocation Parameters'!$G$7), IF('Funding Allocation Parameters'!$C$7="Any discretionary funds (grants if available, other if no grants)", MIN(AD775*'Funding Allocation Parameters'!$E$7, 'Funding Allocation Parameters'!$G$7), IF('Funding Allocation Parameters'!$C$7="Complex Library Subsidy", 0, 0)))))</f>
        <v>0</v>
      </c>
      <c r="AJ775" s="177">
        <f t="shared" si="380"/>
        <v>0</v>
      </c>
      <c r="AK775" s="177">
        <f t="shared" si="381"/>
        <v>0</v>
      </c>
      <c r="AL775" s="181">
        <f>IF('Funding Allocation Parameters'!$C$8="Basic Library Subsidy", MIN(AJ775*'Funding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MIN(AJ775*VLOOKUP(CONCATENATE($A775, 'Funding Allocation Parameters'!$I$8), 'Library Subsidy Complex'!$C$2:$J$55, 2, FALSE), VLOOKUP(CONCATENATE($A775, 'Funding Allocation Parameters'!$I$8), 'Library Subsidy Complex'!$C$2:$J$55, 4, FALSE)), 0)))))</f>
        <v>0</v>
      </c>
      <c r="AM775" s="181">
        <f>IF('Funding Allocation Parameters'!$C$8="Basic Library Subsidy", 0, IF('Funding Allocation Parameters'!$C$8="Grant funding",MIN(AJ775*'Funding Allocation Parameters'!$E$8, 'Funding Allocation Parameters'!$G$8), IF('Funding Allocation Parameters'!$C$8="Other author funding", 0, IF('Funding Allocation Parameters'!$C$8="Any discretionary funds (grants if available, other if no grants)", MIN(AJ775*'Funding Allocation Parameters'!$E$8, 'Funding Allocation Parameters'!$G$8), IF('Funding Allocation Parameters'!$C$8="Complex Library Subsidy", 0, 0)))))</f>
        <v>0</v>
      </c>
      <c r="AN775" s="181">
        <f>IF('Funding Allocation Parameters'!$C$8="Basic Library Subsidy", 0, IF('Funding Allocation Parameters'!$C$8="Grant funding", 0, IF('Funding Allocation Parameters'!$C$8="Other author funding",  MIN(AJ775*'Funding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5" s="181">
        <f>IF('Funding Allocation Parameters'!$C$8="Basic Library Subsidy", MIN(AK775*'Funding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MIN(AK775*VLOOKUP(CONCATENATE($A775, 'Funding Allocation Parameters'!$I$8), 'Library Subsidy Complex'!$C$2:$J$55, 6, FALSE), VLOOKUP(CONCATENATE($A775, 'Funding Allocation Parameters'!$I$8), 'Library Subsidy Complex'!$C$2:$J$55, 8, FALSE)), 0)))))</f>
        <v>0</v>
      </c>
      <c r="AP775" s="181">
        <f>IF('Funding Allocation Parameters'!$C$8="Basic Library Subsidy", 0, IF('Funding Allocation Parameters'!$C$8="Grant funding", 0, IF('Funding Allocation Parameters'!$C$8="Other author funding",  MIN(AK775*'Funding Allocation Parameters'!$E$8, 'Funding Allocation Parameters'!$G$8), IF('Funding Allocation Parameters'!$C$8="Any discretionary funds (grants if available, other if no grants)", MIN(AK775*'Funding Allocation Parameters'!$E$8, 'Funding Allocation Parameters'!$G$8), IF('Funding Allocation Parameters'!$C$8="Complex Library Subsidy", 0, 0)))))</f>
        <v>0</v>
      </c>
      <c r="AQ775" s="177">
        <f t="shared" si="382"/>
        <v>0</v>
      </c>
      <c r="AR775" s="177">
        <f t="shared" si="383"/>
        <v>0</v>
      </c>
      <c r="AS775" s="182">
        <f t="shared" si="384"/>
        <v>1189</v>
      </c>
      <c r="AT775" s="182">
        <f t="shared" si="385"/>
        <v>791.51559999999995</v>
      </c>
      <c r="AU775" s="182">
        <f t="shared" si="386"/>
        <v>0</v>
      </c>
      <c r="AV775" s="182">
        <f t="shared" si="387"/>
        <v>1189</v>
      </c>
      <c r="AW775" s="182">
        <f t="shared" si="388"/>
        <v>791.51559999999995</v>
      </c>
      <c r="AX775" s="183">
        <f t="shared" si="389"/>
        <v>1189</v>
      </c>
      <c r="AY775" s="183">
        <f t="shared" si="390"/>
        <v>791.51559999999995</v>
      </c>
      <c r="AZ775" s="183">
        <f t="shared" si="391"/>
        <v>0</v>
      </c>
      <c r="BA775" s="183">
        <f t="shared" si="392"/>
        <v>0</v>
      </c>
      <c r="BB775" s="183">
        <f t="shared" si="393"/>
        <v>0</v>
      </c>
      <c r="BC775" s="184">
        <f t="shared" si="394"/>
        <v>1189</v>
      </c>
      <c r="BD775" s="184">
        <f t="shared" si="395"/>
        <v>0</v>
      </c>
      <c r="BE775" s="184">
        <f t="shared" si="396"/>
        <v>791.51559999999995</v>
      </c>
      <c r="BF775" s="184">
        <f t="shared" si="397"/>
        <v>0</v>
      </c>
      <c r="BG775" s="102">
        <f t="shared" si="398"/>
        <v>0</v>
      </c>
      <c r="BH775" s="102">
        <f t="shared" si="399"/>
        <v>0</v>
      </c>
      <c r="BI775" s="102">
        <f t="shared" si="400"/>
        <v>0</v>
      </c>
      <c r="BJ775" s="102">
        <f t="shared" si="401"/>
        <v>1</v>
      </c>
      <c r="BK775" s="102">
        <f t="shared" si="402"/>
        <v>0</v>
      </c>
      <c r="BL775" s="102">
        <f t="shared" si="403"/>
        <v>0</v>
      </c>
      <c r="BN775" s="102"/>
    </row>
    <row r="776" spans="1:66" x14ac:dyDescent="0.25">
      <c r="A776" s="102" t="s">
        <v>24</v>
      </c>
      <c r="B776" s="102" t="s">
        <v>8</v>
      </c>
      <c r="C776" s="102" t="s">
        <v>8</v>
      </c>
      <c r="D776" s="102" t="s">
        <v>27</v>
      </c>
      <c r="E776" s="102" t="s">
        <v>287</v>
      </c>
      <c r="F776" s="102" t="s">
        <v>1439</v>
      </c>
      <c r="G776" s="102">
        <v>1.1919999999999999</v>
      </c>
      <c r="H776" s="102">
        <v>1</v>
      </c>
      <c r="I776" s="102">
        <v>1</v>
      </c>
      <c r="J776" s="167">
        <f>IFERROR(H776*VLOOKUP(A776, 'Advanced Parameters'!$B$7:$G$20, 6, FALSE)*VLOOKUP(A776, 'Growth Parameters'!$B$6:$H$19, 6, FALSE), 0)</f>
        <v>1</v>
      </c>
      <c r="K776" s="167">
        <f>IFERROR(IF('Advanced Parameters'!$C$5="n",'Raw Data'!I776*VLOOKUP(A776,'Advanced Parameters'!$B$7:$G$20,6,FALSE),J776*VLOOKUP(A776,'Advanced Parameters'!$B$7:$G$20,2,FALSE))*VLOOKUP(A776, 'Growth Parameters'!$B$6:$H$19, 6, FALSE), 0)</f>
        <v>1</v>
      </c>
      <c r="L776" s="167">
        <f t="shared" si="373"/>
        <v>0</v>
      </c>
      <c r="M776" s="168">
        <f>IFERROR(IF(G776="NA","NA",IF(G776&gt;'APC Parameters'!$K$6+VLOOKUP('Raw Data'!A776, 'APC Parameters'!$H$7:$L$20, 4, FALSE), 'APC Parameters'!$L$6+VLOOKUP('Raw Data'!A776, 'APC Parameters'!$H$7:$L$20, 5, FALSE), G776*('APC Parameters'!$J$6+VLOOKUP('Raw Data'!A776, 'APC Parameters'!$H$7:$L$20, 3, FALSE))+'APC Parameters'!$I$6+VLOOKUP('Raw Data'!A776, 'APC Parameters'!$H$7:$L$20, 2, FALSE))), 0)</f>
        <v>1993.2847999999999</v>
      </c>
      <c r="N776" s="168">
        <f t="shared" si="374"/>
        <v>1993.2847999999999</v>
      </c>
      <c r="O776" s="168">
        <f>IFERROR(IF(M776="NA",VLOOKUP(D776,'Internal Calculations'!$B$10:$C$11,2,FALSE), M776)*VLOOKUP(A776, 'Growth Parameters'!$B$6:$H$19, 7, FALSE), 0)</f>
        <v>1993.2847999999999</v>
      </c>
      <c r="P776" s="177">
        <f t="shared" si="375"/>
        <v>1993.2847999999999</v>
      </c>
      <c r="Q776" s="178">
        <f>IF('Funding Allocation Parameters'!$C$5="Basic Library Subsidy", MIN(O776*('Funding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MIN($O776*(VLOOKUP(CONCATENATE($A776, 'Funding Allocation Parameters'!$I$5), 'Library Subsidy Complex'!$C$2:$J$55, 2, FALSE)), VLOOKUP(CONCATENATE($A776, 'Funding Allocation Parameters'!$I$5), 'Library Subsidy Complex'!$C$2:$J$55, 4, FALSE)), 0)))))</f>
        <v>1189</v>
      </c>
      <c r="R776" s="178">
        <f>IF('Funding Allocation Parameters'!$C$5="Basic Library Subsidy", 0, IF('Funding Allocation Parameters'!$C$5="Grant funding",MIN(O776*('Funding Allocation Parameters'!$E$5), 'Funding Allocation Parameters'!$G$5), IF('Funding Allocation Parameters'!$C$5="Other author funding", 0, IF('Funding Allocation Parameters'!$C$5="Any discretionary funds (grants if available, other if no grants)", MIN(O776*('Funding Allocation Parameters'!$E$5), 'Funding Allocation Parameters'!$G$5), IF('Funding Allocation Parameters'!$C$5="Complex Library Subsidy", 0, 0)))))</f>
        <v>0</v>
      </c>
      <c r="S776" s="178">
        <f>IF('Funding Allocation Parameters'!$C$5="Basic Library Subsidy", 0, IF('Funding Allocation Parameters'!$C$5="Grant funding", 0, IF('Funding Allocation Parameters'!$C$5="Other author funding",  MIN(O776*('Funding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6" s="178">
        <f>IF('Funding Allocation Parameters'!$C$5="Basic Library Subsidy", MIN(O776*('Funding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MIN($O776*(VLOOKUP(CONCATENATE($A776, 'Funding Allocation Parameters'!$I$5), 'Library Subsidy Complex'!$C$2:$J$55, 6, FALSE)), VLOOKUP(CONCATENATE($A776, 'Funding Allocation Parameters'!$I$5), 'Library Subsidy Complex'!$C$2:$J$55, 8, FALSE)), 0)))))</f>
        <v>1189</v>
      </c>
      <c r="U776" s="178">
        <f>IF('Funding Allocation Parameters'!$C$5="Basic Library Subsidy", 0, IF('Funding Allocation Parameters'!$C$5="Grant funding", 0, IF('Funding Allocation Parameters'!$C$5="Other author funding",  MIN(O776*('Funding Allocation Parameters'!$E$5), 'Funding Allocation Parameters'!$G$5), IF('Funding Allocation Parameters'!$C$5="Any discretionary funds (grants if available, other if no grants)", MIN(O776*('Funding Allocation Parameters'!$E$5), 'Funding Allocation Parameters'!$G$5), IF('Funding Allocation Parameters'!$C$5="Complex Library Subsidy", 0, 0)))))</f>
        <v>0</v>
      </c>
      <c r="V776" s="177">
        <f t="shared" si="376"/>
        <v>804.2847999999999</v>
      </c>
      <c r="W776" s="177">
        <f t="shared" si="377"/>
        <v>804.2847999999999</v>
      </c>
      <c r="X776" s="179">
        <f>IF('Funding Allocation Parameters'!$C$6="Basic Library Subsidy", MIN(V776*'Funding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MIN(V776*VLOOKUP(CONCATENATE($A776, 'Funding Allocation Parameters'!$I$6), 'Library Subsidy Complex'!$C$2:$J$55, 2, FALSE), VLOOKUP(CONCATENATE($A776, 'Funding Allocation Parameters'!$I$6), 'Library Subsidy Complex'!$C$2:$J$55, 4, FALSE)), 0)))))</f>
        <v>0</v>
      </c>
      <c r="Y776" s="179">
        <f>IF('Funding Allocation Parameters'!$C$6="Basic Library Subsidy", 0, IF('Funding Allocation Parameters'!$C$6="Grant funding",MIN(V776*'Funding Allocation Parameters'!$E$6, 'Funding Allocation Parameters'!$G$6), IF('Funding Allocation Parameters'!$C$6="Other author funding", 0, IF('Funding Allocation Parameters'!$C$6="Any discretionary funds (grants if available, other if no grants)", MIN(V776*'Funding Allocation Parameters'!$E$6, 'Funding Allocation Parameters'!$G$6), IF('Funding Allocation Parameters'!$C$6="Complex Library Subsidy", 0, 0)))))</f>
        <v>804.2847999999999</v>
      </c>
      <c r="Z776" s="179">
        <f>IF('Funding Allocation Parameters'!$C$6="Basic Library Subsidy", 0, IF('Funding Allocation Parameters'!$C$6="Grant funding", 0, IF('Funding Allocation Parameters'!$C$6="Other author funding",  MIN(V776*'Funding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6" s="179">
        <f>IF('Funding Allocation Parameters'!$C$6="Basic Library Subsidy", MIN(W776*'Funding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MIN(W776*VLOOKUP(CONCATENATE($A776, 'Funding Allocation Parameters'!$I$6), 'Library Subsidy Complex'!$C$2:$J$55, 6, FALSE), VLOOKUP(CONCATENATE($A776, 'Funding Allocation Parameters'!$I$6), 'Library Subsidy Complex'!$C$2:$J$55, 8, FALSE)), 0)))))</f>
        <v>0</v>
      </c>
      <c r="AB776" s="179">
        <f>IF('Funding Allocation Parameters'!$C$6="Basic Library Subsidy", 0, IF('Funding Allocation Parameters'!$C$6="Grant funding", 0, IF('Funding Allocation Parameters'!$C$6="Other author funding",  MIN(W776*'Funding Allocation Parameters'!$E$6, 'Funding Allocation Parameters'!$G$6), IF('Funding Allocation Parameters'!$C$6="Any discretionary funds (grants if available, other if no grants)", MIN(W776*'Funding Allocation Parameters'!$E$6, 'Funding Allocation Parameters'!$G$6), IF('Funding Allocation Parameters'!$C$6="Complex Library Subsidy", 0, 0)))))</f>
        <v>804.2847999999999</v>
      </c>
      <c r="AC776" s="177">
        <f t="shared" si="378"/>
        <v>0</v>
      </c>
      <c r="AD776" s="177">
        <f t="shared" si="379"/>
        <v>0</v>
      </c>
      <c r="AE776" s="180">
        <f>IF('Funding Allocation Parameters'!$C$7="Basic Library Subsidy", MIN(AC776*'Funding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MIN(AC776*VLOOKUP(CONCATENATE($A776, 'Funding Allocation Parameters'!$I$7), 'Library Subsidy Complex'!$C$2:$J$55, 2, FALSE), VLOOKUP(CONCATENATE($A776, 'Funding Allocation Parameters'!$I$7), 'Library Subsidy Complex'!$C$2:$J$55, 4, FALSE)), 0)))))</f>
        <v>0</v>
      </c>
      <c r="AF776" s="180">
        <f>IF('Funding Allocation Parameters'!$C$7="Basic Library Subsidy", 0, IF('Funding Allocation Parameters'!$C$7="Grant funding",MIN(AC776*'Funding Allocation Parameters'!$E$7, 'Funding Allocation Parameters'!$G$7), IF('Funding Allocation Parameters'!$C$7="Other author funding", 0, IF('Funding Allocation Parameters'!$C$7="Any discretionary funds (grants if available, other if no grants)", MIN(AC776*'Funding Allocation Parameters'!$E$7, 'Funding Allocation Parameters'!$G$7), IF('Funding Allocation Parameters'!$C$7="Complex Library Subsidy", 0, 0)))))</f>
        <v>0</v>
      </c>
      <c r="AG776" s="180">
        <f>IF('Funding Allocation Parameters'!$C$7="Basic Library Subsidy", 0, IF('Funding Allocation Parameters'!$C$7="Grant funding", 0, IF('Funding Allocation Parameters'!$C$7="Other author funding",  MIN(AC776*'Funding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6" s="180">
        <f>IF('Funding Allocation Parameters'!$C$7="Basic Library Subsidy", MIN(AD776*'Funding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MIN(AD776*VLOOKUP(CONCATENATE($A776, 'Funding Allocation Parameters'!$I$7), 'Library Subsidy Complex'!$C$2:$J$55, 6, FALSE), VLOOKUP(CONCATENATE($A776, 'Funding Allocation Parameters'!$I$7), 'Library Subsidy Complex'!$C$2:$J$55, 8, FALSE)), 0)))))</f>
        <v>0</v>
      </c>
      <c r="AI776" s="180">
        <f>IF('Funding Allocation Parameters'!$C$7="Basic Library Subsidy", 0, IF('Funding Allocation Parameters'!$C$7="Grant funding", 0, IF('Funding Allocation Parameters'!$C$7="Other author funding",  MIN(AD776*'Funding Allocation Parameters'!$E$7, 'Funding Allocation Parameters'!$G$7), IF('Funding Allocation Parameters'!$C$7="Any discretionary funds (grants if available, other if no grants)", MIN(AD776*'Funding Allocation Parameters'!$E$7, 'Funding Allocation Parameters'!$G$7), IF('Funding Allocation Parameters'!$C$7="Complex Library Subsidy", 0, 0)))))</f>
        <v>0</v>
      </c>
      <c r="AJ776" s="177">
        <f t="shared" si="380"/>
        <v>0</v>
      </c>
      <c r="AK776" s="177">
        <f t="shared" si="381"/>
        <v>0</v>
      </c>
      <c r="AL776" s="181">
        <f>IF('Funding Allocation Parameters'!$C$8="Basic Library Subsidy", MIN(AJ776*'Funding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MIN(AJ776*VLOOKUP(CONCATENATE($A776, 'Funding Allocation Parameters'!$I$8), 'Library Subsidy Complex'!$C$2:$J$55, 2, FALSE), VLOOKUP(CONCATENATE($A776, 'Funding Allocation Parameters'!$I$8), 'Library Subsidy Complex'!$C$2:$J$55, 4, FALSE)), 0)))))</f>
        <v>0</v>
      </c>
      <c r="AM776" s="181">
        <f>IF('Funding Allocation Parameters'!$C$8="Basic Library Subsidy", 0, IF('Funding Allocation Parameters'!$C$8="Grant funding",MIN(AJ776*'Funding Allocation Parameters'!$E$8, 'Funding Allocation Parameters'!$G$8), IF('Funding Allocation Parameters'!$C$8="Other author funding", 0, IF('Funding Allocation Parameters'!$C$8="Any discretionary funds (grants if available, other if no grants)", MIN(AJ776*'Funding Allocation Parameters'!$E$8, 'Funding Allocation Parameters'!$G$8), IF('Funding Allocation Parameters'!$C$8="Complex Library Subsidy", 0, 0)))))</f>
        <v>0</v>
      </c>
      <c r="AN776" s="181">
        <f>IF('Funding Allocation Parameters'!$C$8="Basic Library Subsidy", 0, IF('Funding Allocation Parameters'!$C$8="Grant funding", 0, IF('Funding Allocation Parameters'!$C$8="Other author funding",  MIN(AJ776*'Funding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6" s="181">
        <f>IF('Funding Allocation Parameters'!$C$8="Basic Library Subsidy", MIN(AK776*'Funding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MIN(AK776*VLOOKUP(CONCATENATE($A776, 'Funding Allocation Parameters'!$I$8), 'Library Subsidy Complex'!$C$2:$J$55, 6, FALSE), VLOOKUP(CONCATENATE($A776, 'Funding Allocation Parameters'!$I$8), 'Library Subsidy Complex'!$C$2:$J$55, 8, FALSE)), 0)))))</f>
        <v>0</v>
      </c>
      <c r="AP776" s="181">
        <f>IF('Funding Allocation Parameters'!$C$8="Basic Library Subsidy", 0, IF('Funding Allocation Parameters'!$C$8="Grant funding", 0, IF('Funding Allocation Parameters'!$C$8="Other author funding",  MIN(AK776*'Funding Allocation Parameters'!$E$8, 'Funding Allocation Parameters'!$G$8), IF('Funding Allocation Parameters'!$C$8="Any discretionary funds (grants if available, other if no grants)", MIN(AK776*'Funding Allocation Parameters'!$E$8, 'Funding Allocation Parameters'!$G$8), IF('Funding Allocation Parameters'!$C$8="Complex Library Subsidy", 0, 0)))))</f>
        <v>0</v>
      </c>
      <c r="AQ776" s="177">
        <f t="shared" si="382"/>
        <v>0</v>
      </c>
      <c r="AR776" s="177">
        <f t="shared" si="383"/>
        <v>0</v>
      </c>
      <c r="AS776" s="182">
        <f t="shared" si="384"/>
        <v>1189</v>
      </c>
      <c r="AT776" s="182">
        <f t="shared" si="385"/>
        <v>804.2847999999999</v>
      </c>
      <c r="AU776" s="182">
        <f t="shared" si="386"/>
        <v>0</v>
      </c>
      <c r="AV776" s="182">
        <f t="shared" si="387"/>
        <v>1189</v>
      </c>
      <c r="AW776" s="182">
        <f t="shared" si="388"/>
        <v>804.2847999999999</v>
      </c>
      <c r="AX776" s="183">
        <f t="shared" si="389"/>
        <v>1189</v>
      </c>
      <c r="AY776" s="183">
        <f t="shared" si="390"/>
        <v>804.2847999999999</v>
      </c>
      <c r="AZ776" s="183">
        <f t="shared" si="391"/>
        <v>0</v>
      </c>
      <c r="BA776" s="183">
        <f t="shared" si="392"/>
        <v>0</v>
      </c>
      <c r="BB776" s="183">
        <f t="shared" si="393"/>
        <v>0</v>
      </c>
      <c r="BC776" s="184">
        <f t="shared" si="394"/>
        <v>1189</v>
      </c>
      <c r="BD776" s="184">
        <f t="shared" si="395"/>
        <v>0</v>
      </c>
      <c r="BE776" s="184">
        <f t="shared" si="396"/>
        <v>804.2847999999999</v>
      </c>
      <c r="BF776" s="184">
        <f t="shared" si="397"/>
        <v>0</v>
      </c>
      <c r="BG776" s="102">
        <f t="shared" si="398"/>
        <v>0</v>
      </c>
      <c r="BH776" s="102">
        <f t="shared" si="399"/>
        <v>0</v>
      </c>
      <c r="BI776" s="102">
        <f t="shared" si="400"/>
        <v>0</v>
      </c>
      <c r="BJ776" s="102">
        <f t="shared" si="401"/>
        <v>1</v>
      </c>
      <c r="BK776" s="102">
        <f t="shared" si="402"/>
        <v>0</v>
      </c>
      <c r="BL776" s="102">
        <f t="shared" si="403"/>
        <v>0</v>
      </c>
      <c r="BN776" s="102"/>
    </row>
    <row r="777" spans="1:66" x14ac:dyDescent="0.25">
      <c r="A777" s="102" t="s">
        <v>18</v>
      </c>
      <c r="B777" s="102" t="s">
        <v>8</v>
      </c>
      <c r="C777" s="102" t="s">
        <v>8</v>
      </c>
      <c r="D777" s="102" t="s">
        <v>27</v>
      </c>
      <c r="E777" s="102" t="s">
        <v>836</v>
      </c>
      <c r="F777" s="102" t="s">
        <v>1440</v>
      </c>
      <c r="G777" s="102">
        <v>1.52</v>
      </c>
      <c r="H777" s="102">
        <v>1</v>
      </c>
      <c r="I777" s="102">
        <v>1</v>
      </c>
      <c r="J777" s="167">
        <f>IFERROR(H777*VLOOKUP(A777, 'Advanced Parameters'!$B$7:$G$20, 6, FALSE)*VLOOKUP(A777, 'Growth Parameters'!$B$6:$H$19, 6, FALSE), 0)</f>
        <v>1</v>
      </c>
      <c r="K777" s="167">
        <f>IFERROR(IF('Advanced Parameters'!$C$5="n",'Raw Data'!I777*VLOOKUP(A777,'Advanced Parameters'!$B$7:$G$20,6,FALSE),J777*VLOOKUP(A777,'Advanced Parameters'!$B$7:$G$20,2,FALSE))*VLOOKUP(A777, 'Growth Parameters'!$B$6:$H$19, 6, FALSE), 0)</f>
        <v>1</v>
      </c>
      <c r="L777" s="167">
        <f t="shared" si="373"/>
        <v>0</v>
      </c>
      <c r="M777" s="168">
        <f>IFERROR(IF(G777="NA","NA",IF(G777&gt;'APC Parameters'!$K$6+VLOOKUP('Raw Data'!A777, 'APC Parameters'!$H$7:$L$20, 4, FALSE), 'APC Parameters'!$L$6+VLOOKUP('Raw Data'!A777, 'APC Parameters'!$H$7:$L$20, 5, FALSE), G777*('APC Parameters'!$J$6+VLOOKUP('Raw Data'!A777, 'APC Parameters'!$H$7:$L$20, 3, FALSE))+'APC Parameters'!$I$6+VLOOKUP('Raw Data'!A777, 'APC Parameters'!$H$7:$L$20, 2, FALSE))), 0)</f>
        <v>2225.9679999999998</v>
      </c>
      <c r="N777" s="168">
        <f t="shared" si="374"/>
        <v>2225.9679999999998</v>
      </c>
      <c r="O777" s="168">
        <f>IFERROR(IF(M777="NA",VLOOKUP(D777,'Internal Calculations'!$B$10:$C$11,2,FALSE), M777)*VLOOKUP(A777, 'Growth Parameters'!$B$6:$H$19, 7, FALSE), 0)</f>
        <v>2225.9679999999998</v>
      </c>
      <c r="P777" s="177">
        <f t="shared" si="375"/>
        <v>2225.9679999999998</v>
      </c>
      <c r="Q777" s="178">
        <f>IF('Funding Allocation Parameters'!$C$5="Basic Library Subsidy", MIN(O777*('Funding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MIN($O777*(VLOOKUP(CONCATENATE($A777, 'Funding Allocation Parameters'!$I$5), 'Library Subsidy Complex'!$C$2:$J$55, 2, FALSE)), VLOOKUP(CONCATENATE($A777, 'Funding Allocation Parameters'!$I$5), 'Library Subsidy Complex'!$C$2:$J$55, 4, FALSE)), 0)))))</f>
        <v>1189</v>
      </c>
      <c r="R777" s="178">
        <f>IF('Funding Allocation Parameters'!$C$5="Basic Library Subsidy", 0, IF('Funding Allocation Parameters'!$C$5="Grant funding",MIN(O777*('Funding Allocation Parameters'!$E$5), 'Funding Allocation Parameters'!$G$5), IF('Funding Allocation Parameters'!$C$5="Other author funding", 0, IF('Funding Allocation Parameters'!$C$5="Any discretionary funds (grants if available, other if no grants)", MIN(O777*('Funding Allocation Parameters'!$E$5), 'Funding Allocation Parameters'!$G$5), IF('Funding Allocation Parameters'!$C$5="Complex Library Subsidy", 0, 0)))))</f>
        <v>0</v>
      </c>
      <c r="S777" s="178">
        <f>IF('Funding Allocation Parameters'!$C$5="Basic Library Subsidy", 0, IF('Funding Allocation Parameters'!$C$5="Grant funding", 0, IF('Funding Allocation Parameters'!$C$5="Other author funding",  MIN(O777*('Funding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7" s="178">
        <f>IF('Funding Allocation Parameters'!$C$5="Basic Library Subsidy", MIN(O777*('Funding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MIN($O777*(VLOOKUP(CONCATENATE($A777, 'Funding Allocation Parameters'!$I$5), 'Library Subsidy Complex'!$C$2:$J$55, 6, FALSE)), VLOOKUP(CONCATENATE($A777, 'Funding Allocation Parameters'!$I$5), 'Library Subsidy Complex'!$C$2:$J$55, 8, FALSE)), 0)))))</f>
        <v>1189</v>
      </c>
      <c r="U777" s="178">
        <f>IF('Funding Allocation Parameters'!$C$5="Basic Library Subsidy", 0, IF('Funding Allocation Parameters'!$C$5="Grant funding", 0, IF('Funding Allocation Parameters'!$C$5="Other author funding",  MIN(O777*('Funding Allocation Parameters'!$E$5), 'Funding Allocation Parameters'!$G$5), IF('Funding Allocation Parameters'!$C$5="Any discretionary funds (grants if available, other if no grants)", MIN(O777*('Funding Allocation Parameters'!$E$5), 'Funding Allocation Parameters'!$G$5), IF('Funding Allocation Parameters'!$C$5="Complex Library Subsidy", 0, 0)))))</f>
        <v>0</v>
      </c>
      <c r="V777" s="177">
        <f t="shared" si="376"/>
        <v>1036.9679999999998</v>
      </c>
      <c r="W777" s="177">
        <f t="shared" si="377"/>
        <v>1036.9679999999998</v>
      </c>
      <c r="X777" s="179">
        <f>IF('Funding Allocation Parameters'!$C$6="Basic Library Subsidy", MIN(V777*'Funding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MIN(V777*VLOOKUP(CONCATENATE($A777, 'Funding Allocation Parameters'!$I$6), 'Library Subsidy Complex'!$C$2:$J$55, 2, FALSE), VLOOKUP(CONCATENATE($A777, 'Funding Allocation Parameters'!$I$6), 'Library Subsidy Complex'!$C$2:$J$55, 4, FALSE)), 0)))))</f>
        <v>0</v>
      </c>
      <c r="Y777" s="179">
        <f>IF('Funding Allocation Parameters'!$C$6="Basic Library Subsidy", 0, IF('Funding Allocation Parameters'!$C$6="Grant funding",MIN(V777*'Funding Allocation Parameters'!$E$6, 'Funding Allocation Parameters'!$G$6), IF('Funding Allocation Parameters'!$C$6="Other author funding", 0, IF('Funding Allocation Parameters'!$C$6="Any discretionary funds (grants if available, other if no grants)", MIN(V777*'Funding Allocation Parameters'!$E$6, 'Funding Allocation Parameters'!$G$6), IF('Funding Allocation Parameters'!$C$6="Complex Library Subsidy", 0, 0)))))</f>
        <v>1036.9679999999998</v>
      </c>
      <c r="Z777" s="179">
        <f>IF('Funding Allocation Parameters'!$C$6="Basic Library Subsidy", 0, IF('Funding Allocation Parameters'!$C$6="Grant funding", 0, IF('Funding Allocation Parameters'!$C$6="Other author funding",  MIN(V777*'Funding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7" s="179">
        <f>IF('Funding Allocation Parameters'!$C$6="Basic Library Subsidy", MIN(W777*'Funding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MIN(W777*VLOOKUP(CONCATENATE($A777, 'Funding Allocation Parameters'!$I$6), 'Library Subsidy Complex'!$C$2:$J$55, 6, FALSE), VLOOKUP(CONCATENATE($A777, 'Funding Allocation Parameters'!$I$6), 'Library Subsidy Complex'!$C$2:$J$55, 8, FALSE)), 0)))))</f>
        <v>0</v>
      </c>
      <c r="AB777" s="179">
        <f>IF('Funding Allocation Parameters'!$C$6="Basic Library Subsidy", 0, IF('Funding Allocation Parameters'!$C$6="Grant funding", 0, IF('Funding Allocation Parameters'!$C$6="Other author funding",  MIN(W777*'Funding Allocation Parameters'!$E$6, 'Funding Allocation Parameters'!$G$6), IF('Funding Allocation Parameters'!$C$6="Any discretionary funds (grants if available, other if no grants)", MIN(W777*'Funding Allocation Parameters'!$E$6, 'Funding Allocation Parameters'!$G$6), IF('Funding Allocation Parameters'!$C$6="Complex Library Subsidy", 0, 0)))))</f>
        <v>1036.9679999999998</v>
      </c>
      <c r="AC777" s="177">
        <f t="shared" si="378"/>
        <v>0</v>
      </c>
      <c r="AD777" s="177">
        <f t="shared" si="379"/>
        <v>0</v>
      </c>
      <c r="AE777" s="180">
        <f>IF('Funding Allocation Parameters'!$C$7="Basic Library Subsidy", MIN(AC777*'Funding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MIN(AC777*VLOOKUP(CONCATENATE($A777, 'Funding Allocation Parameters'!$I$7), 'Library Subsidy Complex'!$C$2:$J$55, 2, FALSE), VLOOKUP(CONCATENATE($A777, 'Funding Allocation Parameters'!$I$7), 'Library Subsidy Complex'!$C$2:$J$55, 4, FALSE)), 0)))))</f>
        <v>0</v>
      </c>
      <c r="AF777" s="180">
        <f>IF('Funding Allocation Parameters'!$C$7="Basic Library Subsidy", 0, IF('Funding Allocation Parameters'!$C$7="Grant funding",MIN(AC777*'Funding Allocation Parameters'!$E$7, 'Funding Allocation Parameters'!$G$7), IF('Funding Allocation Parameters'!$C$7="Other author funding", 0, IF('Funding Allocation Parameters'!$C$7="Any discretionary funds (grants if available, other if no grants)", MIN(AC777*'Funding Allocation Parameters'!$E$7, 'Funding Allocation Parameters'!$G$7), IF('Funding Allocation Parameters'!$C$7="Complex Library Subsidy", 0, 0)))))</f>
        <v>0</v>
      </c>
      <c r="AG777" s="180">
        <f>IF('Funding Allocation Parameters'!$C$7="Basic Library Subsidy", 0, IF('Funding Allocation Parameters'!$C$7="Grant funding", 0, IF('Funding Allocation Parameters'!$C$7="Other author funding",  MIN(AC777*'Funding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7" s="180">
        <f>IF('Funding Allocation Parameters'!$C$7="Basic Library Subsidy", MIN(AD777*'Funding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MIN(AD777*VLOOKUP(CONCATENATE($A777, 'Funding Allocation Parameters'!$I$7), 'Library Subsidy Complex'!$C$2:$J$55, 6, FALSE), VLOOKUP(CONCATENATE($A777, 'Funding Allocation Parameters'!$I$7), 'Library Subsidy Complex'!$C$2:$J$55, 8, FALSE)), 0)))))</f>
        <v>0</v>
      </c>
      <c r="AI777" s="180">
        <f>IF('Funding Allocation Parameters'!$C$7="Basic Library Subsidy", 0, IF('Funding Allocation Parameters'!$C$7="Grant funding", 0, IF('Funding Allocation Parameters'!$C$7="Other author funding",  MIN(AD777*'Funding Allocation Parameters'!$E$7, 'Funding Allocation Parameters'!$G$7), IF('Funding Allocation Parameters'!$C$7="Any discretionary funds (grants if available, other if no grants)", MIN(AD777*'Funding Allocation Parameters'!$E$7, 'Funding Allocation Parameters'!$G$7), IF('Funding Allocation Parameters'!$C$7="Complex Library Subsidy", 0, 0)))))</f>
        <v>0</v>
      </c>
      <c r="AJ777" s="177">
        <f t="shared" si="380"/>
        <v>0</v>
      </c>
      <c r="AK777" s="177">
        <f t="shared" si="381"/>
        <v>0</v>
      </c>
      <c r="AL777" s="181">
        <f>IF('Funding Allocation Parameters'!$C$8="Basic Library Subsidy", MIN(AJ777*'Funding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MIN(AJ777*VLOOKUP(CONCATENATE($A777, 'Funding Allocation Parameters'!$I$8), 'Library Subsidy Complex'!$C$2:$J$55, 2, FALSE), VLOOKUP(CONCATENATE($A777, 'Funding Allocation Parameters'!$I$8), 'Library Subsidy Complex'!$C$2:$J$55, 4, FALSE)), 0)))))</f>
        <v>0</v>
      </c>
      <c r="AM777" s="181">
        <f>IF('Funding Allocation Parameters'!$C$8="Basic Library Subsidy", 0, IF('Funding Allocation Parameters'!$C$8="Grant funding",MIN(AJ777*'Funding Allocation Parameters'!$E$8, 'Funding Allocation Parameters'!$G$8), IF('Funding Allocation Parameters'!$C$8="Other author funding", 0, IF('Funding Allocation Parameters'!$C$8="Any discretionary funds (grants if available, other if no grants)", MIN(AJ777*'Funding Allocation Parameters'!$E$8, 'Funding Allocation Parameters'!$G$8), IF('Funding Allocation Parameters'!$C$8="Complex Library Subsidy", 0, 0)))))</f>
        <v>0</v>
      </c>
      <c r="AN777" s="181">
        <f>IF('Funding Allocation Parameters'!$C$8="Basic Library Subsidy", 0, IF('Funding Allocation Parameters'!$C$8="Grant funding", 0, IF('Funding Allocation Parameters'!$C$8="Other author funding",  MIN(AJ777*'Funding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7" s="181">
        <f>IF('Funding Allocation Parameters'!$C$8="Basic Library Subsidy", MIN(AK777*'Funding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MIN(AK777*VLOOKUP(CONCATENATE($A777, 'Funding Allocation Parameters'!$I$8), 'Library Subsidy Complex'!$C$2:$J$55, 6, FALSE), VLOOKUP(CONCATENATE($A777, 'Funding Allocation Parameters'!$I$8), 'Library Subsidy Complex'!$C$2:$J$55, 8, FALSE)), 0)))))</f>
        <v>0</v>
      </c>
      <c r="AP777" s="181">
        <f>IF('Funding Allocation Parameters'!$C$8="Basic Library Subsidy", 0, IF('Funding Allocation Parameters'!$C$8="Grant funding", 0, IF('Funding Allocation Parameters'!$C$8="Other author funding",  MIN(AK777*'Funding Allocation Parameters'!$E$8, 'Funding Allocation Parameters'!$G$8), IF('Funding Allocation Parameters'!$C$8="Any discretionary funds (grants if available, other if no grants)", MIN(AK777*'Funding Allocation Parameters'!$E$8, 'Funding Allocation Parameters'!$G$8), IF('Funding Allocation Parameters'!$C$8="Complex Library Subsidy", 0, 0)))))</f>
        <v>0</v>
      </c>
      <c r="AQ777" s="177">
        <f t="shared" si="382"/>
        <v>0</v>
      </c>
      <c r="AR777" s="177">
        <f t="shared" si="383"/>
        <v>0</v>
      </c>
      <c r="AS777" s="182">
        <f t="shared" si="384"/>
        <v>1189</v>
      </c>
      <c r="AT777" s="182">
        <f t="shared" si="385"/>
        <v>1036.9679999999998</v>
      </c>
      <c r="AU777" s="182">
        <f t="shared" si="386"/>
        <v>0</v>
      </c>
      <c r="AV777" s="182">
        <f t="shared" si="387"/>
        <v>1189</v>
      </c>
      <c r="AW777" s="182">
        <f t="shared" si="388"/>
        <v>1036.9679999999998</v>
      </c>
      <c r="AX777" s="183">
        <f t="shared" si="389"/>
        <v>1189</v>
      </c>
      <c r="AY777" s="183">
        <f t="shared" si="390"/>
        <v>1036.9679999999998</v>
      </c>
      <c r="AZ777" s="183">
        <f t="shared" si="391"/>
        <v>0</v>
      </c>
      <c r="BA777" s="183">
        <f t="shared" si="392"/>
        <v>0</v>
      </c>
      <c r="BB777" s="183">
        <f t="shared" si="393"/>
        <v>0</v>
      </c>
      <c r="BC777" s="184">
        <f t="shared" si="394"/>
        <v>1189</v>
      </c>
      <c r="BD777" s="184">
        <f t="shared" si="395"/>
        <v>0</v>
      </c>
      <c r="BE777" s="184">
        <f t="shared" si="396"/>
        <v>1036.9679999999998</v>
      </c>
      <c r="BF777" s="184">
        <f t="shared" si="397"/>
        <v>0</v>
      </c>
      <c r="BG777" s="102">
        <f t="shared" si="398"/>
        <v>0</v>
      </c>
      <c r="BH777" s="102">
        <f t="shared" si="399"/>
        <v>0</v>
      </c>
      <c r="BI777" s="102">
        <f t="shared" si="400"/>
        <v>0</v>
      </c>
      <c r="BJ777" s="102">
        <f t="shared" si="401"/>
        <v>1</v>
      </c>
      <c r="BK777" s="102">
        <f t="shared" si="402"/>
        <v>0</v>
      </c>
      <c r="BL777" s="102">
        <f t="shared" si="403"/>
        <v>0</v>
      </c>
      <c r="BN777" s="102"/>
    </row>
    <row r="778" spans="1:66" x14ac:dyDescent="0.25">
      <c r="A778" s="102" t="s">
        <v>24</v>
      </c>
      <c r="B778" s="102" t="s">
        <v>8</v>
      </c>
      <c r="C778" s="102" t="s">
        <v>8</v>
      </c>
      <c r="D778" s="102" t="s">
        <v>27</v>
      </c>
      <c r="E778" s="102" t="s">
        <v>53</v>
      </c>
      <c r="F778" s="102" t="s">
        <v>1441</v>
      </c>
      <c r="G778" s="102">
        <v>1.095</v>
      </c>
      <c r="H778" s="102">
        <v>1</v>
      </c>
      <c r="I778" s="102">
        <v>1</v>
      </c>
      <c r="J778" s="167">
        <f>IFERROR(H778*VLOOKUP(A778, 'Advanced Parameters'!$B$7:$G$20, 6, FALSE)*VLOOKUP(A778, 'Growth Parameters'!$B$6:$H$19, 6, FALSE), 0)</f>
        <v>1</v>
      </c>
      <c r="K778" s="167">
        <f>IFERROR(IF('Advanced Parameters'!$C$5="n",'Raw Data'!I778*VLOOKUP(A778,'Advanced Parameters'!$B$7:$G$20,6,FALSE),J778*VLOOKUP(A778,'Advanced Parameters'!$B$7:$G$20,2,FALSE))*VLOOKUP(A778, 'Growth Parameters'!$B$6:$H$19, 6, FALSE), 0)</f>
        <v>1</v>
      </c>
      <c r="L778" s="167">
        <f t="shared" si="373"/>
        <v>0</v>
      </c>
      <c r="M778" s="168">
        <f>IFERROR(IF(G778="NA","NA",IF(G778&gt;'APC Parameters'!$K$6+VLOOKUP('Raw Data'!A778, 'APC Parameters'!$H$7:$L$20, 4, FALSE), 'APC Parameters'!$L$6+VLOOKUP('Raw Data'!A778, 'APC Parameters'!$H$7:$L$20, 5, FALSE), G778*('APC Parameters'!$J$6+VLOOKUP('Raw Data'!A778, 'APC Parameters'!$H$7:$L$20, 3, FALSE))+'APC Parameters'!$I$6+VLOOKUP('Raw Data'!A778, 'APC Parameters'!$H$7:$L$20, 2, FALSE))), 0)</f>
        <v>1924.473</v>
      </c>
      <c r="N778" s="168">
        <f t="shared" si="374"/>
        <v>1924.473</v>
      </c>
      <c r="O778" s="168">
        <f>IFERROR(IF(M778="NA",VLOOKUP(D778,'Internal Calculations'!$B$10:$C$11,2,FALSE), M778)*VLOOKUP(A778, 'Growth Parameters'!$B$6:$H$19, 7, FALSE), 0)</f>
        <v>1924.473</v>
      </c>
      <c r="P778" s="177">
        <f t="shared" si="375"/>
        <v>1924.473</v>
      </c>
      <c r="Q778" s="178">
        <f>IF('Funding Allocation Parameters'!$C$5="Basic Library Subsidy", MIN(O778*('Funding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MIN($O778*(VLOOKUP(CONCATENATE($A778, 'Funding Allocation Parameters'!$I$5), 'Library Subsidy Complex'!$C$2:$J$55, 2, FALSE)), VLOOKUP(CONCATENATE($A778, 'Funding Allocation Parameters'!$I$5), 'Library Subsidy Complex'!$C$2:$J$55, 4, FALSE)), 0)))))</f>
        <v>1189</v>
      </c>
      <c r="R778" s="178">
        <f>IF('Funding Allocation Parameters'!$C$5="Basic Library Subsidy", 0, IF('Funding Allocation Parameters'!$C$5="Grant funding",MIN(O778*('Funding Allocation Parameters'!$E$5), 'Funding Allocation Parameters'!$G$5), IF('Funding Allocation Parameters'!$C$5="Other author funding", 0, IF('Funding Allocation Parameters'!$C$5="Any discretionary funds (grants if available, other if no grants)", MIN(O778*('Funding Allocation Parameters'!$E$5), 'Funding Allocation Parameters'!$G$5), IF('Funding Allocation Parameters'!$C$5="Complex Library Subsidy", 0, 0)))))</f>
        <v>0</v>
      </c>
      <c r="S778" s="178">
        <f>IF('Funding Allocation Parameters'!$C$5="Basic Library Subsidy", 0, IF('Funding Allocation Parameters'!$C$5="Grant funding", 0, IF('Funding Allocation Parameters'!$C$5="Other author funding",  MIN(O778*('Funding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8" s="178">
        <f>IF('Funding Allocation Parameters'!$C$5="Basic Library Subsidy", MIN(O778*('Funding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MIN($O778*(VLOOKUP(CONCATENATE($A778, 'Funding Allocation Parameters'!$I$5), 'Library Subsidy Complex'!$C$2:$J$55, 6, FALSE)), VLOOKUP(CONCATENATE($A778, 'Funding Allocation Parameters'!$I$5), 'Library Subsidy Complex'!$C$2:$J$55, 8, FALSE)), 0)))))</f>
        <v>1189</v>
      </c>
      <c r="U778" s="178">
        <f>IF('Funding Allocation Parameters'!$C$5="Basic Library Subsidy", 0, IF('Funding Allocation Parameters'!$C$5="Grant funding", 0, IF('Funding Allocation Parameters'!$C$5="Other author funding",  MIN(O778*('Funding Allocation Parameters'!$E$5), 'Funding Allocation Parameters'!$G$5), IF('Funding Allocation Parameters'!$C$5="Any discretionary funds (grants if available, other if no grants)", MIN(O778*('Funding Allocation Parameters'!$E$5), 'Funding Allocation Parameters'!$G$5), IF('Funding Allocation Parameters'!$C$5="Complex Library Subsidy", 0, 0)))))</f>
        <v>0</v>
      </c>
      <c r="V778" s="177">
        <f t="shared" si="376"/>
        <v>735.47299999999996</v>
      </c>
      <c r="W778" s="177">
        <f t="shared" si="377"/>
        <v>735.47299999999996</v>
      </c>
      <c r="X778" s="179">
        <f>IF('Funding Allocation Parameters'!$C$6="Basic Library Subsidy", MIN(V778*'Funding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MIN(V778*VLOOKUP(CONCATENATE($A778, 'Funding Allocation Parameters'!$I$6), 'Library Subsidy Complex'!$C$2:$J$55, 2, FALSE), VLOOKUP(CONCATENATE($A778, 'Funding Allocation Parameters'!$I$6), 'Library Subsidy Complex'!$C$2:$J$55, 4, FALSE)), 0)))))</f>
        <v>0</v>
      </c>
      <c r="Y778" s="179">
        <f>IF('Funding Allocation Parameters'!$C$6="Basic Library Subsidy", 0, IF('Funding Allocation Parameters'!$C$6="Grant funding",MIN(V778*'Funding Allocation Parameters'!$E$6, 'Funding Allocation Parameters'!$G$6), IF('Funding Allocation Parameters'!$C$6="Other author funding", 0, IF('Funding Allocation Parameters'!$C$6="Any discretionary funds (grants if available, other if no grants)", MIN(V778*'Funding Allocation Parameters'!$E$6, 'Funding Allocation Parameters'!$G$6), IF('Funding Allocation Parameters'!$C$6="Complex Library Subsidy", 0, 0)))))</f>
        <v>735.47299999999996</v>
      </c>
      <c r="Z778" s="179">
        <f>IF('Funding Allocation Parameters'!$C$6="Basic Library Subsidy", 0, IF('Funding Allocation Parameters'!$C$6="Grant funding", 0, IF('Funding Allocation Parameters'!$C$6="Other author funding",  MIN(V778*'Funding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8" s="179">
        <f>IF('Funding Allocation Parameters'!$C$6="Basic Library Subsidy", MIN(W778*'Funding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MIN(W778*VLOOKUP(CONCATENATE($A778, 'Funding Allocation Parameters'!$I$6), 'Library Subsidy Complex'!$C$2:$J$55, 6, FALSE), VLOOKUP(CONCATENATE($A778, 'Funding Allocation Parameters'!$I$6), 'Library Subsidy Complex'!$C$2:$J$55, 8, FALSE)), 0)))))</f>
        <v>0</v>
      </c>
      <c r="AB778" s="179">
        <f>IF('Funding Allocation Parameters'!$C$6="Basic Library Subsidy", 0, IF('Funding Allocation Parameters'!$C$6="Grant funding", 0, IF('Funding Allocation Parameters'!$C$6="Other author funding",  MIN(W778*'Funding Allocation Parameters'!$E$6, 'Funding Allocation Parameters'!$G$6), IF('Funding Allocation Parameters'!$C$6="Any discretionary funds (grants if available, other if no grants)", MIN(W778*'Funding Allocation Parameters'!$E$6, 'Funding Allocation Parameters'!$G$6), IF('Funding Allocation Parameters'!$C$6="Complex Library Subsidy", 0, 0)))))</f>
        <v>735.47299999999996</v>
      </c>
      <c r="AC778" s="177">
        <f t="shared" si="378"/>
        <v>0</v>
      </c>
      <c r="AD778" s="177">
        <f t="shared" si="379"/>
        <v>0</v>
      </c>
      <c r="AE778" s="180">
        <f>IF('Funding Allocation Parameters'!$C$7="Basic Library Subsidy", MIN(AC778*'Funding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MIN(AC778*VLOOKUP(CONCATENATE($A778, 'Funding Allocation Parameters'!$I$7), 'Library Subsidy Complex'!$C$2:$J$55, 2, FALSE), VLOOKUP(CONCATENATE($A778, 'Funding Allocation Parameters'!$I$7), 'Library Subsidy Complex'!$C$2:$J$55, 4, FALSE)), 0)))))</f>
        <v>0</v>
      </c>
      <c r="AF778" s="180">
        <f>IF('Funding Allocation Parameters'!$C$7="Basic Library Subsidy", 0, IF('Funding Allocation Parameters'!$C$7="Grant funding",MIN(AC778*'Funding Allocation Parameters'!$E$7, 'Funding Allocation Parameters'!$G$7), IF('Funding Allocation Parameters'!$C$7="Other author funding", 0, IF('Funding Allocation Parameters'!$C$7="Any discretionary funds (grants if available, other if no grants)", MIN(AC778*'Funding Allocation Parameters'!$E$7, 'Funding Allocation Parameters'!$G$7), IF('Funding Allocation Parameters'!$C$7="Complex Library Subsidy", 0, 0)))))</f>
        <v>0</v>
      </c>
      <c r="AG778" s="180">
        <f>IF('Funding Allocation Parameters'!$C$7="Basic Library Subsidy", 0, IF('Funding Allocation Parameters'!$C$7="Grant funding", 0, IF('Funding Allocation Parameters'!$C$7="Other author funding",  MIN(AC778*'Funding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8" s="180">
        <f>IF('Funding Allocation Parameters'!$C$7="Basic Library Subsidy", MIN(AD778*'Funding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MIN(AD778*VLOOKUP(CONCATENATE($A778, 'Funding Allocation Parameters'!$I$7), 'Library Subsidy Complex'!$C$2:$J$55, 6, FALSE), VLOOKUP(CONCATENATE($A778, 'Funding Allocation Parameters'!$I$7), 'Library Subsidy Complex'!$C$2:$J$55, 8, FALSE)), 0)))))</f>
        <v>0</v>
      </c>
      <c r="AI778" s="180">
        <f>IF('Funding Allocation Parameters'!$C$7="Basic Library Subsidy", 0, IF('Funding Allocation Parameters'!$C$7="Grant funding", 0, IF('Funding Allocation Parameters'!$C$7="Other author funding",  MIN(AD778*'Funding Allocation Parameters'!$E$7, 'Funding Allocation Parameters'!$G$7), IF('Funding Allocation Parameters'!$C$7="Any discretionary funds (grants if available, other if no grants)", MIN(AD778*'Funding Allocation Parameters'!$E$7, 'Funding Allocation Parameters'!$G$7), IF('Funding Allocation Parameters'!$C$7="Complex Library Subsidy", 0, 0)))))</f>
        <v>0</v>
      </c>
      <c r="AJ778" s="177">
        <f t="shared" si="380"/>
        <v>0</v>
      </c>
      <c r="AK778" s="177">
        <f t="shared" si="381"/>
        <v>0</v>
      </c>
      <c r="AL778" s="181">
        <f>IF('Funding Allocation Parameters'!$C$8="Basic Library Subsidy", MIN(AJ778*'Funding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MIN(AJ778*VLOOKUP(CONCATENATE($A778, 'Funding Allocation Parameters'!$I$8), 'Library Subsidy Complex'!$C$2:$J$55, 2, FALSE), VLOOKUP(CONCATENATE($A778, 'Funding Allocation Parameters'!$I$8), 'Library Subsidy Complex'!$C$2:$J$55, 4, FALSE)), 0)))))</f>
        <v>0</v>
      </c>
      <c r="AM778" s="181">
        <f>IF('Funding Allocation Parameters'!$C$8="Basic Library Subsidy", 0, IF('Funding Allocation Parameters'!$C$8="Grant funding",MIN(AJ778*'Funding Allocation Parameters'!$E$8, 'Funding Allocation Parameters'!$G$8), IF('Funding Allocation Parameters'!$C$8="Other author funding", 0, IF('Funding Allocation Parameters'!$C$8="Any discretionary funds (grants if available, other if no grants)", MIN(AJ778*'Funding Allocation Parameters'!$E$8, 'Funding Allocation Parameters'!$G$8), IF('Funding Allocation Parameters'!$C$8="Complex Library Subsidy", 0, 0)))))</f>
        <v>0</v>
      </c>
      <c r="AN778" s="181">
        <f>IF('Funding Allocation Parameters'!$C$8="Basic Library Subsidy", 0, IF('Funding Allocation Parameters'!$C$8="Grant funding", 0, IF('Funding Allocation Parameters'!$C$8="Other author funding",  MIN(AJ778*'Funding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8" s="181">
        <f>IF('Funding Allocation Parameters'!$C$8="Basic Library Subsidy", MIN(AK778*'Funding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MIN(AK778*VLOOKUP(CONCATENATE($A778, 'Funding Allocation Parameters'!$I$8), 'Library Subsidy Complex'!$C$2:$J$55, 6, FALSE), VLOOKUP(CONCATENATE($A778, 'Funding Allocation Parameters'!$I$8), 'Library Subsidy Complex'!$C$2:$J$55, 8, FALSE)), 0)))))</f>
        <v>0</v>
      </c>
      <c r="AP778" s="181">
        <f>IF('Funding Allocation Parameters'!$C$8="Basic Library Subsidy", 0, IF('Funding Allocation Parameters'!$C$8="Grant funding", 0, IF('Funding Allocation Parameters'!$C$8="Other author funding",  MIN(AK778*'Funding Allocation Parameters'!$E$8, 'Funding Allocation Parameters'!$G$8), IF('Funding Allocation Parameters'!$C$8="Any discretionary funds (grants if available, other if no grants)", MIN(AK778*'Funding Allocation Parameters'!$E$8, 'Funding Allocation Parameters'!$G$8), IF('Funding Allocation Parameters'!$C$8="Complex Library Subsidy", 0, 0)))))</f>
        <v>0</v>
      </c>
      <c r="AQ778" s="177">
        <f t="shared" si="382"/>
        <v>0</v>
      </c>
      <c r="AR778" s="177">
        <f t="shared" si="383"/>
        <v>0</v>
      </c>
      <c r="AS778" s="182">
        <f t="shared" si="384"/>
        <v>1189</v>
      </c>
      <c r="AT778" s="182">
        <f t="shared" si="385"/>
        <v>735.47299999999996</v>
      </c>
      <c r="AU778" s="182">
        <f t="shared" si="386"/>
        <v>0</v>
      </c>
      <c r="AV778" s="182">
        <f t="shared" si="387"/>
        <v>1189</v>
      </c>
      <c r="AW778" s="182">
        <f t="shared" si="388"/>
        <v>735.47299999999996</v>
      </c>
      <c r="AX778" s="183">
        <f t="shared" si="389"/>
        <v>1189</v>
      </c>
      <c r="AY778" s="183">
        <f t="shared" si="390"/>
        <v>735.47299999999996</v>
      </c>
      <c r="AZ778" s="183">
        <f t="shared" si="391"/>
        <v>0</v>
      </c>
      <c r="BA778" s="183">
        <f t="shared" si="392"/>
        <v>0</v>
      </c>
      <c r="BB778" s="183">
        <f t="shared" si="393"/>
        <v>0</v>
      </c>
      <c r="BC778" s="184">
        <f t="shared" si="394"/>
        <v>1189</v>
      </c>
      <c r="BD778" s="184">
        <f t="shared" si="395"/>
        <v>0</v>
      </c>
      <c r="BE778" s="184">
        <f t="shared" si="396"/>
        <v>735.47299999999996</v>
      </c>
      <c r="BF778" s="184">
        <f t="shared" si="397"/>
        <v>0</v>
      </c>
      <c r="BG778" s="102">
        <f t="shared" si="398"/>
        <v>0</v>
      </c>
      <c r="BH778" s="102">
        <f t="shared" si="399"/>
        <v>0</v>
      </c>
      <c r="BI778" s="102">
        <f t="shared" si="400"/>
        <v>0</v>
      </c>
      <c r="BJ778" s="102">
        <f t="shared" si="401"/>
        <v>1</v>
      </c>
      <c r="BK778" s="102">
        <f t="shared" si="402"/>
        <v>0</v>
      </c>
      <c r="BL778" s="102">
        <f t="shared" si="403"/>
        <v>0</v>
      </c>
      <c r="BN778" s="102"/>
    </row>
    <row r="779" spans="1:66" x14ac:dyDescent="0.25">
      <c r="A779" s="102" t="s">
        <v>7</v>
      </c>
      <c r="B779" s="102" t="s">
        <v>8</v>
      </c>
      <c r="C779" s="102" t="s">
        <v>8</v>
      </c>
      <c r="D779" s="102" t="s">
        <v>27</v>
      </c>
      <c r="E779" s="102" t="s">
        <v>1442</v>
      </c>
      <c r="F779" s="102" t="s">
        <v>1443</v>
      </c>
      <c r="G779" s="102">
        <v>0.29199999999999998</v>
      </c>
      <c r="H779" s="102">
        <v>1</v>
      </c>
      <c r="I779" s="102">
        <v>0</v>
      </c>
      <c r="J779" s="167">
        <f>IFERROR(H779*VLOOKUP(A779, 'Advanced Parameters'!$B$7:$G$20, 6, FALSE)*VLOOKUP(A779, 'Growth Parameters'!$B$6:$H$19, 6, FALSE), 0)</f>
        <v>1</v>
      </c>
      <c r="K779" s="167">
        <f>IFERROR(IF('Advanced Parameters'!$C$5="n",'Raw Data'!I779*VLOOKUP(A779,'Advanced Parameters'!$B$7:$G$20,6,FALSE),J779*VLOOKUP(A779,'Advanced Parameters'!$B$7:$G$20,2,FALSE))*VLOOKUP(A779, 'Growth Parameters'!$B$6:$H$19, 6, FALSE), 0)</f>
        <v>0</v>
      </c>
      <c r="L779" s="167">
        <f t="shared" si="373"/>
        <v>1</v>
      </c>
      <c r="M779" s="168">
        <f>IFERROR(IF(G779="NA","NA",IF(G779&gt;'APC Parameters'!$K$6+VLOOKUP('Raw Data'!A779, 'APC Parameters'!$H$7:$L$20, 4, FALSE), 'APC Parameters'!$L$6+VLOOKUP('Raw Data'!A779, 'APC Parameters'!$H$7:$L$20, 5, FALSE), G779*('APC Parameters'!$J$6+VLOOKUP('Raw Data'!A779, 'APC Parameters'!$H$7:$L$20, 3, FALSE))+'APC Parameters'!$I$6+VLOOKUP('Raw Data'!A779, 'APC Parameters'!$H$7:$L$20, 2, FALSE))), 0)</f>
        <v>1354.8248000000001</v>
      </c>
      <c r="N779" s="168">
        <f t="shared" si="374"/>
        <v>1354.8248000000001</v>
      </c>
      <c r="O779" s="168">
        <f>IFERROR(IF(M779="NA",VLOOKUP(D779,'Internal Calculations'!$B$10:$C$11,2,FALSE), M779)*VLOOKUP(A779, 'Growth Parameters'!$B$6:$H$19, 7, FALSE), 0)</f>
        <v>1354.8248000000001</v>
      </c>
      <c r="P779" s="177">
        <f t="shared" si="375"/>
        <v>1354.8248000000001</v>
      </c>
      <c r="Q779" s="178">
        <f>IF('Funding Allocation Parameters'!$C$5="Basic Library Subsidy", MIN(O779*('Funding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MIN($O779*(VLOOKUP(CONCATENATE($A779, 'Funding Allocation Parameters'!$I$5), 'Library Subsidy Complex'!$C$2:$J$55, 2, FALSE)), VLOOKUP(CONCATENATE($A779, 'Funding Allocation Parameters'!$I$5), 'Library Subsidy Complex'!$C$2:$J$55, 4, FALSE)), 0)))))</f>
        <v>1189</v>
      </c>
      <c r="R779" s="178">
        <f>IF('Funding Allocation Parameters'!$C$5="Basic Library Subsidy", 0, IF('Funding Allocation Parameters'!$C$5="Grant funding",MIN(O779*('Funding Allocation Parameters'!$E$5), 'Funding Allocation Parameters'!$G$5), IF('Funding Allocation Parameters'!$C$5="Other author funding", 0, IF('Funding Allocation Parameters'!$C$5="Any discretionary funds (grants if available, other if no grants)", MIN(O779*('Funding Allocation Parameters'!$E$5), 'Funding Allocation Parameters'!$G$5), IF('Funding Allocation Parameters'!$C$5="Complex Library Subsidy", 0, 0)))))</f>
        <v>0</v>
      </c>
      <c r="S779" s="178">
        <f>IF('Funding Allocation Parameters'!$C$5="Basic Library Subsidy", 0, IF('Funding Allocation Parameters'!$C$5="Grant funding", 0, IF('Funding Allocation Parameters'!$C$5="Other author funding",  MIN(O779*('Funding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79" s="178">
        <f>IF('Funding Allocation Parameters'!$C$5="Basic Library Subsidy", MIN(O779*('Funding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MIN($O779*(VLOOKUP(CONCATENATE($A779, 'Funding Allocation Parameters'!$I$5), 'Library Subsidy Complex'!$C$2:$J$55, 6, FALSE)), VLOOKUP(CONCATENATE($A779, 'Funding Allocation Parameters'!$I$5), 'Library Subsidy Complex'!$C$2:$J$55, 8, FALSE)), 0)))))</f>
        <v>1189</v>
      </c>
      <c r="U779" s="178">
        <f>IF('Funding Allocation Parameters'!$C$5="Basic Library Subsidy", 0, IF('Funding Allocation Parameters'!$C$5="Grant funding", 0, IF('Funding Allocation Parameters'!$C$5="Other author funding",  MIN(O779*('Funding Allocation Parameters'!$E$5), 'Funding Allocation Parameters'!$G$5), IF('Funding Allocation Parameters'!$C$5="Any discretionary funds (grants if available, other if no grants)", MIN(O779*('Funding Allocation Parameters'!$E$5), 'Funding Allocation Parameters'!$G$5), IF('Funding Allocation Parameters'!$C$5="Complex Library Subsidy", 0, 0)))))</f>
        <v>0</v>
      </c>
      <c r="V779" s="177">
        <f t="shared" si="376"/>
        <v>165.8248000000001</v>
      </c>
      <c r="W779" s="177">
        <f t="shared" si="377"/>
        <v>165.8248000000001</v>
      </c>
      <c r="X779" s="179">
        <f>IF('Funding Allocation Parameters'!$C$6="Basic Library Subsidy", MIN(V779*'Funding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MIN(V779*VLOOKUP(CONCATENATE($A779, 'Funding Allocation Parameters'!$I$6), 'Library Subsidy Complex'!$C$2:$J$55, 2, FALSE), VLOOKUP(CONCATENATE($A779, 'Funding Allocation Parameters'!$I$6), 'Library Subsidy Complex'!$C$2:$J$55, 4, FALSE)), 0)))))</f>
        <v>0</v>
      </c>
      <c r="Y779" s="179">
        <f>IF('Funding Allocation Parameters'!$C$6="Basic Library Subsidy", 0, IF('Funding Allocation Parameters'!$C$6="Grant funding",MIN(V779*'Funding Allocation Parameters'!$E$6, 'Funding Allocation Parameters'!$G$6), IF('Funding Allocation Parameters'!$C$6="Other author funding", 0, IF('Funding Allocation Parameters'!$C$6="Any discretionary funds (grants if available, other if no grants)", MIN(V779*'Funding Allocation Parameters'!$E$6, 'Funding Allocation Parameters'!$G$6), IF('Funding Allocation Parameters'!$C$6="Complex Library Subsidy", 0, 0)))))</f>
        <v>165.8248000000001</v>
      </c>
      <c r="Z779" s="179">
        <f>IF('Funding Allocation Parameters'!$C$6="Basic Library Subsidy", 0, IF('Funding Allocation Parameters'!$C$6="Grant funding", 0, IF('Funding Allocation Parameters'!$C$6="Other author funding",  MIN(V779*'Funding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79" s="179">
        <f>IF('Funding Allocation Parameters'!$C$6="Basic Library Subsidy", MIN(W779*'Funding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MIN(W779*VLOOKUP(CONCATENATE($A779, 'Funding Allocation Parameters'!$I$6), 'Library Subsidy Complex'!$C$2:$J$55, 6, FALSE), VLOOKUP(CONCATENATE($A779, 'Funding Allocation Parameters'!$I$6), 'Library Subsidy Complex'!$C$2:$J$55, 8, FALSE)), 0)))))</f>
        <v>0</v>
      </c>
      <c r="AB779" s="179">
        <f>IF('Funding Allocation Parameters'!$C$6="Basic Library Subsidy", 0, IF('Funding Allocation Parameters'!$C$6="Grant funding", 0, IF('Funding Allocation Parameters'!$C$6="Other author funding",  MIN(W779*'Funding Allocation Parameters'!$E$6, 'Funding Allocation Parameters'!$G$6), IF('Funding Allocation Parameters'!$C$6="Any discretionary funds (grants if available, other if no grants)", MIN(W779*'Funding Allocation Parameters'!$E$6, 'Funding Allocation Parameters'!$G$6), IF('Funding Allocation Parameters'!$C$6="Complex Library Subsidy", 0, 0)))))</f>
        <v>165.8248000000001</v>
      </c>
      <c r="AC779" s="177">
        <f t="shared" si="378"/>
        <v>0</v>
      </c>
      <c r="AD779" s="177">
        <f t="shared" si="379"/>
        <v>0</v>
      </c>
      <c r="AE779" s="180">
        <f>IF('Funding Allocation Parameters'!$C$7="Basic Library Subsidy", MIN(AC779*'Funding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MIN(AC779*VLOOKUP(CONCATENATE($A779, 'Funding Allocation Parameters'!$I$7), 'Library Subsidy Complex'!$C$2:$J$55, 2, FALSE), VLOOKUP(CONCATENATE($A779, 'Funding Allocation Parameters'!$I$7), 'Library Subsidy Complex'!$C$2:$J$55, 4, FALSE)), 0)))))</f>
        <v>0</v>
      </c>
      <c r="AF779" s="180">
        <f>IF('Funding Allocation Parameters'!$C$7="Basic Library Subsidy", 0, IF('Funding Allocation Parameters'!$C$7="Grant funding",MIN(AC779*'Funding Allocation Parameters'!$E$7, 'Funding Allocation Parameters'!$G$7), IF('Funding Allocation Parameters'!$C$7="Other author funding", 0, IF('Funding Allocation Parameters'!$C$7="Any discretionary funds (grants if available, other if no grants)", MIN(AC779*'Funding Allocation Parameters'!$E$7, 'Funding Allocation Parameters'!$G$7), IF('Funding Allocation Parameters'!$C$7="Complex Library Subsidy", 0, 0)))))</f>
        <v>0</v>
      </c>
      <c r="AG779" s="180">
        <f>IF('Funding Allocation Parameters'!$C$7="Basic Library Subsidy", 0, IF('Funding Allocation Parameters'!$C$7="Grant funding", 0, IF('Funding Allocation Parameters'!$C$7="Other author funding",  MIN(AC779*'Funding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79" s="180">
        <f>IF('Funding Allocation Parameters'!$C$7="Basic Library Subsidy", MIN(AD779*'Funding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MIN(AD779*VLOOKUP(CONCATENATE($A779, 'Funding Allocation Parameters'!$I$7), 'Library Subsidy Complex'!$C$2:$J$55, 6, FALSE), VLOOKUP(CONCATENATE($A779, 'Funding Allocation Parameters'!$I$7), 'Library Subsidy Complex'!$C$2:$J$55, 8, FALSE)), 0)))))</f>
        <v>0</v>
      </c>
      <c r="AI779" s="180">
        <f>IF('Funding Allocation Parameters'!$C$7="Basic Library Subsidy", 0, IF('Funding Allocation Parameters'!$C$7="Grant funding", 0, IF('Funding Allocation Parameters'!$C$7="Other author funding",  MIN(AD779*'Funding Allocation Parameters'!$E$7, 'Funding Allocation Parameters'!$G$7), IF('Funding Allocation Parameters'!$C$7="Any discretionary funds (grants if available, other if no grants)", MIN(AD779*'Funding Allocation Parameters'!$E$7, 'Funding Allocation Parameters'!$G$7), IF('Funding Allocation Parameters'!$C$7="Complex Library Subsidy", 0, 0)))))</f>
        <v>0</v>
      </c>
      <c r="AJ779" s="177">
        <f t="shared" si="380"/>
        <v>0</v>
      </c>
      <c r="AK779" s="177">
        <f t="shared" si="381"/>
        <v>0</v>
      </c>
      <c r="AL779" s="181">
        <f>IF('Funding Allocation Parameters'!$C$8="Basic Library Subsidy", MIN(AJ779*'Funding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MIN(AJ779*VLOOKUP(CONCATENATE($A779, 'Funding Allocation Parameters'!$I$8), 'Library Subsidy Complex'!$C$2:$J$55, 2, FALSE), VLOOKUP(CONCATENATE($A779, 'Funding Allocation Parameters'!$I$8), 'Library Subsidy Complex'!$C$2:$J$55, 4, FALSE)), 0)))))</f>
        <v>0</v>
      </c>
      <c r="AM779" s="181">
        <f>IF('Funding Allocation Parameters'!$C$8="Basic Library Subsidy", 0, IF('Funding Allocation Parameters'!$C$8="Grant funding",MIN(AJ779*'Funding Allocation Parameters'!$E$8, 'Funding Allocation Parameters'!$G$8), IF('Funding Allocation Parameters'!$C$8="Other author funding", 0, IF('Funding Allocation Parameters'!$C$8="Any discretionary funds (grants if available, other if no grants)", MIN(AJ779*'Funding Allocation Parameters'!$E$8, 'Funding Allocation Parameters'!$G$8), IF('Funding Allocation Parameters'!$C$8="Complex Library Subsidy", 0, 0)))))</f>
        <v>0</v>
      </c>
      <c r="AN779" s="181">
        <f>IF('Funding Allocation Parameters'!$C$8="Basic Library Subsidy", 0, IF('Funding Allocation Parameters'!$C$8="Grant funding", 0, IF('Funding Allocation Parameters'!$C$8="Other author funding",  MIN(AJ779*'Funding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79" s="181">
        <f>IF('Funding Allocation Parameters'!$C$8="Basic Library Subsidy", MIN(AK779*'Funding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MIN(AK779*VLOOKUP(CONCATENATE($A779, 'Funding Allocation Parameters'!$I$8), 'Library Subsidy Complex'!$C$2:$J$55, 6, FALSE), VLOOKUP(CONCATENATE($A779, 'Funding Allocation Parameters'!$I$8), 'Library Subsidy Complex'!$C$2:$J$55, 8, FALSE)), 0)))))</f>
        <v>0</v>
      </c>
      <c r="AP779" s="181">
        <f>IF('Funding Allocation Parameters'!$C$8="Basic Library Subsidy", 0, IF('Funding Allocation Parameters'!$C$8="Grant funding", 0, IF('Funding Allocation Parameters'!$C$8="Other author funding",  MIN(AK779*'Funding Allocation Parameters'!$E$8, 'Funding Allocation Parameters'!$G$8), IF('Funding Allocation Parameters'!$C$8="Any discretionary funds (grants if available, other if no grants)", MIN(AK779*'Funding Allocation Parameters'!$E$8, 'Funding Allocation Parameters'!$G$8), IF('Funding Allocation Parameters'!$C$8="Complex Library Subsidy", 0, 0)))))</f>
        <v>0</v>
      </c>
      <c r="AQ779" s="177">
        <f t="shared" si="382"/>
        <v>0</v>
      </c>
      <c r="AR779" s="177">
        <f t="shared" si="383"/>
        <v>0</v>
      </c>
      <c r="AS779" s="182">
        <f t="shared" si="384"/>
        <v>1189</v>
      </c>
      <c r="AT779" s="182">
        <f t="shared" si="385"/>
        <v>165.8248000000001</v>
      </c>
      <c r="AU779" s="182">
        <f t="shared" si="386"/>
        <v>0</v>
      </c>
      <c r="AV779" s="182">
        <f t="shared" si="387"/>
        <v>1189</v>
      </c>
      <c r="AW779" s="182">
        <f t="shared" si="388"/>
        <v>165.8248000000001</v>
      </c>
      <c r="AX779" s="183">
        <f t="shared" si="389"/>
        <v>0</v>
      </c>
      <c r="AY779" s="183">
        <f t="shared" si="390"/>
        <v>0</v>
      </c>
      <c r="AZ779" s="183">
        <f t="shared" si="391"/>
        <v>0</v>
      </c>
      <c r="BA779" s="183">
        <f t="shared" si="392"/>
        <v>1189</v>
      </c>
      <c r="BB779" s="183">
        <f t="shared" si="393"/>
        <v>165.8248000000001</v>
      </c>
      <c r="BC779" s="184">
        <f t="shared" si="394"/>
        <v>1189</v>
      </c>
      <c r="BD779" s="184">
        <f t="shared" si="395"/>
        <v>0</v>
      </c>
      <c r="BE779" s="184">
        <f t="shared" si="396"/>
        <v>0</v>
      </c>
      <c r="BF779" s="184">
        <f t="shared" si="397"/>
        <v>165.8248000000001</v>
      </c>
      <c r="BG779" s="102">
        <f t="shared" si="398"/>
        <v>0</v>
      </c>
      <c r="BH779" s="102">
        <f t="shared" si="399"/>
        <v>0</v>
      </c>
      <c r="BI779" s="102">
        <f t="shared" si="400"/>
        <v>0</v>
      </c>
      <c r="BJ779" s="102">
        <f t="shared" si="401"/>
        <v>0</v>
      </c>
      <c r="BK779" s="102">
        <f t="shared" si="402"/>
        <v>1</v>
      </c>
      <c r="BL779" s="102">
        <f t="shared" si="403"/>
        <v>0</v>
      </c>
      <c r="BN779" s="102"/>
    </row>
    <row r="780" spans="1:66" x14ac:dyDescent="0.25">
      <c r="A780" s="102" t="s">
        <v>24</v>
      </c>
      <c r="B780" s="102" t="s">
        <v>8</v>
      </c>
      <c r="C780" s="102" t="s">
        <v>8</v>
      </c>
      <c r="D780" s="102" t="s">
        <v>27</v>
      </c>
      <c r="E780" s="102" t="s">
        <v>339</v>
      </c>
      <c r="F780" s="102" t="s">
        <v>1444</v>
      </c>
      <c r="G780" s="102">
        <v>1.159</v>
      </c>
      <c r="H780" s="102">
        <v>1</v>
      </c>
      <c r="I780" s="102">
        <v>1</v>
      </c>
      <c r="J780" s="167">
        <f>IFERROR(H780*VLOOKUP(A780, 'Advanced Parameters'!$B$7:$G$20, 6, FALSE)*VLOOKUP(A780, 'Growth Parameters'!$B$6:$H$19, 6, FALSE), 0)</f>
        <v>1</v>
      </c>
      <c r="K780" s="167">
        <f>IFERROR(IF('Advanced Parameters'!$C$5="n",'Raw Data'!I780*VLOOKUP(A780,'Advanced Parameters'!$B$7:$G$20,6,FALSE),J780*VLOOKUP(A780,'Advanced Parameters'!$B$7:$G$20,2,FALSE))*VLOOKUP(A780, 'Growth Parameters'!$B$6:$H$19, 6, FALSE), 0)</f>
        <v>1</v>
      </c>
      <c r="L780" s="167">
        <f t="shared" si="373"/>
        <v>0</v>
      </c>
      <c r="M780" s="168">
        <f>IFERROR(IF(G780="NA","NA",IF(G780&gt;'APC Parameters'!$K$6+VLOOKUP('Raw Data'!A780, 'APC Parameters'!$H$7:$L$20, 4, FALSE), 'APC Parameters'!$L$6+VLOOKUP('Raw Data'!A780, 'APC Parameters'!$H$7:$L$20, 5, FALSE), G780*('APC Parameters'!$J$6+VLOOKUP('Raw Data'!A780, 'APC Parameters'!$H$7:$L$20, 3, FALSE))+'APC Parameters'!$I$6+VLOOKUP('Raw Data'!A780, 'APC Parameters'!$H$7:$L$20, 2, FALSE))), 0)</f>
        <v>1969.8746000000001</v>
      </c>
      <c r="N780" s="168">
        <f t="shared" si="374"/>
        <v>1969.8746000000001</v>
      </c>
      <c r="O780" s="168">
        <f>IFERROR(IF(M780="NA",VLOOKUP(D780,'Internal Calculations'!$B$10:$C$11,2,FALSE), M780)*VLOOKUP(A780, 'Growth Parameters'!$B$6:$H$19, 7, FALSE), 0)</f>
        <v>1969.8746000000001</v>
      </c>
      <c r="P780" s="177">
        <f t="shared" si="375"/>
        <v>1969.8746000000001</v>
      </c>
      <c r="Q780" s="178">
        <f>IF('Funding Allocation Parameters'!$C$5="Basic Library Subsidy", MIN(O780*('Funding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MIN($O780*(VLOOKUP(CONCATENATE($A780, 'Funding Allocation Parameters'!$I$5), 'Library Subsidy Complex'!$C$2:$J$55, 2, FALSE)), VLOOKUP(CONCATENATE($A780, 'Funding Allocation Parameters'!$I$5), 'Library Subsidy Complex'!$C$2:$J$55, 4, FALSE)), 0)))))</f>
        <v>1189</v>
      </c>
      <c r="R780" s="178">
        <f>IF('Funding Allocation Parameters'!$C$5="Basic Library Subsidy", 0, IF('Funding Allocation Parameters'!$C$5="Grant funding",MIN(O780*('Funding Allocation Parameters'!$E$5), 'Funding Allocation Parameters'!$G$5), IF('Funding Allocation Parameters'!$C$5="Other author funding", 0, IF('Funding Allocation Parameters'!$C$5="Any discretionary funds (grants if available, other if no grants)", MIN(O780*('Funding Allocation Parameters'!$E$5), 'Funding Allocation Parameters'!$G$5), IF('Funding Allocation Parameters'!$C$5="Complex Library Subsidy", 0, 0)))))</f>
        <v>0</v>
      </c>
      <c r="S780" s="178">
        <f>IF('Funding Allocation Parameters'!$C$5="Basic Library Subsidy", 0, IF('Funding Allocation Parameters'!$C$5="Grant funding", 0, IF('Funding Allocation Parameters'!$C$5="Other author funding",  MIN(O780*('Funding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0" s="178">
        <f>IF('Funding Allocation Parameters'!$C$5="Basic Library Subsidy", MIN(O780*('Funding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MIN($O780*(VLOOKUP(CONCATENATE($A780, 'Funding Allocation Parameters'!$I$5), 'Library Subsidy Complex'!$C$2:$J$55, 6, FALSE)), VLOOKUP(CONCATENATE($A780, 'Funding Allocation Parameters'!$I$5), 'Library Subsidy Complex'!$C$2:$J$55, 8, FALSE)), 0)))))</f>
        <v>1189</v>
      </c>
      <c r="U780" s="178">
        <f>IF('Funding Allocation Parameters'!$C$5="Basic Library Subsidy", 0, IF('Funding Allocation Parameters'!$C$5="Grant funding", 0, IF('Funding Allocation Parameters'!$C$5="Other author funding",  MIN(O780*('Funding Allocation Parameters'!$E$5), 'Funding Allocation Parameters'!$G$5), IF('Funding Allocation Parameters'!$C$5="Any discretionary funds (grants if available, other if no grants)", MIN(O780*('Funding Allocation Parameters'!$E$5), 'Funding Allocation Parameters'!$G$5), IF('Funding Allocation Parameters'!$C$5="Complex Library Subsidy", 0, 0)))))</f>
        <v>0</v>
      </c>
      <c r="V780" s="177">
        <f t="shared" si="376"/>
        <v>780.8746000000001</v>
      </c>
      <c r="W780" s="177">
        <f t="shared" si="377"/>
        <v>780.8746000000001</v>
      </c>
      <c r="X780" s="179">
        <f>IF('Funding Allocation Parameters'!$C$6="Basic Library Subsidy", MIN(V780*'Funding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MIN(V780*VLOOKUP(CONCATENATE($A780, 'Funding Allocation Parameters'!$I$6), 'Library Subsidy Complex'!$C$2:$J$55, 2, FALSE), VLOOKUP(CONCATENATE($A780, 'Funding Allocation Parameters'!$I$6), 'Library Subsidy Complex'!$C$2:$J$55, 4, FALSE)), 0)))))</f>
        <v>0</v>
      </c>
      <c r="Y780" s="179">
        <f>IF('Funding Allocation Parameters'!$C$6="Basic Library Subsidy", 0, IF('Funding Allocation Parameters'!$C$6="Grant funding",MIN(V780*'Funding Allocation Parameters'!$E$6, 'Funding Allocation Parameters'!$G$6), IF('Funding Allocation Parameters'!$C$6="Other author funding", 0, IF('Funding Allocation Parameters'!$C$6="Any discretionary funds (grants if available, other if no grants)", MIN(V780*'Funding Allocation Parameters'!$E$6, 'Funding Allocation Parameters'!$G$6), IF('Funding Allocation Parameters'!$C$6="Complex Library Subsidy", 0, 0)))))</f>
        <v>780.8746000000001</v>
      </c>
      <c r="Z780" s="179">
        <f>IF('Funding Allocation Parameters'!$C$6="Basic Library Subsidy", 0, IF('Funding Allocation Parameters'!$C$6="Grant funding", 0, IF('Funding Allocation Parameters'!$C$6="Other author funding",  MIN(V780*'Funding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0" s="179">
        <f>IF('Funding Allocation Parameters'!$C$6="Basic Library Subsidy", MIN(W780*'Funding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MIN(W780*VLOOKUP(CONCATENATE($A780, 'Funding Allocation Parameters'!$I$6), 'Library Subsidy Complex'!$C$2:$J$55, 6, FALSE), VLOOKUP(CONCATENATE($A780, 'Funding Allocation Parameters'!$I$6), 'Library Subsidy Complex'!$C$2:$J$55, 8, FALSE)), 0)))))</f>
        <v>0</v>
      </c>
      <c r="AB780" s="179">
        <f>IF('Funding Allocation Parameters'!$C$6="Basic Library Subsidy", 0, IF('Funding Allocation Parameters'!$C$6="Grant funding", 0, IF('Funding Allocation Parameters'!$C$6="Other author funding",  MIN(W780*'Funding Allocation Parameters'!$E$6, 'Funding Allocation Parameters'!$G$6), IF('Funding Allocation Parameters'!$C$6="Any discretionary funds (grants if available, other if no grants)", MIN(W780*'Funding Allocation Parameters'!$E$6, 'Funding Allocation Parameters'!$G$6), IF('Funding Allocation Parameters'!$C$6="Complex Library Subsidy", 0, 0)))))</f>
        <v>780.8746000000001</v>
      </c>
      <c r="AC780" s="177">
        <f t="shared" si="378"/>
        <v>0</v>
      </c>
      <c r="AD780" s="177">
        <f t="shared" si="379"/>
        <v>0</v>
      </c>
      <c r="AE780" s="180">
        <f>IF('Funding Allocation Parameters'!$C$7="Basic Library Subsidy", MIN(AC780*'Funding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MIN(AC780*VLOOKUP(CONCATENATE($A780, 'Funding Allocation Parameters'!$I$7), 'Library Subsidy Complex'!$C$2:$J$55, 2, FALSE), VLOOKUP(CONCATENATE($A780, 'Funding Allocation Parameters'!$I$7), 'Library Subsidy Complex'!$C$2:$J$55, 4, FALSE)), 0)))))</f>
        <v>0</v>
      </c>
      <c r="AF780" s="180">
        <f>IF('Funding Allocation Parameters'!$C$7="Basic Library Subsidy", 0, IF('Funding Allocation Parameters'!$C$7="Grant funding",MIN(AC780*'Funding Allocation Parameters'!$E$7, 'Funding Allocation Parameters'!$G$7), IF('Funding Allocation Parameters'!$C$7="Other author funding", 0, IF('Funding Allocation Parameters'!$C$7="Any discretionary funds (grants if available, other if no grants)", MIN(AC780*'Funding Allocation Parameters'!$E$7, 'Funding Allocation Parameters'!$G$7), IF('Funding Allocation Parameters'!$C$7="Complex Library Subsidy", 0, 0)))))</f>
        <v>0</v>
      </c>
      <c r="AG780" s="180">
        <f>IF('Funding Allocation Parameters'!$C$7="Basic Library Subsidy", 0, IF('Funding Allocation Parameters'!$C$7="Grant funding", 0, IF('Funding Allocation Parameters'!$C$7="Other author funding",  MIN(AC780*'Funding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0" s="180">
        <f>IF('Funding Allocation Parameters'!$C$7="Basic Library Subsidy", MIN(AD780*'Funding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MIN(AD780*VLOOKUP(CONCATENATE($A780, 'Funding Allocation Parameters'!$I$7), 'Library Subsidy Complex'!$C$2:$J$55, 6, FALSE), VLOOKUP(CONCATENATE($A780, 'Funding Allocation Parameters'!$I$7), 'Library Subsidy Complex'!$C$2:$J$55, 8, FALSE)), 0)))))</f>
        <v>0</v>
      </c>
      <c r="AI780" s="180">
        <f>IF('Funding Allocation Parameters'!$C$7="Basic Library Subsidy", 0, IF('Funding Allocation Parameters'!$C$7="Grant funding", 0, IF('Funding Allocation Parameters'!$C$7="Other author funding",  MIN(AD780*'Funding Allocation Parameters'!$E$7, 'Funding Allocation Parameters'!$G$7), IF('Funding Allocation Parameters'!$C$7="Any discretionary funds (grants if available, other if no grants)", MIN(AD780*'Funding Allocation Parameters'!$E$7, 'Funding Allocation Parameters'!$G$7), IF('Funding Allocation Parameters'!$C$7="Complex Library Subsidy", 0, 0)))))</f>
        <v>0</v>
      </c>
      <c r="AJ780" s="177">
        <f t="shared" si="380"/>
        <v>0</v>
      </c>
      <c r="AK780" s="177">
        <f t="shared" si="381"/>
        <v>0</v>
      </c>
      <c r="AL780" s="181">
        <f>IF('Funding Allocation Parameters'!$C$8="Basic Library Subsidy", MIN(AJ780*'Funding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MIN(AJ780*VLOOKUP(CONCATENATE($A780, 'Funding Allocation Parameters'!$I$8), 'Library Subsidy Complex'!$C$2:$J$55, 2, FALSE), VLOOKUP(CONCATENATE($A780, 'Funding Allocation Parameters'!$I$8), 'Library Subsidy Complex'!$C$2:$J$55, 4, FALSE)), 0)))))</f>
        <v>0</v>
      </c>
      <c r="AM780" s="181">
        <f>IF('Funding Allocation Parameters'!$C$8="Basic Library Subsidy", 0, IF('Funding Allocation Parameters'!$C$8="Grant funding",MIN(AJ780*'Funding Allocation Parameters'!$E$8, 'Funding Allocation Parameters'!$G$8), IF('Funding Allocation Parameters'!$C$8="Other author funding", 0, IF('Funding Allocation Parameters'!$C$8="Any discretionary funds (grants if available, other if no grants)", MIN(AJ780*'Funding Allocation Parameters'!$E$8, 'Funding Allocation Parameters'!$G$8), IF('Funding Allocation Parameters'!$C$8="Complex Library Subsidy", 0, 0)))))</f>
        <v>0</v>
      </c>
      <c r="AN780" s="181">
        <f>IF('Funding Allocation Parameters'!$C$8="Basic Library Subsidy", 0, IF('Funding Allocation Parameters'!$C$8="Grant funding", 0, IF('Funding Allocation Parameters'!$C$8="Other author funding",  MIN(AJ780*'Funding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0" s="181">
        <f>IF('Funding Allocation Parameters'!$C$8="Basic Library Subsidy", MIN(AK780*'Funding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MIN(AK780*VLOOKUP(CONCATENATE($A780, 'Funding Allocation Parameters'!$I$8), 'Library Subsidy Complex'!$C$2:$J$55, 6, FALSE), VLOOKUP(CONCATENATE($A780, 'Funding Allocation Parameters'!$I$8), 'Library Subsidy Complex'!$C$2:$J$55, 8, FALSE)), 0)))))</f>
        <v>0</v>
      </c>
      <c r="AP780" s="181">
        <f>IF('Funding Allocation Parameters'!$C$8="Basic Library Subsidy", 0, IF('Funding Allocation Parameters'!$C$8="Grant funding", 0, IF('Funding Allocation Parameters'!$C$8="Other author funding",  MIN(AK780*'Funding Allocation Parameters'!$E$8, 'Funding Allocation Parameters'!$G$8), IF('Funding Allocation Parameters'!$C$8="Any discretionary funds (grants if available, other if no grants)", MIN(AK780*'Funding Allocation Parameters'!$E$8, 'Funding Allocation Parameters'!$G$8), IF('Funding Allocation Parameters'!$C$8="Complex Library Subsidy", 0, 0)))))</f>
        <v>0</v>
      </c>
      <c r="AQ780" s="177">
        <f t="shared" si="382"/>
        <v>0</v>
      </c>
      <c r="AR780" s="177">
        <f t="shared" si="383"/>
        <v>0</v>
      </c>
      <c r="AS780" s="182">
        <f t="shared" si="384"/>
        <v>1189</v>
      </c>
      <c r="AT780" s="182">
        <f t="shared" si="385"/>
        <v>780.8746000000001</v>
      </c>
      <c r="AU780" s="182">
        <f t="shared" si="386"/>
        <v>0</v>
      </c>
      <c r="AV780" s="182">
        <f t="shared" si="387"/>
        <v>1189</v>
      </c>
      <c r="AW780" s="182">
        <f t="shared" si="388"/>
        <v>780.8746000000001</v>
      </c>
      <c r="AX780" s="183">
        <f t="shared" si="389"/>
        <v>1189</v>
      </c>
      <c r="AY780" s="183">
        <f t="shared" si="390"/>
        <v>780.8746000000001</v>
      </c>
      <c r="AZ780" s="183">
        <f t="shared" si="391"/>
        <v>0</v>
      </c>
      <c r="BA780" s="183">
        <f t="shared" si="392"/>
        <v>0</v>
      </c>
      <c r="BB780" s="183">
        <f t="shared" si="393"/>
        <v>0</v>
      </c>
      <c r="BC780" s="184">
        <f t="shared" si="394"/>
        <v>1189</v>
      </c>
      <c r="BD780" s="184">
        <f t="shared" si="395"/>
        <v>0</v>
      </c>
      <c r="BE780" s="184">
        <f t="shared" si="396"/>
        <v>780.8746000000001</v>
      </c>
      <c r="BF780" s="184">
        <f t="shared" si="397"/>
        <v>0</v>
      </c>
      <c r="BG780" s="102">
        <f t="shared" si="398"/>
        <v>0</v>
      </c>
      <c r="BH780" s="102">
        <f t="shared" si="399"/>
        <v>0</v>
      </c>
      <c r="BI780" s="102">
        <f t="shared" si="400"/>
        <v>0</v>
      </c>
      <c r="BJ780" s="102">
        <f t="shared" si="401"/>
        <v>1</v>
      </c>
      <c r="BK780" s="102">
        <f t="shared" si="402"/>
        <v>0</v>
      </c>
      <c r="BL780" s="102">
        <f t="shared" si="403"/>
        <v>0</v>
      </c>
      <c r="BN780" s="102"/>
    </row>
    <row r="781" spans="1:66" x14ac:dyDescent="0.25">
      <c r="A781" s="102" t="s">
        <v>20</v>
      </c>
      <c r="B781" s="102" t="s">
        <v>8</v>
      </c>
      <c r="C781" s="102" t="s">
        <v>8</v>
      </c>
      <c r="D781" s="102" t="s">
        <v>27</v>
      </c>
      <c r="E781" s="102" t="s">
        <v>1445</v>
      </c>
      <c r="F781" s="102" t="s">
        <v>1446</v>
      </c>
      <c r="G781" s="102">
        <v>0.80600000000000005</v>
      </c>
      <c r="H781" s="102">
        <v>1</v>
      </c>
      <c r="I781" s="102">
        <v>1</v>
      </c>
      <c r="J781" s="167">
        <f>IFERROR(H781*VLOOKUP(A781, 'Advanced Parameters'!$B$7:$G$20, 6, FALSE)*VLOOKUP(A781, 'Growth Parameters'!$B$6:$H$19, 6, FALSE), 0)</f>
        <v>1</v>
      </c>
      <c r="K781" s="167">
        <f>IFERROR(IF('Advanced Parameters'!$C$5="n",'Raw Data'!I781*VLOOKUP(A781,'Advanced Parameters'!$B$7:$G$20,6,FALSE),J781*VLOOKUP(A781,'Advanced Parameters'!$B$7:$G$20,2,FALSE))*VLOOKUP(A781, 'Growth Parameters'!$B$6:$H$19, 6, FALSE), 0)</f>
        <v>1</v>
      </c>
      <c r="L781" s="167">
        <f t="shared" si="373"/>
        <v>0</v>
      </c>
      <c r="M781" s="168">
        <f>IFERROR(IF(G781="NA","NA",IF(G781&gt;'APC Parameters'!$K$6+VLOOKUP('Raw Data'!A781, 'APC Parameters'!$H$7:$L$20, 4, FALSE), 'APC Parameters'!$L$6+VLOOKUP('Raw Data'!A781, 'APC Parameters'!$H$7:$L$20, 5, FALSE), G781*('APC Parameters'!$J$6+VLOOKUP('Raw Data'!A781, 'APC Parameters'!$H$7:$L$20, 3, FALSE))+'APC Parameters'!$I$6+VLOOKUP('Raw Data'!A781, 'APC Parameters'!$H$7:$L$20, 2, FALSE))), 0)</f>
        <v>1719.4564</v>
      </c>
      <c r="N781" s="168">
        <f t="shared" si="374"/>
        <v>1719.4564</v>
      </c>
      <c r="O781" s="168">
        <f>IFERROR(IF(M781="NA",VLOOKUP(D781,'Internal Calculations'!$B$10:$C$11,2,FALSE), M781)*VLOOKUP(A781, 'Growth Parameters'!$B$6:$H$19, 7, FALSE), 0)</f>
        <v>1719.4564</v>
      </c>
      <c r="P781" s="177">
        <f t="shared" si="375"/>
        <v>1719.4564</v>
      </c>
      <c r="Q781" s="178">
        <f>IF('Funding Allocation Parameters'!$C$5="Basic Library Subsidy", MIN(O781*('Funding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MIN($O781*(VLOOKUP(CONCATENATE($A781, 'Funding Allocation Parameters'!$I$5), 'Library Subsidy Complex'!$C$2:$J$55, 2, FALSE)), VLOOKUP(CONCATENATE($A781, 'Funding Allocation Parameters'!$I$5), 'Library Subsidy Complex'!$C$2:$J$55, 4, FALSE)), 0)))))</f>
        <v>1189</v>
      </c>
      <c r="R781" s="178">
        <f>IF('Funding Allocation Parameters'!$C$5="Basic Library Subsidy", 0, IF('Funding Allocation Parameters'!$C$5="Grant funding",MIN(O781*('Funding Allocation Parameters'!$E$5), 'Funding Allocation Parameters'!$G$5), IF('Funding Allocation Parameters'!$C$5="Other author funding", 0, IF('Funding Allocation Parameters'!$C$5="Any discretionary funds (grants if available, other if no grants)", MIN(O781*('Funding Allocation Parameters'!$E$5), 'Funding Allocation Parameters'!$G$5), IF('Funding Allocation Parameters'!$C$5="Complex Library Subsidy", 0, 0)))))</f>
        <v>0</v>
      </c>
      <c r="S781" s="178">
        <f>IF('Funding Allocation Parameters'!$C$5="Basic Library Subsidy", 0, IF('Funding Allocation Parameters'!$C$5="Grant funding", 0, IF('Funding Allocation Parameters'!$C$5="Other author funding",  MIN(O781*('Funding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1" s="178">
        <f>IF('Funding Allocation Parameters'!$C$5="Basic Library Subsidy", MIN(O781*('Funding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MIN($O781*(VLOOKUP(CONCATENATE($A781, 'Funding Allocation Parameters'!$I$5), 'Library Subsidy Complex'!$C$2:$J$55, 6, FALSE)), VLOOKUP(CONCATENATE($A781, 'Funding Allocation Parameters'!$I$5), 'Library Subsidy Complex'!$C$2:$J$55, 8, FALSE)), 0)))))</f>
        <v>1189</v>
      </c>
      <c r="U781" s="178">
        <f>IF('Funding Allocation Parameters'!$C$5="Basic Library Subsidy", 0, IF('Funding Allocation Parameters'!$C$5="Grant funding", 0, IF('Funding Allocation Parameters'!$C$5="Other author funding",  MIN(O781*('Funding Allocation Parameters'!$E$5), 'Funding Allocation Parameters'!$G$5), IF('Funding Allocation Parameters'!$C$5="Any discretionary funds (grants if available, other if no grants)", MIN(O781*('Funding Allocation Parameters'!$E$5), 'Funding Allocation Parameters'!$G$5), IF('Funding Allocation Parameters'!$C$5="Complex Library Subsidy", 0, 0)))))</f>
        <v>0</v>
      </c>
      <c r="V781" s="177">
        <f t="shared" si="376"/>
        <v>530.45640000000003</v>
      </c>
      <c r="W781" s="177">
        <f t="shared" si="377"/>
        <v>530.45640000000003</v>
      </c>
      <c r="X781" s="179">
        <f>IF('Funding Allocation Parameters'!$C$6="Basic Library Subsidy", MIN(V781*'Funding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MIN(V781*VLOOKUP(CONCATENATE($A781, 'Funding Allocation Parameters'!$I$6), 'Library Subsidy Complex'!$C$2:$J$55, 2, FALSE), VLOOKUP(CONCATENATE($A781, 'Funding Allocation Parameters'!$I$6), 'Library Subsidy Complex'!$C$2:$J$55, 4, FALSE)), 0)))))</f>
        <v>0</v>
      </c>
      <c r="Y781" s="179">
        <f>IF('Funding Allocation Parameters'!$C$6="Basic Library Subsidy", 0, IF('Funding Allocation Parameters'!$C$6="Grant funding",MIN(V781*'Funding Allocation Parameters'!$E$6, 'Funding Allocation Parameters'!$G$6), IF('Funding Allocation Parameters'!$C$6="Other author funding", 0, IF('Funding Allocation Parameters'!$C$6="Any discretionary funds (grants if available, other if no grants)", MIN(V781*'Funding Allocation Parameters'!$E$6, 'Funding Allocation Parameters'!$G$6), IF('Funding Allocation Parameters'!$C$6="Complex Library Subsidy", 0, 0)))))</f>
        <v>530.45640000000003</v>
      </c>
      <c r="Z781" s="179">
        <f>IF('Funding Allocation Parameters'!$C$6="Basic Library Subsidy", 0, IF('Funding Allocation Parameters'!$C$6="Grant funding", 0, IF('Funding Allocation Parameters'!$C$6="Other author funding",  MIN(V781*'Funding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1" s="179">
        <f>IF('Funding Allocation Parameters'!$C$6="Basic Library Subsidy", MIN(W781*'Funding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MIN(W781*VLOOKUP(CONCATENATE($A781, 'Funding Allocation Parameters'!$I$6), 'Library Subsidy Complex'!$C$2:$J$55, 6, FALSE), VLOOKUP(CONCATENATE($A781, 'Funding Allocation Parameters'!$I$6), 'Library Subsidy Complex'!$C$2:$J$55, 8, FALSE)), 0)))))</f>
        <v>0</v>
      </c>
      <c r="AB781" s="179">
        <f>IF('Funding Allocation Parameters'!$C$6="Basic Library Subsidy", 0, IF('Funding Allocation Parameters'!$C$6="Grant funding", 0, IF('Funding Allocation Parameters'!$C$6="Other author funding",  MIN(W781*'Funding Allocation Parameters'!$E$6, 'Funding Allocation Parameters'!$G$6), IF('Funding Allocation Parameters'!$C$6="Any discretionary funds (grants if available, other if no grants)", MIN(W781*'Funding Allocation Parameters'!$E$6, 'Funding Allocation Parameters'!$G$6), IF('Funding Allocation Parameters'!$C$6="Complex Library Subsidy", 0, 0)))))</f>
        <v>530.45640000000003</v>
      </c>
      <c r="AC781" s="177">
        <f t="shared" si="378"/>
        <v>0</v>
      </c>
      <c r="AD781" s="177">
        <f t="shared" si="379"/>
        <v>0</v>
      </c>
      <c r="AE781" s="180">
        <f>IF('Funding Allocation Parameters'!$C$7="Basic Library Subsidy", MIN(AC781*'Funding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MIN(AC781*VLOOKUP(CONCATENATE($A781, 'Funding Allocation Parameters'!$I$7), 'Library Subsidy Complex'!$C$2:$J$55, 2, FALSE), VLOOKUP(CONCATENATE($A781, 'Funding Allocation Parameters'!$I$7), 'Library Subsidy Complex'!$C$2:$J$55, 4, FALSE)), 0)))))</f>
        <v>0</v>
      </c>
      <c r="AF781" s="180">
        <f>IF('Funding Allocation Parameters'!$C$7="Basic Library Subsidy", 0, IF('Funding Allocation Parameters'!$C$7="Grant funding",MIN(AC781*'Funding Allocation Parameters'!$E$7, 'Funding Allocation Parameters'!$G$7), IF('Funding Allocation Parameters'!$C$7="Other author funding", 0, IF('Funding Allocation Parameters'!$C$7="Any discretionary funds (grants if available, other if no grants)", MIN(AC781*'Funding Allocation Parameters'!$E$7, 'Funding Allocation Parameters'!$G$7), IF('Funding Allocation Parameters'!$C$7="Complex Library Subsidy", 0, 0)))))</f>
        <v>0</v>
      </c>
      <c r="AG781" s="180">
        <f>IF('Funding Allocation Parameters'!$C$7="Basic Library Subsidy", 0, IF('Funding Allocation Parameters'!$C$7="Grant funding", 0, IF('Funding Allocation Parameters'!$C$7="Other author funding",  MIN(AC781*'Funding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1" s="180">
        <f>IF('Funding Allocation Parameters'!$C$7="Basic Library Subsidy", MIN(AD781*'Funding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MIN(AD781*VLOOKUP(CONCATENATE($A781, 'Funding Allocation Parameters'!$I$7), 'Library Subsidy Complex'!$C$2:$J$55, 6, FALSE), VLOOKUP(CONCATENATE($A781, 'Funding Allocation Parameters'!$I$7), 'Library Subsidy Complex'!$C$2:$J$55, 8, FALSE)), 0)))))</f>
        <v>0</v>
      </c>
      <c r="AI781" s="180">
        <f>IF('Funding Allocation Parameters'!$C$7="Basic Library Subsidy", 0, IF('Funding Allocation Parameters'!$C$7="Grant funding", 0, IF('Funding Allocation Parameters'!$C$7="Other author funding",  MIN(AD781*'Funding Allocation Parameters'!$E$7, 'Funding Allocation Parameters'!$G$7), IF('Funding Allocation Parameters'!$C$7="Any discretionary funds (grants if available, other if no grants)", MIN(AD781*'Funding Allocation Parameters'!$E$7, 'Funding Allocation Parameters'!$G$7), IF('Funding Allocation Parameters'!$C$7="Complex Library Subsidy", 0, 0)))))</f>
        <v>0</v>
      </c>
      <c r="AJ781" s="177">
        <f t="shared" si="380"/>
        <v>0</v>
      </c>
      <c r="AK781" s="177">
        <f t="shared" si="381"/>
        <v>0</v>
      </c>
      <c r="AL781" s="181">
        <f>IF('Funding Allocation Parameters'!$C$8="Basic Library Subsidy", MIN(AJ781*'Funding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MIN(AJ781*VLOOKUP(CONCATENATE($A781, 'Funding Allocation Parameters'!$I$8), 'Library Subsidy Complex'!$C$2:$J$55, 2, FALSE), VLOOKUP(CONCATENATE($A781, 'Funding Allocation Parameters'!$I$8), 'Library Subsidy Complex'!$C$2:$J$55, 4, FALSE)), 0)))))</f>
        <v>0</v>
      </c>
      <c r="AM781" s="181">
        <f>IF('Funding Allocation Parameters'!$C$8="Basic Library Subsidy", 0, IF('Funding Allocation Parameters'!$C$8="Grant funding",MIN(AJ781*'Funding Allocation Parameters'!$E$8, 'Funding Allocation Parameters'!$G$8), IF('Funding Allocation Parameters'!$C$8="Other author funding", 0, IF('Funding Allocation Parameters'!$C$8="Any discretionary funds (grants if available, other if no grants)", MIN(AJ781*'Funding Allocation Parameters'!$E$8, 'Funding Allocation Parameters'!$G$8), IF('Funding Allocation Parameters'!$C$8="Complex Library Subsidy", 0, 0)))))</f>
        <v>0</v>
      </c>
      <c r="AN781" s="181">
        <f>IF('Funding Allocation Parameters'!$C$8="Basic Library Subsidy", 0, IF('Funding Allocation Parameters'!$C$8="Grant funding", 0, IF('Funding Allocation Parameters'!$C$8="Other author funding",  MIN(AJ781*'Funding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1" s="181">
        <f>IF('Funding Allocation Parameters'!$C$8="Basic Library Subsidy", MIN(AK781*'Funding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MIN(AK781*VLOOKUP(CONCATENATE($A781, 'Funding Allocation Parameters'!$I$8), 'Library Subsidy Complex'!$C$2:$J$55, 6, FALSE), VLOOKUP(CONCATENATE($A781, 'Funding Allocation Parameters'!$I$8), 'Library Subsidy Complex'!$C$2:$J$55, 8, FALSE)), 0)))))</f>
        <v>0</v>
      </c>
      <c r="AP781" s="181">
        <f>IF('Funding Allocation Parameters'!$C$8="Basic Library Subsidy", 0, IF('Funding Allocation Parameters'!$C$8="Grant funding", 0, IF('Funding Allocation Parameters'!$C$8="Other author funding",  MIN(AK781*'Funding Allocation Parameters'!$E$8, 'Funding Allocation Parameters'!$G$8), IF('Funding Allocation Parameters'!$C$8="Any discretionary funds (grants if available, other if no grants)", MIN(AK781*'Funding Allocation Parameters'!$E$8, 'Funding Allocation Parameters'!$G$8), IF('Funding Allocation Parameters'!$C$8="Complex Library Subsidy", 0, 0)))))</f>
        <v>0</v>
      </c>
      <c r="AQ781" s="177">
        <f t="shared" si="382"/>
        <v>0</v>
      </c>
      <c r="AR781" s="177">
        <f t="shared" si="383"/>
        <v>0</v>
      </c>
      <c r="AS781" s="182">
        <f t="shared" si="384"/>
        <v>1189</v>
      </c>
      <c r="AT781" s="182">
        <f t="shared" si="385"/>
        <v>530.45640000000003</v>
      </c>
      <c r="AU781" s="182">
        <f t="shared" si="386"/>
        <v>0</v>
      </c>
      <c r="AV781" s="182">
        <f t="shared" si="387"/>
        <v>1189</v>
      </c>
      <c r="AW781" s="182">
        <f t="shared" si="388"/>
        <v>530.45640000000003</v>
      </c>
      <c r="AX781" s="183">
        <f t="shared" si="389"/>
        <v>1189</v>
      </c>
      <c r="AY781" s="183">
        <f t="shared" si="390"/>
        <v>530.45640000000003</v>
      </c>
      <c r="AZ781" s="183">
        <f t="shared" si="391"/>
        <v>0</v>
      </c>
      <c r="BA781" s="183">
        <f t="shared" si="392"/>
        <v>0</v>
      </c>
      <c r="BB781" s="183">
        <f t="shared" si="393"/>
        <v>0</v>
      </c>
      <c r="BC781" s="184">
        <f t="shared" si="394"/>
        <v>1189</v>
      </c>
      <c r="BD781" s="184">
        <f t="shared" si="395"/>
        <v>0</v>
      </c>
      <c r="BE781" s="184">
        <f t="shared" si="396"/>
        <v>530.45640000000003</v>
      </c>
      <c r="BF781" s="184">
        <f t="shared" si="397"/>
        <v>0</v>
      </c>
      <c r="BG781" s="102">
        <f t="shared" si="398"/>
        <v>0</v>
      </c>
      <c r="BH781" s="102">
        <f t="shared" si="399"/>
        <v>0</v>
      </c>
      <c r="BI781" s="102">
        <f t="shared" si="400"/>
        <v>0</v>
      </c>
      <c r="BJ781" s="102">
        <f t="shared" si="401"/>
        <v>1</v>
      </c>
      <c r="BK781" s="102">
        <f t="shared" si="402"/>
        <v>0</v>
      </c>
      <c r="BL781" s="102">
        <f t="shared" si="403"/>
        <v>0</v>
      </c>
      <c r="BN781" s="102"/>
    </row>
    <row r="782" spans="1:66" x14ac:dyDescent="0.25">
      <c r="A782" s="102" t="s">
        <v>23</v>
      </c>
      <c r="B782" s="102" t="s">
        <v>15</v>
      </c>
      <c r="C782" s="102" t="s">
        <v>8</v>
      </c>
      <c r="D782" s="102" t="s">
        <v>27</v>
      </c>
      <c r="E782" s="102" t="s">
        <v>394</v>
      </c>
      <c r="F782" s="102" t="s">
        <v>1447</v>
      </c>
      <c r="G782" s="102" t="s">
        <v>9</v>
      </c>
      <c r="H782" s="102">
        <v>1</v>
      </c>
      <c r="I782" s="102">
        <v>0</v>
      </c>
      <c r="J782" s="167">
        <f>IFERROR(H782*VLOOKUP(A782, 'Advanced Parameters'!$B$7:$G$20, 6, FALSE)*VLOOKUP(A782, 'Growth Parameters'!$B$6:$H$19, 6, FALSE), 0)</f>
        <v>1</v>
      </c>
      <c r="K782" s="167">
        <f>IFERROR(IF('Advanced Parameters'!$C$5="n",'Raw Data'!I782*VLOOKUP(A782,'Advanced Parameters'!$B$7:$G$20,6,FALSE),J782*VLOOKUP(A782,'Advanced Parameters'!$B$7:$G$20,2,FALSE))*VLOOKUP(A782, 'Growth Parameters'!$B$6:$H$19, 6, FALSE), 0)</f>
        <v>0</v>
      </c>
      <c r="L782" s="167">
        <f t="shared" si="373"/>
        <v>1</v>
      </c>
      <c r="M782" s="168" t="str">
        <f>IFERROR(IF(G782="NA","NA",IF(G782&gt;'APC Parameters'!$K$6+VLOOKUP('Raw Data'!A782, 'APC Parameters'!$H$7:$L$20, 4, FALSE), 'APC Parameters'!$L$6+VLOOKUP('Raw Data'!A782, 'APC Parameters'!$H$7:$L$20, 5, FALSE), G782*('APC Parameters'!$J$6+VLOOKUP('Raw Data'!A782, 'APC Parameters'!$H$7:$L$20, 3, FALSE))+'APC Parameters'!$I$6+VLOOKUP('Raw Data'!A782, 'APC Parameters'!$H$7:$L$20, 2, FALSE))), 0)</f>
        <v>NA</v>
      </c>
      <c r="N782" s="168" t="str">
        <f t="shared" si="374"/>
        <v>NA</v>
      </c>
      <c r="O782" s="168">
        <f>IFERROR(IF(M782="NA",VLOOKUP(D782,'Internal Calculations'!$B$10:$C$11,2,FALSE), M782)*VLOOKUP(A782, 'Growth Parameters'!$B$6:$H$19, 7, FALSE), 0)</f>
        <v>2278.6764150234731</v>
      </c>
      <c r="P782" s="177">
        <f t="shared" si="375"/>
        <v>2278.6764150234731</v>
      </c>
      <c r="Q782" s="178">
        <f>IF('Funding Allocation Parameters'!$C$5="Basic Library Subsidy", MIN(O782*('Funding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MIN($O782*(VLOOKUP(CONCATENATE($A782, 'Funding Allocation Parameters'!$I$5), 'Library Subsidy Complex'!$C$2:$J$55, 2, FALSE)), VLOOKUP(CONCATENATE($A782, 'Funding Allocation Parameters'!$I$5), 'Library Subsidy Complex'!$C$2:$J$55, 4, FALSE)), 0)))))</f>
        <v>1189</v>
      </c>
      <c r="R782" s="178">
        <f>IF('Funding Allocation Parameters'!$C$5="Basic Library Subsidy", 0, IF('Funding Allocation Parameters'!$C$5="Grant funding",MIN(O782*('Funding Allocation Parameters'!$E$5), 'Funding Allocation Parameters'!$G$5), IF('Funding Allocation Parameters'!$C$5="Other author funding", 0, IF('Funding Allocation Parameters'!$C$5="Any discretionary funds (grants if available, other if no grants)", MIN(O782*('Funding Allocation Parameters'!$E$5), 'Funding Allocation Parameters'!$G$5), IF('Funding Allocation Parameters'!$C$5="Complex Library Subsidy", 0, 0)))))</f>
        <v>0</v>
      </c>
      <c r="S782" s="178">
        <f>IF('Funding Allocation Parameters'!$C$5="Basic Library Subsidy", 0, IF('Funding Allocation Parameters'!$C$5="Grant funding", 0, IF('Funding Allocation Parameters'!$C$5="Other author funding",  MIN(O782*('Funding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2" s="178">
        <f>IF('Funding Allocation Parameters'!$C$5="Basic Library Subsidy", MIN(O782*('Funding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MIN($O782*(VLOOKUP(CONCATENATE($A782, 'Funding Allocation Parameters'!$I$5), 'Library Subsidy Complex'!$C$2:$J$55, 6, FALSE)), VLOOKUP(CONCATENATE($A782, 'Funding Allocation Parameters'!$I$5), 'Library Subsidy Complex'!$C$2:$J$55, 8, FALSE)), 0)))))</f>
        <v>1189</v>
      </c>
      <c r="U782" s="178">
        <f>IF('Funding Allocation Parameters'!$C$5="Basic Library Subsidy", 0, IF('Funding Allocation Parameters'!$C$5="Grant funding", 0, IF('Funding Allocation Parameters'!$C$5="Other author funding",  MIN(O782*('Funding Allocation Parameters'!$E$5), 'Funding Allocation Parameters'!$G$5), IF('Funding Allocation Parameters'!$C$5="Any discretionary funds (grants if available, other if no grants)", MIN(O782*('Funding Allocation Parameters'!$E$5), 'Funding Allocation Parameters'!$G$5), IF('Funding Allocation Parameters'!$C$5="Complex Library Subsidy", 0, 0)))))</f>
        <v>0</v>
      </c>
      <c r="V782" s="177">
        <f t="shared" si="376"/>
        <v>1089.6764150234731</v>
      </c>
      <c r="W782" s="177">
        <f t="shared" si="377"/>
        <v>1089.6764150234731</v>
      </c>
      <c r="X782" s="179">
        <f>IF('Funding Allocation Parameters'!$C$6="Basic Library Subsidy", MIN(V782*'Funding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MIN(V782*VLOOKUP(CONCATENATE($A782, 'Funding Allocation Parameters'!$I$6), 'Library Subsidy Complex'!$C$2:$J$55, 2, FALSE), VLOOKUP(CONCATENATE($A782, 'Funding Allocation Parameters'!$I$6), 'Library Subsidy Complex'!$C$2:$J$55, 4, FALSE)), 0)))))</f>
        <v>0</v>
      </c>
      <c r="Y782" s="179">
        <f>IF('Funding Allocation Parameters'!$C$6="Basic Library Subsidy", 0, IF('Funding Allocation Parameters'!$C$6="Grant funding",MIN(V782*'Funding Allocation Parameters'!$E$6, 'Funding Allocation Parameters'!$G$6), IF('Funding Allocation Parameters'!$C$6="Other author funding", 0, IF('Funding Allocation Parameters'!$C$6="Any discretionary funds (grants if available, other if no grants)", MIN(V782*'Funding Allocation Parameters'!$E$6, 'Funding Allocation Parameters'!$G$6), IF('Funding Allocation Parameters'!$C$6="Complex Library Subsidy", 0, 0)))))</f>
        <v>1089.6764150234731</v>
      </c>
      <c r="Z782" s="179">
        <f>IF('Funding Allocation Parameters'!$C$6="Basic Library Subsidy", 0, IF('Funding Allocation Parameters'!$C$6="Grant funding", 0, IF('Funding Allocation Parameters'!$C$6="Other author funding",  MIN(V782*'Funding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2" s="179">
        <f>IF('Funding Allocation Parameters'!$C$6="Basic Library Subsidy", MIN(W782*'Funding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MIN(W782*VLOOKUP(CONCATENATE($A782, 'Funding Allocation Parameters'!$I$6), 'Library Subsidy Complex'!$C$2:$J$55, 6, FALSE), VLOOKUP(CONCATENATE($A782, 'Funding Allocation Parameters'!$I$6), 'Library Subsidy Complex'!$C$2:$J$55, 8, FALSE)), 0)))))</f>
        <v>0</v>
      </c>
      <c r="AB782" s="179">
        <f>IF('Funding Allocation Parameters'!$C$6="Basic Library Subsidy", 0, IF('Funding Allocation Parameters'!$C$6="Grant funding", 0, IF('Funding Allocation Parameters'!$C$6="Other author funding",  MIN(W782*'Funding Allocation Parameters'!$E$6, 'Funding Allocation Parameters'!$G$6), IF('Funding Allocation Parameters'!$C$6="Any discretionary funds (grants if available, other if no grants)", MIN(W782*'Funding Allocation Parameters'!$E$6, 'Funding Allocation Parameters'!$G$6), IF('Funding Allocation Parameters'!$C$6="Complex Library Subsidy", 0, 0)))))</f>
        <v>1089.6764150234731</v>
      </c>
      <c r="AC782" s="177">
        <f t="shared" si="378"/>
        <v>0</v>
      </c>
      <c r="AD782" s="177">
        <f t="shared" si="379"/>
        <v>0</v>
      </c>
      <c r="AE782" s="180">
        <f>IF('Funding Allocation Parameters'!$C$7="Basic Library Subsidy", MIN(AC782*'Funding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MIN(AC782*VLOOKUP(CONCATENATE($A782, 'Funding Allocation Parameters'!$I$7), 'Library Subsidy Complex'!$C$2:$J$55, 2, FALSE), VLOOKUP(CONCATENATE($A782, 'Funding Allocation Parameters'!$I$7), 'Library Subsidy Complex'!$C$2:$J$55, 4, FALSE)), 0)))))</f>
        <v>0</v>
      </c>
      <c r="AF782" s="180">
        <f>IF('Funding Allocation Parameters'!$C$7="Basic Library Subsidy", 0, IF('Funding Allocation Parameters'!$C$7="Grant funding",MIN(AC782*'Funding Allocation Parameters'!$E$7, 'Funding Allocation Parameters'!$G$7), IF('Funding Allocation Parameters'!$C$7="Other author funding", 0, IF('Funding Allocation Parameters'!$C$7="Any discretionary funds (grants if available, other if no grants)", MIN(AC782*'Funding Allocation Parameters'!$E$7, 'Funding Allocation Parameters'!$G$7), IF('Funding Allocation Parameters'!$C$7="Complex Library Subsidy", 0, 0)))))</f>
        <v>0</v>
      </c>
      <c r="AG782" s="180">
        <f>IF('Funding Allocation Parameters'!$C$7="Basic Library Subsidy", 0, IF('Funding Allocation Parameters'!$C$7="Grant funding", 0, IF('Funding Allocation Parameters'!$C$7="Other author funding",  MIN(AC782*'Funding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2" s="180">
        <f>IF('Funding Allocation Parameters'!$C$7="Basic Library Subsidy", MIN(AD782*'Funding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MIN(AD782*VLOOKUP(CONCATENATE($A782, 'Funding Allocation Parameters'!$I$7), 'Library Subsidy Complex'!$C$2:$J$55, 6, FALSE), VLOOKUP(CONCATENATE($A782, 'Funding Allocation Parameters'!$I$7), 'Library Subsidy Complex'!$C$2:$J$55, 8, FALSE)), 0)))))</f>
        <v>0</v>
      </c>
      <c r="AI782" s="180">
        <f>IF('Funding Allocation Parameters'!$C$7="Basic Library Subsidy", 0, IF('Funding Allocation Parameters'!$C$7="Grant funding", 0, IF('Funding Allocation Parameters'!$C$7="Other author funding",  MIN(AD782*'Funding Allocation Parameters'!$E$7, 'Funding Allocation Parameters'!$G$7), IF('Funding Allocation Parameters'!$C$7="Any discretionary funds (grants if available, other if no grants)", MIN(AD782*'Funding Allocation Parameters'!$E$7, 'Funding Allocation Parameters'!$G$7), IF('Funding Allocation Parameters'!$C$7="Complex Library Subsidy", 0, 0)))))</f>
        <v>0</v>
      </c>
      <c r="AJ782" s="177">
        <f t="shared" si="380"/>
        <v>0</v>
      </c>
      <c r="AK782" s="177">
        <f t="shared" si="381"/>
        <v>0</v>
      </c>
      <c r="AL782" s="181">
        <f>IF('Funding Allocation Parameters'!$C$8="Basic Library Subsidy", MIN(AJ782*'Funding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MIN(AJ782*VLOOKUP(CONCATENATE($A782, 'Funding Allocation Parameters'!$I$8), 'Library Subsidy Complex'!$C$2:$J$55, 2, FALSE), VLOOKUP(CONCATENATE($A782, 'Funding Allocation Parameters'!$I$8), 'Library Subsidy Complex'!$C$2:$J$55, 4, FALSE)), 0)))))</f>
        <v>0</v>
      </c>
      <c r="AM782" s="181">
        <f>IF('Funding Allocation Parameters'!$C$8="Basic Library Subsidy", 0, IF('Funding Allocation Parameters'!$C$8="Grant funding",MIN(AJ782*'Funding Allocation Parameters'!$E$8, 'Funding Allocation Parameters'!$G$8), IF('Funding Allocation Parameters'!$C$8="Other author funding", 0, IF('Funding Allocation Parameters'!$C$8="Any discretionary funds (grants if available, other if no grants)", MIN(AJ782*'Funding Allocation Parameters'!$E$8, 'Funding Allocation Parameters'!$G$8), IF('Funding Allocation Parameters'!$C$8="Complex Library Subsidy", 0, 0)))))</f>
        <v>0</v>
      </c>
      <c r="AN782" s="181">
        <f>IF('Funding Allocation Parameters'!$C$8="Basic Library Subsidy", 0, IF('Funding Allocation Parameters'!$C$8="Grant funding", 0, IF('Funding Allocation Parameters'!$C$8="Other author funding",  MIN(AJ782*'Funding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2" s="181">
        <f>IF('Funding Allocation Parameters'!$C$8="Basic Library Subsidy", MIN(AK782*'Funding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MIN(AK782*VLOOKUP(CONCATENATE($A782, 'Funding Allocation Parameters'!$I$8), 'Library Subsidy Complex'!$C$2:$J$55, 6, FALSE), VLOOKUP(CONCATENATE($A782, 'Funding Allocation Parameters'!$I$8), 'Library Subsidy Complex'!$C$2:$J$55, 8, FALSE)), 0)))))</f>
        <v>0</v>
      </c>
      <c r="AP782" s="181">
        <f>IF('Funding Allocation Parameters'!$C$8="Basic Library Subsidy", 0, IF('Funding Allocation Parameters'!$C$8="Grant funding", 0, IF('Funding Allocation Parameters'!$C$8="Other author funding",  MIN(AK782*'Funding Allocation Parameters'!$E$8, 'Funding Allocation Parameters'!$G$8), IF('Funding Allocation Parameters'!$C$8="Any discretionary funds (grants if available, other if no grants)", MIN(AK782*'Funding Allocation Parameters'!$E$8, 'Funding Allocation Parameters'!$G$8), IF('Funding Allocation Parameters'!$C$8="Complex Library Subsidy", 0, 0)))))</f>
        <v>0</v>
      </c>
      <c r="AQ782" s="177">
        <f t="shared" si="382"/>
        <v>0</v>
      </c>
      <c r="AR782" s="177">
        <f t="shared" si="383"/>
        <v>0</v>
      </c>
      <c r="AS782" s="182">
        <f t="shared" si="384"/>
        <v>1189</v>
      </c>
      <c r="AT782" s="182">
        <f t="shared" si="385"/>
        <v>1089.6764150234731</v>
      </c>
      <c r="AU782" s="182">
        <f t="shared" si="386"/>
        <v>0</v>
      </c>
      <c r="AV782" s="182">
        <f t="shared" si="387"/>
        <v>1189</v>
      </c>
      <c r="AW782" s="182">
        <f t="shared" si="388"/>
        <v>1089.6764150234731</v>
      </c>
      <c r="AX782" s="183">
        <f t="shared" si="389"/>
        <v>0</v>
      </c>
      <c r="AY782" s="183">
        <f t="shared" si="390"/>
        <v>0</v>
      </c>
      <c r="AZ782" s="183">
        <f t="shared" si="391"/>
        <v>0</v>
      </c>
      <c r="BA782" s="183">
        <f t="shared" si="392"/>
        <v>1189</v>
      </c>
      <c r="BB782" s="183">
        <f t="shared" si="393"/>
        <v>1089.6764150234731</v>
      </c>
      <c r="BC782" s="184">
        <f t="shared" si="394"/>
        <v>1189</v>
      </c>
      <c r="BD782" s="184">
        <f t="shared" si="395"/>
        <v>0</v>
      </c>
      <c r="BE782" s="184">
        <f t="shared" si="396"/>
        <v>0</v>
      </c>
      <c r="BF782" s="184">
        <f t="shared" si="397"/>
        <v>1089.6764150234731</v>
      </c>
      <c r="BG782" s="102">
        <f t="shared" si="398"/>
        <v>0</v>
      </c>
      <c r="BH782" s="102">
        <f t="shared" si="399"/>
        <v>0</v>
      </c>
      <c r="BI782" s="102">
        <f t="shared" si="400"/>
        <v>0</v>
      </c>
      <c r="BJ782" s="102">
        <f t="shared" si="401"/>
        <v>0</v>
      </c>
      <c r="BK782" s="102">
        <f t="shared" si="402"/>
        <v>1</v>
      </c>
      <c r="BL782" s="102">
        <f t="shared" si="403"/>
        <v>0</v>
      </c>
      <c r="BN782" s="102"/>
    </row>
    <row r="783" spans="1:66" x14ac:dyDescent="0.25">
      <c r="A783" s="102" t="s">
        <v>24</v>
      </c>
      <c r="B783" s="102" t="s">
        <v>8</v>
      </c>
      <c r="C783" s="102" t="s">
        <v>8</v>
      </c>
      <c r="D783" s="102" t="s">
        <v>27</v>
      </c>
      <c r="E783" s="102" t="s">
        <v>287</v>
      </c>
      <c r="F783" s="102" t="s">
        <v>1448</v>
      </c>
      <c r="G783" s="102">
        <v>1.1919999999999999</v>
      </c>
      <c r="H783" s="102">
        <v>1</v>
      </c>
      <c r="I783" s="102">
        <v>1</v>
      </c>
      <c r="J783" s="167">
        <f>IFERROR(H783*VLOOKUP(A783, 'Advanced Parameters'!$B$7:$G$20, 6, FALSE)*VLOOKUP(A783, 'Growth Parameters'!$B$6:$H$19, 6, FALSE), 0)</f>
        <v>1</v>
      </c>
      <c r="K783" s="167">
        <f>IFERROR(IF('Advanced Parameters'!$C$5="n",'Raw Data'!I783*VLOOKUP(A783,'Advanced Parameters'!$B$7:$G$20,6,FALSE),J783*VLOOKUP(A783,'Advanced Parameters'!$B$7:$G$20,2,FALSE))*VLOOKUP(A783, 'Growth Parameters'!$B$6:$H$19, 6, FALSE), 0)</f>
        <v>1</v>
      </c>
      <c r="L783" s="167">
        <f t="shared" si="373"/>
        <v>0</v>
      </c>
      <c r="M783" s="168">
        <f>IFERROR(IF(G783="NA","NA",IF(G783&gt;'APC Parameters'!$K$6+VLOOKUP('Raw Data'!A783, 'APC Parameters'!$H$7:$L$20, 4, FALSE), 'APC Parameters'!$L$6+VLOOKUP('Raw Data'!A783, 'APC Parameters'!$H$7:$L$20, 5, FALSE), G783*('APC Parameters'!$J$6+VLOOKUP('Raw Data'!A783, 'APC Parameters'!$H$7:$L$20, 3, FALSE))+'APC Parameters'!$I$6+VLOOKUP('Raw Data'!A783, 'APC Parameters'!$H$7:$L$20, 2, FALSE))), 0)</f>
        <v>1993.2847999999999</v>
      </c>
      <c r="N783" s="168">
        <f t="shared" si="374"/>
        <v>1993.2847999999999</v>
      </c>
      <c r="O783" s="168">
        <f>IFERROR(IF(M783="NA",VLOOKUP(D783,'Internal Calculations'!$B$10:$C$11,2,FALSE), M783)*VLOOKUP(A783, 'Growth Parameters'!$B$6:$H$19, 7, FALSE), 0)</f>
        <v>1993.2847999999999</v>
      </c>
      <c r="P783" s="177">
        <f t="shared" si="375"/>
        <v>1993.2847999999999</v>
      </c>
      <c r="Q783" s="178">
        <f>IF('Funding Allocation Parameters'!$C$5="Basic Library Subsidy", MIN(O783*('Funding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MIN($O783*(VLOOKUP(CONCATENATE($A783, 'Funding Allocation Parameters'!$I$5), 'Library Subsidy Complex'!$C$2:$J$55, 2, FALSE)), VLOOKUP(CONCATENATE($A783, 'Funding Allocation Parameters'!$I$5), 'Library Subsidy Complex'!$C$2:$J$55, 4, FALSE)), 0)))))</f>
        <v>1189</v>
      </c>
      <c r="R783" s="178">
        <f>IF('Funding Allocation Parameters'!$C$5="Basic Library Subsidy", 0, IF('Funding Allocation Parameters'!$C$5="Grant funding",MIN(O783*('Funding Allocation Parameters'!$E$5), 'Funding Allocation Parameters'!$G$5), IF('Funding Allocation Parameters'!$C$5="Other author funding", 0, IF('Funding Allocation Parameters'!$C$5="Any discretionary funds (grants if available, other if no grants)", MIN(O783*('Funding Allocation Parameters'!$E$5), 'Funding Allocation Parameters'!$G$5), IF('Funding Allocation Parameters'!$C$5="Complex Library Subsidy", 0, 0)))))</f>
        <v>0</v>
      </c>
      <c r="S783" s="178">
        <f>IF('Funding Allocation Parameters'!$C$5="Basic Library Subsidy", 0, IF('Funding Allocation Parameters'!$C$5="Grant funding", 0, IF('Funding Allocation Parameters'!$C$5="Other author funding",  MIN(O783*('Funding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3" s="178">
        <f>IF('Funding Allocation Parameters'!$C$5="Basic Library Subsidy", MIN(O783*('Funding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MIN($O783*(VLOOKUP(CONCATENATE($A783, 'Funding Allocation Parameters'!$I$5), 'Library Subsidy Complex'!$C$2:$J$55, 6, FALSE)), VLOOKUP(CONCATENATE($A783, 'Funding Allocation Parameters'!$I$5), 'Library Subsidy Complex'!$C$2:$J$55, 8, FALSE)), 0)))))</f>
        <v>1189</v>
      </c>
      <c r="U783" s="178">
        <f>IF('Funding Allocation Parameters'!$C$5="Basic Library Subsidy", 0, IF('Funding Allocation Parameters'!$C$5="Grant funding", 0, IF('Funding Allocation Parameters'!$C$5="Other author funding",  MIN(O783*('Funding Allocation Parameters'!$E$5), 'Funding Allocation Parameters'!$G$5), IF('Funding Allocation Parameters'!$C$5="Any discretionary funds (grants if available, other if no grants)", MIN(O783*('Funding Allocation Parameters'!$E$5), 'Funding Allocation Parameters'!$G$5), IF('Funding Allocation Parameters'!$C$5="Complex Library Subsidy", 0, 0)))))</f>
        <v>0</v>
      </c>
      <c r="V783" s="177">
        <f t="shared" si="376"/>
        <v>804.2847999999999</v>
      </c>
      <c r="W783" s="177">
        <f t="shared" si="377"/>
        <v>804.2847999999999</v>
      </c>
      <c r="X783" s="179">
        <f>IF('Funding Allocation Parameters'!$C$6="Basic Library Subsidy", MIN(V783*'Funding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MIN(V783*VLOOKUP(CONCATENATE($A783, 'Funding Allocation Parameters'!$I$6), 'Library Subsidy Complex'!$C$2:$J$55, 2, FALSE), VLOOKUP(CONCATENATE($A783, 'Funding Allocation Parameters'!$I$6), 'Library Subsidy Complex'!$C$2:$J$55, 4, FALSE)), 0)))))</f>
        <v>0</v>
      </c>
      <c r="Y783" s="179">
        <f>IF('Funding Allocation Parameters'!$C$6="Basic Library Subsidy", 0, IF('Funding Allocation Parameters'!$C$6="Grant funding",MIN(V783*'Funding Allocation Parameters'!$E$6, 'Funding Allocation Parameters'!$G$6), IF('Funding Allocation Parameters'!$C$6="Other author funding", 0, IF('Funding Allocation Parameters'!$C$6="Any discretionary funds (grants if available, other if no grants)", MIN(V783*'Funding Allocation Parameters'!$E$6, 'Funding Allocation Parameters'!$G$6), IF('Funding Allocation Parameters'!$C$6="Complex Library Subsidy", 0, 0)))))</f>
        <v>804.2847999999999</v>
      </c>
      <c r="Z783" s="179">
        <f>IF('Funding Allocation Parameters'!$C$6="Basic Library Subsidy", 0, IF('Funding Allocation Parameters'!$C$6="Grant funding", 0, IF('Funding Allocation Parameters'!$C$6="Other author funding",  MIN(V783*'Funding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3" s="179">
        <f>IF('Funding Allocation Parameters'!$C$6="Basic Library Subsidy", MIN(W783*'Funding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MIN(W783*VLOOKUP(CONCATENATE($A783, 'Funding Allocation Parameters'!$I$6), 'Library Subsidy Complex'!$C$2:$J$55, 6, FALSE), VLOOKUP(CONCATENATE($A783, 'Funding Allocation Parameters'!$I$6), 'Library Subsidy Complex'!$C$2:$J$55, 8, FALSE)), 0)))))</f>
        <v>0</v>
      </c>
      <c r="AB783" s="179">
        <f>IF('Funding Allocation Parameters'!$C$6="Basic Library Subsidy", 0, IF('Funding Allocation Parameters'!$C$6="Grant funding", 0, IF('Funding Allocation Parameters'!$C$6="Other author funding",  MIN(W783*'Funding Allocation Parameters'!$E$6, 'Funding Allocation Parameters'!$G$6), IF('Funding Allocation Parameters'!$C$6="Any discretionary funds (grants if available, other if no grants)", MIN(W783*'Funding Allocation Parameters'!$E$6, 'Funding Allocation Parameters'!$G$6), IF('Funding Allocation Parameters'!$C$6="Complex Library Subsidy", 0, 0)))))</f>
        <v>804.2847999999999</v>
      </c>
      <c r="AC783" s="177">
        <f t="shared" si="378"/>
        <v>0</v>
      </c>
      <c r="AD783" s="177">
        <f t="shared" si="379"/>
        <v>0</v>
      </c>
      <c r="AE783" s="180">
        <f>IF('Funding Allocation Parameters'!$C$7="Basic Library Subsidy", MIN(AC783*'Funding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MIN(AC783*VLOOKUP(CONCATENATE($A783, 'Funding Allocation Parameters'!$I$7), 'Library Subsidy Complex'!$C$2:$J$55, 2, FALSE), VLOOKUP(CONCATENATE($A783, 'Funding Allocation Parameters'!$I$7), 'Library Subsidy Complex'!$C$2:$J$55, 4, FALSE)), 0)))))</f>
        <v>0</v>
      </c>
      <c r="AF783" s="180">
        <f>IF('Funding Allocation Parameters'!$C$7="Basic Library Subsidy", 0, IF('Funding Allocation Parameters'!$C$7="Grant funding",MIN(AC783*'Funding Allocation Parameters'!$E$7, 'Funding Allocation Parameters'!$G$7), IF('Funding Allocation Parameters'!$C$7="Other author funding", 0, IF('Funding Allocation Parameters'!$C$7="Any discretionary funds (grants if available, other if no grants)", MIN(AC783*'Funding Allocation Parameters'!$E$7, 'Funding Allocation Parameters'!$G$7), IF('Funding Allocation Parameters'!$C$7="Complex Library Subsidy", 0, 0)))))</f>
        <v>0</v>
      </c>
      <c r="AG783" s="180">
        <f>IF('Funding Allocation Parameters'!$C$7="Basic Library Subsidy", 0, IF('Funding Allocation Parameters'!$C$7="Grant funding", 0, IF('Funding Allocation Parameters'!$C$7="Other author funding",  MIN(AC783*'Funding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3" s="180">
        <f>IF('Funding Allocation Parameters'!$C$7="Basic Library Subsidy", MIN(AD783*'Funding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MIN(AD783*VLOOKUP(CONCATENATE($A783, 'Funding Allocation Parameters'!$I$7), 'Library Subsidy Complex'!$C$2:$J$55, 6, FALSE), VLOOKUP(CONCATENATE($A783, 'Funding Allocation Parameters'!$I$7), 'Library Subsidy Complex'!$C$2:$J$55, 8, FALSE)), 0)))))</f>
        <v>0</v>
      </c>
      <c r="AI783" s="180">
        <f>IF('Funding Allocation Parameters'!$C$7="Basic Library Subsidy", 0, IF('Funding Allocation Parameters'!$C$7="Grant funding", 0, IF('Funding Allocation Parameters'!$C$7="Other author funding",  MIN(AD783*'Funding Allocation Parameters'!$E$7, 'Funding Allocation Parameters'!$G$7), IF('Funding Allocation Parameters'!$C$7="Any discretionary funds (grants if available, other if no grants)", MIN(AD783*'Funding Allocation Parameters'!$E$7, 'Funding Allocation Parameters'!$G$7), IF('Funding Allocation Parameters'!$C$7="Complex Library Subsidy", 0, 0)))))</f>
        <v>0</v>
      </c>
      <c r="AJ783" s="177">
        <f t="shared" si="380"/>
        <v>0</v>
      </c>
      <c r="AK783" s="177">
        <f t="shared" si="381"/>
        <v>0</v>
      </c>
      <c r="AL783" s="181">
        <f>IF('Funding Allocation Parameters'!$C$8="Basic Library Subsidy", MIN(AJ783*'Funding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MIN(AJ783*VLOOKUP(CONCATENATE($A783, 'Funding Allocation Parameters'!$I$8), 'Library Subsidy Complex'!$C$2:$J$55, 2, FALSE), VLOOKUP(CONCATENATE($A783, 'Funding Allocation Parameters'!$I$8), 'Library Subsidy Complex'!$C$2:$J$55, 4, FALSE)), 0)))))</f>
        <v>0</v>
      </c>
      <c r="AM783" s="181">
        <f>IF('Funding Allocation Parameters'!$C$8="Basic Library Subsidy", 0, IF('Funding Allocation Parameters'!$C$8="Grant funding",MIN(AJ783*'Funding Allocation Parameters'!$E$8, 'Funding Allocation Parameters'!$G$8), IF('Funding Allocation Parameters'!$C$8="Other author funding", 0, IF('Funding Allocation Parameters'!$C$8="Any discretionary funds (grants if available, other if no grants)", MIN(AJ783*'Funding Allocation Parameters'!$E$8, 'Funding Allocation Parameters'!$G$8), IF('Funding Allocation Parameters'!$C$8="Complex Library Subsidy", 0, 0)))))</f>
        <v>0</v>
      </c>
      <c r="AN783" s="181">
        <f>IF('Funding Allocation Parameters'!$C$8="Basic Library Subsidy", 0, IF('Funding Allocation Parameters'!$C$8="Grant funding", 0, IF('Funding Allocation Parameters'!$C$8="Other author funding",  MIN(AJ783*'Funding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3" s="181">
        <f>IF('Funding Allocation Parameters'!$C$8="Basic Library Subsidy", MIN(AK783*'Funding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MIN(AK783*VLOOKUP(CONCATENATE($A783, 'Funding Allocation Parameters'!$I$8), 'Library Subsidy Complex'!$C$2:$J$55, 6, FALSE), VLOOKUP(CONCATENATE($A783, 'Funding Allocation Parameters'!$I$8), 'Library Subsidy Complex'!$C$2:$J$55, 8, FALSE)), 0)))))</f>
        <v>0</v>
      </c>
      <c r="AP783" s="181">
        <f>IF('Funding Allocation Parameters'!$C$8="Basic Library Subsidy", 0, IF('Funding Allocation Parameters'!$C$8="Grant funding", 0, IF('Funding Allocation Parameters'!$C$8="Other author funding",  MIN(AK783*'Funding Allocation Parameters'!$E$8, 'Funding Allocation Parameters'!$G$8), IF('Funding Allocation Parameters'!$C$8="Any discretionary funds (grants if available, other if no grants)", MIN(AK783*'Funding Allocation Parameters'!$E$8, 'Funding Allocation Parameters'!$G$8), IF('Funding Allocation Parameters'!$C$8="Complex Library Subsidy", 0, 0)))))</f>
        <v>0</v>
      </c>
      <c r="AQ783" s="177">
        <f t="shared" si="382"/>
        <v>0</v>
      </c>
      <c r="AR783" s="177">
        <f t="shared" si="383"/>
        <v>0</v>
      </c>
      <c r="AS783" s="182">
        <f t="shared" si="384"/>
        <v>1189</v>
      </c>
      <c r="AT783" s="182">
        <f t="shared" si="385"/>
        <v>804.2847999999999</v>
      </c>
      <c r="AU783" s="182">
        <f t="shared" si="386"/>
        <v>0</v>
      </c>
      <c r="AV783" s="182">
        <f t="shared" si="387"/>
        <v>1189</v>
      </c>
      <c r="AW783" s="182">
        <f t="shared" si="388"/>
        <v>804.2847999999999</v>
      </c>
      <c r="AX783" s="183">
        <f t="shared" si="389"/>
        <v>1189</v>
      </c>
      <c r="AY783" s="183">
        <f t="shared" si="390"/>
        <v>804.2847999999999</v>
      </c>
      <c r="AZ783" s="183">
        <f t="shared" si="391"/>
        <v>0</v>
      </c>
      <c r="BA783" s="183">
        <f t="shared" si="392"/>
        <v>0</v>
      </c>
      <c r="BB783" s="183">
        <f t="shared" si="393"/>
        <v>0</v>
      </c>
      <c r="BC783" s="184">
        <f t="shared" si="394"/>
        <v>1189</v>
      </c>
      <c r="BD783" s="184">
        <f t="shared" si="395"/>
        <v>0</v>
      </c>
      <c r="BE783" s="184">
        <f t="shared" si="396"/>
        <v>804.2847999999999</v>
      </c>
      <c r="BF783" s="184">
        <f t="shared" si="397"/>
        <v>0</v>
      </c>
      <c r="BG783" s="102">
        <f t="shared" si="398"/>
        <v>0</v>
      </c>
      <c r="BH783" s="102">
        <f t="shared" si="399"/>
        <v>0</v>
      </c>
      <c r="BI783" s="102">
        <f t="shared" si="400"/>
        <v>0</v>
      </c>
      <c r="BJ783" s="102">
        <f t="shared" si="401"/>
        <v>1</v>
      </c>
      <c r="BK783" s="102">
        <f t="shared" si="402"/>
        <v>0</v>
      </c>
      <c r="BL783" s="102">
        <f t="shared" si="403"/>
        <v>0</v>
      </c>
      <c r="BN783" s="102"/>
    </row>
    <row r="784" spans="1:66" x14ac:dyDescent="0.25">
      <c r="A784" s="102" t="s">
        <v>18</v>
      </c>
      <c r="B784" s="102" t="s">
        <v>8</v>
      </c>
      <c r="C784" s="102" t="s">
        <v>8</v>
      </c>
      <c r="D784" s="102" t="s">
        <v>27</v>
      </c>
      <c r="E784" s="102" t="s">
        <v>1375</v>
      </c>
      <c r="F784" s="102" t="s">
        <v>1449</v>
      </c>
      <c r="G784" s="102">
        <v>1.0980000000000001</v>
      </c>
      <c r="H784" s="102">
        <v>1</v>
      </c>
      <c r="I784" s="102">
        <v>1</v>
      </c>
      <c r="J784" s="167">
        <f>IFERROR(H784*VLOOKUP(A784, 'Advanced Parameters'!$B$7:$G$20, 6, FALSE)*VLOOKUP(A784, 'Growth Parameters'!$B$6:$H$19, 6, FALSE), 0)</f>
        <v>1</v>
      </c>
      <c r="K784" s="167">
        <f>IFERROR(IF('Advanced Parameters'!$C$5="n",'Raw Data'!I784*VLOOKUP(A784,'Advanced Parameters'!$B$7:$G$20,6,FALSE),J784*VLOOKUP(A784,'Advanced Parameters'!$B$7:$G$20,2,FALSE))*VLOOKUP(A784, 'Growth Parameters'!$B$6:$H$19, 6, FALSE), 0)</f>
        <v>1</v>
      </c>
      <c r="L784" s="167">
        <f t="shared" si="373"/>
        <v>0</v>
      </c>
      <c r="M784" s="168">
        <f>IFERROR(IF(G784="NA","NA",IF(G784&gt;'APC Parameters'!$K$6+VLOOKUP('Raw Data'!A784, 'APC Parameters'!$H$7:$L$20, 4, FALSE), 'APC Parameters'!$L$6+VLOOKUP('Raw Data'!A784, 'APC Parameters'!$H$7:$L$20, 5, FALSE), G784*('APC Parameters'!$J$6+VLOOKUP('Raw Data'!A784, 'APC Parameters'!$H$7:$L$20, 3, FALSE))+'APC Parameters'!$I$6+VLOOKUP('Raw Data'!A784, 'APC Parameters'!$H$7:$L$20, 2, FALSE))), 0)</f>
        <v>1926.6012000000001</v>
      </c>
      <c r="N784" s="168">
        <f t="shared" si="374"/>
        <v>1926.6012000000001</v>
      </c>
      <c r="O784" s="168">
        <f>IFERROR(IF(M784="NA",VLOOKUP(D784,'Internal Calculations'!$B$10:$C$11,2,FALSE), M784)*VLOOKUP(A784, 'Growth Parameters'!$B$6:$H$19, 7, FALSE), 0)</f>
        <v>1926.6012000000001</v>
      </c>
      <c r="P784" s="177">
        <f t="shared" si="375"/>
        <v>1926.6012000000001</v>
      </c>
      <c r="Q784" s="178">
        <f>IF('Funding Allocation Parameters'!$C$5="Basic Library Subsidy", MIN(O784*('Funding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MIN($O784*(VLOOKUP(CONCATENATE($A784, 'Funding Allocation Parameters'!$I$5), 'Library Subsidy Complex'!$C$2:$J$55, 2, FALSE)), VLOOKUP(CONCATENATE($A784, 'Funding Allocation Parameters'!$I$5), 'Library Subsidy Complex'!$C$2:$J$55, 4, FALSE)), 0)))))</f>
        <v>1189</v>
      </c>
      <c r="R784" s="178">
        <f>IF('Funding Allocation Parameters'!$C$5="Basic Library Subsidy", 0, IF('Funding Allocation Parameters'!$C$5="Grant funding",MIN(O784*('Funding Allocation Parameters'!$E$5), 'Funding Allocation Parameters'!$G$5), IF('Funding Allocation Parameters'!$C$5="Other author funding", 0, IF('Funding Allocation Parameters'!$C$5="Any discretionary funds (grants if available, other if no grants)", MIN(O784*('Funding Allocation Parameters'!$E$5), 'Funding Allocation Parameters'!$G$5), IF('Funding Allocation Parameters'!$C$5="Complex Library Subsidy", 0, 0)))))</f>
        <v>0</v>
      </c>
      <c r="S784" s="178">
        <f>IF('Funding Allocation Parameters'!$C$5="Basic Library Subsidy", 0, IF('Funding Allocation Parameters'!$C$5="Grant funding", 0, IF('Funding Allocation Parameters'!$C$5="Other author funding",  MIN(O784*('Funding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4" s="178">
        <f>IF('Funding Allocation Parameters'!$C$5="Basic Library Subsidy", MIN(O784*('Funding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MIN($O784*(VLOOKUP(CONCATENATE($A784, 'Funding Allocation Parameters'!$I$5), 'Library Subsidy Complex'!$C$2:$J$55, 6, FALSE)), VLOOKUP(CONCATENATE($A784, 'Funding Allocation Parameters'!$I$5), 'Library Subsidy Complex'!$C$2:$J$55, 8, FALSE)), 0)))))</f>
        <v>1189</v>
      </c>
      <c r="U784" s="178">
        <f>IF('Funding Allocation Parameters'!$C$5="Basic Library Subsidy", 0, IF('Funding Allocation Parameters'!$C$5="Grant funding", 0, IF('Funding Allocation Parameters'!$C$5="Other author funding",  MIN(O784*('Funding Allocation Parameters'!$E$5), 'Funding Allocation Parameters'!$G$5), IF('Funding Allocation Parameters'!$C$5="Any discretionary funds (grants if available, other if no grants)", MIN(O784*('Funding Allocation Parameters'!$E$5), 'Funding Allocation Parameters'!$G$5), IF('Funding Allocation Parameters'!$C$5="Complex Library Subsidy", 0, 0)))))</f>
        <v>0</v>
      </c>
      <c r="V784" s="177">
        <f t="shared" si="376"/>
        <v>737.60120000000006</v>
      </c>
      <c r="W784" s="177">
        <f t="shared" si="377"/>
        <v>737.60120000000006</v>
      </c>
      <c r="X784" s="179">
        <f>IF('Funding Allocation Parameters'!$C$6="Basic Library Subsidy", MIN(V784*'Funding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MIN(V784*VLOOKUP(CONCATENATE($A784, 'Funding Allocation Parameters'!$I$6), 'Library Subsidy Complex'!$C$2:$J$55, 2, FALSE), VLOOKUP(CONCATENATE($A784, 'Funding Allocation Parameters'!$I$6), 'Library Subsidy Complex'!$C$2:$J$55, 4, FALSE)), 0)))))</f>
        <v>0</v>
      </c>
      <c r="Y784" s="179">
        <f>IF('Funding Allocation Parameters'!$C$6="Basic Library Subsidy", 0, IF('Funding Allocation Parameters'!$C$6="Grant funding",MIN(V784*'Funding Allocation Parameters'!$E$6, 'Funding Allocation Parameters'!$G$6), IF('Funding Allocation Parameters'!$C$6="Other author funding", 0, IF('Funding Allocation Parameters'!$C$6="Any discretionary funds (grants if available, other if no grants)", MIN(V784*'Funding Allocation Parameters'!$E$6, 'Funding Allocation Parameters'!$G$6), IF('Funding Allocation Parameters'!$C$6="Complex Library Subsidy", 0, 0)))))</f>
        <v>737.60120000000006</v>
      </c>
      <c r="Z784" s="179">
        <f>IF('Funding Allocation Parameters'!$C$6="Basic Library Subsidy", 0, IF('Funding Allocation Parameters'!$C$6="Grant funding", 0, IF('Funding Allocation Parameters'!$C$6="Other author funding",  MIN(V784*'Funding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4" s="179">
        <f>IF('Funding Allocation Parameters'!$C$6="Basic Library Subsidy", MIN(W784*'Funding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MIN(W784*VLOOKUP(CONCATENATE($A784, 'Funding Allocation Parameters'!$I$6), 'Library Subsidy Complex'!$C$2:$J$55, 6, FALSE), VLOOKUP(CONCATENATE($A784, 'Funding Allocation Parameters'!$I$6), 'Library Subsidy Complex'!$C$2:$J$55, 8, FALSE)), 0)))))</f>
        <v>0</v>
      </c>
      <c r="AB784" s="179">
        <f>IF('Funding Allocation Parameters'!$C$6="Basic Library Subsidy", 0, IF('Funding Allocation Parameters'!$C$6="Grant funding", 0, IF('Funding Allocation Parameters'!$C$6="Other author funding",  MIN(W784*'Funding Allocation Parameters'!$E$6, 'Funding Allocation Parameters'!$G$6), IF('Funding Allocation Parameters'!$C$6="Any discretionary funds (grants if available, other if no grants)", MIN(W784*'Funding Allocation Parameters'!$E$6, 'Funding Allocation Parameters'!$G$6), IF('Funding Allocation Parameters'!$C$6="Complex Library Subsidy", 0, 0)))))</f>
        <v>737.60120000000006</v>
      </c>
      <c r="AC784" s="177">
        <f t="shared" si="378"/>
        <v>0</v>
      </c>
      <c r="AD784" s="177">
        <f t="shared" si="379"/>
        <v>0</v>
      </c>
      <c r="AE784" s="180">
        <f>IF('Funding Allocation Parameters'!$C$7="Basic Library Subsidy", MIN(AC784*'Funding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MIN(AC784*VLOOKUP(CONCATENATE($A784, 'Funding Allocation Parameters'!$I$7), 'Library Subsidy Complex'!$C$2:$J$55, 2, FALSE), VLOOKUP(CONCATENATE($A784, 'Funding Allocation Parameters'!$I$7), 'Library Subsidy Complex'!$C$2:$J$55, 4, FALSE)), 0)))))</f>
        <v>0</v>
      </c>
      <c r="AF784" s="180">
        <f>IF('Funding Allocation Parameters'!$C$7="Basic Library Subsidy", 0, IF('Funding Allocation Parameters'!$C$7="Grant funding",MIN(AC784*'Funding Allocation Parameters'!$E$7, 'Funding Allocation Parameters'!$G$7), IF('Funding Allocation Parameters'!$C$7="Other author funding", 0, IF('Funding Allocation Parameters'!$C$7="Any discretionary funds (grants if available, other if no grants)", MIN(AC784*'Funding Allocation Parameters'!$E$7, 'Funding Allocation Parameters'!$G$7), IF('Funding Allocation Parameters'!$C$7="Complex Library Subsidy", 0, 0)))))</f>
        <v>0</v>
      </c>
      <c r="AG784" s="180">
        <f>IF('Funding Allocation Parameters'!$C$7="Basic Library Subsidy", 0, IF('Funding Allocation Parameters'!$C$7="Grant funding", 0, IF('Funding Allocation Parameters'!$C$7="Other author funding",  MIN(AC784*'Funding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4" s="180">
        <f>IF('Funding Allocation Parameters'!$C$7="Basic Library Subsidy", MIN(AD784*'Funding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MIN(AD784*VLOOKUP(CONCATENATE($A784, 'Funding Allocation Parameters'!$I$7), 'Library Subsidy Complex'!$C$2:$J$55, 6, FALSE), VLOOKUP(CONCATENATE($A784, 'Funding Allocation Parameters'!$I$7), 'Library Subsidy Complex'!$C$2:$J$55, 8, FALSE)), 0)))))</f>
        <v>0</v>
      </c>
      <c r="AI784" s="180">
        <f>IF('Funding Allocation Parameters'!$C$7="Basic Library Subsidy", 0, IF('Funding Allocation Parameters'!$C$7="Grant funding", 0, IF('Funding Allocation Parameters'!$C$7="Other author funding",  MIN(AD784*'Funding Allocation Parameters'!$E$7, 'Funding Allocation Parameters'!$G$7), IF('Funding Allocation Parameters'!$C$7="Any discretionary funds (grants if available, other if no grants)", MIN(AD784*'Funding Allocation Parameters'!$E$7, 'Funding Allocation Parameters'!$G$7), IF('Funding Allocation Parameters'!$C$7="Complex Library Subsidy", 0, 0)))))</f>
        <v>0</v>
      </c>
      <c r="AJ784" s="177">
        <f t="shared" si="380"/>
        <v>0</v>
      </c>
      <c r="AK784" s="177">
        <f t="shared" si="381"/>
        <v>0</v>
      </c>
      <c r="AL784" s="181">
        <f>IF('Funding Allocation Parameters'!$C$8="Basic Library Subsidy", MIN(AJ784*'Funding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MIN(AJ784*VLOOKUP(CONCATENATE($A784, 'Funding Allocation Parameters'!$I$8), 'Library Subsidy Complex'!$C$2:$J$55, 2, FALSE), VLOOKUP(CONCATENATE($A784, 'Funding Allocation Parameters'!$I$8), 'Library Subsidy Complex'!$C$2:$J$55, 4, FALSE)), 0)))))</f>
        <v>0</v>
      </c>
      <c r="AM784" s="181">
        <f>IF('Funding Allocation Parameters'!$C$8="Basic Library Subsidy", 0, IF('Funding Allocation Parameters'!$C$8="Grant funding",MIN(AJ784*'Funding Allocation Parameters'!$E$8, 'Funding Allocation Parameters'!$G$8), IF('Funding Allocation Parameters'!$C$8="Other author funding", 0, IF('Funding Allocation Parameters'!$C$8="Any discretionary funds (grants if available, other if no grants)", MIN(AJ784*'Funding Allocation Parameters'!$E$8, 'Funding Allocation Parameters'!$G$8), IF('Funding Allocation Parameters'!$C$8="Complex Library Subsidy", 0, 0)))))</f>
        <v>0</v>
      </c>
      <c r="AN784" s="181">
        <f>IF('Funding Allocation Parameters'!$C$8="Basic Library Subsidy", 0, IF('Funding Allocation Parameters'!$C$8="Grant funding", 0, IF('Funding Allocation Parameters'!$C$8="Other author funding",  MIN(AJ784*'Funding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4" s="181">
        <f>IF('Funding Allocation Parameters'!$C$8="Basic Library Subsidy", MIN(AK784*'Funding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MIN(AK784*VLOOKUP(CONCATENATE($A784, 'Funding Allocation Parameters'!$I$8), 'Library Subsidy Complex'!$C$2:$J$55, 6, FALSE), VLOOKUP(CONCATENATE($A784, 'Funding Allocation Parameters'!$I$8), 'Library Subsidy Complex'!$C$2:$J$55, 8, FALSE)), 0)))))</f>
        <v>0</v>
      </c>
      <c r="AP784" s="181">
        <f>IF('Funding Allocation Parameters'!$C$8="Basic Library Subsidy", 0, IF('Funding Allocation Parameters'!$C$8="Grant funding", 0, IF('Funding Allocation Parameters'!$C$8="Other author funding",  MIN(AK784*'Funding Allocation Parameters'!$E$8, 'Funding Allocation Parameters'!$G$8), IF('Funding Allocation Parameters'!$C$8="Any discretionary funds (grants if available, other if no grants)", MIN(AK784*'Funding Allocation Parameters'!$E$8, 'Funding Allocation Parameters'!$G$8), IF('Funding Allocation Parameters'!$C$8="Complex Library Subsidy", 0, 0)))))</f>
        <v>0</v>
      </c>
      <c r="AQ784" s="177">
        <f t="shared" si="382"/>
        <v>0</v>
      </c>
      <c r="AR784" s="177">
        <f t="shared" si="383"/>
        <v>0</v>
      </c>
      <c r="AS784" s="182">
        <f t="shared" si="384"/>
        <v>1189</v>
      </c>
      <c r="AT784" s="182">
        <f t="shared" si="385"/>
        <v>737.60120000000006</v>
      </c>
      <c r="AU784" s="182">
        <f t="shared" si="386"/>
        <v>0</v>
      </c>
      <c r="AV784" s="182">
        <f t="shared" si="387"/>
        <v>1189</v>
      </c>
      <c r="AW784" s="182">
        <f t="shared" si="388"/>
        <v>737.60120000000006</v>
      </c>
      <c r="AX784" s="183">
        <f t="shared" si="389"/>
        <v>1189</v>
      </c>
      <c r="AY784" s="183">
        <f t="shared" si="390"/>
        <v>737.60120000000006</v>
      </c>
      <c r="AZ784" s="183">
        <f t="shared" si="391"/>
        <v>0</v>
      </c>
      <c r="BA784" s="183">
        <f t="shared" si="392"/>
        <v>0</v>
      </c>
      <c r="BB784" s="183">
        <f t="shared" si="393"/>
        <v>0</v>
      </c>
      <c r="BC784" s="184">
        <f t="shared" si="394"/>
        <v>1189</v>
      </c>
      <c r="BD784" s="184">
        <f t="shared" si="395"/>
        <v>0</v>
      </c>
      <c r="BE784" s="184">
        <f t="shared" si="396"/>
        <v>737.60120000000006</v>
      </c>
      <c r="BF784" s="184">
        <f t="shared" si="397"/>
        <v>0</v>
      </c>
      <c r="BG784" s="102">
        <f t="shared" si="398"/>
        <v>0</v>
      </c>
      <c r="BH784" s="102">
        <f t="shared" si="399"/>
        <v>0</v>
      </c>
      <c r="BI784" s="102">
        <f t="shared" si="400"/>
        <v>0</v>
      </c>
      <c r="BJ784" s="102">
        <f t="shared" si="401"/>
        <v>1</v>
      </c>
      <c r="BK784" s="102">
        <f t="shared" si="402"/>
        <v>0</v>
      </c>
      <c r="BL784" s="102">
        <f t="shared" si="403"/>
        <v>0</v>
      </c>
      <c r="BN784" s="102"/>
    </row>
    <row r="785" spans="1:66" x14ac:dyDescent="0.25">
      <c r="A785" s="102" t="s">
        <v>24</v>
      </c>
      <c r="B785" s="102" t="s">
        <v>15</v>
      </c>
      <c r="C785" s="102" t="s">
        <v>8</v>
      </c>
      <c r="D785" s="102" t="s">
        <v>27</v>
      </c>
      <c r="E785" s="102" t="s">
        <v>525</v>
      </c>
      <c r="F785" s="102" t="s">
        <v>1450</v>
      </c>
      <c r="G785" s="102">
        <v>1.196</v>
      </c>
      <c r="H785" s="102">
        <v>1</v>
      </c>
      <c r="I785" s="102">
        <v>0</v>
      </c>
      <c r="J785" s="167">
        <f>IFERROR(H785*VLOOKUP(A785, 'Advanced Parameters'!$B$7:$G$20, 6, FALSE)*VLOOKUP(A785, 'Growth Parameters'!$B$6:$H$19, 6, FALSE), 0)</f>
        <v>1</v>
      </c>
      <c r="K785" s="167">
        <f>IFERROR(IF('Advanced Parameters'!$C$5="n",'Raw Data'!I785*VLOOKUP(A785,'Advanced Parameters'!$B$7:$G$20,6,FALSE),J785*VLOOKUP(A785,'Advanced Parameters'!$B$7:$G$20,2,FALSE))*VLOOKUP(A785, 'Growth Parameters'!$B$6:$H$19, 6, FALSE), 0)</f>
        <v>0</v>
      </c>
      <c r="L785" s="167">
        <f t="shared" si="373"/>
        <v>1</v>
      </c>
      <c r="M785" s="168">
        <f>IFERROR(IF(G785="NA","NA",IF(G785&gt;'APC Parameters'!$K$6+VLOOKUP('Raw Data'!A785, 'APC Parameters'!$H$7:$L$20, 4, FALSE), 'APC Parameters'!$L$6+VLOOKUP('Raw Data'!A785, 'APC Parameters'!$H$7:$L$20, 5, FALSE), G785*('APC Parameters'!$J$6+VLOOKUP('Raw Data'!A785, 'APC Parameters'!$H$7:$L$20, 3, FALSE))+'APC Parameters'!$I$6+VLOOKUP('Raw Data'!A785, 'APC Parameters'!$H$7:$L$20, 2, FALSE))), 0)</f>
        <v>1996.1224</v>
      </c>
      <c r="N785" s="168">
        <f t="shared" si="374"/>
        <v>1996.1224</v>
      </c>
      <c r="O785" s="168">
        <f>IFERROR(IF(M785="NA",VLOOKUP(D785,'Internal Calculations'!$B$10:$C$11,2,FALSE), M785)*VLOOKUP(A785, 'Growth Parameters'!$B$6:$H$19, 7, FALSE), 0)</f>
        <v>1996.1224</v>
      </c>
      <c r="P785" s="177">
        <f t="shared" si="375"/>
        <v>1996.1224</v>
      </c>
      <c r="Q785" s="178">
        <f>IF('Funding Allocation Parameters'!$C$5="Basic Library Subsidy", MIN(O785*('Funding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MIN($O785*(VLOOKUP(CONCATENATE($A785, 'Funding Allocation Parameters'!$I$5), 'Library Subsidy Complex'!$C$2:$J$55, 2, FALSE)), VLOOKUP(CONCATENATE($A785, 'Funding Allocation Parameters'!$I$5), 'Library Subsidy Complex'!$C$2:$J$55, 4, FALSE)), 0)))))</f>
        <v>1189</v>
      </c>
      <c r="R785" s="178">
        <f>IF('Funding Allocation Parameters'!$C$5="Basic Library Subsidy", 0, IF('Funding Allocation Parameters'!$C$5="Grant funding",MIN(O785*('Funding Allocation Parameters'!$E$5), 'Funding Allocation Parameters'!$G$5), IF('Funding Allocation Parameters'!$C$5="Other author funding", 0, IF('Funding Allocation Parameters'!$C$5="Any discretionary funds (grants if available, other if no grants)", MIN(O785*('Funding Allocation Parameters'!$E$5), 'Funding Allocation Parameters'!$G$5), IF('Funding Allocation Parameters'!$C$5="Complex Library Subsidy", 0, 0)))))</f>
        <v>0</v>
      </c>
      <c r="S785" s="178">
        <f>IF('Funding Allocation Parameters'!$C$5="Basic Library Subsidy", 0, IF('Funding Allocation Parameters'!$C$5="Grant funding", 0, IF('Funding Allocation Parameters'!$C$5="Other author funding",  MIN(O785*('Funding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5" s="178">
        <f>IF('Funding Allocation Parameters'!$C$5="Basic Library Subsidy", MIN(O785*('Funding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MIN($O785*(VLOOKUP(CONCATENATE($A785, 'Funding Allocation Parameters'!$I$5), 'Library Subsidy Complex'!$C$2:$J$55, 6, FALSE)), VLOOKUP(CONCATENATE($A785, 'Funding Allocation Parameters'!$I$5), 'Library Subsidy Complex'!$C$2:$J$55, 8, FALSE)), 0)))))</f>
        <v>1189</v>
      </c>
      <c r="U785" s="178">
        <f>IF('Funding Allocation Parameters'!$C$5="Basic Library Subsidy", 0, IF('Funding Allocation Parameters'!$C$5="Grant funding", 0, IF('Funding Allocation Parameters'!$C$5="Other author funding",  MIN(O785*('Funding Allocation Parameters'!$E$5), 'Funding Allocation Parameters'!$G$5), IF('Funding Allocation Parameters'!$C$5="Any discretionary funds (grants if available, other if no grants)", MIN(O785*('Funding Allocation Parameters'!$E$5), 'Funding Allocation Parameters'!$G$5), IF('Funding Allocation Parameters'!$C$5="Complex Library Subsidy", 0, 0)))))</f>
        <v>0</v>
      </c>
      <c r="V785" s="177">
        <f t="shared" si="376"/>
        <v>807.12239999999997</v>
      </c>
      <c r="W785" s="177">
        <f t="shared" si="377"/>
        <v>807.12239999999997</v>
      </c>
      <c r="X785" s="179">
        <f>IF('Funding Allocation Parameters'!$C$6="Basic Library Subsidy", MIN(V785*'Funding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MIN(V785*VLOOKUP(CONCATENATE($A785, 'Funding Allocation Parameters'!$I$6), 'Library Subsidy Complex'!$C$2:$J$55, 2, FALSE), VLOOKUP(CONCATENATE($A785, 'Funding Allocation Parameters'!$I$6), 'Library Subsidy Complex'!$C$2:$J$55, 4, FALSE)), 0)))))</f>
        <v>0</v>
      </c>
      <c r="Y785" s="179">
        <f>IF('Funding Allocation Parameters'!$C$6="Basic Library Subsidy", 0, IF('Funding Allocation Parameters'!$C$6="Grant funding",MIN(V785*'Funding Allocation Parameters'!$E$6, 'Funding Allocation Parameters'!$G$6), IF('Funding Allocation Parameters'!$C$6="Other author funding", 0, IF('Funding Allocation Parameters'!$C$6="Any discretionary funds (grants if available, other if no grants)", MIN(V785*'Funding Allocation Parameters'!$E$6, 'Funding Allocation Parameters'!$G$6), IF('Funding Allocation Parameters'!$C$6="Complex Library Subsidy", 0, 0)))))</f>
        <v>807.12239999999997</v>
      </c>
      <c r="Z785" s="179">
        <f>IF('Funding Allocation Parameters'!$C$6="Basic Library Subsidy", 0, IF('Funding Allocation Parameters'!$C$6="Grant funding", 0, IF('Funding Allocation Parameters'!$C$6="Other author funding",  MIN(V785*'Funding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5" s="179">
        <f>IF('Funding Allocation Parameters'!$C$6="Basic Library Subsidy", MIN(W785*'Funding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MIN(W785*VLOOKUP(CONCATENATE($A785, 'Funding Allocation Parameters'!$I$6), 'Library Subsidy Complex'!$C$2:$J$55, 6, FALSE), VLOOKUP(CONCATENATE($A785, 'Funding Allocation Parameters'!$I$6), 'Library Subsidy Complex'!$C$2:$J$55, 8, FALSE)), 0)))))</f>
        <v>0</v>
      </c>
      <c r="AB785" s="179">
        <f>IF('Funding Allocation Parameters'!$C$6="Basic Library Subsidy", 0, IF('Funding Allocation Parameters'!$C$6="Grant funding", 0, IF('Funding Allocation Parameters'!$C$6="Other author funding",  MIN(W785*'Funding Allocation Parameters'!$E$6, 'Funding Allocation Parameters'!$G$6), IF('Funding Allocation Parameters'!$C$6="Any discretionary funds (grants if available, other if no grants)", MIN(W785*'Funding Allocation Parameters'!$E$6, 'Funding Allocation Parameters'!$G$6), IF('Funding Allocation Parameters'!$C$6="Complex Library Subsidy", 0, 0)))))</f>
        <v>807.12239999999997</v>
      </c>
      <c r="AC785" s="177">
        <f t="shared" si="378"/>
        <v>0</v>
      </c>
      <c r="AD785" s="177">
        <f t="shared" si="379"/>
        <v>0</v>
      </c>
      <c r="AE785" s="180">
        <f>IF('Funding Allocation Parameters'!$C$7="Basic Library Subsidy", MIN(AC785*'Funding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MIN(AC785*VLOOKUP(CONCATENATE($A785, 'Funding Allocation Parameters'!$I$7), 'Library Subsidy Complex'!$C$2:$J$55, 2, FALSE), VLOOKUP(CONCATENATE($A785, 'Funding Allocation Parameters'!$I$7), 'Library Subsidy Complex'!$C$2:$J$55, 4, FALSE)), 0)))))</f>
        <v>0</v>
      </c>
      <c r="AF785" s="180">
        <f>IF('Funding Allocation Parameters'!$C$7="Basic Library Subsidy", 0, IF('Funding Allocation Parameters'!$C$7="Grant funding",MIN(AC785*'Funding Allocation Parameters'!$E$7, 'Funding Allocation Parameters'!$G$7), IF('Funding Allocation Parameters'!$C$7="Other author funding", 0, IF('Funding Allocation Parameters'!$C$7="Any discretionary funds (grants if available, other if no grants)", MIN(AC785*'Funding Allocation Parameters'!$E$7, 'Funding Allocation Parameters'!$G$7), IF('Funding Allocation Parameters'!$C$7="Complex Library Subsidy", 0, 0)))))</f>
        <v>0</v>
      </c>
      <c r="AG785" s="180">
        <f>IF('Funding Allocation Parameters'!$C$7="Basic Library Subsidy", 0, IF('Funding Allocation Parameters'!$C$7="Grant funding", 0, IF('Funding Allocation Parameters'!$C$7="Other author funding",  MIN(AC785*'Funding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5" s="180">
        <f>IF('Funding Allocation Parameters'!$C$7="Basic Library Subsidy", MIN(AD785*'Funding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MIN(AD785*VLOOKUP(CONCATENATE($A785, 'Funding Allocation Parameters'!$I$7), 'Library Subsidy Complex'!$C$2:$J$55, 6, FALSE), VLOOKUP(CONCATENATE($A785, 'Funding Allocation Parameters'!$I$7), 'Library Subsidy Complex'!$C$2:$J$55, 8, FALSE)), 0)))))</f>
        <v>0</v>
      </c>
      <c r="AI785" s="180">
        <f>IF('Funding Allocation Parameters'!$C$7="Basic Library Subsidy", 0, IF('Funding Allocation Parameters'!$C$7="Grant funding", 0, IF('Funding Allocation Parameters'!$C$7="Other author funding",  MIN(AD785*'Funding Allocation Parameters'!$E$7, 'Funding Allocation Parameters'!$G$7), IF('Funding Allocation Parameters'!$C$7="Any discretionary funds (grants if available, other if no grants)", MIN(AD785*'Funding Allocation Parameters'!$E$7, 'Funding Allocation Parameters'!$G$7), IF('Funding Allocation Parameters'!$C$7="Complex Library Subsidy", 0, 0)))))</f>
        <v>0</v>
      </c>
      <c r="AJ785" s="177">
        <f t="shared" si="380"/>
        <v>0</v>
      </c>
      <c r="AK785" s="177">
        <f t="shared" si="381"/>
        <v>0</v>
      </c>
      <c r="AL785" s="181">
        <f>IF('Funding Allocation Parameters'!$C$8="Basic Library Subsidy", MIN(AJ785*'Funding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MIN(AJ785*VLOOKUP(CONCATENATE($A785, 'Funding Allocation Parameters'!$I$8), 'Library Subsidy Complex'!$C$2:$J$55, 2, FALSE), VLOOKUP(CONCATENATE($A785, 'Funding Allocation Parameters'!$I$8), 'Library Subsidy Complex'!$C$2:$J$55, 4, FALSE)), 0)))))</f>
        <v>0</v>
      </c>
      <c r="AM785" s="181">
        <f>IF('Funding Allocation Parameters'!$C$8="Basic Library Subsidy", 0, IF('Funding Allocation Parameters'!$C$8="Grant funding",MIN(AJ785*'Funding Allocation Parameters'!$E$8, 'Funding Allocation Parameters'!$G$8), IF('Funding Allocation Parameters'!$C$8="Other author funding", 0, IF('Funding Allocation Parameters'!$C$8="Any discretionary funds (grants if available, other if no grants)", MIN(AJ785*'Funding Allocation Parameters'!$E$8, 'Funding Allocation Parameters'!$G$8), IF('Funding Allocation Parameters'!$C$8="Complex Library Subsidy", 0, 0)))))</f>
        <v>0</v>
      </c>
      <c r="AN785" s="181">
        <f>IF('Funding Allocation Parameters'!$C$8="Basic Library Subsidy", 0, IF('Funding Allocation Parameters'!$C$8="Grant funding", 0, IF('Funding Allocation Parameters'!$C$8="Other author funding",  MIN(AJ785*'Funding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5" s="181">
        <f>IF('Funding Allocation Parameters'!$C$8="Basic Library Subsidy", MIN(AK785*'Funding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MIN(AK785*VLOOKUP(CONCATENATE($A785, 'Funding Allocation Parameters'!$I$8), 'Library Subsidy Complex'!$C$2:$J$55, 6, FALSE), VLOOKUP(CONCATENATE($A785, 'Funding Allocation Parameters'!$I$8), 'Library Subsidy Complex'!$C$2:$J$55, 8, FALSE)), 0)))))</f>
        <v>0</v>
      </c>
      <c r="AP785" s="181">
        <f>IF('Funding Allocation Parameters'!$C$8="Basic Library Subsidy", 0, IF('Funding Allocation Parameters'!$C$8="Grant funding", 0, IF('Funding Allocation Parameters'!$C$8="Other author funding",  MIN(AK785*'Funding Allocation Parameters'!$E$8, 'Funding Allocation Parameters'!$G$8), IF('Funding Allocation Parameters'!$C$8="Any discretionary funds (grants if available, other if no grants)", MIN(AK785*'Funding Allocation Parameters'!$E$8, 'Funding Allocation Parameters'!$G$8), IF('Funding Allocation Parameters'!$C$8="Complex Library Subsidy", 0, 0)))))</f>
        <v>0</v>
      </c>
      <c r="AQ785" s="177">
        <f t="shared" si="382"/>
        <v>0</v>
      </c>
      <c r="AR785" s="177">
        <f t="shared" si="383"/>
        <v>0</v>
      </c>
      <c r="AS785" s="182">
        <f t="shared" si="384"/>
        <v>1189</v>
      </c>
      <c r="AT785" s="182">
        <f t="shared" si="385"/>
        <v>807.12239999999997</v>
      </c>
      <c r="AU785" s="182">
        <f t="shared" si="386"/>
        <v>0</v>
      </c>
      <c r="AV785" s="182">
        <f t="shared" si="387"/>
        <v>1189</v>
      </c>
      <c r="AW785" s="182">
        <f t="shared" si="388"/>
        <v>807.12239999999997</v>
      </c>
      <c r="AX785" s="183">
        <f t="shared" si="389"/>
        <v>0</v>
      </c>
      <c r="AY785" s="183">
        <f t="shared" si="390"/>
        <v>0</v>
      </c>
      <c r="AZ785" s="183">
        <f t="shared" si="391"/>
        <v>0</v>
      </c>
      <c r="BA785" s="183">
        <f t="shared" si="392"/>
        <v>1189</v>
      </c>
      <c r="BB785" s="183">
        <f t="shared" si="393"/>
        <v>807.12239999999997</v>
      </c>
      <c r="BC785" s="184">
        <f t="shared" si="394"/>
        <v>1189</v>
      </c>
      <c r="BD785" s="184">
        <f t="shared" si="395"/>
        <v>0</v>
      </c>
      <c r="BE785" s="184">
        <f t="shared" si="396"/>
        <v>0</v>
      </c>
      <c r="BF785" s="184">
        <f t="shared" si="397"/>
        <v>807.12239999999997</v>
      </c>
      <c r="BG785" s="102">
        <f t="shared" si="398"/>
        <v>0</v>
      </c>
      <c r="BH785" s="102">
        <f t="shared" si="399"/>
        <v>0</v>
      </c>
      <c r="BI785" s="102">
        <f t="shared" si="400"/>
        <v>0</v>
      </c>
      <c r="BJ785" s="102">
        <f t="shared" si="401"/>
        <v>0</v>
      </c>
      <c r="BK785" s="102">
        <f t="shared" si="402"/>
        <v>1</v>
      </c>
      <c r="BL785" s="102">
        <f t="shared" si="403"/>
        <v>0</v>
      </c>
      <c r="BN785" s="102"/>
    </row>
    <row r="786" spans="1:66" x14ac:dyDescent="0.25">
      <c r="A786" s="102" t="s">
        <v>23</v>
      </c>
      <c r="B786" s="102" t="s">
        <v>15</v>
      </c>
      <c r="C786" s="102" t="s">
        <v>8</v>
      </c>
      <c r="D786" s="102" t="s">
        <v>27</v>
      </c>
      <c r="E786" s="102" t="s">
        <v>1451</v>
      </c>
      <c r="F786" s="102" t="s">
        <v>1452</v>
      </c>
      <c r="G786" s="102" t="s">
        <v>9</v>
      </c>
      <c r="H786" s="102">
        <v>1</v>
      </c>
      <c r="I786" s="102">
        <v>0</v>
      </c>
      <c r="J786" s="167">
        <f>IFERROR(H786*VLOOKUP(A786, 'Advanced Parameters'!$B$7:$G$20, 6, FALSE)*VLOOKUP(A786, 'Growth Parameters'!$B$6:$H$19, 6, FALSE), 0)</f>
        <v>1</v>
      </c>
      <c r="K786" s="167">
        <f>IFERROR(IF('Advanced Parameters'!$C$5="n",'Raw Data'!I786*VLOOKUP(A786,'Advanced Parameters'!$B$7:$G$20,6,FALSE),J786*VLOOKUP(A786,'Advanced Parameters'!$B$7:$G$20,2,FALSE))*VLOOKUP(A786, 'Growth Parameters'!$B$6:$H$19, 6, FALSE), 0)</f>
        <v>0</v>
      </c>
      <c r="L786" s="167">
        <f t="shared" si="373"/>
        <v>1</v>
      </c>
      <c r="M786" s="168" t="str">
        <f>IFERROR(IF(G786="NA","NA",IF(G786&gt;'APC Parameters'!$K$6+VLOOKUP('Raw Data'!A786, 'APC Parameters'!$H$7:$L$20, 4, FALSE), 'APC Parameters'!$L$6+VLOOKUP('Raw Data'!A786, 'APC Parameters'!$H$7:$L$20, 5, FALSE), G786*('APC Parameters'!$J$6+VLOOKUP('Raw Data'!A786, 'APC Parameters'!$H$7:$L$20, 3, FALSE))+'APC Parameters'!$I$6+VLOOKUP('Raw Data'!A786, 'APC Parameters'!$H$7:$L$20, 2, FALSE))), 0)</f>
        <v>NA</v>
      </c>
      <c r="N786" s="168" t="str">
        <f t="shared" si="374"/>
        <v>NA</v>
      </c>
      <c r="O786" s="168">
        <f>IFERROR(IF(M786="NA",VLOOKUP(D786,'Internal Calculations'!$B$10:$C$11,2,FALSE), M786)*VLOOKUP(A786, 'Growth Parameters'!$B$6:$H$19, 7, FALSE), 0)</f>
        <v>2278.6764150234731</v>
      </c>
      <c r="P786" s="177">
        <f t="shared" si="375"/>
        <v>2278.6764150234731</v>
      </c>
      <c r="Q786" s="178">
        <f>IF('Funding Allocation Parameters'!$C$5="Basic Library Subsidy", MIN(O786*('Funding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MIN($O786*(VLOOKUP(CONCATENATE($A786, 'Funding Allocation Parameters'!$I$5), 'Library Subsidy Complex'!$C$2:$J$55, 2, FALSE)), VLOOKUP(CONCATENATE($A786, 'Funding Allocation Parameters'!$I$5), 'Library Subsidy Complex'!$C$2:$J$55, 4, FALSE)), 0)))))</f>
        <v>1189</v>
      </c>
      <c r="R786" s="178">
        <f>IF('Funding Allocation Parameters'!$C$5="Basic Library Subsidy", 0, IF('Funding Allocation Parameters'!$C$5="Grant funding",MIN(O786*('Funding Allocation Parameters'!$E$5), 'Funding Allocation Parameters'!$G$5), IF('Funding Allocation Parameters'!$C$5="Other author funding", 0, IF('Funding Allocation Parameters'!$C$5="Any discretionary funds (grants if available, other if no grants)", MIN(O786*('Funding Allocation Parameters'!$E$5), 'Funding Allocation Parameters'!$G$5), IF('Funding Allocation Parameters'!$C$5="Complex Library Subsidy", 0, 0)))))</f>
        <v>0</v>
      </c>
      <c r="S786" s="178">
        <f>IF('Funding Allocation Parameters'!$C$5="Basic Library Subsidy", 0, IF('Funding Allocation Parameters'!$C$5="Grant funding", 0, IF('Funding Allocation Parameters'!$C$5="Other author funding",  MIN(O786*('Funding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6" s="178">
        <f>IF('Funding Allocation Parameters'!$C$5="Basic Library Subsidy", MIN(O786*('Funding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MIN($O786*(VLOOKUP(CONCATENATE($A786, 'Funding Allocation Parameters'!$I$5), 'Library Subsidy Complex'!$C$2:$J$55, 6, FALSE)), VLOOKUP(CONCATENATE($A786, 'Funding Allocation Parameters'!$I$5), 'Library Subsidy Complex'!$C$2:$J$55, 8, FALSE)), 0)))))</f>
        <v>1189</v>
      </c>
      <c r="U786" s="178">
        <f>IF('Funding Allocation Parameters'!$C$5="Basic Library Subsidy", 0, IF('Funding Allocation Parameters'!$C$5="Grant funding", 0, IF('Funding Allocation Parameters'!$C$5="Other author funding",  MIN(O786*('Funding Allocation Parameters'!$E$5), 'Funding Allocation Parameters'!$G$5), IF('Funding Allocation Parameters'!$C$5="Any discretionary funds (grants if available, other if no grants)", MIN(O786*('Funding Allocation Parameters'!$E$5), 'Funding Allocation Parameters'!$G$5), IF('Funding Allocation Parameters'!$C$5="Complex Library Subsidy", 0, 0)))))</f>
        <v>0</v>
      </c>
      <c r="V786" s="177">
        <f t="shared" si="376"/>
        <v>1089.6764150234731</v>
      </c>
      <c r="W786" s="177">
        <f t="shared" si="377"/>
        <v>1089.6764150234731</v>
      </c>
      <c r="X786" s="179">
        <f>IF('Funding Allocation Parameters'!$C$6="Basic Library Subsidy", MIN(V786*'Funding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MIN(V786*VLOOKUP(CONCATENATE($A786, 'Funding Allocation Parameters'!$I$6), 'Library Subsidy Complex'!$C$2:$J$55, 2, FALSE), VLOOKUP(CONCATENATE($A786, 'Funding Allocation Parameters'!$I$6), 'Library Subsidy Complex'!$C$2:$J$55, 4, FALSE)), 0)))))</f>
        <v>0</v>
      </c>
      <c r="Y786" s="179">
        <f>IF('Funding Allocation Parameters'!$C$6="Basic Library Subsidy", 0, IF('Funding Allocation Parameters'!$C$6="Grant funding",MIN(V786*'Funding Allocation Parameters'!$E$6, 'Funding Allocation Parameters'!$G$6), IF('Funding Allocation Parameters'!$C$6="Other author funding", 0, IF('Funding Allocation Parameters'!$C$6="Any discretionary funds (grants if available, other if no grants)", MIN(V786*'Funding Allocation Parameters'!$E$6, 'Funding Allocation Parameters'!$G$6), IF('Funding Allocation Parameters'!$C$6="Complex Library Subsidy", 0, 0)))))</f>
        <v>1089.6764150234731</v>
      </c>
      <c r="Z786" s="179">
        <f>IF('Funding Allocation Parameters'!$C$6="Basic Library Subsidy", 0, IF('Funding Allocation Parameters'!$C$6="Grant funding", 0, IF('Funding Allocation Parameters'!$C$6="Other author funding",  MIN(V786*'Funding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6" s="179">
        <f>IF('Funding Allocation Parameters'!$C$6="Basic Library Subsidy", MIN(W786*'Funding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MIN(W786*VLOOKUP(CONCATENATE($A786, 'Funding Allocation Parameters'!$I$6), 'Library Subsidy Complex'!$C$2:$J$55, 6, FALSE), VLOOKUP(CONCATENATE($A786, 'Funding Allocation Parameters'!$I$6), 'Library Subsidy Complex'!$C$2:$J$55, 8, FALSE)), 0)))))</f>
        <v>0</v>
      </c>
      <c r="AB786" s="179">
        <f>IF('Funding Allocation Parameters'!$C$6="Basic Library Subsidy", 0, IF('Funding Allocation Parameters'!$C$6="Grant funding", 0, IF('Funding Allocation Parameters'!$C$6="Other author funding",  MIN(W786*'Funding Allocation Parameters'!$E$6, 'Funding Allocation Parameters'!$G$6), IF('Funding Allocation Parameters'!$C$6="Any discretionary funds (grants if available, other if no grants)", MIN(W786*'Funding Allocation Parameters'!$E$6, 'Funding Allocation Parameters'!$G$6), IF('Funding Allocation Parameters'!$C$6="Complex Library Subsidy", 0, 0)))))</f>
        <v>1089.6764150234731</v>
      </c>
      <c r="AC786" s="177">
        <f t="shared" si="378"/>
        <v>0</v>
      </c>
      <c r="AD786" s="177">
        <f t="shared" si="379"/>
        <v>0</v>
      </c>
      <c r="AE786" s="180">
        <f>IF('Funding Allocation Parameters'!$C$7="Basic Library Subsidy", MIN(AC786*'Funding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MIN(AC786*VLOOKUP(CONCATENATE($A786, 'Funding Allocation Parameters'!$I$7), 'Library Subsidy Complex'!$C$2:$J$55, 2, FALSE), VLOOKUP(CONCATENATE($A786, 'Funding Allocation Parameters'!$I$7), 'Library Subsidy Complex'!$C$2:$J$55, 4, FALSE)), 0)))))</f>
        <v>0</v>
      </c>
      <c r="AF786" s="180">
        <f>IF('Funding Allocation Parameters'!$C$7="Basic Library Subsidy", 0, IF('Funding Allocation Parameters'!$C$7="Grant funding",MIN(AC786*'Funding Allocation Parameters'!$E$7, 'Funding Allocation Parameters'!$G$7), IF('Funding Allocation Parameters'!$C$7="Other author funding", 0, IF('Funding Allocation Parameters'!$C$7="Any discretionary funds (grants if available, other if no grants)", MIN(AC786*'Funding Allocation Parameters'!$E$7, 'Funding Allocation Parameters'!$G$7), IF('Funding Allocation Parameters'!$C$7="Complex Library Subsidy", 0, 0)))))</f>
        <v>0</v>
      </c>
      <c r="AG786" s="180">
        <f>IF('Funding Allocation Parameters'!$C$7="Basic Library Subsidy", 0, IF('Funding Allocation Parameters'!$C$7="Grant funding", 0, IF('Funding Allocation Parameters'!$C$7="Other author funding",  MIN(AC786*'Funding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6" s="180">
        <f>IF('Funding Allocation Parameters'!$C$7="Basic Library Subsidy", MIN(AD786*'Funding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MIN(AD786*VLOOKUP(CONCATENATE($A786, 'Funding Allocation Parameters'!$I$7), 'Library Subsidy Complex'!$C$2:$J$55, 6, FALSE), VLOOKUP(CONCATENATE($A786, 'Funding Allocation Parameters'!$I$7), 'Library Subsidy Complex'!$C$2:$J$55, 8, FALSE)), 0)))))</f>
        <v>0</v>
      </c>
      <c r="AI786" s="180">
        <f>IF('Funding Allocation Parameters'!$C$7="Basic Library Subsidy", 0, IF('Funding Allocation Parameters'!$C$7="Grant funding", 0, IF('Funding Allocation Parameters'!$C$7="Other author funding",  MIN(AD786*'Funding Allocation Parameters'!$E$7, 'Funding Allocation Parameters'!$G$7), IF('Funding Allocation Parameters'!$C$7="Any discretionary funds (grants if available, other if no grants)", MIN(AD786*'Funding Allocation Parameters'!$E$7, 'Funding Allocation Parameters'!$G$7), IF('Funding Allocation Parameters'!$C$7="Complex Library Subsidy", 0, 0)))))</f>
        <v>0</v>
      </c>
      <c r="AJ786" s="177">
        <f t="shared" si="380"/>
        <v>0</v>
      </c>
      <c r="AK786" s="177">
        <f t="shared" si="381"/>
        <v>0</v>
      </c>
      <c r="AL786" s="181">
        <f>IF('Funding Allocation Parameters'!$C$8="Basic Library Subsidy", MIN(AJ786*'Funding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MIN(AJ786*VLOOKUP(CONCATENATE($A786, 'Funding Allocation Parameters'!$I$8), 'Library Subsidy Complex'!$C$2:$J$55, 2, FALSE), VLOOKUP(CONCATENATE($A786, 'Funding Allocation Parameters'!$I$8), 'Library Subsidy Complex'!$C$2:$J$55, 4, FALSE)), 0)))))</f>
        <v>0</v>
      </c>
      <c r="AM786" s="181">
        <f>IF('Funding Allocation Parameters'!$C$8="Basic Library Subsidy", 0, IF('Funding Allocation Parameters'!$C$8="Grant funding",MIN(AJ786*'Funding Allocation Parameters'!$E$8, 'Funding Allocation Parameters'!$G$8), IF('Funding Allocation Parameters'!$C$8="Other author funding", 0, IF('Funding Allocation Parameters'!$C$8="Any discretionary funds (grants if available, other if no grants)", MIN(AJ786*'Funding Allocation Parameters'!$E$8, 'Funding Allocation Parameters'!$G$8), IF('Funding Allocation Parameters'!$C$8="Complex Library Subsidy", 0, 0)))))</f>
        <v>0</v>
      </c>
      <c r="AN786" s="181">
        <f>IF('Funding Allocation Parameters'!$C$8="Basic Library Subsidy", 0, IF('Funding Allocation Parameters'!$C$8="Grant funding", 0, IF('Funding Allocation Parameters'!$C$8="Other author funding",  MIN(AJ786*'Funding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6" s="181">
        <f>IF('Funding Allocation Parameters'!$C$8="Basic Library Subsidy", MIN(AK786*'Funding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MIN(AK786*VLOOKUP(CONCATENATE($A786, 'Funding Allocation Parameters'!$I$8), 'Library Subsidy Complex'!$C$2:$J$55, 6, FALSE), VLOOKUP(CONCATENATE($A786, 'Funding Allocation Parameters'!$I$8), 'Library Subsidy Complex'!$C$2:$J$55, 8, FALSE)), 0)))))</f>
        <v>0</v>
      </c>
      <c r="AP786" s="181">
        <f>IF('Funding Allocation Parameters'!$C$8="Basic Library Subsidy", 0, IF('Funding Allocation Parameters'!$C$8="Grant funding", 0, IF('Funding Allocation Parameters'!$C$8="Other author funding",  MIN(AK786*'Funding Allocation Parameters'!$E$8, 'Funding Allocation Parameters'!$G$8), IF('Funding Allocation Parameters'!$C$8="Any discretionary funds (grants if available, other if no grants)", MIN(AK786*'Funding Allocation Parameters'!$E$8, 'Funding Allocation Parameters'!$G$8), IF('Funding Allocation Parameters'!$C$8="Complex Library Subsidy", 0, 0)))))</f>
        <v>0</v>
      </c>
      <c r="AQ786" s="177">
        <f t="shared" si="382"/>
        <v>0</v>
      </c>
      <c r="AR786" s="177">
        <f t="shared" si="383"/>
        <v>0</v>
      </c>
      <c r="AS786" s="182">
        <f t="shared" si="384"/>
        <v>1189</v>
      </c>
      <c r="AT786" s="182">
        <f t="shared" si="385"/>
        <v>1089.6764150234731</v>
      </c>
      <c r="AU786" s="182">
        <f t="shared" si="386"/>
        <v>0</v>
      </c>
      <c r="AV786" s="182">
        <f t="shared" si="387"/>
        <v>1189</v>
      </c>
      <c r="AW786" s="182">
        <f t="shared" si="388"/>
        <v>1089.6764150234731</v>
      </c>
      <c r="AX786" s="183">
        <f t="shared" si="389"/>
        <v>0</v>
      </c>
      <c r="AY786" s="183">
        <f t="shared" si="390"/>
        <v>0</v>
      </c>
      <c r="AZ786" s="183">
        <f t="shared" si="391"/>
        <v>0</v>
      </c>
      <c r="BA786" s="183">
        <f t="shared" si="392"/>
        <v>1189</v>
      </c>
      <c r="BB786" s="183">
        <f t="shared" si="393"/>
        <v>1089.6764150234731</v>
      </c>
      <c r="BC786" s="184">
        <f t="shared" si="394"/>
        <v>1189</v>
      </c>
      <c r="BD786" s="184">
        <f t="shared" si="395"/>
        <v>0</v>
      </c>
      <c r="BE786" s="184">
        <f t="shared" si="396"/>
        <v>0</v>
      </c>
      <c r="BF786" s="184">
        <f t="shared" si="397"/>
        <v>1089.6764150234731</v>
      </c>
      <c r="BG786" s="102">
        <f t="shared" si="398"/>
        <v>0</v>
      </c>
      <c r="BH786" s="102">
        <f t="shared" si="399"/>
        <v>0</v>
      </c>
      <c r="BI786" s="102">
        <f t="shared" si="400"/>
        <v>0</v>
      </c>
      <c r="BJ786" s="102">
        <f t="shared" si="401"/>
        <v>0</v>
      </c>
      <c r="BK786" s="102">
        <f t="shared" si="402"/>
        <v>1</v>
      </c>
      <c r="BL786" s="102">
        <f t="shared" si="403"/>
        <v>0</v>
      </c>
      <c r="BN786" s="102"/>
    </row>
    <row r="787" spans="1:66" x14ac:dyDescent="0.25">
      <c r="A787" s="102" t="s">
        <v>23</v>
      </c>
      <c r="B787" s="102" t="s">
        <v>15</v>
      </c>
      <c r="C787" s="102" t="s">
        <v>8</v>
      </c>
      <c r="D787" s="102" t="s">
        <v>27</v>
      </c>
      <c r="E787" s="102" t="s">
        <v>1453</v>
      </c>
      <c r="F787" s="102" t="s">
        <v>1454</v>
      </c>
      <c r="G787" s="102" t="s">
        <v>9</v>
      </c>
      <c r="H787" s="102">
        <v>1</v>
      </c>
      <c r="I787" s="102">
        <v>0</v>
      </c>
      <c r="J787" s="167">
        <f>IFERROR(H787*VLOOKUP(A787, 'Advanced Parameters'!$B$7:$G$20, 6, FALSE)*VLOOKUP(A787, 'Growth Parameters'!$B$6:$H$19, 6, FALSE), 0)</f>
        <v>1</v>
      </c>
      <c r="K787" s="167">
        <f>IFERROR(IF('Advanced Parameters'!$C$5="n",'Raw Data'!I787*VLOOKUP(A787,'Advanced Parameters'!$B$7:$G$20,6,FALSE),J787*VLOOKUP(A787,'Advanced Parameters'!$B$7:$G$20,2,FALSE))*VLOOKUP(A787, 'Growth Parameters'!$B$6:$H$19, 6, FALSE), 0)</f>
        <v>0</v>
      </c>
      <c r="L787" s="167">
        <f t="shared" si="373"/>
        <v>1</v>
      </c>
      <c r="M787" s="168" t="str">
        <f>IFERROR(IF(G787="NA","NA",IF(G787&gt;'APC Parameters'!$K$6+VLOOKUP('Raw Data'!A787, 'APC Parameters'!$H$7:$L$20, 4, FALSE), 'APC Parameters'!$L$6+VLOOKUP('Raw Data'!A787, 'APC Parameters'!$H$7:$L$20, 5, FALSE), G787*('APC Parameters'!$J$6+VLOOKUP('Raw Data'!A787, 'APC Parameters'!$H$7:$L$20, 3, FALSE))+'APC Parameters'!$I$6+VLOOKUP('Raw Data'!A787, 'APC Parameters'!$H$7:$L$20, 2, FALSE))), 0)</f>
        <v>NA</v>
      </c>
      <c r="N787" s="168" t="str">
        <f t="shared" si="374"/>
        <v>NA</v>
      </c>
      <c r="O787" s="168">
        <f>IFERROR(IF(M787="NA",VLOOKUP(D787,'Internal Calculations'!$B$10:$C$11,2,FALSE), M787)*VLOOKUP(A787, 'Growth Parameters'!$B$6:$H$19, 7, FALSE), 0)</f>
        <v>2278.6764150234731</v>
      </c>
      <c r="P787" s="177">
        <f t="shared" si="375"/>
        <v>2278.6764150234731</v>
      </c>
      <c r="Q787" s="178">
        <f>IF('Funding Allocation Parameters'!$C$5="Basic Library Subsidy", MIN(O787*('Funding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MIN($O787*(VLOOKUP(CONCATENATE($A787, 'Funding Allocation Parameters'!$I$5), 'Library Subsidy Complex'!$C$2:$J$55, 2, FALSE)), VLOOKUP(CONCATENATE($A787, 'Funding Allocation Parameters'!$I$5), 'Library Subsidy Complex'!$C$2:$J$55, 4, FALSE)), 0)))))</f>
        <v>1189</v>
      </c>
      <c r="R787" s="178">
        <f>IF('Funding Allocation Parameters'!$C$5="Basic Library Subsidy", 0, IF('Funding Allocation Parameters'!$C$5="Grant funding",MIN(O787*('Funding Allocation Parameters'!$E$5), 'Funding Allocation Parameters'!$G$5), IF('Funding Allocation Parameters'!$C$5="Other author funding", 0, IF('Funding Allocation Parameters'!$C$5="Any discretionary funds (grants if available, other if no grants)", MIN(O787*('Funding Allocation Parameters'!$E$5), 'Funding Allocation Parameters'!$G$5), IF('Funding Allocation Parameters'!$C$5="Complex Library Subsidy", 0, 0)))))</f>
        <v>0</v>
      </c>
      <c r="S787" s="178">
        <f>IF('Funding Allocation Parameters'!$C$5="Basic Library Subsidy", 0, IF('Funding Allocation Parameters'!$C$5="Grant funding", 0, IF('Funding Allocation Parameters'!$C$5="Other author funding",  MIN(O787*('Funding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7" s="178">
        <f>IF('Funding Allocation Parameters'!$C$5="Basic Library Subsidy", MIN(O787*('Funding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MIN($O787*(VLOOKUP(CONCATENATE($A787, 'Funding Allocation Parameters'!$I$5), 'Library Subsidy Complex'!$C$2:$J$55, 6, FALSE)), VLOOKUP(CONCATENATE($A787, 'Funding Allocation Parameters'!$I$5), 'Library Subsidy Complex'!$C$2:$J$55, 8, FALSE)), 0)))))</f>
        <v>1189</v>
      </c>
      <c r="U787" s="178">
        <f>IF('Funding Allocation Parameters'!$C$5="Basic Library Subsidy", 0, IF('Funding Allocation Parameters'!$C$5="Grant funding", 0, IF('Funding Allocation Parameters'!$C$5="Other author funding",  MIN(O787*('Funding Allocation Parameters'!$E$5), 'Funding Allocation Parameters'!$G$5), IF('Funding Allocation Parameters'!$C$5="Any discretionary funds (grants if available, other if no grants)", MIN(O787*('Funding Allocation Parameters'!$E$5), 'Funding Allocation Parameters'!$G$5), IF('Funding Allocation Parameters'!$C$5="Complex Library Subsidy", 0, 0)))))</f>
        <v>0</v>
      </c>
      <c r="V787" s="177">
        <f t="shared" si="376"/>
        <v>1089.6764150234731</v>
      </c>
      <c r="W787" s="177">
        <f t="shared" si="377"/>
        <v>1089.6764150234731</v>
      </c>
      <c r="X787" s="179">
        <f>IF('Funding Allocation Parameters'!$C$6="Basic Library Subsidy", MIN(V787*'Funding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MIN(V787*VLOOKUP(CONCATENATE($A787, 'Funding Allocation Parameters'!$I$6), 'Library Subsidy Complex'!$C$2:$J$55, 2, FALSE), VLOOKUP(CONCATENATE($A787, 'Funding Allocation Parameters'!$I$6), 'Library Subsidy Complex'!$C$2:$J$55, 4, FALSE)), 0)))))</f>
        <v>0</v>
      </c>
      <c r="Y787" s="179">
        <f>IF('Funding Allocation Parameters'!$C$6="Basic Library Subsidy", 0, IF('Funding Allocation Parameters'!$C$6="Grant funding",MIN(V787*'Funding Allocation Parameters'!$E$6, 'Funding Allocation Parameters'!$G$6), IF('Funding Allocation Parameters'!$C$6="Other author funding", 0, IF('Funding Allocation Parameters'!$C$6="Any discretionary funds (grants if available, other if no grants)", MIN(V787*'Funding Allocation Parameters'!$E$6, 'Funding Allocation Parameters'!$G$6), IF('Funding Allocation Parameters'!$C$6="Complex Library Subsidy", 0, 0)))))</f>
        <v>1089.6764150234731</v>
      </c>
      <c r="Z787" s="179">
        <f>IF('Funding Allocation Parameters'!$C$6="Basic Library Subsidy", 0, IF('Funding Allocation Parameters'!$C$6="Grant funding", 0, IF('Funding Allocation Parameters'!$C$6="Other author funding",  MIN(V787*'Funding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7" s="179">
        <f>IF('Funding Allocation Parameters'!$C$6="Basic Library Subsidy", MIN(W787*'Funding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MIN(W787*VLOOKUP(CONCATENATE($A787, 'Funding Allocation Parameters'!$I$6), 'Library Subsidy Complex'!$C$2:$J$55, 6, FALSE), VLOOKUP(CONCATENATE($A787, 'Funding Allocation Parameters'!$I$6), 'Library Subsidy Complex'!$C$2:$J$55, 8, FALSE)), 0)))))</f>
        <v>0</v>
      </c>
      <c r="AB787" s="179">
        <f>IF('Funding Allocation Parameters'!$C$6="Basic Library Subsidy", 0, IF('Funding Allocation Parameters'!$C$6="Grant funding", 0, IF('Funding Allocation Parameters'!$C$6="Other author funding",  MIN(W787*'Funding Allocation Parameters'!$E$6, 'Funding Allocation Parameters'!$G$6), IF('Funding Allocation Parameters'!$C$6="Any discretionary funds (grants if available, other if no grants)", MIN(W787*'Funding Allocation Parameters'!$E$6, 'Funding Allocation Parameters'!$G$6), IF('Funding Allocation Parameters'!$C$6="Complex Library Subsidy", 0, 0)))))</f>
        <v>1089.6764150234731</v>
      </c>
      <c r="AC787" s="177">
        <f t="shared" si="378"/>
        <v>0</v>
      </c>
      <c r="AD787" s="177">
        <f t="shared" si="379"/>
        <v>0</v>
      </c>
      <c r="AE787" s="180">
        <f>IF('Funding Allocation Parameters'!$C$7="Basic Library Subsidy", MIN(AC787*'Funding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MIN(AC787*VLOOKUP(CONCATENATE($A787, 'Funding Allocation Parameters'!$I$7), 'Library Subsidy Complex'!$C$2:$J$55, 2, FALSE), VLOOKUP(CONCATENATE($A787, 'Funding Allocation Parameters'!$I$7), 'Library Subsidy Complex'!$C$2:$J$55, 4, FALSE)), 0)))))</f>
        <v>0</v>
      </c>
      <c r="AF787" s="180">
        <f>IF('Funding Allocation Parameters'!$C$7="Basic Library Subsidy", 0, IF('Funding Allocation Parameters'!$C$7="Grant funding",MIN(AC787*'Funding Allocation Parameters'!$E$7, 'Funding Allocation Parameters'!$G$7), IF('Funding Allocation Parameters'!$C$7="Other author funding", 0, IF('Funding Allocation Parameters'!$C$7="Any discretionary funds (grants if available, other if no grants)", MIN(AC787*'Funding Allocation Parameters'!$E$7, 'Funding Allocation Parameters'!$G$7), IF('Funding Allocation Parameters'!$C$7="Complex Library Subsidy", 0, 0)))))</f>
        <v>0</v>
      </c>
      <c r="AG787" s="180">
        <f>IF('Funding Allocation Parameters'!$C$7="Basic Library Subsidy", 0, IF('Funding Allocation Parameters'!$C$7="Grant funding", 0, IF('Funding Allocation Parameters'!$C$7="Other author funding",  MIN(AC787*'Funding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7" s="180">
        <f>IF('Funding Allocation Parameters'!$C$7="Basic Library Subsidy", MIN(AD787*'Funding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MIN(AD787*VLOOKUP(CONCATENATE($A787, 'Funding Allocation Parameters'!$I$7), 'Library Subsidy Complex'!$C$2:$J$55, 6, FALSE), VLOOKUP(CONCATENATE($A787, 'Funding Allocation Parameters'!$I$7), 'Library Subsidy Complex'!$C$2:$J$55, 8, FALSE)), 0)))))</f>
        <v>0</v>
      </c>
      <c r="AI787" s="180">
        <f>IF('Funding Allocation Parameters'!$C$7="Basic Library Subsidy", 0, IF('Funding Allocation Parameters'!$C$7="Grant funding", 0, IF('Funding Allocation Parameters'!$C$7="Other author funding",  MIN(AD787*'Funding Allocation Parameters'!$E$7, 'Funding Allocation Parameters'!$G$7), IF('Funding Allocation Parameters'!$C$7="Any discretionary funds (grants if available, other if no grants)", MIN(AD787*'Funding Allocation Parameters'!$E$7, 'Funding Allocation Parameters'!$G$7), IF('Funding Allocation Parameters'!$C$7="Complex Library Subsidy", 0, 0)))))</f>
        <v>0</v>
      </c>
      <c r="AJ787" s="177">
        <f t="shared" si="380"/>
        <v>0</v>
      </c>
      <c r="AK787" s="177">
        <f t="shared" si="381"/>
        <v>0</v>
      </c>
      <c r="AL787" s="181">
        <f>IF('Funding Allocation Parameters'!$C$8="Basic Library Subsidy", MIN(AJ787*'Funding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MIN(AJ787*VLOOKUP(CONCATENATE($A787, 'Funding Allocation Parameters'!$I$8), 'Library Subsidy Complex'!$C$2:$J$55, 2, FALSE), VLOOKUP(CONCATENATE($A787, 'Funding Allocation Parameters'!$I$8), 'Library Subsidy Complex'!$C$2:$J$55, 4, FALSE)), 0)))))</f>
        <v>0</v>
      </c>
      <c r="AM787" s="181">
        <f>IF('Funding Allocation Parameters'!$C$8="Basic Library Subsidy", 0, IF('Funding Allocation Parameters'!$C$8="Grant funding",MIN(AJ787*'Funding Allocation Parameters'!$E$8, 'Funding Allocation Parameters'!$G$8), IF('Funding Allocation Parameters'!$C$8="Other author funding", 0, IF('Funding Allocation Parameters'!$C$8="Any discretionary funds (grants if available, other if no grants)", MIN(AJ787*'Funding Allocation Parameters'!$E$8, 'Funding Allocation Parameters'!$G$8), IF('Funding Allocation Parameters'!$C$8="Complex Library Subsidy", 0, 0)))))</f>
        <v>0</v>
      </c>
      <c r="AN787" s="181">
        <f>IF('Funding Allocation Parameters'!$C$8="Basic Library Subsidy", 0, IF('Funding Allocation Parameters'!$C$8="Grant funding", 0, IF('Funding Allocation Parameters'!$C$8="Other author funding",  MIN(AJ787*'Funding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7" s="181">
        <f>IF('Funding Allocation Parameters'!$C$8="Basic Library Subsidy", MIN(AK787*'Funding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MIN(AK787*VLOOKUP(CONCATENATE($A787, 'Funding Allocation Parameters'!$I$8), 'Library Subsidy Complex'!$C$2:$J$55, 6, FALSE), VLOOKUP(CONCATENATE($A787, 'Funding Allocation Parameters'!$I$8), 'Library Subsidy Complex'!$C$2:$J$55, 8, FALSE)), 0)))))</f>
        <v>0</v>
      </c>
      <c r="AP787" s="181">
        <f>IF('Funding Allocation Parameters'!$C$8="Basic Library Subsidy", 0, IF('Funding Allocation Parameters'!$C$8="Grant funding", 0, IF('Funding Allocation Parameters'!$C$8="Other author funding",  MIN(AK787*'Funding Allocation Parameters'!$E$8, 'Funding Allocation Parameters'!$G$8), IF('Funding Allocation Parameters'!$C$8="Any discretionary funds (grants if available, other if no grants)", MIN(AK787*'Funding Allocation Parameters'!$E$8, 'Funding Allocation Parameters'!$G$8), IF('Funding Allocation Parameters'!$C$8="Complex Library Subsidy", 0, 0)))))</f>
        <v>0</v>
      </c>
      <c r="AQ787" s="177">
        <f t="shared" si="382"/>
        <v>0</v>
      </c>
      <c r="AR787" s="177">
        <f t="shared" si="383"/>
        <v>0</v>
      </c>
      <c r="AS787" s="182">
        <f t="shared" si="384"/>
        <v>1189</v>
      </c>
      <c r="AT787" s="182">
        <f t="shared" si="385"/>
        <v>1089.6764150234731</v>
      </c>
      <c r="AU787" s="182">
        <f t="shared" si="386"/>
        <v>0</v>
      </c>
      <c r="AV787" s="182">
        <f t="shared" si="387"/>
        <v>1189</v>
      </c>
      <c r="AW787" s="182">
        <f t="shared" si="388"/>
        <v>1089.6764150234731</v>
      </c>
      <c r="AX787" s="183">
        <f t="shared" si="389"/>
        <v>0</v>
      </c>
      <c r="AY787" s="183">
        <f t="shared" si="390"/>
        <v>0</v>
      </c>
      <c r="AZ787" s="183">
        <f t="shared" si="391"/>
        <v>0</v>
      </c>
      <c r="BA787" s="183">
        <f t="shared" si="392"/>
        <v>1189</v>
      </c>
      <c r="BB787" s="183">
        <f t="shared" si="393"/>
        <v>1089.6764150234731</v>
      </c>
      <c r="BC787" s="184">
        <f t="shared" si="394"/>
        <v>1189</v>
      </c>
      <c r="BD787" s="184">
        <f t="shared" si="395"/>
        <v>0</v>
      </c>
      <c r="BE787" s="184">
        <f t="shared" si="396"/>
        <v>0</v>
      </c>
      <c r="BF787" s="184">
        <f t="shared" si="397"/>
        <v>1089.6764150234731</v>
      </c>
      <c r="BG787" s="102">
        <f t="shared" si="398"/>
        <v>0</v>
      </c>
      <c r="BH787" s="102">
        <f t="shared" si="399"/>
        <v>0</v>
      </c>
      <c r="BI787" s="102">
        <f t="shared" si="400"/>
        <v>0</v>
      </c>
      <c r="BJ787" s="102">
        <f t="shared" si="401"/>
        <v>0</v>
      </c>
      <c r="BK787" s="102">
        <f t="shared" si="402"/>
        <v>1</v>
      </c>
      <c r="BL787" s="102">
        <f t="shared" si="403"/>
        <v>0</v>
      </c>
      <c r="BN787" s="102"/>
    </row>
    <row r="788" spans="1:66" x14ac:dyDescent="0.25">
      <c r="A788" s="102" t="s">
        <v>7</v>
      </c>
      <c r="B788" s="102" t="s">
        <v>8</v>
      </c>
      <c r="C788" s="102" t="s">
        <v>8</v>
      </c>
      <c r="D788" s="102" t="s">
        <v>27</v>
      </c>
      <c r="E788" s="102" t="s">
        <v>1455</v>
      </c>
      <c r="F788" s="102" t="s">
        <v>1456</v>
      </c>
      <c r="G788" s="102">
        <v>0.628</v>
      </c>
      <c r="H788" s="102">
        <v>1</v>
      </c>
      <c r="I788" s="102">
        <v>0</v>
      </c>
      <c r="J788" s="167">
        <f>IFERROR(H788*VLOOKUP(A788, 'Advanced Parameters'!$B$7:$G$20, 6, FALSE)*VLOOKUP(A788, 'Growth Parameters'!$B$6:$H$19, 6, FALSE), 0)</f>
        <v>1</v>
      </c>
      <c r="K788" s="167">
        <f>IFERROR(IF('Advanced Parameters'!$C$5="n",'Raw Data'!I788*VLOOKUP(A788,'Advanced Parameters'!$B$7:$G$20,6,FALSE),J788*VLOOKUP(A788,'Advanced Parameters'!$B$7:$G$20,2,FALSE))*VLOOKUP(A788, 'Growth Parameters'!$B$6:$H$19, 6, FALSE), 0)</f>
        <v>0</v>
      </c>
      <c r="L788" s="167">
        <f t="shared" ref="L788:L851" si="404">J788-K788</f>
        <v>1</v>
      </c>
      <c r="M788" s="168">
        <f>IFERROR(IF(G788="NA","NA",IF(G788&gt;'APC Parameters'!$K$6+VLOOKUP('Raw Data'!A788, 'APC Parameters'!$H$7:$L$20, 4, FALSE), 'APC Parameters'!$L$6+VLOOKUP('Raw Data'!A788, 'APC Parameters'!$H$7:$L$20, 5, FALSE), G788*('APC Parameters'!$J$6+VLOOKUP('Raw Data'!A788, 'APC Parameters'!$H$7:$L$20, 3, FALSE))+'APC Parameters'!$I$6+VLOOKUP('Raw Data'!A788, 'APC Parameters'!$H$7:$L$20, 2, FALSE))), 0)</f>
        <v>1593.1831999999999</v>
      </c>
      <c r="N788" s="168">
        <f t="shared" si="374"/>
        <v>1593.1831999999999</v>
      </c>
      <c r="O788" s="168">
        <f>IFERROR(IF(M788="NA",VLOOKUP(D788,'Internal Calculations'!$B$10:$C$11,2,FALSE), M788)*VLOOKUP(A788, 'Growth Parameters'!$B$6:$H$19, 7, FALSE), 0)</f>
        <v>1593.1831999999999</v>
      </c>
      <c r="P788" s="177">
        <f t="shared" si="375"/>
        <v>1593.1831999999999</v>
      </c>
      <c r="Q788" s="178">
        <f>IF('Funding Allocation Parameters'!$C$5="Basic Library Subsidy", MIN(O788*('Funding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MIN($O788*(VLOOKUP(CONCATENATE($A788, 'Funding Allocation Parameters'!$I$5), 'Library Subsidy Complex'!$C$2:$J$55, 2, FALSE)), VLOOKUP(CONCATENATE($A788, 'Funding Allocation Parameters'!$I$5), 'Library Subsidy Complex'!$C$2:$J$55, 4, FALSE)), 0)))))</f>
        <v>1189</v>
      </c>
      <c r="R788" s="178">
        <f>IF('Funding Allocation Parameters'!$C$5="Basic Library Subsidy", 0, IF('Funding Allocation Parameters'!$C$5="Grant funding",MIN(O788*('Funding Allocation Parameters'!$E$5), 'Funding Allocation Parameters'!$G$5), IF('Funding Allocation Parameters'!$C$5="Other author funding", 0, IF('Funding Allocation Parameters'!$C$5="Any discretionary funds (grants if available, other if no grants)", MIN(O788*('Funding Allocation Parameters'!$E$5), 'Funding Allocation Parameters'!$G$5), IF('Funding Allocation Parameters'!$C$5="Complex Library Subsidy", 0, 0)))))</f>
        <v>0</v>
      </c>
      <c r="S788" s="178">
        <f>IF('Funding Allocation Parameters'!$C$5="Basic Library Subsidy", 0, IF('Funding Allocation Parameters'!$C$5="Grant funding", 0, IF('Funding Allocation Parameters'!$C$5="Other author funding",  MIN(O788*('Funding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8" s="178">
        <f>IF('Funding Allocation Parameters'!$C$5="Basic Library Subsidy", MIN(O788*('Funding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MIN($O788*(VLOOKUP(CONCATENATE($A788, 'Funding Allocation Parameters'!$I$5), 'Library Subsidy Complex'!$C$2:$J$55, 6, FALSE)), VLOOKUP(CONCATENATE($A788, 'Funding Allocation Parameters'!$I$5), 'Library Subsidy Complex'!$C$2:$J$55, 8, FALSE)), 0)))))</f>
        <v>1189</v>
      </c>
      <c r="U788" s="178">
        <f>IF('Funding Allocation Parameters'!$C$5="Basic Library Subsidy", 0, IF('Funding Allocation Parameters'!$C$5="Grant funding", 0, IF('Funding Allocation Parameters'!$C$5="Other author funding",  MIN(O788*('Funding Allocation Parameters'!$E$5), 'Funding Allocation Parameters'!$G$5), IF('Funding Allocation Parameters'!$C$5="Any discretionary funds (grants if available, other if no grants)", MIN(O788*('Funding Allocation Parameters'!$E$5), 'Funding Allocation Parameters'!$G$5), IF('Funding Allocation Parameters'!$C$5="Complex Library Subsidy", 0, 0)))))</f>
        <v>0</v>
      </c>
      <c r="V788" s="177">
        <f t="shared" si="376"/>
        <v>404.18319999999994</v>
      </c>
      <c r="W788" s="177">
        <f t="shared" si="377"/>
        <v>404.18319999999994</v>
      </c>
      <c r="X788" s="179">
        <f>IF('Funding Allocation Parameters'!$C$6="Basic Library Subsidy", MIN(V788*'Funding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MIN(V788*VLOOKUP(CONCATENATE($A788, 'Funding Allocation Parameters'!$I$6), 'Library Subsidy Complex'!$C$2:$J$55, 2, FALSE), VLOOKUP(CONCATENATE($A788, 'Funding Allocation Parameters'!$I$6), 'Library Subsidy Complex'!$C$2:$J$55, 4, FALSE)), 0)))))</f>
        <v>0</v>
      </c>
      <c r="Y788" s="179">
        <f>IF('Funding Allocation Parameters'!$C$6="Basic Library Subsidy", 0, IF('Funding Allocation Parameters'!$C$6="Grant funding",MIN(V788*'Funding Allocation Parameters'!$E$6, 'Funding Allocation Parameters'!$G$6), IF('Funding Allocation Parameters'!$C$6="Other author funding", 0, IF('Funding Allocation Parameters'!$C$6="Any discretionary funds (grants if available, other if no grants)", MIN(V788*'Funding Allocation Parameters'!$E$6, 'Funding Allocation Parameters'!$G$6), IF('Funding Allocation Parameters'!$C$6="Complex Library Subsidy", 0, 0)))))</f>
        <v>404.18319999999994</v>
      </c>
      <c r="Z788" s="179">
        <f>IF('Funding Allocation Parameters'!$C$6="Basic Library Subsidy", 0, IF('Funding Allocation Parameters'!$C$6="Grant funding", 0, IF('Funding Allocation Parameters'!$C$6="Other author funding",  MIN(V788*'Funding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8" s="179">
        <f>IF('Funding Allocation Parameters'!$C$6="Basic Library Subsidy", MIN(W788*'Funding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MIN(W788*VLOOKUP(CONCATENATE($A788, 'Funding Allocation Parameters'!$I$6), 'Library Subsidy Complex'!$C$2:$J$55, 6, FALSE), VLOOKUP(CONCATENATE($A788, 'Funding Allocation Parameters'!$I$6), 'Library Subsidy Complex'!$C$2:$J$55, 8, FALSE)), 0)))))</f>
        <v>0</v>
      </c>
      <c r="AB788" s="179">
        <f>IF('Funding Allocation Parameters'!$C$6="Basic Library Subsidy", 0, IF('Funding Allocation Parameters'!$C$6="Grant funding", 0, IF('Funding Allocation Parameters'!$C$6="Other author funding",  MIN(W788*'Funding Allocation Parameters'!$E$6, 'Funding Allocation Parameters'!$G$6), IF('Funding Allocation Parameters'!$C$6="Any discretionary funds (grants if available, other if no grants)", MIN(W788*'Funding Allocation Parameters'!$E$6, 'Funding Allocation Parameters'!$G$6), IF('Funding Allocation Parameters'!$C$6="Complex Library Subsidy", 0, 0)))))</f>
        <v>404.18319999999994</v>
      </c>
      <c r="AC788" s="177">
        <f t="shared" si="378"/>
        <v>0</v>
      </c>
      <c r="AD788" s="177">
        <f t="shared" si="379"/>
        <v>0</v>
      </c>
      <c r="AE788" s="180">
        <f>IF('Funding Allocation Parameters'!$C$7="Basic Library Subsidy", MIN(AC788*'Funding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MIN(AC788*VLOOKUP(CONCATENATE($A788, 'Funding Allocation Parameters'!$I$7), 'Library Subsidy Complex'!$C$2:$J$55, 2, FALSE), VLOOKUP(CONCATENATE($A788, 'Funding Allocation Parameters'!$I$7), 'Library Subsidy Complex'!$C$2:$J$55, 4, FALSE)), 0)))))</f>
        <v>0</v>
      </c>
      <c r="AF788" s="180">
        <f>IF('Funding Allocation Parameters'!$C$7="Basic Library Subsidy", 0, IF('Funding Allocation Parameters'!$C$7="Grant funding",MIN(AC788*'Funding Allocation Parameters'!$E$7, 'Funding Allocation Parameters'!$G$7), IF('Funding Allocation Parameters'!$C$7="Other author funding", 0, IF('Funding Allocation Parameters'!$C$7="Any discretionary funds (grants if available, other if no grants)", MIN(AC788*'Funding Allocation Parameters'!$E$7, 'Funding Allocation Parameters'!$G$7), IF('Funding Allocation Parameters'!$C$7="Complex Library Subsidy", 0, 0)))))</f>
        <v>0</v>
      </c>
      <c r="AG788" s="180">
        <f>IF('Funding Allocation Parameters'!$C$7="Basic Library Subsidy", 0, IF('Funding Allocation Parameters'!$C$7="Grant funding", 0, IF('Funding Allocation Parameters'!$C$7="Other author funding",  MIN(AC788*'Funding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8" s="180">
        <f>IF('Funding Allocation Parameters'!$C$7="Basic Library Subsidy", MIN(AD788*'Funding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MIN(AD788*VLOOKUP(CONCATENATE($A788, 'Funding Allocation Parameters'!$I$7), 'Library Subsidy Complex'!$C$2:$J$55, 6, FALSE), VLOOKUP(CONCATENATE($A788, 'Funding Allocation Parameters'!$I$7), 'Library Subsidy Complex'!$C$2:$J$55, 8, FALSE)), 0)))))</f>
        <v>0</v>
      </c>
      <c r="AI788" s="180">
        <f>IF('Funding Allocation Parameters'!$C$7="Basic Library Subsidy", 0, IF('Funding Allocation Parameters'!$C$7="Grant funding", 0, IF('Funding Allocation Parameters'!$C$7="Other author funding",  MIN(AD788*'Funding Allocation Parameters'!$E$7, 'Funding Allocation Parameters'!$G$7), IF('Funding Allocation Parameters'!$C$7="Any discretionary funds (grants if available, other if no grants)", MIN(AD788*'Funding Allocation Parameters'!$E$7, 'Funding Allocation Parameters'!$G$7), IF('Funding Allocation Parameters'!$C$7="Complex Library Subsidy", 0, 0)))))</f>
        <v>0</v>
      </c>
      <c r="AJ788" s="177">
        <f t="shared" si="380"/>
        <v>0</v>
      </c>
      <c r="AK788" s="177">
        <f t="shared" si="381"/>
        <v>0</v>
      </c>
      <c r="AL788" s="181">
        <f>IF('Funding Allocation Parameters'!$C$8="Basic Library Subsidy", MIN(AJ788*'Funding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MIN(AJ788*VLOOKUP(CONCATENATE($A788, 'Funding Allocation Parameters'!$I$8), 'Library Subsidy Complex'!$C$2:$J$55, 2, FALSE), VLOOKUP(CONCATENATE($A788, 'Funding Allocation Parameters'!$I$8), 'Library Subsidy Complex'!$C$2:$J$55, 4, FALSE)), 0)))))</f>
        <v>0</v>
      </c>
      <c r="AM788" s="181">
        <f>IF('Funding Allocation Parameters'!$C$8="Basic Library Subsidy", 0, IF('Funding Allocation Parameters'!$C$8="Grant funding",MIN(AJ788*'Funding Allocation Parameters'!$E$8, 'Funding Allocation Parameters'!$G$8), IF('Funding Allocation Parameters'!$C$8="Other author funding", 0, IF('Funding Allocation Parameters'!$C$8="Any discretionary funds (grants if available, other if no grants)", MIN(AJ788*'Funding Allocation Parameters'!$E$8, 'Funding Allocation Parameters'!$G$8), IF('Funding Allocation Parameters'!$C$8="Complex Library Subsidy", 0, 0)))))</f>
        <v>0</v>
      </c>
      <c r="AN788" s="181">
        <f>IF('Funding Allocation Parameters'!$C$8="Basic Library Subsidy", 0, IF('Funding Allocation Parameters'!$C$8="Grant funding", 0, IF('Funding Allocation Parameters'!$C$8="Other author funding",  MIN(AJ788*'Funding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8" s="181">
        <f>IF('Funding Allocation Parameters'!$C$8="Basic Library Subsidy", MIN(AK788*'Funding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MIN(AK788*VLOOKUP(CONCATENATE($A788, 'Funding Allocation Parameters'!$I$8), 'Library Subsidy Complex'!$C$2:$J$55, 6, FALSE), VLOOKUP(CONCATENATE($A788, 'Funding Allocation Parameters'!$I$8), 'Library Subsidy Complex'!$C$2:$J$55, 8, FALSE)), 0)))))</f>
        <v>0</v>
      </c>
      <c r="AP788" s="181">
        <f>IF('Funding Allocation Parameters'!$C$8="Basic Library Subsidy", 0, IF('Funding Allocation Parameters'!$C$8="Grant funding", 0, IF('Funding Allocation Parameters'!$C$8="Other author funding",  MIN(AK788*'Funding Allocation Parameters'!$E$8, 'Funding Allocation Parameters'!$G$8), IF('Funding Allocation Parameters'!$C$8="Any discretionary funds (grants if available, other if no grants)", MIN(AK788*'Funding Allocation Parameters'!$E$8, 'Funding Allocation Parameters'!$G$8), IF('Funding Allocation Parameters'!$C$8="Complex Library Subsidy", 0, 0)))))</f>
        <v>0</v>
      </c>
      <c r="AQ788" s="177">
        <f t="shared" si="382"/>
        <v>0</v>
      </c>
      <c r="AR788" s="177">
        <f t="shared" si="383"/>
        <v>0</v>
      </c>
      <c r="AS788" s="182">
        <f t="shared" si="384"/>
        <v>1189</v>
      </c>
      <c r="AT788" s="182">
        <f t="shared" si="385"/>
        <v>404.18319999999994</v>
      </c>
      <c r="AU788" s="182">
        <f t="shared" si="386"/>
        <v>0</v>
      </c>
      <c r="AV788" s="182">
        <f t="shared" si="387"/>
        <v>1189</v>
      </c>
      <c r="AW788" s="182">
        <f t="shared" si="388"/>
        <v>404.18319999999994</v>
      </c>
      <c r="AX788" s="183">
        <f t="shared" si="389"/>
        <v>0</v>
      </c>
      <c r="AY788" s="183">
        <f t="shared" si="390"/>
        <v>0</v>
      </c>
      <c r="AZ788" s="183">
        <f t="shared" si="391"/>
        <v>0</v>
      </c>
      <c r="BA788" s="183">
        <f t="shared" si="392"/>
        <v>1189</v>
      </c>
      <c r="BB788" s="183">
        <f t="shared" si="393"/>
        <v>404.18319999999994</v>
      </c>
      <c r="BC788" s="184">
        <f t="shared" si="394"/>
        <v>1189</v>
      </c>
      <c r="BD788" s="184">
        <f t="shared" si="395"/>
        <v>0</v>
      </c>
      <c r="BE788" s="184">
        <f t="shared" si="396"/>
        <v>0</v>
      </c>
      <c r="BF788" s="184">
        <f t="shared" si="397"/>
        <v>404.18319999999994</v>
      </c>
      <c r="BG788" s="102">
        <f t="shared" si="398"/>
        <v>0</v>
      </c>
      <c r="BH788" s="102">
        <f t="shared" si="399"/>
        <v>0</v>
      </c>
      <c r="BI788" s="102">
        <f t="shared" si="400"/>
        <v>0</v>
      </c>
      <c r="BJ788" s="102">
        <f t="shared" si="401"/>
        <v>0</v>
      </c>
      <c r="BK788" s="102">
        <f t="shared" si="402"/>
        <v>1</v>
      </c>
      <c r="BL788" s="102">
        <f t="shared" si="403"/>
        <v>0</v>
      </c>
      <c r="BN788" s="102"/>
    </row>
    <row r="789" spans="1:66" x14ac:dyDescent="0.25">
      <c r="A789" s="102" t="s">
        <v>25</v>
      </c>
      <c r="B789" s="102" t="s">
        <v>8</v>
      </c>
      <c r="C789" s="102" t="s">
        <v>8</v>
      </c>
      <c r="D789" s="102" t="s">
        <v>27</v>
      </c>
      <c r="E789" s="102" t="s">
        <v>1457</v>
      </c>
      <c r="F789" s="102" t="s">
        <v>1458</v>
      </c>
      <c r="G789" s="102">
        <v>1.1140000000000001</v>
      </c>
      <c r="H789" s="102">
        <v>1</v>
      </c>
      <c r="I789" s="102">
        <v>0.498</v>
      </c>
      <c r="J789" s="167">
        <f>IFERROR(H789*VLOOKUP(A789, 'Advanced Parameters'!$B$7:$G$20, 6, FALSE)*VLOOKUP(A789, 'Growth Parameters'!$B$6:$H$19, 6, FALSE), 0)</f>
        <v>1</v>
      </c>
      <c r="K789" s="167">
        <f>IFERROR(IF('Advanced Parameters'!$C$5="n",'Raw Data'!I789*VLOOKUP(A789,'Advanced Parameters'!$B$7:$G$20,6,FALSE),J789*VLOOKUP(A789,'Advanced Parameters'!$B$7:$G$20,2,FALSE))*VLOOKUP(A789, 'Growth Parameters'!$B$6:$H$19, 6, FALSE), 0)</f>
        <v>0.498</v>
      </c>
      <c r="L789" s="167">
        <f t="shared" si="404"/>
        <v>0.502</v>
      </c>
      <c r="M789" s="168">
        <f>IFERROR(IF(G789="NA","NA",IF(G789&gt;'APC Parameters'!$K$6+VLOOKUP('Raw Data'!A789, 'APC Parameters'!$H$7:$L$20, 4, FALSE), 'APC Parameters'!$L$6+VLOOKUP('Raw Data'!A789, 'APC Parameters'!$H$7:$L$20, 5, FALSE), G789*('APC Parameters'!$J$6+VLOOKUP('Raw Data'!A789, 'APC Parameters'!$H$7:$L$20, 3, FALSE))+'APC Parameters'!$I$6+VLOOKUP('Raw Data'!A789, 'APC Parameters'!$H$7:$L$20, 2, FALSE))), 0)</f>
        <v>1937.9516000000001</v>
      </c>
      <c r="N789" s="168">
        <f t="shared" si="374"/>
        <v>1937.9516000000001</v>
      </c>
      <c r="O789" s="168">
        <f>IFERROR(IF(M789="NA",VLOOKUP(D789,'Internal Calculations'!$B$10:$C$11,2,FALSE), M789)*VLOOKUP(A789, 'Growth Parameters'!$B$6:$H$19, 7, FALSE), 0)</f>
        <v>1937.9516000000001</v>
      </c>
      <c r="P789" s="177">
        <f t="shared" si="375"/>
        <v>1937.9516000000001</v>
      </c>
      <c r="Q789" s="178">
        <f>IF('Funding Allocation Parameters'!$C$5="Basic Library Subsidy", MIN(O789*('Funding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MIN($O789*(VLOOKUP(CONCATENATE($A789, 'Funding Allocation Parameters'!$I$5), 'Library Subsidy Complex'!$C$2:$J$55, 2, FALSE)), VLOOKUP(CONCATENATE($A789, 'Funding Allocation Parameters'!$I$5), 'Library Subsidy Complex'!$C$2:$J$55, 4, FALSE)), 0)))))</f>
        <v>1189</v>
      </c>
      <c r="R789" s="178">
        <f>IF('Funding Allocation Parameters'!$C$5="Basic Library Subsidy", 0, IF('Funding Allocation Parameters'!$C$5="Grant funding",MIN(O789*('Funding Allocation Parameters'!$E$5), 'Funding Allocation Parameters'!$G$5), IF('Funding Allocation Parameters'!$C$5="Other author funding", 0, IF('Funding Allocation Parameters'!$C$5="Any discretionary funds (grants if available, other if no grants)", MIN(O789*('Funding Allocation Parameters'!$E$5), 'Funding Allocation Parameters'!$G$5), IF('Funding Allocation Parameters'!$C$5="Complex Library Subsidy", 0, 0)))))</f>
        <v>0</v>
      </c>
      <c r="S789" s="178">
        <f>IF('Funding Allocation Parameters'!$C$5="Basic Library Subsidy", 0, IF('Funding Allocation Parameters'!$C$5="Grant funding", 0, IF('Funding Allocation Parameters'!$C$5="Other author funding",  MIN(O789*('Funding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89" s="178">
        <f>IF('Funding Allocation Parameters'!$C$5="Basic Library Subsidy", MIN(O789*('Funding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MIN($O789*(VLOOKUP(CONCATENATE($A789, 'Funding Allocation Parameters'!$I$5), 'Library Subsidy Complex'!$C$2:$J$55, 6, FALSE)), VLOOKUP(CONCATENATE($A789, 'Funding Allocation Parameters'!$I$5), 'Library Subsidy Complex'!$C$2:$J$55, 8, FALSE)), 0)))))</f>
        <v>1189</v>
      </c>
      <c r="U789" s="178">
        <f>IF('Funding Allocation Parameters'!$C$5="Basic Library Subsidy", 0, IF('Funding Allocation Parameters'!$C$5="Grant funding", 0, IF('Funding Allocation Parameters'!$C$5="Other author funding",  MIN(O789*('Funding Allocation Parameters'!$E$5), 'Funding Allocation Parameters'!$G$5), IF('Funding Allocation Parameters'!$C$5="Any discretionary funds (grants if available, other if no grants)", MIN(O789*('Funding Allocation Parameters'!$E$5), 'Funding Allocation Parameters'!$G$5), IF('Funding Allocation Parameters'!$C$5="Complex Library Subsidy", 0, 0)))))</f>
        <v>0</v>
      </c>
      <c r="V789" s="177">
        <f t="shared" si="376"/>
        <v>748.9516000000001</v>
      </c>
      <c r="W789" s="177">
        <f t="shared" si="377"/>
        <v>748.9516000000001</v>
      </c>
      <c r="X789" s="179">
        <f>IF('Funding Allocation Parameters'!$C$6="Basic Library Subsidy", MIN(V789*'Funding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MIN(V789*VLOOKUP(CONCATENATE($A789, 'Funding Allocation Parameters'!$I$6), 'Library Subsidy Complex'!$C$2:$J$55, 2, FALSE), VLOOKUP(CONCATENATE($A789, 'Funding Allocation Parameters'!$I$6), 'Library Subsidy Complex'!$C$2:$J$55, 4, FALSE)), 0)))))</f>
        <v>0</v>
      </c>
      <c r="Y789" s="179">
        <f>IF('Funding Allocation Parameters'!$C$6="Basic Library Subsidy", 0, IF('Funding Allocation Parameters'!$C$6="Grant funding",MIN(V789*'Funding Allocation Parameters'!$E$6, 'Funding Allocation Parameters'!$G$6), IF('Funding Allocation Parameters'!$C$6="Other author funding", 0, IF('Funding Allocation Parameters'!$C$6="Any discretionary funds (grants if available, other if no grants)", MIN(V789*'Funding Allocation Parameters'!$E$6, 'Funding Allocation Parameters'!$G$6), IF('Funding Allocation Parameters'!$C$6="Complex Library Subsidy", 0, 0)))))</f>
        <v>748.9516000000001</v>
      </c>
      <c r="Z789" s="179">
        <f>IF('Funding Allocation Parameters'!$C$6="Basic Library Subsidy", 0, IF('Funding Allocation Parameters'!$C$6="Grant funding", 0, IF('Funding Allocation Parameters'!$C$6="Other author funding",  MIN(V789*'Funding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89" s="179">
        <f>IF('Funding Allocation Parameters'!$C$6="Basic Library Subsidy", MIN(W789*'Funding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MIN(W789*VLOOKUP(CONCATENATE($A789, 'Funding Allocation Parameters'!$I$6), 'Library Subsidy Complex'!$C$2:$J$55, 6, FALSE), VLOOKUP(CONCATENATE($A789, 'Funding Allocation Parameters'!$I$6), 'Library Subsidy Complex'!$C$2:$J$55, 8, FALSE)), 0)))))</f>
        <v>0</v>
      </c>
      <c r="AB789" s="179">
        <f>IF('Funding Allocation Parameters'!$C$6="Basic Library Subsidy", 0, IF('Funding Allocation Parameters'!$C$6="Grant funding", 0, IF('Funding Allocation Parameters'!$C$6="Other author funding",  MIN(W789*'Funding Allocation Parameters'!$E$6, 'Funding Allocation Parameters'!$G$6), IF('Funding Allocation Parameters'!$C$6="Any discretionary funds (grants if available, other if no grants)", MIN(W789*'Funding Allocation Parameters'!$E$6, 'Funding Allocation Parameters'!$G$6), IF('Funding Allocation Parameters'!$C$6="Complex Library Subsidy", 0, 0)))))</f>
        <v>748.9516000000001</v>
      </c>
      <c r="AC789" s="177">
        <f t="shared" si="378"/>
        <v>0</v>
      </c>
      <c r="AD789" s="177">
        <f t="shared" si="379"/>
        <v>0</v>
      </c>
      <c r="AE789" s="180">
        <f>IF('Funding Allocation Parameters'!$C$7="Basic Library Subsidy", MIN(AC789*'Funding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MIN(AC789*VLOOKUP(CONCATENATE($A789, 'Funding Allocation Parameters'!$I$7), 'Library Subsidy Complex'!$C$2:$J$55, 2, FALSE), VLOOKUP(CONCATENATE($A789, 'Funding Allocation Parameters'!$I$7), 'Library Subsidy Complex'!$C$2:$J$55, 4, FALSE)), 0)))))</f>
        <v>0</v>
      </c>
      <c r="AF789" s="180">
        <f>IF('Funding Allocation Parameters'!$C$7="Basic Library Subsidy", 0, IF('Funding Allocation Parameters'!$C$7="Grant funding",MIN(AC789*'Funding Allocation Parameters'!$E$7, 'Funding Allocation Parameters'!$G$7), IF('Funding Allocation Parameters'!$C$7="Other author funding", 0, IF('Funding Allocation Parameters'!$C$7="Any discretionary funds (grants if available, other if no grants)", MIN(AC789*'Funding Allocation Parameters'!$E$7, 'Funding Allocation Parameters'!$G$7), IF('Funding Allocation Parameters'!$C$7="Complex Library Subsidy", 0, 0)))))</f>
        <v>0</v>
      </c>
      <c r="AG789" s="180">
        <f>IF('Funding Allocation Parameters'!$C$7="Basic Library Subsidy", 0, IF('Funding Allocation Parameters'!$C$7="Grant funding", 0, IF('Funding Allocation Parameters'!$C$7="Other author funding",  MIN(AC789*'Funding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89" s="180">
        <f>IF('Funding Allocation Parameters'!$C$7="Basic Library Subsidy", MIN(AD789*'Funding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MIN(AD789*VLOOKUP(CONCATENATE($A789, 'Funding Allocation Parameters'!$I$7), 'Library Subsidy Complex'!$C$2:$J$55, 6, FALSE), VLOOKUP(CONCATENATE($A789, 'Funding Allocation Parameters'!$I$7), 'Library Subsidy Complex'!$C$2:$J$55, 8, FALSE)), 0)))))</f>
        <v>0</v>
      </c>
      <c r="AI789" s="180">
        <f>IF('Funding Allocation Parameters'!$C$7="Basic Library Subsidy", 0, IF('Funding Allocation Parameters'!$C$7="Grant funding", 0, IF('Funding Allocation Parameters'!$C$7="Other author funding",  MIN(AD789*'Funding Allocation Parameters'!$E$7, 'Funding Allocation Parameters'!$G$7), IF('Funding Allocation Parameters'!$C$7="Any discretionary funds (grants if available, other if no grants)", MIN(AD789*'Funding Allocation Parameters'!$E$7, 'Funding Allocation Parameters'!$G$7), IF('Funding Allocation Parameters'!$C$7="Complex Library Subsidy", 0, 0)))))</f>
        <v>0</v>
      </c>
      <c r="AJ789" s="177">
        <f t="shared" si="380"/>
        <v>0</v>
      </c>
      <c r="AK789" s="177">
        <f t="shared" si="381"/>
        <v>0</v>
      </c>
      <c r="AL789" s="181">
        <f>IF('Funding Allocation Parameters'!$C$8="Basic Library Subsidy", MIN(AJ789*'Funding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MIN(AJ789*VLOOKUP(CONCATENATE($A789, 'Funding Allocation Parameters'!$I$8), 'Library Subsidy Complex'!$C$2:$J$55, 2, FALSE), VLOOKUP(CONCATENATE($A789, 'Funding Allocation Parameters'!$I$8), 'Library Subsidy Complex'!$C$2:$J$55, 4, FALSE)), 0)))))</f>
        <v>0</v>
      </c>
      <c r="AM789" s="181">
        <f>IF('Funding Allocation Parameters'!$C$8="Basic Library Subsidy", 0, IF('Funding Allocation Parameters'!$C$8="Grant funding",MIN(AJ789*'Funding Allocation Parameters'!$E$8, 'Funding Allocation Parameters'!$G$8), IF('Funding Allocation Parameters'!$C$8="Other author funding", 0, IF('Funding Allocation Parameters'!$C$8="Any discretionary funds (grants if available, other if no grants)", MIN(AJ789*'Funding Allocation Parameters'!$E$8, 'Funding Allocation Parameters'!$G$8), IF('Funding Allocation Parameters'!$C$8="Complex Library Subsidy", 0, 0)))))</f>
        <v>0</v>
      </c>
      <c r="AN789" s="181">
        <f>IF('Funding Allocation Parameters'!$C$8="Basic Library Subsidy", 0, IF('Funding Allocation Parameters'!$C$8="Grant funding", 0, IF('Funding Allocation Parameters'!$C$8="Other author funding",  MIN(AJ789*'Funding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89" s="181">
        <f>IF('Funding Allocation Parameters'!$C$8="Basic Library Subsidy", MIN(AK789*'Funding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MIN(AK789*VLOOKUP(CONCATENATE($A789, 'Funding Allocation Parameters'!$I$8), 'Library Subsidy Complex'!$C$2:$J$55, 6, FALSE), VLOOKUP(CONCATENATE($A789, 'Funding Allocation Parameters'!$I$8), 'Library Subsidy Complex'!$C$2:$J$55, 8, FALSE)), 0)))))</f>
        <v>0</v>
      </c>
      <c r="AP789" s="181">
        <f>IF('Funding Allocation Parameters'!$C$8="Basic Library Subsidy", 0, IF('Funding Allocation Parameters'!$C$8="Grant funding", 0, IF('Funding Allocation Parameters'!$C$8="Other author funding",  MIN(AK789*'Funding Allocation Parameters'!$E$8, 'Funding Allocation Parameters'!$G$8), IF('Funding Allocation Parameters'!$C$8="Any discretionary funds (grants if available, other if no grants)", MIN(AK789*'Funding Allocation Parameters'!$E$8, 'Funding Allocation Parameters'!$G$8), IF('Funding Allocation Parameters'!$C$8="Complex Library Subsidy", 0, 0)))))</f>
        <v>0</v>
      </c>
      <c r="AQ789" s="177">
        <f t="shared" si="382"/>
        <v>0</v>
      </c>
      <c r="AR789" s="177">
        <f t="shared" si="383"/>
        <v>0</v>
      </c>
      <c r="AS789" s="182">
        <f t="shared" si="384"/>
        <v>1189</v>
      </c>
      <c r="AT789" s="182">
        <f t="shared" si="385"/>
        <v>748.9516000000001</v>
      </c>
      <c r="AU789" s="182">
        <f t="shared" si="386"/>
        <v>0</v>
      </c>
      <c r="AV789" s="182">
        <f t="shared" si="387"/>
        <v>1189</v>
      </c>
      <c r="AW789" s="182">
        <f t="shared" si="388"/>
        <v>748.9516000000001</v>
      </c>
      <c r="AX789" s="183">
        <f t="shared" si="389"/>
        <v>592.12199999999996</v>
      </c>
      <c r="AY789" s="183">
        <f t="shared" si="390"/>
        <v>372.97789680000005</v>
      </c>
      <c r="AZ789" s="183">
        <f t="shared" si="391"/>
        <v>0</v>
      </c>
      <c r="BA789" s="183">
        <f t="shared" si="392"/>
        <v>596.87800000000004</v>
      </c>
      <c r="BB789" s="183">
        <f t="shared" si="393"/>
        <v>375.97370320000005</v>
      </c>
      <c r="BC789" s="184">
        <f t="shared" si="394"/>
        <v>1189</v>
      </c>
      <c r="BD789" s="184">
        <f t="shared" si="395"/>
        <v>0</v>
      </c>
      <c r="BE789" s="184">
        <f t="shared" si="396"/>
        <v>372.97789680000005</v>
      </c>
      <c r="BF789" s="184">
        <f t="shared" si="397"/>
        <v>375.97370320000005</v>
      </c>
      <c r="BG789" s="102">
        <f t="shared" si="398"/>
        <v>0</v>
      </c>
      <c r="BH789" s="102">
        <f t="shared" si="399"/>
        <v>0</v>
      </c>
      <c r="BI789" s="102">
        <f t="shared" si="400"/>
        <v>0</v>
      </c>
      <c r="BJ789" s="102">
        <f t="shared" si="401"/>
        <v>0.498</v>
      </c>
      <c r="BK789" s="102">
        <f t="shared" si="402"/>
        <v>0.502</v>
      </c>
      <c r="BL789" s="102">
        <f t="shared" si="403"/>
        <v>0</v>
      </c>
      <c r="BN789" s="102"/>
    </row>
    <row r="790" spans="1:66" x14ac:dyDescent="0.25">
      <c r="A790" s="102" t="s">
        <v>19</v>
      </c>
      <c r="B790" s="102" t="s">
        <v>8</v>
      </c>
      <c r="C790" s="102" t="s">
        <v>8</v>
      </c>
      <c r="D790" s="102" t="s">
        <v>27</v>
      </c>
      <c r="E790" s="102" t="s">
        <v>1459</v>
      </c>
      <c r="F790" s="102" t="s">
        <v>1460</v>
      </c>
      <c r="G790" s="102">
        <v>2.4319999999999999</v>
      </c>
      <c r="H790" s="102">
        <v>1</v>
      </c>
      <c r="I790" s="102">
        <v>0</v>
      </c>
      <c r="J790" s="167">
        <f>IFERROR(H790*VLOOKUP(A790, 'Advanced Parameters'!$B$7:$G$20, 6, FALSE)*VLOOKUP(A790, 'Growth Parameters'!$B$6:$H$19, 6, FALSE), 0)</f>
        <v>1</v>
      </c>
      <c r="K790" s="167">
        <f>IFERROR(IF('Advanced Parameters'!$C$5="n",'Raw Data'!I790*VLOOKUP(A790,'Advanced Parameters'!$B$7:$G$20,6,FALSE),J790*VLOOKUP(A790,'Advanced Parameters'!$B$7:$G$20,2,FALSE))*VLOOKUP(A790, 'Growth Parameters'!$B$6:$H$19, 6, FALSE), 0)</f>
        <v>0</v>
      </c>
      <c r="L790" s="167">
        <f t="shared" si="404"/>
        <v>1</v>
      </c>
      <c r="M790" s="168">
        <f>IFERROR(IF(G790="NA","NA",IF(G790&gt;'APC Parameters'!$K$6+VLOOKUP('Raw Data'!A790, 'APC Parameters'!$H$7:$L$20, 4, FALSE), 'APC Parameters'!$L$6+VLOOKUP('Raw Data'!A790, 'APC Parameters'!$H$7:$L$20, 5, FALSE), G790*('APC Parameters'!$J$6+VLOOKUP('Raw Data'!A790, 'APC Parameters'!$H$7:$L$20, 3, FALSE))+'APC Parameters'!$I$6+VLOOKUP('Raw Data'!A790, 'APC Parameters'!$H$7:$L$20, 2, FALSE))), 0)</f>
        <v>2872.9407999999999</v>
      </c>
      <c r="N790" s="168">
        <f t="shared" si="374"/>
        <v>2872.9407999999999</v>
      </c>
      <c r="O790" s="168">
        <f>IFERROR(IF(M790="NA",VLOOKUP(D790,'Internal Calculations'!$B$10:$C$11,2,FALSE), M790)*VLOOKUP(A790, 'Growth Parameters'!$B$6:$H$19, 7, FALSE), 0)</f>
        <v>2872.9407999999999</v>
      </c>
      <c r="P790" s="177">
        <f t="shared" si="375"/>
        <v>2872.9407999999999</v>
      </c>
      <c r="Q790" s="178">
        <f>IF('Funding Allocation Parameters'!$C$5="Basic Library Subsidy", MIN(O790*('Funding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MIN($O790*(VLOOKUP(CONCATENATE($A790, 'Funding Allocation Parameters'!$I$5), 'Library Subsidy Complex'!$C$2:$J$55, 2, FALSE)), VLOOKUP(CONCATENATE($A790, 'Funding Allocation Parameters'!$I$5), 'Library Subsidy Complex'!$C$2:$J$55, 4, FALSE)), 0)))))</f>
        <v>1189</v>
      </c>
      <c r="R790" s="178">
        <f>IF('Funding Allocation Parameters'!$C$5="Basic Library Subsidy", 0, IF('Funding Allocation Parameters'!$C$5="Grant funding",MIN(O790*('Funding Allocation Parameters'!$E$5), 'Funding Allocation Parameters'!$G$5), IF('Funding Allocation Parameters'!$C$5="Other author funding", 0, IF('Funding Allocation Parameters'!$C$5="Any discretionary funds (grants if available, other if no grants)", MIN(O790*('Funding Allocation Parameters'!$E$5), 'Funding Allocation Parameters'!$G$5), IF('Funding Allocation Parameters'!$C$5="Complex Library Subsidy", 0, 0)))))</f>
        <v>0</v>
      </c>
      <c r="S790" s="178">
        <f>IF('Funding Allocation Parameters'!$C$5="Basic Library Subsidy", 0, IF('Funding Allocation Parameters'!$C$5="Grant funding", 0, IF('Funding Allocation Parameters'!$C$5="Other author funding",  MIN(O790*('Funding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0" s="178">
        <f>IF('Funding Allocation Parameters'!$C$5="Basic Library Subsidy", MIN(O790*('Funding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MIN($O790*(VLOOKUP(CONCATENATE($A790, 'Funding Allocation Parameters'!$I$5), 'Library Subsidy Complex'!$C$2:$J$55, 6, FALSE)), VLOOKUP(CONCATENATE($A790, 'Funding Allocation Parameters'!$I$5), 'Library Subsidy Complex'!$C$2:$J$55, 8, FALSE)), 0)))))</f>
        <v>1189</v>
      </c>
      <c r="U790" s="178">
        <f>IF('Funding Allocation Parameters'!$C$5="Basic Library Subsidy", 0, IF('Funding Allocation Parameters'!$C$5="Grant funding", 0, IF('Funding Allocation Parameters'!$C$5="Other author funding",  MIN(O790*('Funding Allocation Parameters'!$E$5), 'Funding Allocation Parameters'!$G$5), IF('Funding Allocation Parameters'!$C$5="Any discretionary funds (grants if available, other if no grants)", MIN(O790*('Funding Allocation Parameters'!$E$5), 'Funding Allocation Parameters'!$G$5), IF('Funding Allocation Parameters'!$C$5="Complex Library Subsidy", 0, 0)))))</f>
        <v>0</v>
      </c>
      <c r="V790" s="177">
        <f t="shared" si="376"/>
        <v>1683.9407999999999</v>
      </c>
      <c r="W790" s="177">
        <f t="shared" si="377"/>
        <v>1683.9407999999999</v>
      </c>
      <c r="X790" s="179">
        <f>IF('Funding Allocation Parameters'!$C$6="Basic Library Subsidy", MIN(V790*'Funding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MIN(V790*VLOOKUP(CONCATENATE($A790, 'Funding Allocation Parameters'!$I$6), 'Library Subsidy Complex'!$C$2:$J$55, 2, FALSE), VLOOKUP(CONCATENATE($A790, 'Funding Allocation Parameters'!$I$6), 'Library Subsidy Complex'!$C$2:$J$55, 4, FALSE)), 0)))))</f>
        <v>0</v>
      </c>
      <c r="Y790" s="179">
        <f>IF('Funding Allocation Parameters'!$C$6="Basic Library Subsidy", 0, IF('Funding Allocation Parameters'!$C$6="Grant funding",MIN(V790*'Funding Allocation Parameters'!$E$6, 'Funding Allocation Parameters'!$G$6), IF('Funding Allocation Parameters'!$C$6="Other author funding", 0, IF('Funding Allocation Parameters'!$C$6="Any discretionary funds (grants if available, other if no grants)", MIN(V790*'Funding Allocation Parameters'!$E$6, 'Funding Allocation Parameters'!$G$6), IF('Funding Allocation Parameters'!$C$6="Complex Library Subsidy", 0, 0)))))</f>
        <v>1683.9407999999999</v>
      </c>
      <c r="Z790" s="179">
        <f>IF('Funding Allocation Parameters'!$C$6="Basic Library Subsidy", 0, IF('Funding Allocation Parameters'!$C$6="Grant funding", 0, IF('Funding Allocation Parameters'!$C$6="Other author funding",  MIN(V790*'Funding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0" s="179">
        <f>IF('Funding Allocation Parameters'!$C$6="Basic Library Subsidy", MIN(W790*'Funding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MIN(W790*VLOOKUP(CONCATENATE($A790, 'Funding Allocation Parameters'!$I$6), 'Library Subsidy Complex'!$C$2:$J$55, 6, FALSE), VLOOKUP(CONCATENATE($A790, 'Funding Allocation Parameters'!$I$6), 'Library Subsidy Complex'!$C$2:$J$55, 8, FALSE)), 0)))))</f>
        <v>0</v>
      </c>
      <c r="AB790" s="179">
        <f>IF('Funding Allocation Parameters'!$C$6="Basic Library Subsidy", 0, IF('Funding Allocation Parameters'!$C$6="Grant funding", 0, IF('Funding Allocation Parameters'!$C$6="Other author funding",  MIN(W790*'Funding Allocation Parameters'!$E$6, 'Funding Allocation Parameters'!$G$6), IF('Funding Allocation Parameters'!$C$6="Any discretionary funds (grants if available, other if no grants)", MIN(W790*'Funding Allocation Parameters'!$E$6, 'Funding Allocation Parameters'!$G$6), IF('Funding Allocation Parameters'!$C$6="Complex Library Subsidy", 0, 0)))))</f>
        <v>1683.9407999999999</v>
      </c>
      <c r="AC790" s="177">
        <f t="shared" si="378"/>
        <v>0</v>
      </c>
      <c r="AD790" s="177">
        <f t="shared" si="379"/>
        <v>0</v>
      </c>
      <c r="AE790" s="180">
        <f>IF('Funding Allocation Parameters'!$C$7="Basic Library Subsidy", MIN(AC790*'Funding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MIN(AC790*VLOOKUP(CONCATENATE($A790, 'Funding Allocation Parameters'!$I$7), 'Library Subsidy Complex'!$C$2:$J$55, 2, FALSE), VLOOKUP(CONCATENATE($A790, 'Funding Allocation Parameters'!$I$7), 'Library Subsidy Complex'!$C$2:$J$55, 4, FALSE)), 0)))))</f>
        <v>0</v>
      </c>
      <c r="AF790" s="180">
        <f>IF('Funding Allocation Parameters'!$C$7="Basic Library Subsidy", 0, IF('Funding Allocation Parameters'!$C$7="Grant funding",MIN(AC790*'Funding Allocation Parameters'!$E$7, 'Funding Allocation Parameters'!$G$7), IF('Funding Allocation Parameters'!$C$7="Other author funding", 0, IF('Funding Allocation Parameters'!$C$7="Any discretionary funds (grants if available, other if no grants)", MIN(AC790*'Funding Allocation Parameters'!$E$7, 'Funding Allocation Parameters'!$G$7), IF('Funding Allocation Parameters'!$C$7="Complex Library Subsidy", 0, 0)))))</f>
        <v>0</v>
      </c>
      <c r="AG790" s="180">
        <f>IF('Funding Allocation Parameters'!$C$7="Basic Library Subsidy", 0, IF('Funding Allocation Parameters'!$C$7="Grant funding", 0, IF('Funding Allocation Parameters'!$C$7="Other author funding",  MIN(AC790*'Funding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0" s="180">
        <f>IF('Funding Allocation Parameters'!$C$7="Basic Library Subsidy", MIN(AD790*'Funding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MIN(AD790*VLOOKUP(CONCATENATE($A790, 'Funding Allocation Parameters'!$I$7), 'Library Subsidy Complex'!$C$2:$J$55, 6, FALSE), VLOOKUP(CONCATENATE($A790, 'Funding Allocation Parameters'!$I$7), 'Library Subsidy Complex'!$C$2:$J$55, 8, FALSE)), 0)))))</f>
        <v>0</v>
      </c>
      <c r="AI790" s="180">
        <f>IF('Funding Allocation Parameters'!$C$7="Basic Library Subsidy", 0, IF('Funding Allocation Parameters'!$C$7="Grant funding", 0, IF('Funding Allocation Parameters'!$C$7="Other author funding",  MIN(AD790*'Funding Allocation Parameters'!$E$7, 'Funding Allocation Parameters'!$G$7), IF('Funding Allocation Parameters'!$C$7="Any discretionary funds (grants if available, other if no grants)", MIN(AD790*'Funding Allocation Parameters'!$E$7, 'Funding Allocation Parameters'!$G$7), IF('Funding Allocation Parameters'!$C$7="Complex Library Subsidy", 0, 0)))))</f>
        <v>0</v>
      </c>
      <c r="AJ790" s="177">
        <f t="shared" si="380"/>
        <v>0</v>
      </c>
      <c r="AK790" s="177">
        <f t="shared" si="381"/>
        <v>0</v>
      </c>
      <c r="AL790" s="181">
        <f>IF('Funding Allocation Parameters'!$C$8="Basic Library Subsidy", MIN(AJ790*'Funding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MIN(AJ790*VLOOKUP(CONCATENATE($A790, 'Funding Allocation Parameters'!$I$8), 'Library Subsidy Complex'!$C$2:$J$55, 2, FALSE), VLOOKUP(CONCATENATE($A790, 'Funding Allocation Parameters'!$I$8), 'Library Subsidy Complex'!$C$2:$J$55, 4, FALSE)), 0)))))</f>
        <v>0</v>
      </c>
      <c r="AM790" s="181">
        <f>IF('Funding Allocation Parameters'!$C$8="Basic Library Subsidy", 0, IF('Funding Allocation Parameters'!$C$8="Grant funding",MIN(AJ790*'Funding Allocation Parameters'!$E$8, 'Funding Allocation Parameters'!$G$8), IF('Funding Allocation Parameters'!$C$8="Other author funding", 0, IF('Funding Allocation Parameters'!$C$8="Any discretionary funds (grants if available, other if no grants)", MIN(AJ790*'Funding Allocation Parameters'!$E$8, 'Funding Allocation Parameters'!$G$8), IF('Funding Allocation Parameters'!$C$8="Complex Library Subsidy", 0, 0)))))</f>
        <v>0</v>
      </c>
      <c r="AN790" s="181">
        <f>IF('Funding Allocation Parameters'!$C$8="Basic Library Subsidy", 0, IF('Funding Allocation Parameters'!$C$8="Grant funding", 0, IF('Funding Allocation Parameters'!$C$8="Other author funding",  MIN(AJ790*'Funding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0" s="181">
        <f>IF('Funding Allocation Parameters'!$C$8="Basic Library Subsidy", MIN(AK790*'Funding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MIN(AK790*VLOOKUP(CONCATENATE($A790, 'Funding Allocation Parameters'!$I$8), 'Library Subsidy Complex'!$C$2:$J$55, 6, FALSE), VLOOKUP(CONCATENATE($A790, 'Funding Allocation Parameters'!$I$8), 'Library Subsidy Complex'!$C$2:$J$55, 8, FALSE)), 0)))))</f>
        <v>0</v>
      </c>
      <c r="AP790" s="181">
        <f>IF('Funding Allocation Parameters'!$C$8="Basic Library Subsidy", 0, IF('Funding Allocation Parameters'!$C$8="Grant funding", 0, IF('Funding Allocation Parameters'!$C$8="Other author funding",  MIN(AK790*'Funding Allocation Parameters'!$E$8, 'Funding Allocation Parameters'!$G$8), IF('Funding Allocation Parameters'!$C$8="Any discretionary funds (grants if available, other if no grants)", MIN(AK790*'Funding Allocation Parameters'!$E$8, 'Funding Allocation Parameters'!$G$8), IF('Funding Allocation Parameters'!$C$8="Complex Library Subsidy", 0, 0)))))</f>
        <v>0</v>
      </c>
      <c r="AQ790" s="177">
        <f t="shared" si="382"/>
        <v>0</v>
      </c>
      <c r="AR790" s="177">
        <f t="shared" si="383"/>
        <v>0</v>
      </c>
      <c r="AS790" s="182">
        <f t="shared" si="384"/>
        <v>1189</v>
      </c>
      <c r="AT790" s="182">
        <f t="shared" si="385"/>
        <v>1683.9407999999999</v>
      </c>
      <c r="AU790" s="182">
        <f t="shared" si="386"/>
        <v>0</v>
      </c>
      <c r="AV790" s="182">
        <f t="shared" si="387"/>
        <v>1189</v>
      </c>
      <c r="AW790" s="182">
        <f t="shared" si="388"/>
        <v>1683.9407999999999</v>
      </c>
      <c r="AX790" s="183">
        <f t="shared" si="389"/>
        <v>0</v>
      </c>
      <c r="AY790" s="183">
        <f t="shared" si="390"/>
        <v>0</v>
      </c>
      <c r="AZ790" s="183">
        <f t="shared" si="391"/>
        <v>0</v>
      </c>
      <c r="BA790" s="183">
        <f t="shared" si="392"/>
        <v>1189</v>
      </c>
      <c r="BB790" s="183">
        <f t="shared" si="393"/>
        <v>1683.9407999999999</v>
      </c>
      <c r="BC790" s="184">
        <f t="shared" si="394"/>
        <v>1189</v>
      </c>
      <c r="BD790" s="184">
        <f t="shared" si="395"/>
        <v>0</v>
      </c>
      <c r="BE790" s="184">
        <f t="shared" si="396"/>
        <v>0</v>
      </c>
      <c r="BF790" s="184">
        <f t="shared" si="397"/>
        <v>1683.9407999999999</v>
      </c>
      <c r="BG790" s="102">
        <f t="shared" si="398"/>
        <v>0</v>
      </c>
      <c r="BH790" s="102">
        <f t="shared" si="399"/>
        <v>0</v>
      </c>
      <c r="BI790" s="102">
        <f t="shared" si="400"/>
        <v>0</v>
      </c>
      <c r="BJ790" s="102">
        <f t="shared" si="401"/>
        <v>0</v>
      </c>
      <c r="BK790" s="102">
        <f t="shared" si="402"/>
        <v>1</v>
      </c>
      <c r="BL790" s="102">
        <f t="shared" si="403"/>
        <v>0</v>
      </c>
      <c r="BN790" s="102"/>
    </row>
    <row r="791" spans="1:66" x14ac:dyDescent="0.25">
      <c r="A791" s="102" t="s">
        <v>20</v>
      </c>
      <c r="B791" s="102" t="s">
        <v>8</v>
      </c>
      <c r="C791" s="102" t="s">
        <v>8</v>
      </c>
      <c r="D791" s="102" t="s">
        <v>27</v>
      </c>
      <c r="E791" s="102" t="s">
        <v>1461</v>
      </c>
      <c r="F791" s="102" t="s">
        <v>1462</v>
      </c>
      <c r="G791" s="102">
        <v>1.5580000000000001</v>
      </c>
      <c r="H791" s="102">
        <v>1</v>
      </c>
      <c r="I791" s="102">
        <v>1</v>
      </c>
      <c r="J791" s="167">
        <f>IFERROR(H791*VLOOKUP(A791, 'Advanced Parameters'!$B$7:$G$20, 6, FALSE)*VLOOKUP(A791, 'Growth Parameters'!$B$6:$H$19, 6, FALSE), 0)</f>
        <v>1</v>
      </c>
      <c r="K791" s="167">
        <f>IFERROR(IF('Advanced Parameters'!$C$5="n",'Raw Data'!I791*VLOOKUP(A791,'Advanced Parameters'!$B$7:$G$20,6,FALSE),J791*VLOOKUP(A791,'Advanced Parameters'!$B$7:$G$20,2,FALSE))*VLOOKUP(A791, 'Growth Parameters'!$B$6:$H$19, 6, FALSE), 0)</f>
        <v>1</v>
      </c>
      <c r="L791" s="167">
        <f t="shared" si="404"/>
        <v>0</v>
      </c>
      <c r="M791" s="168">
        <f>IFERROR(IF(G791="NA","NA",IF(G791&gt;'APC Parameters'!$K$6+VLOOKUP('Raw Data'!A791, 'APC Parameters'!$H$7:$L$20, 4, FALSE), 'APC Parameters'!$L$6+VLOOKUP('Raw Data'!A791, 'APC Parameters'!$H$7:$L$20, 5, FALSE), G791*('APC Parameters'!$J$6+VLOOKUP('Raw Data'!A791, 'APC Parameters'!$H$7:$L$20, 3, FALSE))+'APC Parameters'!$I$6+VLOOKUP('Raw Data'!A791, 'APC Parameters'!$H$7:$L$20, 2, FALSE))), 0)</f>
        <v>2252.9252000000001</v>
      </c>
      <c r="N791" s="168">
        <f t="shared" si="374"/>
        <v>2252.9252000000001</v>
      </c>
      <c r="O791" s="168">
        <f>IFERROR(IF(M791="NA",VLOOKUP(D791,'Internal Calculations'!$B$10:$C$11,2,FALSE), M791)*VLOOKUP(A791, 'Growth Parameters'!$B$6:$H$19, 7, FALSE), 0)</f>
        <v>2252.9252000000001</v>
      </c>
      <c r="P791" s="177">
        <f t="shared" si="375"/>
        <v>2252.9252000000001</v>
      </c>
      <c r="Q791" s="178">
        <f>IF('Funding Allocation Parameters'!$C$5="Basic Library Subsidy", MIN(O791*('Funding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MIN($O791*(VLOOKUP(CONCATENATE($A791, 'Funding Allocation Parameters'!$I$5), 'Library Subsidy Complex'!$C$2:$J$55, 2, FALSE)), VLOOKUP(CONCATENATE($A791, 'Funding Allocation Parameters'!$I$5), 'Library Subsidy Complex'!$C$2:$J$55, 4, FALSE)), 0)))))</f>
        <v>1189</v>
      </c>
      <c r="R791" s="178">
        <f>IF('Funding Allocation Parameters'!$C$5="Basic Library Subsidy", 0, IF('Funding Allocation Parameters'!$C$5="Grant funding",MIN(O791*('Funding Allocation Parameters'!$E$5), 'Funding Allocation Parameters'!$G$5), IF('Funding Allocation Parameters'!$C$5="Other author funding", 0, IF('Funding Allocation Parameters'!$C$5="Any discretionary funds (grants if available, other if no grants)", MIN(O791*('Funding Allocation Parameters'!$E$5), 'Funding Allocation Parameters'!$G$5), IF('Funding Allocation Parameters'!$C$5="Complex Library Subsidy", 0, 0)))))</f>
        <v>0</v>
      </c>
      <c r="S791" s="178">
        <f>IF('Funding Allocation Parameters'!$C$5="Basic Library Subsidy", 0, IF('Funding Allocation Parameters'!$C$5="Grant funding", 0, IF('Funding Allocation Parameters'!$C$5="Other author funding",  MIN(O791*('Funding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1" s="178">
        <f>IF('Funding Allocation Parameters'!$C$5="Basic Library Subsidy", MIN(O791*('Funding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MIN($O791*(VLOOKUP(CONCATENATE($A791, 'Funding Allocation Parameters'!$I$5), 'Library Subsidy Complex'!$C$2:$J$55, 6, FALSE)), VLOOKUP(CONCATENATE($A791, 'Funding Allocation Parameters'!$I$5), 'Library Subsidy Complex'!$C$2:$J$55, 8, FALSE)), 0)))))</f>
        <v>1189</v>
      </c>
      <c r="U791" s="178">
        <f>IF('Funding Allocation Parameters'!$C$5="Basic Library Subsidy", 0, IF('Funding Allocation Parameters'!$C$5="Grant funding", 0, IF('Funding Allocation Parameters'!$C$5="Other author funding",  MIN(O791*('Funding Allocation Parameters'!$E$5), 'Funding Allocation Parameters'!$G$5), IF('Funding Allocation Parameters'!$C$5="Any discretionary funds (grants if available, other if no grants)", MIN(O791*('Funding Allocation Parameters'!$E$5), 'Funding Allocation Parameters'!$G$5), IF('Funding Allocation Parameters'!$C$5="Complex Library Subsidy", 0, 0)))))</f>
        <v>0</v>
      </c>
      <c r="V791" s="177">
        <f t="shared" si="376"/>
        <v>1063.9252000000001</v>
      </c>
      <c r="W791" s="177">
        <f t="shared" si="377"/>
        <v>1063.9252000000001</v>
      </c>
      <c r="X791" s="179">
        <f>IF('Funding Allocation Parameters'!$C$6="Basic Library Subsidy", MIN(V791*'Funding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MIN(V791*VLOOKUP(CONCATENATE($A791, 'Funding Allocation Parameters'!$I$6), 'Library Subsidy Complex'!$C$2:$J$55, 2, FALSE), VLOOKUP(CONCATENATE($A791, 'Funding Allocation Parameters'!$I$6), 'Library Subsidy Complex'!$C$2:$J$55, 4, FALSE)), 0)))))</f>
        <v>0</v>
      </c>
      <c r="Y791" s="179">
        <f>IF('Funding Allocation Parameters'!$C$6="Basic Library Subsidy", 0, IF('Funding Allocation Parameters'!$C$6="Grant funding",MIN(V791*'Funding Allocation Parameters'!$E$6, 'Funding Allocation Parameters'!$G$6), IF('Funding Allocation Parameters'!$C$6="Other author funding", 0, IF('Funding Allocation Parameters'!$C$6="Any discretionary funds (grants if available, other if no grants)", MIN(V791*'Funding Allocation Parameters'!$E$6, 'Funding Allocation Parameters'!$G$6), IF('Funding Allocation Parameters'!$C$6="Complex Library Subsidy", 0, 0)))))</f>
        <v>1063.9252000000001</v>
      </c>
      <c r="Z791" s="179">
        <f>IF('Funding Allocation Parameters'!$C$6="Basic Library Subsidy", 0, IF('Funding Allocation Parameters'!$C$6="Grant funding", 0, IF('Funding Allocation Parameters'!$C$6="Other author funding",  MIN(V791*'Funding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1" s="179">
        <f>IF('Funding Allocation Parameters'!$C$6="Basic Library Subsidy", MIN(W791*'Funding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MIN(W791*VLOOKUP(CONCATENATE($A791, 'Funding Allocation Parameters'!$I$6), 'Library Subsidy Complex'!$C$2:$J$55, 6, FALSE), VLOOKUP(CONCATENATE($A791, 'Funding Allocation Parameters'!$I$6), 'Library Subsidy Complex'!$C$2:$J$55, 8, FALSE)), 0)))))</f>
        <v>0</v>
      </c>
      <c r="AB791" s="179">
        <f>IF('Funding Allocation Parameters'!$C$6="Basic Library Subsidy", 0, IF('Funding Allocation Parameters'!$C$6="Grant funding", 0, IF('Funding Allocation Parameters'!$C$6="Other author funding",  MIN(W791*'Funding Allocation Parameters'!$E$6, 'Funding Allocation Parameters'!$G$6), IF('Funding Allocation Parameters'!$C$6="Any discretionary funds (grants if available, other if no grants)", MIN(W791*'Funding Allocation Parameters'!$E$6, 'Funding Allocation Parameters'!$G$6), IF('Funding Allocation Parameters'!$C$6="Complex Library Subsidy", 0, 0)))))</f>
        <v>1063.9252000000001</v>
      </c>
      <c r="AC791" s="177">
        <f t="shared" si="378"/>
        <v>0</v>
      </c>
      <c r="AD791" s="177">
        <f t="shared" si="379"/>
        <v>0</v>
      </c>
      <c r="AE791" s="180">
        <f>IF('Funding Allocation Parameters'!$C$7="Basic Library Subsidy", MIN(AC791*'Funding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MIN(AC791*VLOOKUP(CONCATENATE($A791, 'Funding Allocation Parameters'!$I$7), 'Library Subsidy Complex'!$C$2:$J$55, 2, FALSE), VLOOKUP(CONCATENATE($A791, 'Funding Allocation Parameters'!$I$7), 'Library Subsidy Complex'!$C$2:$J$55, 4, FALSE)), 0)))))</f>
        <v>0</v>
      </c>
      <c r="AF791" s="180">
        <f>IF('Funding Allocation Parameters'!$C$7="Basic Library Subsidy", 0, IF('Funding Allocation Parameters'!$C$7="Grant funding",MIN(AC791*'Funding Allocation Parameters'!$E$7, 'Funding Allocation Parameters'!$G$7), IF('Funding Allocation Parameters'!$C$7="Other author funding", 0, IF('Funding Allocation Parameters'!$C$7="Any discretionary funds (grants if available, other if no grants)", MIN(AC791*'Funding Allocation Parameters'!$E$7, 'Funding Allocation Parameters'!$G$7), IF('Funding Allocation Parameters'!$C$7="Complex Library Subsidy", 0, 0)))))</f>
        <v>0</v>
      </c>
      <c r="AG791" s="180">
        <f>IF('Funding Allocation Parameters'!$C$7="Basic Library Subsidy", 0, IF('Funding Allocation Parameters'!$C$7="Grant funding", 0, IF('Funding Allocation Parameters'!$C$7="Other author funding",  MIN(AC791*'Funding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1" s="180">
        <f>IF('Funding Allocation Parameters'!$C$7="Basic Library Subsidy", MIN(AD791*'Funding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MIN(AD791*VLOOKUP(CONCATENATE($A791, 'Funding Allocation Parameters'!$I$7), 'Library Subsidy Complex'!$C$2:$J$55, 6, FALSE), VLOOKUP(CONCATENATE($A791, 'Funding Allocation Parameters'!$I$7), 'Library Subsidy Complex'!$C$2:$J$55, 8, FALSE)), 0)))))</f>
        <v>0</v>
      </c>
      <c r="AI791" s="180">
        <f>IF('Funding Allocation Parameters'!$C$7="Basic Library Subsidy", 0, IF('Funding Allocation Parameters'!$C$7="Grant funding", 0, IF('Funding Allocation Parameters'!$C$7="Other author funding",  MIN(AD791*'Funding Allocation Parameters'!$E$7, 'Funding Allocation Parameters'!$G$7), IF('Funding Allocation Parameters'!$C$7="Any discretionary funds (grants if available, other if no grants)", MIN(AD791*'Funding Allocation Parameters'!$E$7, 'Funding Allocation Parameters'!$G$7), IF('Funding Allocation Parameters'!$C$7="Complex Library Subsidy", 0, 0)))))</f>
        <v>0</v>
      </c>
      <c r="AJ791" s="177">
        <f t="shared" si="380"/>
        <v>0</v>
      </c>
      <c r="AK791" s="177">
        <f t="shared" si="381"/>
        <v>0</v>
      </c>
      <c r="AL791" s="181">
        <f>IF('Funding Allocation Parameters'!$C$8="Basic Library Subsidy", MIN(AJ791*'Funding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MIN(AJ791*VLOOKUP(CONCATENATE($A791, 'Funding Allocation Parameters'!$I$8), 'Library Subsidy Complex'!$C$2:$J$55, 2, FALSE), VLOOKUP(CONCATENATE($A791, 'Funding Allocation Parameters'!$I$8), 'Library Subsidy Complex'!$C$2:$J$55, 4, FALSE)), 0)))))</f>
        <v>0</v>
      </c>
      <c r="AM791" s="181">
        <f>IF('Funding Allocation Parameters'!$C$8="Basic Library Subsidy", 0, IF('Funding Allocation Parameters'!$C$8="Grant funding",MIN(AJ791*'Funding Allocation Parameters'!$E$8, 'Funding Allocation Parameters'!$G$8), IF('Funding Allocation Parameters'!$C$8="Other author funding", 0, IF('Funding Allocation Parameters'!$C$8="Any discretionary funds (grants if available, other if no grants)", MIN(AJ791*'Funding Allocation Parameters'!$E$8, 'Funding Allocation Parameters'!$G$8), IF('Funding Allocation Parameters'!$C$8="Complex Library Subsidy", 0, 0)))))</f>
        <v>0</v>
      </c>
      <c r="AN791" s="181">
        <f>IF('Funding Allocation Parameters'!$C$8="Basic Library Subsidy", 0, IF('Funding Allocation Parameters'!$C$8="Grant funding", 0, IF('Funding Allocation Parameters'!$C$8="Other author funding",  MIN(AJ791*'Funding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1" s="181">
        <f>IF('Funding Allocation Parameters'!$C$8="Basic Library Subsidy", MIN(AK791*'Funding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MIN(AK791*VLOOKUP(CONCATENATE($A791, 'Funding Allocation Parameters'!$I$8), 'Library Subsidy Complex'!$C$2:$J$55, 6, FALSE), VLOOKUP(CONCATENATE($A791, 'Funding Allocation Parameters'!$I$8), 'Library Subsidy Complex'!$C$2:$J$55, 8, FALSE)), 0)))))</f>
        <v>0</v>
      </c>
      <c r="AP791" s="181">
        <f>IF('Funding Allocation Parameters'!$C$8="Basic Library Subsidy", 0, IF('Funding Allocation Parameters'!$C$8="Grant funding", 0, IF('Funding Allocation Parameters'!$C$8="Other author funding",  MIN(AK791*'Funding Allocation Parameters'!$E$8, 'Funding Allocation Parameters'!$G$8), IF('Funding Allocation Parameters'!$C$8="Any discretionary funds (grants if available, other if no grants)", MIN(AK791*'Funding Allocation Parameters'!$E$8, 'Funding Allocation Parameters'!$G$8), IF('Funding Allocation Parameters'!$C$8="Complex Library Subsidy", 0, 0)))))</f>
        <v>0</v>
      </c>
      <c r="AQ791" s="177">
        <f t="shared" si="382"/>
        <v>0</v>
      </c>
      <c r="AR791" s="177">
        <f t="shared" si="383"/>
        <v>0</v>
      </c>
      <c r="AS791" s="182">
        <f t="shared" si="384"/>
        <v>1189</v>
      </c>
      <c r="AT791" s="182">
        <f t="shared" si="385"/>
        <v>1063.9252000000001</v>
      </c>
      <c r="AU791" s="182">
        <f t="shared" si="386"/>
        <v>0</v>
      </c>
      <c r="AV791" s="182">
        <f t="shared" si="387"/>
        <v>1189</v>
      </c>
      <c r="AW791" s="182">
        <f t="shared" si="388"/>
        <v>1063.9252000000001</v>
      </c>
      <c r="AX791" s="183">
        <f t="shared" si="389"/>
        <v>1189</v>
      </c>
      <c r="AY791" s="183">
        <f t="shared" si="390"/>
        <v>1063.9252000000001</v>
      </c>
      <c r="AZ791" s="183">
        <f t="shared" si="391"/>
        <v>0</v>
      </c>
      <c r="BA791" s="183">
        <f t="shared" si="392"/>
        <v>0</v>
      </c>
      <c r="BB791" s="183">
        <f t="shared" si="393"/>
        <v>0</v>
      </c>
      <c r="BC791" s="184">
        <f t="shared" si="394"/>
        <v>1189</v>
      </c>
      <c r="BD791" s="184">
        <f t="shared" si="395"/>
        <v>0</v>
      </c>
      <c r="BE791" s="184">
        <f t="shared" si="396"/>
        <v>1063.9252000000001</v>
      </c>
      <c r="BF791" s="184">
        <f t="shared" si="397"/>
        <v>0</v>
      </c>
      <c r="BG791" s="102">
        <f t="shared" si="398"/>
        <v>0</v>
      </c>
      <c r="BH791" s="102">
        <f t="shared" si="399"/>
        <v>0</v>
      </c>
      <c r="BI791" s="102">
        <f t="shared" si="400"/>
        <v>0</v>
      </c>
      <c r="BJ791" s="102">
        <f t="shared" si="401"/>
        <v>1</v>
      </c>
      <c r="BK791" s="102">
        <f t="shared" si="402"/>
        <v>0</v>
      </c>
      <c r="BL791" s="102">
        <f t="shared" si="403"/>
        <v>0</v>
      </c>
      <c r="BN791" s="102"/>
    </row>
    <row r="792" spans="1:66" x14ac:dyDescent="0.25">
      <c r="A792" s="102" t="s">
        <v>18</v>
      </c>
      <c r="B792" s="102" t="s">
        <v>8</v>
      </c>
      <c r="C792" s="102" t="s">
        <v>8</v>
      </c>
      <c r="D792" s="102" t="s">
        <v>27</v>
      </c>
      <c r="E792" s="102" t="s">
        <v>31</v>
      </c>
      <c r="F792" s="102" t="s">
        <v>1463</v>
      </c>
      <c r="G792" s="102">
        <v>2.5419999999999998</v>
      </c>
      <c r="H792" s="102">
        <v>1</v>
      </c>
      <c r="I792" s="102">
        <v>1</v>
      </c>
      <c r="J792" s="167">
        <f>IFERROR(H792*VLOOKUP(A792, 'Advanced Parameters'!$B$7:$G$20, 6, FALSE)*VLOOKUP(A792, 'Growth Parameters'!$B$6:$H$19, 6, FALSE), 0)</f>
        <v>1</v>
      </c>
      <c r="K792" s="167">
        <f>IFERROR(IF('Advanced Parameters'!$C$5="n",'Raw Data'!I792*VLOOKUP(A792,'Advanced Parameters'!$B$7:$G$20,6,FALSE),J792*VLOOKUP(A792,'Advanced Parameters'!$B$7:$G$20,2,FALSE))*VLOOKUP(A792, 'Growth Parameters'!$B$6:$H$19, 6, FALSE), 0)</f>
        <v>1</v>
      </c>
      <c r="L792" s="167">
        <f t="shared" si="404"/>
        <v>0</v>
      </c>
      <c r="M792" s="168">
        <f>IFERROR(IF(G792="NA","NA",IF(G792&gt;'APC Parameters'!$K$6+VLOOKUP('Raw Data'!A792, 'APC Parameters'!$H$7:$L$20, 4, FALSE), 'APC Parameters'!$L$6+VLOOKUP('Raw Data'!A792, 'APC Parameters'!$H$7:$L$20, 5, FALSE), G792*('APC Parameters'!$J$6+VLOOKUP('Raw Data'!A792, 'APC Parameters'!$H$7:$L$20, 3, FALSE))+'APC Parameters'!$I$6+VLOOKUP('Raw Data'!A792, 'APC Parameters'!$H$7:$L$20, 2, FALSE))), 0)</f>
        <v>2950.9748</v>
      </c>
      <c r="N792" s="168">
        <f t="shared" si="374"/>
        <v>2950.9748</v>
      </c>
      <c r="O792" s="168">
        <f>IFERROR(IF(M792="NA",VLOOKUP(D792,'Internal Calculations'!$B$10:$C$11,2,FALSE), M792)*VLOOKUP(A792, 'Growth Parameters'!$B$6:$H$19, 7, FALSE), 0)</f>
        <v>2950.9748</v>
      </c>
      <c r="P792" s="177">
        <f t="shared" si="375"/>
        <v>2950.9748</v>
      </c>
      <c r="Q792" s="178">
        <f>IF('Funding Allocation Parameters'!$C$5="Basic Library Subsidy", MIN(O792*('Funding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MIN($O792*(VLOOKUP(CONCATENATE($A792, 'Funding Allocation Parameters'!$I$5), 'Library Subsidy Complex'!$C$2:$J$55, 2, FALSE)), VLOOKUP(CONCATENATE($A792, 'Funding Allocation Parameters'!$I$5), 'Library Subsidy Complex'!$C$2:$J$55, 4, FALSE)), 0)))))</f>
        <v>1189</v>
      </c>
      <c r="R792" s="178">
        <f>IF('Funding Allocation Parameters'!$C$5="Basic Library Subsidy", 0, IF('Funding Allocation Parameters'!$C$5="Grant funding",MIN(O792*('Funding Allocation Parameters'!$E$5), 'Funding Allocation Parameters'!$G$5), IF('Funding Allocation Parameters'!$C$5="Other author funding", 0, IF('Funding Allocation Parameters'!$C$5="Any discretionary funds (grants if available, other if no grants)", MIN(O792*('Funding Allocation Parameters'!$E$5), 'Funding Allocation Parameters'!$G$5), IF('Funding Allocation Parameters'!$C$5="Complex Library Subsidy", 0, 0)))))</f>
        <v>0</v>
      </c>
      <c r="S792" s="178">
        <f>IF('Funding Allocation Parameters'!$C$5="Basic Library Subsidy", 0, IF('Funding Allocation Parameters'!$C$5="Grant funding", 0, IF('Funding Allocation Parameters'!$C$5="Other author funding",  MIN(O792*('Funding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2" s="178">
        <f>IF('Funding Allocation Parameters'!$C$5="Basic Library Subsidy", MIN(O792*('Funding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MIN($O792*(VLOOKUP(CONCATENATE($A792, 'Funding Allocation Parameters'!$I$5), 'Library Subsidy Complex'!$C$2:$J$55, 6, FALSE)), VLOOKUP(CONCATENATE($A792, 'Funding Allocation Parameters'!$I$5), 'Library Subsidy Complex'!$C$2:$J$55, 8, FALSE)), 0)))))</f>
        <v>1189</v>
      </c>
      <c r="U792" s="178">
        <f>IF('Funding Allocation Parameters'!$C$5="Basic Library Subsidy", 0, IF('Funding Allocation Parameters'!$C$5="Grant funding", 0, IF('Funding Allocation Parameters'!$C$5="Other author funding",  MIN(O792*('Funding Allocation Parameters'!$E$5), 'Funding Allocation Parameters'!$G$5), IF('Funding Allocation Parameters'!$C$5="Any discretionary funds (grants if available, other if no grants)", MIN(O792*('Funding Allocation Parameters'!$E$5), 'Funding Allocation Parameters'!$G$5), IF('Funding Allocation Parameters'!$C$5="Complex Library Subsidy", 0, 0)))))</f>
        <v>0</v>
      </c>
      <c r="V792" s="177">
        <f t="shared" si="376"/>
        <v>1761.9748</v>
      </c>
      <c r="W792" s="177">
        <f t="shared" si="377"/>
        <v>1761.9748</v>
      </c>
      <c r="X792" s="179">
        <f>IF('Funding Allocation Parameters'!$C$6="Basic Library Subsidy", MIN(V792*'Funding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MIN(V792*VLOOKUP(CONCATENATE($A792, 'Funding Allocation Parameters'!$I$6), 'Library Subsidy Complex'!$C$2:$J$55, 2, FALSE), VLOOKUP(CONCATENATE($A792, 'Funding Allocation Parameters'!$I$6), 'Library Subsidy Complex'!$C$2:$J$55, 4, FALSE)), 0)))))</f>
        <v>0</v>
      </c>
      <c r="Y792" s="179">
        <f>IF('Funding Allocation Parameters'!$C$6="Basic Library Subsidy", 0, IF('Funding Allocation Parameters'!$C$6="Grant funding",MIN(V792*'Funding Allocation Parameters'!$E$6, 'Funding Allocation Parameters'!$G$6), IF('Funding Allocation Parameters'!$C$6="Other author funding", 0, IF('Funding Allocation Parameters'!$C$6="Any discretionary funds (grants if available, other if no grants)", MIN(V792*'Funding Allocation Parameters'!$E$6, 'Funding Allocation Parameters'!$G$6), IF('Funding Allocation Parameters'!$C$6="Complex Library Subsidy", 0, 0)))))</f>
        <v>1761.9748</v>
      </c>
      <c r="Z792" s="179">
        <f>IF('Funding Allocation Parameters'!$C$6="Basic Library Subsidy", 0, IF('Funding Allocation Parameters'!$C$6="Grant funding", 0, IF('Funding Allocation Parameters'!$C$6="Other author funding",  MIN(V792*'Funding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2" s="179">
        <f>IF('Funding Allocation Parameters'!$C$6="Basic Library Subsidy", MIN(W792*'Funding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MIN(W792*VLOOKUP(CONCATENATE($A792, 'Funding Allocation Parameters'!$I$6), 'Library Subsidy Complex'!$C$2:$J$55, 6, FALSE), VLOOKUP(CONCATENATE($A792, 'Funding Allocation Parameters'!$I$6), 'Library Subsidy Complex'!$C$2:$J$55, 8, FALSE)), 0)))))</f>
        <v>0</v>
      </c>
      <c r="AB792" s="179">
        <f>IF('Funding Allocation Parameters'!$C$6="Basic Library Subsidy", 0, IF('Funding Allocation Parameters'!$C$6="Grant funding", 0, IF('Funding Allocation Parameters'!$C$6="Other author funding",  MIN(W792*'Funding Allocation Parameters'!$E$6, 'Funding Allocation Parameters'!$G$6), IF('Funding Allocation Parameters'!$C$6="Any discretionary funds (grants if available, other if no grants)", MIN(W792*'Funding Allocation Parameters'!$E$6, 'Funding Allocation Parameters'!$G$6), IF('Funding Allocation Parameters'!$C$6="Complex Library Subsidy", 0, 0)))))</f>
        <v>1761.9748</v>
      </c>
      <c r="AC792" s="177">
        <f t="shared" si="378"/>
        <v>0</v>
      </c>
      <c r="AD792" s="177">
        <f t="shared" si="379"/>
        <v>0</v>
      </c>
      <c r="AE792" s="180">
        <f>IF('Funding Allocation Parameters'!$C$7="Basic Library Subsidy", MIN(AC792*'Funding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MIN(AC792*VLOOKUP(CONCATENATE($A792, 'Funding Allocation Parameters'!$I$7), 'Library Subsidy Complex'!$C$2:$J$55, 2, FALSE), VLOOKUP(CONCATENATE($A792, 'Funding Allocation Parameters'!$I$7), 'Library Subsidy Complex'!$C$2:$J$55, 4, FALSE)), 0)))))</f>
        <v>0</v>
      </c>
      <c r="AF792" s="180">
        <f>IF('Funding Allocation Parameters'!$C$7="Basic Library Subsidy", 0, IF('Funding Allocation Parameters'!$C$7="Grant funding",MIN(AC792*'Funding Allocation Parameters'!$E$7, 'Funding Allocation Parameters'!$G$7), IF('Funding Allocation Parameters'!$C$7="Other author funding", 0, IF('Funding Allocation Parameters'!$C$7="Any discretionary funds (grants if available, other if no grants)", MIN(AC792*'Funding Allocation Parameters'!$E$7, 'Funding Allocation Parameters'!$G$7), IF('Funding Allocation Parameters'!$C$7="Complex Library Subsidy", 0, 0)))))</f>
        <v>0</v>
      </c>
      <c r="AG792" s="180">
        <f>IF('Funding Allocation Parameters'!$C$7="Basic Library Subsidy", 0, IF('Funding Allocation Parameters'!$C$7="Grant funding", 0, IF('Funding Allocation Parameters'!$C$7="Other author funding",  MIN(AC792*'Funding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2" s="180">
        <f>IF('Funding Allocation Parameters'!$C$7="Basic Library Subsidy", MIN(AD792*'Funding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MIN(AD792*VLOOKUP(CONCATENATE($A792, 'Funding Allocation Parameters'!$I$7), 'Library Subsidy Complex'!$C$2:$J$55, 6, FALSE), VLOOKUP(CONCATENATE($A792, 'Funding Allocation Parameters'!$I$7), 'Library Subsidy Complex'!$C$2:$J$55, 8, FALSE)), 0)))))</f>
        <v>0</v>
      </c>
      <c r="AI792" s="180">
        <f>IF('Funding Allocation Parameters'!$C$7="Basic Library Subsidy", 0, IF('Funding Allocation Parameters'!$C$7="Grant funding", 0, IF('Funding Allocation Parameters'!$C$7="Other author funding",  MIN(AD792*'Funding Allocation Parameters'!$E$7, 'Funding Allocation Parameters'!$G$7), IF('Funding Allocation Parameters'!$C$7="Any discretionary funds (grants if available, other if no grants)", MIN(AD792*'Funding Allocation Parameters'!$E$7, 'Funding Allocation Parameters'!$G$7), IF('Funding Allocation Parameters'!$C$7="Complex Library Subsidy", 0, 0)))))</f>
        <v>0</v>
      </c>
      <c r="AJ792" s="177">
        <f t="shared" si="380"/>
        <v>0</v>
      </c>
      <c r="AK792" s="177">
        <f t="shared" si="381"/>
        <v>0</v>
      </c>
      <c r="AL792" s="181">
        <f>IF('Funding Allocation Parameters'!$C$8="Basic Library Subsidy", MIN(AJ792*'Funding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MIN(AJ792*VLOOKUP(CONCATENATE($A792, 'Funding Allocation Parameters'!$I$8), 'Library Subsidy Complex'!$C$2:$J$55, 2, FALSE), VLOOKUP(CONCATENATE($A792, 'Funding Allocation Parameters'!$I$8), 'Library Subsidy Complex'!$C$2:$J$55, 4, FALSE)), 0)))))</f>
        <v>0</v>
      </c>
      <c r="AM792" s="181">
        <f>IF('Funding Allocation Parameters'!$C$8="Basic Library Subsidy", 0, IF('Funding Allocation Parameters'!$C$8="Grant funding",MIN(AJ792*'Funding Allocation Parameters'!$E$8, 'Funding Allocation Parameters'!$G$8), IF('Funding Allocation Parameters'!$C$8="Other author funding", 0, IF('Funding Allocation Parameters'!$C$8="Any discretionary funds (grants if available, other if no grants)", MIN(AJ792*'Funding Allocation Parameters'!$E$8, 'Funding Allocation Parameters'!$G$8), IF('Funding Allocation Parameters'!$C$8="Complex Library Subsidy", 0, 0)))))</f>
        <v>0</v>
      </c>
      <c r="AN792" s="181">
        <f>IF('Funding Allocation Parameters'!$C$8="Basic Library Subsidy", 0, IF('Funding Allocation Parameters'!$C$8="Grant funding", 0, IF('Funding Allocation Parameters'!$C$8="Other author funding",  MIN(AJ792*'Funding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2" s="181">
        <f>IF('Funding Allocation Parameters'!$C$8="Basic Library Subsidy", MIN(AK792*'Funding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MIN(AK792*VLOOKUP(CONCATENATE($A792, 'Funding Allocation Parameters'!$I$8), 'Library Subsidy Complex'!$C$2:$J$55, 6, FALSE), VLOOKUP(CONCATENATE($A792, 'Funding Allocation Parameters'!$I$8), 'Library Subsidy Complex'!$C$2:$J$55, 8, FALSE)), 0)))))</f>
        <v>0</v>
      </c>
      <c r="AP792" s="181">
        <f>IF('Funding Allocation Parameters'!$C$8="Basic Library Subsidy", 0, IF('Funding Allocation Parameters'!$C$8="Grant funding", 0, IF('Funding Allocation Parameters'!$C$8="Other author funding",  MIN(AK792*'Funding Allocation Parameters'!$E$8, 'Funding Allocation Parameters'!$G$8), IF('Funding Allocation Parameters'!$C$8="Any discretionary funds (grants if available, other if no grants)", MIN(AK792*'Funding Allocation Parameters'!$E$8, 'Funding Allocation Parameters'!$G$8), IF('Funding Allocation Parameters'!$C$8="Complex Library Subsidy", 0, 0)))))</f>
        <v>0</v>
      </c>
      <c r="AQ792" s="177">
        <f t="shared" si="382"/>
        <v>0</v>
      </c>
      <c r="AR792" s="177">
        <f t="shared" si="383"/>
        <v>0</v>
      </c>
      <c r="AS792" s="182">
        <f t="shared" si="384"/>
        <v>1189</v>
      </c>
      <c r="AT792" s="182">
        <f t="shared" si="385"/>
        <v>1761.9748</v>
      </c>
      <c r="AU792" s="182">
        <f t="shared" si="386"/>
        <v>0</v>
      </c>
      <c r="AV792" s="182">
        <f t="shared" si="387"/>
        <v>1189</v>
      </c>
      <c r="AW792" s="182">
        <f t="shared" si="388"/>
        <v>1761.9748</v>
      </c>
      <c r="AX792" s="183">
        <f t="shared" si="389"/>
        <v>1189</v>
      </c>
      <c r="AY792" s="183">
        <f t="shared" si="390"/>
        <v>1761.9748</v>
      </c>
      <c r="AZ792" s="183">
        <f t="shared" si="391"/>
        <v>0</v>
      </c>
      <c r="BA792" s="183">
        <f t="shared" si="392"/>
        <v>0</v>
      </c>
      <c r="BB792" s="183">
        <f t="shared" si="393"/>
        <v>0</v>
      </c>
      <c r="BC792" s="184">
        <f t="shared" si="394"/>
        <v>1189</v>
      </c>
      <c r="BD792" s="184">
        <f t="shared" si="395"/>
        <v>0</v>
      </c>
      <c r="BE792" s="184">
        <f t="shared" si="396"/>
        <v>1761.9748</v>
      </c>
      <c r="BF792" s="184">
        <f t="shared" si="397"/>
        <v>0</v>
      </c>
      <c r="BG792" s="102">
        <f t="shared" si="398"/>
        <v>0</v>
      </c>
      <c r="BH792" s="102">
        <f t="shared" si="399"/>
        <v>0</v>
      </c>
      <c r="BI792" s="102">
        <f t="shared" si="400"/>
        <v>0</v>
      </c>
      <c r="BJ792" s="102">
        <f t="shared" si="401"/>
        <v>1</v>
      </c>
      <c r="BK792" s="102">
        <f t="shared" si="402"/>
        <v>0</v>
      </c>
      <c r="BL792" s="102">
        <f t="shared" si="403"/>
        <v>0</v>
      </c>
      <c r="BN792" s="102"/>
    </row>
    <row r="793" spans="1:66" x14ac:dyDescent="0.25">
      <c r="A793" s="102" t="s">
        <v>20</v>
      </c>
      <c r="B793" s="102" t="s">
        <v>8</v>
      </c>
      <c r="C793" s="102" t="s">
        <v>8</v>
      </c>
      <c r="D793" s="102" t="s">
        <v>27</v>
      </c>
      <c r="E793" s="102" t="s">
        <v>1464</v>
      </c>
      <c r="F793" s="102" t="s">
        <v>1465</v>
      </c>
      <c r="G793" s="102">
        <v>0.78600000000000003</v>
      </c>
      <c r="H793" s="102">
        <v>1</v>
      </c>
      <c r="I793" s="102">
        <v>1</v>
      </c>
      <c r="J793" s="167">
        <f>IFERROR(H793*VLOOKUP(A793, 'Advanced Parameters'!$B$7:$G$20, 6, FALSE)*VLOOKUP(A793, 'Growth Parameters'!$B$6:$H$19, 6, FALSE), 0)</f>
        <v>1</v>
      </c>
      <c r="K793" s="167">
        <f>IFERROR(IF('Advanced Parameters'!$C$5="n",'Raw Data'!I793*VLOOKUP(A793,'Advanced Parameters'!$B$7:$G$20,6,FALSE),J793*VLOOKUP(A793,'Advanced Parameters'!$B$7:$G$20,2,FALSE))*VLOOKUP(A793, 'Growth Parameters'!$B$6:$H$19, 6, FALSE), 0)</f>
        <v>1</v>
      </c>
      <c r="L793" s="167">
        <f t="shared" si="404"/>
        <v>0</v>
      </c>
      <c r="M793" s="168">
        <f>IFERROR(IF(G793="NA","NA",IF(G793&gt;'APC Parameters'!$K$6+VLOOKUP('Raw Data'!A793, 'APC Parameters'!$H$7:$L$20, 4, FALSE), 'APC Parameters'!$L$6+VLOOKUP('Raw Data'!A793, 'APC Parameters'!$H$7:$L$20, 5, FALSE), G793*('APC Parameters'!$J$6+VLOOKUP('Raw Data'!A793, 'APC Parameters'!$H$7:$L$20, 3, FALSE))+'APC Parameters'!$I$6+VLOOKUP('Raw Data'!A793, 'APC Parameters'!$H$7:$L$20, 2, FALSE))), 0)</f>
        <v>1705.2683999999999</v>
      </c>
      <c r="N793" s="168">
        <f t="shared" si="374"/>
        <v>1705.2683999999999</v>
      </c>
      <c r="O793" s="168">
        <f>IFERROR(IF(M793="NA",VLOOKUP(D793,'Internal Calculations'!$B$10:$C$11,2,FALSE), M793)*VLOOKUP(A793, 'Growth Parameters'!$B$6:$H$19, 7, FALSE), 0)</f>
        <v>1705.2683999999999</v>
      </c>
      <c r="P793" s="177">
        <f t="shared" si="375"/>
        <v>1705.2683999999999</v>
      </c>
      <c r="Q793" s="178">
        <f>IF('Funding Allocation Parameters'!$C$5="Basic Library Subsidy", MIN(O793*('Funding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MIN($O793*(VLOOKUP(CONCATENATE($A793, 'Funding Allocation Parameters'!$I$5), 'Library Subsidy Complex'!$C$2:$J$55, 2, FALSE)), VLOOKUP(CONCATENATE($A793, 'Funding Allocation Parameters'!$I$5), 'Library Subsidy Complex'!$C$2:$J$55, 4, FALSE)), 0)))))</f>
        <v>1189</v>
      </c>
      <c r="R793" s="178">
        <f>IF('Funding Allocation Parameters'!$C$5="Basic Library Subsidy", 0, IF('Funding Allocation Parameters'!$C$5="Grant funding",MIN(O793*('Funding Allocation Parameters'!$E$5), 'Funding Allocation Parameters'!$G$5), IF('Funding Allocation Parameters'!$C$5="Other author funding", 0, IF('Funding Allocation Parameters'!$C$5="Any discretionary funds (grants if available, other if no grants)", MIN(O793*('Funding Allocation Parameters'!$E$5), 'Funding Allocation Parameters'!$G$5), IF('Funding Allocation Parameters'!$C$5="Complex Library Subsidy", 0, 0)))))</f>
        <v>0</v>
      </c>
      <c r="S793" s="178">
        <f>IF('Funding Allocation Parameters'!$C$5="Basic Library Subsidy", 0, IF('Funding Allocation Parameters'!$C$5="Grant funding", 0, IF('Funding Allocation Parameters'!$C$5="Other author funding",  MIN(O793*('Funding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3" s="178">
        <f>IF('Funding Allocation Parameters'!$C$5="Basic Library Subsidy", MIN(O793*('Funding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MIN($O793*(VLOOKUP(CONCATENATE($A793, 'Funding Allocation Parameters'!$I$5), 'Library Subsidy Complex'!$C$2:$J$55, 6, FALSE)), VLOOKUP(CONCATENATE($A793, 'Funding Allocation Parameters'!$I$5), 'Library Subsidy Complex'!$C$2:$J$55, 8, FALSE)), 0)))))</f>
        <v>1189</v>
      </c>
      <c r="U793" s="178">
        <f>IF('Funding Allocation Parameters'!$C$5="Basic Library Subsidy", 0, IF('Funding Allocation Parameters'!$C$5="Grant funding", 0, IF('Funding Allocation Parameters'!$C$5="Other author funding",  MIN(O793*('Funding Allocation Parameters'!$E$5), 'Funding Allocation Parameters'!$G$5), IF('Funding Allocation Parameters'!$C$5="Any discretionary funds (grants if available, other if no grants)", MIN(O793*('Funding Allocation Parameters'!$E$5), 'Funding Allocation Parameters'!$G$5), IF('Funding Allocation Parameters'!$C$5="Complex Library Subsidy", 0, 0)))))</f>
        <v>0</v>
      </c>
      <c r="V793" s="177">
        <f t="shared" si="376"/>
        <v>516.26839999999993</v>
      </c>
      <c r="W793" s="177">
        <f t="shared" si="377"/>
        <v>516.26839999999993</v>
      </c>
      <c r="X793" s="179">
        <f>IF('Funding Allocation Parameters'!$C$6="Basic Library Subsidy", MIN(V793*'Funding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MIN(V793*VLOOKUP(CONCATENATE($A793, 'Funding Allocation Parameters'!$I$6), 'Library Subsidy Complex'!$C$2:$J$55, 2, FALSE), VLOOKUP(CONCATENATE($A793, 'Funding Allocation Parameters'!$I$6), 'Library Subsidy Complex'!$C$2:$J$55, 4, FALSE)), 0)))))</f>
        <v>0</v>
      </c>
      <c r="Y793" s="179">
        <f>IF('Funding Allocation Parameters'!$C$6="Basic Library Subsidy", 0, IF('Funding Allocation Parameters'!$C$6="Grant funding",MIN(V793*'Funding Allocation Parameters'!$E$6, 'Funding Allocation Parameters'!$G$6), IF('Funding Allocation Parameters'!$C$6="Other author funding", 0, IF('Funding Allocation Parameters'!$C$6="Any discretionary funds (grants if available, other if no grants)", MIN(V793*'Funding Allocation Parameters'!$E$6, 'Funding Allocation Parameters'!$G$6), IF('Funding Allocation Parameters'!$C$6="Complex Library Subsidy", 0, 0)))))</f>
        <v>516.26839999999993</v>
      </c>
      <c r="Z793" s="179">
        <f>IF('Funding Allocation Parameters'!$C$6="Basic Library Subsidy", 0, IF('Funding Allocation Parameters'!$C$6="Grant funding", 0, IF('Funding Allocation Parameters'!$C$6="Other author funding",  MIN(V793*'Funding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3" s="179">
        <f>IF('Funding Allocation Parameters'!$C$6="Basic Library Subsidy", MIN(W793*'Funding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MIN(W793*VLOOKUP(CONCATENATE($A793, 'Funding Allocation Parameters'!$I$6), 'Library Subsidy Complex'!$C$2:$J$55, 6, FALSE), VLOOKUP(CONCATENATE($A793, 'Funding Allocation Parameters'!$I$6), 'Library Subsidy Complex'!$C$2:$J$55, 8, FALSE)), 0)))))</f>
        <v>0</v>
      </c>
      <c r="AB793" s="179">
        <f>IF('Funding Allocation Parameters'!$C$6="Basic Library Subsidy", 0, IF('Funding Allocation Parameters'!$C$6="Grant funding", 0, IF('Funding Allocation Parameters'!$C$6="Other author funding",  MIN(W793*'Funding Allocation Parameters'!$E$6, 'Funding Allocation Parameters'!$G$6), IF('Funding Allocation Parameters'!$C$6="Any discretionary funds (grants if available, other if no grants)", MIN(W793*'Funding Allocation Parameters'!$E$6, 'Funding Allocation Parameters'!$G$6), IF('Funding Allocation Parameters'!$C$6="Complex Library Subsidy", 0, 0)))))</f>
        <v>516.26839999999993</v>
      </c>
      <c r="AC793" s="177">
        <f t="shared" si="378"/>
        <v>0</v>
      </c>
      <c r="AD793" s="177">
        <f t="shared" si="379"/>
        <v>0</v>
      </c>
      <c r="AE793" s="180">
        <f>IF('Funding Allocation Parameters'!$C$7="Basic Library Subsidy", MIN(AC793*'Funding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MIN(AC793*VLOOKUP(CONCATENATE($A793, 'Funding Allocation Parameters'!$I$7), 'Library Subsidy Complex'!$C$2:$J$55, 2, FALSE), VLOOKUP(CONCATENATE($A793, 'Funding Allocation Parameters'!$I$7), 'Library Subsidy Complex'!$C$2:$J$55, 4, FALSE)), 0)))))</f>
        <v>0</v>
      </c>
      <c r="AF793" s="180">
        <f>IF('Funding Allocation Parameters'!$C$7="Basic Library Subsidy", 0, IF('Funding Allocation Parameters'!$C$7="Grant funding",MIN(AC793*'Funding Allocation Parameters'!$E$7, 'Funding Allocation Parameters'!$G$7), IF('Funding Allocation Parameters'!$C$7="Other author funding", 0, IF('Funding Allocation Parameters'!$C$7="Any discretionary funds (grants if available, other if no grants)", MIN(AC793*'Funding Allocation Parameters'!$E$7, 'Funding Allocation Parameters'!$G$7), IF('Funding Allocation Parameters'!$C$7="Complex Library Subsidy", 0, 0)))))</f>
        <v>0</v>
      </c>
      <c r="AG793" s="180">
        <f>IF('Funding Allocation Parameters'!$C$7="Basic Library Subsidy", 0, IF('Funding Allocation Parameters'!$C$7="Grant funding", 0, IF('Funding Allocation Parameters'!$C$7="Other author funding",  MIN(AC793*'Funding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3" s="180">
        <f>IF('Funding Allocation Parameters'!$C$7="Basic Library Subsidy", MIN(AD793*'Funding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MIN(AD793*VLOOKUP(CONCATENATE($A793, 'Funding Allocation Parameters'!$I$7), 'Library Subsidy Complex'!$C$2:$J$55, 6, FALSE), VLOOKUP(CONCATENATE($A793, 'Funding Allocation Parameters'!$I$7), 'Library Subsidy Complex'!$C$2:$J$55, 8, FALSE)), 0)))))</f>
        <v>0</v>
      </c>
      <c r="AI793" s="180">
        <f>IF('Funding Allocation Parameters'!$C$7="Basic Library Subsidy", 0, IF('Funding Allocation Parameters'!$C$7="Grant funding", 0, IF('Funding Allocation Parameters'!$C$7="Other author funding",  MIN(AD793*'Funding Allocation Parameters'!$E$7, 'Funding Allocation Parameters'!$G$7), IF('Funding Allocation Parameters'!$C$7="Any discretionary funds (grants if available, other if no grants)", MIN(AD793*'Funding Allocation Parameters'!$E$7, 'Funding Allocation Parameters'!$G$7), IF('Funding Allocation Parameters'!$C$7="Complex Library Subsidy", 0, 0)))))</f>
        <v>0</v>
      </c>
      <c r="AJ793" s="177">
        <f t="shared" si="380"/>
        <v>0</v>
      </c>
      <c r="AK793" s="177">
        <f t="shared" si="381"/>
        <v>0</v>
      </c>
      <c r="AL793" s="181">
        <f>IF('Funding Allocation Parameters'!$C$8="Basic Library Subsidy", MIN(AJ793*'Funding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MIN(AJ793*VLOOKUP(CONCATENATE($A793, 'Funding Allocation Parameters'!$I$8), 'Library Subsidy Complex'!$C$2:$J$55, 2, FALSE), VLOOKUP(CONCATENATE($A793, 'Funding Allocation Parameters'!$I$8), 'Library Subsidy Complex'!$C$2:$J$55, 4, FALSE)), 0)))))</f>
        <v>0</v>
      </c>
      <c r="AM793" s="181">
        <f>IF('Funding Allocation Parameters'!$C$8="Basic Library Subsidy", 0, IF('Funding Allocation Parameters'!$C$8="Grant funding",MIN(AJ793*'Funding Allocation Parameters'!$E$8, 'Funding Allocation Parameters'!$G$8), IF('Funding Allocation Parameters'!$C$8="Other author funding", 0, IF('Funding Allocation Parameters'!$C$8="Any discretionary funds (grants if available, other if no grants)", MIN(AJ793*'Funding Allocation Parameters'!$E$8, 'Funding Allocation Parameters'!$G$8), IF('Funding Allocation Parameters'!$C$8="Complex Library Subsidy", 0, 0)))))</f>
        <v>0</v>
      </c>
      <c r="AN793" s="181">
        <f>IF('Funding Allocation Parameters'!$C$8="Basic Library Subsidy", 0, IF('Funding Allocation Parameters'!$C$8="Grant funding", 0, IF('Funding Allocation Parameters'!$C$8="Other author funding",  MIN(AJ793*'Funding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3" s="181">
        <f>IF('Funding Allocation Parameters'!$C$8="Basic Library Subsidy", MIN(AK793*'Funding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MIN(AK793*VLOOKUP(CONCATENATE($A793, 'Funding Allocation Parameters'!$I$8), 'Library Subsidy Complex'!$C$2:$J$55, 6, FALSE), VLOOKUP(CONCATENATE($A793, 'Funding Allocation Parameters'!$I$8), 'Library Subsidy Complex'!$C$2:$J$55, 8, FALSE)), 0)))))</f>
        <v>0</v>
      </c>
      <c r="AP793" s="181">
        <f>IF('Funding Allocation Parameters'!$C$8="Basic Library Subsidy", 0, IF('Funding Allocation Parameters'!$C$8="Grant funding", 0, IF('Funding Allocation Parameters'!$C$8="Other author funding",  MIN(AK793*'Funding Allocation Parameters'!$E$8, 'Funding Allocation Parameters'!$G$8), IF('Funding Allocation Parameters'!$C$8="Any discretionary funds (grants if available, other if no grants)", MIN(AK793*'Funding Allocation Parameters'!$E$8, 'Funding Allocation Parameters'!$G$8), IF('Funding Allocation Parameters'!$C$8="Complex Library Subsidy", 0, 0)))))</f>
        <v>0</v>
      </c>
      <c r="AQ793" s="177">
        <f t="shared" si="382"/>
        <v>0</v>
      </c>
      <c r="AR793" s="177">
        <f t="shared" si="383"/>
        <v>0</v>
      </c>
      <c r="AS793" s="182">
        <f t="shared" si="384"/>
        <v>1189</v>
      </c>
      <c r="AT793" s="182">
        <f t="shared" si="385"/>
        <v>516.26839999999993</v>
      </c>
      <c r="AU793" s="182">
        <f t="shared" si="386"/>
        <v>0</v>
      </c>
      <c r="AV793" s="182">
        <f t="shared" si="387"/>
        <v>1189</v>
      </c>
      <c r="AW793" s="182">
        <f t="shared" si="388"/>
        <v>516.26839999999993</v>
      </c>
      <c r="AX793" s="183">
        <f t="shared" si="389"/>
        <v>1189</v>
      </c>
      <c r="AY793" s="183">
        <f t="shared" si="390"/>
        <v>516.26839999999993</v>
      </c>
      <c r="AZ793" s="183">
        <f t="shared" si="391"/>
        <v>0</v>
      </c>
      <c r="BA793" s="183">
        <f t="shared" si="392"/>
        <v>0</v>
      </c>
      <c r="BB793" s="183">
        <f t="shared" si="393"/>
        <v>0</v>
      </c>
      <c r="BC793" s="184">
        <f t="shared" si="394"/>
        <v>1189</v>
      </c>
      <c r="BD793" s="184">
        <f t="shared" si="395"/>
        <v>0</v>
      </c>
      <c r="BE793" s="184">
        <f t="shared" si="396"/>
        <v>516.26839999999993</v>
      </c>
      <c r="BF793" s="184">
        <f t="shared" si="397"/>
        <v>0</v>
      </c>
      <c r="BG793" s="102">
        <f t="shared" si="398"/>
        <v>0</v>
      </c>
      <c r="BH793" s="102">
        <f t="shared" si="399"/>
        <v>0</v>
      </c>
      <c r="BI793" s="102">
        <f t="shared" si="400"/>
        <v>0</v>
      </c>
      <c r="BJ793" s="102">
        <f t="shared" si="401"/>
        <v>1</v>
      </c>
      <c r="BK793" s="102">
        <f t="shared" si="402"/>
        <v>0</v>
      </c>
      <c r="BL793" s="102">
        <f t="shared" si="403"/>
        <v>0</v>
      </c>
      <c r="BN793" s="102"/>
    </row>
    <row r="794" spans="1:66" x14ac:dyDescent="0.25">
      <c r="A794" s="102" t="s">
        <v>19</v>
      </c>
      <c r="B794" s="102" t="s">
        <v>8</v>
      </c>
      <c r="C794" s="102" t="s">
        <v>8</v>
      </c>
      <c r="D794" s="102" t="s">
        <v>27</v>
      </c>
      <c r="E794" s="102" t="s">
        <v>380</v>
      </c>
      <c r="F794" s="102" t="s">
        <v>1466</v>
      </c>
      <c r="G794" s="102">
        <v>1.7290000000000001</v>
      </c>
      <c r="H794" s="102">
        <v>1</v>
      </c>
      <c r="I794" s="102">
        <v>1</v>
      </c>
      <c r="J794" s="167">
        <f>IFERROR(H794*VLOOKUP(A794, 'Advanced Parameters'!$B$7:$G$20, 6, FALSE)*VLOOKUP(A794, 'Growth Parameters'!$B$6:$H$19, 6, FALSE), 0)</f>
        <v>1</v>
      </c>
      <c r="K794" s="167">
        <f>IFERROR(IF('Advanced Parameters'!$C$5="n",'Raw Data'!I794*VLOOKUP(A794,'Advanced Parameters'!$B$7:$G$20,6,FALSE),J794*VLOOKUP(A794,'Advanced Parameters'!$B$7:$G$20,2,FALSE))*VLOOKUP(A794, 'Growth Parameters'!$B$6:$H$19, 6, FALSE), 0)</f>
        <v>1</v>
      </c>
      <c r="L794" s="167">
        <f t="shared" si="404"/>
        <v>0</v>
      </c>
      <c r="M794" s="168">
        <f>IFERROR(IF(G794="NA","NA",IF(G794&gt;'APC Parameters'!$K$6+VLOOKUP('Raw Data'!A794, 'APC Parameters'!$H$7:$L$20, 4, FALSE), 'APC Parameters'!$L$6+VLOOKUP('Raw Data'!A794, 'APC Parameters'!$H$7:$L$20, 5, FALSE), G794*('APC Parameters'!$J$6+VLOOKUP('Raw Data'!A794, 'APC Parameters'!$H$7:$L$20, 3, FALSE))+'APC Parameters'!$I$6+VLOOKUP('Raw Data'!A794, 'APC Parameters'!$H$7:$L$20, 2, FALSE))), 0)</f>
        <v>2374.2326000000003</v>
      </c>
      <c r="N794" s="168">
        <f t="shared" si="374"/>
        <v>2374.2326000000003</v>
      </c>
      <c r="O794" s="168">
        <f>IFERROR(IF(M794="NA",VLOOKUP(D794,'Internal Calculations'!$B$10:$C$11,2,FALSE), M794)*VLOOKUP(A794, 'Growth Parameters'!$B$6:$H$19, 7, FALSE), 0)</f>
        <v>2374.2326000000003</v>
      </c>
      <c r="P794" s="177">
        <f t="shared" si="375"/>
        <v>2374.2326000000003</v>
      </c>
      <c r="Q794" s="178">
        <f>IF('Funding Allocation Parameters'!$C$5="Basic Library Subsidy", MIN(O794*('Funding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MIN($O794*(VLOOKUP(CONCATENATE($A794, 'Funding Allocation Parameters'!$I$5), 'Library Subsidy Complex'!$C$2:$J$55, 2, FALSE)), VLOOKUP(CONCATENATE($A794, 'Funding Allocation Parameters'!$I$5), 'Library Subsidy Complex'!$C$2:$J$55, 4, FALSE)), 0)))))</f>
        <v>1189</v>
      </c>
      <c r="R794" s="178">
        <f>IF('Funding Allocation Parameters'!$C$5="Basic Library Subsidy", 0, IF('Funding Allocation Parameters'!$C$5="Grant funding",MIN(O794*('Funding Allocation Parameters'!$E$5), 'Funding Allocation Parameters'!$G$5), IF('Funding Allocation Parameters'!$C$5="Other author funding", 0, IF('Funding Allocation Parameters'!$C$5="Any discretionary funds (grants if available, other if no grants)", MIN(O794*('Funding Allocation Parameters'!$E$5), 'Funding Allocation Parameters'!$G$5), IF('Funding Allocation Parameters'!$C$5="Complex Library Subsidy", 0, 0)))))</f>
        <v>0</v>
      </c>
      <c r="S794" s="178">
        <f>IF('Funding Allocation Parameters'!$C$5="Basic Library Subsidy", 0, IF('Funding Allocation Parameters'!$C$5="Grant funding", 0, IF('Funding Allocation Parameters'!$C$5="Other author funding",  MIN(O794*('Funding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4" s="178">
        <f>IF('Funding Allocation Parameters'!$C$5="Basic Library Subsidy", MIN(O794*('Funding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MIN($O794*(VLOOKUP(CONCATENATE($A794, 'Funding Allocation Parameters'!$I$5), 'Library Subsidy Complex'!$C$2:$J$55, 6, FALSE)), VLOOKUP(CONCATENATE($A794, 'Funding Allocation Parameters'!$I$5), 'Library Subsidy Complex'!$C$2:$J$55, 8, FALSE)), 0)))))</f>
        <v>1189</v>
      </c>
      <c r="U794" s="178">
        <f>IF('Funding Allocation Parameters'!$C$5="Basic Library Subsidy", 0, IF('Funding Allocation Parameters'!$C$5="Grant funding", 0, IF('Funding Allocation Parameters'!$C$5="Other author funding",  MIN(O794*('Funding Allocation Parameters'!$E$5), 'Funding Allocation Parameters'!$G$5), IF('Funding Allocation Parameters'!$C$5="Any discretionary funds (grants if available, other if no grants)", MIN(O794*('Funding Allocation Parameters'!$E$5), 'Funding Allocation Parameters'!$G$5), IF('Funding Allocation Parameters'!$C$5="Complex Library Subsidy", 0, 0)))))</f>
        <v>0</v>
      </c>
      <c r="V794" s="177">
        <f t="shared" si="376"/>
        <v>1185.2326000000003</v>
      </c>
      <c r="W794" s="177">
        <f t="shared" si="377"/>
        <v>1185.2326000000003</v>
      </c>
      <c r="X794" s="179">
        <f>IF('Funding Allocation Parameters'!$C$6="Basic Library Subsidy", MIN(V794*'Funding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MIN(V794*VLOOKUP(CONCATENATE($A794, 'Funding Allocation Parameters'!$I$6), 'Library Subsidy Complex'!$C$2:$J$55, 2, FALSE), VLOOKUP(CONCATENATE($A794, 'Funding Allocation Parameters'!$I$6), 'Library Subsidy Complex'!$C$2:$J$55, 4, FALSE)), 0)))))</f>
        <v>0</v>
      </c>
      <c r="Y794" s="179">
        <f>IF('Funding Allocation Parameters'!$C$6="Basic Library Subsidy", 0, IF('Funding Allocation Parameters'!$C$6="Grant funding",MIN(V794*'Funding Allocation Parameters'!$E$6, 'Funding Allocation Parameters'!$G$6), IF('Funding Allocation Parameters'!$C$6="Other author funding", 0, IF('Funding Allocation Parameters'!$C$6="Any discretionary funds (grants if available, other if no grants)", MIN(V794*'Funding Allocation Parameters'!$E$6, 'Funding Allocation Parameters'!$G$6), IF('Funding Allocation Parameters'!$C$6="Complex Library Subsidy", 0, 0)))))</f>
        <v>1185.2326000000003</v>
      </c>
      <c r="Z794" s="179">
        <f>IF('Funding Allocation Parameters'!$C$6="Basic Library Subsidy", 0, IF('Funding Allocation Parameters'!$C$6="Grant funding", 0, IF('Funding Allocation Parameters'!$C$6="Other author funding",  MIN(V794*'Funding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4" s="179">
        <f>IF('Funding Allocation Parameters'!$C$6="Basic Library Subsidy", MIN(W794*'Funding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MIN(W794*VLOOKUP(CONCATENATE($A794, 'Funding Allocation Parameters'!$I$6), 'Library Subsidy Complex'!$C$2:$J$55, 6, FALSE), VLOOKUP(CONCATENATE($A794, 'Funding Allocation Parameters'!$I$6), 'Library Subsidy Complex'!$C$2:$J$55, 8, FALSE)), 0)))))</f>
        <v>0</v>
      </c>
      <c r="AB794" s="179">
        <f>IF('Funding Allocation Parameters'!$C$6="Basic Library Subsidy", 0, IF('Funding Allocation Parameters'!$C$6="Grant funding", 0, IF('Funding Allocation Parameters'!$C$6="Other author funding",  MIN(W794*'Funding Allocation Parameters'!$E$6, 'Funding Allocation Parameters'!$G$6), IF('Funding Allocation Parameters'!$C$6="Any discretionary funds (grants if available, other if no grants)", MIN(W794*'Funding Allocation Parameters'!$E$6, 'Funding Allocation Parameters'!$G$6), IF('Funding Allocation Parameters'!$C$6="Complex Library Subsidy", 0, 0)))))</f>
        <v>1185.2326000000003</v>
      </c>
      <c r="AC794" s="177">
        <f t="shared" si="378"/>
        <v>0</v>
      </c>
      <c r="AD794" s="177">
        <f t="shared" si="379"/>
        <v>0</v>
      </c>
      <c r="AE794" s="180">
        <f>IF('Funding Allocation Parameters'!$C$7="Basic Library Subsidy", MIN(AC794*'Funding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MIN(AC794*VLOOKUP(CONCATENATE($A794, 'Funding Allocation Parameters'!$I$7), 'Library Subsidy Complex'!$C$2:$J$55, 2, FALSE), VLOOKUP(CONCATENATE($A794, 'Funding Allocation Parameters'!$I$7), 'Library Subsidy Complex'!$C$2:$J$55, 4, FALSE)), 0)))))</f>
        <v>0</v>
      </c>
      <c r="AF794" s="180">
        <f>IF('Funding Allocation Parameters'!$C$7="Basic Library Subsidy", 0, IF('Funding Allocation Parameters'!$C$7="Grant funding",MIN(AC794*'Funding Allocation Parameters'!$E$7, 'Funding Allocation Parameters'!$G$7), IF('Funding Allocation Parameters'!$C$7="Other author funding", 0, IF('Funding Allocation Parameters'!$C$7="Any discretionary funds (grants if available, other if no grants)", MIN(AC794*'Funding Allocation Parameters'!$E$7, 'Funding Allocation Parameters'!$G$7), IF('Funding Allocation Parameters'!$C$7="Complex Library Subsidy", 0, 0)))))</f>
        <v>0</v>
      </c>
      <c r="AG794" s="180">
        <f>IF('Funding Allocation Parameters'!$C$7="Basic Library Subsidy", 0, IF('Funding Allocation Parameters'!$C$7="Grant funding", 0, IF('Funding Allocation Parameters'!$C$7="Other author funding",  MIN(AC794*'Funding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4" s="180">
        <f>IF('Funding Allocation Parameters'!$C$7="Basic Library Subsidy", MIN(AD794*'Funding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MIN(AD794*VLOOKUP(CONCATENATE($A794, 'Funding Allocation Parameters'!$I$7), 'Library Subsidy Complex'!$C$2:$J$55, 6, FALSE), VLOOKUP(CONCATENATE($A794, 'Funding Allocation Parameters'!$I$7), 'Library Subsidy Complex'!$C$2:$J$55, 8, FALSE)), 0)))))</f>
        <v>0</v>
      </c>
      <c r="AI794" s="180">
        <f>IF('Funding Allocation Parameters'!$C$7="Basic Library Subsidy", 0, IF('Funding Allocation Parameters'!$C$7="Grant funding", 0, IF('Funding Allocation Parameters'!$C$7="Other author funding",  MIN(AD794*'Funding Allocation Parameters'!$E$7, 'Funding Allocation Parameters'!$G$7), IF('Funding Allocation Parameters'!$C$7="Any discretionary funds (grants if available, other if no grants)", MIN(AD794*'Funding Allocation Parameters'!$E$7, 'Funding Allocation Parameters'!$G$7), IF('Funding Allocation Parameters'!$C$7="Complex Library Subsidy", 0, 0)))))</f>
        <v>0</v>
      </c>
      <c r="AJ794" s="177">
        <f t="shared" si="380"/>
        <v>0</v>
      </c>
      <c r="AK794" s="177">
        <f t="shared" si="381"/>
        <v>0</v>
      </c>
      <c r="AL794" s="181">
        <f>IF('Funding Allocation Parameters'!$C$8="Basic Library Subsidy", MIN(AJ794*'Funding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MIN(AJ794*VLOOKUP(CONCATENATE($A794, 'Funding Allocation Parameters'!$I$8), 'Library Subsidy Complex'!$C$2:$J$55, 2, FALSE), VLOOKUP(CONCATENATE($A794, 'Funding Allocation Parameters'!$I$8), 'Library Subsidy Complex'!$C$2:$J$55, 4, FALSE)), 0)))))</f>
        <v>0</v>
      </c>
      <c r="AM794" s="181">
        <f>IF('Funding Allocation Parameters'!$C$8="Basic Library Subsidy", 0, IF('Funding Allocation Parameters'!$C$8="Grant funding",MIN(AJ794*'Funding Allocation Parameters'!$E$8, 'Funding Allocation Parameters'!$G$8), IF('Funding Allocation Parameters'!$C$8="Other author funding", 0, IF('Funding Allocation Parameters'!$C$8="Any discretionary funds (grants if available, other if no grants)", MIN(AJ794*'Funding Allocation Parameters'!$E$8, 'Funding Allocation Parameters'!$G$8), IF('Funding Allocation Parameters'!$C$8="Complex Library Subsidy", 0, 0)))))</f>
        <v>0</v>
      </c>
      <c r="AN794" s="181">
        <f>IF('Funding Allocation Parameters'!$C$8="Basic Library Subsidy", 0, IF('Funding Allocation Parameters'!$C$8="Grant funding", 0, IF('Funding Allocation Parameters'!$C$8="Other author funding",  MIN(AJ794*'Funding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4" s="181">
        <f>IF('Funding Allocation Parameters'!$C$8="Basic Library Subsidy", MIN(AK794*'Funding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MIN(AK794*VLOOKUP(CONCATENATE($A794, 'Funding Allocation Parameters'!$I$8), 'Library Subsidy Complex'!$C$2:$J$55, 6, FALSE), VLOOKUP(CONCATENATE($A794, 'Funding Allocation Parameters'!$I$8), 'Library Subsidy Complex'!$C$2:$J$55, 8, FALSE)), 0)))))</f>
        <v>0</v>
      </c>
      <c r="AP794" s="181">
        <f>IF('Funding Allocation Parameters'!$C$8="Basic Library Subsidy", 0, IF('Funding Allocation Parameters'!$C$8="Grant funding", 0, IF('Funding Allocation Parameters'!$C$8="Other author funding",  MIN(AK794*'Funding Allocation Parameters'!$E$8, 'Funding Allocation Parameters'!$G$8), IF('Funding Allocation Parameters'!$C$8="Any discretionary funds (grants if available, other if no grants)", MIN(AK794*'Funding Allocation Parameters'!$E$8, 'Funding Allocation Parameters'!$G$8), IF('Funding Allocation Parameters'!$C$8="Complex Library Subsidy", 0, 0)))))</f>
        <v>0</v>
      </c>
      <c r="AQ794" s="177">
        <f t="shared" si="382"/>
        <v>0</v>
      </c>
      <c r="AR794" s="177">
        <f t="shared" si="383"/>
        <v>0</v>
      </c>
      <c r="AS794" s="182">
        <f t="shared" si="384"/>
        <v>1189</v>
      </c>
      <c r="AT794" s="182">
        <f t="shared" si="385"/>
        <v>1185.2326000000003</v>
      </c>
      <c r="AU794" s="182">
        <f t="shared" si="386"/>
        <v>0</v>
      </c>
      <c r="AV794" s="182">
        <f t="shared" si="387"/>
        <v>1189</v>
      </c>
      <c r="AW794" s="182">
        <f t="shared" si="388"/>
        <v>1185.2326000000003</v>
      </c>
      <c r="AX794" s="183">
        <f t="shared" si="389"/>
        <v>1189</v>
      </c>
      <c r="AY794" s="183">
        <f t="shared" si="390"/>
        <v>1185.2326000000003</v>
      </c>
      <c r="AZ794" s="183">
        <f t="shared" si="391"/>
        <v>0</v>
      </c>
      <c r="BA794" s="183">
        <f t="shared" si="392"/>
        <v>0</v>
      </c>
      <c r="BB794" s="183">
        <f t="shared" si="393"/>
        <v>0</v>
      </c>
      <c r="BC794" s="184">
        <f t="shared" si="394"/>
        <v>1189</v>
      </c>
      <c r="BD794" s="184">
        <f t="shared" si="395"/>
        <v>0</v>
      </c>
      <c r="BE794" s="184">
        <f t="shared" si="396"/>
        <v>1185.2326000000003</v>
      </c>
      <c r="BF794" s="184">
        <f t="shared" si="397"/>
        <v>0</v>
      </c>
      <c r="BG794" s="102">
        <f t="shared" si="398"/>
        <v>0</v>
      </c>
      <c r="BH794" s="102">
        <f t="shared" si="399"/>
        <v>0</v>
      </c>
      <c r="BI794" s="102">
        <f t="shared" si="400"/>
        <v>0</v>
      </c>
      <c r="BJ794" s="102">
        <f t="shared" si="401"/>
        <v>1</v>
      </c>
      <c r="BK794" s="102">
        <f t="shared" si="402"/>
        <v>0</v>
      </c>
      <c r="BL794" s="102">
        <f t="shared" si="403"/>
        <v>0</v>
      </c>
      <c r="BN794" s="102"/>
    </row>
    <row r="795" spans="1:66" x14ac:dyDescent="0.25">
      <c r="A795" s="102" t="s">
        <v>18</v>
      </c>
      <c r="B795" s="102" t="s">
        <v>8</v>
      </c>
      <c r="C795" s="102" t="s">
        <v>8</v>
      </c>
      <c r="D795" s="102" t="s">
        <v>27</v>
      </c>
      <c r="E795" s="102" t="s">
        <v>1467</v>
      </c>
      <c r="F795" s="102" t="s">
        <v>1468</v>
      </c>
      <c r="G795" s="102">
        <v>1.046</v>
      </c>
      <c r="H795" s="102">
        <v>1</v>
      </c>
      <c r="I795" s="102">
        <v>1</v>
      </c>
      <c r="J795" s="167">
        <f>IFERROR(H795*VLOOKUP(A795, 'Advanced Parameters'!$B$7:$G$20, 6, FALSE)*VLOOKUP(A795, 'Growth Parameters'!$B$6:$H$19, 6, FALSE), 0)</f>
        <v>1</v>
      </c>
      <c r="K795" s="167">
        <f>IFERROR(IF('Advanced Parameters'!$C$5="n",'Raw Data'!I795*VLOOKUP(A795,'Advanced Parameters'!$B$7:$G$20,6,FALSE),J795*VLOOKUP(A795,'Advanced Parameters'!$B$7:$G$20,2,FALSE))*VLOOKUP(A795, 'Growth Parameters'!$B$6:$H$19, 6, FALSE), 0)</f>
        <v>1</v>
      </c>
      <c r="L795" s="167">
        <f t="shared" si="404"/>
        <v>0</v>
      </c>
      <c r="M795" s="168">
        <f>IFERROR(IF(G795="NA","NA",IF(G795&gt;'APC Parameters'!$K$6+VLOOKUP('Raw Data'!A795, 'APC Parameters'!$H$7:$L$20, 4, FALSE), 'APC Parameters'!$L$6+VLOOKUP('Raw Data'!A795, 'APC Parameters'!$H$7:$L$20, 5, FALSE), G795*('APC Parameters'!$J$6+VLOOKUP('Raw Data'!A795, 'APC Parameters'!$H$7:$L$20, 3, FALSE))+'APC Parameters'!$I$6+VLOOKUP('Raw Data'!A795, 'APC Parameters'!$H$7:$L$20, 2, FALSE))), 0)</f>
        <v>1889.7124000000001</v>
      </c>
      <c r="N795" s="168">
        <f t="shared" si="374"/>
        <v>1889.7124000000001</v>
      </c>
      <c r="O795" s="168">
        <f>IFERROR(IF(M795="NA",VLOOKUP(D795,'Internal Calculations'!$B$10:$C$11,2,FALSE), M795)*VLOOKUP(A795, 'Growth Parameters'!$B$6:$H$19, 7, FALSE), 0)</f>
        <v>1889.7124000000001</v>
      </c>
      <c r="P795" s="177">
        <f t="shared" si="375"/>
        <v>1889.7124000000001</v>
      </c>
      <c r="Q795" s="178">
        <f>IF('Funding Allocation Parameters'!$C$5="Basic Library Subsidy", MIN(O795*('Funding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MIN($O795*(VLOOKUP(CONCATENATE($A795, 'Funding Allocation Parameters'!$I$5), 'Library Subsidy Complex'!$C$2:$J$55, 2, FALSE)), VLOOKUP(CONCATENATE($A795, 'Funding Allocation Parameters'!$I$5), 'Library Subsidy Complex'!$C$2:$J$55, 4, FALSE)), 0)))))</f>
        <v>1189</v>
      </c>
      <c r="R795" s="178">
        <f>IF('Funding Allocation Parameters'!$C$5="Basic Library Subsidy", 0, IF('Funding Allocation Parameters'!$C$5="Grant funding",MIN(O795*('Funding Allocation Parameters'!$E$5), 'Funding Allocation Parameters'!$G$5), IF('Funding Allocation Parameters'!$C$5="Other author funding", 0, IF('Funding Allocation Parameters'!$C$5="Any discretionary funds (grants if available, other if no grants)", MIN(O795*('Funding Allocation Parameters'!$E$5), 'Funding Allocation Parameters'!$G$5), IF('Funding Allocation Parameters'!$C$5="Complex Library Subsidy", 0, 0)))))</f>
        <v>0</v>
      </c>
      <c r="S795" s="178">
        <f>IF('Funding Allocation Parameters'!$C$5="Basic Library Subsidy", 0, IF('Funding Allocation Parameters'!$C$5="Grant funding", 0, IF('Funding Allocation Parameters'!$C$5="Other author funding",  MIN(O795*('Funding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5" s="178">
        <f>IF('Funding Allocation Parameters'!$C$5="Basic Library Subsidy", MIN(O795*('Funding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MIN($O795*(VLOOKUP(CONCATENATE($A795, 'Funding Allocation Parameters'!$I$5), 'Library Subsidy Complex'!$C$2:$J$55, 6, FALSE)), VLOOKUP(CONCATENATE($A795, 'Funding Allocation Parameters'!$I$5), 'Library Subsidy Complex'!$C$2:$J$55, 8, FALSE)), 0)))))</f>
        <v>1189</v>
      </c>
      <c r="U795" s="178">
        <f>IF('Funding Allocation Parameters'!$C$5="Basic Library Subsidy", 0, IF('Funding Allocation Parameters'!$C$5="Grant funding", 0, IF('Funding Allocation Parameters'!$C$5="Other author funding",  MIN(O795*('Funding Allocation Parameters'!$E$5), 'Funding Allocation Parameters'!$G$5), IF('Funding Allocation Parameters'!$C$5="Any discretionary funds (grants if available, other if no grants)", MIN(O795*('Funding Allocation Parameters'!$E$5), 'Funding Allocation Parameters'!$G$5), IF('Funding Allocation Parameters'!$C$5="Complex Library Subsidy", 0, 0)))))</f>
        <v>0</v>
      </c>
      <c r="V795" s="177">
        <f t="shared" si="376"/>
        <v>700.71240000000012</v>
      </c>
      <c r="W795" s="177">
        <f t="shared" si="377"/>
        <v>700.71240000000012</v>
      </c>
      <c r="X795" s="179">
        <f>IF('Funding Allocation Parameters'!$C$6="Basic Library Subsidy", MIN(V795*'Funding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MIN(V795*VLOOKUP(CONCATENATE($A795, 'Funding Allocation Parameters'!$I$6), 'Library Subsidy Complex'!$C$2:$J$55, 2, FALSE), VLOOKUP(CONCATENATE($A795, 'Funding Allocation Parameters'!$I$6), 'Library Subsidy Complex'!$C$2:$J$55, 4, FALSE)), 0)))))</f>
        <v>0</v>
      </c>
      <c r="Y795" s="179">
        <f>IF('Funding Allocation Parameters'!$C$6="Basic Library Subsidy", 0, IF('Funding Allocation Parameters'!$C$6="Grant funding",MIN(V795*'Funding Allocation Parameters'!$E$6, 'Funding Allocation Parameters'!$G$6), IF('Funding Allocation Parameters'!$C$6="Other author funding", 0, IF('Funding Allocation Parameters'!$C$6="Any discretionary funds (grants if available, other if no grants)", MIN(V795*'Funding Allocation Parameters'!$E$6, 'Funding Allocation Parameters'!$G$6), IF('Funding Allocation Parameters'!$C$6="Complex Library Subsidy", 0, 0)))))</f>
        <v>700.71240000000012</v>
      </c>
      <c r="Z795" s="179">
        <f>IF('Funding Allocation Parameters'!$C$6="Basic Library Subsidy", 0, IF('Funding Allocation Parameters'!$C$6="Grant funding", 0, IF('Funding Allocation Parameters'!$C$6="Other author funding",  MIN(V795*'Funding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5" s="179">
        <f>IF('Funding Allocation Parameters'!$C$6="Basic Library Subsidy", MIN(W795*'Funding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MIN(W795*VLOOKUP(CONCATENATE($A795, 'Funding Allocation Parameters'!$I$6), 'Library Subsidy Complex'!$C$2:$J$55, 6, FALSE), VLOOKUP(CONCATENATE($A795, 'Funding Allocation Parameters'!$I$6), 'Library Subsidy Complex'!$C$2:$J$55, 8, FALSE)), 0)))))</f>
        <v>0</v>
      </c>
      <c r="AB795" s="179">
        <f>IF('Funding Allocation Parameters'!$C$6="Basic Library Subsidy", 0, IF('Funding Allocation Parameters'!$C$6="Grant funding", 0, IF('Funding Allocation Parameters'!$C$6="Other author funding",  MIN(W795*'Funding Allocation Parameters'!$E$6, 'Funding Allocation Parameters'!$G$6), IF('Funding Allocation Parameters'!$C$6="Any discretionary funds (grants if available, other if no grants)", MIN(W795*'Funding Allocation Parameters'!$E$6, 'Funding Allocation Parameters'!$G$6), IF('Funding Allocation Parameters'!$C$6="Complex Library Subsidy", 0, 0)))))</f>
        <v>700.71240000000012</v>
      </c>
      <c r="AC795" s="177">
        <f t="shared" si="378"/>
        <v>0</v>
      </c>
      <c r="AD795" s="177">
        <f t="shared" si="379"/>
        <v>0</v>
      </c>
      <c r="AE795" s="180">
        <f>IF('Funding Allocation Parameters'!$C$7="Basic Library Subsidy", MIN(AC795*'Funding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MIN(AC795*VLOOKUP(CONCATENATE($A795, 'Funding Allocation Parameters'!$I$7), 'Library Subsidy Complex'!$C$2:$J$55, 2, FALSE), VLOOKUP(CONCATENATE($A795, 'Funding Allocation Parameters'!$I$7), 'Library Subsidy Complex'!$C$2:$J$55, 4, FALSE)), 0)))))</f>
        <v>0</v>
      </c>
      <c r="AF795" s="180">
        <f>IF('Funding Allocation Parameters'!$C$7="Basic Library Subsidy", 0, IF('Funding Allocation Parameters'!$C$7="Grant funding",MIN(AC795*'Funding Allocation Parameters'!$E$7, 'Funding Allocation Parameters'!$G$7), IF('Funding Allocation Parameters'!$C$7="Other author funding", 0, IF('Funding Allocation Parameters'!$C$7="Any discretionary funds (grants if available, other if no grants)", MIN(AC795*'Funding Allocation Parameters'!$E$7, 'Funding Allocation Parameters'!$G$7), IF('Funding Allocation Parameters'!$C$7="Complex Library Subsidy", 0, 0)))))</f>
        <v>0</v>
      </c>
      <c r="AG795" s="180">
        <f>IF('Funding Allocation Parameters'!$C$7="Basic Library Subsidy", 0, IF('Funding Allocation Parameters'!$C$7="Grant funding", 0, IF('Funding Allocation Parameters'!$C$7="Other author funding",  MIN(AC795*'Funding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5" s="180">
        <f>IF('Funding Allocation Parameters'!$C$7="Basic Library Subsidy", MIN(AD795*'Funding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MIN(AD795*VLOOKUP(CONCATENATE($A795, 'Funding Allocation Parameters'!$I$7), 'Library Subsidy Complex'!$C$2:$J$55, 6, FALSE), VLOOKUP(CONCATENATE($A795, 'Funding Allocation Parameters'!$I$7), 'Library Subsidy Complex'!$C$2:$J$55, 8, FALSE)), 0)))))</f>
        <v>0</v>
      </c>
      <c r="AI795" s="180">
        <f>IF('Funding Allocation Parameters'!$C$7="Basic Library Subsidy", 0, IF('Funding Allocation Parameters'!$C$7="Grant funding", 0, IF('Funding Allocation Parameters'!$C$7="Other author funding",  MIN(AD795*'Funding Allocation Parameters'!$E$7, 'Funding Allocation Parameters'!$G$7), IF('Funding Allocation Parameters'!$C$7="Any discretionary funds (grants if available, other if no grants)", MIN(AD795*'Funding Allocation Parameters'!$E$7, 'Funding Allocation Parameters'!$G$7), IF('Funding Allocation Parameters'!$C$7="Complex Library Subsidy", 0, 0)))))</f>
        <v>0</v>
      </c>
      <c r="AJ795" s="177">
        <f t="shared" si="380"/>
        <v>0</v>
      </c>
      <c r="AK795" s="177">
        <f t="shared" si="381"/>
        <v>0</v>
      </c>
      <c r="AL795" s="181">
        <f>IF('Funding Allocation Parameters'!$C$8="Basic Library Subsidy", MIN(AJ795*'Funding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MIN(AJ795*VLOOKUP(CONCATENATE($A795, 'Funding Allocation Parameters'!$I$8), 'Library Subsidy Complex'!$C$2:$J$55, 2, FALSE), VLOOKUP(CONCATENATE($A795, 'Funding Allocation Parameters'!$I$8), 'Library Subsidy Complex'!$C$2:$J$55, 4, FALSE)), 0)))))</f>
        <v>0</v>
      </c>
      <c r="AM795" s="181">
        <f>IF('Funding Allocation Parameters'!$C$8="Basic Library Subsidy", 0, IF('Funding Allocation Parameters'!$C$8="Grant funding",MIN(AJ795*'Funding Allocation Parameters'!$E$8, 'Funding Allocation Parameters'!$G$8), IF('Funding Allocation Parameters'!$C$8="Other author funding", 0, IF('Funding Allocation Parameters'!$C$8="Any discretionary funds (grants if available, other if no grants)", MIN(AJ795*'Funding Allocation Parameters'!$E$8, 'Funding Allocation Parameters'!$G$8), IF('Funding Allocation Parameters'!$C$8="Complex Library Subsidy", 0, 0)))))</f>
        <v>0</v>
      </c>
      <c r="AN795" s="181">
        <f>IF('Funding Allocation Parameters'!$C$8="Basic Library Subsidy", 0, IF('Funding Allocation Parameters'!$C$8="Grant funding", 0, IF('Funding Allocation Parameters'!$C$8="Other author funding",  MIN(AJ795*'Funding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5" s="181">
        <f>IF('Funding Allocation Parameters'!$C$8="Basic Library Subsidy", MIN(AK795*'Funding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MIN(AK795*VLOOKUP(CONCATENATE($A795, 'Funding Allocation Parameters'!$I$8), 'Library Subsidy Complex'!$C$2:$J$55, 6, FALSE), VLOOKUP(CONCATENATE($A795, 'Funding Allocation Parameters'!$I$8), 'Library Subsidy Complex'!$C$2:$J$55, 8, FALSE)), 0)))))</f>
        <v>0</v>
      </c>
      <c r="AP795" s="181">
        <f>IF('Funding Allocation Parameters'!$C$8="Basic Library Subsidy", 0, IF('Funding Allocation Parameters'!$C$8="Grant funding", 0, IF('Funding Allocation Parameters'!$C$8="Other author funding",  MIN(AK795*'Funding Allocation Parameters'!$E$8, 'Funding Allocation Parameters'!$G$8), IF('Funding Allocation Parameters'!$C$8="Any discretionary funds (grants if available, other if no grants)", MIN(AK795*'Funding Allocation Parameters'!$E$8, 'Funding Allocation Parameters'!$G$8), IF('Funding Allocation Parameters'!$C$8="Complex Library Subsidy", 0, 0)))))</f>
        <v>0</v>
      </c>
      <c r="AQ795" s="177">
        <f t="shared" si="382"/>
        <v>0</v>
      </c>
      <c r="AR795" s="177">
        <f t="shared" si="383"/>
        <v>0</v>
      </c>
      <c r="AS795" s="182">
        <f t="shared" si="384"/>
        <v>1189</v>
      </c>
      <c r="AT795" s="182">
        <f t="shared" si="385"/>
        <v>700.71240000000012</v>
      </c>
      <c r="AU795" s="182">
        <f t="shared" si="386"/>
        <v>0</v>
      </c>
      <c r="AV795" s="182">
        <f t="shared" si="387"/>
        <v>1189</v>
      </c>
      <c r="AW795" s="182">
        <f t="shared" si="388"/>
        <v>700.71240000000012</v>
      </c>
      <c r="AX795" s="183">
        <f t="shared" si="389"/>
        <v>1189</v>
      </c>
      <c r="AY795" s="183">
        <f t="shared" si="390"/>
        <v>700.71240000000012</v>
      </c>
      <c r="AZ795" s="183">
        <f t="shared" si="391"/>
        <v>0</v>
      </c>
      <c r="BA795" s="183">
        <f t="shared" si="392"/>
        <v>0</v>
      </c>
      <c r="BB795" s="183">
        <f t="shared" si="393"/>
        <v>0</v>
      </c>
      <c r="BC795" s="184">
        <f t="shared" si="394"/>
        <v>1189</v>
      </c>
      <c r="BD795" s="184">
        <f t="shared" si="395"/>
        <v>0</v>
      </c>
      <c r="BE795" s="184">
        <f t="shared" si="396"/>
        <v>700.71240000000012</v>
      </c>
      <c r="BF795" s="184">
        <f t="shared" si="397"/>
        <v>0</v>
      </c>
      <c r="BG795" s="102">
        <f t="shared" si="398"/>
        <v>0</v>
      </c>
      <c r="BH795" s="102">
        <f t="shared" si="399"/>
        <v>0</v>
      </c>
      <c r="BI795" s="102">
        <f t="shared" si="400"/>
        <v>0</v>
      </c>
      <c r="BJ795" s="102">
        <f t="shared" si="401"/>
        <v>1</v>
      </c>
      <c r="BK795" s="102">
        <f t="shared" si="402"/>
        <v>0</v>
      </c>
      <c r="BL795" s="102">
        <f t="shared" si="403"/>
        <v>0</v>
      </c>
      <c r="BN795" s="102"/>
    </row>
    <row r="796" spans="1:66" x14ac:dyDescent="0.25">
      <c r="A796" s="102" t="s">
        <v>24</v>
      </c>
      <c r="B796" s="102" t="s">
        <v>8</v>
      </c>
      <c r="C796" s="102" t="s">
        <v>8</v>
      </c>
      <c r="D796" s="102" t="s">
        <v>27</v>
      </c>
      <c r="E796" s="102" t="s">
        <v>332</v>
      </c>
      <c r="F796" s="102" t="s">
        <v>1469</v>
      </c>
      <c r="G796" s="102" t="s">
        <v>9</v>
      </c>
      <c r="H796" s="102">
        <v>1</v>
      </c>
      <c r="I796" s="102">
        <v>1</v>
      </c>
      <c r="J796" s="167">
        <f>IFERROR(H796*VLOOKUP(A796, 'Advanced Parameters'!$B$7:$G$20, 6, FALSE)*VLOOKUP(A796, 'Growth Parameters'!$B$6:$H$19, 6, FALSE), 0)</f>
        <v>1</v>
      </c>
      <c r="K796" s="167">
        <f>IFERROR(IF('Advanced Parameters'!$C$5="n",'Raw Data'!I796*VLOOKUP(A796,'Advanced Parameters'!$B$7:$G$20,6,FALSE),J796*VLOOKUP(A796,'Advanced Parameters'!$B$7:$G$20,2,FALSE))*VLOOKUP(A796, 'Growth Parameters'!$B$6:$H$19, 6, FALSE), 0)</f>
        <v>1</v>
      </c>
      <c r="L796" s="167">
        <f t="shared" si="404"/>
        <v>0</v>
      </c>
      <c r="M796" s="168" t="str">
        <f>IFERROR(IF(G796="NA","NA",IF(G796&gt;'APC Parameters'!$K$6+VLOOKUP('Raw Data'!A796, 'APC Parameters'!$H$7:$L$20, 4, FALSE), 'APC Parameters'!$L$6+VLOOKUP('Raw Data'!A796, 'APC Parameters'!$H$7:$L$20, 5, FALSE), G796*('APC Parameters'!$J$6+VLOOKUP('Raw Data'!A796, 'APC Parameters'!$H$7:$L$20, 3, FALSE))+'APC Parameters'!$I$6+VLOOKUP('Raw Data'!A796, 'APC Parameters'!$H$7:$L$20, 2, FALSE))), 0)</f>
        <v>NA</v>
      </c>
      <c r="N796" s="168" t="str">
        <f t="shared" si="374"/>
        <v>NA</v>
      </c>
      <c r="O796" s="168">
        <f>IFERROR(IF(M796="NA",VLOOKUP(D796,'Internal Calculations'!$B$10:$C$11,2,FALSE), M796)*VLOOKUP(A796, 'Growth Parameters'!$B$6:$H$19, 7, FALSE), 0)</f>
        <v>2278.6764150234731</v>
      </c>
      <c r="P796" s="177">
        <f t="shared" si="375"/>
        <v>2278.6764150234731</v>
      </c>
      <c r="Q796" s="178">
        <f>IF('Funding Allocation Parameters'!$C$5="Basic Library Subsidy", MIN(O796*('Funding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MIN($O796*(VLOOKUP(CONCATENATE($A796, 'Funding Allocation Parameters'!$I$5), 'Library Subsidy Complex'!$C$2:$J$55, 2, FALSE)), VLOOKUP(CONCATENATE($A796, 'Funding Allocation Parameters'!$I$5), 'Library Subsidy Complex'!$C$2:$J$55, 4, FALSE)), 0)))))</f>
        <v>1189</v>
      </c>
      <c r="R796" s="178">
        <f>IF('Funding Allocation Parameters'!$C$5="Basic Library Subsidy", 0, IF('Funding Allocation Parameters'!$C$5="Grant funding",MIN(O796*('Funding Allocation Parameters'!$E$5), 'Funding Allocation Parameters'!$G$5), IF('Funding Allocation Parameters'!$C$5="Other author funding", 0, IF('Funding Allocation Parameters'!$C$5="Any discretionary funds (grants if available, other if no grants)", MIN(O796*('Funding Allocation Parameters'!$E$5), 'Funding Allocation Parameters'!$G$5), IF('Funding Allocation Parameters'!$C$5="Complex Library Subsidy", 0, 0)))))</f>
        <v>0</v>
      </c>
      <c r="S796" s="178">
        <f>IF('Funding Allocation Parameters'!$C$5="Basic Library Subsidy", 0, IF('Funding Allocation Parameters'!$C$5="Grant funding", 0, IF('Funding Allocation Parameters'!$C$5="Other author funding",  MIN(O796*('Funding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6" s="178">
        <f>IF('Funding Allocation Parameters'!$C$5="Basic Library Subsidy", MIN(O796*('Funding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MIN($O796*(VLOOKUP(CONCATENATE($A796, 'Funding Allocation Parameters'!$I$5), 'Library Subsidy Complex'!$C$2:$J$55, 6, FALSE)), VLOOKUP(CONCATENATE($A796, 'Funding Allocation Parameters'!$I$5), 'Library Subsidy Complex'!$C$2:$J$55, 8, FALSE)), 0)))))</f>
        <v>1189</v>
      </c>
      <c r="U796" s="178">
        <f>IF('Funding Allocation Parameters'!$C$5="Basic Library Subsidy", 0, IF('Funding Allocation Parameters'!$C$5="Grant funding", 0, IF('Funding Allocation Parameters'!$C$5="Other author funding",  MIN(O796*('Funding Allocation Parameters'!$E$5), 'Funding Allocation Parameters'!$G$5), IF('Funding Allocation Parameters'!$C$5="Any discretionary funds (grants if available, other if no grants)", MIN(O796*('Funding Allocation Parameters'!$E$5), 'Funding Allocation Parameters'!$G$5), IF('Funding Allocation Parameters'!$C$5="Complex Library Subsidy", 0, 0)))))</f>
        <v>0</v>
      </c>
      <c r="V796" s="177">
        <f t="shared" si="376"/>
        <v>1089.6764150234731</v>
      </c>
      <c r="W796" s="177">
        <f t="shared" si="377"/>
        <v>1089.6764150234731</v>
      </c>
      <c r="X796" s="179">
        <f>IF('Funding Allocation Parameters'!$C$6="Basic Library Subsidy", MIN(V796*'Funding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MIN(V796*VLOOKUP(CONCATENATE($A796, 'Funding Allocation Parameters'!$I$6), 'Library Subsidy Complex'!$C$2:$J$55, 2, FALSE), VLOOKUP(CONCATENATE($A796, 'Funding Allocation Parameters'!$I$6), 'Library Subsidy Complex'!$C$2:$J$55, 4, FALSE)), 0)))))</f>
        <v>0</v>
      </c>
      <c r="Y796" s="179">
        <f>IF('Funding Allocation Parameters'!$C$6="Basic Library Subsidy", 0, IF('Funding Allocation Parameters'!$C$6="Grant funding",MIN(V796*'Funding Allocation Parameters'!$E$6, 'Funding Allocation Parameters'!$G$6), IF('Funding Allocation Parameters'!$C$6="Other author funding", 0, IF('Funding Allocation Parameters'!$C$6="Any discretionary funds (grants if available, other if no grants)", MIN(V796*'Funding Allocation Parameters'!$E$6, 'Funding Allocation Parameters'!$G$6), IF('Funding Allocation Parameters'!$C$6="Complex Library Subsidy", 0, 0)))))</f>
        <v>1089.6764150234731</v>
      </c>
      <c r="Z796" s="179">
        <f>IF('Funding Allocation Parameters'!$C$6="Basic Library Subsidy", 0, IF('Funding Allocation Parameters'!$C$6="Grant funding", 0, IF('Funding Allocation Parameters'!$C$6="Other author funding",  MIN(V796*'Funding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6" s="179">
        <f>IF('Funding Allocation Parameters'!$C$6="Basic Library Subsidy", MIN(W796*'Funding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MIN(W796*VLOOKUP(CONCATENATE($A796, 'Funding Allocation Parameters'!$I$6), 'Library Subsidy Complex'!$C$2:$J$55, 6, FALSE), VLOOKUP(CONCATENATE($A796, 'Funding Allocation Parameters'!$I$6), 'Library Subsidy Complex'!$C$2:$J$55, 8, FALSE)), 0)))))</f>
        <v>0</v>
      </c>
      <c r="AB796" s="179">
        <f>IF('Funding Allocation Parameters'!$C$6="Basic Library Subsidy", 0, IF('Funding Allocation Parameters'!$C$6="Grant funding", 0, IF('Funding Allocation Parameters'!$C$6="Other author funding",  MIN(W796*'Funding Allocation Parameters'!$E$6, 'Funding Allocation Parameters'!$G$6), IF('Funding Allocation Parameters'!$C$6="Any discretionary funds (grants if available, other if no grants)", MIN(W796*'Funding Allocation Parameters'!$E$6, 'Funding Allocation Parameters'!$G$6), IF('Funding Allocation Parameters'!$C$6="Complex Library Subsidy", 0, 0)))))</f>
        <v>1089.6764150234731</v>
      </c>
      <c r="AC796" s="177">
        <f t="shared" si="378"/>
        <v>0</v>
      </c>
      <c r="AD796" s="177">
        <f t="shared" si="379"/>
        <v>0</v>
      </c>
      <c r="AE796" s="180">
        <f>IF('Funding Allocation Parameters'!$C$7="Basic Library Subsidy", MIN(AC796*'Funding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MIN(AC796*VLOOKUP(CONCATENATE($A796, 'Funding Allocation Parameters'!$I$7), 'Library Subsidy Complex'!$C$2:$J$55, 2, FALSE), VLOOKUP(CONCATENATE($A796, 'Funding Allocation Parameters'!$I$7), 'Library Subsidy Complex'!$C$2:$J$55, 4, FALSE)), 0)))))</f>
        <v>0</v>
      </c>
      <c r="AF796" s="180">
        <f>IF('Funding Allocation Parameters'!$C$7="Basic Library Subsidy", 0, IF('Funding Allocation Parameters'!$C$7="Grant funding",MIN(AC796*'Funding Allocation Parameters'!$E$7, 'Funding Allocation Parameters'!$G$7), IF('Funding Allocation Parameters'!$C$7="Other author funding", 0, IF('Funding Allocation Parameters'!$C$7="Any discretionary funds (grants if available, other if no grants)", MIN(AC796*'Funding Allocation Parameters'!$E$7, 'Funding Allocation Parameters'!$G$7), IF('Funding Allocation Parameters'!$C$7="Complex Library Subsidy", 0, 0)))))</f>
        <v>0</v>
      </c>
      <c r="AG796" s="180">
        <f>IF('Funding Allocation Parameters'!$C$7="Basic Library Subsidy", 0, IF('Funding Allocation Parameters'!$C$7="Grant funding", 0, IF('Funding Allocation Parameters'!$C$7="Other author funding",  MIN(AC796*'Funding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6" s="180">
        <f>IF('Funding Allocation Parameters'!$C$7="Basic Library Subsidy", MIN(AD796*'Funding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MIN(AD796*VLOOKUP(CONCATENATE($A796, 'Funding Allocation Parameters'!$I$7), 'Library Subsidy Complex'!$C$2:$J$55, 6, FALSE), VLOOKUP(CONCATENATE($A796, 'Funding Allocation Parameters'!$I$7), 'Library Subsidy Complex'!$C$2:$J$55, 8, FALSE)), 0)))))</f>
        <v>0</v>
      </c>
      <c r="AI796" s="180">
        <f>IF('Funding Allocation Parameters'!$C$7="Basic Library Subsidy", 0, IF('Funding Allocation Parameters'!$C$7="Grant funding", 0, IF('Funding Allocation Parameters'!$C$7="Other author funding",  MIN(AD796*'Funding Allocation Parameters'!$E$7, 'Funding Allocation Parameters'!$G$7), IF('Funding Allocation Parameters'!$C$7="Any discretionary funds (grants if available, other if no grants)", MIN(AD796*'Funding Allocation Parameters'!$E$7, 'Funding Allocation Parameters'!$G$7), IF('Funding Allocation Parameters'!$C$7="Complex Library Subsidy", 0, 0)))))</f>
        <v>0</v>
      </c>
      <c r="AJ796" s="177">
        <f t="shared" si="380"/>
        <v>0</v>
      </c>
      <c r="AK796" s="177">
        <f t="shared" si="381"/>
        <v>0</v>
      </c>
      <c r="AL796" s="181">
        <f>IF('Funding Allocation Parameters'!$C$8="Basic Library Subsidy", MIN(AJ796*'Funding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MIN(AJ796*VLOOKUP(CONCATENATE($A796, 'Funding Allocation Parameters'!$I$8), 'Library Subsidy Complex'!$C$2:$J$55, 2, FALSE), VLOOKUP(CONCATENATE($A796, 'Funding Allocation Parameters'!$I$8), 'Library Subsidy Complex'!$C$2:$J$55, 4, FALSE)), 0)))))</f>
        <v>0</v>
      </c>
      <c r="AM796" s="181">
        <f>IF('Funding Allocation Parameters'!$C$8="Basic Library Subsidy", 0, IF('Funding Allocation Parameters'!$C$8="Grant funding",MIN(AJ796*'Funding Allocation Parameters'!$E$8, 'Funding Allocation Parameters'!$G$8), IF('Funding Allocation Parameters'!$C$8="Other author funding", 0, IF('Funding Allocation Parameters'!$C$8="Any discretionary funds (grants if available, other if no grants)", MIN(AJ796*'Funding Allocation Parameters'!$E$8, 'Funding Allocation Parameters'!$G$8), IF('Funding Allocation Parameters'!$C$8="Complex Library Subsidy", 0, 0)))))</f>
        <v>0</v>
      </c>
      <c r="AN796" s="181">
        <f>IF('Funding Allocation Parameters'!$C$8="Basic Library Subsidy", 0, IF('Funding Allocation Parameters'!$C$8="Grant funding", 0, IF('Funding Allocation Parameters'!$C$8="Other author funding",  MIN(AJ796*'Funding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6" s="181">
        <f>IF('Funding Allocation Parameters'!$C$8="Basic Library Subsidy", MIN(AK796*'Funding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MIN(AK796*VLOOKUP(CONCATENATE($A796, 'Funding Allocation Parameters'!$I$8), 'Library Subsidy Complex'!$C$2:$J$55, 6, FALSE), VLOOKUP(CONCATENATE($A796, 'Funding Allocation Parameters'!$I$8), 'Library Subsidy Complex'!$C$2:$J$55, 8, FALSE)), 0)))))</f>
        <v>0</v>
      </c>
      <c r="AP796" s="181">
        <f>IF('Funding Allocation Parameters'!$C$8="Basic Library Subsidy", 0, IF('Funding Allocation Parameters'!$C$8="Grant funding", 0, IF('Funding Allocation Parameters'!$C$8="Other author funding",  MIN(AK796*'Funding Allocation Parameters'!$E$8, 'Funding Allocation Parameters'!$G$8), IF('Funding Allocation Parameters'!$C$8="Any discretionary funds (grants if available, other if no grants)", MIN(AK796*'Funding Allocation Parameters'!$E$8, 'Funding Allocation Parameters'!$G$8), IF('Funding Allocation Parameters'!$C$8="Complex Library Subsidy", 0, 0)))))</f>
        <v>0</v>
      </c>
      <c r="AQ796" s="177">
        <f t="shared" si="382"/>
        <v>0</v>
      </c>
      <c r="AR796" s="177">
        <f t="shared" si="383"/>
        <v>0</v>
      </c>
      <c r="AS796" s="182">
        <f t="shared" si="384"/>
        <v>1189</v>
      </c>
      <c r="AT796" s="182">
        <f t="shared" si="385"/>
        <v>1089.6764150234731</v>
      </c>
      <c r="AU796" s="182">
        <f t="shared" si="386"/>
        <v>0</v>
      </c>
      <c r="AV796" s="182">
        <f t="shared" si="387"/>
        <v>1189</v>
      </c>
      <c r="AW796" s="182">
        <f t="shared" si="388"/>
        <v>1089.6764150234731</v>
      </c>
      <c r="AX796" s="183">
        <f t="shared" si="389"/>
        <v>1189</v>
      </c>
      <c r="AY796" s="183">
        <f t="shared" si="390"/>
        <v>1089.6764150234731</v>
      </c>
      <c r="AZ796" s="183">
        <f t="shared" si="391"/>
        <v>0</v>
      </c>
      <c r="BA796" s="183">
        <f t="shared" si="392"/>
        <v>0</v>
      </c>
      <c r="BB796" s="183">
        <f t="shared" si="393"/>
        <v>0</v>
      </c>
      <c r="BC796" s="184">
        <f t="shared" si="394"/>
        <v>1189</v>
      </c>
      <c r="BD796" s="184">
        <f t="shared" si="395"/>
        <v>0</v>
      </c>
      <c r="BE796" s="184">
        <f t="shared" si="396"/>
        <v>1089.6764150234731</v>
      </c>
      <c r="BF796" s="184">
        <f t="shared" si="397"/>
        <v>0</v>
      </c>
      <c r="BG796" s="102">
        <f t="shared" si="398"/>
        <v>0</v>
      </c>
      <c r="BH796" s="102">
        <f t="shared" si="399"/>
        <v>0</v>
      </c>
      <c r="BI796" s="102">
        <f t="shared" si="400"/>
        <v>0</v>
      </c>
      <c r="BJ796" s="102">
        <f t="shared" si="401"/>
        <v>1</v>
      </c>
      <c r="BK796" s="102">
        <f t="shared" si="402"/>
        <v>0</v>
      </c>
      <c r="BL796" s="102">
        <f t="shared" si="403"/>
        <v>0</v>
      </c>
      <c r="BN796" s="102"/>
    </row>
    <row r="797" spans="1:66" x14ac:dyDescent="0.25">
      <c r="A797" s="102" t="s">
        <v>17</v>
      </c>
      <c r="B797" s="102" t="s">
        <v>8</v>
      </c>
      <c r="C797" s="102" t="s">
        <v>8</v>
      </c>
      <c r="D797" s="102" t="s">
        <v>27</v>
      </c>
      <c r="E797" s="102" t="s">
        <v>1471</v>
      </c>
      <c r="F797" s="102" t="s">
        <v>1472</v>
      </c>
      <c r="G797" s="102">
        <v>1.302</v>
      </c>
      <c r="H797" s="102">
        <v>1</v>
      </c>
      <c r="I797" s="102">
        <v>1</v>
      </c>
      <c r="J797" s="167">
        <f>IFERROR(H797*VLOOKUP(A797, 'Advanced Parameters'!$B$7:$G$20, 6, FALSE)*VLOOKUP(A797, 'Growth Parameters'!$B$6:$H$19, 6, FALSE), 0)</f>
        <v>1</v>
      </c>
      <c r="K797" s="167">
        <f>IFERROR(IF('Advanced Parameters'!$C$5="n",'Raw Data'!I797*VLOOKUP(A797,'Advanced Parameters'!$B$7:$G$20,6,FALSE),J797*VLOOKUP(A797,'Advanced Parameters'!$B$7:$G$20,2,FALSE))*VLOOKUP(A797, 'Growth Parameters'!$B$6:$H$19, 6, FALSE), 0)</f>
        <v>1</v>
      </c>
      <c r="L797" s="167">
        <f t="shared" si="404"/>
        <v>0</v>
      </c>
      <c r="M797" s="168">
        <f>IFERROR(IF(G797="NA","NA",IF(G797&gt;'APC Parameters'!$K$6+VLOOKUP('Raw Data'!A797, 'APC Parameters'!$H$7:$L$20, 4, FALSE), 'APC Parameters'!$L$6+VLOOKUP('Raw Data'!A797, 'APC Parameters'!$H$7:$L$20, 5, FALSE), G797*('APC Parameters'!$J$6+VLOOKUP('Raw Data'!A797, 'APC Parameters'!$H$7:$L$20, 3, FALSE))+'APC Parameters'!$I$6+VLOOKUP('Raw Data'!A797, 'APC Parameters'!$H$7:$L$20, 2, FALSE))), 0)</f>
        <v>2071.3188</v>
      </c>
      <c r="N797" s="168">
        <f t="shared" si="374"/>
        <v>2071.3188</v>
      </c>
      <c r="O797" s="168">
        <f>IFERROR(IF(M797="NA",VLOOKUP(D797,'Internal Calculations'!$B$10:$C$11,2,FALSE), M797)*VLOOKUP(A797, 'Growth Parameters'!$B$6:$H$19, 7, FALSE), 0)</f>
        <v>2071.3188</v>
      </c>
      <c r="P797" s="177">
        <f t="shared" si="375"/>
        <v>2071.3188</v>
      </c>
      <c r="Q797" s="178">
        <f>IF('Funding Allocation Parameters'!$C$5="Basic Library Subsidy", MIN(O797*('Funding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MIN($O797*(VLOOKUP(CONCATENATE($A797, 'Funding Allocation Parameters'!$I$5), 'Library Subsidy Complex'!$C$2:$J$55, 2, FALSE)), VLOOKUP(CONCATENATE($A797, 'Funding Allocation Parameters'!$I$5), 'Library Subsidy Complex'!$C$2:$J$55, 4, FALSE)), 0)))))</f>
        <v>1189</v>
      </c>
      <c r="R797" s="178">
        <f>IF('Funding Allocation Parameters'!$C$5="Basic Library Subsidy", 0, IF('Funding Allocation Parameters'!$C$5="Grant funding",MIN(O797*('Funding Allocation Parameters'!$E$5), 'Funding Allocation Parameters'!$G$5), IF('Funding Allocation Parameters'!$C$5="Other author funding", 0, IF('Funding Allocation Parameters'!$C$5="Any discretionary funds (grants if available, other if no grants)", MIN(O797*('Funding Allocation Parameters'!$E$5), 'Funding Allocation Parameters'!$G$5), IF('Funding Allocation Parameters'!$C$5="Complex Library Subsidy", 0, 0)))))</f>
        <v>0</v>
      </c>
      <c r="S797" s="178">
        <f>IF('Funding Allocation Parameters'!$C$5="Basic Library Subsidy", 0, IF('Funding Allocation Parameters'!$C$5="Grant funding", 0, IF('Funding Allocation Parameters'!$C$5="Other author funding",  MIN(O797*('Funding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7" s="178">
        <f>IF('Funding Allocation Parameters'!$C$5="Basic Library Subsidy", MIN(O797*('Funding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MIN($O797*(VLOOKUP(CONCATENATE($A797, 'Funding Allocation Parameters'!$I$5), 'Library Subsidy Complex'!$C$2:$J$55, 6, FALSE)), VLOOKUP(CONCATENATE($A797, 'Funding Allocation Parameters'!$I$5), 'Library Subsidy Complex'!$C$2:$J$55, 8, FALSE)), 0)))))</f>
        <v>1189</v>
      </c>
      <c r="U797" s="178">
        <f>IF('Funding Allocation Parameters'!$C$5="Basic Library Subsidy", 0, IF('Funding Allocation Parameters'!$C$5="Grant funding", 0, IF('Funding Allocation Parameters'!$C$5="Other author funding",  MIN(O797*('Funding Allocation Parameters'!$E$5), 'Funding Allocation Parameters'!$G$5), IF('Funding Allocation Parameters'!$C$5="Any discretionary funds (grants if available, other if no grants)", MIN(O797*('Funding Allocation Parameters'!$E$5), 'Funding Allocation Parameters'!$G$5), IF('Funding Allocation Parameters'!$C$5="Complex Library Subsidy", 0, 0)))))</f>
        <v>0</v>
      </c>
      <c r="V797" s="177">
        <f t="shared" si="376"/>
        <v>882.31880000000001</v>
      </c>
      <c r="W797" s="177">
        <f t="shared" si="377"/>
        <v>882.31880000000001</v>
      </c>
      <c r="X797" s="179">
        <f>IF('Funding Allocation Parameters'!$C$6="Basic Library Subsidy", MIN(V797*'Funding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MIN(V797*VLOOKUP(CONCATENATE($A797, 'Funding Allocation Parameters'!$I$6), 'Library Subsidy Complex'!$C$2:$J$55, 2, FALSE), VLOOKUP(CONCATENATE($A797, 'Funding Allocation Parameters'!$I$6), 'Library Subsidy Complex'!$C$2:$J$55, 4, FALSE)), 0)))))</f>
        <v>0</v>
      </c>
      <c r="Y797" s="179">
        <f>IF('Funding Allocation Parameters'!$C$6="Basic Library Subsidy", 0, IF('Funding Allocation Parameters'!$C$6="Grant funding",MIN(V797*'Funding Allocation Parameters'!$E$6, 'Funding Allocation Parameters'!$G$6), IF('Funding Allocation Parameters'!$C$6="Other author funding", 0, IF('Funding Allocation Parameters'!$C$6="Any discretionary funds (grants if available, other if no grants)", MIN(V797*'Funding Allocation Parameters'!$E$6, 'Funding Allocation Parameters'!$G$6), IF('Funding Allocation Parameters'!$C$6="Complex Library Subsidy", 0, 0)))))</f>
        <v>882.31880000000001</v>
      </c>
      <c r="Z797" s="179">
        <f>IF('Funding Allocation Parameters'!$C$6="Basic Library Subsidy", 0, IF('Funding Allocation Parameters'!$C$6="Grant funding", 0, IF('Funding Allocation Parameters'!$C$6="Other author funding",  MIN(V797*'Funding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7" s="179">
        <f>IF('Funding Allocation Parameters'!$C$6="Basic Library Subsidy", MIN(W797*'Funding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MIN(W797*VLOOKUP(CONCATENATE($A797, 'Funding Allocation Parameters'!$I$6), 'Library Subsidy Complex'!$C$2:$J$55, 6, FALSE), VLOOKUP(CONCATENATE($A797, 'Funding Allocation Parameters'!$I$6), 'Library Subsidy Complex'!$C$2:$J$55, 8, FALSE)), 0)))))</f>
        <v>0</v>
      </c>
      <c r="AB797" s="179">
        <f>IF('Funding Allocation Parameters'!$C$6="Basic Library Subsidy", 0, IF('Funding Allocation Parameters'!$C$6="Grant funding", 0, IF('Funding Allocation Parameters'!$C$6="Other author funding",  MIN(W797*'Funding Allocation Parameters'!$E$6, 'Funding Allocation Parameters'!$G$6), IF('Funding Allocation Parameters'!$C$6="Any discretionary funds (grants if available, other if no grants)", MIN(W797*'Funding Allocation Parameters'!$E$6, 'Funding Allocation Parameters'!$G$6), IF('Funding Allocation Parameters'!$C$6="Complex Library Subsidy", 0, 0)))))</f>
        <v>882.31880000000001</v>
      </c>
      <c r="AC797" s="177">
        <f t="shared" si="378"/>
        <v>0</v>
      </c>
      <c r="AD797" s="177">
        <f t="shared" si="379"/>
        <v>0</v>
      </c>
      <c r="AE797" s="180">
        <f>IF('Funding Allocation Parameters'!$C$7="Basic Library Subsidy", MIN(AC797*'Funding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MIN(AC797*VLOOKUP(CONCATENATE($A797, 'Funding Allocation Parameters'!$I$7), 'Library Subsidy Complex'!$C$2:$J$55, 2, FALSE), VLOOKUP(CONCATENATE($A797, 'Funding Allocation Parameters'!$I$7), 'Library Subsidy Complex'!$C$2:$J$55, 4, FALSE)), 0)))))</f>
        <v>0</v>
      </c>
      <c r="AF797" s="180">
        <f>IF('Funding Allocation Parameters'!$C$7="Basic Library Subsidy", 0, IF('Funding Allocation Parameters'!$C$7="Grant funding",MIN(AC797*'Funding Allocation Parameters'!$E$7, 'Funding Allocation Parameters'!$G$7), IF('Funding Allocation Parameters'!$C$7="Other author funding", 0, IF('Funding Allocation Parameters'!$C$7="Any discretionary funds (grants if available, other if no grants)", MIN(AC797*'Funding Allocation Parameters'!$E$7, 'Funding Allocation Parameters'!$G$7), IF('Funding Allocation Parameters'!$C$7="Complex Library Subsidy", 0, 0)))))</f>
        <v>0</v>
      </c>
      <c r="AG797" s="180">
        <f>IF('Funding Allocation Parameters'!$C$7="Basic Library Subsidy", 0, IF('Funding Allocation Parameters'!$C$7="Grant funding", 0, IF('Funding Allocation Parameters'!$C$7="Other author funding",  MIN(AC797*'Funding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7" s="180">
        <f>IF('Funding Allocation Parameters'!$C$7="Basic Library Subsidy", MIN(AD797*'Funding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MIN(AD797*VLOOKUP(CONCATENATE($A797, 'Funding Allocation Parameters'!$I$7), 'Library Subsidy Complex'!$C$2:$J$55, 6, FALSE), VLOOKUP(CONCATENATE($A797, 'Funding Allocation Parameters'!$I$7), 'Library Subsidy Complex'!$C$2:$J$55, 8, FALSE)), 0)))))</f>
        <v>0</v>
      </c>
      <c r="AI797" s="180">
        <f>IF('Funding Allocation Parameters'!$C$7="Basic Library Subsidy", 0, IF('Funding Allocation Parameters'!$C$7="Grant funding", 0, IF('Funding Allocation Parameters'!$C$7="Other author funding",  MIN(AD797*'Funding Allocation Parameters'!$E$7, 'Funding Allocation Parameters'!$G$7), IF('Funding Allocation Parameters'!$C$7="Any discretionary funds (grants if available, other if no grants)", MIN(AD797*'Funding Allocation Parameters'!$E$7, 'Funding Allocation Parameters'!$G$7), IF('Funding Allocation Parameters'!$C$7="Complex Library Subsidy", 0, 0)))))</f>
        <v>0</v>
      </c>
      <c r="AJ797" s="177">
        <f t="shared" si="380"/>
        <v>0</v>
      </c>
      <c r="AK797" s="177">
        <f t="shared" si="381"/>
        <v>0</v>
      </c>
      <c r="AL797" s="181">
        <f>IF('Funding Allocation Parameters'!$C$8="Basic Library Subsidy", MIN(AJ797*'Funding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MIN(AJ797*VLOOKUP(CONCATENATE($A797, 'Funding Allocation Parameters'!$I$8), 'Library Subsidy Complex'!$C$2:$J$55, 2, FALSE), VLOOKUP(CONCATENATE($A797, 'Funding Allocation Parameters'!$I$8), 'Library Subsidy Complex'!$C$2:$J$55, 4, FALSE)), 0)))))</f>
        <v>0</v>
      </c>
      <c r="AM797" s="181">
        <f>IF('Funding Allocation Parameters'!$C$8="Basic Library Subsidy", 0, IF('Funding Allocation Parameters'!$C$8="Grant funding",MIN(AJ797*'Funding Allocation Parameters'!$E$8, 'Funding Allocation Parameters'!$G$8), IF('Funding Allocation Parameters'!$C$8="Other author funding", 0, IF('Funding Allocation Parameters'!$C$8="Any discretionary funds (grants if available, other if no grants)", MIN(AJ797*'Funding Allocation Parameters'!$E$8, 'Funding Allocation Parameters'!$G$8), IF('Funding Allocation Parameters'!$C$8="Complex Library Subsidy", 0, 0)))))</f>
        <v>0</v>
      </c>
      <c r="AN797" s="181">
        <f>IF('Funding Allocation Parameters'!$C$8="Basic Library Subsidy", 0, IF('Funding Allocation Parameters'!$C$8="Grant funding", 0, IF('Funding Allocation Parameters'!$C$8="Other author funding",  MIN(AJ797*'Funding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7" s="181">
        <f>IF('Funding Allocation Parameters'!$C$8="Basic Library Subsidy", MIN(AK797*'Funding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MIN(AK797*VLOOKUP(CONCATENATE($A797, 'Funding Allocation Parameters'!$I$8), 'Library Subsidy Complex'!$C$2:$J$55, 6, FALSE), VLOOKUP(CONCATENATE($A797, 'Funding Allocation Parameters'!$I$8), 'Library Subsidy Complex'!$C$2:$J$55, 8, FALSE)), 0)))))</f>
        <v>0</v>
      </c>
      <c r="AP797" s="181">
        <f>IF('Funding Allocation Parameters'!$C$8="Basic Library Subsidy", 0, IF('Funding Allocation Parameters'!$C$8="Grant funding", 0, IF('Funding Allocation Parameters'!$C$8="Other author funding",  MIN(AK797*'Funding Allocation Parameters'!$E$8, 'Funding Allocation Parameters'!$G$8), IF('Funding Allocation Parameters'!$C$8="Any discretionary funds (grants if available, other if no grants)", MIN(AK797*'Funding Allocation Parameters'!$E$8, 'Funding Allocation Parameters'!$G$8), IF('Funding Allocation Parameters'!$C$8="Complex Library Subsidy", 0, 0)))))</f>
        <v>0</v>
      </c>
      <c r="AQ797" s="177">
        <f t="shared" si="382"/>
        <v>0</v>
      </c>
      <c r="AR797" s="177">
        <f t="shared" si="383"/>
        <v>0</v>
      </c>
      <c r="AS797" s="182">
        <f t="shared" si="384"/>
        <v>1189</v>
      </c>
      <c r="AT797" s="182">
        <f t="shared" si="385"/>
        <v>882.31880000000001</v>
      </c>
      <c r="AU797" s="182">
        <f t="shared" si="386"/>
        <v>0</v>
      </c>
      <c r="AV797" s="182">
        <f t="shared" si="387"/>
        <v>1189</v>
      </c>
      <c r="AW797" s="182">
        <f t="shared" si="388"/>
        <v>882.31880000000001</v>
      </c>
      <c r="AX797" s="183">
        <f t="shared" si="389"/>
        <v>1189</v>
      </c>
      <c r="AY797" s="183">
        <f t="shared" si="390"/>
        <v>882.31880000000001</v>
      </c>
      <c r="AZ797" s="183">
        <f t="shared" si="391"/>
        <v>0</v>
      </c>
      <c r="BA797" s="183">
        <f t="shared" si="392"/>
        <v>0</v>
      </c>
      <c r="BB797" s="183">
        <f t="shared" si="393"/>
        <v>0</v>
      </c>
      <c r="BC797" s="184">
        <f t="shared" si="394"/>
        <v>1189</v>
      </c>
      <c r="BD797" s="184">
        <f t="shared" si="395"/>
        <v>0</v>
      </c>
      <c r="BE797" s="184">
        <f t="shared" si="396"/>
        <v>882.31880000000001</v>
      </c>
      <c r="BF797" s="184">
        <f t="shared" si="397"/>
        <v>0</v>
      </c>
      <c r="BG797" s="102">
        <f t="shared" si="398"/>
        <v>0</v>
      </c>
      <c r="BH797" s="102">
        <f t="shared" si="399"/>
        <v>0</v>
      </c>
      <c r="BI797" s="102">
        <f t="shared" si="400"/>
        <v>0</v>
      </c>
      <c r="BJ797" s="102">
        <f t="shared" si="401"/>
        <v>1</v>
      </c>
      <c r="BK797" s="102">
        <f t="shared" si="402"/>
        <v>0</v>
      </c>
      <c r="BL797" s="102">
        <f t="shared" si="403"/>
        <v>0</v>
      </c>
      <c r="BN797" s="102"/>
    </row>
    <row r="798" spans="1:66" x14ac:dyDescent="0.25">
      <c r="A798" s="102" t="s">
        <v>17</v>
      </c>
      <c r="B798" s="102" t="s">
        <v>8</v>
      </c>
      <c r="C798" s="102" t="s">
        <v>8</v>
      </c>
      <c r="D798" s="102" t="s">
        <v>27</v>
      </c>
      <c r="E798" s="102" t="s">
        <v>1052</v>
      </c>
      <c r="F798" s="102" t="s">
        <v>1473</v>
      </c>
      <c r="G798" s="102">
        <v>1.264</v>
      </c>
      <c r="H798" s="102">
        <v>1</v>
      </c>
      <c r="I798" s="102">
        <v>1</v>
      </c>
      <c r="J798" s="167">
        <f>IFERROR(H798*VLOOKUP(A798, 'Advanced Parameters'!$B$7:$G$20, 6, FALSE)*VLOOKUP(A798, 'Growth Parameters'!$B$6:$H$19, 6, FALSE), 0)</f>
        <v>1</v>
      </c>
      <c r="K798" s="167">
        <f>IFERROR(IF('Advanced Parameters'!$C$5="n",'Raw Data'!I798*VLOOKUP(A798,'Advanced Parameters'!$B$7:$G$20,6,FALSE),J798*VLOOKUP(A798,'Advanced Parameters'!$B$7:$G$20,2,FALSE))*VLOOKUP(A798, 'Growth Parameters'!$B$6:$H$19, 6, FALSE), 0)</f>
        <v>1</v>
      </c>
      <c r="L798" s="167">
        <f t="shared" si="404"/>
        <v>0</v>
      </c>
      <c r="M798" s="168">
        <f>IFERROR(IF(G798="NA","NA",IF(G798&gt;'APC Parameters'!$K$6+VLOOKUP('Raw Data'!A798, 'APC Parameters'!$H$7:$L$20, 4, FALSE), 'APC Parameters'!$L$6+VLOOKUP('Raw Data'!A798, 'APC Parameters'!$H$7:$L$20, 5, FALSE), G798*('APC Parameters'!$J$6+VLOOKUP('Raw Data'!A798, 'APC Parameters'!$H$7:$L$20, 3, FALSE))+'APC Parameters'!$I$6+VLOOKUP('Raw Data'!A798, 'APC Parameters'!$H$7:$L$20, 2, FALSE))), 0)</f>
        <v>2044.3616000000002</v>
      </c>
      <c r="N798" s="168">
        <f t="shared" si="374"/>
        <v>2044.3616000000002</v>
      </c>
      <c r="O798" s="168">
        <f>IFERROR(IF(M798="NA",VLOOKUP(D798,'Internal Calculations'!$B$10:$C$11,2,FALSE), M798)*VLOOKUP(A798, 'Growth Parameters'!$B$6:$H$19, 7, FALSE), 0)</f>
        <v>2044.3616000000002</v>
      </c>
      <c r="P798" s="177">
        <f t="shared" si="375"/>
        <v>2044.3616000000002</v>
      </c>
      <c r="Q798" s="178">
        <f>IF('Funding Allocation Parameters'!$C$5="Basic Library Subsidy", MIN(O798*('Funding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MIN($O798*(VLOOKUP(CONCATENATE($A798, 'Funding Allocation Parameters'!$I$5), 'Library Subsidy Complex'!$C$2:$J$55, 2, FALSE)), VLOOKUP(CONCATENATE($A798, 'Funding Allocation Parameters'!$I$5), 'Library Subsidy Complex'!$C$2:$J$55, 4, FALSE)), 0)))))</f>
        <v>1189</v>
      </c>
      <c r="R798" s="178">
        <f>IF('Funding Allocation Parameters'!$C$5="Basic Library Subsidy", 0, IF('Funding Allocation Parameters'!$C$5="Grant funding",MIN(O798*('Funding Allocation Parameters'!$E$5), 'Funding Allocation Parameters'!$G$5), IF('Funding Allocation Parameters'!$C$5="Other author funding", 0, IF('Funding Allocation Parameters'!$C$5="Any discretionary funds (grants if available, other if no grants)", MIN(O798*('Funding Allocation Parameters'!$E$5), 'Funding Allocation Parameters'!$G$5), IF('Funding Allocation Parameters'!$C$5="Complex Library Subsidy", 0, 0)))))</f>
        <v>0</v>
      </c>
      <c r="S798" s="178">
        <f>IF('Funding Allocation Parameters'!$C$5="Basic Library Subsidy", 0, IF('Funding Allocation Parameters'!$C$5="Grant funding", 0, IF('Funding Allocation Parameters'!$C$5="Other author funding",  MIN(O798*('Funding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8" s="178">
        <f>IF('Funding Allocation Parameters'!$C$5="Basic Library Subsidy", MIN(O798*('Funding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MIN($O798*(VLOOKUP(CONCATENATE($A798, 'Funding Allocation Parameters'!$I$5), 'Library Subsidy Complex'!$C$2:$J$55, 6, FALSE)), VLOOKUP(CONCATENATE($A798, 'Funding Allocation Parameters'!$I$5), 'Library Subsidy Complex'!$C$2:$J$55, 8, FALSE)), 0)))))</f>
        <v>1189</v>
      </c>
      <c r="U798" s="178">
        <f>IF('Funding Allocation Parameters'!$C$5="Basic Library Subsidy", 0, IF('Funding Allocation Parameters'!$C$5="Grant funding", 0, IF('Funding Allocation Parameters'!$C$5="Other author funding",  MIN(O798*('Funding Allocation Parameters'!$E$5), 'Funding Allocation Parameters'!$G$5), IF('Funding Allocation Parameters'!$C$5="Any discretionary funds (grants if available, other if no grants)", MIN(O798*('Funding Allocation Parameters'!$E$5), 'Funding Allocation Parameters'!$G$5), IF('Funding Allocation Parameters'!$C$5="Complex Library Subsidy", 0, 0)))))</f>
        <v>0</v>
      </c>
      <c r="V798" s="177">
        <f t="shared" si="376"/>
        <v>855.36160000000018</v>
      </c>
      <c r="W798" s="177">
        <f t="shared" si="377"/>
        <v>855.36160000000018</v>
      </c>
      <c r="X798" s="179">
        <f>IF('Funding Allocation Parameters'!$C$6="Basic Library Subsidy", MIN(V798*'Funding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MIN(V798*VLOOKUP(CONCATENATE($A798, 'Funding Allocation Parameters'!$I$6), 'Library Subsidy Complex'!$C$2:$J$55, 2, FALSE), VLOOKUP(CONCATENATE($A798, 'Funding Allocation Parameters'!$I$6), 'Library Subsidy Complex'!$C$2:$J$55, 4, FALSE)), 0)))))</f>
        <v>0</v>
      </c>
      <c r="Y798" s="179">
        <f>IF('Funding Allocation Parameters'!$C$6="Basic Library Subsidy", 0, IF('Funding Allocation Parameters'!$C$6="Grant funding",MIN(V798*'Funding Allocation Parameters'!$E$6, 'Funding Allocation Parameters'!$G$6), IF('Funding Allocation Parameters'!$C$6="Other author funding", 0, IF('Funding Allocation Parameters'!$C$6="Any discretionary funds (grants if available, other if no grants)", MIN(V798*'Funding Allocation Parameters'!$E$6, 'Funding Allocation Parameters'!$G$6), IF('Funding Allocation Parameters'!$C$6="Complex Library Subsidy", 0, 0)))))</f>
        <v>855.36160000000018</v>
      </c>
      <c r="Z798" s="179">
        <f>IF('Funding Allocation Parameters'!$C$6="Basic Library Subsidy", 0, IF('Funding Allocation Parameters'!$C$6="Grant funding", 0, IF('Funding Allocation Parameters'!$C$6="Other author funding",  MIN(V798*'Funding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8" s="179">
        <f>IF('Funding Allocation Parameters'!$C$6="Basic Library Subsidy", MIN(W798*'Funding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MIN(W798*VLOOKUP(CONCATENATE($A798, 'Funding Allocation Parameters'!$I$6), 'Library Subsidy Complex'!$C$2:$J$55, 6, FALSE), VLOOKUP(CONCATENATE($A798, 'Funding Allocation Parameters'!$I$6), 'Library Subsidy Complex'!$C$2:$J$55, 8, FALSE)), 0)))))</f>
        <v>0</v>
      </c>
      <c r="AB798" s="179">
        <f>IF('Funding Allocation Parameters'!$C$6="Basic Library Subsidy", 0, IF('Funding Allocation Parameters'!$C$6="Grant funding", 0, IF('Funding Allocation Parameters'!$C$6="Other author funding",  MIN(W798*'Funding Allocation Parameters'!$E$6, 'Funding Allocation Parameters'!$G$6), IF('Funding Allocation Parameters'!$C$6="Any discretionary funds (grants if available, other if no grants)", MIN(W798*'Funding Allocation Parameters'!$E$6, 'Funding Allocation Parameters'!$G$6), IF('Funding Allocation Parameters'!$C$6="Complex Library Subsidy", 0, 0)))))</f>
        <v>855.36160000000018</v>
      </c>
      <c r="AC798" s="177">
        <f t="shared" si="378"/>
        <v>0</v>
      </c>
      <c r="AD798" s="177">
        <f t="shared" si="379"/>
        <v>0</v>
      </c>
      <c r="AE798" s="180">
        <f>IF('Funding Allocation Parameters'!$C$7="Basic Library Subsidy", MIN(AC798*'Funding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MIN(AC798*VLOOKUP(CONCATENATE($A798, 'Funding Allocation Parameters'!$I$7), 'Library Subsidy Complex'!$C$2:$J$55, 2, FALSE), VLOOKUP(CONCATENATE($A798, 'Funding Allocation Parameters'!$I$7), 'Library Subsidy Complex'!$C$2:$J$55, 4, FALSE)), 0)))))</f>
        <v>0</v>
      </c>
      <c r="AF798" s="180">
        <f>IF('Funding Allocation Parameters'!$C$7="Basic Library Subsidy", 0, IF('Funding Allocation Parameters'!$C$7="Grant funding",MIN(AC798*'Funding Allocation Parameters'!$E$7, 'Funding Allocation Parameters'!$G$7), IF('Funding Allocation Parameters'!$C$7="Other author funding", 0, IF('Funding Allocation Parameters'!$C$7="Any discretionary funds (grants if available, other if no grants)", MIN(AC798*'Funding Allocation Parameters'!$E$7, 'Funding Allocation Parameters'!$G$7), IF('Funding Allocation Parameters'!$C$7="Complex Library Subsidy", 0, 0)))))</f>
        <v>0</v>
      </c>
      <c r="AG798" s="180">
        <f>IF('Funding Allocation Parameters'!$C$7="Basic Library Subsidy", 0, IF('Funding Allocation Parameters'!$C$7="Grant funding", 0, IF('Funding Allocation Parameters'!$C$7="Other author funding",  MIN(AC798*'Funding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8" s="180">
        <f>IF('Funding Allocation Parameters'!$C$7="Basic Library Subsidy", MIN(AD798*'Funding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MIN(AD798*VLOOKUP(CONCATENATE($A798, 'Funding Allocation Parameters'!$I$7), 'Library Subsidy Complex'!$C$2:$J$55, 6, FALSE), VLOOKUP(CONCATENATE($A798, 'Funding Allocation Parameters'!$I$7), 'Library Subsidy Complex'!$C$2:$J$55, 8, FALSE)), 0)))))</f>
        <v>0</v>
      </c>
      <c r="AI798" s="180">
        <f>IF('Funding Allocation Parameters'!$C$7="Basic Library Subsidy", 0, IF('Funding Allocation Parameters'!$C$7="Grant funding", 0, IF('Funding Allocation Parameters'!$C$7="Other author funding",  MIN(AD798*'Funding Allocation Parameters'!$E$7, 'Funding Allocation Parameters'!$G$7), IF('Funding Allocation Parameters'!$C$7="Any discretionary funds (grants if available, other if no grants)", MIN(AD798*'Funding Allocation Parameters'!$E$7, 'Funding Allocation Parameters'!$G$7), IF('Funding Allocation Parameters'!$C$7="Complex Library Subsidy", 0, 0)))))</f>
        <v>0</v>
      </c>
      <c r="AJ798" s="177">
        <f t="shared" si="380"/>
        <v>0</v>
      </c>
      <c r="AK798" s="177">
        <f t="shared" si="381"/>
        <v>0</v>
      </c>
      <c r="AL798" s="181">
        <f>IF('Funding Allocation Parameters'!$C$8="Basic Library Subsidy", MIN(AJ798*'Funding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MIN(AJ798*VLOOKUP(CONCATENATE($A798, 'Funding Allocation Parameters'!$I$8), 'Library Subsidy Complex'!$C$2:$J$55, 2, FALSE), VLOOKUP(CONCATENATE($A798, 'Funding Allocation Parameters'!$I$8), 'Library Subsidy Complex'!$C$2:$J$55, 4, FALSE)), 0)))))</f>
        <v>0</v>
      </c>
      <c r="AM798" s="181">
        <f>IF('Funding Allocation Parameters'!$C$8="Basic Library Subsidy", 0, IF('Funding Allocation Parameters'!$C$8="Grant funding",MIN(AJ798*'Funding Allocation Parameters'!$E$8, 'Funding Allocation Parameters'!$G$8), IF('Funding Allocation Parameters'!$C$8="Other author funding", 0, IF('Funding Allocation Parameters'!$C$8="Any discretionary funds (grants if available, other if no grants)", MIN(AJ798*'Funding Allocation Parameters'!$E$8, 'Funding Allocation Parameters'!$G$8), IF('Funding Allocation Parameters'!$C$8="Complex Library Subsidy", 0, 0)))))</f>
        <v>0</v>
      </c>
      <c r="AN798" s="181">
        <f>IF('Funding Allocation Parameters'!$C$8="Basic Library Subsidy", 0, IF('Funding Allocation Parameters'!$C$8="Grant funding", 0, IF('Funding Allocation Parameters'!$C$8="Other author funding",  MIN(AJ798*'Funding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8" s="181">
        <f>IF('Funding Allocation Parameters'!$C$8="Basic Library Subsidy", MIN(AK798*'Funding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MIN(AK798*VLOOKUP(CONCATENATE($A798, 'Funding Allocation Parameters'!$I$8), 'Library Subsidy Complex'!$C$2:$J$55, 6, FALSE), VLOOKUP(CONCATENATE($A798, 'Funding Allocation Parameters'!$I$8), 'Library Subsidy Complex'!$C$2:$J$55, 8, FALSE)), 0)))))</f>
        <v>0</v>
      </c>
      <c r="AP798" s="181">
        <f>IF('Funding Allocation Parameters'!$C$8="Basic Library Subsidy", 0, IF('Funding Allocation Parameters'!$C$8="Grant funding", 0, IF('Funding Allocation Parameters'!$C$8="Other author funding",  MIN(AK798*'Funding Allocation Parameters'!$E$8, 'Funding Allocation Parameters'!$G$8), IF('Funding Allocation Parameters'!$C$8="Any discretionary funds (grants if available, other if no grants)", MIN(AK798*'Funding Allocation Parameters'!$E$8, 'Funding Allocation Parameters'!$G$8), IF('Funding Allocation Parameters'!$C$8="Complex Library Subsidy", 0, 0)))))</f>
        <v>0</v>
      </c>
      <c r="AQ798" s="177">
        <f t="shared" si="382"/>
        <v>0</v>
      </c>
      <c r="AR798" s="177">
        <f t="shared" si="383"/>
        <v>0</v>
      </c>
      <c r="AS798" s="182">
        <f t="shared" si="384"/>
        <v>1189</v>
      </c>
      <c r="AT798" s="182">
        <f t="shared" si="385"/>
        <v>855.36160000000018</v>
      </c>
      <c r="AU798" s="182">
        <f t="shared" si="386"/>
        <v>0</v>
      </c>
      <c r="AV798" s="182">
        <f t="shared" si="387"/>
        <v>1189</v>
      </c>
      <c r="AW798" s="182">
        <f t="shared" si="388"/>
        <v>855.36160000000018</v>
      </c>
      <c r="AX798" s="183">
        <f t="shared" si="389"/>
        <v>1189</v>
      </c>
      <c r="AY798" s="183">
        <f t="shared" si="390"/>
        <v>855.36160000000018</v>
      </c>
      <c r="AZ798" s="183">
        <f t="shared" si="391"/>
        <v>0</v>
      </c>
      <c r="BA798" s="183">
        <f t="shared" si="392"/>
        <v>0</v>
      </c>
      <c r="BB798" s="183">
        <f t="shared" si="393"/>
        <v>0</v>
      </c>
      <c r="BC798" s="184">
        <f t="shared" si="394"/>
        <v>1189</v>
      </c>
      <c r="BD798" s="184">
        <f t="shared" si="395"/>
        <v>0</v>
      </c>
      <c r="BE798" s="184">
        <f t="shared" si="396"/>
        <v>855.36160000000018</v>
      </c>
      <c r="BF798" s="184">
        <f t="shared" si="397"/>
        <v>0</v>
      </c>
      <c r="BG798" s="102">
        <f t="shared" si="398"/>
        <v>0</v>
      </c>
      <c r="BH798" s="102">
        <f t="shared" si="399"/>
        <v>0</v>
      </c>
      <c r="BI798" s="102">
        <f t="shared" si="400"/>
        <v>0</v>
      </c>
      <c r="BJ798" s="102">
        <f t="shared" si="401"/>
        <v>1</v>
      </c>
      <c r="BK798" s="102">
        <f t="shared" si="402"/>
        <v>0</v>
      </c>
      <c r="BL798" s="102">
        <f t="shared" si="403"/>
        <v>0</v>
      </c>
      <c r="BN798" s="102"/>
    </row>
    <row r="799" spans="1:66" x14ac:dyDescent="0.25">
      <c r="A799" s="102" t="s">
        <v>17</v>
      </c>
      <c r="B799" s="102" t="s">
        <v>8</v>
      </c>
      <c r="C799" s="102" t="s">
        <v>8</v>
      </c>
      <c r="D799" s="102" t="s">
        <v>27</v>
      </c>
      <c r="E799" s="102" t="s">
        <v>1474</v>
      </c>
      <c r="F799" s="102" t="s">
        <v>1475</v>
      </c>
      <c r="G799" s="102">
        <v>0.626</v>
      </c>
      <c r="H799" s="102">
        <v>1</v>
      </c>
      <c r="I799" s="102">
        <v>1</v>
      </c>
      <c r="J799" s="167">
        <f>IFERROR(H799*VLOOKUP(A799, 'Advanced Parameters'!$B$7:$G$20, 6, FALSE)*VLOOKUP(A799, 'Growth Parameters'!$B$6:$H$19, 6, FALSE), 0)</f>
        <v>1</v>
      </c>
      <c r="K799" s="167">
        <f>IFERROR(IF('Advanced Parameters'!$C$5="n",'Raw Data'!I799*VLOOKUP(A799,'Advanced Parameters'!$B$7:$G$20,6,FALSE),J799*VLOOKUP(A799,'Advanced Parameters'!$B$7:$G$20,2,FALSE))*VLOOKUP(A799, 'Growth Parameters'!$B$6:$H$19, 6, FALSE), 0)</f>
        <v>1</v>
      </c>
      <c r="L799" s="167">
        <f t="shared" si="404"/>
        <v>0</v>
      </c>
      <c r="M799" s="168">
        <f>IFERROR(IF(G799="NA","NA",IF(G799&gt;'APC Parameters'!$K$6+VLOOKUP('Raw Data'!A799, 'APC Parameters'!$H$7:$L$20, 4, FALSE), 'APC Parameters'!$L$6+VLOOKUP('Raw Data'!A799, 'APC Parameters'!$H$7:$L$20, 5, FALSE), G799*('APC Parameters'!$J$6+VLOOKUP('Raw Data'!A799, 'APC Parameters'!$H$7:$L$20, 3, FALSE))+'APC Parameters'!$I$6+VLOOKUP('Raw Data'!A799, 'APC Parameters'!$H$7:$L$20, 2, FALSE))), 0)</f>
        <v>1591.7644</v>
      </c>
      <c r="N799" s="168">
        <f t="shared" si="374"/>
        <v>1591.7644</v>
      </c>
      <c r="O799" s="168">
        <f>IFERROR(IF(M799="NA",VLOOKUP(D799,'Internal Calculations'!$B$10:$C$11,2,FALSE), M799)*VLOOKUP(A799, 'Growth Parameters'!$B$6:$H$19, 7, FALSE), 0)</f>
        <v>1591.7644</v>
      </c>
      <c r="P799" s="177">
        <f t="shared" si="375"/>
        <v>1591.7644</v>
      </c>
      <c r="Q799" s="178">
        <f>IF('Funding Allocation Parameters'!$C$5="Basic Library Subsidy", MIN(O799*('Funding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MIN($O799*(VLOOKUP(CONCATENATE($A799, 'Funding Allocation Parameters'!$I$5), 'Library Subsidy Complex'!$C$2:$J$55, 2, FALSE)), VLOOKUP(CONCATENATE($A799, 'Funding Allocation Parameters'!$I$5), 'Library Subsidy Complex'!$C$2:$J$55, 4, FALSE)), 0)))))</f>
        <v>1189</v>
      </c>
      <c r="R799" s="178">
        <f>IF('Funding Allocation Parameters'!$C$5="Basic Library Subsidy", 0, IF('Funding Allocation Parameters'!$C$5="Grant funding",MIN(O799*('Funding Allocation Parameters'!$E$5), 'Funding Allocation Parameters'!$G$5), IF('Funding Allocation Parameters'!$C$5="Other author funding", 0, IF('Funding Allocation Parameters'!$C$5="Any discretionary funds (grants if available, other if no grants)", MIN(O799*('Funding Allocation Parameters'!$E$5), 'Funding Allocation Parameters'!$G$5), IF('Funding Allocation Parameters'!$C$5="Complex Library Subsidy", 0, 0)))))</f>
        <v>0</v>
      </c>
      <c r="S799" s="178">
        <f>IF('Funding Allocation Parameters'!$C$5="Basic Library Subsidy", 0, IF('Funding Allocation Parameters'!$C$5="Grant funding", 0, IF('Funding Allocation Parameters'!$C$5="Other author funding",  MIN(O799*('Funding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799" s="178">
        <f>IF('Funding Allocation Parameters'!$C$5="Basic Library Subsidy", MIN(O799*('Funding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MIN($O799*(VLOOKUP(CONCATENATE($A799, 'Funding Allocation Parameters'!$I$5), 'Library Subsidy Complex'!$C$2:$J$55, 6, FALSE)), VLOOKUP(CONCATENATE($A799, 'Funding Allocation Parameters'!$I$5), 'Library Subsidy Complex'!$C$2:$J$55, 8, FALSE)), 0)))))</f>
        <v>1189</v>
      </c>
      <c r="U799" s="178">
        <f>IF('Funding Allocation Parameters'!$C$5="Basic Library Subsidy", 0, IF('Funding Allocation Parameters'!$C$5="Grant funding", 0, IF('Funding Allocation Parameters'!$C$5="Other author funding",  MIN(O799*('Funding Allocation Parameters'!$E$5), 'Funding Allocation Parameters'!$G$5), IF('Funding Allocation Parameters'!$C$5="Any discretionary funds (grants if available, other if no grants)", MIN(O799*('Funding Allocation Parameters'!$E$5), 'Funding Allocation Parameters'!$G$5), IF('Funding Allocation Parameters'!$C$5="Complex Library Subsidy", 0, 0)))))</f>
        <v>0</v>
      </c>
      <c r="V799" s="177">
        <f t="shared" si="376"/>
        <v>402.76440000000002</v>
      </c>
      <c r="W799" s="177">
        <f t="shared" si="377"/>
        <v>402.76440000000002</v>
      </c>
      <c r="X799" s="179">
        <f>IF('Funding Allocation Parameters'!$C$6="Basic Library Subsidy", MIN(V799*'Funding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MIN(V799*VLOOKUP(CONCATENATE($A799, 'Funding Allocation Parameters'!$I$6), 'Library Subsidy Complex'!$C$2:$J$55, 2, FALSE), VLOOKUP(CONCATENATE($A799, 'Funding Allocation Parameters'!$I$6), 'Library Subsidy Complex'!$C$2:$J$55, 4, FALSE)), 0)))))</f>
        <v>0</v>
      </c>
      <c r="Y799" s="179">
        <f>IF('Funding Allocation Parameters'!$C$6="Basic Library Subsidy", 0, IF('Funding Allocation Parameters'!$C$6="Grant funding",MIN(V799*'Funding Allocation Parameters'!$E$6, 'Funding Allocation Parameters'!$G$6), IF('Funding Allocation Parameters'!$C$6="Other author funding", 0, IF('Funding Allocation Parameters'!$C$6="Any discretionary funds (grants if available, other if no grants)", MIN(V799*'Funding Allocation Parameters'!$E$6, 'Funding Allocation Parameters'!$G$6), IF('Funding Allocation Parameters'!$C$6="Complex Library Subsidy", 0, 0)))))</f>
        <v>402.76440000000002</v>
      </c>
      <c r="Z799" s="179">
        <f>IF('Funding Allocation Parameters'!$C$6="Basic Library Subsidy", 0, IF('Funding Allocation Parameters'!$C$6="Grant funding", 0, IF('Funding Allocation Parameters'!$C$6="Other author funding",  MIN(V799*'Funding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799" s="179">
        <f>IF('Funding Allocation Parameters'!$C$6="Basic Library Subsidy", MIN(W799*'Funding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MIN(W799*VLOOKUP(CONCATENATE($A799, 'Funding Allocation Parameters'!$I$6), 'Library Subsidy Complex'!$C$2:$J$55, 6, FALSE), VLOOKUP(CONCATENATE($A799, 'Funding Allocation Parameters'!$I$6), 'Library Subsidy Complex'!$C$2:$J$55, 8, FALSE)), 0)))))</f>
        <v>0</v>
      </c>
      <c r="AB799" s="179">
        <f>IF('Funding Allocation Parameters'!$C$6="Basic Library Subsidy", 0, IF('Funding Allocation Parameters'!$C$6="Grant funding", 0, IF('Funding Allocation Parameters'!$C$6="Other author funding",  MIN(W799*'Funding Allocation Parameters'!$E$6, 'Funding Allocation Parameters'!$G$6), IF('Funding Allocation Parameters'!$C$6="Any discretionary funds (grants if available, other if no grants)", MIN(W799*'Funding Allocation Parameters'!$E$6, 'Funding Allocation Parameters'!$G$6), IF('Funding Allocation Parameters'!$C$6="Complex Library Subsidy", 0, 0)))))</f>
        <v>402.76440000000002</v>
      </c>
      <c r="AC799" s="177">
        <f t="shared" si="378"/>
        <v>0</v>
      </c>
      <c r="AD799" s="177">
        <f t="shared" si="379"/>
        <v>0</v>
      </c>
      <c r="AE799" s="180">
        <f>IF('Funding Allocation Parameters'!$C$7="Basic Library Subsidy", MIN(AC799*'Funding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MIN(AC799*VLOOKUP(CONCATENATE($A799, 'Funding Allocation Parameters'!$I$7), 'Library Subsidy Complex'!$C$2:$J$55, 2, FALSE), VLOOKUP(CONCATENATE($A799, 'Funding Allocation Parameters'!$I$7), 'Library Subsidy Complex'!$C$2:$J$55, 4, FALSE)), 0)))))</f>
        <v>0</v>
      </c>
      <c r="AF799" s="180">
        <f>IF('Funding Allocation Parameters'!$C$7="Basic Library Subsidy", 0, IF('Funding Allocation Parameters'!$C$7="Grant funding",MIN(AC799*'Funding Allocation Parameters'!$E$7, 'Funding Allocation Parameters'!$G$7), IF('Funding Allocation Parameters'!$C$7="Other author funding", 0, IF('Funding Allocation Parameters'!$C$7="Any discretionary funds (grants if available, other if no grants)", MIN(AC799*'Funding Allocation Parameters'!$E$7, 'Funding Allocation Parameters'!$G$7), IF('Funding Allocation Parameters'!$C$7="Complex Library Subsidy", 0, 0)))))</f>
        <v>0</v>
      </c>
      <c r="AG799" s="180">
        <f>IF('Funding Allocation Parameters'!$C$7="Basic Library Subsidy", 0, IF('Funding Allocation Parameters'!$C$7="Grant funding", 0, IF('Funding Allocation Parameters'!$C$7="Other author funding",  MIN(AC799*'Funding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799" s="180">
        <f>IF('Funding Allocation Parameters'!$C$7="Basic Library Subsidy", MIN(AD799*'Funding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MIN(AD799*VLOOKUP(CONCATENATE($A799, 'Funding Allocation Parameters'!$I$7), 'Library Subsidy Complex'!$C$2:$J$55, 6, FALSE), VLOOKUP(CONCATENATE($A799, 'Funding Allocation Parameters'!$I$7), 'Library Subsidy Complex'!$C$2:$J$55, 8, FALSE)), 0)))))</f>
        <v>0</v>
      </c>
      <c r="AI799" s="180">
        <f>IF('Funding Allocation Parameters'!$C$7="Basic Library Subsidy", 0, IF('Funding Allocation Parameters'!$C$7="Grant funding", 0, IF('Funding Allocation Parameters'!$C$7="Other author funding",  MIN(AD799*'Funding Allocation Parameters'!$E$7, 'Funding Allocation Parameters'!$G$7), IF('Funding Allocation Parameters'!$C$7="Any discretionary funds (grants if available, other if no grants)", MIN(AD799*'Funding Allocation Parameters'!$E$7, 'Funding Allocation Parameters'!$G$7), IF('Funding Allocation Parameters'!$C$7="Complex Library Subsidy", 0, 0)))))</f>
        <v>0</v>
      </c>
      <c r="AJ799" s="177">
        <f t="shared" si="380"/>
        <v>0</v>
      </c>
      <c r="AK799" s="177">
        <f t="shared" si="381"/>
        <v>0</v>
      </c>
      <c r="AL799" s="181">
        <f>IF('Funding Allocation Parameters'!$C$8="Basic Library Subsidy", MIN(AJ799*'Funding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MIN(AJ799*VLOOKUP(CONCATENATE($A799, 'Funding Allocation Parameters'!$I$8), 'Library Subsidy Complex'!$C$2:$J$55, 2, FALSE), VLOOKUP(CONCATENATE($A799, 'Funding Allocation Parameters'!$I$8), 'Library Subsidy Complex'!$C$2:$J$55, 4, FALSE)), 0)))))</f>
        <v>0</v>
      </c>
      <c r="AM799" s="181">
        <f>IF('Funding Allocation Parameters'!$C$8="Basic Library Subsidy", 0, IF('Funding Allocation Parameters'!$C$8="Grant funding",MIN(AJ799*'Funding Allocation Parameters'!$E$8, 'Funding Allocation Parameters'!$G$8), IF('Funding Allocation Parameters'!$C$8="Other author funding", 0, IF('Funding Allocation Parameters'!$C$8="Any discretionary funds (grants if available, other if no grants)", MIN(AJ799*'Funding Allocation Parameters'!$E$8, 'Funding Allocation Parameters'!$G$8), IF('Funding Allocation Parameters'!$C$8="Complex Library Subsidy", 0, 0)))))</f>
        <v>0</v>
      </c>
      <c r="AN799" s="181">
        <f>IF('Funding Allocation Parameters'!$C$8="Basic Library Subsidy", 0, IF('Funding Allocation Parameters'!$C$8="Grant funding", 0, IF('Funding Allocation Parameters'!$C$8="Other author funding",  MIN(AJ799*'Funding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799" s="181">
        <f>IF('Funding Allocation Parameters'!$C$8="Basic Library Subsidy", MIN(AK799*'Funding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MIN(AK799*VLOOKUP(CONCATENATE($A799, 'Funding Allocation Parameters'!$I$8), 'Library Subsidy Complex'!$C$2:$J$55, 6, FALSE), VLOOKUP(CONCATENATE($A799, 'Funding Allocation Parameters'!$I$8), 'Library Subsidy Complex'!$C$2:$J$55, 8, FALSE)), 0)))))</f>
        <v>0</v>
      </c>
      <c r="AP799" s="181">
        <f>IF('Funding Allocation Parameters'!$C$8="Basic Library Subsidy", 0, IF('Funding Allocation Parameters'!$C$8="Grant funding", 0, IF('Funding Allocation Parameters'!$C$8="Other author funding",  MIN(AK799*'Funding Allocation Parameters'!$E$8, 'Funding Allocation Parameters'!$G$8), IF('Funding Allocation Parameters'!$C$8="Any discretionary funds (grants if available, other if no grants)", MIN(AK799*'Funding Allocation Parameters'!$E$8, 'Funding Allocation Parameters'!$G$8), IF('Funding Allocation Parameters'!$C$8="Complex Library Subsidy", 0, 0)))))</f>
        <v>0</v>
      </c>
      <c r="AQ799" s="177">
        <f t="shared" si="382"/>
        <v>0</v>
      </c>
      <c r="AR799" s="177">
        <f t="shared" si="383"/>
        <v>0</v>
      </c>
      <c r="AS799" s="182">
        <f t="shared" si="384"/>
        <v>1189</v>
      </c>
      <c r="AT799" s="182">
        <f t="shared" si="385"/>
        <v>402.76440000000002</v>
      </c>
      <c r="AU799" s="182">
        <f t="shared" si="386"/>
        <v>0</v>
      </c>
      <c r="AV799" s="182">
        <f t="shared" si="387"/>
        <v>1189</v>
      </c>
      <c r="AW799" s="182">
        <f t="shared" si="388"/>
        <v>402.76440000000002</v>
      </c>
      <c r="AX799" s="183">
        <f t="shared" si="389"/>
        <v>1189</v>
      </c>
      <c r="AY799" s="183">
        <f t="shared" si="390"/>
        <v>402.76440000000002</v>
      </c>
      <c r="AZ799" s="183">
        <f t="shared" si="391"/>
        <v>0</v>
      </c>
      <c r="BA799" s="183">
        <f t="shared" si="392"/>
        <v>0</v>
      </c>
      <c r="BB799" s="183">
        <f t="shared" si="393"/>
        <v>0</v>
      </c>
      <c r="BC799" s="184">
        <f t="shared" si="394"/>
        <v>1189</v>
      </c>
      <c r="BD799" s="184">
        <f t="shared" si="395"/>
        <v>0</v>
      </c>
      <c r="BE799" s="184">
        <f t="shared" si="396"/>
        <v>402.76440000000002</v>
      </c>
      <c r="BF799" s="184">
        <f t="shared" si="397"/>
        <v>0</v>
      </c>
      <c r="BG799" s="102">
        <f t="shared" si="398"/>
        <v>0</v>
      </c>
      <c r="BH799" s="102">
        <f t="shared" si="399"/>
        <v>0</v>
      </c>
      <c r="BI799" s="102">
        <f t="shared" si="400"/>
        <v>0</v>
      </c>
      <c r="BJ799" s="102">
        <f t="shared" si="401"/>
        <v>1</v>
      </c>
      <c r="BK799" s="102">
        <f t="shared" si="402"/>
        <v>0</v>
      </c>
      <c r="BL799" s="102">
        <f t="shared" si="403"/>
        <v>0</v>
      </c>
      <c r="BN799" s="102"/>
    </row>
    <row r="800" spans="1:66" x14ac:dyDescent="0.25">
      <c r="A800" s="102" t="s">
        <v>26</v>
      </c>
      <c r="B800" s="102" t="s">
        <v>8</v>
      </c>
      <c r="C800" s="102" t="s">
        <v>8</v>
      </c>
      <c r="D800" s="102" t="s">
        <v>27</v>
      </c>
      <c r="E800" s="102" t="s">
        <v>28</v>
      </c>
      <c r="F800" s="102" t="s">
        <v>1476</v>
      </c>
      <c r="G800" s="102">
        <v>1.034</v>
      </c>
      <c r="H800" s="102">
        <v>1</v>
      </c>
      <c r="I800" s="102">
        <v>0.41699999999999998</v>
      </c>
      <c r="J800" s="167">
        <f>IFERROR(H800*VLOOKUP(A800, 'Advanced Parameters'!$B$7:$G$20, 6, FALSE)*VLOOKUP(A800, 'Growth Parameters'!$B$6:$H$19, 6, FALSE), 0)</f>
        <v>1</v>
      </c>
      <c r="K800" s="167">
        <f>IFERROR(IF('Advanced Parameters'!$C$5="n",'Raw Data'!I800*VLOOKUP(A800,'Advanced Parameters'!$B$7:$G$20,6,FALSE),J800*VLOOKUP(A800,'Advanced Parameters'!$B$7:$G$20,2,FALSE))*VLOOKUP(A800, 'Growth Parameters'!$B$6:$H$19, 6, FALSE), 0)</f>
        <v>0.41699999999999998</v>
      </c>
      <c r="L800" s="167">
        <f t="shared" si="404"/>
        <v>0.58299999999999996</v>
      </c>
      <c r="M800" s="168">
        <f>IFERROR(IF(G800="NA","NA",IF(G800&gt;'APC Parameters'!$K$6+VLOOKUP('Raw Data'!A800, 'APC Parameters'!$H$7:$L$20, 4, FALSE), 'APC Parameters'!$L$6+VLOOKUP('Raw Data'!A800, 'APC Parameters'!$H$7:$L$20, 5, FALSE), G800*('APC Parameters'!$J$6+VLOOKUP('Raw Data'!A800, 'APC Parameters'!$H$7:$L$20, 3, FALSE))+'APC Parameters'!$I$6+VLOOKUP('Raw Data'!A800, 'APC Parameters'!$H$7:$L$20, 2, FALSE))), 0)</f>
        <v>1881.1995999999999</v>
      </c>
      <c r="N800" s="168">
        <f t="shared" si="374"/>
        <v>1881.1995999999999</v>
      </c>
      <c r="O800" s="168">
        <f>IFERROR(IF(M800="NA",VLOOKUP(D800,'Internal Calculations'!$B$10:$C$11,2,FALSE), M800)*VLOOKUP(A800, 'Growth Parameters'!$B$6:$H$19, 7, FALSE), 0)</f>
        <v>1881.1995999999999</v>
      </c>
      <c r="P800" s="177">
        <f t="shared" si="375"/>
        <v>1881.1995999999999</v>
      </c>
      <c r="Q800" s="178">
        <f>IF('Funding Allocation Parameters'!$C$5="Basic Library Subsidy", MIN(O800*('Funding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MIN($O800*(VLOOKUP(CONCATENATE($A800, 'Funding Allocation Parameters'!$I$5), 'Library Subsidy Complex'!$C$2:$J$55, 2, FALSE)), VLOOKUP(CONCATENATE($A800, 'Funding Allocation Parameters'!$I$5), 'Library Subsidy Complex'!$C$2:$J$55, 4, FALSE)), 0)))))</f>
        <v>1189</v>
      </c>
      <c r="R800" s="178">
        <f>IF('Funding Allocation Parameters'!$C$5="Basic Library Subsidy", 0, IF('Funding Allocation Parameters'!$C$5="Grant funding",MIN(O800*('Funding Allocation Parameters'!$E$5), 'Funding Allocation Parameters'!$G$5), IF('Funding Allocation Parameters'!$C$5="Other author funding", 0, IF('Funding Allocation Parameters'!$C$5="Any discretionary funds (grants if available, other if no grants)", MIN(O800*('Funding Allocation Parameters'!$E$5), 'Funding Allocation Parameters'!$G$5), IF('Funding Allocation Parameters'!$C$5="Complex Library Subsidy", 0, 0)))))</f>
        <v>0</v>
      </c>
      <c r="S800" s="178">
        <f>IF('Funding Allocation Parameters'!$C$5="Basic Library Subsidy", 0, IF('Funding Allocation Parameters'!$C$5="Grant funding", 0, IF('Funding Allocation Parameters'!$C$5="Other author funding",  MIN(O800*('Funding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0" s="178">
        <f>IF('Funding Allocation Parameters'!$C$5="Basic Library Subsidy", MIN(O800*('Funding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MIN($O800*(VLOOKUP(CONCATENATE($A800, 'Funding Allocation Parameters'!$I$5), 'Library Subsidy Complex'!$C$2:$J$55, 6, FALSE)), VLOOKUP(CONCATENATE($A800, 'Funding Allocation Parameters'!$I$5), 'Library Subsidy Complex'!$C$2:$J$55, 8, FALSE)), 0)))))</f>
        <v>1189</v>
      </c>
      <c r="U800" s="178">
        <f>IF('Funding Allocation Parameters'!$C$5="Basic Library Subsidy", 0, IF('Funding Allocation Parameters'!$C$5="Grant funding", 0, IF('Funding Allocation Parameters'!$C$5="Other author funding",  MIN(O800*('Funding Allocation Parameters'!$E$5), 'Funding Allocation Parameters'!$G$5), IF('Funding Allocation Parameters'!$C$5="Any discretionary funds (grants if available, other if no grants)", MIN(O800*('Funding Allocation Parameters'!$E$5), 'Funding Allocation Parameters'!$G$5), IF('Funding Allocation Parameters'!$C$5="Complex Library Subsidy", 0, 0)))))</f>
        <v>0</v>
      </c>
      <c r="V800" s="177">
        <f t="shared" si="376"/>
        <v>692.19959999999992</v>
      </c>
      <c r="W800" s="177">
        <f t="shared" si="377"/>
        <v>692.19959999999992</v>
      </c>
      <c r="X800" s="179">
        <f>IF('Funding Allocation Parameters'!$C$6="Basic Library Subsidy", MIN(V800*'Funding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MIN(V800*VLOOKUP(CONCATENATE($A800, 'Funding Allocation Parameters'!$I$6), 'Library Subsidy Complex'!$C$2:$J$55, 2, FALSE), VLOOKUP(CONCATENATE($A800, 'Funding Allocation Parameters'!$I$6), 'Library Subsidy Complex'!$C$2:$J$55, 4, FALSE)), 0)))))</f>
        <v>0</v>
      </c>
      <c r="Y800" s="179">
        <f>IF('Funding Allocation Parameters'!$C$6="Basic Library Subsidy", 0, IF('Funding Allocation Parameters'!$C$6="Grant funding",MIN(V800*'Funding Allocation Parameters'!$E$6, 'Funding Allocation Parameters'!$G$6), IF('Funding Allocation Parameters'!$C$6="Other author funding", 0, IF('Funding Allocation Parameters'!$C$6="Any discretionary funds (grants if available, other if no grants)", MIN(V800*'Funding Allocation Parameters'!$E$6, 'Funding Allocation Parameters'!$G$6), IF('Funding Allocation Parameters'!$C$6="Complex Library Subsidy", 0, 0)))))</f>
        <v>692.19959999999992</v>
      </c>
      <c r="Z800" s="179">
        <f>IF('Funding Allocation Parameters'!$C$6="Basic Library Subsidy", 0, IF('Funding Allocation Parameters'!$C$6="Grant funding", 0, IF('Funding Allocation Parameters'!$C$6="Other author funding",  MIN(V800*'Funding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0" s="179">
        <f>IF('Funding Allocation Parameters'!$C$6="Basic Library Subsidy", MIN(W800*'Funding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MIN(W800*VLOOKUP(CONCATENATE($A800, 'Funding Allocation Parameters'!$I$6), 'Library Subsidy Complex'!$C$2:$J$55, 6, FALSE), VLOOKUP(CONCATENATE($A800, 'Funding Allocation Parameters'!$I$6), 'Library Subsidy Complex'!$C$2:$J$55, 8, FALSE)), 0)))))</f>
        <v>0</v>
      </c>
      <c r="AB800" s="179">
        <f>IF('Funding Allocation Parameters'!$C$6="Basic Library Subsidy", 0, IF('Funding Allocation Parameters'!$C$6="Grant funding", 0, IF('Funding Allocation Parameters'!$C$6="Other author funding",  MIN(W800*'Funding Allocation Parameters'!$E$6, 'Funding Allocation Parameters'!$G$6), IF('Funding Allocation Parameters'!$C$6="Any discretionary funds (grants if available, other if no grants)", MIN(W800*'Funding Allocation Parameters'!$E$6, 'Funding Allocation Parameters'!$G$6), IF('Funding Allocation Parameters'!$C$6="Complex Library Subsidy", 0, 0)))))</f>
        <v>692.19959999999992</v>
      </c>
      <c r="AC800" s="177">
        <f t="shared" si="378"/>
        <v>0</v>
      </c>
      <c r="AD800" s="177">
        <f t="shared" si="379"/>
        <v>0</v>
      </c>
      <c r="AE800" s="180">
        <f>IF('Funding Allocation Parameters'!$C$7="Basic Library Subsidy", MIN(AC800*'Funding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MIN(AC800*VLOOKUP(CONCATENATE($A800, 'Funding Allocation Parameters'!$I$7), 'Library Subsidy Complex'!$C$2:$J$55, 2, FALSE), VLOOKUP(CONCATENATE($A800, 'Funding Allocation Parameters'!$I$7), 'Library Subsidy Complex'!$C$2:$J$55, 4, FALSE)), 0)))))</f>
        <v>0</v>
      </c>
      <c r="AF800" s="180">
        <f>IF('Funding Allocation Parameters'!$C$7="Basic Library Subsidy", 0, IF('Funding Allocation Parameters'!$C$7="Grant funding",MIN(AC800*'Funding Allocation Parameters'!$E$7, 'Funding Allocation Parameters'!$G$7), IF('Funding Allocation Parameters'!$C$7="Other author funding", 0, IF('Funding Allocation Parameters'!$C$7="Any discretionary funds (grants if available, other if no grants)", MIN(AC800*'Funding Allocation Parameters'!$E$7, 'Funding Allocation Parameters'!$G$7), IF('Funding Allocation Parameters'!$C$7="Complex Library Subsidy", 0, 0)))))</f>
        <v>0</v>
      </c>
      <c r="AG800" s="180">
        <f>IF('Funding Allocation Parameters'!$C$7="Basic Library Subsidy", 0, IF('Funding Allocation Parameters'!$C$7="Grant funding", 0, IF('Funding Allocation Parameters'!$C$7="Other author funding",  MIN(AC800*'Funding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0" s="180">
        <f>IF('Funding Allocation Parameters'!$C$7="Basic Library Subsidy", MIN(AD800*'Funding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MIN(AD800*VLOOKUP(CONCATENATE($A800, 'Funding Allocation Parameters'!$I$7), 'Library Subsidy Complex'!$C$2:$J$55, 6, FALSE), VLOOKUP(CONCATENATE($A800, 'Funding Allocation Parameters'!$I$7), 'Library Subsidy Complex'!$C$2:$J$55, 8, FALSE)), 0)))))</f>
        <v>0</v>
      </c>
      <c r="AI800" s="180">
        <f>IF('Funding Allocation Parameters'!$C$7="Basic Library Subsidy", 0, IF('Funding Allocation Parameters'!$C$7="Grant funding", 0, IF('Funding Allocation Parameters'!$C$7="Other author funding",  MIN(AD800*'Funding Allocation Parameters'!$E$7, 'Funding Allocation Parameters'!$G$7), IF('Funding Allocation Parameters'!$C$7="Any discretionary funds (grants if available, other if no grants)", MIN(AD800*'Funding Allocation Parameters'!$E$7, 'Funding Allocation Parameters'!$G$7), IF('Funding Allocation Parameters'!$C$7="Complex Library Subsidy", 0, 0)))))</f>
        <v>0</v>
      </c>
      <c r="AJ800" s="177">
        <f t="shared" si="380"/>
        <v>0</v>
      </c>
      <c r="AK800" s="177">
        <f t="shared" si="381"/>
        <v>0</v>
      </c>
      <c r="AL800" s="181">
        <f>IF('Funding Allocation Parameters'!$C$8="Basic Library Subsidy", MIN(AJ800*'Funding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MIN(AJ800*VLOOKUP(CONCATENATE($A800, 'Funding Allocation Parameters'!$I$8), 'Library Subsidy Complex'!$C$2:$J$55, 2, FALSE), VLOOKUP(CONCATENATE($A800, 'Funding Allocation Parameters'!$I$8), 'Library Subsidy Complex'!$C$2:$J$55, 4, FALSE)), 0)))))</f>
        <v>0</v>
      </c>
      <c r="AM800" s="181">
        <f>IF('Funding Allocation Parameters'!$C$8="Basic Library Subsidy", 0, IF('Funding Allocation Parameters'!$C$8="Grant funding",MIN(AJ800*'Funding Allocation Parameters'!$E$8, 'Funding Allocation Parameters'!$G$8), IF('Funding Allocation Parameters'!$C$8="Other author funding", 0, IF('Funding Allocation Parameters'!$C$8="Any discretionary funds (grants if available, other if no grants)", MIN(AJ800*'Funding Allocation Parameters'!$E$8, 'Funding Allocation Parameters'!$G$8), IF('Funding Allocation Parameters'!$C$8="Complex Library Subsidy", 0, 0)))))</f>
        <v>0</v>
      </c>
      <c r="AN800" s="181">
        <f>IF('Funding Allocation Parameters'!$C$8="Basic Library Subsidy", 0, IF('Funding Allocation Parameters'!$C$8="Grant funding", 0, IF('Funding Allocation Parameters'!$C$8="Other author funding",  MIN(AJ800*'Funding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0" s="181">
        <f>IF('Funding Allocation Parameters'!$C$8="Basic Library Subsidy", MIN(AK800*'Funding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MIN(AK800*VLOOKUP(CONCATENATE($A800, 'Funding Allocation Parameters'!$I$8), 'Library Subsidy Complex'!$C$2:$J$55, 6, FALSE), VLOOKUP(CONCATENATE($A800, 'Funding Allocation Parameters'!$I$8), 'Library Subsidy Complex'!$C$2:$J$55, 8, FALSE)), 0)))))</f>
        <v>0</v>
      </c>
      <c r="AP800" s="181">
        <f>IF('Funding Allocation Parameters'!$C$8="Basic Library Subsidy", 0, IF('Funding Allocation Parameters'!$C$8="Grant funding", 0, IF('Funding Allocation Parameters'!$C$8="Other author funding",  MIN(AK800*'Funding Allocation Parameters'!$E$8, 'Funding Allocation Parameters'!$G$8), IF('Funding Allocation Parameters'!$C$8="Any discretionary funds (grants if available, other if no grants)", MIN(AK800*'Funding Allocation Parameters'!$E$8, 'Funding Allocation Parameters'!$G$8), IF('Funding Allocation Parameters'!$C$8="Complex Library Subsidy", 0, 0)))))</f>
        <v>0</v>
      </c>
      <c r="AQ800" s="177">
        <f t="shared" si="382"/>
        <v>0</v>
      </c>
      <c r="AR800" s="177">
        <f t="shared" si="383"/>
        <v>0</v>
      </c>
      <c r="AS800" s="182">
        <f t="shared" si="384"/>
        <v>1189</v>
      </c>
      <c r="AT800" s="182">
        <f t="shared" si="385"/>
        <v>692.19959999999992</v>
      </c>
      <c r="AU800" s="182">
        <f t="shared" si="386"/>
        <v>0</v>
      </c>
      <c r="AV800" s="182">
        <f t="shared" si="387"/>
        <v>1189</v>
      </c>
      <c r="AW800" s="182">
        <f t="shared" si="388"/>
        <v>692.19959999999992</v>
      </c>
      <c r="AX800" s="183">
        <f t="shared" si="389"/>
        <v>495.81299999999999</v>
      </c>
      <c r="AY800" s="183">
        <f t="shared" si="390"/>
        <v>288.64723319999996</v>
      </c>
      <c r="AZ800" s="183">
        <f t="shared" si="391"/>
        <v>0</v>
      </c>
      <c r="BA800" s="183">
        <f t="shared" si="392"/>
        <v>693.18700000000001</v>
      </c>
      <c r="BB800" s="183">
        <f t="shared" si="393"/>
        <v>403.5523667999999</v>
      </c>
      <c r="BC800" s="184">
        <f t="shared" si="394"/>
        <v>1189</v>
      </c>
      <c r="BD800" s="184">
        <f t="shared" si="395"/>
        <v>0</v>
      </c>
      <c r="BE800" s="184">
        <f t="shared" si="396"/>
        <v>288.64723319999996</v>
      </c>
      <c r="BF800" s="184">
        <f t="shared" si="397"/>
        <v>403.5523667999999</v>
      </c>
      <c r="BG800" s="102">
        <f t="shared" si="398"/>
        <v>0</v>
      </c>
      <c r="BH800" s="102">
        <f t="shared" si="399"/>
        <v>0</v>
      </c>
      <c r="BI800" s="102">
        <f t="shared" si="400"/>
        <v>0</v>
      </c>
      <c r="BJ800" s="102">
        <f t="shared" si="401"/>
        <v>0.41699999999999998</v>
      </c>
      <c r="BK800" s="102">
        <f t="shared" si="402"/>
        <v>0.58299999999999996</v>
      </c>
      <c r="BL800" s="102">
        <f t="shared" si="403"/>
        <v>0</v>
      </c>
      <c r="BN800" s="102"/>
    </row>
    <row r="801" spans="1:66" x14ac:dyDescent="0.25">
      <c r="A801" s="102" t="s">
        <v>19</v>
      </c>
      <c r="B801" s="102" t="s">
        <v>8</v>
      </c>
      <c r="C801" s="102" t="s">
        <v>8</v>
      </c>
      <c r="D801" s="102" t="s">
        <v>27</v>
      </c>
      <c r="E801" s="102" t="s">
        <v>1477</v>
      </c>
      <c r="F801" s="102" t="s">
        <v>1478</v>
      </c>
      <c r="G801" s="102">
        <v>1.37</v>
      </c>
      <c r="H801" s="102">
        <v>1</v>
      </c>
      <c r="I801" s="102">
        <v>0</v>
      </c>
      <c r="J801" s="167">
        <f>IFERROR(H801*VLOOKUP(A801, 'Advanced Parameters'!$B$7:$G$20, 6, FALSE)*VLOOKUP(A801, 'Growth Parameters'!$B$6:$H$19, 6, FALSE), 0)</f>
        <v>1</v>
      </c>
      <c r="K801" s="167">
        <f>IFERROR(IF('Advanced Parameters'!$C$5="n",'Raw Data'!I801*VLOOKUP(A801,'Advanced Parameters'!$B$7:$G$20,6,FALSE),J801*VLOOKUP(A801,'Advanced Parameters'!$B$7:$G$20,2,FALSE))*VLOOKUP(A801, 'Growth Parameters'!$B$6:$H$19, 6, FALSE), 0)</f>
        <v>0</v>
      </c>
      <c r="L801" s="167">
        <f t="shared" si="404"/>
        <v>1</v>
      </c>
      <c r="M801" s="168">
        <f>IFERROR(IF(G801="NA","NA",IF(G801&gt;'APC Parameters'!$K$6+VLOOKUP('Raw Data'!A801, 'APC Parameters'!$H$7:$L$20, 4, FALSE), 'APC Parameters'!$L$6+VLOOKUP('Raw Data'!A801, 'APC Parameters'!$H$7:$L$20, 5, FALSE), G801*('APC Parameters'!$J$6+VLOOKUP('Raw Data'!A801, 'APC Parameters'!$H$7:$L$20, 3, FALSE))+'APC Parameters'!$I$6+VLOOKUP('Raw Data'!A801, 'APC Parameters'!$H$7:$L$20, 2, FALSE))), 0)</f>
        <v>2119.558</v>
      </c>
      <c r="N801" s="168">
        <f t="shared" si="374"/>
        <v>2119.558</v>
      </c>
      <c r="O801" s="168">
        <f>IFERROR(IF(M801="NA",VLOOKUP(D801,'Internal Calculations'!$B$10:$C$11,2,FALSE), M801)*VLOOKUP(A801, 'Growth Parameters'!$B$6:$H$19, 7, FALSE), 0)</f>
        <v>2119.558</v>
      </c>
      <c r="P801" s="177">
        <f t="shared" si="375"/>
        <v>2119.558</v>
      </c>
      <c r="Q801" s="178">
        <f>IF('Funding Allocation Parameters'!$C$5="Basic Library Subsidy", MIN(O801*('Funding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MIN($O801*(VLOOKUP(CONCATENATE($A801, 'Funding Allocation Parameters'!$I$5), 'Library Subsidy Complex'!$C$2:$J$55, 2, FALSE)), VLOOKUP(CONCATENATE($A801, 'Funding Allocation Parameters'!$I$5), 'Library Subsidy Complex'!$C$2:$J$55, 4, FALSE)), 0)))))</f>
        <v>1189</v>
      </c>
      <c r="R801" s="178">
        <f>IF('Funding Allocation Parameters'!$C$5="Basic Library Subsidy", 0, IF('Funding Allocation Parameters'!$C$5="Grant funding",MIN(O801*('Funding Allocation Parameters'!$E$5), 'Funding Allocation Parameters'!$G$5), IF('Funding Allocation Parameters'!$C$5="Other author funding", 0, IF('Funding Allocation Parameters'!$C$5="Any discretionary funds (grants if available, other if no grants)", MIN(O801*('Funding Allocation Parameters'!$E$5), 'Funding Allocation Parameters'!$G$5), IF('Funding Allocation Parameters'!$C$5="Complex Library Subsidy", 0, 0)))))</f>
        <v>0</v>
      </c>
      <c r="S801" s="178">
        <f>IF('Funding Allocation Parameters'!$C$5="Basic Library Subsidy", 0, IF('Funding Allocation Parameters'!$C$5="Grant funding", 0, IF('Funding Allocation Parameters'!$C$5="Other author funding",  MIN(O801*('Funding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1" s="178">
        <f>IF('Funding Allocation Parameters'!$C$5="Basic Library Subsidy", MIN(O801*('Funding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MIN($O801*(VLOOKUP(CONCATENATE($A801, 'Funding Allocation Parameters'!$I$5), 'Library Subsidy Complex'!$C$2:$J$55, 6, FALSE)), VLOOKUP(CONCATENATE($A801, 'Funding Allocation Parameters'!$I$5), 'Library Subsidy Complex'!$C$2:$J$55, 8, FALSE)), 0)))))</f>
        <v>1189</v>
      </c>
      <c r="U801" s="178">
        <f>IF('Funding Allocation Parameters'!$C$5="Basic Library Subsidy", 0, IF('Funding Allocation Parameters'!$C$5="Grant funding", 0, IF('Funding Allocation Parameters'!$C$5="Other author funding",  MIN(O801*('Funding Allocation Parameters'!$E$5), 'Funding Allocation Parameters'!$G$5), IF('Funding Allocation Parameters'!$C$5="Any discretionary funds (grants if available, other if no grants)", MIN(O801*('Funding Allocation Parameters'!$E$5), 'Funding Allocation Parameters'!$G$5), IF('Funding Allocation Parameters'!$C$5="Complex Library Subsidy", 0, 0)))))</f>
        <v>0</v>
      </c>
      <c r="V801" s="177">
        <f t="shared" si="376"/>
        <v>930.55799999999999</v>
      </c>
      <c r="W801" s="177">
        <f t="shared" si="377"/>
        <v>930.55799999999999</v>
      </c>
      <c r="X801" s="179">
        <f>IF('Funding Allocation Parameters'!$C$6="Basic Library Subsidy", MIN(V801*'Funding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MIN(V801*VLOOKUP(CONCATENATE($A801, 'Funding Allocation Parameters'!$I$6), 'Library Subsidy Complex'!$C$2:$J$55, 2, FALSE), VLOOKUP(CONCATENATE($A801, 'Funding Allocation Parameters'!$I$6), 'Library Subsidy Complex'!$C$2:$J$55, 4, FALSE)), 0)))))</f>
        <v>0</v>
      </c>
      <c r="Y801" s="179">
        <f>IF('Funding Allocation Parameters'!$C$6="Basic Library Subsidy", 0, IF('Funding Allocation Parameters'!$C$6="Grant funding",MIN(V801*'Funding Allocation Parameters'!$E$6, 'Funding Allocation Parameters'!$G$6), IF('Funding Allocation Parameters'!$C$6="Other author funding", 0, IF('Funding Allocation Parameters'!$C$6="Any discretionary funds (grants if available, other if no grants)", MIN(V801*'Funding Allocation Parameters'!$E$6, 'Funding Allocation Parameters'!$G$6), IF('Funding Allocation Parameters'!$C$6="Complex Library Subsidy", 0, 0)))))</f>
        <v>930.55799999999999</v>
      </c>
      <c r="Z801" s="179">
        <f>IF('Funding Allocation Parameters'!$C$6="Basic Library Subsidy", 0, IF('Funding Allocation Parameters'!$C$6="Grant funding", 0, IF('Funding Allocation Parameters'!$C$6="Other author funding",  MIN(V801*'Funding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1" s="179">
        <f>IF('Funding Allocation Parameters'!$C$6="Basic Library Subsidy", MIN(W801*'Funding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MIN(W801*VLOOKUP(CONCATENATE($A801, 'Funding Allocation Parameters'!$I$6), 'Library Subsidy Complex'!$C$2:$J$55, 6, FALSE), VLOOKUP(CONCATENATE($A801, 'Funding Allocation Parameters'!$I$6), 'Library Subsidy Complex'!$C$2:$J$55, 8, FALSE)), 0)))))</f>
        <v>0</v>
      </c>
      <c r="AB801" s="179">
        <f>IF('Funding Allocation Parameters'!$C$6="Basic Library Subsidy", 0, IF('Funding Allocation Parameters'!$C$6="Grant funding", 0, IF('Funding Allocation Parameters'!$C$6="Other author funding",  MIN(W801*'Funding Allocation Parameters'!$E$6, 'Funding Allocation Parameters'!$G$6), IF('Funding Allocation Parameters'!$C$6="Any discretionary funds (grants if available, other if no grants)", MIN(W801*'Funding Allocation Parameters'!$E$6, 'Funding Allocation Parameters'!$G$6), IF('Funding Allocation Parameters'!$C$6="Complex Library Subsidy", 0, 0)))))</f>
        <v>930.55799999999999</v>
      </c>
      <c r="AC801" s="177">
        <f t="shared" si="378"/>
        <v>0</v>
      </c>
      <c r="AD801" s="177">
        <f t="shared" si="379"/>
        <v>0</v>
      </c>
      <c r="AE801" s="180">
        <f>IF('Funding Allocation Parameters'!$C$7="Basic Library Subsidy", MIN(AC801*'Funding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MIN(AC801*VLOOKUP(CONCATENATE($A801, 'Funding Allocation Parameters'!$I$7), 'Library Subsidy Complex'!$C$2:$J$55, 2, FALSE), VLOOKUP(CONCATENATE($A801, 'Funding Allocation Parameters'!$I$7), 'Library Subsidy Complex'!$C$2:$J$55, 4, FALSE)), 0)))))</f>
        <v>0</v>
      </c>
      <c r="AF801" s="180">
        <f>IF('Funding Allocation Parameters'!$C$7="Basic Library Subsidy", 0, IF('Funding Allocation Parameters'!$C$7="Grant funding",MIN(AC801*'Funding Allocation Parameters'!$E$7, 'Funding Allocation Parameters'!$G$7), IF('Funding Allocation Parameters'!$C$7="Other author funding", 0, IF('Funding Allocation Parameters'!$C$7="Any discretionary funds (grants if available, other if no grants)", MIN(AC801*'Funding Allocation Parameters'!$E$7, 'Funding Allocation Parameters'!$G$7), IF('Funding Allocation Parameters'!$C$7="Complex Library Subsidy", 0, 0)))))</f>
        <v>0</v>
      </c>
      <c r="AG801" s="180">
        <f>IF('Funding Allocation Parameters'!$C$7="Basic Library Subsidy", 0, IF('Funding Allocation Parameters'!$C$7="Grant funding", 0, IF('Funding Allocation Parameters'!$C$7="Other author funding",  MIN(AC801*'Funding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1" s="180">
        <f>IF('Funding Allocation Parameters'!$C$7="Basic Library Subsidy", MIN(AD801*'Funding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MIN(AD801*VLOOKUP(CONCATENATE($A801, 'Funding Allocation Parameters'!$I$7), 'Library Subsidy Complex'!$C$2:$J$55, 6, FALSE), VLOOKUP(CONCATENATE($A801, 'Funding Allocation Parameters'!$I$7), 'Library Subsidy Complex'!$C$2:$J$55, 8, FALSE)), 0)))))</f>
        <v>0</v>
      </c>
      <c r="AI801" s="180">
        <f>IF('Funding Allocation Parameters'!$C$7="Basic Library Subsidy", 0, IF('Funding Allocation Parameters'!$C$7="Grant funding", 0, IF('Funding Allocation Parameters'!$C$7="Other author funding",  MIN(AD801*'Funding Allocation Parameters'!$E$7, 'Funding Allocation Parameters'!$G$7), IF('Funding Allocation Parameters'!$C$7="Any discretionary funds (grants if available, other if no grants)", MIN(AD801*'Funding Allocation Parameters'!$E$7, 'Funding Allocation Parameters'!$G$7), IF('Funding Allocation Parameters'!$C$7="Complex Library Subsidy", 0, 0)))))</f>
        <v>0</v>
      </c>
      <c r="AJ801" s="177">
        <f t="shared" si="380"/>
        <v>0</v>
      </c>
      <c r="AK801" s="177">
        <f t="shared" si="381"/>
        <v>0</v>
      </c>
      <c r="AL801" s="181">
        <f>IF('Funding Allocation Parameters'!$C$8="Basic Library Subsidy", MIN(AJ801*'Funding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MIN(AJ801*VLOOKUP(CONCATENATE($A801, 'Funding Allocation Parameters'!$I$8), 'Library Subsidy Complex'!$C$2:$J$55, 2, FALSE), VLOOKUP(CONCATENATE($A801, 'Funding Allocation Parameters'!$I$8), 'Library Subsidy Complex'!$C$2:$J$55, 4, FALSE)), 0)))))</f>
        <v>0</v>
      </c>
      <c r="AM801" s="181">
        <f>IF('Funding Allocation Parameters'!$C$8="Basic Library Subsidy", 0, IF('Funding Allocation Parameters'!$C$8="Grant funding",MIN(AJ801*'Funding Allocation Parameters'!$E$8, 'Funding Allocation Parameters'!$G$8), IF('Funding Allocation Parameters'!$C$8="Other author funding", 0, IF('Funding Allocation Parameters'!$C$8="Any discretionary funds (grants if available, other if no grants)", MIN(AJ801*'Funding Allocation Parameters'!$E$8, 'Funding Allocation Parameters'!$G$8), IF('Funding Allocation Parameters'!$C$8="Complex Library Subsidy", 0, 0)))))</f>
        <v>0</v>
      </c>
      <c r="AN801" s="181">
        <f>IF('Funding Allocation Parameters'!$C$8="Basic Library Subsidy", 0, IF('Funding Allocation Parameters'!$C$8="Grant funding", 0, IF('Funding Allocation Parameters'!$C$8="Other author funding",  MIN(AJ801*'Funding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1" s="181">
        <f>IF('Funding Allocation Parameters'!$C$8="Basic Library Subsidy", MIN(AK801*'Funding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MIN(AK801*VLOOKUP(CONCATENATE($A801, 'Funding Allocation Parameters'!$I$8), 'Library Subsidy Complex'!$C$2:$J$55, 6, FALSE), VLOOKUP(CONCATENATE($A801, 'Funding Allocation Parameters'!$I$8), 'Library Subsidy Complex'!$C$2:$J$55, 8, FALSE)), 0)))))</f>
        <v>0</v>
      </c>
      <c r="AP801" s="181">
        <f>IF('Funding Allocation Parameters'!$C$8="Basic Library Subsidy", 0, IF('Funding Allocation Parameters'!$C$8="Grant funding", 0, IF('Funding Allocation Parameters'!$C$8="Other author funding",  MIN(AK801*'Funding Allocation Parameters'!$E$8, 'Funding Allocation Parameters'!$G$8), IF('Funding Allocation Parameters'!$C$8="Any discretionary funds (grants if available, other if no grants)", MIN(AK801*'Funding Allocation Parameters'!$E$8, 'Funding Allocation Parameters'!$G$8), IF('Funding Allocation Parameters'!$C$8="Complex Library Subsidy", 0, 0)))))</f>
        <v>0</v>
      </c>
      <c r="AQ801" s="177">
        <f t="shared" si="382"/>
        <v>0</v>
      </c>
      <c r="AR801" s="177">
        <f t="shared" si="383"/>
        <v>0</v>
      </c>
      <c r="AS801" s="182">
        <f t="shared" si="384"/>
        <v>1189</v>
      </c>
      <c r="AT801" s="182">
        <f t="shared" si="385"/>
        <v>930.55799999999999</v>
      </c>
      <c r="AU801" s="182">
        <f t="shared" si="386"/>
        <v>0</v>
      </c>
      <c r="AV801" s="182">
        <f t="shared" si="387"/>
        <v>1189</v>
      </c>
      <c r="AW801" s="182">
        <f t="shared" si="388"/>
        <v>930.55799999999999</v>
      </c>
      <c r="AX801" s="183">
        <f t="shared" si="389"/>
        <v>0</v>
      </c>
      <c r="AY801" s="183">
        <f t="shared" si="390"/>
        <v>0</v>
      </c>
      <c r="AZ801" s="183">
        <f t="shared" si="391"/>
        <v>0</v>
      </c>
      <c r="BA801" s="183">
        <f t="shared" si="392"/>
        <v>1189</v>
      </c>
      <c r="BB801" s="183">
        <f t="shared" si="393"/>
        <v>930.55799999999999</v>
      </c>
      <c r="BC801" s="184">
        <f t="shared" si="394"/>
        <v>1189</v>
      </c>
      <c r="BD801" s="184">
        <f t="shared" si="395"/>
        <v>0</v>
      </c>
      <c r="BE801" s="184">
        <f t="shared" si="396"/>
        <v>0</v>
      </c>
      <c r="BF801" s="184">
        <f t="shared" si="397"/>
        <v>930.55799999999999</v>
      </c>
      <c r="BG801" s="102">
        <f t="shared" si="398"/>
        <v>0</v>
      </c>
      <c r="BH801" s="102">
        <f t="shared" si="399"/>
        <v>0</v>
      </c>
      <c r="BI801" s="102">
        <f t="shared" si="400"/>
        <v>0</v>
      </c>
      <c r="BJ801" s="102">
        <f t="shared" si="401"/>
        <v>0</v>
      </c>
      <c r="BK801" s="102">
        <f t="shared" si="402"/>
        <v>1</v>
      </c>
      <c r="BL801" s="102">
        <f t="shared" si="403"/>
        <v>0</v>
      </c>
      <c r="BN801" s="102"/>
    </row>
    <row r="802" spans="1:66" x14ac:dyDescent="0.25">
      <c r="A802" s="102" t="s">
        <v>16</v>
      </c>
      <c r="B802" s="102" t="s">
        <v>8</v>
      </c>
      <c r="C802" s="102" t="s">
        <v>8</v>
      </c>
      <c r="D802" s="102" t="s">
        <v>27</v>
      </c>
      <c r="E802" s="102" t="s">
        <v>1479</v>
      </c>
      <c r="F802" s="102" t="s">
        <v>1480</v>
      </c>
      <c r="G802" s="102">
        <v>1.1890000000000001</v>
      </c>
      <c r="H802" s="102">
        <v>1</v>
      </c>
      <c r="I802" s="102">
        <v>1</v>
      </c>
      <c r="J802" s="167">
        <f>IFERROR(H802*VLOOKUP(A802, 'Advanced Parameters'!$B$7:$G$20, 6, FALSE)*VLOOKUP(A802, 'Growth Parameters'!$B$6:$H$19, 6, FALSE), 0)</f>
        <v>1</v>
      </c>
      <c r="K802" s="167">
        <f>IFERROR(IF('Advanced Parameters'!$C$5="n",'Raw Data'!I802*VLOOKUP(A802,'Advanced Parameters'!$B$7:$G$20,6,FALSE),J802*VLOOKUP(A802,'Advanced Parameters'!$B$7:$G$20,2,FALSE))*VLOOKUP(A802, 'Growth Parameters'!$B$6:$H$19, 6, FALSE), 0)</f>
        <v>1</v>
      </c>
      <c r="L802" s="167">
        <f t="shared" si="404"/>
        <v>0</v>
      </c>
      <c r="M802" s="168">
        <f>IFERROR(IF(G802="NA","NA",IF(G802&gt;'APC Parameters'!$K$6+VLOOKUP('Raw Data'!A802, 'APC Parameters'!$H$7:$L$20, 4, FALSE), 'APC Parameters'!$L$6+VLOOKUP('Raw Data'!A802, 'APC Parameters'!$H$7:$L$20, 5, FALSE), G802*('APC Parameters'!$J$6+VLOOKUP('Raw Data'!A802, 'APC Parameters'!$H$7:$L$20, 3, FALSE))+'APC Parameters'!$I$6+VLOOKUP('Raw Data'!A802, 'APC Parameters'!$H$7:$L$20, 2, FALSE))), 0)</f>
        <v>1991.1566</v>
      </c>
      <c r="N802" s="168">
        <f t="shared" si="374"/>
        <v>1991.1566</v>
      </c>
      <c r="O802" s="168">
        <f>IFERROR(IF(M802="NA",VLOOKUP(D802,'Internal Calculations'!$B$10:$C$11,2,FALSE), M802)*VLOOKUP(A802, 'Growth Parameters'!$B$6:$H$19, 7, FALSE), 0)</f>
        <v>1991.1566</v>
      </c>
      <c r="P802" s="177">
        <f t="shared" si="375"/>
        <v>1991.1566</v>
      </c>
      <c r="Q802" s="178">
        <f>IF('Funding Allocation Parameters'!$C$5="Basic Library Subsidy", MIN(O802*('Funding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MIN($O802*(VLOOKUP(CONCATENATE($A802, 'Funding Allocation Parameters'!$I$5), 'Library Subsidy Complex'!$C$2:$J$55, 2, FALSE)), VLOOKUP(CONCATENATE($A802, 'Funding Allocation Parameters'!$I$5), 'Library Subsidy Complex'!$C$2:$J$55, 4, FALSE)), 0)))))</f>
        <v>1189</v>
      </c>
      <c r="R802" s="178">
        <f>IF('Funding Allocation Parameters'!$C$5="Basic Library Subsidy", 0, IF('Funding Allocation Parameters'!$C$5="Grant funding",MIN(O802*('Funding Allocation Parameters'!$E$5), 'Funding Allocation Parameters'!$G$5), IF('Funding Allocation Parameters'!$C$5="Other author funding", 0, IF('Funding Allocation Parameters'!$C$5="Any discretionary funds (grants if available, other if no grants)", MIN(O802*('Funding Allocation Parameters'!$E$5), 'Funding Allocation Parameters'!$G$5), IF('Funding Allocation Parameters'!$C$5="Complex Library Subsidy", 0, 0)))))</f>
        <v>0</v>
      </c>
      <c r="S802" s="178">
        <f>IF('Funding Allocation Parameters'!$C$5="Basic Library Subsidy", 0, IF('Funding Allocation Parameters'!$C$5="Grant funding", 0, IF('Funding Allocation Parameters'!$C$5="Other author funding",  MIN(O802*('Funding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2" s="178">
        <f>IF('Funding Allocation Parameters'!$C$5="Basic Library Subsidy", MIN(O802*('Funding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MIN($O802*(VLOOKUP(CONCATENATE($A802, 'Funding Allocation Parameters'!$I$5), 'Library Subsidy Complex'!$C$2:$J$55, 6, FALSE)), VLOOKUP(CONCATENATE($A802, 'Funding Allocation Parameters'!$I$5), 'Library Subsidy Complex'!$C$2:$J$55, 8, FALSE)), 0)))))</f>
        <v>1189</v>
      </c>
      <c r="U802" s="178">
        <f>IF('Funding Allocation Parameters'!$C$5="Basic Library Subsidy", 0, IF('Funding Allocation Parameters'!$C$5="Grant funding", 0, IF('Funding Allocation Parameters'!$C$5="Other author funding",  MIN(O802*('Funding Allocation Parameters'!$E$5), 'Funding Allocation Parameters'!$G$5), IF('Funding Allocation Parameters'!$C$5="Any discretionary funds (grants if available, other if no grants)", MIN(O802*('Funding Allocation Parameters'!$E$5), 'Funding Allocation Parameters'!$G$5), IF('Funding Allocation Parameters'!$C$5="Complex Library Subsidy", 0, 0)))))</f>
        <v>0</v>
      </c>
      <c r="V802" s="177">
        <f t="shared" si="376"/>
        <v>802.15660000000003</v>
      </c>
      <c r="W802" s="177">
        <f t="shared" si="377"/>
        <v>802.15660000000003</v>
      </c>
      <c r="X802" s="179">
        <f>IF('Funding Allocation Parameters'!$C$6="Basic Library Subsidy", MIN(V802*'Funding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MIN(V802*VLOOKUP(CONCATENATE($A802, 'Funding Allocation Parameters'!$I$6), 'Library Subsidy Complex'!$C$2:$J$55, 2, FALSE), VLOOKUP(CONCATENATE($A802, 'Funding Allocation Parameters'!$I$6), 'Library Subsidy Complex'!$C$2:$J$55, 4, FALSE)), 0)))))</f>
        <v>0</v>
      </c>
      <c r="Y802" s="179">
        <f>IF('Funding Allocation Parameters'!$C$6="Basic Library Subsidy", 0, IF('Funding Allocation Parameters'!$C$6="Grant funding",MIN(V802*'Funding Allocation Parameters'!$E$6, 'Funding Allocation Parameters'!$G$6), IF('Funding Allocation Parameters'!$C$6="Other author funding", 0, IF('Funding Allocation Parameters'!$C$6="Any discretionary funds (grants if available, other if no grants)", MIN(V802*'Funding Allocation Parameters'!$E$6, 'Funding Allocation Parameters'!$G$6), IF('Funding Allocation Parameters'!$C$6="Complex Library Subsidy", 0, 0)))))</f>
        <v>802.15660000000003</v>
      </c>
      <c r="Z802" s="179">
        <f>IF('Funding Allocation Parameters'!$C$6="Basic Library Subsidy", 0, IF('Funding Allocation Parameters'!$C$6="Grant funding", 0, IF('Funding Allocation Parameters'!$C$6="Other author funding",  MIN(V802*'Funding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2" s="179">
        <f>IF('Funding Allocation Parameters'!$C$6="Basic Library Subsidy", MIN(W802*'Funding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MIN(W802*VLOOKUP(CONCATENATE($A802, 'Funding Allocation Parameters'!$I$6), 'Library Subsidy Complex'!$C$2:$J$55, 6, FALSE), VLOOKUP(CONCATENATE($A802, 'Funding Allocation Parameters'!$I$6), 'Library Subsidy Complex'!$C$2:$J$55, 8, FALSE)), 0)))))</f>
        <v>0</v>
      </c>
      <c r="AB802" s="179">
        <f>IF('Funding Allocation Parameters'!$C$6="Basic Library Subsidy", 0, IF('Funding Allocation Parameters'!$C$6="Grant funding", 0, IF('Funding Allocation Parameters'!$C$6="Other author funding",  MIN(W802*'Funding Allocation Parameters'!$E$6, 'Funding Allocation Parameters'!$G$6), IF('Funding Allocation Parameters'!$C$6="Any discretionary funds (grants if available, other if no grants)", MIN(W802*'Funding Allocation Parameters'!$E$6, 'Funding Allocation Parameters'!$G$6), IF('Funding Allocation Parameters'!$C$6="Complex Library Subsidy", 0, 0)))))</f>
        <v>802.15660000000003</v>
      </c>
      <c r="AC802" s="177">
        <f t="shared" si="378"/>
        <v>0</v>
      </c>
      <c r="AD802" s="177">
        <f t="shared" si="379"/>
        <v>0</v>
      </c>
      <c r="AE802" s="180">
        <f>IF('Funding Allocation Parameters'!$C$7="Basic Library Subsidy", MIN(AC802*'Funding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MIN(AC802*VLOOKUP(CONCATENATE($A802, 'Funding Allocation Parameters'!$I$7), 'Library Subsidy Complex'!$C$2:$J$55, 2, FALSE), VLOOKUP(CONCATENATE($A802, 'Funding Allocation Parameters'!$I$7), 'Library Subsidy Complex'!$C$2:$J$55, 4, FALSE)), 0)))))</f>
        <v>0</v>
      </c>
      <c r="AF802" s="180">
        <f>IF('Funding Allocation Parameters'!$C$7="Basic Library Subsidy", 0, IF('Funding Allocation Parameters'!$C$7="Grant funding",MIN(AC802*'Funding Allocation Parameters'!$E$7, 'Funding Allocation Parameters'!$G$7), IF('Funding Allocation Parameters'!$C$7="Other author funding", 0, IF('Funding Allocation Parameters'!$C$7="Any discretionary funds (grants if available, other if no grants)", MIN(AC802*'Funding Allocation Parameters'!$E$7, 'Funding Allocation Parameters'!$G$7), IF('Funding Allocation Parameters'!$C$7="Complex Library Subsidy", 0, 0)))))</f>
        <v>0</v>
      </c>
      <c r="AG802" s="180">
        <f>IF('Funding Allocation Parameters'!$C$7="Basic Library Subsidy", 0, IF('Funding Allocation Parameters'!$C$7="Grant funding", 0, IF('Funding Allocation Parameters'!$C$7="Other author funding",  MIN(AC802*'Funding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2" s="180">
        <f>IF('Funding Allocation Parameters'!$C$7="Basic Library Subsidy", MIN(AD802*'Funding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MIN(AD802*VLOOKUP(CONCATENATE($A802, 'Funding Allocation Parameters'!$I$7), 'Library Subsidy Complex'!$C$2:$J$55, 6, FALSE), VLOOKUP(CONCATENATE($A802, 'Funding Allocation Parameters'!$I$7), 'Library Subsidy Complex'!$C$2:$J$55, 8, FALSE)), 0)))))</f>
        <v>0</v>
      </c>
      <c r="AI802" s="180">
        <f>IF('Funding Allocation Parameters'!$C$7="Basic Library Subsidy", 0, IF('Funding Allocation Parameters'!$C$7="Grant funding", 0, IF('Funding Allocation Parameters'!$C$7="Other author funding",  MIN(AD802*'Funding Allocation Parameters'!$E$7, 'Funding Allocation Parameters'!$G$7), IF('Funding Allocation Parameters'!$C$7="Any discretionary funds (grants if available, other if no grants)", MIN(AD802*'Funding Allocation Parameters'!$E$7, 'Funding Allocation Parameters'!$G$7), IF('Funding Allocation Parameters'!$C$7="Complex Library Subsidy", 0, 0)))))</f>
        <v>0</v>
      </c>
      <c r="AJ802" s="177">
        <f t="shared" si="380"/>
        <v>0</v>
      </c>
      <c r="AK802" s="177">
        <f t="shared" si="381"/>
        <v>0</v>
      </c>
      <c r="AL802" s="181">
        <f>IF('Funding Allocation Parameters'!$C$8="Basic Library Subsidy", MIN(AJ802*'Funding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MIN(AJ802*VLOOKUP(CONCATENATE($A802, 'Funding Allocation Parameters'!$I$8), 'Library Subsidy Complex'!$C$2:$J$55, 2, FALSE), VLOOKUP(CONCATENATE($A802, 'Funding Allocation Parameters'!$I$8), 'Library Subsidy Complex'!$C$2:$J$55, 4, FALSE)), 0)))))</f>
        <v>0</v>
      </c>
      <c r="AM802" s="181">
        <f>IF('Funding Allocation Parameters'!$C$8="Basic Library Subsidy", 0, IF('Funding Allocation Parameters'!$C$8="Grant funding",MIN(AJ802*'Funding Allocation Parameters'!$E$8, 'Funding Allocation Parameters'!$G$8), IF('Funding Allocation Parameters'!$C$8="Other author funding", 0, IF('Funding Allocation Parameters'!$C$8="Any discretionary funds (grants if available, other if no grants)", MIN(AJ802*'Funding Allocation Parameters'!$E$8, 'Funding Allocation Parameters'!$G$8), IF('Funding Allocation Parameters'!$C$8="Complex Library Subsidy", 0, 0)))))</f>
        <v>0</v>
      </c>
      <c r="AN802" s="181">
        <f>IF('Funding Allocation Parameters'!$C$8="Basic Library Subsidy", 0, IF('Funding Allocation Parameters'!$C$8="Grant funding", 0, IF('Funding Allocation Parameters'!$C$8="Other author funding",  MIN(AJ802*'Funding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2" s="181">
        <f>IF('Funding Allocation Parameters'!$C$8="Basic Library Subsidy", MIN(AK802*'Funding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MIN(AK802*VLOOKUP(CONCATENATE($A802, 'Funding Allocation Parameters'!$I$8), 'Library Subsidy Complex'!$C$2:$J$55, 6, FALSE), VLOOKUP(CONCATENATE($A802, 'Funding Allocation Parameters'!$I$8), 'Library Subsidy Complex'!$C$2:$J$55, 8, FALSE)), 0)))))</f>
        <v>0</v>
      </c>
      <c r="AP802" s="181">
        <f>IF('Funding Allocation Parameters'!$C$8="Basic Library Subsidy", 0, IF('Funding Allocation Parameters'!$C$8="Grant funding", 0, IF('Funding Allocation Parameters'!$C$8="Other author funding",  MIN(AK802*'Funding Allocation Parameters'!$E$8, 'Funding Allocation Parameters'!$G$8), IF('Funding Allocation Parameters'!$C$8="Any discretionary funds (grants if available, other if no grants)", MIN(AK802*'Funding Allocation Parameters'!$E$8, 'Funding Allocation Parameters'!$G$8), IF('Funding Allocation Parameters'!$C$8="Complex Library Subsidy", 0, 0)))))</f>
        <v>0</v>
      </c>
      <c r="AQ802" s="177">
        <f t="shared" si="382"/>
        <v>0</v>
      </c>
      <c r="AR802" s="177">
        <f t="shared" si="383"/>
        <v>0</v>
      </c>
      <c r="AS802" s="182">
        <f t="shared" si="384"/>
        <v>1189</v>
      </c>
      <c r="AT802" s="182">
        <f t="shared" si="385"/>
        <v>802.15660000000003</v>
      </c>
      <c r="AU802" s="182">
        <f t="shared" si="386"/>
        <v>0</v>
      </c>
      <c r="AV802" s="182">
        <f t="shared" si="387"/>
        <v>1189</v>
      </c>
      <c r="AW802" s="182">
        <f t="shared" si="388"/>
        <v>802.15660000000003</v>
      </c>
      <c r="AX802" s="183">
        <f t="shared" si="389"/>
        <v>1189</v>
      </c>
      <c r="AY802" s="183">
        <f t="shared" si="390"/>
        <v>802.15660000000003</v>
      </c>
      <c r="AZ802" s="183">
        <f t="shared" si="391"/>
        <v>0</v>
      </c>
      <c r="BA802" s="183">
        <f t="shared" si="392"/>
        <v>0</v>
      </c>
      <c r="BB802" s="183">
        <f t="shared" si="393"/>
        <v>0</v>
      </c>
      <c r="BC802" s="184">
        <f t="shared" si="394"/>
        <v>1189</v>
      </c>
      <c r="BD802" s="184">
        <f t="shared" si="395"/>
        <v>0</v>
      </c>
      <c r="BE802" s="184">
        <f t="shared" si="396"/>
        <v>802.15660000000003</v>
      </c>
      <c r="BF802" s="184">
        <f t="shared" si="397"/>
        <v>0</v>
      </c>
      <c r="BG802" s="102">
        <f t="shared" si="398"/>
        <v>0</v>
      </c>
      <c r="BH802" s="102">
        <f t="shared" si="399"/>
        <v>0</v>
      </c>
      <c r="BI802" s="102">
        <f t="shared" si="400"/>
        <v>0</v>
      </c>
      <c r="BJ802" s="102">
        <f t="shared" si="401"/>
        <v>1</v>
      </c>
      <c r="BK802" s="102">
        <f t="shared" si="402"/>
        <v>0</v>
      </c>
      <c r="BL802" s="102">
        <f t="shared" si="403"/>
        <v>0</v>
      </c>
      <c r="BN802" s="102"/>
    </row>
    <row r="803" spans="1:66" x14ac:dyDescent="0.25">
      <c r="A803" s="102" t="s">
        <v>19</v>
      </c>
      <c r="B803" s="102" t="s">
        <v>8</v>
      </c>
      <c r="C803" s="102" t="s">
        <v>8</v>
      </c>
      <c r="D803" s="102" t="s">
        <v>27</v>
      </c>
      <c r="E803" s="102" t="s">
        <v>398</v>
      </c>
      <c r="F803" s="102" t="s">
        <v>1481</v>
      </c>
      <c r="G803" s="102">
        <v>2.4900000000000002</v>
      </c>
      <c r="H803" s="102">
        <v>1</v>
      </c>
      <c r="I803" s="102">
        <v>1</v>
      </c>
      <c r="J803" s="167">
        <f>IFERROR(H803*VLOOKUP(A803, 'Advanced Parameters'!$B$7:$G$20, 6, FALSE)*VLOOKUP(A803, 'Growth Parameters'!$B$6:$H$19, 6, FALSE), 0)</f>
        <v>1</v>
      </c>
      <c r="K803" s="167">
        <f>IFERROR(IF('Advanced Parameters'!$C$5="n",'Raw Data'!I803*VLOOKUP(A803,'Advanced Parameters'!$B$7:$G$20,6,FALSE),J803*VLOOKUP(A803,'Advanced Parameters'!$B$7:$G$20,2,FALSE))*VLOOKUP(A803, 'Growth Parameters'!$B$6:$H$19, 6, FALSE), 0)</f>
        <v>1</v>
      </c>
      <c r="L803" s="167">
        <f t="shared" si="404"/>
        <v>0</v>
      </c>
      <c r="M803" s="168">
        <f>IFERROR(IF(G803="NA","NA",IF(G803&gt;'APC Parameters'!$K$6+VLOOKUP('Raw Data'!A803, 'APC Parameters'!$H$7:$L$20, 4, FALSE), 'APC Parameters'!$L$6+VLOOKUP('Raw Data'!A803, 'APC Parameters'!$H$7:$L$20, 5, FALSE), G803*('APC Parameters'!$J$6+VLOOKUP('Raw Data'!A803, 'APC Parameters'!$H$7:$L$20, 3, FALSE))+'APC Parameters'!$I$6+VLOOKUP('Raw Data'!A803, 'APC Parameters'!$H$7:$L$20, 2, FALSE))), 0)</f>
        <v>2914.0860000000002</v>
      </c>
      <c r="N803" s="168">
        <f t="shared" si="374"/>
        <v>2914.0860000000002</v>
      </c>
      <c r="O803" s="168">
        <f>IFERROR(IF(M803="NA",VLOOKUP(D803,'Internal Calculations'!$B$10:$C$11,2,FALSE), M803)*VLOOKUP(A803, 'Growth Parameters'!$B$6:$H$19, 7, FALSE), 0)</f>
        <v>2914.0860000000002</v>
      </c>
      <c r="P803" s="177">
        <f t="shared" si="375"/>
        <v>2914.0860000000002</v>
      </c>
      <c r="Q803" s="178">
        <f>IF('Funding Allocation Parameters'!$C$5="Basic Library Subsidy", MIN(O803*('Funding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MIN($O803*(VLOOKUP(CONCATENATE($A803, 'Funding Allocation Parameters'!$I$5), 'Library Subsidy Complex'!$C$2:$J$55, 2, FALSE)), VLOOKUP(CONCATENATE($A803, 'Funding Allocation Parameters'!$I$5), 'Library Subsidy Complex'!$C$2:$J$55, 4, FALSE)), 0)))))</f>
        <v>1189</v>
      </c>
      <c r="R803" s="178">
        <f>IF('Funding Allocation Parameters'!$C$5="Basic Library Subsidy", 0, IF('Funding Allocation Parameters'!$C$5="Grant funding",MIN(O803*('Funding Allocation Parameters'!$E$5), 'Funding Allocation Parameters'!$G$5), IF('Funding Allocation Parameters'!$C$5="Other author funding", 0, IF('Funding Allocation Parameters'!$C$5="Any discretionary funds (grants if available, other if no grants)", MIN(O803*('Funding Allocation Parameters'!$E$5), 'Funding Allocation Parameters'!$G$5), IF('Funding Allocation Parameters'!$C$5="Complex Library Subsidy", 0, 0)))))</f>
        <v>0</v>
      </c>
      <c r="S803" s="178">
        <f>IF('Funding Allocation Parameters'!$C$5="Basic Library Subsidy", 0, IF('Funding Allocation Parameters'!$C$5="Grant funding", 0, IF('Funding Allocation Parameters'!$C$5="Other author funding",  MIN(O803*('Funding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3" s="178">
        <f>IF('Funding Allocation Parameters'!$C$5="Basic Library Subsidy", MIN(O803*('Funding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MIN($O803*(VLOOKUP(CONCATENATE($A803, 'Funding Allocation Parameters'!$I$5), 'Library Subsidy Complex'!$C$2:$J$55, 6, FALSE)), VLOOKUP(CONCATENATE($A803, 'Funding Allocation Parameters'!$I$5), 'Library Subsidy Complex'!$C$2:$J$55, 8, FALSE)), 0)))))</f>
        <v>1189</v>
      </c>
      <c r="U803" s="178">
        <f>IF('Funding Allocation Parameters'!$C$5="Basic Library Subsidy", 0, IF('Funding Allocation Parameters'!$C$5="Grant funding", 0, IF('Funding Allocation Parameters'!$C$5="Other author funding",  MIN(O803*('Funding Allocation Parameters'!$E$5), 'Funding Allocation Parameters'!$G$5), IF('Funding Allocation Parameters'!$C$5="Any discretionary funds (grants if available, other if no grants)", MIN(O803*('Funding Allocation Parameters'!$E$5), 'Funding Allocation Parameters'!$G$5), IF('Funding Allocation Parameters'!$C$5="Complex Library Subsidy", 0, 0)))))</f>
        <v>0</v>
      </c>
      <c r="V803" s="177">
        <f t="shared" si="376"/>
        <v>1725.0860000000002</v>
      </c>
      <c r="W803" s="177">
        <f t="shared" si="377"/>
        <v>1725.0860000000002</v>
      </c>
      <c r="X803" s="179">
        <f>IF('Funding Allocation Parameters'!$C$6="Basic Library Subsidy", MIN(V803*'Funding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MIN(V803*VLOOKUP(CONCATENATE($A803, 'Funding Allocation Parameters'!$I$6), 'Library Subsidy Complex'!$C$2:$J$55, 2, FALSE), VLOOKUP(CONCATENATE($A803, 'Funding Allocation Parameters'!$I$6), 'Library Subsidy Complex'!$C$2:$J$55, 4, FALSE)), 0)))))</f>
        <v>0</v>
      </c>
      <c r="Y803" s="179">
        <f>IF('Funding Allocation Parameters'!$C$6="Basic Library Subsidy", 0, IF('Funding Allocation Parameters'!$C$6="Grant funding",MIN(V803*'Funding Allocation Parameters'!$E$6, 'Funding Allocation Parameters'!$G$6), IF('Funding Allocation Parameters'!$C$6="Other author funding", 0, IF('Funding Allocation Parameters'!$C$6="Any discretionary funds (grants if available, other if no grants)", MIN(V803*'Funding Allocation Parameters'!$E$6, 'Funding Allocation Parameters'!$G$6), IF('Funding Allocation Parameters'!$C$6="Complex Library Subsidy", 0, 0)))))</f>
        <v>1725.0860000000002</v>
      </c>
      <c r="Z803" s="179">
        <f>IF('Funding Allocation Parameters'!$C$6="Basic Library Subsidy", 0, IF('Funding Allocation Parameters'!$C$6="Grant funding", 0, IF('Funding Allocation Parameters'!$C$6="Other author funding",  MIN(V803*'Funding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3" s="179">
        <f>IF('Funding Allocation Parameters'!$C$6="Basic Library Subsidy", MIN(W803*'Funding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MIN(W803*VLOOKUP(CONCATENATE($A803, 'Funding Allocation Parameters'!$I$6), 'Library Subsidy Complex'!$C$2:$J$55, 6, FALSE), VLOOKUP(CONCATENATE($A803, 'Funding Allocation Parameters'!$I$6), 'Library Subsidy Complex'!$C$2:$J$55, 8, FALSE)), 0)))))</f>
        <v>0</v>
      </c>
      <c r="AB803" s="179">
        <f>IF('Funding Allocation Parameters'!$C$6="Basic Library Subsidy", 0, IF('Funding Allocation Parameters'!$C$6="Grant funding", 0, IF('Funding Allocation Parameters'!$C$6="Other author funding",  MIN(W803*'Funding Allocation Parameters'!$E$6, 'Funding Allocation Parameters'!$G$6), IF('Funding Allocation Parameters'!$C$6="Any discretionary funds (grants if available, other if no grants)", MIN(W803*'Funding Allocation Parameters'!$E$6, 'Funding Allocation Parameters'!$G$6), IF('Funding Allocation Parameters'!$C$6="Complex Library Subsidy", 0, 0)))))</f>
        <v>1725.0860000000002</v>
      </c>
      <c r="AC803" s="177">
        <f t="shared" si="378"/>
        <v>0</v>
      </c>
      <c r="AD803" s="177">
        <f t="shared" si="379"/>
        <v>0</v>
      </c>
      <c r="AE803" s="180">
        <f>IF('Funding Allocation Parameters'!$C$7="Basic Library Subsidy", MIN(AC803*'Funding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MIN(AC803*VLOOKUP(CONCATENATE($A803, 'Funding Allocation Parameters'!$I$7), 'Library Subsidy Complex'!$C$2:$J$55, 2, FALSE), VLOOKUP(CONCATENATE($A803, 'Funding Allocation Parameters'!$I$7), 'Library Subsidy Complex'!$C$2:$J$55, 4, FALSE)), 0)))))</f>
        <v>0</v>
      </c>
      <c r="AF803" s="180">
        <f>IF('Funding Allocation Parameters'!$C$7="Basic Library Subsidy", 0, IF('Funding Allocation Parameters'!$C$7="Grant funding",MIN(AC803*'Funding Allocation Parameters'!$E$7, 'Funding Allocation Parameters'!$G$7), IF('Funding Allocation Parameters'!$C$7="Other author funding", 0, IF('Funding Allocation Parameters'!$C$7="Any discretionary funds (grants if available, other if no grants)", MIN(AC803*'Funding Allocation Parameters'!$E$7, 'Funding Allocation Parameters'!$G$7), IF('Funding Allocation Parameters'!$C$7="Complex Library Subsidy", 0, 0)))))</f>
        <v>0</v>
      </c>
      <c r="AG803" s="180">
        <f>IF('Funding Allocation Parameters'!$C$7="Basic Library Subsidy", 0, IF('Funding Allocation Parameters'!$C$7="Grant funding", 0, IF('Funding Allocation Parameters'!$C$7="Other author funding",  MIN(AC803*'Funding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3" s="180">
        <f>IF('Funding Allocation Parameters'!$C$7="Basic Library Subsidy", MIN(AD803*'Funding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MIN(AD803*VLOOKUP(CONCATENATE($A803, 'Funding Allocation Parameters'!$I$7), 'Library Subsidy Complex'!$C$2:$J$55, 6, FALSE), VLOOKUP(CONCATENATE($A803, 'Funding Allocation Parameters'!$I$7), 'Library Subsidy Complex'!$C$2:$J$55, 8, FALSE)), 0)))))</f>
        <v>0</v>
      </c>
      <c r="AI803" s="180">
        <f>IF('Funding Allocation Parameters'!$C$7="Basic Library Subsidy", 0, IF('Funding Allocation Parameters'!$C$7="Grant funding", 0, IF('Funding Allocation Parameters'!$C$7="Other author funding",  MIN(AD803*'Funding Allocation Parameters'!$E$7, 'Funding Allocation Parameters'!$G$7), IF('Funding Allocation Parameters'!$C$7="Any discretionary funds (grants if available, other if no grants)", MIN(AD803*'Funding Allocation Parameters'!$E$7, 'Funding Allocation Parameters'!$G$7), IF('Funding Allocation Parameters'!$C$7="Complex Library Subsidy", 0, 0)))))</f>
        <v>0</v>
      </c>
      <c r="AJ803" s="177">
        <f t="shared" si="380"/>
        <v>0</v>
      </c>
      <c r="AK803" s="177">
        <f t="shared" si="381"/>
        <v>0</v>
      </c>
      <c r="AL803" s="181">
        <f>IF('Funding Allocation Parameters'!$C$8="Basic Library Subsidy", MIN(AJ803*'Funding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MIN(AJ803*VLOOKUP(CONCATENATE($A803, 'Funding Allocation Parameters'!$I$8), 'Library Subsidy Complex'!$C$2:$J$55, 2, FALSE), VLOOKUP(CONCATENATE($A803, 'Funding Allocation Parameters'!$I$8), 'Library Subsidy Complex'!$C$2:$J$55, 4, FALSE)), 0)))))</f>
        <v>0</v>
      </c>
      <c r="AM803" s="181">
        <f>IF('Funding Allocation Parameters'!$C$8="Basic Library Subsidy", 0, IF('Funding Allocation Parameters'!$C$8="Grant funding",MIN(AJ803*'Funding Allocation Parameters'!$E$8, 'Funding Allocation Parameters'!$G$8), IF('Funding Allocation Parameters'!$C$8="Other author funding", 0, IF('Funding Allocation Parameters'!$C$8="Any discretionary funds (grants if available, other if no grants)", MIN(AJ803*'Funding Allocation Parameters'!$E$8, 'Funding Allocation Parameters'!$G$8), IF('Funding Allocation Parameters'!$C$8="Complex Library Subsidy", 0, 0)))))</f>
        <v>0</v>
      </c>
      <c r="AN803" s="181">
        <f>IF('Funding Allocation Parameters'!$C$8="Basic Library Subsidy", 0, IF('Funding Allocation Parameters'!$C$8="Grant funding", 0, IF('Funding Allocation Parameters'!$C$8="Other author funding",  MIN(AJ803*'Funding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3" s="181">
        <f>IF('Funding Allocation Parameters'!$C$8="Basic Library Subsidy", MIN(AK803*'Funding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MIN(AK803*VLOOKUP(CONCATENATE($A803, 'Funding Allocation Parameters'!$I$8), 'Library Subsidy Complex'!$C$2:$J$55, 6, FALSE), VLOOKUP(CONCATENATE($A803, 'Funding Allocation Parameters'!$I$8), 'Library Subsidy Complex'!$C$2:$J$55, 8, FALSE)), 0)))))</f>
        <v>0</v>
      </c>
      <c r="AP803" s="181">
        <f>IF('Funding Allocation Parameters'!$C$8="Basic Library Subsidy", 0, IF('Funding Allocation Parameters'!$C$8="Grant funding", 0, IF('Funding Allocation Parameters'!$C$8="Other author funding",  MIN(AK803*'Funding Allocation Parameters'!$E$8, 'Funding Allocation Parameters'!$G$8), IF('Funding Allocation Parameters'!$C$8="Any discretionary funds (grants if available, other if no grants)", MIN(AK803*'Funding Allocation Parameters'!$E$8, 'Funding Allocation Parameters'!$G$8), IF('Funding Allocation Parameters'!$C$8="Complex Library Subsidy", 0, 0)))))</f>
        <v>0</v>
      </c>
      <c r="AQ803" s="177">
        <f t="shared" si="382"/>
        <v>0</v>
      </c>
      <c r="AR803" s="177">
        <f t="shared" si="383"/>
        <v>0</v>
      </c>
      <c r="AS803" s="182">
        <f t="shared" si="384"/>
        <v>1189</v>
      </c>
      <c r="AT803" s="182">
        <f t="shared" si="385"/>
        <v>1725.0860000000002</v>
      </c>
      <c r="AU803" s="182">
        <f t="shared" si="386"/>
        <v>0</v>
      </c>
      <c r="AV803" s="182">
        <f t="shared" si="387"/>
        <v>1189</v>
      </c>
      <c r="AW803" s="182">
        <f t="shared" si="388"/>
        <v>1725.0860000000002</v>
      </c>
      <c r="AX803" s="183">
        <f t="shared" si="389"/>
        <v>1189</v>
      </c>
      <c r="AY803" s="183">
        <f t="shared" si="390"/>
        <v>1725.0860000000002</v>
      </c>
      <c r="AZ803" s="183">
        <f t="shared" si="391"/>
        <v>0</v>
      </c>
      <c r="BA803" s="183">
        <f t="shared" si="392"/>
        <v>0</v>
      </c>
      <c r="BB803" s="183">
        <f t="shared" si="393"/>
        <v>0</v>
      </c>
      <c r="BC803" s="184">
        <f t="shared" si="394"/>
        <v>1189</v>
      </c>
      <c r="BD803" s="184">
        <f t="shared" si="395"/>
        <v>0</v>
      </c>
      <c r="BE803" s="184">
        <f t="shared" si="396"/>
        <v>1725.0860000000002</v>
      </c>
      <c r="BF803" s="184">
        <f t="shared" si="397"/>
        <v>0</v>
      </c>
      <c r="BG803" s="102">
        <f t="shared" si="398"/>
        <v>0</v>
      </c>
      <c r="BH803" s="102">
        <f t="shared" si="399"/>
        <v>0</v>
      </c>
      <c r="BI803" s="102">
        <f t="shared" si="400"/>
        <v>0</v>
      </c>
      <c r="BJ803" s="102">
        <f t="shared" si="401"/>
        <v>1</v>
      </c>
      <c r="BK803" s="102">
        <f t="shared" si="402"/>
        <v>0</v>
      </c>
      <c r="BL803" s="102">
        <f t="shared" si="403"/>
        <v>0</v>
      </c>
      <c r="BN803" s="102"/>
    </row>
    <row r="804" spans="1:66" x14ac:dyDescent="0.25">
      <c r="A804" s="102" t="s">
        <v>13</v>
      </c>
      <c r="B804" s="102" t="s">
        <v>8</v>
      </c>
      <c r="C804" s="102" t="s">
        <v>8</v>
      </c>
      <c r="D804" s="102" t="s">
        <v>27</v>
      </c>
      <c r="E804" s="102" t="s">
        <v>1483</v>
      </c>
      <c r="F804" s="102" t="s">
        <v>1484</v>
      </c>
      <c r="G804" s="102">
        <v>1.1779999999999999</v>
      </c>
      <c r="H804" s="102">
        <v>1</v>
      </c>
      <c r="I804" s="102">
        <v>1</v>
      </c>
      <c r="J804" s="167">
        <f>IFERROR(H804*VLOOKUP(A804, 'Advanced Parameters'!$B$7:$G$20, 6, FALSE)*VLOOKUP(A804, 'Growth Parameters'!$B$6:$H$19, 6, FALSE), 0)</f>
        <v>1</v>
      </c>
      <c r="K804" s="167">
        <f>IFERROR(IF('Advanced Parameters'!$C$5="n",'Raw Data'!I804*VLOOKUP(A804,'Advanced Parameters'!$B$7:$G$20,6,FALSE),J804*VLOOKUP(A804,'Advanced Parameters'!$B$7:$G$20,2,FALSE))*VLOOKUP(A804, 'Growth Parameters'!$B$6:$H$19, 6, FALSE), 0)</f>
        <v>1</v>
      </c>
      <c r="L804" s="167">
        <f t="shared" si="404"/>
        <v>0</v>
      </c>
      <c r="M804" s="168">
        <f>IFERROR(IF(G804="NA","NA",IF(G804&gt;'APC Parameters'!$K$6+VLOOKUP('Raw Data'!A804, 'APC Parameters'!$H$7:$L$20, 4, FALSE), 'APC Parameters'!$L$6+VLOOKUP('Raw Data'!A804, 'APC Parameters'!$H$7:$L$20, 5, FALSE), G804*('APC Parameters'!$J$6+VLOOKUP('Raw Data'!A804, 'APC Parameters'!$H$7:$L$20, 3, FALSE))+'APC Parameters'!$I$6+VLOOKUP('Raw Data'!A804, 'APC Parameters'!$H$7:$L$20, 2, FALSE))), 0)</f>
        <v>1983.3532</v>
      </c>
      <c r="N804" s="168">
        <f t="shared" si="374"/>
        <v>1983.3532</v>
      </c>
      <c r="O804" s="168">
        <f>IFERROR(IF(M804="NA",VLOOKUP(D804,'Internal Calculations'!$B$10:$C$11,2,FALSE), M804)*VLOOKUP(A804, 'Growth Parameters'!$B$6:$H$19, 7, FALSE), 0)</f>
        <v>1983.3532</v>
      </c>
      <c r="P804" s="177">
        <f t="shared" si="375"/>
        <v>1983.3532</v>
      </c>
      <c r="Q804" s="178">
        <f>IF('Funding Allocation Parameters'!$C$5="Basic Library Subsidy", MIN(O804*('Funding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MIN($O804*(VLOOKUP(CONCATENATE($A804, 'Funding Allocation Parameters'!$I$5), 'Library Subsidy Complex'!$C$2:$J$55, 2, FALSE)), VLOOKUP(CONCATENATE($A804, 'Funding Allocation Parameters'!$I$5), 'Library Subsidy Complex'!$C$2:$J$55, 4, FALSE)), 0)))))</f>
        <v>1189</v>
      </c>
      <c r="R804" s="178">
        <f>IF('Funding Allocation Parameters'!$C$5="Basic Library Subsidy", 0, IF('Funding Allocation Parameters'!$C$5="Grant funding",MIN(O804*('Funding Allocation Parameters'!$E$5), 'Funding Allocation Parameters'!$G$5), IF('Funding Allocation Parameters'!$C$5="Other author funding", 0, IF('Funding Allocation Parameters'!$C$5="Any discretionary funds (grants if available, other if no grants)", MIN(O804*('Funding Allocation Parameters'!$E$5), 'Funding Allocation Parameters'!$G$5), IF('Funding Allocation Parameters'!$C$5="Complex Library Subsidy", 0, 0)))))</f>
        <v>0</v>
      </c>
      <c r="S804" s="178">
        <f>IF('Funding Allocation Parameters'!$C$5="Basic Library Subsidy", 0, IF('Funding Allocation Parameters'!$C$5="Grant funding", 0, IF('Funding Allocation Parameters'!$C$5="Other author funding",  MIN(O804*('Funding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4" s="178">
        <f>IF('Funding Allocation Parameters'!$C$5="Basic Library Subsidy", MIN(O804*('Funding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MIN($O804*(VLOOKUP(CONCATENATE($A804, 'Funding Allocation Parameters'!$I$5), 'Library Subsidy Complex'!$C$2:$J$55, 6, FALSE)), VLOOKUP(CONCATENATE($A804, 'Funding Allocation Parameters'!$I$5), 'Library Subsidy Complex'!$C$2:$J$55, 8, FALSE)), 0)))))</f>
        <v>1189</v>
      </c>
      <c r="U804" s="178">
        <f>IF('Funding Allocation Parameters'!$C$5="Basic Library Subsidy", 0, IF('Funding Allocation Parameters'!$C$5="Grant funding", 0, IF('Funding Allocation Parameters'!$C$5="Other author funding",  MIN(O804*('Funding Allocation Parameters'!$E$5), 'Funding Allocation Parameters'!$G$5), IF('Funding Allocation Parameters'!$C$5="Any discretionary funds (grants if available, other if no grants)", MIN(O804*('Funding Allocation Parameters'!$E$5), 'Funding Allocation Parameters'!$G$5), IF('Funding Allocation Parameters'!$C$5="Complex Library Subsidy", 0, 0)))))</f>
        <v>0</v>
      </c>
      <c r="V804" s="177">
        <f t="shared" si="376"/>
        <v>794.35320000000002</v>
      </c>
      <c r="W804" s="177">
        <f t="shared" si="377"/>
        <v>794.35320000000002</v>
      </c>
      <c r="X804" s="179">
        <f>IF('Funding Allocation Parameters'!$C$6="Basic Library Subsidy", MIN(V804*'Funding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MIN(V804*VLOOKUP(CONCATENATE($A804, 'Funding Allocation Parameters'!$I$6), 'Library Subsidy Complex'!$C$2:$J$55, 2, FALSE), VLOOKUP(CONCATENATE($A804, 'Funding Allocation Parameters'!$I$6), 'Library Subsidy Complex'!$C$2:$J$55, 4, FALSE)), 0)))))</f>
        <v>0</v>
      </c>
      <c r="Y804" s="179">
        <f>IF('Funding Allocation Parameters'!$C$6="Basic Library Subsidy", 0, IF('Funding Allocation Parameters'!$C$6="Grant funding",MIN(V804*'Funding Allocation Parameters'!$E$6, 'Funding Allocation Parameters'!$G$6), IF('Funding Allocation Parameters'!$C$6="Other author funding", 0, IF('Funding Allocation Parameters'!$C$6="Any discretionary funds (grants if available, other if no grants)", MIN(V804*'Funding Allocation Parameters'!$E$6, 'Funding Allocation Parameters'!$G$6), IF('Funding Allocation Parameters'!$C$6="Complex Library Subsidy", 0, 0)))))</f>
        <v>794.35320000000002</v>
      </c>
      <c r="Z804" s="179">
        <f>IF('Funding Allocation Parameters'!$C$6="Basic Library Subsidy", 0, IF('Funding Allocation Parameters'!$C$6="Grant funding", 0, IF('Funding Allocation Parameters'!$C$6="Other author funding",  MIN(V804*'Funding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4" s="179">
        <f>IF('Funding Allocation Parameters'!$C$6="Basic Library Subsidy", MIN(W804*'Funding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MIN(W804*VLOOKUP(CONCATENATE($A804, 'Funding Allocation Parameters'!$I$6), 'Library Subsidy Complex'!$C$2:$J$55, 6, FALSE), VLOOKUP(CONCATENATE($A804, 'Funding Allocation Parameters'!$I$6), 'Library Subsidy Complex'!$C$2:$J$55, 8, FALSE)), 0)))))</f>
        <v>0</v>
      </c>
      <c r="AB804" s="179">
        <f>IF('Funding Allocation Parameters'!$C$6="Basic Library Subsidy", 0, IF('Funding Allocation Parameters'!$C$6="Grant funding", 0, IF('Funding Allocation Parameters'!$C$6="Other author funding",  MIN(W804*'Funding Allocation Parameters'!$E$6, 'Funding Allocation Parameters'!$G$6), IF('Funding Allocation Parameters'!$C$6="Any discretionary funds (grants if available, other if no grants)", MIN(W804*'Funding Allocation Parameters'!$E$6, 'Funding Allocation Parameters'!$G$6), IF('Funding Allocation Parameters'!$C$6="Complex Library Subsidy", 0, 0)))))</f>
        <v>794.35320000000002</v>
      </c>
      <c r="AC804" s="177">
        <f t="shared" si="378"/>
        <v>0</v>
      </c>
      <c r="AD804" s="177">
        <f t="shared" si="379"/>
        <v>0</v>
      </c>
      <c r="AE804" s="180">
        <f>IF('Funding Allocation Parameters'!$C$7="Basic Library Subsidy", MIN(AC804*'Funding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MIN(AC804*VLOOKUP(CONCATENATE($A804, 'Funding Allocation Parameters'!$I$7), 'Library Subsidy Complex'!$C$2:$J$55, 2, FALSE), VLOOKUP(CONCATENATE($A804, 'Funding Allocation Parameters'!$I$7), 'Library Subsidy Complex'!$C$2:$J$55, 4, FALSE)), 0)))))</f>
        <v>0</v>
      </c>
      <c r="AF804" s="180">
        <f>IF('Funding Allocation Parameters'!$C$7="Basic Library Subsidy", 0, IF('Funding Allocation Parameters'!$C$7="Grant funding",MIN(AC804*'Funding Allocation Parameters'!$E$7, 'Funding Allocation Parameters'!$G$7), IF('Funding Allocation Parameters'!$C$7="Other author funding", 0, IF('Funding Allocation Parameters'!$C$7="Any discretionary funds (grants if available, other if no grants)", MIN(AC804*'Funding Allocation Parameters'!$E$7, 'Funding Allocation Parameters'!$G$7), IF('Funding Allocation Parameters'!$C$7="Complex Library Subsidy", 0, 0)))))</f>
        <v>0</v>
      </c>
      <c r="AG804" s="180">
        <f>IF('Funding Allocation Parameters'!$C$7="Basic Library Subsidy", 0, IF('Funding Allocation Parameters'!$C$7="Grant funding", 0, IF('Funding Allocation Parameters'!$C$7="Other author funding",  MIN(AC804*'Funding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4" s="180">
        <f>IF('Funding Allocation Parameters'!$C$7="Basic Library Subsidy", MIN(AD804*'Funding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MIN(AD804*VLOOKUP(CONCATENATE($A804, 'Funding Allocation Parameters'!$I$7), 'Library Subsidy Complex'!$C$2:$J$55, 6, FALSE), VLOOKUP(CONCATENATE($A804, 'Funding Allocation Parameters'!$I$7), 'Library Subsidy Complex'!$C$2:$J$55, 8, FALSE)), 0)))))</f>
        <v>0</v>
      </c>
      <c r="AI804" s="180">
        <f>IF('Funding Allocation Parameters'!$C$7="Basic Library Subsidy", 0, IF('Funding Allocation Parameters'!$C$7="Grant funding", 0, IF('Funding Allocation Parameters'!$C$7="Other author funding",  MIN(AD804*'Funding Allocation Parameters'!$E$7, 'Funding Allocation Parameters'!$G$7), IF('Funding Allocation Parameters'!$C$7="Any discretionary funds (grants if available, other if no grants)", MIN(AD804*'Funding Allocation Parameters'!$E$7, 'Funding Allocation Parameters'!$G$7), IF('Funding Allocation Parameters'!$C$7="Complex Library Subsidy", 0, 0)))))</f>
        <v>0</v>
      </c>
      <c r="AJ804" s="177">
        <f t="shared" si="380"/>
        <v>0</v>
      </c>
      <c r="AK804" s="177">
        <f t="shared" si="381"/>
        <v>0</v>
      </c>
      <c r="AL804" s="181">
        <f>IF('Funding Allocation Parameters'!$C$8="Basic Library Subsidy", MIN(AJ804*'Funding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MIN(AJ804*VLOOKUP(CONCATENATE($A804, 'Funding Allocation Parameters'!$I$8), 'Library Subsidy Complex'!$C$2:$J$55, 2, FALSE), VLOOKUP(CONCATENATE($A804, 'Funding Allocation Parameters'!$I$8), 'Library Subsidy Complex'!$C$2:$J$55, 4, FALSE)), 0)))))</f>
        <v>0</v>
      </c>
      <c r="AM804" s="181">
        <f>IF('Funding Allocation Parameters'!$C$8="Basic Library Subsidy", 0, IF('Funding Allocation Parameters'!$C$8="Grant funding",MIN(AJ804*'Funding Allocation Parameters'!$E$8, 'Funding Allocation Parameters'!$G$8), IF('Funding Allocation Parameters'!$C$8="Other author funding", 0, IF('Funding Allocation Parameters'!$C$8="Any discretionary funds (grants if available, other if no grants)", MIN(AJ804*'Funding Allocation Parameters'!$E$8, 'Funding Allocation Parameters'!$G$8), IF('Funding Allocation Parameters'!$C$8="Complex Library Subsidy", 0, 0)))))</f>
        <v>0</v>
      </c>
      <c r="AN804" s="181">
        <f>IF('Funding Allocation Parameters'!$C$8="Basic Library Subsidy", 0, IF('Funding Allocation Parameters'!$C$8="Grant funding", 0, IF('Funding Allocation Parameters'!$C$8="Other author funding",  MIN(AJ804*'Funding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4" s="181">
        <f>IF('Funding Allocation Parameters'!$C$8="Basic Library Subsidy", MIN(AK804*'Funding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MIN(AK804*VLOOKUP(CONCATENATE($A804, 'Funding Allocation Parameters'!$I$8), 'Library Subsidy Complex'!$C$2:$J$55, 6, FALSE), VLOOKUP(CONCATENATE($A804, 'Funding Allocation Parameters'!$I$8), 'Library Subsidy Complex'!$C$2:$J$55, 8, FALSE)), 0)))))</f>
        <v>0</v>
      </c>
      <c r="AP804" s="181">
        <f>IF('Funding Allocation Parameters'!$C$8="Basic Library Subsidy", 0, IF('Funding Allocation Parameters'!$C$8="Grant funding", 0, IF('Funding Allocation Parameters'!$C$8="Other author funding",  MIN(AK804*'Funding Allocation Parameters'!$E$8, 'Funding Allocation Parameters'!$G$8), IF('Funding Allocation Parameters'!$C$8="Any discretionary funds (grants if available, other if no grants)", MIN(AK804*'Funding Allocation Parameters'!$E$8, 'Funding Allocation Parameters'!$G$8), IF('Funding Allocation Parameters'!$C$8="Complex Library Subsidy", 0, 0)))))</f>
        <v>0</v>
      </c>
      <c r="AQ804" s="177">
        <f t="shared" si="382"/>
        <v>0</v>
      </c>
      <c r="AR804" s="177">
        <f t="shared" si="383"/>
        <v>0</v>
      </c>
      <c r="AS804" s="182">
        <f t="shared" si="384"/>
        <v>1189</v>
      </c>
      <c r="AT804" s="182">
        <f t="shared" si="385"/>
        <v>794.35320000000002</v>
      </c>
      <c r="AU804" s="182">
        <f t="shared" si="386"/>
        <v>0</v>
      </c>
      <c r="AV804" s="182">
        <f t="shared" si="387"/>
        <v>1189</v>
      </c>
      <c r="AW804" s="182">
        <f t="shared" si="388"/>
        <v>794.35320000000002</v>
      </c>
      <c r="AX804" s="183">
        <f t="shared" si="389"/>
        <v>1189</v>
      </c>
      <c r="AY804" s="183">
        <f t="shared" si="390"/>
        <v>794.35320000000002</v>
      </c>
      <c r="AZ804" s="183">
        <f t="shared" si="391"/>
        <v>0</v>
      </c>
      <c r="BA804" s="183">
        <f t="shared" si="392"/>
        <v>0</v>
      </c>
      <c r="BB804" s="183">
        <f t="shared" si="393"/>
        <v>0</v>
      </c>
      <c r="BC804" s="184">
        <f t="shared" si="394"/>
        <v>1189</v>
      </c>
      <c r="BD804" s="184">
        <f t="shared" si="395"/>
        <v>0</v>
      </c>
      <c r="BE804" s="184">
        <f t="shared" si="396"/>
        <v>794.35320000000002</v>
      </c>
      <c r="BF804" s="184">
        <f t="shared" si="397"/>
        <v>0</v>
      </c>
      <c r="BG804" s="102">
        <f t="shared" si="398"/>
        <v>0</v>
      </c>
      <c r="BH804" s="102">
        <f t="shared" si="399"/>
        <v>0</v>
      </c>
      <c r="BI804" s="102">
        <f t="shared" si="400"/>
        <v>0</v>
      </c>
      <c r="BJ804" s="102">
        <f t="shared" si="401"/>
        <v>1</v>
      </c>
      <c r="BK804" s="102">
        <f t="shared" si="402"/>
        <v>0</v>
      </c>
      <c r="BL804" s="102">
        <f t="shared" si="403"/>
        <v>0</v>
      </c>
      <c r="BN804" s="102"/>
    </row>
    <row r="805" spans="1:66" x14ac:dyDescent="0.25">
      <c r="A805" s="102" t="s">
        <v>24</v>
      </c>
      <c r="B805" s="102" t="s">
        <v>8</v>
      </c>
      <c r="C805" s="102" t="s">
        <v>8</v>
      </c>
      <c r="D805" s="102" t="s">
        <v>27</v>
      </c>
      <c r="E805" s="102" t="s">
        <v>30</v>
      </c>
      <c r="F805" s="102" t="s">
        <v>1485</v>
      </c>
      <c r="G805" s="102">
        <v>1.204</v>
      </c>
      <c r="H805" s="102">
        <v>1</v>
      </c>
      <c r="I805" s="102">
        <v>1</v>
      </c>
      <c r="J805" s="167">
        <f>IFERROR(H805*VLOOKUP(A805, 'Advanced Parameters'!$B$7:$G$20, 6, FALSE)*VLOOKUP(A805, 'Growth Parameters'!$B$6:$H$19, 6, FALSE), 0)</f>
        <v>1</v>
      </c>
      <c r="K805" s="167">
        <f>IFERROR(IF('Advanced Parameters'!$C$5="n",'Raw Data'!I805*VLOOKUP(A805,'Advanced Parameters'!$B$7:$G$20,6,FALSE),J805*VLOOKUP(A805,'Advanced Parameters'!$B$7:$G$20,2,FALSE))*VLOOKUP(A805, 'Growth Parameters'!$B$6:$H$19, 6, FALSE), 0)</f>
        <v>1</v>
      </c>
      <c r="L805" s="167">
        <f t="shared" si="404"/>
        <v>0</v>
      </c>
      <c r="M805" s="168">
        <f>IFERROR(IF(G805="NA","NA",IF(G805&gt;'APC Parameters'!$K$6+VLOOKUP('Raw Data'!A805, 'APC Parameters'!$H$7:$L$20, 4, FALSE), 'APC Parameters'!$L$6+VLOOKUP('Raw Data'!A805, 'APC Parameters'!$H$7:$L$20, 5, FALSE), G805*('APC Parameters'!$J$6+VLOOKUP('Raw Data'!A805, 'APC Parameters'!$H$7:$L$20, 3, FALSE))+'APC Parameters'!$I$6+VLOOKUP('Raw Data'!A805, 'APC Parameters'!$H$7:$L$20, 2, FALSE))), 0)</f>
        <v>2001.7975999999999</v>
      </c>
      <c r="N805" s="168">
        <f t="shared" si="374"/>
        <v>2001.7975999999999</v>
      </c>
      <c r="O805" s="168">
        <f>IFERROR(IF(M805="NA",VLOOKUP(D805,'Internal Calculations'!$B$10:$C$11,2,FALSE), M805)*VLOOKUP(A805, 'Growth Parameters'!$B$6:$H$19, 7, FALSE), 0)</f>
        <v>2001.7975999999999</v>
      </c>
      <c r="P805" s="177">
        <f t="shared" si="375"/>
        <v>2001.7975999999999</v>
      </c>
      <c r="Q805" s="178">
        <f>IF('Funding Allocation Parameters'!$C$5="Basic Library Subsidy", MIN(O805*('Funding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MIN($O805*(VLOOKUP(CONCATENATE($A805, 'Funding Allocation Parameters'!$I$5), 'Library Subsidy Complex'!$C$2:$J$55, 2, FALSE)), VLOOKUP(CONCATENATE($A805, 'Funding Allocation Parameters'!$I$5), 'Library Subsidy Complex'!$C$2:$J$55, 4, FALSE)), 0)))))</f>
        <v>1189</v>
      </c>
      <c r="R805" s="178">
        <f>IF('Funding Allocation Parameters'!$C$5="Basic Library Subsidy", 0, IF('Funding Allocation Parameters'!$C$5="Grant funding",MIN(O805*('Funding Allocation Parameters'!$E$5), 'Funding Allocation Parameters'!$G$5), IF('Funding Allocation Parameters'!$C$5="Other author funding", 0, IF('Funding Allocation Parameters'!$C$5="Any discretionary funds (grants if available, other if no grants)", MIN(O805*('Funding Allocation Parameters'!$E$5), 'Funding Allocation Parameters'!$G$5), IF('Funding Allocation Parameters'!$C$5="Complex Library Subsidy", 0, 0)))))</f>
        <v>0</v>
      </c>
      <c r="S805" s="178">
        <f>IF('Funding Allocation Parameters'!$C$5="Basic Library Subsidy", 0, IF('Funding Allocation Parameters'!$C$5="Grant funding", 0, IF('Funding Allocation Parameters'!$C$5="Other author funding",  MIN(O805*('Funding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5" s="178">
        <f>IF('Funding Allocation Parameters'!$C$5="Basic Library Subsidy", MIN(O805*('Funding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MIN($O805*(VLOOKUP(CONCATENATE($A805, 'Funding Allocation Parameters'!$I$5), 'Library Subsidy Complex'!$C$2:$J$55, 6, FALSE)), VLOOKUP(CONCATENATE($A805, 'Funding Allocation Parameters'!$I$5), 'Library Subsidy Complex'!$C$2:$J$55, 8, FALSE)), 0)))))</f>
        <v>1189</v>
      </c>
      <c r="U805" s="178">
        <f>IF('Funding Allocation Parameters'!$C$5="Basic Library Subsidy", 0, IF('Funding Allocation Parameters'!$C$5="Grant funding", 0, IF('Funding Allocation Parameters'!$C$5="Other author funding",  MIN(O805*('Funding Allocation Parameters'!$E$5), 'Funding Allocation Parameters'!$G$5), IF('Funding Allocation Parameters'!$C$5="Any discretionary funds (grants if available, other if no grants)", MIN(O805*('Funding Allocation Parameters'!$E$5), 'Funding Allocation Parameters'!$G$5), IF('Funding Allocation Parameters'!$C$5="Complex Library Subsidy", 0, 0)))))</f>
        <v>0</v>
      </c>
      <c r="V805" s="177">
        <f t="shared" si="376"/>
        <v>812.79759999999987</v>
      </c>
      <c r="W805" s="177">
        <f t="shared" si="377"/>
        <v>812.79759999999987</v>
      </c>
      <c r="X805" s="179">
        <f>IF('Funding Allocation Parameters'!$C$6="Basic Library Subsidy", MIN(V805*'Funding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MIN(V805*VLOOKUP(CONCATENATE($A805, 'Funding Allocation Parameters'!$I$6), 'Library Subsidy Complex'!$C$2:$J$55, 2, FALSE), VLOOKUP(CONCATENATE($A805, 'Funding Allocation Parameters'!$I$6), 'Library Subsidy Complex'!$C$2:$J$55, 4, FALSE)), 0)))))</f>
        <v>0</v>
      </c>
      <c r="Y805" s="179">
        <f>IF('Funding Allocation Parameters'!$C$6="Basic Library Subsidy", 0, IF('Funding Allocation Parameters'!$C$6="Grant funding",MIN(V805*'Funding Allocation Parameters'!$E$6, 'Funding Allocation Parameters'!$G$6), IF('Funding Allocation Parameters'!$C$6="Other author funding", 0, IF('Funding Allocation Parameters'!$C$6="Any discretionary funds (grants if available, other if no grants)", MIN(V805*'Funding Allocation Parameters'!$E$6, 'Funding Allocation Parameters'!$G$6), IF('Funding Allocation Parameters'!$C$6="Complex Library Subsidy", 0, 0)))))</f>
        <v>812.79759999999987</v>
      </c>
      <c r="Z805" s="179">
        <f>IF('Funding Allocation Parameters'!$C$6="Basic Library Subsidy", 0, IF('Funding Allocation Parameters'!$C$6="Grant funding", 0, IF('Funding Allocation Parameters'!$C$6="Other author funding",  MIN(V805*'Funding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5" s="179">
        <f>IF('Funding Allocation Parameters'!$C$6="Basic Library Subsidy", MIN(W805*'Funding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MIN(W805*VLOOKUP(CONCATENATE($A805, 'Funding Allocation Parameters'!$I$6), 'Library Subsidy Complex'!$C$2:$J$55, 6, FALSE), VLOOKUP(CONCATENATE($A805, 'Funding Allocation Parameters'!$I$6), 'Library Subsidy Complex'!$C$2:$J$55, 8, FALSE)), 0)))))</f>
        <v>0</v>
      </c>
      <c r="AB805" s="179">
        <f>IF('Funding Allocation Parameters'!$C$6="Basic Library Subsidy", 0, IF('Funding Allocation Parameters'!$C$6="Grant funding", 0, IF('Funding Allocation Parameters'!$C$6="Other author funding",  MIN(W805*'Funding Allocation Parameters'!$E$6, 'Funding Allocation Parameters'!$G$6), IF('Funding Allocation Parameters'!$C$6="Any discretionary funds (grants if available, other if no grants)", MIN(W805*'Funding Allocation Parameters'!$E$6, 'Funding Allocation Parameters'!$G$6), IF('Funding Allocation Parameters'!$C$6="Complex Library Subsidy", 0, 0)))))</f>
        <v>812.79759999999987</v>
      </c>
      <c r="AC805" s="177">
        <f t="shared" si="378"/>
        <v>0</v>
      </c>
      <c r="AD805" s="177">
        <f t="shared" si="379"/>
        <v>0</v>
      </c>
      <c r="AE805" s="180">
        <f>IF('Funding Allocation Parameters'!$C$7="Basic Library Subsidy", MIN(AC805*'Funding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MIN(AC805*VLOOKUP(CONCATENATE($A805, 'Funding Allocation Parameters'!$I$7), 'Library Subsidy Complex'!$C$2:$J$55, 2, FALSE), VLOOKUP(CONCATENATE($A805, 'Funding Allocation Parameters'!$I$7), 'Library Subsidy Complex'!$C$2:$J$55, 4, FALSE)), 0)))))</f>
        <v>0</v>
      </c>
      <c r="AF805" s="180">
        <f>IF('Funding Allocation Parameters'!$C$7="Basic Library Subsidy", 0, IF('Funding Allocation Parameters'!$C$7="Grant funding",MIN(AC805*'Funding Allocation Parameters'!$E$7, 'Funding Allocation Parameters'!$G$7), IF('Funding Allocation Parameters'!$C$7="Other author funding", 0, IF('Funding Allocation Parameters'!$C$7="Any discretionary funds (grants if available, other if no grants)", MIN(AC805*'Funding Allocation Parameters'!$E$7, 'Funding Allocation Parameters'!$G$7), IF('Funding Allocation Parameters'!$C$7="Complex Library Subsidy", 0, 0)))))</f>
        <v>0</v>
      </c>
      <c r="AG805" s="180">
        <f>IF('Funding Allocation Parameters'!$C$7="Basic Library Subsidy", 0, IF('Funding Allocation Parameters'!$C$7="Grant funding", 0, IF('Funding Allocation Parameters'!$C$7="Other author funding",  MIN(AC805*'Funding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5" s="180">
        <f>IF('Funding Allocation Parameters'!$C$7="Basic Library Subsidy", MIN(AD805*'Funding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MIN(AD805*VLOOKUP(CONCATENATE($A805, 'Funding Allocation Parameters'!$I$7), 'Library Subsidy Complex'!$C$2:$J$55, 6, FALSE), VLOOKUP(CONCATENATE($A805, 'Funding Allocation Parameters'!$I$7), 'Library Subsidy Complex'!$C$2:$J$55, 8, FALSE)), 0)))))</f>
        <v>0</v>
      </c>
      <c r="AI805" s="180">
        <f>IF('Funding Allocation Parameters'!$C$7="Basic Library Subsidy", 0, IF('Funding Allocation Parameters'!$C$7="Grant funding", 0, IF('Funding Allocation Parameters'!$C$7="Other author funding",  MIN(AD805*'Funding Allocation Parameters'!$E$7, 'Funding Allocation Parameters'!$G$7), IF('Funding Allocation Parameters'!$C$7="Any discretionary funds (grants if available, other if no grants)", MIN(AD805*'Funding Allocation Parameters'!$E$7, 'Funding Allocation Parameters'!$G$7), IF('Funding Allocation Parameters'!$C$7="Complex Library Subsidy", 0, 0)))))</f>
        <v>0</v>
      </c>
      <c r="AJ805" s="177">
        <f t="shared" si="380"/>
        <v>0</v>
      </c>
      <c r="AK805" s="177">
        <f t="shared" si="381"/>
        <v>0</v>
      </c>
      <c r="AL805" s="181">
        <f>IF('Funding Allocation Parameters'!$C$8="Basic Library Subsidy", MIN(AJ805*'Funding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MIN(AJ805*VLOOKUP(CONCATENATE($A805, 'Funding Allocation Parameters'!$I$8), 'Library Subsidy Complex'!$C$2:$J$55, 2, FALSE), VLOOKUP(CONCATENATE($A805, 'Funding Allocation Parameters'!$I$8), 'Library Subsidy Complex'!$C$2:$J$55, 4, FALSE)), 0)))))</f>
        <v>0</v>
      </c>
      <c r="AM805" s="181">
        <f>IF('Funding Allocation Parameters'!$C$8="Basic Library Subsidy", 0, IF('Funding Allocation Parameters'!$C$8="Grant funding",MIN(AJ805*'Funding Allocation Parameters'!$E$8, 'Funding Allocation Parameters'!$G$8), IF('Funding Allocation Parameters'!$C$8="Other author funding", 0, IF('Funding Allocation Parameters'!$C$8="Any discretionary funds (grants if available, other if no grants)", MIN(AJ805*'Funding Allocation Parameters'!$E$8, 'Funding Allocation Parameters'!$G$8), IF('Funding Allocation Parameters'!$C$8="Complex Library Subsidy", 0, 0)))))</f>
        <v>0</v>
      </c>
      <c r="AN805" s="181">
        <f>IF('Funding Allocation Parameters'!$C$8="Basic Library Subsidy", 0, IF('Funding Allocation Parameters'!$C$8="Grant funding", 0, IF('Funding Allocation Parameters'!$C$8="Other author funding",  MIN(AJ805*'Funding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5" s="181">
        <f>IF('Funding Allocation Parameters'!$C$8="Basic Library Subsidy", MIN(AK805*'Funding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MIN(AK805*VLOOKUP(CONCATENATE($A805, 'Funding Allocation Parameters'!$I$8), 'Library Subsidy Complex'!$C$2:$J$55, 6, FALSE), VLOOKUP(CONCATENATE($A805, 'Funding Allocation Parameters'!$I$8), 'Library Subsidy Complex'!$C$2:$J$55, 8, FALSE)), 0)))))</f>
        <v>0</v>
      </c>
      <c r="AP805" s="181">
        <f>IF('Funding Allocation Parameters'!$C$8="Basic Library Subsidy", 0, IF('Funding Allocation Parameters'!$C$8="Grant funding", 0, IF('Funding Allocation Parameters'!$C$8="Other author funding",  MIN(AK805*'Funding Allocation Parameters'!$E$8, 'Funding Allocation Parameters'!$G$8), IF('Funding Allocation Parameters'!$C$8="Any discretionary funds (grants if available, other if no grants)", MIN(AK805*'Funding Allocation Parameters'!$E$8, 'Funding Allocation Parameters'!$G$8), IF('Funding Allocation Parameters'!$C$8="Complex Library Subsidy", 0, 0)))))</f>
        <v>0</v>
      </c>
      <c r="AQ805" s="177">
        <f t="shared" si="382"/>
        <v>0</v>
      </c>
      <c r="AR805" s="177">
        <f t="shared" si="383"/>
        <v>0</v>
      </c>
      <c r="AS805" s="182">
        <f t="shared" si="384"/>
        <v>1189</v>
      </c>
      <c r="AT805" s="182">
        <f t="shared" si="385"/>
        <v>812.79759999999987</v>
      </c>
      <c r="AU805" s="182">
        <f t="shared" si="386"/>
        <v>0</v>
      </c>
      <c r="AV805" s="182">
        <f t="shared" si="387"/>
        <v>1189</v>
      </c>
      <c r="AW805" s="182">
        <f t="shared" si="388"/>
        <v>812.79759999999987</v>
      </c>
      <c r="AX805" s="183">
        <f t="shared" si="389"/>
        <v>1189</v>
      </c>
      <c r="AY805" s="183">
        <f t="shared" si="390"/>
        <v>812.79759999999987</v>
      </c>
      <c r="AZ805" s="183">
        <f t="shared" si="391"/>
        <v>0</v>
      </c>
      <c r="BA805" s="183">
        <f t="shared" si="392"/>
        <v>0</v>
      </c>
      <c r="BB805" s="183">
        <f t="shared" si="393"/>
        <v>0</v>
      </c>
      <c r="BC805" s="184">
        <f t="shared" si="394"/>
        <v>1189</v>
      </c>
      <c r="BD805" s="184">
        <f t="shared" si="395"/>
        <v>0</v>
      </c>
      <c r="BE805" s="184">
        <f t="shared" si="396"/>
        <v>812.79759999999987</v>
      </c>
      <c r="BF805" s="184">
        <f t="shared" si="397"/>
        <v>0</v>
      </c>
      <c r="BG805" s="102">
        <f t="shared" si="398"/>
        <v>0</v>
      </c>
      <c r="BH805" s="102">
        <f t="shared" si="399"/>
        <v>0</v>
      </c>
      <c r="BI805" s="102">
        <f t="shared" si="400"/>
        <v>0</v>
      </c>
      <c r="BJ805" s="102">
        <f t="shared" si="401"/>
        <v>1</v>
      </c>
      <c r="BK805" s="102">
        <f t="shared" si="402"/>
        <v>0</v>
      </c>
      <c r="BL805" s="102">
        <f t="shared" si="403"/>
        <v>0</v>
      </c>
      <c r="BN805" s="102"/>
    </row>
    <row r="806" spans="1:66" x14ac:dyDescent="0.25">
      <c r="A806" s="102" t="s">
        <v>17</v>
      </c>
      <c r="B806" s="102" t="s">
        <v>8</v>
      </c>
      <c r="C806" s="102" t="s">
        <v>8</v>
      </c>
      <c r="D806" s="102" t="s">
        <v>27</v>
      </c>
      <c r="E806" s="102" t="s">
        <v>31</v>
      </c>
      <c r="F806" s="102" t="s">
        <v>1486</v>
      </c>
      <c r="G806" s="102">
        <v>2.5419999999999998</v>
      </c>
      <c r="H806" s="102">
        <v>1</v>
      </c>
      <c r="I806" s="102">
        <v>1</v>
      </c>
      <c r="J806" s="167">
        <f>IFERROR(H806*VLOOKUP(A806, 'Advanced Parameters'!$B$7:$G$20, 6, FALSE)*VLOOKUP(A806, 'Growth Parameters'!$B$6:$H$19, 6, FALSE), 0)</f>
        <v>1</v>
      </c>
      <c r="K806" s="167">
        <f>IFERROR(IF('Advanced Parameters'!$C$5="n",'Raw Data'!I806*VLOOKUP(A806,'Advanced Parameters'!$B$7:$G$20,6,FALSE),J806*VLOOKUP(A806,'Advanced Parameters'!$B$7:$G$20,2,FALSE))*VLOOKUP(A806, 'Growth Parameters'!$B$6:$H$19, 6, FALSE), 0)</f>
        <v>1</v>
      </c>
      <c r="L806" s="167">
        <f t="shared" si="404"/>
        <v>0</v>
      </c>
      <c r="M806" s="168">
        <f>IFERROR(IF(G806="NA","NA",IF(G806&gt;'APC Parameters'!$K$6+VLOOKUP('Raw Data'!A806, 'APC Parameters'!$H$7:$L$20, 4, FALSE), 'APC Parameters'!$L$6+VLOOKUP('Raw Data'!A806, 'APC Parameters'!$H$7:$L$20, 5, FALSE), G806*('APC Parameters'!$J$6+VLOOKUP('Raw Data'!A806, 'APC Parameters'!$H$7:$L$20, 3, FALSE))+'APC Parameters'!$I$6+VLOOKUP('Raw Data'!A806, 'APC Parameters'!$H$7:$L$20, 2, FALSE))), 0)</f>
        <v>2950.9748</v>
      </c>
      <c r="N806" s="168">
        <f t="shared" si="374"/>
        <v>2950.9748</v>
      </c>
      <c r="O806" s="168">
        <f>IFERROR(IF(M806="NA",VLOOKUP(D806,'Internal Calculations'!$B$10:$C$11,2,FALSE), M806)*VLOOKUP(A806, 'Growth Parameters'!$B$6:$H$19, 7, FALSE), 0)</f>
        <v>2950.9748</v>
      </c>
      <c r="P806" s="177">
        <f t="shared" si="375"/>
        <v>2950.9748</v>
      </c>
      <c r="Q806" s="178">
        <f>IF('Funding Allocation Parameters'!$C$5="Basic Library Subsidy", MIN(O806*('Funding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MIN($O806*(VLOOKUP(CONCATENATE($A806, 'Funding Allocation Parameters'!$I$5), 'Library Subsidy Complex'!$C$2:$J$55, 2, FALSE)), VLOOKUP(CONCATENATE($A806, 'Funding Allocation Parameters'!$I$5), 'Library Subsidy Complex'!$C$2:$J$55, 4, FALSE)), 0)))))</f>
        <v>1189</v>
      </c>
      <c r="R806" s="178">
        <f>IF('Funding Allocation Parameters'!$C$5="Basic Library Subsidy", 0, IF('Funding Allocation Parameters'!$C$5="Grant funding",MIN(O806*('Funding Allocation Parameters'!$E$5), 'Funding Allocation Parameters'!$G$5), IF('Funding Allocation Parameters'!$C$5="Other author funding", 0, IF('Funding Allocation Parameters'!$C$5="Any discretionary funds (grants if available, other if no grants)", MIN(O806*('Funding Allocation Parameters'!$E$5), 'Funding Allocation Parameters'!$G$5), IF('Funding Allocation Parameters'!$C$5="Complex Library Subsidy", 0, 0)))))</f>
        <v>0</v>
      </c>
      <c r="S806" s="178">
        <f>IF('Funding Allocation Parameters'!$C$5="Basic Library Subsidy", 0, IF('Funding Allocation Parameters'!$C$5="Grant funding", 0, IF('Funding Allocation Parameters'!$C$5="Other author funding",  MIN(O806*('Funding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6" s="178">
        <f>IF('Funding Allocation Parameters'!$C$5="Basic Library Subsidy", MIN(O806*('Funding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MIN($O806*(VLOOKUP(CONCATENATE($A806, 'Funding Allocation Parameters'!$I$5), 'Library Subsidy Complex'!$C$2:$J$55, 6, FALSE)), VLOOKUP(CONCATENATE($A806, 'Funding Allocation Parameters'!$I$5), 'Library Subsidy Complex'!$C$2:$J$55, 8, FALSE)), 0)))))</f>
        <v>1189</v>
      </c>
      <c r="U806" s="178">
        <f>IF('Funding Allocation Parameters'!$C$5="Basic Library Subsidy", 0, IF('Funding Allocation Parameters'!$C$5="Grant funding", 0, IF('Funding Allocation Parameters'!$C$5="Other author funding",  MIN(O806*('Funding Allocation Parameters'!$E$5), 'Funding Allocation Parameters'!$G$5), IF('Funding Allocation Parameters'!$C$5="Any discretionary funds (grants if available, other if no grants)", MIN(O806*('Funding Allocation Parameters'!$E$5), 'Funding Allocation Parameters'!$G$5), IF('Funding Allocation Parameters'!$C$5="Complex Library Subsidy", 0, 0)))))</f>
        <v>0</v>
      </c>
      <c r="V806" s="177">
        <f t="shared" si="376"/>
        <v>1761.9748</v>
      </c>
      <c r="W806" s="177">
        <f t="shared" si="377"/>
        <v>1761.9748</v>
      </c>
      <c r="X806" s="179">
        <f>IF('Funding Allocation Parameters'!$C$6="Basic Library Subsidy", MIN(V806*'Funding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MIN(V806*VLOOKUP(CONCATENATE($A806, 'Funding Allocation Parameters'!$I$6), 'Library Subsidy Complex'!$C$2:$J$55, 2, FALSE), VLOOKUP(CONCATENATE($A806, 'Funding Allocation Parameters'!$I$6), 'Library Subsidy Complex'!$C$2:$J$55, 4, FALSE)), 0)))))</f>
        <v>0</v>
      </c>
      <c r="Y806" s="179">
        <f>IF('Funding Allocation Parameters'!$C$6="Basic Library Subsidy", 0, IF('Funding Allocation Parameters'!$C$6="Grant funding",MIN(V806*'Funding Allocation Parameters'!$E$6, 'Funding Allocation Parameters'!$G$6), IF('Funding Allocation Parameters'!$C$6="Other author funding", 0, IF('Funding Allocation Parameters'!$C$6="Any discretionary funds (grants if available, other if no grants)", MIN(V806*'Funding Allocation Parameters'!$E$6, 'Funding Allocation Parameters'!$G$6), IF('Funding Allocation Parameters'!$C$6="Complex Library Subsidy", 0, 0)))))</f>
        <v>1761.9748</v>
      </c>
      <c r="Z806" s="179">
        <f>IF('Funding Allocation Parameters'!$C$6="Basic Library Subsidy", 0, IF('Funding Allocation Parameters'!$C$6="Grant funding", 0, IF('Funding Allocation Parameters'!$C$6="Other author funding",  MIN(V806*'Funding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6" s="179">
        <f>IF('Funding Allocation Parameters'!$C$6="Basic Library Subsidy", MIN(W806*'Funding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MIN(W806*VLOOKUP(CONCATENATE($A806, 'Funding Allocation Parameters'!$I$6), 'Library Subsidy Complex'!$C$2:$J$55, 6, FALSE), VLOOKUP(CONCATENATE($A806, 'Funding Allocation Parameters'!$I$6), 'Library Subsidy Complex'!$C$2:$J$55, 8, FALSE)), 0)))))</f>
        <v>0</v>
      </c>
      <c r="AB806" s="179">
        <f>IF('Funding Allocation Parameters'!$C$6="Basic Library Subsidy", 0, IF('Funding Allocation Parameters'!$C$6="Grant funding", 0, IF('Funding Allocation Parameters'!$C$6="Other author funding",  MIN(W806*'Funding Allocation Parameters'!$E$6, 'Funding Allocation Parameters'!$G$6), IF('Funding Allocation Parameters'!$C$6="Any discretionary funds (grants if available, other if no grants)", MIN(W806*'Funding Allocation Parameters'!$E$6, 'Funding Allocation Parameters'!$G$6), IF('Funding Allocation Parameters'!$C$6="Complex Library Subsidy", 0, 0)))))</f>
        <v>1761.9748</v>
      </c>
      <c r="AC806" s="177">
        <f t="shared" si="378"/>
        <v>0</v>
      </c>
      <c r="AD806" s="177">
        <f t="shared" si="379"/>
        <v>0</v>
      </c>
      <c r="AE806" s="180">
        <f>IF('Funding Allocation Parameters'!$C$7="Basic Library Subsidy", MIN(AC806*'Funding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MIN(AC806*VLOOKUP(CONCATENATE($A806, 'Funding Allocation Parameters'!$I$7), 'Library Subsidy Complex'!$C$2:$J$55, 2, FALSE), VLOOKUP(CONCATENATE($A806, 'Funding Allocation Parameters'!$I$7), 'Library Subsidy Complex'!$C$2:$J$55, 4, FALSE)), 0)))))</f>
        <v>0</v>
      </c>
      <c r="AF806" s="180">
        <f>IF('Funding Allocation Parameters'!$C$7="Basic Library Subsidy", 0, IF('Funding Allocation Parameters'!$C$7="Grant funding",MIN(AC806*'Funding Allocation Parameters'!$E$7, 'Funding Allocation Parameters'!$G$7), IF('Funding Allocation Parameters'!$C$7="Other author funding", 0, IF('Funding Allocation Parameters'!$C$7="Any discretionary funds (grants if available, other if no grants)", MIN(AC806*'Funding Allocation Parameters'!$E$7, 'Funding Allocation Parameters'!$G$7), IF('Funding Allocation Parameters'!$C$7="Complex Library Subsidy", 0, 0)))))</f>
        <v>0</v>
      </c>
      <c r="AG806" s="180">
        <f>IF('Funding Allocation Parameters'!$C$7="Basic Library Subsidy", 0, IF('Funding Allocation Parameters'!$C$7="Grant funding", 0, IF('Funding Allocation Parameters'!$C$7="Other author funding",  MIN(AC806*'Funding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6" s="180">
        <f>IF('Funding Allocation Parameters'!$C$7="Basic Library Subsidy", MIN(AD806*'Funding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MIN(AD806*VLOOKUP(CONCATENATE($A806, 'Funding Allocation Parameters'!$I$7), 'Library Subsidy Complex'!$C$2:$J$55, 6, FALSE), VLOOKUP(CONCATENATE($A806, 'Funding Allocation Parameters'!$I$7), 'Library Subsidy Complex'!$C$2:$J$55, 8, FALSE)), 0)))))</f>
        <v>0</v>
      </c>
      <c r="AI806" s="180">
        <f>IF('Funding Allocation Parameters'!$C$7="Basic Library Subsidy", 0, IF('Funding Allocation Parameters'!$C$7="Grant funding", 0, IF('Funding Allocation Parameters'!$C$7="Other author funding",  MIN(AD806*'Funding Allocation Parameters'!$E$7, 'Funding Allocation Parameters'!$G$7), IF('Funding Allocation Parameters'!$C$7="Any discretionary funds (grants if available, other if no grants)", MIN(AD806*'Funding Allocation Parameters'!$E$7, 'Funding Allocation Parameters'!$G$7), IF('Funding Allocation Parameters'!$C$7="Complex Library Subsidy", 0, 0)))))</f>
        <v>0</v>
      </c>
      <c r="AJ806" s="177">
        <f t="shared" si="380"/>
        <v>0</v>
      </c>
      <c r="AK806" s="177">
        <f t="shared" si="381"/>
        <v>0</v>
      </c>
      <c r="AL806" s="181">
        <f>IF('Funding Allocation Parameters'!$C$8="Basic Library Subsidy", MIN(AJ806*'Funding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MIN(AJ806*VLOOKUP(CONCATENATE($A806, 'Funding Allocation Parameters'!$I$8), 'Library Subsidy Complex'!$C$2:$J$55, 2, FALSE), VLOOKUP(CONCATENATE($A806, 'Funding Allocation Parameters'!$I$8), 'Library Subsidy Complex'!$C$2:$J$55, 4, FALSE)), 0)))))</f>
        <v>0</v>
      </c>
      <c r="AM806" s="181">
        <f>IF('Funding Allocation Parameters'!$C$8="Basic Library Subsidy", 0, IF('Funding Allocation Parameters'!$C$8="Grant funding",MIN(AJ806*'Funding Allocation Parameters'!$E$8, 'Funding Allocation Parameters'!$G$8), IF('Funding Allocation Parameters'!$C$8="Other author funding", 0, IF('Funding Allocation Parameters'!$C$8="Any discretionary funds (grants if available, other if no grants)", MIN(AJ806*'Funding Allocation Parameters'!$E$8, 'Funding Allocation Parameters'!$G$8), IF('Funding Allocation Parameters'!$C$8="Complex Library Subsidy", 0, 0)))))</f>
        <v>0</v>
      </c>
      <c r="AN806" s="181">
        <f>IF('Funding Allocation Parameters'!$C$8="Basic Library Subsidy", 0, IF('Funding Allocation Parameters'!$C$8="Grant funding", 0, IF('Funding Allocation Parameters'!$C$8="Other author funding",  MIN(AJ806*'Funding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6" s="181">
        <f>IF('Funding Allocation Parameters'!$C$8="Basic Library Subsidy", MIN(AK806*'Funding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MIN(AK806*VLOOKUP(CONCATENATE($A806, 'Funding Allocation Parameters'!$I$8), 'Library Subsidy Complex'!$C$2:$J$55, 6, FALSE), VLOOKUP(CONCATENATE($A806, 'Funding Allocation Parameters'!$I$8), 'Library Subsidy Complex'!$C$2:$J$55, 8, FALSE)), 0)))))</f>
        <v>0</v>
      </c>
      <c r="AP806" s="181">
        <f>IF('Funding Allocation Parameters'!$C$8="Basic Library Subsidy", 0, IF('Funding Allocation Parameters'!$C$8="Grant funding", 0, IF('Funding Allocation Parameters'!$C$8="Other author funding",  MIN(AK806*'Funding Allocation Parameters'!$E$8, 'Funding Allocation Parameters'!$G$8), IF('Funding Allocation Parameters'!$C$8="Any discretionary funds (grants if available, other if no grants)", MIN(AK806*'Funding Allocation Parameters'!$E$8, 'Funding Allocation Parameters'!$G$8), IF('Funding Allocation Parameters'!$C$8="Complex Library Subsidy", 0, 0)))))</f>
        <v>0</v>
      </c>
      <c r="AQ806" s="177">
        <f t="shared" si="382"/>
        <v>0</v>
      </c>
      <c r="AR806" s="177">
        <f t="shared" si="383"/>
        <v>0</v>
      </c>
      <c r="AS806" s="182">
        <f t="shared" si="384"/>
        <v>1189</v>
      </c>
      <c r="AT806" s="182">
        <f t="shared" si="385"/>
        <v>1761.9748</v>
      </c>
      <c r="AU806" s="182">
        <f t="shared" si="386"/>
        <v>0</v>
      </c>
      <c r="AV806" s="182">
        <f t="shared" si="387"/>
        <v>1189</v>
      </c>
      <c r="AW806" s="182">
        <f t="shared" si="388"/>
        <v>1761.9748</v>
      </c>
      <c r="AX806" s="183">
        <f t="shared" si="389"/>
        <v>1189</v>
      </c>
      <c r="AY806" s="183">
        <f t="shared" si="390"/>
        <v>1761.9748</v>
      </c>
      <c r="AZ806" s="183">
        <f t="shared" si="391"/>
        <v>0</v>
      </c>
      <c r="BA806" s="183">
        <f t="shared" si="392"/>
        <v>0</v>
      </c>
      <c r="BB806" s="183">
        <f t="shared" si="393"/>
        <v>0</v>
      </c>
      <c r="BC806" s="184">
        <f t="shared" si="394"/>
        <v>1189</v>
      </c>
      <c r="BD806" s="184">
        <f t="shared" si="395"/>
        <v>0</v>
      </c>
      <c r="BE806" s="184">
        <f t="shared" si="396"/>
        <v>1761.9748</v>
      </c>
      <c r="BF806" s="184">
        <f t="shared" si="397"/>
        <v>0</v>
      </c>
      <c r="BG806" s="102">
        <f t="shared" si="398"/>
        <v>0</v>
      </c>
      <c r="BH806" s="102">
        <f t="shared" si="399"/>
        <v>0</v>
      </c>
      <c r="BI806" s="102">
        <f t="shared" si="400"/>
        <v>0</v>
      </c>
      <c r="BJ806" s="102">
        <f t="shared" si="401"/>
        <v>1</v>
      </c>
      <c r="BK806" s="102">
        <f t="shared" si="402"/>
        <v>0</v>
      </c>
      <c r="BL806" s="102">
        <f t="shared" si="403"/>
        <v>0</v>
      </c>
      <c r="BN806" s="102"/>
    </row>
    <row r="807" spans="1:66" x14ac:dyDescent="0.25">
      <c r="A807" s="102" t="s">
        <v>18</v>
      </c>
      <c r="B807" s="102" t="s">
        <v>8</v>
      </c>
      <c r="C807" s="102" t="s">
        <v>8</v>
      </c>
      <c r="D807" s="102" t="s">
        <v>27</v>
      </c>
      <c r="E807" s="102" t="s">
        <v>1094</v>
      </c>
      <c r="F807" s="102" t="s">
        <v>1487</v>
      </c>
      <c r="G807" s="102" t="s">
        <v>9</v>
      </c>
      <c r="H807" s="102">
        <v>1</v>
      </c>
      <c r="I807" s="102">
        <v>1</v>
      </c>
      <c r="J807" s="167">
        <f>IFERROR(H807*VLOOKUP(A807, 'Advanced Parameters'!$B$7:$G$20, 6, FALSE)*VLOOKUP(A807, 'Growth Parameters'!$B$6:$H$19, 6, FALSE), 0)</f>
        <v>1</v>
      </c>
      <c r="K807" s="167">
        <f>IFERROR(IF('Advanced Parameters'!$C$5="n",'Raw Data'!I807*VLOOKUP(A807,'Advanced Parameters'!$B$7:$G$20,6,FALSE),J807*VLOOKUP(A807,'Advanced Parameters'!$B$7:$G$20,2,FALSE))*VLOOKUP(A807, 'Growth Parameters'!$B$6:$H$19, 6, FALSE), 0)</f>
        <v>1</v>
      </c>
      <c r="L807" s="167">
        <f t="shared" si="404"/>
        <v>0</v>
      </c>
      <c r="M807" s="168" t="str">
        <f>IFERROR(IF(G807="NA","NA",IF(G807&gt;'APC Parameters'!$K$6+VLOOKUP('Raw Data'!A807, 'APC Parameters'!$H$7:$L$20, 4, FALSE), 'APC Parameters'!$L$6+VLOOKUP('Raw Data'!A807, 'APC Parameters'!$H$7:$L$20, 5, FALSE), G807*('APC Parameters'!$J$6+VLOOKUP('Raw Data'!A807, 'APC Parameters'!$H$7:$L$20, 3, FALSE))+'APC Parameters'!$I$6+VLOOKUP('Raw Data'!A807, 'APC Parameters'!$H$7:$L$20, 2, FALSE))), 0)</f>
        <v>NA</v>
      </c>
      <c r="N807" s="168" t="str">
        <f t="shared" si="374"/>
        <v>NA</v>
      </c>
      <c r="O807" s="168">
        <f>IFERROR(IF(M807="NA",VLOOKUP(D807,'Internal Calculations'!$B$10:$C$11,2,FALSE), M807)*VLOOKUP(A807, 'Growth Parameters'!$B$6:$H$19, 7, FALSE), 0)</f>
        <v>2278.6764150234731</v>
      </c>
      <c r="P807" s="177">
        <f t="shared" si="375"/>
        <v>2278.6764150234731</v>
      </c>
      <c r="Q807" s="178">
        <f>IF('Funding Allocation Parameters'!$C$5="Basic Library Subsidy", MIN(O807*('Funding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MIN($O807*(VLOOKUP(CONCATENATE($A807, 'Funding Allocation Parameters'!$I$5), 'Library Subsidy Complex'!$C$2:$J$55, 2, FALSE)), VLOOKUP(CONCATENATE($A807, 'Funding Allocation Parameters'!$I$5), 'Library Subsidy Complex'!$C$2:$J$55, 4, FALSE)), 0)))))</f>
        <v>1189</v>
      </c>
      <c r="R807" s="178">
        <f>IF('Funding Allocation Parameters'!$C$5="Basic Library Subsidy", 0, IF('Funding Allocation Parameters'!$C$5="Grant funding",MIN(O807*('Funding Allocation Parameters'!$E$5), 'Funding Allocation Parameters'!$G$5), IF('Funding Allocation Parameters'!$C$5="Other author funding", 0, IF('Funding Allocation Parameters'!$C$5="Any discretionary funds (grants if available, other if no grants)", MIN(O807*('Funding Allocation Parameters'!$E$5), 'Funding Allocation Parameters'!$G$5), IF('Funding Allocation Parameters'!$C$5="Complex Library Subsidy", 0, 0)))))</f>
        <v>0</v>
      </c>
      <c r="S807" s="178">
        <f>IF('Funding Allocation Parameters'!$C$5="Basic Library Subsidy", 0, IF('Funding Allocation Parameters'!$C$5="Grant funding", 0, IF('Funding Allocation Parameters'!$C$5="Other author funding",  MIN(O807*('Funding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7" s="178">
        <f>IF('Funding Allocation Parameters'!$C$5="Basic Library Subsidy", MIN(O807*('Funding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MIN($O807*(VLOOKUP(CONCATENATE($A807, 'Funding Allocation Parameters'!$I$5), 'Library Subsidy Complex'!$C$2:$J$55, 6, FALSE)), VLOOKUP(CONCATENATE($A807, 'Funding Allocation Parameters'!$I$5), 'Library Subsidy Complex'!$C$2:$J$55, 8, FALSE)), 0)))))</f>
        <v>1189</v>
      </c>
      <c r="U807" s="178">
        <f>IF('Funding Allocation Parameters'!$C$5="Basic Library Subsidy", 0, IF('Funding Allocation Parameters'!$C$5="Grant funding", 0, IF('Funding Allocation Parameters'!$C$5="Other author funding",  MIN(O807*('Funding Allocation Parameters'!$E$5), 'Funding Allocation Parameters'!$G$5), IF('Funding Allocation Parameters'!$C$5="Any discretionary funds (grants if available, other if no grants)", MIN(O807*('Funding Allocation Parameters'!$E$5), 'Funding Allocation Parameters'!$G$5), IF('Funding Allocation Parameters'!$C$5="Complex Library Subsidy", 0, 0)))))</f>
        <v>0</v>
      </c>
      <c r="V807" s="177">
        <f t="shared" si="376"/>
        <v>1089.6764150234731</v>
      </c>
      <c r="W807" s="177">
        <f t="shared" si="377"/>
        <v>1089.6764150234731</v>
      </c>
      <c r="X807" s="179">
        <f>IF('Funding Allocation Parameters'!$C$6="Basic Library Subsidy", MIN(V807*'Funding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MIN(V807*VLOOKUP(CONCATENATE($A807, 'Funding Allocation Parameters'!$I$6), 'Library Subsidy Complex'!$C$2:$J$55, 2, FALSE), VLOOKUP(CONCATENATE($A807, 'Funding Allocation Parameters'!$I$6), 'Library Subsidy Complex'!$C$2:$J$55, 4, FALSE)), 0)))))</f>
        <v>0</v>
      </c>
      <c r="Y807" s="179">
        <f>IF('Funding Allocation Parameters'!$C$6="Basic Library Subsidy", 0, IF('Funding Allocation Parameters'!$C$6="Grant funding",MIN(V807*'Funding Allocation Parameters'!$E$6, 'Funding Allocation Parameters'!$G$6), IF('Funding Allocation Parameters'!$C$6="Other author funding", 0, IF('Funding Allocation Parameters'!$C$6="Any discretionary funds (grants if available, other if no grants)", MIN(V807*'Funding Allocation Parameters'!$E$6, 'Funding Allocation Parameters'!$G$6), IF('Funding Allocation Parameters'!$C$6="Complex Library Subsidy", 0, 0)))))</f>
        <v>1089.6764150234731</v>
      </c>
      <c r="Z807" s="179">
        <f>IF('Funding Allocation Parameters'!$C$6="Basic Library Subsidy", 0, IF('Funding Allocation Parameters'!$C$6="Grant funding", 0, IF('Funding Allocation Parameters'!$C$6="Other author funding",  MIN(V807*'Funding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7" s="179">
        <f>IF('Funding Allocation Parameters'!$C$6="Basic Library Subsidy", MIN(W807*'Funding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MIN(W807*VLOOKUP(CONCATENATE($A807, 'Funding Allocation Parameters'!$I$6), 'Library Subsidy Complex'!$C$2:$J$55, 6, FALSE), VLOOKUP(CONCATENATE($A807, 'Funding Allocation Parameters'!$I$6), 'Library Subsidy Complex'!$C$2:$J$55, 8, FALSE)), 0)))))</f>
        <v>0</v>
      </c>
      <c r="AB807" s="179">
        <f>IF('Funding Allocation Parameters'!$C$6="Basic Library Subsidy", 0, IF('Funding Allocation Parameters'!$C$6="Grant funding", 0, IF('Funding Allocation Parameters'!$C$6="Other author funding",  MIN(W807*'Funding Allocation Parameters'!$E$6, 'Funding Allocation Parameters'!$G$6), IF('Funding Allocation Parameters'!$C$6="Any discretionary funds (grants if available, other if no grants)", MIN(W807*'Funding Allocation Parameters'!$E$6, 'Funding Allocation Parameters'!$G$6), IF('Funding Allocation Parameters'!$C$6="Complex Library Subsidy", 0, 0)))))</f>
        <v>1089.6764150234731</v>
      </c>
      <c r="AC807" s="177">
        <f t="shared" si="378"/>
        <v>0</v>
      </c>
      <c r="AD807" s="177">
        <f t="shared" si="379"/>
        <v>0</v>
      </c>
      <c r="AE807" s="180">
        <f>IF('Funding Allocation Parameters'!$C$7="Basic Library Subsidy", MIN(AC807*'Funding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MIN(AC807*VLOOKUP(CONCATENATE($A807, 'Funding Allocation Parameters'!$I$7), 'Library Subsidy Complex'!$C$2:$J$55, 2, FALSE), VLOOKUP(CONCATENATE($A807, 'Funding Allocation Parameters'!$I$7), 'Library Subsidy Complex'!$C$2:$J$55, 4, FALSE)), 0)))))</f>
        <v>0</v>
      </c>
      <c r="AF807" s="180">
        <f>IF('Funding Allocation Parameters'!$C$7="Basic Library Subsidy", 0, IF('Funding Allocation Parameters'!$C$7="Grant funding",MIN(AC807*'Funding Allocation Parameters'!$E$7, 'Funding Allocation Parameters'!$G$7), IF('Funding Allocation Parameters'!$C$7="Other author funding", 0, IF('Funding Allocation Parameters'!$C$7="Any discretionary funds (grants if available, other if no grants)", MIN(AC807*'Funding Allocation Parameters'!$E$7, 'Funding Allocation Parameters'!$G$7), IF('Funding Allocation Parameters'!$C$7="Complex Library Subsidy", 0, 0)))))</f>
        <v>0</v>
      </c>
      <c r="AG807" s="180">
        <f>IF('Funding Allocation Parameters'!$C$7="Basic Library Subsidy", 0, IF('Funding Allocation Parameters'!$C$7="Grant funding", 0, IF('Funding Allocation Parameters'!$C$7="Other author funding",  MIN(AC807*'Funding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7" s="180">
        <f>IF('Funding Allocation Parameters'!$C$7="Basic Library Subsidy", MIN(AD807*'Funding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MIN(AD807*VLOOKUP(CONCATENATE($A807, 'Funding Allocation Parameters'!$I$7), 'Library Subsidy Complex'!$C$2:$J$55, 6, FALSE), VLOOKUP(CONCATENATE($A807, 'Funding Allocation Parameters'!$I$7), 'Library Subsidy Complex'!$C$2:$J$55, 8, FALSE)), 0)))))</f>
        <v>0</v>
      </c>
      <c r="AI807" s="180">
        <f>IF('Funding Allocation Parameters'!$C$7="Basic Library Subsidy", 0, IF('Funding Allocation Parameters'!$C$7="Grant funding", 0, IF('Funding Allocation Parameters'!$C$7="Other author funding",  MIN(AD807*'Funding Allocation Parameters'!$E$7, 'Funding Allocation Parameters'!$G$7), IF('Funding Allocation Parameters'!$C$7="Any discretionary funds (grants if available, other if no grants)", MIN(AD807*'Funding Allocation Parameters'!$E$7, 'Funding Allocation Parameters'!$G$7), IF('Funding Allocation Parameters'!$C$7="Complex Library Subsidy", 0, 0)))))</f>
        <v>0</v>
      </c>
      <c r="AJ807" s="177">
        <f t="shared" si="380"/>
        <v>0</v>
      </c>
      <c r="AK807" s="177">
        <f t="shared" si="381"/>
        <v>0</v>
      </c>
      <c r="AL807" s="181">
        <f>IF('Funding Allocation Parameters'!$C$8="Basic Library Subsidy", MIN(AJ807*'Funding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MIN(AJ807*VLOOKUP(CONCATENATE($A807, 'Funding Allocation Parameters'!$I$8), 'Library Subsidy Complex'!$C$2:$J$55, 2, FALSE), VLOOKUP(CONCATENATE($A807, 'Funding Allocation Parameters'!$I$8), 'Library Subsidy Complex'!$C$2:$J$55, 4, FALSE)), 0)))))</f>
        <v>0</v>
      </c>
      <c r="AM807" s="181">
        <f>IF('Funding Allocation Parameters'!$C$8="Basic Library Subsidy", 0, IF('Funding Allocation Parameters'!$C$8="Grant funding",MIN(AJ807*'Funding Allocation Parameters'!$E$8, 'Funding Allocation Parameters'!$G$8), IF('Funding Allocation Parameters'!$C$8="Other author funding", 0, IF('Funding Allocation Parameters'!$C$8="Any discretionary funds (grants if available, other if no grants)", MIN(AJ807*'Funding Allocation Parameters'!$E$8, 'Funding Allocation Parameters'!$G$8), IF('Funding Allocation Parameters'!$C$8="Complex Library Subsidy", 0, 0)))))</f>
        <v>0</v>
      </c>
      <c r="AN807" s="181">
        <f>IF('Funding Allocation Parameters'!$C$8="Basic Library Subsidy", 0, IF('Funding Allocation Parameters'!$C$8="Grant funding", 0, IF('Funding Allocation Parameters'!$C$8="Other author funding",  MIN(AJ807*'Funding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7" s="181">
        <f>IF('Funding Allocation Parameters'!$C$8="Basic Library Subsidy", MIN(AK807*'Funding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MIN(AK807*VLOOKUP(CONCATENATE($A807, 'Funding Allocation Parameters'!$I$8), 'Library Subsidy Complex'!$C$2:$J$55, 6, FALSE), VLOOKUP(CONCATENATE($A807, 'Funding Allocation Parameters'!$I$8), 'Library Subsidy Complex'!$C$2:$J$55, 8, FALSE)), 0)))))</f>
        <v>0</v>
      </c>
      <c r="AP807" s="181">
        <f>IF('Funding Allocation Parameters'!$C$8="Basic Library Subsidy", 0, IF('Funding Allocation Parameters'!$C$8="Grant funding", 0, IF('Funding Allocation Parameters'!$C$8="Other author funding",  MIN(AK807*'Funding Allocation Parameters'!$E$8, 'Funding Allocation Parameters'!$G$8), IF('Funding Allocation Parameters'!$C$8="Any discretionary funds (grants if available, other if no grants)", MIN(AK807*'Funding Allocation Parameters'!$E$8, 'Funding Allocation Parameters'!$G$8), IF('Funding Allocation Parameters'!$C$8="Complex Library Subsidy", 0, 0)))))</f>
        <v>0</v>
      </c>
      <c r="AQ807" s="177">
        <f t="shared" si="382"/>
        <v>0</v>
      </c>
      <c r="AR807" s="177">
        <f t="shared" si="383"/>
        <v>0</v>
      </c>
      <c r="AS807" s="182">
        <f t="shared" si="384"/>
        <v>1189</v>
      </c>
      <c r="AT807" s="182">
        <f t="shared" si="385"/>
        <v>1089.6764150234731</v>
      </c>
      <c r="AU807" s="182">
        <f t="shared" si="386"/>
        <v>0</v>
      </c>
      <c r="AV807" s="182">
        <f t="shared" si="387"/>
        <v>1189</v>
      </c>
      <c r="AW807" s="182">
        <f t="shared" si="388"/>
        <v>1089.6764150234731</v>
      </c>
      <c r="AX807" s="183">
        <f t="shared" si="389"/>
        <v>1189</v>
      </c>
      <c r="AY807" s="183">
        <f t="shared" si="390"/>
        <v>1089.6764150234731</v>
      </c>
      <c r="AZ807" s="183">
        <f t="shared" si="391"/>
        <v>0</v>
      </c>
      <c r="BA807" s="183">
        <f t="shared" si="392"/>
        <v>0</v>
      </c>
      <c r="BB807" s="183">
        <f t="shared" si="393"/>
        <v>0</v>
      </c>
      <c r="BC807" s="184">
        <f t="shared" si="394"/>
        <v>1189</v>
      </c>
      <c r="BD807" s="184">
        <f t="shared" si="395"/>
        <v>0</v>
      </c>
      <c r="BE807" s="184">
        <f t="shared" si="396"/>
        <v>1089.6764150234731</v>
      </c>
      <c r="BF807" s="184">
        <f t="shared" si="397"/>
        <v>0</v>
      </c>
      <c r="BG807" s="102">
        <f t="shared" si="398"/>
        <v>0</v>
      </c>
      <c r="BH807" s="102">
        <f t="shared" si="399"/>
        <v>0</v>
      </c>
      <c r="BI807" s="102">
        <f t="shared" si="400"/>
        <v>0</v>
      </c>
      <c r="BJ807" s="102">
        <f t="shared" si="401"/>
        <v>1</v>
      </c>
      <c r="BK807" s="102">
        <f t="shared" si="402"/>
        <v>0</v>
      </c>
      <c r="BL807" s="102">
        <f t="shared" si="403"/>
        <v>0</v>
      </c>
      <c r="BN807" s="102"/>
    </row>
    <row r="808" spans="1:66" x14ac:dyDescent="0.25">
      <c r="A808" s="102" t="s">
        <v>26</v>
      </c>
      <c r="B808" s="102" t="s">
        <v>8</v>
      </c>
      <c r="C808" s="102" t="s">
        <v>8</v>
      </c>
      <c r="D808" s="102" t="s">
        <v>27</v>
      </c>
      <c r="E808" s="102" t="s">
        <v>1488</v>
      </c>
      <c r="F808" s="102" t="s">
        <v>1489</v>
      </c>
      <c r="G808" s="102">
        <v>5.3209999999999997</v>
      </c>
      <c r="H808" s="102">
        <v>1</v>
      </c>
      <c r="I808" s="102">
        <v>0.41699999999999998</v>
      </c>
      <c r="J808" s="167">
        <f>IFERROR(H808*VLOOKUP(A808, 'Advanced Parameters'!$B$7:$G$20, 6, FALSE)*VLOOKUP(A808, 'Growth Parameters'!$B$6:$H$19, 6, FALSE), 0)</f>
        <v>1</v>
      </c>
      <c r="K808" s="167">
        <f>IFERROR(IF('Advanced Parameters'!$C$5="n",'Raw Data'!I808*VLOOKUP(A808,'Advanced Parameters'!$B$7:$G$20,6,FALSE),J808*VLOOKUP(A808,'Advanced Parameters'!$B$7:$G$20,2,FALSE))*VLOOKUP(A808, 'Growth Parameters'!$B$6:$H$19, 6, FALSE), 0)</f>
        <v>0.41699999999999998</v>
      </c>
      <c r="L808" s="167">
        <f t="shared" si="404"/>
        <v>0.58299999999999996</v>
      </c>
      <c r="M808" s="168">
        <f>IFERROR(IF(G808="NA","NA",IF(G808&gt;'APC Parameters'!$K$6+VLOOKUP('Raw Data'!A808, 'APC Parameters'!$H$7:$L$20, 4, FALSE), 'APC Parameters'!$L$6+VLOOKUP('Raw Data'!A808, 'APC Parameters'!$H$7:$L$20, 5, FALSE), G808*('APC Parameters'!$J$6+VLOOKUP('Raw Data'!A808, 'APC Parameters'!$H$7:$L$20, 3, FALSE))+'APC Parameters'!$I$6+VLOOKUP('Raw Data'!A808, 'APC Parameters'!$H$7:$L$20, 2, FALSE))), 0)</f>
        <v>5000</v>
      </c>
      <c r="N808" s="168">
        <f t="shared" si="374"/>
        <v>5000</v>
      </c>
      <c r="O808" s="168">
        <f>IFERROR(IF(M808="NA",VLOOKUP(D808,'Internal Calculations'!$B$10:$C$11,2,FALSE), M808)*VLOOKUP(A808, 'Growth Parameters'!$B$6:$H$19, 7, FALSE), 0)</f>
        <v>5000</v>
      </c>
      <c r="P808" s="177">
        <f t="shared" si="375"/>
        <v>5000</v>
      </c>
      <c r="Q808" s="178">
        <f>IF('Funding Allocation Parameters'!$C$5="Basic Library Subsidy", MIN(O808*('Funding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MIN($O808*(VLOOKUP(CONCATENATE($A808, 'Funding Allocation Parameters'!$I$5), 'Library Subsidy Complex'!$C$2:$J$55, 2, FALSE)), VLOOKUP(CONCATENATE($A808, 'Funding Allocation Parameters'!$I$5), 'Library Subsidy Complex'!$C$2:$J$55, 4, FALSE)), 0)))))</f>
        <v>1189</v>
      </c>
      <c r="R808" s="178">
        <f>IF('Funding Allocation Parameters'!$C$5="Basic Library Subsidy", 0, IF('Funding Allocation Parameters'!$C$5="Grant funding",MIN(O808*('Funding Allocation Parameters'!$E$5), 'Funding Allocation Parameters'!$G$5), IF('Funding Allocation Parameters'!$C$5="Other author funding", 0, IF('Funding Allocation Parameters'!$C$5="Any discretionary funds (grants if available, other if no grants)", MIN(O808*('Funding Allocation Parameters'!$E$5), 'Funding Allocation Parameters'!$G$5), IF('Funding Allocation Parameters'!$C$5="Complex Library Subsidy", 0, 0)))))</f>
        <v>0</v>
      </c>
      <c r="S808" s="178">
        <f>IF('Funding Allocation Parameters'!$C$5="Basic Library Subsidy", 0, IF('Funding Allocation Parameters'!$C$5="Grant funding", 0, IF('Funding Allocation Parameters'!$C$5="Other author funding",  MIN(O808*('Funding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8" s="178">
        <f>IF('Funding Allocation Parameters'!$C$5="Basic Library Subsidy", MIN(O808*('Funding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MIN($O808*(VLOOKUP(CONCATENATE($A808, 'Funding Allocation Parameters'!$I$5), 'Library Subsidy Complex'!$C$2:$J$55, 6, FALSE)), VLOOKUP(CONCATENATE($A808, 'Funding Allocation Parameters'!$I$5), 'Library Subsidy Complex'!$C$2:$J$55, 8, FALSE)), 0)))))</f>
        <v>1189</v>
      </c>
      <c r="U808" s="178">
        <f>IF('Funding Allocation Parameters'!$C$5="Basic Library Subsidy", 0, IF('Funding Allocation Parameters'!$C$5="Grant funding", 0, IF('Funding Allocation Parameters'!$C$5="Other author funding",  MIN(O808*('Funding Allocation Parameters'!$E$5), 'Funding Allocation Parameters'!$G$5), IF('Funding Allocation Parameters'!$C$5="Any discretionary funds (grants if available, other if no grants)", MIN(O808*('Funding Allocation Parameters'!$E$5), 'Funding Allocation Parameters'!$G$5), IF('Funding Allocation Parameters'!$C$5="Complex Library Subsidy", 0, 0)))))</f>
        <v>0</v>
      </c>
      <c r="V808" s="177">
        <f t="shared" si="376"/>
        <v>3811</v>
      </c>
      <c r="W808" s="177">
        <f t="shared" si="377"/>
        <v>3811</v>
      </c>
      <c r="X808" s="179">
        <f>IF('Funding Allocation Parameters'!$C$6="Basic Library Subsidy", MIN(V808*'Funding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MIN(V808*VLOOKUP(CONCATENATE($A808, 'Funding Allocation Parameters'!$I$6), 'Library Subsidy Complex'!$C$2:$J$55, 2, FALSE), VLOOKUP(CONCATENATE($A808, 'Funding Allocation Parameters'!$I$6), 'Library Subsidy Complex'!$C$2:$J$55, 4, FALSE)), 0)))))</f>
        <v>0</v>
      </c>
      <c r="Y808" s="179">
        <f>IF('Funding Allocation Parameters'!$C$6="Basic Library Subsidy", 0, IF('Funding Allocation Parameters'!$C$6="Grant funding",MIN(V808*'Funding Allocation Parameters'!$E$6, 'Funding Allocation Parameters'!$G$6), IF('Funding Allocation Parameters'!$C$6="Other author funding", 0, IF('Funding Allocation Parameters'!$C$6="Any discretionary funds (grants if available, other if no grants)", MIN(V808*'Funding Allocation Parameters'!$E$6, 'Funding Allocation Parameters'!$G$6), IF('Funding Allocation Parameters'!$C$6="Complex Library Subsidy", 0, 0)))))</f>
        <v>3811</v>
      </c>
      <c r="Z808" s="179">
        <f>IF('Funding Allocation Parameters'!$C$6="Basic Library Subsidy", 0, IF('Funding Allocation Parameters'!$C$6="Grant funding", 0, IF('Funding Allocation Parameters'!$C$6="Other author funding",  MIN(V808*'Funding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8" s="179">
        <f>IF('Funding Allocation Parameters'!$C$6="Basic Library Subsidy", MIN(W808*'Funding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MIN(W808*VLOOKUP(CONCATENATE($A808, 'Funding Allocation Parameters'!$I$6), 'Library Subsidy Complex'!$C$2:$J$55, 6, FALSE), VLOOKUP(CONCATENATE($A808, 'Funding Allocation Parameters'!$I$6), 'Library Subsidy Complex'!$C$2:$J$55, 8, FALSE)), 0)))))</f>
        <v>0</v>
      </c>
      <c r="AB808" s="179">
        <f>IF('Funding Allocation Parameters'!$C$6="Basic Library Subsidy", 0, IF('Funding Allocation Parameters'!$C$6="Grant funding", 0, IF('Funding Allocation Parameters'!$C$6="Other author funding",  MIN(W808*'Funding Allocation Parameters'!$E$6, 'Funding Allocation Parameters'!$G$6), IF('Funding Allocation Parameters'!$C$6="Any discretionary funds (grants if available, other if no grants)", MIN(W808*'Funding Allocation Parameters'!$E$6, 'Funding Allocation Parameters'!$G$6), IF('Funding Allocation Parameters'!$C$6="Complex Library Subsidy", 0, 0)))))</f>
        <v>3811</v>
      </c>
      <c r="AC808" s="177">
        <f t="shared" si="378"/>
        <v>0</v>
      </c>
      <c r="AD808" s="177">
        <f t="shared" si="379"/>
        <v>0</v>
      </c>
      <c r="AE808" s="180">
        <f>IF('Funding Allocation Parameters'!$C$7="Basic Library Subsidy", MIN(AC808*'Funding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MIN(AC808*VLOOKUP(CONCATENATE($A808, 'Funding Allocation Parameters'!$I$7), 'Library Subsidy Complex'!$C$2:$J$55, 2, FALSE), VLOOKUP(CONCATENATE($A808, 'Funding Allocation Parameters'!$I$7), 'Library Subsidy Complex'!$C$2:$J$55, 4, FALSE)), 0)))))</f>
        <v>0</v>
      </c>
      <c r="AF808" s="180">
        <f>IF('Funding Allocation Parameters'!$C$7="Basic Library Subsidy", 0, IF('Funding Allocation Parameters'!$C$7="Grant funding",MIN(AC808*'Funding Allocation Parameters'!$E$7, 'Funding Allocation Parameters'!$G$7), IF('Funding Allocation Parameters'!$C$7="Other author funding", 0, IF('Funding Allocation Parameters'!$C$7="Any discretionary funds (grants if available, other if no grants)", MIN(AC808*'Funding Allocation Parameters'!$E$7, 'Funding Allocation Parameters'!$G$7), IF('Funding Allocation Parameters'!$C$7="Complex Library Subsidy", 0, 0)))))</f>
        <v>0</v>
      </c>
      <c r="AG808" s="180">
        <f>IF('Funding Allocation Parameters'!$C$7="Basic Library Subsidy", 0, IF('Funding Allocation Parameters'!$C$7="Grant funding", 0, IF('Funding Allocation Parameters'!$C$7="Other author funding",  MIN(AC808*'Funding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8" s="180">
        <f>IF('Funding Allocation Parameters'!$C$7="Basic Library Subsidy", MIN(AD808*'Funding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MIN(AD808*VLOOKUP(CONCATENATE($A808, 'Funding Allocation Parameters'!$I$7), 'Library Subsidy Complex'!$C$2:$J$55, 6, FALSE), VLOOKUP(CONCATENATE($A808, 'Funding Allocation Parameters'!$I$7), 'Library Subsidy Complex'!$C$2:$J$55, 8, FALSE)), 0)))))</f>
        <v>0</v>
      </c>
      <c r="AI808" s="180">
        <f>IF('Funding Allocation Parameters'!$C$7="Basic Library Subsidy", 0, IF('Funding Allocation Parameters'!$C$7="Grant funding", 0, IF('Funding Allocation Parameters'!$C$7="Other author funding",  MIN(AD808*'Funding Allocation Parameters'!$E$7, 'Funding Allocation Parameters'!$G$7), IF('Funding Allocation Parameters'!$C$7="Any discretionary funds (grants if available, other if no grants)", MIN(AD808*'Funding Allocation Parameters'!$E$7, 'Funding Allocation Parameters'!$G$7), IF('Funding Allocation Parameters'!$C$7="Complex Library Subsidy", 0, 0)))))</f>
        <v>0</v>
      </c>
      <c r="AJ808" s="177">
        <f t="shared" si="380"/>
        <v>0</v>
      </c>
      <c r="AK808" s="177">
        <f t="shared" si="381"/>
        <v>0</v>
      </c>
      <c r="AL808" s="181">
        <f>IF('Funding Allocation Parameters'!$C$8="Basic Library Subsidy", MIN(AJ808*'Funding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MIN(AJ808*VLOOKUP(CONCATENATE($A808, 'Funding Allocation Parameters'!$I$8), 'Library Subsidy Complex'!$C$2:$J$55, 2, FALSE), VLOOKUP(CONCATENATE($A808, 'Funding Allocation Parameters'!$I$8), 'Library Subsidy Complex'!$C$2:$J$55, 4, FALSE)), 0)))))</f>
        <v>0</v>
      </c>
      <c r="AM808" s="181">
        <f>IF('Funding Allocation Parameters'!$C$8="Basic Library Subsidy", 0, IF('Funding Allocation Parameters'!$C$8="Grant funding",MIN(AJ808*'Funding Allocation Parameters'!$E$8, 'Funding Allocation Parameters'!$G$8), IF('Funding Allocation Parameters'!$C$8="Other author funding", 0, IF('Funding Allocation Parameters'!$C$8="Any discretionary funds (grants if available, other if no grants)", MIN(AJ808*'Funding Allocation Parameters'!$E$8, 'Funding Allocation Parameters'!$G$8), IF('Funding Allocation Parameters'!$C$8="Complex Library Subsidy", 0, 0)))))</f>
        <v>0</v>
      </c>
      <c r="AN808" s="181">
        <f>IF('Funding Allocation Parameters'!$C$8="Basic Library Subsidy", 0, IF('Funding Allocation Parameters'!$C$8="Grant funding", 0, IF('Funding Allocation Parameters'!$C$8="Other author funding",  MIN(AJ808*'Funding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8" s="181">
        <f>IF('Funding Allocation Parameters'!$C$8="Basic Library Subsidy", MIN(AK808*'Funding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MIN(AK808*VLOOKUP(CONCATENATE($A808, 'Funding Allocation Parameters'!$I$8), 'Library Subsidy Complex'!$C$2:$J$55, 6, FALSE), VLOOKUP(CONCATENATE($A808, 'Funding Allocation Parameters'!$I$8), 'Library Subsidy Complex'!$C$2:$J$55, 8, FALSE)), 0)))))</f>
        <v>0</v>
      </c>
      <c r="AP808" s="181">
        <f>IF('Funding Allocation Parameters'!$C$8="Basic Library Subsidy", 0, IF('Funding Allocation Parameters'!$C$8="Grant funding", 0, IF('Funding Allocation Parameters'!$C$8="Other author funding",  MIN(AK808*'Funding Allocation Parameters'!$E$8, 'Funding Allocation Parameters'!$G$8), IF('Funding Allocation Parameters'!$C$8="Any discretionary funds (grants if available, other if no grants)", MIN(AK808*'Funding Allocation Parameters'!$E$8, 'Funding Allocation Parameters'!$G$8), IF('Funding Allocation Parameters'!$C$8="Complex Library Subsidy", 0, 0)))))</f>
        <v>0</v>
      </c>
      <c r="AQ808" s="177">
        <f t="shared" si="382"/>
        <v>0</v>
      </c>
      <c r="AR808" s="177">
        <f t="shared" si="383"/>
        <v>0</v>
      </c>
      <c r="AS808" s="182">
        <f t="shared" si="384"/>
        <v>1189</v>
      </c>
      <c r="AT808" s="182">
        <f t="shared" si="385"/>
        <v>3811</v>
      </c>
      <c r="AU808" s="182">
        <f t="shared" si="386"/>
        <v>0</v>
      </c>
      <c r="AV808" s="182">
        <f t="shared" si="387"/>
        <v>1189</v>
      </c>
      <c r="AW808" s="182">
        <f t="shared" si="388"/>
        <v>3811</v>
      </c>
      <c r="AX808" s="183">
        <f t="shared" si="389"/>
        <v>495.81299999999999</v>
      </c>
      <c r="AY808" s="183">
        <f t="shared" si="390"/>
        <v>1589.1869999999999</v>
      </c>
      <c r="AZ808" s="183">
        <f t="shared" si="391"/>
        <v>0</v>
      </c>
      <c r="BA808" s="183">
        <f t="shared" si="392"/>
        <v>693.18700000000001</v>
      </c>
      <c r="BB808" s="183">
        <f t="shared" si="393"/>
        <v>2221.8129999999996</v>
      </c>
      <c r="BC808" s="184">
        <f t="shared" si="394"/>
        <v>1189</v>
      </c>
      <c r="BD808" s="184">
        <f t="shared" si="395"/>
        <v>0</v>
      </c>
      <c r="BE808" s="184">
        <f t="shared" si="396"/>
        <v>1589.1869999999999</v>
      </c>
      <c r="BF808" s="184">
        <f t="shared" si="397"/>
        <v>2221.8129999999996</v>
      </c>
      <c r="BG808" s="102">
        <f t="shared" si="398"/>
        <v>0</v>
      </c>
      <c r="BH808" s="102">
        <f t="shared" si="399"/>
        <v>0</v>
      </c>
      <c r="BI808" s="102">
        <f t="shared" si="400"/>
        <v>0</v>
      </c>
      <c r="BJ808" s="102">
        <f t="shared" si="401"/>
        <v>0.41699999999999998</v>
      </c>
      <c r="BK808" s="102">
        <f t="shared" si="402"/>
        <v>0.58299999999999996</v>
      </c>
      <c r="BL808" s="102">
        <f t="shared" si="403"/>
        <v>0</v>
      </c>
      <c r="BN808" s="102"/>
    </row>
    <row r="809" spans="1:66" x14ac:dyDescent="0.25">
      <c r="A809" s="102" t="s">
        <v>13</v>
      </c>
      <c r="B809" s="102" t="s">
        <v>8</v>
      </c>
      <c r="C809" s="102" t="s">
        <v>8</v>
      </c>
      <c r="D809" s="102" t="s">
        <v>27</v>
      </c>
      <c r="E809" s="102" t="s">
        <v>1135</v>
      </c>
      <c r="F809" s="102" t="s">
        <v>1490</v>
      </c>
      <c r="G809" s="102">
        <v>1.498</v>
      </c>
      <c r="H809" s="102">
        <v>1</v>
      </c>
      <c r="I809" s="102">
        <v>1</v>
      </c>
      <c r="J809" s="167">
        <f>IFERROR(H809*VLOOKUP(A809, 'Advanced Parameters'!$B$7:$G$20, 6, FALSE)*VLOOKUP(A809, 'Growth Parameters'!$B$6:$H$19, 6, FALSE), 0)</f>
        <v>1</v>
      </c>
      <c r="K809" s="167">
        <f>IFERROR(IF('Advanced Parameters'!$C$5="n",'Raw Data'!I809*VLOOKUP(A809,'Advanced Parameters'!$B$7:$G$20,6,FALSE),J809*VLOOKUP(A809,'Advanced Parameters'!$B$7:$G$20,2,FALSE))*VLOOKUP(A809, 'Growth Parameters'!$B$6:$H$19, 6, FALSE), 0)</f>
        <v>1</v>
      </c>
      <c r="L809" s="167">
        <f t="shared" si="404"/>
        <v>0</v>
      </c>
      <c r="M809" s="168">
        <f>IFERROR(IF(G809="NA","NA",IF(G809&gt;'APC Parameters'!$K$6+VLOOKUP('Raw Data'!A809, 'APC Parameters'!$H$7:$L$20, 4, FALSE), 'APC Parameters'!$L$6+VLOOKUP('Raw Data'!A809, 'APC Parameters'!$H$7:$L$20, 5, FALSE), G809*('APC Parameters'!$J$6+VLOOKUP('Raw Data'!A809, 'APC Parameters'!$H$7:$L$20, 3, FALSE))+'APC Parameters'!$I$6+VLOOKUP('Raw Data'!A809, 'APC Parameters'!$H$7:$L$20, 2, FALSE))), 0)</f>
        <v>2210.3612000000003</v>
      </c>
      <c r="N809" s="168">
        <f t="shared" si="374"/>
        <v>2210.3612000000003</v>
      </c>
      <c r="O809" s="168">
        <f>IFERROR(IF(M809="NA",VLOOKUP(D809,'Internal Calculations'!$B$10:$C$11,2,FALSE), M809)*VLOOKUP(A809, 'Growth Parameters'!$B$6:$H$19, 7, FALSE), 0)</f>
        <v>2210.3612000000003</v>
      </c>
      <c r="P809" s="177">
        <f t="shared" si="375"/>
        <v>2210.3612000000003</v>
      </c>
      <c r="Q809" s="178">
        <f>IF('Funding Allocation Parameters'!$C$5="Basic Library Subsidy", MIN(O809*('Funding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MIN($O809*(VLOOKUP(CONCATENATE($A809, 'Funding Allocation Parameters'!$I$5), 'Library Subsidy Complex'!$C$2:$J$55, 2, FALSE)), VLOOKUP(CONCATENATE($A809, 'Funding Allocation Parameters'!$I$5), 'Library Subsidy Complex'!$C$2:$J$55, 4, FALSE)), 0)))))</f>
        <v>1189</v>
      </c>
      <c r="R809" s="178">
        <f>IF('Funding Allocation Parameters'!$C$5="Basic Library Subsidy", 0, IF('Funding Allocation Parameters'!$C$5="Grant funding",MIN(O809*('Funding Allocation Parameters'!$E$5), 'Funding Allocation Parameters'!$G$5), IF('Funding Allocation Parameters'!$C$5="Other author funding", 0, IF('Funding Allocation Parameters'!$C$5="Any discretionary funds (grants if available, other if no grants)", MIN(O809*('Funding Allocation Parameters'!$E$5), 'Funding Allocation Parameters'!$G$5), IF('Funding Allocation Parameters'!$C$5="Complex Library Subsidy", 0, 0)))))</f>
        <v>0</v>
      </c>
      <c r="S809" s="178">
        <f>IF('Funding Allocation Parameters'!$C$5="Basic Library Subsidy", 0, IF('Funding Allocation Parameters'!$C$5="Grant funding", 0, IF('Funding Allocation Parameters'!$C$5="Other author funding",  MIN(O809*('Funding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09" s="178">
        <f>IF('Funding Allocation Parameters'!$C$5="Basic Library Subsidy", MIN(O809*('Funding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MIN($O809*(VLOOKUP(CONCATENATE($A809, 'Funding Allocation Parameters'!$I$5), 'Library Subsidy Complex'!$C$2:$J$55, 6, FALSE)), VLOOKUP(CONCATENATE($A809, 'Funding Allocation Parameters'!$I$5), 'Library Subsidy Complex'!$C$2:$J$55, 8, FALSE)), 0)))))</f>
        <v>1189</v>
      </c>
      <c r="U809" s="178">
        <f>IF('Funding Allocation Parameters'!$C$5="Basic Library Subsidy", 0, IF('Funding Allocation Parameters'!$C$5="Grant funding", 0, IF('Funding Allocation Parameters'!$C$5="Other author funding",  MIN(O809*('Funding Allocation Parameters'!$E$5), 'Funding Allocation Parameters'!$G$5), IF('Funding Allocation Parameters'!$C$5="Any discretionary funds (grants if available, other if no grants)", MIN(O809*('Funding Allocation Parameters'!$E$5), 'Funding Allocation Parameters'!$G$5), IF('Funding Allocation Parameters'!$C$5="Complex Library Subsidy", 0, 0)))))</f>
        <v>0</v>
      </c>
      <c r="V809" s="177">
        <f t="shared" si="376"/>
        <v>1021.3612000000003</v>
      </c>
      <c r="W809" s="177">
        <f t="shared" si="377"/>
        <v>1021.3612000000003</v>
      </c>
      <c r="X809" s="179">
        <f>IF('Funding Allocation Parameters'!$C$6="Basic Library Subsidy", MIN(V809*'Funding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MIN(V809*VLOOKUP(CONCATENATE($A809, 'Funding Allocation Parameters'!$I$6), 'Library Subsidy Complex'!$C$2:$J$55, 2, FALSE), VLOOKUP(CONCATENATE($A809, 'Funding Allocation Parameters'!$I$6), 'Library Subsidy Complex'!$C$2:$J$55, 4, FALSE)), 0)))))</f>
        <v>0</v>
      </c>
      <c r="Y809" s="179">
        <f>IF('Funding Allocation Parameters'!$C$6="Basic Library Subsidy", 0, IF('Funding Allocation Parameters'!$C$6="Grant funding",MIN(V809*'Funding Allocation Parameters'!$E$6, 'Funding Allocation Parameters'!$G$6), IF('Funding Allocation Parameters'!$C$6="Other author funding", 0, IF('Funding Allocation Parameters'!$C$6="Any discretionary funds (grants if available, other if no grants)", MIN(V809*'Funding Allocation Parameters'!$E$6, 'Funding Allocation Parameters'!$G$6), IF('Funding Allocation Parameters'!$C$6="Complex Library Subsidy", 0, 0)))))</f>
        <v>1021.3612000000003</v>
      </c>
      <c r="Z809" s="179">
        <f>IF('Funding Allocation Parameters'!$C$6="Basic Library Subsidy", 0, IF('Funding Allocation Parameters'!$C$6="Grant funding", 0, IF('Funding Allocation Parameters'!$C$6="Other author funding",  MIN(V809*'Funding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09" s="179">
        <f>IF('Funding Allocation Parameters'!$C$6="Basic Library Subsidy", MIN(W809*'Funding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MIN(W809*VLOOKUP(CONCATENATE($A809, 'Funding Allocation Parameters'!$I$6), 'Library Subsidy Complex'!$C$2:$J$55, 6, FALSE), VLOOKUP(CONCATENATE($A809, 'Funding Allocation Parameters'!$I$6), 'Library Subsidy Complex'!$C$2:$J$55, 8, FALSE)), 0)))))</f>
        <v>0</v>
      </c>
      <c r="AB809" s="179">
        <f>IF('Funding Allocation Parameters'!$C$6="Basic Library Subsidy", 0, IF('Funding Allocation Parameters'!$C$6="Grant funding", 0, IF('Funding Allocation Parameters'!$C$6="Other author funding",  MIN(W809*'Funding Allocation Parameters'!$E$6, 'Funding Allocation Parameters'!$G$6), IF('Funding Allocation Parameters'!$C$6="Any discretionary funds (grants if available, other if no grants)", MIN(W809*'Funding Allocation Parameters'!$E$6, 'Funding Allocation Parameters'!$G$6), IF('Funding Allocation Parameters'!$C$6="Complex Library Subsidy", 0, 0)))))</f>
        <v>1021.3612000000003</v>
      </c>
      <c r="AC809" s="177">
        <f t="shared" si="378"/>
        <v>0</v>
      </c>
      <c r="AD809" s="177">
        <f t="shared" si="379"/>
        <v>0</v>
      </c>
      <c r="AE809" s="180">
        <f>IF('Funding Allocation Parameters'!$C$7="Basic Library Subsidy", MIN(AC809*'Funding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MIN(AC809*VLOOKUP(CONCATENATE($A809, 'Funding Allocation Parameters'!$I$7), 'Library Subsidy Complex'!$C$2:$J$55, 2, FALSE), VLOOKUP(CONCATENATE($A809, 'Funding Allocation Parameters'!$I$7), 'Library Subsidy Complex'!$C$2:$J$55, 4, FALSE)), 0)))))</f>
        <v>0</v>
      </c>
      <c r="AF809" s="180">
        <f>IF('Funding Allocation Parameters'!$C$7="Basic Library Subsidy", 0, IF('Funding Allocation Parameters'!$C$7="Grant funding",MIN(AC809*'Funding Allocation Parameters'!$E$7, 'Funding Allocation Parameters'!$G$7), IF('Funding Allocation Parameters'!$C$7="Other author funding", 0, IF('Funding Allocation Parameters'!$C$7="Any discretionary funds (grants if available, other if no grants)", MIN(AC809*'Funding Allocation Parameters'!$E$7, 'Funding Allocation Parameters'!$G$7), IF('Funding Allocation Parameters'!$C$7="Complex Library Subsidy", 0, 0)))))</f>
        <v>0</v>
      </c>
      <c r="AG809" s="180">
        <f>IF('Funding Allocation Parameters'!$C$7="Basic Library Subsidy", 0, IF('Funding Allocation Parameters'!$C$7="Grant funding", 0, IF('Funding Allocation Parameters'!$C$7="Other author funding",  MIN(AC809*'Funding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09" s="180">
        <f>IF('Funding Allocation Parameters'!$C$7="Basic Library Subsidy", MIN(AD809*'Funding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MIN(AD809*VLOOKUP(CONCATENATE($A809, 'Funding Allocation Parameters'!$I$7), 'Library Subsidy Complex'!$C$2:$J$55, 6, FALSE), VLOOKUP(CONCATENATE($A809, 'Funding Allocation Parameters'!$I$7), 'Library Subsidy Complex'!$C$2:$J$55, 8, FALSE)), 0)))))</f>
        <v>0</v>
      </c>
      <c r="AI809" s="180">
        <f>IF('Funding Allocation Parameters'!$C$7="Basic Library Subsidy", 0, IF('Funding Allocation Parameters'!$C$7="Grant funding", 0, IF('Funding Allocation Parameters'!$C$7="Other author funding",  MIN(AD809*'Funding Allocation Parameters'!$E$7, 'Funding Allocation Parameters'!$G$7), IF('Funding Allocation Parameters'!$C$7="Any discretionary funds (grants if available, other if no grants)", MIN(AD809*'Funding Allocation Parameters'!$E$7, 'Funding Allocation Parameters'!$G$7), IF('Funding Allocation Parameters'!$C$7="Complex Library Subsidy", 0, 0)))))</f>
        <v>0</v>
      </c>
      <c r="AJ809" s="177">
        <f t="shared" si="380"/>
        <v>0</v>
      </c>
      <c r="AK809" s="177">
        <f t="shared" si="381"/>
        <v>0</v>
      </c>
      <c r="AL809" s="181">
        <f>IF('Funding Allocation Parameters'!$C$8="Basic Library Subsidy", MIN(AJ809*'Funding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MIN(AJ809*VLOOKUP(CONCATENATE($A809, 'Funding Allocation Parameters'!$I$8), 'Library Subsidy Complex'!$C$2:$J$55, 2, FALSE), VLOOKUP(CONCATENATE($A809, 'Funding Allocation Parameters'!$I$8), 'Library Subsidy Complex'!$C$2:$J$55, 4, FALSE)), 0)))))</f>
        <v>0</v>
      </c>
      <c r="AM809" s="181">
        <f>IF('Funding Allocation Parameters'!$C$8="Basic Library Subsidy", 0, IF('Funding Allocation Parameters'!$C$8="Grant funding",MIN(AJ809*'Funding Allocation Parameters'!$E$8, 'Funding Allocation Parameters'!$G$8), IF('Funding Allocation Parameters'!$C$8="Other author funding", 0, IF('Funding Allocation Parameters'!$C$8="Any discretionary funds (grants if available, other if no grants)", MIN(AJ809*'Funding Allocation Parameters'!$E$8, 'Funding Allocation Parameters'!$G$8), IF('Funding Allocation Parameters'!$C$8="Complex Library Subsidy", 0, 0)))))</f>
        <v>0</v>
      </c>
      <c r="AN809" s="181">
        <f>IF('Funding Allocation Parameters'!$C$8="Basic Library Subsidy", 0, IF('Funding Allocation Parameters'!$C$8="Grant funding", 0, IF('Funding Allocation Parameters'!$C$8="Other author funding",  MIN(AJ809*'Funding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09" s="181">
        <f>IF('Funding Allocation Parameters'!$C$8="Basic Library Subsidy", MIN(AK809*'Funding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MIN(AK809*VLOOKUP(CONCATENATE($A809, 'Funding Allocation Parameters'!$I$8), 'Library Subsidy Complex'!$C$2:$J$55, 6, FALSE), VLOOKUP(CONCATENATE($A809, 'Funding Allocation Parameters'!$I$8), 'Library Subsidy Complex'!$C$2:$J$55, 8, FALSE)), 0)))))</f>
        <v>0</v>
      </c>
      <c r="AP809" s="181">
        <f>IF('Funding Allocation Parameters'!$C$8="Basic Library Subsidy", 0, IF('Funding Allocation Parameters'!$C$8="Grant funding", 0, IF('Funding Allocation Parameters'!$C$8="Other author funding",  MIN(AK809*'Funding Allocation Parameters'!$E$8, 'Funding Allocation Parameters'!$G$8), IF('Funding Allocation Parameters'!$C$8="Any discretionary funds (grants if available, other if no grants)", MIN(AK809*'Funding Allocation Parameters'!$E$8, 'Funding Allocation Parameters'!$G$8), IF('Funding Allocation Parameters'!$C$8="Complex Library Subsidy", 0, 0)))))</f>
        <v>0</v>
      </c>
      <c r="AQ809" s="177">
        <f t="shared" si="382"/>
        <v>0</v>
      </c>
      <c r="AR809" s="177">
        <f t="shared" si="383"/>
        <v>0</v>
      </c>
      <c r="AS809" s="182">
        <f t="shared" si="384"/>
        <v>1189</v>
      </c>
      <c r="AT809" s="182">
        <f t="shared" si="385"/>
        <v>1021.3612000000003</v>
      </c>
      <c r="AU809" s="182">
        <f t="shared" si="386"/>
        <v>0</v>
      </c>
      <c r="AV809" s="182">
        <f t="shared" si="387"/>
        <v>1189</v>
      </c>
      <c r="AW809" s="182">
        <f t="shared" si="388"/>
        <v>1021.3612000000003</v>
      </c>
      <c r="AX809" s="183">
        <f t="shared" si="389"/>
        <v>1189</v>
      </c>
      <c r="AY809" s="183">
        <f t="shared" si="390"/>
        <v>1021.3612000000003</v>
      </c>
      <c r="AZ809" s="183">
        <f t="shared" si="391"/>
        <v>0</v>
      </c>
      <c r="BA809" s="183">
        <f t="shared" si="392"/>
        <v>0</v>
      </c>
      <c r="BB809" s="183">
        <f t="shared" si="393"/>
        <v>0</v>
      </c>
      <c r="BC809" s="184">
        <f t="shared" si="394"/>
        <v>1189</v>
      </c>
      <c r="BD809" s="184">
        <f t="shared" si="395"/>
        <v>0</v>
      </c>
      <c r="BE809" s="184">
        <f t="shared" si="396"/>
        <v>1021.3612000000003</v>
      </c>
      <c r="BF809" s="184">
        <f t="shared" si="397"/>
        <v>0</v>
      </c>
      <c r="BG809" s="102">
        <f t="shared" si="398"/>
        <v>0</v>
      </c>
      <c r="BH809" s="102">
        <f t="shared" si="399"/>
        <v>0</v>
      </c>
      <c r="BI809" s="102">
        <f t="shared" si="400"/>
        <v>0</v>
      </c>
      <c r="BJ809" s="102">
        <f t="shared" si="401"/>
        <v>1</v>
      </c>
      <c r="BK809" s="102">
        <f t="shared" si="402"/>
        <v>0</v>
      </c>
      <c r="BL809" s="102">
        <f t="shared" si="403"/>
        <v>0</v>
      </c>
      <c r="BN809" s="102"/>
    </row>
    <row r="810" spans="1:66" x14ac:dyDescent="0.25">
      <c r="A810" s="102" t="s">
        <v>17</v>
      </c>
      <c r="B810" s="102" t="s">
        <v>12</v>
      </c>
      <c r="C810" s="102" t="s">
        <v>8</v>
      </c>
      <c r="D810" s="102" t="s">
        <v>27</v>
      </c>
      <c r="E810" s="102" t="s">
        <v>1491</v>
      </c>
      <c r="F810" s="102" t="s">
        <v>1492</v>
      </c>
      <c r="G810" s="102">
        <v>1.514</v>
      </c>
      <c r="H810" s="102">
        <v>1</v>
      </c>
      <c r="I810" s="102">
        <v>0</v>
      </c>
      <c r="J810" s="167">
        <f>IFERROR(H810*VLOOKUP(A810, 'Advanced Parameters'!$B$7:$G$20, 6, FALSE)*VLOOKUP(A810, 'Growth Parameters'!$B$6:$H$19, 6, FALSE), 0)</f>
        <v>1</v>
      </c>
      <c r="K810" s="167">
        <f>IFERROR(IF('Advanced Parameters'!$C$5="n",'Raw Data'!I810*VLOOKUP(A810,'Advanced Parameters'!$B$7:$G$20,6,FALSE),J810*VLOOKUP(A810,'Advanced Parameters'!$B$7:$G$20,2,FALSE))*VLOOKUP(A810, 'Growth Parameters'!$B$6:$H$19, 6, FALSE), 0)</f>
        <v>0</v>
      </c>
      <c r="L810" s="167">
        <f t="shared" si="404"/>
        <v>1</v>
      </c>
      <c r="M810" s="168">
        <f>IFERROR(IF(G810="NA","NA",IF(G810&gt;'APC Parameters'!$K$6+VLOOKUP('Raw Data'!A810, 'APC Parameters'!$H$7:$L$20, 4, FALSE), 'APC Parameters'!$L$6+VLOOKUP('Raw Data'!A810, 'APC Parameters'!$H$7:$L$20, 5, FALSE), G810*('APC Parameters'!$J$6+VLOOKUP('Raw Data'!A810, 'APC Parameters'!$H$7:$L$20, 3, FALSE))+'APC Parameters'!$I$6+VLOOKUP('Raw Data'!A810, 'APC Parameters'!$H$7:$L$20, 2, FALSE))), 0)</f>
        <v>2221.7116000000001</v>
      </c>
      <c r="N810" s="168">
        <f t="shared" si="374"/>
        <v>2221.7116000000001</v>
      </c>
      <c r="O810" s="168">
        <f>IFERROR(IF(M810="NA",VLOOKUP(D810,'Internal Calculations'!$B$10:$C$11,2,FALSE), M810)*VLOOKUP(A810, 'Growth Parameters'!$B$6:$H$19, 7, FALSE), 0)</f>
        <v>2221.7116000000001</v>
      </c>
      <c r="P810" s="177">
        <f t="shared" si="375"/>
        <v>2221.7116000000001</v>
      </c>
      <c r="Q810" s="178">
        <f>IF('Funding Allocation Parameters'!$C$5="Basic Library Subsidy", MIN(O810*('Funding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MIN($O810*(VLOOKUP(CONCATENATE($A810, 'Funding Allocation Parameters'!$I$5), 'Library Subsidy Complex'!$C$2:$J$55, 2, FALSE)), VLOOKUP(CONCATENATE($A810, 'Funding Allocation Parameters'!$I$5), 'Library Subsidy Complex'!$C$2:$J$55, 4, FALSE)), 0)))))</f>
        <v>1189</v>
      </c>
      <c r="R810" s="178">
        <f>IF('Funding Allocation Parameters'!$C$5="Basic Library Subsidy", 0, IF('Funding Allocation Parameters'!$C$5="Grant funding",MIN(O810*('Funding Allocation Parameters'!$E$5), 'Funding Allocation Parameters'!$G$5), IF('Funding Allocation Parameters'!$C$5="Other author funding", 0, IF('Funding Allocation Parameters'!$C$5="Any discretionary funds (grants if available, other if no grants)", MIN(O810*('Funding Allocation Parameters'!$E$5), 'Funding Allocation Parameters'!$G$5), IF('Funding Allocation Parameters'!$C$5="Complex Library Subsidy", 0, 0)))))</f>
        <v>0</v>
      </c>
      <c r="S810" s="178">
        <f>IF('Funding Allocation Parameters'!$C$5="Basic Library Subsidy", 0, IF('Funding Allocation Parameters'!$C$5="Grant funding", 0, IF('Funding Allocation Parameters'!$C$5="Other author funding",  MIN(O810*('Funding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0" s="178">
        <f>IF('Funding Allocation Parameters'!$C$5="Basic Library Subsidy", MIN(O810*('Funding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MIN($O810*(VLOOKUP(CONCATENATE($A810, 'Funding Allocation Parameters'!$I$5), 'Library Subsidy Complex'!$C$2:$J$55, 6, FALSE)), VLOOKUP(CONCATENATE($A810, 'Funding Allocation Parameters'!$I$5), 'Library Subsidy Complex'!$C$2:$J$55, 8, FALSE)), 0)))))</f>
        <v>1189</v>
      </c>
      <c r="U810" s="178">
        <f>IF('Funding Allocation Parameters'!$C$5="Basic Library Subsidy", 0, IF('Funding Allocation Parameters'!$C$5="Grant funding", 0, IF('Funding Allocation Parameters'!$C$5="Other author funding",  MIN(O810*('Funding Allocation Parameters'!$E$5), 'Funding Allocation Parameters'!$G$5), IF('Funding Allocation Parameters'!$C$5="Any discretionary funds (grants if available, other if no grants)", MIN(O810*('Funding Allocation Parameters'!$E$5), 'Funding Allocation Parameters'!$G$5), IF('Funding Allocation Parameters'!$C$5="Complex Library Subsidy", 0, 0)))))</f>
        <v>0</v>
      </c>
      <c r="V810" s="177">
        <f t="shared" si="376"/>
        <v>1032.7116000000001</v>
      </c>
      <c r="W810" s="177">
        <f t="shared" si="377"/>
        <v>1032.7116000000001</v>
      </c>
      <c r="X810" s="179">
        <f>IF('Funding Allocation Parameters'!$C$6="Basic Library Subsidy", MIN(V810*'Funding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MIN(V810*VLOOKUP(CONCATENATE($A810, 'Funding Allocation Parameters'!$I$6), 'Library Subsidy Complex'!$C$2:$J$55, 2, FALSE), VLOOKUP(CONCATENATE($A810, 'Funding Allocation Parameters'!$I$6), 'Library Subsidy Complex'!$C$2:$J$55, 4, FALSE)), 0)))))</f>
        <v>0</v>
      </c>
      <c r="Y810" s="179">
        <f>IF('Funding Allocation Parameters'!$C$6="Basic Library Subsidy", 0, IF('Funding Allocation Parameters'!$C$6="Grant funding",MIN(V810*'Funding Allocation Parameters'!$E$6, 'Funding Allocation Parameters'!$G$6), IF('Funding Allocation Parameters'!$C$6="Other author funding", 0, IF('Funding Allocation Parameters'!$C$6="Any discretionary funds (grants if available, other if no grants)", MIN(V810*'Funding Allocation Parameters'!$E$6, 'Funding Allocation Parameters'!$G$6), IF('Funding Allocation Parameters'!$C$6="Complex Library Subsidy", 0, 0)))))</f>
        <v>1032.7116000000001</v>
      </c>
      <c r="Z810" s="179">
        <f>IF('Funding Allocation Parameters'!$C$6="Basic Library Subsidy", 0, IF('Funding Allocation Parameters'!$C$6="Grant funding", 0, IF('Funding Allocation Parameters'!$C$6="Other author funding",  MIN(V810*'Funding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0" s="179">
        <f>IF('Funding Allocation Parameters'!$C$6="Basic Library Subsidy", MIN(W810*'Funding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MIN(W810*VLOOKUP(CONCATENATE($A810, 'Funding Allocation Parameters'!$I$6), 'Library Subsidy Complex'!$C$2:$J$55, 6, FALSE), VLOOKUP(CONCATENATE($A810, 'Funding Allocation Parameters'!$I$6), 'Library Subsidy Complex'!$C$2:$J$55, 8, FALSE)), 0)))))</f>
        <v>0</v>
      </c>
      <c r="AB810" s="179">
        <f>IF('Funding Allocation Parameters'!$C$6="Basic Library Subsidy", 0, IF('Funding Allocation Parameters'!$C$6="Grant funding", 0, IF('Funding Allocation Parameters'!$C$6="Other author funding",  MIN(W810*'Funding Allocation Parameters'!$E$6, 'Funding Allocation Parameters'!$G$6), IF('Funding Allocation Parameters'!$C$6="Any discretionary funds (grants if available, other if no grants)", MIN(W810*'Funding Allocation Parameters'!$E$6, 'Funding Allocation Parameters'!$G$6), IF('Funding Allocation Parameters'!$C$6="Complex Library Subsidy", 0, 0)))))</f>
        <v>1032.7116000000001</v>
      </c>
      <c r="AC810" s="177">
        <f t="shared" si="378"/>
        <v>0</v>
      </c>
      <c r="AD810" s="177">
        <f t="shared" si="379"/>
        <v>0</v>
      </c>
      <c r="AE810" s="180">
        <f>IF('Funding Allocation Parameters'!$C$7="Basic Library Subsidy", MIN(AC810*'Funding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MIN(AC810*VLOOKUP(CONCATENATE($A810, 'Funding Allocation Parameters'!$I$7), 'Library Subsidy Complex'!$C$2:$J$55, 2, FALSE), VLOOKUP(CONCATENATE($A810, 'Funding Allocation Parameters'!$I$7), 'Library Subsidy Complex'!$C$2:$J$55, 4, FALSE)), 0)))))</f>
        <v>0</v>
      </c>
      <c r="AF810" s="180">
        <f>IF('Funding Allocation Parameters'!$C$7="Basic Library Subsidy", 0, IF('Funding Allocation Parameters'!$C$7="Grant funding",MIN(AC810*'Funding Allocation Parameters'!$E$7, 'Funding Allocation Parameters'!$G$7), IF('Funding Allocation Parameters'!$C$7="Other author funding", 0, IF('Funding Allocation Parameters'!$C$7="Any discretionary funds (grants if available, other if no grants)", MIN(AC810*'Funding Allocation Parameters'!$E$7, 'Funding Allocation Parameters'!$G$7), IF('Funding Allocation Parameters'!$C$7="Complex Library Subsidy", 0, 0)))))</f>
        <v>0</v>
      </c>
      <c r="AG810" s="180">
        <f>IF('Funding Allocation Parameters'!$C$7="Basic Library Subsidy", 0, IF('Funding Allocation Parameters'!$C$7="Grant funding", 0, IF('Funding Allocation Parameters'!$C$7="Other author funding",  MIN(AC810*'Funding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0" s="180">
        <f>IF('Funding Allocation Parameters'!$C$7="Basic Library Subsidy", MIN(AD810*'Funding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MIN(AD810*VLOOKUP(CONCATENATE($A810, 'Funding Allocation Parameters'!$I$7), 'Library Subsidy Complex'!$C$2:$J$55, 6, FALSE), VLOOKUP(CONCATENATE($A810, 'Funding Allocation Parameters'!$I$7), 'Library Subsidy Complex'!$C$2:$J$55, 8, FALSE)), 0)))))</f>
        <v>0</v>
      </c>
      <c r="AI810" s="180">
        <f>IF('Funding Allocation Parameters'!$C$7="Basic Library Subsidy", 0, IF('Funding Allocation Parameters'!$C$7="Grant funding", 0, IF('Funding Allocation Parameters'!$C$7="Other author funding",  MIN(AD810*'Funding Allocation Parameters'!$E$7, 'Funding Allocation Parameters'!$G$7), IF('Funding Allocation Parameters'!$C$7="Any discretionary funds (grants if available, other if no grants)", MIN(AD810*'Funding Allocation Parameters'!$E$7, 'Funding Allocation Parameters'!$G$7), IF('Funding Allocation Parameters'!$C$7="Complex Library Subsidy", 0, 0)))))</f>
        <v>0</v>
      </c>
      <c r="AJ810" s="177">
        <f t="shared" si="380"/>
        <v>0</v>
      </c>
      <c r="AK810" s="177">
        <f t="shared" si="381"/>
        <v>0</v>
      </c>
      <c r="AL810" s="181">
        <f>IF('Funding Allocation Parameters'!$C$8="Basic Library Subsidy", MIN(AJ810*'Funding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MIN(AJ810*VLOOKUP(CONCATENATE($A810, 'Funding Allocation Parameters'!$I$8), 'Library Subsidy Complex'!$C$2:$J$55, 2, FALSE), VLOOKUP(CONCATENATE($A810, 'Funding Allocation Parameters'!$I$8), 'Library Subsidy Complex'!$C$2:$J$55, 4, FALSE)), 0)))))</f>
        <v>0</v>
      </c>
      <c r="AM810" s="181">
        <f>IF('Funding Allocation Parameters'!$C$8="Basic Library Subsidy", 0, IF('Funding Allocation Parameters'!$C$8="Grant funding",MIN(AJ810*'Funding Allocation Parameters'!$E$8, 'Funding Allocation Parameters'!$G$8), IF('Funding Allocation Parameters'!$C$8="Other author funding", 0, IF('Funding Allocation Parameters'!$C$8="Any discretionary funds (grants if available, other if no grants)", MIN(AJ810*'Funding Allocation Parameters'!$E$8, 'Funding Allocation Parameters'!$G$8), IF('Funding Allocation Parameters'!$C$8="Complex Library Subsidy", 0, 0)))))</f>
        <v>0</v>
      </c>
      <c r="AN810" s="181">
        <f>IF('Funding Allocation Parameters'!$C$8="Basic Library Subsidy", 0, IF('Funding Allocation Parameters'!$C$8="Grant funding", 0, IF('Funding Allocation Parameters'!$C$8="Other author funding",  MIN(AJ810*'Funding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0" s="181">
        <f>IF('Funding Allocation Parameters'!$C$8="Basic Library Subsidy", MIN(AK810*'Funding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MIN(AK810*VLOOKUP(CONCATENATE($A810, 'Funding Allocation Parameters'!$I$8), 'Library Subsidy Complex'!$C$2:$J$55, 6, FALSE), VLOOKUP(CONCATENATE($A810, 'Funding Allocation Parameters'!$I$8), 'Library Subsidy Complex'!$C$2:$J$55, 8, FALSE)), 0)))))</f>
        <v>0</v>
      </c>
      <c r="AP810" s="181">
        <f>IF('Funding Allocation Parameters'!$C$8="Basic Library Subsidy", 0, IF('Funding Allocation Parameters'!$C$8="Grant funding", 0, IF('Funding Allocation Parameters'!$C$8="Other author funding",  MIN(AK810*'Funding Allocation Parameters'!$E$8, 'Funding Allocation Parameters'!$G$8), IF('Funding Allocation Parameters'!$C$8="Any discretionary funds (grants if available, other if no grants)", MIN(AK810*'Funding Allocation Parameters'!$E$8, 'Funding Allocation Parameters'!$G$8), IF('Funding Allocation Parameters'!$C$8="Complex Library Subsidy", 0, 0)))))</f>
        <v>0</v>
      </c>
      <c r="AQ810" s="177">
        <f t="shared" si="382"/>
        <v>0</v>
      </c>
      <c r="AR810" s="177">
        <f t="shared" si="383"/>
        <v>0</v>
      </c>
      <c r="AS810" s="182">
        <f t="shared" si="384"/>
        <v>1189</v>
      </c>
      <c r="AT810" s="182">
        <f t="shared" si="385"/>
        <v>1032.7116000000001</v>
      </c>
      <c r="AU810" s="182">
        <f t="shared" si="386"/>
        <v>0</v>
      </c>
      <c r="AV810" s="182">
        <f t="shared" si="387"/>
        <v>1189</v>
      </c>
      <c r="AW810" s="182">
        <f t="shared" si="388"/>
        <v>1032.7116000000001</v>
      </c>
      <c r="AX810" s="183">
        <f t="shared" si="389"/>
        <v>0</v>
      </c>
      <c r="AY810" s="183">
        <f t="shared" si="390"/>
        <v>0</v>
      </c>
      <c r="AZ810" s="183">
        <f t="shared" si="391"/>
        <v>0</v>
      </c>
      <c r="BA810" s="183">
        <f t="shared" si="392"/>
        <v>1189</v>
      </c>
      <c r="BB810" s="183">
        <f t="shared" si="393"/>
        <v>1032.7116000000001</v>
      </c>
      <c r="BC810" s="184">
        <f t="shared" si="394"/>
        <v>1189</v>
      </c>
      <c r="BD810" s="184">
        <f t="shared" si="395"/>
        <v>0</v>
      </c>
      <c r="BE810" s="184">
        <f t="shared" si="396"/>
        <v>0</v>
      </c>
      <c r="BF810" s="184">
        <f t="shared" si="397"/>
        <v>1032.7116000000001</v>
      </c>
      <c r="BG810" s="102">
        <f t="shared" si="398"/>
        <v>0</v>
      </c>
      <c r="BH810" s="102">
        <f t="shared" si="399"/>
        <v>0</v>
      </c>
      <c r="BI810" s="102">
        <f t="shared" si="400"/>
        <v>0</v>
      </c>
      <c r="BJ810" s="102">
        <f t="shared" si="401"/>
        <v>0</v>
      </c>
      <c r="BK810" s="102">
        <f t="shared" si="402"/>
        <v>1</v>
      </c>
      <c r="BL810" s="102">
        <f t="shared" si="403"/>
        <v>0</v>
      </c>
      <c r="BN810" s="102"/>
    </row>
    <row r="811" spans="1:66" x14ac:dyDescent="0.25">
      <c r="A811" s="102" t="s">
        <v>23</v>
      </c>
      <c r="B811" s="102" t="s">
        <v>15</v>
      </c>
      <c r="C811" s="102" t="s">
        <v>8</v>
      </c>
      <c r="D811" s="102" t="s">
        <v>27</v>
      </c>
      <c r="E811" s="102" t="s">
        <v>993</v>
      </c>
      <c r="F811" s="102" t="s">
        <v>1493</v>
      </c>
      <c r="G811" s="102" t="s">
        <v>9</v>
      </c>
      <c r="H811" s="102">
        <v>1</v>
      </c>
      <c r="I811" s="102">
        <v>0</v>
      </c>
      <c r="J811" s="167">
        <f>IFERROR(H811*VLOOKUP(A811, 'Advanced Parameters'!$B$7:$G$20, 6, FALSE)*VLOOKUP(A811, 'Growth Parameters'!$B$6:$H$19, 6, FALSE), 0)</f>
        <v>1</v>
      </c>
      <c r="K811" s="167">
        <f>IFERROR(IF('Advanced Parameters'!$C$5="n",'Raw Data'!I811*VLOOKUP(A811,'Advanced Parameters'!$B$7:$G$20,6,FALSE),J811*VLOOKUP(A811,'Advanced Parameters'!$B$7:$G$20,2,FALSE))*VLOOKUP(A811, 'Growth Parameters'!$B$6:$H$19, 6, FALSE), 0)</f>
        <v>0</v>
      </c>
      <c r="L811" s="167">
        <f t="shared" si="404"/>
        <v>1</v>
      </c>
      <c r="M811" s="168" t="str">
        <f>IFERROR(IF(G811="NA","NA",IF(G811&gt;'APC Parameters'!$K$6+VLOOKUP('Raw Data'!A811, 'APC Parameters'!$H$7:$L$20, 4, FALSE), 'APC Parameters'!$L$6+VLOOKUP('Raw Data'!A811, 'APC Parameters'!$H$7:$L$20, 5, FALSE), G811*('APC Parameters'!$J$6+VLOOKUP('Raw Data'!A811, 'APC Parameters'!$H$7:$L$20, 3, FALSE))+'APC Parameters'!$I$6+VLOOKUP('Raw Data'!A811, 'APC Parameters'!$H$7:$L$20, 2, FALSE))), 0)</f>
        <v>NA</v>
      </c>
      <c r="N811" s="168" t="str">
        <f t="shared" si="374"/>
        <v>NA</v>
      </c>
      <c r="O811" s="168">
        <f>IFERROR(IF(M811="NA",VLOOKUP(D811,'Internal Calculations'!$B$10:$C$11,2,FALSE), M811)*VLOOKUP(A811, 'Growth Parameters'!$B$6:$H$19, 7, FALSE), 0)</f>
        <v>2278.6764150234731</v>
      </c>
      <c r="P811" s="177">
        <f t="shared" si="375"/>
        <v>2278.6764150234731</v>
      </c>
      <c r="Q811" s="178">
        <f>IF('Funding Allocation Parameters'!$C$5="Basic Library Subsidy", MIN(O811*('Funding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MIN($O811*(VLOOKUP(CONCATENATE($A811, 'Funding Allocation Parameters'!$I$5), 'Library Subsidy Complex'!$C$2:$J$55, 2, FALSE)), VLOOKUP(CONCATENATE($A811, 'Funding Allocation Parameters'!$I$5), 'Library Subsidy Complex'!$C$2:$J$55, 4, FALSE)), 0)))))</f>
        <v>1189</v>
      </c>
      <c r="R811" s="178">
        <f>IF('Funding Allocation Parameters'!$C$5="Basic Library Subsidy", 0, IF('Funding Allocation Parameters'!$C$5="Grant funding",MIN(O811*('Funding Allocation Parameters'!$E$5), 'Funding Allocation Parameters'!$G$5), IF('Funding Allocation Parameters'!$C$5="Other author funding", 0, IF('Funding Allocation Parameters'!$C$5="Any discretionary funds (grants if available, other if no grants)", MIN(O811*('Funding Allocation Parameters'!$E$5), 'Funding Allocation Parameters'!$G$5), IF('Funding Allocation Parameters'!$C$5="Complex Library Subsidy", 0, 0)))))</f>
        <v>0</v>
      </c>
      <c r="S811" s="178">
        <f>IF('Funding Allocation Parameters'!$C$5="Basic Library Subsidy", 0, IF('Funding Allocation Parameters'!$C$5="Grant funding", 0, IF('Funding Allocation Parameters'!$C$5="Other author funding",  MIN(O811*('Funding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1" s="178">
        <f>IF('Funding Allocation Parameters'!$C$5="Basic Library Subsidy", MIN(O811*('Funding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MIN($O811*(VLOOKUP(CONCATENATE($A811, 'Funding Allocation Parameters'!$I$5), 'Library Subsidy Complex'!$C$2:$J$55, 6, FALSE)), VLOOKUP(CONCATENATE($A811, 'Funding Allocation Parameters'!$I$5), 'Library Subsidy Complex'!$C$2:$J$55, 8, FALSE)), 0)))))</f>
        <v>1189</v>
      </c>
      <c r="U811" s="178">
        <f>IF('Funding Allocation Parameters'!$C$5="Basic Library Subsidy", 0, IF('Funding Allocation Parameters'!$C$5="Grant funding", 0, IF('Funding Allocation Parameters'!$C$5="Other author funding",  MIN(O811*('Funding Allocation Parameters'!$E$5), 'Funding Allocation Parameters'!$G$5), IF('Funding Allocation Parameters'!$C$5="Any discretionary funds (grants if available, other if no grants)", MIN(O811*('Funding Allocation Parameters'!$E$5), 'Funding Allocation Parameters'!$G$5), IF('Funding Allocation Parameters'!$C$5="Complex Library Subsidy", 0, 0)))))</f>
        <v>0</v>
      </c>
      <c r="V811" s="177">
        <f t="shared" si="376"/>
        <v>1089.6764150234731</v>
      </c>
      <c r="W811" s="177">
        <f t="shared" si="377"/>
        <v>1089.6764150234731</v>
      </c>
      <c r="X811" s="179">
        <f>IF('Funding Allocation Parameters'!$C$6="Basic Library Subsidy", MIN(V811*'Funding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MIN(V811*VLOOKUP(CONCATENATE($A811, 'Funding Allocation Parameters'!$I$6), 'Library Subsidy Complex'!$C$2:$J$55, 2, FALSE), VLOOKUP(CONCATENATE($A811, 'Funding Allocation Parameters'!$I$6), 'Library Subsidy Complex'!$C$2:$J$55, 4, FALSE)), 0)))))</f>
        <v>0</v>
      </c>
      <c r="Y811" s="179">
        <f>IF('Funding Allocation Parameters'!$C$6="Basic Library Subsidy", 0, IF('Funding Allocation Parameters'!$C$6="Grant funding",MIN(V811*'Funding Allocation Parameters'!$E$6, 'Funding Allocation Parameters'!$G$6), IF('Funding Allocation Parameters'!$C$6="Other author funding", 0, IF('Funding Allocation Parameters'!$C$6="Any discretionary funds (grants if available, other if no grants)", MIN(V811*'Funding Allocation Parameters'!$E$6, 'Funding Allocation Parameters'!$G$6), IF('Funding Allocation Parameters'!$C$6="Complex Library Subsidy", 0, 0)))))</f>
        <v>1089.6764150234731</v>
      </c>
      <c r="Z811" s="179">
        <f>IF('Funding Allocation Parameters'!$C$6="Basic Library Subsidy", 0, IF('Funding Allocation Parameters'!$C$6="Grant funding", 0, IF('Funding Allocation Parameters'!$C$6="Other author funding",  MIN(V811*'Funding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1" s="179">
        <f>IF('Funding Allocation Parameters'!$C$6="Basic Library Subsidy", MIN(W811*'Funding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MIN(W811*VLOOKUP(CONCATENATE($A811, 'Funding Allocation Parameters'!$I$6), 'Library Subsidy Complex'!$C$2:$J$55, 6, FALSE), VLOOKUP(CONCATENATE($A811, 'Funding Allocation Parameters'!$I$6), 'Library Subsidy Complex'!$C$2:$J$55, 8, FALSE)), 0)))))</f>
        <v>0</v>
      </c>
      <c r="AB811" s="179">
        <f>IF('Funding Allocation Parameters'!$C$6="Basic Library Subsidy", 0, IF('Funding Allocation Parameters'!$C$6="Grant funding", 0, IF('Funding Allocation Parameters'!$C$6="Other author funding",  MIN(W811*'Funding Allocation Parameters'!$E$6, 'Funding Allocation Parameters'!$G$6), IF('Funding Allocation Parameters'!$C$6="Any discretionary funds (grants if available, other if no grants)", MIN(W811*'Funding Allocation Parameters'!$E$6, 'Funding Allocation Parameters'!$G$6), IF('Funding Allocation Parameters'!$C$6="Complex Library Subsidy", 0, 0)))))</f>
        <v>1089.6764150234731</v>
      </c>
      <c r="AC811" s="177">
        <f t="shared" si="378"/>
        <v>0</v>
      </c>
      <c r="AD811" s="177">
        <f t="shared" si="379"/>
        <v>0</v>
      </c>
      <c r="AE811" s="180">
        <f>IF('Funding Allocation Parameters'!$C$7="Basic Library Subsidy", MIN(AC811*'Funding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MIN(AC811*VLOOKUP(CONCATENATE($A811, 'Funding Allocation Parameters'!$I$7), 'Library Subsidy Complex'!$C$2:$J$55, 2, FALSE), VLOOKUP(CONCATENATE($A811, 'Funding Allocation Parameters'!$I$7), 'Library Subsidy Complex'!$C$2:$J$55, 4, FALSE)), 0)))))</f>
        <v>0</v>
      </c>
      <c r="AF811" s="180">
        <f>IF('Funding Allocation Parameters'!$C$7="Basic Library Subsidy", 0, IF('Funding Allocation Parameters'!$C$7="Grant funding",MIN(AC811*'Funding Allocation Parameters'!$E$7, 'Funding Allocation Parameters'!$G$7), IF('Funding Allocation Parameters'!$C$7="Other author funding", 0, IF('Funding Allocation Parameters'!$C$7="Any discretionary funds (grants if available, other if no grants)", MIN(AC811*'Funding Allocation Parameters'!$E$7, 'Funding Allocation Parameters'!$G$7), IF('Funding Allocation Parameters'!$C$7="Complex Library Subsidy", 0, 0)))))</f>
        <v>0</v>
      </c>
      <c r="AG811" s="180">
        <f>IF('Funding Allocation Parameters'!$C$7="Basic Library Subsidy", 0, IF('Funding Allocation Parameters'!$C$7="Grant funding", 0, IF('Funding Allocation Parameters'!$C$7="Other author funding",  MIN(AC811*'Funding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1" s="180">
        <f>IF('Funding Allocation Parameters'!$C$7="Basic Library Subsidy", MIN(AD811*'Funding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MIN(AD811*VLOOKUP(CONCATENATE($A811, 'Funding Allocation Parameters'!$I$7), 'Library Subsidy Complex'!$C$2:$J$55, 6, FALSE), VLOOKUP(CONCATENATE($A811, 'Funding Allocation Parameters'!$I$7), 'Library Subsidy Complex'!$C$2:$J$55, 8, FALSE)), 0)))))</f>
        <v>0</v>
      </c>
      <c r="AI811" s="180">
        <f>IF('Funding Allocation Parameters'!$C$7="Basic Library Subsidy", 0, IF('Funding Allocation Parameters'!$C$7="Grant funding", 0, IF('Funding Allocation Parameters'!$C$7="Other author funding",  MIN(AD811*'Funding Allocation Parameters'!$E$7, 'Funding Allocation Parameters'!$G$7), IF('Funding Allocation Parameters'!$C$7="Any discretionary funds (grants if available, other if no grants)", MIN(AD811*'Funding Allocation Parameters'!$E$7, 'Funding Allocation Parameters'!$G$7), IF('Funding Allocation Parameters'!$C$7="Complex Library Subsidy", 0, 0)))))</f>
        <v>0</v>
      </c>
      <c r="AJ811" s="177">
        <f t="shared" si="380"/>
        <v>0</v>
      </c>
      <c r="AK811" s="177">
        <f t="shared" si="381"/>
        <v>0</v>
      </c>
      <c r="AL811" s="181">
        <f>IF('Funding Allocation Parameters'!$C$8="Basic Library Subsidy", MIN(AJ811*'Funding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MIN(AJ811*VLOOKUP(CONCATENATE($A811, 'Funding Allocation Parameters'!$I$8), 'Library Subsidy Complex'!$C$2:$J$55, 2, FALSE), VLOOKUP(CONCATENATE($A811, 'Funding Allocation Parameters'!$I$8), 'Library Subsidy Complex'!$C$2:$J$55, 4, FALSE)), 0)))))</f>
        <v>0</v>
      </c>
      <c r="AM811" s="181">
        <f>IF('Funding Allocation Parameters'!$C$8="Basic Library Subsidy", 0, IF('Funding Allocation Parameters'!$C$8="Grant funding",MIN(AJ811*'Funding Allocation Parameters'!$E$8, 'Funding Allocation Parameters'!$G$8), IF('Funding Allocation Parameters'!$C$8="Other author funding", 0, IF('Funding Allocation Parameters'!$C$8="Any discretionary funds (grants if available, other if no grants)", MIN(AJ811*'Funding Allocation Parameters'!$E$8, 'Funding Allocation Parameters'!$G$8), IF('Funding Allocation Parameters'!$C$8="Complex Library Subsidy", 0, 0)))))</f>
        <v>0</v>
      </c>
      <c r="AN811" s="181">
        <f>IF('Funding Allocation Parameters'!$C$8="Basic Library Subsidy", 0, IF('Funding Allocation Parameters'!$C$8="Grant funding", 0, IF('Funding Allocation Parameters'!$C$8="Other author funding",  MIN(AJ811*'Funding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1" s="181">
        <f>IF('Funding Allocation Parameters'!$C$8="Basic Library Subsidy", MIN(AK811*'Funding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MIN(AK811*VLOOKUP(CONCATENATE($A811, 'Funding Allocation Parameters'!$I$8), 'Library Subsidy Complex'!$C$2:$J$55, 6, FALSE), VLOOKUP(CONCATENATE($A811, 'Funding Allocation Parameters'!$I$8), 'Library Subsidy Complex'!$C$2:$J$55, 8, FALSE)), 0)))))</f>
        <v>0</v>
      </c>
      <c r="AP811" s="181">
        <f>IF('Funding Allocation Parameters'!$C$8="Basic Library Subsidy", 0, IF('Funding Allocation Parameters'!$C$8="Grant funding", 0, IF('Funding Allocation Parameters'!$C$8="Other author funding",  MIN(AK811*'Funding Allocation Parameters'!$E$8, 'Funding Allocation Parameters'!$G$8), IF('Funding Allocation Parameters'!$C$8="Any discretionary funds (grants if available, other if no grants)", MIN(AK811*'Funding Allocation Parameters'!$E$8, 'Funding Allocation Parameters'!$G$8), IF('Funding Allocation Parameters'!$C$8="Complex Library Subsidy", 0, 0)))))</f>
        <v>0</v>
      </c>
      <c r="AQ811" s="177">
        <f t="shared" si="382"/>
        <v>0</v>
      </c>
      <c r="AR811" s="177">
        <f t="shared" si="383"/>
        <v>0</v>
      </c>
      <c r="AS811" s="182">
        <f t="shared" si="384"/>
        <v>1189</v>
      </c>
      <c r="AT811" s="182">
        <f t="shared" si="385"/>
        <v>1089.6764150234731</v>
      </c>
      <c r="AU811" s="182">
        <f t="shared" si="386"/>
        <v>0</v>
      </c>
      <c r="AV811" s="182">
        <f t="shared" si="387"/>
        <v>1189</v>
      </c>
      <c r="AW811" s="182">
        <f t="shared" si="388"/>
        <v>1089.6764150234731</v>
      </c>
      <c r="AX811" s="183">
        <f t="shared" si="389"/>
        <v>0</v>
      </c>
      <c r="AY811" s="183">
        <f t="shared" si="390"/>
        <v>0</v>
      </c>
      <c r="AZ811" s="183">
        <f t="shared" si="391"/>
        <v>0</v>
      </c>
      <c r="BA811" s="183">
        <f t="shared" si="392"/>
        <v>1189</v>
      </c>
      <c r="BB811" s="183">
        <f t="shared" si="393"/>
        <v>1089.6764150234731</v>
      </c>
      <c r="BC811" s="184">
        <f t="shared" si="394"/>
        <v>1189</v>
      </c>
      <c r="BD811" s="184">
        <f t="shared" si="395"/>
        <v>0</v>
      </c>
      <c r="BE811" s="184">
        <f t="shared" si="396"/>
        <v>0</v>
      </c>
      <c r="BF811" s="184">
        <f t="shared" si="397"/>
        <v>1089.6764150234731</v>
      </c>
      <c r="BG811" s="102">
        <f t="shared" si="398"/>
        <v>0</v>
      </c>
      <c r="BH811" s="102">
        <f t="shared" si="399"/>
        <v>0</v>
      </c>
      <c r="BI811" s="102">
        <f t="shared" si="400"/>
        <v>0</v>
      </c>
      <c r="BJ811" s="102">
        <f t="shared" si="401"/>
        <v>0</v>
      </c>
      <c r="BK811" s="102">
        <f t="shared" si="402"/>
        <v>1</v>
      </c>
      <c r="BL811" s="102">
        <f t="shared" si="403"/>
        <v>0</v>
      </c>
      <c r="BN811" s="102"/>
    </row>
    <row r="812" spans="1:66" x14ac:dyDescent="0.25">
      <c r="A812" s="102" t="s">
        <v>13</v>
      </c>
      <c r="B812" s="102" t="s">
        <v>8</v>
      </c>
      <c r="C812" s="102" t="s">
        <v>8</v>
      </c>
      <c r="D812" s="102" t="s">
        <v>27</v>
      </c>
      <c r="E812" s="102" t="s">
        <v>1494</v>
      </c>
      <c r="F812" s="102" t="s">
        <v>1495</v>
      </c>
      <c r="G812" s="102">
        <v>3.181</v>
      </c>
      <c r="H812" s="102">
        <v>1</v>
      </c>
      <c r="I812" s="102">
        <v>1</v>
      </c>
      <c r="J812" s="167">
        <f>IFERROR(H812*VLOOKUP(A812, 'Advanced Parameters'!$B$7:$G$20, 6, FALSE)*VLOOKUP(A812, 'Growth Parameters'!$B$6:$H$19, 6, FALSE), 0)</f>
        <v>1</v>
      </c>
      <c r="K812" s="167">
        <f>IFERROR(IF('Advanced Parameters'!$C$5="n",'Raw Data'!I812*VLOOKUP(A812,'Advanced Parameters'!$B$7:$G$20,6,FALSE),J812*VLOOKUP(A812,'Advanced Parameters'!$B$7:$G$20,2,FALSE))*VLOOKUP(A812, 'Growth Parameters'!$B$6:$H$19, 6, FALSE), 0)</f>
        <v>1</v>
      </c>
      <c r="L812" s="167">
        <f t="shared" si="404"/>
        <v>0</v>
      </c>
      <c r="M812" s="168">
        <f>IFERROR(IF(G812="NA","NA",IF(G812&gt;'APC Parameters'!$K$6+VLOOKUP('Raw Data'!A812, 'APC Parameters'!$H$7:$L$20, 4, FALSE), 'APC Parameters'!$L$6+VLOOKUP('Raw Data'!A812, 'APC Parameters'!$H$7:$L$20, 5, FALSE), G812*('APC Parameters'!$J$6+VLOOKUP('Raw Data'!A812, 'APC Parameters'!$H$7:$L$20, 3, FALSE))+'APC Parameters'!$I$6+VLOOKUP('Raw Data'!A812, 'APC Parameters'!$H$7:$L$20, 2, FALSE))), 0)</f>
        <v>3404.2813999999998</v>
      </c>
      <c r="N812" s="168">
        <f t="shared" si="374"/>
        <v>3404.2813999999998</v>
      </c>
      <c r="O812" s="168">
        <f>IFERROR(IF(M812="NA",VLOOKUP(D812,'Internal Calculations'!$B$10:$C$11,2,FALSE), M812)*VLOOKUP(A812, 'Growth Parameters'!$B$6:$H$19, 7, FALSE), 0)</f>
        <v>3404.2813999999998</v>
      </c>
      <c r="P812" s="177">
        <f t="shared" si="375"/>
        <v>3404.2813999999998</v>
      </c>
      <c r="Q812" s="178">
        <f>IF('Funding Allocation Parameters'!$C$5="Basic Library Subsidy", MIN(O812*('Funding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MIN($O812*(VLOOKUP(CONCATENATE($A812, 'Funding Allocation Parameters'!$I$5), 'Library Subsidy Complex'!$C$2:$J$55, 2, FALSE)), VLOOKUP(CONCATENATE($A812, 'Funding Allocation Parameters'!$I$5), 'Library Subsidy Complex'!$C$2:$J$55, 4, FALSE)), 0)))))</f>
        <v>1189</v>
      </c>
      <c r="R812" s="178">
        <f>IF('Funding Allocation Parameters'!$C$5="Basic Library Subsidy", 0, IF('Funding Allocation Parameters'!$C$5="Grant funding",MIN(O812*('Funding Allocation Parameters'!$E$5), 'Funding Allocation Parameters'!$G$5), IF('Funding Allocation Parameters'!$C$5="Other author funding", 0, IF('Funding Allocation Parameters'!$C$5="Any discretionary funds (grants if available, other if no grants)", MIN(O812*('Funding Allocation Parameters'!$E$5), 'Funding Allocation Parameters'!$G$5), IF('Funding Allocation Parameters'!$C$5="Complex Library Subsidy", 0, 0)))))</f>
        <v>0</v>
      </c>
      <c r="S812" s="178">
        <f>IF('Funding Allocation Parameters'!$C$5="Basic Library Subsidy", 0, IF('Funding Allocation Parameters'!$C$5="Grant funding", 0, IF('Funding Allocation Parameters'!$C$5="Other author funding",  MIN(O812*('Funding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2" s="178">
        <f>IF('Funding Allocation Parameters'!$C$5="Basic Library Subsidy", MIN(O812*('Funding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MIN($O812*(VLOOKUP(CONCATENATE($A812, 'Funding Allocation Parameters'!$I$5), 'Library Subsidy Complex'!$C$2:$J$55, 6, FALSE)), VLOOKUP(CONCATENATE($A812, 'Funding Allocation Parameters'!$I$5), 'Library Subsidy Complex'!$C$2:$J$55, 8, FALSE)), 0)))))</f>
        <v>1189</v>
      </c>
      <c r="U812" s="178">
        <f>IF('Funding Allocation Parameters'!$C$5="Basic Library Subsidy", 0, IF('Funding Allocation Parameters'!$C$5="Grant funding", 0, IF('Funding Allocation Parameters'!$C$5="Other author funding",  MIN(O812*('Funding Allocation Parameters'!$E$5), 'Funding Allocation Parameters'!$G$5), IF('Funding Allocation Parameters'!$C$5="Any discretionary funds (grants if available, other if no grants)", MIN(O812*('Funding Allocation Parameters'!$E$5), 'Funding Allocation Parameters'!$G$5), IF('Funding Allocation Parameters'!$C$5="Complex Library Subsidy", 0, 0)))))</f>
        <v>0</v>
      </c>
      <c r="V812" s="177">
        <f t="shared" si="376"/>
        <v>2215.2813999999998</v>
      </c>
      <c r="W812" s="177">
        <f t="shared" si="377"/>
        <v>2215.2813999999998</v>
      </c>
      <c r="X812" s="179">
        <f>IF('Funding Allocation Parameters'!$C$6="Basic Library Subsidy", MIN(V812*'Funding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MIN(V812*VLOOKUP(CONCATENATE($A812, 'Funding Allocation Parameters'!$I$6), 'Library Subsidy Complex'!$C$2:$J$55, 2, FALSE), VLOOKUP(CONCATENATE($A812, 'Funding Allocation Parameters'!$I$6), 'Library Subsidy Complex'!$C$2:$J$55, 4, FALSE)), 0)))))</f>
        <v>0</v>
      </c>
      <c r="Y812" s="179">
        <f>IF('Funding Allocation Parameters'!$C$6="Basic Library Subsidy", 0, IF('Funding Allocation Parameters'!$C$6="Grant funding",MIN(V812*'Funding Allocation Parameters'!$E$6, 'Funding Allocation Parameters'!$G$6), IF('Funding Allocation Parameters'!$C$6="Other author funding", 0, IF('Funding Allocation Parameters'!$C$6="Any discretionary funds (grants if available, other if no grants)", MIN(V812*'Funding Allocation Parameters'!$E$6, 'Funding Allocation Parameters'!$G$6), IF('Funding Allocation Parameters'!$C$6="Complex Library Subsidy", 0, 0)))))</f>
        <v>2215.2813999999998</v>
      </c>
      <c r="Z812" s="179">
        <f>IF('Funding Allocation Parameters'!$C$6="Basic Library Subsidy", 0, IF('Funding Allocation Parameters'!$C$6="Grant funding", 0, IF('Funding Allocation Parameters'!$C$6="Other author funding",  MIN(V812*'Funding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2" s="179">
        <f>IF('Funding Allocation Parameters'!$C$6="Basic Library Subsidy", MIN(W812*'Funding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MIN(W812*VLOOKUP(CONCATENATE($A812, 'Funding Allocation Parameters'!$I$6), 'Library Subsidy Complex'!$C$2:$J$55, 6, FALSE), VLOOKUP(CONCATENATE($A812, 'Funding Allocation Parameters'!$I$6), 'Library Subsidy Complex'!$C$2:$J$55, 8, FALSE)), 0)))))</f>
        <v>0</v>
      </c>
      <c r="AB812" s="179">
        <f>IF('Funding Allocation Parameters'!$C$6="Basic Library Subsidy", 0, IF('Funding Allocation Parameters'!$C$6="Grant funding", 0, IF('Funding Allocation Parameters'!$C$6="Other author funding",  MIN(W812*'Funding Allocation Parameters'!$E$6, 'Funding Allocation Parameters'!$G$6), IF('Funding Allocation Parameters'!$C$6="Any discretionary funds (grants if available, other if no grants)", MIN(W812*'Funding Allocation Parameters'!$E$6, 'Funding Allocation Parameters'!$G$6), IF('Funding Allocation Parameters'!$C$6="Complex Library Subsidy", 0, 0)))))</f>
        <v>2215.2813999999998</v>
      </c>
      <c r="AC812" s="177">
        <f t="shared" si="378"/>
        <v>0</v>
      </c>
      <c r="AD812" s="177">
        <f t="shared" si="379"/>
        <v>0</v>
      </c>
      <c r="AE812" s="180">
        <f>IF('Funding Allocation Parameters'!$C$7="Basic Library Subsidy", MIN(AC812*'Funding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MIN(AC812*VLOOKUP(CONCATENATE($A812, 'Funding Allocation Parameters'!$I$7), 'Library Subsidy Complex'!$C$2:$J$55, 2, FALSE), VLOOKUP(CONCATENATE($A812, 'Funding Allocation Parameters'!$I$7), 'Library Subsidy Complex'!$C$2:$J$55, 4, FALSE)), 0)))))</f>
        <v>0</v>
      </c>
      <c r="AF812" s="180">
        <f>IF('Funding Allocation Parameters'!$C$7="Basic Library Subsidy", 0, IF('Funding Allocation Parameters'!$C$7="Grant funding",MIN(AC812*'Funding Allocation Parameters'!$E$7, 'Funding Allocation Parameters'!$G$7), IF('Funding Allocation Parameters'!$C$7="Other author funding", 0, IF('Funding Allocation Parameters'!$C$7="Any discretionary funds (grants if available, other if no grants)", MIN(AC812*'Funding Allocation Parameters'!$E$7, 'Funding Allocation Parameters'!$G$7), IF('Funding Allocation Parameters'!$C$7="Complex Library Subsidy", 0, 0)))))</f>
        <v>0</v>
      </c>
      <c r="AG812" s="180">
        <f>IF('Funding Allocation Parameters'!$C$7="Basic Library Subsidy", 0, IF('Funding Allocation Parameters'!$C$7="Grant funding", 0, IF('Funding Allocation Parameters'!$C$7="Other author funding",  MIN(AC812*'Funding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2" s="180">
        <f>IF('Funding Allocation Parameters'!$C$7="Basic Library Subsidy", MIN(AD812*'Funding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MIN(AD812*VLOOKUP(CONCATENATE($A812, 'Funding Allocation Parameters'!$I$7), 'Library Subsidy Complex'!$C$2:$J$55, 6, FALSE), VLOOKUP(CONCATENATE($A812, 'Funding Allocation Parameters'!$I$7), 'Library Subsidy Complex'!$C$2:$J$55, 8, FALSE)), 0)))))</f>
        <v>0</v>
      </c>
      <c r="AI812" s="180">
        <f>IF('Funding Allocation Parameters'!$C$7="Basic Library Subsidy", 0, IF('Funding Allocation Parameters'!$C$7="Grant funding", 0, IF('Funding Allocation Parameters'!$C$7="Other author funding",  MIN(AD812*'Funding Allocation Parameters'!$E$7, 'Funding Allocation Parameters'!$G$7), IF('Funding Allocation Parameters'!$C$7="Any discretionary funds (grants if available, other if no grants)", MIN(AD812*'Funding Allocation Parameters'!$E$7, 'Funding Allocation Parameters'!$G$7), IF('Funding Allocation Parameters'!$C$7="Complex Library Subsidy", 0, 0)))))</f>
        <v>0</v>
      </c>
      <c r="AJ812" s="177">
        <f t="shared" si="380"/>
        <v>0</v>
      </c>
      <c r="AK812" s="177">
        <f t="shared" si="381"/>
        <v>0</v>
      </c>
      <c r="AL812" s="181">
        <f>IF('Funding Allocation Parameters'!$C$8="Basic Library Subsidy", MIN(AJ812*'Funding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MIN(AJ812*VLOOKUP(CONCATENATE($A812, 'Funding Allocation Parameters'!$I$8), 'Library Subsidy Complex'!$C$2:$J$55, 2, FALSE), VLOOKUP(CONCATENATE($A812, 'Funding Allocation Parameters'!$I$8), 'Library Subsidy Complex'!$C$2:$J$55, 4, FALSE)), 0)))))</f>
        <v>0</v>
      </c>
      <c r="AM812" s="181">
        <f>IF('Funding Allocation Parameters'!$C$8="Basic Library Subsidy", 0, IF('Funding Allocation Parameters'!$C$8="Grant funding",MIN(AJ812*'Funding Allocation Parameters'!$E$8, 'Funding Allocation Parameters'!$G$8), IF('Funding Allocation Parameters'!$C$8="Other author funding", 0, IF('Funding Allocation Parameters'!$C$8="Any discretionary funds (grants if available, other if no grants)", MIN(AJ812*'Funding Allocation Parameters'!$E$8, 'Funding Allocation Parameters'!$G$8), IF('Funding Allocation Parameters'!$C$8="Complex Library Subsidy", 0, 0)))))</f>
        <v>0</v>
      </c>
      <c r="AN812" s="181">
        <f>IF('Funding Allocation Parameters'!$C$8="Basic Library Subsidy", 0, IF('Funding Allocation Parameters'!$C$8="Grant funding", 0, IF('Funding Allocation Parameters'!$C$8="Other author funding",  MIN(AJ812*'Funding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2" s="181">
        <f>IF('Funding Allocation Parameters'!$C$8="Basic Library Subsidy", MIN(AK812*'Funding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MIN(AK812*VLOOKUP(CONCATENATE($A812, 'Funding Allocation Parameters'!$I$8), 'Library Subsidy Complex'!$C$2:$J$55, 6, FALSE), VLOOKUP(CONCATENATE($A812, 'Funding Allocation Parameters'!$I$8), 'Library Subsidy Complex'!$C$2:$J$55, 8, FALSE)), 0)))))</f>
        <v>0</v>
      </c>
      <c r="AP812" s="181">
        <f>IF('Funding Allocation Parameters'!$C$8="Basic Library Subsidy", 0, IF('Funding Allocation Parameters'!$C$8="Grant funding", 0, IF('Funding Allocation Parameters'!$C$8="Other author funding",  MIN(AK812*'Funding Allocation Parameters'!$E$8, 'Funding Allocation Parameters'!$G$8), IF('Funding Allocation Parameters'!$C$8="Any discretionary funds (grants if available, other if no grants)", MIN(AK812*'Funding Allocation Parameters'!$E$8, 'Funding Allocation Parameters'!$G$8), IF('Funding Allocation Parameters'!$C$8="Complex Library Subsidy", 0, 0)))))</f>
        <v>0</v>
      </c>
      <c r="AQ812" s="177">
        <f t="shared" si="382"/>
        <v>0</v>
      </c>
      <c r="AR812" s="177">
        <f t="shared" si="383"/>
        <v>0</v>
      </c>
      <c r="AS812" s="182">
        <f t="shared" si="384"/>
        <v>1189</v>
      </c>
      <c r="AT812" s="182">
        <f t="shared" si="385"/>
        <v>2215.2813999999998</v>
      </c>
      <c r="AU812" s="182">
        <f t="shared" si="386"/>
        <v>0</v>
      </c>
      <c r="AV812" s="182">
        <f t="shared" si="387"/>
        <v>1189</v>
      </c>
      <c r="AW812" s="182">
        <f t="shared" si="388"/>
        <v>2215.2813999999998</v>
      </c>
      <c r="AX812" s="183">
        <f t="shared" si="389"/>
        <v>1189</v>
      </c>
      <c r="AY812" s="183">
        <f t="shared" si="390"/>
        <v>2215.2813999999998</v>
      </c>
      <c r="AZ812" s="183">
        <f t="shared" si="391"/>
        <v>0</v>
      </c>
      <c r="BA812" s="183">
        <f t="shared" si="392"/>
        <v>0</v>
      </c>
      <c r="BB812" s="183">
        <f t="shared" si="393"/>
        <v>0</v>
      </c>
      <c r="BC812" s="184">
        <f t="shared" si="394"/>
        <v>1189</v>
      </c>
      <c r="BD812" s="184">
        <f t="shared" si="395"/>
        <v>0</v>
      </c>
      <c r="BE812" s="184">
        <f t="shared" si="396"/>
        <v>2215.2813999999998</v>
      </c>
      <c r="BF812" s="184">
        <f t="shared" si="397"/>
        <v>0</v>
      </c>
      <c r="BG812" s="102">
        <f t="shared" si="398"/>
        <v>0</v>
      </c>
      <c r="BH812" s="102">
        <f t="shared" si="399"/>
        <v>0</v>
      </c>
      <c r="BI812" s="102">
        <f t="shared" si="400"/>
        <v>0</v>
      </c>
      <c r="BJ812" s="102">
        <f t="shared" si="401"/>
        <v>1</v>
      </c>
      <c r="BK812" s="102">
        <f t="shared" si="402"/>
        <v>0</v>
      </c>
      <c r="BL812" s="102">
        <f t="shared" si="403"/>
        <v>0</v>
      </c>
      <c r="BN812" s="102"/>
    </row>
    <row r="813" spans="1:66" x14ac:dyDescent="0.25">
      <c r="A813" s="102" t="s">
        <v>19</v>
      </c>
      <c r="B813" s="102" t="s">
        <v>8</v>
      </c>
      <c r="C813" s="102" t="s">
        <v>8</v>
      </c>
      <c r="D813" s="102" t="s">
        <v>27</v>
      </c>
      <c r="E813" s="102" t="s">
        <v>1388</v>
      </c>
      <c r="F813" s="102" t="s">
        <v>1496</v>
      </c>
      <c r="G813" s="102">
        <v>1.748</v>
      </c>
      <c r="H813" s="102">
        <v>1</v>
      </c>
      <c r="I813" s="102">
        <v>0</v>
      </c>
      <c r="J813" s="167">
        <f>IFERROR(H813*VLOOKUP(A813, 'Advanced Parameters'!$B$7:$G$20, 6, FALSE)*VLOOKUP(A813, 'Growth Parameters'!$B$6:$H$19, 6, FALSE), 0)</f>
        <v>1</v>
      </c>
      <c r="K813" s="167">
        <f>IFERROR(IF('Advanced Parameters'!$C$5="n",'Raw Data'!I813*VLOOKUP(A813,'Advanced Parameters'!$B$7:$G$20,6,FALSE),J813*VLOOKUP(A813,'Advanced Parameters'!$B$7:$G$20,2,FALSE))*VLOOKUP(A813, 'Growth Parameters'!$B$6:$H$19, 6, FALSE), 0)</f>
        <v>0</v>
      </c>
      <c r="L813" s="167">
        <f t="shared" si="404"/>
        <v>1</v>
      </c>
      <c r="M813" s="168">
        <f>IFERROR(IF(G813="NA","NA",IF(G813&gt;'APC Parameters'!$K$6+VLOOKUP('Raw Data'!A813, 'APC Parameters'!$H$7:$L$20, 4, FALSE), 'APC Parameters'!$L$6+VLOOKUP('Raw Data'!A813, 'APC Parameters'!$H$7:$L$20, 5, FALSE), G813*('APC Parameters'!$J$6+VLOOKUP('Raw Data'!A813, 'APC Parameters'!$H$7:$L$20, 3, FALSE))+'APC Parameters'!$I$6+VLOOKUP('Raw Data'!A813, 'APC Parameters'!$H$7:$L$20, 2, FALSE))), 0)</f>
        <v>2387.7111999999997</v>
      </c>
      <c r="N813" s="168">
        <f t="shared" si="374"/>
        <v>2387.7111999999997</v>
      </c>
      <c r="O813" s="168">
        <f>IFERROR(IF(M813="NA",VLOOKUP(D813,'Internal Calculations'!$B$10:$C$11,2,FALSE), M813)*VLOOKUP(A813, 'Growth Parameters'!$B$6:$H$19, 7, FALSE), 0)</f>
        <v>2387.7111999999997</v>
      </c>
      <c r="P813" s="177">
        <f t="shared" si="375"/>
        <v>2387.7111999999997</v>
      </c>
      <c r="Q813" s="178">
        <f>IF('Funding Allocation Parameters'!$C$5="Basic Library Subsidy", MIN(O813*('Funding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MIN($O813*(VLOOKUP(CONCATENATE($A813, 'Funding Allocation Parameters'!$I$5), 'Library Subsidy Complex'!$C$2:$J$55, 2, FALSE)), VLOOKUP(CONCATENATE($A813, 'Funding Allocation Parameters'!$I$5), 'Library Subsidy Complex'!$C$2:$J$55, 4, FALSE)), 0)))))</f>
        <v>1189</v>
      </c>
      <c r="R813" s="178">
        <f>IF('Funding Allocation Parameters'!$C$5="Basic Library Subsidy", 0, IF('Funding Allocation Parameters'!$C$5="Grant funding",MIN(O813*('Funding Allocation Parameters'!$E$5), 'Funding Allocation Parameters'!$G$5), IF('Funding Allocation Parameters'!$C$5="Other author funding", 0, IF('Funding Allocation Parameters'!$C$5="Any discretionary funds (grants if available, other if no grants)", MIN(O813*('Funding Allocation Parameters'!$E$5), 'Funding Allocation Parameters'!$G$5), IF('Funding Allocation Parameters'!$C$5="Complex Library Subsidy", 0, 0)))))</f>
        <v>0</v>
      </c>
      <c r="S813" s="178">
        <f>IF('Funding Allocation Parameters'!$C$5="Basic Library Subsidy", 0, IF('Funding Allocation Parameters'!$C$5="Grant funding", 0, IF('Funding Allocation Parameters'!$C$5="Other author funding",  MIN(O813*('Funding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3" s="178">
        <f>IF('Funding Allocation Parameters'!$C$5="Basic Library Subsidy", MIN(O813*('Funding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MIN($O813*(VLOOKUP(CONCATENATE($A813, 'Funding Allocation Parameters'!$I$5), 'Library Subsidy Complex'!$C$2:$J$55, 6, FALSE)), VLOOKUP(CONCATENATE($A813, 'Funding Allocation Parameters'!$I$5), 'Library Subsidy Complex'!$C$2:$J$55, 8, FALSE)), 0)))))</f>
        <v>1189</v>
      </c>
      <c r="U813" s="178">
        <f>IF('Funding Allocation Parameters'!$C$5="Basic Library Subsidy", 0, IF('Funding Allocation Parameters'!$C$5="Grant funding", 0, IF('Funding Allocation Parameters'!$C$5="Other author funding",  MIN(O813*('Funding Allocation Parameters'!$E$5), 'Funding Allocation Parameters'!$G$5), IF('Funding Allocation Parameters'!$C$5="Any discretionary funds (grants if available, other if no grants)", MIN(O813*('Funding Allocation Parameters'!$E$5), 'Funding Allocation Parameters'!$G$5), IF('Funding Allocation Parameters'!$C$5="Complex Library Subsidy", 0, 0)))))</f>
        <v>0</v>
      </c>
      <c r="V813" s="177">
        <f t="shared" si="376"/>
        <v>1198.7111999999997</v>
      </c>
      <c r="W813" s="177">
        <f t="shared" si="377"/>
        <v>1198.7111999999997</v>
      </c>
      <c r="X813" s="179">
        <f>IF('Funding Allocation Parameters'!$C$6="Basic Library Subsidy", MIN(V813*'Funding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MIN(V813*VLOOKUP(CONCATENATE($A813, 'Funding Allocation Parameters'!$I$6), 'Library Subsidy Complex'!$C$2:$J$55, 2, FALSE), VLOOKUP(CONCATENATE($A813, 'Funding Allocation Parameters'!$I$6), 'Library Subsidy Complex'!$C$2:$J$55, 4, FALSE)), 0)))))</f>
        <v>0</v>
      </c>
      <c r="Y813" s="179">
        <f>IF('Funding Allocation Parameters'!$C$6="Basic Library Subsidy", 0, IF('Funding Allocation Parameters'!$C$6="Grant funding",MIN(V813*'Funding Allocation Parameters'!$E$6, 'Funding Allocation Parameters'!$G$6), IF('Funding Allocation Parameters'!$C$6="Other author funding", 0, IF('Funding Allocation Parameters'!$C$6="Any discretionary funds (grants if available, other if no grants)", MIN(V813*'Funding Allocation Parameters'!$E$6, 'Funding Allocation Parameters'!$G$6), IF('Funding Allocation Parameters'!$C$6="Complex Library Subsidy", 0, 0)))))</f>
        <v>1198.7111999999997</v>
      </c>
      <c r="Z813" s="179">
        <f>IF('Funding Allocation Parameters'!$C$6="Basic Library Subsidy", 0, IF('Funding Allocation Parameters'!$C$6="Grant funding", 0, IF('Funding Allocation Parameters'!$C$6="Other author funding",  MIN(V813*'Funding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3" s="179">
        <f>IF('Funding Allocation Parameters'!$C$6="Basic Library Subsidy", MIN(W813*'Funding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MIN(W813*VLOOKUP(CONCATENATE($A813, 'Funding Allocation Parameters'!$I$6), 'Library Subsidy Complex'!$C$2:$J$55, 6, FALSE), VLOOKUP(CONCATENATE($A813, 'Funding Allocation Parameters'!$I$6), 'Library Subsidy Complex'!$C$2:$J$55, 8, FALSE)), 0)))))</f>
        <v>0</v>
      </c>
      <c r="AB813" s="179">
        <f>IF('Funding Allocation Parameters'!$C$6="Basic Library Subsidy", 0, IF('Funding Allocation Parameters'!$C$6="Grant funding", 0, IF('Funding Allocation Parameters'!$C$6="Other author funding",  MIN(W813*'Funding Allocation Parameters'!$E$6, 'Funding Allocation Parameters'!$G$6), IF('Funding Allocation Parameters'!$C$6="Any discretionary funds (grants if available, other if no grants)", MIN(W813*'Funding Allocation Parameters'!$E$6, 'Funding Allocation Parameters'!$G$6), IF('Funding Allocation Parameters'!$C$6="Complex Library Subsidy", 0, 0)))))</f>
        <v>1198.7111999999997</v>
      </c>
      <c r="AC813" s="177">
        <f t="shared" si="378"/>
        <v>0</v>
      </c>
      <c r="AD813" s="177">
        <f t="shared" si="379"/>
        <v>0</v>
      </c>
      <c r="AE813" s="180">
        <f>IF('Funding Allocation Parameters'!$C$7="Basic Library Subsidy", MIN(AC813*'Funding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MIN(AC813*VLOOKUP(CONCATENATE($A813, 'Funding Allocation Parameters'!$I$7), 'Library Subsidy Complex'!$C$2:$J$55, 2, FALSE), VLOOKUP(CONCATENATE($A813, 'Funding Allocation Parameters'!$I$7), 'Library Subsidy Complex'!$C$2:$J$55, 4, FALSE)), 0)))))</f>
        <v>0</v>
      </c>
      <c r="AF813" s="180">
        <f>IF('Funding Allocation Parameters'!$C$7="Basic Library Subsidy", 0, IF('Funding Allocation Parameters'!$C$7="Grant funding",MIN(AC813*'Funding Allocation Parameters'!$E$7, 'Funding Allocation Parameters'!$G$7), IF('Funding Allocation Parameters'!$C$7="Other author funding", 0, IF('Funding Allocation Parameters'!$C$7="Any discretionary funds (grants if available, other if no grants)", MIN(AC813*'Funding Allocation Parameters'!$E$7, 'Funding Allocation Parameters'!$G$7), IF('Funding Allocation Parameters'!$C$7="Complex Library Subsidy", 0, 0)))))</f>
        <v>0</v>
      </c>
      <c r="AG813" s="180">
        <f>IF('Funding Allocation Parameters'!$C$7="Basic Library Subsidy", 0, IF('Funding Allocation Parameters'!$C$7="Grant funding", 0, IF('Funding Allocation Parameters'!$C$7="Other author funding",  MIN(AC813*'Funding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3" s="180">
        <f>IF('Funding Allocation Parameters'!$C$7="Basic Library Subsidy", MIN(AD813*'Funding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MIN(AD813*VLOOKUP(CONCATENATE($A813, 'Funding Allocation Parameters'!$I$7), 'Library Subsidy Complex'!$C$2:$J$55, 6, FALSE), VLOOKUP(CONCATENATE($A813, 'Funding Allocation Parameters'!$I$7), 'Library Subsidy Complex'!$C$2:$J$55, 8, FALSE)), 0)))))</f>
        <v>0</v>
      </c>
      <c r="AI813" s="180">
        <f>IF('Funding Allocation Parameters'!$C$7="Basic Library Subsidy", 0, IF('Funding Allocation Parameters'!$C$7="Grant funding", 0, IF('Funding Allocation Parameters'!$C$7="Other author funding",  MIN(AD813*'Funding Allocation Parameters'!$E$7, 'Funding Allocation Parameters'!$G$7), IF('Funding Allocation Parameters'!$C$7="Any discretionary funds (grants if available, other if no grants)", MIN(AD813*'Funding Allocation Parameters'!$E$7, 'Funding Allocation Parameters'!$G$7), IF('Funding Allocation Parameters'!$C$7="Complex Library Subsidy", 0, 0)))))</f>
        <v>0</v>
      </c>
      <c r="AJ813" s="177">
        <f t="shared" si="380"/>
        <v>0</v>
      </c>
      <c r="AK813" s="177">
        <f t="shared" si="381"/>
        <v>0</v>
      </c>
      <c r="AL813" s="181">
        <f>IF('Funding Allocation Parameters'!$C$8="Basic Library Subsidy", MIN(AJ813*'Funding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MIN(AJ813*VLOOKUP(CONCATENATE($A813, 'Funding Allocation Parameters'!$I$8), 'Library Subsidy Complex'!$C$2:$J$55, 2, FALSE), VLOOKUP(CONCATENATE($A813, 'Funding Allocation Parameters'!$I$8), 'Library Subsidy Complex'!$C$2:$J$55, 4, FALSE)), 0)))))</f>
        <v>0</v>
      </c>
      <c r="AM813" s="181">
        <f>IF('Funding Allocation Parameters'!$C$8="Basic Library Subsidy", 0, IF('Funding Allocation Parameters'!$C$8="Grant funding",MIN(AJ813*'Funding Allocation Parameters'!$E$8, 'Funding Allocation Parameters'!$G$8), IF('Funding Allocation Parameters'!$C$8="Other author funding", 0, IF('Funding Allocation Parameters'!$C$8="Any discretionary funds (grants if available, other if no grants)", MIN(AJ813*'Funding Allocation Parameters'!$E$8, 'Funding Allocation Parameters'!$G$8), IF('Funding Allocation Parameters'!$C$8="Complex Library Subsidy", 0, 0)))))</f>
        <v>0</v>
      </c>
      <c r="AN813" s="181">
        <f>IF('Funding Allocation Parameters'!$C$8="Basic Library Subsidy", 0, IF('Funding Allocation Parameters'!$C$8="Grant funding", 0, IF('Funding Allocation Parameters'!$C$8="Other author funding",  MIN(AJ813*'Funding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3" s="181">
        <f>IF('Funding Allocation Parameters'!$C$8="Basic Library Subsidy", MIN(AK813*'Funding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MIN(AK813*VLOOKUP(CONCATENATE($A813, 'Funding Allocation Parameters'!$I$8), 'Library Subsidy Complex'!$C$2:$J$55, 6, FALSE), VLOOKUP(CONCATENATE($A813, 'Funding Allocation Parameters'!$I$8), 'Library Subsidy Complex'!$C$2:$J$55, 8, FALSE)), 0)))))</f>
        <v>0</v>
      </c>
      <c r="AP813" s="181">
        <f>IF('Funding Allocation Parameters'!$C$8="Basic Library Subsidy", 0, IF('Funding Allocation Parameters'!$C$8="Grant funding", 0, IF('Funding Allocation Parameters'!$C$8="Other author funding",  MIN(AK813*'Funding Allocation Parameters'!$E$8, 'Funding Allocation Parameters'!$G$8), IF('Funding Allocation Parameters'!$C$8="Any discretionary funds (grants if available, other if no grants)", MIN(AK813*'Funding Allocation Parameters'!$E$8, 'Funding Allocation Parameters'!$G$8), IF('Funding Allocation Parameters'!$C$8="Complex Library Subsidy", 0, 0)))))</f>
        <v>0</v>
      </c>
      <c r="AQ813" s="177">
        <f t="shared" si="382"/>
        <v>0</v>
      </c>
      <c r="AR813" s="177">
        <f t="shared" si="383"/>
        <v>0</v>
      </c>
      <c r="AS813" s="182">
        <f t="shared" si="384"/>
        <v>1189</v>
      </c>
      <c r="AT813" s="182">
        <f t="shared" si="385"/>
        <v>1198.7111999999997</v>
      </c>
      <c r="AU813" s="182">
        <f t="shared" si="386"/>
        <v>0</v>
      </c>
      <c r="AV813" s="182">
        <f t="shared" si="387"/>
        <v>1189</v>
      </c>
      <c r="AW813" s="182">
        <f t="shared" si="388"/>
        <v>1198.7111999999997</v>
      </c>
      <c r="AX813" s="183">
        <f t="shared" si="389"/>
        <v>0</v>
      </c>
      <c r="AY813" s="183">
        <f t="shared" si="390"/>
        <v>0</v>
      </c>
      <c r="AZ813" s="183">
        <f t="shared" si="391"/>
        <v>0</v>
      </c>
      <c r="BA813" s="183">
        <f t="shared" si="392"/>
        <v>1189</v>
      </c>
      <c r="BB813" s="183">
        <f t="shared" si="393"/>
        <v>1198.7111999999997</v>
      </c>
      <c r="BC813" s="184">
        <f t="shared" si="394"/>
        <v>1189</v>
      </c>
      <c r="BD813" s="184">
        <f t="shared" si="395"/>
        <v>0</v>
      </c>
      <c r="BE813" s="184">
        <f t="shared" si="396"/>
        <v>0</v>
      </c>
      <c r="BF813" s="184">
        <f t="shared" si="397"/>
        <v>1198.7111999999997</v>
      </c>
      <c r="BG813" s="102">
        <f t="shared" si="398"/>
        <v>0</v>
      </c>
      <c r="BH813" s="102">
        <f t="shared" si="399"/>
        <v>0</v>
      </c>
      <c r="BI813" s="102">
        <f t="shared" si="400"/>
        <v>0</v>
      </c>
      <c r="BJ813" s="102">
        <f t="shared" si="401"/>
        <v>0</v>
      </c>
      <c r="BK813" s="102">
        <f t="shared" si="402"/>
        <v>1</v>
      </c>
      <c r="BL813" s="102">
        <f t="shared" si="403"/>
        <v>0</v>
      </c>
      <c r="BN813" s="102"/>
    </row>
    <row r="814" spans="1:66" x14ac:dyDescent="0.25">
      <c r="A814" s="102" t="s">
        <v>13</v>
      </c>
      <c r="B814" s="102" t="s">
        <v>8</v>
      </c>
      <c r="C814" s="102" t="s">
        <v>8</v>
      </c>
      <c r="D814" s="102" t="s">
        <v>27</v>
      </c>
      <c r="E814" s="102" t="s">
        <v>1497</v>
      </c>
      <c r="F814" s="102" t="s">
        <v>1498</v>
      </c>
      <c r="G814" s="102">
        <v>0.95899999999999996</v>
      </c>
      <c r="H814" s="102">
        <v>1</v>
      </c>
      <c r="I814" s="102">
        <v>1</v>
      </c>
      <c r="J814" s="167">
        <f>IFERROR(H814*VLOOKUP(A814, 'Advanced Parameters'!$B$7:$G$20, 6, FALSE)*VLOOKUP(A814, 'Growth Parameters'!$B$6:$H$19, 6, FALSE), 0)</f>
        <v>1</v>
      </c>
      <c r="K814" s="167">
        <f>IFERROR(IF('Advanced Parameters'!$C$5="n",'Raw Data'!I814*VLOOKUP(A814,'Advanced Parameters'!$B$7:$G$20,6,FALSE),J814*VLOOKUP(A814,'Advanced Parameters'!$B$7:$G$20,2,FALSE))*VLOOKUP(A814, 'Growth Parameters'!$B$6:$H$19, 6, FALSE), 0)</f>
        <v>1</v>
      </c>
      <c r="L814" s="167">
        <f t="shared" si="404"/>
        <v>0</v>
      </c>
      <c r="M814" s="168">
        <f>IFERROR(IF(G814="NA","NA",IF(G814&gt;'APC Parameters'!$K$6+VLOOKUP('Raw Data'!A814, 'APC Parameters'!$H$7:$L$20, 4, FALSE), 'APC Parameters'!$L$6+VLOOKUP('Raw Data'!A814, 'APC Parameters'!$H$7:$L$20, 5, FALSE), G814*('APC Parameters'!$J$6+VLOOKUP('Raw Data'!A814, 'APC Parameters'!$H$7:$L$20, 3, FALSE))+'APC Parameters'!$I$6+VLOOKUP('Raw Data'!A814, 'APC Parameters'!$H$7:$L$20, 2, FALSE))), 0)</f>
        <v>1827.9946</v>
      </c>
      <c r="N814" s="168">
        <f t="shared" si="374"/>
        <v>1827.9946</v>
      </c>
      <c r="O814" s="168">
        <f>IFERROR(IF(M814="NA",VLOOKUP(D814,'Internal Calculations'!$B$10:$C$11,2,FALSE), M814)*VLOOKUP(A814, 'Growth Parameters'!$B$6:$H$19, 7, FALSE), 0)</f>
        <v>1827.9946</v>
      </c>
      <c r="P814" s="177">
        <f t="shared" si="375"/>
        <v>1827.9946</v>
      </c>
      <c r="Q814" s="178">
        <f>IF('Funding Allocation Parameters'!$C$5="Basic Library Subsidy", MIN(O814*('Funding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MIN($O814*(VLOOKUP(CONCATENATE($A814, 'Funding Allocation Parameters'!$I$5), 'Library Subsidy Complex'!$C$2:$J$55, 2, FALSE)), VLOOKUP(CONCATENATE($A814, 'Funding Allocation Parameters'!$I$5), 'Library Subsidy Complex'!$C$2:$J$55, 4, FALSE)), 0)))))</f>
        <v>1189</v>
      </c>
      <c r="R814" s="178">
        <f>IF('Funding Allocation Parameters'!$C$5="Basic Library Subsidy", 0, IF('Funding Allocation Parameters'!$C$5="Grant funding",MIN(O814*('Funding Allocation Parameters'!$E$5), 'Funding Allocation Parameters'!$G$5), IF('Funding Allocation Parameters'!$C$5="Other author funding", 0, IF('Funding Allocation Parameters'!$C$5="Any discretionary funds (grants if available, other if no grants)", MIN(O814*('Funding Allocation Parameters'!$E$5), 'Funding Allocation Parameters'!$G$5), IF('Funding Allocation Parameters'!$C$5="Complex Library Subsidy", 0, 0)))))</f>
        <v>0</v>
      </c>
      <c r="S814" s="178">
        <f>IF('Funding Allocation Parameters'!$C$5="Basic Library Subsidy", 0, IF('Funding Allocation Parameters'!$C$5="Grant funding", 0, IF('Funding Allocation Parameters'!$C$5="Other author funding",  MIN(O814*('Funding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4" s="178">
        <f>IF('Funding Allocation Parameters'!$C$5="Basic Library Subsidy", MIN(O814*('Funding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MIN($O814*(VLOOKUP(CONCATENATE($A814, 'Funding Allocation Parameters'!$I$5), 'Library Subsidy Complex'!$C$2:$J$55, 6, FALSE)), VLOOKUP(CONCATENATE($A814, 'Funding Allocation Parameters'!$I$5), 'Library Subsidy Complex'!$C$2:$J$55, 8, FALSE)), 0)))))</f>
        <v>1189</v>
      </c>
      <c r="U814" s="178">
        <f>IF('Funding Allocation Parameters'!$C$5="Basic Library Subsidy", 0, IF('Funding Allocation Parameters'!$C$5="Grant funding", 0, IF('Funding Allocation Parameters'!$C$5="Other author funding",  MIN(O814*('Funding Allocation Parameters'!$E$5), 'Funding Allocation Parameters'!$G$5), IF('Funding Allocation Parameters'!$C$5="Any discretionary funds (grants if available, other if no grants)", MIN(O814*('Funding Allocation Parameters'!$E$5), 'Funding Allocation Parameters'!$G$5), IF('Funding Allocation Parameters'!$C$5="Complex Library Subsidy", 0, 0)))))</f>
        <v>0</v>
      </c>
      <c r="V814" s="177">
        <f t="shared" si="376"/>
        <v>638.99459999999999</v>
      </c>
      <c r="W814" s="177">
        <f t="shared" si="377"/>
        <v>638.99459999999999</v>
      </c>
      <c r="X814" s="179">
        <f>IF('Funding Allocation Parameters'!$C$6="Basic Library Subsidy", MIN(V814*'Funding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MIN(V814*VLOOKUP(CONCATENATE($A814, 'Funding Allocation Parameters'!$I$6), 'Library Subsidy Complex'!$C$2:$J$55, 2, FALSE), VLOOKUP(CONCATENATE($A814, 'Funding Allocation Parameters'!$I$6), 'Library Subsidy Complex'!$C$2:$J$55, 4, FALSE)), 0)))))</f>
        <v>0</v>
      </c>
      <c r="Y814" s="179">
        <f>IF('Funding Allocation Parameters'!$C$6="Basic Library Subsidy", 0, IF('Funding Allocation Parameters'!$C$6="Grant funding",MIN(V814*'Funding Allocation Parameters'!$E$6, 'Funding Allocation Parameters'!$G$6), IF('Funding Allocation Parameters'!$C$6="Other author funding", 0, IF('Funding Allocation Parameters'!$C$6="Any discretionary funds (grants if available, other if no grants)", MIN(V814*'Funding Allocation Parameters'!$E$6, 'Funding Allocation Parameters'!$G$6), IF('Funding Allocation Parameters'!$C$6="Complex Library Subsidy", 0, 0)))))</f>
        <v>638.99459999999999</v>
      </c>
      <c r="Z814" s="179">
        <f>IF('Funding Allocation Parameters'!$C$6="Basic Library Subsidy", 0, IF('Funding Allocation Parameters'!$C$6="Grant funding", 0, IF('Funding Allocation Parameters'!$C$6="Other author funding",  MIN(V814*'Funding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4" s="179">
        <f>IF('Funding Allocation Parameters'!$C$6="Basic Library Subsidy", MIN(W814*'Funding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MIN(W814*VLOOKUP(CONCATENATE($A814, 'Funding Allocation Parameters'!$I$6), 'Library Subsidy Complex'!$C$2:$J$55, 6, FALSE), VLOOKUP(CONCATENATE($A814, 'Funding Allocation Parameters'!$I$6), 'Library Subsidy Complex'!$C$2:$J$55, 8, FALSE)), 0)))))</f>
        <v>0</v>
      </c>
      <c r="AB814" s="179">
        <f>IF('Funding Allocation Parameters'!$C$6="Basic Library Subsidy", 0, IF('Funding Allocation Parameters'!$C$6="Grant funding", 0, IF('Funding Allocation Parameters'!$C$6="Other author funding",  MIN(W814*'Funding Allocation Parameters'!$E$6, 'Funding Allocation Parameters'!$G$6), IF('Funding Allocation Parameters'!$C$6="Any discretionary funds (grants if available, other if no grants)", MIN(W814*'Funding Allocation Parameters'!$E$6, 'Funding Allocation Parameters'!$G$6), IF('Funding Allocation Parameters'!$C$6="Complex Library Subsidy", 0, 0)))))</f>
        <v>638.99459999999999</v>
      </c>
      <c r="AC814" s="177">
        <f t="shared" si="378"/>
        <v>0</v>
      </c>
      <c r="AD814" s="177">
        <f t="shared" si="379"/>
        <v>0</v>
      </c>
      <c r="AE814" s="180">
        <f>IF('Funding Allocation Parameters'!$C$7="Basic Library Subsidy", MIN(AC814*'Funding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MIN(AC814*VLOOKUP(CONCATENATE($A814, 'Funding Allocation Parameters'!$I$7), 'Library Subsidy Complex'!$C$2:$J$55, 2, FALSE), VLOOKUP(CONCATENATE($A814, 'Funding Allocation Parameters'!$I$7), 'Library Subsidy Complex'!$C$2:$J$55, 4, FALSE)), 0)))))</f>
        <v>0</v>
      </c>
      <c r="AF814" s="180">
        <f>IF('Funding Allocation Parameters'!$C$7="Basic Library Subsidy", 0, IF('Funding Allocation Parameters'!$C$7="Grant funding",MIN(AC814*'Funding Allocation Parameters'!$E$7, 'Funding Allocation Parameters'!$G$7), IF('Funding Allocation Parameters'!$C$7="Other author funding", 0, IF('Funding Allocation Parameters'!$C$7="Any discretionary funds (grants if available, other if no grants)", MIN(AC814*'Funding Allocation Parameters'!$E$7, 'Funding Allocation Parameters'!$G$7), IF('Funding Allocation Parameters'!$C$7="Complex Library Subsidy", 0, 0)))))</f>
        <v>0</v>
      </c>
      <c r="AG814" s="180">
        <f>IF('Funding Allocation Parameters'!$C$7="Basic Library Subsidy", 0, IF('Funding Allocation Parameters'!$C$7="Grant funding", 0, IF('Funding Allocation Parameters'!$C$7="Other author funding",  MIN(AC814*'Funding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4" s="180">
        <f>IF('Funding Allocation Parameters'!$C$7="Basic Library Subsidy", MIN(AD814*'Funding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MIN(AD814*VLOOKUP(CONCATENATE($A814, 'Funding Allocation Parameters'!$I$7), 'Library Subsidy Complex'!$C$2:$J$55, 6, FALSE), VLOOKUP(CONCATENATE($A814, 'Funding Allocation Parameters'!$I$7), 'Library Subsidy Complex'!$C$2:$J$55, 8, FALSE)), 0)))))</f>
        <v>0</v>
      </c>
      <c r="AI814" s="180">
        <f>IF('Funding Allocation Parameters'!$C$7="Basic Library Subsidy", 0, IF('Funding Allocation Parameters'!$C$7="Grant funding", 0, IF('Funding Allocation Parameters'!$C$7="Other author funding",  MIN(AD814*'Funding Allocation Parameters'!$E$7, 'Funding Allocation Parameters'!$G$7), IF('Funding Allocation Parameters'!$C$7="Any discretionary funds (grants if available, other if no grants)", MIN(AD814*'Funding Allocation Parameters'!$E$7, 'Funding Allocation Parameters'!$G$7), IF('Funding Allocation Parameters'!$C$7="Complex Library Subsidy", 0, 0)))))</f>
        <v>0</v>
      </c>
      <c r="AJ814" s="177">
        <f t="shared" si="380"/>
        <v>0</v>
      </c>
      <c r="AK814" s="177">
        <f t="shared" si="381"/>
        <v>0</v>
      </c>
      <c r="AL814" s="181">
        <f>IF('Funding Allocation Parameters'!$C$8="Basic Library Subsidy", MIN(AJ814*'Funding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MIN(AJ814*VLOOKUP(CONCATENATE($A814, 'Funding Allocation Parameters'!$I$8), 'Library Subsidy Complex'!$C$2:$J$55, 2, FALSE), VLOOKUP(CONCATENATE($A814, 'Funding Allocation Parameters'!$I$8), 'Library Subsidy Complex'!$C$2:$J$55, 4, FALSE)), 0)))))</f>
        <v>0</v>
      </c>
      <c r="AM814" s="181">
        <f>IF('Funding Allocation Parameters'!$C$8="Basic Library Subsidy", 0, IF('Funding Allocation Parameters'!$C$8="Grant funding",MIN(AJ814*'Funding Allocation Parameters'!$E$8, 'Funding Allocation Parameters'!$G$8), IF('Funding Allocation Parameters'!$C$8="Other author funding", 0, IF('Funding Allocation Parameters'!$C$8="Any discretionary funds (grants if available, other if no grants)", MIN(AJ814*'Funding Allocation Parameters'!$E$8, 'Funding Allocation Parameters'!$G$8), IF('Funding Allocation Parameters'!$C$8="Complex Library Subsidy", 0, 0)))))</f>
        <v>0</v>
      </c>
      <c r="AN814" s="181">
        <f>IF('Funding Allocation Parameters'!$C$8="Basic Library Subsidy", 0, IF('Funding Allocation Parameters'!$C$8="Grant funding", 0, IF('Funding Allocation Parameters'!$C$8="Other author funding",  MIN(AJ814*'Funding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4" s="181">
        <f>IF('Funding Allocation Parameters'!$C$8="Basic Library Subsidy", MIN(AK814*'Funding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MIN(AK814*VLOOKUP(CONCATENATE($A814, 'Funding Allocation Parameters'!$I$8), 'Library Subsidy Complex'!$C$2:$J$55, 6, FALSE), VLOOKUP(CONCATENATE($A814, 'Funding Allocation Parameters'!$I$8), 'Library Subsidy Complex'!$C$2:$J$55, 8, FALSE)), 0)))))</f>
        <v>0</v>
      </c>
      <c r="AP814" s="181">
        <f>IF('Funding Allocation Parameters'!$C$8="Basic Library Subsidy", 0, IF('Funding Allocation Parameters'!$C$8="Grant funding", 0, IF('Funding Allocation Parameters'!$C$8="Other author funding",  MIN(AK814*'Funding Allocation Parameters'!$E$8, 'Funding Allocation Parameters'!$G$8), IF('Funding Allocation Parameters'!$C$8="Any discretionary funds (grants if available, other if no grants)", MIN(AK814*'Funding Allocation Parameters'!$E$8, 'Funding Allocation Parameters'!$G$8), IF('Funding Allocation Parameters'!$C$8="Complex Library Subsidy", 0, 0)))))</f>
        <v>0</v>
      </c>
      <c r="AQ814" s="177">
        <f t="shared" si="382"/>
        <v>0</v>
      </c>
      <c r="AR814" s="177">
        <f t="shared" si="383"/>
        <v>0</v>
      </c>
      <c r="AS814" s="182">
        <f t="shared" si="384"/>
        <v>1189</v>
      </c>
      <c r="AT814" s="182">
        <f t="shared" si="385"/>
        <v>638.99459999999999</v>
      </c>
      <c r="AU814" s="182">
        <f t="shared" si="386"/>
        <v>0</v>
      </c>
      <c r="AV814" s="182">
        <f t="shared" si="387"/>
        <v>1189</v>
      </c>
      <c r="AW814" s="182">
        <f t="shared" si="388"/>
        <v>638.99459999999999</v>
      </c>
      <c r="AX814" s="183">
        <f t="shared" si="389"/>
        <v>1189</v>
      </c>
      <c r="AY814" s="183">
        <f t="shared" si="390"/>
        <v>638.99459999999999</v>
      </c>
      <c r="AZ814" s="183">
        <f t="shared" si="391"/>
        <v>0</v>
      </c>
      <c r="BA814" s="183">
        <f t="shared" si="392"/>
        <v>0</v>
      </c>
      <c r="BB814" s="183">
        <f t="shared" si="393"/>
        <v>0</v>
      </c>
      <c r="BC814" s="184">
        <f t="shared" si="394"/>
        <v>1189</v>
      </c>
      <c r="BD814" s="184">
        <f t="shared" si="395"/>
        <v>0</v>
      </c>
      <c r="BE814" s="184">
        <f t="shared" si="396"/>
        <v>638.99459999999999</v>
      </c>
      <c r="BF814" s="184">
        <f t="shared" si="397"/>
        <v>0</v>
      </c>
      <c r="BG814" s="102">
        <f t="shared" si="398"/>
        <v>0</v>
      </c>
      <c r="BH814" s="102">
        <f t="shared" si="399"/>
        <v>0</v>
      </c>
      <c r="BI814" s="102">
        <f t="shared" si="400"/>
        <v>0</v>
      </c>
      <c r="BJ814" s="102">
        <f t="shared" si="401"/>
        <v>1</v>
      </c>
      <c r="BK814" s="102">
        <f t="shared" si="402"/>
        <v>0</v>
      </c>
      <c r="BL814" s="102">
        <f t="shared" si="403"/>
        <v>0</v>
      </c>
      <c r="BN814" s="102"/>
    </row>
    <row r="815" spans="1:66" x14ac:dyDescent="0.25">
      <c r="A815" s="102" t="s">
        <v>25</v>
      </c>
      <c r="B815" s="102" t="s">
        <v>8</v>
      </c>
      <c r="C815" s="102" t="s">
        <v>8</v>
      </c>
      <c r="D815" s="102" t="s">
        <v>27</v>
      </c>
      <c r="E815" s="102" t="s">
        <v>990</v>
      </c>
      <c r="F815" s="102" t="s">
        <v>1499</v>
      </c>
      <c r="G815" s="102">
        <v>1.36</v>
      </c>
      <c r="H815" s="102">
        <v>1</v>
      </c>
      <c r="I815" s="102">
        <v>0.498</v>
      </c>
      <c r="J815" s="167">
        <f>IFERROR(H815*VLOOKUP(A815, 'Advanced Parameters'!$B$7:$G$20, 6, FALSE)*VLOOKUP(A815, 'Growth Parameters'!$B$6:$H$19, 6, FALSE), 0)</f>
        <v>1</v>
      </c>
      <c r="K815" s="167">
        <f>IFERROR(IF('Advanced Parameters'!$C$5="n",'Raw Data'!I815*VLOOKUP(A815,'Advanced Parameters'!$B$7:$G$20,6,FALSE),J815*VLOOKUP(A815,'Advanced Parameters'!$B$7:$G$20,2,FALSE))*VLOOKUP(A815, 'Growth Parameters'!$B$6:$H$19, 6, FALSE), 0)</f>
        <v>0.498</v>
      </c>
      <c r="L815" s="167">
        <f t="shared" si="404"/>
        <v>0.502</v>
      </c>
      <c r="M815" s="168">
        <f>IFERROR(IF(G815="NA","NA",IF(G815&gt;'APC Parameters'!$K$6+VLOOKUP('Raw Data'!A815, 'APC Parameters'!$H$7:$L$20, 4, FALSE), 'APC Parameters'!$L$6+VLOOKUP('Raw Data'!A815, 'APC Parameters'!$H$7:$L$20, 5, FALSE), G815*('APC Parameters'!$J$6+VLOOKUP('Raw Data'!A815, 'APC Parameters'!$H$7:$L$20, 3, FALSE))+'APC Parameters'!$I$6+VLOOKUP('Raw Data'!A815, 'APC Parameters'!$H$7:$L$20, 2, FALSE))), 0)</f>
        <v>2112.4639999999999</v>
      </c>
      <c r="N815" s="168">
        <f t="shared" si="374"/>
        <v>2112.4639999999999</v>
      </c>
      <c r="O815" s="168">
        <f>IFERROR(IF(M815="NA",VLOOKUP(D815,'Internal Calculations'!$B$10:$C$11,2,FALSE), M815)*VLOOKUP(A815, 'Growth Parameters'!$B$6:$H$19, 7, FALSE), 0)</f>
        <v>2112.4639999999999</v>
      </c>
      <c r="P815" s="177">
        <f t="shared" si="375"/>
        <v>2112.4639999999999</v>
      </c>
      <c r="Q815" s="178">
        <f>IF('Funding Allocation Parameters'!$C$5="Basic Library Subsidy", MIN(O815*('Funding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MIN($O815*(VLOOKUP(CONCATENATE($A815, 'Funding Allocation Parameters'!$I$5), 'Library Subsidy Complex'!$C$2:$J$55, 2, FALSE)), VLOOKUP(CONCATENATE($A815, 'Funding Allocation Parameters'!$I$5), 'Library Subsidy Complex'!$C$2:$J$55, 4, FALSE)), 0)))))</f>
        <v>1189</v>
      </c>
      <c r="R815" s="178">
        <f>IF('Funding Allocation Parameters'!$C$5="Basic Library Subsidy", 0, IF('Funding Allocation Parameters'!$C$5="Grant funding",MIN(O815*('Funding Allocation Parameters'!$E$5), 'Funding Allocation Parameters'!$G$5), IF('Funding Allocation Parameters'!$C$5="Other author funding", 0, IF('Funding Allocation Parameters'!$C$5="Any discretionary funds (grants if available, other if no grants)", MIN(O815*('Funding Allocation Parameters'!$E$5), 'Funding Allocation Parameters'!$G$5), IF('Funding Allocation Parameters'!$C$5="Complex Library Subsidy", 0, 0)))))</f>
        <v>0</v>
      </c>
      <c r="S815" s="178">
        <f>IF('Funding Allocation Parameters'!$C$5="Basic Library Subsidy", 0, IF('Funding Allocation Parameters'!$C$5="Grant funding", 0, IF('Funding Allocation Parameters'!$C$5="Other author funding",  MIN(O815*('Funding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5" s="178">
        <f>IF('Funding Allocation Parameters'!$C$5="Basic Library Subsidy", MIN(O815*('Funding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MIN($O815*(VLOOKUP(CONCATENATE($A815, 'Funding Allocation Parameters'!$I$5), 'Library Subsidy Complex'!$C$2:$J$55, 6, FALSE)), VLOOKUP(CONCATENATE($A815, 'Funding Allocation Parameters'!$I$5), 'Library Subsidy Complex'!$C$2:$J$55, 8, FALSE)), 0)))))</f>
        <v>1189</v>
      </c>
      <c r="U815" s="178">
        <f>IF('Funding Allocation Parameters'!$C$5="Basic Library Subsidy", 0, IF('Funding Allocation Parameters'!$C$5="Grant funding", 0, IF('Funding Allocation Parameters'!$C$5="Other author funding",  MIN(O815*('Funding Allocation Parameters'!$E$5), 'Funding Allocation Parameters'!$G$5), IF('Funding Allocation Parameters'!$C$5="Any discretionary funds (grants if available, other if no grants)", MIN(O815*('Funding Allocation Parameters'!$E$5), 'Funding Allocation Parameters'!$G$5), IF('Funding Allocation Parameters'!$C$5="Complex Library Subsidy", 0, 0)))))</f>
        <v>0</v>
      </c>
      <c r="V815" s="177">
        <f t="shared" si="376"/>
        <v>923.46399999999994</v>
      </c>
      <c r="W815" s="177">
        <f t="shared" si="377"/>
        <v>923.46399999999994</v>
      </c>
      <c r="X815" s="179">
        <f>IF('Funding Allocation Parameters'!$C$6="Basic Library Subsidy", MIN(V815*'Funding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MIN(V815*VLOOKUP(CONCATENATE($A815, 'Funding Allocation Parameters'!$I$6), 'Library Subsidy Complex'!$C$2:$J$55, 2, FALSE), VLOOKUP(CONCATENATE($A815, 'Funding Allocation Parameters'!$I$6), 'Library Subsidy Complex'!$C$2:$J$55, 4, FALSE)), 0)))))</f>
        <v>0</v>
      </c>
      <c r="Y815" s="179">
        <f>IF('Funding Allocation Parameters'!$C$6="Basic Library Subsidy", 0, IF('Funding Allocation Parameters'!$C$6="Grant funding",MIN(V815*'Funding Allocation Parameters'!$E$6, 'Funding Allocation Parameters'!$G$6), IF('Funding Allocation Parameters'!$C$6="Other author funding", 0, IF('Funding Allocation Parameters'!$C$6="Any discretionary funds (grants if available, other if no grants)", MIN(V815*'Funding Allocation Parameters'!$E$6, 'Funding Allocation Parameters'!$G$6), IF('Funding Allocation Parameters'!$C$6="Complex Library Subsidy", 0, 0)))))</f>
        <v>923.46399999999994</v>
      </c>
      <c r="Z815" s="179">
        <f>IF('Funding Allocation Parameters'!$C$6="Basic Library Subsidy", 0, IF('Funding Allocation Parameters'!$C$6="Grant funding", 0, IF('Funding Allocation Parameters'!$C$6="Other author funding",  MIN(V815*'Funding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5" s="179">
        <f>IF('Funding Allocation Parameters'!$C$6="Basic Library Subsidy", MIN(W815*'Funding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MIN(W815*VLOOKUP(CONCATENATE($A815, 'Funding Allocation Parameters'!$I$6), 'Library Subsidy Complex'!$C$2:$J$55, 6, FALSE), VLOOKUP(CONCATENATE($A815, 'Funding Allocation Parameters'!$I$6), 'Library Subsidy Complex'!$C$2:$J$55, 8, FALSE)), 0)))))</f>
        <v>0</v>
      </c>
      <c r="AB815" s="179">
        <f>IF('Funding Allocation Parameters'!$C$6="Basic Library Subsidy", 0, IF('Funding Allocation Parameters'!$C$6="Grant funding", 0, IF('Funding Allocation Parameters'!$C$6="Other author funding",  MIN(W815*'Funding Allocation Parameters'!$E$6, 'Funding Allocation Parameters'!$G$6), IF('Funding Allocation Parameters'!$C$6="Any discretionary funds (grants if available, other if no grants)", MIN(W815*'Funding Allocation Parameters'!$E$6, 'Funding Allocation Parameters'!$G$6), IF('Funding Allocation Parameters'!$C$6="Complex Library Subsidy", 0, 0)))))</f>
        <v>923.46399999999994</v>
      </c>
      <c r="AC815" s="177">
        <f t="shared" si="378"/>
        <v>0</v>
      </c>
      <c r="AD815" s="177">
        <f t="shared" si="379"/>
        <v>0</v>
      </c>
      <c r="AE815" s="180">
        <f>IF('Funding Allocation Parameters'!$C$7="Basic Library Subsidy", MIN(AC815*'Funding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MIN(AC815*VLOOKUP(CONCATENATE($A815, 'Funding Allocation Parameters'!$I$7), 'Library Subsidy Complex'!$C$2:$J$55, 2, FALSE), VLOOKUP(CONCATENATE($A815, 'Funding Allocation Parameters'!$I$7), 'Library Subsidy Complex'!$C$2:$J$55, 4, FALSE)), 0)))))</f>
        <v>0</v>
      </c>
      <c r="AF815" s="180">
        <f>IF('Funding Allocation Parameters'!$C$7="Basic Library Subsidy", 0, IF('Funding Allocation Parameters'!$C$7="Grant funding",MIN(AC815*'Funding Allocation Parameters'!$E$7, 'Funding Allocation Parameters'!$G$7), IF('Funding Allocation Parameters'!$C$7="Other author funding", 0, IF('Funding Allocation Parameters'!$C$7="Any discretionary funds (grants if available, other if no grants)", MIN(AC815*'Funding Allocation Parameters'!$E$7, 'Funding Allocation Parameters'!$G$7), IF('Funding Allocation Parameters'!$C$7="Complex Library Subsidy", 0, 0)))))</f>
        <v>0</v>
      </c>
      <c r="AG815" s="180">
        <f>IF('Funding Allocation Parameters'!$C$7="Basic Library Subsidy", 0, IF('Funding Allocation Parameters'!$C$7="Grant funding", 0, IF('Funding Allocation Parameters'!$C$7="Other author funding",  MIN(AC815*'Funding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5" s="180">
        <f>IF('Funding Allocation Parameters'!$C$7="Basic Library Subsidy", MIN(AD815*'Funding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MIN(AD815*VLOOKUP(CONCATENATE($A815, 'Funding Allocation Parameters'!$I$7), 'Library Subsidy Complex'!$C$2:$J$55, 6, FALSE), VLOOKUP(CONCATENATE($A815, 'Funding Allocation Parameters'!$I$7), 'Library Subsidy Complex'!$C$2:$J$55, 8, FALSE)), 0)))))</f>
        <v>0</v>
      </c>
      <c r="AI815" s="180">
        <f>IF('Funding Allocation Parameters'!$C$7="Basic Library Subsidy", 0, IF('Funding Allocation Parameters'!$C$7="Grant funding", 0, IF('Funding Allocation Parameters'!$C$7="Other author funding",  MIN(AD815*'Funding Allocation Parameters'!$E$7, 'Funding Allocation Parameters'!$G$7), IF('Funding Allocation Parameters'!$C$7="Any discretionary funds (grants if available, other if no grants)", MIN(AD815*'Funding Allocation Parameters'!$E$7, 'Funding Allocation Parameters'!$G$7), IF('Funding Allocation Parameters'!$C$7="Complex Library Subsidy", 0, 0)))))</f>
        <v>0</v>
      </c>
      <c r="AJ815" s="177">
        <f t="shared" si="380"/>
        <v>0</v>
      </c>
      <c r="AK815" s="177">
        <f t="shared" si="381"/>
        <v>0</v>
      </c>
      <c r="AL815" s="181">
        <f>IF('Funding Allocation Parameters'!$C$8="Basic Library Subsidy", MIN(AJ815*'Funding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MIN(AJ815*VLOOKUP(CONCATENATE($A815, 'Funding Allocation Parameters'!$I$8), 'Library Subsidy Complex'!$C$2:$J$55, 2, FALSE), VLOOKUP(CONCATENATE($A815, 'Funding Allocation Parameters'!$I$8), 'Library Subsidy Complex'!$C$2:$J$55, 4, FALSE)), 0)))))</f>
        <v>0</v>
      </c>
      <c r="AM815" s="181">
        <f>IF('Funding Allocation Parameters'!$C$8="Basic Library Subsidy", 0, IF('Funding Allocation Parameters'!$C$8="Grant funding",MIN(AJ815*'Funding Allocation Parameters'!$E$8, 'Funding Allocation Parameters'!$G$8), IF('Funding Allocation Parameters'!$C$8="Other author funding", 0, IF('Funding Allocation Parameters'!$C$8="Any discretionary funds (grants if available, other if no grants)", MIN(AJ815*'Funding Allocation Parameters'!$E$8, 'Funding Allocation Parameters'!$G$8), IF('Funding Allocation Parameters'!$C$8="Complex Library Subsidy", 0, 0)))))</f>
        <v>0</v>
      </c>
      <c r="AN815" s="181">
        <f>IF('Funding Allocation Parameters'!$C$8="Basic Library Subsidy", 0, IF('Funding Allocation Parameters'!$C$8="Grant funding", 0, IF('Funding Allocation Parameters'!$C$8="Other author funding",  MIN(AJ815*'Funding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5" s="181">
        <f>IF('Funding Allocation Parameters'!$C$8="Basic Library Subsidy", MIN(AK815*'Funding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MIN(AK815*VLOOKUP(CONCATENATE($A815, 'Funding Allocation Parameters'!$I$8), 'Library Subsidy Complex'!$C$2:$J$55, 6, FALSE), VLOOKUP(CONCATENATE($A815, 'Funding Allocation Parameters'!$I$8), 'Library Subsidy Complex'!$C$2:$J$55, 8, FALSE)), 0)))))</f>
        <v>0</v>
      </c>
      <c r="AP815" s="181">
        <f>IF('Funding Allocation Parameters'!$C$8="Basic Library Subsidy", 0, IF('Funding Allocation Parameters'!$C$8="Grant funding", 0, IF('Funding Allocation Parameters'!$C$8="Other author funding",  MIN(AK815*'Funding Allocation Parameters'!$E$8, 'Funding Allocation Parameters'!$G$8), IF('Funding Allocation Parameters'!$C$8="Any discretionary funds (grants if available, other if no grants)", MIN(AK815*'Funding Allocation Parameters'!$E$8, 'Funding Allocation Parameters'!$G$8), IF('Funding Allocation Parameters'!$C$8="Complex Library Subsidy", 0, 0)))))</f>
        <v>0</v>
      </c>
      <c r="AQ815" s="177">
        <f t="shared" si="382"/>
        <v>0</v>
      </c>
      <c r="AR815" s="177">
        <f t="shared" si="383"/>
        <v>0</v>
      </c>
      <c r="AS815" s="182">
        <f t="shared" si="384"/>
        <v>1189</v>
      </c>
      <c r="AT815" s="182">
        <f t="shared" si="385"/>
        <v>923.46399999999994</v>
      </c>
      <c r="AU815" s="182">
        <f t="shared" si="386"/>
        <v>0</v>
      </c>
      <c r="AV815" s="182">
        <f t="shared" si="387"/>
        <v>1189</v>
      </c>
      <c r="AW815" s="182">
        <f t="shared" si="388"/>
        <v>923.46399999999994</v>
      </c>
      <c r="AX815" s="183">
        <f t="shared" si="389"/>
        <v>592.12199999999996</v>
      </c>
      <c r="AY815" s="183">
        <f t="shared" si="390"/>
        <v>459.88507199999998</v>
      </c>
      <c r="AZ815" s="183">
        <f t="shared" si="391"/>
        <v>0</v>
      </c>
      <c r="BA815" s="183">
        <f t="shared" si="392"/>
        <v>596.87800000000004</v>
      </c>
      <c r="BB815" s="183">
        <f t="shared" si="393"/>
        <v>463.57892799999996</v>
      </c>
      <c r="BC815" s="184">
        <f t="shared" si="394"/>
        <v>1189</v>
      </c>
      <c r="BD815" s="184">
        <f t="shared" si="395"/>
        <v>0</v>
      </c>
      <c r="BE815" s="184">
        <f t="shared" si="396"/>
        <v>459.88507199999998</v>
      </c>
      <c r="BF815" s="184">
        <f t="shared" si="397"/>
        <v>463.57892799999996</v>
      </c>
      <c r="BG815" s="102">
        <f t="shared" si="398"/>
        <v>0</v>
      </c>
      <c r="BH815" s="102">
        <f t="shared" si="399"/>
        <v>0</v>
      </c>
      <c r="BI815" s="102">
        <f t="shared" si="400"/>
        <v>0</v>
      </c>
      <c r="BJ815" s="102">
        <f t="shared" si="401"/>
        <v>0.498</v>
      </c>
      <c r="BK815" s="102">
        <f t="shared" si="402"/>
        <v>0.502</v>
      </c>
      <c r="BL815" s="102">
        <f t="shared" si="403"/>
        <v>0</v>
      </c>
      <c r="BN815" s="102"/>
    </row>
    <row r="816" spans="1:66" x14ac:dyDescent="0.25">
      <c r="A816" s="102" t="s">
        <v>13</v>
      </c>
      <c r="B816" s="102" t="s">
        <v>8</v>
      </c>
      <c r="C816" s="102" t="s">
        <v>8</v>
      </c>
      <c r="D816" s="102" t="s">
        <v>27</v>
      </c>
      <c r="E816" s="102" t="s">
        <v>472</v>
      </c>
      <c r="F816" s="102" t="s">
        <v>1500</v>
      </c>
      <c r="G816" s="102">
        <v>1.639</v>
      </c>
      <c r="H816" s="102">
        <v>1</v>
      </c>
      <c r="I816" s="102">
        <v>1</v>
      </c>
      <c r="J816" s="167">
        <f>IFERROR(H816*VLOOKUP(A816, 'Advanced Parameters'!$B$7:$G$20, 6, FALSE)*VLOOKUP(A816, 'Growth Parameters'!$B$6:$H$19, 6, FALSE), 0)</f>
        <v>1</v>
      </c>
      <c r="K816" s="167">
        <f>IFERROR(IF('Advanced Parameters'!$C$5="n",'Raw Data'!I816*VLOOKUP(A816,'Advanced Parameters'!$B$7:$G$20,6,FALSE),J816*VLOOKUP(A816,'Advanced Parameters'!$B$7:$G$20,2,FALSE))*VLOOKUP(A816, 'Growth Parameters'!$B$6:$H$19, 6, FALSE), 0)</f>
        <v>1</v>
      </c>
      <c r="L816" s="167">
        <f t="shared" si="404"/>
        <v>0</v>
      </c>
      <c r="M816" s="168">
        <f>IFERROR(IF(G816="NA","NA",IF(G816&gt;'APC Parameters'!$K$6+VLOOKUP('Raw Data'!A816, 'APC Parameters'!$H$7:$L$20, 4, FALSE), 'APC Parameters'!$L$6+VLOOKUP('Raw Data'!A816, 'APC Parameters'!$H$7:$L$20, 5, FALSE), G816*('APC Parameters'!$J$6+VLOOKUP('Raw Data'!A816, 'APC Parameters'!$H$7:$L$20, 3, FALSE))+'APC Parameters'!$I$6+VLOOKUP('Raw Data'!A816, 'APC Parameters'!$H$7:$L$20, 2, FALSE))), 0)</f>
        <v>2310.3865999999998</v>
      </c>
      <c r="N816" s="168">
        <f t="shared" si="374"/>
        <v>2310.3865999999998</v>
      </c>
      <c r="O816" s="168">
        <f>IFERROR(IF(M816="NA",VLOOKUP(D816,'Internal Calculations'!$B$10:$C$11,2,FALSE), M816)*VLOOKUP(A816, 'Growth Parameters'!$B$6:$H$19, 7, FALSE), 0)</f>
        <v>2310.3865999999998</v>
      </c>
      <c r="P816" s="177">
        <f t="shared" si="375"/>
        <v>2310.3865999999998</v>
      </c>
      <c r="Q816" s="178">
        <f>IF('Funding Allocation Parameters'!$C$5="Basic Library Subsidy", MIN(O816*('Funding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MIN($O816*(VLOOKUP(CONCATENATE($A816, 'Funding Allocation Parameters'!$I$5), 'Library Subsidy Complex'!$C$2:$J$55, 2, FALSE)), VLOOKUP(CONCATENATE($A816, 'Funding Allocation Parameters'!$I$5), 'Library Subsidy Complex'!$C$2:$J$55, 4, FALSE)), 0)))))</f>
        <v>1189</v>
      </c>
      <c r="R816" s="178">
        <f>IF('Funding Allocation Parameters'!$C$5="Basic Library Subsidy", 0, IF('Funding Allocation Parameters'!$C$5="Grant funding",MIN(O816*('Funding Allocation Parameters'!$E$5), 'Funding Allocation Parameters'!$G$5), IF('Funding Allocation Parameters'!$C$5="Other author funding", 0, IF('Funding Allocation Parameters'!$C$5="Any discretionary funds (grants if available, other if no grants)", MIN(O816*('Funding Allocation Parameters'!$E$5), 'Funding Allocation Parameters'!$G$5), IF('Funding Allocation Parameters'!$C$5="Complex Library Subsidy", 0, 0)))))</f>
        <v>0</v>
      </c>
      <c r="S816" s="178">
        <f>IF('Funding Allocation Parameters'!$C$5="Basic Library Subsidy", 0, IF('Funding Allocation Parameters'!$C$5="Grant funding", 0, IF('Funding Allocation Parameters'!$C$5="Other author funding",  MIN(O816*('Funding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6" s="178">
        <f>IF('Funding Allocation Parameters'!$C$5="Basic Library Subsidy", MIN(O816*('Funding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MIN($O816*(VLOOKUP(CONCATENATE($A816, 'Funding Allocation Parameters'!$I$5), 'Library Subsidy Complex'!$C$2:$J$55, 6, FALSE)), VLOOKUP(CONCATENATE($A816, 'Funding Allocation Parameters'!$I$5), 'Library Subsidy Complex'!$C$2:$J$55, 8, FALSE)), 0)))))</f>
        <v>1189</v>
      </c>
      <c r="U816" s="178">
        <f>IF('Funding Allocation Parameters'!$C$5="Basic Library Subsidy", 0, IF('Funding Allocation Parameters'!$C$5="Grant funding", 0, IF('Funding Allocation Parameters'!$C$5="Other author funding",  MIN(O816*('Funding Allocation Parameters'!$E$5), 'Funding Allocation Parameters'!$G$5), IF('Funding Allocation Parameters'!$C$5="Any discretionary funds (grants if available, other if no grants)", MIN(O816*('Funding Allocation Parameters'!$E$5), 'Funding Allocation Parameters'!$G$5), IF('Funding Allocation Parameters'!$C$5="Complex Library Subsidy", 0, 0)))))</f>
        <v>0</v>
      </c>
      <c r="V816" s="177">
        <f t="shared" si="376"/>
        <v>1121.3865999999998</v>
      </c>
      <c r="W816" s="177">
        <f t="shared" si="377"/>
        <v>1121.3865999999998</v>
      </c>
      <c r="X816" s="179">
        <f>IF('Funding Allocation Parameters'!$C$6="Basic Library Subsidy", MIN(V816*'Funding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MIN(V816*VLOOKUP(CONCATENATE($A816, 'Funding Allocation Parameters'!$I$6), 'Library Subsidy Complex'!$C$2:$J$55, 2, FALSE), VLOOKUP(CONCATENATE($A816, 'Funding Allocation Parameters'!$I$6), 'Library Subsidy Complex'!$C$2:$J$55, 4, FALSE)), 0)))))</f>
        <v>0</v>
      </c>
      <c r="Y816" s="179">
        <f>IF('Funding Allocation Parameters'!$C$6="Basic Library Subsidy", 0, IF('Funding Allocation Parameters'!$C$6="Grant funding",MIN(V816*'Funding Allocation Parameters'!$E$6, 'Funding Allocation Parameters'!$G$6), IF('Funding Allocation Parameters'!$C$6="Other author funding", 0, IF('Funding Allocation Parameters'!$C$6="Any discretionary funds (grants if available, other if no grants)", MIN(V816*'Funding Allocation Parameters'!$E$6, 'Funding Allocation Parameters'!$G$6), IF('Funding Allocation Parameters'!$C$6="Complex Library Subsidy", 0, 0)))))</f>
        <v>1121.3865999999998</v>
      </c>
      <c r="Z816" s="179">
        <f>IF('Funding Allocation Parameters'!$C$6="Basic Library Subsidy", 0, IF('Funding Allocation Parameters'!$C$6="Grant funding", 0, IF('Funding Allocation Parameters'!$C$6="Other author funding",  MIN(V816*'Funding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6" s="179">
        <f>IF('Funding Allocation Parameters'!$C$6="Basic Library Subsidy", MIN(W816*'Funding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MIN(W816*VLOOKUP(CONCATENATE($A816, 'Funding Allocation Parameters'!$I$6), 'Library Subsidy Complex'!$C$2:$J$55, 6, FALSE), VLOOKUP(CONCATENATE($A816, 'Funding Allocation Parameters'!$I$6), 'Library Subsidy Complex'!$C$2:$J$55, 8, FALSE)), 0)))))</f>
        <v>0</v>
      </c>
      <c r="AB816" s="179">
        <f>IF('Funding Allocation Parameters'!$C$6="Basic Library Subsidy", 0, IF('Funding Allocation Parameters'!$C$6="Grant funding", 0, IF('Funding Allocation Parameters'!$C$6="Other author funding",  MIN(W816*'Funding Allocation Parameters'!$E$6, 'Funding Allocation Parameters'!$G$6), IF('Funding Allocation Parameters'!$C$6="Any discretionary funds (grants if available, other if no grants)", MIN(W816*'Funding Allocation Parameters'!$E$6, 'Funding Allocation Parameters'!$G$6), IF('Funding Allocation Parameters'!$C$6="Complex Library Subsidy", 0, 0)))))</f>
        <v>1121.3865999999998</v>
      </c>
      <c r="AC816" s="177">
        <f t="shared" si="378"/>
        <v>0</v>
      </c>
      <c r="AD816" s="177">
        <f t="shared" si="379"/>
        <v>0</v>
      </c>
      <c r="AE816" s="180">
        <f>IF('Funding Allocation Parameters'!$C$7="Basic Library Subsidy", MIN(AC816*'Funding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MIN(AC816*VLOOKUP(CONCATENATE($A816, 'Funding Allocation Parameters'!$I$7), 'Library Subsidy Complex'!$C$2:$J$55, 2, FALSE), VLOOKUP(CONCATENATE($A816, 'Funding Allocation Parameters'!$I$7), 'Library Subsidy Complex'!$C$2:$J$55, 4, FALSE)), 0)))))</f>
        <v>0</v>
      </c>
      <c r="AF816" s="180">
        <f>IF('Funding Allocation Parameters'!$C$7="Basic Library Subsidy", 0, IF('Funding Allocation Parameters'!$C$7="Grant funding",MIN(AC816*'Funding Allocation Parameters'!$E$7, 'Funding Allocation Parameters'!$G$7), IF('Funding Allocation Parameters'!$C$7="Other author funding", 0, IF('Funding Allocation Parameters'!$C$7="Any discretionary funds (grants if available, other if no grants)", MIN(AC816*'Funding Allocation Parameters'!$E$7, 'Funding Allocation Parameters'!$G$7), IF('Funding Allocation Parameters'!$C$7="Complex Library Subsidy", 0, 0)))))</f>
        <v>0</v>
      </c>
      <c r="AG816" s="180">
        <f>IF('Funding Allocation Parameters'!$C$7="Basic Library Subsidy", 0, IF('Funding Allocation Parameters'!$C$7="Grant funding", 0, IF('Funding Allocation Parameters'!$C$7="Other author funding",  MIN(AC816*'Funding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6" s="180">
        <f>IF('Funding Allocation Parameters'!$C$7="Basic Library Subsidy", MIN(AD816*'Funding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MIN(AD816*VLOOKUP(CONCATENATE($A816, 'Funding Allocation Parameters'!$I$7), 'Library Subsidy Complex'!$C$2:$J$55, 6, FALSE), VLOOKUP(CONCATENATE($A816, 'Funding Allocation Parameters'!$I$7), 'Library Subsidy Complex'!$C$2:$J$55, 8, FALSE)), 0)))))</f>
        <v>0</v>
      </c>
      <c r="AI816" s="180">
        <f>IF('Funding Allocation Parameters'!$C$7="Basic Library Subsidy", 0, IF('Funding Allocation Parameters'!$C$7="Grant funding", 0, IF('Funding Allocation Parameters'!$C$7="Other author funding",  MIN(AD816*'Funding Allocation Parameters'!$E$7, 'Funding Allocation Parameters'!$G$7), IF('Funding Allocation Parameters'!$C$7="Any discretionary funds (grants if available, other if no grants)", MIN(AD816*'Funding Allocation Parameters'!$E$7, 'Funding Allocation Parameters'!$G$7), IF('Funding Allocation Parameters'!$C$7="Complex Library Subsidy", 0, 0)))))</f>
        <v>0</v>
      </c>
      <c r="AJ816" s="177">
        <f t="shared" si="380"/>
        <v>0</v>
      </c>
      <c r="AK816" s="177">
        <f t="shared" si="381"/>
        <v>0</v>
      </c>
      <c r="AL816" s="181">
        <f>IF('Funding Allocation Parameters'!$C$8="Basic Library Subsidy", MIN(AJ816*'Funding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MIN(AJ816*VLOOKUP(CONCATENATE($A816, 'Funding Allocation Parameters'!$I$8), 'Library Subsidy Complex'!$C$2:$J$55, 2, FALSE), VLOOKUP(CONCATENATE($A816, 'Funding Allocation Parameters'!$I$8), 'Library Subsidy Complex'!$C$2:$J$55, 4, FALSE)), 0)))))</f>
        <v>0</v>
      </c>
      <c r="AM816" s="181">
        <f>IF('Funding Allocation Parameters'!$C$8="Basic Library Subsidy", 0, IF('Funding Allocation Parameters'!$C$8="Grant funding",MIN(AJ816*'Funding Allocation Parameters'!$E$8, 'Funding Allocation Parameters'!$G$8), IF('Funding Allocation Parameters'!$C$8="Other author funding", 0, IF('Funding Allocation Parameters'!$C$8="Any discretionary funds (grants if available, other if no grants)", MIN(AJ816*'Funding Allocation Parameters'!$E$8, 'Funding Allocation Parameters'!$G$8), IF('Funding Allocation Parameters'!$C$8="Complex Library Subsidy", 0, 0)))))</f>
        <v>0</v>
      </c>
      <c r="AN816" s="181">
        <f>IF('Funding Allocation Parameters'!$C$8="Basic Library Subsidy", 0, IF('Funding Allocation Parameters'!$C$8="Grant funding", 0, IF('Funding Allocation Parameters'!$C$8="Other author funding",  MIN(AJ816*'Funding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6" s="181">
        <f>IF('Funding Allocation Parameters'!$C$8="Basic Library Subsidy", MIN(AK816*'Funding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MIN(AK816*VLOOKUP(CONCATENATE($A816, 'Funding Allocation Parameters'!$I$8), 'Library Subsidy Complex'!$C$2:$J$55, 6, FALSE), VLOOKUP(CONCATENATE($A816, 'Funding Allocation Parameters'!$I$8), 'Library Subsidy Complex'!$C$2:$J$55, 8, FALSE)), 0)))))</f>
        <v>0</v>
      </c>
      <c r="AP816" s="181">
        <f>IF('Funding Allocation Parameters'!$C$8="Basic Library Subsidy", 0, IF('Funding Allocation Parameters'!$C$8="Grant funding", 0, IF('Funding Allocation Parameters'!$C$8="Other author funding",  MIN(AK816*'Funding Allocation Parameters'!$E$8, 'Funding Allocation Parameters'!$G$8), IF('Funding Allocation Parameters'!$C$8="Any discretionary funds (grants if available, other if no grants)", MIN(AK816*'Funding Allocation Parameters'!$E$8, 'Funding Allocation Parameters'!$G$8), IF('Funding Allocation Parameters'!$C$8="Complex Library Subsidy", 0, 0)))))</f>
        <v>0</v>
      </c>
      <c r="AQ816" s="177">
        <f t="shared" si="382"/>
        <v>0</v>
      </c>
      <c r="AR816" s="177">
        <f t="shared" si="383"/>
        <v>0</v>
      </c>
      <c r="AS816" s="182">
        <f t="shared" si="384"/>
        <v>1189</v>
      </c>
      <c r="AT816" s="182">
        <f t="shared" si="385"/>
        <v>1121.3865999999998</v>
      </c>
      <c r="AU816" s="182">
        <f t="shared" si="386"/>
        <v>0</v>
      </c>
      <c r="AV816" s="182">
        <f t="shared" si="387"/>
        <v>1189</v>
      </c>
      <c r="AW816" s="182">
        <f t="shared" si="388"/>
        <v>1121.3865999999998</v>
      </c>
      <c r="AX816" s="183">
        <f t="shared" si="389"/>
        <v>1189</v>
      </c>
      <c r="AY816" s="183">
        <f t="shared" si="390"/>
        <v>1121.3865999999998</v>
      </c>
      <c r="AZ816" s="183">
        <f t="shared" si="391"/>
        <v>0</v>
      </c>
      <c r="BA816" s="183">
        <f t="shared" si="392"/>
        <v>0</v>
      </c>
      <c r="BB816" s="183">
        <f t="shared" si="393"/>
        <v>0</v>
      </c>
      <c r="BC816" s="184">
        <f t="shared" si="394"/>
        <v>1189</v>
      </c>
      <c r="BD816" s="184">
        <f t="shared" si="395"/>
        <v>0</v>
      </c>
      <c r="BE816" s="184">
        <f t="shared" si="396"/>
        <v>1121.3865999999998</v>
      </c>
      <c r="BF816" s="184">
        <f t="shared" si="397"/>
        <v>0</v>
      </c>
      <c r="BG816" s="102">
        <f t="shared" si="398"/>
        <v>0</v>
      </c>
      <c r="BH816" s="102">
        <f t="shared" si="399"/>
        <v>0</v>
      </c>
      <c r="BI816" s="102">
        <f t="shared" si="400"/>
        <v>0</v>
      </c>
      <c r="BJ816" s="102">
        <f t="shared" si="401"/>
        <v>1</v>
      </c>
      <c r="BK816" s="102">
        <f t="shared" si="402"/>
        <v>0</v>
      </c>
      <c r="BL816" s="102">
        <f t="shared" si="403"/>
        <v>0</v>
      </c>
      <c r="BN816" s="102"/>
    </row>
    <row r="817" spans="1:66" x14ac:dyDescent="0.25">
      <c r="A817" s="102" t="s">
        <v>17</v>
      </c>
      <c r="B817" s="102" t="s">
        <v>8</v>
      </c>
      <c r="C817" s="102" t="s">
        <v>8</v>
      </c>
      <c r="D817" s="102" t="s">
        <v>27</v>
      </c>
      <c r="E817" s="102" t="s">
        <v>1501</v>
      </c>
      <c r="F817" s="102" t="s">
        <v>1502</v>
      </c>
      <c r="G817" s="102">
        <v>1.66</v>
      </c>
      <c r="H817" s="102">
        <v>1</v>
      </c>
      <c r="I817" s="102">
        <v>1</v>
      </c>
      <c r="J817" s="167">
        <f>IFERROR(H817*VLOOKUP(A817, 'Advanced Parameters'!$B$7:$G$20, 6, FALSE)*VLOOKUP(A817, 'Growth Parameters'!$B$6:$H$19, 6, FALSE), 0)</f>
        <v>1</v>
      </c>
      <c r="K817" s="167">
        <f>IFERROR(IF('Advanced Parameters'!$C$5="n",'Raw Data'!I817*VLOOKUP(A817,'Advanced Parameters'!$B$7:$G$20,6,FALSE),J817*VLOOKUP(A817,'Advanced Parameters'!$B$7:$G$20,2,FALSE))*VLOOKUP(A817, 'Growth Parameters'!$B$6:$H$19, 6, FALSE), 0)</f>
        <v>1</v>
      </c>
      <c r="L817" s="167">
        <f t="shared" si="404"/>
        <v>0</v>
      </c>
      <c r="M817" s="168">
        <f>IFERROR(IF(G817="NA","NA",IF(G817&gt;'APC Parameters'!$K$6+VLOOKUP('Raw Data'!A817, 'APC Parameters'!$H$7:$L$20, 4, FALSE), 'APC Parameters'!$L$6+VLOOKUP('Raw Data'!A817, 'APC Parameters'!$H$7:$L$20, 5, FALSE), G817*('APC Parameters'!$J$6+VLOOKUP('Raw Data'!A817, 'APC Parameters'!$H$7:$L$20, 3, FALSE))+'APC Parameters'!$I$6+VLOOKUP('Raw Data'!A817, 'APC Parameters'!$H$7:$L$20, 2, FALSE))), 0)</f>
        <v>2325.2839999999997</v>
      </c>
      <c r="N817" s="168">
        <f t="shared" si="374"/>
        <v>2325.2839999999997</v>
      </c>
      <c r="O817" s="168">
        <f>IFERROR(IF(M817="NA",VLOOKUP(D817,'Internal Calculations'!$B$10:$C$11,2,FALSE), M817)*VLOOKUP(A817, 'Growth Parameters'!$B$6:$H$19, 7, FALSE), 0)</f>
        <v>2325.2839999999997</v>
      </c>
      <c r="P817" s="177">
        <f t="shared" si="375"/>
        <v>2325.2839999999997</v>
      </c>
      <c r="Q817" s="178">
        <f>IF('Funding Allocation Parameters'!$C$5="Basic Library Subsidy", MIN(O817*('Funding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MIN($O817*(VLOOKUP(CONCATENATE($A817, 'Funding Allocation Parameters'!$I$5), 'Library Subsidy Complex'!$C$2:$J$55, 2, FALSE)), VLOOKUP(CONCATENATE($A817, 'Funding Allocation Parameters'!$I$5), 'Library Subsidy Complex'!$C$2:$J$55, 4, FALSE)), 0)))))</f>
        <v>1189</v>
      </c>
      <c r="R817" s="178">
        <f>IF('Funding Allocation Parameters'!$C$5="Basic Library Subsidy", 0, IF('Funding Allocation Parameters'!$C$5="Grant funding",MIN(O817*('Funding Allocation Parameters'!$E$5), 'Funding Allocation Parameters'!$G$5), IF('Funding Allocation Parameters'!$C$5="Other author funding", 0, IF('Funding Allocation Parameters'!$C$5="Any discretionary funds (grants if available, other if no grants)", MIN(O817*('Funding Allocation Parameters'!$E$5), 'Funding Allocation Parameters'!$G$5), IF('Funding Allocation Parameters'!$C$5="Complex Library Subsidy", 0, 0)))))</f>
        <v>0</v>
      </c>
      <c r="S817" s="178">
        <f>IF('Funding Allocation Parameters'!$C$5="Basic Library Subsidy", 0, IF('Funding Allocation Parameters'!$C$5="Grant funding", 0, IF('Funding Allocation Parameters'!$C$5="Other author funding",  MIN(O817*('Funding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7" s="178">
        <f>IF('Funding Allocation Parameters'!$C$5="Basic Library Subsidy", MIN(O817*('Funding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MIN($O817*(VLOOKUP(CONCATENATE($A817, 'Funding Allocation Parameters'!$I$5), 'Library Subsidy Complex'!$C$2:$J$55, 6, FALSE)), VLOOKUP(CONCATENATE($A817, 'Funding Allocation Parameters'!$I$5), 'Library Subsidy Complex'!$C$2:$J$55, 8, FALSE)), 0)))))</f>
        <v>1189</v>
      </c>
      <c r="U817" s="178">
        <f>IF('Funding Allocation Parameters'!$C$5="Basic Library Subsidy", 0, IF('Funding Allocation Parameters'!$C$5="Grant funding", 0, IF('Funding Allocation Parameters'!$C$5="Other author funding",  MIN(O817*('Funding Allocation Parameters'!$E$5), 'Funding Allocation Parameters'!$G$5), IF('Funding Allocation Parameters'!$C$5="Any discretionary funds (grants if available, other if no grants)", MIN(O817*('Funding Allocation Parameters'!$E$5), 'Funding Allocation Parameters'!$G$5), IF('Funding Allocation Parameters'!$C$5="Complex Library Subsidy", 0, 0)))))</f>
        <v>0</v>
      </c>
      <c r="V817" s="177">
        <f t="shared" si="376"/>
        <v>1136.2839999999997</v>
      </c>
      <c r="W817" s="177">
        <f t="shared" si="377"/>
        <v>1136.2839999999997</v>
      </c>
      <c r="X817" s="179">
        <f>IF('Funding Allocation Parameters'!$C$6="Basic Library Subsidy", MIN(V817*'Funding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MIN(V817*VLOOKUP(CONCATENATE($A817, 'Funding Allocation Parameters'!$I$6), 'Library Subsidy Complex'!$C$2:$J$55, 2, FALSE), VLOOKUP(CONCATENATE($A817, 'Funding Allocation Parameters'!$I$6), 'Library Subsidy Complex'!$C$2:$J$55, 4, FALSE)), 0)))))</f>
        <v>0</v>
      </c>
      <c r="Y817" s="179">
        <f>IF('Funding Allocation Parameters'!$C$6="Basic Library Subsidy", 0, IF('Funding Allocation Parameters'!$C$6="Grant funding",MIN(V817*'Funding Allocation Parameters'!$E$6, 'Funding Allocation Parameters'!$G$6), IF('Funding Allocation Parameters'!$C$6="Other author funding", 0, IF('Funding Allocation Parameters'!$C$6="Any discretionary funds (grants if available, other if no grants)", MIN(V817*'Funding Allocation Parameters'!$E$6, 'Funding Allocation Parameters'!$G$6), IF('Funding Allocation Parameters'!$C$6="Complex Library Subsidy", 0, 0)))))</f>
        <v>1136.2839999999997</v>
      </c>
      <c r="Z817" s="179">
        <f>IF('Funding Allocation Parameters'!$C$6="Basic Library Subsidy", 0, IF('Funding Allocation Parameters'!$C$6="Grant funding", 0, IF('Funding Allocation Parameters'!$C$6="Other author funding",  MIN(V817*'Funding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7" s="179">
        <f>IF('Funding Allocation Parameters'!$C$6="Basic Library Subsidy", MIN(W817*'Funding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MIN(W817*VLOOKUP(CONCATENATE($A817, 'Funding Allocation Parameters'!$I$6), 'Library Subsidy Complex'!$C$2:$J$55, 6, FALSE), VLOOKUP(CONCATENATE($A817, 'Funding Allocation Parameters'!$I$6), 'Library Subsidy Complex'!$C$2:$J$55, 8, FALSE)), 0)))))</f>
        <v>0</v>
      </c>
      <c r="AB817" s="179">
        <f>IF('Funding Allocation Parameters'!$C$6="Basic Library Subsidy", 0, IF('Funding Allocation Parameters'!$C$6="Grant funding", 0, IF('Funding Allocation Parameters'!$C$6="Other author funding",  MIN(W817*'Funding Allocation Parameters'!$E$6, 'Funding Allocation Parameters'!$G$6), IF('Funding Allocation Parameters'!$C$6="Any discretionary funds (grants if available, other if no grants)", MIN(W817*'Funding Allocation Parameters'!$E$6, 'Funding Allocation Parameters'!$G$6), IF('Funding Allocation Parameters'!$C$6="Complex Library Subsidy", 0, 0)))))</f>
        <v>1136.2839999999997</v>
      </c>
      <c r="AC817" s="177">
        <f t="shared" si="378"/>
        <v>0</v>
      </c>
      <c r="AD817" s="177">
        <f t="shared" si="379"/>
        <v>0</v>
      </c>
      <c r="AE817" s="180">
        <f>IF('Funding Allocation Parameters'!$C$7="Basic Library Subsidy", MIN(AC817*'Funding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MIN(AC817*VLOOKUP(CONCATENATE($A817, 'Funding Allocation Parameters'!$I$7), 'Library Subsidy Complex'!$C$2:$J$55, 2, FALSE), VLOOKUP(CONCATENATE($A817, 'Funding Allocation Parameters'!$I$7), 'Library Subsidy Complex'!$C$2:$J$55, 4, FALSE)), 0)))))</f>
        <v>0</v>
      </c>
      <c r="AF817" s="180">
        <f>IF('Funding Allocation Parameters'!$C$7="Basic Library Subsidy", 0, IF('Funding Allocation Parameters'!$C$7="Grant funding",MIN(AC817*'Funding Allocation Parameters'!$E$7, 'Funding Allocation Parameters'!$G$7), IF('Funding Allocation Parameters'!$C$7="Other author funding", 0, IF('Funding Allocation Parameters'!$C$7="Any discretionary funds (grants if available, other if no grants)", MIN(AC817*'Funding Allocation Parameters'!$E$7, 'Funding Allocation Parameters'!$G$7), IF('Funding Allocation Parameters'!$C$7="Complex Library Subsidy", 0, 0)))))</f>
        <v>0</v>
      </c>
      <c r="AG817" s="180">
        <f>IF('Funding Allocation Parameters'!$C$7="Basic Library Subsidy", 0, IF('Funding Allocation Parameters'!$C$7="Grant funding", 0, IF('Funding Allocation Parameters'!$C$7="Other author funding",  MIN(AC817*'Funding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7" s="180">
        <f>IF('Funding Allocation Parameters'!$C$7="Basic Library Subsidy", MIN(AD817*'Funding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MIN(AD817*VLOOKUP(CONCATENATE($A817, 'Funding Allocation Parameters'!$I$7), 'Library Subsidy Complex'!$C$2:$J$55, 6, FALSE), VLOOKUP(CONCATENATE($A817, 'Funding Allocation Parameters'!$I$7), 'Library Subsidy Complex'!$C$2:$J$55, 8, FALSE)), 0)))))</f>
        <v>0</v>
      </c>
      <c r="AI817" s="180">
        <f>IF('Funding Allocation Parameters'!$C$7="Basic Library Subsidy", 0, IF('Funding Allocation Parameters'!$C$7="Grant funding", 0, IF('Funding Allocation Parameters'!$C$7="Other author funding",  MIN(AD817*'Funding Allocation Parameters'!$E$7, 'Funding Allocation Parameters'!$G$7), IF('Funding Allocation Parameters'!$C$7="Any discretionary funds (grants if available, other if no grants)", MIN(AD817*'Funding Allocation Parameters'!$E$7, 'Funding Allocation Parameters'!$G$7), IF('Funding Allocation Parameters'!$C$7="Complex Library Subsidy", 0, 0)))))</f>
        <v>0</v>
      </c>
      <c r="AJ817" s="177">
        <f t="shared" si="380"/>
        <v>0</v>
      </c>
      <c r="AK817" s="177">
        <f t="shared" si="381"/>
        <v>0</v>
      </c>
      <c r="AL817" s="181">
        <f>IF('Funding Allocation Parameters'!$C$8="Basic Library Subsidy", MIN(AJ817*'Funding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MIN(AJ817*VLOOKUP(CONCATENATE($A817, 'Funding Allocation Parameters'!$I$8), 'Library Subsidy Complex'!$C$2:$J$55, 2, FALSE), VLOOKUP(CONCATENATE($A817, 'Funding Allocation Parameters'!$I$8), 'Library Subsidy Complex'!$C$2:$J$55, 4, FALSE)), 0)))))</f>
        <v>0</v>
      </c>
      <c r="AM817" s="181">
        <f>IF('Funding Allocation Parameters'!$C$8="Basic Library Subsidy", 0, IF('Funding Allocation Parameters'!$C$8="Grant funding",MIN(AJ817*'Funding Allocation Parameters'!$E$8, 'Funding Allocation Parameters'!$G$8), IF('Funding Allocation Parameters'!$C$8="Other author funding", 0, IF('Funding Allocation Parameters'!$C$8="Any discretionary funds (grants if available, other if no grants)", MIN(AJ817*'Funding Allocation Parameters'!$E$8, 'Funding Allocation Parameters'!$G$8), IF('Funding Allocation Parameters'!$C$8="Complex Library Subsidy", 0, 0)))))</f>
        <v>0</v>
      </c>
      <c r="AN817" s="181">
        <f>IF('Funding Allocation Parameters'!$C$8="Basic Library Subsidy", 0, IF('Funding Allocation Parameters'!$C$8="Grant funding", 0, IF('Funding Allocation Parameters'!$C$8="Other author funding",  MIN(AJ817*'Funding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7" s="181">
        <f>IF('Funding Allocation Parameters'!$C$8="Basic Library Subsidy", MIN(AK817*'Funding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MIN(AK817*VLOOKUP(CONCATENATE($A817, 'Funding Allocation Parameters'!$I$8), 'Library Subsidy Complex'!$C$2:$J$55, 6, FALSE), VLOOKUP(CONCATENATE($A817, 'Funding Allocation Parameters'!$I$8), 'Library Subsidy Complex'!$C$2:$J$55, 8, FALSE)), 0)))))</f>
        <v>0</v>
      </c>
      <c r="AP817" s="181">
        <f>IF('Funding Allocation Parameters'!$C$8="Basic Library Subsidy", 0, IF('Funding Allocation Parameters'!$C$8="Grant funding", 0, IF('Funding Allocation Parameters'!$C$8="Other author funding",  MIN(AK817*'Funding Allocation Parameters'!$E$8, 'Funding Allocation Parameters'!$G$8), IF('Funding Allocation Parameters'!$C$8="Any discretionary funds (grants if available, other if no grants)", MIN(AK817*'Funding Allocation Parameters'!$E$8, 'Funding Allocation Parameters'!$G$8), IF('Funding Allocation Parameters'!$C$8="Complex Library Subsidy", 0, 0)))))</f>
        <v>0</v>
      </c>
      <c r="AQ817" s="177">
        <f t="shared" si="382"/>
        <v>0</v>
      </c>
      <c r="AR817" s="177">
        <f t="shared" si="383"/>
        <v>0</v>
      </c>
      <c r="AS817" s="182">
        <f t="shared" si="384"/>
        <v>1189</v>
      </c>
      <c r="AT817" s="182">
        <f t="shared" si="385"/>
        <v>1136.2839999999997</v>
      </c>
      <c r="AU817" s="182">
        <f t="shared" si="386"/>
        <v>0</v>
      </c>
      <c r="AV817" s="182">
        <f t="shared" si="387"/>
        <v>1189</v>
      </c>
      <c r="AW817" s="182">
        <f t="shared" si="388"/>
        <v>1136.2839999999997</v>
      </c>
      <c r="AX817" s="183">
        <f t="shared" si="389"/>
        <v>1189</v>
      </c>
      <c r="AY817" s="183">
        <f t="shared" si="390"/>
        <v>1136.2839999999997</v>
      </c>
      <c r="AZ817" s="183">
        <f t="shared" si="391"/>
        <v>0</v>
      </c>
      <c r="BA817" s="183">
        <f t="shared" si="392"/>
        <v>0</v>
      </c>
      <c r="BB817" s="183">
        <f t="shared" si="393"/>
        <v>0</v>
      </c>
      <c r="BC817" s="184">
        <f t="shared" si="394"/>
        <v>1189</v>
      </c>
      <c r="BD817" s="184">
        <f t="shared" si="395"/>
        <v>0</v>
      </c>
      <c r="BE817" s="184">
        <f t="shared" si="396"/>
        <v>1136.2839999999997</v>
      </c>
      <c r="BF817" s="184">
        <f t="shared" si="397"/>
        <v>0</v>
      </c>
      <c r="BG817" s="102">
        <f t="shared" si="398"/>
        <v>0</v>
      </c>
      <c r="BH817" s="102">
        <f t="shared" si="399"/>
        <v>0</v>
      </c>
      <c r="BI817" s="102">
        <f t="shared" si="400"/>
        <v>0</v>
      </c>
      <c r="BJ817" s="102">
        <f t="shared" si="401"/>
        <v>1</v>
      </c>
      <c r="BK817" s="102">
        <f t="shared" si="402"/>
        <v>0</v>
      </c>
      <c r="BL817" s="102">
        <f t="shared" si="403"/>
        <v>0</v>
      </c>
      <c r="BN817" s="102"/>
    </row>
    <row r="818" spans="1:66" x14ac:dyDescent="0.25">
      <c r="A818" s="102" t="s">
        <v>26</v>
      </c>
      <c r="B818" s="102" t="s">
        <v>8</v>
      </c>
      <c r="C818" s="102" t="s">
        <v>8</v>
      </c>
      <c r="D818" s="102" t="s">
        <v>27</v>
      </c>
      <c r="E818" s="102" t="s">
        <v>1503</v>
      </c>
      <c r="F818" s="102" t="s">
        <v>1504</v>
      </c>
      <c r="G818" s="102">
        <v>1.3380000000000001</v>
      </c>
      <c r="H818" s="102">
        <v>1</v>
      </c>
      <c r="I818" s="102">
        <v>0.41699999999999998</v>
      </c>
      <c r="J818" s="167">
        <f>IFERROR(H818*VLOOKUP(A818, 'Advanced Parameters'!$B$7:$G$20, 6, FALSE)*VLOOKUP(A818, 'Growth Parameters'!$B$6:$H$19, 6, FALSE), 0)</f>
        <v>1</v>
      </c>
      <c r="K818" s="167">
        <f>IFERROR(IF('Advanced Parameters'!$C$5="n",'Raw Data'!I818*VLOOKUP(A818,'Advanced Parameters'!$B$7:$G$20,6,FALSE),J818*VLOOKUP(A818,'Advanced Parameters'!$B$7:$G$20,2,FALSE))*VLOOKUP(A818, 'Growth Parameters'!$B$6:$H$19, 6, FALSE), 0)</f>
        <v>0.41699999999999998</v>
      </c>
      <c r="L818" s="167">
        <f t="shared" si="404"/>
        <v>0.58299999999999996</v>
      </c>
      <c r="M818" s="168">
        <f>IFERROR(IF(G818="NA","NA",IF(G818&gt;'APC Parameters'!$K$6+VLOOKUP('Raw Data'!A818, 'APC Parameters'!$H$7:$L$20, 4, FALSE), 'APC Parameters'!$L$6+VLOOKUP('Raw Data'!A818, 'APC Parameters'!$H$7:$L$20, 5, FALSE), G818*('APC Parameters'!$J$6+VLOOKUP('Raw Data'!A818, 'APC Parameters'!$H$7:$L$20, 3, FALSE))+'APC Parameters'!$I$6+VLOOKUP('Raw Data'!A818, 'APC Parameters'!$H$7:$L$20, 2, FALSE))), 0)</f>
        <v>2096.8571999999999</v>
      </c>
      <c r="N818" s="168">
        <f t="shared" si="374"/>
        <v>2096.8571999999999</v>
      </c>
      <c r="O818" s="168">
        <f>IFERROR(IF(M818="NA",VLOOKUP(D818,'Internal Calculations'!$B$10:$C$11,2,FALSE), M818)*VLOOKUP(A818, 'Growth Parameters'!$B$6:$H$19, 7, FALSE), 0)</f>
        <v>2096.8571999999999</v>
      </c>
      <c r="P818" s="177">
        <f t="shared" si="375"/>
        <v>2096.8571999999999</v>
      </c>
      <c r="Q818" s="178">
        <f>IF('Funding Allocation Parameters'!$C$5="Basic Library Subsidy", MIN(O818*('Funding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MIN($O818*(VLOOKUP(CONCATENATE($A818, 'Funding Allocation Parameters'!$I$5), 'Library Subsidy Complex'!$C$2:$J$55, 2, FALSE)), VLOOKUP(CONCATENATE($A818, 'Funding Allocation Parameters'!$I$5), 'Library Subsidy Complex'!$C$2:$J$55, 4, FALSE)), 0)))))</f>
        <v>1189</v>
      </c>
      <c r="R818" s="178">
        <f>IF('Funding Allocation Parameters'!$C$5="Basic Library Subsidy", 0, IF('Funding Allocation Parameters'!$C$5="Grant funding",MIN(O818*('Funding Allocation Parameters'!$E$5), 'Funding Allocation Parameters'!$G$5), IF('Funding Allocation Parameters'!$C$5="Other author funding", 0, IF('Funding Allocation Parameters'!$C$5="Any discretionary funds (grants if available, other if no grants)", MIN(O818*('Funding Allocation Parameters'!$E$5), 'Funding Allocation Parameters'!$G$5), IF('Funding Allocation Parameters'!$C$5="Complex Library Subsidy", 0, 0)))))</f>
        <v>0</v>
      </c>
      <c r="S818" s="178">
        <f>IF('Funding Allocation Parameters'!$C$5="Basic Library Subsidy", 0, IF('Funding Allocation Parameters'!$C$5="Grant funding", 0, IF('Funding Allocation Parameters'!$C$5="Other author funding",  MIN(O818*('Funding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8" s="178">
        <f>IF('Funding Allocation Parameters'!$C$5="Basic Library Subsidy", MIN(O818*('Funding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MIN($O818*(VLOOKUP(CONCATENATE($A818, 'Funding Allocation Parameters'!$I$5), 'Library Subsidy Complex'!$C$2:$J$55, 6, FALSE)), VLOOKUP(CONCATENATE($A818, 'Funding Allocation Parameters'!$I$5), 'Library Subsidy Complex'!$C$2:$J$55, 8, FALSE)), 0)))))</f>
        <v>1189</v>
      </c>
      <c r="U818" s="178">
        <f>IF('Funding Allocation Parameters'!$C$5="Basic Library Subsidy", 0, IF('Funding Allocation Parameters'!$C$5="Grant funding", 0, IF('Funding Allocation Parameters'!$C$5="Other author funding",  MIN(O818*('Funding Allocation Parameters'!$E$5), 'Funding Allocation Parameters'!$G$5), IF('Funding Allocation Parameters'!$C$5="Any discretionary funds (grants if available, other if no grants)", MIN(O818*('Funding Allocation Parameters'!$E$5), 'Funding Allocation Parameters'!$G$5), IF('Funding Allocation Parameters'!$C$5="Complex Library Subsidy", 0, 0)))))</f>
        <v>0</v>
      </c>
      <c r="V818" s="177">
        <f t="shared" si="376"/>
        <v>907.85719999999992</v>
      </c>
      <c r="W818" s="177">
        <f t="shared" si="377"/>
        <v>907.85719999999992</v>
      </c>
      <c r="X818" s="179">
        <f>IF('Funding Allocation Parameters'!$C$6="Basic Library Subsidy", MIN(V818*'Funding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MIN(V818*VLOOKUP(CONCATENATE($A818, 'Funding Allocation Parameters'!$I$6), 'Library Subsidy Complex'!$C$2:$J$55, 2, FALSE), VLOOKUP(CONCATENATE($A818, 'Funding Allocation Parameters'!$I$6), 'Library Subsidy Complex'!$C$2:$J$55, 4, FALSE)), 0)))))</f>
        <v>0</v>
      </c>
      <c r="Y818" s="179">
        <f>IF('Funding Allocation Parameters'!$C$6="Basic Library Subsidy", 0, IF('Funding Allocation Parameters'!$C$6="Grant funding",MIN(V818*'Funding Allocation Parameters'!$E$6, 'Funding Allocation Parameters'!$G$6), IF('Funding Allocation Parameters'!$C$6="Other author funding", 0, IF('Funding Allocation Parameters'!$C$6="Any discretionary funds (grants if available, other if no grants)", MIN(V818*'Funding Allocation Parameters'!$E$6, 'Funding Allocation Parameters'!$G$6), IF('Funding Allocation Parameters'!$C$6="Complex Library Subsidy", 0, 0)))))</f>
        <v>907.85719999999992</v>
      </c>
      <c r="Z818" s="179">
        <f>IF('Funding Allocation Parameters'!$C$6="Basic Library Subsidy", 0, IF('Funding Allocation Parameters'!$C$6="Grant funding", 0, IF('Funding Allocation Parameters'!$C$6="Other author funding",  MIN(V818*'Funding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8" s="179">
        <f>IF('Funding Allocation Parameters'!$C$6="Basic Library Subsidy", MIN(W818*'Funding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MIN(W818*VLOOKUP(CONCATENATE($A818, 'Funding Allocation Parameters'!$I$6), 'Library Subsidy Complex'!$C$2:$J$55, 6, FALSE), VLOOKUP(CONCATENATE($A818, 'Funding Allocation Parameters'!$I$6), 'Library Subsidy Complex'!$C$2:$J$55, 8, FALSE)), 0)))))</f>
        <v>0</v>
      </c>
      <c r="AB818" s="179">
        <f>IF('Funding Allocation Parameters'!$C$6="Basic Library Subsidy", 0, IF('Funding Allocation Parameters'!$C$6="Grant funding", 0, IF('Funding Allocation Parameters'!$C$6="Other author funding",  MIN(W818*'Funding Allocation Parameters'!$E$6, 'Funding Allocation Parameters'!$G$6), IF('Funding Allocation Parameters'!$C$6="Any discretionary funds (grants if available, other if no grants)", MIN(W818*'Funding Allocation Parameters'!$E$6, 'Funding Allocation Parameters'!$G$6), IF('Funding Allocation Parameters'!$C$6="Complex Library Subsidy", 0, 0)))))</f>
        <v>907.85719999999992</v>
      </c>
      <c r="AC818" s="177">
        <f t="shared" si="378"/>
        <v>0</v>
      </c>
      <c r="AD818" s="177">
        <f t="shared" si="379"/>
        <v>0</v>
      </c>
      <c r="AE818" s="180">
        <f>IF('Funding Allocation Parameters'!$C$7="Basic Library Subsidy", MIN(AC818*'Funding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MIN(AC818*VLOOKUP(CONCATENATE($A818, 'Funding Allocation Parameters'!$I$7), 'Library Subsidy Complex'!$C$2:$J$55, 2, FALSE), VLOOKUP(CONCATENATE($A818, 'Funding Allocation Parameters'!$I$7), 'Library Subsidy Complex'!$C$2:$J$55, 4, FALSE)), 0)))))</f>
        <v>0</v>
      </c>
      <c r="AF818" s="180">
        <f>IF('Funding Allocation Parameters'!$C$7="Basic Library Subsidy", 0, IF('Funding Allocation Parameters'!$C$7="Grant funding",MIN(AC818*'Funding Allocation Parameters'!$E$7, 'Funding Allocation Parameters'!$G$7), IF('Funding Allocation Parameters'!$C$7="Other author funding", 0, IF('Funding Allocation Parameters'!$C$7="Any discretionary funds (grants if available, other if no grants)", MIN(AC818*'Funding Allocation Parameters'!$E$7, 'Funding Allocation Parameters'!$G$7), IF('Funding Allocation Parameters'!$C$7="Complex Library Subsidy", 0, 0)))))</f>
        <v>0</v>
      </c>
      <c r="AG818" s="180">
        <f>IF('Funding Allocation Parameters'!$C$7="Basic Library Subsidy", 0, IF('Funding Allocation Parameters'!$C$7="Grant funding", 0, IF('Funding Allocation Parameters'!$C$7="Other author funding",  MIN(AC818*'Funding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8" s="180">
        <f>IF('Funding Allocation Parameters'!$C$7="Basic Library Subsidy", MIN(AD818*'Funding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MIN(AD818*VLOOKUP(CONCATENATE($A818, 'Funding Allocation Parameters'!$I$7), 'Library Subsidy Complex'!$C$2:$J$55, 6, FALSE), VLOOKUP(CONCATENATE($A818, 'Funding Allocation Parameters'!$I$7), 'Library Subsidy Complex'!$C$2:$J$55, 8, FALSE)), 0)))))</f>
        <v>0</v>
      </c>
      <c r="AI818" s="180">
        <f>IF('Funding Allocation Parameters'!$C$7="Basic Library Subsidy", 0, IF('Funding Allocation Parameters'!$C$7="Grant funding", 0, IF('Funding Allocation Parameters'!$C$7="Other author funding",  MIN(AD818*'Funding Allocation Parameters'!$E$7, 'Funding Allocation Parameters'!$G$7), IF('Funding Allocation Parameters'!$C$7="Any discretionary funds (grants if available, other if no grants)", MIN(AD818*'Funding Allocation Parameters'!$E$7, 'Funding Allocation Parameters'!$G$7), IF('Funding Allocation Parameters'!$C$7="Complex Library Subsidy", 0, 0)))))</f>
        <v>0</v>
      </c>
      <c r="AJ818" s="177">
        <f t="shared" si="380"/>
        <v>0</v>
      </c>
      <c r="AK818" s="177">
        <f t="shared" si="381"/>
        <v>0</v>
      </c>
      <c r="AL818" s="181">
        <f>IF('Funding Allocation Parameters'!$C$8="Basic Library Subsidy", MIN(AJ818*'Funding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MIN(AJ818*VLOOKUP(CONCATENATE($A818, 'Funding Allocation Parameters'!$I$8), 'Library Subsidy Complex'!$C$2:$J$55, 2, FALSE), VLOOKUP(CONCATENATE($A818, 'Funding Allocation Parameters'!$I$8), 'Library Subsidy Complex'!$C$2:$J$55, 4, FALSE)), 0)))))</f>
        <v>0</v>
      </c>
      <c r="AM818" s="181">
        <f>IF('Funding Allocation Parameters'!$C$8="Basic Library Subsidy", 0, IF('Funding Allocation Parameters'!$C$8="Grant funding",MIN(AJ818*'Funding Allocation Parameters'!$E$8, 'Funding Allocation Parameters'!$G$8), IF('Funding Allocation Parameters'!$C$8="Other author funding", 0, IF('Funding Allocation Parameters'!$C$8="Any discretionary funds (grants if available, other if no grants)", MIN(AJ818*'Funding Allocation Parameters'!$E$8, 'Funding Allocation Parameters'!$G$8), IF('Funding Allocation Parameters'!$C$8="Complex Library Subsidy", 0, 0)))))</f>
        <v>0</v>
      </c>
      <c r="AN818" s="181">
        <f>IF('Funding Allocation Parameters'!$C$8="Basic Library Subsidy", 0, IF('Funding Allocation Parameters'!$C$8="Grant funding", 0, IF('Funding Allocation Parameters'!$C$8="Other author funding",  MIN(AJ818*'Funding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8" s="181">
        <f>IF('Funding Allocation Parameters'!$C$8="Basic Library Subsidy", MIN(AK818*'Funding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MIN(AK818*VLOOKUP(CONCATENATE($A818, 'Funding Allocation Parameters'!$I$8), 'Library Subsidy Complex'!$C$2:$J$55, 6, FALSE), VLOOKUP(CONCATENATE($A818, 'Funding Allocation Parameters'!$I$8), 'Library Subsidy Complex'!$C$2:$J$55, 8, FALSE)), 0)))))</f>
        <v>0</v>
      </c>
      <c r="AP818" s="181">
        <f>IF('Funding Allocation Parameters'!$C$8="Basic Library Subsidy", 0, IF('Funding Allocation Parameters'!$C$8="Grant funding", 0, IF('Funding Allocation Parameters'!$C$8="Other author funding",  MIN(AK818*'Funding Allocation Parameters'!$E$8, 'Funding Allocation Parameters'!$G$8), IF('Funding Allocation Parameters'!$C$8="Any discretionary funds (grants if available, other if no grants)", MIN(AK818*'Funding Allocation Parameters'!$E$8, 'Funding Allocation Parameters'!$G$8), IF('Funding Allocation Parameters'!$C$8="Complex Library Subsidy", 0, 0)))))</f>
        <v>0</v>
      </c>
      <c r="AQ818" s="177">
        <f t="shared" si="382"/>
        <v>0</v>
      </c>
      <c r="AR818" s="177">
        <f t="shared" si="383"/>
        <v>0</v>
      </c>
      <c r="AS818" s="182">
        <f t="shared" si="384"/>
        <v>1189</v>
      </c>
      <c r="AT818" s="182">
        <f t="shared" si="385"/>
        <v>907.85719999999992</v>
      </c>
      <c r="AU818" s="182">
        <f t="shared" si="386"/>
        <v>0</v>
      </c>
      <c r="AV818" s="182">
        <f t="shared" si="387"/>
        <v>1189</v>
      </c>
      <c r="AW818" s="182">
        <f t="shared" si="388"/>
        <v>907.85719999999992</v>
      </c>
      <c r="AX818" s="183">
        <f t="shared" si="389"/>
        <v>495.81299999999999</v>
      </c>
      <c r="AY818" s="183">
        <f t="shared" si="390"/>
        <v>378.57645239999994</v>
      </c>
      <c r="AZ818" s="183">
        <f t="shared" si="391"/>
        <v>0</v>
      </c>
      <c r="BA818" s="183">
        <f t="shared" si="392"/>
        <v>693.18700000000001</v>
      </c>
      <c r="BB818" s="183">
        <f t="shared" si="393"/>
        <v>529.28074759999993</v>
      </c>
      <c r="BC818" s="184">
        <f t="shared" si="394"/>
        <v>1189</v>
      </c>
      <c r="BD818" s="184">
        <f t="shared" si="395"/>
        <v>0</v>
      </c>
      <c r="BE818" s="184">
        <f t="shared" si="396"/>
        <v>378.57645239999994</v>
      </c>
      <c r="BF818" s="184">
        <f t="shared" si="397"/>
        <v>529.28074759999993</v>
      </c>
      <c r="BG818" s="102">
        <f t="shared" si="398"/>
        <v>0</v>
      </c>
      <c r="BH818" s="102">
        <f t="shared" si="399"/>
        <v>0</v>
      </c>
      <c r="BI818" s="102">
        <f t="shared" si="400"/>
        <v>0</v>
      </c>
      <c r="BJ818" s="102">
        <f t="shared" si="401"/>
        <v>0.41699999999999998</v>
      </c>
      <c r="BK818" s="102">
        <f t="shared" si="402"/>
        <v>0.58299999999999996</v>
      </c>
      <c r="BL818" s="102">
        <f t="shared" si="403"/>
        <v>0</v>
      </c>
      <c r="BN818" s="102"/>
    </row>
    <row r="819" spans="1:66" x14ac:dyDescent="0.25">
      <c r="A819" s="102" t="s">
        <v>23</v>
      </c>
      <c r="B819" s="102" t="s">
        <v>15</v>
      </c>
      <c r="C819" s="102" t="s">
        <v>8</v>
      </c>
      <c r="D819" s="102" t="s">
        <v>27</v>
      </c>
      <c r="E819" s="102" t="s">
        <v>1505</v>
      </c>
      <c r="F819" s="102" t="s">
        <v>1506</v>
      </c>
      <c r="G819" s="102" t="s">
        <v>9</v>
      </c>
      <c r="H819" s="102">
        <v>1</v>
      </c>
      <c r="I819" s="102">
        <v>0</v>
      </c>
      <c r="J819" s="167">
        <f>IFERROR(H819*VLOOKUP(A819, 'Advanced Parameters'!$B$7:$G$20, 6, FALSE)*VLOOKUP(A819, 'Growth Parameters'!$B$6:$H$19, 6, FALSE), 0)</f>
        <v>1</v>
      </c>
      <c r="K819" s="167">
        <f>IFERROR(IF('Advanced Parameters'!$C$5="n",'Raw Data'!I819*VLOOKUP(A819,'Advanced Parameters'!$B$7:$G$20,6,FALSE),J819*VLOOKUP(A819,'Advanced Parameters'!$B$7:$G$20,2,FALSE))*VLOOKUP(A819, 'Growth Parameters'!$B$6:$H$19, 6, FALSE), 0)</f>
        <v>0</v>
      </c>
      <c r="L819" s="167">
        <f t="shared" si="404"/>
        <v>1</v>
      </c>
      <c r="M819" s="168" t="str">
        <f>IFERROR(IF(G819="NA","NA",IF(G819&gt;'APC Parameters'!$K$6+VLOOKUP('Raw Data'!A819, 'APC Parameters'!$H$7:$L$20, 4, FALSE), 'APC Parameters'!$L$6+VLOOKUP('Raw Data'!A819, 'APC Parameters'!$H$7:$L$20, 5, FALSE), G819*('APC Parameters'!$J$6+VLOOKUP('Raw Data'!A819, 'APC Parameters'!$H$7:$L$20, 3, FALSE))+'APC Parameters'!$I$6+VLOOKUP('Raw Data'!A819, 'APC Parameters'!$H$7:$L$20, 2, FALSE))), 0)</f>
        <v>NA</v>
      </c>
      <c r="N819" s="168" t="str">
        <f t="shared" si="374"/>
        <v>NA</v>
      </c>
      <c r="O819" s="168">
        <f>IFERROR(IF(M819="NA",VLOOKUP(D819,'Internal Calculations'!$B$10:$C$11,2,FALSE), M819)*VLOOKUP(A819, 'Growth Parameters'!$B$6:$H$19, 7, FALSE), 0)</f>
        <v>2278.6764150234731</v>
      </c>
      <c r="P819" s="177">
        <f t="shared" si="375"/>
        <v>2278.6764150234731</v>
      </c>
      <c r="Q819" s="178">
        <f>IF('Funding Allocation Parameters'!$C$5="Basic Library Subsidy", MIN(O819*('Funding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MIN($O819*(VLOOKUP(CONCATENATE($A819, 'Funding Allocation Parameters'!$I$5), 'Library Subsidy Complex'!$C$2:$J$55, 2, FALSE)), VLOOKUP(CONCATENATE($A819, 'Funding Allocation Parameters'!$I$5), 'Library Subsidy Complex'!$C$2:$J$55, 4, FALSE)), 0)))))</f>
        <v>1189</v>
      </c>
      <c r="R819" s="178">
        <f>IF('Funding Allocation Parameters'!$C$5="Basic Library Subsidy", 0, IF('Funding Allocation Parameters'!$C$5="Grant funding",MIN(O819*('Funding Allocation Parameters'!$E$5), 'Funding Allocation Parameters'!$G$5), IF('Funding Allocation Parameters'!$C$5="Other author funding", 0, IF('Funding Allocation Parameters'!$C$5="Any discretionary funds (grants if available, other if no grants)", MIN(O819*('Funding Allocation Parameters'!$E$5), 'Funding Allocation Parameters'!$G$5), IF('Funding Allocation Parameters'!$C$5="Complex Library Subsidy", 0, 0)))))</f>
        <v>0</v>
      </c>
      <c r="S819" s="178">
        <f>IF('Funding Allocation Parameters'!$C$5="Basic Library Subsidy", 0, IF('Funding Allocation Parameters'!$C$5="Grant funding", 0, IF('Funding Allocation Parameters'!$C$5="Other author funding",  MIN(O819*('Funding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19" s="178">
        <f>IF('Funding Allocation Parameters'!$C$5="Basic Library Subsidy", MIN(O819*('Funding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MIN($O819*(VLOOKUP(CONCATENATE($A819, 'Funding Allocation Parameters'!$I$5), 'Library Subsidy Complex'!$C$2:$J$55, 6, FALSE)), VLOOKUP(CONCATENATE($A819, 'Funding Allocation Parameters'!$I$5), 'Library Subsidy Complex'!$C$2:$J$55, 8, FALSE)), 0)))))</f>
        <v>1189</v>
      </c>
      <c r="U819" s="178">
        <f>IF('Funding Allocation Parameters'!$C$5="Basic Library Subsidy", 0, IF('Funding Allocation Parameters'!$C$5="Grant funding", 0, IF('Funding Allocation Parameters'!$C$5="Other author funding",  MIN(O819*('Funding Allocation Parameters'!$E$5), 'Funding Allocation Parameters'!$G$5), IF('Funding Allocation Parameters'!$C$5="Any discretionary funds (grants if available, other if no grants)", MIN(O819*('Funding Allocation Parameters'!$E$5), 'Funding Allocation Parameters'!$G$5), IF('Funding Allocation Parameters'!$C$5="Complex Library Subsidy", 0, 0)))))</f>
        <v>0</v>
      </c>
      <c r="V819" s="177">
        <f t="shared" si="376"/>
        <v>1089.6764150234731</v>
      </c>
      <c r="W819" s="177">
        <f t="shared" si="377"/>
        <v>1089.6764150234731</v>
      </c>
      <c r="X819" s="179">
        <f>IF('Funding Allocation Parameters'!$C$6="Basic Library Subsidy", MIN(V819*'Funding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MIN(V819*VLOOKUP(CONCATENATE($A819, 'Funding Allocation Parameters'!$I$6), 'Library Subsidy Complex'!$C$2:$J$55, 2, FALSE), VLOOKUP(CONCATENATE($A819, 'Funding Allocation Parameters'!$I$6), 'Library Subsidy Complex'!$C$2:$J$55, 4, FALSE)), 0)))))</f>
        <v>0</v>
      </c>
      <c r="Y819" s="179">
        <f>IF('Funding Allocation Parameters'!$C$6="Basic Library Subsidy", 0, IF('Funding Allocation Parameters'!$C$6="Grant funding",MIN(V819*'Funding Allocation Parameters'!$E$6, 'Funding Allocation Parameters'!$G$6), IF('Funding Allocation Parameters'!$C$6="Other author funding", 0, IF('Funding Allocation Parameters'!$C$6="Any discretionary funds (grants if available, other if no grants)", MIN(V819*'Funding Allocation Parameters'!$E$6, 'Funding Allocation Parameters'!$G$6), IF('Funding Allocation Parameters'!$C$6="Complex Library Subsidy", 0, 0)))))</f>
        <v>1089.6764150234731</v>
      </c>
      <c r="Z819" s="179">
        <f>IF('Funding Allocation Parameters'!$C$6="Basic Library Subsidy", 0, IF('Funding Allocation Parameters'!$C$6="Grant funding", 0, IF('Funding Allocation Parameters'!$C$6="Other author funding",  MIN(V819*'Funding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19" s="179">
        <f>IF('Funding Allocation Parameters'!$C$6="Basic Library Subsidy", MIN(W819*'Funding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MIN(W819*VLOOKUP(CONCATENATE($A819, 'Funding Allocation Parameters'!$I$6), 'Library Subsidy Complex'!$C$2:$J$55, 6, FALSE), VLOOKUP(CONCATENATE($A819, 'Funding Allocation Parameters'!$I$6), 'Library Subsidy Complex'!$C$2:$J$55, 8, FALSE)), 0)))))</f>
        <v>0</v>
      </c>
      <c r="AB819" s="179">
        <f>IF('Funding Allocation Parameters'!$C$6="Basic Library Subsidy", 0, IF('Funding Allocation Parameters'!$C$6="Grant funding", 0, IF('Funding Allocation Parameters'!$C$6="Other author funding",  MIN(W819*'Funding Allocation Parameters'!$E$6, 'Funding Allocation Parameters'!$G$6), IF('Funding Allocation Parameters'!$C$6="Any discretionary funds (grants if available, other if no grants)", MIN(W819*'Funding Allocation Parameters'!$E$6, 'Funding Allocation Parameters'!$G$6), IF('Funding Allocation Parameters'!$C$6="Complex Library Subsidy", 0, 0)))))</f>
        <v>1089.6764150234731</v>
      </c>
      <c r="AC819" s="177">
        <f t="shared" si="378"/>
        <v>0</v>
      </c>
      <c r="AD819" s="177">
        <f t="shared" si="379"/>
        <v>0</v>
      </c>
      <c r="AE819" s="180">
        <f>IF('Funding Allocation Parameters'!$C$7="Basic Library Subsidy", MIN(AC819*'Funding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MIN(AC819*VLOOKUP(CONCATENATE($A819, 'Funding Allocation Parameters'!$I$7), 'Library Subsidy Complex'!$C$2:$J$55, 2, FALSE), VLOOKUP(CONCATENATE($A819, 'Funding Allocation Parameters'!$I$7), 'Library Subsidy Complex'!$C$2:$J$55, 4, FALSE)), 0)))))</f>
        <v>0</v>
      </c>
      <c r="AF819" s="180">
        <f>IF('Funding Allocation Parameters'!$C$7="Basic Library Subsidy", 0, IF('Funding Allocation Parameters'!$C$7="Grant funding",MIN(AC819*'Funding Allocation Parameters'!$E$7, 'Funding Allocation Parameters'!$G$7), IF('Funding Allocation Parameters'!$C$7="Other author funding", 0, IF('Funding Allocation Parameters'!$C$7="Any discretionary funds (grants if available, other if no grants)", MIN(AC819*'Funding Allocation Parameters'!$E$7, 'Funding Allocation Parameters'!$G$7), IF('Funding Allocation Parameters'!$C$7="Complex Library Subsidy", 0, 0)))))</f>
        <v>0</v>
      </c>
      <c r="AG819" s="180">
        <f>IF('Funding Allocation Parameters'!$C$7="Basic Library Subsidy", 0, IF('Funding Allocation Parameters'!$C$7="Grant funding", 0, IF('Funding Allocation Parameters'!$C$7="Other author funding",  MIN(AC819*'Funding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19" s="180">
        <f>IF('Funding Allocation Parameters'!$C$7="Basic Library Subsidy", MIN(AD819*'Funding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MIN(AD819*VLOOKUP(CONCATENATE($A819, 'Funding Allocation Parameters'!$I$7), 'Library Subsidy Complex'!$C$2:$J$55, 6, FALSE), VLOOKUP(CONCATENATE($A819, 'Funding Allocation Parameters'!$I$7), 'Library Subsidy Complex'!$C$2:$J$55, 8, FALSE)), 0)))))</f>
        <v>0</v>
      </c>
      <c r="AI819" s="180">
        <f>IF('Funding Allocation Parameters'!$C$7="Basic Library Subsidy", 0, IF('Funding Allocation Parameters'!$C$7="Grant funding", 0, IF('Funding Allocation Parameters'!$C$7="Other author funding",  MIN(AD819*'Funding Allocation Parameters'!$E$7, 'Funding Allocation Parameters'!$G$7), IF('Funding Allocation Parameters'!$C$7="Any discretionary funds (grants if available, other if no grants)", MIN(AD819*'Funding Allocation Parameters'!$E$7, 'Funding Allocation Parameters'!$G$7), IF('Funding Allocation Parameters'!$C$7="Complex Library Subsidy", 0, 0)))))</f>
        <v>0</v>
      </c>
      <c r="AJ819" s="177">
        <f t="shared" si="380"/>
        <v>0</v>
      </c>
      <c r="AK819" s="177">
        <f t="shared" si="381"/>
        <v>0</v>
      </c>
      <c r="AL819" s="181">
        <f>IF('Funding Allocation Parameters'!$C$8="Basic Library Subsidy", MIN(AJ819*'Funding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MIN(AJ819*VLOOKUP(CONCATENATE($A819, 'Funding Allocation Parameters'!$I$8), 'Library Subsidy Complex'!$C$2:$J$55, 2, FALSE), VLOOKUP(CONCATENATE($A819, 'Funding Allocation Parameters'!$I$8), 'Library Subsidy Complex'!$C$2:$J$55, 4, FALSE)), 0)))))</f>
        <v>0</v>
      </c>
      <c r="AM819" s="181">
        <f>IF('Funding Allocation Parameters'!$C$8="Basic Library Subsidy", 0, IF('Funding Allocation Parameters'!$C$8="Grant funding",MIN(AJ819*'Funding Allocation Parameters'!$E$8, 'Funding Allocation Parameters'!$G$8), IF('Funding Allocation Parameters'!$C$8="Other author funding", 0, IF('Funding Allocation Parameters'!$C$8="Any discretionary funds (grants if available, other if no grants)", MIN(AJ819*'Funding Allocation Parameters'!$E$8, 'Funding Allocation Parameters'!$G$8), IF('Funding Allocation Parameters'!$C$8="Complex Library Subsidy", 0, 0)))))</f>
        <v>0</v>
      </c>
      <c r="AN819" s="181">
        <f>IF('Funding Allocation Parameters'!$C$8="Basic Library Subsidy", 0, IF('Funding Allocation Parameters'!$C$8="Grant funding", 0, IF('Funding Allocation Parameters'!$C$8="Other author funding",  MIN(AJ819*'Funding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19" s="181">
        <f>IF('Funding Allocation Parameters'!$C$8="Basic Library Subsidy", MIN(AK819*'Funding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MIN(AK819*VLOOKUP(CONCATENATE($A819, 'Funding Allocation Parameters'!$I$8), 'Library Subsidy Complex'!$C$2:$J$55, 6, FALSE), VLOOKUP(CONCATENATE($A819, 'Funding Allocation Parameters'!$I$8), 'Library Subsidy Complex'!$C$2:$J$55, 8, FALSE)), 0)))))</f>
        <v>0</v>
      </c>
      <c r="AP819" s="181">
        <f>IF('Funding Allocation Parameters'!$C$8="Basic Library Subsidy", 0, IF('Funding Allocation Parameters'!$C$8="Grant funding", 0, IF('Funding Allocation Parameters'!$C$8="Other author funding",  MIN(AK819*'Funding Allocation Parameters'!$E$8, 'Funding Allocation Parameters'!$G$8), IF('Funding Allocation Parameters'!$C$8="Any discretionary funds (grants if available, other if no grants)", MIN(AK819*'Funding Allocation Parameters'!$E$8, 'Funding Allocation Parameters'!$G$8), IF('Funding Allocation Parameters'!$C$8="Complex Library Subsidy", 0, 0)))))</f>
        <v>0</v>
      </c>
      <c r="AQ819" s="177">
        <f t="shared" si="382"/>
        <v>0</v>
      </c>
      <c r="AR819" s="177">
        <f t="shared" si="383"/>
        <v>0</v>
      </c>
      <c r="AS819" s="182">
        <f t="shared" si="384"/>
        <v>1189</v>
      </c>
      <c r="AT819" s="182">
        <f t="shared" si="385"/>
        <v>1089.6764150234731</v>
      </c>
      <c r="AU819" s="182">
        <f t="shared" si="386"/>
        <v>0</v>
      </c>
      <c r="AV819" s="182">
        <f t="shared" si="387"/>
        <v>1189</v>
      </c>
      <c r="AW819" s="182">
        <f t="shared" si="388"/>
        <v>1089.6764150234731</v>
      </c>
      <c r="AX819" s="183">
        <f t="shared" si="389"/>
        <v>0</v>
      </c>
      <c r="AY819" s="183">
        <f t="shared" si="390"/>
        <v>0</v>
      </c>
      <c r="AZ819" s="183">
        <f t="shared" si="391"/>
        <v>0</v>
      </c>
      <c r="BA819" s="183">
        <f t="shared" si="392"/>
        <v>1189</v>
      </c>
      <c r="BB819" s="183">
        <f t="shared" si="393"/>
        <v>1089.6764150234731</v>
      </c>
      <c r="BC819" s="184">
        <f t="shared" si="394"/>
        <v>1189</v>
      </c>
      <c r="BD819" s="184">
        <f t="shared" si="395"/>
        <v>0</v>
      </c>
      <c r="BE819" s="184">
        <f t="shared" si="396"/>
        <v>0</v>
      </c>
      <c r="BF819" s="184">
        <f t="shared" si="397"/>
        <v>1089.6764150234731</v>
      </c>
      <c r="BG819" s="102">
        <f t="shared" si="398"/>
        <v>0</v>
      </c>
      <c r="BH819" s="102">
        <f t="shared" si="399"/>
        <v>0</v>
      </c>
      <c r="BI819" s="102">
        <f t="shared" si="400"/>
        <v>0</v>
      </c>
      <c r="BJ819" s="102">
        <f t="shared" si="401"/>
        <v>0</v>
      </c>
      <c r="BK819" s="102">
        <f t="shared" si="402"/>
        <v>1</v>
      </c>
      <c r="BL819" s="102">
        <f t="shared" si="403"/>
        <v>0</v>
      </c>
      <c r="BN819" s="102"/>
    </row>
    <row r="820" spans="1:66" x14ac:dyDescent="0.25">
      <c r="A820" s="102" t="s">
        <v>17</v>
      </c>
      <c r="B820" s="102" t="s">
        <v>8</v>
      </c>
      <c r="C820" s="102" t="s">
        <v>8</v>
      </c>
      <c r="D820" s="102" t="s">
        <v>27</v>
      </c>
      <c r="E820" s="102" t="s">
        <v>1507</v>
      </c>
      <c r="F820" s="102" t="s">
        <v>1508</v>
      </c>
      <c r="G820" s="102">
        <v>0.75800000000000001</v>
      </c>
      <c r="H820" s="102">
        <v>1</v>
      </c>
      <c r="I820" s="102">
        <v>1</v>
      </c>
      <c r="J820" s="167">
        <f>IFERROR(H820*VLOOKUP(A820, 'Advanced Parameters'!$B$7:$G$20, 6, FALSE)*VLOOKUP(A820, 'Growth Parameters'!$B$6:$H$19, 6, FALSE), 0)</f>
        <v>1</v>
      </c>
      <c r="K820" s="167">
        <f>IFERROR(IF('Advanced Parameters'!$C$5="n",'Raw Data'!I820*VLOOKUP(A820,'Advanced Parameters'!$B$7:$G$20,6,FALSE),J820*VLOOKUP(A820,'Advanced Parameters'!$B$7:$G$20,2,FALSE))*VLOOKUP(A820, 'Growth Parameters'!$B$6:$H$19, 6, FALSE), 0)</f>
        <v>1</v>
      </c>
      <c r="L820" s="167">
        <f t="shared" si="404"/>
        <v>0</v>
      </c>
      <c r="M820" s="168">
        <f>IFERROR(IF(G820="NA","NA",IF(G820&gt;'APC Parameters'!$K$6+VLOOKUP('Raw Data'!A820, 'APC Parameters'!$H$7:$L$20, 4, FALSE), 'APC Parameters'!$L$6+VLOOKUP('Raw Data'!A820, 'APC Parameters'!$H$7:$L$20, 5, FALSE), G820*('APC Parameters'!$J$6+VLOOKUP('Raw Data'!A820, 'APC Parameters'!$H$7:$L$20, 3, FALSE))+'APC Parameters'!$I$6+VLOOKUP('Raw Data'!A820, 'APC Parameters'!$H$7:$L$20, 2, FALSE))), 0)</f>
        <v>1685.4052000000001</v>
      </c>
      <c r="N820" s="168">
        <f t="shared" si="374"/>
        <v>1685.4052000000001</v>
      </c>
      <c r="O820" s="168">
        <f>IFERROR(IF(M820="NA",VLOOKUP(D820,'Internal Calculations'!$B$10:$C$11,2,FALSE), M820)*VLOOKUP(A820, 'Growth Parameters'!$B$6:$H$19, 7, FALSE), 0)</f>
        <v>1685.4052000000001</v>
      </c>
      <c r="P820" s="177">
        <f t="shared" si="375"/>
        <v>1685.4052000000001</v>
      </c>
      <c r="Q820" s="178">
        <f>IF('Funding Allocation Parameters'!$C$5="Basic Library Subsidy", MIN(O820*('Funding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MIN($O820*(VLOOKUP(CONCATENATE($A820, 'Funding Allocation Parameters'!$I$5), 'Library Subsidy Complex'!$C$2:$J$55, 2, FALSE)), VLOOKUP(CONCATENATE($A820, 'Funding Allocation Parameters'!$I$5), 'Library Subsidy Complex'!$C$2:$J$55, 4, FALSE)), 0)))))</f>
        <v>1189</v>
      </c>
      <c r="R820" s="178">
        <f>IF('Funding Allocation Parameters'!$C$5="Basic Library Subsidy", 0, IF('Funding Allocation Parameters'!$C$5="Grant funding",MIN(O820*('Funding Allocation Parameters'!$E$5), 'Funding Allocation Parameters'!$G$5), IF('Funding Allocation Parameters'!$C$5="Other author funding", 0, IF('Funding Allocation Parameters'!$C$5="Any discretionary funds (grants if available, other if no grants)", MIN(O820*('Funding Allocation Parameters'!$E$5), 'Funding Allocation Parameters'!$G$5), IF('Funding Allocation Parameters'!$C$5="Complex Library Subsidy", 0, 0)))))</f>
        <v>0</v>
      </c>
      <c r="S820" s="178">
        <f>IF('Funding Allocation Parameters'!$C$5="Basic Library Subsidy", 0, IF('Funding Allocation Parameters'!$C$5="Grant funding", 0, IF('Funding Allocation Parameters'!$C$5="Other author funding",  MIN(O820*('Funding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0" s="178">
        <f>IF('Funding Allocation Parameters'!$C$5="Basic Library Subsidy", MIN(O820*('Funding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MIN($O820*(VLOOKUP(CONCATENATE($A820, 'Funding Allocation Parameters'!$I$5), 'Library Subsidy Complex'!$C$2:$J$55, 6, FALSE)), VLOOKUP(CONCATENATE($A820, 'Funding Allocation Parameters'!$I$5), 'Library Subsidy Complex'!$C$2:$J$55, 8, FALSE)), 0)))))</f>
        <v>1189</v>
      </c>
      <c r="U820" s="178">
        <f>IF('Funding Allocation Parameters'!$C$5="Basic Library Subsidy", 0, IF('Funding Allocation Parameters'!$C$5="Grant funding", 0, IF('Funding Allocation Parameters'!$C$5="Other author funding",  MIN(O820*('Funding Allocation Parameters'!$E$5), 'Funding Allocation Parameters'!$G$5), IF('Funding Allocation Parameters'!$C$5="Any discretionary funds (grants if available, other if no grants)", MIN(O820*('Funding Allocation Parameters'!$E$5), 'Funding Allocation Parameters'!$G$5), IF('Funding Allocation Parameters'!$C$5="Complex Library Subsidy", 0, 0)))))</f>
        <v>0</v>
      </c>
      <c r="V820" s="177">
        <f t="shared" si="376"/>
        <v>496.40520000000015</v>
      </c>
      <c r="W820" s="177">
        <f t="shared" si="377"/>
        <v>496.40520000000015</v>
      </c>
      <c r="X820" s="179">
        <f>IF('Funding Allocation Parameters'!$C$6="Basic Library Subsidy", MIN(V820*'Funding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MIN(V820*VLOOKUP(CONCATENATE($A820, 'Funding Allocation Parameters'!$I$6), 'Library Subsidy Complex'!$C$2:$J$55, 2, FALSE), VLOOKUP(CONCATENATE($A820, 'Funding Allocation Parameters'!$I$6), 'Library Subsidy Complex'!$C$2:$J$55, 4, FALSE)), 0)))))</f>
        <v>0</v>
      </c>
      <c r="Y820" s="179">
        <f>IF('Funding Allocation Parameters'!$C$6="Basic Library Subsidy", 0, IF('Funding Allocation Parameters'!$C$6="Grant funding",MIN(V820*'Funding Allocation Parameters'!$E$6, 'Funding Allocation Parameters'!$G$6), IF('Funding Allocation Parameters'!$C$6="Other author funding", 0, IF('Funding Allocation Parameters'!$C$6="Any discretionary funds (grants if available, other if no grants)", MIN(V820*'Funding Allocation Parameters'!$E$6, 'Funding Allocation Parameters'!$G$6), IF('Funding Allocation Parameters'!$C$6="Complex Library Subsidy", 0, 0)))))</f>
        <v>496.40520000000015</v>
      </c>
      <c r="Z820" s="179">
        <f>IF('Funding Allocation Parameters'!$C$6="Basic Library Subsidy", 0, IF('Funding Allocation Parameters'!$C$6="Grant funding", 0, IF('Funding Allocation Parameters'!$C$6="Other author funding",  MIN(V820*'Funding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0" s="179">
        <f>IF('Funding Allocation Parameters'!$C$6="Basic Library Subsidy", MIN(W820*'Funding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MIN(W820*VLOOKUP(CONCATENATE($A820, 'Funding Allocation Parameters'!$I$6), 'Library Subsidy Complex'!$C$2:$J$55, 6, FALSE), VLOOKUP(CONCATENATE($A820, 'Funding Allocation Parameters'!$I$6), 'Library Subsidy Complex'!$C$2:$J$55, 8, FALSE)), 0)))))</f>
        <v>0</v>
      </c>
      <c r="AB820" s="179">
        <f>IF('Funding Allocation Parameters'!$C$6="Basic Library Subsidy", 0, IF('Funding Allocation Parameters'!$C$6="Grant funding", 0, IF('Funding Allocation Parameters'!$C$6="Other author funding",  MIN(W820*'Funding Allocation Parameters'!$E$6, 'Funding Allocation Parameters'!$G$6), IF('Funding Allocation Parameters'!$C$6="Any discretionary funds (grants if available, other if no grants)", MIN(W820*'Funding Allocation Parameters'!$E$6, 'Funding Allocation Parameters'!$G$6), IF('Funding Allocation Parameters'!$C$6="Complex Library Subsidy", 0, 0)))))</f>
        <v>496.40520000000015</v>
      </c>
      <c r="AC820" s="177">
        <f t="shared" si="378"/>
        <v>0</v>
      </c>
      <c r="AD820" s="177">
        <f t="shared" si="379"/>
        <v>0</v>
      </c>
      <c r="AE820" s="180">
        <f>IF('Funding Allocation Parameters'!$C$7="Basic Library Subsidy", MIN(AC820*'Funding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MIN(AC820*VLOOKUP(CONCATENATE($A820, 'Funding Allocation Parameters'!$I$7), 'Library Subsidy Complex'!$C$2:$J$55, 2, FALSE), VLOOKUP(CONCATENATE($A820, 'Funding Allocation Parameters'!$I$7), 'Library Subsidy Complex'!$C$2:$J$55, 4, FALSE)), 0)))))</f>
        <v>0</v>
      </c>
      <c r="AF820" s="180">
        <f>IF('Funding Allocation Parameters'!$C$7="Basic Library Subsidy", 0, IF('Funding Allocation Parameters'!$C$7="Grant funding",MIN(AC820*'Funding Allocation Parameters'!$E$7, 'Funding Allocation Parameters'!$G$7), IF('Funding Allocation Parameters'!$C$7="Other author funding", 0, IF('Funding Allocation Parameters'!$C$7="Any discretionary funds (grants if available, other if no grants)", MIN(AC820*'Funding Allocation Parameters'!$E$7, 'Funding Allocation Parameters'!$G$7), IF('Funding Allocation Parameters'!$C$7="Complex Library Subsidy", 0, 0)))))</f>
        <v>0</v>
      </c>
      <c r="AG820" s="180">
        <f>IF('Funding Allocation Parameters'!$C$7="Basic Library Subsidy", 0, IF('Funding Allocation Parameters'!$C$7="Grant funding", 0, IF('Funding Allocation Parameters'!$C$7="Other author funding",  MIN(AC820*'Funding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0" s="180">
        <f>IF('Funding Allocation Parameters'!$C$7="Basic Library Subsidy", MIN(AD820*'Funding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MIN(AD820*VLOOKUP(CONCATENATE($A820, 'Funding Allocation Parameters'!$I$7), 'Library Subsidy Complex'!$C$2:$J$55, 6, FALSE), VLOOKUP(CONCATENATE($A820, 'Funding Allocation Parameters'!$I$7), 'Library Subsidy Complex'!$C$2:$J$55, 8, FALSE)), 0)))))</f>
        <v>0</v>
      </c>
      <c r="AI820" s="180">
        <f>IF('Funding Allocation Parameters'!$C$7="Basic Library Subsidy", 0, IF('Funding Allocation Parameters'!$C$7="Grant funding", 0, IF('Funding Allocation Parameters'!$C$7="Other author funding",  MIN(AD820*'Funding Allocation Parameters'!$E$7, 'Funding Allocation Parameters'!$G$7), IF('Funding Allocation Parameters'!$C$7="Any discretionary funds (grants if available, other if no grants)", MIN(AD820*'Funding Allocation Parameters'!$E$7, 'Funding Allocation Parameters'!$G$7), IF('Funding Allocation Parameters'!$C$7="Complex Library Subsidy", 0, 0)))))</f>
        <v>0</v>
      </c>
      <c r="AJ820" s="177">
        <f t="shared" si="380"/>
        <v>0</v>
      </c>
      <c r="AK820" s="177">
        <f t="shared" si="381"/>
        <v>0</v>
      </c>
      <c r="AL820" s="181">
        <f>IF('Funding Allocation Parameters'!$C$8="Basic Library Subsidy", MIN(AJ820*'Funding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MIN(AJ820*VLOOKUP(CONCATENATE($A820, 'Funding Allocation Parameters'!$I$8), 'Library Subsidy Complex'!$C$2:$J$55, 2, FALSE), VLOOKUP(CONCATENATE($A820, 'Funding Allocation Parameters'!$I$8), 'Library Subsidy Complex'!$C$2:$J$55, 4, FALSE)), 0)))))</f>
        <v>0</v>
      </c>
      <c r="AM820" s="181">
        <f>IF('Funding Allocation Parameters'!$C$8="Basic Library Subsidy", 0, IF('Funding Allocation Parameters'!$C$8="Grant funding",MIN(AJ820*'Funding Allocation Parameters'!$E$8, 'Funding Allocation Parameters'!$G$8), IF('Funding Allocation Parameters'!$C$8="Other author funding", 0, IF('Funding Allocation Parameters'!$C$8="Any discretionary funds (grants if available, other if no grants)", MIN(AJ820*'Funding Allocation Parameters'!$E$8, 'Funding Allocation Parameters'!$G$8), IF('Funding Allocation Parameters'!$C$8="Complex Library Subsidy", 0, 0)))))</f>
        <v>0</v>
      </c>
      <c r="AN820" s="181">
        <f>IF('Funding Allocation Parameters'!$C$8="Basic Library Subsidy", 0, IF('Funding Allocation Parameters'!$C$8="Grant funding", 0, IF('Funding Allocation Parameters'!$C$8="Other author funding",  MIN(AJ820*'Funding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0" s="181">
        <f>IF('Funding Allocation Parameters'!$C$8="Basic Library Subsidy", MIN(AK820*'Funding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MIN(AK820*VLOOKUP(CONCATENATE($A820, 'Funding Allocation Parameters'!$I$8), 'Library Subsidy Complex'!$C$2:$J$55, 6, FALSE), VLOOKUP(CONCATENATE($A820, 'Funding Allocation Parameters'!$I$8), 'Library Subsidy Complex'!$C$2:$J$55, 8, FALSE)), 0)))))</f>
        <v>0</v>
      </c>
      <c r="AP820" s="181">
        <f>IF('Funding Allocation Parameters'!$C$8="Basic Library Subsidy", 0, IF('Funding Allocation Parameters'!$C$8="Grant funding", 0, IF('Funding Allocation Parameters'!$C$8="Other author funding",  MIN(AK820*'Funding Allocation Parameters'!$E$8, 'Funding Allocation Parameters'!$G$8), IF('Funding Allocation Parameters'!$C$8="Any discretionary funds (grants if available, other if no grants)", MIN(AK820*'Funding Allocation Parameters'!$E$8, 'Funding Allocation Parameters'!$G$8), IF('Funding Allocation Parameters'!$C$8="Complex Library Subsidy", 0, 0)))))</f>
        <v>0</v>
      </c>
      <c r="AQ820" s="177">
        <f t="shared" si="382"/>
        <v>0</v>
      </c>
      <c r="AR820" s="177">
        <f t="shared" si="383"/>
        <v>0</v>
      </c>
      <c r="AS820" s="182">
        <f t="shared" si="384"/>
        <v>1189</v>
      </c>
      <c r="AT820" s="182">
        <f t="shared" si="385"/>
        <v>496.40520000000015</v>
      </c>
      <c r="AU820" s="182">
        <f t="shared" si="386"/>
        <v>0</v>
      </c>
      <c r="AV820" s="182">
        <f t="shared" si="387"/>
        <v>1189</v>
      </c>
      <c r="AW820" s="182">
        <f t="shared" si="388"/>
        <v>496.40520000000015</v>
      </c>
      <c r="AX820" s="183">
        <f t="shared" si="389"/>
        <v>1189</v>
      </c>
      <c r="AY820" s="183">
        <f t="shared" si="390"/>
        <v>496.40520000000015</v>
      </c>
      <c r="AZ820" s="183">
        <f t="shared" si="391"/>
        <v>0</v>
      </c>
      <c r="BA820" s="183">
        <f t="shared" si="392"/>
        <v>0</v>
      </c>
      <c r="BB820" s="183">
        <f t="shared" si="393"/>
        <v>0</v>
      </c>
      <c r="BC820" s="184">
        <f t="shared" si="394"/>
        <v>1189</v>
      </c>
      <c r="BD820" s="184">
        <f t="shared" si="395"/>
        <v>0</v>
      </c>
      <c r="BE820" s="184">
        <f t="shared" si="396"/>
        <v>496.40520000000015</v>
      </c>
      <c r="BF820" s="184">
        <f t="shared" si="397"/>
        <v>0</v>
      </c>
      <c r="BG820" s="102">
        <f t="shared" si="398"/>
        <v>0</v>
      </c>
      <c r="BH820" s="102">
        <f t="shared" si="399"/>
        <v>0</v>
      </c>
      <c r="BI820" s="102">
        <f t="shared" si="400"/>
        <v>0</v>
      </c>
      <c r="BJ820" s="102">
        <f t="shared" si="401"/>
        <v>1</v>
      </c>
      <c r="BK820" s="102">
        <f t="shared" si="402"/>
        <v>0</v>
      </c>
      <c r="BL820" s="102">
        <f t="shared" si="403"/>
        <v>0</v>
      </c>
      <c r="BN820" s="102"/>
    </row>
    <row r="821" spans="1:66" x14ac:dyDescent="0.25">
      <c r="A821" s="102" t="s">
        <v>20</v>
      </c>
      <c r="B821" s="102" t="s">
        <v>8</v>
      </c>
      <c r="C821" s="102" t="s">
        <v>8</v>
      </c>
      <c r="D821" s="102" t="s">
        <v>27</v>
      </c>
      <c r="E821" s="102" t="s">
        <v>1445</v>
      </c>
      <c r="F821" s="102" t="s">
        <v>1509</v>
      </c>
      <c r="G821" s="102">
        <v>0.80600000000000005</v>
      </c>
      <c r="H821" s="102">
        <v>1</v>
      </c>
      <c r="I821" s="102">
        <v>1</v>
      </c>
      <c r="J821" s="167">
        <f>IFERROR(H821*VLOOKUP(A821, 'Advanced Parameters'!$B$7:$G$20, 6, FALSE)*VLOOKUP(A821, 'Growth Parameters'!$B$6:$H$19, 6, FALSE), 0)</f>
        <v>1</v>
      </c>
      <c r="K821" s="167">
        <f>IFERROR(IF('Advanced Parameters'!$C$5="n",'Raw Data'!I821*VLOOKUP(A821,'Advanced Parameters'!$B$7:$G$20,6,FALSE),J821*VLOOKUP(A821,'Advanced Parameters'!$B$7:$G$20,2,FALSE))*VLOOKUP(A821, 'Growth Parameters'!$B$6:$H$19, 6, FALSE), 0)</f>
        <v>1</v>
      </c>
      <c r="L821" s="167">
        <f t="shared" si="404"/>
        <v>0</v>
      </c>
      <c r="M821" s="168">
        <f>IFERROR(IF(G821="NA","NA",IF(G821&gt;'APC Parameters'!$K$6+VLOOKUP('Raw Data'!A821, 'APC Parameters'!$H$7:$L$20, 4, FALSE), 'APC Parameters'!$L$6+VLOOKUP('Raw Data'!A821, 'APC Parameters'!$H$7:$L$20, 5, FALSE), G821*('APC Parameters'!$J$6+VLOOKUP('Raw Data'!A821, 'APC Parameters'!$H$7:$L$20, 3, FALSE))+'APC Parameters'!$I$6+VLOOKUP('Raw Data'!A821, 'APC Parameters'!$H$7:$L$20, 2, FALSE))), 0)</f>
        <v>1719.4564</v>
      </c>
      <c r="N821" s="168">
        <f t="shared" si="374"/>
        <v>1719.4564</v>
      </c>
      <c r="O821" s="168">
        <f>IFERROR(IF(M821="NA",VLOOKUP(D821,'Internal Calculations'!$B$10:$C$11,2,FALSE), M821)*VLOOKUP(A821, 'Growth Parameters'!$B$6:$H$19, 7, FALSE), 0)</f>
        <v>1719.4564</v>
      </c>
      <c r="P821" s="177">
        <f t="shared" si="375"/>
        <v>1719.4564</v>
      </c>
      <c r="Q821" s="178">
        <f>IF('Funding Allocation Parameters'!$C$5="Basic Library Subsidy", MIN(O821*('Funding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MIN($O821*(VLOOKUP(CONCATENATE($A821, 'Funding Allocation Parameters'!$I$5), 'Library Subsidy Complex'!$C$2:$J$55, 2, FALSE)), VLOOKUP(CONCATENATE($A821, 'Funding Allocation Parameters'!$I$5), 'Library Subsidy Complex'!$C$2:$J$55, 4, FALSE)), 0)))))</f>
        <v>1189</v>
      </c>
      <c r="R821" s="178">
        <f>IF('Funding Allocation Parameters'!$C$5="Basic Library Subsidy", 0, IF('Funding Allocation Parameters'!$C$5="Grant funding",MIN(O821*('Funding Allocation Parameters'!$E$5), 'Funding Allocation Parameters'!$G$5), IF('Funding Allocation Parameters'!$C$5="Other author funding", 0, IF('Funding Allocation Parameters'!$C$5="Any discretionary funds (grants if available, other if no grants)", MIN(O821*('Funding Allocation Parameters'!$E$5), 'Funding Allocation Parameters'!$G$5), IF('Funding Allocation Parameters'!$C$5="Complex Library Subsidy", 0, 0)))))</f>
        <v>0</v>
      </c>
      <c r="S821" s="178">
        <f>IF('Funding Allocation Parameters'!$C$5="Basic Library Subsidy", 0, IF('Funding Allocation Parameters'!$C$5="Grant funding", 0, IF('Funding Allocation Parameters'!$C$5="Other author funding",  MIN(O821*('Funding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1" s="178">
        <f>IF('Funding Allocation Parameters'!$C$5="Basic Library Subsidy", MIN(O821*('Funding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MIN($O821*(VLOOKUP(CONCATENATE($A821, 'Funding Allocation Parameters'!$I$5), 'Library Subsidy Complex'!$C$2:$J$55, 6, FALSE)), VLOOKUP(CONCATENATE($A821, 'Funding Allocation Parameters'!$I$5), 'Library Subsidy Complex'!$C$2:$J$55, 8, FALSE)), 0)))))</f>
        <v>1189</v>
      </c>
      <c r="U821" s="178">
        <f>IF('Funding Allocation Parameters'!$C$5="Basic Library Subsidy", 0, IF('Funding Allocation Parameters'!$C$5="Grant funding", 0, IF('Funding Allocation Parameters'!$C$5="Other author funding",  MIN(O821*('Funding Allocation Parameters'!$E$5), 'Funding Allocation Parameters'!$G$5), IF('Funding Allocation Parameters'!$C$5="Any discretionary funds (grants if available, other if no grants)", MIN(O821*('Funding Allocation Parameters'!$E$5), 'Funding Allocation Parameters'!$G$5), IF('Funding Allocation Parameters'!$C$5="Complex Library Subsidy", 0, 0)))))</f>
        <v>0</v>
      </c>
      <c r="V821" s="177">
        <f t="shared" si="376"/>
        <v>530.45640000000003</v>
      </c>
      <c r="W821" s="177">
        <f t="shared" si="377"/>
        <v>530.45640000000003</v>
      </c>
      <c r="X821" s="179">
        <f>IF('Funding Allocation Parameters'!$C$6="Basic Library Subsidy", MIN(V821*'Funding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MIN(V821*VLOOKUP(CONCATENATE($A821, 'Funding Allocation Parameters'!$I$6), 'Library Subsidy Complex'!$C$2:$J$55, 2, FALSE), VLOOKUP(CONCATENATE($A821, 'Funding Allocation Parameters'!$I$6), 'Library Subsidy Complex'!$C$2:$J$55, 4, FALSE)), 0)))))</f>
        <v>0</v>
      </c>
      <c r="Y821" s="179">
        <f>IF('Funding Allocation Parameters'!$C$6="Basic Library Subsidy", 0, IF('Funding Allocation Parameters'!$C$6="Grant funding",MIN(V821*'Funding Allocation Parameters'!$E$6, 'Funding Allocation Parameters'!$G$6), IF('Funding Allocation Parameters'!$C$6="Other author funding", 0, IF('Funding Allocation Parameters'!$C$6="Any discretionary funds (grants if available, other if no grants)", MIN(V821*'Funding Allocation Parameters'!$E$6, 'Funding Allocation Parameters'!$G$6), IF('Funding Allocation Parameters'!$C$6="Complex Library Subsidy", 0, 0)))))</f>
        <v>530.45640000000003</v>
      </c>
      <c r="Z821" s="179">
        <f>IF('Funding Allocation Parameters'!$C$6="Basic Library Subsidy", 0, IF('Funding Allocation Parameters'!$C$6="Grant funding", 0, IF('Funding Allocation Parameters'!$C$6="Other author funding",  MIN(V821*'Funding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1" s="179">
        <f>IF('Funding Allocation Parameters'!$C$6="Basic Library Subsidy", MIN(W821*'Funding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MIN(W821*VLOOKUP(CONCATENATE($A821, 'Funding Allocation Parameters'!$I$6), 'Library Subsidy Complex'!$C$2:$J$55, 6, FALSE), VLOOKUP(CONCATENATE($A821, 'Funding Allocation Parameters'!$I$6), 'Library Subsidy Complex'!$C$2:$J$55, 8, FALSE)), 0)))))</f>
        <v>0</v>
      </c>
      <c r="AB821" s="179">
        <f>IF('Funding Allocation Parameters'!$C$6="Basic Library Subsidy", 0, IF('Funding Allocation Parameters'!$C$6="Grant funding", 0, IF('Funding Allocation Parameters'!$C$6="Other author funding",  MIN(W821*'Funding Allocation Parameters'!$E$6, 'Funding Allocation Parameters'!$G$6), IF('Funding Allocation Parameters'!$C$6="Any discretionary funds (grants if available, other if no grants)", MIN(W821*'Funding Allocation Parameters'!$E$6, 'Funding Allocation Parameters'!$G$6), IF('Funding Allocation Parameters'!$C$6="Complex Library Subsidy", 0, 0)))))</f>
        <v>530.45640000000003</v>
      </c>
      <c r="AC821" s="177">
        <f t="shared" si="378"/>
        <v>0</v>
      </c>
      <c r="AD821" s="177">
        <f t="shared" si="379"/>
        <v>0</v>
      </c>
      <c r="AE821" s="180">
        <f>IF('Funding Allocation Parameters'!$C$7="Basic Library Subsidy", MIN(AC821*'Funding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MIN(AC821*VLOOKUP(CONCATENATE($A821, 'Funding Allocation Parameters'!$I$7), 'Library Subsidy Complex'!$C$2:$J$55, 2, FALSE), VLOOKUP(CONCATENATE($A821, 'Funding Allocation Parameters'!$I$7), 'Library Subsidy Complex'!$C$2:$J$55, 4, FALSE)), 0)))))</f>
        <v>0</v>
      </c>
      <c r="AF821" s="180">
        <f>IF('Funding Allocation Parameters'!$C$7="Basic Library Subsidy", 0, IF('Funding Allocation Parameters'!$C$7="Grant funding",MIN(AC821*'Funding Allocation Parameters'!$E$7, 'Funding Allocation Parameters'!$G$7), IF('Funding Allocation Parameters'!$C$7="Other author funding", 0, IF('Funding Allocation Parameters'!$C$7="Any discretionary funds (grants if available, other if no grants)", MIN(AC821*'Funding Allocation Parameters'!$E$7, 'Funding Allocation Parameters'!$G$7), IF('Funding Allocation Parameters'!$C$7="Complex Library Subsidy", 0, 0)))))</f>
        <v>0</v>
      </c>
      <c r="AG821" s="180">
        <f>IF('Funding Allocation Parameters'!$C$7="Basic Library Subsidy", 0, IF('Funding Allocation Parameters'!$C$7="Grant funding", 0, IF('Funding Allocation Parameters'!$C$7="Other author funding",  MIN(AC821*'Funding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1" s="180">
        <f>IF('Funding Allocation Parameters'!$C$7="Basic Library Subsidy", MIN(AD821*'Funding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MIN(AD821*VLOOKUP(CONCATENATE($A821, 'Funding Allocation Parameters'!$I$7), 'Library Subsidy Complex'!$C$2:$J$55, 6, FALSE), VLOOKUP(CONCATENATE($A821, 'Funding Allocation Parameters'!$I$7), 'Library Subsidy Complex'!$C$2:$J$55, 8, FALSE)), 0)))))</f>
        <v>0</v>
      </c>
      <c r="AI821" s="180">
        <f>IF('Funding Allocation Parameters'!$C$7="Basic Library Subsidy", 0, IF('Funding Allocation Parameters'!$C$7="Grant funding", 0, IF('Funding Allocation Parameters'!$C$7="Other author funding",  MIN(AD821*'Funding Allocation Parameters'!$E$7, 'Funding Allocation Parameters'!$G$7), IF('Funding Allocation Parameters'!$C$7="Any discretionary funds (grants if available, other if no grants)", MIN(AD821*'Funding Allocation Parameters'!$E$7, 'Funding Allocation Parameters'!$G$7), IF('Funding Allocation Parameters'!$C$7="Complex Library Subsidy", 0, 0)))))</f>
        <v>0</v>
      </c>
      <c r="AJ821" s="177">
        <f t="shared" si="380"/>
        <v>0</v>
      </c>
      <c r="AK821" s="177">
        <f t="shared" si="381"/>
        <v>0</v>
      </c>
      <c r="AL821" s="181">
        <f>IF('Funding Allocation Parameters'!$C$8="Basic Library Subsidy", MIN(AJ821*'Funding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MIN(AJ821*VLOOKUP(CONCATENATE($A821, 'Funding Allocation Parameters'!$I$8), 'Library Subsidy Complex'!$C$2:$J$55, 2, FALSE), VLOOKUP(CONCATENATE($A821, 'Funding Allocation Parameters'!$I$8), 'Library Subsidy Complex'!$C$2:$J$55, 4, FALSE)), 0)))))</f>
        <v>0</v>
      </c>
      <c r="AM821" s="181">
        <f>IF('Funding Allocation Parameters'!$C$8="Basic Library Subsidy", 0, IF('Funding Allocation Parameters'!$C$8="Grant funding",MIN(AJ821*'Funding Allocation Parameters'!$E$8, 'Funding Allocation Parameters'!$G$8), IF('Funding Allocation Parameters'!$C$8="Other author funding", 0, IF('Funding Allocation Parameters'!$C$8="Any discretionary funds (grants if available, other if no grants)", MIN(AJ821*'Funding Allocation Parameters'!$E$8, 'Funding Allocation Parameters'!$G$8), IF('Funding Allocation Parameters'!$C$8="Complex Library Subsidy", 0, 0)))))</f>
        <v>0</v>
      </c>
      <c r="AN821" s="181">
        <f>IF('Funding Allocation Parameters'!$C$8="Basic Library Subsidy", 0, IF('Funding Allocation Parameters'!$C$8="Grant funding", 0, IF('Funding Allocation Parameters'!$C$8="Other author funding",  MIN(AJ821*'Funding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1" s="181">
        <f>IF('Funding Allocation Parameters'!$C$8="Basic Library Subsidy", MIN(AK821*'Funding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MIN(AK821*VLOOKUP(CONCATENATE($A821, 'Funding Allocation Parameters'!$I$8), 'Library Subsidy Complex'!$C$2:$J$55, 6, FALSE), VLOOKUP(CONCATENATE($A821, 'Funding Allocation Parameters'!$I$8), 'Library Subsidy Complex'!$C$2:$J$55, 8, FALSE)), 0)))))</f>
        <v>0</v>
      </c>
      <c r="AP821" s="181">
        <f>IF('Funding Allocation Parameters'!$C$8="Basic Library Subsidy", 0, IF('Funding Allocation Parameters'!$C$8="Grant funding", 0, IF('Funding Allocation Parameters'!$C$8="Other author funding",  MIN(AK821*'Funding Allocation Parameters'!$E$8, 'Funding Allocation Parameters'!$G$8), IF('Funding Allocation Parameters'!$C$8="Any discretionary funds (grants if available, other if no grants)", MIN(AK821*'Funding Allocation Parameters'!$E$8, 'Funding Allocation Parameters'!$G$8), IF('Funding Allocation Parameters'!$C$8="Complex Library Subsidy", 0, 0)))))</f>
        <v>0</v>
      </c>
      <c r="AQ821" s="177">
        <f t="shared" si="382"/>
        <v>0</v>
      </c>
      <c r="AR821" s="177">
        <f t="shared" si="383"/>
        <v>0</v>
      </c>
      <c r="AS821" s="182">
        <f t="shared" si="384"/>
        <v>1189</v>
      </c>
      <c r="AT821" s="182">
        <f t="shared" si="385"/>
        <v>530.45640000000003</v>
      </c>
      <c r="AU821" s="182">
        <f t="shared" si="386"/>
        <v>0</v>
      </c>
      <c r="AV821" s="182">
        <f t="shared" si="387"/>
        <v>1189</v>
      </c>
      <c r="AW821" s="182">
        <f t="shared" si="388"/>
        <v>530.45640000000003</v>
      </c>
      <c r="AX821" s="183">
        <f t="shared" si="389"/>
        <v>1189</v>
      </c>
      <c r="AY821" s="183">
        <f t="shared" si="390"/>
        <v>530.45640000000003</v>
      </c>
      <c r="AZ821" s="183">
        <f t="shared" si="391"/>
        <v>0</v>
      </c>
      <c r="BA821" s="183">
        <f t="shared" si="392"/>
        <v>0</v>
      </c>
      <c r="BB821" s="183">
        <f t="shared" si="393"/>
        <v>0</v>
      </c>
      <c r="BC821" s="184">
        <f t="shared" si="394"/>
        <v>1189</v>
      </c>
      <c r="BD821" s="184">
        <f t="shared" si="395"/>
        <v>0</v>
      </c>
      <c r="BE821" s="184">
        <f t="shared" si="396"/>
        <v>530.45640000000003</v>
      </c>
      <c r="BF821" s="184">
        <f t="shared" si="397"/>
        <v>0</v>
      </c>
      <c r="BG821" s="102">
        <f t="shared" si="398"/>
        <v>0</v>
      </c>
      <c r="BH821" s="102">
        <f t="shared" si="399"/>
        <v>0</v>
      </c>
      <c r="BI821" s="102">
        <f t="shared" si="400"/>
        <v>0</v>
      </c>
      <c r="BJ821" s="102">
        <f t="shared" si="401"/>
        <v>1</v>
      </c>
      <c r="BK821" s="102">
        <f t="shared" si="402"/>
        <v>0</v>
      </c>
      <c r="BL821" s="102">
        <f t="shared" si="403"/>
        <v>0</v>
      </c>
      <c r="BN821" s="102"/>
    </row>
    <row r="822" spans="1:66" x14ac:dyDescent="0.25">
      <c r="A822" s="102" t="s">
        <v>18</v>
      </c>
      <c r="B822" s="102" t="s">
        <v>8</v>
      </c>
      <c r="C822" s="102" t="s">
        <v>8</v>
      </c>
      <c r="D822" s="102" t="s">
        <v>27</v>
      </c>
      <c r="E822" s="102" t="s">
        <v>1510</v>
      </c>
      <c r="F822" s="102" t="s">
        <v>1511</v>
      </c>
      <c r="G822" s="102">
        <v>1.5229999999999999</v>
      </c>
      <c r="H822" s="102">
        <v>1</v>
      </c>
      <c r="I822" s="102">
        <v>1</v>
      </c>
      <c r="J822" s="167">
        <f>IFERROR(H822*VLOOKUP(A822, 'Advanced Parameters'!$B$7:$G$20, 6, FALSE)*VLOOKUP(A822, 'Growth Parameters'!$B$6:$H$19, 6, FALSE), 0)</f>
        <v>1</v>
      </c>
      <c r="K822" s="167">
        <f>IFERROR(IF('Advanced Parameters'!$C$5="n",'Raw Data'!I822*VLOOKUP(A822,'Advanced Parameters'!$B$7:$G$20,6,FALSE),J822*VLOOKUP(A822,'Advanced Parameters'!$B$7:$G$20,2,FALSE))*VLOOKUP(A822, 'Growth Parameters'!$B$6:$H$19, 6, FALSE), 0)</f>
        <v>1</v>
      </c>
      <c r="L822" s="167">
        <f t="shared" si="404"/>
        <v>0</v>
      </c>
      <c r="M822" s="168">
        <f>IFERROR(IF(G822="NA","NA",IF(G822&gt;'APC Parameters'!$K$6+VLOOKUP('Raw Data'!A822, 'APC Parameters'!$H$7:$L$20, 4, FALSE), 'APC Parameters'!$L$6+VLOOKUP('Raw Data'!A822, 'APC Parameters'!$H$7:$L$20, 5, FALSE), G822*('APC Parameters'!$J$6+VLOOKUP('Raw Data'!A822, 'APC Parameters'!$H$7:$L$20, 3, FALSE))+'APC Parameters'!$I$6+VLOOKUP('Raw Data'!A822, 'APC Parameters'!$H$7:$L$20, 2, FALSE))), 0)</f>
        <v>2228.0962</v>
      </c>
      <c r="N822" s="168">
        <f t="shared" si="374"/>
        <v>2228.0962</v>
      </c>
      <c r="O822" s="168">
        <f>IFERROR(IF(M822="NA",VLOOKUP(D822,'Internal Calculations'!$B$10:$C$11,2,FALSE), M822)*VLOOKUP(A822, 'Growth Parameters'!$B$6:$H$19, 7, FALSE), 0)</f>
        <v>2228.0962</v>
      </c>
      <c r="P822" s="177">
        <f t="shared" si="375"/>
        <v>2228.0962</v>
      </c>
      <c r="Q822" s="178">
        <f>IF('Funding Allocation Parameters'!$C$5="Basic Library Subsidy", MIN(O822*('Funding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MIN($O822*(VLOOKUP(CONCATENATE($A822, 'Funding Allocation Parameters'!$I$5), 'Library Subsidy Complex'!$C$2:$J$55, 2, FALSE)), VLOOKUP(CONCATENATE($A822, 'Funding Allocation Parameters'!$I$5), 'Library Subsidy Complex'!$C$2:$J$55, 4, FALSE)), 0)))))</f>
        <v>1189</v>
      </c>
      <c r="R822" s="178">
        <f>IF('Funding Allocation Parameters'!$C$5="Basic Library Subsidy", 0, IF('Funding Allocation Parameters'!$C$5="Grant funding",MIN(O822*('Funding Allocation Parameters'!$E$5), 'Funding Allocation Parameters'!$G$5), IF('Funding Allocation Parameters'!$C$5="Other author funding", 0, IF('Funding Allocation Parameters'!$C$5="Any discretionary funds (grants if available, other if no grants)", MIN(O822*('Funding Allocation Parameters'!$E$5), 'Funding Allocation Parameters'!$G$5), IF('Funding Allocation Parameters'!$C$5="Complex Library Subsidy", 0, 0)))))</f>
        <v>0</v>
      </c>
      <c r="S822" s="178">
        <f>IF('Funding Allocation Parameters'!$C$5="Basic Library Subsidy", 0, IF('Funding Allocation Parameters'!$C$5="Grant funding", 0, IF('Funding Allocation Parameters'!$C$5="Other author funding",  MIN(O822*('Funding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2" s="178">
        <f>IF('Funding Allocation Parameters'!$C$5="Basic Library Subsidy", MIN(O822*('Funding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MIN($O822*(VLOOKUP(CONCATENATE($A822, 'Funding Allocation Parameters'!$I$5), 'Library Subsidy Complex'!$C$2:$J$55, 6, FALSE)), VLOOKUP(CONCATENATE($A822, 'Funding Allocation Parameters'!$I$5), 'Library Subsidy Complex'!$C$2:$J$55, 8, FALSE)), 0)))))</f>
        <v>1189</v>
      </c>
      <c r="U822" s="178">
        <f>IF('Funding Allocation Parameters'!$C$5="Basic Library Subsidy", 0, IF('Funding Allocation Parameters'!$C$5="Grant funding", 0, IF('Funding Allocation Parameters'!$C$5="Other author funding",  MIN(O822*('Funding Allocation Parameters'!$E$5), 'Funding Allocation Parameters'!$G$5), IF('Funding Allocation Parameters'!$C$5="Any discretionary funds (grants if available, other if no grants)", MIN(O822*('Funding Allocation Parameters'!$E$5), 'Funding Allocation Parameters'!$G$5), IF('Funding Allocation Parameters'!$C$5="Complex Library Subsidy", 0, 0)))))</f>
        <v>0</v>
      </c>
      <c r="V822" s="177">
        <f t="shared" si="376"/>
        <v>1039.0962</v>
      </c>
      <c r="W822" s="177">
        <f t="shared" si="377"/>
        <v>1039.0962</v>
      </c>
      <c r="X822" s="179">
        <f>IF('Funding Allocation Parameters'!$C$6="Basic Library Subsidy", MIN(V822*'Funding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MIN(V822*VLOOKUP(CONCATENATE($A822, 'Funding Allocation Parameters'!$I$6), 'Library Subsidy Complex'!$C$2:$J$55, 2, FALSE), VLOOKUP(CONCATENATE($A822, 'Funding Allocation Parameters'!$I$6), 'Library Subsidy Complex'!$C$2:$J$55, 4, FALSE)), 0)))))</f>
        <v>0</v>
      </c>
      <c r="Y822" s="179">
        <f>IF('Funding Allocation Parameters'!$C$6="Basic Library Subsidy", 0, IF('Funding Allocation Parameters'!$C$6="Grant funding",MIN(V822*'Funding Allocation Parameters'!$E$6, 'Funding Allocation Parameters'!$G$6), IF('Funding Allocation Parameters'!$C$6="Other author funding", 0, IF('Funding Allocation Parameters'!$C$6="Any discretionary funds (grants if available, other if no grants)", MIN(V822*'Funding Allocation Parameters'!$E$6, 'Funding Allocation Parameters'!$G$6), IF('Funding Allocation Parameters'!$C$6="Complex Library Subsidy", 0, 0)))))</f>
        <v>1039.0962</v>
      </c>
      <c r="Z822" s="179">
        <f>IF('Funding Allocation Parameters'!$C$6="Basic Library Subsidy", 0, IF('Funding Allocation Parameters'!$C$6="Grant funding", 0, IF('Funding Allocation Parameters'!$C$6="Other author funding",  MIN(V822*'Funding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2" s="179">
        <f>IF('Funding Allocation Parameters'!$C$6="Basic Library Subsidy", MIN(W822*'Funding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MIN(W822*VLOOKUP(CONCATENATE($A822, 'Funding Allocation Parameters'!$I$6), 'Library Subsidy Complex'!$C$2:$J$55, 6, FALSE), VLOOKUP(CONCATENATE($A822, 'Funding Allocation Parameters'!$I$6), 'Library Subsidy Complex'!$C$2:$J$55, 8, FALSE)), 0)))))</f>
        <v>0</v>
      </c>
      <c r="AB822" s="179">
        <f>IF('Funding Allocation Parameters'!$C$6="Basic Library Subsidy", 0, IF('Funding Allocation Parameters'!$C$6="Grant funding", 0, IF('Funding Allocation Parameters'!$C$6="Other author funding",  MIN(W822*'Funding Allocation Parameters'!$E$6, 'Funding Allocation Parameters'!$G$6), IF('Funding Allocation Parameters'!$C$6="Any discretionary funds (grants if available, other if no grants)", MIN(W822*'Funding Allocation Parameters'!$E$6, 'Funding Allocation Parameters'!$G$6), IF('Funding Allocation Parameters'!$C$6="Complex Library Subsidy", 0, 0)))))</f>
        <v>1039.0962</v>
      </c>
      <c r="AC822" s="177">
        <f t="shared" si="378"/>
        <v>0</v>
      </c>
      <c r="AD822" s="177">
        <f t="shared" si="379"/>
        <v>0</v>
      </c>
      <c r="AE822" s="180">
        <f>IF('Funding Allocation Parameters'!$C$7="Basic Library Subsidy", MIN(AC822*'Funding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MIN(AC822*VLOOKUP(CONCATENATE($A822, 'Funding Allocation Parameters'!$I$7), 'Library Subsidy Complex'!$C$2:$J$55, 2, FALSE), VLOOKUP(CONCATENATE($A822, 'Funding Allocation Parameters'!$I$7), 'Library Subsidy Complex'!$C$2:$J$55, 4, FALSE)), 0)))))</f>
        <v>0</v>
      </c>
      <c r="AF822" s="180">
        <f>IF('Funding Allocation Parameters'!$C$7="Basic Library Subsidy", 0, IF('Funding Allocation Parameters'!$C$7="Grant funding",MIN(AC822*'Funding Allocation Parameters'!$E$7, 'Funding Allocation Parameters'!$G$7), IF('Funding Allocation Parameters'!$C$7="Other author funding", 0, IF('Funding Allocation Parameters'!$C$7="Any discretionary funds (grants if available, other if no grants)", MIN(AC822*'Funding Allocation Parameters'!$E$7, 'Funding Allocation Parameters'!$G$7), IF('Funding Allocation Parameters'!$C$7="Complex Library Subsidy", 0, 0)))))</f>
        <v>0</v>
      </c>
      <c r="AG822" s="180">
        <f>IF('Funding Allocation Parameters'!$C$7="Basic Library Subsidy", 0, IF('Funding Allocation Parameters'!$C$7="Grant funding", 0, IF('Funding Allocation Parameters'!$C$7="Other author funding",  MIN(AC822*'Funding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2" s="180">
        <f>IF('Funding Allocation Parameters'!$C$7="Basic Library Subsidy", MIN(AD822*'Funding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MIN(AD822*VLOOKUP(CONCATENATE($A822, 'Funding Allocation Parameters'!$I$7), 'Library Subsidy Complex'!$C$2:$J$55, 6, FALSE), VLOOKUP(CONCATENATE($A822, 'Funding Allocation Parameters'!$I$7), 'Library Subsidy Complex'!$C$2:$J$55, 8, FALSE)), 0)))))</f>
        <v>0</v>
      </c>
      <c r="AI822" s="180">
        <f>IF('Funding Allocation Parameters'!$C$7="Basic Library Subsidy", 0, IF('Funding Allocation Parameters'!$C$7="Grant funding", 0, IF('Funding Allocation Parameters'!$C$7="Other author funding",  MIN(AD822*'Funding Allocation Parameters'!$E$7, 'Funding Allocation Parameters'!$G$7), IF('Funding Allocation Parameters'!$C$7="Any discretionary funds (grants if available, other if no grants)", MIN(AD822*'Funding Allocation Parameters'!$E$7, 'Funding Allocation Parameters'!$G$7), IF('Funding Allocation Parameters'!$C$7="Complex Library Subsidy", 0, 0)))))</f>
        <v>0</v>
      </c>
      <c r="AJ822" s="177">
        <f t="shared" si="380"/>
        <v>0</v>
      </c>
      <c r="AK822" s="177">
        <f t="shared" si="381"/>
        <v>0</v>
      </c>
      <c r="AL822" s="181">
        <f>IF('Funding Allocation Parameters'!$C$8="Basic Library Subsidy", MIN(AJ822*'Funding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MIN(AJ822*VLOOKUP(CONCATENATE($A822, 'Funding Allocation Parameters'!$I$8), 'Library Subsidy Complex'!$C$2:$J$55, 2, FALSE), VLOOKUP(CONCATENATE($A822, 'Funding Allocation Parameters'!$I$8), 'Library Subsidy Complex'!$C$2:$J$55, 4, FALSE)), 0)))))</f>
        <v>0</v>
      </c>
      <c r="AM822" s="181">
        <f>IF('Funding Allocation Parameters'!$C$8="Basic Library Subsidy", 0, IF('Funding Allocation Parameters'!$C$8="Grant funding",MIN(AJ822*'Funding Allocation Parameters'!$E$8, 'Funding Allocation Parameters'!$G$8), IF('Funding Allocation Parameters'!$C$8="Other author funding", 0, IF('Funding Allocation Parameters'!$C$8="Any discretionary funds (grants if available, other if no grants)", MIN(AJ822*'Funding Allocation Parameters'!$E$8, 'Funding Allocation Parameters'!$G$8), IF('Funding Allocation Parameters'!$C$8="Complex Library Subsidy", 0, 0)))))</f>
        <v>0</v>
      </c>
      <c r="AN822" s="181">
        <f>IF('Funding Allocation Parameters'!$C$8="Basic Library Subsidy", 0, IF('Funding Allocation Parameters'!$C$8="Grant funding", 0, IF('Funding Allocation Parameters'!$C$8="Other author funding",  MIN(AJ822*'Funding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2" s="181">
        <f>IF('Funding Allocation Parameters'!$C$8="Basic Library Subsidy", MIN(AK822*'Funding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MIN(AK822*VLOOKUP(CONCATENATE($A822, 'Funding Allocation Parameters'!$I$8), 'Library Subsidy Complex'!$C$2:$J$55, 6, FALSE), VLOOKUP(CONCATENATE($A822, 'Funding Allocation Parameters'!$I$8), 'Library Subsidy Complex'!$C$2:$J$55, 8, FALSE)), 0)))))</f>
        <v>0</v>
      </c>
      <c r="AP822" s="181">
        <f>IF('Funding Allocation Parameters'!$C$8="Basic Library Subsidy", 0, IF('Funding Allocation Parameters'!$C$8="Grant funding", 0, IF('Funding Allocation Parameters'!$C$8="Other author funding",  MIN(AK822*'Funding Allocation Parameters'!$E$8, 'Funding Allocation Parameters'!$G$8), IF('Funding Allocation Parameters'!$C$8="Any discretionary funds (grants if available, other if no grants)", MIN(AK822*'Funding Allocation Parameters'!$E$8, 'Funding Allocation Parameters'!$G$8), IF('Funding Allocation Parameters'!$C$8="Complex Library Subsidy", 0, 0)))))</f>
        <v>0</v>
      </c>
      <c r="AQ822" s="177">
        <f t="shared" si="382"/>
        <v>0</v>
      </c>
      <c r="AR822" s="177">
        <f t="shared" si="383"/>
        <v>0</v>
      </c>
      <c r="AS822" s="182">
        <f t="shared" si="384"/>
        <v>1189</v>
      </c>
      <c r="AT822" s="182">
        <f t="shared" si="385"/>
        <v>1039.0962</v>
      </c>
      <c r="AU822" s="182">
        <f t="shared" si="386"/>
        <v>0</v>
      </c>
      <c r="AV822" s="182">
        <f t="shared" si="387"/>
        <v>1189</v>
      </c>
      <c r="AW822" s="182">
        <f t="shared" si="388"/>
        <v>1039.0962</v>
      </c>
      <c r="AX822" s="183">
        <f t="shared" si="389"/>
        <v>1189</v>
      </c>
      <c r="AY822" s="183">
        <f t="shared" si="390"/>
        <v>1039.0962</v>
      </c>
      <c r="AZ822" s="183">
        <f t="shared" si="391"/>
        <v>0</v>
      </c>
      <c r="BA822" s="183">
        <f t="shared" si="392"/>
        <v>0</v>
      </c>
      <c r="BB822" s="183">
        <f t="shared" si="393"/>
        <v>0</v>
      </c>
      <c r="BC822" s="184">
        <f t="shared" si="394"/>
        <v>1189</v>
      </c>
      <c r="BD822" s="184">
        <f t="shared" si="395"/>
        <v>0</v>
      </c>
      <c r="BE822" s="184">
        <f t="shared" si="396"/>
        <v>1039.0962</v>
      </c>
      <c r="BF822" s="184">
        <f t="shared" si="397"/>
        <v>0</v>
      </c>
      <c r="BG822" s="102">
        <f t="shared" si="398"/>
        <v>0</v>
      </c>
      <c r="BH822" s="102">
        <f t="shared" si="399"/>
        <v>0</v>
      </c>
      <c r="BI822" s="102">
        <f t="shared" si="400"/>
        <v>0</v>
      </c>
      <c r="BJ822" s="102">
        <f t="shared" si="401"/>
        <v>1</v>
      </c>
      <c r="BK822" s="102">
        <f t="shared" si="402"/>
        <v>0</v>
      </c>
      <c r="BL822" s="102">
        <f t="shared" si="403"/>
        <v>0</v>
      </c>
      <c r="BN822" s="102"/>
    </row>
    <row r="823" spans="1:66" x14ac:dyDescent="0.25">
      <c r="A823" s="102" t="s">
        <v>13</v>
      </c>
      <c r="B823" s="102" t="s">
        <v>12</v>
      </c>
      <c r="C823" s="102" t="s">
        <v>8</v>
      </c>
      <c r="D823" s="102" t="s">
        <v>27</v>
      </c>
      <c r="E823" s="102" t="s">
        <v>1512</v>
      </c>
      <c r="F823" s="102" t="s">
        <v>1513</v>
      </c>
      <c r="G823" s="102">
        <v>1.8280000000000001</v>
      </c>
      <c r="H823" s="102">
        <v>1</v>
      </c>
      <c r="I823" s="102">
        <v>0</v>
      </c>
      <c r="J823" s="167">
        <f>IFERROR(H823*VLOOKUP(A823, 'Advanced Parameters'!$B$7:$G$20, 6, FALSE)*VLOOKUP(A823, 'Growth Parameters'!$B$6:$H$19, 6, FALSE), 0)</f>
        <v>1</v>
      </c>
      <c r="K823" s="167">
        <f>IFERROR(IF('Advanced Parameters'!$C$5="n",'Raw Data'!I823*VLOOKUP(A823,'Advanced Parameters'!$B$7:$G$20,6,FALSE),J823*VLOOKUP(A823,'Advanced Parameters'!$B$7:$G$20,2,FALSE))*VLOOKUP(A823, 'Growth Parameters'!$B$6:$H$19, 6, FALSE), 0)</f>
        <v>0</v>
      </c>
      <c r="L823" s="167">
        <f t="shared" si="404"/>
        <v>1</v>
      </c>
      <c r="M823" s="168">
        <f>IFERROR(IF(G823="NA","NA",IF(G823&gt;'APC Parameters'!$K$6+VLOOKUP('Raw Data'!A823, 'APC Parameters'!$H$7:$L$20, 4, FALSE), 'APC Parameters'!$L$6+VLOOKUP('Raw Data'!A823, 'APC Parameters'!$H$7:$L$20, 5, FALSE), G823*('APC Parameters'!$J$6+VLOOKUP('Raw Data'!A823, 'APC Parameters'!$H$7:$L$20, 3, FALSE))+'APC Parameters'!$I$6+VLOOKUP('Raw Data'!A823, 'APC Parameters'!$H$7:$L$20, 2, FALSE))), 0)</f>
        <v>2444.4632000000001</v>
      </c>
      <c r="N823" s="168">
        <f t="shared" si="374"/>
        <v>2444.4632000000001</v>
      </c>
      <c r="O823" s="168">
        <f>IFERROR(IF(M823="NA",VLOOKUP(D823,'Internal Calculations'!$B$10:$C$11,2,FALSE), M823)*VLOOKUP(A823, 'Growth Parameters'!$B$6:$H$19, 7, FALSE), 0)</f>
        <v>2444.4632000000001</v>
      </c>
      <c r="P823" s="177">
        <f t="shared" si="375"/>
        <v>2444.4632000000001</v>
      </c>
      <c r="Q823" s="178">
        <f>IF('Funding Allocation Parameters'!$C$5="Basic Library Subsidy", MIN(O823*('Funding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MIN($O823*(VLOOKUP(CONCATENATE($A823, 'Funding Allocation Parameters'!$I$5), 'Library Subsidy Complex'!$C$2:$J$55, 2, FALSE)), VLOOKUP(CONCATENATE($A823, 'Funding Allocation Parameters'!$I$5), 'Library Subsidy Complex'!$C$2:$J$55, 4, FALSE)), 0)))))</f>
        <v>1189</v>
      </c>
      <c r="R823" s="178">
        <f>IF('Funding Allocation Parameters'!$C$5="Basic Library Subsidy", 0, IF('Funding Allocation Parameters'!$C$5="Grant funding",MIN(O823*('Funding Allocation Parameters'!$E$5), 'Funding Allocation Parameters'!$G$5), IF('Funding Allocation Parameters'!$C$5="Other author funding", 0, IF('Funding Allocation Parameters'!$C$5="Any discretionary funds (grants if available, other if no grants)", MIN(O823*('Funding Allocation Parameters'!$E$5), 'Funding Allocation Parameters'!$G$5), IF('Funding Allocation Parameters'!$C$5="Complex Library Subsidy", 0, 0)))))</f>
        <v>0</v>
      </c>
      <c r="S823" s="178">
        <f>IF('Funding Allocation Parameters'!$C$5="Basic Library Subsidy", 0, IF('Funding Allocation Parameters'!$C$5="Grant funding", 0, IF('Funding Allocation Parameters'!$C$5="Other author funding",  MIN(O823*('Funding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3" s="178">
        <f>IF('Funding Allocation Parameters'!$C$5="Basic Library Subsidy", MIN(O823*('Funding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MIN($O823*(VLOOKUP(CONCATENATE($A823, 'Funding Allocation Parameters'!$I$5), 'Library Subsidy Complex'!$C$2:$J$55, 6, FALSE)), VLOOKUP(CONCATENATE($A823, 'Funding Allocation Parameters'!$I$5), 'Library Subsidy Complex'!$C$2:$J$55, 8, FALSE)), 0)))))</f>
        <v>1189</v>
      </c>
      <c r="U823" s="178">
        <f>IF('Funding Allocation Parameters'!$C$5="Basic Library Subsidy", 0, IF('Funding Allocation Parameters'!$C$5="Grant funding", 0, IF('Funding Allocation Parameters'!$C$5="Other author funding",  MIN(O823*('Funding Allocation Parameters'!$E$5), 'Funding Allocation Parameters'!$G$5), IF('Funding Allocation Parameters'!$C$5="Any discretionary funds (grants if available, other if no grants)", MIN(O823*('Funding Allocation Parameters'!$E$5), 'Funding Allocation Parameters'!$G$5), IF('Funding Allocation Parameters'!$C$5="Complex Library Subsidy", 0, 0)))))</f>
        <v>0</v>
      </c>
      <c r="V823" s="177">
        <f t="shared" si="376"/>
        <v>1255.4632000000001</v>
      </c>
      <c r="W823" s="177">
        <f t="shared" si="377"/>
        <v>1255.4632000000001</v>
      </c>
      <c r="X823" s="179">
        <f>IF('Funding Allocation Parameters'!$C$6="Basic Library Subsidy", MIN(V823*'Funding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MIN(V823*VLOOKUP(CONCATENATE($A823, 'Funding Allocation Parameters'!$I$6), 'Library Subsidy Complex'!$C$2:$J$55, 2, FALSE), VLOOKUP(CONCATENATE($A823, 'Funding Allocation Parameters'!$I$6), 'Library Subsidy Complex'!$C$2:$J$55, 4, FALSE)), 0)))))</f>
        <v>0</v>
      </c>
      <c r="Y823" s="179">
        <f>IF('Funding Allocation Parameters'!$C$6="Basic Library Subsidy", 0, IF('Funding Allocation Parameters'!$C$6="Grant funding",MIN(V823*'Funding Allocation Parameters'!$E$6, 'Funding Allocation Parameters'!$G$6), IF('Funding Allocation Parameters'!$C$6="Other author funding", 0, IF('Funding Allocation Parameters'!$C$6="Any discretionary funds (grants if available, other if no grants)", MIN(V823*'Funding Allocation Parameters'!$E$6, 'Funding Allocation Parameters'!$G$6), IF('Funding Allocation Parameters'!$C$6="Complex Library Subsidy", 0, 0)))))</f>
        <v>1255.4632000000001</v>
      </c>
      <c r="Z823" s="179">
        <f>IF('Funding Allocation Parameters'!$C$6="Basic Library Subsidy", 0, IF('Funding Allocation Parameters'!$C$6="Grant funding", 0, IF('Funding Allocation Parameters'!$C$6="Other author funding",  MIN(V823*'Funding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3" s="179">
        <f>IF('Funding Allocation Parameters'!$C$6="Basic Library Subsidy", MIN(W823*'Funding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MIN(W823*VLOOKUP(CONCATENATE($A823, 'Funding Allocation Parameters'!$I$6), 'Library Subsidy Complex'!$C$2:$J$55, 6, FALSE), VLOOKUP(CONCATENATE($A823, 'Funding Allocation Parameters'!$I$6), 'Library Subsidy Complex'!$C$2:$J$55, 8, FALSE)), 0)))))</f>
        <v>0</v>
      </c>
      <c r="AB823" s="179">
        <f>IF('Funding Allocation Parameters'!$C$6="Basic Library Subsidy", 0, IF('Funding Allocation Parameters'!$C$6="Grant funding", 0, IF('Funding Allocation Parameters'!$C$6="Other author funding",  MIN(W823*'Funding Allocation Parameters'!$E$6, 'Funding Allocation Parameters'!$G$6), IF('Funding Allocation Parameters'!$C$6="Any discretionary funds (grants if available, other if no grants)", MIN(W823*'Funding Allocation Parameters'!$E$6, 'Funding Allocation Parameters'!$G$6), IF('Funding Allocation Parameters'!$C$6="Complex Library Subsidy", 0, 0)))))</f>
        <v>1255.4632000000001</v>
      </c>
      <c r="AC823" s="177">
        <f t="shared" si="378"/>
        <v>0</v>
      </c>
      <c r="AD823" s="177">
        <f t="shared" si="379"/>
        <v>0</v>
      </c>
      <c r="AE823" s="180">
        <f>IF('Funding Allocation Parameters'!$C$7="Basic Library Subsidy", MIN(AC823*'Funding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MIN(AC823*VLOOKUP(CONCATENATE($A823, 'Funding Allocation Parameters'!$I$7), 'Library Subsidy Complex'!$C$2:$J$55, 2, FALSE), VLOOKUP(CONCATENATE($A823, 'Funding Allocation Parameters'!$I$7), 'Library Subsidy Complex'!$C$2:$J$55, 4, FALSE)), 0)))))</f>
        <v>0</v>
      </c>
      <c r="AF823" s="180">
        <f>IF('Funding Allocation Parameters'!$C$7="Basic Library Subsidy", 0, IF('Funding Allocation Parameters'!$C$7="Grant funding",MIN(AC823*'Funding Allocation Parameters'!$E$7, 'Funding Allocation Parameters'!$G$7), IF('Funding Allocation Parameters'!$C$7="Other author funding", 0, IF('Funding Allocation Parameters'!$C$7="Any discretionary funds (grants if available, other if no grants)", MIN(AC823*'Funding Allocation Parameters'!$E$7, 'Funding Allocation Parameters'!$G$7), IF('Funding Allocation Parameters'!$C$7="Complex Library Subsidy", 0, 0)))))</f>
        <v>0</v>
      </c>
      <c r="AG823" s="180">
        <f>IF('Funding Allocation Parameters'!$C$7="Basic Library Subsidy", 0, IF('Funding Allocation Parameters'!$C$7="Grant funding", 0, IF('Funding Allocation Parameters'!$C$7="Other author funding",  MIN(AC823*'Funding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3" s="180">
        <f>IF('Funding Allocation Parameters'!$C$7="Basic Library Subsidy", MIN(AD823*'Funding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MIN(AD823*VLOOKUP(CONCATENATE($A823, 'Funding Allocation Parameters'!$I$7), 'Library Subsidy Complex'!$C$2:$J$55, 6, FALSE), VLOOKUP(CONCATENATE($A823, 'Funding Allocation Parameters'!$I$7), 'Library Subsidy Complex'!$C$2:$J$55, 8, FALSE)), 0)))))</f>
        <v>0</v>
      </c>
      <c r="AI823" s="180">
        <f>IF('Funding Allocation Parameters'!$C$7="Basic Library Subsidy", 0, IF('Funding Allocation Parameters'!$C$7="Grant funding", 0, IF('Funding Allocation Parameters'!$C$7="Other author funding",  MIN(AD823*'Funding Allocation Parameters'!$E$7, 'Funding Allocation Parameters'!$G$7), IF('Funding Allocation Parameters'!$C$7="Any discretionary funds (grants if available, other if no grants)", MIN(AD823*'Funding Allocation Parameters'!$E$7, 'Funding Allocation Parameters'!$G$7), IF('Funding Allocation Parameters'!$C$7="Complex Library Subsidy", 0, 0)))))</f>
        <v>0</v>
      </c>
      <c r="AJ823" s="177">
        <f t="shared" si="380"/>
        <v>0</v>
      </c>
      <c r="AK823" s="177">
        <f t="shared" si="381"/>
        <v>0</v>
      </c>
      <c r="AL823" s="181">
        <f>IF('Funding Allocation Parameters'!$C$8="Basic Library Subsidy", MIN(AJ823*'Funding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MIN(AJ823*VLOOKUP(CONCATENATE($A823, 'Funding Allocation Parameters'!$I$8), 'Library Subsidy Complex'!$C$2:$J$55, 2, FALSE), VLOOKUP(CONCATENATE($A823, 'Funding Allocation Parameters'!$I$8), 'Library Subsidy Complex'!$C$2:$J$55, 4, FALSE)), 0)))))</f>
        <v>0</v>
      </c>
      <c r="AM823" s="181">
        <f>IF('Funding Allocation Parameters'!$C$8="Basic Library Subsidy", 0, IF('Funding Allocation Parameters'!$C$8="Grant funding",MIN(AJ823*'Funding Allocation Parameters'!$E$8, 'Funding Allocation Parameters'!$G$8), IF('Funding Allocation Parameters'!$C$8="Other author funding", 0, IF('Funding Allocation Parameters'!$C$8="Any discretionary funds (grants if available, other if no grants)", MIN(AJ823*'Funding Allocation Parameters'!$E$8, 'Funding Allocation Parameters'!$G$8), IF('Funding Allocation Parameters'!$C$8="Complex Library Subsidy", 0, 0)))))</f>
        <v>0</v>
      </c>
      <c r="AN823" s="181">
        <f>IF('Funding Allocation Parameters'!$C$8="Basic Library Subsidy", 0, IF('Funding Allocation Parameters'!$C$8="Grant funding", 0, IF('Funding Allocation Parameters'!$C$8="Other author funding",  MIN(AJ823*'Funding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3" s="181">
        <f>IF('Funding Allocation Parameters'!$C$8="Basic Library Subsidy", MIN(AK823*'Funding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MIN(AK823*VLOOKUP(CONCATENATE($A823, 'Funding Allocation Parameters'!$I$8), 'Library Subsidy Complex'!$C$2:$J$55, 6, FALSE), VLOOKUP(CONCATENATE($A823, 'Funding Allocation Parameters'!$I$8), 'Library Subsidy Complex'!$C$2:$J$55, 8, FALSE)), 0)))))</f>
        <v>0</v>
      </c>
      <c r="AP823" s="181">
        <f>IF('Funding Allocation Parameters'!$C$8="Basic Library Subsidy", 0, IF('Funding Allocation Parameters'!$C$8="Grant funding", 0, IF('Funding Allocation Parameters'!$C$8="Other author funding",  MIN(AK823*'Funding Allocation Parameters'!$E$8, 'Funding Allocation Parameters'!$G$8), IF('Funding Allocation Parameters'!$C$8="Any discretionary funds (grants if available, other if no grants)", MIN(AK823*'Funding Allocation Parameters'!$E$8, 'Funding Allocation Parameters'!$G$8), IF('Funding Allocation Parameters'!$C$8="Complex Library Subsidy", 0, 0)))))</f>
        <v>0</v>
      </c>
      <c r="AQ823" s="177">
        <f t="shared" si="382"/>
        <v>0</v>
      </c>
      <c r="AR823" s="177">
        <f t="shared" si="383"/>
        <v>0</v>
      </c>
      <c r="AS823" s="182">
        <f t="shared" si="384"/>
        <v>1189</v>
      </c>
      <c r="AT823" s="182">
        <f t="shared" si="385"/>
        <v>1255.4632000000001</v>
      </c>
      <c r="AU823" s="182">
        <f t="shared" si="386"/>
        <v>0</v>
      </c>
      <c r="AV823" s="182">
        <f t="shared" si="387"/>
        <v>1189</v>
      </c>
      <c r="AW823" s="182">
        <f t="shared" si="388"/>
        <v>1255.4632000000001</v>
      </c>
      <c r="AX823" s="183">
        <f t="shared" si="389"/>
        <v>0</v>
      </c>
      <c r="AY823" s="183">
        <f t="shared" si="390"/>
        <v>0</v>
      </c>
      <c r="AZ823" s="183">
        <f t="shared" si="391"/>
        <v>0</v>
      </c>
      <c r="BA823" s="183">
        <f t="shared" si="392"/>
        <v>1189</v>
      </c>
      <c r="BB823" s="183">
        <f t="shared" si="393"/>
        <v>1255.4632000000001</v>
      </c>
      <c r="BC823" s="184">
        <f t="shared" si="394"/>
        <v>1189</v>
      </c>
      <c r="BD823" s="184">
        <f t="shared" si="395"/>
        <v>0</v>
      </c>
      <c r="BE823" s="184">
        <f t="shared" si="396"/>
        <v>0</v>
      </c>
      <c r="BF823" s="184">
        <f t="shared" si="397"/>
        <v>1255.4632000000001</v>
      </c>
      <c r="BG823" s="102">
        <f t="shared" si="398"/>
        <v>0</v>
      </c>
      <c r="BH823" s="102">
        <f t="shared" si="399"/>
        <v>0</v>
      </c>
      <c r="BI823" s="102">
        <f t="shared" si="400"/>
        <v>0</v>
      </c>
      <c r="BJ823" s="102">
        <f t="shared" si="401"/>
        <v>0</v>
      </c>
      <c r="BK823" s="102">
        <f t="shared" si="402"/>
        <v>1</v>
      </c>
      <c r="BL823" s="102">
        <f t="shared" si="403"/>
        <v>0</v>
      </c>
      <c r="BN823" s="102"/>
    </row>
    <row r="824" spans="1:66" x14ac:dyDescent="0.25">
      <c r="A824" s="102" t="s">
        <v>25</v>
      </c>
      <c r="B824" s="102" t="s">
        <v>8</v>
      </c>
      <c r="C824" s="102" t="s">
        <v>8</v>
      </c>
      <c r="D824" s="102" t="s">
        <v>27</v>
      </c>
      <c r="E824" s="102" t="s">
        <v>1514</v>
      </c>
      <c r="F824" s="102" t="s">
        <v>1515</v>
      </c>
      <c r="G824" s="102">
        <v>1.238</v>
      </c>
      <c r="H824" s="102">
        <v>1</v>
      </c>
      <c r="I824" s="102">
        <v>0.498</v>
      </c>
      <c r="J824" s="167">
        <f>IFERROR(H824*VLOOKUP(A824, 'Advanced Parameters'!$B$7:$G$20, 6, FALSE)*VLOOKUP(A824, 'Growth Parameters'!$B$6:$H$19, 6, FALSE), 0)</f>
        <v>1</v>
      </c>
      <c r="K824" s="167">
        <f>IFERROR(IF('Advanced Parameters'!$C$5="n",'Raw Data'!I824*VLOOKUP(A824,'Advanced Parameters'!$B$7:$G$20,6,FALSE),J824*VLOOKUP(A824,'Advanced Parameters'!$B$7:$G$20,2,FALSE))*VLOOKUP(A824, 'Growth Parameters'!$B$6:$H$19, 6, FALSE), 0)</f>
        <v>0.498</v>
      </c>
      <c r="L824" s="167">
        <f t="shared" si="404"/>
        <v>0.502</v>
      </c>
      <c r="M824" s="168">
        <f>IFERROR(IF(G824="NA","NA",IF(G824&gt;'APC Parameters'!$K$6+VLOOKUP('Raw Data'!A824, 'APC Parameters'!$H$7:$L$20, 4, FALSE), 'APC Parameters'!$L$6+VLOOKUP('Raw Data'!A824, 'APC Parameters'!$H$7:$L$20, 5, FALSE), G824*('APC Parameters'!$J$6+VLOOKUP('Raw Data'!A824, 'APC Parameters'!$H$7:$L$20, 3, FALSE))+'APC Parameters'!$I$6+VLOOKUP('Raw Data'!A824, 'APC Parameters'!$H$7:$L$20, 2, FALSE))), 0)</f>
        <v>2025.9171999999999</v>
      </c>
      <c r="N824" s="168">
        <f t="shared" si="374"/>
        <v>2025.9171999999999</v>
      </c>
      <c r="O824" s="168">
        <f>IFERROR(IF(M824="NA",VLOOKUP(D824,'Internal Calculations'!$B$10:$C$11,2,FALSE), M824)*VLOOKUP(A824, 'Growth Parameters'!$B$6:$H$19, 7, FALSE), 0)</f>
        <v>2025.9171999999999</v>
      </c>
      <c r="P824" s="177">
        <f t="shared" si="375"/>
        <v>2025.9171999999999</v>
      </c>
      <c r="Q824" s="178">
        <f>IF('Funding Allocation Parameters'!$C$5="Basic Library Subsidy", MIN(O824*('Funding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MIN($O824*(VLOOKUP(CONCATENATE($A824, 'Funding Allocation Parameters'!$I$5), 'Library Subsidy Complex'!$C$2:$J$55, 2, FALSE)), VLOOKUP(CONCATENATE($A824, 'Funding Allocation Parameters'!$I$5), 'Library Subsidy Complex'!$C$2:$J$55, 4, FALSE)), 0)))))</f>
        <v>1189</v>
      </c>
      <c r="R824" s="178">
        <f>IF('Funding Allocation Parameters'!$C$5="Basic Library Subsidy", 0, IF('Funding Allocation Parameters'!$C$5="Grant funding",MIN(O824*('Funding Allocation Parameters'!$E$5), 'Funding Allocation Parameters'!$G$5), IF('Funding Allocation Parameters'!$C$5="Other author funding", 0, IF('Funding Allocation Parameters'!$C$5="Any discretionary funds (grants if available, other if no grants)", MIN(O824*('Funding Allocation Parameters'!$E$5), 'Funding Allocation Parameters'!$G$5), IF('Funding Allocation Parameters'!$C$5="Complex Library Subsidy", 0, 0)))))</f>
        <v>0</v>
      </c>
      <c r="S824" s="178">
        <f>IF('Funding Allocation Parameters'!$C$5="Basic Library Subsidy", 0, IF('Funding Allocation Parameters'!$C$5="Grant funding", 0, IF('Funding Allocation Parameters'!$C$5="Other author funding",  MIN(O824*('Funding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4" s="178">
        <f>IF('Funding Allocation Parameters'!$C$5="Basic Library Subsidy", MIN(O824*('Funding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MIN($O824*(VLOOKUP(CONCATENATE($A824, 'Funding Allocation Parameters'!$I$5), 'Library Subsidy Complex'!$C$2:$J$55, 6, FALSE)), VLOOKUP(CONCATENATE($A824, 'Funding Allocation Parameters'!$I$5), 'Library Subsidy Complex'!$C$2:$J$55, 8, FALSE)), 0)))))</f>
        <v>1189</v>
      </c>
      <c r="U824" s="178">
        <f>IF('Funding Allocation Parameters'!$C$5="Basic Library Subsidy", 0, IF('Funding Allocation Parameters'!$C$5="Grant funding", 0, IF('Funding Allocation Parameters'!$C$5="Other author funding",  MIN(O824*('Funding Allocation Parameters'!$E$5), 'Funding Allocation Parameters'!$G$5), IF('Funding Allocation Parameters'!$C$5="Any discretionary funds (grants if available, other if no grants)", MIN(O824*('Funding Allocation Parameters'!$E$5), 'Funding Allocation Parameters'!$G$5), IF('Funding Allocation Parameters'!$C$5="Complex Library Subsidy", 0, 0)))))</f>
        <v>0</v>
      </c>
      <c r="V824" s="177">
        <f t="shared" si="376"/>
        <v>836.91719999999987</v>
      </c>
      <c r="W824" s="177">
        <f t="shared" si="377"/>
        <v>836.91719999999987</v>
      </c>
      <c r="X824" s="179">
        <f>IF('Funding Allocation Parameters'!$C$6="Basic Library Subsidy", MIN(V824*'Funding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MIN(V824*VLOOKUP(CONCATENATE($A824, 'Funding Allocation Parameters'!$I$6), 'Library Subsidy Complex'!$C$2:$J$55, 2, FALSE), VLOOKUP(CONCATENATE($A824, 'Funding Allocation Parameters'!$I$6), 'Library Subsidy Complex'!$C$2:$J$55, 4, FALSE)), 0)))))</f>
        <v>0</v>
      </c>
      <c r="Y824" s="179">
        <f>IF('Funding Allocation Parameters'!$C$6="Basic Library Subsidy", 0, IF('Funding Allocation Parameters'!$C$6="Grant funding",MIN(V824*'Funding Allocation Parameters'!$E$6, 'Funding Allocation Parameters'!$G$6), IF('Funding Allocation Parameters'!$C$6="Other author funding", 0, IF('Funding Allocation Parameters'!$C$6="Any discretionary funds (grants if available, other if no grants)", MIN(V824*'Funding Allocation Parameters'!$E$6, 'Funding Allocation Parameters'!$G$6), IF('Funding Allocation Parameters'!$C$6="Complex Library Subsidy", 0, 0)))))</f>
        <v>836.91719999999987</v>
      </c>
      <c r="Z824" s="179">
        <f>IF('Funding Allocation Parameters'!$C$6="Basic Library Subsidy", 0, IF('Funding Allocation Parameters'!$C$6="Grant funding", 0, IF('Funding Allocation Parameters'!$C$6="Other author funding",  MIN(V824*'Funding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4" s="179">
        <f>IF('Funding Allocation Parameters'!$C$6="Basic Library Subsidy", MIN(W824*'Funding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MIN(W824*VLOOKUP(CONCATENATE($A824, 'Funding Allocation Parameters'!$I$6), 'Library Subsidy Complex'!$C$2:$J$55, 6, FALSE), VLOOKUP(CONCATENATE($A824, 'Funding Allocation Parameters'!$I$6), 'Library Subsidy Complex'!$C$2:$J$55, 8, FALSE)), 0)))))</f>
        <v>0</v>
      </c>
      <c r="AB824" s="179">
        <f>IF('Funding Allocation Parameters'!$C$6="Basic Library Subsidy", 0, IF('Funding Allocation Parameters'!$C$6="Grant funding", 0, IF('Funding Allocation Parameters'!$C$6="Other author funding",  MIN(W824*'Funding Allocation Parameters'!$E$6, 'Funding Allocation Parameters'!$G$6), IF('Funding Allocation Parameters'!$C$6="Any discretionary funds (grants if available, other if no grants)", MIN(W824*'Funding Allocation Parameters'!$E$6, 'Funding Allocation Parameters'!$G$6), IF('Funding Allocation Parameters'!$C$6="Complex Library Subsidy", 0, 0)))))</f>
        <v>836.91719999999987</v>
      </c>
      <c r="AC824" s="177">
        <f t="shared" si="378"/>
        <v>0</v>
      </c>
      <c r="AD824" s="177">
        <f t="shared" si="379"/>
        <v>0</v>
      </c>
      <c r="AE824" s="180">
        <f>IF('Funding Allocation Parameters'!$C$7="Basic Library Subsidy", MIN(AC824*'Funding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MIN(AC824*VLOOKUP(CONCATENATE($A824, 'Funding Allocation Parameters'!$I$7), 'Library Subsidy Complex'!$C$2:$J$55, 2, FALSE), VLOOKUP(CONCATENATE($A824, 'Funding Allocation Parameters'!$I$7), 'Library Subsidy Complex'!$C$2:$J$55, 4, FALSE)), 0)))))</f>
        <v>0</v>
      </c>
      <c r="AF824" s="180">
        <f>IF('Funding Allocation Parameters'!$C$7="Basic Library Subsidy", 0, IF('Funding Allocation Parameters'!$C$7="Grant funding",MIN(AC824*'Funding Allocation Parameters'!$E$7, 'Funding Allocation Parameters'!$G$7), IF('Funding Allocation Parameters'!$C$7="Other author funding", 0, IF('Funding Allocation Parameters'!$C$7="Any discretionary funds (grants if available, other if no grants)", MIN(AC824*'Funding Allocation Parameters'!$E$7, 'Funding Allocation Parameters'!$G$7), IF('Funding Allocation Parameters'!$C$7="Complex Library Subsidy", 0, 0)))))</f>
        <v>0</v>
      </c>
      <c r="AG824" s="180">
        <f>IF('Funding Allocation Parameters'!$C$7="Basic Library Subsidy", 0, IF('Funding Allocation Parameters'!$C$7="Grant funding", 0, IF('Funding Allocation Parameters'!$C$7="Other author funding",  MIN(AC824*'Funding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4" s="180">
        <f>IF('Funding Allocation Parameters'!$C$7="Basic Library Subsidy", MIN(AD824*'Funding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MIN(AD824*VLOOKUP(CONCATENATE($A824, 'Funding Allocation Parameters'!$I$7), 'Library Subsidy Complex'!$C$2:$J$55, 6, FALSE), VLOOKUP(CONCATENATE($A824, 'Funding Allocation Parameters'!$I$7), 'Library Subsidy Complex'!$C$2:$J$55, 8, FALSE)), 0)))))</f>
        <v>0</v>
      </c>
      <c r="AI824" s="180">
        <f>IF('Funding Allocation Parameters'!$C$7="Basic Library Subsidy", 0, IF('Funding Allocation Parameters'!$C$7="Grant funding", 0, IF('Funding Allocation Parameters'!$C$7="Other author funding",  MIN(AD824*'Funding Allocation Parameters'!$E$7, 'Funding Allocation Parameters'!$G$7), IF('Funding Allocation Parameters'!$C$7="Any discretionary funds (grants if available, other if no grants)", MIN(AD824*'Funding Allocation Parameters'!$E$7, 'Funding Allocation Parameters'!$G$7), IF('Funding Allocation Parameters'!$C$7="Complex Library Subsidy", 0, 0)))))</f>
        <v>0</v>
      </c>
      <c r="AJ824" s="177">
        <f t="shared" si="380"/>
        <v>0</v>
      </c>
      <c r="AK824" s="177">
        <f t="shared" si="381"/>
        <v>0</v>
      </c>
      <c r="AL824" s="181">
        <f>IF('Funding Allocation Parameters'!$C$8="Basic Library Subsidy", MIN(AJ824*'Funding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MIN(AJ824*VLOOKUP(CONCATENATE($A824, 'Funding Allocation Parameters'!$I$8), 'Library Subsidy Complex'!$C$2:$J$55, 2, FALSE), VLOOKUP(CONCATENATE($A824, 'Funding Allocation Parameters'!$I$8), 'Library Subsidy Complex'!$C$2:$J$55, 4, FALSE)), 0)))))</f>
        <v>0</v>
      </c>
      <c r="AM824" s="181">
        <f>IF('Funding Allocation Parameters'!$C$8="Basic Library Subsidy", 0, IF('Funding Allocation Parameters'!$C$8="Grant funding",MIN(AJ824*'Funding Allocation Parameters'!$E$8, 'Funding Allocation Parameters'!$G$8), IF('Funding Allocation Parameters'!$C$8="Other author funding", 0, IF('Funding Allocation Parameters'!$C$8="Any discretionary funds (grants if available, other if no grants)", MIN(AJ824*'Funding Allocation Parameters'!$E$8, 'Funding Allocation Parameters'!$G$8), IF('Funding Allocation Parameters'!$C$8="Complex Library Subsidy", 0, 0)))))</f>
        <v>0</v>
      </c>
      <c r="AN824" s="181">
        <f>IF('Funding Allocation Parameters'!$C$8="Basic Library Subsidy", 0, IF('Funding Allocation Parameters'!$C$8="Grant funding", 0, IF('Funding Allocation Parameters'!$C$8="Other author funding",  MIN(AJ824*'Funding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4" s="181">
        <f>IF('Funding Allocation Parameters'!$C$8="Basic Library Subsidy", MIN(AK824*'Funding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MIN(AK824*VLOOKUP(CONCATENATE($A824, 'Funding Allocation Parameters'!$I$8), 'Library Subsidy Complex'!$C$2:$J$55, 6, FALSE), VLOOKUP(CONCATENATE($A824, 'Funding Allocation Parameters'!$I$8), 'Library Subsidy Complex'!$C$2:$J$55, 8, FALSE)), 0)))))</f>
        <v>0</v>
      </c>
      <c r="AP824" s="181">
        <f>IF('Funding Allocation Parameters'!$C$8="Basic Library Subsidy", 0, IF('Funding Allocation Parameters'!$C$8="Grant funding", 0, IF('Funding Allocation Parameters'!$C$8="Other author funding",  MIN(AK824*'Funding Allocation Parameters'!$E$8, 'Funding Allocation Parameters'!$G$8), IF('Funding Allocation Parameters'!$C$8="Any discretionary funds (grants if available, other if no grants)", MIN(AK824*'Funding Allocation Parameters'!$E$8, 'Funding Allocation Parameters'!$G$8), IF('Funding Allocation Parameters'!$C$8="Complex Library Subsidy", 0, 0)))))</f>
        <v>0</v>
      </c>
      <c r="AQ824" s="177">
        <f t="shared" si="382"/>
        <v>0</v>
      </c>
      <c r="AR824" s="177">
        <f t="shared" si="383"/>
        <v>0</v>
      </c>
      <c r="AS824" s="182">
        <f t="shared" si="384"/>
        <v>1189</v>
      </c>
      <c r="AT824" s="182">
        <f t="shared" si="385"/>
        <v>836.91719999999987</v>
      </c>
      <c r="AU824" s="182">
        <f t="shared" si="386"/>
        <v>0</v>
      </c>
      <c r="AV824" s="182">
        <f t="shared" si="387"/>
        <v>1189</v>
      </c>
      <c r="AW824" s="182">
        <f t="shared" si="388"/>
        <v>836.91719999999987</v>
      </c>
      <c r="AX824" s="183">
        <f t="shared" si="389"/>
        <v>592.12199999999996</v>
      </c>
      <c r="AY824" s="183">
        <f t="shared" si="390"/>
        <v>416.78476559999996</v>
      </c>
      <c r="AZ824" s="183">
        <f t="shared" si="391"/>
        <v>0</v>
      </c>
      <c r="BA824" s="183">
        <f t="shared" si="392"/>
        <v>596.87800000000004</v>
      </c>
      <c r="BB824" s="183">
        <f t="shared" si="393"/>
        <v>420.13243439999991</v>
      </c>
      <c r="BC824" s="184">
        <f t="shared" si="394"/>
        <v>1189</v>
      </c>
      <c r="BD824" s="184">
        <f t="shared" si="395"/>
        <v>0</v>
      </c>
      <c r="BE824" s="184">
        <f t="shared" si="396"/>
        <v>416.78476559999996</v>
      </c>
      <c r="BF824" s="184">
        <f t="shared" si="397"/>
        <v>420.13243439999991</v>
      </c>
      <c r="BG824" s="102">
        <f t="shared" si="398"/>
        <v>0</v>
      </c>
      <c r="BH824" s="102">
        <f t="shared" si="399"/>
        <v>0</v>
      </c>
      <c r="BI824" s="102">
        <f t="shared" si="400"/>
        <v>0</v>
      </c>
      <c r="BJ824" s="102">
        <f t="shared" si="401"/>
        <v>0.498</v>
      </c>
      <c r="BK824" s="102">
        <f t="shared" si="402"/>
        <v>0.502</v>
      </c>
      <c r="BL824" s="102">
        <f t="shared" si="403"/>
        <v>0</v>
      </c>
      <c r="BN824" s="102"/>
    </row>
    <row r="825" spans="1:66" x14ac:dyDescent="0.25">
      <c r="A825" s="102" t="s">
        <v>13</v>
      </c>
      <c r="B825" s="102" t="s">
        <v>8</v>
      </c>
      <c r="C825" s="102" t="s">
        <v>8</v>
      </c>
      <c r="D825" s="102" t="s">
        <v>27</v>
      </c>
      <c r="E825" s="102" t="s">
        <v>315</v>
      </c>
      <c r="F825" s="102" t="s">
        <v>1516</v>
      </c>
      <c r="G825" s="102">
        <v>1.6579999999999999</v>
      </c>
      <c r="H825" s="102">
        <v>1</v>
      </c>
      <c r="I825" s="102">
        <v>1</v>
      </c>
      <c r="J825" s="167">
        <f>IFERROR(H825*VLOOKUP(A825, 'Advanced Parameters'!$B$7:$G$20, 6, FALSE)*VLOOKUP(A825, 'Growth Parameters'!$B$6:$H$19, 6, FALSE), 0)</f>
        <v>1</v>
      </c>
      <c r="K825" s="167">
        <f>IFERROR(IF('Advanced Parameters'!$C$5="n",'Raw Data'!I825*VLOOKUP(A825,'Advanced Parameters'!$B$7:$G$20,6,FALSE),J825*VLOOKUP(A825,'Advanced Parameters'!$B$7:$G$20,2,FALSE))*VLOOKUP(A825, 'Growth Parameters'!$B$6:$H$19, 6, FALSE), 0)</f>
        <v>1</v>
      </c>
      <c r="L825" s="167">
        <f t="shared" si="404"/>
        <v>0</v>
      </c>
      <c r="M825" s="168">
        <f>IFERROR(IF(G825="NA","NA",IF(G825&gt;'APC Parameters'!$K$6+VLOOKUP('Raw Data'!A825, 'APC Parameters'!$H$7:$L$20, 4, FALSE), 'APC Parameters'!$L$6+VLOOKUP('Raw Data'!A825, 'APC Parameters'!$H$7:$L$20, 5, FALSE), G825*('APC Parameters'!$J$6+VLOOKUP('Raw Data'!A825, 'APC Parameters'!$H$7:$L$20, 3, FALSE))+'APC Parameters'!$I$6+VLOOKUP('Raw Data'!A825, 'APC Parameters'!$H$7:$L$20, 2, FALSE))), 0)</f>
        <v>2323.8652000000002</v>
      </c>
      <c r="N825" s="168">
        <f t="shared" si="374"/>
        <v>2323.8652000000002</v>
      </c>
      <c r="O825" s="168">
        <f>IFERROR(IF(M825="NA",VLOOKUP(D825,'Internal Calculations'!$B$10:$C$11,2,FALSE), M825)*VLOOKUP(A825, 'Growth Parameters'!$B$6:$H$19, 7, FALSE), 0)</f>
        <v>2323.8652000000002</v>
      </c>
      <c r="P825" s="177">
        <f t="shared" si="375"/>
        <v>2323.8652000000002</v>
      </c>
      <c r="Q825" s="178">
        <f>IF('Funding Allocation Parameters'!$C$5="Basic Library Subsidy", MIN(O825*('Funding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MIN($O825*(VLOOKUP(CONCATENATE($A825, 'Funding Allocation Parameters'!$I$5), 'Library Subsidy Complex'!$C$2:$J$55, 2, FALSE)), VLOOKUP(CONCATENATE($A825, 'Funding Allocation Parameters'!$I$5), 'Library Subsidy Complex'!$C$2:$J$55, 4, FALSE)), 0)))))</f>
        <v>1189</v>
      </c>
      <c r="R825" s="178">
        <f>IF('Funding Allocation Parameters'!$C$5="Basic Library Subsidy", 0, IF('Funding Allocation Parameters'!$C$5="Grant funding",MIN(O825*('Funding Allocation Parameters'!$E$5), 'Funding Allocation Parameters'!$G$5), IF('Funding Allocation Parameters'!$C$5="Other author funding", 0, IF('Funding Allocation Parameters'!$C$5="Any discretionary funds (grants if available, other if no grants)", MIN(O825*('Funding Allocation Parameters'!$E$5), 'Funding Allocation Parameters'!$G$5), IF('Funding Allocation Parameters'!$C$5="Complex Library Subsidy", 0, 0)))))</f>
        <v>0</v>
      </c>
      <c r="S825" s="178">
        <f>IF('Funding Allocation Parameters'!$C$5="Basic Library Subsidy", 0, IF('Funding Allocation Parameters'!$C$5="Grant funding", 0, IF('Funding Allocation Parameters'!$C$5="Other author funding",  MIN(O825*('Funding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5" s="178">
        <f>IF('Funding Allocation Parameters'!$C$5="Basic Library Subsidy", MIN(O825*('Funding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MIN($O825*(VLOOKUP(CONCATENATE($A825, 'Funding Allocation Parameters'!$I$5), 'Library Subsidy Complex'!$C$2:$J$55, 6, FALSE)), VLOOKUP(CONCATENATE($A825, 'Funding Allocation Parameters'!$I$5), 'Library Subsidy Complex'!$C$2:$J$55, 8, FALSE)), 0)))))</f>
        <v>1189</v>
      </c>
      <c r="U825" s="178">
        <f>IF('Funding Allocation Parameters'!$C$5="Basic Library Subsidy", 0, IF('Funding Allocation Parameters'!$C$5="Grant funding", 0, IF('Funding Allocation Parameters'!$C$5="Other author funding",  MIN(O825*('Funding Allocation Parameters'!$E$5), 'Funding Allocation Parameters'!$G$5), IF('Funding Allocation Parameters'!$C$5="Any discretionary funds (grants if available, other if no grants)", MIN(O825*('Funding Allocation Parameters'!$E$5), 'Funding Allocation Parameters'!$G$5), IF('Funding Allocation Parameters'!$C$5="Complex Library Subsidy", 0, 0)))))</f>
        <v>0</v>
      </c>
      <c r="V825" s="177">
        <f t="shared" si="376"/>
        <v>1134.8652000000002</v>
      </c>
      <c r="W825" s="177">
        <f t="shared" si="377"/>
        <v>1134.8652000000002</v>
      </c>
      <c r="X825" s="179">
        <f>IF('Funding Allocation Parameters'!$C$6="Basic Library Subsidy", MIN(V825*'Funding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MIN(V825*VLOOKUP(CONCATENATE($A825, 'Funding Allocation Parameters'!$I$6), 'Library Subsidy Complex'!$C$2:$J$55, 2, FALSE), VLOOKUP(CONCATENATE($A825, 'Funding Allocation Parameters'!$I$6), 'Library Subsidy Complex'!$C$2:$J$55, 4, FALSE)), 0)))))</f>
        <v>0</v>
      </c>
      <c r="Y825" s="179">
        <f>IF('Funding Allocation Parameters'!$C$6="Basic Library Subsidy", 0, IF('Funding Allocation Parameters'!$C$6="Grant funding",MIN(V825*'Funding Allocation Parameters'!$E$6, 'Funding Allocation Parameters'!$G$6), IF('Funding Allocation Parameters'!$C$6="Other author funding", 0, IF('Funding Allocation Parameters'!$C$6="Any discretionary funds (grants if available, other if no grants)", MIN(V825*'Funding Allocation Parameters'!$E$6, 'Funding Allocation Parameters'!$G$6), IF('Funding Allocation Parameters'!$C$6="Complex Library Subsidy", 0, 0)))))</f>
        <v>1134.8652000000002</v>
      </c>
      <c r="Z825" s="179">
        <f>IF('Funding Allocation Parameters'!$C$6="Basic Library Subsidy", 0, IF('Funding Allocation Parameters'!$C$6="Grant funding", 0, IF('Funding Allocation Parameters'!$C$6="Other author funding",  MIN(V825*'Funding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5" s="179">
        <f>IF('Funding Allocation Parameters'!$C$6="Basic Library Subsidy", MIN(W825*'Funding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MIN(W825*VLOOKUP(CONCATENATE($A825, 'Funding Allocation Parameters'!$I$6), 'Library Subsidy Complex'!$C$2:$J$55, 6, FALSE), VLOOKUP(CONCATENATE($A825, 'Funding Allocation Parameters'!$I$6), 'Library Subsidy Complex'!$C$2:$J$55, 8, FALSE)), 0)))))</f>
        <v>0</v>
      </c>
      <c r="AB825" s="179">
        <f>IF('Funding Allocation Parameters'!$C$6="Basic Library Subsidy", 0, IF('Funding Allocation Parameters'!$C$6="Grant funding", 0, IF('Funding Allocation Parameters'!$C$6="Other author funding",  MIN(W825*'Funding Allocation Parameters'!$E$6, 'Funding Allocation Parameters'!$G$6), IF('Funding Allocation Parameters'!$C$6="Any discretionary funds (grants if available, other if no grants)", MIN(W825*'Funding Allocation Parameters'!$E$6, 'Funding Allocation Parameters'!$G$6), IF('Funding Allocation Parameters'!$C$6="Complex Library Subsidy", 0, 0)))))</f>
        <v>1134.8652000000002</v>
      </c>
      <c r="AC825" s="177">
        <f t="shared" si="378"/>
        <v>0</v>
      </c>
      <c r="AD825" s="177">
        <f t="shared" si="379"/>
        <v>0</v>
      </c>
      <c r="AE825" s="180">
        <f>IF('Funding Allocation Parameters'!$C$7="Basic Library Subsidy", MIN(AC825*'Funding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MIN(AC825*VLOOKUP(CONCATENATE($A825, 'Funding Allocation Parameters'!$I$7), 'Library Subsidy Complex'!$C$2:$J$55, 2, FALSE), VLOOKUP(CONCATENATE($A825, 'Funding Allocation Parameters'!$I$7), 'Library Subsidy Complex'!$C$2:$J$55, 4, FALSE)), 0)))))</f>
        <v>0</v>
      </c>
      <c r="AF825" s="180">
        <f>IF('Funding Allocation Parameters'!$C$7="Basic Library Subsidy", 0, IF('Funding Allocation Parameters'!$C$7="Grant funding",MIN(AC825*'Funding Allocation Parameters'!$E$7, 'Funding Allocation Parameters'!$G$7), IF('Funding Allocation Parameters'!$C$7="Other author funding", 0, IF('Funding Allocation Parameters'!$C$7="Any discretionary funds (grants if available, other if no grants)", MIN(AC825*'Funding Allocation Parameters'!$E$7, 'Funding Allocation Parameters'!$G$7), IF('Funding Allocation Parameters'!$C$7="Complex Library Subsidy", 0, 0)))))</f>
        <v>0</v>
      </c>
      <c r="AG825" s="180">
        <f>IF('Funding Allocation Parameters'!$C$7="Basic Library Subsidy", 0, IF('Funding Allocation Parameters'!$C$7="Grant funding", 0, IF('Funding Allocation Parameters'!$C$7="Other author funding",  MIN(AC825*'Funding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5" s="180">
        <f>IF('Funding Allocation Parameters'!$C$7="Basic Library Subsidy", MIN(AD825*'Funding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MIN(AD825*VLOOKUP(CONCATENATE($A825, 'Funding Allocation Parameters'!$I$7), 'Library Subsidy Complex'!$C$2:$J$55, 6, FALSE), VLOOKUP(CONCATENATE($A825, 'Funding Allocation Parameters'!$I$7), 'Library Subsidy Complex'!$C$2:$J$55, 8, FALSE)), 0)))))</f>
        <v>0</v>
      </c>
      <c r="AI825" s="180">
        <f>IF('Funding Allocation Parameters'!$C$7="Basic Library Subsidy", 0, IF('Funding Allocation Parameters'!$C$7="Grant funding", 0, IF('Funding Allocation Parameters'!$C$7="Other author funding",  MIN(AD825*'Funding Allocation Parameters'!$E$7, 'Funding Allocation Parameters'!$G$7), IF('Funding Allocation Parameters'!$C$7="Any discretionary funds (grants if available, other if no grants)", MIN(AD825*'Funding Allocation Parameters'!$E$7, 'Funding Allocation Parameters'!$G$7), IF('Funding Allocation Parameters'!$C$7="Complex Library Subsidy", 0, 0)))))</f>
        <v>0</v>
      </c>
      <c r="AJ825" s="177">
        <f t="shared" si="380"/>
        <v>0</v>
      </c>
      <c r="AK825" s="177">
        <f t="shared" si="381"/>
        <v>0</v>
      </c>
      <c r="AL825" s="181">
        <f>IF('Funding Allocation Parameters'!$C$8="Basic Library Subsidy", MIN(AJ825*'Funding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MIN(AJ825*VLOOKUP(CONCATENATE($A825, 'Funding Allocation Parameters'!$I$8), 'Library Subsidy Complex'!$C$2:$J$55, 2, FALSE), VLOOKUP(CONCATENATE($A825, 'Funding Allocation Parameters'!$I$8), 'Library Subsidy Complex'!$C$2:$J$55, 4, FALSE)), 0)))))</f>
        <v>0</v>
      </c>
      <c r="AM825" s="181">
        <f>IF('Funding Allocation Parameters'!$C$8="Basic Library Subsidy", 0, IF('Funding Allocation Parameters'!$C$8="Grant funding",MIN(AJ825*'Funding Allocation Parameters'!$E$8, 'Funding Allocation Parameters'!$G$8), IF('Funding Allocation Parameters'!$C$8="Other author funding", 0, IF('Funding Allocation Parameters'!$C$8="Any discretionary funds (grants if available, other if no grants)", MIN(AJ825*'Funding Allocation Parameters'!$E$8, 'Funding Allocation Parameters'!$G$8), IF('Funding Allocation Parameters'!$C$8="Complex Library Subsidy", 0, 0)))))</f>
        <v>0</v>
      </c>
      <c r="AN825" s="181">
        <f>IF('Funding Allocation Parameters'!$C$8="Basic Library Subsidy", 0, IF('Funding Allocation Parameters'!$C$8="Grant funding", 0, IF('Funding Allocation Parameters'!$C$8="Other author funding",  MIN(AJ825*'Funding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5" s="181">
        <f>IF('Funding Allocation Parameters'!$C$8="Basic Library Subsidy", MIN(AK825*'Funding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MIN(AK825*VLOOKUP(CONCATENATE($A825, 'Funding Allocation Parameters'!$I$8), 'Library Subsidy Complex'!$C$2:$J$55, 6, FALSE), VLOOKUP(CONCATENATE($A825, 'Funding Allocation Parameters'!$I$8), 'Library Subsidy Complex'!$C$2:$J$55, 8, FALSE)), 0)))))</f>
        <v>0</v>
      </c>
      <c r="AP825" s="181">
        <f>IF('Funding Allocation Parameters'!$C$8="Basic Library Subsidy", 0, IF('Funding Allocation Parameters'!$C$8="Grant funding", 0, IF('Funding Allocation Parameters'!$C$8="Other author funding",  MIN(AK825*'Funding Allocation Parameters'!$E$8, 'Funding Allocation Parameters'!$G$8), IF('Funding Allocation Parameters'!$C$8="Any discretionary funds (grants if available, other if no grants)", MIN(AK825*'Funding Allocation Parameters'!$E$8, 'Funding Allocation Parameters'!$G$8), IF('Funding Allocation Parameters'!$C$8="Complex Library Subsidy", 0, 0)))))</f>
        <v>0</v>
      </c>
      <c r="AQ825" s="177">
        <f t="shared" si="382"/>
        <v>0</v>
      </c>
      <c r="AR825" s="177">
        <f t="shared" si="383"/>
        <v>0</v>
      </c>
      <c r="AS825" s="182">
        <f t="shared" si="384"/>
        <v>1189</v>
      </c>
      <c r="AT825" s="182">
        <f t="shared" si="385"/>
        <v>1134.8652000000002</v>
      </c>
      <c r="AU825" s="182">
        <f t="shared" si="386"/>
        <v>0</v>
      </c>
      <c r="AV825" s="182">
        <f t="shared" si="387"/>
        <v>1189</v>
      </c>
      <c r="AW825" s="182">
        <f t="shared" si="388"/>
        <v>1134.8652000000002</v>
      </c>
      <c r="AX825" s="183">
        <f t="shared" si="389"/>
        <v>1189</v>
      </c>
      <c r="AY825" s="183">
        <f t="shared" si="390"/>
        <v>1134.8652000000002</v>
      </c>
      <c r="AZ825" s="183">
        <f t="shared" si="391"/>
        <v>0</v>
      </c>
      <c r="BA825" s="183">
        <f t="shared" si="392"/>
        <v>0</v>
      </c>
      <c r="BB825" s="183">
        <f t="shared" si="393"/>
        <v>0</v>
      </c>
      <c r="BC825" s="184">
        <f t="shared" si="394"/>
        <v>1189</v>
      </c>
      <c r="BD825" s="184">
        <f t="shared" si="395"/>
        <v>0</v>
      </c>
      <c r="BE825" s="184">
        <f t="shared" si="396"/>
        <v>1134.8652000000002</v>
      </c>
      <c r="BF825" s="184">
        <f t="shared" si="397"/>
        <v>0</v>
      </c>
      <c r="BG825" s="102">
        <f t="shared" si="398"/>
        <v>0</v>
      </c>
      <c r="BH825" s="102">
        <f t="shared" si="399"/>
        <v>0</v>
      </c>
      <c r="BI825" s="102">
        <f t="shared" si="400"/>
        <v>0</v>
      </c>
      <c r="BJ825" s="102">
        <f t="shared" si="401"/>
        <v>1</v>
      </c>
      <c r="BK825" s="102">
        <f t="shared" si="402"/>
        <v>0</v>
      </c>
      <c r="BL825" s="102">
        <f t="shared" si="403"/>
        <v>0</v>
      </c>
      <c r="BN825" s="102"/>
    </row>
    <row r="826" spans="1:66" x14ac:dyDescent="0.25">
      <c r="A826" s="102" t="s">
        <v>25</v>
      </c>
      <c r="B826" s="102" t="s">
        <v>8</v>
      </c>
      <c r="C826" s="102" t="s">
        <v>8</v>
      </c>
      <c r="D826" s="102" t="s">
        <v>27</v>
      </c>
      <c r="E826" s="102" t="s">
        <v>492</v>
      </c>
      <c r="F826" s="102" t="s">
        <v>1517</v>
      </c>
      <c r="G826" s="102">
        <v>1.212</v>
      </c>
      <c r="H826" s="102">
        <v>1</v>
      </c>
      <c r="I826" s="102">
        <v>0.498</v>
      </c>
      <c r="J826" s="167">
        <f>IFERROR(H826*VLOOKUP(A826, 'Advanced Parameters'!$B$7:$G$20, 6, FALSE)*VLOOKUP(A826, 'Growth Parameters'!$B$6:$H$19, 6, FALSE), 0)</f>
        <v>1</v>
      </c>
      <c r="K826" s="167">
        <f>IFERROR(IF('Advanced Parameters'!$C$5="n",'Raw Data'!I826*VLOOKUP(A826,'Advanced Parameters'!$B$7:$G$20,6,FALSE),J826*VLOOKUP(A826,'Advanced Parameters'!$B$7:$G$20,2,FALSE))*VLOOKUP(A826, 'Growth Parameters'!$B$6:$H$19, 6, FALSE), 0)</f>
        <v>0.498</v>
      </c>
      <c r="L826" s="167">
        <f t="shared" si="404"/>
        <v>0.502</v>
      </c>
      <c r="M826" s="168">
        <f>IFERROR(IF(G826="NA","NA",IF(G826&gt;'APC Parameters'!$K$6+VLOOKUP('Raw Data'!A826, 'APC Parameters'!$H$7:$L$20, 4, FALSE), 'APC Parameters'!$L$6+VLOOKUP('Raw Data'!A826, 'APC Parameters'!$H$7:$L$20, 5, FALSE), G826*('APC Parameters'!$J$6+VLOOKUP('Raw Data'!A826, 'APC Parameters'!$H$7:$L$20, 3, FALSE))+'APC Parameters'!$I$6+VLOOKUP('Raw Data'!A826, 'APC Parameters'!$H$7:$L$20, 2, FALSE))), 0)</f>
        <v>2007.4728</v>
      </c>
      <c r="N826" s="168">
        <f t="shared" si="374"/>
        <v>2007.4728</v>
      </c>
      <c r="O826" s="168">
        <f>IFERROR(IF(M826="NA",VLOOKUP(D826,'Internal Calculations'!$B$10:$C$11,2,FALSE), M826)*VLOOKUP(A826, 'Growth Parameters'!$B$6:$H$19, 7, FALSE), 0)</f>
        <v>2007.4728</v>
      </c>
      <c r="P826" s="177">
        <f t="shared" si="375"/>
        <v>2007.4728</v>
      </c>
      <c r="Q826" s="178">
        <f>IF('Funding Allocation Parameters'!$C$5="Basic Library Subsidy", MIN(O826*('Funding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MIN($O826*(VLOOKUP(CONCATENATE($A826, 'Funding Allocation Parameters'!$I$5), 'Library Subsidy Complex'!$C$2:$J$55, 2, FALSE)), VLOOKUP(CONCATENATE($A826, 'Funding Allocation Parameters'!$I$5), 'Library Subsidy Complex'!$C$2:$J$55, 4, FALSE)), 0)))))</f>
        <v>1189</v>
      </c>
      <c r="R826" s="178">
        <f>IF('Funding Allocation Parameters'!$C$5="Basic Library Subsidy", 0, IF('Funding Allocation Parameters'!$C$5="Grant funding",MIN(O826*('Funding Allocation Parameters'!$E$5), 'Funding Allocation Parameters'!$G$5), IF('Funding Allocation Parameters'!$C$5="Other author funding", 0, IF('Funding Allocation Parameters'!$C$5="Any discretionary funds (grants if available, other if no grants)", MIN(O826*('Funding Allocation Parameters'!$E$5), 'Funding Allocation Parameters'!$G$5), IF('Funding Allocation Parameters'!$C$5="Complex Library Subsidy", 0, 0)))))</f>
        <v>0</v>
      </c>
      <c r="S826" s="178">
        <f>IF('Funding Allocation Parameters'!$C$5="Basic Library Subsidy", 0, IF('Funding Allocation Parameters'!$C$5="Grant funding", 0, IF('Funding Allocation Parameters'!$C$5="Other author funding",  MIN(O826*('Funding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6" s="178">
        <f>IF('Funding Allocation Parameters'!$C$5="Basic Library Subsidy", MIN(O826*('Funding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MIN($O826*(VLOOKUP(CONCATENATE($A826, 'Funding Allocation Parameters'!$I$5), 'Library Subsidy Complex'!$C$2:$J$55, 6, FALSE)), VLOOKUP(CONCATENATE($A826, 'Funding Allocation Parameters'!$I$5), 'Library Subsidy Complex'!$C$2:$J$55, 8, FALSE)), 0)))))</f>
        <v>1189</v>
      </c>
      <c r="U826" s="178">
        <f>IF('Funding Allocation Parameters'!$C$5="Basic Library Subsidy", 0, IF('Funding Allocation Parameters'!$C$5="Grant funding", 0, IF('Funding Allocation Parameters'!$C$5="Other author funding",  MIN(O826*('Funding Allocation Parameters'!$E$5), 'Funding Allocation Parameters'!$G$5), IF('Funding Allocation Parameters'!$C$5="Any discretionary funds (grants if available, other if no grants)", MIN(O826*('Funding Allocation Parameters'!$E$5), 'Funding Allocation Parameters'!$G$5), IF('Funding Allocation Parameters'!$C$5="Complex Library Subsidy", 0, 0)))))</f>
        <v>0</v>
      </c>
      <c r="V826" s="177">
        <f t="shared" si="376"/>
        <v>818.47280000000001</v>
      </c>
      <c r="W826" s="177">
        <f t="shared" si="377"/>
        <v>818.47280000000001</v>
      </c>
      <c r="X826" s="179">
        <f>IF('Funding Allocation Parameters'!$C$6="Basic Library Subsidy", MIN(V826*'Funding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MIN(V826*VLOOKUP(CONCATENATE($A826, 'Funding Allocation Parameters'!$I$6), 'Library Subsidy Complex'!$C$2:$J$55, 2, FALSE), VLOOKUP(CONCATENATE($A826, 'Funding Allocation Parameters'!$I$6), 'Library Subsidy Complex'!$C$2:$J$55, 4, FALSE)), 0)))))</f>
        <v>0</v>
      </c>
      <c r="Y826" s="179">
        <f>IF('Funding Allocation Parameters'!$C$6="Basic Library Subsidy", 0, IF('Funding Allocation Parameters'!$C$6="Grant funding",MIN(V826*'Funding Allocation Parameters'!$E$6, 'Funding Allocation Parameters'!$G$6), IF('Funding Allocation Parameters'!$C$6="Other author funding", 0, IF('Funding Allocation Parameters'!$C$6="Any discretionary funds (grants if available, other if no grants)", MIN(V826*'Funding Allocation Parameters'!$E$6, 'Funding Allocation Parameters'!$G$6), IF('Funding Allocation Parameters'!$C$6="Complex Library Subsidy", 0, 0)))))</f>
        <v>818.47280000000001</v>
      </c>
      <c r="Z826" s="179">
        <f>IF('Funding Allocation Parameters'!$C$6="Basic Library Subsidy", 0, IF('Funding Allocation Parameters'!$C$6="Grant funding", 0, IF('Funding Allocation Parameters'!$C$6="Other author funding",  MIN(V826*'Funding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6" s="179">
        <f>IF('Funding Allocation Parameters'!$C$6="Basic Library Subsidy", MIN(W826*'Funding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MIN(W826*VLOOKUP(CONCATENATE($A826, 'Funding Allocation Parameters'!$I$6), 'Library Subsidy Complex'!$C$2:$J$55, 6, FALSE), VLOOKUP(CONCATENATE($A826, 'Funding Allocation Parameters'!$I$6), 'Library Subsidy Complex'!$C$2:$J$55, 8, FALSE)), 0)))))</f>
        <v>0</v>
      </c>
      <c r="AB826" s="179">
        <f>IF('Funding Allocation Parameters'!$C$6="Basic Library Subsidy", 0, IF('Funding Allocation Parameters'!$C$6="Grant funding", 0, IF('Funding Allocation Parameters'!$C$6="Other author funding",  MIN(W826*'Funding Allocation Parameters'!$E$6, 'Funding Allocation Parameters'!$G$6), IF('Funding Allocation Parameters'!$C$6="Any discretionary funds (grants if available, other if no grants)", MIN(W826*'Funding Allocation Parameters'!$E$6, 'Funding Allocation Parameters'!$G$6), IF('Funding Allocation Parameters'!$C$6="Complex Library Subsidy", 0, 0)))))</f>
        <v>818.47280000000001</v>
      </c>
      <c r="AC826" s="177">
        <f t="shared" si="378"/>
        <v>0</v>
      </c>
      <c r="AD826" s="177">
        <f t="shared" si="379"/>
        <v>0</v>
      </c>
      <c r="AE826" s="180">
        <f>IF('Funding Allocation Parameters'!$C$7="Basic Library Subsidy", MIN(AC826*'Funding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MIN(AC826*VLOOKUP(CONCATENATE($A826, 'Funding Allocation Parameters'!$I$7), 'Library Subsidy Complex'!$C$2:$J$55, 2, FALSE), VLOOKUP(CONCATENATE($A826, 'Funding Allocation Parameters'!$I$7), 'Library Subsidy Complex'!$C$2:$J$55, 4, FALSE)), 0)))))</f>
        <v>0</v>
      </c>
      <c r="AF826" s="180">
        <f>IF('Funding Allocation Parameters'!$C$7="Basic Library Subsidy", 0, IF('Funding Allocation Parameters'!$C$7="Grant funding",MIN(AC826*'Funding Allocation Parameters'!$E$7, 'Funding Allocation Parameters'!$G$7), IF('Funding Allocation Parameters'!$C$7="Other author funding", 0, IF('Funding Allocation Parameters'!$C$7="Any discretionary funds (grants if available, other if no grants)", MIN(AC826*'Funding Allocation Parameters'!$E$7, 'Funding Allocation Parameters'!$G$7), IF('Funding Allocation Parameters'!$C$7="Complex Library Subsidy", 0, 0)))))</f>
        <v>0</v>
      </c>
      <c r="AG826" s="180">
        <f>IF('Funding Allocation Parameters'!$C$7="Basic Library Subsidy", 0, IF('Funding Allocation Parameters'!$C$7="Grant funding", 0, IF('Funding Allocation Parameters'!$C$7="Other author funding",  MIN(AC826*'Funding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6" s="180">
        <f>IF('Funding Allocation Parameters'!$C$7="Basic Library Subsidy", MIN(AD826*'Funding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MIN(AD826*VLOOKUP(CONCATENATE($A826, 'Funding Allocation Parameters'!$I$7), 'Library Subsidy Complex'!$C$2:$J$55, 6, FALSE), VLOOKUP(CONCATENATE($A826, 'Funding Allocation Parameters'!$I$7), 'Library Subsidy Complex'!$C$2:$J$55, 8, FALSE)), 0)))))</f>
        <v>0</v>
      </c>
      <c r="AI826" s="180">
        <f>IF('Funding Allocation Parameters'!$C$7="Basic Library Subsidy", 0, IF('Funding Allocation Parameters'!$C$7="Grant funding", 0, IF('Funding Allocation Parameters'!$C$7="Other author funding",  MIN(AD826*'Funding Allocation Parameters'!$E$7, 'Funding Allocation Parameters'!$G$7), IF('Funding Allocation Parameters'!$C$7="Any discretionary funds (grants if available, other if no grants)", MIN(AD826*'Funding Allocation Parameters'!$E$7, 'Funding Allocation Parameters'!$G$7), IF('Funding Allocation Parameters'!$C$7="Complex Library Subsidy", 0, 0)))))</f>
        <v>0</v>
      </c>
      <c r="AJ826" s="177">
        <f t="shared" si="380"/>
        <v>0</v>
      </c>
      <c r="AK826" s="177">
        <f t="shared" si="381"/>
        <v>0</v>
      </c>
      <c r="AL826" s="181">
        <f>IF('Funding Allocation Parameters'!$C$8="Basic Library Subsidy", MIN(AJ826*'Funding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MIN(AJ826*VLOOKUP(CONCATENATE($A826, 'Funding Allocation Parameters'!$I$8), 'Library Subsidy Complex'!$C$2:$J$55, 2, FALSE), VLOOKUP(CONCATENATE($A826, 'Funding Allocation Parameters'!$I$8), 'Library Subsidy Complex'!$C$2:$J$55, 4, FALSE)), 0)))))</f>
        <v>0</v>
      </c>
      <c r="AM826" s="181">
        <f>IF('Funding Allocation Parameters'!$C$8="Basic Library Subsidy", 0, IF('Funding Allocation Parameters'!$C$8="Grant funding",MIN(AJ826*'Funding Allocation Parameters'!$E$8, 'Funding Allocation Parameters'!$G$8), IF('Funding Allocation Parameters'!$C$8="Other author funding", 0, IF('Funding Allocation Parameters'!$C$8="Any discretionary funds (grants if available, other if no grants)", MIN(AJ826*'Funding Allocation Parameters'!$E$8, 'Funding Allocation Parameters'!$G$8), IF('Funding Allocation Parameters'!$C$8="Complex Library Subsidy", 0, 0)))))</f>
        <v>0</v>
      </c>
      <c r="AN826" s="181">
        <f>IF('Funding Allocation Parameters'!$C$8="Basic Library Subsidy", 0, IF('Funding Allocation Parameters'!$C$8="Grant funding", 0, IF('Funding Allocation Parameters'!$C$8="Other author funding",  MIN(AJ826*'Funding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6" s="181">
        <f>IF('Funding Allocation Parameters'!$C$8="Basic Library Subsidy", MIN(AK826*'Funding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MIN(AK826*VLOOKUP(CONCATENATE($A826, 'Funding Allocation Parameters'!$I$8), 'Library Subsidy Complex'!$C$2:$J$55, 6, FALSE), VLOOKUP(CONCATENATE($A826, 'Funding Allocation Parameters'!$I$8), 'Library Subsidy Complex'!$C$2:$J$55, 8, FALSE)), 0)))))</f>
        <v>0</v>
      </c>
      <c r="AP826" s="181">
        <f>IF('Funding Allocation Parameters'!$C$8="Basic Library Subsidy", 0, IF('Funding Allocation Parameters'!$C$8="Grant funding", 0, IF('Funding Allocation Parameters'!$C$8="Other author funding",  MIN(AK826*'Funding Allocation Parameters'!$E$8, 'Funding Allocation Parameters'!$G$8), IF('Funding Allocation Parameters'!$C$8="Any discretionary funds (grants if available, other if no grants)", MIN(AK826*'Funding Allocation Parameters'!$E$8, 'Funding Allocation Parameters'!$G$8), IF('Funding Allocation Parameters'!$C$8="Complex Library Subsidy", 0, 0)))))</f>
        <v>0</v>
      </c>
      <c r="AQ826" s="177">
        <f t="shared" si="382"/>
        <v>0</v>
      </c>
      <c r="AR826" s="177">
        <f t="shared" si="383"/>
        <v>0</v>
      </c>
      <c r="AS826" s="182">
        <f t="shared" si="384"/>
        <v>1189</v>
      </c>
      <c r="AT826" s="182">
        <f t="shared" si="385"/>
        <v>818.47280000000001</v>
      </c>
      <c r="AU826" s="182">
        <f t="shared" si="386"/>
        <v>0</v>
      </c>
      <c r="AV826" s="182">
        <f t="shared" si="387"/>
        <v>1189</v>
      </c>
      <c r="AW826" s="182">
        <f t="shared" si="388"/>
        <v>818.47280000000001</v>
      </c>
      <c r="AX826" s="183">
        <f t="shared" si="389"/>
        <v>592.12199999999996</v>
      </c>
      <c r="AY826" s="183">
        <f t="shared" si="390"/>
        <v>407.59945440000001</v>
      </c>
      <c r="AZ826" s="183">
        <f t="shared" si="391"/>
        <v>0</v>
      </c>
      <c r="BA826" s="183">
        <f t="shared" si="392"/>
        <v>596.87800000000004</v>
      </c>
      <c r="BB826" s="183">
        <f t="shared" si="393"/>
        <v>410.87334559999999</v>
      </c>
      <c r="BC826" s="184">
        <f t="shared" si="394"/>
        <v>1189</v>
      </c>
      <c r="BD826" s="184">
        <f t="shared" si="395"/>
        <v>0</v>
      </c>
      <c r="BE826" s="184">
        <f t="shared" si="396"/>
        <v>407.59945440000001</v>
      </c>
      <c r="BF826" s="184">
        <f t="shared" si="397"/>
        <v>410.87334559999999</v>
      </c>
      <c r="BG826" s="102">
        <f t="shared" si="398"/>
        <v>0</v>
      </c>
      <c r="BH826" s="102">
        <f t="shared" si="399"/>
        <v>0</v>
      </c>
      <c r="BI826" s="102">
        <f t="shared" si="400"/>
        <v>0</v>
      </c>
      <c r="BJ826" s="102">
        <f t="shared" si="401"/>
        <v>0.498</v>
      </c>
      <c r="BK826" s="102">
        <f t="shared" si="402"/>
        <v>0.502</v>
      </c>
      <c r="BL826" s="102">
        <f t="shared" si="403"/>
        <v>0</v>
      </c>
      <c r="BN826" s="102"/>
    </row>
    <row r="827" spans="1:66" x14ac:dyDescent="0.25">
      <c r="A827" s="102" t="s">
        <v>17</v>
      </c>
      <c r="B827" s="102" t="s">
        <v>8</v>
      </c>
      <c r="C827" s="102" t="s">
        <v>8</v>
      </c>
      <c r="D827" s="102" t="s">
        <v>27</v>
      </c>
      <c r="E827" s="102" t="s">
        <v>1518</v>
      </c>
      <c r="F827" s="102" t="s">
        <v>1519</v>
      </c>
      <c r="G827" s="102">
        <v>1.1240000000000001</v>
      </c>
      <c r="H827" s="102">
        <v>1</v>
      </c>
      <c r="I827" s="102">
        <v>0</v>
      </c>
      <c r="J827" s="167">
        <f>IFERROR(H827*VLOOKUP(A827, 'Advanced Parameters'!$B$7:$G$20, 6, FALSE)*VLOOKUP(A827, 'Growth Parameters'!$B$6:$H$19, 6, FALSE), 0)</f>
        <v>1</v>
      </c>
      <c r="K827" s="167">
        <f>IFERROR(IF('Advanced Parameters'!$C$5="n",'Raw Data'!I827*VLOOKUP(A827,'Advanced Parameters'!$B$7:$G$20,6,FALSE),J827*VLOOKUP(A827,'Advanced Parameters'!$B$7:$G$20,2,FALSE))*VLOOKUP(A827, 'Growth Parameters'!$B$6:$H$19, 6, FALSE), 0)</f>
        <v>0</v>
      </c>
      <c r="L827" s="167">
        <f t="shared" si="404"/>
        <v>1</v>
      </c>
      <c r="M827" s="168">
        <f>IFERROR(IF(G827="NA","NA",IF(G827&gt;'APC Parameters'!$K$6+VLOOKUP('Raw Data'!A827, 'APC Parameters'!$H$7:$L$20, 4, FALSE), 'APC Parameters'!$L$6+VLOOKUP('Raw Data'!A827, 'APC Parameters'!$H$7:$L$20, 5, FALSE), G827*('APC Parameters'!$J$6+VLOOKUP('Raw Data'!A827, 'APC Parameters'!$H$7:$L$20, 3, FALSE))+'APC Parameters'!$I$6+VLOOKUP('Raw Data'!A827, 'APC Parameters'!$H$7:$L$20, 2, FALSE))), 0)</f>
        <v>1945.0456000000001</v>
      </c>
      <c r="N827" s="168">
        <f t="shared" si="374"/>
        <v>1945.0456000000001</v>
      </c>
      <c r="O827" s="168">
        <f>IFERROR(IF(M827="NA",VLOOKUP(D827,'Internal Calculations'!$B$10:$C$11,2,FALSE), M827)*VLOOKUP(A827, 'Growth Parameters'!$B$6:$H$19, 7, FALSE), 0)</f>
        <v>1945.0456000000001</v>
      </c>
      <c r="P827" s="177">
        <f t="shared" si="375"/>
        <v>1945.0456000000001</v>
      </c>
      <c r="Q827" s="178">
        <f>IF('Funding Allocation Parameters'!$C$5="Basic Library Subsidy", MIN(O827*('Funding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MIN($O827*(VLOOKUP(CONCATENATE($A827, 'Funding Allocation Parameters'!$I$5), 'Library Subsidy Complex'!$C$2:$J$55, 2, FALSE)), VLOOKUP(CONCATENATE($A827, 'Funding Allocation Parameters'!$I$5), 'Library Subsidy Complex'!$C$2:$J$55, 4, FALSE)), 0)))))</f>
        <v>1189</v>
      </c>
      <c r="R827" s="178">
        <f>IF('Funding Allocation Parameters'!$C$5="Basic Library Subsidy", 0, IF('Funding Allocation Parameters'!$C$5="Grant funding",MIN(O827*('Funding Allocation Parameters'!$E$5), 'Funding Allocation Parameters'!$G$5), IF('Funding Allocation Parameters'!$C$5="Other author funding", 0, IF('Funding Allocation Parameters'!$C$5="Any discretionary funds (grants if available, other if no grants)", MIN(O827*('Funding Allocation Parameters'!$E$5), 'Funding Allocation Parameters'!$G$5), IF('Funding Allocation Parameters'!$C$5="Complex Library Subsidy", 0, 0)))))</f>
        <v>0</v>
      </c>
      <c r="S827" s="178">
        <f>IF('Funding Allocation Parameters'!$C$5="Basic Library Subsidy", 0, IF('Funding Allocation Parameters'!$C$5="Grant funding", 0, IF('Funding Allocation Parameters'!$C$5="Other author funding",  MIN(O827*('Funding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7" s="178">
        <f>IF('Funding Allocation Parameters'!$C$5="Basic Library Subsidy", MIN(O827*('Funding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MIN($O827*(VLOOKUP(CONCATENATE($A827, 'Funding Allocation Parameters'!$I$5), 'Library Subsidy Complex'!$C$2:$J$55, 6, FALSE)), VLOOKUP(CONCATENATE($A827, 'Funding Allocation Parameters'!$I$5), 'Library Subsidy Complex'!$C$2:$J$55, 8, FALSE)), 0)))))</f>
        <v>1189</v>
      </c>
      <c r="U827" s="178">
        <f>IF('Funding Allocation Parameters'!$C$5="Basic Library Subsidy", 0, IF('Funding Allocation Parameters'!$C$5="Grant funding", 0, IF('Funding Allocation Parameters'!$C$5="Other author funding",  MIN(O827*('Funding Allocation Parameters'!$E$5), 'Funding Allocation Parameters'!$G$5), IF('Funding Allocation Parameters'!$C$5="Any discretionary funds (grants if available, other if no grants)", MIN(O827*('Funding Allocation Parameters'!$E$5), 'Funding Allocation Parameters'!$G$5), IF('Funding Allocation Parameters'!$C$5="Complex Library Subsidy", 0, 0)))))</f>
        <v>0</v>
      </c>
      <c r="V827" s="177">
        <f t="shared" si="376"/>
        <v>756.04560000000015</v>
      </c>
      <c r="W827" s="177">
        <f t="shared" si="377"/>
        <v>756.04560000000015</v>
      </c>
      <c r="X827" s="179">
        <f>IF('Funding Allocation Parameters'!$C$6="Basic Library Subsidy", MIN(V827*'Funding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MIN(V827*VLOOKUP(CONCATENATE($A827, 'Funding Allocation Parameters'!$I$6), 'Library Subsidy Complex'!$C$2:$J$55, 2, FALSE), VLOOKUP(CONCATENATE($A827, 'Funding Allocation Parameters'!$I$6), 'Library Subsidy Complex'!$C$2:$J$55, 4, FALSE)), 0)))))</f>
        <v>0</v>
      </c>
      <c r="Y827" s="179">
        <f>IF('Funding Allocation Parameters'!$C$6="Basic Library Subsidy", 0, IF('Funding Allocation Parameters'!$C$6="Grant funding",MIN(V827*'Funding Allocation Parameters'!$E$6, 'Funding Allocation Parameters'!$G$6), IF('Funding Allocation Parameters'!$C$6="Other author funding", 0, IF('Funding Allocation Parameters'!$C$6="Any discretionary funds (grants if available, other if no grants)", MIN(V827*'Funding Allocation Parameters'!$E$6, 'Funding Allocation Parameters'!$G$6), IF('Funding Allocation Parameters'!$C$6="Complex Library Subsidy", 0, 0)))))</f>
        <v>756.04560000000015</v>
      </c>
      <c r="Z827" s="179">
        <f>IF('Funding Allocation Parameters'!$C$6="Basic Library Subsidy", 0, IF('Funding Allocation Parameters'!$C$6="Grant funding", 0, IF('Funding Allocation Parameters'!$C$6="Other author funding",  MIN(V827*'Funding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7" s="179">
        <f>IF('Funding Allocation Parameters'!$C$6="Basic Library Subsidy", MIN(W827*'Funding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MIN(W827*VLOOKUP(CONCATENATE($A827, 'Funding Allocation Parameters'!$I$6), 'Library Subsidy Complex'!$C$2:$J$55, 6, FALSE), VLOOKUP(CONCATENATE($A827, 'Funding Allocation Parameters'!$I$6), 'Library Subsidy Complex'!$C$2:$J$55, 8, FALSE)), 0)))))</f>
        <v>0</v>
      </c>
      <c r="AB827" s="179">
        <f>IF('Funding Allocation Parameters'!$C$6="Basic Library Subsidy", 0, IF('Funding Allocation Parameters'!$C$6="Grant funding", 0, IF('Funding Allocation Parameters'!$C$6="Other author funding",  MIN(W827*'Funding Allocation Parameters'!$E$6, 'Funding Allocation Parameters'!$G$6), IF('Funding Allocation Parameters'!$C$6="Any discretionary funds (grants if available, other if no grants)", MIN(W827*'Funding Allocation Parameters'!$E$6, 'Funding Allocation Parameters'!$G$6), IF('Funding Allocation Parameters'!$C$6="Complex Library Subsidy", 0, 0)))))</f>
        <v>756.04560000000015</v>
      </c>
      <c r="AC827" s="177">
        <f t="shared" si="378"/>
        <v>0</v>
      </c>
      <c r="AD827" s="177">
        <f t="shared" si="379"/>
        <v>0</v>
      </c>
      <c r="AE827" s="180">
        <f>IF('Funding Allocation Parameters'!$C$7="Basic Library Subsidy", MIN(AC827*'Funding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MIN(AC827*VLOOKUP(CONCATENATE($A827, 'Funding Allocation Parameters'!$I$7), 'Library Subsidy Complex'!$C$2:$J$55, 2, FALSE), VLOOKUP(CONCATENATE($A827, 'Funding Allocation Parameters'!$I$7), 'Library Subsidy Complex'!$C$2:$J$55, 4, FALSE)), 0)))))</f>
        <v>0</v>
      </c>
      <c r="AF827" s="180">
        <f>IF('Funding Allocation Parameters'!$C$7="Basic Library Subsidy", 0, IF('Funding Allocation Parameters'!$C$7="Grant funding",MIN(AC827*'Funding Allocation Parameters'!$E$7, 'Funding Allocation Parameters'!$G$7), IF('Funding Allocation Parameters'!$C$7="Other author funding", 0, IF('Funding Allocation Parameters'!$C$7="Any discretionary funds (grants if available, other if no grants)", MIN(AC827*'Funding Allocation Parameters'!$E$7, 'Funding Allocation Parameters'!$G$7), IF('Funding Allocation Parameters'!$C$7="Complex Library Subsidy", 0, 0)))))</f>
        <v>0</v>
      </c>
      <c r="AG827" s="180">
        <f>IF('Funding Allocation Parameters'!$C$7="Basic Library Subsidy", 0, IF('Funding Allocation Parameters'!$C$7="Grant funding", 0, IF('Funding Allocation Parameters'!$C$7="Other author funding",  MIN(AC827*'Funding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7" s="180">
        <f>IF('Funding Allocation Parameters'!$C$7="Basic Library Subsidy", MIN(AD827*'Funding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MIN(AD827*VLOOKUP(CONCATENATE($A827, 'Funding Allocation Parameters'!$I$7), 'Library Subsidy Complex'!$C$2:$J$55, 6, FALSE), VLOOKUP(CONCATENATE($A827, 'Funding Allocation Parameters'!$I$7), 'Library Subsidy Complex'!$C$2:$J$55, 8, FALSE)), 0)))))</f>
        <v>0</v>
      </c>
      <c r="AI827" s="180">
        <f>IF('Funding Allocation Parameters'!$C$7="Basic Library Subsidy", 0, IF('Funding Allocation Parameters'!$C$7="Grant funding", 0, IF('Funding Allocation Parameters'!$C$7="Other author funding",  MIN(AD827*'Funding Allocation Parameters'!$E$7, 'Funding Allocation Parameters'!$G$7), IF('Funding Allocation Parameters'!$C$7="Any discretionary funds (grants if available, other if no grants)", MIN(AD827*'Funding Allocation Parameters'!$E$7, 'Funding Allocation Parameters'!$G$7), IF('Funding Allocation Parameters'!$C$7="Complex Library Subsidy", 0, 0)))))</f>
        <v>0</v>
      </c>
      <c r="AJ827" s="177">
        <f t="shared" si="380"/>
        <v>0</v>
      </c>
      <c r="AK827" s="177">
        <f t="shared" si="381"/>
        <v>0</v>
      </c>
      <c r="AL827" s="181">
        <f>IF('Funding Allocation Parameters'!$C$8="Basic Library Subsidy", MIN(AJ827*'Funding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MIN(AJ827*VLOOKUP(CONCATENATE($A827, 'Funding Allocation Parameters'!$I$8), 'Library Subsidy Complex'!$C$2:$J$55, 2, FALSE), VLOOKUP(CONCATENATE($A827, 'Funding Allocation Parameters'!$I$8), 'Library Subsidy Complex'!$C$2:$J$55, 4, FALSE)), 0)))))</f>
        <v>0</v>
      </c>
      <c r="AM827" s="181">
        <f>IF('Funding Allocation Parameters'!$C$8="Basic Library Subsidy", 0, IF('Funding Allocation Parameters'!$C$8="Grant funding",MIN(AJ827*'Funding Allocation Parameters'!$E$8, 'Funding Allocation Parameters'!$G$8), IF('Funding Allocation Parameters'!$C$8="Other author funding", 0, IF('Funding Allocation Parameters'!$C$8="Any discretionary funds (grants if available, other if no grants)", MIN(AJ827*'Funding Allocation Parameters'!$E$8, 'Funding Allocation Parameters'!$G$8), IF('Funding Allocation Parameters'!$C$8="Complex Library Subsidy", 0, 0)))))</f>
        <v>0</v>
      </c>
      <c r="AN827" s="181">
        <f>IF('Funding Allocation Parameters'!$C$8="Basic Library Subsidy", 0, IF('Funding Allocation Parameters'!$C$8="Grant funding", 0, IF('Funding Allocation Parameters'!$C$8="Other author funding",  MIN(AJ827*'Funding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7" s="181">
        <f>IF('Funding Allocation Parameters'!$C$8="Basic Library Subsidy", MIN(AK827*'Funding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MIN(AK827*VLOOKUP(CONCATENATE($A827, 'Funding Allocation Parameters'!$I$8), 'Library Subsidy Complex'!$C$2:$J$55, 6, FALSE), VLOOKUP(CONCATENATE($A827, 'Funding Allocation Parameters'!$I$8), 'Library Subsidy Complex'!$C$2:$J$55, 8, FALSE)), 0)))))</f>
        <v>0</v>
      </c>
      <c r="AP827" s="181">
        <f>IF('Funding Allocation Parameters'!$C$8="Basic Library Subsidy", 0, IF('Funding Allocation Parameters'!$C$8="Grant funding", 0, IF('Funding Allocation Parameters'!$C$8="Other author funding",  MIN(AK827*'Funding Allocation Parameters'!$E$8, 'Funding Allocation Parameters'!$G$8), IF('Funding Allocation Parameters'!$C$8="Any discretionary funds (grants if available, other if no grants)", MIN(AK827*'Funding Allocation Parameters'!$E$8, 'Funding Allocation Parameters'!$G$8), IF('Funding Allocation Parameters'!$C$8="Complex Library Subsidy", 0, 0)))))</f>
        <v>0</v>
      </c>
      <c r="AQ827" s="177">
        <f t="shared" si="382"/>
        <v>0</v>
      </c>
      <c r="AR827" s="177">
        <f t="shared" si="383"/>
        <v>0</v>
      </c>
      <c r="AS827" s="182">
        <f t="shared" si="384"/>
        <v>1189</v>
      </c>
      <c r="AT827" s="182">
        <f t="shared" si="385"/>
        <v>756.04560000000015</v>
      </c>
      <c r="AU827" s="182">
        <f t="shared" si="386"/>
        <v>0</v>
      </c>
      <c r="AV827" s="182">
        <f t="shared" si="387"/>
        <v>1189</v>
      </c>
      <c r="AW827" s="182">
        <f t="shared" si="388"/>
        <v>756.04560000000015</v>
      </c>
      <c r="AX827" s="183">
        <f t="shared" si="389"/>
        <v>0</v>
      </c>
      <c r="AY827" s="183">
        <f t="shared" si="390"/>
        <v>0</v>
      </c>
      <c r="AZ827" s="183">
        <f t="shared" si="391"/>
        <v>0</v>
      </c>
      <c r="BA827" s="183">
        <f t="shared" si="392"/>
        <v>1189</v>
      </c>
      <c r="BB827" s="183">
        <f t="shared" si="393"/>
        <v>756.04560000000015</v>
      </c>
      <c r="BC827" s="184">
        <f t="shared" si="394"/>
        <v>1189</v>
      </c>
      <c r="BD827" s="184">
        <f t="shared" si="395"/>
        <v>0</v>
      </c>
      <c r="BE827" s="184">
        <f t="shared" si="396"/>
        <v>0</v>
      </c>
      <c r="BF827" s="184">
        <f t="shared" si="397"/>
        <v>756.04560000000015</v>
      </c>
      <c r="BG827" s="102">
        <f t="shared" si="398"/>
        <v>0</v>
      </c>
      <c r="BH827" s="102">
        <f t="shared" si="399"/>
        <v>0</v>
      </c>
      <c r="BI827" s="102">
        <f t="shared" si="400"/>
        <v>0</v>
      </c>
      <c r="BJ827" s="102">
        <f t="shared" si="401"/>
        <v>0</v>
      </c>
      <c r="BK827" s="102">
        <f t="shared" si="402"/>
        <v>1</v>
      </c>
      <c r="BL827" s="102">
        <f t="shared" si="403"/>
        <v>0</v>
      </c>
      <c r="BN827" s="102"/>
    </row>
    <row r="828" spans="1:66" x14ac:dyDescent="0.25">
      <c r="A828" s="102" t="s">
        <v>17</v>
      </c>
      <c r="B828" s="102" t="s">
        <v>8</v>
      </c>
      <c r="C828" s="102" t="s">
        <v>8</v>
      </c>
      <c r="D828" s="102" t="s">
        <v>27</v>
      </c>
      <c r="E828" s="102" t="s">
        <v>1520</v>
      </c>
      <c r="F828" s="102" t="s">
        <v>1521</v>
      </c>
      <c r="G828" s="102">
        <v>1.0640000000000001</v>
      </c>
      <c r="H828" s="102">
        <v>1</v>
      </c>
      <c r="I828" s="102">
        <v>0</v>
      </c>
      <c r="J828" s="167">
        <f>IFERROR(H828*VLOOKUP(A828, 'Advanced Parameters'!$B$7:$G$20, 6, FALSE)*VLOOKUP(A828, 'Growth Parameters'!$B$6:$H$19, 6, FALSE), 0)</f>
        <v>1</v>
      </c>
      <c r="K828" s="167">
        <f>IFERROR(IF('Advanced Parameters'!$C$5="n",'Raw Data'!I828*VLOOKUP(A828,'Advanced Parameters'!$B$7:$G$20,6,FALSE),J828*VLOOKUP(A828,'Advanced Parameters'!$B$7:$G$20,2,FALSE))*VLOOKUP(A828, 'Growth Parameters'!$B$6:$H$19, 6, FALSE), 0)</f>
        <v>0</v>
      </c>
      <c r="L828" s="167">
        <f t="shared" si="404"/>
        <v>1</v>
      </c>
      <c r="M828" s="168">
        <f>IFERROR(IF(G828="NA","NA",IF(G828&gt;'APC Parameters'!$K$6+VLOOKUP('Raw Data'!A828, 'APC Parameters'!$H$7:$L$20, 4, FALSE), 'APC Parameters'!$L$6+VLOOKUP('Raw Data'!A828, 'APC Parameters'!$H$7:$L$20, 5, FALSE), G828*('APC Parameters'!$J$6+VLOOKUP('Raw Data'!A828, 'APC Parameters'!$H$7:$L$20, 3, FALSE))+'APC Parameters'!$I$6+VLOOKUP('Raw Data'!A828, 'APC Parameters'!$H$7:$L$20, 2, FALSE))), 0)</f>
        <v>1902.4816000000001</v>
      </c>
      <c r="N828" s="168">
        <f t="shared" si="374"/>
        <v>1902.4816000000001</v>
      </c>
      <c r="O828" s="168">
        <f>IFERROR(IF(M828="NA",VLOOKUP(D828,'Internal Calculations'!$B$10:$C$11,2,FALSE), M828)*VLOOKUP(A828, 'Growth Parameters'!$B$6:$H$19, 7, FALSE), 0)</f>
        <v>1902.4816000000001</v>
      </c>
      <c r="P828" s="177">
        <f t="shared" si="375"/>
        <v>1902.4816000000001</v>
      </c>
      <c r="Q828" s="178">
        <f>IF('Funding Allocation Parameters'!$C$5="Basic Library Subsidy", MIN(O828*('Funding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MIN($O828*(VLOOKUP(CONCATENATE($A828, 'Funding Allocation Parameters'!$I$5), 'Library Subsidy Complex'!$C$2:$J$55, 2, FALSE)), VLOOKUP(CONCATENATE($A828, 'Funding Allocation Parameters'!$I$5), 'Library Subsidy Complex'!$C$2:$J$55, 4, FALSE)), 0)))))</f>
        <v>1189</v>
      </c>
      <c r="R828" s="178">
        <f>IF('Funding Allocation Parameters'!$C$5="Basic Library Subsidy", 0, IF('Funding Allocation Parameters'!$C$5="Grant funding",MIN(O828*('Funding Allocation Parameters'!$E$5), 'Funding Allocation Parameters'!$G$5), IF('Funding Allocation Parameters'!$C$5="Other author funding", 0, IF('Funding Allocation Parameters'!$C$5="Any discretionary funds (grants if available, other if no grants)", MIN(O828*('Funding Allocation Parameters'!$E$5), 'Funding Allocation Parameters'!$G$5), IF('Funding Allocation Parameters'!$C$5="Complex Library Subsidy", 0, 0)))))</f>
        <v>0</v>
      </c>
      <c r="S828" s="178">
        <f>IF('Funding Allocation Parameters'!$C$5="Basic Library Subsidy", 0, IF('Funding Allocation Parameters'!$C$5="Grant funding", 0, IF('Funding Allocation Parameters'!$C$5="Other author funding",  MIN(O828*('Funding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8" s="178">
        <f>IF('Funding Allocation Parameters'!$C$5="Basic Library Subsidy", MIN(O828*('Funding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MIN($O828*(VLOOKUP(CONCATENATE($A828, 'Funding Allocation Parameters'!$I$5), 'Library Subsidy Complex'!$C$2:$J$55, 6, FALSE)), VLOOKUP(CONCATENATE($A828, 'Funding Allocation Parameters'!$I$5), 'Library Subsidy Complex'!$C$2:$J$55, 8, FALSE)), 0)))))</f>
        <v>1189</v>
      </c>
      <c r="U828" s="178">
        <f>IF('Funding Allocation Parameters'!$C$5="Basic Library Subsidy", 0, IF('Funding Allocation Parameters'!$C$5="Grant funding", 0, IF('Funding Allocation Parameters'!$C$5="Other author funding",  MIN(O828*('Funding Allocation Parameters'!$E$5), 'Funding Allocation Parameters'!$G$5), IF('Funding Allocation Parameters'!$C$5="Any discretionary funds (grants if available, other if no grants)", MIN(O828*('Funding Allocation Parameters'!$E$5), 'Funding Allocation Parameters'!$G$5), IF('Funding Allocation Parameters'!$C$5="Complex Library Subsidy", 0, 0)))))</f>
        <v>0</v>
      </c>
      <c r="V828" s="177">
        <f t="shared" si="376"/>
        <v>713.48160000000007</v>
      </c>
      <c r="W828" s="177">
        <f t="shared" si="377"/>
        <v>713.48160000000007</v>
      </c>
      <c r="X828" s="179">
        <f>IF('Funding Allocation Parameters'!$C$6="Basic Library Subsidy", MIN(V828*'Funding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MIN(V828*VLOOKUP(CONCATENATE($A828, 'Funding Allocation Parameters'!$I$6), 'Library Subsidy Complex'!$C$2:$J$55, 2, FALSE), VLOOKUP(CONCATENATE($A828, 'Funding Allocation Parameters'!$I$6), 'Library Subsidy Complex'!$C$2:$J$55, 4, FALSE)), 0)))))</f>
        <v>0</v>
      </c>
      <c r="Y828" s="179">
        <f>IF('Funding Allocation Parameters'!$C$6="Basic Library Subsidy", 0, IF('Funding Allocation Parameters'!$C$6="Grant funding",MIN(V828*'Funding Allocation Parameters'!$E$6, 'Funding Allocation Parameters'!$G$6), IF('Funding Allocation Parameters'!$C$6="Other author funding", 0, IF('Funding Allocation Parameters'!$C$6="Any discretionary funds (grants if available, other if no grants)", MIN(V828*'Funding Allocation Parameters'!$E$6, 'Funding Allocation Parameters'!$G$6), IF('Funding Allocation Parameters'!$C$6="Complex Library Subsidy", 0, 0)))))</f>
        <v>713.48160000000007</v>
      </c>
      <c r="Z828" s="179">
        <f>IF('Funding Allocation Parameters'!$C$6="Basic Library Subsidy", 0, IF('Funding Allocation Parameters'!$C$6="Grant funding", 0, IF('Funding Allocation Parameters'!$C$6="Other author funding",  MIN(V828*'Funding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8" s="179">
        <f>IF('Funding Allocation Parameters'!$C$6="Basic Library Subsidy", MIN(W828*'Funding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MIN(W828*VLOOKUP(CONCATENATE($A828, 'Funding Allocation Parameters'!$I$6), 'Library Subsidy Complex'!$C$2:$J$55, 6, FALSE), VLOOKUP(CONCATENATE($A828, 'Funding Allocation Parameters'!$I$6), 'Library Subsidy Complex'!$C$2:$J$55, 8, FALSE)), 0)))))</f>
        <v>0</v>
      </c>
      <c r="AB828" s="179">
        <f>IF('Funding Allocation Parameters'!$C$6="Basic Library Subsidy", 0, IF('Funding Allocation Parameters'!$C$6="Grant funding", 0, IF('Funding Allocation Parameters'!$C$6="Other author funding",  MIN(W828*'Funding Allocation Parameters'!$E$6, 'Funding Allocation Parameters'!$G$6), IF('Funding Allocation Parameters'!$C$6="Any discretionary funds (grants if available, other if no grants)", MIN(W828*'Funding Allocation Parameters'!$E$6, 'Funding Allocation Parameters'!$G$6), IF('Funding Allocation Parameters'!$C$6="Complex Library Subsidy", 0, 0)))))</f>
        <v>713.48160000000007</v>
      </c>
      <c r="AC828" s="177">
        <f t="shared" si="378"/>
        <v>0</v>
      </c>
      <c r="AD828" s="177">
        <f t="shared" si="379"/>
        <v>0</v>
      </c>
      <c r="AE828" s="180">
        <f>IF('Funding Allocation Parameters'!$C$7="Basic Library Subsidy", MIN(AC828*'Funding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MIN(AC828*VLOOKUP(CONCATENATE($A828, 'Funding Allocation Parameters'!$I$7), 'Library Subsidy Complex'!$C$2:$J$55, 2, FALSE), VLOOKUP(CONCATENATE($A828, 'Funding Allocation Parameters'!$I$7), 'Library Subsidy Complex'!$C$2:$J$55, 4, FALSE)), 0)))))</f>
        <v>0</v>
      </c>
      <c r="AF828" s="180">
        <f>IF('Funding Allocation Parameters'!$C$7="Basic Library Subsidy", 0, IF('Funding Allocation Parameters'!$C$7="Grant funding",MIN(AC828*'Funding Allocation Parameters'!$E$7, 'Funding Allocation Parameters'!$G$7), IF('Funding Allocation Parameters'!$C$7="Other author funding", 0, IF('Funding Allocation Parameters'!$C$7="Any discretionary funds (grants if available, other if no grants)", MIN(AC828*'Funding Allocation Parameters'!$E$7, 'Funding Allocation Parameters'!$G$7), IF('Funding Allocation Parameters'!$C$7="Complex Library Subsidy", 0, 0)))))</f>
        <v>0</v>
      </c>
      <c r="AG828" s="180">
        <f>IF('Funding Allocation Parameters'!$C$7="Basic Library Subsidy", 0, IF('Funding Allocation Parameters'!$C$7="Grant funding", 0, IF('Funding Allocation Parameters'!$C$7="Other author funding",  MIN(AC828*'Funding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8" s="180">
        <f>IF('Funding Allocation Parameters'!$C$7="Basic Library Subsidy", MIN(AD828*'Funding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MIN(AD828*VLOOKUP(CONCATENATE($A828, 'Funding Allocation Parameters'!$I$7), 'Library Subsidy Complex'!$C$2:$J$55, 6, FALSE), VLOOKUP(CONCATENATE($A828, 'Funding Allocation Parameters'!$I$7), 'Library Subsidy Complex'!$C$2:$J$55, 8, FALSE)), 0)))))</f>
        <v>0</v>
      </c>
      <c r="AI828" s="180">
        <f>IF('Funding Allocation Parameters'!$C$7="Basic Library Subsidy", 0, IF('Funding Allocation Parameters'!$C$7="Grant funding", 0, IF('Funding Allocation Parameters'!$C$7="Other author funding",  MIN(AD828*'Funding Allocation Parameters'!$E$7, 'Funding Allocation Parameters'!$G$7), IF('Funding Allocation Parameters'!$C$7="Any discretionary funds (grants if available, other if no grants)", MIN(AD828*'Funding Allocation Parameters'!$E$7, 'Funding Allocation Parameters'!$G$7), IF('Funding Allocation Parameters'!$C$7="Complex Library Subsidy", 0, 0)))))</f>
        <v>0</v>
      </c>
      <c r="AJ828" s="177">
        <f t="shared" si="380"/>
        <v>0</v>
      </c>
      <c r="AK828" s="177">
        <f t="shared" si="381"/>
        <v>0</v>
      </c>
      <c r="AL828" s="181">
        <f>IF('Funding Allocation Parameters'!$C$8="Basic Library Subsidy", MIN(AJ828*'Funding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MIN(AJ828*VLOOKUP(CONCATENATE($A828, 'Funding Allocation Parameters'!$I$8), 'Library Subsidy Complex'!$C$2:$J$55, 2, FALSE), VLOOKUP(CONCATENATE($A828, 'Funding Allocation Parameters'!$I$8), 'Library Subsidy Complex'!$C$2:$J$55, 4, FALSE)), 0)))))</f>
        <v>0</v>
      </c>
      <c r="AM828" s="181">
        <f>IF('Funding Allocation Parameters'!$C$8="Basic Library Subsidy", 0, IF('Funding Allocation Parameters'!$C$8="Grant funding",MIN(AJ828*'Funding Allocation Parameters'!$E$8, 'Funding Allocation Parameters'!$G$8), IF('Funding Allocation Parameters'!$C$8="Other author funding", 0, IF('Funding Allocation Parameters'!$C$8="Any discretionary funds (grants if available, other if no grants)", MIN(AJ828*'Funding Allocation Parameters'!$E$8, 'Funding Allocation Parameters'!$G$8), IF('Funding Allocation Parameters'!$C$8="Complex Library Subsidy", 0, 0)))))</f>
        <v>0</v>
      </c>
      <c r="AN828" s="181">
        <f>IF('Funding Allocation Parameters'!$C$8="Basic Library Subsidy", 0, IF('Funding Allocation Parameters'!$C$8="Grant funding", 0, IF('Funding Allocation Parameters'!$C$8="Other author funding",  MIN(AJ828*'Funding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8" s="181">
        <f>IF('Funding Allocation Parameters'!$C$8="Basic Library Subsidy", MIN(AK828*'Funding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MIN(AK828*VLOOKUP(CONCATENATE($A828, 'Funding Allocation Parameters'!$I$8), 'Library Subsidy Complex'!$C$2:$J$55, 6, FALSE), VLOOKUP(CONCATENATE($A828, 'Funding Allocation Parameters'!$I$8), 'Library Subsidy Complex'!$C$2:$J$55, 8, FALSE)), 0)))))</f>
        <v>0</v>
      </c>
      <c r="AP828" s="181">
        <f>IF('Funding Allocation Parameters'!$C$8="Basic Library Subsidy", 0, IF('Funding Allocation Parameters'!$C$8="Grant funding", 0, IF('Funding Allocation Parameters'!$C$8="Other author funding",  MIN(AK828*'Funding Allocation Parameters'!$E$8, 'Funding Allocation Parameters'!$G$8), IF('Funding Allocation Parameters'!$C$8="Any discretionary funds (grants if available, other if no grants)", MIN(AK828*'Funding Allocation Parameters'!$E$8, 'Funding Allocation Parameters'!$G$8), IF('Funding Allocation Parameters'!$C$8="Complex Library Subsidy", 0, 0)))))</f>
        <v>0</v>
      </c>
      <c r="AQ828" s="177">
        <f t="shared" si="382"/>
        <v>0</v>
      </c>
      <c r="AR828" s="177">
        <f t="shared" si="383"/>
        <v>0</v>
      </c>
      <c r="AS828" s="182">
        <f t="shared" si="384"/>
        <v>1189</v>
      </c>
      <c r="AT828" s="182">
        <f t="shared" si="385"/>
        <v>713.48160000000007</v>
      </c>
      <c r="AU828" s="182">
        <f t="shared" si="386"/>
        <v>0</v>
      </c>
      <c r="AV828" s="182">
        <f t="shared" si="387"/>
        <v>1189</v>
      </c>
      <c r="AW828" s="182">
        <f t="shared" si="388"/>
        <v>713.48160000000007</v>
      </c>
      <c r="AX828" s="183">
        <f t="shared" si="389"/>
        <v>0</v>
      </c>
      <c r="AY828" s="183">
        <f t="shared" si="390"/>
        <v>0</v>
      </c>
      <c r="AZ828" s="183">
        <f t="shared" si="391"/>
        <v>0</v>
      </c>
      <c r="BA828" s="183">
        <f t="shared" si="392"/>
        <v>1189</v>
      </c>
      <c r="BB828" s="183">
        <f t="shared" si="393"/>
        <v>713.48160000000007</v>
      </c>
      <c r="BC828" s="184">
        <f t="shared" si="394"/>
        <v>1189</v>
      </c>
      <c r="BD828" s="184">
        <f t="shared" si="395"/>
        <v>0</v>
      </c>
      <c r="BE828" s="184">
        <f t="shared" si="396"/>
        <v>0</v>
      </c>
      <c r="BF828" s="184">
        <f t="shared" si="397"/>
        <v>713.48160000000007</v>
      </c>
      <c r="BG828" s="102">
        <f t="shared" si="398"/>
        <v>0</v>
      </c>
      <c r="BH828" s="102">
        <f t="shared" si="399"/>
        <v>0</v>
      </c>
      <c r="BI828" s="102">
        <f t="shared" si="400"/>
        <v>0</v>
      </c>
      <c r="BJ828" s="102">
        <f t="shared" si="401"/>
        <v>0</v>
      </c>
      <c r="BK828" s="102">
        <f t="shared" si="402"/>
        <v>1</v>
      </c>
      <c r="BL828" s="102">
        <f t="shared" si="403"/>
        <v>0</v>
      </c>
      <c r="BN828" s="102"/>
    </row>
    <row r="829" spans="1:66" x14ac:dyDescent="0.25">
      <c r="A829" s="102" t="s">
        <v>18</v>
      </c>
      <c r="B829" s="102" t="s">
        <v>8</v>
      </c>
      <c r="C829" s="102" t="s">
        <v>8</v>
      </c>
      <c r="D829" s="102" t="s">
        <v>27</v>
      </c>
      <c r="E829" s="102" t="s">
        <v>1523</v>
      </c>
      <c r="F829" s="102" t="s">
        <v>1524</v>
      </c>
      <c r="G829" s="102">
        <v>1.3240000000000001</v>
      </c>
      <c r="H829" s="102">
        <v>1</v>
      </c>
      <c r="I829" s="102">
        <v>1</v>
      </c>
      <c r="J829" s="167">
        <f>IFERROR(H829*VLOOKUP(A829, 'Advanced Parameters'!$B$7:$G$20, 6, FALSE)*VLOOKUP(A829, 'Growth Parameters'!$B$6:$H$19, 6, FALSE), 0)</f>
        <v>1</v>
      </c>
      <c r="K829" s="167">
        <f>IFERROR(IF('Advanced Parameters'!$C$5="n",'Raw Data'!I829*VLOOKUP(A829,'Advanced Parameters'!$B$7:$G$20,6,FALSE),J829*VLOOKUP(A829,'Advanced Parameters'!$B$7:$G$20,2,FALSE))*VLOOKUP(A829, 'Growth Parameters'!$B$6:$H$19, 6, FALSE), 0)</f>
        <v>1</v>
      </c>
      <c r="L829" s="167">
        <f t="shared" si="404"/>
        <v>0</v>
      </c>
      <c r="M829" s="168">
        <f>IFERROR(IF(G829="NA","NA",IF(G829&gt;'APC Parameters'!$K$6+VLOOKUP('Raw Data'!A829, 'APC Parameters'!$H$7:$L$20, 4, FALSE), 'APC Parameters'!$L$6+VLOOKUP('Raw Data'!A829, 'APC Parameters'!$H$7:$L$20, 5, FALSE), G829*('APC Parameters'!$J$6+VLOOKUP('Raw Data'!A829, 'APC Parameters'!$H$7:$L$20, 3, FALSE))+'APC Parameters'!$I$6+VLOOKUP('Raw Data'!A829, 'APC Parameters'!$H$7:$L$20, 2, FALSE))), 0)</f>
        <v>2086.9256</v>
      </c>
      <c r="N829" s="168">
        <f t="shared" si="374"/>
        <v>2086.9256</v>
      </c>
      <c r="O829" s="168">
        <f>IFERROR(IF(M829="NA",VLOOKUP(D829,'Internal Calculations'!$B$10:$C$11,2,FALSE), M829)*VLOOKUP(A829, 'Growth Parameters'!$B$6:$H$19, 7, FALSE), 0)</f>
        <v>2086.9256</v>
      </c>
      <c r="P829" s="177">
        <f t="shared" si="375"/>
        <v>2086.9256</v>
      </c>
      <c r="Q829" s="178">
        <f>IF('Funding Allocation Parameters'!$C$5="Basic Library Subsidy", MIN(O829*('Funding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MIN($O829*(VLOOKUP(CONCATENATE($A829, 'Funding Allocation Parameters'!$I$5), 'Library Subsidy Complex'!$C$2:$J$55, 2, FALSE)), VLOOKUP(CONCATENATE($A829, 'Funding Allocation Parameters'!$I$5), 'Library Subsidy Complex'!$C$2:$J$55, 4, FALSE)), 0)))))</f>
        <v>1189</v>
      </c>
      <c r="R829" s="178">
        <f>IF('Funding Allocation Parameters'!$C$5="Basic Library Subsidy", 0, IF('Funding Allocation Parameters'!$C$5="Grant funding",MIN(O829*('Funding Allocation Parameters'!$E$5), 'Funding Allocation Parameters'!$G$5), IF('Funding Allocation Parameters'!$C$5="Other author funding", 0, IF('Funding Allocation Parameters'!$C$5="Any discretionary funds (grants if available, other if no grants)", MIN(O829*('Funding Allocation Parameters'!$E$5), 'Funding Allocation Parameters'!$G$5), IF('Funding Allocation Parameters'!$C$5="Complex Library Subsidy", 0, 0)))))</f>
        <v>0</v>
      </c>
      <c r="S829" s="178">
        <f>IF('Funding Allocation Parameters'!$C$5="Basic Library Subsidy", 0, IF('Funding Allocation Parameters'!$C$5="Grant funding", 0, IF('Funding Allocation Parameters'!$C$5="Other author funding",  MIN(O829*('Funding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29" s="178">
        <f>IF('Funding Allocation Parameters'!$C$5="Basic Library Subsidy", MIN(O829*('Funding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MIN($O829*(VLOOKUP(CONCATENATE($A829, 'Funding Allocation Parameters'!$I$5), 'Library Subsidy Complex'!$C$2:$J$55, 6, FALSE)), VLOOKUP(CONCATENATE($A829, 'Funding Allocation Parameters'!$I$5), 'Library Subsidy Complex'!$C$2:$J$55, 8, FALSE)), 0)))))</f>
        <v>1189</v>
      </c>
      <c r="U829" s="178">
        <f>IF('Funding Allocation Parameters'!$C$5="Basic Library Subsidy", 0, IF('Funding Allocation Parameters'!$C$5="Grant funding", 0, IF('Funding Allocation Parameters'!$C$5="Other author funding",  MIN(O829*('Funding Allocation Parameters'!$E$5), 'Funding Allocation Parameters'!$G$5), IF('Funding Allocation Parameters'!$C$5="Any discretionary funds (grants if available, other if no grants)", MIN(O829*('Funding Allocation Parameters'!$E$5), 'Funding Allocation Parameters'!$G$5), IF('Funding Allocation Parameters'!$C$5="Complex Library Subsidy", 0, 0)))))</f>
        <v>0</v>
      </c>
      <c r="V829" s="177">
        <f t="shared" si="376"/>
        <v>897.92560000000003</v>
      </c>
      <c r="W829" s="177">
        <f t="shared" si="377"/>
        <v>897.92560000000003</v>
      </c>
      <c r="X829" s="179">
        <f>IF('Funding Allocation Parameters'!$C$6="Basic Library Subsidy", MIN(V829*'Funding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MIN(V829*VLOOKUP(CONCATENATE($A829, 'Funding Allocation Parameters'!$I$6), 'Library Subsidy Complex'!$C$2:$J$55, 2, FALSE), VLOOKUP(CONCATENATE($A829, 'Funding Allocation Parameters'!$I$6), 'Library Subsidy Complex'!$C$2:$J$55, 4, FALSE)), 0)))))</f>
        <v>0</v>
      </c>
      <c r="Y829" s="179">
        <f>IF('Funding Allocation Parameters'!$C$6="Basic Library Subsidy", 0, IF('Funding Allocation Parameters'!$C$6="Grant funding",MIN(V829*'Funding Allocation Parameters'!$E$6, 'Funding Allocation Parameters'!$G$6), IF('Funding Allocation Parameters'!$C$6="Other author funding", 0, IF('Funding Allocation Parameters'!$C$6="Any discretionary funds (grants if available, other if no grants)", MIN(V829*'Funding Allocation Parameters'!$E$6, 'Funding Allocation Parameters'!$G$6), IF('Funding Allocation Parameters'!$C$6="Complex Library Subsidy", 0, 0)))))</f>
        <v>897.92560000000003</v>
      </c>
      <c r="Z829" s="179">
        <f>IF('Funding Allocation Parameters'!$C$6="Basic Library Subsidy", 0, IF('Funding Allocation Parameters'!$C$6="Grant funding", 0, IF('Funding Allocation Parameters'!$C$6="Other author funding",  MIN(V829*'Funding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29" s="179">
        <f>IF('Funding Allocation Parameters'!$C$6="Basic Library Subsidy", MIN(W829*'Funding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MIN(W829*VLOOKUP(CONCATENATE($A829, 'Funding Allocation Parameters'!$I$6), 'Library Subsidy Complex'!$C$2:$J$55, 6, FALSE), VLOOKUP(CONCATENATE($A829, 'Funding Allocation Parameters'!$I$6), 'Library Subsidy Complex'!$C$2:$J$55, 8, FALSE)), 0)))))</f>
        <v>0</v>
      </c>
      <c r="AB829" s="179">
        <f>IF('Funding Allocation Parameters'!$C$6="Basic Library Subsidy", 0, IF('Funding Allocation Parameters'!$C$6="Grant funding", 0, IF('Funding Allocation Parameters'!$C$6="Other author funding",  MIN(W829*'Funding Allocation Parameters'!$E$6, 'Funding Allocation Parameters'!$G$6), IF('Funding Allocation Parameters'!$C$6="Any discretionary funds (grants if available, other if no grants)", MIN(W829*'Funding Allocation Parameters'!$E$6, 'Funding Allocation Parameters'!$G$6), IF('Funding Allocation Parameters'!$C$6="Complex Library Subsidy", 0, 0)))))</f>
        <v>897.92560000000003</v>
      </c>
      <c r="AC829" s="177">
        <f t="shared" si="378"/>
        <v>0</v>
      </c>
      <c r="AD829" s="177">
        <f t="shared" si="379"/>
        <v>0</v>
      </c>
      <c r="AE829" s="180">
        <f>IF('Funding Allocation Parameters'!$C$7="Basic Library Subsidy", MIN(AC829*'Funding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MIN(AC829*VLOOKUP(CONCATENATE($A829, 'Funding Allocation Parameters'!$I$7), 'Library Subsidy Complex'!$C$2:$J$55, 2, FALSE), VLOOKUP(CONCATENATE($A829, 'Funding Allocation Parameters'!$I$7), 'Library Subsidy Complex'!$C$2:$J$55, 4, FALSE)), 0)))))</f>
        <v>0</v>
      </c>
      <c r="AF829" s="180">
        <f>IF('Funding Allocation Parameters'!$C$7="Basic Library Subsidy", 0, IF('Funding Allocation Parameters'!$C$7="Grant funding",MIN(AC829*'Funding Allocation Parameters'!$E$7, 'Funding Allocation Parameters'!$G$7), IF('Funding Allocation Parameters'!$C$7="Other author funding", 0, IF('Funding Allocation Parameters'!$C$7="Any discretionary funds (grants if available, other if no grants)", MIN(AC829*'Funding Allocation Parameters'!$E$7, 'Funding Allocation Parameters'!$G$7), IF('Funding Allocation Parameters'!$C$7="Complex Library Subsidy", 0, 0)))))</f>
        <v>0</v>
      </c>
      <c r="AG829" s="180">
        <f>IF('Funding Allocation Parameters'!$C$7="Basic Library Subsidy", 0, IF('Funding Allocation Parameters'!$C$7="Grant funding", 0, IF('Funding Allocation Parameters'!$C$7="Other author funding",  MIN(AC829*'Funding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29" s="180">
        <f>IF('Funding Allocation Parameters'!$C$7="Basic Library Subsidy", MIN(AD829*'Funding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MIN(AD829*VLOOKUP(CONCATENATE($A829, 'Funding Allocation Parameters'!$I$7), 'Library Subsidy Complex'!$C$2:$J$55, 6, FALSE), VLOOKUP(CONCATENATE($A829, 'Funding Allocation Parameters'!$I$7), 'Library Subsidy Complex'!$C$2:$J$55, 8, FALSE)), 0)))))</f>
        <v>0</v>
      </c>
      <c r="AI829" s="180">
        <f>IF('Funding Allocation Parameters'!$C$7="Basic Library Subsidy", 0, IF('Funding Allocation Parameters'!$C$7="Grant funding", 0, IF('Funding Allocation Parameters'!$C$7="Other author funding",  MIN(AD829*'Funding Allocation Parameters'!$E$7, 'Funding Allocation Parameters'!$G$7), IF('Funding Allocation Parameters'!$C$7="Any discretionary funds (grants if available, other if no grants)", MIN(AD829*'Funding Allocation Parameters'!$E$7, 'Funding Allocation Parameters'!$G$7), IF('Funding Allocation Parameters'!$C$7="Complex Library Subsidy", 0, 0)))))</f>
        <v>0</v>
      </c>
      <c r="AJ829" s="177">
        <f t="shared" si="380"/>
        <v>0</v>
      </c>
      <c r="AK829" s="177">
        <f t="shared" si="381"/>
        <v>0</v>
      </c>
      <c r="AL829" s="181">
        <f>IF('Funding Allocation Parameters'!$C$8="Basic Library Subsidy", MIN(AJ829*'Funding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MIN(AJ829*VLOOKUP(CONCATENATE($A829, 'Funding Allocation Parameters'!$I$8), 'Library Subsidy Complex'!$C$2:$J$55, 2, FALSE), VLOOKUP(CONCATENATE($A829, 'Funding Allocation Parameters'!$I$8), 'Library Subsidy Complex'!$C$2:$J$55, 4, FALSE)), 0)))))</f>
        <v>0</v>
      </c>
      <c r="AM829" s="181">
        <f>IF('Funding Allocation Parameters'!$C$8="Basic Library Subsidy", 0, IF('Funding Allocation Parameters'!$C$8="Grant funding",MIN(AJ829*'Funding Allocation Parameters'!$E$8, 'Funding Allocation Parameters'!$G$8), IF('Funding Allocation Parameters'!$C$8="Other author funding", 0, IF('Funding Allocation Parameters'!$C$8="Any discretionary funds (grants if available, other if no grants)", MIN(AJ829*'Funding Allocation Parameters'!$E$8, 'Funding Allocation Parameters'!$G$8), IF('Funding Allocation Parameters'!$C$8="Complex Library Subsidy", 0, 0)))))</f>
        <v>0</v>
      </c>
      <c r="AN829" s="181">
        <f>IF('Funding Allocation Parameters'!$C$8="Basic Library Subsidy", 0, IF('Funding Allocation Parameters'!$C$8="Grant funding", 0, IF('Funding Allocation Parameters'!$C$8="Other author funding",  MIN(AJ829*'Funding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29" s="181">
        <f>IF('Funding Allocation Parameters'!$C$8="Basic Library Subsidy", MIN(AK829*'Funding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MIN(AK829*VLOOKUP(CONCATENATE($A829, 'Funding Allocation Parameters'!$I$8), 'Library Subsidy Complex'!$C$2:$J$55, 6, FALSE), VLOOKUP(CONCATENATE($A829, 'Funding Allocation Parameters'!$I$8), 'Library Subsidy Complex'!$C$2:$J$55, 8, FALSE)), 0)))))</f>
        <v>0</v>
      </c>
      <c r="AP829" s="181">
        <f>IF('Funding Allocation Parameters'!$C$8="Basic Library Subsidy", 0, IF('Funding Allocation Parameters'!$C$8="Grant funding", 0, IF('Funding Allocation Parameters'!$C$8="Other author funding",  MIN(AK829*'Funding Allocation Parameters'!$E$8, 'Funding Allocation Parameters'!$G$8), IF('Funding Allocation Parameters'!$C$8="Any discretionary funds (grants if available, other if no grants)", MIN(AK829*'Funding Allocation Parameters'!$E$8, 'Funding Allocation Parameters'!$G$8), IF('Funding Allocation Parameters'!$C$8="Complex Library Subsidy", 0, 0)))))</f>
        <v>0</v>
      </c>
      <c r="AQ829" s="177">
        <f t="shared" si="382"/>
        <v>0</v>
      </c>
      <c r="AR829" s="177">
        <f t="shared" si="383"/>
        <v>0</v>
      </c>
      <c r="AS829" s="182">
        <f t="shared" si="384"/>
        <v>1189</v>
      </c>
      <c r="AT829" s="182">
        <f t="shared" si="385"/>
        <v>897.92560000000003</v>
      </c>
      <c r="AU829" s="182">
        <f t="shared" si="386"/>
        <v>0</v>
      </c>
      <c r="AV829" s="182">
        <f t="shared" si="387"/>
        <v>1189</v>
      </c>
      <c r="AW829" s="182">
        <f t="shared" si="388"/>
        <v>897.92560000000003</v>
      </c>
      <c r="AX829" s="183">
        <f t="shared" si="389"/>
        <v>1189</v>
      </c>
      <c r="AY829" s="183">
        <f t="shared" si="390"/>
        <v>897.92560000000003</v>
      </c>
      <c r="AZ829" s="183">
        <f t="shared" si="391"/>
        <v>0</v>
      </c>
      <c r="BA829" s="183">
        <f t="shared" si="392"/>
        <v>0</v>
      </c>
      <c r="BB829" s="183">
        <f t="shared" si="393"/>
        <v>0</v>
      </c>
      <c r="BC829" s="184">
        <f t="shared" si="394"/>
        <v>1189</v>
      </c>
      <c r="BD829" s="184">
        <f t="shared" si="395"/>
        <v>0</v>
      </c>
      <c r="BE829" s="184">
        <f t="shared" si="396"/>
        <v>897.92560000000003</v>
      </c>
      <c r="BF829" s="184">
        <f t="shared" si="397"/>
        <v>0</v>
      </c>
      <c r="BG829" s="102">
        <f t="shared" si="398"/>
        <v>0</v>
      </c>
      <c r="BH829" s="102">
        <f t="shared" si="399"/>
        <v>0</v>
      </c>
      <c r="BI829" s="102">
        <f t="shared" si="400"/>
        <v>0</v>
      </c>
      <c r="BJ829" s="102">
        <f t="shared" si="401"/>
        <v>1</v>
      </c>
      <c r="BK829" s="102">
        <f t="shared" si="402"/>
        <v>0</v>
      </c>
      <c r="BL829" s="102">
        <f t="shared" si="403"/>
        <v>0</v>
      </c>
      <c r="BN829" s="102"/>
    </row>
    <row r="830" spans="1:66" x14ac:dyDescent="0.25">
      <c r="A830" s="102" t="s">
        <v>13</v>
      </c>
      <c r="B830" s="102" t="s">
        <v>8</v>
      </c>
      <c r="C830" s="102" t="s">
        <v>8</v>
      </c>
      <c r="D830" s="102" t="s">
        <v>27</v>
      </c>
      <c r="E830" s="102" t="s">
        <v>1525</v>
      </c>
      <c r="F830" s="102" t="s">
        <v>1526</v>
      </c>
      <c r="G830" s="102">
        <v>1.1619999999999999</v>
      </c>
      <c r="H830" s="102">
        <v>1</v>
      </c>
      <c r="I830" s="102">
        <v>1</v>
      </c>
      <c r="J830" s="167">
        <f>IFERROR(H830*VLOOKUP(A830, 'Advanced Parameters'!$B$7:$G$20, 6, FALSE)*VLOOKUP(A830, 'Growth Parameters'!$B$6:$H$19, 6, FALSE), 0)</f>
        <v>1</v>
      </c>
      <c r="K830" s="167">
        <f>IFERROR(IF('Advanced Parameters'!$C$5="n",'Raw Data'!I830*VLOOKUP(A830,'Advanced Parameters'!$B$7:$G$20,6,FALSE),J830*VLOOKUP(A830,'Advanced Parameters'!$B$7:$G$20,2,FALSE))*VLOOKUP(A830, 'Growth Parameters'!$B$6:$H$19, 6, FALSE), 0)</f>
        <v>1</v>
      </c>
      <c r="L830" s="167">
        <f t="shared" si="404"/>
        <v>0</v>
      </c>
      <c r="M830" s="168">
        <f>IFERROR(IF(G830="NA","NA",IF(G830&gt;'APC Parameters'!$K$6+VLOOKUP('Raw Data'!A830, 'APC Parameters'!$H$7:$L$20, 4, FALSE), 'APC Parameters'!$L$6+VLOOKUP('Raw Data'!A830, 'APC Parameters'!$H$7:$L$20, 5, FALSE), G830*('APC Parameters'!$J$6+VLOOKUP('Raw Data'!A830, 'APC Parameters'!$H$7:$L$20, 3, FALSE))+'APC Parameters'!$I$6+VLOOKUP('Raw Data'!A830, 'APC Parameters'!$H$7:$L$20, 2, FALSE))), 0)</f>
        <v>1972.0028</v>
      </c>
      <c r="N830" s="168">
        <f t="shared" si="374"/>
        <v>1972.0028</v>
      </c>
      <c r="O830" s="168">
        <f>IFERROR(IF(M830="NA",VLOOKUP(D830,'Internal Calculations'!$B$10:$C$11,2,FALSE), M830)*VLOOKUP(A830, 'Growth Parameters'!$B$6:$H$19, 7, FALSE), 0)</f>
        <v>1972.0028</v>
      </c>
      <c r="P830" s="177">
        <f t="shared" si="375"/>
        <v>1972.0028</v>
      </c>
      <c r="Q830" s="178">
        <f>IF('Funding Allocation Parameters'!$C$5="Basic Library Subsidy", MIN(O830*('Funding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MIN($O830*(VLOOKUP(CONCATENATE($A830, 'Funding Allocation Parameters'!$I$5), 'Library Subsidy Complex'!$C$2:$J$55, 2, FALSE)), VLOOKUP(CONCATENATE($A830, 'Funding Allocation Parameters'!$I$5), 'Library Subsidy Complex'!$C$2:$J$55, 4, FALSE)), 0)))))</f>
        <v>1189</v>
      </c>
      <c r="R830" s="178">
        <f>IF('Funding Allocation Parameters'!$C$5="Basic Library Subsidy", 0, IF('Funding Allocation Parameters'!$C$5="Grant funding",MIN(O830*('Funding Allocation Parameters'!$E$5), 'Funding Allocation Parameters'!$G$5), IF('Funding Allocation Parameters'!$C$5="Other author funding", 0, IF('Funding Allocation Parameters'!$C$5="Any discretionary funds (grants if available, other if no grants)", MIN(O830*('Funding Allocation Parameters'!$E$5), 'Funding Allocation Parameters'!$G$5), IF('Funding Allocation Parameters'!$C$5="Complex Library Subsidy", 0, 0)))))</f>
        <v>0</v>
      </c>
      <c r="S830" s="178">
        <f>IF('Funding Allocation Parameters'!$C$5="Basic Library Subsidy", 0, IF('Funding Allocation Parameters'!$C$5="Grant funding", 0, IF('Funding Allocation Parameters'!$C$5="Other author funding",  MIN(O830*('Funding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0" s="178">
        <f>IF('Funding Allocation Parameters'!$C$5="Basic Library Subsidy", MIN(O830*('Funding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MIN($O830*(VLOOKUP(CONCATENATE($A830, 'Funding Allocation Parameters'!$I$5), 'Library Subsidy Complex'!$C$2:$J$55, 6, FALSE)), VLOOKUP(CONCATENATE($A830, 'Funding Allocation Parameters'!$I$5), 'Library Subsidy Complex'!$C$2:$J$55, 8, FALSE)), 0)))))</f>
        <v>1189</v>
      </c>
      <c r="U830" s="178">
        <f>IF('Funding Allocation Parameters'!$C$5="Basic Library Subsidy", 0, IF('Funding Allocation Parameters'!$C$5="Grant funding", 0, IF('Funding Allocation Parameters'!$C$5="Other author funding",  MIN(O830*('Funding Allocation Parameters'!$E$5), 'Funding Allocation Parameters'!$G$5), IF('Funding Allocation Parameters'!$C$5="Any discretionary funds (grants if available, other if no grants)", MIN(O830*('Funding Allocation Parameters'!$E$5), 'Funding Allocation Parameters'!$G$5), IF('Funding Allocation Parameters'!$C$5="Complex Library Subsidy", 0, 0)))))</f>
        <v>0</v>
      </c>
      <c r="V830" s="177">
        <f t="shared" si="376"/>
        <v>783.00279999999998</v>
      </c>
      <c r="W830" s="177">
        <f t="shared" si="377"/>
        <v>783.00279999999998</v>
      </c>
      <c r="X830" s="179">
        <f>IF('Funding Allocation Parameters'!$C$6="Basic Library Subsidy", MIN(V830*'Funding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MIN(V830*VLOOKUP(CONCATENATE($A830, 'Funding Allocation Parameters'!$I$6), 'Library Subsidy Complex'!$C$2:$J$55, 2, FALSE), VLOOKUP(CONCATENATE($A830, 'Funding Allocation Parameters'!$I$6), 'Library Subsidy Complex'!$C$2:$J$55, 4, FALSE)), 0)))))</f>
        <v>0</v>
      </c>
      <c r="Y830" s="179">
        <f>IF('Funding Allocation Parameters'!$C$6="Basic Library Subsidy", 0, IF('Funding Allocation Parameters'!$C$6="Grant funding",MIN(V830*'Funding Allocation Parameters'!$E$6, 'Funding Allocation Parameters'!$G$6), IF('Funding Allocation Parameters'!$C$6="Other author funding", 0, IF('Funding Allocation Parameters'!$C$6="Any discretionary funds (grants if available, other if no grants)", MIN(V830*'Funding Allocation Parameters'!$E$6, 'Funding Allocation Parameters'!$G$6), IF('Funding Allocation Parameters'!$C$6="Complex Library Subsidy", 0, 0)))))</f>
        <v>783.00279999999998</v>
      </c>
      <c r="Z830" s="179">
        <f>IF('Funding Allocation Parameters'!$C$6="Basic Library Subsidy", 0, IF('Funding Allocation Parameters'!$C$6="Grant funding", 0, IF('Funding Allocation Parameters'!$C$6="Other author funding",  MIN(V830*'Funding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0" s="179">
        <f>IF('Funding Allocation Parameters'!$C$6="Basic Library Subsidy", MIN(W830*'Funding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MIN(W830*VLOOKUP(CONCATENATE($A830, 'Funding Allocation Parameters'!$I$6), 'Library Subsidy Complex'!$C$2:$J$55, 6, FALSE), VLOOKUP(CONCATENATE($A830, 'Funding Allocation Parameters'!$I$6), 'Library Subsidy Complex'!$C$2:$J$55, 8, FALSE)), 0)))))</f>
        <v>0</v>
      </c>
      <c r="AB830" s="179">
        <f>IF('Funding Allocation Parameters'!$C$6="Basic Library Subsidy", 0, IF('Funding Allocation Parameters'!$C$6="Grant funding", 0, IF('Funding Allocation Parameters'!$C$6="Other author funding",  MIN(W830*'Funding Allocation Parameters'!$E$6, 'Funding Allocation Parameters'!$G$6), IF('Funding Allocation Parameters'!$C$6="Any discretionary funds (grants if available, other if no grants)", MIN(W830*'Funding Allocation Parameters'!$E$6, 'Funding Allocation Parameters'!$G$6), IF('Funding Allocation Parameters'!$C$6="Complex Library Subsidy", 0, 0)))))</f>
        <v>783.00279999999998</v>
      </c>
      <c r="AC830" s="177">
        <f t="shared" si="378"/>
        <v>0</v>
      </c>
      <c r="AD830" s="177">
        <f t="shared" si="379"/>
        <v>0</v>
      </c>
      <c r="AE830" s="180">
        <f>IF('Funding Allocation Parameters'!$C$7="Basic Library Subsidy", MIN(AC830*'Funding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MIN(AC830*VLOOKUP(CONCATENATE($A830, 'Funding Allocation Parameters'!$I$7), 'Library Subsidy Complex'!$C$2:$J$55, 2, FALSE), VLOOKUP(CONCATENATE($A830, 'Funding Allocation Parameters'!$I$7), 'Library Subsidy Complex'!$C$2:$J$55, 4, FALSE)), 0)))))</f>
        <v>0</v>
      </c>
      <c r="AF830" s="180">
        <f>IF('Funding Allocation Parameters'!$C$7="Basic Library Subsidy", 0, IF('Funding Allocation Parameters'!$C$7="Grant funding",MIN(AC830*'Funding Allocation Parameters'!$E$7, 'Funding Allocation Parameters'!$G$7), IF('Funding Allocation Parameters'!$C$7="Other author funding", 0, IF('Funding Allocation Parameters'!$C$7="Any discretionary funds (grants if available, other if no grants)", MIN(AC830*'Funding Allocation Parameters'!$E$7, 'Funding Allocation Parameters'!$G$7), IF('Funding Allocation Parameters'!$C$7="Complex Library Subsidy", 0, 0)))))</f>
        <v>0</v>
      </c>
      <c r="AG830" s="180">
        <f>IF('Funding Allocation Parameters'!$C$7="Basic Library Subsidy", 0, IF('Funding Allocation Parameters'!$C$7="Grant funding", 0, IF('Funding Allocation Parameters'!$C$7="Other author funding",  MIN(AC830*'Funding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0" s="180">
        <f>IF('Funding Allocation Parameters'!$C$7="Basic Library Subsidy", MIN(AD830*'Funding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MIN(AD830*VLOOKUP(CONCATENATE($A830, 'Funding Allocation Parameters'!$I$7), 'Library Subsidy Complex'!$C$2:$J$55, 6, FALSE), VLOOKUP(CONCATENATE($A830, 'Funding Allocation Parameters'!$I$7), 'Library Subsidy Complex'!$C$2:$J$55, 8, FALSE)), 0)))))</f>
        <v>0</v>
      </c>
      <c r="AI830" s="180">
        <f>IF('Funding Allocation Parameters'!$C$7="Basic Library Subsidy", 0, IF('Funding Allocation Parameters'!$C$7="Grant funding", 0, IF('Funding Allocation Parameters'!$C$7="Other author funding",  MIN(AD830*'Funding Allocation Parameters'!$E$7, 'Funding Allocation Parameters'!$G$7), IF('Funding Allocation Parameters'!$C$7="Any discretionary funds (grants if available, other if no grants)", MIN(AD830*'Funding Allocation Parameters'!$E$7, 'Funding Allocation Parameters'!$G$7), IF('Funding Allocation Parameters'!$C$7="Complex Library Subsidy", 0, 0)))))</f>
        <v>0</v>
      </c>
      <c r="AJ830" s="177">
        <f t="shared" si="380"/>
        <v>0</v>
      </c>
      <c r="AK830" s="177">
        <f t="shared" si="381"/>
        <v>0</v>
      </c>
      <c r="AL830" s="181">
        <f>IF('Funding Allocation Parameters'!$C$8="Basic Library Subsidy", MIN(AJ830*'Funding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MIN(AJ830*VLOOKUP(CONCATENATE($A830, 'Funding Allocation Parameters'!$I$8), 'Library Subsidy Complex'!$C$2:$J$55, 2, FALSE), VLOOKUP(CONCATENATE($A830, 'Funding Allocation Parameters'!$I$8), 'Library Subsidy Complex'!$C$2:$J$55, 4, FALSE)), 0)))))</f>
        <v>0</v>
      </c>
      <c r="AM830" s="181">
        <f>IF('Funding Allocation Parameters'!$C$8="Basic Library Subsidy", 0, IF('Funding Allocation Parameters'!$C$8="Grant funding",MIN(AJ830*'Funding Allocation Parameters'!$E$8, 'Funding Allocation Parameters'!$G$8), IF('Funding Allocation Parameters'!$C$8="Other author funding", 0, IF('Funding Allocation Parameters'!$C$8="Any discretionary funds (grants if available, other if no grants)", MIN(AJ830*'Funding Allocation Parameters'!$E$8, 'Funding Allocation Parameters'!$G$8), IF('Funding Allocation Parameters'!$C$8="Complex Library Subsidy", 0, 0)))))</f>
        <v>0</v>
      </c>
      <c r="AN830" s="181">
        <f>IF('Funding Allocation Parameters'!$C$8="Basic Library Subsidy", 0, IF('Funding Allocation Parameters'!$C$8="Grant funding", 0, IF('Funding Allocation Parameters'!$C$8="Other author funding",  MIN(AJ830*'Funding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0" s="181">
        <f>IF('Funding Allocation Parameters'!$C$8="Basic Library Subsidy", MIN(AK830*'Funding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MIN(AK830*VLOOKUP(CONCATENATE($A830, 'Funding Allocation Parameters'!$I$8), 'Library Subsidy Complex'!$C$2:$J$55, 6, FALSE), VLOOKUP(CONCATENATE($A830, 'Funding Allocation Parameters'!$I$8), 'Library Subsidy Complex'!$C$2:$J$55, 8, FALSE)), 0)))))</f>
        <v>0</v>
      </c>
      <c r="AP830" s="181">
        <f>IF('Funding Allocation Parameters'!$C$8="Basic Library Subsidy", 0, IF('Funding Allocation Parameters'!$C$8="Grant funding", 0, IF('Funding Allocation Parameters'!$C$8="Other author funding",  MIN(AK830*'Funding Allocation Parameters'!$E$8, 'Funding Allocation Parameters'!$G$8), IF('Funding Allocation Parameters'!$C$8="Any discretionary funds (grants if available, other if no grants)", MIN(AK830*'Funding Allocation Parameters'!$E$8, 'Funding Allocation Parameters'!$G$8), IF('Funding Allocation Parameters'!$C$8="Complex Library Subsidy", 0, 0)))))</f>
        <v>0</v>
      </c>
      <c r="AQ830" s="177">
        <f t="shared" si="382"/>
        <v>0</v>
      </c>
      <c r="AR830" s="177">
        <f t="shared" si="383"/>
        <v>0</v>
      </c>
      <c r="AS830" s="182">
        <f t="shared" si="384"/>
        <v>1189</v>
      </c>
      <c r="AT830" s="182">
        <f t="shared" si="385"/>
        <v>783.00279999999998</v>
      </c>
      <c r="AU830" s="182">
        <f t="shared" si="386"/>
        <v>0</v>
      </c>
      <c r="AV830" s="182">
        <f t="shared" si="387"/>
        <v>1189</v>
      </c>
      <c r="AW830" s="182">
        <f t="shared" si="388"/>
        <v>783.00279999999998</v>
      </c>
      <c r="AX830" s="183">
        <f t="shared" si="389"/>
        <v>1189</v>
      </c>
      <c r="AY830" s="183">
        <f t="shared" si="390"/>
        <v>783.00279999999998</v>
      </c>
      <c r="AZ830" s="183">
        <f t="shared" si="391"/>
        <v>0</v>
      </c>
      <c r="BA830" s="183">
        <f t="shared" si="392"/>
        <v>0</v>
      </c>
      <c r="BB830" s="183">
        <f t="shared" si="393"/>
        <v>0</v>
      </c>
      <c r="BC830" s="184">
        <f t="shared" si="394"/>
        <v>1189</v>
      </c>
      <c r="BD830" s="184">
        <f t="shared" si="395"/>
        <v>0</v>
      </c>
      <c r="BE830" s="184">
        <f t="shared" si="396"/>
        <v>783.00279999999998</v>
      </c>
      <c r="BF830" s="184">
        <f t="shared" si="397"/>
        <v>0</v>
      </c>
      <c r="BG830" s="102">
        <f t="shared" si="398"/>
        <v>0</v>
      </c>
      <c r="BH830" s="102">
        <f t="shared" si="399"/>
        <v>0</v>
      </c>
      <c r="BI830" s="102">
        <f t="shared" si="400"/>
        <v>0</v>
      </c>
      <c r="BJ830" s="102">
        <f t="shared" si="401"/>
        <v>1</v>
      </c>
      <c r="BK830" s="102">
        <f t="shared" si="402"/>
        <v>0</v>
      </c>
      <c r="BL830" s="102">
        <f t="shared" si="403"/>
        <v>0</v>
      </c>
      <c r="BN830" s="102"/>
    </row>
    <row r="831" spans="1:66" x14ac:dyDescent="0.25">
      <c r="A831" s="102" t="s">
        <v>7</v>
      </c>
      <c r="B831" s="102" t="s">
        <v>8</v>
      </c>
      <c r="C831" s="102" t="s">
        <v>8</v>
      </c>
      <c r="D831" s="102" t="s">
        <v>27</v>
      </c>
      <c r="E831" s="102" t="s">
        <v>1527</v>
      </c>
      <c r="F831" s="102" t="s">
        <v>1528</v>
      </c>
      <c r="G831" s="102">
        <v>1.42</v>
      </c>
      <c r="H831" s="102">
        <v>1</v>
      </c>
      <c r="I831" s="102">
        <v>0</v>
      </c>
      <c r="J831" s="167">
        <f>IFERROR(H831*VLOOKUP(A831, 'Advanced Parameters'!$B$7:$G$20, 6, FALSE)*VLOOKUP(A831, 'Growth Parameters'!$B$6:$H$19, 6, FALSE), 0)</f>
        <v>1</v>
      </c>
      <c r="K831" s="167">
        <f>IFERROR(IF('Advanced Parameters'!$C$5="n",'Raw Data'!I831*VLOOKUP(A831,'Advanced Parameters'!$B$7:$G$20,6,FALSE),J831*VLOOKUP(A831,'Advanced Parameters'!$B$7:$G$20,2,FALSE))*VLOOKUP(A831, 'Growth Parameters'!$B$6:$H$19, 6, FALSE), 0)</f>
        <v>0</v>
      </c>
      <c r="L831" s="167">
        <f t="shared" si="404"/>
        <v>1</v>
      </c>
      <c r="M831" s="168">
        <f>IFERROR(IF(G831="NA","NA",IF(G831&gt;'APC Parameters'!$K$6+VLOOKUP('Raw Data'!A831, 'APC Parameters'!$H$7:$L$20, 4, FALSE), 'APC Parameters'!$L$6+VLOOKUP('Raw Data'!A831, 'APC Parameters'!$H$7:$L$20, 5, FALSE), G831*('APC Parameters'!$J$6+VLOOKUP('Raw Data'!A831, 'APC Parameters'!$H$7:$L$20, 3, FALSE))+'APC Parameters'!$I$6+VLOOKUP('Raw Data'!A831, 'APC Parameters'!$H$7:$L$20, 2, FALSE))), 0)</f>
        <v>2155.0280000000002</v>
      </c>
      <c r="N831" s="168">
        <f t="shared" si="374"/>
        <v>2155.0280000000002</v>
      </c>
      <c r="O831" s="168">
        <f>IFERROR(IF(M831="NA",VLOOKUP(D831,'Internal Calculations'!$B$10:$C$11,2,FALSE), M831)*VLOOKUP(A831, 'Growth Parameters'!$B$6:$H$19, 7, FALSE), 0)</f>
        <v>2155.0280000000002</v>
      </c>
      <c r="P831" s="177">
        <f t="shared" si="375"/>
        <v>2155.0280000000002</v>
      </c>
      <c r="Q831" s="178">
        <f>IF('Funding Allocation Parameters'!$C$5="Basic Library Subsidy", MIN(O831*('Funding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MIN($O831*(VLOOKUP(CONCATENATE($A831, 'Funding Allocation Parameters'!$I$5), 'Library Subsidy Complex'!$C$2:$J$55, 2, FALSE)), VLOOKUP(CONCATENATE($A831, 'Funding Allocation Parameters'!$I$5), 'Library Subsidy Complex'!$C$2:$J$55, 4, FALSE)), 0)))))</f>
        <v>1189</v>
      </c>
      <c r="R831" s="178">
        <f>IF('Funding Allocation Parameters'!$C$5="Basic Library Subsidy", 0, IF('Funding Allocation Parameters'!$C$5="Grant funding",MIN(O831*('Funding Allocation Parameters'!$E$5), 'Funding Allocation Parameters'!$G$5), IF('Funding Allocation Parameters'!$C$5="Other author funding", 0, IF('Funding Allocation Parameters'!$C$5="Any discretionary funds (grants if available, other if no grants)", MIN(O831*('Funding Allocation Parameters'!$E$5), 'Funding Allocation Parameters'!$G$5), IF('Funding Allocation Parameters'!$C$5="Complex Library Subsidy", 0, 0)))))</f>
        <v>0</v>
      </c>
      <c r="S831" s="178">
        <f>IF('Funding Allocation Parameters'!$C$5="Basic Library Subsidy", 0, IF('Funding Allocation Parameters'!$C$5="Grant funding", 0, IF('Funding Allocation Parameters'!$C$5="Other author funding",  MIN(O831*('Funding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1" s="178">
        <f>IF('Funding Allocation Parameters'!$C$5="Basic Library Subsidy", MIN(O831*('Funding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MIN($O831*(VLOOKUP(CONCATENATE($A831, 'Funding Allocation Parameters'!$I$5), 'Library Subsidy Complex'!$C$2:$J$55, 6, FALSE)), VLOOKUP(CONCATENATE($A831, 'Funding Allocation Parameters'!$I$5), 'Library Subsidy Complex'!$C$2:$J$55, 8, FALSE)), 0)))))</f>
        <v>1189</v>
      </c>
      <c r="U831" s="178">
        <f>IF('Funding Allocation Parameters'!$C$5="Basic Library Subsidy", 0, IF('Funding Allocation Parameters'!$C$5="Grant funding", 0, IF('Funding Allocation Parameters'!$C$5="Other author funding",  MIN(O831*('Funding Allocation Parameters'!$E$5), 'Funding Allocation Parameters'!$G$5), IF('Funding Allocation Parameters'!$C$5="Any discretionary funds (grants if available, other if no grants)", MIN(O831*('Funding Allocation Parameters'!$E$5), 'Funding Allocation Parameters'!$G$5), IF('Funding Allocation Parameters'!$C$5="Complex Library Subsidy", 0, 0)))))</f>
        <v>0</v>
      </c>
      <c r="V831" s="177">
        <f t="shared" si="376"/>
        <v>966.02800000000025</v>
      </c>
      <c r="W831" s="177">
        <f t="shared" si="377"/>
        <v>966.02800000000025</v>
      </c>
      <c r="X831" s="179">
        <f>IF('Funding Allocation Parameters'!$C$6="Basic Library Subsidy", MIN(V831*'Funding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MIN(V831*VLOOKUP(CONCATENATE($A831, 'Funding Allocation Parameters'!$I$6), 'Library Subsidy Complex'!$C$2:$J$55, 2, FALSE), VLOOKUP(CONCATENATE($A831, 'Funding Allocation Parameters'!$I$6), 'Library Subsidy Complex'!$C$2:$J$55, 4, FALSE)), 0)))))</f>
        <v>0</v>
      </c>
      <c r="Y831" s="179">
        <f>IF('Funding Allocation Parameters'!$C$6="Basic Library Subsidy", 0, IF('Funding Allocation Parameters'!$C$6="Grant funding",MIN(V831*'Funding Allocation Parameters'!$E$6, 'Funding Allocation Parameters'!$G$6), IF('Funding Allocation Parameters'!$C$6="Other author funding", 0, IF('Funding Allocation Parameters'!$C$6="Any discretionary funds (grants if available, other if no grants)", MIN(V831*'Funding Allocation Parameters'!$E$6, 'Funding Allocation Parameters'!$G$6), IF('Funding Allocation Parameters'!$C$6="Complex Library Subsidy", 0, 0)))))</f>
        <v>966.02800000000025</v>
      </c>
      <c r="Z831" s="179">
        <f>IF('Funding Allocation Parameters'!$C$6="Basic Library Subsidy", 0, IF('Funding Allocation Parameters'!$C$6="Grant funding", 0, IF('Funding Allocation Parameters'!$C$6="Other author funding",  MIN(V831*'Funding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1" s="179">
        <f>IF('Funding Allocation Parameters'!$C$6="Basic Library Subsidy", MIN(W831*'Funding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MIN(W831*VLOOKUP(CONCATENATE($A831, 'Funding Allocation Parameters'!$I$6), 'Library Subsidy Complex'!$C$2:$J$55, 6, FALSE), VLOOKUP(CONCATENATE($A831, 'Funding Allocation Parameters'!$I$6), 'Library Subsidy Complex'!$C$2:$J$55, 8, FALSE)), 0)))))</f>
        <v>0</v>
      </c>
      <c r="AB831" s="179">
        <f>IF('Funding Allocation Parameters'!$C$6="Basic Library Subsidy", 0, IF('Funding Allocation Parameters'!$C$6="Grant funding", 0, IF('Funding Allocation Parameters'!$C$6="Other author funding",  MIN(W831*'Funding Allocation Parameters'!$E$6, 'Funding Allocation Parameters'!$G$6), IF('Funding Allocation Parameters'!$C$6="Any discretionary funds (grants if available, other if no grants)", MIN(W831*'Funding Allocation Parameters'!$E$6, 'Funding Allocation Parameters'!$G$6), IF('Funding Allocation Parameters'!$C$6="Complex Library Subsidy", 0, 0)))))</f>
        <v>966.02800000000025</v>
      </c>
      <c r="AC831" s="177">
        <f t="shared" si="378"/>
        <v>0</v>
      </c>
      <c r="AD831" s="177">
        <f t="shared" si="379"/>
        <v>0</v>
      </c>
      <c r="AE831" s="180">
        <f>IF('Funding Allocation Parameters'!$C$7="Basic Library Subsidy", MIN(AC831*'Funding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MIN(AC831*VLOOKUP(CONCATENATE($A831, 'Funding Allocation Parameters'!$I$7), 'Library Subsidy Complex'!$C$2:$J$55, 2, FALSE), VLOOKUP(CONCATENATE($A831, 'Funding Allocation Parameters'!$I$7), 'Library Subsidy Complex'!$C$2:$J$55, 4, FALSE)), 0)))))</f>
        <v>0</v>
      </c>
      <c r="AF831" s="180">
        <f>IF('Funding Allocation Parameters'!$C$7="Basic Library Subsidy", 0, IF('Funding Allocation Parameters'!$C$7="Grant funding",MIN(AC831*'Funding Allocation Parameters'!$E$7, 'Funding Allocation Parameters'!$G$7), IF('Funding Allocation Parameters'!$C$7="Other author funding", 0, IF('Funding Allocation Parameters'!$C$7="Any discretionary funds (grants if available, other if no grants)", MIN(AC831*'Funding Allocation Parameters'!$E$7, 'Funding Allocation Parameters'!$G$7), IF('Funding Allocation Parameters'!$C$7="Complex Library Subsidy", 0, 0)))))</f>
        <v>0</v>
      </c>
      <c r="AG831" s="180">
        <f>IF('Funding Allocation Parameters'!$C$7="Basic Library Subsidy", 0, IF('Funding Allocation Parameters'!$C$7="Grant funding", 0, IF('Funding Allocation Parameters'!$C$7="Other author funding",  MIN(AC831*'Funding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1" s="180">
        <f>IF('Funding Allocation Parameters'!$C$7="Basic Library Subsidy", MIN(AD831*'Funding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MIN(AD831*VLOOKUP(CONCATENATE($A831, 'Funding Allocation Parameters'!$I$7), 'Library Subsidy Complex'!$C$2:$J$55, 6, FALSE), VLOOKUP(CONCATENATE($A831, 'Funding Allocation Parameters'!$I$7), 'Library Subsidy Complex'!$C$2:$J$55, 8, FALSE)), 0)))))</f>
        <v>0</v>
      </c>
      <c r="AI831" s="180">
        <f>IF('Funding Allocation Parameters'!$C$7="Basic Library Subsidy", 0, IF('Funding Allocation Parameters'!$C$7="Grant funding", 0, IF('Funding Allocation Parameters'!$C$7="Other author funding",  MIN(AD831*'Funding Allocation Parameters'!$E$7, 'Funding Allocation Parameters'!$G$7), IF('Funding Allocation Parameters'!$C$7="Any discretionary funds (grants if available, other if no grants)", MIN(AD831*'Funding Allocation Parameters'!$E$7, 'Funding Allocation Parameters'!$G$7), IF('Funding Allocation Parameters'!$C$7="Complex Library Subsidy", 0, 0)))))</f>
        <v>0</v>
      </c>
      <c r="AJ831" s="177">
        <f t="shared" si="380"/>
        <v>0</v>
      </c>
      <c r="AK831" s="177">
        <f t="shared" si="381"/>
        <v>0</v>
      </c>
      <c r="AL831" s="181">
        <f>IF('Funding Allocation Parameters'!$C$8="Basic Library Subsidy", MIN(AJ831*'Funding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MIN(AJ831*VLOOKUP(CONCATENATE($A831, 'Funding Allocation Parameters'!$I$8), 'Library Subsidy Complex'!$C$2:$J$55, 2, FALSE), VLOOKUP(CONCATENATE($A831, 'Funding Allocation Parameters'!$I$8), 'Library Subsidy Complex'!$C$2:$J$55, 4, FALSE)), 0)))))</f>
        <v>0</v>
      </c>
      <c r="AM831" s="181">
        <f>IF('Funding Allocation Parameters'!$C$8="Basic Library Subsidy", 0, IF('Funding Allocation Parameters'!$C$8="Grant funding",MIN(AJ831*'Funding Allocation Parameters'!$E$8, 'Funding Allocation Parameters'!$G$8), IF('Funding Allocation Parameters'!$C$8="Other author funding", 0, IF('Funding Allocation Parameters'!$C$8="Any discretionary funds (grants if available, other if no grants)", MIN(AJ831*'Funding Allocation Parameters'!$E$8, 'Funding Allocation Parameters'!$G$8), IF('Funding Allocation Parameters'!$C$8="Complex Library Subsidy", 0, 0)))))</f>
        <v>0</v>
      </c>
      <c r="AN831" s="181">
        <f>IF('Funding Allocation Parameters'!$C$8="Basic Library Subsidy", 0, IF('Funding Allocation Parameters'!$C$8="Grant funding", 0, IF('Funding Allocation Parameters'!$C$8="Other author funding",  MIN(AJ831*'Funding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1" s="181">
        <f>IF('Funding Allocation Parameters'!$C$8="Basic Library Subsidy", MIN(AK831*'Funding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MIN(AK831*VLOOKUP(CONCATENATE($A831, 'Funding Allocation Parameters'!$I$8), 'Library Subsidy Complex'!$C$2:$J$55, 6, FALSE), VLOOKUP(CONCATENATE($A831, 'Funding Allocation Parameters'!$I$8), 'Library Subsidy Complex'!$C$2:$J$55, 8, FALSE)), 0)))))</f>
        <v>0</v>
      </c>
      <c r="AP831" s="181">
        <f>IF('Funding Allocation Parameters'!$C$8="Basic Library Subsidy", 0, IF('Funding Allocation Parameters'!$C$8="Grant funding", 0, IF('Funding Allocation Parameters'!$C$8="Other author funding",  MIN(AK831*'Funding Allocation Parameters'!$E$8, 'Funding Allocation Parameters'!$G$8), IF('Funding Allocation Parameters'!$C$8="Any discretionary funds (grants if available, other if no grants)", MIN(AK831*'Funding Allocation Parameters'!$E$8, 'Funding Allocation Parameters'!$G$8), IF('Funding Allocation Parameters'!$C$8="Complex Library Subsidy", 0, 0)))))</f>
        <v>0</v>
      </c>
      <c r="AQ831" s="177">
        <f t="shared" si="382"/>
        <v>0</v>
      </c>
      <c r="AR831" s="177">
        <f t="shared" si="383"/>
        <v>0</v>
      </c>
      <c r="AS831" s="182">
        <f t="shared" si="384"/>
        <v>1189</v>
      </c>
      <c r="AT831" s="182">
        <f t="shared" si="385"/>
        <v>966.02800000000025</v>
      </c>
      <c r="AU831" s="182">
        <f t="shared" si="386"/>
        <v>0</v>
      </c>
      <c r="AV831" s="182">
        <f t="shared" si="387"/>
        <v>1189</v>
      </c>
      <c r="AW831" s="182">
        <f t="shared" si="388"/>
        <v>966.02800000000025</v>
      </c>
      <c r="AX831" s="183">
        <f t="shared" si="389"/>
        <v>0</v>
      </c>
      <c r="AY831" s="183">
        <f t="shared" si="390"/>
        <v>0</v>
      </c>
      <c r="AZ831" s="183">
        <f t="shared" si="391"/>
        <v>0</v>
      </c>
      <c r="BA831" s="183">
        <f t="shared" si="392"/>
        <v>1189</v>
      </c>
      <c r="BB831" s="183">
        <f t="shared" si="393"/>
        <v>966.02800000000025</v>
      </c>
      <c r="BC831" s="184">
        <f t="shared" si="394"/>
        <v>1189</v>
      </c>
      <c r="BD831" s="184">
        <f t="shared" si="395"/>
        <v>0</v>
      </c>
      <c r="BE831" s="184">
        <f t="shared" si="396"/>
        <v>0</v>
      </c>
      <c r="BF831" s="184">
        <f t="shared" si="397"/>
        <v>966.02800000000025</v>
      </c>
      <c r="BG831" s="102">
        <f t="shared" si="398"/>
        <v>0</v>
      </c>
      <c r="BH831" s="102">
        <f t="shared" si="399"/>
        <v>0</v>
      </c>
      <c r="BI831" s="102">
        <f t="shared" si="400"/>
        <v>0</v>
      </c>
      <c r="BJ831" s="102">
        <f t="shared" si="401"/>
        <v>0</v>
      </c>
      <c r="BK831" s="102">
        <f t="shared" si="402"/>
        <v>1</v>
      </c>
      <c r="BL831" s="102">
        <f t="shared" si="403"/>
        <v>0</v>
      </c>
      <c r="BN831" s="102"/>
    </row>
    <row r="832" spans="1:66" x14ac:dyDescent="0.25">
      <c r="A832" s="102" t="s">
        <v>13</v>
      </c>
      <c r="B832" s="102" t="s">
        <v>8</v>
      </c>
      <c r="C832" s="102" t="s">
        <v>8</v>
      </c>
      <c r="D832" s="102" t="s">
        <v>27</v>
      </c>
      <c r="E832" s="102" t="s">
        <v>1529</v>
      </c>
      <c r="F832" s="102" t="s">
        <v>1530</v>
      </c>
      <c r="G832" s="102">
        <v>0.67500000000000004</v>
      </c>
      <c r="H832" s="102">
        <v>1</v>
      </c>
      <c r="I832" s="102">
        <v>1</v>
      </c>
      <c r="J832" s="167">
        <f>IFERROR(H832*VLOOKUP(A832, 'Advanced Parameters'!$B$7:$G$20, 6, FALSE)*VLOOKUP(A832, 'Growth Parameters'!$B$6:$H$19, 6, FALSE), 0)</f>
        <v>1</v>
      </c>
      <c r="K832" s="167">
        <f>IFERROR(IF('Advanced Parameters'!$C$5="n",'Raw Data'!I832*VLOOKUP(A832,'Advanced Parameters'!$B$7:$G$20,6,FALSE),J832*VLOOKUP(A832,'Advanced Parameters'!$B$7:$G$20,2,FALSE))*VLOOKUP(A832, 'Growth Parameters'!$B$6:$H$19, 6, FALSE), 0)</f>
        <v>1</v>
      </c>
      <c r="L832" s="167">
        <f t="shared" si="404"/>
        <v>0</v>
      </c>
      <c r="M832" s="168">
        <f>IFERROR(IF(G832="NA","NA",IF(G832&gt;'APC Parameters'!$K$6+VLOOKUP('Raw Data'!A832, 'APC Parameters'!$H$7:$L$20, 4, FALSE), 'APC Parameters'!$L$6+VLOOKUP('Raw Data'!A832, 'APC Parameters'!$H$7:$L$20, 5, FALSE), G832*('APC Parameters'!$J$6+VLOOKUP('Raw Data'!A832, 'APC Parameters'!$H$7:$L$20, 3, FALSE))+'APC Parameters'!$I$6+VLOOKUP('Raw Data'!A832, 'APC Parameters'!$H$7:$L$20, 2, FALSE))), 0)</f>
        <v>1626.5250000000001</v>
      </c>
      <c r="N832" s="168">
        <f t="shared" si="374"/>
        <v>1626.5250000000001</v>
      </c>
      <c r="O832" s="168">
        <f>IFERROR(IF(M832="NA",VLOOKUP(D832,'Internal Calculations'!$B$10:$C$11,2,FALSE), M832)*VLOOKUP(A832, 'Growth Parameters'!$B$6:$H$19, 7, FALSE), 0)</f>
        <v>1626.5250000000001</v>
      </c>
      <c r="P832" s="177">
        <f t="shared" si="375"/>
        <v>1626.5250000000001</v>
      </c>
      <c r="Q832" s="178">
        <f>IF('Funding Allocation Parameters'!$C$5="Basic Library Subsidy", MIN(O832*('Funding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MIN($O832*(VLOOKUP(CONCATENATE($A832, 'Funding Allocation Parameters'!$I$5), 'Library Subsidy Complex'!$C$2:$J$55, 2, FALSE)), VLOOKUP(CONCATENATE($A832, 'Funding Allocation Parameters'!$I$5), 'Library Subsidy Complex'!$C$2:$J$55, 4, FALSE)), 0)))))</f>
        <v>1189</v>
      </c>
      <c r="R832" s="178">
        <f>IF('Funding Allocation Parameters'!$C$5="Basic Library Subsidy", 0, IF('Funding Allocation Parameters'!$C$5="Grant funding",MIN(O832*('Funding Allocation Parameters'!$E$5), 'Funding Allocation Parameters'!$G$5), IF('Funding Allocation Parameters'!$C$5="Other author funding", 0, IF('Funding Allocation Parameters'!$C$5="Any discretionary funds (grants if available, other if no grants)", MIN(O832*('Funding Allocation Parameters'!$E$5), 'Funding Allocation Parameters'!$G$5), IF('Funding Allocation Parameters'!$C$5="Complex Library Subsidy", 0, 0)))))</f>
        <v>0</v>
      </c>
      <c r="S832" s="178">
        <f>IF('Funding Allocation Parameters'!$C$5="Basic Library Subsidy", 0, IF('Funding Allocation Parameters'!$C$5="Grant funding", 0, IF('Funding Allocation Parameters'!$C$5="Other author funding",  MIN(O832*('Funding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2" s="178">
        <f>IF('Funding Allocation Parameters'!$C$5="Basic Library Subsidy", MIN(O832*('Funding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MIN($O832*(VLOOKUP(CONCATENATE($A832, 'Funding Allocation Parameters'!$I$5), 'Library Subsidy Complex'!$C$2:$J$55, 6, FALSE)), VLOOKUP(CONCATENATE($A832, 'Funding Allocation Parameters'!$I$5), 'Library Subsidy Complex'!$C$2:$J$55, 8, FALSE)), 0)))))</f>
        <v>1189</v>
      </c>
      <c r="U832" s="178">
        <f>IF('Funding Allocation Parameters'!$C$5="Basic Library Subsidy", 0, IF('Funding Allocation Parameters'!$C$5="Grant funding", 0, IF('Funding Allocation Parameters'!$C$5="Other author funding",  MIN(O832*('Funding Allocation Parameters'!$E$5), 'Funding Allocation Parameters'!$G$5), IF('Funding Allocation Parameters'!$C$5="Any discretionary funds (grants if available, other if no grants)", MIN(O832*('Funding Allocation Parameters'!$E$5), 'Funding Allocation Parameters'!$G$5), IF('Funding Allocation Parameters'!$C$5="Complex Library Subsidy", 0, 0)))))</f>
        <v>0</v>
      </c>
      <c r="V832" s="177">
        <f t="shared" si="376"/>
        <v>437.52500000000009</v>
      </c>
      <c r="W832" s="177">
        <f t="shared" si="377"/>
        <v>437.52500000000009</v>
      </c>
      <c r="X832" s="179">
        <f>IF('Funding Allocation Parameters'!$C$6="Basic Library Subsidy", MIN(V832*'Funding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MIN(V832*VLOOKUP(CONCATENATE($A832, 'Funding Allocation Parameters'!$I$6), 'Library Subsidy Complex'!$C$2:$J$55, 2, FALSE), VLOOKUP(CONCATENATE($A832, 'Funding Allocation Parameters'!$I$6), 'Library Subsidy Complex'!$C$2:$J$55, 4, FALSE)), 0)))))</f>
        <v>0</v>
      </c>
      <c r="Y832" s="179">
        <f>IF('Funding Allocation Parameters'!$C$6="Basic Library Subsidy", 0, IF('Funding Allocation Parameters'!$C$6="Grant funding",MIN(V832*'Funding Allocation Parameters'!$E$6, 'Funding Allocation Parameters'!$G$6), IF('Funding Allocation Parameters'!$C$6="Other author funding", 0, IF('Funding Allocation Parameters'!$C$6="Any discretionary funds (grants if available, other if no grants)", MIN(V832*'Funding Allocation Parameters'!$E$6, 'Funding Allocation Parameters'!$G$6), IF('Funding Allocation Parameters'!$C$6="Complex Library Subsidy", 0, 0)))))</f>
        <v>437.52500000000009</v>
      </c>
      <c r="Z832" s="179">
        <f>IF('Funding Allocation Parameters'!$C$6="Basic Library Subsidy", 0, IF('Funding Allocation Parameters'!$C$6="Grant funding", 0, IF('Funding Allocation Parameters'!$C$6="Other author funding",  MIN(V832*'Funding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2" s="179">
        <f>IF('Funding Allocation Parameters'!$C$6="Basic Library Subsidy", MIN(W832*'Funding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MIN(W832*VLOOKUP(CONCATENATE($A832, 'Funding Allocation Parameters'!$I$6), 'Library Subsidy Complex'!$C$2:$J$55, 6, FALSE), VLOOKUP(CONCATENATE($A832, 'Funding Allocation Parameters'!$I$6), 'Library Subsidy Complex'!$C$2:$J$55, 8, FALSE)), 0)))))</f>
        <v>0</v>
      </c>
      <c r="AB832" s="179">
        <f>IF('Funding Allocation Parameters'!$C$6="Basic Library Subsidy", 0, IF('Funding Allocation Parameters'!$C$6="Grant funding", 0, IF('Funding Allocation Parameters'!$C$6="Other author funding",  MIN(W832*'Funding Allocation Parameters'!$E$6, 'Funding Allocation Parameters'!$G$6), IF('Funding Allocation Parameters'!$C$6="Any discretionary funds (grants if available, other if no grants)", MIN(W832*'Funding Allocation Parameters'!$E$6, 'Funding Allocation Parameters'!$G$6), IF('Funding Allocation Parameters'!$C$6="Complex Library Subsidy", 0, 0)))))</f>
        <v>437.52500000000009</v>
      </c>
      <c r="AC832" s="177">
        <f t="shared" si="378"/>
        <v>0</v>
      </c>
      <c r="AD832" s="177">
        <f t="shared" si="379"/>
        <v>0</v>
      </c>
      <c r="AE832" s="180">
        <f>IF('Funding Allocation Parameters'!$C$7="Basic Library Subsidy", MIN(AC832*'Funding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MIN(AC832*VLOOKUP(CONCATENATE($A832, 'Funding Allocation Parameters'!$I$7), 'Library Subsidy Complex'!$C$2:$J$55, 2, FALSE), VLOOKUP(CONCATENATE($A832, 'Funding Allocation Parameters'!$I$7), 'Library Subsidy Complex'!$C$2:$J$55, 4, FALSE)), 0)))))</f>
        <v>0</v>
      </c>
      <c r="AF832" s="180">
        <f>IF('Funding Allocation Parameters'!$C$7="Basic Library Subsidy", 0, IF('Funding Allocation Parameters'!$C$7="Grant funding",MIN(AC832*'Funding Allocation Parameters'!$E$7, 'Funding Allocation Parameters'!$G$7), IF('Funding Allocation Parameters'!$C$7="Other author funding", 0, IF('Funding Allocation Parameters'!$C$7="Any discretionary funds (grants if available, other if no grants)", MIN(AC832*'Funding Allocation Parameters'!$E$7, 'Funding Allocation Parameters'!$G$7), IF('Funding Allocation Parameters'!$C$7="Complex Library Subsidy", 0, 0)))))</f>
        <v>0</v>
      </c>
      <c r="AG832" s="180">
        <f>IF('Funding Allocation Parameters'!$C$7="Basic Library Subsidy", 0, IF('Funding Allocation Parameters'!$C$7="Grant funding", 0, IF('Funding Allocation Parameters'!$C$7="Other author funding",  MIN(AC832*'Funding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2" s="180">
        <f>IF('Funding Allocation Parameters'!$C$7="Basic Library Subsidy", MIN(AD832*'Funding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MIN(AD832*VLOOKUP(CONCATENATE($A832, 'Funding Allocation Parameters'!$I$7), 'Library Subsidy Complex'!$C$2:$J$55, 6, FALSE), VLOOKUP(CONCATENATE($A832, 'Funding Allocation Parameters'!$I$7), 'Library Subsidy Complex'!$C$2:$J$55, 8, FALSE)), 0)))))</f>
        <v>0</v>
      </c>
      <c r="AI832" s="180">
        <f>IF('Funding Allocation Parameters'!$C$7="Basic Library Subsidy", 0, IF('Funding Allocation Parameters'!$C$7="Grant funding", 0, IF('Funding Allocation Parameters'!$C$7="Other author funding",  MIN(AD832*'Funding Allocation Parameters'!$E$7, 'Funding Allocation Parameters'!$G$7), IF('Funding Allocation Parameters'!$C$7="Any discretionary funds (grants if available, other if no grants)", MIN(AD832*'Funding Allocation Parameters'!$E$7, 'Funding Allocation Parameters'!$G$7), IF('Funding Allocation Parameters'!$C$7="Complex Library Subsidy", 0, 0)))))</f>
        <v>0</v>
      </c>
      <c r="AJ832" s="177">
        <f t="shared" si="380"/>
        <v>0</v>
      </c>
      <c r="AK832" s="177">
        <f t="shared" si="381"/>
        <v>0</v>
      </c>
      <c r="AL832" s="181">
        <f>IF('Funding Allocation Parameters'!$C$8="Basic Library Subsidy", MIN(AJ832*'Funding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MIN(AJ832*VLOOKUP(CONCATENATE($A832, 'Funding Allocation Parameters'!$I$8), 'Library Subsidy Complex'!$C$2:$J$55, 2, FALSE), VLOOKUP(CONCATENATE($A832, 'Funding Allocation Parameters'!$I$8), 'Library Subsidy Complex'!$C$2:$J$55, 4, FALSE)), 0)))))</f>
        <v>0</v>
      </c>
      <c r="AM832" s="181">
        <f>IF('Funding Allocation Parameters'!$C$8="Basic Library Subsidy", 0, IF('Funding Allocation Parameters'!$C$8="Grant funding",MIN(AJ832*'Funding Allocation Parameters'!$E$8, 'Funding Allocation Parameters'!$G$8), IF('Funding Allocation Parameters'!$C$8="Other author funding", 0, IF('Funding Allocation Parameters'!$C$8="Any discretionary funds (grants if available, other if no grants)", MIN(AJ832*'Funding Allocation Parameters'!$E$8, 'Funding Allocation Parameters'!$G$8), IF('Funding Allocation Parameters'!$C$8="Complex Library Subsidy", 0, 0)))))</f>
        <v>0</v>
      </c>
      <c r="AN832" s="181">
        <f>IF('Funding Allocation Parameters'!$C$8="Basic Library Subsidy", 0, IF('Funding Allocation Parameters'!$C$8="Grant funding", 0, IF('Funding Allocation Parameters'!$C$8="Other author funding",  MIN(AJ832*'Funding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2" s="181">
        <f>IF('Funding Allocation Parameters'!$C$8="Basic Library Subsidy", MIN(AK832*'Funding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MIN(AK832*VLOOKUP(CONCATENATE($A832, 'Funding Allocation Parameters'!$I$8), 'Library Subsidy Complex'!$C$2:$J$55, 6, FALSE), VLOOKUP(CONCATENATE($A832, 'Funding Allocation Parameters'!$I$8), 'Library Subsidy Complex'!$C$2:$J$55, 8, FALSE)), 0)))))</f>
        <v>0</v>
      </c>
      <c r="AP832" s="181">
        <f>IF('Funding Allocation Parameters'!$C$8="Basic Library Subsidy", 0, IF('Funding Allocation Parameters'!$C$8="Grant funding", 0, IF('Funding Allocation Parameters'!$C$8="Other author funding",  MIN(AK832*'Funding Allocation Parameters'!$E$8, 'Funding Allocation Parameters'!$G$8), IF('Funding Allocation Parameters'!$C$8="Any discretionary funds (grants if available, other if no grants)", MIN(AK832*'Funding Allocation Parameters'!$E$8, 'Funding Allocation Parameters'!$G$8), IF('Funding Allocation Parameters'!$C$8="Complex Library Subsidy", 0, 0)))))</f>
        <v>0</v>
      </c>
      <c r="AQ832" s="177">
        <f t="shared" si="382"/>
        <v>0</v>
      </c>
      <c r="AR832" s="177">
        <f t="shared" si="383"/>
        <v>0</v>
      </c>
      <c r="AS832" s="182">
        <f t="shared" si="384"/>
        <v>1189</v>
      </c>
      <c r="AT832" s="182">
        <f t="shared" si="385"/>
        <v>437.52500000000009</v>
      </c>
      <c r="AU832" s="182">
        <f t="shared" si="386"/>
        <v>0</v>
      </c>
      <c r="AV832" s="182">
        <f t="shared" si="387"/>
        <v>1189</v>
      </c>
      <c r="AW832" s="182">
        <f t="shared" si="388"/>
        <v>437.52500000000009</v>
      </c>
      <c r="AX832" s="183">
        <f t="shared" si="389"/>
        <v>1189</v>
      </c>
      <c r="AY832" s="183">
        <f t="shared" si="390"/>
        <v>437.52500000000009</v>
      </c>
      <c r="AZ832" s="183">
        <f t="shared" si="391"/>
        <v>0</v>
      </c>
      <c r="BA832" s="183">
        <f t="shared" si="392"/>
        <v>0</v>
      </c>
      <c r="BB832" s="183">
        <f t="shared" si="393"/>
        <v>0</v>
      </c>
      <c r="BC832" s="184">
        <f t="shared" si="394"/>
        <v>1189</v>
      </c>
      <c r="BD832" s="184">
        <f t="shared" si="395"/>
        <v>0</v>
      </c>
      <c r="BE832" s="184">
        <f t="shared" si="396"/>
        <v>437.52500000000009</v>
      </c>
      <c r="BF832" s="184">
        <f t="shared" si="397"/>
        <v>0</v>
      </c>
      <c r="BG832" s="102">
        <f t="shared" si="398"/>
        <v>0</v>
      </c>
      <c r="BH832" s="102">
        <f t="shared" si="399"/>
        <v>0</v>
      </c>
      <c r="BI832" s="102">
        <f t="shared" si="400"/>
        <v>0</v>
      </c>
      <c r="BJ832" s="102">
        <f t="shared" si="401"/>
        <v>1</v>
      </c>
      <c r="BK832" s="102">
        <f t="shared" si="402"/>
        <v>0</v>
      </c>
      <c r="BL832" s="102">
        <f t="shared" si="403"/>
        <v>0</v>
      </c>
      <c r="BN832" s="102"/>
    </row>
    <row r="833" spans="1:66" x14ac:dyDescent="0.25">
      <c r="A833" s="102" t="s">
        <v>17</v>
      </c>
      <c r="B833" s="102" t="s">
        <v>8</v>
      </c>
      <c r="C833" s="102" t="s">
        <v>8</v>
      </c>
      <c r="D833" s="102" t="s">
        <v>27</v>
      </c>
      <c r="E833" s="102" t="s">
        <v>1531</v>
      </c>
      <c r="F833" s="102" t="s">
        <v>1532</v>
      </c>
      <c r="G833" s="102">
        <v>0.214</v>
      </c>
      <c r="H833" s="102">
        <v>1</v>
      </c>
      <c r="I833" s="102">
        <v>0</v>
      </c>
      <c r="J833" s="167">
        <f>IFERROR(H833*VLOOKUP(A833, 'Advanced Parameters'!$B$7:$G$20, 6, FALSE)*VLOOKUP(A833, 'Growth Parameters'!$B$6:$H$19, 6, FALSE), 0)</f>
        <v>1</v>
      </c>
      <c r="K833" s="167">
        <f>IFERROR(IF('Advanced Parameters'!$C$5="n",'Raw Data'!I833*VLOOKUP(A833,'Advanced Parameters'!$B$7:$G$20,6,FALSE),J833*VLOOKUP(A833,'Advanced Parameters'!$B$7:$G$20,2,FALSE))*VLOOKUP(A833, 'Growth Parameters'!$B$6:$H$19, 6, FALSE), 0)</f>
        <v>0</v>
      </c>
      <c r="L833" s="167">
        <f t="shared" si="404"/>
        <v>1</v>
      </c>
      <c r="M833" s="168">
        <f>IFERROR(IF(G833="NA","NA",IF(G833&gt;'APC Parameters'!$K$6+VLOOKUP('Raw Data'!A833, 'APC Parameters'!$H$7:$L$20, 4, FALSE), 'APC Parameters'!$L$6+VLOOKUP('Raw Data'!A833, 'APC Parameters'!$H$7:$L$20, 5, FALSE), G833*('APC Parameters'!$J$6+VLOOKUP('Raw Data'!A833, 'APC Parameters'!$H$7:$L$20, 3, FALSE))+'APC Parameters'!$I$6+VLOOKUP('Raw Data'!A833, 'APC Parameters'!$H$7:$L$20, 2, FALSE))), 0)</f>
        <v>1299.4916000000001</v>
      </c>
      <c r="N833" s="168">
        <f t="shared" si="374"/>
        <v>1299.4916000000001</v>
      </c>
      <c r="O833" s="168">
        <f>IFERROR(IF(M833="NA",VLOOKUP(D833,'Internal Calculations'!$B$10:$C$11,2,FALSE), M833)*VLOOKUP(A833, 'Growth Parameters'!$B$6:$H$19, 7, FALSE), 0)</f>
        <v>1299.4916000000001</v>
      </c>
      <c r="P833" s="177">
        <f t="shared" si="375"/>
        <v>1299.4916000000001</v>
      </c>
      <c r="Q833" s="178">
        <f>IF('Funding Allocation Parameters'!$C$5="Basic Library Subsidy", MIN(O833*('Funding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MIN($O833*(VLOOKUP(CONCATENATE($A833, 'Funding Allocation Parameters'!$I$5), 'Library Subsidy Complex'!$C$2:$J$55, 2, FALSE)), VLOOKUP(CONCATENATE($A833, 'Funding Allocation Parameters'!$I$5), 'Library Subsidy Complex'!$C$2:$J$55, 4, FALSE)), 0)))))</f>
        <v>1189</v>
      </c>
      <c r="R833" s="178">
        <f>IF('Funding Allocation Parameters'!$C$5="Basic Library Subsidy", 0, IF('Funding Allocation Parameters'!$C$5="Grant funding",MIN(O833*('Funding Allocation Parameters'!$E$5), 'Funding Allocation Parameters'!$G$5), IF('Funding Allocation Parameters'!$C$5="Other author funding", 0, IF('Funding Allocation Parameters'!$C$5="Any discretionary funds (grants if available, other if no grants)", MIN(O833*('Funding Allocation Parameters'!$E$5), 'Funding Allocation Parameters'!$G$5), IF('Funding Allocation Parameters'!$C$5="Complex Library Subsidy", 0, 0)))))</f>
        <v>0</v>
      </c>
      <c r="S833" s="178">
        <f>IF('Funding Allocation Parameters'!$C$5="Basic Library Subsidy", 0, IF('Funding Allocation Parameters'!$C$5="Grant funding", 0, IF('Funding Allocation Parameters'!$C$5="Other author funding",  MIN(O833*('Funding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3" s="178">
        <f>IF('Funding Allocation Parameters'!$C$5="Basic Library Subsidy", MIN(O833*('Funding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MIN($O833*(VLOOKUP(CONCATENATE($A833, 'Funding Allocation Parameters'!$I$5), 'Library Subsidy Complex'!$C$2:$J$55, 6, FALSE)), VLOOKUP(CONCATENATE($A833, 'Funding Allocation Parameters'!$I$5), 'Library Subsidy Complex'!$C$2:$J$55, 8, FALSE)), 0)))))</f>
        <v>1189</v>
      </c>
      <c r="U833" s="178">
        <f>IF('Funding Allocation Parameters'!$C$5="Basic Library Subsidy", 0, IF('Funding Allocation Parameters'!$C$5="Grant funding", 0, IF('Funding Allocation Parameters'!$C$5="Other author funding",  MIN(O833*('Funding Allocation Parameters'!$E$5), 'Funding Allocation Parameters'!$G$5), IF('Funding Allocation Parameters'!$C$5="Any discretionary funds (grants if available, other if no grants)", MIN(O833*('Funding Allocation Parameters'!$E$5), 'Funding Allocation Parameters'!$G$5), IF('Funding Allocation Parameters'!$C$5="Complex Library Subsidy", 0, 0)))))</f>
        <v>0</v>
      </c>
      <c r="V833" s="177">
        <f t="shared" si="376"/>
        <v>110.49160000000006</v>
      </c>
      <c r="W833" s="177">
        <f t="shared" si="377"/>
        <v>110.49160000000006</v>
      </c>
      <c r="X833" s="179">
        <f>IF('Funding Allocation Parameters'!$C$6="Basic Library Subsidy", MIN(V833*'Funding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MIN(V833*VLOOKUP(CONCATENATE($A833, 'Funding Allocation Parameters'!$I$6), 'Library Subsidy Complex'!$C$2:$J$55, 2, FALSE), VLOOKUP(CONCATENATE($A833, 'Funding Allocation Parameters'!$I$6), 'Library Subsidy Complex'!$C$2:$J$55, 4, FALSE)), 0)))))</f>
        <v>0</v>
      </c>
      <c r="Y833" s="179">
        <f>IF('Funding Allocation Parameters'!$C$6="Basic Library Subsidy", 0, IF('Funding Allocation Parameters'!$C$6="Grant funding",MIN(V833*'Funding Allocation Parameters'!$E$6, 'Funding Allocation Parameters'!$G$6), IF('Funding Allocation Parameters'!$C$6="Other author funding", 0, IF('Funding Allocation Parameters'!$C$6="Any discretionary funds (grants if available, other if no grants)", MIN(V833*'Funding Allocation Parameters'!$E$6, 'Funding Allocation Parameters'!$G$6), IF('Funding Allocation Parameters'!$C$6="Complex Library Subsidy", 0, 0)))))</f>
        <v>110.49160000000006</v>
      </c>
      <c r="Z833" s="179">
        <f>IF('Funding Allocation Parameters'!$C$6="Basic Library Subsidy", 0, IF('Funding Allocation Parameters'!$C$6="Grant funding", 0, IF('Funding Allocation Parameters'!$C$6="Other author funding",  MIN(V833*'Funding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3" s="179">
        <f>IF('Funding Allocation Parameters'!$C$6="Basic Library Subsidy", MIN(W833*'Funding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MIN(W833*VLOOKUP(CONCATENATE($A833, 'Funding Allocation Parameters'!$I$6), 'Library Subsidy Complex'!$C$2:$J$55, 6, FALSE), VLOOKUP(CONCATENATE($A833, 'Funding Allocation Parameters'!$I$6), 'Library Subsidy Complex'!$C$2:$J$55, 8, FALSE)), 0)))))</f>
        <v>0</v>
      </c>
      <c r="AB833" s="179">
        <f>IF('Funding Allocation Parameters'!$C$6="Basic Library Subsidy", 0, IF('Funding Allocation Parameters'!$C$6="Grant funding", 0, IF('Funding Allocation Parameters'!$C$6="Other author funding",  MIN(W833*'Funding Allocation Parameters'!$E$6, 'Funding Allocation Parameters'!$G$6), IF('Funding Allocation Parameters'!$C$6="Any discretionary funds (grants if available, other if no grants)", MIN(W833*'Funding Allocation Parameters'!$E$6, 'Funding Allocation Parameters'!$G$6), IF('Funding Allocation Parameters'!$C$6="Complex Library Subsidy", 0, 0)))))</f>
        <v>110.49160000000006</v>
      </c>
      <c r="AC833" s="177">
        <f t="shared" si="378"/>
        <v>0</v>
      </c>
      <c r="AD833" s="177">
        <f t="shared" si="379"/>
        <v>0</v>
      </c>
      <c r="AE833" s="180">
        <f>IF('Funding Allocation Parameters'!$C$7="Basic Library Subsidy", MIN(AC833*'Funding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MIN(AC833*VLOOKUP(CONCATENATE($A833, 'Funding Allocation Parameters'!$I$7), 'Library Subsidy Complex'!$C$2:$J$55, 2, FALSE), VLOOKUP(CONCATENATE($A833, 'Funding Allocation Parameters'!$I$7), 'Library Subsidy Complex'!$C$2:$J$55, 4, FALSE)), 0)))))</f>
        <v>0</v>
      </c>
      <c r="AF833" s="180">
        <f>IF('Funding Allocation Parameters'!$C$7="Basic Library Subsidy", 0, IF('Funding Allocation Parameters'!$C$7="Grant funding",MIN(AC833*'Funding Allocation Parameters'!$E$7, 'Funding Allocation Parameters'!$G$7), IF('Funding Allocation Parameters'!$C$7="Other author funding", 0, IF('Funding Allocation Parameters'!$C$7="Any discretionary funds (grants if available, other if no grants)", MIN(AC833*'Funding Allocation Parameters'!$E$7, 'Funding Allocation Parameters'!$G$7), IF('Funding Allocation Parameters'!$C$7="Complex Library Subsidy", 0, 0)))))</f>
        <v>0</v>
      </c>
      <c r="AG833" s="180">
        <f>IF('Funding Allocation Parameters'!$C$7="Basic Library Subsidy", 0, IF('Funding Allocation Parameters'!$C$7="Grant funding", 0, IF('Funding Allocation Parameters'!$C$7="Other author funding",  MIN(AC833*'Funding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3" s="180">
        <f>IF('Funding Allocation Parameters'!$C$7="Basic Library Subsidy", MIN(AD833*'Funding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MIN(AD833*VLOOKUP(CONCATENATE($A833, 'Funding Allocation Parameters'!$I$7), 'Library Subsidy Complex'!$C$2:$J$55, 6, FALSE), VLOOKUP(CONCATENATE($A833, 'Funding Allocation Parameters'!$I$7), 'Library Subsidy Complex'!$C$2:$J$55, 8, FALSE)), 0)))))</f>
        <v>0</v>
      </c>
      <c r="AI833" s="180">
        <f>IF('Funding Allocation Parameters'!$C$7="Basic Library Subsidy", 0, IF('Funding Allocation Parameters'!$C$7="Grant funding", 0, IF('Funding Allocation Parameters'!$C$7="Other author funding",  MIN(AD833*'Funding Allocation Parameters'!$E$7, 'Funding Allocation Parameters'!$G$7), IF('Funding Allocation Parameters'!$C$7="Any discretionary funds (grants if available, other if no grants)", MIN(AD833*'Funding Allocation Parameters'!$E$7, 'Funding Allocation Parameters'!$G$7), IF('Funding Allocation Parameters'!$C$7="Complex Library Subsidy", 0, 0)))))</f>
        <v>0</v>
      </c>
      <c r="AJ833" s="177">
        <f t="shared" si="380"/>
        <v>0</v>
      </c>
      <c r="AK833" s="177">
        <f t="shared" si="381"/>
        <v>0</v>
      </c>
      <c r="AL833" s="181">
        <f>IF('Funding Allocation Parameters'!$C$8="Basic Library Subsidy", MIN(AJ833*'Funding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MIN(AJ833*VLOOKUP(CONCATENATE($A833, 'Funding Allocation Parameters'!$I$8), 'Library Subsidy Complex'!$C$2:$J$55, 2, FALSE), VLOOKUP(CONCATENATE($A833, 'Funding Allocation Parameters'!$I$8), 'Library Subsidy Complex'!$C$2:$J$55, 4, FALSE)), 0)))))</f>
        <v>0</v>
      </c>
      <c r="AM833" s="181">
        <f>IF('Funding Allocation Parameters'!$C$8="Basic Library Subsidy", 0, IF('Funding Allocation Parameters'!$C$8="Grant funding",MIN(AJ833*'Funding Allocation Parameters'!$E$8, 'Funding Allocation Parameters'!$G$8), IF('Funding Allocation Parameters'!$C$8="Other author funding", 0, IF('Funding Allocation Parameters'!$C$8="Any discretionary funds (grants if available, other if no grants)", MIN(AJ833*'Funding Allocation Parameters'!$E$8, 'Funding Allocation Parameters'!$G$8), IF('Funding Allocation Parameters'!$C$8="Complex Library Subsidy", 0, 0)))))</f>
        <v>0</v>
      </c>
      <c r="AN833" s="181">
        <f>IF('Funding Allocation Parameters'!$C$8="Basic Library Subsidy", 0, IF('Funding Allocation Parameters'!$C$8="Grant funding", 0, IF('Funding Allocation Parameters'!$C$8="Other author funding",  MIN(AJ833*'Funding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3" s="181">
        <f>IF('Funding Allocation Parameters'!$C$8="Basic Library Subsidy", MIN(AK833*'Funding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MIN(AK833*VLOOKUP(CONCATENATE($A833, 'Funding Allocation Parameters'!$I$8), 'Library Subsidy Complex'!$C$2:$J$55, 6, FALSE), VLOOKUP(CONCATENATE($A833, 'Funding Allocation Parameters'!$I$8), 'Library Subsidy Complex'!$C$2:$J$55, 8, FALSE)), 0)))))</f>
        <v>0</v>
      </c>
      <c r="AP833" s="181">
        <f>IF('Funding Allocation Parameters'!$C$8="Basic Library Subsidy", 0, IF('Funding Allocation Parameters'!$C$8="Grant funding", 0, IF('Funding Allocation Parameters'!$C$8="Other author funding",  MIN(AK833*'Funding Allocation Parameters'!$E$8, 'Funding Allocation Parameters'!$G$8), IF('Funding Allocation Parameters'!$C$8="Any discretionary funds (grants if available, other if no grants)", MIN(AK833*'Funding Allocation Parameters'!$E$8, 'Funding Allocation Parameters'!$G$8), IF('Funding Allocation Parameters'!$C$8="Complex Library Subsidy", 0, 0)))))</f>
        <v>0</v>
      </c>
      <c r="AQ833" s="177">
        <f t="shared" si="382"/>
        <v>0</v>
      </c>
      <c r="AR833" s="177">
        <f t="shared" si="383"/>
        <v>0</v>
      </c>
      <c r="AS833" s="182">
        <f t="shared" si="384"/>
        <v>1189</v>
      </c>
      <c r="AT833" s="182">
        <f t="shared" si="385"/>
        <v>110.49160000000006</v>
      </c>
      <c r="AU833" s="182">
        <f t="shared" si="386"/>
        <v>0</v>
      </c>
      <c r="AV833" s="182">
        <f t="shared" si="387"/>
        <v>1189</v>
      </c>
      <c r="AW833" s="182">
        <f t="shared" si="388"/>
        <v>110.49160000000006</v>
      </c>
      <c r="AX833" s="183">
        <f t="shared" si="389"/>
        <v>0</v>
      </c>
      <c r="AY833" s="183">
        <f t="shared" si="390"/>
        <v>0</v>
      </c>
      <c r="AZ833" s="183">
        <f t="shared" si="391"/>
        <v>0</v>
      </c>
      <c r="BA833" s="183">
        <f t="shared" si="392"/>
        <v>1189</v>
      </c>
      <c r="BB833" s="183">
        <f t="shared" si="393"/>
        <v>110.49160000000006</v>
      </c>
      <c r="BC833" s="184">
        <f t="shared" si="394"/>
        <v>1189</v>
      </c>
      <c r="BD833" s="184">
        <f t="shared" si="395"/>
        <v>0</v>
      </c>
      <c r="BE833" s="184">
        <f t="shared" si="396"/>
        <v>0</v>
      </c>
      <c r="BF833" s="184">
        <f t="shared" si="397"/>
        <v>110.49160000000006</v>
      </c>
      <c r="BG833" s="102">
        <f t="shared" si="398"/>
        <v>0</v>
      </c>
      <c r="BH833" s="102">
        <f t="shared" si="399"/>
        <v>0</v>
      </c>
      <c r="BI833" s="102">
        <f t="shared" si="400"/>
        <v>0</v>
      </c>
      <c r="BJ833" s="102">
        <f t="shared" si="401"/>
        <v>0</v>
      </c>
      <c r="BK833" s="102">
        <f t="shared" si="402"/>
        <v>1</v>
      </c>
      <c r="BL833" s="102">
        <f t="shared" si="403"/>
        <v>0</v>
      </c>
      <c r="BN833" s="102"/>
    </row>
    <row r="834" spans="1:66" x14ac:dyDescent="0.25">
      <c r="A834" s="102" t="s">
        <v>17</v>
      </c>
      <c r="B834" s="102" t="s">
        <v>8</v>
      </c>
      <c r="C834" s="102" t="s">
        <v>8</v>
      </c>
      <c r="D834" s="102" t="s">
        <v>27</v>
      </c>
      <c r="E834" s="102" t="s">
        <v>28</v>
      </c>
      <c r="F834" s="102" t="s">
        <v>1533</v>
      </c>
      <c r="G834" s="102">
        <v>1.034</v>
      </c>
      <c r="H834" s="102">
        <v>1</v>
      </c>
      <c r="I834" s="102">
        <v>1</v>
      </c>
      <c r="J834" s="167">
        <f>IFERROR(H834*VLOOKUP(A834, 'Advanced Parameters'!$B$7:$G$20, 6, FALSE)*VLOOKUP(A834, 'Growth Parameters'!$B$6:$H$19, 6, FALSE), 0)</f>
        <v>1</v>
      </c>
      <c r="K834" s="167">
        <f>IFERROR(IF('Advanced Parameters'!$C$5="n",'Raw Data'!I834*VLOOKUP(A834,'Advanced Parameters'!$B$7:$G$20,6,FALSE),J834*VLOOKUP(A834,'Advanced Parameters'!$B$7:$G$20,2,FALSE))*VLOOKUP(A834, 'Growth Parameters'!$B$6:$H$19, 6, FALSE), 0)</f>
        <v>1</v>
      </c>
      <c r="L834" s="167">
        <f t="shared" si="404"/>
        <v>0</v>
      </c>
      <c r="M834" s="168">
        <f>IFERROR(IF(G834="NA","NA",IF(G834&gt;'APC Parameters'!$K$6+VLOOKUP('Raw Data'!A834, 'APC Parameters'!$H$7:$L$20, 4, FALSE), 'APC Parameters'!$L$6+VLOOKUP('Raw Data'!A834, 'APC Parameters'!$H$7:$L$20, 5, FALSE), G834*('APC Parameters'!$J$6+VLOOKUP('Raw Data'!A834, 'APC Parameters'!$H$7:$L$20, 3, FALSE))+'APC Parameters'!$I$6+VLOOKUP('Raw Data'!A834, 'APC Parameters'!$H$7:$L$20, 2, FALSE))), 0)</f>
        <v>1881.1995999999999</v>
      </c>
      <c r="N834" s="168">
        <f t="shared" si="374"/>
        <v>1881.1995999999999</v>
      </c>
      <c r="O834" s="168">
        <f>IFERROR(IF(M834="NA",VLOOKUP(D834,'Internal Calculations'!$B$10:$C$11,2,FALSE), M834)*VLOOKUP(A834, 'Growth Parameters'!$B$6:$H$19, 7, FALSE), 0)</f>
        <v>1881.1995999999999</v>
      </c>
      <c r="P834" s="177">
        <f t="shared" si="375"/>
        <v>1881.1995999999999</v>
      </c>
      <c r="Q834" s="178">
        <f>IF('Funding Allocation Parameters'!$C$5="Basic Library Subsidy", MIN(O834*('Funding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MIN($O834*(VLOOKUP(CONCATENATE($A834, 'Funding Allocation Parameters'!$I$5), 'Library Subsidy Complex'!$C$2:$J$55, 2, FALSE)), VLOOKUP(CONCATENATE($A834, 'Funding Allocation Parameters'!$I$5), 'Library Subsidy Complex'!$C$2:$J$55, 4, FALSE)), 0)))))</f>
        <v>1189</v>
      </c>
      <c r="R834" s="178">
        <f>IF('Funding Allocation Parameters'!$C$5="Basic Library Subsidy", 0, IF('Funding Allocation Parameters'!$C$5="Grant funding",MIN(O834*('Funding Allocation Parameters'!$E$5), 'Funding Allocation Parameters'!$G$5), IF('Funding Allocation Parameters'!$C$5="Other author funding", 0, IF('Funding Allocation Parameters'!$C$5="Any discretionary funds (grants if available, other if no grants)", MIN(O834*('Funding Allocation Parameters'!$E$5), 'Funding Allocation Parameters'!$G$5), IF('Funding Allocation Parameters'!$C$5="Complex Library Subsidy", 0, 0)))))</f>
        <v>0</v>
      </c>
      <c r="S834" s="178">
        <f>IF('Funding Allocation Parameters'!$C$5="Basic Library Subsidy", 0, IF('Funding Allocation Parameters'!$C$5="Grant funding", 0, IF('Funding Allocation Parameters'!$C$5="Other author funding",  MIN(O834*('Funding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4" s="178">
        <f>IF('Funding Allocation Parameters'!$C$5="Basic Library Subsidy", MIN(O834*('Funding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MIN($O834*(VLOOKUP(CONCATENATE($A834, 'Funding Allocation Parameters'!$I$5), 'Library Subsidy Complex'!$C$2:$J$55, 6, FALSE)), VLOOKUP(CONCATENATE($A834, 'Funding Allocation Parameters'!$I$5), 'Library Subsidy Complex'!$C$2:$J$55, 8, FALSE)), 0)))))</f>
        <v>1189</v>
      </c>
      <c r="U834" s="178">
        <f>IF('Funding Allocation Parameters'!$C$5="Basic Library Subsidy", 0, IF('Funding Allocation Parameters'!$C$5="Grant funding", 0, IF('Funding Allocation Parameters'!$C$5="Other author funding",  MIN(O834*('Funding Allocation Parameters'!$E$5), 'Funding Allocation Parameters'!$G$5), IF('Funding Allocation Parameters'!$C$5="Any discretionary funds (grants if available, other if no grants)", MIN(O834*('Funding Allocation Parameters'!$E$5), 'Funding Allocation Parameters'!$G$5), IF('Funding Allocation Parameters'!$C$5="Complex Library Subsidy", 0, 0)))))</f>
        <v>0</v>
      </c>
      <c r="V834" s="177">
        <f t="shared" si="376"/>
        <v>692.19959999999992</v>
      </c>
      <c r="W834" s="177">
        <f t="shared" si="377"/>
        <v>692.19959999999992</v>
      </c>
      <c r="X834" s="179">
        <f>IF('Funding Allocation Parameters'!$C$6="Basic Library Subsidy", MIN(V834*'Funding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MIN(V834*VLOOKUP(CONCATENATE($A834, 'Funding Allocation Parameters'!$I$6), 'Library Subsidy Complex'!$C$2:$J$55, 2, FALSE), VLOOKUP(CONCATENATE($A834, 'Funding Allocation Parameters'!$I$6), 'Library Subsidy Complex'!$C$2:$J$55, 4, FALSE)), 0)))))</f>
        <v>0</v>
      </c>
      <c r="Y834" s="179">
        <f>IF('Funding Allocation Parameters'!$C$6="Basic Library Subsidy", 0, IF('Funding Allocation Parameters'!$C$6="Grant funding",MIN(V834*'Funding Allocation Parameters'!$E$6, 'Funding Allocation Parameters'!$G$6), IF('Funding Allocation Parameters'!$C$6="Other author funding", 0, IF('Funding Allocation Parameters'!$C$6="Any discretionary funds (grants if available, other if no grants)", MIN(V834*'Funding Allocation Parameters'!$E$6, 'Funding Allocation Parameters'!$G$6), IF('Funding Allocation Parameters'!$C$6="Complex Library Subsidy", 0, 0)))))</f>
        <v>692.19959999999992</v>
      </c>
      <c r="Z834" s="179">
        <f>IF('Funding Allocation Parameters'!$C$6="Basic Library Subsidy", 0, IF('Funding Allocation Parameters'!$C$6="Grant funding", 0, IF('Funding Allocation Parameters'!$C$6="Other author funding",  MIN(V834*'Funding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4" s="179">
        <f>IF('Funding Allocation Parameters'!$C$6="Basic Library Subsidy", MIN(W834*'Funding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MIN(W834*VLOOKUP(CONCATENATE($A834, 'Funding Allocation Parameters'!$I$6), 'Library Subsidy Complex'!$C$2:$J$55, 6, FALSE), VLOOKUP(CONCATENATE($A834, 'Funding Allocation Parameters'!$I$6), 'Library Subsidy Complex'!$C$2:$J$55, 8, FALSE)), 0)))))</f>
        <v>0</v>
      </c>
      <c r="AB834" s="179">
        <f>IF('Funding Allocation Parameters'!$C$6="Basic Library Subsidy", 0, IF('Funding Allocation Parameters'!$C$6="Grant funding", 0, IF('Funding Allocation Parameters'!$C$6="Other author funding",  MIN(W834*'Funding Allocation Parameters'!$E$6, 'Funding Allocation Parameters'!$G$6), IF('Funding Allocation Parameters'!$C$6="Any discretionary funds (grants if available, other if no grants)", MIN(W834*'Funding Allocation Parameters'!$E$6, 'Funding Allocation Parameters'!$G$6), IF('Funding Allocation Parameters'!$C$6="Complex Library Subsidy", 0, 0)))))</f>
        <v>692.19959999999992</v>
      </c>
      <c r="AC834" s="177">
        <f t="shared" si="378"/>
        <v>0</v>
      </c>
      <c r="AD834" s="177">
        <f t="shared" si="379"/>
        <v>0</v>
      </c>
      <c r="AE834" s="180">
        <f>IF('Funding Allocation Parameters'!$C$7="Basic Library Subsidy", MIN(AC834*'Funding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MIN(AC834*VLOOKUP(CONCATENATE($A834, 'Funding Allocation Parameters'!$I$7), 'Library Subsidy Complex'!$C$2:$J$55, 2, FALSE), VLOOKUP(CONCATENATE($A834, 'Funding Allocation Parameters'!$I$7), 'Library Subsidy Complex'!$C$2:$J$55, 4, FALSE)), 0)))))</f>
        <v>0</v>
      </c>
      <c r="AF834" s="180">
        <f>IF('Funding Allocation Parameters'!$C$7="Basic Library Subsidy", 0, IF('Funding Allocation Parameters'!$C$7="Grant funding",MIN(AC834*'Funding Allocation Parameters'!$E$7, 'Funding Allocation Parameters'!$G$7), IF('Funding Allocation Parameters'!$C$7="Other author funding", 0, IF('Funding Allocation Parameters'!$C$7="Any discretionary funds (grants if available, other if no grants)", MIN(AC834*'Funding Allocation Parameters'!$E$7, 'Funding Allocation Parameters'!$G$7), IF('Funding Allocation Parameters'!$C$7="Complex Library Subsidy", 0, 0)))))</f>
        <v>0</v>
      </c>
      <c r="AG834" s="180">
        <f>IF('Funding Allocation Parameters'!$C$7="Basic Library Subsidy", 0, IF('Funding Allocation Parameters'!$C$7="Grant funding", 0, IF('Funding Allocation Parameters'!$C$7="Other author funding",  MIN(AC834*'Funding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4" s="180">
        <f>IF('Funding Allocation Parameters'!$C$7="Basic Library Subsidy", MIN(AD834*'Funding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MIN(AD834*VLOOKUP(CONCATENATE($A834, 'Funding Allocation Parameters'!$I$7), 'Library Subsidy Complex'!$C$2:$J$55, 6, FALSE), VLOOKUP(CONCATENATE($A834, 'Funding Allocation Parameters'!$I$7), 'Library Subsidy Complex'!$C$2:$J$55, 8, FALSE)), 0)))))</f>
        <v>0</v>
      </c>
      <c r="AI834" s="180">
        <f>IF('Funding Allocation Parameters'!$C$7="Basic Library Subsidy", 0, IF('Funding Allocation Parameters'!$C$7="Grant funding", 0, IF('Funding Allocation Parameters'!$C$7="Other author funding",  MIN(AD834*'Funding Allocation Parameters'!$E$7, 'Funding Allocation Parameters'!$G$7), IF('Funding Allocation Parameters'!$C$7="Any discretionary funds (grants if available, other if no grants)", MIN(AD834*'Funding Allocation Parameters'!$E$7, 'Funding Allocation Parameters'!$G$7), IF('Funding Allocation Parameters'!$C$7="Complex Library Subsidy", 0, 0)))))</f>
        <v>0</v>
      </c>
      <c r="AJ834" s="177">
        <f t="shared" si="380"/>
        <v>0</v>
      </c>
      <c r="AK834" s="177">
        <f t="shared" si="381"/>
        <v>0</v>
      </c>
      <c r="AL834" s="181">
        <f>IF('Funding Allocation Parameters'!$C$8="Basic Library Subsidy", MIN(AJ834*'Funding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MIN(AJ834*VLOOKUP(CONCATENATE($A834, 'Funding Allocation Parameters'!$I$8), 'Library Subsidy Complex'!$C$2:$J$55, 2, FALSE), VLOOKUP(CONCATENATE($A834, 'Funding Allocation Parameters'!$I$8), 'Library Subsidy Complex'!$C$2:$J$55, 4, FALSE)), 0)))))</f>
        <v>0</v>
      </c>
      <c r="AM834" s="181">
        <f>IF('Funding Allocation Parameters'!$C$8="Basic Library Subsidy", 0, IF('Funding Allocation Parameters'!$C$8="Grant funding",MIN(AJ834*'Funding Allocation Parameters'!$E$8, 'Funding Allocation Parameters'!$G$8), IF('Funding Allocation Parameters'!$C$8="Other author funding", 0, IF('Funding Allocation Parameters'!$C$8="Any discretionary funds (grants if available, other if no grants)", MIN(AJ834*'Funding Allocation Parameters'!$E$8, 'Funding Allocation Parameters'!$G$8), IF('Funding Allocation Parameters'!$C$8="Complex Library Subsidy", 0, 0)))))</f>
        <v>0</v>
      </c>
      <c r="AN834" s="181">
        <f>IF('Funding Allocation Parameters'!$C$8="Basic Library Subsidy", 0, IF('Funding Allocation Parameters'!$C$8="Grant funding", 0, IF('Funding Allocation Parameters'!$C$8="Other author funding",  MIN(AJ834*'Funding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4" s="181">
        <f>IF('Funding Allocation Parameters'!$C$8="Basic Library Subsidy", MIN(AK834*'Funding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MIN(AK834*VLOOKUP(CONCATENATE($A834, 'Funding Allocation Parameters'!$I$8), 'Library Subsidy Complex'!$C$2:$J$55, 6, FALSE), VLOOKUP(CONCATENATE($A834, 'Funding Allocation Parameters'!$I$8), 'Library Subsidy Complex'!$C$2:$J$55, 8, FALSE)), 0)))))</f>
        <v>0</v>
      </c>
      <c r="AP834" s="181">
        <f>IF('Funding Allocation Parameters'!$C$8="Basic Library Subsidy", 0, IF('Funding Allocation Parameters'!$C$8="Grant funding", 0, IF('Funding Allocation Parameters'!$C$8="Other author funding",  MIN(AK834*'Funding Allocation Parameters'!$E$8, 'Funding Allocation Parameters'!$G$8), IF('Funding Allocation Parameters'!$C$8="Any discretionary funds (grants if available, other if no grants)", MIN(AK834*'Funding Allocation Parameters'!$E$8, 'Funding Allocation Parameters'!$G$8), IF('Funding Allocation Parameters'!$C$8="Complex Library Subsidy", 0, 0)))))</f>
        <v>0</v>
      </c>
      <c r="AQ834" s="177">
        <f t="shared" si="382"/>
        <v>0</v>
      </c>
      <c r="AR834" s="177">
        <f t="shared" si="383"/>
        <v>0</v>
      </c>
      <c r="AS834" s="182">
        <f t="shared" si="384"/>
        <v>1189</v>
      </c>
      <c r="AT834" s="182">
        <f t="shared" si="385"/>
        <v>692.19959999999992</v>
      </c>
      <c r="AU834" s="182">
        <f t="shared" si="386"/>
        <v>0</v>
      </c>
      <c r="AV834" s="182">
        <f t="shared" si="387"/>
        <v>1189</v>
      </c>
      <c r="AW834" s="182">
        <f t="shared" si="388"/>
        <v>692.19959999999992</v>
      </c>
      <c r="AX834" s="183">
        <f t="shared" si="389"/>
        <v>1189</v>
      </c>
      <c r="AY834" s="183">
        <f t="shared" si="390"/>
        <v>692.19959999999992</v>
      </c>
      <c r="AZ834" s="183">
        <f t="shared" si="391"/>
        <v>0</v>
      </c>
      <c r="BA834" s="183">
        <f t="shared" si="392"/>
        <v>0</v>
      </c>
      <c r="BB834" s="183">
        <f t="shared" si="393"/>
        <v>0</v>
      </c>
      <c r="BC834" s="184">
        <f t="shared" si="394"/>
        <v>1189</v>
      </c>
      <c r="BD834" s="184">
        <f t="shared" si="395"/>
        <v>0</v>
      </c>
      <c r="BE834" s="184">
        <f t="shared" si="396"/>
        <v>692.19959999999992</v>
      </c>
      <c r="BF834" s="184">
        <f t="shared" si="397"/>
        <v>0</v>
      </c>
      <c r="BG834" s="102">
        <f t="shared" si="398"/>
        <v>0</v>
      </c>
      <c r="BH834" s="102">
        <f t="shared" si="399"/>
        <v>0</v>
      </c>
      <c r="BI834" s="102">
        <f t="shared" si="400"/>
        <v>0</v>
      </c>
      <c r="BJ834" s="102">
        <f t="shared" si="401"/>
        <v>1</v>
      </c>
      <c r="BK834" s="102">
        <f t="shared" si="402"/>
        <v>0</v>
      </c>
      <c r="BL834" s="102">
        <f t="shared" si="403"/>
        <v>0</v>
      </c>
      <c r="BN834" s="102"/>
    </row>
    <row r="835" spans="1:66" x14ac:dyDescent="0.25">
      <c r="A835" s="102" t="s">
        <v>16</v>
      </c>
      <c r="B835" s="102" t="s">
        <v>8</v>
      </c>
      <c r="C835" s="102" t="s">
        <v>8</v>
      </c>
      <c r="D835" s="102" t="s">
        <v>27</v>
      </c>
      <c r="E835" s="102" t="s">
        <v>605</v>
      </c>
      <c r="F835" s="102" t="s">
        <v>1534</v>
      </c>
      <c r="G835" s="102">
        <v>1.347</v>
      </c>
      <c r="H835" s="102">
        <v>1</v>
      </c>
      <c r="I835" s="102">
        <v>1</v>
      </c>
      <c r="J835" s="167">
        <f>IFERROR(H835*VLOOKUP(A835, 'Advanced Parameters'!$B$7:$G$20, 6, FALSE)*VLOOKUP(A835, 'Growth Parameters'!$B$6:$H$19, 6, FALSE), 0)</f>
        <v>1</v>
      </c>
      <c r="K835" s="167">
        <f>IFERROR(IF('Advanced Parameters'!$C$5="n",'Raw Data'!I835*VLOOKUP(A835,'Advanced Parameters'!$B$7:$G$20,6,FALSE),J835*VLOOKUP(A835,'Advanced Parameters'!$B$7:$G$20,2,FALSE))*VLOOKUP(A835, 'Growth Parameters'!$B$6:$H$19, 6, FALSE), 0)</f>
        <v>1</v>
      </c>
      <c r="L835" s="167">
        <f t="shared" si="404"/>
        <v>0</v>
      </c>
      <c r="M835" s="168">
        <f>IFERROR(IF(G835="NA","NA",IF(G835&gt;'APC Parameters'!$K$6+VLOOKUP('Raw Data'!A835, 'APC Parameters'!$H$7:$L$20, 4, FALSE), 'APC Parameters'!$L$6+VLOOKUP('Raw Data'!A835, 'APC Parameters'!$H$7:$L$20, 5, FALSE), G835*('APC Parameters'!$J$6+VLOOKUP('Raw Data'!A835, 'APC Parameters'!$H$7:$L$20, 3, FALSE))+'APC Parameters'!$I$6+VLOOKUP('Raw Data'!A835, 'APC Parameters'!$H$7:$L$20, 2, FALSE))), 0)</f>
        <v>2103.2417999999998</v>
      </c>
      <c r="N835" s="168">
        <f t="shared" ref="N835:N898" si="405">IFERROR(M835*J835, "NA")</f>
        <v>2103.2417999999998</v>
      </c>
      <c r="O835" s="168">
        <f>IFERROR(IF(M835="NA",VLOOKUP(D835,'Internal Calculations'!$B$10:$C$11,2,FALSE), M835)*VLOOKUP(A835, 'Growth Parameters'!$B$6:$H$19, 7, FALSE), 0)</f>
        <v>2103.2417999999998</v>
      </c>
      <c r="P835" s="177">
        <f t="shared" ref="P835:P898" si="406">O835*J835</f>
        <v>2103.2417999999998</v>
      </c>
      <c r="Q835" s="178">
        <f>IF('Funding Allocation Parameters'!$C$5="Basic Library Subsidy", MIN(O835*('Funding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MIN($O835*(VLOOKUP(CONCATENATE($A835, 'Funding Allocation Parameters'!$I$5), 'Library Subsidy Complex'!$C$2:$J$55, 2, FALSE)), VLOOKUP(CONCATENATE($A835, 'Funding Allocation Parameters'!$I$5), 'Library Subsidy Complex'!$C$2:$J$55, 4, FALSE)), 0)))))</f>
        <v>1189</v>
      </c>
      <c r="R835" s="178">
        <f>IF('Funding Allocation Parameters'!$C$5="Basic Library Subsidy", 0, IF('Funding Allocation Parameters'!$C$5="Grant funding",MIN(O835*('Funding Allocation Parameters'!$E$5), 'Funding Allocation Parameters'!$G$5), IF('Funding Allocation Parameters'!$C$5="Other author funding", 0, IF('Funding Allocation Parameters'!$C$5="Any discretionary funds (grants if available, other if no grants)", MIN(O835*('Funding Allocation Parameters'!$E$5), 'Funding Allocation Parameters'!$G$5), IF('Funding Allocation Parameters'!$C$5="Complex Library Subsidy", 0, 0)))))</f>
        <v>0</v>
      </c>
      <c r="S835" s="178">
        <f>IF('Funding Allocation Parameters'!$C$5="Basic Library Subsidy", 0, IF('Funding Allocation Parameters'!$C$5="Grant funding", 0, IF('Funding Allocation Parameters'!$C$5="Other author funding",  MIN(O835*('Funding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5" s="178">
        <f>IF('Funding Allocation Parameters'!$C$5="Basic Library Subsidy", MIN(O835*('Funding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MIN($O835*(VLOOKUP(CONCATENATE($A835, 'Funding Allocation Parameters'!$I$5), 'Library Subsidy Complex'!$C$2:$J$55, 6, FALSE)), VLOOKUP(CONCATENATE($A835, 'Funding Allocation Parameters'!$I$5), 'Library Subsidy Complex'!$C$2:$J$55, 8, FALSE)), 0)))))</f>
        <v>1189</v>
      </c>
      <c r="U835" s="178">
        <f>IF('Funding Allocation Parameters'!$C$5="Basic Library Subsidy", 0, IF('Funding Allocation Parameters'!$C$5="Grant funding", 0, IF('Funding Allocation Parameters'!$C$5="Other author funding",  MIN(O835*('Funding Allocation Parameters'!$E$5), 'Funding Allocation Parameters'!$G$5), IF('Funding Allocation Parameters'!$C$5="Any discretionary funds (grants if available, other if no grants)", MIN(O835*('Funding Allocation Parameters'!$E$5), 'Funding Allocation Parameters'!$G$5), IF('Funding Allocation Parameters'!$C$5="Complex Library Subsidy", 0, 0)))))</f>
        <v>0</v>
      </c>
      <c r="V835" s="177">
        <f t="shared" ref="V835:V898" si="407">MAX(O835-Q835-R835-S835, 0)</f>
        <v>914.24179999999978</v>
      </c>
      <c r="W835" s="177">
        <f t="shared" ref="W835:W898" si="408">MAX(O835-T835-U835, 0)</f>
        <v>914.24179999999978</v>
      </c>
      <c r="X835" s="179">
        <f>IF('Funding Allocation Parameters'!$C$6="Basic Library Subsidy", MIN(V835*'Funding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MIN(V835*VLOOKUP(CONCATENATE($A835, 'Funding Allocation Parameters'!$I$6), 'Library Subsidy Complex'!$C$2:$J$55, 2, FALSE), VLOOKUP(CONCATENATE($A835, 'Funding Allocation Parameters'!$I$6), 'Library Subsidy Complex'!$C$2:$J$55, 4, FALSE)), 0)))))</f>
        <v>0</v>
      </c>
      <c r="Y835" s="179">
        <f>IF('Funding Allocation Parameters'!$C$6="Basic Library Subsidy", 0, IF('Funding Allocation Parameters'!$C$6="Grant funding",MIN(V835*'Funding Allocation Parameters'!$E$6, 'Funding Allocation Parameters'!$G$6), IF('Funding Allocation Parameters'!$C$6="Other author funding", 0, IF('Funding Allocation Parameters'!$C$6="Any discretionary funds (grants if available, other if no grants)", MIN(V835*'Funding Allocation Parameters'!$E$6, 'Funding Allocation Parameters'!$G$6), IF('Funding Allocation Parameters'!$C$6="Complex Library Subsidy", 0, 0)))))</f>
        <v>914.24179999999978</v>
      </c>
      <c r="Z835" s="179">
        <f>IF('Funding Allocation Parameters'!$C$6="Basic Library Subsidy", 0, IF('Funding Allocation Parameters'!$C$6="Grant funding", 0, IF('Funding Allocation Parameters'!$C$6="Other author funding",  MIN(V835*'Funding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5" s="179">
        <f>IF('Funding Allocation Parameters'!$C$6="Basic Library Subsidy", MIN(W835*'Funding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MIN(W835*VLOOKUP(CONCATENATE($A835, 'Funding Allocation Parameters'!$I$6), 'Library Subsidy Complex'!$C$2:$J$55, 6, FALSE), VLOOKUP(CONCATENATE($A835, 'Funding Allocation Parameters'!$I$6), 'Library Subsidy Complex'!$C$2:$J$55, 8, FALSE)), 0)))))</f>
        <v>0</v>
      </c>
      <c r="AB835" s="179">
        <f>IF('Funding Allocation Parameters'!$C$6="Basic Library Subsidy", 0, IF('Funding Allocation Parameters'!$C$6="Grant funding", 0, IF('Funding Allocation Parameters'!$C$6="Other author funding",  MIN(W835*'Funding Allocation Parameters'!$E$6, 'Funding Allocation Parameters'!$G$6), IF('Funding Allocation Parameters'!$C$6="Any discretionary funds (grants if available, other if no grants)", MIN(W835*'Funding Allocation Parameters'!$E$6, 'Funding Allocation Parameters'!$G$6), IF('Funding Allocation Parameters'!$C$6="Complex Library Subsidy", 0, 0)))))</f>
        <v>914.24179999999978</v>
      </c>
      <c r="AC835" s="177">
        <f t="shared" ref="AC835:AC898" si="409">MAX(V835-X835-Y835-Z835, 0)</f>
        <v>0</v>
      </c>
      <c r="AD835" s="177">
        <f t="shared" ref="AD835:AD898" si="410">MAX(W835-AA835-AB835, 0)</f>
        <v>0</v>
      </c>
      <c r="AE835" s="180">
        <f>IF('Funding Allocation Parameters'!$C$7="Basic Library Subsidy", MIN(AC835*'Funding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MIN(AC835*VLOOKUP(CONCATENATE($A835, 'Funding Allocation Parameters'!$I$7), 'Library Subsidy Complex'!$C$2:$J$55, 2, FALSE), VLOOKUP(CONCATENATE($A835, 'Funding Allocation Parameters'!$I$7), 'Library Subsidy Complex'!$C$2:$J$55, 4, FALSE)), 0)))))</f>
        <v>0</v>
      </c>
      <c r="AF835" s="180">
        <f>IF('Funding Allocation Parameters'!$C$7="Basic Library Subsidy", 0, IF('Funding Allocation Parameters'!$C$7="Grant funding",MIN(AC835*'Funding Allocation Parameters'!$E$7, 'Funding Allocation Parameters'!$G$7), IF('Funding Allocation Parameters'!$C$7="Other author funding", 0, IF('Funding Allocation Parameters'!$C$7="Any discretionary funds (grants if available, other if no grants)", MIN(AC835*'Funding Allocation Parameters'!$E$7, 'Funding Allocation Parameters'!$G$7), IF('Funding Allocation Parameters'!$C$7="Complex Library Subsidy", 0, 0)))))</f>
        <v>0</v>
      </c>
      <c r="AG835" s="180">
        <f>IF('Funding Allocation Parameters'!$C$7="Basic Library Subsidy", 0, IF('Funding Allocation Parameters'!$C$7="Grant funding", 0, IF('Funding Allocation Parameters'!$C$7="Other author funding",  MIN(AC835*'Funding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5" s="180">
        <f>IF('Funding Allocation Parameters'!$C$7="Basic Library Subsidy", MIN(AD835*'Funding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MIN(AD835*VLOOKUP(CONCATENATE($A835, 'Funding Allocation Parameters'!$I$7), 'Library Subsidy Complex'!$C$2:$J$55, 6, FALSE), VLOOKUP(CONCATENATE($A835, 'Funding Allocation Parameters'!$I$7), 'Library Subsidy Complex'!$C$2:$J$55, 8, FALSE)), 0)))))</f>
        <v>0</v>
      </c>
      <c r="AI835" s="180">
        <f>IF('Funding Allocation Parameters'!$C$7="Basic Library Subsidy", 0, IF('Funding Allocation Parameters'!$C$7="Grant funding", 0, IF('Funding Allocation Parameters'!$C$7="Other author funding",  MIN(AD835*'Funding Allocation Parameters'!$E$7, 'Funding Allocation Parameters'!$G$7), IF('Funding Allocation Parameters'!$C$7="Any discretionary funds (grants if available, other if no grants)", MIN(AD835*'Funding Allocation Parameters'!$E$7, 'Funding Allocation Parameters'!$G$7), IF('Funding Allocation Parameters'!$C$7="Complex Library Subsidy", 0, 0)))))</f>
        <v>0</v>
      </c>
      <c r="AJ835" s="177">
        <f t="shared" ref="AJ835:AJ898" si="411">MAX(AC835-AE835-AF835-AG835, 0)</f>
        <v>0</v>
      </c>
      <c r="AK835" s="177">
        <f t="shared" ref="AK835:AK898" si="412">MAX(AD835-AH835-AI835, 0)</f>
        <v>0</v>
      </c>
      <c r="AL835" s="181">
        <f>IF('Funding Allocation Parameters'!$C$8="Basic Library Subsidy", MIN(AJ835*'Funding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MIN(AJ835*VLOOKUP(CONCATENATE($A835, 'Funding Allocation Parameters'!$I$8), 'Library Subsidy Complex'!$C$2:$J$55, 2, FALSE), VLOOKUP(CONCATENATE($A835, 'Funding Allocation Parameters'!$I$8), 'Library Subsidy Complex'!$C$2:$J$55, 4, FALSE)), 0)))))</f>
        <v>0</v>
      </c>
      <c r="AM835" s="181">
        <f>IF('Funding Allocation Parameters'!$C$8="Basic Library Subsidy", 0, IF('Funding Allocation Parameters'!$C$8="Grant funding",MIN(AJ835*'Funding Allocation Parameters'!$E$8, 'Funding Allocation Parameters'!$G$8), IF('Funding Allocation Parameters'!$C$8="Other author funding", 0, IF('Funding Allocation Parameters'!$C$8="Any discretionary funds (grants if available, other if no grants)", MIN(AJ835*'Funding Allocation Parameters'!$E$8, 'Funding Allocation Parameters'!$G$8), IF('Funding Allocation Parameters'!$C$8="Complex Library Subsidy", 0, 0)))))</f>
        <v>0</v>
      </c>
      <c r="AN835" s="181">
        <f>IF('Funding Allocation Parameters'!$C$8="Basic Library Subsidy", 0, IF('Funding Allocation Parameters'!$C$8="Grant funding", 0, IF('Funding Allocation Parameters'!$C$8="Other author funding",  MIN(AJ835*'Funding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5" s="181">
        <f>IF('Funding Allocation Parameters'!$C$8="Basic Library Subsidy", MIN(AK835*'Funding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MIN(AK835*VLOOKUP(CONCATENATE($A835, 'Funding Allocation Parameters'!$I$8), 'Library Subsidy Complex'!$C$2:$J$55, 6, FALSE), VLOOKUP(CONCATENATE($A835, 'Funding Allocation Parameters'!$I$8), 'Library Subsidy Complex'!$C$2:$J$55, 8, FALSE)), 0)))))</f>
        <v>0</v>
      </c>
      <c r="AP835" s="181">
        <f>IF('Funding Allocation Parameters'!$C$8="Basic Library Subsidy", 0, IF('Funding Allocation Parameters'!$C$8="Grant funding", 0, IF('Funding Allocation Parameters'!$C$8="Other author funding",  MIN(AK835*'Funding Allocation Parameters'!$E$8, 'Funding Allocation Parameters'!$G$8), IF('Funding Allocation Parameters'!$C$8="Any discretionary funds (grants if available, other if no grants)", MIN(AK835*'Funding Allocation Parameters'!$E$8, 'Funding Allocation Parameters'!$G$8), IF('Funding Allocation Parameters'!$C$8="Complex Library Subsidy", 0, 0)))))</f>
        <v>0</v>
      </c>
      <c r="AQ835" s="177">
        <f t="shared" ref="AQ835:AQ898" si="413">MAX(AJ835-AL835-AM835-AN835, 0)</f>
        <v>0</v>
      </c>
      <c r="AR835" s="177">
        <f t="shared" ref="AR835:AR898" si="414">MAX(AK835-AO835-AP835, 0)</f>
        <v>0</v>
      </c>
      <c r="AS835" s="182">
        <f t="shared" ref="AS835:AS898" si="415">SUM(Q835,X835,AE835,AL835)</f>
        <v>1189</v>
      </c>
      <c r="AT835" s="182">
        <f t="shared" ref="AT835:AT898" si="416">SUM(R835,Y835,AF835,AM835)</f>
        <v>914.24179999999978</v>
      </c>
      <c r="AU835" s="182">
        <f t="shared" ref="AU835:AU898" si="417">SUM(S835,Z835,AG835,AN835)</f>
        <v>0</v>
      </c>
      <c r="AV835" s="182">
        <f t="shared" ref="AV835:AV898" si="418">SUM(T835,AA835,AH835,AO835)</f>
        <v>1189</v>
      </c>
      <c r="AW835" s="182">
        <f t="shared" ref="AW835:AW898" si="419">SUM(U835,AB835,AI835,AP835)</f>
        <v>914.24179999999978</v>
      </c>
      <c r="AX835" s="183">
        <f t="shared" ref="AX835:AX898" si="420">$K835*AS835</f>
        <v>1189</v>
      </c>
      <c r="AY835" s="183">
        <f t="shared" ref="AY835:AY898" si="421">$K835*AT835</f>
        <v>914.24179999999978</v>
      </c>
      <c r="AZ835" s="183">
        <f t="shared" ref="AZ835:AZ898" si="422">$K835*AU835</f>
        <v>0</v>
      </c>
      <c r="BA835" s="183">
        <f t="shared" ref="BA835:BA898" si="423">$L835*AV835</f>
        <v>0</v>
      </c>
      <c r="BB835" s="183">
        <f t="shared" ref="BB835:BB898" si="424">$L835*AW835</f>
        <v>0</v>
      </c>
      <c r="BC835" s="184">
        <f t="shared" ref="BC835:BC898" si="425">AX835+BA835</f>
        <v>1189</v>
      </c>
      <c r="BD835" s="184">
        <f t="shared" ref="BD835:BD898" si="426">SUM(BC835,BE835,BF835)-P835</f>
        <v>0</v>
      </c>
      <c r="BE835" s="184">
        <f t="shared" ref="BE835:BE898" si="427">AY835</f>
        <v>914.24179999999978</v>
      </c>
      <c r="BF835" s="184">
        <f t="shared" ref="BF835:BF898" si="428">AZ835+BB835</f>
        <v>0</v>
      </c>
      <c r="BG835" s="102">
        <f t="shared" ref="BG835:BG898" si="429">K835*IF(AND(AS835&gt;0, AT835=0, AU835=0), 1, 0)+L835*IF(AND(AV835&gt;0, AW835=0), 1, 0)</f>
        <v>0</v>
      </c>
      <c r="BH835" s="102">
        <f t="shared" ref="BH835:BH898" si="430">K835*IF(AND(AS835=0, AT835&gt;0, AU835=0), 1, 0)</f>
        <v>0</v>
      </c>
      <c r="BI835" s="102">
        <f t="shared" ref="BI835:BI898" si="431">K835*IF(AND(AS835=0, AT835=0, AU835&gt;0), 1, 0)+L835*IF(AND(AV835=0, AW835&gt;0), 1, 0)</f>
        <v>0</v>
      </c>
      <c r="BJ835" s="102">
        <f t="shared" ref="BJ835:BJ898" si="432">K835*IF(AND(AS835&gt;0, AT835&gt;0, AU835=0), 1, 0)</f>
        <v>1</v>
      </c>
      <c r="BK835" s="102">
        <f t="shared" ref="BK835:BK898" si="433">K835*IF(AND(AS835&gt;0, AT835=0, AU835&gt;0), 1, 0)+L835*IF(AND(AV835&gt;0, AW835&gt;0), 1, 0)</f>
        <v>0</v>
      </c>
      <c r="BL835" s="102">
        <f t="shared" ref="BL835:BL898" si="434">K835*IF(AND(AS835=0, AT835&gt;0, AU835&gt;0), 1, 0)+L835*IF(AND(AV835=0, AW835&gt;0), 1, 0)</f>
        <v>0</v>
      </c>
      <c r="BN835" s="102"/>
    </row>
    <row r="836" spans="1:66" x14ac:dyDescent="0.25">
      <c r="A836" s="102" t="s">
        <v>18</v>
      </c>
      <c r="B836" s="102" t="s">
        <v>8</v>
      </c>
      <c r="C836" s="102" t="s">
        <v>8</v>
      </c>
      <c r="D836" s="102" t="s">
        <v>27</v>
      </c>
      <c r="E836" s="102" t="s">
        <v>1535</v>
      </c>
      <c r="F836" s="102" t="s">
        <v>1536</v>
      </c>
      <c r="G836" s="102">
        <v>1.3320000000000001</v>
      </c>
      <c r="H836" s="102">
        <v>1</v>
      </c>
      <c r="I836" s="102">
        <v>1</v>
      </c>
      <c r="J836" s="167">
        <f>IFERROR(H836*VLOOKUP(A836, 'Advanced Parameters'!$B$7:$G$20, 6, FALSE)*VLOOKUP(A836, 'Growth Parameters'!$B$6:$H$19, 6, FALSE), 0)</f>
        <v>1</v>
      </c>
      <c r="K836" s="167">
        <f>IFERROR(IF('Advanced Parameters'!$C$5="n",'Raw Data'!I836*VLOOKUP(A836,'Advanced Parameters'!$B$7:$G$20,6,FALSE),J836*VLOOKUP(A836,'Advanced Parameters'!$B$7:$G$20,2,FALSE))*VLOOKUP(A836, 'Growth Parameters'!$B$6:$H$19, 6, FALSE), 0)</f>
        <v>1</v>
      </c>
      <c r="L836" s="167">
        <f t="shared" si="404"/>
        <v>0</v>
      </c>
      <c r="M836" s="168">
        <f>IFERROR(IF(G836="NA","NA",IF(G836&gt;'APC Parameters'!$K$6+VLOOKUP('Raw Data'!A836, 'APC Parameters'!$H$7:$L$20, 4, FALSE), 'APC Parameters'!$L$6+VLOOKUP('Raw Data'!A836, 'APC Parameters'!$H$7:$L$20, 5, FALSE), G836*('APC Parameters'!$J$6+VLOOKUP('Raw Data'!A836, 'APC Parameters'!$H$7:$L$20, 3, FALSE))+'APC Parameters'!$I$6+VLOOKUP('Raw Data'!A836, 'APC Parameters'!$H$7:$L$20, 2, FALSE))), 0)</f>
        <v>2092.6008000000002</v>
      </c>
      <c r="N836" s="168">
        <f t="shared" si="405"/>
        <v>2092.6008000000002</v>
      </c>
      <c r="O836" s="168">
        <f>IFERROR(IF(M836="NA",VLOOKUP(D836,'Internal Calculations'!$B$10:$C$11,2,FALSE), M836)*VLOOKUP(A836, 'Growth Parameters'!$B$6:$H$19, 7, FALSE), 0)</f>
        <v>2092.6008000000002</v>
      </c>
      <c r="P836" s="177">
        <f t="shared" si="406"/>
        <v>2092.6008000000002</v>
      </c>
      <c r="Q836" s="178">
        <f>IF('Funding Allocation Parameters'!$C$5="Basic Library Subsidy", MIN(O836*('Funding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MIN($O836*(VLOOKUP(CONCATENATE($A836, 'Funding Allocation Parameters'!$I$5), 'Library Subsidy Complex'!$C$2:$J$55, 2, FALSE)), VLOOKUP(CONCATENATE($A836, 'Funding Allocation Parameters'!$I$5), 'Library Subsidy Complex'!$C$2:$J$55, 4, FALSE)), 0)))))</f>
        <v>1189</v>
      </c>
      <c r="R836" s="178">
        <f>IF('Funding Allocation Parameters'!$C$5="Basic Library Subsidy", 0, IF('Funding Allocation Parameters'!$C$5="Grant funding",MIN(O836*('Funding Allocation Parameters'!$E$5), 'Funding Allocation Parameters'!$G$5), IF('Funding Allocation Parameters'!$C$5="Other author funding", 0, IF('Funding Allocation Parameters'!$C$5="Any discretionary funds (grants if available, other if no grants)", MIN(O836*('Funding Allocation Parameters'!$E$5), 'Funding Allocation Parameters'!$G$5), IF('Funding Allocation Parameters'!$C$5="Complex Library Subsidy", 0, 0)))))</f>
        <v>0</v>
      </c>
      <c r="S836" s="178">
        <f>IF('Funding Allocation Parameters'!$C$5="Basic Library Subsidy", 0, IF('Funding Allocation Parameters'!$C$5="Grant funding", 0, IF('Funding Allocation Parameters'!$C$5="Other author funding",  MIN(O836*('Funding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6" s="178">
        <f>IF('Funding Allocation Parameters'!$C$5="Basic Library Subsidy", MIN(O836*('Funding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MIN($O836*(VLOOKUP(CONCATENATE($A836, 'Funding Allocation Parameters'!$I$5), 'Library Subsidy Complex'!$C$2:$J$55, 6, FALSE)), VLOOKUP(CONCATENATE($A836, 'Funding Allocation Parameters'!$I$5), 'Library Subsidy Complex'!$C$2:$J$55, 8, FALSE)), 0)))))</f>
        <v>1189</v>
      </c>
      <c r="U836" s="178">
        <f>IF('Funding Allocation Parameters'!$C$5="Basic Library Subsidy", 0, IF('Funding Allocation Parameters'!$C$5="Grant funding", 0, IF('Funding Allocation Parameters'!$C$5="Other author funding",  MIN(O836*('Funding Allocation Parameters'!$E$5), 'Funding Allocation Parameters'!$G$5), IF('Funding Allocation Parameters'!$C$5="Any discretionary funds (grants if available, other if no grants)", MIN(O836*('Funding Allocation Parameters'!$E$5), 'Funding Allocation Parameters'!$G$5), IF('Funding Allocation Parameters'!$C$5="Complex Library Subsidy", 0, 0)))))</f>
        <v>0</v>
      </c>
      <c r="V836" s="177">
        <f t="shared" si="407"/>
        <v>903.60080000000016</v>
      </c>
      <c r="W836" s="177">
        <f t="shared" si="408"/>
        <v>903.60080000000016</v>
      </c>
      <c r="X836" s="179">
        <f>IF('Funding Allocation Parameters'!$C$6="Basic Library Subsidy", MIN(V836*'Funding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MIN(V836*VLOOKUP(CONCATENATE($A836, 'Funding Allocation Parameters'!$I$6), 'Library Subsidy Complex'!$C$2:$J$55, 2, FALSE), VLOOKUP(CONCATENATE($A836, 'Funding Allocation Parameters'!$I$6), 'Library Subsidy Complex'!$C$2:$J$55, 4, FALSE)), 0)))))</f>
        <v>0</v>
      </c>
      <c r="Y836" s="179">
        <f>IF('Funding Allocation Parameters'!$C$6="Basic Library Subsidy", 0, IF('Funding Allocation Parameters'!$C$6="Grant funding",MIN(V836*'Funding Allocation Parameters'!$E$6, 'Funding Allocation Parameters'!$G$6), IF('Funding Allocation Parameters'!$C$6="Other author funding", 0, IF('Funding Allocation Parameters'!$C$6="Any discretionary funds (grants if available, other if no grants)", MIN(V836*'Funding Allocation Parameters'!$E$6, 'Funding Allocation Parameters'!$G$6), IF('Funding Allocation Parameters'!$C$6="Complex Library Subsidy", 0, 0)))))</f>
        <v>903.60080000000016</v>
      </c>
      <c r="Z836" s="179">
        <f>IF('Funding Allocation Parameters'!$C$6="Basic Library Subsidy", 0, IF('Funding Allocation Parameters'!$C$6="Grant funding", 0, IF('Funding Allocation Parameters'!$C$6="Other author funding",  MIN(V836*'Funding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6" s="179">
        <f>IF('Funding Allocation Parameters'!$C$6="Basic Library Subsidy", MIN(W836*'Funding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MIN(W836*VLOOKUP(CONCATENATE($A836, 'Funding Allocation Parameters'!$I$6), 'Library Subsidy Complex'!$C$2:$J$55, 6, FALSE), VLOOKUP(CONCATENATE($A836, 'Funding Allocation Parameters'!$I$6), 'Library Subsidy Complex'!$C$2:$J$55, 8, FALSE)), 0)))))</f>
        <v>0</v>
      </c>
      <c r="AB836" s="179">
        <f>IF('Funding Allocation Parameters'!$C$6="Basic Library Subsidy", 0, IF('Funding Allocation Parameters'!$C$6="Grant funding", 0, IF('Funding Allocation Parameters'!$C$6="Other author funding",  MIN(W836*'Funding Allocation Parameters'!$E$6, 'Funding Allocation Parameters'!$G$6), IF('Funding Allocation Parameters'!$C$6="Any discretionary funds (grants if available, other if no grants)", MIN(W836*'Funding Allocation Parameters'!$E$6, 'Funding Allocation Parameters'!$G$6), IF('Funding Allocation Parameters'!$C$6="Complex Library Subsidy", 0, 0)))))</f>
        <v>903.60080000000016</v>
      </c>
      <c r="AC836" s="177">
        <f t="shared" si="409"/>
        <v>0</v>
      </c>
      <c r="AD836" s="177">
        <f t="shared" si="410"/>
        <v>0</v>
      </c>
      <c r="AE836" s="180">
        <f>IF('Funding Allocation Parameters'!$C$7="Basic Library Subsidy", MIN(AC836*'Funding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MIN(AC836*VLOOKUP(CONCATENATE($A836, 'Funding Allocation Parameters'!$I$7), 'Library Subsidy Complex'!$C$2:$J$55, 2, FALSE), VLOOKUP(CONCATENATE($A836, 'Funding Allocation Parameters'!$I$7), 'Library Subsidy Complex'!$C$2:$J$55, 4, FALSE)), 0)))))</f>
        <v>0</v>
      </c>
      <c r="AF836" s="180">
        <f>IF('Funding Allocation Parameters'!$C$7="Basic Library Subsidy", 0, IF('Funding Allocation Parameters'!$C$7="Grant funding",MIN(AC836*'Funding Allocation Parameters'!$E$7, 'Funding Allocation Parameters'!$G$7), IF('Funding Allocation Parameters'!$C$7="Other author funding", 0, IF('Funding Allocation Parameters'!$C$7="Any discretionary funds (grants if available, other if no grants)", MIN(AC836*'Funding Allocation Parameters'!$E$7, 'Funding Allocation Parameters'!$G$7), IF('Funding Allocation Parameters'!$C$7="Complex Library Subsidy", 0, 0)))))</f>
        <v>0</v>
      </c>
      <c r="AG836" s="180">
        <f>IF('Funding Allocation Parameters'!$C$7="Basic Library Subsidy", 0, IF('Funding Allocation Parameters'!$C$7="Grant funding", 0, IF('Funding Allocation Parameters'!$C$7="Other author funding",  MIN(AC836*'Funding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6" s="180">
        <f>IF('Funding Allocation Parameters'!$C$7="Basic Library Subsidy", MIN(AD836*'Funding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MIN(AD836*VLOOKUP(CONCATENATE($A836, 'Funding Allocation Parameters'!$I$7), 'Library Subsidy Complex'!$C$2:$J$55, 6, FALSE), VLOOKUP(CONCATENATE($A836, 'Funding Allocation Parameters'!$I$7), 'Library Subsidy Complex'!$C$2:$J$55, 8, FALSE)), 0)))))</f>
        <v>0</v>
      </c>
      <c r="AI836" s="180">
        <f>IF('Funding Allocation Parameters'!$C$7="Basic Library Subsidy", 0, IF('Funding Allocation Parameters'!$C$7="Grant funding", 0, IF('Funding Allocation Parameters'!$C$7="Other author funding",  MIN(AD836*'Funding Allocation Parameters'!$E$7, 'Funding Allocation Parameters'!$G$7), IF('Funding Allocation Parameters'!$C$7="Any discretionary funds (grants if available, other if no grants)", MIN(AD836*'Funding Allocation Parameters'!$E$7, 'Funding Allocation Parameters'!$G$7), IF('Funding Allocation Parameters'!$C$7="Complex Library Subsidy", 0, 0)))))</f>
        <v>0</v>
      </c>
      <c r="AJ836" s="177">
        <f t="shared" si="411"/>
        <v>0</v>
      </c>
      <c r="AK836" s="177">
        <f t="shared" si="412"/>
        <v>0</v>
      </c>
      <c r="AL836" s="181">
        <f>IF('Funding Allocation Parameters'!$C$8="Basic Library Subsidy", MIN(AJ836*'Funding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MIN(AJ836*VLOOKUP(CONCATENATE($A836, 'Funding Allocation Parameters'!$I$8), 'Library Subsidy Complex'!$C$2:$J$55, 2, FALSE), VLOOKUP(CONCATENATE($A836, 'Funding Allocation Parameters'!$I$8), 'Library Subsidy Complex'!$C$2:$J$55, 4, FALSE)), 0)))))</f>
        <v>0</v>
      </c>
      <c r="AM836" s="181">
        <f>IF('Funding Allocation Parameters'!$C$8="Basic Library Subsidy", 0, IF('Funding Allocation Parameters'!$C$8="Grant funding",MIN(AJ836*'Funding Allocation Parameters'!$E$8, 'Funding Allocation Parameters'!$G$8), IF('Funding Allocation Parameters'!$C$8="Other author funding", 0, IF('Funding Allocation Parameters'!$C$8="Any discretionary funds (grants if available, other if no grants)", MIN(AJ836*'Funding Allocation Parameters'!$E$8, 'Funding Allocation Parameters'!$G$8), IF('Funding Allocation Parameters'!$C$8="Complex Library Subsidy", 0, 0)))))</f>
        <v>0</v>
      </c>
      <c r="AN836" s="181">
        <f>IF('Funding Allocation Parameters'!$C$8="Basic Library Subsidy", 0, IF('Funding Allocation Parameters'!$C$8="Grant funding", 0, IF('Funding Allocation Parameters'!$C$8="Other author funding",  MIN(AJ836*'Funding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6" s="181">
        <f>IF('Funding Allocation Parameters'!$C$8="Basic Library Subsidy", MIN(AK836*'Funding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MIN(AK836*VLOOKUP(CONCATENATE($A836, 'Funding Allocation Parameters'!$I$8), 'Library Subsidy Complex'!$C$2:$J$55, 6, FALSE), VLOOKUP(CONCATENATE($A836, 'Funding Allocation Parameters'!$I$8), 'Library Subsidy Complex'!$C$2:$J$55, 8, FALSE)), 0)))))</f>
        <v>0</v>
      </c>
      <c r="AP836" s="181">
        <f>IF('Funding Allocation Parameters'!$C$8="Basic Library Subsidy", 0, IF('Funding Allocation Parameters'!$C$8="Grant funding", 0, IF('Funding Allocation Parameters'!$C$8="Other author funding",  MIN(AK836*'Funding Allocation Parameters'!$E$8, 'Funding Allocation Parameters'!$G$8), IF('Funding Allocation Parameters'!$C$8="Any discretionary funds (grants if available, other if no grants)", MIN(AK836*'Funding Allocation Parameters'!$E$8, 'Funding Allocation Parameters'!$G$8), IF('Funding Allocation Parameters'!$C$8="Complex Library Subsidy", 0, 0)))))</f>
        <v>0</v>
      </c>
      <c r="AQ836" s="177">
        <f t="shared" si="413"/>
        <v>0</v>
      </c>
      <c r="AR836" s="177">
        <f t="shared" si="414"/>
        <v>0</v>
      </c>
      <c r="AS836" s="182">
        <f t="shared" si="415"/>
        <v>1189</v>
      </c>
      <c r="AT836" s="182">
        <f t="shared" si="416"/>
        <v>903.60080000000016</v>
      </c>
      <c r="AU836" s="182">
        <f t="shared" si="417"/>
        <v>0</v>
      </c>
      <c r="AV836" s="182">
        <f t="shared" si="418"/>
        <v>1189</v>
      </c>
      <c r="AW836" s="182">
        <f t="shared" si="419"/>
        <v>903.60080000000016</v>
      </c>
      <c r="AX836" s="183">
        <f t="shared" si="420"/>
        <v>1189</v>
      </c>
      <c r="AY836" s="183">
        <f t="shared" si="421"/>
        <v>903.60080000000016</v>
      </c>
      <c r="AZ836" s="183">
        <f t="shared" si="422"/>
        <v>0</v>
      </c>
      <c r="BA836" s="183">
        <f t="shared" si="423"/>
        <v>0</v>
      </c>
      <c r="BB836" s="183">
        <f t="shared" si="424"/>
        <v>0</v>
      </c>
      <c r="BC836" s="184">
        <f t="shared" si="425"/>
        <v>1189</v>
      </c>
      <c r="BD836" s="184">
        <f t="shared" si="426"/>
        <v>0</v>
      </c>
      <c r="BE836" s="184">
        <f t="shared" si="427"/>
        <v>903.60080000000016</v>
      </c>
      <c r="BF836" s="184">
        <f t="shared" si="428"/>
        <v>0</v>
      </c>
      <c r="BG836" s="102">
        <f t="shared" si="429"/>
        <v>0</v>
      </c>
      <c r="BH836" s="102">
        <f t="shared" si="430"/>
        <v>0</v>
      </c>
      <c r="BI836" s="102">
        <f t="shared" si="431"/>
        <v>0</v>
      </c>
      <c r="BJ836" s="102">
        <f t="shared" si="432"/>
        <v>1</v>
      </c>
      <c r="BK836" s="102">
        <f t="shared" si="433"/>
        <v>0</v>
      </c>
      <c r="BL836" s="102">
        <f t="shared" si="434"/>
        <v>0</v>
      </c>
      <c r="BN836" s="102"/>
    </row>
    <row r="837" spans="1:66" x14ac:dyDescent="0.25">
      <c r="A837" s="102" t="s">
        <v>17</v>
      </c>
      <c r="B837" s="102" t="s">
        <v>8</v>
      </c>
      <c r="C837" s="102" t="s">
        <v>8</v>
      </c>
      <c r="D837" s="102" t="s">
        <v>27</v>
      </c>
      <c r="E837" s="102" t="s">
        <v>1537</v>
      </c>
      <c r="F837" s="102" t="s">
        <v>1538</v>
      </c>
      <c r="G837" s="102">
        <v>3.0910000000000002</v>
      </c>
      <c r="H837" s="102">
        <v>1</v>
      </c>
      <c r="I837" s="102">
        <v>1</v>
      </c>
      <c r="J837" s="167">
        <f>IFERROR(H837*VLOOKUP(A837, 'Advanced Parameters'!$B$7:$G$20, 6, FALSE)*VLOOKUP(A837, 'Growth Parameters'!$B$6:$H$19, 6, FALSE), 0)</f>
        <v>1</v>
      </c>
      <c r="K837" s="167">
        <f>IFERROR(IF('Advanced Parameters'!$C$5="n",'Raw Data'!I837*VLOOKUP(A837,'Advanced Parameters'!$B$7:$G$20,6,FALSE),J837*VLOOKUP(A837,'Advanced Parameters'!$B$7:$G$20,2,FALSE))*VLOOKUP(A837, 'Growth Parameters'!$B$6:$H$19, 6, FALSE), 0)</f>
        <v>1</v>
      </c>
      <c r="L837" s="167">
        <f t="shared" si="404"/>
        <v>0</v>
      </c>
      <c r="M837" s="168">
        <f>IFERROR(IF(G837="NA","NA",IF(G837&gt;'APC Parameters'!$K$6+VLOOKUP('Raw Data'!A837, 'APC Parameters'!$H$7:$L$20, 4, FALSE), 'APC Parameters'!$L$6+VLOOKUP('Raw Data'!A837, 'APC Parameters'!$H$7:$L$20, 5, FALSE), G837*('APC Parameters'!$J$6+VLOOKUP('Raw Data'!A837, 'APC Parameters'!$H$7:$L$20, 3, FALSE))+'APC Parameters'!$I$6+VLOOKUP('Raw Data'!A837, 'APC Parameters'!$H$7:$L$20, 2, FALSE))), 0)</f>
        <v>3340.4354000000003</v>
      </c>
      <c r="N837" s="168">
        <f t="shared" si="405"/>
        <v>3340.4354000000003</v>
      </c>
      <c r="O837" s="168">
        <f>IFERROR(IF(M837="NA",VLOOKUP(D837,'Internal Calculations'!$B$10:$C$11,2,FALSE), M837)*VLOOKUP(A837, 'Growth Parameters'!$B$6:$H$19, 7, FALSE), 0)</f>
        <v>3340.4354000000003</v>
      </c>
      <c r="P837" s="177">
        <f t="shared" si="406"/>
        <v>3340.4354000000003</v>
      </c>
      <c r="Q837" s="178">
        <f>IF('Funding Allocation Parameters'!$C$5="Basic Library Subsidy", MIN(O837*('Funding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MIN($O837*(VLOOKUP(CONCATENATE($A837, 'Funding Allocation Parameters'!$I$5), 'Library Subsidy Complex'!$C$2:$J$55, 2, FALSE)), VLOOKUP(CONCATENATE($A837, 'Funding Allocation Parameters'!$I$5), 'Library Subsidy Complex'!$C$2:$J$55, 4, FALSE)), 0)))))</f>
        <v>1189</v>
      </c>
      <c r="R837" s="178">
        <f>IF('Funding Allocation Parameters'!$C$5="Basic Library Subsidy", 0, IF('Funding Allocation Parameters'!$C$5="Grant funding",MIN(O837*('Funding Allocation Parameters'!$E$5), 'Funding Allocation Parameters'!$G$5), IF('Funding Allocation Parameters'!$C$5="Other author funding", 0, IF('Funding Allocation Parameters'!$C$5="Any discretionary funds (grants if available, other if no grants)", MIN(O837*('Funding Allocation Parameters'!$E$5), 'Funding Allocation Parameters'!$G$5), IF('Funding Allocation Parameters'!$C$5="Complex Library Subsidy", 0, 0)))))</f>
        <v>0</v>
      </c>
      <c r="S837" s="178">
        <f>IF('Funding Allocation Parameters'!$C$5="Basic Library Subsidy", 0, IF('Funding Allocation Parameters'!$C$5="Grant funding", 0, IF('Funding Allocation Parameters'!$C$5="Other author funding",  MIN(O837*('Funding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7" s="178">
        <f>IF('Funding Allocation Parameters'!$C$5="Basic Library Subsidy", MIN(O837*('Funding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MIN($O837*(VLOOKUP(CONCATENATE($A837, 'Funding Allocation Parameters'!$I$5), 'Library Subsidy Complex'!$C$2:$J$55, 6, FALSE)), VLOOKUP(CONCATENATE($A837, 'Funding Allocation Parameters'!$I$5), 'Library Subsidy Complex'!$C$2:$J$55, 8, FALSE)), 0)))))</f>
        <v>1189</v>
      </c>
      <c r="U837" s="178">
        <f>IF('Funding Allocation Parameters'!$C$5="Basic Library Subsidy", 0, IF('Funding Allocation Parameters'!$C$5="Grant funding", 0, IF('Funding Allocation Parameters'!$C$5="Other author funding",  MIN(O837*('Funding Allocation Parameters'!$E$5), 'Funding Allocation Parameters'!$G$5), IF('Funding Allocation Parameters'!$C$5="Any discretionary funds (grants if available, other if no grants)", MIN(O837*('Funding Allocation Parameters'!$E$5), 'Funding Allocation Parameters'!$G$5), IF('Funding Allocation Parameters'!$C$5="Complex Library Subsidy", 0, 0)))))</f>
        <v>0</v>
      </c>
      <c r="V837" s="177">
        <f t="shared" si="407"/>
        <v>2151.4354000000003</v>
      </c>
      <c r="W837" s="177">
        <f t="shared" si="408"/>
        <v>2151.4354000000003</v>
      </c>
      <c r="X837" s="179">
        <f>IF('Funding Allocation Parameters'!$C$6="Basic Library Subsidy", MIN(V837*'Funding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MIN(V837*VLOOKUP(CONCATENATE($A837, 'Funding Allocation Parameters'!$I$6), 'Library Subsidy Complex'!$C$2:$J$55, 2, FALSE), VLOOKUP(CONCATENATE($A837, 'Funding Allocation Parameters'!$I$6), 'Library Subsidy Complex'!$C$2:$J$55, 4, FALSE)), 0)))))</f>
        <v>0</v>
      </c>
      <c r="Y837" s="179">
        <f>IF('Funding Allocation Parameters'!$C$6="Basic Library Subsidy", 0, IF('Funding Allocation Parameters'!$C$6="Grant funding",MIN(V837*'Funding Allocation Parameters'!$E$6, 'Funding Allocation Parameters'!$G$6), IF('Funding Allocation Parameters'!$C$6="Other author funding", 0, IF('Funding Allocation Parameters'!$C$6="Any discretionary funds (grants if available, other if no grants)", MIN(V837*'Funding Allocation Parameters'!$E$6, 'Funding Allocation Parameters'!$G$6), IF('Funding Allocation Parameters'!$C$6="Complex Library Subsidy", 0, 0)))))</f>
        <v>2151.4354000000003</v>
      </c>
      <c r="Z837" s="179">
        <f>IF('Funding Allocation Parameters'!$C$6="Basic Library Subsidy", 0, IF('Funding Allocation Parameters'!$C$6="Grant funding", 0, IF('Funding Allocation Parameters'!$C$6="Other author funding",  MIN(V837*'Funding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7" s="179">
        <f>IF('Funding Allocation Parameters'!$C$6="Basic Library Subsidy", MIN(W837*'Funding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MIN(W837*VLOOKUP(CONCATENATE($A837, 'Funding Allocation Parameters'!$I$6), 'Library Subsidy Complex'!$C$2:$J$55, 6, FALSE), VLOOKUP(CONCATENATE($A837, 'Funding Allocation Parameters'!$I$6), 'Library Subsidy Complex'!$C$2:$J$55, 8, FALSE)), 0)))))</f>
        <v>0</v>
      </c>
      <c r="AB837" s="179">
        <f>IF('Funding Allocation Parameters'!$C$6="Basic Library Subsidy", 0, IF('Funding Allocation Parameters'!$C$6="Grant funding", 0, IF('Funding Allocation Parameters'!$C$6="Other author funding",  MIN(W837*'Funding Allocation Parameters'!$E$6, 'Funding Allocation Parameters'!$G$6), IF('Funding Allocation Parameters'!$C$6="Any discretionary funds (grants if available, other if no grants)", MIN(W837*'Funding Allocation Parameters'!$E$6, 'Funding Allocation Parameters'!$G$6), IF('Funding Allocation Parameters'!$C$6="Complex Library Subsidy", 0, 0)))))</f>
        <v>2151.4354000000003</v>
      </c>
      <c r="AC837" s="177">
        <f t="shared" si="409"/>
        <v>0</v>
      </c>
      <c r="AD837" s="177">
        <f t="shared" si="410"/>
        <v>0</v>
      </c>
      <c r="AE837" s="180">
        <f>IF('Funding Allocation Parameters'!$C$7="Basic Library Subsidy", MIN(AC837*'Funding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MIN(AC837*VLOOKUP(CONCATENATE($A837, 'Funding Allocation Parameters'!$I$7), 'Library Subsidy Complex'!$C$2:$J$55, 2, FALSE), VLOOKUP(CONCATENATE($A837, 'Funding Allocation Parameters'!$I$7), 'Library Subsidy Complex'!$C$2:$J$55, 4, FALSE)), 0)))))</f>
        <v>0</v>
      </c>
      <c r="AF837" s="180">
        <f>IF('Funding Allocation Parameters'!$C$7="Basic Library Subsidy", 0, IF('Funding Allocation Parameters'!$C$7="Grant funding",MIN(AC837*'Funding Allocation Parameters'!$E$7, 'Funding Allocation Parameters'!$G$7), IF('Funding Allocation Parameters'!$C$7="Other author funding", 0, IF('Funding Allocation Parameters'!$C$7="Any discretionary funds (grants if available, other if no grants)", MIN(AC837*'Funding Allocation Parameters'!$E$7, 'Funding Allocation Parameters'!$G$7), IF('Funding Allocation Parameters'!$C$7="Complex Library Subsidy", 0, 0)))))</f>
        <v>0</v>
      </c>
      <c r="AG837" s="180">
        <f>IF('Funding Allocation Parameters'!$C$7="Basic Library Subsidy", 0, IF('Funding Allocation Parameters'!$C$7="Grant funding", 0, IF('Funding Allocation Parameters'!$C$7="Other author funding",  MIN(AC837*'Funding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7" s="180">
        <f>IF('Funding Allocation Parameters'!$C$7="Basic Library Subsidy", MIN(AD837*'Funding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MIN(AD837*VLOOKUP(CONCATENATE($A837, 'Funding Allocation Parameters'!$I$7), 'Library Subsidy Complex'!$C$2:$J$55, 6, FALSE), VLOOKUP(CONCATENATE($A837, 'Funding Allocation Parameters'!$I$7), 'Library Subsidy Complex'!$C$2:$J$55, 8, FALSE)), 0)))))</f>
        <v>0</v>
      </c>
      <c r="AI837" s="180">
        <f>IF('Funding Allocation Parameters'!$C$7="Basic Library Subsidy", 0, IF('Funding Allocation Parameters'!$C$7="Grant funding", 0, IF('Funding Allocation Parameters'!$C$7="Other author funding",  MIN(AD837*'Funding Allocation Parameters'!$E$7, 'Funding Allocation Parameters'!$G$7), IF('Funding Allocation Parameters'!$C$7="Any discretionary funds (grants if available, other if no grants)", MIN(AD837*'Funding Allocation Parameters'!$E$7, 'Funding Allocation Parameters'!$G$7), IF('Funding Allocation Parameters'!$C$7="Complex Library Subsidy", 0, 0)))))</f>
        <v>0</v>
      </c>
      <c r="AJ837" s="177">
        <f t="shared" si="411"/>
        <v>0</v>
      </c>
      <c r="AK837" s="177">
        <f t="shared" si="412"/>
        <v>0</v>
      </c>
      <c r="AL837" s="181">
        <f>IF('Funding Allocation Parameters'!$C$8="Basic Library Subsidy", MIN(AJ837*'Funding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MIN(AJ837*VLOOKUP(CONCATENATE($A837, 'Funding Allocation Parameters'!$I$8), 'Library Subsidy Complex'!$C$2:$J$55, 2, FALSE), VLOOKUP(CONCATENATE($A837, 'Funding Allocation Parameters'!$I$8), 'Library Subsidy Complex'!$C$2:$J$55, 4, FALSE)), 0)))))</f>
        <v>0</v>
      </c>
      <c r="AM837" s="181">
        <f>IF('Funding Allocation Parameters'!$C$8="Basic Library Subsidy", 0, IF('Funding Allocation Parameters'!$C$8="Grant funding",MIN(AJ837*'Funding Allocation Parameters'!$E$8, 'Funding Allocation Parameters'!$G$8), IF('Funding Allocation Parameters'!$C$8="Other author funding", 0, IF('Funding Allocation Parameters'!$C$8="Any discretionary funds (grants if available, other if no grants)", MIN(AJ837*'Funding Allocation Parameters'!$E$8, 'Funding Allocation Parameters'!$G$8), IF('Funding Allocation Parameters'!$C$8="Complex Library Subsidy", 0, 0)))))</f>
        <v>0</v>
      </c>
      <c r="AN837" s="181">
        <f>IF('Funding Allocation Parameters'!$C$8="Basic Library Subsidy", 0, IF('Funding Allocation Parameters'!$C$8="Grant funding", 0, IF('Funding Allocation Parameters'!$C$8="Other author funding",  MIN(AJ837*'Funding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7" s="181">
        <f>IF('Funding Allocation Parameters'!$C$8="Basic Library Subsidy", MIN(AK837*'Funding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MIN(AK837*VLOOKUP(CONCATENATE($A837, 'Funding Allocation Parameters'!$I$8), 'Library Subsidy Complex'!$C$2:$J$55, 6, FALSE), VLOOKUP(CONCATENATE($A837, 'Funding Allocation Parameters'!$I$8), 'Library Subsidy Complex'!$C$2:$J$55, 8, FALSE)), 0)))))</f>
        <v>0</v>
      </c>
      <c r="AP837" s="181">
        <f>IF('Funding Allocation Parameters'!$C$8="Basic Library Subsidy", 0, IF('Funding Allocation Parameters'!$C$8="Grant funding", 0, IF('Funding Allocation Parameters'!$C$8="Other author funding",  MIN(AK837*'Funding Allocation Parameters'!$E$8, 'Funding Allocation Parameters'!$G$8), IF('Funding Allocation Parameters'!$C$8="Any discretionary funds (grants if available, other if no grants)", MIN(AK837*'Funding Allocation Parameters'!$E$8, 'Funding Allocation Parameters'!$G$8), IF('Funding Allocation Parameters'!$C$8="Complex Library Subsidy", 0, 0)))))</f>
        <v>0</v>
      </c>
      <c r="AQ837" s="177">
        <f t="shared" si="413"/>
        <v>0</v>
      </c>
      <c r="AR837" s="177">
        <f t="shared" si="414"/>
        <v>0</v>
      </c>
      <c r="AS837" s="182">
        <f t="shared" si="415"/>
        <v>1189</v>
      </c>
      <c r="AT837" s="182">
        <f t="shared" si="416"/>
        <v>2151.4354000000003</v>
      </c>
      <c r="AU837" s="182">
        <f t="shared" si="417"/>
        <v>0</v>
      </c>
      <c r="AV837" s="182">
        <f t="shared" si="418"/>
        <v>1189</v>
      </c>
      <c r="AW837" s="182">
        <f t="shared" si="419"/>
        <v>2151.4354000000003</v>
      </c>
      <c r="AX837" s="183">
        <f t="shared" si="420"/>
        <v>1189</v>
      </c>
      <c r="AY837" s="183">
        <f t="shared" si="421"/>
        <v>2151.4354000000003</v>
      </c>
      <c r="AZ837" s="183">
        <f t="shared" si="422"/>
        <v>0</v>
      </c>
      <c r="BA837" s="183">
        <f t="shared" si="423"/>
        <v>0</v>
      </c>
      <c r="BB837" s="183">
        <f t="shared" si="424"/>
        <v>0</v>
      </c>
      <c r="BC837" s="184">
        <f t="shared" si="425"/>
        <v>1189</v>
      </c>
      <c r="BD837" s="184">
        <f t="shared" si="426"/>
        <v>0</v>
      </c>
      <c r="BE837" s="184">
        <f t="shared" si="427"/>
        <v>2151.4354000000003</v>
      </c>
      <c r="BF837" s="184">
        <f t="shared" si="428"/>
        <v>0</v>
      </c>
      <c r="BG837" s="102">
        <f t="shared" si="429"/>
        <v>0</v>
      </c>
      <c r="BH837" s="102">
        <f t="shared" si="430"/>
        <v>0</v>
      </c>
      <c r="BI837" s="102">
        <f t="shared" si="431"/>
        <v>0</v>
      </c>
      <c r="BJ837" s="102">
        <f t="shared" si="432"/>
        <v>1</v>
      </c>
      <c r="BK837" s="102">
        <f t="shared" si="433"/>
        <v>0</v>
      </c>
      <c r="BL837" s="102">
        <f t="shared" si="434"/>
        <v>0</v>
      </c>
      <c r="BN837" s="102"/>
    </row>
    <row r="838" spans="1:66" x14ac:dyDescent="0.25">
      <c r="A838" s="102" t="s">
        <v>13</v>
      </c>
      <c r="B838" s="102" t="s">
        <v>8</v>
      </c>
      <c r="C838" s="102" t="s">
        <v>8</v>
      </c>
      <c r="D838" s="102" t="s">
        <v>27</v>
      </c>
      <c r="E838" s="102" t="s">
        <v>1539</v>
      </c>
      <c r="F838" s="102" t="s">
        <v>1540</v>
      </c>
      <c r="G838" s="102">
        <v>1.3620000000000001</v>
      </c>
      <c r="H838" s="102">
        <v>1</v>
      </c>
      <c r="I838" s="102">
        <v>0</v>
      </c>
      <c r="J838" s="167">
        <f>IFERROR(H838*VLOOKUP(A838, 'Advanced Parameters'!$B$7:$G$20, 6, FALSE)*VLOOKUP(A838, 'Growth Parameters'!$B$6:$H$19, 6, FALSE), 0)</f>
        <v>1</v>
      </c>
      <c r="K838" s="167">
        <f>IFERROR(IF('Advanced Parameters'!$C$5="n",'Raw Data'!I838*VLOOKUP(A838,'Advanced Parameters'!$B$7:$G$20,6,FALSE),J838*VLOOKUP(A838,'Advanced Parameters'!$B$7:$G$20,2,FALSE))*VLOOKUP(A838, 'Growth Parameters'!$B$6:$H$19, 6, FALSE), 0)</f>
        <v>0</v>
      </c>
      <c r="L838" s="167">
        <f t="shared" si="404"/>
        <v>1</v>
      </c>
      <c r="M838" s="168">
        <f>IFERROR(IF(G838="NA","NA",IF(G838&gt;'APC Parameters'!$K$6+VLOOKUP('Raw Data'!A838, 'APC Parameters'!$H$7:$L$20, 4, FALSE), 'APC Parameters'!$L$6+VLOOKUP('Raw Data'!A838, 'APC Parameters'!$H$7:$L$20, 5, FALSE), G838*('APC Parameters'!$J$6+VLOOKUP('Raw Data'!A838, 'APC Parameters'!$H$7:$L$20, 3, FALSE))+'APC Parameters'!$I$6+VLOOKUP('Raw Data'!A838, 'APC Parameters'!$H$7:$L$20, 2, FALSE))), 0)</f>
        <v>2113.8828000000003</v>
      </c>
      <c r="N838" s="168">
        <f t="shared" si="405"/>
        <v>2113.8828000000003</v>
      </c>
      <c r="O838" s="168">
        <f>IFERROR(IF(M838="NA",VLOOKUP(D838,'Internal Calculations'!$B$10:$C$11,2,FALSE), M838)*VLOOKUP(A838, 'Growth Parameters'!$B$6:$H$19, 7, FALSE), 0)</f>
        <v>2113.8828000000003</v>
      </c>
      <c r="P838" s="177">
        <f t="shared" si="406"/>
        <v>2113.8828000000003</v>
      </c>
      <c r="Q838" s="178">
        <f>IF('Funding Allocation Parameters'!$C$5="Basic Library Subsidy", MIN(O838*('Funding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MIN($O838*(VLOOKUP(CONCATENATE($A838, 'Funding Allocation Parameters'!$I$5), 'Library Subsidy Complex'!$C$2:$J$55, 2, FALSE)), VLOOKUP(CONCATENATE($A838, 'Funding Allocation Parameters'!$I$5), 'Library Subsidy Complex'!$C$2:$J$55, 4, FALSE)), 0)))))</f>
        <v>1189</v>
      </c>
      <c r="R838" s="178">
        <f>IF('Funding Allocation Parameters'!$C$5="Basic Library Subsidy", 0, IF('Funding Allocation Parameters'!$C$5="Grant funding",MIN(O838*('Funding Allocation Parameters'!$E$5), 'Funding Allocation Parameters'!$G$5), IF('Funding Allocation Parameters'!$C$5="Other author funding", 0, IF('Funding Allocation Parameters'!$C$5="Any discretionary funds (grants if available, other if no grants)", MIN(O838*('Funding Allocation Parameters'!$E$5), 'Funding Allocation Parameters'!$G$5), IF('Funding Allocation Parameters'!$C$5="Complex Library Subsidy", 0, 0)))))</f>
        <v>0</v>
      </c>
      <c r="S838" s="178">
        <f>IF('Funding Allocation Parameters'!$C$5="Basic Library Subsidy", 0, IF('Funding Allocation Parameters'!$C$5="Grant funding", 0, IF('Funding Allocation Parameters'!$C$5="Other author funding",  MIN(O838*('Funding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8" s="178">
        <f>IF('Funding Allocation Parameters'!$C$5="Basic Library Subsidy", MIN(O838*('Funding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MIN($O838*(VLOOKUP(CONCATENATE($A838, 'Funding Allocation Parameters'!$I$5), 'Library Subsidy Complex'!$C$2:$J$55, 6, FALSE)), VLOOKUP(CONCATENATE($A838, 'Funding Allocation Parameters'!$I$5), 'Library Subsidy Complex'!$C$2:$J$55, 8, FALSE)), 0)))))</f>
        <v>1189</v>
      </c>
      <c r="U838" s="178">
        <f>IF('Funding Allocation Parameters'!$C$5="Basic Library Subsidy", 0, IF('Funding Allocation Parameters'!$C$5="Grant funding", 0, IF('Funding Allocation Parameters'!$C$5="Other author funding",  MIN(O838*('Funding Allocation Parameters'!$E$5), 'Funding Allocation Parameters'!$G$5), IF('Funding Allocation Parameters'!$C$5="Any discretionary funds (grants if available, other if no grants)", MIN(O838*('Funding Allocation Parameters'!$E$5), 'Funding Allocation Parameters'!$G$5), IF('Funding Allocation Parameters'!$C$5="Complex Library Subsidy", 0, 0)))))</f>
        <v>0</v>
      </c>
      <c r="V838" s="177">
        <f t="shared" si="407"/>
        <v>924.88280000000032</v>
      </c>
      <c r="W838" s="177">
        <f t="shared" si="408"/>
        <v>924.88280000000032</v>
      </c>
      <c r="X838" s="179">
        <f>IF('Funding Allocation Parameters'!$C$6="Basic Library Subsidy", MIN(V838*'Funding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MIN(V838*VLOOKUP(CONCATENATE($A838, 'Funding Allocation Parameters'!$I$6), 'Library Subsidy Complex'!$C$2:$J$55, 2, FALSE), VLOOKUP(CONCATENATE($A838, 'Funding Allocation Parameters'!$I$6), 'Library Subsidy Complex'!$C$2:$J$55, 4, FALSE)), 0)))))</f>
        <v>0</v>
      </c>
      <c r="Y838" s="179">
        <f>IF('Funding Allocation Parameters'!$C$6="Basic Library Subsidy", 0, IF('Funding Allocation Parameters'!$C$6="Grant funding",MIN(V838*'Funding Allocation Parameters'!$E$6, 'Funding Allocation Parameters'!$G$6), IF('Funding Allocation Parameters'!$C$6="Other author funding", 0, IF('Funding Allocation Parameters'!$C$6="Any discretionary funds (grants if available, other if no grants)", MIN(V838*'Funding Allocation Parameters'!$E$6, 'Funding Allocation Parameters'!$G$6), IF('Funding Allocation Parameters'!$C$6="Complex Library Subsidy", 0, 0)))))</f>
        <v>924.88280000000032</v>
      </c>
      <c r="Z838" s="179">
        <f>IF('Funding Allocation Parameters'!$C$6="Basic Library Subsidy", 0, IF('Funding Allocation Parameters'!$C$6="Grant funding", 0, IF('Funding Allocation Parameters'!$C$6="Other author funding",  MIN(V838*'Funding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8" s="179">
        <f>IF('Funding Allocation Parameters'!$C$6="Basic Library Subsidy", MIN(W838*'Funding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MIN(W838*VLOOKUP(CONCATENATE($A838, 'Funding Allocation Parameters'!$I$6), 'Library Subsidy Complex'!$C$2:$J$55, 6, FALSE), VLOOKUP(CONCATENATE($A838, 'Funding Allocation Parameters'!$I$6), 'Library Subsidy Complex'!$C$2:$J$55, 8, FALSE)), 0)))))</f>
        <v>0</v>
      </c>
      <c r="AB838" s="179">
        <f>IF('Funding Allocation Parameters'!$C$6="Basic Library Subsidy", 0, IF('Funding Allocation Parameters'!$C$6="Grant funding", 0, IF('Funding Allocation Parameters'!$C$6="Other author funding",  MIN(W838*'Funding Allocation Parameters'!$E$6, 'Funding Allocation Parameters'!$G$6), IF('Funding Allocation Parameters'!$C$6="Any discretionary funds (grants if available, other if no grants)", MIN(W838*'Funding Allocation Parameters'!$E$6, 'Funding Allocation Parameters'!$G$6), IF('Funding Allocation Parameters'!$C$6="Complex Library Subsidy", 0, 0)))))</f>
        <v>924.88280000000032</v>
      </c>
      <c r="AC838" s="177">
        <f t="shared" si="409"/>
        <v>0</v>
      </c>
      <c r="AD838" s="177">
        <f t="shared" si="410"/>
        <v>0</v>
      </c>
      <c r="AE838" s="180">
        <f>IF('Funding Allocation Parameters'!$C$7="Basic Library Subsidy", MIN(AC838*'Funding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MIN(AC838*VLOOKUP(CONCATENATE($A838, 'Funding Allocation Parameters'!$I$7), 'Library Subsidy Complex'!$C$2:$J$55, 2, FALSE), VLOOKUP(CONCATENATE($A838, 'Funding Allocation Parameters'!$I$7), 'Library Subsidy Complex'!$C$2:$J$55, 4, FALSE)), 0)))))</f>
        <v>0</v>
      </c>
      <c r="AF838" s="180">
        <f>IF('Funding Allocation Parameters'!$C$7="Basic Library Subsidy", 0, IF('Funding Allocation Parameters'!$C$7="Grant funding",MIN(AC838*'Funding Allocation Parameters'!$E$7, 'Funding Allocation Parameters'!$G$7), IF('Funding Allocation Parameters'!$C$7="Other author funding", 0, IF('Funding Allocation Parameters'!$C$7="Any discretionary funds (grants if available, other if no grants)", MIN(AC838*'Funding Allocation Parameters'!$E$7, 'Funding Allocation Parameters'!$G$7), IF('Funding Allocation Parameters'!$C$7="Complex Library Subsidy", 0, 0)))))</f>
        <v>0</v>
      </c>
      <c r="AG838" s="180">
        <f>IF('Funding Allocation Parameters'!$C$7="Basic Library Subsidy", 0, IF('Funding Allocation Parameters'!$C$7="Grant funding", 0, IF('Funding Allocation Parameters'!$C$7="Other author funding",  MIN(AC838*'Funding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8" s="180">
        <f>IF('Funding Allocation Parameters'!$C$7="Basic Library Subsidy", MIN(AD838*'Funding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MIN(AD838*VLOOKUP(CONCATENATE($A838, 'Funding Allocation Parameters'!$I$7), 'Library Subsidy Complex'!$C$2:$J$55, 6, FALSE), VLOOKUP(CONCATENATE($A838, 'Funding Allocation Parameters'!$I$7), 'Library Subsidy Complex'!$C$2:$J$55, 8, FALSE)), 0)))))</f>
        <v>0</v>
      </c>
      <c r="AI838" s="180">
        <f>IF('Funding Allocation Parameters'!$C$7="Basic Library Subsidy", 0, IF('Funding Allocation Parameters'!$C$7="Grant funding", 0, IF('Funding Allocation Parameters'!$C$7="Other author funding",  MIN(AD838*'Funding Allocation Parameters'!$E$7, 'Funding Allocation Parameters'!$G$7), IF('Funding Allocation Parameters'!$C$7="Any discretionary funds (grants if available, other if no grants)", MIN(AD838*'Funding Allocation Parameters'!$E$7, 'Funding Allocation Parameters'!$G$7), IF('Funding Allocation Parameters'!$C$7="Complex Library Subsidy", 0, 0)))))</f>
        <v>0</v>
      </c>
      <c r="AJ838" s="177">
        <f t="shared" si="411"/>
        <v>0</v>
      </c>
      <c r="AK838" s="177">
        <f t="shared" si="412"/>
        <v>0</v>
      </c>
      <c r="AL838" s="181">
        <f>IF('Funding Allocation Parameters'!$C$8="Basic Library Subsidy", MIN(AJ838*'Funding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MIN(AJ838*VLOOKUP(CONCATENATE($A838, 'Funding Allocation Parameters'!$I$8), 'Library Subsidy Complex'!$C$2:$J$55, 2, FALSE), VLOOKUP(CONCATENATE($A838, 'Funding Allocation Parameters'!$I$8), 'Library Subsidy Complex'!$C$2:$J$55, 4, FALSE)), 0)))))</f>
        <v>0</v>
      </c>
      <c r="AM838" s="181">
        <f>IF('Funding Allocation Parameters'!$C$8="Basic Library Subsidy", 0, IF('Funding Allocation Parameters'!$C$8="Grant funding",MIN(AJ838*'Funding Allocation Parameters'!$E$8, 'Funding Allocation Parameters'!$G$8), IF('Funding Allocation Parameters'!$C$8="Other author funding", 0, IF('Funding Allocation Parameters'!$C$8="Any discretionary funds (grants if available, other if no grants)", MIN(AJ838*'Funding Allocation Parameters'!$E$8, 'Funding Allocation Parameters'!$G$8), IF('Funding Allocation Parameters'!$C$8="Complex Library Subsidy", 0, 0)))))</f>
        <v>0</v>
      </c>
      <c r="AN838" s="181">
        <f>IF('Funding Allocation Parameters'!$C$8="Basic Library Subsidy", 0, IF('Funding Allocation Parameters'!$C$8="Grant funding", 0, IF('Funding Allocation Parameters'!$C$8="Other author funding",  MIN(AJ838*'Funding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8" s="181">
        <f>IF('Funding Allocation Parameters'!$C$8="Basic Library Subsidy", MIN(AK838*'Funding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MIN(AK838*VLOOKUP(CONCATENATE($A838, 'Funding Allocation Parameters'!$I$8), 'Library Subsidy Complex'!$C$2:$J$55, 6, FALSE), VLOOKUP(CONCATENATE($A838, 'Funding Allocation Parameters'!$I$8), 'Library Subsidy Complex'!$C$2:$J$55, 8, FALSE)), 0)))))</f>
        <v>0</v>
      </c>
      <c r="AP838" s="181">
        <f>IF('Funding Allocation Parameters'!$C$8="Basic Library Subsidy", 0, IF('Funding Allocation Parameters'!$C$8="Grant funding", 0, IF('Funding Allocation Parameters'!$C$8="Other author funding",  MIN(AK838*'Funding Allocation Parameters'!$E$8, 'Funding Allocation Parameters'!$G$8), IF('Funding Allocation Parameters'!$C$8="Any discretionary funds (grants if available, other if no grants)", MIN(AK838*'Funding Allocation Parameters'!$E$8, 'Funding Allocation Parameters'!$G$8), IF('Funding Allocation Parameters'!$C$8="Complex Library Subsidy", 0, 0)))))</f>
        <v>0</v>
      </c>
      <c r="AQ838" s="177">
        <f t="shared" si="413"/>
        <v>0</v>
      </c>
      <c r="AR838" s="177">
        <f t="shared" si="414"/>
        <v>0</v>
      </c>
      <c r="AS838" s="182">
        <f t="shared" si="415"/>
        <v>1189</v>
      </c>
      <c r="AT838" s="182">
        <f t="shared" si="416"/>
        <v>924.88280000000032</v>
      </c>
      <c r="AU838" s="182">
        <f t="shared" si="417"/>
        <v>0</v>
      </c>
      <c r="AV838" s="182">
        <f t="shared" si="418"/>
        <v>1189</v>
      </c>
      <c r="AW838" s="182">
        <f t="shared" si="419"/>
        <v>924.88280000000032</v>
      </c>
      <c r="AX838" s="183">
        <f t="shared" si="420"/>
        <v>0</v>
      </c>
      <c r="AY838" s="183">
        <f t="shared" si="421"/>
        <v>0</v>
      </c>
      <c r="AZ838" s="183">
        <f t="shared" si="422"/>
        <v>0</v>
      </c>
      <c r="BA838" s="183">
        <f t="shared" si="423"/>
        <v>1189</v>
      </c>
      <c r="BB838" s="183">
        <f t="shared" si="424"/>
        <v>924.88280000000032</v>
      </c>
      <c r="BC838" s="184">
        <f t="shared" si="425"/>
        <v>1189</v>
      </c>
      <c r="BD838" s="184">
        <f t="shared" si="426"/>
        <v>0</v>
      </c>
      <c r="BE838" s="184">
        <f t="shared" si="427"/>
        <v>0</v>
      </c>
      <c r="BF838" s="184">
        <f t="shared" si="428"/>
        <v>924.88280000000032</v>
      </c>
      <c r="BG838" s="102">
        <f t="shared" si="429"/>
        <v>0</v>
      </c>
      <c r="BH838" s="102">
        <f t="shared" si="430"/>
        <v>0</v>
      </c>
      <c r="BI838" s="102">
        <f t="shared" si="431"/>
        <v>0</v>
      </c>
      <c r="BJ838" s="102">
        <f t="shared" si="432"/>
        <v>0</v>
      </c>
      <c r="BK838" s="102">
        <f t="shared" si="433"/>
        <v>1</v>
      </c>
      <c r="BL838" s="102">
        <f t="shared" si="434"/>
        <v>0</v>
      </c>
      <c r="BN838" s="102"/>
    </row>
    <row r="839" spans="1:66" x14ac:dyDescent="0.25">
      <c r="A839" s="102" t="s">
        <v>13</v>
      </c>
      <c r="B839" s="102" t="s">
        <v>8</v>
      </c>
      <c r="C839" s="102" t="s">
        <v>8</v>
      </c>
      <c r="D839" s="102" t="s">
        <v>27</v>
      </c>
      <c r="E839" s="102" t="s">
        <v>28</v>
      </c>
      <c r="F839" s="102" t="s">
        <v>1541</v>
      </c>
      <c r="G839" s="102">
        <v>1.034</v>
      </c>
      <c r="H839" s="102">
        <v>1</v>
      </c>
      <c r="I839" s="102">
        <v>1</v>
      </c>
      <c r="J839" s="167">
        <f>IFERROR(H839*VLOOKUP(A839, 'Advanced Parameters'!$B$7:$G$20, 6, FALSE)*VLOOKUP(A839, 'Growth Parameters'!$B$6:$H$19, 6, FALSE), 0)</f>
        <v>1</v>
      </c>
      <c r="K839" s="167">
        <f>IFERROR(IF('Advanced Parameters'!$C$5="n",'Raw Data'!I839*VLOOKUP(A839,'Advanced Parameters'!$B$7:$G$20,6,FALSE),J839*VLOOKUP(A839,'Advanced Parameters'!$B$7:$G$20,2,FALSE))*VLOOKUP(A839, 'Growth Parameters'!$B$6:$H$19, 6, FALSE), 0)</f>
        <v>1</v>
      </c>
      <c r="L839" s="167">
        <f t="shared" si="404"/>
        <v>0</v>
      </c>
      <c r="M839" s="168">
        <f>IFERROR(IF(G839="NA","NA",IF(G839&gt;'APC Parameters'!$K$6+VLOOKUP('Raw Data'!A839, 'APC Parameters'!$H$7:$L$20, 4, FALSE), 'APC Parameters'!$L$6+VLOOKUP('Raw Data'!A839, 'APC Parameters'!$H$7:$L$20, 5, FALSE), G839*('APC Parameters'!$J$6+VLOOKUP('Raw Data'!A839, 'APC Parameters'!$H$7:$L$20, 3, FALSE))+'APC Parameters'!$I$6+VLOOKUP('Raw Data'!A839, 'APC Parameters'!$H$7:$L$20, 2, FALSE))), 0)</f>
        <v>1881.1995999999999</v>
      </c>
      <c r="N839" s="168">
        <f t="shared" si="405"/>
        <v>1881.1995999999999</v>
      </c>
      <c r="O839" s="168">
        <f>IFERROR(IF(M839="NA",VLOOKUP(D839,'Internal Calculations'!$B$10:$C$11,2,FALSE), M839)*VLOOKUP(A839, 'Growth Parameters'!$B$6:$H$19, 7, FALSE), 0)</f>
        <v>1881.1995999999999</v>
      </c>
      <c r="P839" s="177">
        <f t="shared" si="406"/>
        <v>1881.1995999999999</v>
      </c>
      <c r="Q839" s="178">
        <f>IF('Funding Allocation Parameters'!$C$5="Basic Library Subsidy", MIN(O839*('Funding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MIN($O839*(VLOOKUP(CONCATENATE($A839, 'Funding Allocation Parameters'!$I$5), 'Library Subsidy Complex'!$C$2:$J$55, 2, FALSE)), VLOOKUP(CONCATENATE($A839, 'Funding Allocation Parameters'!$I$5), 'Library Subsidy Complex'!$C$2:$J$55, 4, FALSE)), 0)))))</f>
        <v>1189</v>
      </c>
      <c r="R839" s="178">
        <f>IF('Funding Allocation Parameters'!$C$5="Basic Library Subsidy", 0, IF('Funding Allocation Parameters'!$C$5="Grant funding",MIN(O839*('Funding Allocation Parameters'!$E$5), 'Funding Allocation Parameters'!$G$5), IF('Funding Allocation Parameters'!$C$5="Other author funding", 0, IF('Funding Allocation Parameters'!$C$5="Any discretionary funds (grants if available, other if no grants)", MIN(O839*('Funding Allocation Parameters'!$E$5), 'Funding Allocation Parameters'!$G$5), IF('Funding Allocation Parameters'!$C$5="Complex Library Subsidy", 0, 0)))))</f>
        <v>0</v>
      </c>
      <c r="S839" s="178">
        <f>IF('Funding Allocation Parameters'!$C$5="Basic Library Subsidy", 0, IF('Funding Allocation Parameters'!$C$5="Grant funding", 0, IF('Funding Allocation Parameters'!$C$5="Other author funding",  MIN(O839*('Funding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39" s="178">
        <f>IF('Funding Allocation Parameters'!$C$5="Basic Library Subsidy", MIN(O839*('Funding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MIN($O839*(VLOOKUP(CONCATENATE($A839, 'Funding Allocation Parameters'!$I$5), 'Library Subsidy Complex'!$C$2:$J$55, 6, FALSE)), VLOOKUP(CONCATENATE($A839, 'Funding Allocation Parameters'!$I$5), 'Library Subsidy Complex'!$C$2:$J$55, 8, FALSE)), 0)))))</f>
        <v>1189</v>
      </c>
      <c r="U839" s="178">
        <f>IF('Funding Allocation Parameters'!$C$5="Basic Library Subsidy", 0, IF('Funding Allocation Parameters'!$C$5="Grant funding", 0, IF('Funding Allocation Parameters'!$C$5="Other author funding",  MIN(O839*('Funding Allocation Parameters'!$E$5), 'Funding Allocation Parameters'!$G$5), IF('Funding Allocation Parameters'!$C$5="Any discretionary funds (grants if available, other if no grants)", MIN(O839*('Funding Allocation Parameters'!$E$5), 'Funding Allocation Parameters'!$G$5), IF('Funding Allocation Parameters'!$C$5="Complex Library Subsidy", 0, 0)))))</f>
        <v>0</v>
      </c>
      <c r="V839" s="177">
        <f t="shared" si="407"/>
        <v>692.19959999999992</v>
      </c>
      <c r="W839" s="177">
        <f t="shared" si="408"/>
        <v>692.19959999999992</v>
      </c>
      <c r="X839" s="179">
        <f>IF('Funding Allocation Parameters'!$C$6="Basic Library Subsidy", MIN(V839*'Funding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MIN(V839*VLOOKUP(CONCATENATE($A839, 'Funding Allocation Parameters'!$I$6), 'Library Subsidy Complex'!$C$2:$J$55, 2, FALSE), VLOOKUP(CONCATENATE($A839, 'Funding Allocation Parameters'!$I$6), 'Library Subsidy Complex'!$C$2:$J$55, 4, FALSE)), 0)))))</f>
        <v>0</v>
      </c>
      <c r="Y839" s="179">
        <f>IF('Funding Allocation Parameters'!$C$6="Basic Library Subsidy", 0, IF('Funding Allocation Parameters'!$C$6="Grant funding",MIN(V839*'Funding Allocation Parameters'!$E$6, 'Funding Allocation Parameters'!$G$6), IF('Funding Allocation Parameters'!$C$6="Other author funding", 0, IF('Funding Allocation Parameters'!$C$6="Any discretionary funds (grants if available, other if no grants)", MIN(V839*'Funding Allocation Parameters'!$E$6, 'Funding Allocation Parameters'!$G$6), IF('Funding Allocation Parameters'!$C$6="Complex Library Subsidy", 0, 0)))))</f>
        <v>692.19959999999992</v>
      </c>
      <c r="Z839" s="179">
        <f>IF('Funding Allocation Parameters'!$C$6="Basic Library Subsidy", 0, IF('Funding Allocation Parameters'!$C$6="Grant funding", 0, IF('Funding Allocation Parameters'!$C$6="Other author funding",  MIN(V839*'Funding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39" s="179">
        <f>IF('Funding Allocation Parameters'!$C$6="Basic Library Subsidy", MIN(W839*'Funding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MIN(W839*VLOOKUP(CONCATENATE($A839, 'Funding Allocation Parameters'!$I$6), 'Library Subsidy Complex'!$C$2:$J$55, 6, FALSE), VLOOKUP(CONCATENATE($A839, 'Funding Allocation Parameters'!$I$6), 'Library Subsidy Complex'!$C$2:$J$55, 8, FALSE)), 0)))))</f>
        <v>0</v>
      </c>
      <c r="AB839" s="179">
        <f>IF('Funding Allocation Parameters'!$C$6="Basic Library Subsidy", 0, IF('Funding Allocation Parameters'!$C$6="Grant funding", 0, IF('Funding Allocation Parameters'!$C$6="Other author funding",  MIN(W839*'Funding Allocation Parameters'!$E$6, 'Funding Allocation Parameters'!$G$6), IF('Funding Allocation Parameters'!$C$6="Any discretionary funds (grants if available, other if no grants)", MIN(W839*'Funding Allocation Parameters'!$E$6, 'Funding Allocation Parameters'!$G$6), IF('Funding Allocation Parameters'!$C$6="Complex Library Subsidy", 0, 0)))))</f>
        <v>692.19959999999992</v>
      </c>
      <c r="AC839" s="177">
        <f t="shared" si="409"/>
        <v>0</v>
      </c>
      <c r="AD839" s="177">
        <f t="shared" si="410"/>
        <v>0</v>
      </c>
      <c r="AE839" s="180">
        <f>IF('Funding Allocation Parameters'!$C$7="Basic Library Subsidy", MIN(AC839*'Funding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MIN(AC839*VLOOKUP(CONCATENATE($A839, 'Funding Allocation Parameters'!$I$7), 'Library Subsidy Complex'!$C$2:$J$55, 2, FALSE), VLOOKUP(CONCATENATE($A839, 'Funding Allocation Parameters'!$I$7), 'Library Subsidy Complex'!$C$2:$J$55, 4, FALSE)), 0)))))</f>
        <v>0</v>
      </c>
      <c r="AF839" s="180">
        <f>IF('Funding Allocation Parameters'!$C$7="Basic Library Subsidy", 0, IF('Funding Allocation Parameters'!$C$7="Grant funding",MIN(AC839*'Funding Allocation Parameters'!$E$7, 'Funding Allocation Parameters'!$G$7), IF('Funding Allocation Parameters'!$C$7="Other author funding", 0, IF('Funding Allocation Parameters'!$C$7="Any discretionary funds (grants if available, other if no grants)", MIN(AC839*'Funding Allocation Parameters'!$E$7, 'Funding Allocation Parameters'!$G$7), IF('Funding Allocation Parameters'!$C$7="Complex Library Subsidy", 0, 0)))))</f>
        <v>0</v>
      </c>
      <c r="AG839" s="180">
        <f>IF('Funding Allocation Parameters'!$C$7="Basic Library Subsidy", 0, IF('Funding Allocation Parameters'!$C$7="Grant funding", 0, IF('Funding Allocation Parameters'!$C$7="Other author funding",  MIN(AC839*'Funding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39" s="180">
        <f>IF('Funding Allocation Parameters'!$C$7="Basic Library Subsidy", MIN(AD839*'Funding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MIN(AD839*VLOOKUP(CONCATENATE($A839, 'Funding Allocation Parameters'!$I$7), 'Library Subsidy Complex'!$C$2:$J$55, 6, FALSE), VLOOKUP(CONCATENATE($A839, 'Funding Allocation Parameters'!$I$7), 'Library Subsidy Complex'!$C$2:$J$55, 8, FALSE)), 0)))))</f>
        <v>0</v>
      </c>
      <c r="AI839" s="180">
        <f>IF('Funding Allocation Parameters'!$C$7="Basic Library Subsidy", 0, IF('Funding Allocation Parameters'!$C$7="Grant funding", 0, IF('Funding Allocation Parameters'!$C$7="Other author funding",  MIN(AD839*'Funding Allocation Parameters'!$E$7, 'Funding Allocation Parameters'!$G$7), IF('Funding Allocation Parameters'!$C$7="Any discretionary funds (grants if available, other if no grants)", MIN(AD839*'Funding Allocation Parameters'!$E$7, 'Funding Allocation Parameters'!$G$7), IF('Funding Allocation Parameters'!$C$7="Complex Library Subsidy", 0, 0)))))</f>
        <v>0</v>
      </c>
      <c r="AJ839" s="177">
        <f t="shared" si="411"/>
        <v>0</v>
      </c>
      <c r="AK839" s="177">
        <f t="shared" si="412"/>
        <v>0</v>
      </c>
      <c r="AL839" s="181">
        <f>IF('Funding Allocation Parameters'!$C$8="Basic Library Subsidy", MIN(AJ839*'Funding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MIN(AJ839*VLOOKUP(CONCATENATE($A839, 'Funding Allocation Parameters'!$I$8), 'Library Subsidy Complex'!$C$2:$J$55, 2, FALSE), VLOOKUP(CONCATENATE($A839, 'Funding Allocation Parameters'!$I$8), 'Library Subsidy Complex'!$C$2:$J$55, 4, FALSE)), 0)))))</f>
        <v>0</v>
      </c>
      <c r="AM839" s="181">
        <f>IF('Funding Allocation Parameters'!$C$8="Basic Library Subsidy", 0, IF('Funding Allocation Parameters'!$C$8="Grant funding",MIN(AJ839*'Funding Allocation Parameters'!$E$8, 'Funding Allocation Parameters'!$G$8), IF('Funding Allocation Parameters'!$C$8="Other author funding", 0, IF('Funding Allocation Parameters'!$C$8="Any discretionary funds (grants if available, other if no grants)", MIN(AJ839*'Funding Allocation Parameters'!$E$8, 'Funding Allocation Parameters'!$G$8), IF('Funding Allocation Parameters'!$C$8="Complex Library Subsidy", 0, 0)))))</f>
        <v>0</v>
      </c>
      <c r="AN839" s="181">
        <f>IF('Funding Allocation Parameters'!$C$8="Basic Library Subsidy", 0, IF('Funding Allocation Parameters'!$C$8="Grant funding", 0, IF('Funding Allocation Parameters'!$C$8="Other author funding",  MIN(AJ839*'Funding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39" s="181">
        <f>IF('Funding Allocation Parameters'!$C$8="Basic Library Subsidy", MIN(AK839*'Funding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MIN(AK839*VLOOKUP(CONCATENATE($A839, 'Funding Allocation Parameters'!$I$8), 'Library Subsidy Complex'!$C$2:$J$55, 6, FALSE), VLOOKUP(CONCATENATE($A839, 'Funding Allocation Parameters'!$I$8), 'Library Subsidy Complex'!$C$2:$J$55, 8, FALSE)), 0)))))</f>
        <v>0</v>
      </c>
      <c r="AP839" s="181">
        <f>IF('Funding Allocation Parameters'!$C$8="Basic Library Subsidy", 0, IF('Funding Allocation Parameters'!$C$8="Grant funding", 0, IF('Funding Allocation Parameters'!$C$8="Other author funding",  MIN(AK839*'Funding Allocation Parameters'!$E$8, 'Funding Allocation Parameters'!$G$8), IF('Funding Allocation Parameters'!$C$8="Any discretionary funds (grants if available, other if no grants)", MIN(AK839*'Funding Allocation Parameters'!$E$8, 'Funding Allocation Parameters'!$G$8), IF('Funding Allocation Parameters'!$C$8="Complex Library Subsidy", 0, 0)))))</f>
        <v>0</v>
      </c>
      <c r="AQ839" s="177">
        <f t="shared" si="413"/>
        <v>0</v>
      </c>
      <c r="AR839" s="177">
        <f t="shared" si="414"/>
        <v>0</v>
      </c>
      <c r="AS839" s="182">
        <f t="shared" si="415"/>
        <v>1189</v>
      </c>
      <c r="AT839" s="182">
        <f t="shared" si="416"/>
        <v>692.19959999999992</v>
      </c>
      <c r="AU839" s="182">
        <f t="shared" si="417"/>
        <v>0</v>
      </c>
      <c r="AV839" s="182">
        <f t="shared" si="418"/>
        <v>1189</v>
      </c>
      <c r="AW839" s="182">
        <f t="shared" si="419"/>
        <v>692.19959999999992</v>
      </c>
      <c r="AX839" s="183">
        <f t="shared" si="420"/>
        <v>1189</v>
      </c>
      <c r="AY839" s="183">
        <f t="shared" si="421"/>
        <v>692.19959999999992</v>
      </c>
      <c r="AZ839" s="183">
        <f t="shared" si="422"/>
        <v>0</v>
      </c>
      <c r="BA839" s="183">
        <f t="shared" si="423"/>
        <v>0</v>
      </c>
      <c r="BB839" s="183">
        <f t="shared" si="424"/>
        <v>0</v>
      </c>
      <c r="BC839" s="184">
        <f t="shared" si="425"/>
        <v>1189</v>
      </c>
      <c r="BD839" s="184">
        <f t="shared" si="426"/>
        <v>0</v>
      </c>
      <c r="BE839" s="184">
        <f t="shared" si="427"/>
        <v>692.19959999999992</v>
      </c>
      <c r="BF839" s="184">
        <f t="shared" si="428"/>
        <v>0</v>
      </c>
      <c r="BG839" s="102">
        <f t="shared" si="429"/>
        <v>0</v>
      </c>
      <c r="BH839" s="102">
        <f t="shared" si="430"/>
        <v>0</v>
      </c>
      <c r="BI839" s="102">
        <f t="shared" si="431"/>
        <v>0</v>
      </c>
      <c r="BJ839" s="102">
        <f t="shared" si="432"/>
        <v>1</v>
      </c>
      <c r="BK839" s="102">
        <f t="shared" si="433"/>
        <v>0</v>
      </c>
      <c r="BL839" s="102">
        <f t="shared" si="434"/>
        <v>0</v>
      </c>
      <c r="BN839" s="102"/>
    </row>
    <row r="840" spans="1:66" x14ac:dyDescent="0.25">
      <c r="A840" s="102" t="s">
        <v>13</v>
      </c>
      <c r="B840" s="102" t="s">
        <v>8</v>
      </c>
      <c r="C840" s="102" t="s">
        <v>8</v>
      </c>
      <c r="D840" s="102" t="s">
        <v>27</v>
      </c>
      <c r="E840" s="102" t="s">
        <v>1180</v>
      </c>
      <c r="F840" s="102" t="s">
        <v>1542</v>
      </c>
      <c r="G840" s="102">
        <v>1.4870000000000001</v>
      </c>
      <c r="H840" s="102">
        <v>1</v>
      </c>
      <c r="I840" s="102">
        <v>1</v>
      </c>
      <c r="J840" s="167">
        <f>IFERROR(H840*VLOOKUP(A840, 'Advanced Parameters'!$B$7:$G$20, 6, FALSE)*VLOOKUP(A840, 'Growth Parameters'!$B$6:$H$19, 6, FALSE), 0)</f>
        <v>1</v>
      </c>
      <c r="K840" s="167">
        <f>IFERROR(IF('Advanced Parameters'!$C$5="n",'Raw Data'!I840*VLOOKUP(A840,'Advanced Parameters'!$B$7:$G$20,6,FALSE),J840*VLOOKUP(A840,'Advanced Parameters'!$B$7:$G$20,2,FALSE))*VLOOKUP(A840, 'Growth Parameters'!$B$6:$H$19, 6, FALSE), 0)</f>
        <v>1</v>
      </c>
      <c r="L840" s="167">
        <f t="shared" si="404"/>
        <v>0</v>
      </c>
      <c r="M840" s="168">
        <f>IFERROR(IF(G840="NA","NA",IF(G840&gt;'APC Parameters'!$K$6+VLOOKUP('Raw Data'!A840, 'APC Parameters'!$H$7:$L$20, 4, FALSE), 'APC Parameters'!$L$6+VLOOKUP('Raw Data'!A840, 'APC Parameters'!$H$7:$L$20, 5, FALSE), G840*('APC Parameters'!$J$6+VLOOKUP('Raw Data'!A840, 'APC Parameters'!$H$7:$L$20, 3, FALSE))+'APC Parameters'!$I$6+VLOOKUP('Raw Data'!A840, 'APC Parameters'!$H$7:$L$20, 2, FALSE))), 0)</f>
        <v>2202.5578</v>
      </c>
      <c r="N840" s="168">
        <f t="shared" si="405"/>
        <v>2202.5578</v>
      </c>
      <c r="O840" s="168">
        <f>IFERROR(IF(M840="NA",VLOOKUP(D840,'Internal Calculations'!$B$10:$C$11,2,FALSE), M840)*VLOOKUP(A840, 'Growth Parameters'!$B$6:$H$19, 7, FALSE), 0)</f>
        <v>2202.5578</v>
      </c>
      <c r="P840" s="177">
        <f t="shared" si="406"/>
        <v>2202.5578</v>
      </c>
      <c r="Q840" s="178">
        <f>IF('Funding Allocation Parameters'!$C$5="Basic Library Subsidy", MIN(O840*('Funding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MIN($O840*(VLOOKUP(CONCATENATE($A840, 'Funding Allocation Parameters'!$I$5), 'Library Subsidy Complex'!$C$2:$J$55, 2, FALSE)), VLOOKUP(CONCATENATE($A840, 'Funding Allocation Parameters'!$I$5), 'Library Subsidy Complex'!$C$2:$J$55, 4, FALSE)), 0)))))</f>
        <v>1189</v>
      </c>
      <c r="R840" s="178">
        <f>IF('Funding Allocation Parameters'!$C$5="Basic Library Subsidy", 0, IF('Funding Allocation Parameters'!$C$5="Grant funding",MIN(O840*('Funding Allocation Parameters'!$E$5), 'Funding Allocation Parameters'!$G$5), IF('Funding Allocation Parameters'!$C$5="Other author funding", 0, IF('Funding Allocation Parameters'!$C$5="Any discretionary funds (grants if available, other if no grants)", MIN(O840*('Funding Allocation Parameters'!$E$5), 'Funding Allocation Parameters'!$G$5), IF('Funding Allocation Parameters'!$C$5="Complex Library Subsidy", 0, 0)))))</f>
        <v>0</v>
      </c>
      <c r="S840" s="178">
        <f>IF('Funding Allocation Parameters'!$C$5="Basic Library Subsidy", 0, IF('Funding Allocation Parameters'!$C$5="Grant funding", 0, IF('Funding Allocation Parameters'!$C$5="Other author funding",  MIN(O840*('Funding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0" s="178">
        <f>IF('Funding Allocation Parameters'!$C$5="Basic Library Subsidy", MIN(O840*('Funding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MIN($O840*(VLOOKUP(CONCATENATE($A840, 'Funding Allocation Parameters'!$I$5), 'Library Subsidy Complex'!$C$2:$J$55, 6, FALSE)), VLOOKUP(CONCATENATE($A840, 'Funding Allocation Parameters'!$I$5), 'Library Subsidy Complex'!$C$2:$J$55, 8, FALSE)), 0)))))</f>
        <v>1189</v>
      </c>
      <c r="U840" s="178">
        <f>IF('Funding Allocation Parameters'!$C$5="Basic Library Subsidy", 0, IF('Funding Allocation Parameters'!$C$5="Grant funding", 0, IF('Funding Allocation Parameters'!$C$5="Other author funding",  MIN(O840*('Funding Allocation Parameters'!$E$5), 'Funding Allocation Parameters'!$G$5), IF('Funding Allocation Parameters'!$C$5="Any discretionary funds (grants if available, other if no grants)", MIN(O840*('Funding Allocation Parameters'!$E$5), 'Funding Allocation Parameters'!$G$5), IF('Funding Allocation Parameters'!$C$5="Complex Library Subsidy", 0, 0)))))</f>
        <v>0</v>
      </c>
      <c r="V840" s="177">
        <f t="shared" si="407"/>
        <v>1013.5578</v>
      </c>
      <c r="W840" s="177">
        <f t="shared" si="408"/>
        <v>1013.5578</v>
      </c>
      <c r="X840" s="179">
        <f>IF('Funding Allocation Parameters'!$C$6="Basic Library Subsidy", MIN(V840*'Funding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MIN(V840*VLOOKUP(CONCATENATE($A840, 'Funding Allocation Parameters'!$I$6), 'Library Subsidy Complex'!$C$2:$J$55, 2, FALSE), VLOOKUP(CONCATENATE($A840, 'Funding Allocation Parameters'!$I$6), 'Library Subsidy Complex'!$C$2:$J$55, 4, FALSE)), 0)))))</f>
        <v>0</v>
      </c>
      <c r="Y840" s="179">
        <f>IF('Funding Allocation Parameters'!$C$6="Basic Library Subsidy", 0, IF('Funding Allocation Parameters'!$C$6="Grant funding",MIN(V840*'Funding Allocation Parameters'!$E$6, 'Funding Allocation Parameters'!$G$6), IF('Funding Allocation Parameters'!$C$6="Other author funding", 0, IF('Funding Allocation Parameters'!$C$6="Any discretionary funds (grants if available, other if no grants)", MIN(V840*'Funding Allocation Parameters'!$E$6, 'Funding Allocation Parameters'!$G$6), IF('Funding Allocation Parameters'!$C$6="Complex Library Subsidy", 0, 0)))))</f>
        <v>1013.5578</v>
      </c>
      <c r="Z840" s="179">
        <f>IF('Funding Allocation Parameters'!$C$6="Basic Library Subsidy", 0, IF('Funding Allocation Parameters'!$C$6="Grant funding", 0, IF('Funding Allocation Parameters'!$C$6="Other author funding",  MIN(V840*'Funding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0" s="179">
        <f>IF('Funding Allocation Parameters'!$C$6="Basic Library Subsidy", MIN(W840*'Funding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MIN(W840*VLOOKUP(CONCATENATE($A840, 'Funding Allocation Parameters'!$I$6), 'Library Subsidy Complex'!$C$2:$J$55, 6, FALSE), VLOOKUP(CONCATENATE($A840, 'Funding Allocation Parameters'!$I$6), 'Library Subsidy Complex'!$C$2:$J$55, 8, FALSE)), 0)))))</f>
        <v>0</v>
      </c>
      <c r="AB840" s="179">
        <f>IF('Funding Allocation Parameters'!$C$6="Basic Library Subsidy", 0, IF('Funding Allocation Parameters'!$C$6="Grant funding", 0, IF('Funding Allocation Parameters'!$C$6="Other author funding",  MIN(W840*'Funding Allocation Parameters'!$E$6, 'Funding Allocation Parameters'!$G$6), IF('Funding Allocation Parameters'!$C$6="Any discretionary funds (grants if available, other if no grants)", MIN(W840*'Funding Allocation Parameters'!$E$6, 'Funding Allocation Parameters'!$G$6), IF('Funding Allocation Parameters'!$C$6="Complex Library Subsidy", 0, 0)))))</f>
        <v>1013.5578</v>
      </c>
      <c r="AC840" s="177">
        <f t="shared" si="409"/>
        <v>0</v>
      </c>
      <c r="AD840" s="177">
        <f t="shared" si="410"/>
        <v>0</v>
      </c>
      <c r="AE840" s="180">
        <f>IF('Funding Allocation Parameters'!$C$7="Basic Library Subsidy", MIN(AC840*'Funding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MIN(AC840*VLOOKUP(CONCATENATE($A840, 'Funding Allocation Parameters'!$I$7), 'Library Subsidy Complex'!$C$2:$J$55, 2, FALSE), VLOOKUP(CONCATENATE($A840, 'Funding Allocation Parameters'!$I$7), 'Library Subsidy Complex'!$C$2:$J$55, 4, FALSE)), 0)))))</f>
        <v>0</v>
      </c>
      <c r="AF840" s="180">
        <f>IF('Funding Allocation Parameters'!$C$7="Basic Library Subsidy", 0, IF('Funding Allocation Parameters'!$C$7="Grant funding",MIN(AC840*'Funding Allocation Parameters'!$E$7, 'Funding Allocation Parameters'!$G$7), IF('Funding Allocation Parameters'!$C$7="Other author funding", 0, IF('Funding Allocation Parameters'!$C$7="Any discretionary funds (grants if available, other if no grants)", MIN(AC840*'Funding Allocation Parameters'!$E$7, 'Funding Allocation Parameters'!$G$7), IF('Funding Allocation Parameters'!$C$7="Complex Library Subsidy", 0, 0)))))</f>
        <v>0</v>
      </c>
      <c r="AG840" s="180">
        <f>IF('Funding Allocation Parameters'!$C$7="Basic Library Subsidy", 0, IF('Funding Allocation Parameters'!$C$7="Grant funding", 0, IF('Funding Allocation Parameters'!$C$7="Other author funding",  MIN(AC840*'Funding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0" s="180">
        <f>IF('Funding Allocation Parameters'!$C$7="Basic Library Subsidy", MIN(AD840*'Funding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MIN(AD840*VLOOKUP(CONCATENATE($A840, 'Funding Allocation Parameters'!$I$7), 'Library Subsidy Complex'!$C$2:$J$55, 6, FALSE), VLOOKUP(CONCATENATE($A840, 'Funding Allocation Parameters'!$I$7), 'Library Subsidy Complex'!$C$2:$J$55, 8, FALSE)), 0)))))</f>
        <v>0</v>
      </c>
      <c r="AI840" s="180">
        <f>IF('Funding Allocation Parameters'!$C$7="Basic Library Subsidy", 0, IF('Funding Allocation Parameters'!$C$7="Grant funding", 0, IF('Funding Allocation Parameters'!$C$7="Other author funding",  MIN(AD840*'Funding Allocation Parameters'!$E$7, 'Funding Allocation Parameters'!$G$7), IF('Funding Allocation Parameters'!$C$7="Any discretionary funds (grants if available, other if no grants)", MIN(AD840*'Funding Allocation Parameters'!$E$7, 'Funding Allocation Parameters'!$G$7), IF('Funding Allocation Parameters'!$C$7="Complex Library Subsidy", 0, 0)))))</f>
        <v>0</v>
      </c>
      <c r="AJ840" s="177">
        <f t="shared" si="411"/>
        <v>0</v>
      </c>
      <c r="AK840" s="177">
        <f t="shared" si="412"/>
        <v>0</v>
      </c>
      <c r="AL840" s="181">
        <f>IF('Funding Allocation Parameters'!$C$8="Basic Library Subsidy", MIN(AJ840*'Funding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MIN(AJ840*VLOOKUP(CONCATENATE($A840, 'Funding Allocation Parameters'!$I$8), 'Library Subsidy Complex'!$C$2:$J$55, 2, FALSE), VLOOKUP(CONCATENATE($A840, 'Funding Allocation Parameters'!$I$8), 'Library Subsidy Complex'!$C$2:$J$55, 4, FALSE)), 0)))))</f>
        <v>0</v>
      </c>
      <c r="AM840" s="181">
        <f>IF('Funding Allocation Parameters'!$C$8="Basic Library Subsidy", 0, IF('Funding Allocation Parameters'!$C$8="Grant funding",MIN(AJ840*'Funding Allocation Parameters'!$E$8, 'Funding Allocation Parameters'!$G$8), IF('Funding Allocation Parameters'!$C$8="Other author funding", 0, IF('Funding Allocation Parameters'!$C$8="Any discretionary funds (grants if available, other if no grants)", MIN(AJ840*'Funding Allocation Parameters'!$E$8, 'Funding Allocation Parameters'!$G$8), IF('Funding Allocation Parameters'!$C$8="Complex Library Subsidy", 0, 0)))))</f>
        <v>0</v>
      </c>
      <c r="AN840" s="181">
        <f>IF('Funding Allocation Parameters'!$C$8="Basic Library Subsidy", 0, IF('Funding Allocation Parameters'!$C$8="Grant funding", 0, IF('Funding Allocation Parameters'!$C$8="Other author funding",  MIN(AJ840*'Funding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0" s="181">
        <f>IF('Funding Allocation Parameters'!$C$8="Basic Library Subsidy", MIN(AK840*'Funding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MIN(AK840*VLOOKUP(CONCATENATE($A840, 'Funding Allocation Parameters'!$I$8), 'Library Subsidy Complex'!$C$2:$J$55, 6, FALSE), VLOOKUP(CONCATENATE($A840, 'Funding Allocation Parameters'!$I$8), 'Library Subsidy Complex'!$C$2:$J$55, 8, FALSE)), 0)))))</f>
        <v>0</v>
      </c>
      <c r="AP840" s="181">
        <f>IF('Funding Allocation Parameters'!$C$8="Basic Library Subsidy", 0, IF('Funding Allocation Parameters'!$C$8="Grant funding", 0, IF('Funding Allocation Parameters'!$C$8="Other author funding",  MIN(AK840*'Funding Allocation Parameters'!$E$8, 'Funding Allocation Parameters'!$G$8), IF('Funding Allocation Parameters'!$C$8="Any discretionary funds (grants if available, other if no grants)", MIN(AK840*'Funding Allocation Parameters'!$E$8, 'Funding Allocation Parameters'!$G$8), IF('Funding Allocation Parameters'!$C$8="Complex Library Subsidy", 0, 0)))))</f>
        <v>0</v>
      </c>
      <c r="AQ840" s="177">
        <f t="shared" si="413"/>
        <v>0</v>
      </c>
      <c r="AR840" s="177">
        <f t="shared" si="414"/>
        <v>0</v>
      </c>
      <c r="AS840" s="182">
        <f t="shared" si="415"/>
        <v>1189</v>
      </c>
      <c r="AT840" s="182">
        <f t="shared" si="416"/>
        <v>1013.5578</v>
      </c>
      <c r="AU840" s="182">
        <f t="shared" si="417"/>
        <v>0</v>
      </c>
      <c r="AV840" s="182">
        <f t="shared" si="418"/>
        <v>1189</v>
      </c>
      <c r="AW840" s="182">
        <f t="shared" si="419"/>
        <v>1013.5578</v>
      </c>
      <c r="AX840" s="183">
        <f t="shared" si="420"/>
        <v>1189</v>
      </c>
      <c r="AY840" s="183">
        <f t="shared" si="421"/>
        <v>1013.5578</v>
      </c>
      <c r="AZ840" s="183">
        <f t="shared" si="422"/>
        <v>0</v>
      </c>
      <c r="BA840" s="183">
        <f t="shared" si="423"/>
        <v>0</v>
      </c>
      <c r="BB840" s="183">
        <f t="shared" si="424"/>
        <v>0</v>
      </c>
      <c r="BC840" s="184">
        <f t="shared" si="425"/>
        <v>1189</v>
      </c>
      <c r="BD840" s="184">
        <f t="shared" si="426"/>
        <v>0</v>
      </c>
      <c r="BE840" s="184">
        <f t="shared" si="427"/>
        <v>1013.5578</v>
      </c>
      <c r="BF840" s="184">
        <f t="shared" si="428"/>
        <v>0</v>
      </c>
      <c r="BG840" s="102">
        <f t="shared" si="429"/>
        <v>0</v>
      </c>
      <c r="BH840" s="102">
        <f t="shared" si="430"/>
        <v>0</v>
      </c>
      <c r="BI840" s="102">
        <f t="shared" si="431"/>
        <v>0</v>
      </c>
      <c r="BJ840" s="102">
        <f t="shared" si="432"/>
        <v>1</v>
      </c>
      <c r="BK840" s="102">
        <f t="shared" si="433"/>
        <v>0</v>
      </c>
      <c r="BL840" s="102">
        <f t="shared" si="434"/>
        <v>0</v>
      </c>
      <c r="BN840" s="102"/>
    </row>
    <row r="841" spans="1:66" x14ac:dyDescent="0.25">
      <c r="A841" s="102" t="s">
        <v>19</v>
      </c>
      <c r="B841" s="102" t="s">
        <v>8</v>
      </c>
      <c r="C841" s="102" t="s">
        <v>8</v>
      </c>
      <c r="D841" s="102" t="s">
        <v>27</v>
      </c>
      <c r="E841" s="102" t="s">
        <v>1407</v>
      </c>
      <c r="F841" s="102" t="s">
        <v>1544</v>
      </c>
      <c r="G841" s="102">
        <v>2.5659999999999998</v>
      </c>
      <c r="H841" s="102">
        <v>1</v>
      </c>
      <c r="I841" s="102">
        <v>0</v>
      </c>
      <c r="J841" s="167">
        <f>IFERROR(H841*VLOOKUP(A841, 'Advanced Parameters'!$B$7:$G$20, 6, FALSE)*VLOOKUP(A841, 'Growth Parameters'!$B$6:$H$19, 6, FALSE), 0)</f>
        <v>1</v>
      </c>
      <c r="K841" s="167">
        <f>IFERROR(IF('Advanced Parameters'!$C$5="n",'Raw Data'!I841*VLOOKUP(A841,'Advanced Parameters'!$B$7:$G$20,6,FALSE),J841*VLOOKUP(A841,'Advanced Parameters'!$B$7:$G$20,2,FALSE))*VLOOKUP(A841, 'Growth Parameters'!$B$6:$H$19, 6, FALSE), 0)</f>
        <v>0</v>
      </c>
      <c r="L841" s="167">
        <f t="shared" si="404"/>
        <v>1</v>
      </c>
      <c r="M841" s="168">
        <f>IFERROR(IF(G841="NA","NA",IF(G841&gt;'APC Parameters'!$K$6+VLOOKUP('Raw Data'!A841, 'APC Parameters'!$H$7:$L$20, 4, FALSE), 'APC Parameters'!$L$6+VLOOKUP('Raw Data'!A841, 'APC Parameters'!$H$7:$L$20, 5, FALSE), G841*('APC Parameters'!$J$6+VLOOKUP('Raw Data'!A841, 'APC Parameters'!$H$7:$L$20, 3, FALSE))+'APC Parameters'!$I$6+VLOOKUP('Raw Data'!A841, 'APC Parameters'!$H$7:$L$20, 2, FALSE))), 0)</f>
        <v>2968.0003999999999</v>
      </c>
      <c r="N841" s="168">
        <f t="shared" si="405"/>
        <v>2968.0003999999999</v>
      </c>
      <c r="O841" s="168">
        <f>IFERROR(IF(M841="NA",VLOOKUP(D841,'Internal Calculations'!$B$10:$C$11,2,FALSE), M841)*VLOOKUP(A841, 'Growth Parameters'!$B$6:$H$19, 7, FALSE), 0)</f>
        <v>2968.0003999999999</v>
      </c>
      <c r="P841" s="177">
        <f t="shared" si="406"/>
        <v>2968.0003999999999</v>
      </c>
      <c r="Q841" s="178">
        <f>IF('Funding Allocation Parameters'!$C$5="Basic Library Subsidy", MIN(O841*('Funding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MIN($O841*(VLOOKUP(CONCATENATE($A841, 'Funding Allocation Parameters'!$I$5), 'Library Subsidy Complex'!$C$2:$J$55, 2, FALSE)), VLOOKUP(CONCATENATE($A841, 'Funding Allocation Parameters'!$I$5), 'Library Subsidy Complex'!$C$2:$J$55, 4, FALSE)), 0)))))</f>
        <v>1189</v>
      </c>
      <c r="R841" s="178">
        <f>IF('Funding Allocation Parameters'!$C$5="Basic Library Subsidy", 0, IF('Funding Allocation Parameters'!$C$5="Grant funding",MIN(O841*('Funding Allocation Parameters'!$E$5), 'Funding Allocation Parameters'!$G$5), IF('Funding Allocation Parameters'!$C$5="Other author funding", 0, IF('Funding Allocation Parameters'!$C$5="Any discretionary funds (grants if available, other if no grants)", MIN(O841*('Funding Allocation Parameters'!$E$5), 'Funding Allocation Parameters'!$G$5), IF('Funding Allocation Parameters'!$C$5="Complex Library Subsidy", 0, 0)))))</f>
        <v>0</v>
      </c>
      <c r="S841" s="178">
        <f>IF('Funding Allocation Parameters'!$C$5="Basic Library Subsidy", 0, IF('Funding Allocation Parameters'!$C$5="Grant funding", 0, IF('Funding Allocation Parameters'!$C$5="Other author funding",  MIN(O841*('Funding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1" s="178">
        <f>IF('Funding Allocation Parameters'!$C$5="Basic Library Subsidy", MIN(O841*('Funding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MIN($O841*(VLOOKUP(CONCATENATE($A841, 'Funding Allocation Parameters'!$I$5), 'Library Subsidy Complex'!$C$2:$J$55, 6, FALSE)), VLOOKUP(CONCATENATE($A841, 'Funding Allocation Parameters'!$I$5), 'Library Subsidy Complex'!$C$2:$J$55, 8, FALSE)), 0)))))</f>
        <v>1189</v>
      </c>
      <c r="U841" s="178">
        <f>IF('Funding Allocation Parameters'!$C$5="Basic Library Subsidy", 0, IF('Funding Allocation Parameters'!$C$5="Grant funding", 0, IF('Funding Allocation Parameters'!$C$5="Other author funding",  MIN(O841*('Funding Allocation Parameters'!$E$5), 'Funding Allocation Parameters'!$G$5), IF('Funding Allocation Parameters'!$C$5="Any discretionary funds (grants if available, other if no grants)", MIN(O841*('Funding Allocation Parameters'!$E$5), 'Funding Allocation Parameters'!$G$5), IF('Funding Allocation Parameters'!$C$5="Complex Library Subsidy", 0, 0)))))</f>
        <v>0</v>
      </c>
      <c r="V841" s="177">
        <f t="shared" si="407"/>
        <v>1779.0003999999999</v>
      </c>
      <c r="W841" s="177">
        <f t="shared" si="408"/>
        <v>1779.0003999999999</v>
      </c>
      <c r="X841" s="179">
        <f>IF('Funding Allocation Parameters'!$C$6="Basic Library Subsidy", MIN(V841*'Funding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MIN(V841*VLOOKUP(CONCATENATE($A841, 'Funding Allocation Parameters'!$I$6), 'Library Subsidy Complex'!$C$2:$J$55, 2, FALSE), VLOOKUP(CONCATENATE($A841, 'Funding Allocation Parameters'!$I$6), 'Library Subsidy Complex'!$C$2:$J$55, 4, FALSE)), 0)))))</f>
        <v>0</v>
      </c>
      <c r="Y841" s="179">
        <f>IF('Funding Allocation Parameters'!$C$6="Basic Library Subsidy", 0, IF('Funding Allocation Parameters'!$C$6="Grant funding",MIN(V841*'Funding Allocation Parameters'!$E$6, 'Funding Allocation Parameters'!$G$6), IF('Funding Allocation Parameters'!$C$6="Other author funding", 0, IF('Funding Allocation Parameters'!$C$6="Any discretionary funds (grants if available, other if no grants)", MIN(V841*'Funding Allocation Parameters'!$E$6, 'Funding Allocation Parameters'!$G$6), IF('Funding Allocation Parameters'!$C$6="Complex Library Subsidy", 0, 0)))))</f>
        <v>1779.0003999999999</v>
      </c>
      <c r="Z841" s="179">
        <f>IF('Funding Allocation Parameters'!$C$6="Basic Library Subsidy", 0, IF('Funding Allocation Parameters'!$C$6="Grant funding", 0, IF('Funding Allocation Parameters'!$C$6="Other author funding",  MIN(V841*'Funding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1" s="179">
        <f>IF('Funding Allocation Parameters'!$C$6="Basic Library Subsidy", MIN(W841*'Funding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MIN(W841*VLOOKUP(CONCATENATE($A841, 'Funding Allocation Parameters'!$I$6), 'Library Subsidy Complex'!$C$2:$J$55, 6, FALSE), VLOOKUP(CONCATENATE($A841, 'Funding Allocation Parameters'!$I$6), 'Library Subsidy Complex'!$C$2:$J$55, 8, FALSE)), 0)))))</f>
        <v>0</v>
      </c>
      <c r="AB841" s="179">
        <f>IF('Funding Allocation Parameters'!$C$6="Basic Library Subsidy", 0, IF('Funding Allocation Parameters'!$C$6="Grant funding", 0, IF('Funding Allocation Parameters'!$C$6="Other author funding",  MIN(W841*'Funding Allocation Parameters'!$E$6, 'Funding Allocation Parameters'!$G$6), IF('Funding Allocation Parameters'!$C$6="Any discretionary funds (grants if available, other if no grants)", MIN(W841*'Funding Allocation Parameters'!$E$6, 'Funding Allocation Parameters'!$G$6), IF('Funding Allocation Parameters'!$C$6="Complex Library Subsidy", 0, 0)))))</f>
        <v>1779.0003999999999</v>
      </c>
      <c r="AC841" s="177">
        <f t="shared" si="409"/>
        <v>0</v>
      </c>
      <c r="AD841" s="177">
        <f t="shared" si="410"/>
        <v>0</v>
      </c>
      <c r="AE841" s="180">
        <f>IF('Funding Allocation Parameters'!$C$7="Basic Library Subsidy", MIN(AC841*'Funding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MIN(AC841*VLOOKUP(CONCATENATE($A841, 'Funding Allocation Parameters'!$I$7), 'Library Subsidy Complex'!$C$2:$J$55, 2, FALSE), VLOOKUP(CONCATENATE($A841, 'Funding Allocation Parameters'!$I$7), 'Library Subsidy Complex'!$C$2:$J$55, 4, FALSE)), 0)))))</f>
        <v>0</v>
      </c>
      <c r="AF841" s="180">
        <f>IF('Funding Allocation Parameters'!$C$7="Basic Library Subsidy", 0, IF('Funding Allocation Parameters'!$C$7="Grant funding",MIN(AC841*'Funding Allocation Parameters'!$E$7, 'Funding Allocation Parameters'!$G$7), IF('Funding Allocation Parameters'!$C$7="Other author funding", 0, IF('Funding Allocation Parameters'!$C$7="Any discretionary funds (grants if available, other if no grants)", MIN(AC841*'Funding Allocation Parameters'!$E$7, 'Funding Allocation Parameters'!$G$7), IF('Funding Allocation Parameters'!$C$7="Complex Library Subsidy", 0, 0)))))</f>
        <v>0</v>
      </c>
      <c r="AG841" s="180">
        <f>IF('Funding Allocation Parameters'!$C$7="Basic Library Subsidy", 0, IF('Funding Allocation Parameters'!$C$7="Grant funding", 0, IF('Funding Allocation Parameters'!$C$7="Other author funding",  MIN(AC841*'Funding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1" s="180">
        <f>IF('Funding Allocation Parameters'!$C$7="Basic Library Subsidy", MIN(AD841*'Funding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MIN(AD841*VLOOKUP(CONCATENATE($A841, 'Funding Allocation Parameters'!$I$7), 'Library Subsidy Complex'!$C$2:$J$55, 6, FALSE), VLOOKUP(CONCATENATE($A841, 'Funding Allocation Parameters'!$I$7), 'Library Subsidy Complex'!$C$2:$J$55, 8, FALSE)), 0)))))</f>
        <v>0</v>
      </c>
      <c r="AI841" s="180">
        <f>IF('Funding Allocation Parameters'!$C$7="Basic Library Subsidy", 0, IF('Funding Allocation Parameters'!$C$7="Grant funding", 0, IF('Funding Allocation Parameters'!$C$7="Other author funding",  MIN(AD841*'Funding Allocation Parameters'!$E$7, 'Funding Allocation Parameters'!$G$7), IF('Funding Allocation Parameters'!$C$7="Any discretionary funds (grants if available, other if no grants)", MIN(AD841*'Funding Allocation Parameters'!$E$7, 'Funding Allocation Parameters'!$G$7), IF('Funding Allocation Parameters'!$C$7="Complex Library Subsidy", 0, 0)))))</f>
        <v>0</v>
      </c>
      <c r="AJ841" s="177">
        <f t="shared" si="411"/>
        <v>0</v>
      </c>
      <c r="AK841" s="177">
        <f t="shared" si="412"/>
        <v>0</v>
      </c>
      <c r="AL841" s="181">
        <f>IF('Funding Allocation Parameters'!$C$8="Basic Library Subsidy", MIN(AJ841*'Funding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MIN(AJ841*VLOOKUP(CONCATENATE($A841, 'Funding Allocation Parameters'!$I$8), 'Library Subsidy Complex'!$C$2:$J$55, 2, FALSE), VLOOKUP(CONCATENATE($A841, 'Funding Allocation Parameters'!$I$8), 'Library Subsidy Complex'!$C$2:$J$55, 4, FALSE)), 0)))))</f>
        <v>0</v>
      </c>
      <c r="AM841" s="181">
        <f>IF('Funding Allocation Parameters'!$C$8="Basic Library Subsidy", 0, IF('Funding Allocation Parameters'!$C$8="Grant funding",MIN(AJ841*'Funding Allocation Parameters'!$E$8, 'Funding Allocation Parameters'!$G$8), IF('Funding Allocation Parameters'!$C$8="Other author funding", 0, IF('Funding Allocation Parameters'!$C$8="Any discretionary funds (grants if available, other if no grants)", MIN(AJ841*'Funding Allocation Parameters'!$E$8, 'Funding Allocation Parameters'!$G$8), IF('Funding Allocation Parameters'!$C$8="Complex Library Subsidy", 0, 0)))))</f>
        <v>0</v>
      </c>
      <c r="AN841" s="181">
        <f>IF('Funding Allocation Parameters'!$C$8="Basic Library Subsidy", 0, IF('Funding Allocation Parameters'!$C$8="Grant funding", 0, IF('Funding Allocation Parameters'!$C$8="Other author funding",  MIN(AJ841*'Funding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1" s="181">
        <f>IF('Funding Allocation Parameters'!$C$8="Basic Library Subsidy", MIN(AK841*'Funding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MIN(AK841*VLOOKUP(CONCATENATE($A841, 'Funding Allocation Parameters'!$I$8), 'Library Subsidy Complex'!$C$2:$J$55, 6, FALSE), VLOOKUP(CONCATENATE($A841, 'Funding Allocation Parameters'!$I$8), 'Library Subsidy Complex'!$C$2:$J$55, 8, FALSE)), 0)))))</f>
        <v>0</v>
      </c>
      <c r="AP841" s="181">
        <f>IF('Funding Allocation Parameters'!$C$8="Basic Library Subsidy", 0, IF('Funding Allocation Parameters'!$C$8="Grant funding", 0, IF('Funding Allocation Parameters'!$C$8="Other author funding",  MIN(AK841*'Funding Allocation Parameters'!$E$8, 'Funding Allocation Parameters'!$G$8), IF('Funding Allocation Parameters'!$C$8="Any discretionary funds (grants if available, other if no grants)", MIN(AK841*'Funding Allocation Parameters'!$E$8, 'Funding Allocation Parameters'!$G$8), IF('Funding Allocation Parameters'!$C$8="Complex Library Subsidy", 0, 0)))))</f>
        <v>0</v>
      </c>
      <c r="AQ841" s="177">
        <f t="shared" si="413"/>
        <v>0</v>
      </c>
      <c r="AR841" s="177">
        <f t="shared" si="414"/>
        <v>0</v>
      </c>
      <c r="AS841" s="182">
        <f t="shared" si="415"/>
        <v>1189</v>
      </c>
      <c r="AT841" s="182">
        <f t="shared" si="416"/>
        <v>1779.0003999999999</v>
      </c>
      <c r="AU841" s="182">
        <f t="shared" si="417"/>
        <v>0</v>
      </c>
      <c r="AV841" s="182">
        <f t="shared" si="418"/>
        <v>1189</v>
      </c>
      <c r="AW841" s="182">
        <f t="shared" si="419"/>
        <v>1779.0003999999999</v>
      </c>
      <c r="AX841" s="183">
        <f t="shared" si="420"/>
        <v>0</v>
      </c>
      <c r="AY841" s="183">
        <f t="shared" si="421"/>
        <v>0</v>
      </c>
      <c r="AZ841" s="183">
        <f t="shared" si="422"/>
        <v>0</v>
      </c>
      <c r="BA841" s="183">
        <f t="shared" si="423"/>
        <v>1189</v>
      </c>
      <c r="BB841" s="183">
        <f t="shared" si="424"/>
        <v>1779.0003999999999</v>
      </c>
      <c r="BC841" s="184">
        <f t="shared" si="425"/>
        <v>1189</v>
      </c>
      <c r="BD841" s="184">
        <f t="shared" si="426"/>
        <v>0</v>
      </c>
      <c r="BE841" s="184">
        <f t="shared" si="427"/>
        <v>0</v>
      </c>
      <c r="BF841" s="184">
        <f t="shared" si="428"/>
        <v>1779.0003999999999</v>
      </c>
      <c r="BG841" s="102">
        <f t="shared" si="429"/>
        <v>0</v>
      </c>
      <c r="BH841" s="102">
        <f t="shared" si="430"/>
        <v>0</v>
      </c>
      <c r="BI841" s="102">
        <f t="shared" si="431"/>
        <v>0</v>
      </c>
      <c r="BJ841" s="102">
        <f t="shared" si="432"/>
        <v>0</v>
      </c>
      <c r="BK841" s="102">
        <f t="shared" si="433"/>
        <v>1</v>
      </c>
      <c r="BL841" s="102">
        <f t="shared" si="434"/>
        <v>0</v>
      </c>
      <c r="BN841" s="102"/>
    </row>
    <row r="842" spans="1:66" x14ac:dyDescent="0.25">
      <c r="A842" s="102" t="s">
        <v>17</v>
      </c>
      <c r="B842" s="102" t="s">
        <v>8</v>
      </c>
      <c r="C842" s="102" t="s">
        <v>8</v>
      </c>
      <c r="D842" s="102" t="s">
        <v>27</v>
      </c>
      <c r="E842" s="102" t="s">
        <v>1546</v>
      </c>
      <c r="F842" s="102" t="s">
        <v>1547</v>
      </c>
      <c r="G842" s="102">
        <v>0.94599999999999995</v>
      </c>
      <c r="H842" s="102">
        <v>1</v>
      </c>
      <c r="I842" s="102">
        <v>0</v>
      </c>
      <c r="J842" s="167">
        <f>IFERROR(H842*VLOOKUP(A842, 'Advanced Parameters'!$B$7:$G$20, 6, FALSE)*VLOOKUP(A842, 'Growth Parameters'!$B$6:$H$19, 6, FALSE), 0)</f>
        <v>1</v>
      </c>
      <c r="K842" s="167">
        <f>IFERROR(IF('Advanced Parameters'!$C$5="n",'Raw Data'!I842*VLOOKUP(A842,'Advanced Parameters'!$B$7:$G$20,6,FALSE),J842*VLOOKUP(A842,'Advanced Parameters'!$B$7:$G$20,2,FALSE))*VLOOKUP(A842, 'Growth Parameters'!$B$6:$H$19, 6, FALSE), 0)</f>
        <v>0</v>
      </c>
      <c r="L842" s="167">
        <f t="shared" si="404"/>
        <v>1</v>
      </c>
      <c r="M842" s="168">
        <f>IFERROR(IF(G842="NA","NA",IF(G842&gt;'APC Parameters'!$K$6+VLOOKUP('Raw Data'!A842, 'APC Parameters'!$H$7:$L$20, 4, FALSE), 'APC Parameters'!$L$6+VLOOKUP('Raw Data'!A842, 'APC Parameters'!$H$7:$L$20, 5, FALSE), G842*('APC Parameters'!$J$6+VLOOKUP('Raw Data'!A842, 'APC Parameters'!$H$7:$L$20, 3, FALSE))+'APC Parameters'!$I$6+VLOOKUP('Raw Data'!A842, 'APC Parameters'!$H$7:$L$20, 2, FALSE))), 0)</f>
        <v>1818.7724000000001</v>
      </c>
      <c r="N842" s="168">
        <f t="shared" si="405"/>
        <v>1818.7724000000001</v>
      </c>
      <c r="O842" s="168">
        <f>IFERROR(IF(M842="NA",VLOOKUP(D842,'Internal Calculations'!$B$10:$C$11,2,FALSE), M842)*VLOOKUP(A842, 'Growth Parameters'!$B$6:$H$19, 7, FALSE), 0)</f>
        <v>1818.7724000000001</v>
      </c>
      <c r="P842" s="177">
        <f t="shared" si="406"/>
        <v>1818.7724000000001</v>
      </c>
      <c r="Q842" s="178">
        <f>IF('Funding Allocation Parameters'!$C$5="Basic Library Subsidy", MIN(O842*('Funding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MIN($O842*(VLOOKUP(CONCATENATE($A842, 'Funding Allocation Parameters'!$I$5), 'Library Subsidy Complex'!$C$2:$J$55, 2, FALSE)), VLOOKUP(CONCATENATE($A842, 'Funding Allocation Parameters'!$I$5), 'Library Subsidy Complex'!$C$2:$J$55, 4, FALSE)), 0)))))</f>
        <v>1189</v>
      </c>
      <c r="R842" s="178">
        <f>IF('Funding Allocation Parameters'!$C$5="Basic Library Subsidy", 0, IF('Funding Allocation Parameters'!$C$5="Grant funding",MIN(O842*('Funding Allocation Parameters'!$E$5), 'Funding Allocation Parameters'!$G$5), IF('Funding Allocation Parameters'!$C$5="Other author funding", 0, IF('Funding Allocation Parameters'!$C$5="Any discretionary funds (grants if available, other if no grants)", MIN(O842*('Funding Allocation Parameters'!$E$5), 'Funding Allocation Parameters'!$G$5), IF('Funding Allocation Parameters'!$C$5="Complex Library Subsidy", 0, 0)))))</f>
        <v>0</v>
      </c>
      <c r="S842" s="178">
        <f>IF('Funding Allocation Parameters'!$C$5="Basic Library Subsidy", 0, IF('Funding Allocation Parameters'!$C$5="Grant funding", 0, IF('Funding Allocation Parameters'!$C$5="Other author funding",  MIN(O842*('Funding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2" s="178">
        <f>IF('Funding Allocation Parameters'!$C$5="Basic Library Subsidy", MIN(O842*('Funding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MIN($O842*(VLOOKUP(CONCATENATE($A842, 'Funding Allocation Parameters'!$I$5), 'Library Subsidy Complex'!$C$2:$J$55, 6, FALSE)), VLOOKUP(CONCATENATE($A842, 'Funding Allocation Parameters'!$I$5), 'Library Subsidy Complex'!$C$2:$J$55, 8, FALSE)), 0)))))</f>
        <v>1189</v>
      </c>
      <c r="U842" s="178">
        <f>IF('Funding Allocation Parameters'!$C$5="Basic Library Subsidy", 0, IF('Funding Allocation Parameters'!$C$5="Grant funding", 0, IF('Funding Allocation Parameters'!$C$5="Other author funding",  MIN(O842*('Funding Allocation Parameters'!$E$5), 'Funding Allocation Parameters'!$G$5), IF('Funding Allocation Parameters'!$C$5="Any discretionary funds (grants if available, other if no grants)", MIN(O842*('Funding Allocation Parameters'!$E$5), 'Funding Allocation Parameters'!$G$5), IF('Funding Allocation Parameters'!$C$5="Complex Library Subsidy", 0, 0)))))</f>
        <v>0</v>
      </c>
      <c r="V842" s="177">
        <f t="shared" si="407"/>
        <v>629.77240000000006</v>
      </c>
      <c r="W842" s="177">
        <f t="shared" si="408"/>
        <v>629.77240000000006</v>
      </c>
      <c r="X842" s="179">
        <f>IF('Funding Allocation Parameters'!$C$6="Basic Library Subsidy", MIN(V842*'Funding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MIN(V842*VLOOKUP(CONCATENATE($A842, 'Funding Allocation Parameters'!$I$6), 'Library Subsidy Complex'!$C$2:$J$55, 2, FALSE), VLOOKUP(CONCATENATE($A842, 'Funding Allocation Parameters'!$I$6), 'Library Subsidy Complex'!$C$2:$J$55, 4, FALSE)), 0)))))</f>
        <v>0</v>
      </c>
      <c r="Y842" s="179">
        <f>IF('Funding Allocation Parameters'!$C$6="Basic Library Subsidy", 0, IF('Funding Allocation Parameters'!$C$6="Grant funding",MIN(V842*'Funding Allocation Parameters'!$E$6, 'Funding Allocation Parameters'!$G$6), IF('Funding Allocation Parameters'!$C$6="Other author funding", 0, IF('Funding Allocation Parameters'!$C$6="Any discretionary funds (grants if available, other if no grants)", MIN(V842*'Funding Allocation Parameters'!$E$6, 'Funding Allocation Parameters'!$G$6), IF('Funding Allocation Parameters'!$C$6="Complex Library Subsidy", 0, 0)))))</f>
        <v>629.77240000000006</v>
      </c>
      <c r="Z842" s="179">
        <f>IF('Funding Allocation Parameters'!$C$6="Basic Library Subsidy", 0, IF('Funding Allocation Parameters'!$C$6="Grant funding", 0, IF('Funding Allocation Parameters'!$C$6="Other author funding",  MIN(V842*'Funding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2" s="179">
        <f>IF('Funding Allocation Parameters'!$C$6="Basic Library Subsidy", MIN(W842*'Funding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MIN(W842*VLOOKUP(CONCATENATE($A842, 'Funding Allocation Parameters'!$I$6), 'Library Subsidy Complex'!$C$2:$J$55, 6, FALSE), VLOOKUP(CONCATENATE($A842, 'Funding Allocation Parameters'!$I$6), 'Library Subsidy Complex'!$C$2:$J$55, 8, FALSE)), 0)))))</f>
        <v>0</v>
      </c>
      <c r="AB842" s="179">
        <f>IF('Funding Allocation Parameters'!$C$6="Basic Library Subsidy", 0, IF('Funding Allocation Parameters'!$C$6="Grant funding", 0, IF('Funding Allocation Parameters'!$C$6="Other author funding",  MIN(W842*'Funding Allocation Parameters'!$E$6, 'Funding Allocation Parameters'!$G$6), IF('Funding Allocation Parameters'!$C$6="Any discretionary funds (grants if available, other if no grants)", MIN(W842*'Funding Allocation Parameters'!$E$6, 'Funding Allocation Parameters'!$G$6), IF('Funding Allocation Parameters'!$C$6="Complex Library Subsidy", 0, 0)))))</f>
        <v>629.77240000000006</v>
      </c>
      <c r="AC842" s="177">
        <f t="shared" si="409"/>
        <v>0</v>
      </c>
      <c r="AD842" s="177">
        <f t="shared" si="410"/>
        <v>0</v>
      </c>
      <c r="AE842" s="180">
        <f>IF('Funding Allocation Parameters'!$C$7="Basic Library Subsidy", MIN(AC842*'Funding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MIN(AC842*VLOOKUP(CONCATENATE($A842, 'Funding Allocation Parameters'!$I$7), 'Library Subsidy Complex'!$C$2:$J$55, 2, FALSE), VLOOKUP(CONCATENATE($A842, 'Funding Allocation Parameters'!$I$7), 'Library Subsidy Complex'!$C$2:$J$55, 4, FALSE)), 0)))))</f>
        <v>0</v>
      </c>
      <c r="AF842" s="180">
        <f>IF('Funding Allocation Parameters'!$C$7="Basic Library Subsidy", 0, IF('Funding Allocation Parameters'!$C$7="Grant funding",MIN(AC842*'Funding Allocation Parameters'!$E$7, 'Funding Allocation Parameters'!$G$7), IF('Funding Allocation Parameters'!$C$7="Other author funding", 0, IF('Funding Allocation Parameters'!$C$7="Any discretionary funds (grants if available, other if no grants)", MIN(AC842*'Funding Allocation Parameters'!$E$7, 'Funding Allocation Parameters'!$G$7), IF('Funding Allocation Parameters'!$C$7="Complex Library Subsidy", 0, 0)))))</f>
        <v>0</v>
      </c>
      <c r="AG842" s="180">
        <f>IF('Funding Allocation Parameters'!$C$7="Basic Library Subsidy", 0, IF('Funding Allocation Parameters'!$C$7="Grant funding", 0, IF('Funding Allocation Parameters'!$C$7="Other author funding",  MIN(AC842*'Funding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2" s="180">
        <f>IF('Funding Allocation Parameters'!$C$7="Basic Library Subsidy", MIN(AD842*'Funding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MIN(AD842*VLOOKUP(CONCATENATE($A842, 'Funding Allocation Parameters'!$I$7), 'Library Subsidy Complex'!$C$2:$J$55, 6, FALSE), VLOOKUP(CONCATENATE($A842, 'Funding Allocation Parameters'!$I$7), 'Library Subsidy Complex'!$C$2:$J$55, 8, FALSE)), 0)))))</f>
        <v>0</v>
      </c>
      <c r="AI842" s="180">
        <f>IF('Funding Allocation Parameters'!$C$7="Basic Library Subsidy", 0, IF('Funding Allocation Parameters'!$C$7="Grant funding", 0, IF('Funding Allocation Parameters'!$C$7="Other author funding",  MIN(AD842*'Funding Allocation Parameters'!$E$7, 'Funding Allocation Parameters'!$G$7), IF('Funding Allocation Parameters'!$C$7="Any discretionary funds (grants if available, other if no grants)", MIN(AD842*'Funding Allocation Parameters'!$E$7, 'Funding Allocation Parameters'!$G$7), IF('Funding Allocation Parameters'!$C$7="Complex Library Subsidy", 0, 0)))))</f>
        <v>0</v>
      </c>
      <c r="AJ842" s="177">
        <f t="shared" si="411"/>
        <v>0</v>
      </c>
      <c r="AK842" s="177">
        <f t="shared" si="412"/>
        <v>0</v>
      </c>
      <c r="AL842" s="181">
        <f>IF('Funding Allocation Parameters'!$C$8="Basic Library Subsidy", MIN(AJ842*'Funding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MIN(AJ842*VLOOKUP(CONCATENATE($A842, 'Funding Allocation Parameters'!$I$8), 'Library Subsidy Complex'!$C$2:$J$55, 2, FALSE), VLOOKUP(CONCATENATE($A842, 'Funding Allocation Parameters'!$I$8), 'Library Subsidy Complex'!$C$2:$J$55, 4, FALSE)), 0)))))</f>
        <v>0</v>
      </c>
      <c r="AM842" s="181">
        <f>IF('Funding Allocation Parameters'!$C$8="Basic Library Subsidy", 0, IF('Funding Allocation Parameters'!$C$8="Grant funding",MIN(AJ842*'Funding Allocation Parameters'!$E$8, 'Funding Allocation Parameters'!$G$8), IF('Funding Allocation Parameters'!$C$8="Other author funding", 0, IF('Funding Allocation Parameters'!$C$8="Any discretionary funds (grants if available, other if no grants)", MIN(AJ842*'Funding Allocation Parameters'!$E$8, 'Funding Allocation Parameters'!$G$8), IF('Funding Allocation Parameters'!$C$8="Complex Library Subsidy", 0, 0)))))</f>
        <v>0</v>
      </c>
      <c r="AN842" s="181">
        <f>IF('Funding Allocation Parameters'!$C$8="Basic Library Subsidy", 0, IF('Funding Allocation Parameters'!$C$8="Grant funding", 0, IF('Funding Allocation Parameters'!$C$8="Other author funding",  MIN(AJ842*'Funding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2" s="181">
        <f>IF('Funding Allocation Parameters'!$C$8="Basic Library Subsidy", MIN(AK842*'Funding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MIN(AK842*VLOOKUP(CONCATENATE($A842, 'Funding Allocation Parameters'!$I$8), 'Library Subsidy Complex'!$C$2:$J$55, 6, FALSE), VLOOKUP(CONCATENATE($A842, 'Funding Allocation Parameters'!$I$8), 'Library Subsidy Complex'!$C$2:$J$55, 8, FALSE)), 0)))))</f>
        <v>0</v>
      </c>
      <c r="AP842" s="181">
        <f>IF('Funding Allocation Parameters'!$C$8="Basic Library Subsidy", 0, IF('Funding Allocation Parameters'!$C$8="Grant funding", 0, IF('Funding Allocation Parameters'!$C$8="Other author funding",  MIN(AK842*'Funding Allocation Parameters'!$E$8, 'Funding Allocation Parameters'!$G$8), IF('Funding Allocation Parameters'!$C$8="Any discretionary funds (grants if available, other if no grants)", MIN(AK842*'Funding Allocation Parameters'!$E$8, 'Funding Allocation Parameters'!$G$8), IF('Funding Allocation Parameters'!$C$8="Complex Library Subsidy", 0, 0)))))</f>
        <v>0</v>
      </c>
      <c r="AQ842" s="177">
        <f t="shared" si="413"/>
        <v>0</v>
      </c>
      <c r="AR842" s="177">
        <f t="shared" si="414"/>
        <v>0</v>
      </c>
      <c r="AS842" s="182">
        <f t="shared" si="415"/>
        <v>1189</v>
      </c>
      <c r="AT842" s="182">
        <f t="shared" si="416"/>
        <v>629.77240000000006</v>
      </c>
      <c r="AU842" s="182">
        <f t="shared" si="417"/>
        <v>0</v>
      </c>
      <c r="AV842" s="182">
        <f t="shared" si="418"/>
        <v>1189</v>
      </c>
      <c r="AW842" s="182">
        <f t="shared" si="419"/>
        <v>629.77240000000006</v>
      </c>
      <c r="AX842" s="183">
        <f t="shared" si="420"/>
        <v>0</v>
      </c>
      <c r="AY842" s="183">
        <f t="shared" si="421"/>
        <v>0</v>
      </c>
      <c r="AZ842" s="183">
        <f t="shared" si="422"/>
        <v>0</v>
      </c>
      <c r="BA842" s="183">
        <f t="shared" si="423"/>
        <v>1189</v>
      </c>
      <c r="BB842" s="183">
        <f t="shared" si="424"/>
        <v>629.77240000000006</v>
      </c>
      <c r="BC842" s="184">
        <f t="shared" si="425"/>
        <v>1189</v>
      </c>
      <c r="BD842" s="184">
        <f t="shared" si="426"/>
        <v>0</v>
      </c>
      <c r="BE842" s="184">
        <f t="shared" si="427"/>
        <v>0</v>
      </c>
      <c r="BF842" s="184">
        <f t="shared" si="428"/>
        <v>629.77240000000006</v>
      </c>
      <c r="BG842" s="102">
        <f t="shared" si="429"/>
        <v>0</v>
      </c>
      <c r="BH842" s="102">
        <f t="shared" si="430"/>
        <v>0</v>
      </c>
      <c r="BI842" s="102">
        <f t="shared" si="431"/>
        <v>0</v>
      </c>
      <c r="BJ842" s="102">
        <f t="shared" si="432"/>
        <v>0</v>
      </c>
      <c r="BK842" s="102">
        <f t="shared" si="433"/>
        <v>1</v>
      </c>
      <c r="BL842" s="102">
        <f t="shared" si="434"/>
        <v>0</v>
      </c>
      <c r="BN842" s="102"/>
    </row>
    <row r="843" spans="1:66" x14ac:dyDescent="0.25">
      <c r="A843" s="102" t="s">
        <v>13</v>
      </c>
      <c r="B843" s="102" t="s">
        <v>8</v>
      </c>
      <c r="C843" s="102" t="s">
        <v>8</v>
      </c>
      <c r="D843" s="102" t="s">
        <v>27</v>
      </c>
      <c r="E843" s="102" t="s">
        <v>1548</v>
      </c>
      <c r="F843" s="102" t="s">
        <v>1549</v>
      </c>
      <c r="G843" s="102">
        <v>0.87</v>
      </c>
      <c r="H843" s="102">
        <v>1</v>
      </c>
      <c r="I843" s="102">
        <v>1</v>
      </c>
      <c r="J843" s="167">
        <f>IFERROR(H843*VLOOKUP(A843, 'Advanced Parameters'!$B$7:$G$20, 6, FALSE)*VLOOKUP(A843, 'Growth Parameters'!$B$6:$H$19, 6, FALSE), 0)</f>
        <v>1</v>
      </c>
      <c r="K843" s="167">
        <f>IFERROR(IF('Advanced Parameters'!$C$5="n",'Raw Data'!I843*VLOOKUP(A843,'Advanced Parameters'!$B$7:$G$20,6,FALSE),J843*VLOOKUP(A843,'Advanced Parameters'!$B$7:$G$20,2,FALSE))*VLOOKUP(A843, 'Growth Parameters'!$B$6:$H$19, 6, FALSE), 0)</f>
        <v>1</v>
      </c>
      <c r="L843" s="167">
        <f t="shared" si="404"/>
        <v>0</v>
      </c>
      <c r="M843" s="168">
        <f>IFERROR(IF(G843="NA","NA",IF(G843&gt;'APC Parameters'!$K$6+VLOOKUP('Raw Data'!A843, 'APC Parameters'!$H$7:$L$20, 4, FALSE), 'APC Parameters'!$L$6+VLOOKUP('Raw Data'!A843, 'APC Parameters'!$H$7:$L$20, 5, FALSE), G843*('APC Parameters'!$J$6+VLOOKUP('Raw Data'!A843, 'APC Parameters'!$H$7:$L$20, 3, FALSE))+'APC Parameters'!$I$6+VLOOKUP('Raw Data'!A843, 'APC Parameters'!$H$7:$L$20, 2, FALSE))), 0)</f>
        <v>1764.8580000000002</v>
      </c>
      <c r="N843" s="168">
        <f t="shared" si="405"/>
        <v>1764.8580000000002</v>
      </c>
      <c r="O843" s="168">
        <f>IFERROR(IF(M843="NA",VLOOKUP(D843,'Internal Calculations'!$B$10:$C$11,2,FALSE), M843)*VLOOKUP(A843, 'Growth Parameters'!$B$6:$H$19, 7, FALSE), 0)</f>
        <v>1764.8580000000002</v>
      </c>
      <c r="P843" s="177">
        <f t="shared" si="406"/>
        <v>1764.8580000000002</v>
      </c>
      <c r="Q843" s="178">
        <f>IF('Funding Allocation Parameters'!$C$5="Basic Library Subsidy", MIN(O843*('Funding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MIN($O843*(VLOOKUP(CONCATENATE($A843, 'Funding Allocation Parameters'!$I$5), 'Library Subsidy Complex'!$C$2:$J$55, 2, FALSE)), VLOOKUP(CONCATENATE($A843, 'Funding Allocation Parameters'!$I$5), 'Library Subsidy Complex'!$C$2:$J$55, 4, FALSE)), 0)))))</f>
        <v>1189</v>
      </c>
      <c r="R843" s="178">
        <f>IF('Funding Allocation Parameters'!$C$5="Basic Library Subsidy", 0, IF('Funding Allocation Parameters'!$C$5="Grant funding",MIN(O843*('Funding Allocation Parameters'!$E$5), 'Funding Allocation Parameters'!$G$5), IF('Funding Allocation Parameters'!$C$5="Other author funding", 0, IF('Funding Allocation Parameters'!$C$5="Any discretionary funds (grants if available, other if no grants)", MIN(O843*('Funding Allocation Parameters'!$E$5), 'Funding Allocation Parameters'!$G$5), IF('Funding Allocation Parameters'!$C$5="Complex Library Subsidy", 0, 0)))))</f>
        <v>0</v>
      </c>
      <c r="S843" s="178">
        <f>IF('Funding Allocation Parameters'!$C$5="Basic Library Subsidy", 0, IF('Funding Allocation Parameters'!$C$5="Grant funding", 0, IF('Funding Allocation Parameters'!$C$5="Other author funding",  MIN(O843*('Funding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3" s="178">
        <f>IF('Funding Allocation Parameters'!$C$5="Basic Library Subsidy", MIN(O843*('Funding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MIN($O843*(VLOOKUP(CONCATENATE($A843, 'Funding Allocation Parameters'!$I$5), 'Library Subsidy Complex'!$C$2:$J$55, 6, FALSE)), VLOOKUP(CONCATENATE($A843, 'Funding Allocation Parameters'!$I$5), 'Library Subsidy Complex'!$C$2:$J$55, 8, FALSE)), 0)))))</f>
        <v>1189</v>
      </c>
      <c r="U843" s="178">
        <f>IF('Funding Allocation Parameters'!$C$5="Basic Library Subsidy", 0, IF('Funding Allocation Parameters'!$C$5="Grant funding", 0, IF('Funding Allocation Parameters'!$C$5="Other author funding",  MIN(O843*('Funding Allocation Parameters'!$E$5), 'Funding Allocation Parameters'!$G$5), IF('Funding Allocation Parameters'!$C$5="Any discretionary funds (grants if available, other if no grants)", MIN(O843*('Funding Allocation Parameters'!$E$5), 'Funding Allocation Parameters'!$G$5), IF('Funding Allocation Parameters'!$C$5="Complex Library Subsidy", 0, 0)))))</f>
        <v>0</v>
      </c>
      <c r="V843" s="177">
        <f t="shared" si="407"/>
        <v>575.85800000000017</v>
      </c>
      <c r="W843" s="177">
        <f t="shared" si="408"/>
        <v>575.85800000000017</v>
      </c>
      <c r="X843" s="179">
        <f>IF('Funding Allocation Parameters'!$C$6="Basic Library Subsidy", MIN(V843*'Funding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MIN(V843*VLOOKUP(CONCATENATE($A843, 'Funding Allocation Parameters'!$I$6), 'Library Subsidy Complex'!$C$2:$J$55, 2, FALSE), VLOOKUP(CONCATENATE($A843, 'Funding Allocation Parameters'!$I$6), 'Library Subsidy Complex'!$C$2:$J$55, 4, FALSE)), 0)))))</f>
        <v>0</v>
      </c>
      <c r="Y843" s="179">
        <f>IF('Funding Allocation Parameters'!$C$6="Basic Library Subsidy", 0, IF('Funding Allocation Parameters'!$C$6="Grant funding",MIN(V843*'Funding Allocation Parameters'!$E$6, 'Funding Allocation Parameters'!$G$6), IF('Funding Allocation Parameters'!$C$6="Other author funding", 0, IF('Funding Allocation Parameters'!$C$6="Any discretionary funds (grants if available, other if no grants)", MIN(V843*'Funding Allocation Parameters'!$E$6, 'Funding Allocation Parameters'!$G$6), IF('Funding Allocation Parameters'!$C$6="Complex Library Subsidy", 0, 0)))))</f>
        <v>575.85800000000017</v>
      </c>
      <c r="Z843" s="179">
        <f>IF('Funding Allocation Parameters'!$C$6="Basic Library Subsidy", 0, IF('Funding Allocation Parameters'!$C$6="Grant funding", 0, IF('Funding Allocation Parameters'!$C$6="Other author funding",  MIN(V843*'Funding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3" s="179">
        <f>IF('Funding Allocation Parameters'!$C$6="Basic Library Subsidy", MIN(W843*'Funding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MIN(W843*VLOOKUP(CONCATENATE($A843, 'Funding Allocation Parameters'!$I$6), 'Library Subsidy Complex'!$C$2:$J$55, 6, FALSE), VLOOKUP(CONCATENATE($A843, 'Funding Allocation Parameters'!$I$6), 'Library Subsidy Complex'!$C$2:$J$55, 8, FALSE)), 0)))))</f>
        <v>0</v>
      </c>
      <c r="AB843" s="179">
        <f>IF('Funding Allocation Parameters'!$C$6="Basic Library Subsidy", 0, IF('Funding Allocation Parameters'!$C$6="Grant funding", 0, IF('Funding Allocation Parameters'!$C$6="Other author funding",  MIN(W843*'Funding Allocation Parameters'!$E$6, 'Funding Allocation Parameters'!$G$6), IF('Funding Allocation Parameters'!$C$6="Any discretionary funds (grants if available, other if no grants)", MIN(W843*'Funding Allocation Parameters'!$E$6, 'Funding Allocation Parameters'!$G$6), IF('Funding Allocation Parameters'!$C$6="Complex Library Subsidy", 0, 0)))))</f>
        <v>575.85800000000017</v>
      </c>
      <c r="AC843" s="177">
        <f t="shared" si="409"/>
        <v>0</v>
      </c>
      <c r="AD843" s="177">
        <f t="shared" si="410"/>
        <v>0</v>
      </c>
      <c r="AE843" s="180">
        <f>IF('Funding Allocation Parameters'!$C$7="Basic Library Subsidy", MIN(AC843*'Funding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MIN(AC843*VLOOKUP(CONCATENATE($A843, 'Funding Allocation Parameters'!$I$7), 'Library Subsidy Complex'!$C$2:$J$55, 2, FALSE), VLOOKUP(CONCATENATE($A843, 'Funding Allocation Parameters'!$I$7), 'Library Subsidy Complex'!$C$2:$J$55, 4, FALSE)), 0)))))</f>
        <v>0</v>
      </c>
      <c r="AF843" s="180">
        <f>IF('Funding Allocation Parameters'!$C$7="Basic Library Subsidy", 0, IF('Funding Allocation Parameters'!$C$7="Grant funding",MIN(AC843*'Funding Allocation Parameters'!$E$7, 'Funding Allocation Parameters'!$G$7), IF('Funding Allocation Parameters'!$C$7="Other author funding", 0, IF('Funding Allocation Parameters'!$C$7="Any discretionary funds (grants if available, other if no grants)", MIN(AC843*'Funding Allocation Parameters'!$E$7, 'Funding Allocation Parameters'!$G$7), IF('Funding Allocation Parameters'!$C$7="Complex Library Subsidy", 0, 0)))))</f>
        <v>0</v>
      </c>
      <c r="AG843" s="180">
        <f>IF('Funding Allocation Parameters'!$C$7="Basic Library Subsidy", 0, IF('Funding Allocation Parameters'!$C$7="Grant funding", 0, IF('Funding Allocation Parameters'!$C$7="Other author funding",  MIN(AC843*'Funding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3" s="180">
        <f>IF('Funding Allocation Parameters'!$C$7="Basic Library Subsidy", MIN(AD843*'Funding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MIN(AD843*VLOOKUP(CONCATENATE($A843, 'Funding Allocation Parameters'!$I$7), 'Library Subsidy Complex'!$C$2:$J$55, 6, FALSE), VLOOKUP(CONCATENATE($A843, 'Funding Allocation Parameters'!$I$7), 'Library Subsidy Complex'!$C$2:$J$55, 8, FALSE)), 0)))))</f>
        <v>0</v>
      </c>
      <c r="AI843" s="180">
        <f>IF('Funding Allocation Parameters'!$C$7="Basic Library Subsidy", 0, IF('Funding Allocation Parameters'!$C$7="Grant funding", 0, IF('Funding Allocation Parameters'!$C$7="Other author funding",  MIN(AD843*'Funding Allocation Parameters'!$E$7, 'Funding Allocation Parameters'!$G$7), IF('Funding Allocation Parameters'!$C$7="Any discretionary funds (grants if available, other if no grants)", MIN(AD843*'Funding Allocation Parameters'!$E$7, 'Funding Allocation Parameters'!$G$7), IF('Funding Allocation Parameters'!$C$7="Complex Library Subsidy", 0, 0)))))</f>
        <v>0</v>
      </c>
      <c r="AJ843" s="177">
        <f t="shared" si="411"/>
        <v>0</v>
      </c>
      <c r="AK843" s="177">
        <f t="shared" si="412"/>
        <v>0</v>
      </c>
      <c r="AL843" s="181">
        <f>IF('Funding Allocation Parameters'!$C$8="Basic Library Subsidy", MIN(AJ843*'Funding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MIN(AJ843*VLOOKUP(CONCATENATE($A843, 'Funding Allocation Parameters'!$I$8), 'Library Subsidy Complex'!$C$2:$J$55, 2, FALSE), VLOOKUP(CONCATENATE($A843, 'Funding Allocation Parameters'!$I$8), 'Library Subsidy Complex'!$C$2:$J$55, 4, FALSE)), 0)))))</f>
        <v>0</v>
      </c>
      <c r="AM843" s="181">
        <f>IF('Funding Allocation Parameters'!$C$8="Basic Library Subsidy", 0, IF('Funding Allocation Parameters'!$C$8="Grant funding",MIN(AJ843*'Funding Allocation Parameters'!$E$8, 'Funding Allocation Parameters'!$G$8), IF('Funding Allocation Parameters'!$C$8="Other author funding", 0, IF('Funding Allocation Parameters'!$C$8="Any discretionary funds (grants if available, other if no grants)", MIN(AJ843*'Funding Allocation Parameters'!$E$8, 'Funding Allocation Parameters'!$G$8), IF('Funding Allocation Parameters'!$C$8="Complex Library Subsidy", 0, 0)))))</f>
        <v>0</v>
      </c>
      <c r="AN843" s="181">
        <f>IF('Funding Allocation Parameters'!$C$8="Basic Library Subsidy", 0, IF('Funding Allocation Parameters'!$C$8="Grant funding", 0, IF('Funding Allocation Parameters'!$C$8="Other author funding",  MIN(AJ843*'Funding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3" s="181">
        <f>IF('Funding Allocation Parameters'!$C$8="Basic Library Subsidy", MIN(AK843*'Funding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MIN(AK843*VLOOKUP(CONCATENATE($A843, 'Funding Allocation Parameters'!$I$8), 'Library Subsidy Complex'!$C$2:$J$55, 6, FALSE), VLOOKUP(CONCATENATE($A843, 'Funding Allocation Parameters'!$I$8), 'Library Subsidy Complex'!$C$2:$J$55, 8, FALSE)), 0)))))</f>
        <v>0</v>
      </c>
      <c r="AP843" s="181">
        <f>IF('Funding Allocation Parameters'!$C$8="Basic Library Subsidy", 0, IF('Funding Allocation Parameters'!$C$8="Grant funding", 0, IF('Funding Allocation Parameters'!$C$8="Other author funding",  MIN(AK843*'Funding Allocation Parameters'!$E$8, 'Funding Allocation Parameters'!$G$8), IF('Funding Allocation Parameters'!$C$8="Any discretionary funds (grants if available, other if no grants)", MIN(AK843*'Funding Allocation Parameters'!$E$8, 'Funding Allocation Parameters'!$G$8), IF('Funding Allocation Parameters'!$C$8="Complex Library Subsidy", 0, 0)))))</f>
        <v>0</v>
      </c>
      <c r="AQ843" s="177">
        <f t="shared" si="413"/>
        <v>0</v>
      </c>
      <c r="AR843" s="177">
        <f t="shared" si="414"/>
        <v>0</v>
      </c>
      <c r="AS843" s="182">
        <f t="shared" si="415"/>
        <v>1189</v>
      </c>
      <c r="AT843" s="182">
        <f t="shared" si="416"/>
        <v>575.85800000000017</v>
      </c>
      <c r="AU843" s="182">
        <f t="shared" si="417"/>
        <v>0</v>
      </c>
      <c r="AV843" s="182">
        <f t="shared" si="418"/>
        <v>1189</v>
      </c>
      <c r="AW843" s="182">
        <f t="shared" si="419"/>
        <v>575.85800000000017</v>
      </c>
      <c r="AX843" s="183">
        <f t="shared" si="420"/>
        <v>1189</v>
      </c>
      <c r="AY843" s="183">
        <f t="shared" si="421"/>
        <v>575.85800000000017</v>
      </c>
      <c r="AZ843" s="183">
        <f t="shared" si="422"/>
        <v>0</v>
      </c>
      <c r="BA843" s="183">
        <f t="shared" si="423"/>
        <v>0</v>
      </c>
      <c r="BB843" s="183">
        <f t="shared" si="424"/>
        <v>0</v>
      </c>
      <c r="BC843" s="184">
        <f t="shared" si="425"/>
        <v>1189</v>
      </c>
      <c r="BD843" s="184">
        <f t="shared" si="426"/>
        <v>0</v>
      </c>
      <c r="BE843" s="184">
        <f t="shared" si="427"/>
        <v>575.85800000000017</v>
      </c>
      <c r="BF843" s="184">
        <f t="shared" si="428"/>
        <v>0</v>
      </c>
      <c r="BG843" s="102">
        <f t="shared" si="429"/>
        <v>0</v>
      </c>
      <c r="BH843" s="102">
        <f t="shared" si="430"/>
        <v>0</v>
      </c>
      <c r="BI843" s="102">
        <f t="shared" si="431"/>
        <v>0</v>
      </c>
      <c r="BJ843" s="102">
        <f t="shared" si="432"/>
        <v>1</v>
      </c>
      <c r="BK843" s="102">
        <f t="shared" si="433"/>
        <v>0</v>
      </c>
      <c r="BL843" s="102">
        <f t="shared" si="434"/>
        <v>0</v>
      </c>
      <c r="BN843" s="102"/>
    </row>
    <row r="844" spans="1:66" x14ac:dyDescent="0.25">
      <c r="A844" s="102" t="s">
        <v>26</v>
      </c>
      <c r="B844" s="102" t="s">
        <v>8</v>
      </c>
      <c r="C844" s="102" t="s">
        <v>8</v>
      </c>
      <c r="D844" s="102" t="s">
        <v>27</v>
      </c>
      <c r="E844" s="102" t="s">
        <v>1550</v>
      </c>
      <c r="F844" s="102" t="s">
        <v>1551</v>
      </c>
      <c r="G844" s="102">
        <v>3.9060000000000001</v>
      </c>
      <c r="H844" s="102">
        <v>1</v>
      </c>
      <c r="I844" s="102">
        <v>0.41699999999999998</v>
      </c>
      <c r="J844" s="167">
        <f>IFERROR(H844*VLOOKUP(A844, 'Advanced Parameters'!$B$7:$G$20, 6, FALSE)*VLOOKUP(A844, 'Growth Parameters'!$B$6:$H$19, 6, FALSE), 0)</f>
        <v>1</v>
      </c>
      <c r="K844" s="167">
        <f>IFERROR(IF('Advanced Parameters'!$C$5="n",'Raw Data'!I844*VLOOKUP(A844,'Advanced Parameters'!$B$7:$G$20,6,FALSE),J844*VLOOKUP(A844,'Advanced Parameters'!$B$7:$G$20,2,FALSE))*VLOOKUP(A844, 'Growth Parameters'!$B$6:$H$19, 6, FALSE), 0)</f>
        <v>0.41699999999999998</v>
      </c>
      <c r="L844" s="167">
        <f t="shared" si="404"/>
        <v>0.58299999999999996</v>
      </c>
      <c r="M844" s="168">
        <f>IFERROR(IF(G844="NA","NA",IF(G844&gt;'APC Parameters'!$K$6+VLOOKUP('Raw Data'!A844, 'APC Parameters'!$H$7:$L$20, 4, FALSE), 'APC Parameters'!$L$6+VLOOKUP('Raw Data'!A844, 'APC Parameters'!$H$7:$L$20, 5, FALSE), G844*('APC Parameters'!$J$6+VLOOKUP('Raw Data'!A844, 'APC Parameters'!$H$7:$L$20, 3, FALSE))+'APC Parameters'!$I$6+VLOOKUP('Raw Data'!A844, 'APC Parameters'!$H$7:$L$20, 2, FALSE))), 0)</f>
        <v>5000</v>
      </c>
      <c r="N844" s="168">
        <f t="shared" si="405"/>
        <v>5000</v>
      </c>
      <c r="O844" s="168">
        <f>IFERROR(IF(M844="NA",VLOOKUP(D844,'Internal Calculations'!$B$10:$C$11,2,FALSE), M844)*VLOOKUP(A844, 'Growth Parameters'!$B$6:$H$19, 7, FALSE), 0)</f>
        <v>5000</v>
      </c>
      <c r="P844" s="177">
        <f t="shared" si="406"/>
        <v>5000</v>
      </c>
      <c r="Q844" s="178">
        <f>IF('Funding Allocation Parameters'!$C$5="Basic Library Subsidy", MIN(O844*('Funding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MIN($O844*(VLOOKUP(CONCATENATE($A844, 'Funding Allocation Parameters'!$I$5), 'Library Subsidy Complex'!$C$2:$J$55, 2, FALSE)), VLOOKUP(CONCATENATE($A844, 'Funding Allocation Parameters'!$I$5), 'Library Subsidy Complex'!$C$2:$J$55, 4, FALSE)), 0)))))</f>
        <v>1189</v>
      </c>
      <c r="R844" s="178">
        <f>IF('Funding Allocation Parameters'!$C$5="Basic Library Subsidy", 0, IF('Funding Allocation Parameters'!$C$5="Grant funding",MIN(O844*('Funding Allocation Parameters'!$E$5), 'Funding Allocation Parameters'!$G$5), IF('Funding Allocation Parameters'!$C$5="Other author funding", 0, IF('Funding Allocation Parameters'!$C$5="Any discretionary funds (grants if available, other if no grants)", MIN(O844*('Funding Allocation Parameters'!$E$5), 'Funding Allocation Parameters'!$G$5), IF('Funding Allocation Parameters'!$C$5="Complex Library Subsidy", 0, 0)))))</f>
        <v>0</v>
      </c>
      <c r="S844" s="178">
        <f>IF('Funding Allocation Parameters'!$C$5="Basic Library Subsidy", 0, IF('Funding Allocation Parameters'!$C$5="Grant funding", 0, IF('Funding Allocation Parameters'!$C$5="Other author funding",  MIN(O844*('Funding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4" s="178">
        <f>IF('Funding Allocation Parameters'!$C$5="Basic Library Subsidy", MIN(O844*('Funding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MIN($O844*(VLOOKUP(CONCATENATE($A844, 'Funding Allocation Parameters'!$I$5), 'Library Subsidy Complex'!$C$2:$J$55, 6, FALSE)), VLOOKUP(CONCATENATE($A844, 'Funding Allocation Parameters'!$I$5), 'Library Subsidy Complex'!$C$2:$J$55, 8, FALSE)), 0)))))</f>
        <v>1189</v>
      </c>
      <c r="U844" s="178">
        <f>IF('Funding Allocation Parameters'!$C$5="Basic Library Subsidy", 0, IF('Funding Allocation Parameters'!$C$5="Grant funding", 0, IF('Funding Allocation Parameters'!$C$5="Other author funding",  MIN(O844*('Funding Allocation Parameters'!$E$5), 'Funding Allocation Parameters'!$G$5), IF('Funding Allocation Parameters'!$C$5="Any discretionary funds (grants if available, other if no grants)", MIN(O844*('Funding Allocation Parameters'!$E$5), 'Funding Allocation Parameters'!$G$5), IF('Funding Allocation Parameters'!$C$5="Complex Library Subsidy", 0, 0)))))</f>
        <v>0</v>
      </c>
      <c r="V844" s="177">
        <f t="shared" si="407"/>
        <v>3811</v>
      </c>
      <c r="W844" s="177">
        <f t="shared" si="408"/>
        <v>3811</v>
      </c>
      <c r="X844" s="179">
        <f>IF('Funding Allocation Parameters'!$C$6="Basic Library Subsidy", MIN(V844*'Funding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MIN(V844*VLOOKUP(CONCATENATE($A844, 'Funding Allocation Parameters'!$I$6), 'Library Subsidy Complex'!$C$2:$J$55, 2, FALSE), VLOOKUP(CONCATENATE($A844, 'Funding Allocation Parameters'!$I$6), 'Library Subsidy Complex'!$C$2:$J$55, 4, FALSE)), 0)))))</f>
        <v>0</v>
      </c>
      <c r="Y844" s="179">
        <f>IF('Funding Allocation Parameters'!$C$6="Basic Library Subsidy", 0, IF('Funding Allocation Parameters'!$C$6="Grant funding",MIN(V844*'Funding Allocation Parameters'!$E$6, 'Funding Allocation Parameters'!$G$6), IF('Funding Allocation Parameters'!$C$6="Other author funding", 0, IF('Funding Allocation Parameters'!$C$6="Any discretionary funds (grants if available, other if no grants)", MIN(V844*'Funding Allocation Parameters'!$E$6, 'Funding Allocation Parameters'!$G$6), IF('Funding Allocation Parameters'!$C$6="Complex Library Subsidy", 0, 0)))))</f>
        <v>3811</v>
      </c>
      <c r="Z844" s="179">
        <f>IF('Funding Allocation Parameters'!$C$6="Basic Library Subsidy", 0, IF('Funding Allocation Parameters'!$C$6="Grant funding", 0, IF('Funding Allocation Parameters'!$C$6="Other author funding",  MIN(V844*'Funding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4" s="179">
        <f>IF('Funding Allocation Parameters'!$C$6="Basic Library Subsidy", MIN(W844*'Funding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MIN(W844*VLOOKUP(CONCATENATE($A844, 'Funding Allocation Parameters'!$I$6), 'Library Subsidy Complex'!$C$2:$J$55, 6, FALSE), VLOOKUP(CONCATENATE($A844, 'Funding Allocation Parameters'!$I$6), 'Library Subsidy Complex'!$C$2:$J$55, 8, FALSE)), 0)))))</f>
        <v>0</v>
      </c>
      <c r="AB844" s="179">
        <f>IF('Funding Allocation Parameters'!$C$6="Basic Library Subsidy", 0, IF('Funding Allocation Parameters'!$C$6="Grant funding", 0, IF('Funding Allocation Parameters'!$C$6="Other author funding",  MIN(W844*'Funding Allocation Parameters'!$E$6, 'Funding Allocation Parameters'!$G$6), IF('Funding Allocation Parameters'!$C$6="Any discretionary funds (grants if available, other if no grants)", MIN(W844*'Funding Allocation Parameters'!$E$6, 'Funding Allocation Parameters'!$G$6), IF('Funding Allocation Parameters'!$C$6="Complex Library Subsidy", 0, 0)))))</f>
        <v>3811</v>
      </c>
      <c r="AC844" s="177">
        <f t="shared" si="409"/>
        <v>0</v>
      </c>
      <c r="AD844" s="177">
        <f t="shared" si="410"/>
        <v>0</v>
      </c>
      <c r="AE844" s="180">
        <f>IF('Funding Allocation Parameters'!$C$7="Basic Library Subsidy", MIN(AC844*'Funding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MIN(AC844*VLOOKUP(CONCATENATE($A844, 'Funding Allocation Parameters'!$I$7), 'Library Subsidy Complex'!$C$2:$J$55, 2, FALSE), VLOOKUP(CONCATENATE($A844, 'Funding Allocation Parameters'!$I$7), 'Library Subsidy Complex'!$C$2:$J$55, 4, FALSE)), 0)))))</f>
        <v>0</v>
      </c>
      <c r="AF844" s="180">
        <f>IF('Funding Allocation Parameters'!$C$7="Basic Library Subsidy", 0, IF('Funding Allocation Parameters'!$C$7="Grant funding",MIN(AC844*'Funding Allocation Parameters'!$E$7, 'Funding Allocation Parameters'!$G$7), IF('Funding Allocation Parameters'!$C$7="Other author funding", 0, IF('Funding Allocation Parameters'!$C$7="Any discretionary funds (grants if available, other if no grants)", MIN(AC844*'Funding Allocation Parameters'!$E$7, 'Funding Allocation Parameters'!$G$7), IF('Funding Allocation Parameters'!$C$7="Complex Library Subsidy", 0, 0)))))</f>
        <v>0</v>
      </c>
      <c r="AG844" s="180">
        <f>IF('Funding Allocation Parameters'!$C$7="Basic Library Subsidy", 0, IF('Funding Allocation Parameters'!$C$7="Grant funding", 0, IF('Funding Allocation Parameters'!$C$7="Other author funding",  MIN(AC844*'Funding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4" s="180">
        <f>IF('Funding Allocation Parameters'!$C$7="Basic Library Subsidy", MIN(AD844*'Funding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MIN(AD844*VLOOKUP(CONCATENATE($A844, 'Funding Allocation Parameters'!$I$7), 'Library Subsidy Complex'!$C$2:$J$55, 6, FALSE), VLOOKUP(CONCATENATE($A844, 'Funding Allocation Parameters'!$I$7), 'Library Subsidy Complex'!$C$2:$J$55, 8, FALSE)), 0)))))</f>
        <v>0</v>
      </c>
      <c r="AI844" s="180">
        <f>IF('Funding Allocation Parameters'!$C$7="Basic Library Subsidy", 0, IF('Funding Allocation Parameters'!$C$7="Grant funding", 0, IF('Funding Allocation Parameters'!$C$7="Other author funding",  MIN(AD844*'Funding Allocation Parameters'!$E$7, 'Funding Allocation Parameters'!$G$7), IF('Funding Allocation Parameters'!$C$7="Any discretionary funds (grants if available, other if no grants)", MIN(AD844*'Funding Allocation Parameters'!$E$7, 'Funding Allocation Parameters'!$G$7), IF('Funding Allocation Parameters'!$C$7="Complex Library Subsidy", 0, 0)))))</f>
        <v>0</v>
      </c>
      <c r="AJ844" s="177">
        <f t="shared" si="411"/>
        <v>0</v>
      </c>
      <c r="AK844" s="177">
        <f t="shared" si="412"/>
        <v>0</v>
      </c>
      <c r="AL844" s="181">
        <f>IF('Funding Allocation Parameters'!$C$8="Basic Library Subsidy", MIN(AJ844*'Funding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MIN(AJ844*VLOOKUP(CONCATENATE($A844, 'Funding Allocation Parameters'!$I$8), 'Library Subsidy Complex'!$C$2:$J$55, 2, FALSE), VLOOKUP(CONCATENATE($A844, 'Funding Allocation Parameters'!$I$8), 'Library Subsidy Complex'!$C$2:$J$55, 4, FALSE)), 0)))))</f>
        <v>0</v>
      </c>
      <c r="AM844" s="181">
        <f>IF('Funding Allocation Parameters'!$C$8="Basic Library Subsidy", 0, IF('Funding Allocation Parameters'!$C$8="Grant funding",MIN(AJ844*'Funding Allocation Parameters'!$E$8, 'Funding Allocation Parameters'!$G$8), IF('Funding Allocation Parameters'!$C$8="Other author funding", 0, IF('Funding Allocation Parameters'!$C$8="Any discretionary funds (grants if available, other if no grants)", MIN(AJ844*'Funding Allocation Parameters'!$E$8, 'Funding Allocation Parameters'!$G$8), IF('Funding Allocation Parameters'!$C$8="Complex Library Subsidy", 0, 0)))))</f>
        <v>0</v>
      </c>
      <c r="AN844" s="181">
        <f>IF('Funding Allocation Parameters'!$C$8="Basic Library Subsidy", 0, IF('Funding Allocation Parameters'!$C$8="Grant funding", 0, IF('Funding Allocation Parameters'!$C$8="Other author funding",  MIN(AJ844*'Funding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4" s="181">
        <f>IF('Funding Allocation Parameters'!$C$8="Basic Library Subsidy", MIN(AK844*'Funding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MIN(AK844*VLOOKUP(CONCATENATE($A844, 'Funding Allocation Parameters'!$I$8), 'Library Subsidy Complex'!$C$2:$J$55, 6, FALSE), VLOOKUP(CONCATENATE($A844, 'Funding Allocation Parameters'!$I$8), 'Library Subsidy Complex'!$C$2:$J$55, 8, FALSE)), 0)))))</f>
        <v>0</v>
      </c>
      <c r="AP844" s="181">
        <f>IF('Funding Allocation Parameters'!$C$8="Basic Library Subsidy", 0, IF('Funding Allocation Parameters'!$C$8="Grant funding", 0, IF('Funding Allocation Parameters'!$C$8="Other author funding",  MIN(AK844*'Funding Allocation Parameters'!$E$8, 'Funding Allocation Parameters'!$G$8), IF('Funding Allocation Parameters'!$C$8="Any discretionary funds (grants if available, other if no grants)", MIN(AK844*'Funding Allocation Parameters'!$E$8, 'Funding Allocation Parameters'!$G$8), IF('Funding Allocation Parameters'!$C$8="Complex Library Subsidy", 0, 0)))))</f>
        <v>0</v>
      </c>
      <c r="AQ844" s="177">
        <f t="shared" si="413"/>
        <v>0</v>
      </c>
      <c r="AR844" s="177">
        <f t="shared" si="414"/>
        <v>0</v>
      </c>
      <c r="AS844" s="182">
        <f t="shared" si="415"/>
        <v>1189</v>
      </c>
      <c r="AT844" s="182">
        <f t="shared" si="416"/>
        <v>3811</v>
      </c>
      <c r="AU844" s="182">
        <f t="shared" si="417"/>
        <v>0</v>
      </c>
      <c r="AV844" s="182">
        <f t="shared" si="418"/>
        <v>1189</v>
      </c>
      <c r="AW844" s="182">
        <f t="shared" si="419"/>
        <v>3811</v>
      </c>
      <c r="AX844" s="183">
        <f t="shared" si="420"/>
        <v>495.81299999999999</v>
      </c>
      <c r="AY844" s="183">
        <f t="shared" si="421"/>
        <v>1589.1869999999999</v>
      </c>
      <c r="AZ844" s="183">
        <f t="shared" si="422"/>
        <v>0</v>
      </c>
      <c r="BA844" s="183">
        <f t="shared" si="423"/>
        <v>693.18700000000001</v>
      </c>
      <c r="BB844" s="183">
        <f t="shared" si="424"/>
        <v>2221.8129999999996</v>
      </c>
      <c r="BC844" s="184">
        <f t="shared" si="425"/>
        <v>1189</v>
      </c>
      <c r="BD844" s="184">
        <f t="shared" si="426"/>
        <v>0</v>
      </c>
      <c r="BE844" s="184">
        <f t="shared" si="427"/>
        <v>1589.1869999999999</v>
      </c>
      <c r="BF844" s="184">
        <f t="shared" si="428"/>
        <v>2221.8129999999996</v>
      </c>
      <c r="BG844" s="102">
        <f t="shared" si="429"/>
        <v>0</v>
      </c>
      <c r="BH844" s="102">
        <f t="shared" si="430"/>
        <v>0</v>
      </c>
      <c r="BI844" s="102">
        <f t="shared" si="431"/>
        <v>0</v>
      </c>
      <c r="BJ844" s="102">
        <f t="shared" si="432"/>
        <v>0.41699999999999998</v>
      </c>
      <c r="BK844" s="102">
        <f t="shared" si="433"/>
        <v>0.58299999999999996</v>
      </c>
      <c r="BL844" s="102">
        <f t="shared" si="434"/>
        <v>0</v>
      </c>
      <c r="BN844" s="102"/>
    </row>
    <row r="845" spans="1:66" x14ac:dyDescent="0.25">
      <c r="A845" s="102" t="s">
        <v>22</v>
      </c>
      <c r="B845" s="102" t="s">
        <v>8</v>
      </c>
      <c r="C845" s="102" t="s">
        <v>8</v>
      </c>
      <c r="D845" s="102" t="s">
        <v>27</v>
      </c>
      <c r="E845" s="102" t="s">
        <v>48</v>
      </c>
      <c r="F845" s="102" t="s">
        <v>1552</v>
      </c>
      <c r="G845" s="102">
        <v>2.952</v>
      </c>
      <c r="H845" s="102">
        <v>1</v>
      </c>
      <c r="I845" s="102">
        <v>1</v>
      </c>
      <c r="J845" s="167">
        <f>IFERROR(H845*VLOOKUP(A845, 'Advanced Parameters'!$B$7:$G$20, 6, FALSE)*VLOOKUP(A845, 'Growth Parameters'!$B$6:$H$19, 6, FALSE), 0)</f>
        <v>1</v>
      </c>
      <c r="K845" s="167">
        <f>IFERROR(IF('Advanced Parameters'!$C$5="n",'Raw Data'!I845*VLOOKUP(A845,'Advanced Parameters'!$B$7:$G$20,6,FALSE),J845*VLOOKUP(A845,'Advanced Parameters'!$B$7:$G$20,2,FALSE))*VLOOKUP(A845, 'Growth Parameters'!$B$6:$H$19, 6, FALSE), 0)</f>
        <v>1</v>
      </c>
      <c r="L845" s="167">
        <f t="shared" si="404"/>
        <v>0</v>
      </c>
      <c r="M845" s="168">
        <f>IFERROR(IF(G845="NA","NA",IF(G845&gt;'APC Parameters'!$K$6+VLOOKUP('Raw Data'!A845, 'APC Parameters'!$H$7:$L$20, 4, FALSE), 'APC Parameters'!$L$6+VLOOKUP('Raw Data'!A845, 'APC Parameters'!$H$7:$L$20, 5, FALSE), G845*('APC Parameters'!$J$6+VLOOKUP('Raw Data'!A845, 'APC Parameters'!$H$7:$L$20, 3, FALSE))+'APC Parameters'!$I$6+VLOOKUP('Raw Data'!A845, 'APC Parameters'!$H$7:$L$20, 2, FALSE))), 0)</f>
        <v>3241.8288000000002</v>
      </c>
      <c r="N845" s="168">
        <f t="shared" si="405"/>
        <v>3241.8288000000002</v>
      </c>
      <c r="O845" s="168">
        <f>IFERROR(IF(M845="NA",VLOOKUP(D845,'Internal Calculations'!$B$10:$C$11,2,FALSE), M845)*VLOOKUP(A845, 'Growth Parameters'!$B$6:$H$19, 7, FALSE), 0)</f>
        <v>3241.8288000000002</v>
      </c>
      <c r="P845" s="177">
        <f t="shared" si="406"/>
        <v>3241.8288000000002</v>
      </c>
      <c r="Q845" s="178">
        <f>IF('Funding Allocation Parameters'!$C$5="Basic Library Subsidy", MIN(O845*('Funding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MIN($O845*(VLOOKUP(CONCATENATE($A845, 'Funding Allocation Parameters'!$I$5), 'Library Subsidy Complex'!$C$2:$J$55, 2, FALSE)), VLOOKUP(CONCATENATE($A845, 'Funding Allocation Parameters'!$I$5), 'Library Subsidy Complex'!$C$2:$J$55, 4, FALSE)), 0)))))</f>
        <v>1189</v>
      </c>
      <c r="R845" s="178">
        <f>IF('Funding Allocation Parameters'!$C$5="Basic Library Subsidy", 0, IF('Funding Allocation Parameters'!$C$5="Grant funding",MIN(O845*('Funding Allocation Parameters'!$E$5), 'Funding Allocation Parameters'!$G$5), IF('Funding Allocation Parameters'!$C$5="Other author funding", 0, IF('Funding Allocation Parameters'!$C$5="Any discretionary funds (grants if available, other if no grants)", MIN(O845*('Funding Allocation Parameters'!$E$5), 'Funding Allocation Parameters'!$G$5), IF('Funding Allocation Parameters'!$C$5="Complex Library Subsidy", 0, 0)))))</f>
        <v>0</v>
      </c>
      <c r="S845" s="178">
        <f>IF('Funding Allocation Parameters'!$C$5="Basic Library Subsidy", 0, IF('Funding Allocation Parameters'!$C$5="Grant funding", 0, IF('Funding Allocation Parameters'!$C$5="Other author funding",  MIN(O845*('Funding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5" s="178">
        <f>IF('Funding Allocation Parameters'!$C$5="Basic Library Subsidy", MIN(O845*('Funding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MIN($O845*(VLOOKUP(CONCATENATE($A845, 'Funding Allocation Parameters'!$I$5), 'Library Subsidy Complex'!$C$2:$J$55, 6, FALSE)), VLOOKUP(CONCATENATE($A845, 'Funding Allocation Parameters'!$I$5), 'Library Subsidy Complex'!$C$2:$J$55, 8, FALSE)), 0)))))</f>
        <v>1189</v>
      </c>
      <c r="U845" s="178">
        <f>IF('Funding Allocation Parameters'!$C$5="Basic Library Subsidy", 0, IF('Funding Allocation Parameters'!$C$5="Grant funding", 0, IF('Funding Allocation Parameters'!$C$5="Other author funding",  MIN(O845*('Funding Allocation Parameters'!$E$5), 'Funding Allocation Parameters'!$G$5), IF('Funding Allocation Parameters'!$C$5="Any discretionary funds (grants if available, other if no grants)", MIN(O845*('Funding Allocation Parameters'!$E$5), 'Funding Allocation Parameters'!$G$5), IF('Funding Allocation Parameters'!$C$5="Complex Library Subsidy", 0, 0)))))</f>
        <v>0</v>
      </c>
      <c r="V845" s="177">
        <f t="shared" si="407"/>
        <v>2052.8288000000002</v>
      </c>
      <c r="W845" s="177">
        <f t="shared" si="408"/>
        <v>2052.8288000000002</v>
      </c>
      <c r="X845" s="179">
        <f>IF('Funding Allocation Parameters'!$C$6="Basic Library Subsidy", MIN(V845*'Funding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MIN(V845*VLOOKUP(CONCATENATE($A845, 'Funding Allocation Parameters'!$I$6), 'Library Subsidy Complex'!$C$2:$J$55, 2, FALSE), VLOOKUP(CONCATENATE($A845, 'Funding Allocation Parameters'!$I$6), 'Library Subsidy Complex'!$C$2:$J$55, 4, FALSE)), 0)))))</f>
        <v>0</v>
      </c>
      <c r="Y845" s="179">
        <f>IF('Funding Allocation Parameters'!$C$6="Basic Library Subsidy", 0, IF('Funding Allocation Parameters'!$C$6="Grant funding",MIN(V845*'Funding Allocation Parameters'!$E$6, 'Funding Allocation Parameters'!$G$6), IF('Funding Allocation Parameters'!$C$6="Other author funding", 0, IF('Funding Allocation Parameters'!$C$6="Any discretionary funds (grants if available, other if no grants)", MIN(V845*'Funding Allocation Parameters'!$E$6, 'Funding Allocation Parameters'!$G$6), IF('Funding Allocation Parameters'!$C$6="Complex Library Subsidy", 0, 0)))))</f>
        <v>2052.8288000000002</v>
      </c>
      <c r="Z845" s="179">
        <f>IF('Funding Allocation Parameters'!$C$6="Basic Library Subsidy", 0, IF('Funding Allocation Parameters'!$C$6="Grant funding", 0, IF('Funding Allocation Parameters'!$C$6="Other author funding",  MIN(V845*'Funding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5" s="179">
        <f>IF('Funding Allocation Parameters'!$C$6="Basic Library Subsidy", MIN(W845*'Funding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MIN(W845*VLOOKUP(CONCATENATE($A845, 'Funding Allocation Parameters'!$I$6), 'Library Subsidy Complex'!$C$2:$J$55, 6, FALSE), VLOOKUP(CONCATENATE($A845, 'Funding Allocation Parameters'!$I$6), 'Library Subsidy Complex'!$C$2:$J$55, 8, FALSE)), 0)))))</f>
        <v>0</v>
      </c>
      <c r="AB845" s="179">
        <f>IF('Funding Allocation Parameters'!$C$6="Basic Library Subsidy", 0, IF('Funding Allocation Parameters'!$C$6="Grant funding", 0, IF('Funding Allocation Parameters'!$C$6="Other author funding",  MIN(W845*'Funding Allocation Parameters'!$E$6, 'Funding Allocation Parameters'!$G$6), IF('Funding Allocation Parameters'!$C$6="Any discretionary funds (grants if available, other if no grants)", MIN(W845*'Funding Allocation Parameters'!$E$6, 'Funding Allocation Parameters'!$G$6), IF('Funding Allocation Parameters'!$C$6="Complex Library Subsidy", 0, 0)))))</f>
        <v>2052.8288000000002</v>
      </c>
      <c r="AC845" s="177">
        <f t="shared" si="409"/>
        <v>0</v>
      </c>
      <c r="AD845" s="177">
        <f t="shared" si="410"/>
        <v>0</v>
      </c>
      <c r="AE845" s="180">
        <f>IF('Funding Allocation Parameters'!$C$7="Basic Library Subsidy", MIN(AC845*'Funding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MIN(AC845*VLOOKUP(CONCATENATE($A845, 'Funding Allocation Parameters'!$I$7), 'Library Subsidy Complex'!$C$2:$J$55, 2, FALSE), VLOOKUP(CONCATENATE($A845, 'Funding Allocation Parameters'!$I$7), 'Library Subsidy Complex'!$C$2:$J$55, 4, FALSE)), 0)))))</f>
        <v>0</v>
      </c>
      <c r="AF845" s="180">
        <f>IF('Funding Allocation Parameters'!$C$7="Basic Library Subsidy", 0, IF('Funding Allocation Parameters'!$C$7="Grant funding",MIN(AC845*'Funding Allocation Parameters'!$E$7, 'Funding Allocation Parameters'!$G$7), IF('Funding Allocation Parameters'!$C$7="Other author funding", 0, IF('Funding Allocation Parameters'!$C$7="Any discretionary funds (grants if available, other if no grants)", MIN(AC845*'Funding Allocation Parameters'!$E$7, 'Funding Allocation Parameters'!$G$7), IF('Funding Allocation Parameters'!$C$7="Complex Library Subsidy", 0, 0)))))</f>
        <v>0</v>
      </c>
      <c r="AG845" s="180">
        <f>IF('Funding Allocation Parameters'!$C$7="Basic Library Subsidy", 0, IF('Funding Allocation Parameters'!$C$7="Grant funding", 0, IF('Funding Allocation Parameters'!$C$7="Other author funding",  MIN(AC845*'Funding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5" s="180">
        <f>IF('Funding Allocation Parameters'!$C$7="Basic Library Subsidy", MIN(AD845*'Funding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MIN(AD845*VLOOKUP(CONCATENATE($A845, 'Funding Allocation Parameters'!$I$7), 'Library Subsidy Complex'!$C$2:$J$55, 6, FALSE), VLOOKUP(CONCATENATE($A845, 'Funding Allocation Parameters'!$I$7), 'Library Subsidy Complex'!$C$2:$J$55, 8, FALSE)), 0)))))</f>
        <v>0</v>
      </c>
      <c r="AI845" s="180">
        <f>IF('Funding Allocation Parameters'!$C$7="Basic Library Subsidy", 0, IF('Funding Allocation Parameters'!$C$7="Grant funding", 0, IF('Funding Allocation Parameters'!$C$7="Other author funding",  MIN(AD845*'Funding Allocation Parameters'!$E$7, 'Funding Allocation Parameters'!$G$7), IF('Funding Allocation Parameters'!$C$7="Any discretionary funds (grants if available, other if no grants)", MIN(AD845*'Funding Allocation Parameters'!$E$7, 'Funding Allocation Parameters'!$G$7), IF('Funding Allocation Parameters'!$C$7="Complex Library Subsidy", 0, 0)))))</f>
        <v>0</v>
      </c>
      <c r="AJ845" s="177">
        <f t="shared" si="411"/>
        <v>0</v>
      </c>
      <c r="AK845" s="177">
        <f t="shared" si="412"/>
        <v>0</v>
      </c>
      <c r="AL845" s="181">
        <f>IF('Funding Allocation Parameters'!$C$8="Basic Library Subsidy", MIN(AJ845*'Funding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MIN(AJ845*VLOOKUP(CONCATENATE($A845, 'Funding Allocation Parameters'!$I$8), 'Library Subsidy Complex'!$C$2:$J$55, 2, FALSE), VLOOKUP(CONCATENATE($A845, 'Funding Allocation Parameters'!$I$8), 'Library Subsidy Complex'!$C$2:$J$55, 4, FALSE)), 0)))))</f>
        <v>0</v>
      </c>
      <c r="AM845" s="181">
        <f>IF('Funding Allocation Parameters'!$C$8="Basic Library Subsidy", 0, IF('Funding Allocation Parameters'!$C$8="Grant funding",MIN(AJ845*'Funding Allocation Parameters'!$E$8, 'Funding Allocation Parameters'!$G$8), IF('Funding Allocation Parameters'!$C$8="Other author funding", 0, IF('Funding Allocation Parameters'!$C$8="Any discretionary funds (grants if available, other if no grants)", MIN(AJ845*'Funding Allocation Parameters'!$E$8, 'Funding Allocation Parameters'!$G$8), IF('Funding Allocation Parameters'!$C$8="Complex Library Subsidy", 0, 0)))))</f>
        <v>0</v>
      </c>
      <c r="AN845" s="181">
        <f>IF('Funding Allocation Parameters'!$C$8="Basic Library Subsidy", 0, IF('Funding Allocation Parameters'!$C$8="Grant funding", 0, IF('Funding Allocation Parameters'!$C$8="Other author funding",  MIN(AJ845*'Funding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5" s="181">
        <f>IF('Funding Allocation Parameters'!$C$8="Basic Library Subsidy", MIN(AK845*'Funding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MIN(AK845*VLOOKUP(CONCATENATE($A845, 'Funding Allocation Parameters'!$I$8), 'Library Subsidy Complex'!$C$2:$J$55, 6, FALSE), VLOOKUP(CONCATENATE($A845, 'Funding Allocation Parameters'!$I$8), 'Library Subsidy Complex'!$C$2:$J$55, 8, FALSE)), 0)))))</f>
        <v>0</v>
      </c>
      <c r="AP845" s="181">
        <f>IF('Funding Allocation Parameters'!$C$8="Basic Library Subsidy", 0, IF('Funding Allocation Parameters'!$C$8="Grant funding", 0, IF('Funding Allocation Parameters'!$C$8="Other author funding",  MIN(AK845*'Funding Allocation Parameters'!$E$8, 'Funding Allocation Parameters'!$G$8), IF('Funding Allocation Parameters'!$C$8="Any discretionary funds (grants if available, other if no grants)", MIN(AK845*'Funding Allocation Parameters'!$E$8, 'Funding Allocation Parameters'!$G$8), IF('Funding Allocation Parameters'!$C$8="Complex Library Subsidy", 0, 0)))))</f>
        <v>0</v>
      </c>
      <c r="AQ845" s="177">
        <f t="shared" si="413"/>
        <v>0</v>
      </c>
      <c r="AR845" s="177">
        <f t="shared" si="414"/>
        <v>0</v>
      </c>
      <c r="AS845" s="182">
        <f t="shared" si="415"/>
        <v>1189</v>
      </c>
      <c r="AT845" s="182">
        <f t="shared" si="416"/>
        <v>2052.8288000000002</v>
      </c>
      <c r="AU845" s="182">
        <f t="shared" si="417"/>
        <v>0</v>
      </c>
      <c r="AV845" s="182">
        <f t="shared" si="418"/>
        <v>1189</v>
      </c>
      <c r="AW845" s="182">
        <f t="shared" si="419"/>
        <v>2052.8288000000002</v>
      </c>
      <c r="AX845" s="183">
        <f t="shared" si="420"/>
        <v>1189</v>
      </c>
      <c r="AY845" s="183">
        <f t="shared" si="421"/>
        <v>2052.8288000000002</v>
      </c>
      <c r="AZ845" s="183">
        <f t="shared" si="422"/>
        <v>0</v>
      </c>
      <c r="BA845" s="183">
        <f t="shared" si="423"/>
        <v>0</v>
      </c>
      <c r="BB845" s="183">
        <f t="shared" si="424"/>
        <v>0</v>
      </c>
      <c r="BC845" s="184">
        <f t="shared" si="425"/>
        <v>1189</v>
      </c>
      <c r="BD845" s="184">
        <f t="shared" si="426"/>
        <v>0</v>
      </c>
      <c r="BE845" s="184">
        <f t="shared" si="427"/>
        <v>2052.8288000000002</v>
      </c>
      <c r="BF845" s="184">
        <f t="shared" si="428"/>
        <v>0</v>
      </c>
      <c r="BG845" s="102">
        <f t="shared" si="429"/>
        <v>0</v>
      </c>
      <c r="BH845" s="102">
        <f t="shared" si="430"/>
        <v>0</v>
      </c>
      <c r="BI845" s="102">
        <f t="shared" si="431"/>
        <v>0</v>
      </c>
      <c r="BJ845" s="102">
        <f t="shared" si="432"/>
        <v>1</v>
      </c>
      <c r="BK845" s="102">
        <f t="shared" si="433"/>
        <v>0</v>
      </c>
      <c r="BL845" s="102">
        <f t="shared" si="434"/>
        <v>0</v>
      </c>
      <c r="BN845" s="102"/>
    </row>
    <row r="846" spans="1:66" x14ac:dyDescent="0.25">
      <c r="A846" s="102" t="s">
        <v>17</v>
      </c>
      <c r="B846" s="102" t="s">
        <v>8</v>
      </c>
      <c r="C846" s="102" t="s">
        <v>8</v>
      </c>
      <c r="D846" s="102" t="s">
        <v>27</v>
      </c>
      <c r="E846" s="102" t="s">
        <v>1554</v>
      </c>
      <c r="F846" s="102" t="s">
        <v>1555</v>
      </c>
      <c r="G846" s="102">
        <v>0.91200000000000003</v>
      </c>
      <c r="H846" s="102">
        <v>1</v>
      </c>
      <c r="I846" s="102">
        <v>0</v>
      </c>
      <c r="J846" s="167">
        <f>IFERROR(H846*VLOOKUP(A846, 'Advanced Parameters'!$B$7:$G$20, 6, FALSE)*VLOOKUP(A846, 'Growth Parameters'!$B$6:$H$19, 6, FALSE), 0)</f>
        <v>1</v>
      </c>
      <c r="K846" s="167">
        <f>IFERROR(IF('Advanced Parameters'!$C$5="n",'Raw Data'!I846*VLOOKUP(A846,'Advanced Parameters'!$B$7:$G$20,6,FALSE),J846*VLOOKUP(A846,'Advanced Parameters'!$B$7:$G$20,2,FALSE))*VLOOKUP(A846, 'Growth Parameters'!$B$6:$H$19, 6, FALSE), 0)</f>
        <v>0</v>
      </c>
      <c r="L846" s="167">
        <f t="shared" si="404"/>
        <v>1</v>
      </c>
      <c r="M846" s="168">
        <f>IFERROR(IF(G846="NA","NA",IF(G846&gt;'APC Parameters'!$K$6+VLOOKUP('Raw Data'!A846, 'APC Parameters'!$H$7:$L$20, 4, FALSE), 'APC Parameters'!$L$6+VLOOKUP('Raw Data'!A846, 'APC Parameters'!$H$7:$L$20, 5, FALSE), G846*('APC Parameters'!$J$6+VLOOKUP('Raw Data'!A846, 'APC Parameters'!$H$7:$L$20, 3, FALSE))+'APC Parameters'!$I$6+VLOOKUP('Raw Data'!A846, 'APC Parameters'!$H$7:$L$20, 2, FALSE))), 0)</f>
        <v>1794.6528000000001</v>
      </c>
      <c r="N846" s="168">
        <f t="shared" si="405"/>
        <v>1794.6528000000001</v>
      </c>
      <c r="O846" s="168">
        <f>IFERROR(IF(M846="NA",VLOOKUP(D846,'Internal Calculations'!$B$10:$C$11,2,FALSE), M846)*VLOOKUP(A846, 'Growth Parameters'!$B$6:$H$19, 7, FALSE), 0)</f>
        <v>1794.6528000000001</v>
      </c>
      <c r="P846" s="177">
        <f t="shared" si="406"/>
        <v>1794.6528000000001</v>
      </c>
      <c r="Q846" s="178">
        <f>IF('Funding Allocation Parameters'!$C$5="Basic Library Subsidy", MIN(O846*('Funding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MIN($O846*(VLOOKUP(CONCATENATE($A846, 'Funding Allocation Parameters'!$I$5), 'Library Subsidy Complex'!$C$2:$J$55, 2, FALSE)), VLOOKUP(CONCATENATE($A846, 'Funding Allocation Parameters'!$I$5), 'Library Subsidy Complex'!$C$2:$J$55, 4, FALSE)), 0)))))</f>
        <v>1189</v>
      </c>
      <c r="R846" s="178">
        <f>IF('Funding Allocation Parameters'!$C$5="Basic Library Subsidy", 0, IF('Funding Allocation Parameters'!$C$5="Grant funding",MIN(O846*('Funding Allocation Parameters'!$E$5), 'Funding Allocation Parameters'!$G$5), IF('Funding Allocation Parameters'!$C$5="Other author funding", 0, IF('Funding Allocation Parameters'!$C$5="Any discretionary funds (grants if available, other if no grants)", MIN(O846*('Funding Allocation Parameters'!$E$5), 'Funding Allocation Parameters'!$G$5), IF('Funding Allocation Parameters'!$C$5="Complex Library Subsidy", 0, 0)))))</f>
        <v>0</v>
      </c>
      <c r="S846" s="178">
        <f>IF('Funding Allocation Parameters'!$C$5="Basic Library Subsidy", 0, IF('Funding Allocation Parameters'!$C$5="Grant funding", 0, IF('Funding Allocation Parameters'!$C$5="Other author funding",  MIN(O846*('Funding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6" s="178">
        <f>IF('Funding Allocation Parameters'!$C$5="Basic Library Subsidy", MIN(O846*('Funding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MIN($O846*(VLOOKUP(CONCATENATE($A846, 'Funding Allocation Parameters'!$I$5), 'Library Subsidy Complex'!$C$2:$J$55, 6, FALSE)), VLOOKUP(CONCATENATE($A846, 'Funding Allocation Parameters'!$I$5), 'Library Subsidy Complex'!$C$2:$J$55, 8, FALSE)), 0)))))</f>
        <v>1189</v>
      </c>
      <c r="U846" s="178">
        <f>IF('Funding Allocation Parameters'!$C$5="Basic Library Subsidy", 0, IF('Funding Allocation Parameters'!$C$5="Grant funding", 0, IF('Funding Allocation Parameters'!$C$5="Other author funding",  MIN(O846*('Funding Allocation Parameters'!$E$5), 'Funding Allocation Parameters'!$G$5), IF('Funding Allocation Parameters'!$C$5="Any discretionary funds (grants if available, other if no grants)", MIN(O846*('Funding Allocation Parameters'!$E$5), 'Funding Allocation Parameters'!$G$5), IF('Funding Allocation Parameters'!$C$5="Complex Library Subsidy", 0, 0)))))</f>
        <v>0</v>
      </c>
      <c r="V846" s="177">
        <f t="shared" si="407"/>
        <v>605.65280000000007</v>
      </c>
      <c r="W846" s="177">
        <f t="shared" si="408"/>
        <v>605.65280000000007</v>
      </c>
      <c r="X846" s="179">
        <f>IF('Funding Allocation Parameters'!$C$6="Basic Library Subsidy", MIN(V846*'Funding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MIN(V846*VLOOKUP(CONCATENATE($A846, 'Funding Allocation Parameters'!$I$6), 'Library Subsidy Complex'!$C$2:$J$55, 2, FALSE), VLOOKUP(CONCATENATE($A846, 'Funding Allocation Parameters'!$I$6), 'Library Subsidy Complex'!$C$2:$J$55, 4, FALSE)), 0)))))</f>
        <v>0</v>
      </c>
      <c r="Y846" s="179">
        <f>IF('Funding Allocation Parameters'!$C$6="Basic Library Subsidy", 0, IF('Funding Allocation Parameters'!$C$6="Grant funding",MIN(V846*'Funding Allocation Parameters'!$E$6, 'Funding Allocation Parameters'!$G$6), IF('Funding Allocation Parameters'!$C$6="Other author funding", 0, IF('Funding Allocation Parameters'!$C$6="Any discretionary funds (grants if available, other if no grants)", MIN(V846*'Funding Allocation Parameters'!$E$6, 'Funding Allocation Parameters'!$G$6), IF('Funding Allocation Parameters'!$C$6="Complex Library Subsidy", 0, 0)))))</f>
        <v>605.65280000000007</v>
      </c>
      <c r="Z846" s="179">
        <f>IF('Funding Allocation Parameters'!$C$6="Basic Library Subsidy", 0, IF('Funding Allocation Parameters'!$C$6="Grant funding", 0, IF('Funding Allocation Parameters'!$C$6="Other author funding",  MIN(V846*'Funding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6" s="179">
        <f>IF('Funding Allocation Parameters'!$C$6="Basic Library Subsidy", MIN(W846*'Funding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MIN(W846*VLOOKUP(CONCATENATE($A846, 'Funding Allocation Parameters'!$I$6), 'Library Subsidy Complex'!$C$2:$J$55, 6, FALSE), VLOOKUP(CONCATENATE($A846, 'Funding Allocation Parameters'!$I$6), 'Library Subsidy Complex'!$C$2:$J$55, 8, FALSE)), 0)))))</f>
        <v>0</v>
      </c>
      <c r="AB846" s="179">
        <f>IF('Funding Allocation Parameters'!$C$6="Basic Library Subsidy", 0, IF('Funding Allocation Parameters'!$C$6="Grant funding", 0, IF('Funding Allocation Parameters'!$C$6="Other author funding",  MIN(W846*'Funding Allocation Parameters'!$E$6, 'Funding Allocation Parameters'!$G$6), IF('Funding Allocation Parameters'!$C$6="Any discretionary funds (grants if available, other if no grants)", MIN(W846*'Funding Allocation Parameters'!$E$6, 'Funding Allocation Parameters'!$G$6), IF('Funding Allocation Parameters'!$C$6="Complex Library Subsidy", 0, 0)))))</f>
        <v>605.65280000000007</v>
      </c>
      <c r="AC846" s="177">
        <f t="shared" si="409"/>
        <v>0</v>
      </c>
      <c r="AD846" s="177">
        <f t="shared" si="410"/>
        <v>0</v>
      </c>
      <c r="AE846" s="180">
        <f>IF('Funding Allocation Parameters'!$C$7="Basic Library Subsidy", MIN(AC846*'Funding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MIN(AC846*VLOOKUP(CONCATENATE($A846, 'Funding Allocation Parameters'!$I$7), 'Library Subsidy Complex'!$C$2:$J$55, 2, FALSE), VLOOKUP(CONCATENATE($A846, 'Funding Allocation Parameters'!$I$7), 'Library Subsidy Complex'!$C$2:$J$55, 4, FALSE)), 0)))))</f>
        <v>0</v>
      </c>
      <c r="AF846" s="180">
        <f>IF('Funding Allocation Parameters'!$C$7="Basic Library Subsidy", 0, IF('Funding Allocation Parameters'!$C$7="Grant funding",MIN(AC846*'Funding Allocation Parameters'!$E$7, 'Funding Allocation Parameters'!$G$7), IF('Funding Allocation Parameters'!$C$7="Other author funding", 0, IF('Funding Allocation Parameters'!$C$7="Any discretionary funds (grants if available, other if no grants)", MIN(AC846*'Funding Allocation Parameters'!$E$7, 'Funding Allocation Parameters'!$G$7), IF('Funding Allocation Parameters'!$C$7="Complex Library Subsidy", 0, 0)))))</f>
        <v>0</v>
      </c>
      <c r="AG846" s="180">
        <f>IF('Funding Allocation Parameters'!$C$7="Basic Library Subsidy", 0, IF('Funding Allocation Parameters'!$C$7="Grant funding", 0, IF('Funding Allocation Parameters'!$C$7="Other author funding",  MIN(AC846*'Funding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6" s="180">
        <f>IF('Funding Allocation Parameters'!$C$7="Basic Library Subsidy", MIN(AD846*'Funding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MIN(AD846*VLOOKUP(CONCATENATE($A846, 'Funding Allocation Parameters'!$I$7), 'Library Subsidy Complex'!$C$2:$J$55, 6, FALSE), VLOOKUP(CONCATENATE($A846, 'Funding Allocation Parameters'!$I$7), 'Library Subsidy Complex'!$C$2:$J$55, 8, FALSE)), 0)))))</f>
        <v>0</v>
      </c>
      <c r="AI846" s="180">
        <f>IF('Funding Allocation Parameters'!$C$7="Basic Library Subsidy", 0, IF('Funding Allocation Parameters'!$C$7="Grant funding", 0, IF('Funding Allocation Parameters'!$C$7="Other author funding",  MIN(AD846*'Funding Allocation Parameters'!$E$7, 'Funding Allocation Parameters'!$G$7), IF('Funding Allocation Parameters'!$C$7="Any discretionary funds (grants if available, other if no grants)", MIN(AD846*'Funding Allocation Parameters'!$E$7, 'Funding Allocation Parameters'!$G$7), IF('Funding Allocation Parameters'!$C$7="Complex Library Subsidy", 0, 0)))))</f>
        <v>0</v>
      </c>
      <c r="AJ846" s="177">
        <f t="shared" si="411"/>
        <v>0</v>
      </c>
      <c r="AK846" s="177">
        <f t="shared" si="412"/>
        <v>0</v>
      </c>
      <c r="AL846" s="181">
        <f>IF('Funding Allocation Parameters'!$C$8="Basic Library Subsidy", MIN(AJ846*'Funding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MIN(AJ846*VLOOKUP(CONCATENATE($A846, 'Funding Allocation Parameters'!$I$8), 'Library Subsidy Complex'!$C$2:$J$55, 2, FALSE), VLOOKUP(CONCATENATE($A846, 'Funding Allocation Parameters'!$I$8), 'Library Subsidy Complex'!$C$2:$J$55, 4, FALSE)), 0)))))</f>
        <v>0</v>
      </c>
      <c r="AM846" s="181">
        <f>IF('Funding Allocation Parameters'!$C$8="Basic Library Subsidy", 0, IF('Funding Allocation Parameters'!$C$8="Grant funding",MIN(AJ846*'Funding Allocation Parameters'!$E$8, 'Funding Allocation Parameters'!$G$8), IF('Funding Allocation Parameters'!$C$8="Other author funding", 0, IF('Funding Allocation Parameters'!$C$8="Any discretionary funds (grants if available, other if no grants)", MIN(AJ846*'Funding Allocation Parameters'!$E$8, 'Funding Allocation Parameters'!$G$8), IF('Funding Allocation Parameters'!$C$8="Complex Library Subsidy", 0, 0)))))</f>
        <v>0</v>
      </c>
      <c r="AN846" s="181">
        <f>IF('Funding Allocation Parameters'!$C$8="Basic Library Subsidy", 0, IF('Funding Allocation Parameters'!$C$8="Grant funding", 0, IF('Funding Allocation Parameters'!$C$8="Other author funding",  MIN(AJ846*'Funding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6" s="181">
        <f>IF('Funding Allocation Parameters'!$C$8="Basic Library Subsidy", MIN(AK846*'Funding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MIN(AK846*VLOOKUP(CONCATENATE($A846, 'Funding Allocation Parameters'!$I$8), 'Library Subsidy Complex'!$C$2:$J$55, 6, FALSE), VLOOKUP(CONCATENATE($A846, 'Funding Allocation Parameters'!$I$8), 'Library Subsidy Complex'!$C$2:$J$55, 8, FALSE)), 0)))))</f>
        <v>0</v>
      </c>
      <c r="AP846" s="181">
        <f>IF('Funding Allocation Parameters'!$C$8="Basic Library Subsidy", 0, IF('Funding Allocation Parameters'!$C$8="Grant funding", 0, IF('Funding Allocation Parameters'!$C$8="Other author funding",  MIN(AK846*'Funding Allocation Parameters'!$E$8, 'Funding Allocation Parameters'!$G$8), IF('Funding Allocation Parameters'!$C$8="Any discretionary funds (grants if available, other if no grants)", MIN(AK846*'Funding Allocation Parameters'!$E$8, 'Funding Allocation Parameters'!$G$8), IF('Funding Allocation Parameters'!$C$8="Complex Library Subsidy", 0, 0)))))</f>
        <v>0</v>
      </c>
      <c r="AQ846" s="177">
        <f t="shared" si="413"/>
        <v>0</v>
      </c>
      <c r="AR846" s="177">
        <f t="shared" si="414"/>
        <v>0</v>
      </c>
      <c r="AS846" s="182">
        <f t="shared" si="415"/>
        <v>1189</v>
      </c>
      <c r="AT846" s="182">
        <f t="shared" si="416"/>
        <v>605.65280000000007</v>
      </c>
      <c r="AU846" s="182">
        <f t="shared" si="417"/>
        <v>0</v>
      </c>
      <c r="AV846" s="182">
        <f t="shared" si="418"/>
        <v>1189</v>
      </c>
      <c r="AW846" s="182">
        <f t="shared" si="419"/>
        <v>605.65280000000007</v>
      </c>
      <c r="AX846" s="183">
        <f t="shared" si="420"/>
        <v>0</v>
      </c>
      <c r="AY846" s="183">
        <f t="shared" si="421"/>
        <v>0</v>
      </c>
      <c r="AZ846" s="183">
        <f t="shared" si="422"/>
        <v>0</v>
      </c>
      <c r="BA846" s="183">
        <f t="shared" si="423"/>
        <v>1189</v>
      </c>
      <c r="BB846" s="183">
        <f t="shared" si="424"/>
        <v>605.65280000000007</v>
      </c>
      <c r="BC846" s="184">
        <f t="shared" si="425"/>
        <v>1189</v>
      </c>
      <c r="BD846" s="184">
        <f t="shared" si="426"/>
        <v>0</v>
      </c>
      <c r="BE846" s="184">
        <f t="shared" si="427"/>
        <v>0</v>
      </c>
      <c r="BF846" s="184">
        <f t="shared" si="428"/>
        <v>605.65280000000007</v>
      </c>
      <c r="BG846" s="102">
        <f t="shared" si="429"/>
        <v>0</v>
      </c>
      <c r="BH846" s="102">
        <f t="shared" si="430"/>
        <v>0</v>
      </c>
      <c r="BI846" s="102">
        <f t="shared" si="431"/>
        <v>0</v>
      </c>
      <c r="BJ846" s="102">
        <f t="shared" si="432"/>
        <v>0</v>
      </c>
      <c r="BK846" s="102">
        <f t="shared" si="433"/>
        <v>1</v>
      </c>
      <c r="BL846" s="102">
        <f t="shared" si="434"/>
        <v>0</v>
      </c>
      <c r="BN846" s="102"/>
    </row>
    <row r="847" spans="1:66" x14ac:dyDescent="0.25">
      <c r="A847" s="102" t="s">
        <v>17</v>
      </c>
      <c r="B847" s="102" t="s">
        <v>8</v>
      </c>
      <c r="C847" s="102" t="s">
        <v>8</v>
      </c>
      <c r="D847" s="102" t="s">
        <v>27</v>
      </c>
      <c r="E847" s="102" t="s">
        <v>678</v>
      </c>
      <c r="F847" s="102" t="s">
        <v>1556</v>
      </c>
      <c r="G847" s="102">
        <v>0.82899999999999996</v>
      </c>
      <c r="H847" s="102">
        <v>1</v>
      </c>
      <c r="I847" s="102">
        <v>0</v>
      </c>
      <c r="J847" s="167">
        <f>IFERROR(H847*VLOOKUP(A847, 'Advanced Parameters'!$B$7:$G$20, 6, FALSE)*VLOOKUP(A847, 'Growth Parameters'!$B$6:$H$19, 6, FALSE), 0)</f>
        <v>1</v>
      </c>
      <c r="K847" s="167">
        <f>IFERROR(IF('Advanced Parameters'!$C$5="n",'Raw Data'!I847*VLOOKUP(A847,'Advanced Parameters'!$B$7:$G$20,6,FALSE),J847*VLOOKUP(A847,'Advanced Parameters'!$B$7:$G$20,2,FALSE))*VLOOKUP(A847, 'Growth Parameters'!$B$6:$H$19, 6, FALSE), 0)</f>
        <v>0</v>
      </c>
      <c r="L847" s="167">
        <f t="shared" si="404"/>
        <v>1</v>
      </c>
      <c r="M847" s="168">
        <f>IFERROR(IF(G847="NA","NA",IF(G847&gt;'APC Parameters'!$K$6+VLOOKUP('Raw Data'!A847, 'APC Parameters'!$H$7:$L$20, 4, FALSE), 'APC Parameters'!$L$6+VLOOKUP('Raw Data'!A847, 'APC Parameters'!$H$7:$L$20, 5, FALSE), G847*('APC Parameters'!$J$6+VLOOKUP('Raw Data'!A847, 'APC Parameters'!$H$7:$L$20, 3, FALSE))+'APC Parameters'!$I$6+VLOOKUP('Raw Data'!A847, 'APC Parameters'!$H$7:$L$20, 2, FALSE))), 0)</f>
        <v>1735.7726</v>
      </c>
      <c r="N847" s="168">
        <f t="shared" si="405"/>
        <v>1735.7726</v>
      </c>
      <c r="O847" s="168">
        <f>IFERROR(IF(M847="NA",VLOOKUP(D847,'Internal Calculations'!$B$10:$C$11,2,FALSE), M847)*VLOOKUP(A847, 'Growth Parameters'!$B$6:$H$19, 7, FALSE), 0)</f>
        <v>1735.7726</v>
      </c>
      <c r="P847" s="177">
        <f t="shared" si="406"/>
        <v>1735.7726</v>
      </c>
      <c r="Q847" s="178">
        <f>IF('Funding Allocation Parameters'!$C$5="Basic Library Subsidy", MIN(O847*('Funding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MIN($O847*(VLOOKUP(CONCATENATE($A847, 'Funding Allocation Parameters'!$I$5), 'Library Subsidy Complex'!$C$2:$J$55, 2, FALSE)), VLOOKUP(CONCATENATE($A847, 'Funding Allocation Parameters'!$I$5), 'Library Subsidy Complex'!$C$2:$J$55, 4, FALSE)), 0)))))</f>
        <v>1189</v>
      </c>
      <c r="R847" s="178">
        <f>IF('Funding Allocation Parameters'!$C$5="Basic Library Subsidy", 0, IF('Funding Allocation Parameters'!$C$5="Grant funding",MIN(O847*('Funding Allocation Parameters'!$E$5), 'Funding Allocation Parameters'!$G$5), IF('Funding Allocation Parameters'!$C$5="Other author funding", 0, IF('Funding Allocation Parameters'!$C$5="Any discretionary funds (grants if available, other if no grants)", MIN(O847*('Funding Allocation Parameters'!$E$5), 'Funding Allocation Parameters'!$G$5), IF('Funding Allocation Parameters'!$C$5="Complex Library Subsidy", 0, 0)))))</f>
        <v>0</v>
      </c>
      <c r="S847" s="178">
        <f>IF('Funding Allocation Parameters'!$C$5="Basic Library Subsidy", 0, IF('Funding Allocation Parameters'!$C$5="Grant funding", 0, IF('Funding Allocation Parameters'!$C$5="Other author funding",  MIN(O847*('Funding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7" s="178">
        <f>IF('Funding Allocation Parameters'!$C$5="Basic Library Subsidy", MIN(O847*('Funding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MIN($O847*(VLOOKUP(CONCATENATE($A847, 'Funding Allocation Parameters'!$I$5), 'Library Subsidy Complex'!$C$2:$J$55, 6, FALSE)), VLOOKUP(CONCATENATE($A847, 'Funding Allocation Parameters'!$I$5), 'Library Subsidy Complex'!$C$2:$J$55, 8, FALSE)), 0)))))</f>
        <v>1189</v>
      </c>
      <c r="U847" s="178">
        <f>IF('Funding Allocation Parameters'!$C$5="Basic Library Subsidy", 0, IF('Funding Allocation Parameters'!$C$5="Grant funding", 0, IF('Funding Allocation Parameters'!$C$5="Other author funding",  MIN(O847*('Funding Allocation Parameters'!$E$5), 'Funding Allocation Parameters'!$G$5), IF('Funding Allocation Parameters'!$C$5="Any discretionary funds (grants if available, other if no grants)", MIN(O847*('Funding Allocation Parameters'!$E$5), 'Funding Allocation Parameters'!$G$5), IF('Funding Allocation Parameters'!$C$5="Complex Library Subsidy", 0, 0)))))</f>
        <v>0</v>
      </c>
      <c r="V847" s="177">
        <f t="shared" si="407"/>
        <v>546.77260000000001</v>
      </c>
      <c r="W847" s="177">
        <f t="shared" si="408"/>
        <v>546.77260000000001</v>
      </c>
      <c r="X847" s="179">
        <f>IF('Funding Allocation Parameters'!$C$6="Basic Library Subsidy", MIN(V847*'Funding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MIN(V847*VLOOKUP(CONCATENATE($A847, 'Funding Allocation Parameters'!$I$6), 'Library Subsidy Complex'!$C$2:$J$55, 2, FALSE), VLOOKUP(CONCATENATE($A847, 'Funding Allocation Parameters'!$I$6), 'Library Subsidy Complex'!$C$2:$J$55, 4, FALSE)), 0)))))</f>
        <v>0</v>
      </c>
      <c r="Y847" s="179">
        <f>IF('Funding Allocation Parameters'!$C$6="Basic Library Subsidy", 0, IF('Funding Allocation Parameters'!$C$6="Grant funding",MIN(V847*'Funding Allocation Parameters'!$E$6, 'Funding Allocation Parameters'!$G$6), IF('Funding Allocation Parameters'!$C$6="Other author funding", 0, IF('Funding Allocation Parameters'!$C$6="Any discretionary funds (grants if available, other if no grants)", MIN(V847*'Funding Allocation Parameters'!$E$6, 'Funding Allocation Parameters'!$G$6), IF('Funding Allocation Parameters'!$C$6="Complex Library Subsidy", 0, 0)))))</f>
        <v>546.77260000000001</v>
      </c>
      <c r="Z847" s="179">
        <f>IF('Funding Allocation Parameters'!$C$6="Basic Library Subsidy", 0, IF('Funding Allocation Parameters'!$C$6="Grant funding", 0, IF('Funding Allocation Parameters'!$C$6="Other author funding",  MIN(V847*'Funding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7" s="179">
        <f>IF('Funding Allocation Parameters'!$C$6="Basic Library Subsidy", MIN(W847*'Funding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MIN(W847*VLOOKUP(CONCATENATE($A847, 'Funding Allocation Parameters'!$I$6), 'Library Subsidy Complex'!$C$2:$J$55, 6, FALSE), VLOOKUP(CONCATENATE($A847, 'Funding Allocation Parameters'!$I$6), 'Library Subsidy Complex'!$C$2:$J$55, 8, FALSE)), 0)))))</f>
        <v>0</v>
      </c>
      <c r="AB847" s="179">
        <f>IF('Funding Allocation Parameters'!$C$6="Basic Library Subsidy", 0, IF('Funding Allocation Parameters'!$C$6="Grant funding", 0, IF('Funding Allocation Parameters'!$C$6="Other author funding",  MIN(W847*'Funding Allocation Parameters'!$E$6, 'Funding Allocation Parameters'!$G$6), IF('Funding Allocation Parameters'!$C$6="Any discretionary funds (grants if available, other if no grants)", MIN(W847*'Funding Allocation Parameters'!$E$6, 'Funding Allocation Parameters'!$G$6), IF('Funding Allocation Parameters'!$C$6="Complex Library Subsidy", 0, 0)))))</f>
        <v>546.77260000000001</v>
      </c>
      <c r="AC847" s="177">
        <f t="shared" si="409"/>
        <v>0</v>
      </c>
      <c r="AD847" s="177">
        <f t="shared" si="410"/>
        <v>0</v>
      </c>
      <c r="AE847" s="180">
        <f>IF('Funding Allocation Parameters'!$C$7="Basic Library Subsidy", MIN(AC847*'Funding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MIN(AC847*VLOOKUP(CONCATENATE($A847, 'Funding Allocation Parameters'!$I$7), 'Library Subsidy Complex'!$C$2:$J$55, 2, FALSE), VLOOKUP(CONCATENATE($A847, 'Funding Allocation Parameters'!$I$7), 'Library Subsidy Complex'!$C$2:$J$55, 4, FALSE)), 0)))))</f>
        <v>0</v>
      </c>
      <c r="AF847" s="180">
        <f>IF('Funding Allocation Parameters'!$C$7="Basic Library Subsidy", 0, IF('Funding Allocation Parameters'!$C$7="Grant funding",MIN(AC847*'Funding Allocation Parameters'!$E$7, 'Funding Allocation Parameters'!$G$7), IF('Funding Allocation Parameters'!$C$7="Other author funding", 0, IF('Funding Allocation Parameters'!$C$7="Any discretionary funds (grants if available, other if no grants)", MIN(AC847*'Funding Allocation Parameters'!$E$7, 'Funding Allocation Parameters'!$G$7), IF('Funding Allocation Parameters'!$C$7="Complex Library Subsidy", 0, 0)))))</f>
        <v>0</v>
      </c>
      <c r="AG847" s="180">
        <f>IF('Funding Allocation Parameters'!$C$7="Basic Library Subsidy", 0, IF('Funding Allocation Parameters'!$C$7="Grant funding", 0, IF('Funding Allocation Parameters'!$C$7="Other author funding",  MIN(AC847*'Funding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7" s="180">
        <f>IF('Funding Allocation Parameters'!$C$7="Basic Library Subsidy", MIN(AD847*'Funding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MIN(AD847*VLOOKUP(CONCATENATE($A847, 'Funding Allocation Parameters'!$I$7), 'Library Subsidy Complex'!$C$2:$J$55, 6, FALSE), VLOOKUP(CONCATENATE($A847, 'Funding Allocation Parameters'!$I$7), 'Library Subsidy Complex'!$C$2:$J$55, 8, FALSE)), 0)))))</f>
        <v>0</v>
      </c>
      <c r="AI847" s="180">
        <f>IF('Funding Allocation Parameters'!$C$7="Basic Library Subsidy", 0, IF('Funding Allocation Parameters'!$C$7="Grant funding", 0, IF('Funding Allocation Parameters'!$C$7="Other author funding",  MIN(AD847*'Funding Allocation Parameters'!$E$7, 'Funding Allocation Parameters'!$G$7), IF('Funding Allocation Parameters'!$C$7="Any discretionary funds (grants if available, other if no grants)", MIN(AD847*'Funding Allocation Parameters'!$E$7, 'Funding Allocation Parameters'!$G$7), IF('Funding Allocation Parameters'!$C$7="Complex Library Subsidy", 0, 0)))))</f>
        <v>0</v>
      </c>
      <c r="AJ847" s="177">
        <f t="shared" si="411"/>
        <v>0</v>
      </c>
      <c r="AK847" s="177">
        <f t="shared" si="412"/>
        <v>0</v>
      </c>
      <c r="AL847" s="181">
        <f>IF('Funding Allocation Parameters'!$C$8="Basic Library Subsidy", MIN(AJ847*'Funding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MIN(AJ847*VLOOKUP(CONCATENATE($A847, 'Funding Allocation Parameters'!$I$8), 'Library Subsidy Complex'!$C$2:$J$55, 2, FALSE), VLOOKUP(CONCATENATE($A847, 'Funding Allocation Parameters'!$I$8), 'Library Subsidy Complex'!$C$2:$J$55, 4, FALSE)), 0)))))</f>
        <v>0</v>
      </c>
      <c r="AM847" s="181">
        <f>IF('Funding Allocation Parameters'!$C$8="Basic Library Subsidy", 0, IF('Funding Allocation Parameters'!$C$8="Grant funding",MIN(AJ847*'Funding Allocation Parameters'!$E$8, 'Funding Allocation Parameters'!$G$8), IF('Funding Allocation Parameters'!$C$8="Other author funding", 0, IF('Funding Allocation Parameters'!$C$8="Any discretionary funds (grants if available, other if no grants)", MIN(AJ847*'Funding Allocation Parameters'!$E$8, 'Funding Allocation Parameters'!$G$8), IF('Funding Allocation Parameters'!$C$8="Complex Library Subsidy", 0, 0)))))</f>
        <v>0</v>
      </c>
      <c r="AN847" s="181">
        <f>IF('Funding Allocation Parameters'!$C$8="Basic Library Subsidy", 0, IF('Funding Allocation Parameters'!$C$8="Grant funding", 0, IF('Funding Allocation Parameters'!$C$8="Other author funding",  MIN(AJ847*'Funding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7" s="181">
        <f>IF('Funding Allocation Parameters'!$C$8="Basic Library Subsidy", MIN(AK847*'Funding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MIN(AK847*VLOOKUP(CONCATENATE($A847, 'Funding Allocation Parameters'!$I$8), 'Library Subsidy Complex'!$C$2:$J$55, 6, FALSE), VLOOKUP(CONCATENATE($A847, 'Funding Allocation Parameters'!$I$8), 'Library Subsidy Complex'!$C$2:$J$55, 8, FALSE)), 0)))))</f>
        <v>0</v>
      </c>
      <c r="AP847" s="181">
        <f>IF('Funding Allocation Parameters'!$C$8="Basic Library Subsidy", 0, IF('Funding Allocation Parameters'!$C$8="Grant funding", 0, IF('Funding Allocation Parameters'!$C$8="Other author funding",  MIN(AK847*'Funding Allocation Parameters'!$E$8, 'Funding Allocation Parameters'!$G$8), IF('Funding Allocation Parameters'!$C$8="Any discretionary funds (grants if available, other if no grants)", MIN(AK847*'Funding Allocation Parameters'!$E$8, 'Funding Allocation Parameters'!$G$8), IF('Funding Allocation Parameters'!$C$8="Complex Library Subsidy", 0, 0)))))</f>
        <v>0</v>
      </c>
      <c r="AQ847" s="177">
        <f t="shared" si="413"/>
        <v>0</v>
      </c>
      <c r="AR847" s="177">
        <f t="shared" si="414"/>
        <v>0</v>
      </c>
      <c r="AS847" s="182">
        <f t="shared" si="415"/>
        <v>1189</v>
      </c>
      <c r="AT847" s="182">
        <f t="shared" si="416"/>
        <v>546.77260000000001</v>
      </c>
      <c r="AU847" s="182">
        <f t="shared" si="417"/>
        <v>0</v>
      </c>
      <c r="AV847" s="182">
        <f t="shared" si="418"/>
        <v>1189</v>
      </c>
      <c r="AW847" s="182">
        <f t="shared" si="419"/>
        <v>546.77260000000001</v>
      </c>
      <c r="AX847" s="183">
        <f t="shared" si="420"/>
        <v>0</v>
      </c>
      <c r="AY847" s="183">
        <f t="shared" si="421"/>
        <v>0</v>
      </c>
      <c r="AZ847" s="183">
        <f t="shared" si="422"/>
        <v>0</v>
      </c>
      <c r="BA847" s="183">
        <f t="shared" si="423"/>
        <v>1189</v>
      </c>
      <c r="BB847" s="183">
        <f t="shared" si="424"/>
        <v>546.77260000000001</v>
      </c>
      <c r="BC847" s="184">
        <f t="shared" si="425"/>
        <v>1189</v>
      </c>
      <c r="BD847" s="184">
        <f t="shared" si="426"/>
        <v>0</v>
      </c>
      <c r="BE847" s="184">
        <f t="shared" si="427"/>
        <v>0</v>
      </c>
      <c r="BF847" s="184">
        <f t="shared" si="428"/>
        <v>546.77260000000001</v>
      </c>
      <c r="BG847" s="102">
        <f t="shared" si="429"/>
        <v>0</v>
      </c>
      <c r="BH847" s="102">
        <f t="shared" si="430"/>
        <v>0</v>
      </c>
      <c r="BI847" s="102">
        <f t="shared" si="431"/>
        <v>0</v>
      </c>
      <c r="BJ847" s="102">
        <f t="shared" si="432"/>
        <v>0</v>
      </c>
      <c r="BK847" s="102">
        <f t="shared" si="433"/>
        <v>1</v>
      </c>
      <c r="BL847" s="102">
        <f t="shared" si="434"/>
        <v>0</v>
      </c>
      <c r="BN847" s="102"/>
    </row>
    <row r="848" spans="1:66" x14ac:dyDescent="0.25">
      <c r="A848" s="102" t="s">
        <v>17</v>
      </c>
      <c r="B848" s="102" t="s">
        <v>8</v>
      </c>
      <c r="C848" s="102" t="s">
        <v>8</v>
      </c>
      <c r="D848" s="102" t="s">
        <v>27</v>
      </c>
      <c r="E848" s="102" t="s">
        <v>1203</v>
      </c>
      <c r="F848" s="102" t="s">
        <v>1557</v>
      </c>
      <c r="G848" s="102">
        <v>1.3320000000000001</v>
      </c>
      <c r="H848" s="102">
        <v>1</v>
      </c>
      <c r="I848" s="102">
        <v>0</v>
      </c>
      <c r="J848" s="167">
        <f>IFERROR(H848*VLOOKUP(A848, 'Advanced Parameters'!$B$7:$G$20, 6, FALSE)*VLOOKUP(A848, 'Growth Parameters'!$B$6:$H$19, 6, FALSE), 0)</f>
        <v>1</v>
      </c>
      <c r="K848" s="167">
        <f>IFERROR(IF('Advanced Parameters'!$C$5="n",'Raw Data'!I848*VLOOKUP(A848,'Advanced Parameters'!$B$7:$G$20,6,FALSE),J848*VLOOKUP(A848,'Advanced Parameters'!$B$7:$G$20,2,FALSE))*VLOOKUP(A848, 'Growth Parameters'!$B$6:$H$19, 6, FALSE), 0)</f>
        <v>0</v>
      </c>
      <c r="L848" s="167">
        <f t="shared" si="404"/>
        <v>1</v>
      </c>
      <c r="M848" s="168">
        <f>IFERROR(IF(G848="NA","NA",IF(G848&gt;'APC Parameters'!$K$6+VLOOKUP('Raw Data'!A848, 'APC Parameters'!$H$7:$L$20, 4, FALSE), 'APC Parameters'!$L$6+VLOOKUP('Raw Data'!A848, 'APC Parameters'!$H$7:$L$20, 5, FALSE), G848*('APC Parameters'!$J$6+VLOOKUP('Raw Data'!A848, 'APC Parameters'!$H$7:$L$20, 3, FALSE))+'APC Parameters'!$I$6+VLOOKUP('Raw Data'!A848, 'APC Parameters'!$H$7:$L$20, 2, FALSE))), 0)</f>
        <v>2092.6008000000002</v>
      </c>
      <c r="N848" s="168">
        <f t="shared" si="405"/>
        <v>2092.6008000000002</v>
      </c>
      <c r="O848" s="168">
        <f>IFERROR(IF(M848="NA",VLOOKUP(D848,'Internal Calculations'!$B$10:$C$11,2,FALSE), M848)*VLOOKUP(A848, 'Growth Parameters'!$B$6:$H$19, 7, FALSE), 0)</f>
        <v>2092.6008000000002</v>
      </c>
      <c r="P848" s="177">
        <f t="shared" si="406"/>
        <v>2092.6008000000002</v>
      </c>
      <c r="Q848" s="178">
        <f>IF('Funding Allocation Parameters'!$C$5="Basic Library Subsidy", MIN(O848*('Funding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MIN($O848*(VLOOKUP(CONCATENATE($A848, 'Funding Allocation Parameters'!$I$5), 'Library Subsidy Complex'!$C$2:$J$55, 2, FALSE)), VLOOKUP(CONCATENATE($A848, 'Funding Allocation Parameters'!$I$5), 'Library Subsidy Complex'!$C$2:$J$55, 4, FALSE)), 0)))))</f>
        <v>1189</v>
      </c>
      <c r="R848" s="178">
        <f>IF('Funding Allocation Parameters'!$C$5="Basic Library Subsidy", 0, IF('Funding Allocation Parameters'!$C$5="Grant funding",MIN(O848*('Funding Allocation Parameters'!$E$5), 'Funding Allocation Parameters'!$G$5), IF('Funding Allocation Parameters'!$C$5="Other author funding", 0, IF('Funding Allocation Parameters'!$C$5="Any discretionary funds (grants if available, other if no grants)", MIN(O848*('Funding Allocation Parameters'!$E$5), 'Funding Allocation Parameters'!$G$5), IF('Funding Allocation Parameters'!$C$5="Complex Library Subsidy", 0, 0)))))</f>
        <v>0</v>
      </c>
      <c r="S848" s="178">
        <f>IF('Funding Allocation Parameters'!$C$5="Basic Library Subsidy", 0, IF('Funding Allocation Parameters'!$C$5="Grant funding", 0, IF('Funding Allocation Parameters'!$C$5="Other author funding",  MIN(O848*('Funding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8" s="178">
        <f>IF('Funding Allocation Parameters'!$C$5="Basic Library Subsidy", MIN(O848*('Funding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MIN($O848*(VLOOKUP(CONCATENATE($A848, 'Funding Allocation Parameters'!$I$5), 'Library Subsidy Complex'!$C$2:$J$55, 6, FALSE)), VLOOKUP(CONCATENATE($A848, 'Funding Allocation Parameters'!$I$5), 'Library Subsidy Complex'!$C$2:$J$55, 8, FALSE)), 0)))))</f>
        <v>1189</v>
      </c>
      <c r="U848" s="178">
        <f>IF('Funding Allocation Parameters'!$C$5="Basic Library Subsidy", 0, IF('Funding Allocation Parameters'!$C$5="Grant funding", 0, IF('Funding Allocation Parameters'!$C$5="Other author funding",  MIN(O848*('Funding Allocation Parameters'!$E$5), 'Funding Allocation Parameters'!$G$5), IF('Funding Allocation Parameters'!$C$5="Any discretionary funds (grants if available, other if no grants)", MIN(O848*('Funding Allocation Parameters'!$E$5), 'Funding Allocation Parameters'!$G$5), IF('Funding Allocation Parameters'!$C$5="Complex Library Subsidy", 0, 0)))))</f>
        <v>0</v>
      </c>
      <c r="V848" s="177">
        <f t="shared" si="407"/>
        <v>903.60080000000016</v>
      </c>
      <c r="W848" s="177">
        <f t="shared" si="408"/>
        <v>903.60080000000016</v>
      </c>
      <c r="X848" s="179">
        <f>IF('Funding Allocation Parameters'!$C$6="Basic Library Subsidy", MIN(V848*'Funding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MIN(V848*VLOOKUP(CONCATENATE($A848, 'Funding Allocation Parameters'!$I$6), 'Library Subsidy Complex'!$C$2:$J$55, 2, FALSE), VLOOKUP(CONCATENATE($A848, 'Funding Allocation Parameters'!$I$6), 'Library Subsidy Complex'!$C$2:$J$55, 4, FALSE)), 0)))))</f>
        <v>0</v>
      </c>
      <c r="Y848" s="179">
        <f>IF('Funding Allocation Parameters'!$C$6="Basic Library Subsidy", 0, IF('Funding Allocation Parameters'!$C$6="Grant funding",MIN(V848*'Funding Allocation Parameters'!$E$6, 'Funding Allocation Parameters'!$G$6), IF('Funding Allocation Parameters'!$C$6="Other author funding", 0, IF('Funding Allocation Parameters'!$C$6="Any discretionary funds (grants if available, other if no grants)", MIN(V848*'Funding Allocation Parameters'!$E$6, 'Funding Allocation Parameters'!$G$6), IF('Funding Allocation Parameters'!$C$6="Complex Library Subsidy", 0, 0)))))</f>
        <v>903.60080000000016</v>
      </c>
      <c r="Z848" s="179">
        <f>IF('Funding Allocation Parameters'!$C$6="Basic Library Subsidy", 0, IF('Funding Allocation Parameters'!$C$6="Grant funding", 0, IF('Funding Allocation Parameters'!$C$6="Other author funding",  MIN(V848*'Funding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8" s="179">
        <f>IF('Funding Allocation Parameters'!$C$6="Basic Library Subsidy", MIN(W848*'Funding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MIN(W848*VLOOKUP(CONCATENATE($A848, 'Funding Allocation Parameters'!$I$6), 'Library Subsidy Complex'!$C$2:$J$55, 6, FALSE), VLOOKUP(CONCATENATE($A848, 'Funding Allocation Parameters'!$I$6), 'Library Subsidy Complex'!$C$2:$J$55, 8, FALSE)), 0)))))</f>
        <v>0</v>
      </c>
      <c r="AB848" s="179">
        <f>IF('Funding Allocation Parameters'!$C$6="Basic Library Subsidy", 0, IF('Funding Allocation Parameters'!$C$6="Grant funding", 0, IF('Funding Allocation Parameters'!$C$6="Other author funding",  MIN(W848*'Funding Allocation Parameters'!$E$6, 'Funding Allocation Parameters'!$G$6), IF('Funding Allocation Parameters'!$C$6="Any discretionary funds (grants if available, other if no grants)", MIN(W848*'Funding Allocation Parameters'!$E$6, 'Funding Allocation Parameters'!$G$6), IF('Funding Allocation Parameters'!$C$6="Complex Library Subsidy", 0, 0)))))</f>
        <v>903.60080000000016</v>
      </c>
      <c r="AC848" s="177">
        <f t="shared" si="409"/>
        <v>0</v>
      </c>
      <c r="AD848" s="177">
        <f t="shared" si="410"/>
        <v>0</v>
      </c>
      <c r="AE848" s="180">
        <f>IF('Funding Allocation Parameters'!$C$7="Basic Library Subsidy", MIN(AC848*'Funding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MIN(AC848*VLOOKUP(CONCATENATE($A848, 'Funding Allocation Parameters'!$I$7), 'Library Subsidy Complex'!$C$2:$J$55, 2, FALSE), VLOOKUP(CONCATENATE($A848, 'Funding Allocation Parameters'!$I$7), 'Library Subsidy Complex'!$C$2:$J$55, 4, FALSE)), 0)))))</f>
        <v>0</v>
      </c>
      <c r="AF848" s="180">
        <f>IF('Funding Allocation Parameters'!$C$7="Basic Library Subsidy", 0, IF('Funding Allocation Parameters'!$C$7="Grant funding",MIN(AC848*'Funding Allocation Parameters'!$E$7, 'Funding Allocation Parameters'!$G$7), IF('Funding Allocation Parameters'!$C$7="Other author funding", 0, IF('Funding Allocation Parameters'!$C$7="Any discretionary funds (grants if available, other if no grants)", MIN(AC848*'Funding Allocation Parameters'!$E$7, 'Funding Allocation Parameters'!$G$7), IF('Funding Allocation Parameters'!$C$7="Complex Library Subsidy", 0, 0)))))</f>
        <v>0</v>
      </c>
      <c r="AG848" s="180">
        <f>IF('Funding Allocation Parameters'!$C$7="Basic Library Subsidy", 0, IF('Funding Allocation Parameters'!$C$7="Grant funding", 0, IF('Funding Allocation Parameters'!$C$7="Other author funding",  MIN(AC848*'Funding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8" s="180">
        <f>IF('Funding Allocation Parameters'!$C$7="Basic Library Subsidy", MIN(AD848*'Funding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MIN(AD848*VLOOKUP(CONCATENATE($A848, 'Funding Allocation Parameters'!$I$7), 'Library Subsidy Complex'!$C$2:$J$55, 6, FALSE), VLOOKUP(CONCATENATE($A848, 'Funding Allocation Parameters'!$I$7), 'Library Subsidy Complex'!$C$2:$J$55, 8, FALSE)), 0)))))</f>
        <v>0</v>
      </c>
      <c r="AI848" s="180">
        <f>IF('Funding Allocation Parameters'!$C$7="Basic Library Subsidy", 0, IF('Funding Allocation Parameters'!$C$7="Grant funding", 0, IF('Funding Allocation Parameters'!$C$7="Other author funding",  MIN(AD848*'Funding Allocation Parameters'!$E$7, 'Funding Allocation Parameters'!$G$7), IF('Funding Allocation Parameters'!$C$7="Any discretionary funds (grants if available, other if no grants)", MIN(AD848*'Funding Allocation Parameters'!$E$7, 'Funding Allocation Parameters'!$G$7), IF('Funding Allocation Parameters'!$C$7="Complex Library Subsidy", 0, 0)))))</f>
        <v>0</v>
      </c>
      <c r="AJ848" s="177">
        <f t="shared" si="411"/>
        <v>0</v>
      </c>
      <c r="AK848" s="177">
        <f t="shared" si="412"/>
        <v>0</v>
      </c>
      <c r="AL848" s="181">
        <f>IF('Funding Allocation Parameters'!$C$8="Basic Library Subsidy", MIN(AJ848*'Funding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MIN(AJ848*VLOOKUP(CONCATENATE($A848, 'Funding Allocation Parameters'!$I$8), 'Library Subsidy Complex'!$C$2:$J$55, 2, FALSE), VLOOKUP(CONCATENATE($A848, 'Funding Allocation Parameters'!$I$8), 'Library Subsidy Complex'!$C$2:$J$55, 4, FALSE)), 0)))))</f>
        <v>0</v>
      </c>
      <c r="AM848" s="181">
        <f>IF('Funding Allocation Parameters'!$C$8="Basic Library Subsidy", 0, IF('Funding Allocation Parameters'!$C$8="Grant funding",MIN(AJ848*'Funding Allocation Parameters'!$E$8, 'Funding Allocation Parameters'!$G$8), IF('Funding Allocation Parameters'!$C$8="Other author funding", 0, IF('Funding Allocation Parameters'!$C$8="Any discretionary funds (grants if available, other if no grants)", MIN(AJ848*'Funding Allocation Parameters'!$E$8, 'Funding Allocation Parameters'!$G$8), IF('Funding Allocation Parameters'!$C$8="Complex Library Subsidy", 0, 0)))))</f>
        <v>0</v>
      </c>
      <c r="AN848" s="181">
        <f>IF('Funding Allocation Parameters'!$C$8="Basic Library Subsidy", 0, IF('Funding Allocation Parameters'!$C$8="Grant funding", 0, IF('Funding Allocation Parameters'!$C$8="Other author funding",  MIN(AJ848*'Funding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8" s="181">
        <f>IF('Funding Allocation Parameters'!$C$8="Basic Library Subsidy", MIN(AK848*'Funding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MIN(AK848*VLOOKUP(CONCATENATE($A848, 'Funding Allocation Parameters'!$I$8), 'Library Subsidy Complex'!$C$2:$J$55, 6, FALSE), VLOOKUP(CONCATENATE($A848, 'Funding Allocation Parameters'!$I$8), 'Library Subsidy Complex'!$C$2:$J$55, 8, FALSE)), 0)))))</f>
        <v>0</v>
      </c>
      <c r="AP848" s="181">
        <f>IF('Funding Allocation Parameters'!$C$8="Basic Library Subsidy", 0, IF('Funding Allocation Parameters'!$C$8="Grant funding", 0, IF('Funding Allocation Parameters'!$C$8="Other author funding",  MIN(AK848*'Funding Allocation Parameters'!$E$8, 'Funding Allocation Parameters'!$G$8), IF('Funding Allocation Parameters'!$C$8="Any discretionary funds (grants if available, other if no grants)", MIN(AK848*'Funding Allocation Parameters'!$E$8, 'Funding Allocation Parameters'!$G$8), IF('Funding Allocation Parameters'!$C$8="Complex Library Subsidy", 0, 0)))))</f>
        <v>0</v>
      </c>
      <c r="AQ848" s="177">
        <f t="shared" si="413"/>
        <v>0</v>
      </c>
      <c r="AR848" s="177">
        <f t="shared" si="414"/>
        <v>0</v>
      </c>
      <c r="AS848" s="182">
        <f t="shared" si="415"/>
        <v>1189</v>
      </c>
      <c r="AT848" s="182">
        <f t="shared" si="416"/>
        <v>903.60080000000016</v>
      </c>
      <c r="AU848" s="182">
        <f t="shared" si="417"/>
        <v>0</v>
      </c>
      <c r="AV848" s="182">
        <f t="shared" si="418"/>
        <v>1189</v>
      </c>
      <c r="AW848" s="182">
        <f t="shared" si="419"/>
        <v>903.60080000000016</v>
      </c>
      <c r="AX848" s="183">
        <f t="shared" si="420"/>
        <v>0</v>
      </c>
      <c r="AY848" s="183">
        <f t="shared" si="421"/>
        <v>0</v>
      </c>
      <c r="AZ848" s="183">
        <f t="shared" si="422"/>
        <v>0</v>
      </c>
      <c r="BA848" s="183">
        <f t="shared" si="423"/>
        <v>1189</v>
      </c>
      <c r="BB848" s="183">
        <f t="shared" si="424"/>
        <v>903.60080000000016</v>
      </c>
      <c r="BC848" s="184">
        <f t="shared" si="425"/>
        <v>1189</v>
      </c>
      <c r="BD848" s="184">
        <f t="shared" si="426"/>
        <v>0</v>
      </c>
      <c r="BE848" s="184">
        <f t="shared" si="427"/>
        <v>0</v>
      </c>
      <c r="BF848" s="184">
        <f t="shared" si="428"/>
        <v>903.60080000000016</v>
      </c>
      <c r="BG848" s="102">
        <f t="shared" si="429"/>
        <v>0</v>
      </c>
      <c r="BH848" s="102">
        <f t="shared" si="430"/>
        <v>0</v>
      </c>
      <c r="BI848" s="102">
        <f t="shared" si="431"/>
        <v>0</v>
      </c>
      <c r="BJ848" s="102">
        <f t="shared" si="432"/>
        <v>0</v>
      </c>
      <c r="BK848" s="102">
        <f t="shared" si="433"/>
        <v>1</v>
      </c>
      <c r="BL848" s="102">
        <f t="shared" si="434"/>
        <v>0</v>
      </c>
      <c r="BN848" s="102"/>
    </row>
    <row r="849" spans="1:66" x14ac:dyDescent="0.25">
      <c r="A849" s="102" t="s">
        <v>18</v>
      </c>
      <c r="B849" s="102" t="s">
        <v>8</v>
      </c>
      <c r="C849" s="102" t="s">
        <v>8</v>
      </c>
      <c r="D849" s="102" t="s">
        <v>27</v>
      </c>
      <c r="E849" s="102" t="s">
        <v>416</v>
      </c>
      <c r="F849" s="102" t="s">
        <v>1558</v>
      </c>
      <c r="G849" s="102">
        <v>1.5369999999999999</v>
      </c>
      <c r="H849" s="102">
        <v>1</v>
      </c>
      <c r="I849" s="102">
        <v>1</v>
      </c>
      <c r="J849" s="167">
        <f>IFERROR(H849*VLOOKUP(A849, 'Advanced Parameters'!$B$7:$G$20, 6, FALSE)*VLOOKUP(A849, 'Growth Parameters'!$B$6:$H$19, 6, FALSE), 0)</f>
        <v>1</v>
      </c>
      <c r="K849" s="167">
        <f>IFERROR(IF('Advanced Parameters'!$C$5="n",'Raw Data'!I849*VLOOKUP(A849,'Advanced Parameters'!$B$7:$G$20,6,FALSE),J849*VLOOKUP(A849,'Advanced Parameters'!$B$7:$G$20,2,FALSE))*VLOOKUP(A849, 'Growth Parameters'!$B$6:$H$19, 6, FALSE), 0)</f>
        <v>1</v>
      </c>
      <c r="L849" s="167">
        <f t="shared" si="404"/>
        <v>0</v>
      </c>
      <c r="M849" s="168">
        <f>IFERROR(IF(G849="NA","NA",IF(G849&gt;'APC Parameters'!$K$6+VLOOKUP('Raw Data'!A849, 'APC Parameters'!$H$7:$L$20, 4, FALSE), 'APC Parameters'!$L$6+VLOOKUP('Raw Data'!A849, 'APC Parameters'!$H$7:$L$20, 5, FALSE), G849*('APC Parameters'!$J$6+VLOOKUP('Raw Data'!A849, 'APC Parameters'!$H$7:$L$20, 3, FALSE))+'APC Parameters'!$I$6+VLOOKUP('Raw Data'!A849, 'APC Parameters'!$H$7:$L$20, 2, FALSE))), 0)</f>
        <v>2238.0277999999998</v>
      </c>
      <c r="N849" s="168">
        <f t="shared" si="405"/>
        <v>2238.0277999999998</v>
      </c>
      <c r="O849" s="168">
        <f>IFERROR(IF(M849="NA",VLOOKUP(D849,'Internal Calculations'!$B$10:$C$11,2,FALSE), M849)*VLOOKUP(A849, 'Growth Parameters'!$B$6:$H$19, 7, FALSE), 0)</f>
        <v>2238.0277999999998</v>
      </c>
      <c r="P849" s="177">
        <f t="shared" si="406"/>
        <v>2238.0277999999998</v>
      </c>
      <c r="Q849" s="178">
        <f>IF('Funding Allocation Parameters'!$C$5="Basic Library Subsidy", MIN(O849*('Funding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MIN($O849*(VLOOKUP(CONCATENATE($A849, 'Funding Allocation Parameters'!$I$5), 'Library Subsidy Complex'!$C$2:$J$55, 2, FALSE)), VLOOKUP(CONCATENATE($A849, 'Funding Allocation Parameters'!$I$5), 'Library Subsidy Complex'!$C$2:$J$55, 4, FALSE)), 0)))))</f>
        <v>1189</v>
      </c>
      <c r="R849" s="178">
        <f>IF('Funding Allocation Parameters'!$C$5="Basic Library Subsidy", 0, IF('Funding Allocation Parameters'!$C$5="Grant funding",MIN(O849*('Funding Allocation Parameters'!$E$5), 'Funding Allocation Parameters'!$G$5), IF('Funding Allocation Parameters'!$C$5="Other author funding", 0, IF('Funding Allocation Parameters'!$C$5="Any discretionary funds (grants if available, other if no grants)", MIN(O849*('Funding Allocation Parameters'!$E$5), 'Funding Allocation Parameters'!$G$5), IF('Funding Allocation Parameters'!$C$5="Complex Library Subsidy", 0, 0)))))</f>
        <v>0</v>
      </c>
      <c r="S849" s="178">
        <f>IF('Funding Allocation Parameters'!$C$5="Basic Library Subsidy", 0, IF('Funding Allocation Parameters'!$C$5="Grant funding", 0, IF('Funding Allocation Parameters'!$C$5="Other author funding",  MIN(O849*('Funding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49" s="178">
        <f>IF('Funding Allocation Parameters'!$C$5="Basic Library Subsidy", MIN(O849*('Funding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MIN($O849*(VLOOKUP(CONCATENATE($A849, 'Funding Allocation Parameters'!$I$5), 'Library Subsidy Complex'!$C$2:$J$55, 6, FALSE)), VLOOKUP(CONCATENATE($A849, 'Funding Allocation Parameters'!$I$5), 'Library Subsidy Complex'!$C$2:$J$55, 8, FALSE)), 0)))))</f>
        <v>1189</v>
      </c>
      <c r="U849" s="178">
        <f>IF('Funding Allocation Parameters'!$C$5="Basic Library Subsidy", 0, IF('Funding Allocation Parameters'!$C$5="Grant funding", 0, IF('Funding Allocation Parameters'!$C$5="Other author funding",  MIN(O849*('Funding Allocation Parameters'!$E$5), 'Funding Allocation Parameters'!$G$5), IF('Funding Allocation Parameters'!$C$5="Any discretionary funds (grants if available, other if no grants)", MIN(O849*('Funding Allocation Parameters'!$E$5), 'Funding Allocation Parameters'!$G$5), IF('Funding Allocation Parameters'!$C$5="Complex Library Subsidy", 0, 0)))))</f>
        <v>0</v>
      </c>
      <c r="V849" s="177">
        <f t="shared" si="407"/>
        <v>1049.0277999999998</v>
      </c>
      <c r="W849" s="177">
        <f t="shared" si="408"/>
        <v>1049.0277999999998</v>
      </c>
      <c r="X849" s="179">
        <f>IF('Funding Allocation Parameters'!$C$6="Basic Library Subsidy", MIN(V849*'Funding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MIN(V849*VLOOKUP(CONCATENATE($A849, 'Funding Allocation Parameters'!$I$6), 'Library Subsidy Complex'!$C$2:$J$55, 2, FALSE), VLOOKUP(CONCATENATE($A849, 'Funding Allocation Parameters'!$I$6), 'Library Subsidy Complex'!$C$2:$J$55, 4, FALSE)), 0)))))</f>
        <v>0</v>
      </c>
      <c r="Y849" s="179">
        <f>IF('Funding Allocation Parameters'!$C$6="Basic Library Subsidy", 0, IF('Funding Allocation Parameters'!$C$6="Grant funding",MIN(V849*'Funding Allocation Parameters'!$E$6, 'Funding Allocation Parameters'!$G$6), IF('Funding Allocation Parameters'!$C$6="Other author funding", 0, IF('Funding Allocation Parameters'!$C$6="Any discretionary funds (grants if available, other if no grants)", MIN(V849*'Funding Allocation Parameters'!$E$6, 'Funding Allocation Parameters'!$G$6), IF('Funding Allocation Parameters'!$C$6="Complex Library Subsidy", 0, 0)))))</f>
        <v>1049.0277999999998</v>
      </c>
      <c r="Z849" s="179">
        <f>IF('Funding Allocation Parameters'!$C$6="Basic Library Subsidy", 0, IF('Funding Allocation Parameters'!$C$6="Grant funding", 0, IF('Funding Allocation Parameters'!$C$6="Other author funding",  MIN(V849*'Funding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49" s="179">
        <f>IF('Funding Allocation Parameters'!$C$6="Basic Library Subsidy", MIN(W849*'Funding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MIN(W849*VLOOKUP(CONCATENATE($A849, 'Funding Allocation Parameters'!$I$6), 'Library Subsidy Complex'!$C$2:$J$55, 6, FALSE), VLOOKUP(CONCATENATE($A849, 'Funding Allocation Parameters'!$I$6), 'Library Subsidy Complex'!$C$2:$J$55, 8, FALSE)), 0)))))</f>
        <v>0</v>
      </c>
      <c r="AB849" s="179">
        <f>IF('Funding Allocation Parameters'!$C$6="Basic Library Subsidy", 0, IF('Funding Allocation Parameters'!$C$6="Grant funding", 0, IF('Funding Allocation Parameters'!$C$6="Other author funding",  MIN(W849*'Funding Allocation Parameters'!$E$6, 'Funding Allocation Parameters'!$G$6), IF('Funding Allocation Parameters'!$C$6="Any discretionary funds (grants if available, other if no grants)", MIN(W849*'Funding Allocation Parameters'!$E$6, 'Funding Allocation Parameters'!$G$6), IF('Funding Allocation Parameters'!$C$6="Complex Library Subsidy", 0, 0)))))</f>
        <v>1049.0277999999998</v>
      </c>
      <c r="AC849" s="177">
        <f t="shared" si="409"/>
        <v>0</v>
      </c>
      <c r="AD849" s="177">
        <f t="shared" si="410"/>
        <v>0</v>
      </c>
      <c r="AE849" s="180">
        <f>IF('Funding Allocation Parameters'!$C$7="Basic Library Subsidy", MIN(AC849*'Funding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MIN(AC849*VLOOKUP(CONCATENATE($A849, 'Funding Allocation Parameters'!$I$7), 'Library Subsidy Complex'!$C$2:$J$55, 2, FALSE), VLOOKUP(CONCATENATE($A849, 'Funding Allocation Parameters'!$I$7), 'Library Subsidy Complex'!$C$2:$J$55, 4, FALSE)), 0)))))</f>
        <v>0</v>
      </c>
      <c r="AF849" s="180">
        <f>IF('Funding Allocation Parameters'!$C$7="Basic Library Subsidy", 0, IF('Funding Allocation Parameters'!$C$7="Grant funding",MIN(AC849*'Funding Allocation Parameters'!$E$7, 'Funding Allocation Parameters'!$G$7), IF('Funding Allocation Parameters'!$C$7="Other author funding", 0, IF('Funding Allocation Parameters'!$C$7="Any discretionary funds (grants if available, other if no grants)", MIN(AC849*'Funding Allocation Parameters'!$E$7, 'Funding Allocation Parameters'!$G$7), IF('Funding Allocation Parameters'!$C$7="Complex Library Subsidy", 0, 0)))))</f>
        <v>0</v>
      </c>
      <c r="AG849" s="180">
        <f>IF('Funding Allocation Parameters'!$C$7="Basic Library Subsidy", 0, IF('Funding Allocation Parameters'!$C$7="Grant funding", 0, IF('Funding Allocation Parameters'!$C$7="Other author funding",  MIN(AC849*'Funding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49" s="180">
        <f>IF('Funding Allocation Parameters'!$C$7="Basic Library Subsidy", MIN(AD849*'Funding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MIN(AD849*VLOOKUP(CONCATENATE($A849, 'Funding Allocation Parameters'!$I$7), 'Library Subsidy Complex'!$C$2:$J$55, 6, FALSE), VLOOKUP(CONCATENATE($A849, 'Funding Allocation Parameters'!$I$7), 'Library Subsidy Complex'!$C$2:$J$55, 8, FALSE)), 0)))))</f>
        <v>0</v>
      </c>
      <c r="AI849" s="180">
        <f>IF('Funding Allocation Parameters'!$C$7="Basic Library Subsidy", 0, IF('Funding Allocation Parameters'!$C$7="Grant funding", 0, IF('Funding Allocation Parameters'!$C$7="Other author funding",  MIN(AD849*'Funding Allocation Parameters'!$E$7, 'Funding Allocation Parameters'!$G$7), IF('Funding Allocation Parameters'!$C$7="Any discretionary funds (grants if available, other if no grants)", MIN(AD849*'Funding Allocation Parameters'!$E$7, 'Funding Allocation Parameters'!$G$7), IF('Funding Allocation Parameters'!$C$7="Complex Library Subsidy", 0, 0)))))</f>
        <v>0</v>
      </c>
      <c r="AJ849" s="177">
        <f t="shared" si="411"/>
        <v>0</v>
      </c>
      <c r="AK849" s="177">
        <f t="shared" si="412"/>
        <v>0</v>
      </c>
      <c r="AL849" s="181">
        <f>IF('Funding Allocation Parameters'!$C$8="Basic Library Subsidy", MIN(AJ849*'Funding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MIN(AJ849*VLOOKUP(CONCATENATE($A849, 'Funding Allocation Parameters'!$I$8), 'Library Subsidy Complex'!$C$2:$J$55, 2, FALSE), VLOOKUP(CONCATENATE($A849, 'Funding Allocation Parameters'!$I$8), 'Library Subsidy Complex'!$C$2:$J$55, 4, FALSE)), 0)))))</f>
        <v>0</v>
      </c>
      <c r="AM849" s="181">
        <f>IF('Funding Allocation Parameters'!$C$8="Basic Library Subsidy", 0, IF('Funding Allocation Parameters'!$C$8="Grant funding",MIN(AJ849*'Funding Allocation Parameters'!$E$8, 'Funding Allocation Parameters'!$G$8), IF('Funding Allocation Parameters'!$C$8="Other author funding", 0, IF('Funding Allocation Parameters'!$C$8="Any discretionary funds (grants if available, other if no grants)", MIN(AJ849*'Funding Allocation Parameters'!$E$8, 'Funding Allocation Parameters'!$G$8), IF('Funding Allocation Parameters'!$C$8="Complex Library Subsidy", 0, 0)))))</f>
        <v>0</v>
      </c>
      <c r="AN849" s="181">
        <f>IF('Funding Allocation Parameters'!$C$8="Basic Library Subsidy", 0, IF('Funding Allocation Parameters'!$C$8="Grant funding", 0, IF('Funding Allocation Parameters'!$C$8="Other author funding",  MIN(AJ849*'Funding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49" s="181">
        <f>IF('Funding Allocation Parameters'!$C$8="Basic Library Subsidy", MIN(AK849*'Funding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MIN(AK849*VLOOKUP(CONCATENATE($A849, 'Funding Allocation Parameters'!$I$8), 'Library Subsidy Complex'!$C$2:$J$55, 6, FALSE), VLOOKUP(CONCATENATE($A849, 'Funding Allocation Parameters'!$I$8), 'Library Subsidy Complex'!$C$2:$J$55, 8, FALSE)), 0)))))</f>
        <v>0</v>
      </c>
      <c r="AP849" s="181">
        <f>IF('Funding Allocation Parameters'!$C$8="Basic Library Subsidy", 0, IF('Funding Allocation Parameters'!$C$8="Grant funding", 0, IF('Funding Allocation Parameters'!$C$8="Other author funding",  MIN(AK849*'Funding Allocation Parameters'!$E$8, 'Funding Allocation Parameters'!$G$8), IF('Funding Allocation Parameters'!$C$8="Any discretionary funds (grants if available, other if no grants)", MIN(AK849*'Funding Allocation Parameters'!$E$8, 'Funding Allocation Parameters'!$G$8), IF('Funding Allocation Parameters'!$C$8="Complex Library Subsidy", 0, 0)))))</f>
        <v>0</v>
      </c>
      <c r="AQ849" s="177">
        <f t="shared" si="413"/>
        <v>0</v>
      </c>
      <c r="AR849" s="177">
        <f t="shared" si="414"/>
        <v>0</v>
      </c>
      <c r="AS849" s="182">
        <f t="shared" si="415"/>
        <v>1189</v>
      </c>
      <c r="AT849" s="182">
        <f t="shared" si="416"/>
        <v>1049.0277999999998</v>
      </c>
      <c r="AU849" s="182">
        <f t="shared" si="417"/>
        <v>0</v>
      </c>
      <c r="AV849" s="182">
        <f t="shared" si="418"/>
        <v>1189</v>
      </c>
      <c r="AW849" s="182">
        <f t="shared" si="419"/>
        <v>1049.0277999999998</v>
      </c>
      <c r="AX849" s="183">
        <f t="shared" si="420"/>
        <v>1189</v>
      </c>
      <c r="AY849" s="183">
        <f t="shared" si="421"/>
        <v>1049.0277999999998</v>
      </c>
      <c r="AZ849" s="183">
        <f t="shared" si="422"/>
        <v>0</v>
      </c>
      <c r="BA849" s="183">
        <f t="shared" si="423"/>
        <v>0</v>
      </c>
      <c r="BB849" s="183">
        <f t="shared" si="424"/>
        <v>0</v>
      </c>
      <c r="BC849" s="184">
        <f t="shared" si="425"/>
        <v>1189</v>
      </c>
      <c r="BD849" s="184">
        <f t="shared" si="426"/>
        <v>0</v>
      </c>
      <c r="BE849" s="184">
        <f t="shared" si="427"/>
        <v>1049.0277999999998</v>
      </c>
      <c r="BF849" s="184">
        <f t="shared" si="428"/>
        <v>0</v>
      </c>
      <c r="BG849" s="102">
        <f t="shared" si="429"/>
        <v>0</v>
      </c>
      <c r="BH849" s="102">
        <f t="shared" si="430"/>
        <v>0</v>
      </c>
      <c r="BI849" s="102">
        <f t="shared" si="431"/>
        <v>0</v>
      </c>
      <c r="BJ849" s="102">
        <f t="shared" si="432"/>
        <v>1</v>
      </c>
      <c r="BK849" s="102">
        <f t="shared" si="433"/>
        <v>0</v>
      </c>
      <c r="BL849" s="102">
        <f t="shared" si="434"/>
        <v>0</v>
      </c>
      <c r="BN849" s="102"/>
    </row>
    <row r="850" spans="1:66" x14ac:dyDescent="0.25">
      <c r="A850" s="102" t="s">
        <v>26</v>
      </c>
      <c r="B850" s="102" t="s">
        <v>8</v>
      </c>
      <c r="C850" s="102" t="s">
        <v>8</v>
      </c>
      <c r="D850" s="102" t="s">
        <v>27</v>
      </c>
      <c r="E850" s="102" t="s">
        <v>1559</v>
      </c>
      <c r="F850" s="102" t="s">
        <v>1560</v>
      </c>
      <c r="G850" s="102">
        <v>0.86399999999999999</v>
      </c>
      <c r="H850" s="102">
        <v>1</v>
      </c>
      <c r="I850" s="102">
        <v>0.41699999999999998</v>
      </c>
      <c r="J850" s="167">
        <f>IFERROR(H850*VLOOKUP(A850, 'Advanced Parameters'!$B$7:$G$20, 6, FALSE)*VLOOKUP(A850, 'Growth Parameters'!$B$6:$H$19, 6, FALSE), 0)</f>
        <v>1</v>
      </c>
      <c r="K850" s="167">
        <f>IFERROR(IF('Advanced Parameters'!$C$5="n",'Raw Data'!I850*VLOOKUP(A850,'Advanced Parameters'!$B$7:$G$20,6,FALSE),J850*VLOOKUP(A850,'Advanced Parameters'!$B$7:$G$20,2,FALSE))*VLOOKUP(A850, 'Growth Parameters'!$B$6:$H$19, 6, FALSE), 0)</f>
        <v>0.41699999999999998</v>
      </c>
      <c r="L850" s="167">
        <f t="shared" si="404"/>
        <v>0.58299999999999996</v>
      </c>
      <c r="M850" s="168">
        <f>IFERROR(IF(G850="NA","NA",IF(G850&gt;'APC Parameters'!$K$6+VLOOKUP('Raw Data'!A850, 'APC Parameters'!$H$7:$L$20, 4, FALSE), 'APC Parameters'!$L$6+VLOOKUP('Raw Data'!A850, 'APC Parameters'!$H$7:$L$20, 5, FALSE), G850*('APC Parameters'!$J$6+VLOOKUP('Raw Data'!A850, 'APC Parameters'!$H$7:$L$20, 3, FALSE))+'APC Parameters'!$I$6+VLOOKUP('Raw Data'!A850, 'APC Parameters'!$H$7:$L$20, 2, FALSE))), 0)</f>
        <v>1760.6016</v>
      </c>
      <c r="N850" s="168">
        <f t="shared" si="405"/>
        <v>1760.6016</v>
      </c>
      <c r="O850" s="168">
        <f>IFERROR(IF(M850="NA",VLOOKUP(D850,'Internal Calculations'!$B$10:$C$11,2,FALSE), M850)*VLOOKUP(A850, 'Growth Parameters'!$B$6:$H$19, 7, FALSE), 0)</f>
        <v>1760.6016</v>
      </c>
      <c r="P850" s="177">
        <f t="shared" si="406"/>
        <v>1760.6016</v>
      </c>
      <c r="Q850" s="178">
        <f>IF('Funding Allocation Parameters'!$C$5="Basic Library Subsidy", MIN(O850*('Funding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MIN($O850*(VLOOKUP(CONCATENATE($A850, 'Funding Allocation Parameters'!$I$5), 'Library Subsidy Complex'!$C$2:$J$55, 2, FALSE)), VLOOKUP(CONCATENATE($A850, 'Funding Allocation Parameters'!$I$5), 'Library Subsidy Complex'!$C$2:$J$55, 4, FALSE)), 0)))))</f>
        <v>1189</v>
      </c>
      <c r="R850" s="178">
        <f>IF('Funding Allocation Parameters'!$C$5="Basic Library Subsidy", 0, IF('Funding Allocation Parameters'!$C$5="Grant funding",MIN(O850*('Funding Allocation Parameters'!$E$5), 'Funding Allocation Parameters'!$G$5), IF('Funding Allocation Parameters'!$C$5="Other author funding", 0, IF('Funding Allocation Parameters'!$C$5="Any discretionary funds (grants if available, other if no grants)", MIN(O850*('Funding Allocation Parameters'!$E$5), 'Funding Allocation Parameters'!$G$5), IF('Funding Allocation Parameters'!$C$5="Complex Library Subsidy", 0, 0)))))</f>
        <v>0</v>
      </c>
      <c r="S850" s="178">
        <f>IF('Funding Allocation Parameters'!$C$5="Basic Library Subsidy", 0, IF('Funding Allocation Parameters'!$C$5="Grant funding", 0, IF('Funding Allocation Parameters'!$C$5="Other author funding",  MIN(O850*('Funding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0" s="178">
        <f>IF('Funding Allocation Parameters'!$C$5="Basic Library Subsidy", MIN(O850*('Funding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MIN($O850*(VLOOKUP(CONCATENATE($A850, 'Funding Allocation Parameters'!$I$5), 'Library Subsidy Complex'!$C$2:$J$55, 6, FALSE)), VLOOKUP(CONCATENATE($A850, 'Funding Allocation Parameters'!$I$5), 'Library Subsidy Complex'!$C$2:$J$55, 8, FALSE)), 0)))))</f>
        <v>1189</v>
      </c>
      <c r="U850" s="178">
        <f>IF('Funding Allocation Parameters'!$C$5="Basic Library Subsidy", 0, IF('Funding Allocation Parameters'!$C$5="Grant funding", 0, IF('Funding Allocation Parameters'!$C$5="Other author funding",  MIN(O850*('Funding Allocation Parameters'!$E$5), 'Funding Allocation Parameters'!$G$5), IF('Funding Allocation Parameters'!$C$5="Any discretionary funds (grants if available, other if no grants)", MIN(O850*('Funding Allocation Parameters'!$E$5), 'Funding Allocation Parameters'!$G$5), IF('Funding Allocation Parameters'!$C$5="Complex Library Subsidy", 0, 0)))))</f>
        <v>0</v>
      </c>
      <c r="V850" s="177">
        <f t="shared" si="407"/>
        <v>571.60159999999996</v>
      </c>
      <c r="W850" s="177">
        <f t="shared" si="408"/>
        <v>571.60159999999996</v>
      </c>
      <c r="X850" s="179">
        <f>IF('Funding Allocation Parameters'!$C$6="Basic Library Subsidy", MIN(V850*'Funding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MIN(V850*VLOOKUP(CONCATENATE($A850, 'Funding Allocation Parameters'!$I$6), 'Library Subsidy Complex'!$C$2:$J$55, 2, FALSE), VLOOKUP(CONCATENATE($A850, 'Funding Allocation Parameters'!$I$6), 'Library Subsidy Complex'!$C$2:$J$55, 4, FALSE)), 0)))))</f>
        <v>0</v>
      </c>
      <c r="Y850" s="179">
        <f>IF('Funding Allocation Parameters'!$C$6="Basic Library Subsidy", 0, IF('Funding Allocation Parameters'!$C$6="Grant funding",MIN(V850*'Funding Allocation Parameters'!$E$6, 'Funding Allocation Parameters'!$G$6), IF('Funding Allocation Parameters'!$C$6="Other author funding", 0, IF('Funding Allocation Parameters'!$C$6="Any discretionary funds (grants if available, other if no grants)", MIN(V850*'Funding Allocation Parameters'!$E$6, 'Funding Allocation Parameters'!$G$6), IF('Funding Allocation Parameters'!$C$6="Complex Library Subsidy", 0, 0)))))</f>
        <v>571.60159999999996</v>
      </c>
      <c r="Z850" s="179">
        <f>IF('Funding Allocation Parameters'!$C$6="Basic Library Subsidy", 0, IF('Funding Allocation Parameters'!$C$6="Grant funding", 0, IF('Funding Allocation Parameters'!$C$6="Other author funding",  MIN(V850*'Funding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0" s="179">
        <f>IF('Funding Allocation Parameters'!$C$6="Basic Library Subsidy", MIN(W850*'Funding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MIN(W850*VLOOKUP(CONCATENATE($A850, 'Funding Allocation Parameters'!$I$6), 'Library Subsidy Complex'!$C$2:$J$55, 6, FALSE), VLOOKUP(CONCATENATE($A850, 'Funding Allocation Parameters'!$I$6), 'Library Subsidy Complex'!$C$2:$J$55, 8, FALSE)), 0)))))</f>
        <v>0</v>
      </c>
      <c r="AB850" s="179">
        <f>IF('Funding Allocation Parameters'!$C$6="Basic Library Subsidy", 0, IF('Funding Allocation Parameters'!$C$6="Grant funding", 0, IF('Funding Allocation Parameters'!$C$6="Other author funding",  MIN(W850*'Funding Allocation Parameters'!$E$6, 'Funding Allocation Parameters'!$G$6), IF('Funding Allocation Parameters'!$C$6="Any discretionary funds (grants if available, other if no grants)", MIN(W850*'Funding Allocation Parameters'!$E$6, 'Funding Allocation Parameters'!$G$6), IF('Funding Allocation Parameters'!$C$6="Complex Library Subsidy", 0, 0)))))</f>
        <v>571.60159999999996</v>
      </c>
      <c r="AC850" s="177">
        <f t="shared" si="409"/>
        <v>0</v>
      </c>
      <c r="AD850" s="177">
        <f t="shared" si="410"/>
        <v>0</v>
      </c>
      <c r="AE850" s="180">
        <f>IF('Funding Allocation Parameters'!$C$7="Basic Library Subsidy", MIN(AC850*'Funding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MIN(AC850*VLOOKUP(CONCATENATE($A850, 'Funding Allocation Parameters'!$I$7), 'Library Subsidy Complex'!$C$2:$J$55, 2, FALSE), VLOOKUP(CONCATENATE($A850, 'Funding Allocation Parameters'!$I$7), 'Library Subsidy Complex'!$C$2:$J$55, 4, FALSE)), 0)))))</f>
        <v>0</v>
      </c>
      <c r="AF850" s="180">
        <f>IF('Funding Allocation Parameters'!$C$7="Basic Library Subsidy", 0, IF('Funding Allocation Parameters'!$C$7="Grant funding",MIN(AC850*'Funding Allocation Parameters'!$E$7, 'Funding Allocation Parameters'!$G$7), IF('Funding Allocation Parameters'!$C$7="Other author funding", 0, IF('Funding Allocation Parameters'!$C$7="Any discretionary funds (grants if available, other if no grants)", MIN(AC850*'Funding Allocation Parameters'!$E$7, 'Funding Allocation Parameters'!$G$7), IF('Funding Allocation Parameters'!$C$7="Complex Library Subsidy", 0, 0)))))</f>
        <v>0</v>
      </c>
      <c r="AG850" s="180">
        <f>IF('Funding Allocation Parameters'!$C$7="Basic Library Subsidy", 0, IF('Funding Allocation Parameters'!$C$7="Grant funding", 0, IF('Funding Allocation Parameters'!$C$7="Other author funding",  MIN(AC850*'Funding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0" s="180">
        <f>IF('Funding Allocation Parameters'!$C$7="Basic Library Subsidy", MIN(AD850*'Funding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MIN(AD850*VLOOKUP(CONCATENATE($A850, 'Funding Allocation Parameters'!$I$7), 'Library Subsidy Complex'!$C$2:$J$55, 6, FALSE), VLOOKUP(CONCATENATE($A850, 'Funding Allocation Parameters'!$I$7), 'Library Subsidy Complex'!$C$2:$J$55, 8, FALSE)), 0)))))</f>
        <v>0</v>
      </c>
      <c r="AI850" s="180">
        <f>IF('Funding Allocation Parameters'!$C$7="Basic Library Subsidy", 0, IF('Funding Allocation Parameters'!$C$7="Grant funding", 0, IF('Funding Allocation Parameters'!$C$7="Other author funding",  MIN(AD850*'Funding Allocation Parameters'!$E$7, 'Funding Allocation Parameters'!$G$7), IF('Funding Allocation Parameters'!$C$7="Any discretionary funds (grants if available, other if no grants)", MIN(AD850*'Funding Allocation Parameters'!$E$7, 'Funding Allocation Parameters'!$G$7), IF('Funding Allocation Parameters'!$C$7="Complex Library Subsidy", 0, 0)))))</f>
        <v>0</v>
      </c>
      <c r="AJ850" s="177">
        <f t="shared" si="411"/>
        <v>0</v>
      </c>
      <c r="AK850" s="177">
        <f t="shared" si="412"/>
        <v>0</v>
      </c>
      <c r="AL850" s="181">
        <f>IF('Funding Allocation Parameters'!$C$8="Basic Library Subsidy", MIN(AJ850*'Funding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MIN(AJ850*VLOOKUP(CONCATENATE($A850, 'Funding Allocation Parameters'!$I$8), 'Library Subsidy Complex'!$C$2:$J$55, 2, FALSE), VLOOKUP(CONCATENATE($A850, 'Funding Allocation Parameters'!$I$8), 'Library Subsidy Complex'!$C$2:$J$55, 4, FALSE)), 0)))))</f>
        <v>0</v>
      </c>
      <c r="AM850" s="181">
        <f>IF('Funding Allocation Parameters'!$C$8="Basic Library Subsidy", 0, IF('Funding Allocation Parameters'!$C$8="Grant funding",MIN(AJ850*'Funding Allocation Parameters'!$E$8, 'Funding Allocation Parameters'!$G$8), IF('Funding Allocation Parameters'!$C$8="Other author funding", 0, IF('Funding Allocation Parameters'!$C$8="Any discretionary funds (grants if available, other if no grants)", MIN(AJ850*'Funding Allocation Parameters'!$E$8, 'Funding Allocation Parameters'!$G$8), IF('Funding Allocation Parameters'!$C$8="Complex Library Subsidy", 0, 0)))))</f>
        <v>0</v>
      </c>
      <c r="AN850" s="181">
        <f>IF('Funding Allocation Parameters'!$C$8="Basic Library Subsidy", 0, IF('Funding Allocation Parameters'!$C$8="Grant funding", 0, IF('Funding Allocation Parameters'!$C$8="Other author funding",  MIN(AJ850*'Funding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0" s="181">
        <f>IF('Funding Allocation Parameters'!$C$8="Basic Library Subsidy", MIN(AK850*'Funding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MIN(AK850*VLOOKUP(CONCATENATE($A850, 'Funding Allocation Parameters'!$I$8), 'Library Subsidy Complex'!$C$2:$J$55, 6, FALSE), VLOOKUP(CONCATENATE($A850, 'Funding Allocation Parameters'!$I$8), 'Library Subsidy Complex'!$C$2:$J$55, 8, FALSE)), 0)))))</f>
        <v>0</v>
      </c>
      <c r="AP850" s="181">
        <f>IF('Funding Allocation Parameters'!$C$8="Basic Library Subsidy", 0, IF('Funding Allocation Parameters'!$C$8="Grant funding", 0, IF('Funding Allocation Parameters'!$C$8="Other author funding",  MIN(AK850*'Funding Allocation Parameters'!$E$8, 'Funding Allocation Parameters'!$G$8), IF('Funding Allocation Parameters'!$C$8="Any discretionary funds (grants if available, other if no grants)", MIN(AK850*'Funding Allocation Parameters'!$E$8, 'Funding Allocation Parameters'!$G$8), IF('Funding Allocation Parameters'!$C$8="Complex Library Subsidy", 0, 0)))))</f>
        <v>0</v>
      </c>
      <c r="AQ850" s="177">
        <f t="shared" si="413"/>
        <v>0</v>
      </c>
      <c r="AR850" s="177">
        <f t="shared" si="414"/>
        <v>0</v>
      </c>
      <c r="AS850" s="182">
        <f t="shared" si="415"/>
        <v>1189</v>
      </c>
      <c r="AT850" s="182">
        <f t="shared" si="416"/>
        <v>571.60159999999996</v>
      </c>
      <c r="AU850" s="182">
        <f t="shared" si="417"/>
        <v>0</v>
      </c>
      <c r="AV850" s="182">
        <f t="shared" si="418"/>
        <v>1189</v>
      </c>
      <c r="AW850" s="182">
        <f t="shared" si="419"/>
        <v>571.60159999999996</v>
      </c>
      <c r="AX850" s="183">
        <f t="shared" si="420"/>
        <v>495.81299999999999</v>
      </c>
      <c r="AY850" s="183">
        <f t="shared" si="421"/>
        <v>238.35786719999999</v>
      </c>
      <c r="AZ850" s="183">
        <f t="shared" si="422"/>
        <v>0</v>
      </c>
      <c r="BA850" s="183">
        <f t="shared" si="423"/>
        <v>693.18700000000001</v>
      </c>
      <c r="BB850" s="183">
        <f t="shared" si="424"/>
        <v>333.24373279999998</v>
      </c>
      <c r="BC850" s="184">
        <f t="shared" si="425"/>
        <v>1189</v>
      </c>
      <c r="BD850" s="184">
        <f t="shared" si="426"/>
        <v>0</v>
      </c>
      <c r="BE850" s="184">
        <f t="shared" si="427"/>
        <v>238.35786719999999</v>
      </c>
      <c r="BF850" s="184">
        <f t="shared" si="428"/>
        <v>333.24373279999998</v>
      </c>
      <c r="BG850" s="102">
        <f t="shared" si="429"/>
        <v>0</v>
      </c>
      <c r="BH850" s="102">
        <f t="shared" si="430"/>
        <v>0</v>
      </c>
      <c r="BI850" s="102">
        <f t="shared" si="431"/>
        <v>0</v>
      </c>
      <c r="BJ850" s="102">
        <f t="shared" si="432"/>
        <v>0.41699999999999998</v>
      </c>
      <c r="BK850" s="102">
        <f t="shared" si="433"/>
        <v>0.58299999999999996</v>
      </c>
      <c r="BL850" s="102">
        <f t="shared" si="434"/>
        <v>0</v>
      </c>
      <c r="BN850" s="102"/>
    </row>
    <row r="851" spans="1:66" x14ac:dyDescent="0.25">
      <c r="A851" s="102" t="s">
        <v>23</v>
      </c>
      <c r="B851" s="102" t="s">
        <v>15</v>
      </c>
      <c r="C851" s="102" t="s">
        <v>8</v>
      </c>
      <c r="D851" s="102" t="s">
        <v>27</v>
      </c>
      <c r="E851" s="102" t="s">
        <v>1561</v>
      </c>
      <c r="F851" s="102" t="s">
        <v>1562</v>
      </c>
      <c r="G851" s="102" t="s">
        <v>9</v>
      </c>
      <c r="H851" s="102">
        <v>1</v>
      </c>
      <c r="I851" s="102">
        <v>0</v>
      </c>
      <c r="J851" s="167">
        <f>IFERROR(H851*VLOOKUP(A851, 'Advanced Parameters'!$B$7:$G$20, 6, FALSE)*VLOOKUP(A851, 'Growth Parameters'!$B$6:$H$19, 6, FALSE), 0)</f>
        <v>1</v>
      </c>
      <c r="K851" s="167">
        <f>IFERROR(IF('Advanced Parameters'!$C$5="n",'Raw Data'!I851*VLOOKUP(A851,'Advanced Parameters'!$B$7:$G$20,6,FALSE),J851*VLOOKUP(A851,'Advanced Parameters'!$B$7:$G$20,2,FALSE))*VLOOKUP(A851, 'Growth Parameters'!$B$6:$H$19, 6, FALSE), 0)</f>
        <v>0</v>
      </c>
      <c r="L851" s="167">
        <f t="shared" si="404"/>
        <v>1</v>
      </c>
      <c r="M851" s="168" t="str">
        <f>IFERROR(IF(G851="NA","NA",IF(G851&gt;'APC Parameters'!$K$6+VLOOKUP('Raw Data'!A851, 'APC Parameters'!$H$7:$L$20, 4, FALSE), 'APC Parameters'!$L$6+VLOOKUP('Raw Data'!A851, 'APC Parameters'!$H$7:$L$20, 5, FALSE), G851*('APC Parameters'!$J$6+VLOOKUP('Raw Data'!A851, 'APC Parameters'!$H$7:$L$20, 3, FALSE))+'APC Parameters'!$I$6+VLOOKUP('Raw Data'!A851, 'APC Parameters'!$H$7:$L$20, 2, FALSE))), 0)</f>
        <v>NA</v>
      </c>
      <c r="N851" s="168" t="str">
        <f t="shared" si="405"/>
        <v>NA</v>
      </c>
      <c r="O851" s="168">
        <f>IFERROR(IF(M851="NA",VLOOKUP(D851,'Internal Calculations'!$B$10:$C$11,2,FALSE), M851)*VLOOKUP(A851, 'Growth Parameters'!$B$6:$H$19, 7, FALSE), 0)</f>
        <v>2278.6764150234731</v>
      </c>
      <c r="P851" s="177">
        <f t="shared" si="406"/>
        <v>2278.6764150234731</v>
      </c>
      <c r="Q851" s="178">
        <f>IF('Funding Allocation Parameters'!$C$5="Basic Library Subsidy", MIN(O851*('Funding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MIN($O851*(VLOOKUP(CONCATENATE($A851, 'Funding Allocation Parameters'!$I$5), 'Library Subsidy Complex'!$C$2:$J$55, 2, FALSE)), VLOOKUP(CONCATENATE($A851, 'Funding Allocation Parameters'!$I$5), 'Library Subsidy Complex'!$C$2:$J$55, 4, FALSE)), 0)))))</f>
        <v>1189</v>
      </c>
      <c r="R851" s="178">
        <f>IF('Funding Allocation Parameters'!$C$5="Basic Library Subsidy", 0, IF('Funding Allocation Parameters'!$C$5="Grant funding",MIN(O851*('Funding Allocation Parameters'!$E$5), 'Funding Allocation Parameters'!$G$5), IF('Funding Allocation Parameters'!$C$5="Other author funding", 0, IF('Funding Allocation Parameters'!$C$5="Any discretionary funds (grants if available, other if no grants)", MIN(O851*('Funding Allocation Parameters'!$E$5), 'Funding Allocation Parameters'!$G$5), IF('Funding Allocation Parameters'!$C$5="Complex Library Subsidy", 0, 0)))))</f>
        <v>0</v>
      </c>
      <c r="S851" s="178">
        <f>IF('Funding Allocation Parameters'!$C$5="Basic Library Subsidy", 0, IF('Funding Allocation Parameters'!$C$5="Grant funding", 0, IF('Funding Allocation Parameters'!$C$5="Other author funding",  MIN(O851*('Funding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1" s="178">
        <f>IF('Funding Allocation Parameters'!$C$5="Basic Library Subsidy", MIN(O851*('Funding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MIN($O851*(VLOOKUP(CONCATENATE($A851, 'Funding Allocation Parameters'!$I$5), 'Library Subsidy Complex'!$C$2:$J$55, 6, FALSE)), VLOOKUP(CONCATENATE($A851, 'Funding Allocation Parameters'!$I$5), 'Library Subsidy Complex'!$C$2:$J$55, 8, FALSE)), 0)))))</f>
        <v>1189</v>
      </c>
      <c r="U851" s="178">
        <f>IF('Funding Allocation Parameters'!$C$5="Basic Library Subsidy", 0, IF('Funding Allocation Parameters'!$C$5="Grant funding", 0, IF('Funding Allocation Parameters'!$C$5="Other author funding",  MIN(O851*('Funding Allocation Parameters'!$E$5), 'Funding Allocation Parameters'!$G$5), IF('Funding Allocation Parameters'!$C$5="Any discretionary funds (grants if available, other if no grants)", MIN(O851*('Funding Allocation Parameters'!$E$5), 'Funding Allocation Parameters'!$G$5), IF('Funding Allocation Parameters'!$C$5="Complex Library Subsidy", 0, 0)))))</f>
        <v>0</v>
      </c>
      <c r="V851" s="177">
        <f t="shared" si="407"/>
        <v>1089.6764150234731</v>
      </c>
      <c r="W851" s="177">
        <f t="shared" si="408"/>
        <v>1089.6764150234731</v>
      </c>
      <c r="X851" s="179">
        <f>IF('Funding Allocation Parameters'!$C$6="Basic Library Subsidy", MIN(V851*'Funding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MIN(V851*VLOOKUP(CONCATENATE($A851, 'Funding Allocation Parameters'!$I$6), 'Library Subsidy Complex'!$C$2:$J$55, 2, FALSE), VLOOKUP(CONCATENATE($A851, 'Funding Allocation Parameters'!$I$6), 'Library Subsidy Complex'!$C$2:$J$55, 4, FALSE)), 0)))))</f>
        <v>0</v>
      </c>
      <c r="Y851" s="179">
        <f>IF('Funding Allocation Parameters'!$C$6="Basic Library Subsidy", 0, IF('Funding Allocation Parameters'!$C$6="Grant funding",MIN(V851*'Funding Allocation Parameters'!$E$6, 'Funding Allocation Parameters'!$G$6), IF('Funding Allocation Parameters'!$C$6="Other author funding", 0, IF('Funding Allocation Parameters'!$C$6="Any discretionary funds (grants if available, other if no grants)", MIN(V851*'Funding Allocation Parameters'!$E$6, 'Funding Allocation Parameters'!$G$6), IF('Funding Allocation Parameters'!$C$6="Complex Library Subsidy", 0, 0)))))</f>
        <v>1089.6764150234731</v>
      </c>
      <c r="Z851" s="179">
        <f>IF('Funding Allocation Parameters'!$C$6="Basic Library Subsidy", 0, IF('Funding Allocation Parameters'!$C$6="Grant funding", 0, IF('Funding Allocation Parameters'!$C$6="Other author funding",  MIN(V851*'Funding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1" s="179">
        <f>IF('Funding Allocation Parameters'!$C$6="Basic Library Subsidy", MIN(W851*'Funding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MIN(W851*VLOOKUP(CONCATENATE($A851, 'Funding Allocation Parameters'!$I$6), 'Library Subsidy Complex'!$C$2:$J$55, 6, FALSE), VLOOKUP(CONCATENATE($A851, 'Funding Allocation Parameters'!$I$6), 'Library Subsidy Complex'!$C$2:$J$55, 8, FALSE)), 0)))))</f>
        <v>0</v>
      </c>
      <c r="AB851" s="179">
        <f>IF('Funding Allocation Parameters'!$C$6="Basic Library Subsidy", 0, IF('Funding Allocation Parameters'!$C$6="Grant funding", 0, IF('Funding Allocation Parameters'!$C$6="Other author funding",  MIN(W851*'Funding Allocation Parameters'!$E$6, 'Funding Allocation Parameters'!$G$6), IF('Funding Allocation Parameters'!$C$6="Any discretionary funds (grants if available, other if no grants)", MIN(W851*'Funding Allocation Parameters'!$E$6, 'Funding Allocation Parameters'!$G$6), IF('Funding Allocation Parameters'!$C$6="Complex Library Subsidy", 0, 0)))))</f>
        <v>1089.6764150234731</v>
      </c>
      <c r="AC851" s="177">
        <f t="shared" si="409"/>
        <v>0</v>
      </c>
      <c r="AD851" s="177">
        <f t="shared" si="410"/>
        <v>0</v>
      </c>
      <c r="AE851" s="180">
        <f>IF('Funding Allocation Parameters'!$C$7="Basic Library Subsidy", MIN(AC851*'Funding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MIN(AC851*VLOOKUP(CONCATENATE($A851, 'Funding Allocation Parameters'!$I$7), 'Library Subsidy Complex'!$C$2:$J$55, 2, FALSE), VLOOKUP(CONCATENATE($A851, 'Funding Allocation Parameters'!$I$7), 'Library Subsidy Complex'!$C$2:$J$55, 4, FALSE)), 0)))))</f>
        <v>0</v>
      </c>
      <c r="AF851" s="180">
        <f>IF('Funding Allocation Parameters'!$C$7="Basic Library Subsidy", 0, IF('Funding Allocation Parameters'!$C$7="Grant funding",MIN(AC851*'Funding Allocation Parameters'!$E$7, 'Funding Allocation Parameters'!$G$7), IF('Funding Allocation Parameters'!$C$7="Other author funding", 0, IF('Funding Allocation Parameters'!$C$7="Any discretionary funds (grants if available, other if no grants)", MIN(AC851*'Funding Allocation Parameters'!$E$7, 'Funding Allocation Parameters'!$G$7), IF('Funding Allocation Parameters'!$C$7="Complex Library Subsidy", 0, 0)))))</f>
        <v>0</v>
      </c>
      <c r="AG851" s="180">
        <f>IF('Funding Allocation Parameters'!$C$7="Basic Library Subsidy", 0, IF('Funding Allocation Parameters'!$C$7="Grant funding", 0, IF('Funding Allocation Parameters'!$C$7="Other author funding",  MIN(AC851*'Funding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1" s="180">
        <f>IF('Funding Allocation Parameters'!$C$7="Basic Library Subsidy", MIN(AD851*'Funding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MIN(AD851*VLOOKUP(CONCATENATE($A851, 'Funding Allocation Parameters'!$I$7), 'Library Subsidy Complex'!$C$2:$J$55, 6, FALSE), VLOOKUP(CONCATENATE($A851, 'Funding Allocation Parameters'!$I$7), 'Library Subsidy Complex'!$C$2:$J$55, 8, FALSE)), 0)))))</f>
        <v>0</v>
      </c>
      <c r="AI851" s="180">
        <f>IF('Funding Allocation Parameters'!$C$7="Basic Library Subsidy", 0, IF('Funding Allocation Parameters'!$C$7="Grant funding", 0, IF('Funding Allocation Parameters'!$C$7="Other author funding",  MIN(AD851*'Funding Allocation Parameters'!$E$7, 'Funding Allocation Parameters'!$G$7), IF('Funding Allocation Parameters'!$C$7="Any discretionary funds (grants if available, other if no grants)", MIN(AD851*'Funding Allocation Parameters'!$E$7, 'Funding Allocation Parameters'!$G$7), IF('Funding Allocation Parameters'!$C$7="Complex Library Subsidy", 0, 0)))))</f>
        <v>0</v>
      </c>
      <c r="AJ851" s="177">
        <f t="shared" si="411"/>
        <v>0</v>
      </c>
      <c r="AK851" s="177">
        <f t="shared" si="412"/>
        <v>0</v>
      </c>
      <c r="AL851" s="181">
        <f>IF('Funding Allocation Parameters'!$C$8="Basic Library Subsidy", MIN(AJ851*'Funding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MIN(AJ851*VLOOKUP(CONCATENATE($A851, 'Funding Allocation Parameters'!$I$8), 'Library Subsidy Complex'!$C$2:$J$55, 2, FALSE), VLOOKUP(CONCATENATE($A851, 'Funding Allocation Parameters'!$I$8), 'Library Subsidy Complex'!$C$2:$J$55, 4, FALSE)), 0)))))</f>
        <v>0</v>
      </c>
      <c r="AM851" s="181">
        <f>IF('Funding Allocation Parameters'!$C$8="Basic Library Subsidy", 0, IF('Funding Allocation Parameters'!$C$8="Grant funding",MIN(AJ851*'Funding Allocation Parameters'!$E$8, 'Funding Allocation Parameters'!$G$8), IF('Funding Allocation Parameters'!$C$8="Other author funding", 0, IF('Funding Allocation Parameters'!$C$8="Any discretionary funds (grants if available, other if no grants)", MIN(AJ851*'Funding Allocation Parameters'!$E$8, 'Funding Allocation Parameters'!$G$8), IF('Funding Allocation Parameters'!$C$8="Complex Library Subsidy", 0, 0)))))</f>
        <v>0</v>
      </c>
      <c r="AN851" s="181">
        <f>IF('Funding Allocation Parameters'!$C$8="Basic Library Subsidy", 0, IF('Funding Allocation Parameters'!$C$8="Grant funding", 0, IF('Funding Allocation Parameters'!$C$8="Other author funding",  MIN(AJ851*'Funding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1" s="181">
        <f>IF('Funding Allocation Parameters'!$C$8="Basic Library Subsidy", MIN(AK851*'Funding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MIN(AK851*VLOOKUP(CONCATENATE($A851, 'Funding Allocation Parameters'!$I$8), 'Library Subsidy Complex'!$C$2:$J$55, 6, FALSE), VLOOKUP(CONCATENATE($A851, 'Funding Allocation Parameters'!$I$8), 'Library Subsidy Complex'!$C$2:$J$55, 8, FALSE)), 0)))))</f>
        <v>0</v>
      </c>
      <c r="AP851" s="181">
        <f>IF('Funding Allocation Parameters'!$C$8="Basic Library Subsidy", 0, IF('Funding Allocation Parameters'!$C$8="Grant funding", 0, IF('Funding Allocation Parameters'!$C$8="Other author funding",  MIN(AK851*'Funding Allocation Parameters'!$E$8, 'Funding Allocation Parameters'!$G$8), IF('Funding Allocation Parameters'!$C$8="Any discretionary funds (grants if available, other if no grants)", MIN(AK851*'Funding Allocation Parameters'!$E$8, 'Funding Allocation Parameters'!$G$8), IF('Funding Allocation Parameters'!$C$8="Complex Library Subsidy", 0, 0)))))</f>
        <v>0</v>
      </c>
      <c r="AQ851" s="177">
        <f t="shared" si="413"/>
        <v>0</v>
      </c>
      <c r="AR851" s="177">
        <f t="shared" si="414"/>
        <v>0</v>
      </c>
      <c r="AS851" s="182">
        <f t="shared" si="415"/>
        <v>1189</v>
      </c>
      <c r="AT851" s="182">
        <f t="shared" si="416"/>
        <v>1089.6764150234731</v>
      </c>
      <c r="AU851" s="182">
        <f t="shared" si="417"/>
        <v>0</v>
      </c>
      <c r="AV851" s="182">
        <f t="shared" si="418"/>
        <v>1189</v>
      </c>
      <c r="AW851" s="182">
        <f t="shared" si="419"/>
        <v>1089.6764150234731</v>
      </c>
      <c r="AX851" s="183">
        <f t="shared" si="420"/>
        <v>0</v>
      </c>
      <c r="AY851" s="183">
        <f t="shared" si="421"/>
        <v>0</v>
      </c>
      <c r="AZ851" s="183">
        <f t="shared" si="422"/>
        <v>0</v>
      </c>
      <c r="BA851" s="183">
        <f t="shared" si="423"/>
        <v>1189</v>
      </c>
      <c r="BB851" s="183">
        <f t="shared" si="424"/>
        <v>1089.6764150234731</v>
      </c>
      <c r="BC851" s="184">
        <f t="shared" si="425"/>
        <v>1189</v>
      </c>
      <c r="BD851" s="184">
        <f t="shared" si="426"/>
        <v>0</v>
      </c>
      <c r="BE851" s="184">
        <f t="shared" si="427"/>
        <v>0</v>
      </c>
      <c r="BF851" s="184">
        <f t="shared" si="428"/>
        <v>1089.6764150234731</v>
      </c>
      <c r="BG851" s="102">
        <f t="shared" si="429"/>
        <v>0</v>
      </c>
      <c r="BH851" s="102">
        <f t="shared" si="430"/>
        <v>0</v>
      </c>
      <c r="BI851" s="102">
        <f t="shared" si="431"/>
        <v>0</v>
      </c>
      <c r="BJ851" s="102">
        <f t="shared" si="432"/>
        <v>0</v>
      </c>
      <c r="BK851" s="102">
        <f t="shared" si="433"/>
        <v>1</v>
      </c>
      <c r="BL851" s="102">
        <f t="shared" si="434"/>
        <v>0</v>
      </c>
      <c r="BN851" s="102"/>
    </row>
    <row r="852" spans="1:66" x14ac:dyDescent="0.25">
      <c r="A852" s="102" t="s">
        <v>17</v>
      </c>
      <c r="B852" s="102" t="s">
        <v>8</v>
      </c>
      <c r="C852" s="102" t="s">
        <v>8</v>
      </c>
      <c r="D852" s="102" t="s">
        <v>27</v>
      </c>
      <c r="E852" s="102" t="s">
        <v>1563</v>
      </c>
      <c r="F852" s="102" t="s">
        <v>1564</v>
      </c>
      <c r="G852" s="102">
        <v>1.2829999999999999</v>
      </c>
      <c r="H852" s="102">
        <v>1</v>
      </c>
      <c r="I852" s="102">
        <v>1</v>
      </c>
      <c r="J852" s="167">
        <f>IFERROR(H852*VLOOKUP(A852, 'Advanced Parameters'!$B$7:$G$20, 6, FALSE)*VLOOKUP(A852, 'Growth Parameters'!$B$6:$H$19, 6, FALSE), 0)</f>
        <v>1</v>
      </c>
      <c r="K852" s="167">
        <f>IFERROR(IF('Advanced Parameters'!$C$5="n",'Raw Data'!I852*VLOOKUP(A852,'Advanced Parameters'!$B$7:$G$20,6,FALSE),J852*VLOOKUP(A852,'Advanced Parameters'!$B$7:$G$20,2,FALSE))*VLOOKUP(A852, 'Growth Parameters'!$B$6:$H$19, 6, FALSE), 0)</f>
        <v>1</v>
      </c>
      <c r="L852" s="167">
        <f t="shared" ref="L852:L915" si="435">J852-K852</f>
        <v>0</v>
      </c>
      <c r="M852" s="168">
        <f>IFERROR(IF(G852="NA","NA",IF(G852&gt;'APC Parameters'!$K$6+VLOOKUP('Raw Data'!A852, 'APC Parameters'!$H$7:$L$20, 4, FALSE), 'APC Parameters'!$L$6+VLOOKUP('Raw Data'!A852, 'APC Parameters'!$H$7:$L$20, 5, FALSE), G852*('APC Parameters'!$J$6+VLOOKUP('Raw Data'!A852, 'APC Parameters'!$H$7:$L$20, 3, FALSE))+'APC Parameters'!$I$6+VLOOKUP('Raw Data'!A852, 'APC Parameters'!$H$7:$L$20, 2, FALSE))), 0)</f>
        <v>2057.8402000000001</v>
      </c>
      <c r="N852" s="168">
        <f t="shared" si="405"/>
        <v>2057.8402000000001</v>
      </c>
      <c r="O852" s="168">
        <f>IFERROR(IF(M852="NA",VLOOKUP(D852,'Internal Calculations'!$B$10:$C$11,2,FALSE), M852)*VLOOKUP(A852, 'Growth Parameters'!$B$6:$H$19, 7, FALSE), 0)</f>
        <v>2057.8402000000001</v>
      </c>
      <c r="P852" s="177">
        <f t="shared" si="406"/>
        <v>2057.8402000000001</v>
      </c>
      <c r="Q852" s="178">
        <f>IF('Funding Allocation Parameters'!$C$5="Basic Library Subsidy", MIN(O852*('Funding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MIN($O852*(VLOOKUP(CONCATENATE($A852, 'Funding Allocation Parameters'!$I$5), 'Library Subsidy Complex'!$C$2:$J$55, 2, FALSE)), VLOOKUP(CONCATENATE($A852, 'Funding Allocation Parameters'!$I$5), 'Library Subsidy Complex'!$C$2:$J$55, 4, FALSE)), 0)))))</f>
        <v>1189</v>
      </c>
      <c r="R852" s="178">
        <f>IF('Funding Allocation Parameters'!$C$5="Basic Library Subsidy", 0, IF('Funding Allocation Parameters'!$C$5="Grant funding",MIN(O852*('Funding Allocation Parameters'!$E$5), 'Funding Allocation Parameters'!$G$5), IF('Funding Allocation Parameters'!$C$5="Other author funding", 0, IF('Funding Allocation Parameters'!$C$5="Any discretionary funds (grants if available, other if no grants)", MIN(O852*('Funding Allocation Parameters'!$E$5), 'Funding Allocation Parameters'!$G$5), IF('Funding Allocation Parameters'!$C$5="Complex Library Subsidy", 0, 0)))))</f>
        <v>0</v>
      </c>
      <c r="S852" s="178">
        <f>IF('Funding Allocation Parameters'!$C$5="Basic Library Subsidy", 0, IF('Funding Allocation Parameters'!$C$5="Grant funding", 0, IF('Funding Allocation Parameters'!$C$5="Other author funding",  MIN(O852*('Funding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2" s="178">
        <f>IF('Funding Allocation Parameters'!$C$5="Basic Library Subsidy", MIN(O852*('Funding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MIN($O852*(VLOOKUP(CONCATENATE($A852, 'Funding Allocation Parameters'!$I$5), 'Library Subsidy Complex'!$C$2:$J$55, 6, FALSE)), VLOOKUP(CONCATENATE($A852, 'Funding Allocation Parameters'!$I$5), 'Library Subsidy Complex'!$C$2:$J$55, 8, FALSE)), 0)))))</f>
        <v>1189</v>
      </c>
      <c r="U852" s="178">
        <f>IF('Funding Allocation Parameters'!$C$5="Basic Library Subsidy", 0, IF('Funding Allocation Parameters'!$C$5="Grant funding", 0, IF('Funding Allocation Parameters'!$C$5="Other author funding",  MIN(O852*('Funding Allocation Parameters'!$E$5), 'Funding Allocation Parameters'!$G$5), IF('Funding Allocation Parameters'!$C$5="Any discretionary funds (grants if available, other if no grants)", MIN(O852*('Funding Allocation Parameters'!$E$5), 'Funding Allocation Parameters'!$G$5), IF('Funding Allocation Parameters'!$C$5="Complex Library Subsidy", 0, 0)))))</f>
        <v>0</v>
      </c>
      <c r="V852" s="177">
        <f t="shared" si="407"/>
        <v>868.8402000000001</v>
      </c>
      <c r="W852" s="177">
        <f t="shared" si="408"/>
        <v>868.8402000000001</v>
      </c>
      <c r="X852" s="179">
        <f>IF('Funding Allocation Parameters'!$C$6="Basic Library Subsidy", MIN(V852*'Funding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MIN(V852*VLOOKUP(CONCATENATE($A852, 'Funding Allocation Parameters'!$I$6), 'Library Subsidy Complex'!$C$2:$J$55, 2, FALSE), VLOOKUP(CONCATENATE($A852, 'Funding Allocation Parameters'!$I$6), 'Library Subsidy Complex'!$C$2:$J$55, 4, FALSE)), 0)))))</f>
        <v>0</v>
      </c>
      <c r="Y852" s="179">
        <f>IF('Funding Allocation Parameters'!$C$6="Basic Library Subsidy", 0, IF('Funding Allocation Parameters'!$C$6="Grant funding",MIN(V852*'Funding Allocation Parameters'!$E$6, 'Funding Allocation Parameters'!$G$6), IF('Funding Allocation Parameters'!$C$6="Other author funding", 0, IF('Funding Allocation Parameters'!$C$6="Any discretionary funds (grants if available, other if no grants)", MIN(V852*'Funding Allocation Parameters'!$E$6, 'Funding Allocation Parameters'!$G$6), IF('Funding Allocation Parameters'!$C$6="Complex Library Subsidy", 0, 0)))))</f>
        <v>868.8402000000001</v>
      </c>
      <c r="Z852" s="179">
        <f>IF('Funding Allocation Parameters'!$C$6="Basic Library Subsidy", 0, IF('Funding Allocation Parameters'!$C$6="Grant funding", 0, IF('Funding Allocation Parameters'!$C$6="Other author funding",  MIN(V852*'Funding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2" s="179">
        <f>IF('Funding Allocation Parameters'!$C$6="Basic Library Subsidy", MIN(W852*'Funding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MIN(W852*VLOOKUP(CONCATENATE($A852, 'Funding Allocation Parameters'!$I$6), 'Library Subsidy Complex'!$C$2:$J$55, 6, FALSE), VLOOKUP(CONCATENATE($A852, 'Funding Allocation Parameters'!$I$6), 'Library Subsidy Complex'!$C$2:$J$55, 8, FALSE)), 0)))))</f>
        <v>0</v>
      </c>
      <c r="AB852" s="179">
        <f>IF('Funding Allocation Parameters'!$C$6="Basic Library Subsidy", 0, IF('Funding Allocation Parameters'!$C$6="Grant funding", 0, IF('Funding Allocation Parameters'!$C$6="Other author funding",  MIN(W852*'Funding Allocation Parameters'!$E$6, 'Funding Allocation Parameters'!$G$6), IF('Funding Allocation Parameters'!$C$6="Any discretionary funds (grants if available, other if no grants)", MIN(W852*'Funding Allocation Parameters'!$E$6, 'Funding Allocation Parameters'!$G$6), IF('Funding Allocation Parameters'!$C$6="Complex Library Subsidy", 0, 0)))))</f>
        <v>868.8402000000001</v>
      </c>
      <c r="AC852" s="177">
        <f t="shared" si="409"/>
        <v>0</v>
      </c>
      <c r="AD852" s="177">
        <f t="shared" si="410"/>
        <v>0</v>
      </c>
      <c r="AE852" s="180">
        <f>IF('Funding Allocation Parameters'!$C$7="Basic Library Subsidy", MIN(AC852*'Funding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MIN(AC852*VLOOKUP(CONCATENATE($A852, 'Funding Allocation Parameters'!$I$7), 'Library Subsidy Complex'!$C$2:$J$55, 2, FALSE), VLOOKUP(CONCATENATE($A852, 'Funding Allocation Parameters'!$I$7), 'Library Subsidy Complex'!$C$2:$J$55, 4, FALSE)), 0)))))</f>
        <v>0</v>
      </c>
      <c r="AF852" s="180">
        <f>IF('Funding Allocation Parameters'!$C$7="Basic Library Subsidy", 0, IF('Funding Allocation Parameters'!$C$7="Grant funding",MIN(AC852*'Funding Allocation Parameters'!$E$7, 'Funding Allocation Parameters'!$G$7), IF('Funding Allocation Parameters'!$C$7="Other author funding", 0, IF('Funding Allocation Parameters'!$C$7="Any discretionary funds (grants if available, other if no grants)", MIN(AC852*'Funding Allocation Parameters'!$E$7, 'Funding Allocation Parameters'!$G$7), IF('Funding Allocation Parameters'!$C$7="Complex Library Subsidy", 0, 0)))))</f>
        <v>0</v>
      </c>
      <c r="AG852" s="180">
        <f>IF('Funding Allocation Parameters'!$C$7="Basic Library Subsidy", 0, IF('Funding Allocation Parameters'!$C$7="Grant funding", 0, IF('Funding Allocation Parameters'!$C$7="Other author funding",  MIN(AC852*'Funding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2" s="180">
        <f>IF('Funding Allocation Parameters'!$C$7="Basic Library Subsidy", MIN(AD852*'Funding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MIN(AD852*VLOOKUP(CONCATENATE($A852, 'Funding Allocation Parameters'!$I$7), 'Library Subsidy Complex'!$C$2:$J$55, 6, FALSE), VLOOKUP(CONCATENATE($A852, 'Funding Allocation Parameters'!$I$7), 'Library Subsidy Complex'!$C$2:$J$55, 8, FALSE)), 0)))))</f>
        <v>0</v>
      </c>
      <c r="AI852" s="180">
        <f>IF('Funding Allocation Parameters'!$C$7="Basic Library Subsidy", 0, IF('Funding Allocation Parameters'!$C$7="Grant funding", 0, IF('Funding Allocation Parameters'!$C$7="Other author funding",  MIN(AD852*'Funding Allocation Parameters'!$E$7, 'Funding Allocation Parameters'!$G$7), IF('Funding Allocation Parameters'!$C$7="Any discretionary funds (grants if available, other if no grants)", MIN(AD852*'Funding Allocation Parameters'!$E$7, 'Funding Allocation Parameters'!$G$7), IF('Funding Allocation Parameters'!$C$7="Complex Library Subsidy", 0, 0)))))</f>
        <v>0</v>
      </c>
      <c r="AJ852" s="177">
        <f t="shared" si="411"/>
        <v>0</v>
      </c>
      <c r="AK852" s="177">
        <f t="shared" si="412"/>
        <v>0</v>
      </c>
      <c r="AL852" s="181">
        <f>IF('Funding Allocation Parameters'!$C$8="Basic Library Subsidy", MIN(AJ852*'Funding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MIN(AJ852*VLOOKUP(CONCATENATE($A852, 'Funding Allocation Parameters'!$I$8), 'Library Subsidy Complex'!$C$2:$J$55, 2, FALSE), VLOOKUP(CONCATENATE($A852, 'Funding Allocation Parameters'!$I$8), 'Library Subsidy Complex'!$C$2:$J$55, 4, FALSE)), 0)))))</f>
        <v>0</v>
      </c>
      <c r="AM852" s="181">
        <f>IF('Funding Allocation Parameters'!$C$8="Basic Library Subsidy", 0, IF('Funding Allocation Parameters'!$C$8="Grant funding",MIN(AJ852*'Funding Allocation Parameters'!$E$8, 'Funding Allocation Parameters'!$G$8), IF('Funding Allocation Parameters'!$C$8="Other author funding", 0, IF('Funding Allocation Parameters'!$C$8="Any discretionary funds (grants if available, other if no grants)", MIN(AJ852*'Funding Allocation Parameters'!$E$8, 'Funding Allocation Parameters'!$G$8), IF('Funding Allocation Parameters'!$C$8="Complex Library Subsidy", 0, 0)))))</f>
        <v>0</v>
      </c>
      <c r="AN852" s="181">
        <f>IF('Funding Allocation Parameters'!$C$8="Basic Library Subsidy", 0, IF('Funding Allocation Parameters'!$C$8="Grant funding", 0, IF('Funding Allocation Parameters'!$C$8="Other author funding",  MIN(AJ852*'Funding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2" s="181">
        <f>IF('Funding Allocation Parameters'!$C$8="Basic Library Subsidy", MIN(AK852*'Funding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MIN(AK852*VLOOKUP(CONCATENATE($A852, 'Funding Allocation Parameters'!$I$8), 'Library Subsidy Complex'!$C$2:$J$55, 6, FALSE), VLOOKUP(CONCATENATE($A852, 'Funding Allocation Parameters'!$I$8), 'Library Subsidy Complex'!$C$2:$J$55, 8, FALSE)), 0)))))</f>
        <v>0</v>
      </c>
      <c r="AP852" s="181">
        <f>IF('Funding Allocation Parameters'!$C$8="Basic Library Subsidy", 0, IF('Funding Allocation Parameters'!$C$8="Grant funding", 0, IF('Funding Allocation Parameters'!$C$8="Other author funding",  MIN(AK852*'Funding Allocation Parameters'!$E$8, 'Funding Allocation Parameters'!$G$8), IF('Funding Allocation Parameters'!$C$8="Any discretionary funds (grants if available, other if no grants)", MIN(AK852*'Funding Allocation Parameters'!$E$8, 'Funding Allocation Parameters'!$G$8), IF('Funding Allocation Parameters'!$C$8="Complex Library Subsidy", 0, 0)))))</f>
        <v>0</v>
      </c>
      <c r="AQ852" s="177">
        <f t="shared" si="413"/>
        <v>0</v>
      </c>
      <c r="AR852" s="177">
        <f t="shared" si="414"/>
        <v>0</v>
      </c>
      <c r="AS852" s="182">
        <f t="shared" si="415"/>
        <v>1189</v>
      </c>
      <c r="AT852" s="182">
        <f t="shared" si="416"/>
        <v>868.8402000000001</v>
      </c>
      <c r="AU852" s="182">
        <f t="shared" si="417"/>
        <v>0</v>
      </c>
      <c r="AV852" s="182">
        <f t="shared" si="418"/>
        <v>1189</v>
      </c>
      <c r="AW852" s="182">
        <f t="shared" si="419"/>
        <v>868.8402000000001</v>
      </c>
      <c r="AX852" s="183">
        <f t="shared" si="420"/>
        <v>1189</v>
      </c>
      <c r="AY852" s="183">
        <f t="shared" si="421"/>
        <v>868.8402000000001</v>
      </c>
      <c r="AZ852" s="183">
        <f t="shared" si="422"/>
        <v>0</v>
      </c>
      <c r="BA852" s="183">
        <f t="shared" si="423"/>
        <v>0</v>
      </c>
      <c r="BB852" s="183">
        <f t="shared" si="424"/>
        <v>0</v>
      </c>
      <c r="BC852" s="184">
        <f t="shared" si="425"/>
        <v>1189</v>
      </c>
      <c r="BD852" s="184">
        <f t="shared" si="426"/>
        <v>0</v>
      </c>
      <c r="BE852" s="184">
        <f t="shared" si="427"/>
        <v>868.8402000000001</v>
      </c>
      <c r="BF852" s="184">
        <f t="shared" si="428"/>
        <v>0</v>
      </c>
      <c r="BG852" s="102">
        <f t="shared" si="429"/>
        <v>0</v>
      </c>
      <c r="BH852" s="102">
        <f t="shared" si="430"/>
        <v>0</v>
      </c>
      <c r="BI852" s="102">
        <f t="shared" si="431"/>
        <v>0</v>
      </c>
      <c r="BJ852" s="102">
        <f t="shared" si="432"/>
        <v>1</v>
      </c>
      <c r="BK852" s="102">
        <f t="shared" si="433"/>
        <v>0</v>
      </c>
      <c r="BL852" s="102">
        <f t="shared" si="434"/>
        <v>0</v>
      </c>
      <c r="BN852" s="102"/>
    </row>
    <row r="853" spans="1:66" x14ac:dyDescent="0.25">
      <c r="A853" s="102" t="s">
        <v>18</v>
      </c>
      <c r="B853" s="102" t="s">
        <v>8</v>
      </c>
      <c r="C853" s="102" t="s">
        <v>8</v>
      </c>
      <c r="D853" s="102" t="s">
        <v>27</v>
      </c>
      <c r="E853" s="102" t="s">
        <v>1565</v>
      </c>
      <c r="F853" s="102" t="s">
        <v>1566</v>
      </c>
      <c r="G853" s="102">
        <v>1.2030000000000001</v>
      </c>
      <c r="H853" s="102">
        <v>1</v>
      </c>
      <c r="I853" s="102">
        <v>1</v>
      </c>
      <c r="J853" s="167">
        <f>IFERROR(H853*VLOOKUP(A853, 'Advanced Parameters'!$B$7:$G$20, 6, FALSE)*VLOOKUP(A853, 'Growth Parameters'!$B$6:$H$19, 6, FALSE), 0)</f>
        <v>1</v>
      </c>
      <c r="K853" s="167">
        <f>IFERROR(IF('Advanced Parameters'!$C$5="n",'Raw Data'!I853*VLOOKUP(A853,'Advanced Parameters'!$B$7:$G$20,6,FALSE),J853*VLOOKUP(A853,'Advanced Parameters'!$B$7:$G$20,2,FALSE))*VLOOKUP(A853, 'Growth Parameters'!$B$6:$H$19, 6, FALSE), 0)</f>
        <v>1</v>
      </c>
      <c r="L853" s="167">
        <f t="shared" si="435"/>
        <v>0</v>
      </c>
      <c r="M853" s="168">
        <f>IFERROR(IF(G853="NA","NA",IF(G853&gt;'APC Parameters'!$K$6+VLOOKUP('Raw Data'!A853, 'APC Parameters'!$H$7:$L$20, 4, FALSE), 'APC Parameters'!$L$6+VLOOKUP('Raw Data'!A853, 'APC Parameters'!$H$7:$L$20, 5, FALSE), G853*('APC Parameters'!$J$6+VLOOKUP('Raw Data'!A853, 'APC Parameters'!$H$7:$L$20, 3, FALSE))+'APC Parameters'!$I$6+VLOOKUP('Raw Data'!A853, 'APC Parameters'!$H$7:$L$20, 2, FALSE))), 0)</f>
        <v>2001.0882000000001</v>
      </c>
      <c r="N853" s="168">
        <f t="shared" si="405"/>
        <v>2001.0882000000001</v>
      </c>
      <c r="O853" s="168">
        <f>IFERROR(IF(M853="NA",VLOOKUP(D853,'Internal Calculations'!$B$10:$C$11,2,FALSE), M853)*VLOOKUP(A853, 'Growth Parameters'!$B$6:$H$19, 7, FALSE), 0)</f>
        <v>2001.0882000000001</v>
      </c>
      <c r="P853" s="177">
        <f t="shared" si="406"/>
        <v>2001.0882000000001</v>
      </c>
      <c r="Q853" s="178">
        <f>IF('Funding Allocation Parameters'!$C$5="Basic Library Subsidy", MIN(O853*('Funding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MIN($O853*(VLOOKUP(CONCATENATE($A853, 'Funding Allocation Parameters'!$I$5), 'Library Subsidy Complex'!$C$2:$J$55, 2, FALSE)), VLOOKUP(CONCATENATE($A853, 'Funding Allocation Parameters'!$I$5), 'Library Subsidy Complex'!$C$2:$J$55, 4, FALSE)), 0)))))</f>
        <v>1189</v>
      </c>
      <c r="R853" s="178">
        <f>IF('Funding Allocation Parameters'!$C$5="Basic Library Subsidy", 0, IF('Funding Allocation Parameters'!$C$5="Grant funding",MIN(O853*('Funding Allocation Parameters'!$E$5), 'Funding Allocation Parameters'!$G$5), IF('Funding Allocation Parameters'!$C$5="Other author funding", 0, IF('Funding Allocation Parameters'!$C$5="Any discretionary funds (grants if available, other if no grants)", MIN(O853*('Funding Allocation Parameters'!$E$5), 'Funding Allocation Parameters'!$G$5), IF('Funding Allocation Parameters'!$C$5="Complex Library Subsidy", 0, 0)))))</f>
        <v>0</v>
      </c>
      <c r="S853" s="178">
        <f>IF('Funding Allocation Parameters'!$C$5="Basic Library Subsidy", 0, IF('Funding Allocation Parameters'!$C$5="Grant funding", 0, IF('Funding Allocation Parameters'!$C$5="Other author funding",  MIN(O853*('Funding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3" s="178">
        <f>IF('Funding Allocation Parameters'!$C$5="Basic Library Subsidy", MIN(O853*('Funding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MIN($O853*(VLOOKUP(CONCATENATE($A853, 'Funding Allocation Parameters'!$I$5), 'Library Subsidy Complex'!$C$2:$J$55, 6, FALSE)), VLOOKUP(CONCATENATE($A853, 'Funding Allocation Parameters'!$I$5), 'Library Subsidy Complex'!$C$2:$J$55, 8, FALSE)), 0)))))</f>
        <v>1189</v>
      </c>
      <c r="U853" s="178">
        <f>IF('Funding Allocation Parameters'!$C$5="Basic Library Subsidy", 0, IF('Funding Allocation Parameters'!$C$5="Grant funding", 0, IF('Funding Allocation Parameters'!$C$5="Other author funding",  MIN(O853*('Funding Allocation Parameters'!$E$5), 'Funding Allocation Parameters'!$G$5), IF('Funding Allocation Parameters'!$C$5="Any discretionary funds (grants if available, other if no grants)", MIN(O853*('Funding Allocation Parameters'!$E$5), 'Funding Allocation Parameters'!$G$5), IF('Funding Allocation Parameters'!$C$5="Complex Library Subsidy", 0, 0)))))</f>
        <v>0</v>
      </c>
      <c r="V853" s="177">
        <f t="shared" si="407"/>
        <v>812.08820000000014</v>
      </c>
      <c r="W853" s="177">
        <f t="shared" si="408"/>
        <v>812.08820000000014</v>
      </c>
      <c r="X853" s="179">
        <f>IF('Funding Allocation Parameters'!$C$6="Basic Library Subsidy", MIN(V853*'Funding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MIN(V853*VLOOKUP(CONCATENATE($A853, 'Funding Allocation Parameters'!$I$6), 'Library Subsidy Complex'!$C$2:$J$55, 2, FALSE), VLOOKUP(CONCATENATE($A853, 'Funding Allocation Parameters'!$I$6), 'Library Subsidy Complex'!$C$2:$J$55, 4, FALSE)), 0)))))</f>
        <v>0</v>
      </c>
      <c r="Y853" s="179">
        <f>IF('Funding Allocation Parameters'!$C$6="Basic Library Subsidy", 0, IF('Funding Allocation Parameters'!$C$6="Grant funding",MIN(V853*'Funding Allocation Parameters'!$E$6, 'Funding Allocation Parameters'!$G$6), IF('Funding Allocation Parameters'!$C$6="Other author funding", 0, IF('Funding Allocation Parameters'!$C$6="Any discretionary funds (grants if available, other if no grants)", MIN(V853*'Funding Allocation Parameters'!$E$6, 'Funding Allocation Parameters'!$G$6), IF('Funding Allocation Parameters'!$C$6="Complex Library Subsidy", 0, 0)))))</f>
        <v>812.08820000000014</v>
      </c>
      <c r="Z853" s="179">
        <f>IF('Funding Allocation Parameters'!$C$6="Basic Library Subsidy", 0, IF('Funding Allocation Parameters'!$C$6="Grant funding", 0, IF('Funding Allocation Parameters'!$C$6="Other author funding",  MIN(V853*'Funding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3" s="179">
        <f>IF('Funding Allocation Parameters'!$C$6="Basic Library Subsidy", MIN(W853*'Funding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MIN(W853*VLOOKUP(CONCATENATE($A853, 'Funding Allocation Parameters'!$I$6), 'Library Subsidy Complex'!$C$2:$J$55, 6, FALSE), VLOOKUP(CONCATENATE($A853, 'Funding Allocation Parameters'!$I$6), 'Library Subsidy Complex'!$C$2:$J$55, 8, FALSE)), 0)))))</f>
        <v>0</v>
      </c>
      <c r="AB853" s="179">
        <f>IF('Funding Allocation Parameters'!$C$6="Basic Library Subsidy", 0, IF('Funding Allocation Parameters'!$C$6="Grant funding", 0, IF('Funding Allocation Parameters'!$C$6="Other author funding",  MIN(W853*'Funding Allocation Parameters'!$E$6, 'Funding Allocation Parameters'!$G$6), IF('Funding Allocation Parameters'!$C$6="Any discretionary funds (grants if available, other if no grants)", MIN(W853*'Funding Allocation Parameters'!$E$6, 'Funding Allocation Parameters'!$G$6), IF('Funding Allocation Parameters'!$C$6="Complex Library Subsidy", 0, 0)))))</f>
        <v>812.08820000000014</v>
      </c>
      <c r="AC853" s="177">
        <f t="shared" si="409"/>
        <v>0</v>
      </c>
      <c r="AD853" s="177">
        <f t="shared" si="410"/>
        <v>0</v>
      </c>
      <c r="AE853" s="180">
        <f>IF('Funding Allocation Parameters'!$C$7="Basic Library Subsidy", MIN(AC853*'Funding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MIN(AC853*VLOOKUP(CONCATENATE($A853, 'Funding Allocation Parameters'!$I$7), 'Library Subsidy Complex'!$C$2:$J$55, 2, FALSE), VLOOKUP(CONCATENATE($A853, 'Funding Allocation Parameters'!$I$7), 'Library Subsidy Complex'!$C$2:$J$55, 4, FALSE)), 0)))))</f>
        <v>0</v>
      </c>
      <c r="AF853" s="180">
        <f>IF('Funding Allocation Parameters'!$C$7="Basic Library Subsidy", 0, IF('Funding Allocation Parameters'!$C$7="Grant funding",MIN(AC853*'Funding Allocation Parameters'!$E$7, 'Funding Allocation Parameters'!$G$7), IF('Funding Allocation Parameters'!$C$7="Other author funding", 0, IF('Funding Allocation Parameters'!$C$7="Any discretionary funds (grants if available, other if no grants)", MIN(AC853*'Funding Allocation Parameters'!$E$7, 'Funding Allocation Parameters'!$G$7), IF('Funding Allocation Parameters'!$C$7="Complex Library Subsidy", 0, 0)))))</f>
        <v>0</v>
      </c>
      <c r="AG853" s="180">
        <f>IF('Funding Allocation Parameters'!$C$7="Basic Library Subsidy", 0, IF('Funding Allocation Parameters'!$C$7="Grant funding", 0, IF('Funding Allocation Parameters'!$C$7="Other author funding",  MIN(AC853*'Funding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3" s="180">
        <f>IF('Funding Allocation Parameters'!$C$7="Basic Library Subsidy", MIN(AD853*'Funding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MIN(AD853*VLOOKUP(CONCATENATE($A853, 'Funding Allocation Parameters'!$I$7), 'Library Subsidy Complex'!$C$2:$J$55, 6, FALSE), VLOOKUP(CONCATENATE($A853, 'Funding Allocation Parameters'!$I$7), 'Library Subsidy Complex'!$C$2:$J$55, 8, FALSE)), 0)))))</f>
        <v>0</v>
      </c>
      <c r="AI853" s="180">
        <f>IF('Funding Allocation Parameters'!$C$7="Basic Library Subsidy", 0, IF('Funding Allocation Parameters'!$C$7="Grant funding", 0, IF('Funding Allocation Parameters'!$C$7="Other author funding",  MIN(AD853*'Funding Allocation Parameters'!$E$7, 'Funding Allocation Parameters'!$G$7), IF('Funding Allocation Parameters'!$C$7="Any discretionary funds (grants if available, other if no grants)", MIN(AD853*'Funding Allocation Parameters'!$E$7, 'Funding Allocation Parameters'!$G$7), IF('Funding Allocation Parameters'!$C$7="Complex Library Subsidy", 0, 0)))))</f>
        <v>0</v>
      </c>
      <c r="AJ853" s="177">
        <f t="shared" si="411"/>
        <v>0</v>
      </c>
      <c r="AK853" s="177">
        <f t="shared" si="412"/>
        <v>0</v>
      </c>
      <c r="AL853" s="181">
        <f>IF('Funding Allocation Parameters'!$C$8="Basic Library Subsidy", MIN(AJ853*'Funding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MIN(AJ853*VLOOKUP(CONCATENATE($A853, 'Funding Allocation Parameters'!$I$8), 'Library Subsidy Complex'!$C$2:$J$55, 2, FALSE), VLOOKUP(CONCATENATE($A853, 'Funding Allocation Parameters'!$I$8), 'Library Subsidy Complex'!$C$2:$J$55, 4, FALSE)), 0)))))</f>
        <v>0</v>
      </c>
      <c r="AM853" s="181">
        <f>IF('Funding Allocation Parameters'!$C$8="Basic Library Subsidy", 0, IF('Funding Allocation Parameters'!$C$8="Grant funding",MIN(AJ853*'Funding Allocation Parameters'!$E$8, 'Funding Allocation Parameters'!$G$8), IF('Funding Allocation Parameters'!$C$8="Other author funding", 0, IF('Funding Allocation Parameters'!$C$8="Any discretionary funds (grants if available, other if no grants)", MIN(AJ853*'Funding Allocation Parameters'!$E$8, 'Funding Allocation Parameters'!$G$8), IF('Funding Allocation Parameters'!$C$8="Complex Library Subsidy", 0, 0)))))</f>
        <v>0</v>
      </c>
      <c r="AN853" s="181">
        <f>IF('Funding Allocation Parameters'!$C$8="Basic Library Subsidy", 0, IF('Funding Allocation Parameters'!$C$8="Grant funding", 0, IF('Funding Allocation Parameters'!$C$8="Other author funding",  MIN(AJ853*'Funding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3" s="181">
        <f>IF('Funding Allocation Parameters'!$C$8="Basic Library Subsidy", MIN(AK853*'Funding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MIN(AK853*VLOOKUP(CONCATENATE($A853, 'Funding Allocation Parameters'!$I$8), 'Library Subsidy Complex'!$C$2:$J$55, 6, FALSE), VLOOKUP(CONCATENATE($A853, 'Funding Allocation Parameters'!$I$8), 'Library Subsidy Complex'!$C$2:$J$55, 8, FALSE)), 0)))))</f>
        <v>0</v>
      </c>
      <c r="AP853" s="181">
        <f>IF('Funding Allocation Parameters'!$C$8="Basic Library Subsidy", 0, IF('Funding Allocation Parameters'!$C$8="Grant funding", 0, IF('Funding Allocation Parameters'!$C$8="Other author funding",  MIN(AK853*'Funding Allocation Parameters'!$E$8, 'Funding Allocation Parameters'!$G$8), IF('Funding Allocation Parameters'!$C$8="Any discretionary funds (grants if available, other if no grants)", MIN(AK853*'Funding Allocation Parameters'!$E$8, 'Funding Allocation Parameters'!$G$8), IF('Funding Allocation Parameters'!$C$8="Complex Library Subsidy", 0, 0)))))</f>
        <v>0</v>
      </c>
      <c r="AQ853" s="177">
        <f t="shared" si="413"/>
        <v>0</v>
      </c>
      <c r="AR853" s="177">
        <f t="shared" si="414"/>
        <v>0</v>
      </c>
      <c r="AS853" s="182">
        <f t="shared" si="415"/>
        <v>1189</v>
      </c>
      <c r="AT853" s="182">
        <f t="shared" si="416"/>
        <v>812.08820000000014</v>
      </c>
      <c r="AU853" s="182">
        <f t="shared" si="417"/>
        <v>0</v>
      </c>
      <c r="AV853" s="182">
        <f t="shared" si="418"/>
        <v>1189</v>
      </c>
      <c r="AW853" s="182">
        <f t="shared" si="419"/>
        <v>812.08820000000014</v>
      </c>
      <c r="AX853" s="183">
        <f t="shared" si="420"/>
        <v>1189</v>
      </c>
      <c r="AY853" s="183">
        <f t="shared" si="421"/>
        <v>812.08820000000014</v>
      </c>
      <c r="AZ853" s="183">
        <f t="shared" si="422"/>
        <v>0</v>
      </c>
      <c r="BA853" s="183">
        <f t="shared" si="423"/>
        <v>0</v>
      </c>
      <c r="BB853" s="183">
        <f t="shared" si="424"/>
        <v>0</v>
      </c>
      <c r="BC853" s="184">
        <f t="shared" si="425"/>
        <v>1189</v>
      </c>
      <c r="BD853" s="184">
        <f t="shared" si="426"/>
        <v>0</v>
      </c>
      <c r="BE853" s="184">
        <f t="shared" si="427"/>
        <v>812.08820000000014</v>
      </c>
      <c r="BF853" s="184">
        <f t="shared" si="428"/>
        <v>0</v>
      </c>
      <c r="BG853" s="102">
        <f t="shared" si="429"/>
        <v>0</v>
      </c>
      <c r="BH853" s="102">
        <f t="shared" si="430"/>
        <v>0</v>
      </c>
      <c r="BI853" s="102">
        <f t="shared" si="431"/>
        <v>0</v>
      </c>
      <c r="BJ853" s="102">
        <f t="shared" si="432"/>
        <v>1</v>
      </c>
      <c r="BK853" s="102">
        <f t="shared" si="433"/>
        <v>0</v>
      </c>
      <c r="BL853" s="102">
        <f t="shared" si="434"/>
        <v>0</v>
      </c>
      <c r="BN853" s="102"/>
    </row>
    <row r="854" spans="1:66" x14ac:dyDescent="0.25">
      <c r="A854" s="102" t="s">
        <v>17</v>
      </c>
      <c r="B854" s="102" t="s">
        <v>12</v>
      </c>
      <c r="C854" s="102" t="s">
        <v>8</v>
      </c>
      <c r="D854" s="102" t="s">
        <v>27</v>
      </c>
      <c r="E854" s="102" t="s">
        <v>1567</v>
      </c>
      <c r="F854" s="102" t="s">
        <v>1568</v>
      </c>
      <c r="G854" s="102">
        <v>0.72199999999999998</v>
      </c>
      <c r="H854" s="102">
        <v>1</v>
      </c>
      <c r="I854" s="102">
        <v>1</v>
      </c>
      <c r="J854" s="167">
        <f>IFERROR(H854*VLOOKUP(A854, 'Advanced Parameters'!$B$7:$G$20, 6, FALSE)*VLOOKUP(A854, 'Growth Parameters'!$B$6:$H$19, 6, FALSE), 0)</f>
        <v>1</v>
      </c>
      <c r="K854" s="167">
        <f>IFERROR(IF('Advanced Parameters'!$C$5="n",'Raw Data'!I854*VLOOKUP(A854,'Advanced Parameters'!$B$7:$G$20,6,FALSE),J854*VLOOKUP(A854,'Advanced Parameters'!$B$7:$G$20,2,FALSE))*VLOOKUP(A854, 'Growth Parameters'!$B$6:$H$19, 6, FALSE), 0)</f>
        <v>1</v>
      </c>
      <c r="L854" s="167">
        <f t="shared" si="435"/>
        <v>0</v>
      </c>
      <c r="M854" s="168">
        <f>IFERROR(IF(G854="NA","NA",IF(G854&gt;'APC Parameters'!$K$6+VLOOKUP('Raw Data'!A854, 'APC Parameters'!$H$7:$L$20, 4, FALSE), 'APC Parameters'!$L$6+VLOOKUP('Raw Data'!A854, 'APC Parameters'!$H$7:$L$20, 5, FALSE), G854*('APC Parameters'!$J$6+VLOOKUP('Raw Data'!A854, 'APC Parameters'!$H$7:$L$20, 3, FALSE))+'APC Parameters'!$I$6+VLOOKUP('Raw Data'!A854, 'APC Parameters'!$H$7:$L$20, 2, FALSE))), 0)</f>
        <v>1659.8668</v>
      </c>
      <c r="N854" s="168">
        <f t="shared" si="405"/>
        <v>1659.8668</v>
      </c>
      <c r="O854" s="168">
        <f>IFERROR(IF(M854="NA",VLOOKUP(D854,'Internal Calculations'!$B$10:$C$11,2,FALSE), M854)*VLOOKUP(A854, 'Growth Parameters'!$B$6:$H$19, 7, FALSE), 0)</f>
        <v>1659.8668</v>
      </c>
      <c r="P854" s="177">
        <f t="shared" si="406"/>
        <v>1659.8668</v>
      </c>
      <c r="Q854" s="178">
        <f>IF('Funding Allocation Parameters'!$C$5="Basic Library Subsidy", MIN(O854*('Funding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MIN($O854*(VLOOKUP(CONCATENATE($A854, 'Funding Allocation Parameters'!$I$5), 'Library Subsidy Complex'!$C$2:$J$55, 2, FALSE)), VLOOKUP(CONCATENATE($A854, 'Funding Allocation Parameters'!$I$5), 'Library Subsidy Complex'!$C$2:$J$55, 4, FALSE)), 0)))))</f>
        <v>1189</v>
      </c>
      <c r="R854" s="178">
        <f>IF('Funding Allocation Parameters'!$C$5="Basic Library Subsidy", 0, IF('Funding Allocation Parameters'!$C$5="Grant funding",MIN(O854*('Funding Allocation Parameters'!$E$5), 'Funding Allocation Parameters'!$G$5), IF('Funding Allocation Parameters'!$C$5="Other author funding", 0, IF('Funding Allocation Parameters'!$C$5="Any discretionary funds (grants if available, other if no grants)", MIN(O854*('Funding Allocation Parameters'!$E$5), 'Funding Allocation Parameters'!$G$5), IF('Funding Allocation Parameters'!$C$5="Complex Library Subsidy", 0, 0)))))</f>
        <v>0</v>
      </c>
      <c r="S854" s="178">
        <f>IF('Funding Allocation Parameters'!$C$5="Basic Library Subsidy", 0, IF('Funding Allocation Parameters'!$C$5="Grant funding", 0, IF('Funding Allocation Parameters'!$C$5="Other author funding",  MIN(O854*('Funding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4" s="178">
        <f>IF('Funding Allocation Parameters'!$C$5="Basic Library Subsidy", MIN(O854*('Funding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MIN($O854*(VLOOKUP(CONCATENATE($A854, 'Funding Allocation Parameters'!$I$5), 'Library Subsidy Complex'!$C$2:$J$55, 6, FALSE)), VLOOKUP(CONCATENATE($A854, 'Funding Allocation Parameters'!$I$5), 'Library Subsidy Complex'!$C$2:$J$55, 8, FALSE)), 0)))))</f>
        <v>1189</v>
      </c>
      <c r="U854" s="178">
        <f>IF('Funding Allocation Parameters'!$C$5="Basic Library Subsidy", 0, IF('Funding Allocation Parameters'!$C$5="Grant funding", 0, IF('Funding Allocation Parameters'!$C$5="Other author funding",  MIN(O854*('Funding Allocation Parameters'!$E$5), 'Funding Allocation Parameters'!$G$5), IF('Funding Allocation Parameters'!$C$5="Any discretionary funds (grants if available, other if no grants)", MIN(O854*('Funding Allocation Parameters'!$E$5), 'Funding Allocation Parameters'!$G$5), IF('Funding Allocation Parameters'!$C$5="Complex Library Subsidy", 0, 0)))))</f>
        <v>0</v>
      </c>
      <c r="V854" s="177">
        <f t="shared" si="407"/>
        <v>470.86680000000001</v>
      </c>
      <c r="W854" s="177">
        <f t="shared" si="408"/>
        <v>470.86680000000001</v>
      </c>
      <c r="X854" s="179">
        <f>IF('Funding Allocation Parameters'!$C$6="Basic Library Subsidy", MIN(V854*'Funding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MIN(V854*VLOOKUP(CONCATENATE($A854, 'Funding Allocation Parameters'!$I$6), 'Library Subsidy Complex'!$C$2:$J$55, 2, FALSE), VLOOKUP(CONCATENATE($A854, 'Funding Allocation Parameters'!$I$6), 'Library Subsidy Complex'!$C$2:$J$55, 4, FALSE)), 0)))))</f>
        <v>0</v>
      </c>
      <c r="Y854" s="179">
        <f>IF('Funding Allocation Parameters'!$C$6="Basic Library Subsidy", 0, IF('Funding Allocation Parameters'!$C$6="Grant funding",MIN(V854*'Funding Allocation Parameters'!$E$6, 'Funding Allocation Parameters'!$G$6), IF('Funding Allocation Parameters'!$C$6="Other author funding", 0, IF('Funding Allocation Parameters'!$C$6="Any discretionary funds (grants if available, other if no grants)", MIN(V854*'Funding Allocation Parameters'!$E$6, 'Funding Allocation Parameters'!$G$6), IF('Funding Allocation Parameters'!$C$6="Complex Library Subsidy", 0, 0)))))</f>
        <v>470.86680000000001</v>
      </c>
      <c r="Z854" s="179">
        <f>IF('Funding Allocation Parameters'!$C$6="Basic Library Subsidy", 0, IF('Funding Allocation Parameters'!$C$6="Grant funding", 0, IF('Funding Allocation Parameters'!$C$6="Other author funding",  MIN(V854*'Funding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4" s="179">
        <f>IF('Funding Allocation Parameters'!$C$6="Basic Library Subsidy", MIN(W854*'Funding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MIN(W854*VLOOKUP(CONCATENATE($A854, 'Funding Allocation Parameters'!$I$6), 'Library Subsidy Complex'!$C$2:$J$55, 6, FALSE), VLOOKUP(CONCATENATE($A854, 'Funding Allocation Parameters'!$I$6), 'Library Subsidy Complex'!$C$2:$J$55, 8, FALSE)), 0)))))</f>
        <v>0</v>
      </c>
      <c r="AB854" s="179">
        <f>IF('Funding Allocation Parameters'!$C$6="Basic Library Subsidy", 0, IF('Funding Allocation Parameters'!$C$6="Grant funding", 0, IF('Funding Allocation Parameters'!$C$6="Other author funding",  MIN(W854*'Funding Allocation Parameters'!$E$6, 'Funding Allocation Parameters'!$G$6), IF('Funding Allocation Parameters'!$C$6="Any discretionary funds (grants if available, other if no grants)", MIN(W854*'Funding Allocation Parameters'!$E$6, 'Funding Allocation Parameters'!$G$6), IF('Funding Allocation Parameters'!$C$6="Complex Library Subsidy", 0, 0)))))</f>
        <v>470.86680000000001</v>
      </c>
      <c r="AC854" s="177">
        <f t="shared" si="409"/>
        <v>0</v>
      </c>
      <c r="AD854" s="177">
        <f t="shared" si="410"/>
        <v>0</v>
      </c>
      <c r="AE854" s="180">
        <f>IF('Funding Allocation Parameters'!$C$7="Basic Library Subsidy", MIN(AC854*'Funding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MIN(AC854*VLOOKUP(CONCATENATE($A854, 'Funding Allocation Parameters'!$I$7), 'Library Subsidy Complex'!$C$2:$J$55, 2, FALSE), VLOOKUP(CONCATENATE($A854, 'Funding Allocation Parameters'!$I$7), 'Library Subsidy Complex'!$C$2:$J$55, 4, FALSE)), 0)))))</f>
        <v>0</v>
      </c>
      <c r="AF854" s="180">
        <f>IF('Funding Allocation Parameters'!$C$7="Basic Library Subsidy", 0, IF('Funding Allocation Parameters'!$C$7="Grant funding",MIN(AC854*'Funding Allocation Parameters'!$E$7, 'Funding Allocation Parameters'!$G$7), IF('Funding Allocation Parameters'!$C$7="Other author funding", 0, IF('Funding Allocation Parameters'!$C$7="Any discretionary funds (grants if available, other if no grants)", MIN(AC854*'Funding Allocation Parameters'!$E$7, 'Funding Allocation Parameters'!$G$7), IF('Funding Allocation Parameters'!$C$7="Complex Library Subsidy", 0, 0)))))</f>
        <v>0</v>
      </c>
      <c r="AG854" s="180">
        <f>IF('Funding Allocation Parameters'!$C$7="Basic Library Subsidy", 0, IF('Funding Allocation Parameters'!$C$7="Grant funding", 0, IF('Funding Allocation Parameters'!$C$7="Other author funding",  MIN(AC854*'Funding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4" s="180">
        <f>IF('Funding Allocation Parameters'!$C$7="Basic Library Subsidy", MIN(AD854*'Funding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MIN(AD854*VLOOKUP(CONCATENATE($A854, 'Funding Allocation Parameters'!$I$7), 'Library Subsidy Complex'!$C$2:$J$55, 6, FALSE), VLOOKUP(CONCATENATE($A854, 'Funding Allocation Parameters'!$I$7), 'Library Subsidy Complex'!$C$2:$J$55, 8, FALSE)), 0)))))</f>
        <v>0</v>
      </c>
      <c r="AI854" s="180">
        <f>IF('Funding Allocation Parameters'!$C$7="Basic Library Subsidy", 0, IF('Funding Allocation Parameters'!$C$7="Grant funding", 0, IF('Funding Allocation Parameters'!$C$7="Other author funding",  MIN(AD854*'Funding Allocation Parameters'!$E$7, 'Funding Allocation Parameters'!$G$7), IF('Funding Allocation Parameters'!$C$7="Any discretionary funds (grants if available, other if no grants)", MIN(AD854*'Funding Allocation Parameters'!$E$7, 'Funding Allocation Parameters'!$G$7), IF('Funding Allocation Parameters'!$C$7="Complex Library Subsidy", 0, 0)))))</f>
        <v>0</v>
      </c>
      <c r="AJ854" s="177">
        <f t="shared" si="411"/>
        <v>0</v>
      </c>
      <c r="AK854" s="177">
        <f t="shared" si="412"/>
        <v>0</v>
      </c>
      <c r="AL854" s="181">
        <f>IF('Funding Allocation Parameters'!$C$8="Basic Library Subsidy", MIN(AJ854*'Funding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MIN(AJ854*VLOOKUP(CONCATENATE($A854, 'Funding Allocation Parameters'!$I$8), 'Library Subsidy Complex'!$C$2:$J$55, 2, FALSE), VLOOKUP(CONCATENATE($A854, 'Funding Allocation Parameters'!$I$8), 'Library Subsidy Complex'!$C$2:$J$55, 4, FALSE)), 0)))))</f>
        <v>0</v>
      </c>
      <c r="AM854" s="181">
        <f>IF('Funding Allocation Parameters'!$C$8="Basic Library Subsidy", 0, IF('Funding Allocation Parameters'!$C$8="Grant funding",MIN(AJ854*'Funding Allocation Parameters'!$E$8, 'Funding Allocation Parameters'!$G$8), IF('Funding Allocation Parameters'!$C$8="Other author funding", 0, IF('Funding Allocation Parameters'!$C$8="Any discretionary funds (grants if available, other if no grants)", MIN(AJ854*'Funding Allocation Parameters'!$E$8, 'Funding Allocation Parameters'!$G$8), IF('Funding Allocation Parameters'!$C$8="Complex Library Subsidy", 0, 0)))))</f>
        <v>0</v>
      </c>
      <c r="AN854" s="181">
        <f>IF('Funding Allocation Parameters'!$C$8="Basic Library Subsidy", 0, IF('Funding Allocation Parameters'!$C$8="Grant funding", 0, IF('Funding Allocation Parameters'!$C$8="Other author funding",  MIN(AJ854*'Funding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4" s="181">
        <f>IF('Funding Allocation Parameters'!$C$8="Basic Library Subsidy", MIN(AK854*'Funding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MIN(AK854*VLOOKUP(CONCATENATE($A854, 'Funding Allocation Parameters'!$I$8), 'Library Subsidy Complex'!$C$2:$J$55, 6, FALSE), VLOOKUP(CONCATENATE($A854, 'Funding Allocation Parameters'!$I$8), 'Library Subsidy Complex'!$C$2:$J$55, 8, FALSE)), 0)))))</f>
        <v>0</v>
      </c>
      <c r="AP854" s="181">
        <f>IF('Funding Allocation Parameters'!$C$8="Basic Library Subsidy", 0, IF('Funding Allocation Parameters'!$C$8="Grant funding", 0, IF('Funding Allocation Parameters'!$C$8="Other author funding",  MIN(AK854*'Funding Allocation Parameters'!$E$8, 'Funding Allocation Parameters'!$G$8), IF('Funding Allocation Parameters'!$C$8="Any discretionary funds (grants if available, other if no grants)", MIN(AK854*'Funding Allocation Parameters'!$E$8, 'Funding Allocation Parameters'!$G$8), IF('Funding Allocation Parameters'!$C$8="Complex Library Subsidy", 0, 0)))))</f>
        <v>0</v>
      </c>
      <c r="AQ854" s="177">
        <f t="shared" si="413"/>
        <v>0</v>
      </c>
      <c r="AR854" s="177">
        <f t="shared" si="414"/>
        <v>0</v>
      </c>
      <c r="AS854" s="182">
        <f t="shared" si="415"/>
        <v>1189</v>
      </c>
      <c r="AT854" s="182">
        <f t="shared" si="416"/>
        <v>470.86680000000001</v>
      </c>
      <c r="AU854" s="182">
        <f t="shared" si="417"/>
        <v>0</v>
      </c>
      <c r="AV854" s="182">
        <f t="shared" si="418"/>
        <v>1189</v>
      </c>
      <c r="AW854" s="182">
        <f t="shared" si="419"/>
        <v>470.86680000000001</v>
      </c>
      <c r="AX854" s="183">
        <f t="shared" si="420"/>
        <v>1189</v>
      </c>
      <c r="AY854" s="183">
        <f t="shared" si="421"/>
        <v>470.86680000000001</v>
      </c>
      <c r="AZ854" s="183">
        <f t="shared" si="422"/>
        <v>0</v>
      </c>
      <c r="BA854" s="183">
        <f t="shared" si="423"/>
        <v>0</v>
      </c>
      <c r="BB854" s="183">
        <f t="shared" si="424"/>
        <v>0</v>
      </c>
      <c r="BC854" s="184">
        <f t="shared" si="425"/>
        <v>1189</v>
      </c>
      <c r="BD854" s="184">
        <f t="shared" si="426"/>
        <v>0</v>
      </c>
      <c r="BE854" s="184">
        <f t="shared" si="427"/>
        <v>470.86680000000001</v>
      </c>
      <c r="BF854" s="184">
        <f t="shared" si="428"/>
        <v>0</v>
      </c>
      <c r="BG854" s="102">
        <f t="shared" si="429"/>
        <v>0</v>
      </c>
      <c r="BH854" s="102">
        <f t="shared" si="430"/>
        <v>0</v>
      </c>
      <c r="BI854" s="102">
        <f t="shared" si="431"/>
        <v>0</v>
      </c>
      <c r="BJ854" s="102">
        <f t="shared" si="432"/>
        <v>1</v>
      </c>
      <c r="BK854" s="102">
        <f t="shared" si="433"/>
        <v>0</v>
      </c>
      <c r="BL854" s="102">
        <f t="shared" si="434"/>
        <v>0</v>
      </c>
      <c r="BN854" s="102"/>
    </row>
    <row r="855" spans="1:66" x14ac:dyDescent="0.25">
      <c r="A855" s="102" t="s">
        <v>24</v>
      </c>
      <c r="B855" s="102" t="s">
        <v>8</v>
      </c>
      <c r="C855" s="102" t="s">
        <v>8</v>
      </c>
      <c r="D855" s="102" t="s">
        <v>27</v>
      </c>
      <c r="E855" s="102" t="s">
        <v>32</v>
      </c>
      <c r="F855" s="102" t="s">
        <v>1569</v>
      </c>
      <c r="G855" s="102">
        <v>0.93799999999999994</v>
      </c>
      <c r="H855" s="102">
        <v>1</v>
      </c>
      <c r="I855" s="102">
        <v>1</v>
      </c>
      <c r="J855" s="167">
        <f>IFERROR(H855*VLOOKUP(A855, 'Advanced Parameters'!$B$7:$G$20, 6, FALSE)*VLOOKUP(A855, 'Growth Parameters'!$B$6:$H$19, 6, FALSE), 0)</f>
        <v>1</v>
      </c>
      <c r="K855" s="167">
        <f>IFERROR(IF('Advanced Parameters'!$C$5="n",'Raw Data'!I855*VLOOKUP(A855,'Advanced Parameters'!$B$7:$G$20,6,FALSE),J855*VLOOKUP(A855,'Advanced Parameters'!$B$7:$G$20,2,FALSE))*VLOOKUP(A855, 'Growth Parameters'!$B$6:$H$19, 6, FALSE), 0)</f>
        <v>1</v>
      </c>
      <c r="L855" s="167">
        <f t="shared" si="435"/>
        <v>0</v>
      </c>
      <c r="M855" s="168">
        <f>IFERROR(IF(G855="NA","NA",IF(G855&gt;'APC Parameters'!$K$6+VLOOKUP('Raw Data'!A855, 'APC Parameters'!$H$7:$L$20, 4, FALSE), 'APC Parameters'!$L$6+VLOOKUP('Raw Data'!A855, 'APC Parameters'!$H$7:$L$20, 5, FALSE), G855*('APC Parameters'!$J$6+VLOOKUP('Raw Data'!A855, 'APC Parameters'!$H$7:$L$20, 3, FALSE))+'APC Parameters'!$I$6+VLOOKUP('Raw Data'!A855, 'APC Parameters'!$H$7:$L$20, 2, FALSE))), 0)</f>
        <v>1813.0972000000002</v>
      </c>
      <c r="N855" s="168">
        <f t="shared" si="405"/>
        <v>1813.0972000000002</v>
      </c>
      <c r="O855" s="168">
        <f>IFERROR(IF(M855="NA",VLOOKUP(D855,'Internal Calculations'!$B$10:$C$11,2,FALSE), M855)*VLOOKUP(A855, 'Growth Parameters'!$B$6:$H$19, 7, FALSE), 0)</f>
        <v>1813.0972000000002</v>
      </c>
      <c r="P855" s="177">
        <f t="shared" si="406"/>
        <v>1813.0972000000002</v>
      </c>
      <c r="Q855" s="178">
        <f>IF('Funding Allocation Parameters'!$C$5="Basic Library Subsidy", MIN(O855*('Funding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MIN($O855*(VLOOKUP(CONCATENATE($A855, 'Funding Allocation Parameters'!$I$5), 'Library Subsidy Complex'!$C$2:$J$55, 2, FALSE)), VLOOKUP(CONCATENATE($A855, 'Funding Allocation Parameters'!$I$5), 'Library Subsidy Complex'!$C$2:$J$55, 4, FALSE)), 0)))))</f>
        <v>1189</v>
      </c>
      <c r="R855" s="178">
        <f>IF('Funding Allocation Parameters'!$C$5="Basic Library Subsidy", 0, IF('Funding Allocation Parameters'!$C$5="Grant funding",MIN(O855*('Funding Allocation Parameters'!$E$5), 'Funding Allocation Parameters'!$G$5), IF('Funding Allocation Parameters'!$C$5="Other author funding", 0, IF('Funding Allocation Parameters'!$C$5="Any discretionary funds (grants if available, other if no grants)", MIN(O855*('Funding Allocation Parameters'!$E$5), 'Funding Allocation Parameters'!$G$5), IF('Funding Allocation Parameters'!$C$5="Complex Library Subsidy", 0, 0)))))</f>
        <v>0</v>
      </c>
      <c r="S855" s="178">
        <f>IF('Funding Allocation Parameters'!$C$5="Basic Library Subsidy", 0, IF('Funding Allocation Parameters'!$C$5="Grant funding", 0, IF('Funding Allocation Parameters'!$C$5="Other author funding",  MIN(O855*('Funding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5" s="178">
        <f>IF('Funding Allocation Parameters'!$C$5="Basic Library Subsidy", MIN(O855*('Funding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MIN($O855*(VLOOKUP(CONCATENATE($A855, 'Funding Allocation Parameters'!$I$5), 'Library Subsidy Complex'!$C$2:$J$55, 6, FALSE)), VLOOKUP(CONCATENATE($A855, 'Funding Allocation Parameters'!$I$5), 'Library Subsidy Complex'!$C$2:$J$55, 8, FALSE)), 0)))))</f>
        <v>1189</v>
      </c>
      <c r="U855" s="178">
        <f>IF('Funding Allocation Parameters'!$C$5="Basic Library Subsidy", 0, IF('Funding Allocation Parameters'!$C$5="Grant funding", 0, IF('Funding Allocation Parameters'!$C$5="Other author funding",  MIN(O855*('Funding Allocation Parameters'!$E$5), 'Funding Allocation Parameters'!$G$5), IF('Funding Allocation Parameters'!$C$5="Any discretionary funds (grants if available, other if no grants)", MIN(O855*('Funding Allocation Parameters'!$E$5), 'Funding Allocation Parameters'!$G$5), IF('Funding Allocation Parameters'!$C$5="Complex Library Subsidy", 0, 0)))))</f>
        <v>0</v>
      </c>
      <c r="V855" s="177">
        <f t="shared" si="407"/>
        <v>624.09720000000016</v>
      </c>
      <c r="W855" s="177">
        <f t="shared" si="408"/>
        <v>624.09720000000016</v>
      </c>
      <c r="X855" s="179">
        <f>IF('Funding Allocation Parameters'!$C$6="Basic Library Subsidy", MIN(V855*'Funding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MIN(V855*VLOOKUP(CONCATENATE($A855, 'Funding Allocation Parameters'!$I$6), 'Library Subsidy Complex'!$C$2:$J$55, 2, FALSE), VLOOKUP(CONCATENATE($A855, 'Funding Allocation Parameters'!$I$6), 'Library Subsidy Complex'!$C$2:$J$55, 4, FALSE)), 0)))))</f>
        <v>0</v>
      </c>
      <c r="Y855" s="179">
        <f>IF('Funding Allocation Parameters'!$C$6="Basic Library Subsidy", 0, IF('Funding Allocation Parameters'!$C$6="Grant funding",MIN(V855*'Funding Allocation Parameters'!$E$6, 'Funding Allocation Parameters'!$G$6), IF('Funding Allocation Parameters'!$C$6="Other author funding", 0, IF('Funding Allocation Parameters'!$C$6="Any discretionary funds (grants if available, other if no grants)", MIN(V855*'Funding Allocation Parameters'!$E$6, 'Funding Allocation Parameters'!$G$6), IF('Funding Allocation Parameters'!$C$6="Complex Library Subsidy", 0, 0)))))</f>
        <v>624.09720000000016</v>
      </c>
      <c r="Z855" s="179">
        <f>IF('Funding Allocation Parameters'!$C$6="Basic Library Subsidy", 0, IF('Funding Allocation Parameters'!$C$6="Grant funding", 0, IF('Funding Allocation Parameters'!$C$6="Other author funding",  MIN(V855*'Funding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5" s="179">
        <f>IF('Funding Allocation Parameters'!$C$6="Basic Library Subsidy", MIN(W855*'Funding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MIN(W855*VLOOKUP(CONCATENATE($A855, 'Funding Allocation Parameters'!$I$6), 'Library Subsidy Complex'!$C$2:$J$55, 6, FALSE), VLOOKUP(CONCATENATE($A855, 'Funding Allocation Parameters'!$I$6), 'Library Subsidy Complex'!$C$2:$J$55, 8, FALSE)), 0)))))</f>
        <v>0</v>
      </c>
      <c r="AB855" s="179">
        <f>IF('Funding Allocation Parameters'!$C$6="Basic Library Subsidy", 0, IF('Funding Allocation Parameters'!$C$6="Grant funding", 0, IF('Funding Allocation Parameters'!$C$6="Other author funding",  MIN(W855*'Funding Allocation Parameters'!$E$6, 'Funding Allocation Parameters'!$G$6), IF('Funding Allocation Parameters'!$C$6="Any discretionary funds (grants if available, other if no grants)", MIN(W855*'Funding Allocation Parameters'!$E$6, 'Funding Allocation Parameters'!$G$6), IF('Funding Allocation Parameters'!$C$6="Complex Library Subsidy", 0, 0)))))</f>
        <v>624.09720000000016</v>
      </c>
      <c r="AC855" s="177">
        <f t="shared" si="409"/>
        <v>0</v>
      </c>
      <c r="AD855" s="177">
        <f t="shared" si="410"/>
        <v>0</v>
      </c>
      <c r="AE855" s="180">
        <f>IF('Funding Allocation Parameters'!$C$7="Basic Library Subsidy", MIN(AC855*'Funding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MIN(AC855*VLOOKUP(CONCATENATE($A855, 'Funding Allocation Parameters'!$I$7), 'Library Subsidy Complex'!$C$2:$J$55, 2, FALSE), VLOOKUP(CONCATENATE($A855, 'Funding Allocation Parameters'!$I$7), 'Library Subsidy Complex'!$C$2:$J$55, 4, FALSE)), 0)))))</f>
        <v>0</v>
      </c>
      <c r="AF855" s="180">
        <f>IF('Funding Allocation Parameters'!$C$7="Basic Library Subsidy", 0, IF('Funding Allocation Parameters'!$C$7="Grant funding",MIN(AC855*'Funding Allocation Parameters'!$E$7, 'Funding Allocation Parameters'!$G$7), IF('Funding Allocation Parameters'!$C$7="Other author funding", 0, IF('Funding Allocation Parameters'!$C$7="Any discretionary funds (grants if available, other if no grants)", MIN(AC855*'Funding Allocation Parameters'!$E$7, 'Funding Allocation Parameters'!$G$7), IF('Funding Allocation Parameters'!$C$7="Complex Library Subsidy", 0, 0)))))</f>
        <v>0</v>
      </c>
      <c r="AG855" s="180">
        <f>IF('Funding Allocation Parameters'!$C$7="Basic Library Subsidy", 0, IF('Funding Allocation Parameters'!$C$7="Grant funding", 0, IF('Funding Allocation Parameters'!$C$7="Other author funding",  MIN(AC855*'Funding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5" s="180">
        <f>IF('Funding Allocation Parameters'!$C$7="Basic Library Subsidy", MIN(AD855*'Funding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MIN(AD855*VLOOKUP(CONCATENATE($A855, 'Funding Allocation Parameters'!$I$7), 'Library Subsidy Complex'!$C$2:$J$55, 6, FALSE), VLOOKUP(CONCATENATE($A855, 'Funding Allocation Parameters'!$I$7), 'Library Subsidy Complex'!$C$2:$J$55, 8, FALSE)), 0)))))</f>
        <v>0</v>
      </c>
      <c r="AI855" s="180">
        <f>IF('Funding Allocation Parameters'!$C$7="Basic Library Subsidy", 0, IF('Funding Allocation Parameters'!$C$7="Grant funding", 0, IF('Funding Allocation Parameters'!$C$7="Other author funding",  MIN(AD855*'Funding Allocation Parameters'!$E$7, 'Funding Allocation Parameters'!$G$7), IF('Funding Allocation Parameters'!$C$7="Any discretionary funds (grants if available, other if no grants)", MIN(AD855*'Funding Allocation Parameters'!$E$7, 'Funding Allocation Parameters'!$G$7), IF('Funding Allocation Parameters'!$C$7="Complex Library Subsidy", 0, 0)))))</f>
        <v>0</v>
      </c>
      <c r="AJ855" s="177">
        <f t="shared" si="411"/>
        <v>0</v>
      </c>
      <c r="AK855" s="177">
        <f t="shared" si="412"/>
        <v>0</v>
      </c>
      <c r="AL855" s="181">
        <f>IF('Funding Allocation Parameters'!$C$8="Basic Library Subsidy", MIN(AJ855*'Funding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MIN(AJ855*VLOOKUP(CONCATENATE($A855, 'Funding Allocation Parameters'!$I$8), 'Library Subsidy Complex'!$C$2:$J$55, 2, FALSE), VLOOKUP(CONCATENATE($A855, 'Funding Allocation Parameters'!$I$8), 'Library Subsidy Complex'!$C$2:$J$55, 4, FALSE)), 0)))))</f>
        <v>0</v>
      </c>
      <c r="AM855" s="181">
        <f>IF('Funding Allocation Parameters'!$C$8="Basic Library Subsidy", 0, IF('Funding Allocation Parameters'!$C$8="Grant funding",MIN(AJ855*'Funding Allocation Parameters'!$E$8, 'Funding Allocation Parameters'!$G$8), IF('Funding Allocation Parameters'!$C$8="Other author funding", 0, IF('Funding Allocation Parameters'!$C$8="Any discretionary funds (grants if available, other if no grants)", MIN(AJ855*'Funding Allocation Parameters'!$E$8, 'Funding Allocation Parameters'!$G$8), IF('Funding Allocation Parameters'!$C$8="Complex Library Subsidy", 0, 0)))))</f>
        <v>0</v>
      </c>
      <c r="AN855" s="181">
        <f>IF('Funding Allocation Parameters'!$C$8="Basic Library Subsidy", 0, IF('Funding Allocation Parameters'!$C$8="Grant funding", 0, IF('Funding Allocation Parameters'!$C$8="Other author funding",  MIN(AJ855*'Funding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5" s="181">
        <f>IF('Funding Allocation Parameters'!$C$8="Basic Library Subsidy", MIN(AK855*'Funding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MIN(AK855*VLOOKUP(CONCATENATE($A855, 'Funding Allocation Parameters'!$I$8), 'Library Subsidy Complex'!$C$2:$J$55, 6, FALSE), VLOOKUP(CONCATENATE($A855, 'Funding Allocation Parameters'!$I$8), 'Library Subsidy Complex'!$C$2:$J$55, 8, FALSE)), 0)))))</f>
        <v>0</v>
      </c>
      <c r="AP855" s="181">
        <f>IF('Funding Allocation Parameters'!$C$8="Basic Library Subsidy", 0, IF('Funding Allocation Parameters'!$C$8="Grant funding", 0, IF('Funding Allocation Parameters'!$C$8="Other author funding",  MIN(AK855*'Funding Allocation Parameters'!$E$8, 'Funding Allocation Parameters'!$G$8), IF('Funding Allocation Parameters'!$C$8="Any discretionary funds (grants if available, other if no grants)", MIN(AK855*'Funding Allocation Parameters'!$E$8, 'Funding Allocation Parameters'!$G$8), IF('Funding Allocation Parameters'!$C$8="Complex Library Subsidy", 0, 0)))))</f>
        <v>0</v>
      </c>
      <c r="AQ855" s="177">
        <f t="shared" si="413"/>
        <v>0</v>
      </c>
      <c r="AR855" s="177">
        <f t="shared" si="414"/>
        <v>0</v>
      </c>
      <c r="AS855" s="182">
        <f t="shared" si="415"/>
        <v>1189</v>
      </c>
      <c r="AT855" s="182">
        <f t="shared" si="416"/>
        <v>624.09720000000016</v>
      </c>
      <c r="AU855" s="182">
        <f t="shared" si="417"/>
        <v>0</v>
      </c>
      <c r="AV855" s="182">
        <f t="shared" si="418"/>
        <v>1189</v>
      </c>
      <c r="AW855" s="182">
        <f t="shared" si="419"/>
        <v>624.09720000000016</v>
      </c>
      <c r="AX855" s="183">
        <f t="shared" si="420"/>
        <v>1189</v>
      </c>
      <c r="AY855" s="183">
        <f t="shared" si="421"/>
        <v>624.09720000000016</v>
      </c>
      <c r="AZ855" s="183">
        <f t="shared" si="422"/>
        <v>0</v>
      </c>
      <c r="BA855" s="183">
        <f t="shared" si="423"/>
        <v>0</v>
      </c>
      <c r="BB855" s="183">
        <f t="shared" si="424"/>
        <v>0</v>
      </c>
      <c r="BC855" s="184">
        <f t="shared" si="425"/>
        <v>1189</v>
      </c>
      <c r="BD855" s="184">
        <f t="shared" si="426"/>
        <v>0</v>
      </c>
      <c r="BE855" s="184">
        <f t="shared" si="427"/>
        <v>624.09720000000016</v>
      </c>
      <c r="BF855" s="184">
        <f t="shared" si="428"/>
        <v>0</v>
      </c>
      <c r="BG855" s="102">
        <f t="shared" si="429"/>
        <v>0</v>
      </c>
      <c r="BH855" s="102">
        <f t="shared" si="430"/>
        <v>0</v>
      </c>
      <c r="BI855" s="102">
        <f t="shared" si="431"/>
        <v>0</v>
      </c>
      <c r="BJ855" s="102">
        <f t="shared" si="432"/>
        <v>1</v>
      </c>
      <c r="BK855" s="102">
        <f t="shared" si="433"/>
        <v>0</v>
      </c>
      <c r="BL855" s="102">
        <f t="shared" si="434"/>
        <v>0</v>
      </c>
      <c r="BN855" s="102"/>
    </row>
    <row r="856" spans="1:66" x14ac:dyDescent="0.25">
      <c r="A856" s="102" t="s">
        <v>13</v>
      </c>
      <c r="B856" s="102" t="s">
        <v>8</v>
      </c>
      <c r="C856" s="102" t="s">
        <v>8</v>
      </c>
      <c r="D856" s="102" t="s">
        <v>27</v>
      </c>
      <c r="E856" s="102" t="s">
        <v>1570</v>
      </c>
      <c r="F856" s="102" t="s">
        <v>1571</v>
      </c>
      <c r="G856" s="102">
        <v>0.83</v>
      </c>
      <c r="H856" s="102">
        <v>1</v>
      </c>
      <c r="I856" s="102">
        <v>1</v>
      </c>
      <c r="J856" s="167">
        <f>IFERROR(H856*VLOOKUP(A856, 'Advanced Parameters'!$B$7:$G$20, 6, FALSE)*VLOOKUP(A856, 'Growth Parameters'!$B$6:$H$19, 6, FALSE), 0)</f>
        <v>1</v>
      </c>
      <c r="K856" s="167">
        <f>IFERROR(IF('Advanced Parameters'!$C$5="n",'Raw Data'!I856*VLOOKUP(A856,'Advanced Parameters'!$B$7:$G$20,6,FALSE),J856*VLOOKUP(A856,'Advanced Parameters'!$B$7:$G$20,2,FALSE))*VLOOKUP(A856, 'Growth Parameters'!$B$6:$H$19, 6, FALSE), 0)</f>
        <v>1</v>
      </c>
      <c r="L856" s="167">
        <f t="shared" si="435"/>
        <v>0</v>
      </c>
      <c r="M856" s="168">
        <f>IFERROR(IF(G856="NA","NA",IF(G856&gt;'APC Parameters'!$K$6+VLOOKUP('Raw Data'!A856, 'APC Parameters'!$H$7:$L$20, 4, FALSE), 'APC Parameters'!$L$6+VLOOKUP('Raw Data'!A856, 'APC Parameters'!$H$7:$L$20, 5, FALSE), G856*('APC Parameters'!$J$6+VLOOKUP('Raw Data'!A856, 'APC Parameters'!$H$7:$L$20, 3, FALSE))+'APC Parameters'!$I$6+VLOOKUP('Raw Data'!A856, 'APC Parameters'!$H$7:$L$20, 2, FALSE))), 0)</f>
        <v>1736.482</v>
      </c>
      <c r="N856" s="168">
        <f t="shared" si="405"/>
        <v>1736.482</v>
      </c>
      <c r="O856" s="168">
        <f>IFERROR(IF(M856="NA",VLOOKUP(D856,'Internal Calculations'!$B$10:$C$11,2,FALSE), M856)*VLOOKUP(A856, 'Growth Parameters'!$B$6:$H$19, 7, FALSE), 0)</f>
        <v>1736.482</v>
      </c>
      <c r="P856" s="177">
        <f t="shared" si="406"/>
        <v>1736.482</v>
      </c>
      <c r="Q856" s="178">
        <f>IF('Funding Allocation Parameters'!$C$5="Basic Library Subsidy", MIN(O856*('Funding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MIN($O856*(VLOOKUP(CONCATENATE($A856, 'Funding Allocation Parameters'!$I$5), 'Library Subsidy Complex'!$C$2:$J$55, 2, FALSE)), VLOOKUP(CONCATENATE($A856, 'Funding Allocation Parameters'!$I$5), 'Library Subsidy Complex'!$C$2:$J$55, 4, FALSE)), 0)))))</f>
        <v>1189</v>
      </c>
      <c r="R856" s="178">
        <f>IF('Funding Allocation Parameters'!$C$5="Basic Library Subsidy", 0, IF('Funding Allocation Parameters'!$C$5="Grant funding",MIN(O856*('Funding Allocation Parameters'!$E$5), 'Funding Allocation Parameters'!$G$5), IF('Funding Allocation Parameters'!$C$5="Other author funding", 0, IF('Funding Allocation Parameters'!$C$5="Any discretionary funds (grants if available, other if no grants)", MIN(O856*('Funding Allocation Parameters'!$E$5), 'Funding Allocation Parameters'!$G$5), IF('Funding Allocation Parameters'!$C$5="Complex Library Subsidy", 0, 0)))))</f>
        <v>0</v>
      </c>
      <c r="S856" s="178">
        <f>IF('Funding Allocation Parameters'!$C$5="Basic Library Subsidy", 0, IF('Funding Allocation Parameters'!$C$5="Grant funding", 0, IF('Funding Allocation Parameters'!$C$5="Other author funding",  MIN(O856*('Funding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6" s="178">
        <f>IF('Funding Allocation Parameters'!$C$5="Basic Library Subsidy", MIN(O856*('Funding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MIN($O856*(VLOOKUP(CONCATENATE($A856, 'Funding Allocation Parameters'!$I$5), 'Library Subsidy Complex'!$C$2:$J$55, 6, FALSE)), VLOOKUP(CONCATENATE($A856, 'Funding Allocation Parameters'!$I$5), 'Library Subsidy Complex'!$C$2:$J$55, 8, FALSE)), 0)))))</f>
        <v>1189</v>
      </c>
      <c r="U856" s="178">
        <f>IF('Funding Allocation Parameters'!$C$5="Basic Library Subsidy", 0, IF('Funding Allocation Parameters'!$C$5="Grant funding", 0, IF('Funding Allocation Parameters'!$C$5="Other author funding",  MIN(O856*('Funding Allocation Parameters'!$E$5), 'Funding Allocation Parameters'!$G$5), IF('Funding Allocation Parameters'!$C$5="Any discretionary funds (grants if available, other if no grants)", MIN(O856*('Funding Allocation Parameters'!$E$5), 'Funding Allocation Parameters'!$G$5), IF('Funding Allocation Parameters'!$C$5="Complex Library Subsidy", 0, 0)))))</f>
        <v>0</v>
      </c>
      <c r="V856" s="177">
        <f t="shared" si="407"/>
        <v>547.48199999999997</v>
      </c>
      <c r="W856" s="177">
        <f t="shared" si="408"/>
        <v>547.48199999999997</v>
      </c>
      <c r="X856" s="179">
        <f>IF('Funding Allocation Parameters'!$C$6="Basic Library Subsidy", MIN(V856*'Funding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MIN(V856*VLOOKUP(CONCATENATE($A856, 'Funding Allocation Parameters'!$I$6), 'Library Subsidy Complex'!$C$2:$J$55, 2, FALSE), VLOOKUP(CONCATENATE($A856, 'Funding Allocation Parameters'!$I$6), 'Library Subsidy Complex'!$C$2:$J$55, 4, FALSE)), 0)))))</f>
        <v>0</v>
      </c>
      <c r="Y856" s="179">
        <f>IF('Funding Allocation Parameters'!$C$6="Basic Library Subsidy", 0, IF('Funding Allocation Parameters'!$C$6="Grant funding",MIN(V856*'Funding Allocation Parameters'!$E$6, 'Funding Allocation Parameters'!$G$6), IF('Funding Allocation Parameters'!$C$6="Other author funding", 0, IF('Funding Allocation Parameters'!$C$6="Any discretionary funds (grants if available, other if no grants)", MIN(V856*'Funding Allocation Parameters'!$E$6, 'Funding Allocation Parameters'!$G$6), IF('Funding Allocation Parameters'!$C$6="Complex Library Subsidy", 0, 0)))))</f>
        <v>547.48199999999997</v>
      </c>
      <c r="Z856" s="179">
        <f>IF('Funding Allocation Parameters'!$C$6="Basic Library Subsidy", 0, IF('Funding Allocation Parameters'!$C$6="Grant funding", 0, IF('Funding Allocation Parameters'!$C$6="Other author funding",  MIN(V856*'Funding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6" s="179">
        <f>IF('Funding Allocation Parameters'!$C$6="Basic Library Subsidy", MIN(W856*'Funding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MIN(W856*VLOOKUP(CONCATENATE($A856, 'Funding Allocation Parameters'!$I$6), 'Library Subsidy Complex'!$C$2:$J$55, 6, FALSE), VLOOKUP(CONCATENATE($A856, 'Funding Allocation Parameters'!$I$6), 'Library Subsidy Complex'!$C$2:$J$55, 8, FALSE)), 0)))))</f>
        <v>0</v>
      </c>
      <c r="AB856" s="179">
        <f>IF('Funding Allocation Parameters'!$C$6="Basic Library Subsidy", 0, IF('Funding Allocation Parameters'!$C$6="Grant funding", 0, IF('Funding Allocation Parameters'!$C$6="Other author funding",  MIN(W856*'Funding Allocation Parameters'!$E$6, 'Funding Allocation Parameters'!$G$6), IF('Funding Allocation Parameters'!$C$6="Any discretionary funds (grants if available, other if no grants)", MIN(W856*'Funding Allocation Parameters'!$E$6, 'Funding Allocation Parameters'!$G$6), IF('Funding Allocation Parameters'!$C$6="Complex Library Subsidy", 0, 0)))))</f>
        <v>547.48199999999997</v>
      </c>
      <c r="AC856" s="177">
        <f t="shared" si="409"/>
        <v>0</v>
      </c>
      <c r="AD856" s="177">
        <f t="shared" si="410"/>
        <v>0</v>
      </c>
      <c r="AE856" s="180">
        <f>IF('Funding Allocation Parameters'!$C$7="Basic Library Subsidy", MIN(AC856*'Funding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MIN(AC856*VLOOKUP(CONCATENATE($A856, 'Funding Allocation Parameters'!$I$7), 'Library Subsidy Complex'!$C$2:$J$55, 2, FALSE), VLOOKUP(CONCATENATE($A856, 'Funding Allocation Parameters'!$I$7), 'Library Subsidy Complex'!$C$2:$J$55, 4, FALSE)), 0)))))</f>
        <v>0</v>
      </c>
      <c r="AF856" s="180">
        <f>IF('Funding Allocation Parameters'!$C$7="Basic Library Subsidy", 0, IF('Funding Allocation Parameters'!$C$7="Grant funding",MIN(AC856*'Funding Allocation Parameters'!$E$7, 'Funding Allocation Parameters'!$G$7), IF('Funding Allocation Parameters'!$C$7="Other author funding", 0, IF('Funding Allocation Parameters'!$C$7="Any discretionary funds (grants if available, other if no grants)", MIN(AC856*'Funding Allocation Parameters'!$E$7, 'Funding Allocation Parameters'!$G$7), IF('Funding Allocation Parameters'!$C$7="Complex Library Subsidy", 0, 0)))))</f>
        <v>0</v>
      </c>
      <c r="AG856" s="180">
        <f>IF('Funding Allocation Parameters'!$C$7="Basic Library Subsidy", 0, IF('Funding Allocation Parameters'!$C$7="Grant funding", 0, IF('Funding Allocation Parameters'!$C$7="Other author funding",  MIN(AC856*'Funding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6" s="180">
        <f>IF('Funding Allocation Parameters'!$C$7="Basic Library Subsidy", MIN(AD856*'Funding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MIN(AD856*VLOOKUP(CONCATENATE($A856, 'Funding Allocation Parameters'!$I$7), 'Library Subsidy Complex'!$C$2:$J$55, 6, FALSE), VLOOKUP(CONCATENATE($A856, 'Funding Allocation Parameters'!$I$7), 'Library Subsidy Complex'!$C$2:$J$55, 8, FALSE)), 0)))))</f>
        <v>0</v>
      </c>
      <c r="AI856" s="180">
        <f>IF('Funding Allocation Parameters'!$C$7="Basic Library Subsidy", 0, IF('Funding Allocation Parameters'!$C$7="Grant funding", 0, IF('Funding Allocation Parameters'!$C$7="Other author funding",  MIN(AD856*'Funding Allocation Parameters'!$E$7, 'Funding Allocation Parameters'!$G$7), IF('Funding Allocation Parameters'!$C$7="Any discretionary funds (grants if available, other if no grants)", MIN(AD856*'Funding Allocation Parameters'!$E$7, 'Funding Allocation Parameters'!$G$7), IF('Funding Allocation Parameters'!$C$7="Complex Library Subsidy", 0, 0)))))</f>
        <v>0</v>
      </c>
      <c r="AJ856" s="177">
        <f t="shared" si="411"/>
        <v>0</v>
      </c>
      <c r="AK856" s="177">
        <f t="shared" si="412"/>
        <v>0</v>
      </c>
      <c r="AL856" s="181">
        <f>IF('Funding Allocation Parameters'!$C$8="Basic Library Subsidy", MIN(AJ856*'Funding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MIN(AJ856*VLOOKUP(CONCATENATE($A856, 'Funding Allocation Parameters'!$I$8), 'Library Subsidy Complex'!$C$2:$J$55, 2, FALSE), VLOOKUP(CONCATENATE($A856, 'Funding Allocation Parameters'!$I$8), 'Library Subsidy Complex'!$C$2:$J$55, 4, FALSE)), 0)))))</f>
        <v>0</v>
      </c>
      <c r="AM856" s="181">
        <f>IF('Funding Allocation Parameters'!$C$8="Basic Library Subsidy", 0, IF('Funding Allocation Parameters'!$C$8="Grant funding",MIN(AJ856*'Funding Allocation Parameters'!$E$8, 'Funding Allocation Parameters'!$G$8), IF('Funding Allocation Parameters'!$C$8="Other author funding", 0, IF('Funding Allocation Parameters'!$C$8="Any discretionary funds (grants if available, other if no grants)", MIN(AJ856*'Funding Allocation Parameters'!$E$8, 'Funding Allocation Parameters'!$G$8), IF('Funding Allocation Parameters'!$C$8="Complex Library Subsidy", 0, 0)))))</f>
        <v>0</v>
      </c>
      <c r="AN856" s="181">
        <f>IF('Funding Allocation Parameters'!$C$8="Basic Library Subsidy", 0, IF('Funding Allocation Parameters'!$C$8="Grant funding", 0, IF('Funding Allocation Parameters'!$C$8="Other author funding",  MIN(AJ856*'Funding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6" s="181">
        <f>IF('Funding Allocation Parameters'!$C$8="Basic Library Subsidy", MIN(AK856*'Funding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MIN(AK856*VLOOKUP(CONCATENATE($A856, 'Funding Allocation Parameters'!$I$8), 'Library Subsidy Complex'!$C$2:$J$55, 6, FALSE), VLOOKUP(CONCATENATE($A856, 'Funding Allocation Parameters'!$I$8), 'Library Subsidy Complex'!$C$2:$J$55, 8, FALSE)), 0)))))</f>
        <v>0</v>
      </c>
      <c r="AP856" s="181">
        <f>IF('Funding Allocation Parameters'!$C$8="Basic Library Subsidy", 0, IF('Funding Allocation Parameters'!$C$8="Grant funding", 0, IF('Funding Allocation Parameters'!$C$8="Other author funding",  MIN(AK856*'Funding Allocation Parameters'!$E$8, 'Funding Allocation Parameters'!$G$8), IF('Funding Allocation Parameters'!$C$8="Any discretionary funds (grants if available, other if no grants)", MIN(AK856*'Funding Allocation Parameters'!$E$8, 'Funding Allocation Parameters'!$G$8), IF('Funding Allocation Parameters'!$C$8="Complex Library Subsidy", 0, 0)))))</f>
        <v>0</v>
      </c>
      <c r="AQ856" s="177">
        <f t="shared" si="413"/>
        <v>0</v>
      </c>
      <c r="AR856" s="177">
        <f t="shared" si="414"/>
        <v>0</v>
      </c>
      <c r="AS856" s="182">
        <f t="shared" si="415"/>
        <v>1189</v>
      </c>
      <c r="AT856" s="182">
        <f t="shared" si="416"/>
        <v>547.48199999999997</v>
      </c>
      <c r="AU856" s="182">
        <f t="shared" si="417"/>
        <v>0</v>
      </c>
      <c r="AV856" s="182">
        <f t="shared" si="418"/>
        <v>1189</v>
      </c>
      <c r="AW856" s="182">
        <f t="shared" si="419"/>
        <v>547.48199999999997</v>
      </c>
      <c r="AX856" s="183">
        <f t="shared" si="420"/>
        <v>1189</v>
      </c>
      <c r="AY856" s="183">
        <f t="shared" si="421"/>
        <v>547.48199999999997</v>
      </c>
      <c r="AZ856" s="183">
        <f t="shared" si="422"/>
        <v>0</v>
      </c>
      <c r="BA856" s="183">
        <f t="shared" si="423"/>
        <v>0</v>
      </c>
      <c r="BB856" s="183">
        <f t="shared" si="424"/>
        <v>0</v>
      </c>
      <c r="BC856" s="184">
        <f t="shared" si="425"/>
        <v>1189</v>
      </c>
      <c r="BD856" s="184">
        <f t="shared" si="426"/>
        <v>0</v>
      </c>
      <c r="BE856" s="184">
        <f t="shared" si="427"/>
        <v>547.48199999999997</v>
      </c>
      <c r="BF856" s="184">
        <f t="shared" si="428"/>
        <v>0</v>
      </c>
      <c r="BG856" s="102">
        <f t="shared" si="429"/>
        <v>0</v>
      </c>
      <c r="BH856" s="102">
        <f t="shared" si="430"/>
        <v>0</v>
      </c>
      <c r="BI856" s="102">
        <f t="shared" si="431"/>
        <v>0</v>
      </c>
      <c r="BJ856" s="102">
        <f t="shared" si="432"/>
        <v>1</v>
      </c>
      <c r="BK856" s="102">
        <f t="shared" si="433"/>
        <v>0</v>
      </c>
      <c r="BL856" s="102">
        <f t="shared" si="434"/>
        <v>0</v>
      </c>
      <c r="BN856" s="102"/>
    </row>
    <row r="857" spans="1:66" x14ac:dyDescent="0.25">
      <c r="A857" s="102" t="s">
        <v>17</v>
      </c>
      <c r="B857" s="102" t="s">
        <v>8</v>
      </c>
      <c r="C857" s="102" t="s">
        <v>8</v>
      </c>
      <c r="D857" s="102" t="s">
        <v>27</v>
      </c>
      <c r="E857" s="102" t="s">
        <v>1572</v>
      </c>
      <c r="F857" s="102" t="s">
        <v>1573</v>
      </c>
      <c r="G857" s="102">
        <v>2.036</v>
      </c>
      <c r="H857" s="102">
        <v>1</v>
      </c>
      <c r="I857" s="102">
        <v>1</v>
      </c>
      <c r="J857" s="167">
        <f>IFERROR(H857*VLOOKUP(A857, 'Advanced Parameters'!$B$7:$G$20, 6, FALSE)*VLOOKUP(A857, 'Growth Parameters'!$B$6:$H$19, 6, FALSE), 0)</f>
        <v>1</v>
      </c>
      <c r="K857" s="167">
        <f>IFERROR(IF('Advanced Parameters'!$C$5="n",'Raw Data'!I857*VLOOKUP(A857,'Advanced Parameters'!$B$7:$G$20,6,FALSE),J857*VLOOKUP(A857,'Advanced Parameters'!$B$7:$G$20,2,FALSE))*VLOOKUP(A857, 'Growth Parameters'!$B$6:$H$19, 6, FALSE), 0)</f>
        <v>1</v>
      </c>
      <c r="L857" s="167">
        <f t="shared" si="435"/>
        <v>0</v>
      </c>
      <c r="M857" s="168">
        <f>IFERROR(IF(G857="NA","NA",IF(G857&gt;'APC Parameters'!$K$6+VLOOKUP('Raw Data'!A857, 'APC Parameters'!$H$7:$L$20, 4, FALSE), 'APC Parameters'!$L$6+VLOOKUP('Raw Data'!A857, 'APC Parameters'!$H$7:$L$20, 5, FALSE), G857*('APC Parameters'!$J$6+VLOOKUP('Raw Data'!A857, 'APC Parameters'!$H$7:$L$20, 3, FALSE))+'APC Parameters'!$I$6+VLOOKUP('Raw Data'!A857, 'APC Parameters'!$H$7:$L$20, 2, FALSE))), 0)</f>
        <v>2592.0183999999999</v>
      </c>
      <c r="N857" s="168">
        <f t="shared" si="405"/>
        <v>2592.0183999999999</v>
      </c>
      <c r="O857" s="168">
        <f>IFERROR(IF(M857="NA",VLOOKUP(D857,'Internal Calculations'!$B$10:$C$11,2,FALSE), M857)*VLOOKUP(A857, 'Growth Parameters'!$B$6:$H$19, 7, FALSE), 0)</f>
        <v>2592.0183999999999</v>
      </c>
      <c r="P857" s="177">
        <f t="shared" si="406"/>
        <v>2592.0183999999999</v>
      </c>
      <c r="Q857" s="178">
        <f>IF('Funding Allocation Parameters'!$C$5="Basic Library Subsidy", MIN(O857*('Funding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MIN($O857*(VLOOKUP(CONCATENATE($A857, 'Funding Allocation Parameters'!$I$5), 'Library Subsidy Complex'!$C$2:$J$55, 2, FALSE)), VLOOKUP(CONCATENATE($A857, 'Funding Allocation Parameters'!$I$5), 'Library Subsidy Complex'!$C$2:$J$55, 4, FALSE)), 0)))))</f>
        <v>1189</v>
      </c>
      <c r="R857" s="178">
        <f>IF('Funding Allocation Parameters'!$C$5="Basic Library Subsidy", 0, IF('Funding Allocation Parameters'!$C$5="Grant funding",MIN(O857*('Funding Allocation Parameters'!$E$5), 'Funding Allocation Parameters'!$G$5), IF('Funding Allocation Parameters'!$C$5="Other author funding", 0, IF('Funding Allocation Parameters'!$C$5="Any discretionary funds (grants if available, other if no grants)", MIN(O857*('Funding Allocation Parameters'!$E$5), 'Funding Allocation Parameters'!$G$5), IF('Funding Allocation Parameters'!$C$5="Complex Library Subsidy", 0, 0)))))</f>
        <v>0</v>
      </c>
      <c r="S857" s="178">
        <f>IF('Funding Allocation Parameters'!$C$5="Basic Library Subsidy", 0, IF('Funding Allocation Parameters'!$C$5="Grant funding", 0, IF('Funding Allocation Parameters'!$C$5="Other author funding",  MIN(O857*('Funding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7" s="178">
        <f>IF('Funding Allocation Parameters'!$C$5="Basic Library Subsidy", MIN(O857*('Funding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MIN($O857*(VLOOKUP(CONCATENATE($A857, 'Funding Allocation Parameters'!$I$5), 'Library Subsidy Complex'!$C$2:$J$55, 6, FALSE)), VLOOKUP(CONCATENATE($A857, 'Funding Allocation Parameters'!$I$5), 'Library Subsidy Complex'!$C$2:$J$55, 8, FALSE)), 0)))))</f>
        <v>1189</v>
      </c>
      <c r="U857" s="178">
        <f>IF('Funding Allocation Parameters'!$C$5="Basic Library Subsidy", 0, IF('Funding Allocation Parameters'!$C$5="Grant funding", 0, IF('Funding Allocation Parameters'!$C$5="Other author funding",  MIN(O857*('Funding Allocation Parameters'!$E$5), 'Funding Allocation Parameters'!$G$5), IF('Funding Allocation Parameters'!$C$5="Any discretionary funds (grants if available, other if no grants)", MIN(O857*('Funding Allocation Parameters'!$E$5), 'Funding Allocation Parameters'!$G$5), IF('Funding Allocation Parameters'!$C$5="Complex Library Subsidy", 0, 0)))))</f>
        <v>0</v>
      </c>
      <c r="V857" s="177">
        <f t="shared" si="407"/>
        <v>1403.0183999999999</v>
      </c>
      <c r="W857" s="177">
        <f t="shared" si="408"/>
        <v>1403.0183999999999</v>
      </c>
      <c r="X857" s="179">
        <f>IF('Funding Allocation Parameters'!$C$6="Basic Library Subsidy", MIN(V857*'Funding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MIN(V857*VLOOKUP(CONCATENATE($A857, 'Funding Allocation Parameters'!$I$6), 'Library Subsidy Complex'!$C$2:$J$55, 2, FALSE), VLOOKUP(CONCATENATE($A857, 'Funding Allocation Parameters'!$I$6), 'Library Subsidy Complex'!$C$2:$J$55, 4, FALSE)), 0)))))</f>
        <v>0</v>
      </c>
      <c r="Y857" s="179">
        <f>IF('Funding Allocation Parameters'!$C$6="Basic Library Subsidy", 0, IF('Funding Allocation Parameters'!$C$6="Grant funding",MIN(V857*'Funding Allocation Parameters'!$E$6, 'Funding Allocation Parameters'!$G$6), IF('Funding Allocation Parameters'!$C$6="Other author funding", 0, IF('Funding Allocation Parameters'!$C$6="Any discretionary funds (grants if available, other if no grants)", MIN(V857*'Funding Allocation Parameters'!$E$6, 'Funding Allocation Parameters'!$G$6), IF('Funding Allocation Parameters'!$C$6="Complex Library Subsidy", 0, 0)))))</f>
        <v>1403.0183999999999</v>
      </c>
      <c r="Z857" s="179">
        <f>IF('Funding Allocation Parameters'!$C$6="Basic Library Subsidy", 0, IF('Funding Allocation Parameters'!$C$6="Grant funding", 0, IF('Funding Allocation Parameters'!$C$6="Other author funding",  MIN(V857*'Funding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7" s="179">
        <f>IF('Funding Allocation Parameters'!$C$6="Basic Library Subsidy", MIN(W857*'Funding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MIN(W857*VLOOKUP(CONCATENATE($A857, 'Funding Allocation Parameters'!$I$6), 'Library Subsidy Complex'!$C$2:$J$55, 6, FALSE), VLOOKUP(CONCATENATE($A857, 'Funding Allocation Parameters'!$I$6), 'Library Subsidy Complex'!$C$2:$J$55, 8, FALSE)), 0)))))</f>
        <v>0</v>
      </c>
      <c r="AB857" s="179">
        <f>IF('Funding Allocation Parameters'!$C$6="Basic Library Subsidy", 0, IF('Funding Allocation Parameters'!$C$6="Grant funding", 0, IF('Funding Allocation Parameters'!$C$6="Other author funding",  MIN(W857*'Funding Allocation Parameters'!$E$6, 'Funding Allocation Parameters'!$G$6), IF('Funding Allocation Parameters'!$C$6="Any discretionary funds (grants if available, other if no grants)", MIN(W857*'Funding Allocation Parameters'!$E$6, 'Funding Allocation Parameters'!$G$6), IF('Funding Allocation Parameters'!$C$6="Complex Library Subsidy", 0, 0)))))</f>
        <v>1403.0183999999999</v>
      </c>
      <c r="AC857" s="177">
        <f t="shared" si="409"/>
        <v>0</v>
      </c>
      <c r="AD857" s="177">
        <f t="shared" si="410"/>
        <v>0</v>
      </c>
      <c r="AE857" s="180">
        <f>IF('Funding Allocation Parameters'!$C$7="Basic Library Subsidy", MIN(AC857*'Funding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MIN(AC857*VLOOKUP(CONCATENATE($A857, 'Funding Allocation Parameters'!$I$7), 'Library Subsidy Complex'!$C$2:$J$55, 2, FALSE), VLOOKUP(CONCATENATE($A857, 'Funding Allocation Parameters'!$I$7), 'Library Subsidy Complex'!$C$2:$J$55, 4, FALSE)), 0)))))</f>
        <v>0</v>
      </c>
      <c r="AF857" s="180">
        <f>IF('Funding Allocation Parameters'!$C$7="Basic Library Subsidy", 0, IF('Funding Allocation Parameters'!$C$7="Grant funding",MIN(AC857*'Funding Allocation Parameters'!$E$7, 'Funding Allocation Parameters'!$G$7), IF('Funding Allocation Parameters'!$C$7="Other author funding", 0, IF('Funding Allocation Parameters'!$C$7="Any discretionary funds (grants if available, other if no grants)", MIN(AC857*'Funding Allocation Parameters'!$E$7, 'Funding Allocation Parameters'!$G$7), IF('Funding Allocation Parameters'!$C$7="Complex Library Subsidy", 0, 0)))))</f>
        <v>0</v>
      </c>
      <c r="AG857" s="180">
        <f>IF('Funding Allocation Parameters'!$C$7="Basic Library Subsidy", 0, IF('Funding Allocation Parameters'!$C$7="Grant funding", 0, IF('Funding Allocation Parameters'!$C$7="Other author funding",  MIN(AC857*'Funding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7" s="180">
        <f>IF('Funding Allocation Parameters'!$C$7="Basic Library Subsidy", MIN(AD857*'Funding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MIN(AD857*VLOOKUP(CONCATENATE($A857, 'Funding Allocation Parameters'!$I$7), 'Library Subsidy Complex'!$C$2:$J$55, 6, FALSE), VLOOKUP(CONCATENATE($A857, 'Funding Allocation Parameters'!$I$7), 'Library Subsidy Complex'!$C$2:$J$55, 8, FALSE)), 0)))))</f>
        <v>0</v>
      </c>
      <c r="AI857" s="180">
        <f>IF('Funding Allocation Parameters'!$C$7="Basic Library Subsidy", 0, IF('Funding Allocation Parameters'!$C$7="Grant funding", 0, IF('Funding Allocation Parameters'!$C$7="Other author funding",  MIN(AD857*'Funding Allocation Parameters'!$E$7, 'Funding Allocation Parameters'!$G$7), IF('Funding Allocation Parameters'!$C$7="Any discretionary funds (grants if available, other if no grants)", MIN(AD857*'Funding Allocation Parameters'!$E$7, 'Funding Allocation Parameters'!$G$7), IF('Funding Allocation Parameters'!$C$7="Complex Library Subsidy", 0, 0)))))</f>
        <v>0</v>
      </c>
      <c r="AJ857" s="177">
        <f t="shared" si="411"/>
        <v>0</v>
      </c>
      <c r="AK857" s="177">
        <f t="shared" si="412"/>
        <v>0</v>
      </c>
      <c r="AL857" s="181">
        <f>IF('Funding Allocation Parameters'!$C$8="Basic Library Subsidy", MIN(AJ857*'Funding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MIN(AJ857*VLOOKUP(CONCATENATE($A857, 'Funding Allocation Parameters'!$I$8), 'Library Subsidy Complex'!$C$2:$J$55, 2, FALSE), VLOOKUP(CONCATENATE($A857, 'Funding Allocation Parameters'!$I$8), 'Library Subsidy Complex'!$C$2:$J$55, 4, FALSE)), 0)))))</f>
        <v>0</v>
      </c>
      <c r="AM857" s="181">
        <f>IF('Funding Allocation Parameters'!$C$8="Basic Library Subsidy", 0, IF('Funding Allocation Parameters'!$C$8="Grant funding",MIN(AJ857*'Funding Allocation Parameters'!$E$8, 'Funding Allocation Parameters'!$G$8), IF('Funding Allocation Parameters'!$C$8="Other author funding", 0, IF('Funding Allocation Parameters'!$C$8="Any discretionary funds (grants if available, other if no grants)", MIN(AJ857*'Funding Allocation Parameters'!$E$8, 'Funding Allocation Parameters'!$G$8), IF('Funding Allocation Parameters'!$C$8="Complex Library Subsidy", 0, 0)))))</f>
        <v>0</v>
      </c>
      <c r="AN857" s="181">
        <f>IF('Funding Allocation Parameters'!$C$8="Basic Library Subsidy", 0, IF('Funding Allocation Parameters'!$C$8="Grant funding", 0, IF('Funding Allocation Parameters'!$C$8="Other author funding",  MIN(AJ857*'Funding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7" s="181">
        <f>IF('Funding Allocation Parameters'!$C$8="Basic Library Subsidy", MIN(AK857*'Funding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MIN(AK857*VLOOKUP(CONCATENATE($A857, 'Funding Allocation Parameters'!$I$8), 'Library Subsidy Complex'!$C$2:$J$55, 6, FALSE), VLOOKUP(CONCATENATE($A857, 'Funding Allocation Parameters'!$I$8), 'Library Subsidy Complex'!$C$2:$J$55, 8, FALSE)), 0)))))</f>
        <v>0</v>
      </c>
      <c r="AP857" s="181">
        <f>IF('Funding Allocation Parameters'!$C$8="Basic Library Subsidy", 0, IF('Funding Allocation Parameters'!$C$8="Grant funding", 0, IF('Funding Allocation Parameters'!$C$8="Other author funding",  MIN(AK857*'Funding Allocation Parameters'!$E$8, 'Funding Allocation Parameters'!$G$8), IF('Funding Allocation Parameters'!$C$8="Any discretionary funds (grants if available, other if no grants)", MIN(AK857*'Funding Allocation Parameters'!$E$8, 'Funding Allocation Parameters'!$G$8), IF('Funding Allocation Parameters'!$C$8="Complex Library Subsidy", 0, 0)))))</f>
        <v>0</v>
      </c>
      <c r="AQ857" s="177">
        <f t="shared" si="413"/>
        <v>0</v>
      </c>
      <c r="AR857" s="177">
        <f t="shared" si="414"/>
        <v>0</v>
      </c>
      <c r="AS857" s="182">
        <f t="shared" si="415"/>
        <v>1189</v>
      </c>
      <c r="AT857" s="182">
        <f t="shared" si="416"/>
        <v>1403.0183999999999</v>
      </c>
      <c r="AU857" s="182">
        <f t="shared" si="417"/>
        <v>0</v>
      </c>
      <c r="AV857" s="182">
        <f t="shared" si="418"/>
        <v>1189</v>
      </c>
      <c r="AW857" s="182">
        <f t="shared" si="419"/>
        <v>1403.0183999999999</v>
      </c>
      <c r="AX857" s="183">
        <f t="shared" si="420"/>
        <v>1189</v>
      </c>
      <c r="AY857" s="183">
        <f t="shared" si="421"/>
        <v>1403.0183999999999</v>
      </c>
      <c r="AZ857" s="183">
        <f t="shared" si="422"/>
        <v>0</v>
      </c>
      <c r="BA857" s="183">
        <f t="shared" si="423"/>
        <v>0</v>
      </c>
      <c r="BB857" s="183">
        <f t="shared" si="424"/>
        <v>0</v>
      </c>
      <c r="BC857" s="184">
        <f t="shared" si="425"/>
        <v>1189</v>
      </c>
      <c r="BD857" s="184">
        <f t="shared" si="426"/>
        <v>0</v>
      </c>
      <c r="BE857" s="184">
        <f t="shared" si="427"/>
        <v>1403.0183999999999</v>
      </c>
      <c r="BF857" s="184">
        <f t="shared" si="428"/>
        <v>0</v>
      </c>
      <c r="BG857" s="102">
        <f t="shared" si="429"/>
        <v>0</v>
      </c>
      <c r="BH857" s="102">
        <f t="shared" si="430"/>
        <v>0</v>
      </c>
      <c r="BI857" s="102">
        <f t="shared" si="431"/>
        <v>0</v>
      </c>
      <c r="BJ857" s="102">
        <f t="shared" si="432"/>
        <v>1</v>
      </c>
      <c r="BK857" s="102">
        <f t="shared" si="433"/>
        <v>0</v>
      </c>
      <c r="BL857" s="102">
        <f t="shared" si="434"/>
        <v>0</v>
      </c>
      <c r="BN857" s="102"/>
    </row>
    <row r="858" spans="1:66" x14ac:dyDescent="0.25">
      <c r="A858" s="102" t="s">
        <v>13</v>
      </c>
      <c r="B858" s="102" t="s">
        <v>8</v>
      </c>
      <c r="C858" s="102" t="s">
        <v>8</v>
      </c>
      <c r="D858" s="102" t="s">
        <v>27</v>
      </c>
      <c r="E858" s="102" t="s">
        <v>1574</v>
      </c>
      <c r="F858" s="102" t="s">
        <v>1575</v>
      </c>
      <c r="G858" s="102">
        <v>0.84399999999999997</v>
      </c>
      <c r="H858" s="102">
        <v>1</v>
      </c>
      <c r="I858" s="102">
        <v>1</v>
      </c>
      <c r="J858" s="167">
        <f>IFERROR(H858*VLOOKUP(A858, 'Advanced Parameters'!$B$7:$G$20, 6, FALSE)*VLOOKUP(A858, 'Growth Parameters'!$B$6:$H$19, 6, FALSE), 0)</f>
        <v>1</v>
      </c>
      <c r="K858" s="167">
        <f>IFERROR(IF('Advanced Parameters'!$C$5="n",'Raw Data'!I858*VLOOKUP(A858,'Advanced Parameters'!$B$7:$G$20,6,FALSE),J858*VLOOKUP(A858,'Advanced Parameters'!$B$7:$G$20,2,FALSE))*VLOOKUP(A858, 'Growth Parameters'!$B$6:$H$19, 6, FALSE), 0)</f>
        <v>1</v>
      </c>
      <c r="L858" s="167">
        <f t="shared" si="435"/>
        <v>0</v>
      </c>
      <c r="M858" s="168">
        <f>IFERROR(IF(G858="NA","NA",IF(G858&gt;'APC Parameters'!$K$6+VLOOKUP('Raw Data'!A858, 'APC Parameters'!$H$7:$L$20, 4, FALSE), 'APC Parameters'!$L$6+VLOOKUP('Raw Data'!A858, 'APC Parameters'!$H$7:$L$20, 5, FALSE), G858*('APC Parameters'!$J$6+VLOOKUP('Raw Data'!A858, 'APC Parameters'!$H$7:$L$20, 3, FALSE))+'APC Parameters'!$I$6+VLOOKUP('Raw Data'!A858, 'APC Parameters'!$H$7:$L$20, 2, FALSE))), 0)</f>
        <v>1746.4135999999999</v>
      </c>
      <c r="N858" s="168">
        <f t="shared" si="405"/>
        <v>1746.4135999999999</v>
      </c>
      <c r="O858" s="168">
        <f>IFERROR(IF(M858="NA",VLOOKUP(D858,'Internal Calculations'!$B$10:$C$11,2,FALSE), M858)*VLOOKUP(A858, 'Growth Parameters'!$B$6:$H$19, 7, FALSE), 0)</f>
        <v>1746.4135999999999</v>
      </c>
      <c r="P858" s="177">
        <f t="shared" si="406"/>
        <v>1746.4135999999999</v>
      </c>
      <c r="Q858" s="178">
        <f>IF('Funding Allocation Parameters'!$C$5="Basic Library Subsidy", MIN(O858*('Funding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MIN($O858*(VLOOKUP(CONCATENATE($A858, 'Funding Allocation Parameters'!$I$5), 'Library Subsidy Complex'!$C$2:$J$55, 2, FALSE)), VLOOKUP(CONCATENATE($A858, 'Funding Allocation Parameters'!$I$5), 'Library Subsidy Complex'!$C$2:$J$55, 4, FALSE)), 0)))))</f>
        <v>1189</v>
      </c>
      <c r="R858" s="178">
        <f>IF('Funding Allocation Parameters'!$C$5="Basic Library Subsidy", 0, IF('Funding Allocation Parameters'!$C$5="Grant funding",MIN(O858*('Funding Allocation Parameters'!$E$5), 'Funding Allocation Parameters'!$G$5), IF('Funding Allocation Parameters'!$C$5="Other author funding", 0, IF('Funding Allocation Parameters'!$C$5="Any discretionary funds (grants if available, other if no grants)", MIN(O858*('Funding Allocation Parameters'!$E$5), 'Funding Allocation Parameters'!$G$5), IF('Funding Allocation Parameters'!$C$5="Complex Library Subsidy", 0, 0)))))</f>
        <v>0</v>
      </c>
      <c r="S858" s="178">
        <f>IF('Funding Allocation Parameters'!$C$5="Basic Library Subsidy", 0, IF('Funding Allocation Parameters'!$C$5="Grant funding", 0, IF('Funding Allocation Parameters'!$C$5="Other author funding",  MIN(O858*('Funding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8" s="178">
        <f>IF('Funding Allocation Parameters'!$C$5="Basic Library Subsidy", MIN(O858*('Funding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MIN($O858*(VLOOKUP(CONCATENATE($A858, 'Funding Allocation Parameters'!$I$5), 'Library Subsidy Complex'!$C$2:$J$55, 6, FALSE)), VLOOKUP(CONCATENATE($A858, 'Funding Allocation Parameters'!$I$5), 'Library Subsidy Complex'!$C$2:$J$55, 8, FALSE)), 0)))))</f>
        <v>1189</v>
      </c>
      <c r="U858" s="178">
        <f>IF('Funding Allocation Parameters'!$C$5="Basic Library Subsidy", 0, IF('Funding Allocation Parameters'!$C$5="Grant funding", 0, IF('Funding Allocation Parameters'!$C$5="Other author funding",  MIN(O858*('Funding Allocation Parameters'!$E$5), 'Funding Allocation Parameters'!$G$5), IF('Funding Allocation Parameters'!$C$5="Any discretionary funds (grants if available, other if no grants)", MIN(O858*('Funding Allocation Parameters'!$E$5), 'Funding Allocation Parameters'!$G$5), IF('Funding Allocation Parameters'!$C$5="Complex Library Subsidy", 0, 0)))))</f>
        <v>0</v>
      </c>
      <c r="V858" s="177">
        <f t="shared" si="407"/>
        <v>557.41359999999986</v>
      </c>
      <c r="W858" s="177">
        <f t="shared" si="408"/>
        <v>557.41359999999986</v>
      </c>
      <c r="X858" s="179">
        <f>IF('Funding Allocation Parameters'!$C$6="Basic Library Subsidy", MIN(V858*'Funding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MIN(V858*VLOOKUP(CONCATENATE($A858, 'Funding Allocation Parameters'!$I$6), 'Library Subsidy Complex'!$C$2:$J$55, 2, FALSE), VLOOKUP(CONCATENATE($A858, 'Funding Allocation Parameters'!$I$6), 'Library Subsidy Complex'!$C$2:$J$55, 4, FALSE)), 0)))))</f>
        <v>0</v>
      </c>
      <c r="Y858" s="179">
        <f>IF('Funding Allocation Parameters'!$C$6="Basic Library Subsidy", 0, IF('Funding Allocation Parameters'!$C$6="Grant funding",MIN(V858*'Funding Allocation Parameters'!$E$6, 'Funding Allocation Parameters'!$G$6), IF('Funding Allocation Parameters'!$C$6="Other author funding", 0, IF('Funding Allocation Parameters'!$C$6="Any discretionary funds (grants if available, other if no grants)", MIN(V858*'Funding Allocation Parameters'!$E$6, 'Funding Allocation Parameters'!$G$6), IF('Funding Allocation Parameters'!$C$6="Complex Library Subsidy", 0, 0)))))</f>
        <v>557.41359999999986</v>
      </c>
      <c r="Z858" s="179">
        <f>IF('Funding Allocation Parameters'!$C$6="Basic Library Subsidy", 0, IF('Funding Allocation Parameters'!$C$6="Grant funding", 0, IF('Funding Allocation Parameters'!$C$6="Other author funding",  MIN(V858*'Funding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8" s="179">
        <f>IF('Funding Allocation Parameters'!$C$6="Basic Library Subsidy", MIN(W858*'Funding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MIN(W858*VLOOKUP(CONCATENATE($A858, 'Funding Allocation Parameters'!$I$6), 'Library Subsidy Complex'!$C$2:$J$55, 6, FALSE), VLOOKUP(CONCATENATE($A858, 'Funding Allocation Parameters'!$I$6), 'Library Subsidy Complex'!$C$2:$J$55, 8, FALSE)), 0)))))</f>
        <v>0</v>
      </c>
      <c r="AB858" s="179">
        <f>IF('Funding Allocation Parameters'!$C$6="Basic Library Subsidy", 0, IF('Funding Allocation Parameters'!$C$6="Grant funding", 0, IF('Funding Allocation Parameters'!$C$6="Other author funding",  MIN(W858*'Funding Allocation Parameters'!$E$6, 'Funding Allocation Parameters'!$G$6), IF('Funding Allocation Parameters'!$C$6="Any discretionary funds (grants if available, other if no grants)", MIN(W858*'Funding Allocation Parameters'!$E$6, 'Funding Allocation Parameters'!$G$6), IF('Funding Allocation Parameters'!$C$6="Complex Library Subsidy", 0, 0)))))</f>
        <v>557.41359999999986</v>
      </c>
      <c r="AC858" s="177">
        <f t="shared" si="409"/>
        <v>0</v>
      </c>
      <c r="AD858" s="177">
        <f t="shared" si="410"/>
        <v>0</v>
      </c>
      <c r="AE858" s="180">
        <f>IF('Funding Allocation Parameters'!$C$7="Basic Library Subsidy", MIN(AC858*'Funding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MIN(AC858*VLOOKUP(CONCATENATE($A858, 'Funding Allocation Parameters'!$I$7), 'Library Subsidy Complex'!$C$2:$J$55, 2, FALSE), VLOOKUP(CONCATENATE($A858, 'Funding Allocation Parameters'!$I$7), 'Library Subsidy Complex'!$C$2:$J$55, 4, FALSE)), 0)))))</f>
        <v>0</v>
      </c>
      <c r="AF858" s="180">
        <f>IF('Funding Allocation Parameters'!$C$7="Basic Library Subsidy", 0, IF('Funding Allocation Parameters'!$C$7="Grant funding",MIN(AC858*'Funding Allocation Parameters'!$E$7, 'Funding Allocation Parameters'!$G$7), IF('Funding Allocation Parameters'!$C$7="Other author funding", 0, IF('Funding Allocation Parameters'!$C$7="Any discretionary funds (grants if available, other if no grants)", MIN(AC858*'Funding Allocation Parameters'!$E$7, 'Funding Allocation Parameters'!$G$7), IF('Funding Allocation Parameters'!$C$7="Complex Library Subsidy", 0, 0)))))</f>
        <v>0</v>
      </c>
      <c r="AG858" s="180">
        <f>IF('Funding Allocation Parameters'!$C$7="Basic Library Subsidy", 0, IF('Funding Allocation Parameters'!$C$7="Grant funding", 0, IF('Funding Allocation Parameters'!$C$7="Other author funding",  MIN(AC858*'Funding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8" s="180">
        <f>IF('Funding Allocation Parameters'!$C$7="Basic Library Subsidy", MIN(AD858*'Funding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MIN(AD858*VLOOKUP(CONCATENATE($A858, 'Funding Allocation Parameters'!$I$7), 'Library Subsidy Complex'!$C$2:$J$55, 6, FALSE), VLOOKUP(CONCATENATE($A858, 'Funding Allocation Parameters'!$I$7), 'Library Subsidy Complex'!$C$2:$J$55, 8, FALSE)), 0)))))</f>
        <v>0</v>
      </c>
      <c r="AI858" s="180">
        <f>IF('Funding Allocation Parameters'!$C$7="Basic Library Subsidy", 0, IF('Funding Allocation Parameters'!$C$7="Grant funding", 0, IF('Funding Allocation Parameters'!$C$7="Other author funding",  MIN(AD858*'Funding Allocation Parameters'!$E$7, 'Funding Allocation Parameters'!$G$7), IF('Funding Allocation Parameters'!$C$7="Any discretionary funds (grants if available, other if no grants)", MIN(AD858*'Funding Allocation Parameters'!$E$7, 'Funding Allocation Parameters'!$G$7), IF('Funding Allocation Parameters'!$C$7="Complex Library Subsidy", 0, 0)))))</f>
        <v>0</v>
      </c>
      <c r="AJ858" s="177">
        <f t="shared" si="411"/>
        <v>0</v>
      </c>
      <c r="AK858" s="177">
        <f t="shared" si="412"/>
        <v>0</v>
      </c>
      <c r="AL858" s="181">
        <f>IF('Funding Allocation Parameters'!$C$8="Basic Library Subsidy", MIN(AJ858*'Funding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MIN(AJ858*VLOOKUP(CONCATENATE($A858, 'Funding Allocation Parameters'!$I$8), 'Library Subsidy Complex'!$C$2:$J$55, 2, FALSE), VLOOKUP(CONCATENATE($A858, 'Funding Allocation Parameters'!$I$8), 'Library Subsidy Complex'!$C$2:$J$55, 4, FALSE)), 0)))))</f>
        <v>0</v>
      </c>
      <c r="AM858" s="181">
        <f>IF('Funding Allocation Parameters'!$C$8="Basic Library Subsidy", 0, IF('Funding Allocation Parameters'!$C$8="Grant funding",MIN(AJ858*'Funding Allocation Parameters'!$E$8, 'Funding Allocation Parameters'!$G$8), IF('Funding Allocation Parameters'!$C$8="Other author funding", 0, IF('Funding Allocation Parameters'!$C$8="Any discretionary funds (grants if available, other if no grants)", MIN(AJ858*'Funding Allocation Parameters'!$E$8, 'Funding Allocation Parameters'!$G$8), IF('Funding Allocation Parameters'!$C$8="Complex Library Subsidy", 0, 0)))))</f>
        <v>0</v>
      </c>
      <c r="AN858" s="181">
        <f>IF('Funding Allocation Parameters'!$C$8="Basic Library Subsidy", 0, IF('Funding Allocation Parameters'!$C$8="Grant funding", 0, IF('Funding Allocation Parameters'!$C$8="Other author funding",  MIN(AJ858*'Funding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8" s="181">
        <f>IF('Funding Allocation Parameters'!$C$8="Basic Library Subsidy", MIN(AK858*'Funding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MIN(AK858*VLOOKUP(CONCATENATE($A858, 'Funding Allocation Parameters'!$I$8), 'Library Subsidy Complex'!$C$2:$J$55, 6, FALSE), VLOOKUP(CONCATENATE($A858, 'Funding Allocation Parameters'!$I$8), 'Library Subsidy Complex'!$C$2:$J$55, 8, FALSE)), 0)))))</f>
        <v>0</v>
      </c>
      <c r="AP858" s="181">
        <f>IF('Funding Allocation Parameters'!$C$8="Basic Library Subsidy", 0, IF('Funding Allocation Parameters'!$C$8="Grant funding", 0, IF('Funding Allocation Parameters'!$C$8="Other author funding",  MIN(AK858*'Funding Allocation Parameters'!$E$8, 'Funding Allocation Parameters'!$G$8), IF('Funding Allocation Parameters'!$C$8="Any discretionary funds (grants if available, other if no grants)", MIN(AK858*'Funding Allocation Parameters'!$E$8, 'Funding Allocation Parameters'!$G$8), IF('Funding Allocation Parameters'!$C$8="Complex Library Subsidy", 0, 0)))))</f>
        <v>0</v>
      </c>
      <c r="AQ858" s="177">
        <f t="shared" si="413"/>
        <v>0</v>
      </c>
      <c r="AR858" s="177">
        <f t="shared" si="414"/>
        <v>0</v>
      </c>
      <c r="AS858" s="182">
        <f t="shared" si="415"/>
        <v>1189</v>
      </c>
      <c r="AT858" s="182">
        <f t="shared" si="416"/>
        <v>557.41359999999986</v>
      </c>
      <c r="AU858" s="182">
        <f t="shared" si="417"/>
        <v>0</v>
      </c>
      <c r="AV858" s="182">
        <f t="shared" si="418"/>
        <v>1189</v>
      </c>
      <c r="AW858" s="182">
        <f t="shared" si="419"/>
        <v>557.41359999999986</v>
      </c>
      <c r="AX858" s="183">
        <f t="shared" si="420"/>
        <v>1189</v>
      </c>
      <c r="AY858" s="183">
        <f t="shared" si="421"/>
        <v>557.41359999999986</v>
      </c>
      <c r="AZ858" s="183">
        <f t="shared" si="422"/>
        <v>0</v>
      </c>
      <c r="BA858" s="183">
        <f t="shared" si="423"/>
        <v>0</v>
      </c>
      <c r="BB858" s="183">
        <f t="shared" si="424"/>
        <v>0</v>
      </c>
      <c r="BC858" s="184">
        <f t="shared" si="425"/>
        <v>1189</v>
      </c>
      <c r="BD858" s="184">
        <f t="shared" si="426"/>
        <v>0</v>
      </c>
      <c r="BE858" s="184">
        <f t="shared" si="427"/>
        <v>557.41359999999986</v>
      </c>
      <c r="BF858" s="184">
        <f t="shared" si="428"/>
        <v>0</v>
      </c>
      <c r="BG858" s="102">
        <f t="shared" si="429"/>
        <v>0</v>
      </c>
      <c r="BH858" s="102">
        <f t="shared" si="430"/>
        <v>0</v>
      </c>
      <c r="BI858" s="102">
        <f t="shared" si="431"/>
        <v>0</v>
      </c>
      <c r="BJ858" s="102">
        <f t="shared" si="432"/>
        <v>1</v>
      </c>
      <c r="BK858" s="102">
        <f t="shared" si="433"/>
        <v>0</v>
      </c>
      <c r="BL858" s="102">
        <f t="shared" si="434"/>
        <v>0</v>
      </c>
      <c r="BN858" s="102"/>
    </row>
    <row r="859" spans="1:66" x14ac:dyDescent="0.25">
      <c r="A859" s="102" t="s">
        <v>18</v>
      </c>
      <c r="B859" s="102" t="s">
        <v>8</v>
      </c>
      <c r="C859" s="102" t="s">
        <v>8</v>
      </c>
      <c r="D859" s="102" t="s">
        <v>27</v>
      </c>
      <c r="E859" s="102" t="s">
        <v>60</v>
      </c>
      <c r="F859" s="102" t="s">
        <v>1576</v>
      </c>
      <c r="G859" s="102">
        <v>1.5740000000000001</v>
      </c>
      <c r="H859" s="102">
        <v>1</v>
      </c>
      <c r="I859" s="102">
        <v>1</v>
      </c>
      <c r="J859" s="167">
        <f>IFERROR(H859*VLOOKUP(A859, 'Advanced Parameters'!$B$7:$G$20, 6, FALSE)*VLOOKUP(A859, 'Growth Parameters'!$B$6:$H$19, 6, FALSE), 0)</f>
        <v>1</v>
      </c>
      <c r="K859" s="167">
        <f>IFERROR(IF('Advanced Parameters'!$C$5="n",'Raw Data'!I859*VLOOKUP(A859,'Advanced Parameters'!$B$7:$G$20,6,FALSE),J859*VLOOKUP(A859,'Advanced Parameters'!$B$7:$G$20,2,FALSE))*VLOOKUP(A859, 'Growth Parameters'!$B$6:$H$19, 6, FALSE), 0)</f>
        <v>1</v>
      </c>
      <c r="L859" s="167">
        <f t="shared" si="435"/>
        <v>0</v>
      </c>
      <c r="M859" s="168">
        <f>IFERROR(IF(G859="NA","NA",IF(G859&gt;'APC Parameters'!$K$6+VLOOKUP('Raw Data'!A859, 'APC Parameters'!$H$7:$L$20, 4, FALSE), 'APC Parameters'!$L$6+VLOOKUP('Raw Data'!A859, 'APC Parameters'!$H$7:$L$20, 5, FALSE), G859*('APC Parameters'!$J$6+VLOOKUP('Raw Data'!A859, 'APC Parameters'!$H$7:$L$20, 3, FALSE))+'APC Parameters'!$I$6+VLOOKUP('Raw Data'!A859, 'APC Parameters'!$H$7:$L$20, 2, FALSE))), 0)</f>
        <v>2264.2755999999999</v>
      </c>
      <c r="N859" s="168">
        <f t="shared" si="405"/>
        <v>2264.2755999999999</v>
      </c>
      <c r="O859" s="168">
        <f>IFERROR(IF(M859="NA",VLOOKUP(D859,'Internal Calculations'!$B$10:$C$11,2,FALSE), M859)*VLOOKUP(A859, 'Growth Parameters'!$B$6:$H$19, 7, FALSE), 0)</f>
        <v>2264.2755999999999</v>
      </c>
      <c r="P859" s="177">
        <f t="shared" si="406"/>
        <v>2264.2755999999999</v>
      </c>
      <c r="Q859" s="178">
        <f>IF('Funding Allocation Parameters'!$C$5="Basic Library Subsidy", MIN(O859*('Funding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MIN($O859*(VLOOKUP(CONCATENATE($A859, 'Funding Allocation Parameters'!$I$5), 'Library Subsidy Complex'!$C$2:$J$55, 2, FALSE)), VLOOKUP(CONCATENATE($A859, 'Funding Allocation Parameters'!$I$5), 'Library Subsidy Complex'!$C$2:$J$55, 4, FALSE)), 0)))))</f>
        <v>1189</v>
      </c>
      <c r="R859" s="178">
        <f>IF('Funding Allocation Parameters'!$C$5="Basic Library Subsidy", 0, IF('Funding Allocation Parameters'!$C$5="Grant funding",MIN(O859*('Funding Allocation Parameters'!$E$5), 'Funding Allocation Parameters'!$G$5), IF('Funding Allocation Parameters'!$C$5="Other author funding", 0, IF('Funding Allocation Parameters'!$C$5="Any discretionary funds (grants if available, other if no grants)", MIN(O859*('Funding Allocation Parameters'!$E$5), 'Funding Allocation Parameters'!$G$5), IF('Funding Allocation Parameters'!$C$5="Complex Library Subsidy", 0, 0)))))</f>
        <v>0</v>
      </c>
      <c r="S859" s="178">
        <f>IF('Funding Allocation Parameters'!$C$5="Basic Library Subsidy", 0, IF('Funding Allocation Parameters'!$C$5="Grant funding", 0, IF('Funding Allocation Parameters'!$C$5="Other author funding",  MIN(O859*('Funding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59" s="178">
        <f>IF('Funding Allocation Parameters'!$C$5="Basic Library Subsidy", MIN(O859*('Funding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MIN($O859*(VLOOKUP(CONCATENATE($A859, 'Funding Allocation Parameters'!$I$5), 'Library Subsidy Complex'!$C$2:$J$55, 6, FALSE)), VLOOKUP(CONCATENATE($A859, 'Funding Allocation Parameters'!$I$5), 'Library Subsidy Complex'!$C$2:$J$55, 8, FALSE)), 0)))))</f>
        <v>1189</v>
      </c>
      <c r="U859" s="178">
        <f>IF('Funding Allocation Parameters'!$C$5="Basic Library Subsidy", 0, IF('Funding Allocation Parameters'!$C$5="Grant funding", 0, IF('Funding Allocation Parameters'!$C$5="Other author funding",  MIN(O859*('Funding Allocation Parameters'!$E$5), 'Funding Allocation Parameters'!$G$5), IF('Funding Allocation Parameters'!$C$5="Any discretionary funds (grants if available, other if no grants)", MIN(O859*('Funding Allocation Parameters'!$E$5), 'Funding Allocation Parameters'!$G$5), IF('Funding Allocation Parameters'!$C$5="Complex Library Subsidy", 0, 0)))))</f>
        <v>0</v>
      </c>
      <c r="V859" s="177">
        <f t="shared" si="407"/>
        <v>1075.2755999999999</v>
      </c>
      <c r="W859" s="177">
        <f t="shared" si="408"/>
        <v>1075.2755999999999</v>
      </c>
      <c r="X859" s="179">
        <f>IF('Funding Allocation Parameters'!$C$6="Basic Library Subsidy", MIN(V859*'Funding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MIN(V859*VLOOKUP(CONCATENATE($A859, 'Funding Allocation Parameters'!$I$6), 'Library Subsidy Complex'!$C$2:$J$55, 2, FALSE), VLOOKUP(CONCATENATE($A859, 'Funding Allocation Parameters'!$I$6), 'Library Subsidy Complex'!$C$2:$J$55, 4, FALSE)), 0)))))</f>
        <v>0</v>
      </c>
      <c r="Y859" s="179">
        <f>IF('Funding Allocation Parameters'!$C$6="Basic Library Subsidy", 0, IF('Funding Allocation Parameters'!$C$6="Grant funding",MIN(V859*'Funding Allocation Parameters'!$E$6, 'Funding Allocation Parameters'!$G$6), IF('Funding Allocation Parameters'!$C$6="Other author funding", 0, IF('Funding Allocation Parameters'!$C$6="Any discretionary funds (grants if available, other if no grants)", MIN(V859*'Funding Allocation Parameters'!$E$6, 'Funding Allocation Parameters'!$G$6), IF('Funding Allocation Parameters'!$C$6="Complex Library Subsidy", 0, 0)))))</f>
        <v>1075.2755999999999</v>
      </c>
      <c r="Z859" s="179">
        <f>IF('Funding Allocation Parameters'!$C$6="Basic Library Subsidy", 0, IF('Funding Allocation Parameters'!$C$6="Grant funding", 0, IF('Funding Allocation Parameters'!$C$6="Other author funding",  MIN(V859*'Funding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59" s="179">
        <f>IF('Funding Allocation Parameters'!$C$6="Basic Library Subsidy", MIN(W859*'Funding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MIN(W859*VLOOKUP(CONCATENATE($A859, 'Funding Allocation Parameters'!$I$6), 'Library Subsidy Complex'!$C$2:$J$55, 6, FALSE), VLOOKUP(CONCATENATE($A859, 'Funding Allocation Parameters'!$I$6), 'Library Subsidy Complex'!$C$2:$J$55, 8, FALSE)), 0)))))</f>
        <v>0</v>
      </c>
      <c r="AB859" s="179">
        <f>IF('Funding Allocation Parameters'!$C$6="Basic Library Subsidy", 0, IF('Funding Allocation Parameters'!$C$6="Grant funding", 0, IF('Funding Allocation Parameters'!$C$6="Other author funding",  MIN(W859*'Funding Allocation Parameters'!$E$6, 'Funding Allocation Parameters'!$G$6), IF('Funding Allocation Parameters'!$C$6="Any discretionary funds (grants if available, other if no grants)", MIN(W859*'Funding Allocation Parameters'!$E$6, 'Funding Allocation Parameters'!$G$6), IF('Funding Allocation Parameters'!$C$6="Complex Library Subsidy", 0, 0)))))</f>
        <v>1075.2755999999999</v>
      </c>
      <c r="AC859" s="177">
        <f t="shared" si="409"/>
        <v>0</v>
      </c>
      <c r="AD859" s="177">
        <f t="shared" si="410"/>
        <v>0</v>
      </c>
      <c r="AE859" s="180">
        <f>IF('Funding Allocation Parameters'!$C$7="Basic Library Subsidy", MIN(AC859*'Funding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MIN(AC859*VLOOKUP(CONCATENATE($A859, 'Funding Allocation Parameters'!$I$7), 'Library Subsidy Complex'!$C$2:$J$55, 2, FALSE), VLOOKUP(CONCATENATE($A859, 'Funding Allocation Parameters'!$I$7), 'Library Subsidy Complex'!$C$2:$J$55, 4, FALSE)), 0)))))</f>
        <v>0</v>
      </c>
      <c r="AF859" s="180">
        <f>IF('Funding Allocation Parameters'!$C$7="Basic Library Subsidy", 0, IF('Funding Allocation Parameters'!$C$7="Grant funding",MIN(AC859*'Funding Allocation Parameters'!$E$7, 'Funding Allocation Parameters'!$G$7), IF('Funding Allocation Parameters'!$C$7="Other author funding", 0, IF('Funding Allocation Parameters'!$C$7="Any discretionary funds (grants if available, other if no grants)", MIN(AC859*'Funding Allocation Parameters'!$E$7, 'Funding Allocation Parameters'!$G$7), IF('Funding Allocation Parameters'!$C$7="Complex Library Subsidy", 0, 0)))))</f>
        <v>0</v>
      </c>
      <c r="AG859" s="180">
        <f>IF('Funding Allocation Parameters'!$C$7="Basic Library Subsidy", 0, IF('Funding Allocation Parameters'!$C$7="Grant funding", 0, IF('Funding Allocation Parameters'!$C$7="Other author funding",  MIN(AC859*'Funding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59" s="180">
        <f>IF('Funding Allocation Parameters'!$C$7="Basic Library Subsidy", MIN(AD859*'Funding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MIN(AD859*VLOOKUP(CONCATENATE($A859, 'Funding Allocation Parameters'!$I$7), 'Library Subsidy Complex'!$C$2:$J$55, 6, FALSE), VLOOKUP(CONCATENATE($A859, 'Funding Allocation Parameters'!$I$7), 'Library Subsidy Complex'!$C$2:$J$55, 8, FALSE)), 0)))))</f>
        <v>0</v>
      </c>
      <c r="AI859" s="180">
        <f>IF('Funding Allocation Parameters'!$C$7="Basic Library Subsidy", 0, IF('Funding Allocation Parameters'!$C$7="Grant funding", 0, IF('Funding Allocation Parameters'!$C$7="Other author funding",  MIN(AD859*'Funding Allocation Parameters'!$E$7, 'Funding Allocation Parameters'!$G$7), IF('Funding Allocation Parameters'!$C$7="Any discretionary funds (grants if available, other if no grants)", MIN(AD859*'Funding Allocation Parameters'!$E$7, 'Funding Allocation Parameters'!$G$7), IF('Funding Allocation Parameters'!$C$7="Complex Library Subsidy", 0, 0)))))</f>
        <v>0</v>
      </c>
      <c r="AJ859" s="177">
        <f t="shared" si="411"/>
        <v>0</v>
      </c>
      <c r="AK859" s="177">
        <f t="shared" si="412"/>
        <v>0</v>
      </c>
      <c r="AL859" s="181">
        <f>IF('Funding Allocation Parameters'!$C$8="Basic Library Subsidy", MIN(AJ859*'Funding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MIN(AJ859*VLOOKUP(CONCATENATE($A859, 'Funding Allocation Parameters'!$I$8), 'Library Subsidy Complex'!$C$2:$J$55, 2, FALSE), VLOOKUP(CONCATENATE($A859, 'Funding Allocation Parameters'!$I$8), 'Library Subsidy Complex'!$C$2:$J$55, 4, FALSE)), 0)))))</f>
        <v>0</v>
      </c>
      <c r="AM859" s="181">
        <f>IF('Funding Allocation Parameters'!$C$8="Basic Library Subsidy", 0, IF('Funding Allocation Parameters'!$C$8="Grant funding",MIN(AJ859*'Funding Allocation Parameters'!$E$8, 'Funding Allocation Parameters'!$G$8), IF('Funding Allocation Parameters'!$C$8="Other author funding", 0, IF('Funding Allocation Parameters'!$C$8="Any discretionary funds (grants if available, other if no grants)", MIN(AJ859*'Funding Allocation Parameters'!$E$8, 'Funding Allocation Parameters'!$G$8), IF('Funding Allocation Parameters'!$C$8="Complex Library Subsidy", 0, 0)))))</f>
        <v>0</v>
      </c>
      <c r="AN859" s="181">
        <f>IF('Funding Allocation Parameters'!$C$8="Basic Library Subsidy", 0, IF('Funding Allocation Parameters'!$C$8="Grant funding", 0, IF('Funding Allocation Parameters'!$C$8="Other author funding",  MIN(AJ859*'Funding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59" s="181">
        <f>IF('Funding Allocation Parameters'!$C$8="Basic Library Subsidy", MIN(AK859*'Funding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MIN(AK859*VLOOKUP(CONCATENATE($A859, 'Funding Allocation Parameters'!$I$8), 'Library Subsidy Complex'!$C$2:$J$55, 6, FALSE), VLOOKUP(CONCATENATE($A859, 'Funding Allocation Parameters'!$I$8), 'Library Subsidy Complex'!$C$2:$J$55, 8, FALSE)), 0)))))</f>
        <v>0</v>
      </c>
      <c r="AP859" s="181">
        <f>IF('Funding Allocation Parameters'!$C$8="Basic Library Subsidy", 0, IF('Funding Allocation Parameters'!$C$8="Grant funding", 0, IF('Funding Allocation Parameters'!$C$8="Other author funding",  MIN(AK859*'Funding Allocation Parameters'!$E$8, 'Funding Allocation Parameters'!$G$8), IF('Funding Allocation Parameters'!$C$8="Any discretionary funds (grants if available, other if no grants)", MIN(AK859*'Funding Allocation Parameters'!$E$8, 'Funding Allocation Parameters'!$G$8), IF('Funding Allocation Parameters'!$C$8="Complex Library Subsidy", 0, 0)))))</f>
        <v>0</v>
      </c>
      <c r="AQ859" s="177">
        <f t="shared" si="413"/>
        <v>0</v>
      </c>
      <c r="AR859" s="177">
        <f t="shared" si="414"/>
        <v>0</v>
      </c>
      <c r="AS859" s="182">
        <f t="shared" si="415"/>
        <v>1189</v>
      </c>
      <c r="AT859" s="182">
        <f t="shared" si="416"/>
        <v>1075.2755999999999</v>
      </c>
      <c r="AU859" s="182">
        <f t="shared" si="417"/>
        <v>0</v>
      </c>
      <c r="AV859" s="182">
        <f t="shared" si="418"/>
        <v>1189</v>
      </c>
      <c r="AW859" s="182">
        <f t="shared" si="419"/>
        <v>1075.2755999999999</v>
      </c>
      <c r="AX859" s="183">
        <f t="shared" si="420"/>
        <v>1189</v>
      </c>
      <c r="AY859" s="183">
        <f t="shared" si="421"/>
        <v>1075.2755999999999</v>
      </c>
      <c r="AZ859" s="183">
        <f t="shared" si="422"/>
        <v>0</v>
      </c>
      <c r="BA859" s="183">
        <f t="shared" si="423"/>
        <v>0</v>
      </c>
      <c r="BB859" s="183">
        <f t="shared" si="424"/>
        <v>0</v>
      </c>
      <c r="BC859" s="184">
        <f t="shared" si="425"/>
        <v>1189</v>
      </c>
      <c r="BD859" s="184">
        <f t="shared" si="426"/>
        <v>0</v>
      </c>
      <c r="BE859" s="184">
        <f t="shared" si="427"/>
        <v>1075.2755999999999</v>
      </c>
      <c r="BF859" s="184">
        <f t="shared" si="428"/>
        <v>0</v>
      </c>
      <c r="BG859" s="102">
        <f t="shared" si="429"/>
        <v>0</v>
      </c>
      <c r="BH859" s="102">
        <f t="shared" si="430"/>
        <v>0</v>
      </c>
      <c r="BI859" s="102">
        <f t="shared" si="431"/>
        <v>0</v>
      </c>
      <c r="BJ859" s="102">
        <f t="shared" si="432"/>
        <v>1</v>
      </c>
      <c r="BK859" s="102">
        <f t="shared" si="433"/>
        <v>0</v>
      </c>
      <c r="BL859" s="102">
        <f t="shared" si="434"/>
        <v>0</v>
      </c>
      <c r="BN859" s="102"/>
    </row>
    <row r="860" spans="1:66" x14ac:dyDescent="0.25">
      <c r="A860" s="102" t="s">
        <v>20</v>
      </c>
      <c r="B860" s="102" t="s">
        <v>8</v>
      </c>
      <c r="C860" s="102" t="s">
        <v>8</v>
      </c>
      <c r="D860" s="102" t="s">
        <v>27</v>
      </c>
      <c r="E860" s="102" t="s">
        <v>1577</v>
      </c>
      <c r="F860" s="102" t="s">
        <v>1578</v>
      </c>
      <c r="G860" s="102">
        <v>0.85699999999999998</v>
      </c>
      <c r="H860" s="102">
        <v>1</v>
      </c>
      <c r="I860" s="102">
        <v>1</v>
      </c>
      <c r="J860" s="167">
        <f>IFERROR(H860*VLOOKUP(A860, 'Advanced Parameters'!$B$7:$G$20, 6, FALSE)*VLOOKUP(A860, 'Growth Parameters'!$B$6:$H$19, 6, FALSE), 0)</f>
        <v>1</v>
      </c>
      <c r="K860" s="167">
        <f>IFERROR(IF('Advanced Parameters'!$C$5="n",'Raw Data'!I860*VLOOKUP(A860,'Advanced Parameters'!$B$7:$G$20,6,FALSE),J860*VLOOKUP(A860,'Advanced Parameters'!$B$7:$G$20,2,FALSE))*VLOOKUP(A860, 'Growth Parameters'!$B$6:$H$19, 6, FALSE), 0)</f>
        <v>1</v>
      </c>
      <c r="L860" s="167">
        <f t="shared" si="435"/>
        <v>0</v>
      </c>
      <c r="M860" s="168">
        <f>IFERROR(IF(G860="NA","NA",IF(G860&gt;'APC Parameters'!$K$6+VLOOKUP('Raw Data'!A860, 'APC Parameters'!$H$7:$L$20, 4, FALSE), 'APC Parameters'!$L$6+VLOOKUP('Raw Data'!A860, 'APC Parameters'!$H$7:$L$20, 5, FALSE), G860*('APC Parameters'!$J$6+VLOOKUP('Raw Data'!A860, 'APC Parameters'!$H$7:$L$20, 3, FALSE))+'APC Parameters'!$I$6+VLOOKUP('Raw Data'!A860, 'APC Parameters'!$H$7:$L$20, 2, FALSE))), 0)</f>
        <v>1755.6358</v>
      </c>
      <c r="N860" s="168">
        <f t="shared" si="405"/>
        <v>1755.6358</v>
      </c>
      <c r="O860" s="168">
        <f>IFERROR(IF(M860="NA",VLOOKUP(D860,'Internal Calculations'!$B$10:$C$11,2,FALSE), M860)*VLOOKUP(A860, 'Growth Parameters'!$B$6:$H$19, 7, FALSE), 0)</f>
        <v>1755.6358</v>
      </c>
      <c r="P860" s="177">
        <f t="shared" si="406"/>
        <v>1755.6358</v>
      </c>
      <c r="Q860" s="178">
        <f>IF('Funding Allocation Parameters'!$C$5="Basic Library Subsidy", MIN(O860*('Funding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MIN($O860*(VLOOKUP(CONCATENATE($A860, 'Funding Allocation Parameters'!$I$5), 'Library Subsidy Complex'!$C$2:$J$55, 2, FALSE)), VLOOKUP(CONCATENATE($A860, 'Funding Allocation Parameters'!$I$5), 'Library Subsidy Complex'!$C$2:$J$55, 4, FALSE)), 0)))))</f>
        <v>1189</v>
      </c>
      <c r="R860" s="178">
        <f>IF('Funding Allocation Parameters'!$C$5="Basic Library Subsidy", 0, IF('Funding Allocation Parameters'!$C$5="Grant funding",MIN(O860*('Funding Allocation Parameters'!$E$5), 'Funding Allocation Parameters'!$G$5), IF('Funding Allocation Parameters'!$C$5="Other author funding", 0, IF('Funding Allocation Parameters'!$C$5="Any discretionary funds (grants if available, other if no grants)", MIN(O860*('Funding Allocation Parameters'!$E$5), 'Funding Allocation Parameters'!$G$5), IF('Funding Allocation Parameters'!$C$5="Complex Library Subsidy", 0, 0)))))</f>
        <v>0</v>
      </c>
      <c r="S860" s="178">
        <f>IF('Funding Allocation Parameters'!$C$5="Basic Library Subsidy", 0, IF('Funding Allocation Parameters'!$C$5="Grant funding", 0, IF('Funding Allocation Parameters'!$C$5="Other author funding",  MIN(O860*('Funding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0" s="178">
        <f>IF('Funding Allocation Parameters'!$C$5="Basic Library Subsidy", MIN(O860*('Funding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MIN($O860*(VLOOKUP(CONCATENATE($A860, 'Funding Allocation Parameters'!$I$5), 'Library Subsidy Complex'!$C$2:$J$55, 6, FALSE)), VLOOKUP(CONCATENATE($A860, 'Funding Allocation Parameters'!$I$5), 'Library Subsidy Complex'!$C$2:$J$55, 8, FALSE)), 0)))))</f>
        <v>1189</v>
      </c>
      <c r="U860" s="178">
        <f>IF('Funding Allocation Parameters'!$C$5="Basic Library Subsidy", 0, IF('Funding Allocation Parameters'!$C$5="Grant funding", 0, IF('Funding Allocation Parameters'!$C$5="Other author funding",  MIN(O860*('Funding Allocation Parameters'!$E$5), 'Funding Allocation Parameters'!$G$5), IF('Funding Allocation Parameters'!$C$5="Any discretionary funds (grants if available, other if no grants)", MIN(O860*('Funding Allocation Parameters'!$E$5), 'Funding Allocation Parameters'!$G$5), IF('Funding Allocation Parameters'!$C$5="Complex Library Subsidy", 0, 0)))))</f>
        <v>0</v>
      </c>
      <c r="V860" s="177">
        <f t="shared" si="407"/>
        <v>566.63580000000002</v>
      </c>
      <c r="W860" s="177">
        <f t="shared" si="408"/>
        <v>566.63580000000002</v>
      </c>
      <c r="X860" s="179">
        <f>IF('Funding Allocation Parameters'!$C$6="Basic Library Subsidy", MIN(V860*'Funding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MIN(V860*VLOOKUP(CONCATENATE($A860, 'Funding Allocation Parameters'!$I$6), 'Library Subsidy Complex'!$C$2:$J$55, 2, FALSE), VLOOKUP(CONCATENATE($A860, 'Funding Allocation Parameters'!$I$6), 'Library Subsidy Complex'!$C$2:$J$55, 4, FALSE)), 0)))))</f>
        <v>0</v>
      </c>
      <c r="Y860" s="179">
        <f>IF('Funding Allocation Parameters'!$C$6="Basic Library Subsidy", 0, IF('Funding Allocation Parameters'!$C$6="Grant funding",MIN(V860*'Funding Allocation Parameters'!$E$6, 'Funding Allocation Parameters'!$G$6), IF('Funding Allocation Parameters'!$C$6="Other author funding", 0, IF('Funding Allocation Parameters'!$C$6="Any discretionary funds (grants if available, other if no grants)", MIN(V860*'Funding Allocation Parameters'!$E$6, 'Funding Allocation Parameters'!$G$6), IF('Funding Allocation Parameters'!$C$6="Complex Library Subsidy", 0, 0)))))</f>
        <v>566.63580000000002</v>
      </c>
      <c r="Z860" s="179">
        <f>IF('Funding Allocation Parameters'!$C$6="Basic Library Subsidy", 0, IF('Funding Allocation Parameters'!$C$6="Grant funding", 0, IF('Funding Allocation Parameters'!$C$6="Other author funding",  MIN(V860*'Funding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0" s="179">
        <f>IF('Funding Allocation Parameters'!$C$6="Basic Library Subsidy", MIN(W860*'Funding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MIN(W860*VLOOKUP(CONCATENATE($A860, 'Funding Allocation Parameters'!$I$6), 'Library Subsidy Complex'!$C$2:$J$55, 6, FALSE), VLOOKUP(CONCATENATE($A860, 'Funding Allocation Parameters'!$I$6), 'Library Subsidy Complex'!$C$2:$J$55, 8, FALSE)), 0)))))</f>
        <v>0</v>
      </c>
      <c r="AB860" s="179">
        <f>IF('Funding Allocation Parameters'!$C$6="Basic Library Subsidy", 0, IF('Funding Allocation Parameters'!$C$6="Grant funding", 0, IF('Funding Allocation Parameters'!$C$6="Other author funding",  MIN(W860*'Funding Allocation Parameters'!$E$6, 'Funding Allocation Parameters'!$G$6), IF('Funding Allocation Parameters'!$C$6="Any discretionary funds (grants if available, other if no grants)", MIN(W860*'Funding Allocation Parameters'!$E$6, 'Funding Allocation Parameters'!$G$6), IF('Funding Allocation Parameters'!$C$6="Complex Library Subsidy", 0, 0)))))</f>
        <v>566.63580000000002</v>
      </c>
      <c r="AC860" s="177">
        <f t="shared" si="409"/>
        <v>0</v>
      </c>
      <c r="AD860" s="177">
        <f t="shared" si="410"/>
        <v>0</v>
      </c>
      <c r="AE860" s="180">
        <f>IF('Funding Allocation Parameters'!$C$7="Basic Library Subsidy", MIN(AC860*'Funding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MIN(AC860*VLOOKUP(CONCATENATE($A860, 'Funding Allocation Parameters'!$I$7), 'Library Subsidy Complex'!$C$2:$J$55, 2, FALSE), VLOOKUP(CONCATENATE($A860, 'Funding Allocation Parameters'!$I$7), 'Library Subsidy Complex'!$C$2:$J$55, 4, FALSE)), 0)))))</f>
        <v>0</v>
      </c>
      <c r="AF860" s="180">
        <f>IF('Funding Allocation Parameters'!$C$7="Basic Library Subsidy", 0, IF('Funding Allocation Parameters'!$C$7="Grant funding",MIN(AC860*'Funding Allocation Parameters'!$E$7, 'Funding Allocation Parameters'!$G$7), IF('Funding Allocation Parameters'!$C$7="Other author funding", 0, IF('Funding Allocation Parameters'!$C$7="Any discretionary funds (grants if available, other if no grants)", MIN(AC860*'Funding Allocation Parameters'!$E$7, 'Funding Allocation Parameters'!$G$7), IF('Funding Allocation Parameters'!$C$7="Complex Library Subsidy", 0, 0)))))</f>
        <v>0</v>
      </c>
      <c r="AG860" s="180">
        <f>IF('Funding Allocation Parameters'!$C$7="Basic Library Subsidy", 0, IF('Funding Allocation Parameters'!$C$7="Grant funding", 0, IF('Funding Allocation Parameters'!$C$7="Other author funding",  MIN(AC860*'Funding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0" s="180">
        <f>IF('Funding Allocation Parameters'!$C$7="Basic Library Subsidy", MIN(AD860*'Funding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MIN(AD860*VLOOKUP(CONCATENATE($A860, 'Funding Allocation Parameters'!$I$7), 'Library Subsidy Complex'!$C$2:$J$55, 6, FALSE), VLOOKUP(CONCATENATE($A860, 'Funding Allocation Parameters'!$I$7), 'Library Subsidy Complex'!$C$2:$J$55, 8, FALSE)), 0)))))</f>
        <v>0</v>
      </c>
      <c r="AI860" s="180">
        <f>IF('Funding Allocation Parameters'!$C$7="Basic Library Subsidy", 0, IF('Funding Allocation Parameters'!$C$7="Grant funding", 0, IF('Funding Allocation Parameters'!$C$7="Other author funding",  MIN(AD860*'Funding Allocation Parameters'!$E$7, 'Funding Allocation Parameters'!$G$7), IF('Funding Allocation Parameters'!$C$7="Any discretionary funds (grants if available, other if no grants)", MIN(AD860*'Funding Allocation Parameters'!$E$7, 'Funding Allocation Parameters'!$G$7), IF('Funding Allocation Parameters'!$C$7="Complex Library Subsidy", 0, 0)))))</f>
        <v>0</v>
      </c>
      <c r="AJ860" s="177">
        <f t="shared" si="411"/>
        <v>0</v>
      </c>
      <c r="AK860" s="177">
        <f t="shared" si="412"/>
        <v>0</v>
      </c>
      <c r="AL860" s="181">
        <f>IF('Funding Allocation Parameters'!$C$8="Basic Library Subsidy", MIN(AJ860*'Funding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MIN(AJ860*VLOOKUP(CONCATENATE($A860, 'Funding Allocation Parameters'!$I$8), 'Library Subsidy Complex'!$C$2:$J$55, 2, FALSE), VLOOKUP(CONCATENATE($A860, 'Funding Allocation Parameters'!$I$8), 'Library Subsidy Complex'!$C$2:$J$55, 4, FALSE)), 0)))))</f>
        <v>0</v>
      </c>
      <c r="AM860" s="181">
        <f>IF('Funding Allocation Parameters'!$C$8="Basic Library Subsidy", 0, IF('Funding Allocation Parameters'!$C$8="Grant funding",MIN(AJ860*'Funding Allocation Parameters'!$E$8, 'Funding Allocation Parameters'!$G$8), IF('Funding Allocation Parameters'!$C$8="Other author funding", 0, IF('Funding Allocation Parameters'!$C$8="Any discretionary funds (grants if available, other if no grants)", MIN(AJ860*'Funding Allocation Parameters'!$E$8, 'Funding Allocation Parameters'!$G$8), IF('Funding Allocation Parameters'!$C$8="Complex Library Subsidy", 0, 0)))))</f>
        <v>0</v>
      </c>
      <c r="AN860" s="181">
        <f>IF('Funding Allocation Parameters'!$C$8="Basic Library Subsidy", 0, IF('Funding Allocation Parameters'!$C$8="Grant funding", 0, IF('Funding Allocation Parameters'!$C$8="Other author funding",  MIN(AJ860*'Funding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0" s="181">
        <f>IF('Funding Allocation Parameters'!$C$8="Basic Library Subsidy", MIN(AK860*'Funding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MIN(AK860*VLOOKUP(CONCATENATE($A860, 'Funding Allocation Parameters'!$I$8), 'Library Subsidy Complex'!$C$2:$J$55, 6, FALSE), VLOOKUP(CONCATENATE($A860, 'Funding Allocation Parameters'!$I$8), 'Library Subsidy Complex'!$C$2:$J$55, 8, FALSE)), 0)))))</f>
        <v>0</v>
      </c>
      <c r="AP860" s="181">
        <f>IF('Funding Allocation Parameters'!$C$8="Basic Library Subsidy", 0, IF('Funding Allocation Parameters'!$C$8="Grant funding", 0, IF('Funding Allocation Parameters'!$C$8="Other author funding",  MIN(AK860*'Funding Allocation Parameters'!$E$8, 'Funding Allocation Parameters'!$G$8), IF('Funding Allocation Parameters'!$C$8="Any discretionary funds (grants if available, other if no grants)", MIN(AK860*'Funding Allocation Parameters'!$E$8, 'Funding Allocation Parameters'!$G$8), IF('Funding Allocation Parameters'!$C$8="Complex Library Subsidy", 0, 0)))))</f>
        <v>0</v>
      </c>
      <c r="AQ860" s="177">
        <f t="shared" si="413"/>
        <v>0</v>
      </c>
      <c r="AR860" s="177">
        <f t="shared" si="414"/>
        <v>0</v>
      </c>
      <c r="AS860" s="182">
        <f t="shared" si="415"/>
        <v>1189</v>
      </c>
      <c r="AT860" s="182">
        <f t="shared" si="416"/>
        <v>566.63580000000002</v>
      </c>
      <c r="AU860" s="182">
        <f t="shared" si="417"/>
        <v>0</v>
      </c>
      <c r="AV860" s="182">
        <f t="shared" si="418"/>
        <v>1189</v>
      </c>
      <c r="AW860" s="182">
        <f t="shared" si="419"/>
        <v>566.63580000000002</v>
      </c>
      <c r="AX860" s="183">
        <f t="shared" si="420"/>
        <v>1189</v>
      </c>
      <c r="AY860" s="183">
        <f t="shared" si="421"/>
        <v>566.63580000000002</v>
      </c>
      <c r="AZ860" s="183">
        <f t="shared" si="422"/>
        <v>0</v>
      </c>
      <c r="BA860" s="183">
        <f t="shared" si="423"/>
        <v>0</v>
      </c>
      <c r="BB860" s="183">
        <f t="shared" si="424"/>
        <v>0</v>
      </c>
      <c r="BC860" s="184">
        <f t="shared" si="425"/>
        <v>1189</v>
      </c>
      <c r="BD860" s="184">
        <f t="shared" si="426"/>
        <v>0</v>
      </c>
      <c r="BE860" s="184">
        <f t="shared" si="427"/>
        <v>566.63580000000002</v>
      </c>
      <c r="BF860" s="184">
        <f t="shared" si="428"/>
        <v>0</v>
      </c>
      <c r="BG860" s="102">
        <f t="shared" si="429"/>
        <v>0</v>
      </c>
      <c r="BH860" s="102">
        <f t="shared" si="430"/>
        <v>0</v>
      </c>
      <c r="BI860" s="102">
        <f t="shared" si="431"/>
        <v>0</v>
      </c>
      <c r="BJ860" s="102">
        <f t="shared" si="432"/>
        <v>1</v>
      </c>
      <c r="BK860" s="102">
        <f t="shared" si="433"/>
        <v>0</v>
      </c>
      <c r="BL860" s="102">
        <f t="shared" si="434"/>
        <v>0</v>
      </c>
      <c r="BN860" s="102"/>
    </row>
    <row r="861" spans="1:66" x14ac:dyDescent="0.25">
      <c r="A861" s="102" t="s">
        <v>24</v>
      </c>
      <c r="B861" s="102" t="s">
        <v>8</v>
      </c>
      <c r="C861" s="102" t="s">
        <v>8</v>
      </c>
      <c r="D861" s="102" t="s">
        <v>27</v>
      </c>
      <c r="E861" s="102" t="s">
        <v>45</v>
      </c>
      <c r="F861" s="102" t="s">
        <v>1579</v>
      </c>
      <c r="G861" s="102">
        <v>2.464</v>
      </c>
      <c r="H861" s="102">
        <v>1</v>
      </c>
      <c r="I861" s="102">
        <v>1</v>
      </c>
      <c r="J861" s="167">
        <f>IFERROR(H861*VLOOKUP(A861, 'Advanced Parameters'!$B$7:$G$20, 6, FALSE)*VLOOKUP(A861, 'Growth Parameters'!$B$6:$H$19, 6, FALSE), 0)</f>
        <v>1</v>
      </c>
      <c r="K861" s="167">
        <f>IFERROR(IF('Advanced Parameters'!$C$5="n",'Raw Data'!I861*VLOOKUP(A861,'Advanced Parameters'!$B$7:$G$20,6,FALSE),J861*VLOOKUP(A861,'Advanced Parameters'!$B$7:$G$20,2,FALSE))*VLOOKUP(A861, 'Growth Parameters'!$B$6:$H$19, 6, FALSE), 0)</f>
        <v>1</v>
      </c>
      <c r="L861" s="167">
        <f t="shared" si="435"/>
        <v>0</v>
      </c>
      <c r="M861" s="168">
        <f>IFERROR(IF(G861="NA","NA",IF(G861&gt;'APC Parameters'!$K$6+VLOOKUP('Raw Data'!A861, 'APC Parameters'!$H$7:$L$20, 4, FALSE), 'APC Parameters'!$L$6+VLOOKUP('Raw Data'!A861, 'APC Parameters'!$H$7:$L$20, 5, FALSE), G861*('APC Parameters'!$J$6+VLOOKUP('Raw Data'!A861, 'APC Parameters'!$H$7:$L$20, 3, FALSE))+'APC Parameters'!$I$6+VLOOKUP('Raw Data'!A861, 'APC Parameters'!$H$7:$L$20, 2, FALSE))), 0)</f>
        <v>2895.6415999999999</v>
      </c>
      <c r="N861" s="168">
        <f t="shared" si="405"/>
        <v>2895.6415999999999</v>
      </c>
      <c r="O861" s="168">
        <f>IFERROR(IF(M861="NA",VLOOKUP(D861,'Internal Calculations'!$B$10:$C$11,2,FALSE), M861)*VLOOKUP(A861, 'Growth Parameters'!$B$6:$H$19, 7, FALSE), 0)</f>
        <v>2895.6415999999999</v>
      </c>
      <c r="P861" s="177">
        <f t="shared" si="406"/>
        <v>2895.6415999999999</v>
      </c>
      <c r="Q861" s="178">
        <f>IF('Funding Allocation Parameters'!$C$5="Basic Library Subsidy", MIN(O861*('Funding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MIN($O861*(VLOOKUP(CONCATENATE($A861, 'Funding Allocation Parameters'!$I$5), 'Library Subsidy Complex'!$C$2:$J$55, 2, FALSE)), VLOOKUP(CONCATENATE($A861, 'Funding Allocation Parameters'!$I$5), 'Library Subsidy Complex'!$C$2:$J$55, 4, FALSE)), 0)))))</f>
        <v>1189</v>
      </c>
      <c r="R861" s="178">
        <f>IF('Funding Allocation Parameters'!$C$5="Basic Library Subsidy", 0, IF('Funding Allocation Parameters'!$C$5="Grant funding",MIN(O861*('Funding Allocation Parameters'!$E$5), 'Funding Allocation Parameters'!$G$5), IF('Funding Allocation Parameters'!$C$5="Other author funding", 0, IF('Funding Allocation Parameters'!$C$5="Any discretionary funds (grants if available, other if no grants)", MIN(O861*('Funding Allocation Parameters'!$E$5), 'Funding Allocation Parameters'!$G$5), IF('Funding Allocation Parameters'!$C$5="Complex Library Subsidy", 0, 0)))))</f>
        <v>0</v>
      </c>
      <c r="S861" s="178">
        <f>IF('Funding Allocation Parameters'!$C$5="Basic Library Subsidy", 0, IF('Funding Allocation Parameters'!$C$5="Grant funding", 0, IF('Funding Allocation Parameters'!$C$5="Other author funding",  MIN(O861*('Funding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1" s="178">
        <f>IF('Funding Allocation Parameters'!$C$5="Basic Library Subsidy", MIN(O861*('Funding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MIN($O861*(VLOOKUP(CONCATENATE($A861, 'Funding Allocation Parameters'!$I$5), 'Library Subsidy Complex'!$C$2:$J$55, 6, FALSE)), VLOOKUP(CONCATENATE($A861, 'Funding Allocation Parameters'!$I$5), 'Library Subsidy Complex'!$C$2:$J$55, 8, FALSE)), 0)))))</f>
        <v>1189</v>
      </c>
      <c r="U861" s="178">
        <f>IF('Funding Allocation Parameters'!$C$5="Basic Library Subsidy", 0, IF('Funding Allocation Parameters'!$C$5="Grant funding", 0, IF('Funding Allocation Parameters'!$C$5="Other author funding",  MIN(O861*('Funding Allocation Parameters'!$E$5), 'Funding Allocation Parameters'!$G$5), IF('Funding Allocation Parameters'!$C$5="Any discretionary funds (grants if available, other if no grants)", MIN(O861*('Funding Allocation Parameters'!$E$5), 'Funding Allocation Parameters'!$G$5), IF('Funding Allocation Parameters'!$C$5="Complex Library Subsidy", 0, 0)))))</f>
        <v>0</v>
      </c>
      <c r="V861" s="177">
        <f t="shared" si="407"/>
        <v>1706.6415999999999</v>
      </c>
      <c r="W861" s="177">
        <f t="shared" si="408"/>
        <v>1706.6415999999999</v>
      </c>
      <c r="X861" s="179">
        <f>IF('Funding Allocation Parameters'!$C$6="Basic Library Subsidy", MIN(V861*'Funding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MIN(V861*VLOOKUP(CONCATENATE($A861, 'Funding Allocation Parameters'!$I$6), 'Library Subsidy Complex'!$C$2:$J$55, 2, FALSE), VLOOKUP(CONCATENATE($A861, 'Funding Allocation Parameters'!$I$6), 'Library Subsidy Complex'!$C$2:$J$55, 4, FALSE)), 0)))))</f>
        <v>0</v>
      </c>
      <c r="Y861" s="179">
        <f>IF('Funding Allocation Parameters'!$C$6="Basic Library Subsidy", 0, IF('Funding Allocation Parameters'!$C$6="Grant funding",MIN(V861*'Funding Allocation Parameters'!$E$6, 'Funding Allocation Parameters'!$G$6), IF('Funding Allocation Parameters'!$C$6="Other author funding", 0, IF('Funding Allocation Parameters'!$C$6="Any discretionary funds (grants if available, other if no grants)", MIN(V861*'Funding Allocation Parameters'!$E$6, 'Funding Allocation Parameters'!$G$6), IF('Funding Allocation Parameters'!$C$6="Complex Library Subsidy", 0, 0)))))</f>
        <v>1706.6415999999999</v>
      </c>
      <c r="Z861" s="179">
        <f>IF('Funding Allocation Parameters'!$C$6="Basic Library Subsidy", 0, IF('Funding Allocation Parameters'!$C$6="Grant funding", 0, IF('Funding Allocation Parameters'!$C$6="Other author funding",  MIN(V861*'Funding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1" s="179">
        <f>IF('Funding Allocation Parameters'!$C$6="Basic Library Subsidy", MIN(W861*'Funding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MIN(W861*VLOOKUP(CONCATENATE($A861, 'Funding Allocation Parameters'!$I$6), 'Library Subsidy Complex'!$C$2:$J$55, 6, FALSE), VLOOKUP(CONCATENATE($A861, 'Funding Allocation Parameters'!$I$6), 'Library Subsidy Complex'!$C$2:$J$55, 8, FALSE)), 0)))))</f>
        <v>0</v>
      </c>
      <c r="AB861" s="179">
        <f>IF('Funding Allocation Parameters'!$C$6="Basic Library Subsidy", 0, IF('Funding Allocation Parameters'!$C$6="Grant funding", 0, IF('Funding Allocation Parameters'!$C$6="Other author funding",  MIN(W861*'Funding Allocation Parameters'!$E$6, 'Funding Allocation Parameters'!$G$6), IF('Funding Allocation Parameters'!$C$6="Any discretionary funds (grants if available, other if no grants)", MIN(W861*'Funding Allocation Parameters'!$E$6, 'Funding Allocation Parameters'!$G$6), IF('Funding Allocation Parameters'!$C$6="Complex Library Subsidy", 0, 0)))))</f>
        <v>1706.6415999999999</v>
      </c>
      <c r="AC861" s="177">
        <f t="shared" si="409"/>
        <v>0</v>
      </c>
      <c r="AD861" s="177">
        <f t="shared" si="410"/>
        <v>0</v>
      </c>
      <c r="AE861" s="180">
        <f>IF('Funding Allocation Parameters'!$C$7="Basic Library Subsidy", MIN(AC861*'Funding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MIN(AC861*VLOOKUP(CONCATENATE($A861, 'Funding Allocation Parameters'!$I$7), 'Library Subsidy Complex'!$C$2:$J$55, 2, FALSE), VLOOKUP(CONCATENATE($A861, 'Funding Allocation Parameters'!$I$7), 'Library Subsidy Complex'!$C$2:$J$55, 4, FALSE)), 0)))))</f>
        <v>0</v>
      </c>
      <c r="AF861" s="180">
        <f>IF('Funding Allocation Parameters'!$C$7="Basic Library Subsidy", 0, IF('Funding Allocation Parameters'!$C$7="Grant funding",MIN(AC861*'Funding Allocation Parameters'!$E$7, 'Funding Allocation Parameters'!$G$7), IF('Funding Allocation Parameters'!$C$7="Other author funding", 0, IF('Funding Allocation Parameters'!$C$7="Any discretionary funds (grants if available, other if no grants)", MIN(AC861*'Funding Allocation Parameters'!$E$7, 'Funding Allocation Parameters'!$G$7), IF('Funding Allocation Parameters'!$C$7="Complex Library Subsidy", 0, 0)))))</f>
        <v>0</v>
      </c>
      <c r="AG861" s="180">
        <f>IF('Funding Allocation Parameters'!$C$7="Basic Library Subsidy", 0, IF('Funding Allocation Parameters'!$C$7="Grant funding", 0, IF('Funding Allocation Parameters'!$C$7="Other author funding",  MIN(AC861*'Funding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1" s="180">
        <f>IF('Funding Allocation Parameters'!$C$7="Basic Library Subsidy", MIN(AD861*'Funding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MIN(AD861*VLOOKUP(CONCATENATE($A861, 'Funding Allocation Parameters'!$I$7), 'Library Subsidy Complex'!$C$2:$J$55, 6, FALSE), VLOOKUP(CONCATENATE($A861, 'Funding Allocation Parameters'!$I$7), 'Library Subsidy Complex'!$C$2:$J$55, 8, FALSE)), 0)))))</f>
        <v>0</v>
      </c>
      <c r="AI861" s="180">
        <f>IF('Funding Allocation Parameters'!$C$7="Basic Library Subsidy", 0, IF('Funding Allocation Parameters'!$C$7="Grant funding", 0, IF('Funding Allocation Parameters'!$C$7="Other author funding",  MIN(AD861*'Funding Allocation Parameters'!$E$7, 'Funding Allocation Parameters'!$G$7), IF('Funding Allocation Parameters'!$C$7="Any discretionary funds (grants if available, other if no grants)", MIN(AD861*'Funding Allocation Parameters'!$E$7, 'Funding Allocation Parameters'!$G$7), IF('Funding Allocation Parameters'!$C$7="Complex Library Subsidy", 0, 0)))))</f>
        <v>0</v>
      </c>
      <c r="AJ861" s="177">
        <f t="shared" si="411"/>
        <v>0</v>
      </c>
      <c r="AK861" s="177">
        <f t="shared" si="412"/>
        <v>0</v>
      </c>
      <c r="AL861" s="181">
        <f>IF('Funding Allocation Parameters'!$C$8="Basic Library Subsidy", MIN(AJ861*'Funding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MIN(AJ861*VLOOKUP(CONCATENATE($A861, 'Funding Allocation Parameters'!$I$8), 'Library Subsidy Complex'!$C$2:$J$55, 2, FALSE), VLOOKUP(CONCATENATE($A861, 'Funding Allocation Parameters'!$I$8), 'Library Subsidy Complex'!$C$2:$J$55, 4, FALSE)), 0)))))</f>
        <v>0</v>
      </c>
      <c r="AM861" s="181">
        <f>IF('Funding Allocation Parameters'!$C$8="Basic Library Subsidy", 0, IF('Funding Allocation Parameters'!$C$8="Grant funding",MIN(AJ861*'Funding Allocation Parameters'!$E$8, 'Funding Allocation Parameters'!$G$8), IF('Funding Allocation Parameters'!$C$8="Other author funding", 0, IF('Funding Allocation Parameters'!$C$8="Any discretionary funds (grants if available, other if no grants)", MIN(AJ861*'Funding Allocation Parameters'!$E$8, 'Funding Allocation Parameters'!$G$8), IF('Funding Allocation Parameters'!$C$8="Complex Library Subsidy", 0, 0)))))</f>
        <v>0</v>
      </c>
      <c r="AN861" s="181">
        <f>IF('Funding Allocation Parameters'!$C$8="Basic Library Subsidy", 0, IF('Funding Allocation Parameters'!$C$8="Grant funding", 0, IF('Funding Allocation Parameters'!$C$8="Other author funding",  MIN(AJ861*'Funding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1" s="181">
        <f>IF('Funding Allocation Parameters'!$C$8="Basic Library Subsidy", MIN(AK861*'Funding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MIN(AK861*VLOOKUP(CONCATENATE($A861, 'Funding Allocation Parameters'!$I$8), 'Library Subsidy Complex'!$C$2:$J$55, 6, FALSE), VLOOKUP(CONCATENATE($A861, 'Funding Allocation Parameters'!$I$8), 'Library Subsidy Complex'!$C$2:$J$55, 8, FALSE)), 0)))))</f>
        <v>0</v>
      </c>
      <c r="AP861" s="181">
        <f>IF('Funding Allocation Parameters'!$C$8="Basic Library Subsidy", 0, IF('Funding Allocation Parameters'!$C$8="Grant funding", 0, IF('Funding Allocation Parameters'!$C$8="Other author funding",  MIN(AK861*'Funding Allocation Parameters'!$E$8, 'Funding Allocation Parameters'!$G$8), IF('Funding Allocation Parameters'!$C$8="Any discretionary funds (grants if available, other if no grants)", MIN(AK861*'Funding Allocation Parameters'!$E$8, 'Funding Allocation Parameters'!$G$8), IF('Funding Allocation Parameters'!$C$8="Complex Library Subsidy", 0, 0)))))</f>
        <v>0</v>
      </c>
      <c r="AQ861" s="177">
        <f t="shared" si="413"/>
        <v>0</v>
      </c>
      <c r="AR861" s="177">
        <f t="shared" si="414"/>
        <v>0</v>
      </c>
      <c r="AS861" s="182">
        <f t="shared" si="415"/>
        <v>1189</v>
      </c>
      <c r="AT861" s="182">
        <f t="shared" si="416"/>
        <v>1706.6415999999999</v>
      </c>
      <c r="AU861" s="182">
        <f t="shared" si="417"/>
        <v>0</v>
      </c>
      <c r="AV861" s="182">
        <f t="shared" si="418"/>
        <v>1189</v>
      </c>
      <c r="AW861" s="182">
        <f t="shared" si="419"/>
        <v>1706.6415999999999</v>
      </c>
      <c r="AX861" s="183">
        <f t="shared" si="420"/>
        <v>1189</v>
      </c>
      <c r="AY861" s="183">
        <f t="shared" si="421"/>
        <v>1706.6415999999999</v>
      </c>
      <c r="AZ861" s="183">
        <f t="shared" si="422"/>
        <v>0</v>
      </c>
      <c r="BA861" s="183">
        <f t="shared" si="423"/>
        <v>0</v>
      </c>
      <c r="BB861" s="183">
        <f t="shared" si="424"/>
        <v>0</v>
      </c>
      <c r="BC861" s="184">
        <f t="shared" si="425"/>
        <v>1189</v>
      </c>
      <c r="BD861" s="184">
        <f t="shared" si="426"/>
        <v>0</v>
      </c>
      <c r="BE861" s="184">
        <f t="shared" si="427"/>
        <v>1706.6415999999999</v>
      </c>
      <c r="BF861" s="184">
        <f t="shared" si="428"/>
        <v>0</v>
      </c>
      <c r="BG861" s="102">
        <f t="shared" si="429"/>
        <v>0</v>
      </c>
      <c r="BH861" s="102">
        <f t="shared" si="430"/>
        <v>0</v>
      </c>
      <c r="BI861" s="102">
        <f t="shared" si="431"/>
        <v>0</v>
      </c>
      <c r="BJ861" s="102">
        <f t="shared" si="432"/>
        <v>1</v>
      </c>
      <c r="BK861" s="102">
        <f t="shared" si="433"/>
        <v>0</v>
      </c>
      <c r="BL861" s="102">
        <f t="shared" si="434"/>
        <v>0</v>
      </c>
      <c r="BN861" s="102"/>
    </row>
    <row r="862" spans="1:66" x14ac:dyDescent="0.25">
      <c r="A862" s="102" t="s">
        <v>13</v>
      </c>
      <c r="B862" s="102" t="s">
        <v>8</v>
      </c>
      <c r="C862" s="102" t="s">
        <v>8</v>
      </c>
      <c r="D862" s="102" t="s">
        <v>27</v>
      </c>
      <c r="E862" s="102" t="s">
        <v>1037</v>
      </c>
      <c r="F862" s="102" t="s">
        <v>1580</v>
      </c>
      <c r="G862" s="102">
        <v>1.784</v>
      </c>
      <c r="H862" s="102">
        <v>1</v>
      </c>
      <c r="I862" s="102">
        <v>1</v>
      </c>
      <c r="J862" s="167">
        <f>IFERROR(H862*VLOOKUP(A862, 'Advanced Parameters'!$B$7:$G$20, 6, FALSE)*VLOOKUP(A862, 'Growth Parameters'!$B$6:$H$19, 6, FALSE), 0)</f>
        <v>1</v>
      </c>
      <c r="K862" s="167">
        <f>IFERROR(IF('Advanced Parameters'!$C$5="n",'Raw Data'!I862*VLOOKUP(A862,'Advanced Parameters'!$B$7:$G$20,6,FALSE),J862*VLOOKUP(A862,'Advanced Parameters'!$B$7:$G$20,2,FALSE))*VLOOKUP(A862, 'Growth Parameters'!$B$6:$H$19, 6, FALSE), 0)</f>
        <v>1</v>
      </c>
      <c r="L862" s="167">
        <f t="shared" si="435"/>
        <v>0</v>
      </c>
      <c r="M862" s="168">
        <f>IFERROR(IF(G862="NA","NA",IF(G862&gt;'APC Parameters'!$K$6+VLOOKUP('Raw Data'!A862, 'APC Parameters'!$H$7:$L$20, 4, FALSE), 'APC Parameters'!$L$6+VLOOKUP('Raw Data'!A862, 'APC Parameters'!$H$7:$L$20, 5, FALSE), G862*('APC Parameters'!$J$6+VLOOKUP('Raw Data'!A862, 'APC Parameters'!$H$7:$L$20, 3, FALSE))+'APC Parameters'!$I$6+VLOOKUP('Raw Data'!A862, 'APC Parameters'!$H$7:$L$20, 2, FALSE))), 0)</f>
        <v>2413.2496000000001</v>
      </c>
      <c r="N862" s="168">
        <f t="shared" si="405"/>
        <v>2413.2496000000001</v>
      </c>
      <c r="O862" s="168">
        <f>IFERROR(IF(M862="NA",VLOOKUP(D862,'Internal Calculations'!$B$10:$C$11,2,FALSE), M862)*VLOOKUP(A862, 'Growth Parameters'!$B$6:$H$19, 7, FALSE), 0)</f>
        <v>2413.2496000000001</v>
      </c>
      <c r="P862" s="177">
        <f t="shared" si="406"/>
        <v>2413.2496000000001</v>
      </c>
      <c r="Q862" s="178">
        <f>IF('Funding Allocation Parameters'!$C$5="Basic Library Subsidy", MIN(O862*('Funding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MIN($O862*(VLOOKUP(CONCATENATE($A862, 'Funding Allocation Parameters'!$I$5), 'Library Subsidy Complex'!$C$2:$J$55, 2, FALSE)), VLOOKUP(CONCATENATE($A862, 'Funding Allocation Parameters'!$I$5), 'Library Subsidy Complex'!$C$2:$J$55, 4, FALSE)), 0)))))</f>
        <v>1189</v>
      </c>
      <c r="R862" s="178">
        <f>IF('Funding Allocation Parameters'!$C$5="Basic Library Subsidy", 0, IF('Funding Allocation Parameters'!$C$5="Grant funding",MIN(O862*('Funding Allocation Parameters'!$E$5), 'Funding Allocation Parameters'!$G$5), IF('Funding Allocation Parameters'!$C$5="Other author funding", 0, IF('Funding Allocation Parameters'!$C$5="Any discretionary funds (grants if available, other if no grants)", MIN(O862*('Funding Allocation Parameters'!$E$5), 'Funding Allocation Parameters'!$G$5), IF('Funding Allocation Parameters'!$C$5="Complex Library Subsidy", 0, 0)))))</f>
        <v>0</v>
      </c>
      <c r="S862" s="178">
        <f>IF('Funding Allocation Parameters'!$C$5="Basic Library Subsidy", 0, IF('Funding Allocation Parameters'!$C$5="Grant funding", 0, IF('Funding Allocation Parameters'!$C$5="Other author funding",  MIN(O862*('Funding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2" s="178">
        <f>IF('Funding Allocation Parameters'!$C$5="Basic Library Subsidy", MIN(O862*('Funding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MIN($O862*(VLOOKUP(CONCATENATE($A862, 'Funding Allocation Parameters'!$I$5), 'Library Subsidy Complex'!$C$2:$J$55, 6, FALSE)), VLOOKUP(CONCATENATE($A862, 'Funding Allocation Parameters'!$I$5), 'Library Subsidy Complex'!$C$2:$J$55, 8, FALSE)), 0)))))</f>
        <v>1189</v>
      </c>
      <c r="U862" s="178">
        <f>IF('Funding Allocation Parameters'!$C$5="Basic Library Subsidy", 0, IF('Funding Allocation Parameters'!$C$5="Grant funding", 0, IF('Funding Allocation Parameters'!$C$5="Other author funding",  MIN(O862*('Funding Allocation Parameters'!$E$5), 'Funding Allocation Parameters'!$G$5), IF('Funding Allocation Parameters'!$C$5="Any discretionary funds (grants if available, other if no grants)", MIN(O862*('Funding Allocation Parameters'!$E$5), 'Funding Allocation Parameters'!$G$5), IF('Funding Allocation Parameters'!$C$5="Complex Library Subsidy", 0, 0)))))</f>
        <v>0</v>
      </c>
      <c r="V862" s="177">
        <f t="shared" si="407"/>
        <v>1224.2496000000001</v>
      </c>
      <c r="W862" s="177">
        <f t="shared" si="408"/>
        <v>1224.2496000000001</v>
      </c>
      <c r="X862" s="179">
        <f>IF('Funding Allocation Parameters'!$C$6="Basic Library Subsidy", MIN(V862*'Funding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MIN(V862*VLOOKUP(CONCATENATE($A862, 'Funding Allocation Parameters'!$I$6), 'Library Subsidy Complex'!$C$2:$J$55, 2, FALSE), VLOOKUP(CONCATENATE($A862, 'Funding Allocation Parameters'!$I$6), 'Library Subsidy Complex'!$C$2:$J$55, 4, FALSE)), 0)))))</f>
        <v>0</v>
      </c>
      <c r="Y862" s="179">
        <f>IF('Funding Allocation Parameters'!$C$6="Basic Library Subsidy", 0, IF('Funding Allocation Parameters'!$C$6="Grant funding",MIN(V862*'Funding Allocation Parameters'!$E$6, 'Funding Allocation Parameters'!$G$6), IF('Funding Allocation Parameters'!$C$6="Other author funding", 0, IF('Funding Allocation Parameters'!$C$6="Any discretionary funds (grants if available, other if no grants)", MIN(V862*'Funding Allocation Parameters'!$E$6, 'Funding Allocation Parameters'!$G$6), IF('Funding Allocation Parameters'!$C$6="Complex Library Subsidy", 0, 0)))))</f>
        <v>1224.2496000000001</v>
      </c>
      <c r="Z862" s="179">
        <f>IF('Funding Allocation Parameters'!$C$6="Basic Library Subsidy", 0, IF('Funding Allocation Parameters'!$C$6="Grant funding", 0, IF('Funding Allocation Parameters'!$C$6="Other author funding",  MIN(V862*'Funding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2" s="179">
        <f>IF('Funding Allocation Parameters'!$C$6="Basic Library Subsidy", MIN(W862*'Funding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MIN(W862*VLOOKUP(CONCATENATE($A862, 'Funding Allocation Parameters'!$I$6), 'Library Subsidy Complex'!$C$2:$J$55, 6, FALSE), VLOOKUP(CONCATENATE($A862, 'Funding Allocation Parameters'!$I$6), 'Library Subsidy Complex'!$C$2:$J$55, 8, FALSE)), 0)))))</f>
        <v>0</v>
      </c>
      <c r="AB862" s="179">
        <f>IF('Funding Allocation Parameters'!$C$6="Basic Library Subsidy", 0, IF('Funding Allocation Parameters'!$C$6="Grant funding", 0, IF('Funding Allocation Parameters'!$C$6="Other author funding",  MIN(W862*'Funding Allocation Parameters'!$E$6, 'Funding Allocation Parameters'!$G$6), IF('Funding Allocation Parameters'!$C$6="Any discretionary funds (grants if available, other if no grants)", MIN(W862*'Funding Allocation Parameters'!$E$6, 'Funding Allocation Parameters'!$G$6), IF('Funding Allocation Parameters'!$C$6="Complex Library Subsidy", 0, 0)))))</f>
        <v>1224.2496000000001</v>
      </c>
      <c r="AC862" s="177">
        <f t="shared" si="409"/>
        <v>0</v>
      </c>
      <c r="AD862" s="177">
        <f t="shared" si="410"/>
        <v>0</v>
      </c>
      <c r="AE862" s="180">
        <f>IF('Funding Allocation Parameters'!$C$7="Basic Library Subsidy", MIN(AC862*'Funding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MIN(AC862*VLOOKUP(CONCATENATE($A862, 'Funding Allocation Parameters'!$I$7), 'Library Subsidy Complex'!$C$2:$J$55, 2, FALSE), VLOOKUP(CONCATENATE($A862, 'Funding Allocation Parameters'!$I$7), 'Library Subsidy Complex'!$C$2:$J$55, 4, FALSE)), 0)))))</f>
        <v>0</v>
      </c>
      <c r="AF862" s="180">
        <f>IF('Funding Allocation Parameters'!$C$7="Basic Library Subsidy", 0, IF('Funding Allocation Parameters'!$C$7="Grant funding",MIN(AC862*'Funding Allocation Parameters'!$E$7, 'Funding Allocation Parameters'!$G$7), IF('Funding Allocation Parameters'!$C$7="Other author funding", 0, IF('Funding Allocation Parameters'!$C$7="Any discretionary funds (grants if available, other if no grants)", MIN(AC862*'Funding Allocation Parameters'!$E$7, 'Funding Allocation Parameters'!$G$7), IF('Funding Allocation Parameters'!$C$7="Complex Library Subsidy", 0, 0)))))</f>
        <v>0</v>
      </c>
      <c r="AG862" s="180">
        <f>IF('Funding Allocation Parameters'!$C$7="Basic Library Subsidy", 0, IF('Funding Allocation Parameters'!$C$7="Grant funding", 0, IF('Funding Allocation Parameters'!$C$7="Other author funding",  MIN(AC862*'Funding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2" s="180">
        <f>IF('Funding Allocation Parameters'!$C$7="Basic Library Subsidy", MIN(AD862*'Funding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MIN(AD862*VLOOKUP(CONCATENATE($A862, 'Funding Allocation Parameters'!$I$7), 'Library Subsidy Complex'!$C$2:$J$55, 6, FALSE), VLOOKUP(CONCATENATE($A862, 'Funding Allocation Parameters'!$I$7), 'Library Subsidy Complex'!$C$2:$J$55, 8, FALSE)), 0)))))</f>
        <v>0</v>
      </c>
      <c r="AI862" s="180">
        <f>IF('Funding Allocation Parameters'!$C$7="Basic Library Subsidy", 0, IF('Funding Allocation Parameters'!$C$7="Grant funding", 0, IF('Funding Allocation Parameters'!$C$7="Other author funding",  MIN(AD862*'Funding Allocation Parameters'!$E$7, 'Funding Allocation Parameters'!$G$7), IF('Funding Allocation Parameters'!$C$7="Any discretionary funds (grants if available, other if no grants)", MIN(AD862*'Funding Allocation Parameters'!$E$7, 'Funding Allocation Parameters'!$G$7), IF('Funding Allocation Parameters'!$C$7="Complex Library Subsidy", 0, 0)))))</f>
        <v>0</v>
      </c>
      <c r="AJ862" s="177">
        <f t="shared" si="411"/>
        <v>0</v>
      </c>
      <c r="AK862" s="177">
        <f t="shared" si="412"/>
        <v>0</v>
      </c>
      <c r="AL862" s="181">
        <f>IF('Funding Allocation Parameters'!$C$8="Basic Library Subsidy", MIN(AJ862*'Funding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MIN(AJ862*VLOOKUP(CONCATENATE($A862, 'Funding Allocation Parameters'!$I$8), 'Library Subsidy Complex'!$C$2:$J$55, 2, FALSE), VLOOKUP(CONCATENATE($A862, 'Funding Allocation Parameters'!$I$8), 'Library Subsidy Complex'!$C$2:$J$55, 4, FALSE)), 0)))))</f>
        <v>0</v>
      </c>
      <c r="AM862" s="181">
        <f>IF('Funding Allocation Parameters'!$C$8="Basic Library Subsidy", 0, IF('Funding Allocation Parameters'!$C$8="Grant funding",MIN(AJ862*'Funding Allocation Parameters'!$E$8, 'Funding Allocation Parameters'!$G$8), IF('Funding Allocation Parameters'!$C$8="Other author funding", 0, IF('Funding Allocation Parameters'!$C$8="Any discretionary funds (grants if available, other if no grants)", MIN(AJ862*'Funding Allocation Parameters'!$E$8, 'Funding Allocation Parameters'!$G$8), IF('Funding Allocation Parameters'!$C$8="Complex Library Subsidy", 0, 0)))))</f>
        <v>0</v>
      </c>
      <c r="AN862" s="181">
        <f>IF('Funding Allocation Parameters'!$C$8="Basic Library Subsidy", 0, IF('Funding Allocation Parameters'!$C$8="Grant funding", 0, IF('Funding Allocation Parameters'!$C$8="Other author funding",  MIN(AJ862*'Funding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2" s="181">
        <f>IF('Funding Allocation Parameters'!$C$8="Basic Library Subsidy", MIN(AK862*'Funding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MIN(AK862*VLOOKUP(CONCATENATE($A862, 'Funding Allocation Parameters'!$I$8), 'Library Subsidy Complex'!$C$2:$J$55, 6, FALSE), VLOOKUP(CONCATENATE($A862, 'Funding Allocation Parameters'!$I$8), 'Library Subsidy Complex'!$C$2:$J$55, 8, FALSE)), 0)))))</f>
        <v>0</v>
      </c>
      <c r="AP862" s="181">
        <f>IF('Funding Allocation Parameters'!$C$8="Basic Library Subsidy", 0, IF('Funding Allocation Parameters'!$C$8="Grant funding", 0, IF('Funding Allocation Parameters'!$C$8="Other author funding",  MIN(AK862*'Funding Allocation Parameters'!$E$8, 'Funding Allocation Parameters'!$G$8), IF('Funding Allocation Parameters'!$C$8="Any discretionary funds (grants if available, other if no grants)", MIN(AK862*'Funding Allocation Parameters'!$E$8, 'Funding Allocation Parameters'!$G$8), IF('Funding Allocation Parameters'!$C$8="Complex Library Subsidy", 0, 0)))))</f>
        <v>0</v>
      </c>
      <c r="AQ862" s="177">
        <f t="shared" si="413"/>
        <v>0</v>
      </c>
      <c r="AR862" s="177">
        <f t="shared" si="414"/>
        <v>0</v>
      </c>
      <c r="AS862" s="182">
        <f t="shared" si="415"/>
        <v>1189</v>
      </c>
      <c r="AT862" s="182">
        <f t="shared" si="416"/>
        <v>1224.2496000000001</v>
      </c>
      <c r="AU862" s="182">
        <f t="shared" si="417"/>
        <v>0</v>
      </c>
      <c r="AV862" s="182">
        <f t="shared" si="418"/>
        <v>1189</v>
      </c>
      <c r="AW862" s="182">
        <f t="shared" si="419"/>
        <v>1224.2496000000001</v>
      </c>
      <c r="AX862" s="183">
        <f t="shared" si="420"/>
        <v>1189</v>
      </c>
      <c r="AY862" s="183">
        <f t="shared" si="421"/>
        <v>1224.2496000000001</v>
      </c>
      <c r="AZ862" s="183">
        <f t="shared" si="422"/>
        <v>0</v>
      </c>
      <c r="BA862" s="183">
        <f t="shared" si="423"/>
        <v>0</v>
      </c>
      <c r="BB862" s="183">
        <f t="shared" si="424"/>
        <v>0</v>
      </c>
      <c r="BC862" s="184">
        <f t="shared" si="425"/>
        <v>1189</v>
      </c>
      <c r="BD862" s="184">
        <f t="shared" si="426"/>
        <v>0</v>
      </c>
      <c r="BE862" s="184">
        <f t="shared" si="427"/>
        <v>1224.2496000000001</v>
      </c>
      <c r="BF862" s="184">
        <f t="shared" si="428"/>
        <v>0</v>
      </c>
      <c r="BG862" s="102">
        <f t="shared" si="429"/>
        <v>0</v>
      </c>
      <c r="BH862" s="102">
        <f t="shared" si="430"/>
        <v>0</v>
      </c>
      <c r="BI862" s="102">
        <f t="shared" si="431"/>
        <v>0</v>
      </c>
      <c r="BJ862" s="102">
        <f t="shared" si="432"/>
        <v>1</v>
      </c>
      <c r="BK862" s="102">
        <f t="shared" si="433"/>
        <v>0</v>
      </c>
      <c r="BL862" s="102">
        <f t="shared" si="434"/>
        <v>0</v>
      </c>
      <c r="BN862" s="102"/>
    </row>
    <row r="863" spans="1:66" x14ac:dyDescent="0.25">
      <c r="A863" s="102" t="s">
        <v>17</v>
      </c>
      <c r="B863" s="102" t="s">
        <v>8</v>
      </c>
      <c r="C863" s="102" t="s">
        <v>8</v>
      </c>
      <c r="D863" s="102" t="s">
        <v>27</v>
      </c>
      <c r="E863" s="102" t="s">
        <v>1581</v>
      </c>
      <c r="F863" s="102" t="s">
        <v>1582</v>
      </c>
      <c r="G863" s="102">
        <v>1.248</v>
      </c>
      <c r="H863" s="102">
        <v>1</v>
      </c>
      <c r="I863" s="102">
        <v>0</v>
      </c>
      <c r="J863" s="167">
        <f>IFERROR(H863*VLOOKUP(A863, 'Advanced Parameters'!$B$7:$G$20, 6, FALSE)*VLOOKUP(A863, 'Growth Parameters'!$B$6:$H$19, 6, FALSE), 0)</f>
        <v>1</v>
      </c>
      <c r="K863" s="167">
        <f>IFERROR(IF('Advanced Parameters'!$C$5="n",'Raw Data'!I863*VLOOKUP(A863,'Advanced Parameters'!$B$7:$G$20,6,FALSE),J863*VLOOKUP(A863,'Advanced Parameters'!$B$7:$G$20,2,FALSE))*VLOOKUP(A863, 'Growth Parameters'!$B$6:$H$19, 6, FALSE), 0)</f>
        <v>0</v>
      </c>
      <c r="L863" s="167">
        <f t="shared" si="435"/>
        <v>1</v>
      </c>
      <c r="M863" s="168">
        <f>IFERROR(IF(G863="NA","NA",IF(G863&gt;'APC Parameters'!$K$6+VLOOKUP('Raw Data'!A863, 'APC Parameters'!$H$7:$L$20, 4, FALSE), 'APC Parameters'!$L$6+VLOOKUP('Raw Data'!A863, 'APC Parameters'!$H$7:$L$20, 5, FALSE), G863*('APC Parameters'!$J$6+VLOOKUP('Raw Data'!A863, 'APC Parameters'!$H$7:$L$20, 3, FALSE))+'APC Parameters'!$I$6+VLOOKUP('Raw Data'!A863, 'APC Parameters'!$H$7:$L$20, 2, FALSE))), 0)</f>
        <v>2033.0111999999999</v>
      </c>
      <c r="N863" s="168">
        <f t="shared" si="405"/>
        <v>2033.0111999999999</v>
      </c>
      <c r="O863" s="168">
        <f>IFERROR(IF(M863="NA",VLOOKUP(D863,'Internal Calculations'!$B$10:$C$11,2,FALSE), M863)*VLOOKUP(A863, 'Growth Parameters'!$B$6:$H$19, 7, FALSE), 0)</f>
        <v>2033.0111999999999</v>
      </c>
      <c r="P863" s="177">
        <f t="shared" si="406"/>
        <v>2033.0111999999999</v>
      </c>
      <c r="Q863" s="178">
        <f>IF('Funding Allocation Parameters'!$C$5="Basic Library Subsidy", MIN(O863*('Funding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MIN($O863*(VLOOKUP(CONCATENATE($A863, 'Funding Allocation Parameters'!$I$5), 'Library Subsidy Complex'!$C$2:$J$55, 2, FALSE)), VLOOKUP(CONCATENATE($A863, 'Funding Allocation Parameters'!$I$5), 'Library Subsidy Complex'!$C$2:$J$55, 4, FALSE)), 0)))))</f>
        <v>1189</v>
      </c>
      <c r="R863" s="178">
        <f>IF('Funding Allocation Parameters'!$C$5="Basic Library Subsidy", 0, IF('Funding Allocation Parameters'!$C$5="Grant funding",MIN(O863*('Funding Allocation Parameters'!$E$5), 'Funding Allocation Parameters'!$G$5), IF('Funding Allocation Parameters'!$C$5="Other author funding", 0, IF('Funding Allocation Parameters'!$C$5="Any discretionary funds (grants if available, other if no grants)", MIN(O863*('Funding Allocation Parameters'!$E$5), 'Funding Allocation Parameters'!$G$5), IF('Funding Allocation Parameters'!$C$5="Complex Library Subsidy", 0, 0)))))</f>
        <v>0</v>
      </c>
      <c r="S863" s="178">
        <f>IF('Funding Allocation Parameters'!$C$5="Basic Library Subsidy", 0, IF('Funding Allocation Parameters'!$C$5="Grant funding", 0, IF('Funding Allocation Parameters'!$C$5="Other author funding",  MIN(O863*('Funding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3" s="178">
        <f>IF('Funding Allocation Parameters'!$C$5="Basic Library Subsidy", MIN(O863*('Funding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MIN($O863*(VLOOKUP(CONCATENATE($A863, 'Funding Allocation Parameters'!$I$5), 'Library Subsidy Complex'!$C$2:$J$55, 6, FALSE)), VLOOKUP(CONCATENATE($A863, 'Funding Allocation Parameters'!$I$5), 'Library Subsidy Complex'!$C$2:$J$55, 8, FALSE)), 0)))))</f>
        <v>1189</v>
      </c>
      <c r="U863" s="178">
        <f>IF('Funding Allocation Parameters'!$C$5="Basic Library Subsidy", 0, IF('Funding Allocation Parameters'!$C$5="Grant funding", 0, IF('Funding Allocation Parameters'!$C$5="Other author funding",  MIN(O863*('Funding Allocation Parameters'!$E$5), 'Funding Allocation Parameters'!$G$5), IF('Funding Allocation Parameters'!$C$5="Any discretionary funds (grants if available, other if no grants)", MIN(O863*('Funding Allocation Parameters'!$E$5), 'Funding Allocation Parameters'!$G$5), IF('Funding Allocation Parameters'!$C$5="Complex Library Subsidy", 0, 0)))))</f>
        <v>0</v>
      </c>
      <c r="V863" s="177">
        <f t="shared" si="407"/>
        <v>844.01119999999992</v>
      </c>
      <c r="W863" s="177">
        <f t="shared" si="408"/>
        <v>844.01119999999992</v>
      </c>
      <c r="X863" s="179">
        <f>IF('Funding Allocation Parameters'!$C$6="Basic Library Subsidy", MIN(V863*'Funding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MIN(V863*VLOOKUP(CONCATENATE($A863, 'Funding Allocation Parameters'!$I$6), 'Library Subsidy Complex'!$C$2:$J$55, 2, FALSE), VLOOKUP(CONCATENATE($A863, 'Funding Allocation Parameters'!$I$6), 'Library Subsidy Complex'!$C$2:$J$55, 4, FALSE)), 0)))))</f>
        <v>0</v>
      </c>
      <c r="Y863" s="179">
        <f>IF('Funding Allocation Parameters'!$C$6="Basic Library Subsidy", 0, IF('Funding Allocation Parameters'!$C$6="Grant funding",MIN(V863*'Funding Allocation Parameters'!$E$6, 'Funding Allocation Parameters'!$G$6), IF('Funding Allocation Parameters'!$C$6="Other author funding", 0, IF('Funding Allocation Parameters'!$C$6="Any discretionary funds (grants if available, other if no grants)", MIN(V863*'Funding Allocation Parameters'!$E$6, 'Funding Allocation Parameters'!$G$6), IF('Funding Allocation Parameters'!$C$6="Complex Library Subsidy", 0, 0)))))</f>
        <v>844.01119999999992</v>
      </c>
      <c r="Z863" s="179">
        <f>IF('Funding Allocation Parameters'!$C$6="Basic Library Subsidy", 0, IF('Funding Allocation Parameters'!$C$6="Grant funding", 0, IF('Funding Allocation Parameters'!$C$6="Other author funding",  MIN(V863*'Funding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3" s="179">
        <f>IF('Funding Allocation Parameters'!$C$6="Basic Library Subsidy", MIN(W863*'Funding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MIN(W863*VLOOKUP(CONCATENATE($A863, 'Funding Allocation Parameters'!$I$6), 'Library Subsidy Complex'!$C$2:$J$55, 6, FALSE), VLOOKUP(CONCATENATE($A863, 'Funding Allocation Parameters'!$I$6), 'Library Subsidy Complex'!$C$2:$J$55, 8, FALSE)), 0)))))</f>
        <v>0</v>
      </c>
      <c r="AB863" s="179">
        <f>IF('Funding Allocation Parameters'!$C$6="Basic Library Subsidy", 0, IF('Funding Allocation Parameters'!$C$6="Grant funding", 0, IF('Funding Allocation Parameters'!$C$6="Other author funding",  MIN(W863*'Funding Allocation Parameters'!$E$6, 'Funding Allocation Parameters'!$G$6), IF('Funding Allocation Parameters'!$C$6="Any discretionary funds (grants if available, other if no grants)", MIN(W863*'Funding Allocation Parameters'!$E$6, 'Funding Allocation Parameters'!$G$6), IF('Funding Allocation Parameters'!$C$6="Complex Library Subsidy", 0, 0)))))</f>
        <v>844.01119999999992</v>
      </c>
      <c r="AC863" s="177">
        <f t="shared" si="409"/>
        <v>0</v>
      </c>
      <c r="AD863" s="177">
        <f t="shared" si="410"/>
        <v>0</v>
      </c>
      <c r="AE863" s="180">
        <f>IF('Funding Allocation Parameters'!$C$7="Basic Library Subsidy", MIN(AC863*'Funding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MIN(AC863*VLOOKUP(CONCATENATE($A863, 'Funding Allocation Parameters'!$I$7), 'Library Subsidy Complex'!$C$2:$J$55, 2, FALSE), VLOOKUP(CONCATENATE($A863, 'Funding Allocation Parameters'!$I$7), 'Library Subsidy Complex'!$C$2:$J$55, 4, FALSE)), 0)))))</f>
        <v>0</v>
      </c>
      <c r="AF863" s="180">
        <f>IF('Funding Allocation Parameters'!$C$7="Basic Library Subsidy", 0, IF('Funding Allocation Parameters'!$C$7="Grant funding",MIN(AC863*'Funding Allocation Parameters'!$E$7, 'Funding Allocation Parameters'!$G$7), IF('Funding Allocation Parameters'!$C$7="Other author funding", 0, IF('Funding Allocation Parameters'!$C$7="Any discretionary funds (grants if available, other if no grants)", MIN(AC863*'Funding Allocation Parameters'!$E$7, 'Funding Allocation Parameters'!$G$7), IF('Funding Allocation Parameters'!$C$7="Complex Library Subsidy", 0, 0)))))</f>
        <v>0</v>
      </c>
      <c r="AG863" s="180">
        <f>IF('Funding Allocation Parameters'!$C$7="Basic Library Subsidy", 0, IF('Funding Allocation Parameters'!$C$7="Grant funding", 0, IF('Funding Allocation Parameters'!$C$7="Other author funding",  MIN(AC863*'Funding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3" s="180">
        <f>IF('Funding Allocation Parameters'!$C$7="Basic Library Subsidy", MIN(AD863*'Funding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MIN(AD863*VLOOKUP(CONCATENATE($A863, 'Funding Allocation Parameters'!$I$7), 'Library Subsidy Complex'!$C$2:$J$55, 6, FALSE), VLOOKUP(CONCATENATE($A863, 'Funding Allocation Parameters'!$I$7), 'Library Subsidy Complex'!$C$2:$J$55, 8, FALSE)), 0)))))</f>
        <v>0</v>
      </c>
      <c r="AI863" s="180">
        <f>IF('Funding Allocation Parameters'!$C$7="Basic Library Subsidy", 0, IF('Funding Allocation Parameters'!$C$7="Grant funding", 0, IF('Funding Allocation Parameters'!$C$7="Other author funding",  MIN(AD863*'Funding Allocation Parameters'!$E$7, 'Funding Allocation Parameters'!$G$7), IF('Funding Allocation Parameters'!$C$7="Any discretionary funds (grants if available, other if no grants)", MIN(AD863*'Funding Allocation Parameters'!$E$7, 'Funding Allocation Parameters'!$G$7), IF('Funding Allocation Parameters'!$C$7="Complex Library Subsidy", 0, 0)))))</f>
        <v>0</v>
      </c>
      <c r="AJ863" s="177">
        <f t="shared" si="411"/>
        <v>0</v>
      </c>
      <c r="AK863" s="177">
        <f t="shared" si="412"/>
        <v>0</v>
      </c>
      <c r="AL863" s="181">
        <f>IF('Funding Allocation Parameters'!$C$8="Basic Library Subsidy", MIN(AJ863*'Funding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MIN(AJ863*VLOOKUP(CONCATENATE($A863, 'Funding Allocation Parameters'!$I$8), 'Library Subsidy Complex'!$C$2:$J$55, 2, FALSE), VLOOKUP(CONCATENATE($A863, 'Funding Allocation Parameters'!$I$8), 'Library Subsidy Complex'!$C$2:$J$55, 4, FALSE)), 0)))))</f>
        <v>0</v>
      </c>
      <c r="AM863" s="181">
        <f>IF('Funding Allocation Parameters'!$C$8="Basic Library Subsidy", 0, IF('Funding Allocation Parameters'!$C$8="Grant funding",MIN(AJ863*'Funding Allocation Parameters'!$E$8, 'Funding Allocation Parameters'!$G$8), IF('Funding Allocation Parameters'!$C$8="Other author funding", 0, IF('Funding Allocation Parameters'!$C$8="Any discretionary funds (grants if available, other if no grants)", MIN(AJ863*'Funding Allocation Parameters'!$E$8, 'Funding Allocation Parameters'!$G$8), IF('Funding Allocation Parameters'!$C$8="Complex Library Subsidy", 0, 0)))))</f>
        <v>0</v>
      </c>
      <c r="AN863" s="181">
        <f>IF('Funding Allocation Parameters'!$C$8="Basic Library Subsidy", 0, IF('Funding Allocation Parameters'!$C$8="Grant funding", 0, IF('Funding Allocation Parameters'!$C$8="Other author funding",  MIN(AJ863*'Funding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3" s="181">
        <f>IF('Funding Allocation Parameters'!$C$8="Basic Library Subsidy", MIN(AK863*'Funding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MIN(AK863*VLOOKUP(CONCATENATE($A863, 'Funding Allocation Parameters'!$I$8), 'Library Subsidy Complex'!$C$2:$J$55, 6, FALSE), VLOOKUP(CONCATENATE($A863, 'Funding Allocation Parameters'!$I$8), 'Library Subsidy Complex'!$C$2:$J$55, 8, FALSE)), 0)))))</f>
        <v>0</v>
      </c>
      <c r="AP863" s="181">
        <f>IF('Funding Allocation Parameters'!$C$8="Basic Library Subsidy", 0, IF('Funding Allocation Parameters'!$C$8="Grant funding", 0, IF('Funding Allocation Parameters'!$C$8="Other author funding",  MIN(AK863*'Funding Allocation Parameters'!$E$8, 'Funding Allocation Parameters'!$G$8), IF('Funding Allocation Parameters'!$C$8="Any discretionary funds (grants if available, other if no grants)", MIN(AK863*'Funding Allocation Parameters'!$E$8, 'Funding Allocation Parameters'!$G$8), IF('Funding Allocation Parameters'!$C$8="Complex Library Subsidy", 0, 0)))))</f>
        <v>0</v>
      </c>
      <c r="AQ863" s="177">
        <f t="shared" si="413"/>
        <v>0</v>
      </c>
      <c r="AR863" s="177">
        <f t="shared" si="414"/>
        <v>0</v>
      </c>
      <c r="AS863" s="182">
        <f t="shared" si="415"/>
        <v>1189</v>
      </c>
      <c r="AT863" s="182">
        <f t="shared" si="416"/>
        <v>844.01119999999992</v>
      </c>
      <c r="AU863" s="182">
        <f t="shared" si="417"/>
        <v>0</v>
      </c>
      <c r="AV863" s="182">
        <f t="shared" si="418"/>
        <v>1189</v>
      </c>
      <c r="AW863" s="182">
        <f t="shared" si="419"/>
        <v>844.01119999999992</v>
      </c>
      <c r="AX863" s="183">
        <f t="shared" si="420"/>
        <v>0</v>
      </c>
      <c r="AY863" s="183">
        <f t="shared" si="421"/>
        <v>0</v>
      </c>
      <c r="AZ863" s="183">
        <f t="shared" si="422"/>
        <v>0</v>
      </c>
      <c r="BA863" s="183">
        <f t="shared" si="423"/>
        <v>1189</v>
      </c>
      <c r="BB863" s="183">
        <f t="shared" si="424"/>
        <v>844.01119999999992</v>
      </c>
      <c r="BC863" s="184">
        <f t="shared" si="425"/>
        <v>1189</v>
      </c>
      <c r="BD863" s="184">
        <f t="shared" si="426"/>
        <v>0</v>
      </c>
      <c r="BE863" s="184">
        <f t="shared" si="427"/>
        <v>0</v>
      </c>
      <c r="BF863" s="184">
        <f t="shared" si="428"/>
        <v>844.01119999999992</v>
      </c>
      <c r="BG863" s="102">
        <f t="shared" si="429"/>
        <v>0</v>
      </c>
      <c r="BH863" s="102">
        <f t="shared" si="430"/>
        <v>0</v>
      </c>
      <c r="BI863" s="102">
        <f t="shared" si="431"/>
        <v>0</v>
      </c>
      <c r="BJ863" s="102">
        <f t="shared" si="432"/>
        <v>0</v>
      </c>
      <c r="BK863" s="102">
        <f t="shared" si="433"/>
        <v>1</v>
      </c>
      <c r="BL863" s="102">
        <f t="shared" si="434"/>
        <v>0</v>
      </c>
      <c r="BN863" s="102"/>
    </row>
    <row r="864" spans="1:66" x14ac:dyDescent="0.25">
      <c r="A864" s="102" t="s">
        <v>23</v>
      </c>
      <c r="B864" s="102" t="s">
        <v>15</v>
      </c>
      <c r="C864" s="102" t="s">
        <v>8</v>
      </c>
      <c r="D864" s="102" t="s">
        <v>27</v>
      </c>
      <c r="E864" s="102" t="s">
        <v>1583</v>
      </c>
      <c r="F864" s="102" t="s">
        <v>1584</v>
      </c>
      <c r="G864" s="102" t="s">
        <v>9</v>
      </c>
      <c r="H864" s="102">
        <v>1</v>
      </c>
      <c r="I864" s="102">
        <v>0</v>
      </c>
      <c r="J864" s="167">
        <f>IFERROR(H864*VLOOKUP(A864, 'Advanced Parameters'!$B$7:$G$20, 6, FALSE)*VLOOKUP(A864, 'Growth Parameters'!$B$6:$H$19, 6, FALSE), 0)</f>
        <v>1</v>
      </c>
      <c r="K864" s="167">
        <f>IFERROR(IF('Advanced Parameters'!$C$5="n",'Raw Data'!I864*VLOOKUP(A864,'Advanced Parameters'!$B$7:$G$20,6,FALSE),J864*VLOOKUP(A864,'Advanced Parameters'!$B$7:$G$20,2,FALSE))*VLOOKUP(A864, 'Growth Parameters'!$B$6:$H$19, 6, FALSE), 0)</f>
        <v>0</v>
      </c>
      <c r="L864" s="167">
        <f t="shared" si="435"/>
        <v>1</v>
      </c>
      <c r="M864" s="168" t="str">
        <f>IFERROR(IF(G864="NA","NA",IF(G864&gt;'APC Parameters'!$K$6+VLOOKUP('Raw Data'!A864, 'APC Parameters'!$H$7:$L$20, 4, FALSE), 'APC Parameters'!$L$6+VLOOKUP('Raw Data'!A864, 'APC Parameters'!$H$7:$L$20, 5, FALSE), G864*('APC Parameters'!$J$6+VLOOKUP('Raw Data'!A864, 'APC Parameters'!$H$7:$L$20, 3, FALSE))+'APC Parameters'!$I$6+VLOOKUP('Raw Data'!A864, 'APC Parameters'!$H$7:$L$20, 2, FALSE))), 0)</f>
        <v>NA</v>
      </c>
      <c r="N864" s="168" t="str">
        <f t="shared" si="405"/>
        <v>NA</v>
      </c>
      <c r="O864" s="168">
        <f>IFERROR(IF(M864="NA",VLOOKUP(D864,'Internal Calculations'!$B$10:$C$11,2,FALSE), M864)*VLOOKUP(A864, 'Growth Parameters'!$B$6:$H$19, 7, FALSE), 0)</f>
        <v>2278.6764150234731</v>
      </c>
      <c r="P864" s="177">
        <f t="shared" si="406"/>
        <v>2278.6764150234731</v>
      </c>
      <c r="Q864" s="178">
        <f>IF('Funding Allocation Parameters'!$C$5="Basic Library Subsidy", MIN(O864*('Funding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MIN($O864*(VLOOKUP(CONCATENATE($A864, 'Funding Allocation Parameters'!$I$5), 'Library Subsidy Complex'!$C$2:$J$55, 2, FALSE)), VLOOKUP(CONCATENATE($A864, 'Funding Allocation Parameters'!$I$5), 'Library Subsidy Complex'!$C$2:$J$55, 4, FALSE)), 0)))))</f>
        <v>1189</v>
      </c>
      <c r="R864" s="178">
        <f>IF('Funding Allocation Parameters'!$C$5="Basic Library Subsidy", 0, IF('Funding Allocation Parameters'!$C$5="Grant funding",MIN(O864*('Funding Allocation Parameters'!$E$5), 'Funding Allocation Parameters'!$G$5), IF('Funding Allocation Parameters'!$C$5="Other author funding", 0, IF('Funding Allocation Parameters'!$C$5="Any discretionary funds (grants if available, other if no grants)", MIN(O864*('Funding Allocation Parameters'!$E$5), 'Funding Allocation Parameters'!$G$5), IF('Funding Allocation Parameters'!$C$5="Complex Library Subsidy", 0, 0)))))</f>
        <v>0</v>
      </c>
      <c r="S864" s="178">
        <f>IF('Funding Allocation Parameters'!$C$5="Basic Library Subsidy", 0, IF('Funding Allocation Parameters'!$C$5="Grant funding", 0, IF('Funding Allocation Parameters'!$C$5="Other author funding",  MIN(O864*('Funding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4" s="178">
        <f>IF('Funding Allocation Parameters'!$C$5="Basic Library Subsidy", MIN(O864*('Funding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MIN($O864*(VLOOKUP(CONCATENATE($A864, 'Funding Allocation Parameters'!$I$5), 'Library Subsidy Complex'!$C$2:$J$55, 6, FALSE)), VLOOKUP(CONCATENATE($A864, 'Funding Allocation Parameters'!$I$5), 'Library Subsidy Complex'!$C$2:$J$55, 8, FALSE)), 0)))))</f>
        <v>1189</v>
      </c>
      <c r="U864" s="178">
        <f>IF('Funding Allocation Parameters'!$C$5="Basic Library Subsidy", 0, IF('Funding Allocation Parameters'!$C$5="Grant funding", 0, IF('Funding Allocation Parameters'!$C$5="Other author funding",  MIN(O864*('Funding Allocation Parameters'!$E$5), 'Funding Allocation Parameters'!$G$5), IF('Funding Allocation Parameters'!$C$5="Any discretionary funds (grants if available, other if no grants)", MIN(O864*('Funding Allocation Parameters'!$E$5), 'Funding Allocation Parameters'!$G$5), IF('Funding Allocation Parameters'!$C$5="Complex Library Subsidy", 0, 0)))))</f>
        <v>0</v>
      </c>
      <c r="V864" s="177">
        <f t="shared" si="407"/>
        <v>1089.6764150234731</v>
      </c>
      <c r="W864" s="177">
        <f t="shared" si="408"/>
        <v>1089.6764150234731</v>
      </c>
      <c r="X864" s="179">
        <f>IF('Funding Allocation Parameters'!$C$6="Basic Library Subsidy", MIN(V864*'Funding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MIN(V864*VLOOKUP(CONCATENATE($A864, 'Funding Allocation Parameters'!$I$6), 'Library Subsidy Complex'!$C$2:$J$55, 2, FALSE), VLOOKUP(CONCATENATE($A864, 'Funding Allocation Parameters'!$I$6), 'Library Subsidy Complex'!$C$2:$J$55, 4, FALSE)), 0)))))</f>
        <v>0</v>
      </c>
      <c r="Y864" s="179">
        <f>IF('Funding Allocation Parameters'!$C$6="Basic Library Subsidy", 0, IF('Funding Allocation Parameters'!$C$6="Grant funding",MIN(V864*'Funding Allocation Parameters'!$E$6, 'Funding Allocation Parameters'!$G$6), IF('Funding Allocation Parameters'!$C$6="Other author funding", 0, IF('Funding Allocation Parameters'!$C$6="Any discretionary funds (grants if available, other if no grants)", MIN(V864*'Funding Allocation Parameters'!$E$6, 'Funding Allocation Parameters'!$G$6), IF('Funding Allocation Parameters'!$C$6="Complex Library Subsidy", 0, 0)))))</f>
        <v>1089.6764150234731</v>
      </c>
      <c r="Z864" s="179">
        <f>IF('Funding Allocation Parameters'!$C$6="Basic Library Subsidy", 0, IF('Funding Allocation Parameters'!$C$6="Grant funding", 0, IF('Funding Allocation Parameters'!$C$6="Other author funding",  MIN(V864*'Funding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4" s="179">
        <f>IF('Funding Allocation Parameters'!$C$6="Basic Library Subsidy", MIN(W864*'Funding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MIN(W864*VLOOKUP(CONCATENATE($A864, 'Funding Allocation Parameters'!$I$6), 'Library Subsidy Complex'!$C$2:$J$55, 6, FALSE), VLOOKUP(CONCATENATE($A864, 'Funding Allocation Parameters'!$I$6), 'Library Subsidy Complex'!$C$2:$J$55, 8, FALSE)), 0)))))</f>
        <v>0</v>
      </c>
      <c r="AB864" s="179">
        <f>IF('Funding Allocation Parameters'!$C$6="Basic Library Subsidy", 0, IF('Funding Allocation Parameters'!$C$6="Grant funding", 0, IF('Funding Allocation Parameters'!$C$6="Other author funding",  MIN(W864*'Funding Allocation Parameters'!$E$6, 'Funding Allocation Parameters'!$G$6), IF('Funding Allocation Parameters'!$C$6="Any discretionary funds (grants if available, other if no grants)", MIN(W864*'Funding Allocation Parameters'!$E$6, 'Funding Allocation Parameters'!$G$6), IF('Funding Allocation Parameters'!$C$6="Complex Library Subsidy", 0, 0)))))</f>
        <v>1089.6764150234731</v>
      </c>
      <c r="AC864" s="177">
        <f t="shared" si="409"/>
        <v>0</v>
      </c>
      <c r="AD864" s="177">
        <f t="shared" si="410"/>
        <v>0</v>
      </c>
      <c r="AE864" s="180">
        <f>IF('Funding Allocation Parameters'!$C$7="Basic Library Subsidy", MIN(AC864*'Funding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MIN(AC864*VLOOKUP(CONCATENATE($A864, 'Funding Allocation Parameters'!$I$7), 'Library Subsidy Complex'!$C$2:$J$55, 2, FALSE), VLOOKUP(CONCATENATE($A864, 'Funding Allocation Parameters'!$I$7), 'Library Subsidy Complex'!$C$2:$J$55, 4, FALSE)), 0)))))</f>
        <v>0</v>
      </c>
      <c r="AF864" s="180">
        <f>IF('Funding Allocation Parameters'!$C$7="Basic Library Subsidy", 0, IF('Funding Allocation Parameters'!$C$7="Grant funding",MIN(AC864*'Funding Allocation Parameters'!$E$7, 'Funding Allocation Parameters'!$G$7), IF('Funding Allocation Parameters'!$C$7="Other author funding", 0, IF('Funding Allocation Parameters'!$C$7="Any discretionary funds (grants if available, other if no grants)", MIN(AC864*'Funding Allocation Parameters'!$E$7, 'Funding Allocation Parameters'!$G$7), IF('Funding Allocation Parameters'!$C$7="Complex Library Subsidy", 0, 0)))))</f>
        <v>0</v>
      </c>
      <c r="AG864" s="180">
        <f>IF('Funding Allocation Parameters'!$C$7="Basic Library Subsidy", 0, IF('Funding Allocation Parameters'!$C$7="Grant funding", 0, IF('Funding Allocation Parameters'!$C$7="Other author funding",  MIN(AC864*'Funding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4" s="180">
        <f>IF('Funding Allocation Parameters'!$C$7="Basic Library Subsidy", MIN(AD864*'Funding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MIN(AD864*VLOOKUP(CONCATENATE($A864, 'Funding Allocation Parameters'!$I$7), 'Library Subsidy Complex'!$C$2:$J$55, 6, FALSE), VLOOKUP(CONCATENATE($A864, 'Funding Allocation Parameters'!$I$7), 'Library Subsidy Complex'!$C$2:$J$55, 8, FALSE)), 0)))))</f>
        <v>0</v>
      </c>
      <c r="AI864" s="180">
        <f>IF('Funding Allocation Parameters'!$C$7="Basic Library Subsidy", 0, IF('Funding Allocation Parameters'!$C$7="Grant funding", 0, IF('Funding Allocation Parameters'!$C$7="Other author funding",  MIN(AD864*'Funding Allocation Parameters'!$E$7, 'Funding Allocation Parameters'!$G$7), IF('Funding Allocation Parameters'!$C$7="Any discretionary funds (grants if available, other if no grants)", MIN(AD864*'Funding Allocation Parameters'!$E$7, 'Funding Allocation Parameters'!$G$7), IF('Funding Allocation Parameters'!$C$7="Complex Library Subsidy", 0, 0)))))</f>
        <v>0</v>
      </c>
      <c r="AJ864" s="177">
        <f t="shared" si="411"/>
        <v>0</v>
      </c>
      <c r="AK864" s="177">
        <f t="shared" si="412"/>
        <v>0</v>
      </c>
      <c r="AL864" s="181">
        <f>IF('Funding Allocation Parameters'!$C$8="Basic Library Subsidy", MIN(AJ864*'Funding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MIN(AJ864*VLOOKUP(CONCATENATE($A864, 'Funding Allocation Parameters'!$I$8), 'Library Subsidy Complex'!$C$2:$J$55, 2, FALSE), VLOOKUP(CONCATENATE($A864, 'Funding Allocation Parameters'!$I$8), 'Library Subsidy Complex'!$C$2:$J$55, 4, FALSE)), 0)))))</f>
        <v>0</v>
      </c>
      <c r="AM864" s="181">
        <f>IF('Funding Allocation Parameters'!$C$8="Basic Library Subsidy", 0, IF('Funding Allocation Parameters'!$C$8="Grant funding",MIN(AJ864*'Funding Allocation Parameters'!$E$8, 'Funding Allocation Parameters'!$G$8), IF('Funding Allocation Parameters'!$C$8="Other author funding", 0, IF('Funding Allocation Parameters'!$C$8="Any discretionary funds (grants if available, other if no grants)", MIN(AJ864*'Funding Allocation Parameters'!$E$8, 'Funding Allocation Parameters'!$G$8), IF('Funding Allocation Parameters'!$C$8="Complex Library Subsidy", 0, 0)))))</f>
        <v>0</v>
      </c>
      <c r="AN864" s="181">
        <f>IF('Funding Allocation Parameters'!$C$8="Basic Library Subsidy", 0, IF('Funding Allocation Parameters'!$C$8="Grant funding", 0, IF('Funding Allocation Parameters'!$C$8="Other author funding",  MIN(AJ864*'Funding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4" s="181">
        <f>IF('Funding Allocation Parameters'!$C$8="Basic Library Subsidy", MIN(AK864*'Funding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MIN(AK864*VLOOKUP(CONCATENATE($A864, 'Funding Allocation Parameters'!$I$8), 'Library Subsidy Complex'!$C$2:$J$55, 6, FALSE), VLOOKUP(CONCATENATE($A864, 'Funding Allocation Parameters'!$I$8), 'Library Subsidy Complex'!$C$2:$J$55, 8, FALSE)), 0)))))</f>
        <v>0</v>
      </c>
      <c r="AP864" s="181">
        <f>IF('Funding Allocation Parameters'!$C$8="Basic Library Subsidy", 0, IF('Funding Allocation Parameters'!$C$8="Grant funding", 0, IF('Funding Allocation Parameters'!$C$8="Other author funding",  MIN(AK864*'Funding Allocation Parameters'!$E$8, 'Funding Allocation Parameters'!$G$8), IF('Funding Allocation Parameters'!$C$8="Any discretionary funds (grants if available, other if no grants)", MIN(AK864*'Funding Allocation Parameters'!$E$8, 'Funding Allocation Parameters'!$G$8), IF('Funding Allocation Parameters'!$C$8="Complex Library Subsidy", 0, 0)))))</f>
        <v>0</v>
      </c>
      <c r="AQ864" s="177">
        <f t="shared" si="413"/>
        <v>0</v>
      </c>
      <c r="AR864" s="177">
        <f t="shared" si="414"/>
        <v>0</v>
      </c>
      <c r="AS864" s="182">
        <f t="shared" si="415"/>
        <v>1189</v>
      </c>
      <c r="AT864" s="182">
        <f t="shared" si="416"/>
        <v>1089.6764150234731</v>
      </c>
      <c r="AU864" s="182">
        <f t="shared" si="417"/>
        <v>0</v>
      </c>
      <c r="AV864" s="182">
        <f t="shared" si="418"/>
        <v>1189</v>
      </c>
      <c r="AW864" s="182">
        <f t="shared" si="419"/>
        <v>1089.6764150234731</v>
      </c>
      <c r="AX864" s="183">
        <f t="shared" si="420"/>
        <v>0</v>
      </c>
      <c r="AY864" s="183">
        <f t="shared" si="421"/>
        <v>0</v>
      </c>
      <c r="AZ864" s="183">
        <f t="shared" si="422"/>
        <v>0</v>
      </c>
      <c r="BA864" s="183">
        <f t="shared" si="423"/>
        <v>1189</v>
      </c>
      <c r="BB864" s="183">
        <f t="shared" si="424"/>
        <v>1089.6764150234731</v>
      </c>
      <c r="BC864" s="184">
        <f t="shared" si="425"/>
        <v>1189</v>
      </c>
      <c r="BD864" s="184">
        <f t="shared" si="426"/>
        <v>0</v>
      </c>
      <c r="BE864" s="184">
        <f t="shared" si="427"/>
        <v>0</v>
      </c>
      <c r="BF864" s="184">
        <f t="shared" si="428"/>
        <v>1089.6764150234731</v>
      </c>
      <c r="BG864" s="102">
        <f t="shared" si="429"/>
        <v>0</v>
      </c>
      <c r="BH864" s="102">
        <f t="shared" si="430"/>
        <v>0</v>
      </c>
      <c r="BI864" s="102">
        <f t="shared" si="431"/>
        <v>0</v>
      </c>
      <c r="BJ864" s="102">
        <f t="shared" si="432"/>
        <v>0</v>
      </c>
      <c r="BK864" s="102">
        <f t="shared" si="433"/>
        <v>1</v>
      </c>
      <c r="BL864" s="102">
        <f t="shared" si="434"/>
        <v>0</v>
      </c>
      <c r="BN864" s="102"/>
    </row>
    <row r="865" spans="1:66" x14ac:dyDescent="0.25">
      <c r="A865" s="102" t="s">
        <v>17</v>
      </c>
      <c r="B865" s="102" t="s">
        <v>8</v>
      </c>
      <c r="C865" s="102" t="s">
        <v>8</v>
      </c>
      <c r="D865" s="102" t="s">
        <v>27</v>
      </c>
      <c r="E865" s="102" t="s">
        <v>1585</v>
      </c>
      <c r="F865" s="102" t="s">
        <v>1586</v>
      </c>
      <c r="G865" s="102">
        <v>1.099</v>
      </c>
      <c r="H865" s="102">
        <v>1</v>
      </c>
      <c r="I865" s="102">
        <v>1</v>
      </c>
      <c r="J865" s="167">
        <f>IFERROR(H865*VLOOKUP(A865, 'Advanced Parameters'!$B$7:$G$20, 6, FALSE)*VLOOKUP(A865, 'Growth Parameters'!$B$6:$H$19, 6, FALSE), 0)</f>
        <v>1</v>
      </c>
      <c r="K865" s="167">
        <f>IFERROR(IF('Advanced Parameters'!$C$5="n",'Raw Data'!I865*VLOOKUP(A865,'Advanced Parameters'!$B$7:$G$20,6,FALSE),J865*VLOOKUP(A865,'Advanced Parameters'!$B$7:$G$20,2,FALSE))*VLOOKUP(A865, 'Growth Parameters'!$B$6:$H$19, 6, FALSE), 0)</f>
        <v>1</v>
      </c>
      <c r="L865" s="167">
        <f t="shared" si="435"/>
        <v>0</v>
      </c>
      <c r="M865" s="168">
        <f>IFERROR(IF(G865="NA","NA",IF(G865&gt;'APC Parameters'!$K$6+VLOOKUP('Raw Data'!A865, 'APC Parameters'!$H$7:$L$20, 4, FALSE), 'APC Parameters'!$L$6+VLOOKUP('Raw Data'!A865, 'APC Parameters'!$H$7:$L$20, 5, FALSE), G865*('APC Parameters'!$J$6+VLOOKUP('Raw Data'!A865, 'APC Parameters'!$H$7:$L$20, 3, FALSE))+'APC Parameters'!$I$6+VLOOKUP('Raw Data'!A865, 'APC Parameters'!$H$7:$L$20, 2, FALSE))), 0)</f>
        <v>1927.3106</v>
      </c>
      <c r="N865" s="168">
        <f t="shared" si="405"/>
        <v>1927.3106</v>
      </c>
      <c r="O865" s="168">
        <f>IFERROR(IF(M865="NA",VLOOKUP(D865,'Internal Calculations'!$B$10:$C$11,2,FALSE), M865)*VLOOKUP(A865, 'Growth Parameters'!$B$6:$H$19, 7, FALSE), 0)</f>
        <v>1927.3106</v>
      </c>
      <c r="P865" s="177">
        <f t="shared" si="406"/>
        <v>1927.3106</v>
      </c>
      <c r="Q865" s="178">
        <f>IF('Funding Allocation Parameters'!$C$5="Basic Library Subsidy", MIN(O865*('Funding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MIN($O865*(VLOOKUP(CONCATENATE($A865, 'Funding Allocation Parameters'!$I$5), 'Library Subsidy Complex'!$C$2:$J$55, 2, FALSE)), VLOOKUP(CONCATENATE($A865, 'Funding Allocation Parameters'!$I$5), 'Library Subsidy Complex'!$C$2:$J$55, 4, FALSE)), 0)))))</f>
        <v>1189</v>
      </c>
      <c r="R865" s="178">
        <f>IF('Funding Allocation Parameters'!$C$5="Basic Library Subsidy", 0, IF('Funding Allocation Parameters'!$C$5="Grant funding",MIN(O865*('Funding Allocation Parameters'!$E$5), 'Funding Allocation Parameters'!$G$5), IF('Funding Allocation Parameters'!$C$5="Other author funding", 0, IF('Funding Allocation Parameters'!$C$5="Any discretionary funds (grants if available, other if no grants)", MIN(O865*('Funding Allocation Parameters'!$E$5), 'Funding Allocation Parameters'!$G$5), IF('Funding Allocation Parameters'!$C$5="Complex Library Subsidy", 0, 0)))))</f>
        <v>0</v>
      </c>
      <c r="S865" s="178">
        <f>IF('Funding Allocation Parameters'!$C$5="Basic Library Subsidy", 0, IF('Funding Allocation Parameters'!$C$5="Grant funding", 0, IF('Funding Allocation Parameters'!$C$5="Other author funding",  MIN(O865*('Funding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5" s="178">
        <f>IF('Funding Allocation Parameters'!$C$5="Basic Library Subsidy", MIN(O865*('Funding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MIN($O865*(VLOOKUP(CONCATENATE($A865, 'Funding Allocation Parameters'!$I$5), 'Library Subsidy Complex'!$C$2:$J$55, 6, FALSE)), VLOOKUP(CONCATENATE($A865, 'Funding Allocation Parameters'!$I$5), 'Library Subsidy Complex'!$C$2:$J$55, 8, FALSE)), 0)))))</f>
        <v>1189</v>
      </c>
      <c r="U865" s="178">
        <f>IF('Funding Allocation Parameters'!$C$5="Basic Library Subsidy", 0, IF('Funding Allocation Parameters'!$C$5="Grant funding", 0, IF('Funding Allocation Parameters'!$C$5="Other author funding",  MIN(O865*('Funding Allocation Parameters'!$E$5), 'Funding Allocation Parameters'!$G$5), IF('Funding Allocation Parameters'!$C$5="Any discretionary funds (grants if available, other if no grants)", MIN(O865*('Funding Allocation Parameters'!$E$5), 'Funding Allocation Parameters'!$G$5), IF('Funding Allocation Parameters'!$C$5="Complex Library Subsidy", 0, 0)))))</f>
        <v>0</v>
      </c>
      <c r="V865" s="177">
        <f t="shared" si="407"/>
        <v>738.31060000000002</v>
      </c>
      <c r="W865" s="177">
        <f t="shared" si="408"/>
        <v>738.31060000000002</v>
      </c>
      <c r="X865" s="179">
        <f>IF('Funding Allocation Parameters'!$C$6="Basic Library Subsidy", MIN(V865*'Funding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MIN(V865*VLOOKUP(CONCATENATE($A865, 'Funding Allocation Parameters'!$I$6), 'Library Subsidy Complex'!$C$2:$J$55, 2, FALSE), VLOOKUP(CONCATENATE($A865, 'Funding Allocation Parameters'!$I$6), 'Library Subsidy Complex'!$C$2:$J$55, 4, FALSE)), 0)))))</f>
        <v>0</v>
      </c>
      <c r="Y865" s="179">
        <f>IF('Funding Allocation Parameters'!$C$6="Basic Library Subsidy", 0, IF('Funding Allocation Parameters'!$C$6="Grant funding",MIN(V865*'Funding Allocation Parameters'!$E$6, 'Funding Allocation Parameters'!$G$6), IF('Funding Allocation Parameters'!$C$6="Other author funding", 0, IF('Funding Allocation Parameters'!$C$6="Any discretionary funds (grants if available, other if no grants)", MIN(V865*'Funding Allocation Parameters'!$E$6, 'Funding Allocation Parameters'!$G$6), IF('Funding Allocation Parameters'!$C$6="Complex Library Subsidy", 0, 0)))))</f>
        <v>738.31060000000002</v>
      </c>
      <c r="Z865" s="179">
        <f>IF('Funding Allocation Parameters'!$C$6="Basic Library Subsidy", 0, IF('Funding Allocation Parameters'!$C$6="Grant funding", 0, IF('Funding Allocation Parameters'!$C$6="Other author funding",  MIN(V865*'Funding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5" s="179">
        <f>IF('Funding Allocation Parameters'!$C$6="Basic Library Subsidy", MIN(W865*'Funding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MIN(W865*VLOOKUP(CONCATENATE($A865, 'Funding Allocation Parameters'!$I$6), 'Library Subsidy Complex'!$C$2:$J$55, 6, FALSE), VLOOKUP(CONCATENATE($A865, 'Funding Allocation Parameters'!$I$6), 'Library Subsidy Complex'!$C$2:$J$55, 8, FALSE)), 0)))))</f>
        <v>0</v>
      </c>
      <c r="AB865" s="179">
        <f>IF('Funding Allocation Parameters'!$C$6="Basic Library Subsidy", 0, IF('Funding Allocation Parameters'!$C$6="Grant funding", 0, IF('Funding Allocation Parameters'!$C$6="Other author funding",  MIN(W865*'Funding Allocation Parameters'!$E$6, 'Funding Allocation Parameters'!$G$6), IF('Funding Allocation Parameters'!$C$6="Any discretionary funds (grants if available, other if no grants)", MIN(W865*'Funding Allocation Parameters'!$E$6, 'Funding Allocation Parameters'!$G$6), IF('Funding Allocation Parameters'!$C$6="Complex Library Subsidy", 0, 0)))))</f>
        <v>738.31060000000002</v>
      </c>
      <c r="AC865" s="177">
        <f t="shared" si="409"/>
        <v>0</v>
      </c>
      <c r="AD865" s="177">
        <f t="shared" si="410"/>
        <v>0</v>
      </c>
      <c r="AE865" s="180">
        <f>IF('Funding Allocation Parameters'!$C$7="Basic Library Subsidy", MIN(AC865*'Funding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MIN(AC865*VLOOKUP(CONCATENATE($A865, 'Funding Allocation Parameters'!$I$7), 'Library Subsidy Complex'!$C$2:$J$55, 2, FALSE), VLOOKUP(CONCATENATE($A865, 'Funding Allocation Parameters'!$I$7), 'Library Subsidy Complex'!$C$2:$J$55, 4, FALSE)), 0)))))</f>
        <v>0</v>
      </c>
      <c r="AF865" s="180">
        <f>IF('Funding Allocation Parameters'!$C$7="Basic Library Subsidy", 0, IF('Funding Allocation Parameters'!$C$7="Grant funding",MIN(AC865*'Funding Allocation Parameters'!$E$7, 'Funding Allocation Parameters'!$G$7), IF('Funding Allocation Parameters'!$C$7="Other author funding", 0, IF('Funding Allocation Parameters'!$C$7="Any discretionary funds (grants if available, other if no grants)", MIN(AC865*'Funding Allocation Parameters'!$E$7, 'Funding Allocation Parameters'!$G$7), IF('Funding Allocation Parameters'!$C$7="Complex Library Subsidy", 0, 0)))))</f>
        <v>0</v>
      </c>
      <c r="AG865" s="180">
        <f>IF('Funding Allocation Parameters'!$C$7="Basic Library Subsidy", 0, IF('Funding Allocation Parameters'!$C$7="Grant funding", 0, IF('Funding Allocation Parameters'!$C$7="Other author funding",  MIN(AC865*'Funding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5" s="180">
        <f>IF('Funding Allocation Parameters'!$C$7="Basic Library Subsidy", MIN(AD865*'Funding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MIN(AD865*VLOOKUP(CONCATENATE($A865, 'Funding Allocation Parameters'!$I$7), 'Library Subsidy Complex'!$C$2:$J$55, 6, FALSE), VLOOKUP(CONCATENATE($A865, 'Funding Allocation Parameters'!$I$7), 'Library Subsidy Complex'!$C$2:$J$55, 8, FALSE)), 0)))))</f>
        <v>0</v>
      </c>
      <c r="AI865" s="180">
        <f>IF('Funding Allocation Parameters'!$C$7="Basic Library Subsidy", 0, IF('Funding Allocation Parameters'!$C$7="Grant funding", 0, IF('Funding Allocation Parameters'!$C$7="Other author funding",  MIN(AD865*'Funding Allocation Parameters'!$E$7, 'Funding Allocation Parameters'!$G$7), IF('Funding Allocation Parameters'!$C$7="Any discretionary funds (grants if available, other if no grants)", MIN(AD865*'Funding Allocation Parameters'!$E$7, 'Funding Allocation Parameters'!$G$7), IF('Funding Allocation Parameters'!$C$7="Complex Library Subsidy", 0, 0)))))</f>
        <v>0</v>
      </c>
      <c r="AJ865" s="177">
        <f t="shared" si="411"/>
        <v>0</v>
      </c>
      <c r="AK865" s="177">
        <f t="shared" si="412"/>
        <v>0</v>
      </c>
      <c r="AL865" s="181">
        <f>IF('Funding Allocation Parameters'!$C$8="Basic Library Subsidy", MIN(AJ865*'Funding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MIN(AJ865*VLOOKUP(CONCATENATE($A865, 'Funding Allocation Parameters'!$I$8), 'Library Subsidy Complex'!$C$2:$J$55, 2, FALSE), VLOOKUP(CONCATENATE($A865, 'Funding Allocation Parameters'!$I$8), 'Library Subsidy Complex'!$C$2:$J$55, 4, FALSE)), 0)))))</f>
        <v>0</v>
      </c>
      <c r="AM865" s="181">
        <f>IF('Funding Allocation Parameters'!$C$8="Basic Library Subsidy", 0, IF('Funding Allocation Parameters'!$C$8="Grant funding",MIN(AJ865*'Funding Allocation Parameters'!$E$8, 'Funding Allocation Parameters'!$G$8), IF('Funding Allocation Parameters'!$C$8="Other author funding", 0, IF('Funding Allocation Parameters'!$C$8="Any discretionary funds (grants if available, other if no grants)", MIN(AJ865*'Funding Allocation Parameters'!$E$8, 'Funding Allocation Parameters'!$G$8), IF('Funding Allocation Parameters'!$C$8="Complex Library Subsidy", 0, 0)))))</f>
        <v>0</v>
      </c>
      <c r="AN865" s="181">
        <f>IF('Funding Allocation Parameters'!$C$8="Basic Library Subsidy", 0, IF('Funding Allocation Parameters'!$C$8="Grant funding", 0, IF('Funding Allocation Parameters'!$C$8="Other author funding",  MIN(AJ865*'Funding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5" s="181">
        <f>IF('Funding Allocation Parameters'!$C$8="Basic Library Subsidy", MIN(AK865*'Funding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MIN(AK865*VLOOKUP(CONCATENATE($A865, 'Funding Allocation Parameters'!$I$8), 'Library Subsidy Complex'!$C$2:$J$55, 6, FALSE), VLOOKUP(CONCATENATE($A865, 'Funding Allocation Parameters'!$I$8), 'Library Subsidy Complex'!$C$2:$J$55, 8, FALSE)), 0)))))</f>
        <v>0</v>
      </c>
      <c r="AP865" s="181">
        <f>IF('Funding Allocation Parameters'!$C$8="Basic Library Subsidy", 0, IF('Funding Allocation Parameters'!$C$8="Grant funding", 0, IF('Funding Allocation Parameters'!$C$8="Other author funding",  MIN(AK865*'Funding Allocation Parameters'!$E$8, 'Funding Allocation Parameters'!$G$8), IF('Funding Allocation Parameters'!$C$8="Any discretionary funds (grants if available, other if no grants)", MIN(AK865*'Funding Allocation Parameters'!$E$8, 'Funding Allocation Parameters'!$G$8), IF('Funding Allocation Parameters'!$C$8="Complex Library Subsidy", 0, 0)))))</f>
        <v>0</v>
      </c>
      <c r="AQ865" s="177">
        <f t="shared" si="413"/>
        <v>0</v>
      </c>
      <c r="AR865" s="177">
        <f t="shared" si="414"/>
        <v>0</v>
      </c>
      <c r="AS865" s="182">
        <f t="shared" si="415"/>
        <v>1189</v>
      </c>
      <c r="AT865" s="182">
        <f t="shared" si="416"/>
        <v>738.31060000000002</v>
      </c>
      <c r="AU865" s="182">
        <f t="shared" si="417"/>
        <v>0</v>
      </c>
      <c r="AV865" s="182">
        <f t="shared" si="418"/>
        <v>1189</v>
      </c>
      <c r="AW865" s="182">
        <f t="shared" si="419"/>
        <v>738.31060000000002</v>
      </c>
      <c r="AX865" s="183">
        <f t="shared" si="420"/>
        <v>1189</v>
      </c>
      <c r="AY865" s="183">
        <f t="shared" si="421"/>
        <v>738.31060000000002</v>
      </c>
      <c r="AZ865" s="183">
        <f t="shared" si="422"/>
        <v>0</v>
      </c>
      <c r="BA865" s="183">
        <f t="shared" si="423"/>
        <v>0</v>
      </c>
      <c r="BB865" s="183">
        <f t="shared" si="424"/>
        <v>0</v>
      </c>
      <c r="BC865" s="184">
        <f t="shared" si="425"/>
        <v>1189</v>
      </c>
      <c r="BD865" s="184">
        <f t="shared" si="426"/>
        <v>0</v>
      </c>
      <c r="BE865" s="184">
        <f t="shared" si="427"/>
        <v>738.31060000000002</v>
      </c>
      <c r="BF865" s="184">
        <f t="shared" si="428"/>
        <v>0</v>
      </c>
      <c r="BG865" s="102">
        <f t="shared" si="429"/>
        <v>0</v>
      </c>
      <c r="BH865" s="102">
        <f t="shared" si="430"/>
        <v>0</v>
      </c>
      <c r="BI865" s="102">
        <f t="shared" si="431"/>
        <v>0</v>
      </c>
      <c r="BJ865" s="102">
        <f t="shared" si="432"/>
        <v>1</v>
      </c>
      <c r="BK865" s="102">
        <f t="shared" si="433"/>
        <v>0</v>
      </c>
      <c r="BL865" s="102">
        <f t="shared" si="434"/>
        <v>0</v>
      </c>
      <c r="BN865" s="102"/>
    </row>
    <row r="866" spans="1:66" x14ac:dyDescent="0.25">
      <c r="A866" s="102" t="s">
        <v>13</v>
      </c>
      <c r="B866" s="102" t="s">
        <v>8</v>
      </c>
      <c r="C866" s="102" t="s">
        <v>8</v>
      </c>
      <c r="D866" s="102" t="s">
        <v>27</v>
      </c>
      <c r="E866" s="102" t="s">
        <v>1587</v>
      </c>
      <c r="F866" s="102" t="s">
        <v>1588</v>
      </c>
      <c r="G866" s="102">
        <v>1.069</v>
      </c>
      <c r="H866" s="102">
        <v>1</v>
      </c>
      <c r="I866" s="102">
        <v>0</v>
      </c>
      <c r="J866" s="167">
        <f>IFERROR(H866*VLOOKUP(A866, 'Advanced Parameters'!$B$7:$G$20, 6, FALSE)*VLOOKUP(A866, 'Growth Parameters'!$B$6:$H$19, 6, FALSE), 0)</f>
        <v>1</v>
      </c>
      <c r="K866" s="167">
        <f>IFERROR(IF('Advanced Parameters'!$C$5="n",'Raw Data'!I866*VLOOKUP(A866,'Advanced Parameters'!$B$7:$G$20,6,FALSE),J866*VLOOKUP(A866,'Advanced Parameters'!$B$7:$G$20,2,FALSE))*VLOOKUP(A866, 'Growth Parameters'!$B$6:$H$19, 6, FALSE), 0)</f>
        <v>0</v>
      </c>
      <c r="L866" s="167">
        <f t="shared" si="435"/>
        <v>1</v>
      </c>
      <c r="M866" s="168">
        <f>IFERROR(IF(G866="NA","NA",IF(G866&gt;'APC Parameters'!$K$6+VLOOKUP('Raw Data'!A866, 'APC Parameters'!$H$7:$L$20, 4, FALSE), 'APC Parameters'!$L$6+VLOOKUP('Raw Data'!A866, 'APC Parameters'!$H$7:$L$20, 5, FALSE), G866*('APC Parameters'!$J$6+VLOOKUP('Raw Data'!A866, 'APC Parameters'!$H$7:$L$20, 3, FALSE))+'APC Parameters'!$I$6+VLOOKUP('Raw Data'!A866, 'APC Parameters'!$H$7:$L$20, 2, FALSE))), 0)</f>
        <v>1906.0286000000001</v>
      </c>
      <c r="N866" s="168">
        <f t="shared" si="405"/>
        <v>1906.0286000000001</v>
      </c>
      <c r="O866" s="168">
        <f>IFERROR(IF(M866="NA",VLOOKUP(D866,'Internal Calculations'!$B$10:$C$11,2,FALSE), M866)*VLOOKUP(A866, 'Growth Parameters'!$B$6:$H$19, 7, FALSE), 0)</f>
        <v>1906.0286000000001</v>
      </c>
      <c r="P866" s="177">
        <f t="shared" si="406"/>
        <v>1906.0286000000001</v>
      </c>
      <c r="Q866" s="178">
        <f>IF('Funding Allocation Parameters'!$C$5="Basic Library Subsidy", MIN(O866*('Funding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MIN($O866*(VLOOKUP(CONCATENATE($A866, 'Funding Allocation Parameters'!$I$5), 'Library Subsidy Complex'!$C$2:$J$55, 2, FALSE)), VLOOKUP(CONCATENATE($A866, 'Funding Allocation Parameters'!$I$5), 'Library Subsidy Complex'!$C$2:$J$55, 4, FALSE)), 0)))))</f>
        <v>1189</v>
      </c>
      <c r="R866" s="178">
        <f>IF('Funding Allocation Parameters'!$C$5="Basic Library Subsidy", 0, IF('Funding Allocation Parameters'!$C$5="Grant funding",MIN(O866*('Funding Allocation Parameters'!$E$5), 'Funding Allocation Parameters'!$G$5), IF('Funding Allocation Parameters'!$C$5="Other author funding", 0, IF('Funding Allocation Parameters'!$C$5="Any discretionary funds (grants if available, other if no grants)", MIN(O866*('Funding Allocation Parameters'!$E$5), 'Funding Allocation Parameters'!$G$5), IF('Funding Allocation Parameters'!$C$5="Complex Library Subsidy", 0, 0)))))</f>
        <v>0</v>
      </c>
      <c r="S866" s="178">
        <f>IF('Funding Allocation Parameters'!$C$5="Basic Library Subsidy", 0, IF('Funding Allocation Parameters'!$C$5="Grant funding", 0, IF('Funding Allocation Parameters'!$C$5="Other author funding",  MIN(O866*('Funding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6" s="178">
        <f>IF('Funding Allocation Parameters'!$C$5="Basic Library Subsidy", MIN(O866*('Funding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MIN($O866*(VLOOKUP(CONCATENATE($A866, 'Funding Allocation Parameters'!$I$5), 'Library Subsidy Complex'!$C$2:$J$55, 6, FALSE)), VLOOKUP(CONCATENATE($A866, 'Funding Allocation Parameters'!$I$5), 'Library Subsidy Complex'!$C$2:$J$55, 8, FALSE)), 0)))))</f>
        <v>1189</v>
      </c>
      <c r="U866" s="178">
        <f>IF('Funding Allocation Parameters'!$C$5="Basic Library Subsidy", 0, IF('Funding Allocation Parameters'!$C$5="Grant funding", 0, IF('Funding Allocation Parameters'!$C$5="Other author funding",  MIN(O866*('Funding Allocation Parameters'!$E$5), 'Funding Allocation Parameters'!$G$5), IF('Funding Allocation Parameters'!$C$5="Any discretionary funds (grants if available, other if no grants)", MIN(O866*('Funding Allocation Parameters'!$E$5), 'Funding Allocation Parameters'!$G$5), IF('Funding Allocation Parameters'!$C$5="Complex Library Subsidy", 0, 0)))))</f>
        <v>0</v>
      </c>
      <c r="V866" s="177">
        <f t="shared" si="407"/>
        <v>717.0286000000001</v>
      </c>
      <c r="W866" s="177">
        <f t="shared" si="408"/>
        <v>717.0286000000001</v>
      </c>
      <c r="X866" s="179">
        <f>IF('Funding Allocation Parameters'!$C$6="Basic Library Subsidy", MIN(V866*'Funding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MIN(V866*VLOOKUP(CONCATENATE($A866, 'Funding Allocation Parameters'!$I$6), 'Library Subsidy Complex'!$C$2:$J$55, 2, FALSE), VLOOKUP(CONCATENATE($A866, 'Funding Allocation Parameters'!$I$6), 'Library Subsidy Complex'!$C$2:$J$55, 4, FALSE)), 0)))))</f>
        <v>0</v>
      </c>
      <c r="Y866" s="179">
        <f>IF('Funding Allocation Parameters'!$C$6="Basic Library Subsidy", 0, IF('Funding Allocation Parameters'!$C$6="Grant funding",MIN(V866*'Funding Allocation Parameters'!$E$6, 'Funding Allocation Parameters'!$G$6), IF('Funding Allocation Parameters'!$C$6="Other author funding", 0, IF('Funding Allocation Parameters'!$C$6="Any discretionary funds (grants if available, other if no grants)", MIN(V866*'Funding Allocation Parameters'!$E$6, 'Funding Allocation Parameters'!$G$6), IF('Funding Allocation Parameters'!$C$6="Complex Library Subsidy", 0, 0)))))</f>
        <v>717.0286000000001</v>
      </c>
      <c r="Z866" s="179">
        <f>IF('Funding Allocation Parameters'!$C$6="Basic Library Subsidy", 0, IF('Funding Allocation Parameters'!$C$6="Grant funding", 0, IF('Funding Allocation Parameters'!$C$6="Other author funding",  MIN(V866*'Funding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6" s="179">
        <f>IF('Funding Allocation Parameters'!$C$6="Basic Library Subsidy", MIN(W866*'Funding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MIN(W866*VLOOKUP(CONCATENATE($A866, 'Funding Allocation Parameters'!$I$6), 'Library Subsidy Complex'!$C$2:$J$55, 6, FALSE), VLOOKUP(CONCATENATE($A866, 'Funding Allocation Parameters'!$I$6), 'Library Subsidy Complex'!$C$2:$J$55, 8, FALSE)), 0)))))</f>
        <v>0</v>
      </c>
      <c r="AB866" s="179">
        <f>IF('Funding Allocation Parameters'!$C$6="Basic Library Subsidy", 0, IF('Funding Allocation Parameters'!$C$6="Grant funding", 0, IF('Funding Allocation Parameters'!$C$6="Other author funding",  MIN(W866*'Funding Allocation Parameters'!$E$6, 'Funding Allocation Parameters'!$G$6), IF('Funding Allocation Parameters'!$C$6="Any discretionary funds (grants if available, other if no grants)", MIN(W866*'Funding Allocation Parameters'!$E$6, 'Funding Allocation Parameters'!$G$6), IF('Funding Allocation Parameters'!$C$6="Complex Library Subsidy", 0, 0)))))</f>
        <v>717.0286000000001</v>
      </c>
      <c r="AC866" s="177">
        <f t="shared" si="409"/>
        <v>0</v>
      </c>
      <c r="AD866" s="177">
        <f t="shared" si="410"/>
        <v>0</v>
      </c>
      <c r="AE866" s="180">
        <f>IF('Funding Allocation Parameters'!$C$7="Basic Library Subsidy", MIN(AC866*'Funding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MIN(AC866*VLOOKUP(CONCATENATE($A866, 'Funding Allocation Parameters'!$I$7), 'Library Subsidy Complex'!$C$2:$J$55, 2, FALSE), VLOOKUP(CONCATENATE($A866, 'Funding Allocation Parameters'!$I$7), 'Library Subsidy Complex'!$C$2:$J$55, 4, FALSE)), 0)))))</f>
        <v>0</v>
      </c>
      <c r="AF866" s="180">
        <f>IF('Funding Allocation Parameters'!$C$7="Basic Library Subsidy", 0, IF('Funding Allocation Parameters'!$C$7="Grant funding",MIN(AC866*'Funding Allocation Parameters'!$E$7, 'Funding Allocation Parameters'!$G$7), IF('Funding Allocation Parameters'!$C$7="Other author funding", 0, IF('Funding Allocation Parameters'!$C$7="Any discretionary funds (grants if available, other if no grants)", MIN(AC866*'Funding Allocation Parameters'!$E$7, 'Funding Allocation Parameters'!$G$7), IF('Funding Allocation Parameters'!$C$7="Complex Library Subsidy", 0, 0)))))</f>
        <v>0</v>
      </c>
      <c r="AG866" s="180">
        <f>IF('Funding Allocation Parameters'!$C$7="Basic Library Subsidy", 0, IF('Funding Allocation Parameters'!$C$7="Grant funding", 0, IF('Funding Allocation Parameters'!$C$7="Other author funding",  MIN(AC866*'Funding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6" s="180">
        <f>IF('Funding Allocation Parameters'!$C$7="Basic Library Subsidy", MIN(AD866*'Funding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MIN(AD866*VLOOKUP(CONCATENATE($A866, 'Funding Allocation Parameters'!$I$7), 'Library Subsidy Complex'!$C$2:$J$55, 6, FALSE), VLOOKUP(CONCATENATE($A866, 'Funding Allocation Parameters'!$I$7), 'Library Subsidy Complex'!$C$2:$J$55, 8, FALSE)), 0)))))</f>
        <v>0</v>
      </c>
      <c r="AI866" s="180">
        <f>IF('Funding Allocation Parameters'!$C$7="Basic Library Subsidy", 0, IF('Funding Allocation Parameters'!$C$7="Grant funding", 0, IF('Funding Allocation Parameters'!$C$7="Other author funding",  MIN(AD866*'Funding Allocation Parameters'!$E$7, 'Funding Allocation Parameters'!$G$7), IF('Funding Allocation Parameters'!$C$7="Any discretionary funds (grants if available, other if no grants)", MIN(AD866*'Funding Allocation Parameters'!$E$7, 'Funding Allocation Parameters'!$G$7), IF('Funding Allocation Parameters'!$C$7="Complex Library Subsidy", 0, 0)))))</f>
        <v>0</v>
      </c>
      <c r="AJ866" s="177">
        <f t="shared" si="411"/>
        <v>0</v>
      </c>
      <c r="AK866" s="177">
        <f t="shared" si="412"/>
        <v>0</v>
      </c>
      <c r="AL866" s="181">
        <f>IF('Funding Allocation Parameters'!$C$8="Basic Library Subsidy", MIN(AJ866*'Funding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MIN(AJ866*VLOOKUP(CONCATENATE($A866, 'Funding Allocation Parameters'!$I$8), 'Library Subsidy Complex'!$C$2:$J$55, 2, FALSE), VLOOKUP(CONCATENATE($A866, 'Funding Allocation Parameters'!$I$8), 'Library Subsidy Complex'!$C$2:$J$55, 4, FALSE)), 0)))))</f>
        <v>0</v>
      </c>
      <c r="AM866" s="181">
        <f>IF('Funding Allocation Parameters'!$C$8="Basic Library Subsidy", 0, IF('Funding Allocation Parameters'!$C$8="Grant funding",MIN(AJ866*'Funding Allocation Parameters'!$E$8, 'Funding Allocation Parameters'!$G$8), IF('Funding Allocation Parameters'!$C$8="Other author funding", 0, IF('Funding Allocation Parameters'!$C$8="Any discretionary funds (grants if available, other if no grants)", MIN(AJ866*'Funding Allocation Parameters'!$E$8, 'Funding Allocation Parameters'!$G$8), IF('Funding Allocation Parameters'!$C$8="Complex Library Subsidy", 0, 0)))))</f>
        <v>0</v>
      </c>
      <c r="AN866" s="181">
        <f>IF('Funding Allocation Parameters'!$C$8="Basic Library Subsidy", 0, IF('Funding Allocation Parameters'!$C$8="Grant funding", 0, IF('Funding Allocation Parameters'!$C$8="Other author funding",  MIN(AJ866*'Funding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6" s="181">
        <f>IF('Funding Allocation Parameters'!$C$8="Basic Library Subsidy", MIN(AK866*'Funding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MIN(AK866*VLOOKUP(CONCATENATE($A866, 'Funding Allocation Parameters'!$I$8), 'Library Subsidy Complex'!$C$2:$J$55, 6, FALSE), VLOOKUP(CONCATENATE($A866, 'Funding Allocation Parameters'!$I$8), 'Library Subsidy Complex'!$C$2:$J$55, 8, FALSE)), 0)))))</f>
        <v>0</v>
      </c>
      <c r="AP866" s="181">
        <f>IF('Funding Allocation Parameters'!$C$8="Basic Library Subsidy", 0, IF('Funding Allocation Parameters'!$C$8="Grant funding", 0, IF('Funding Allocation Parameters'!$C$8="Other author funding",  MIN(AK866*'Funding Allocation Parameters'!$E$8, 'Funding Allocation Parameters'!$G$8), IF('Funding Allocation Parameters'!$C$8="Any discretionary funds (grants if available, other if no grants)", MIN(AK866*'Funding Allocation Parameters'!$E$8, 'Funding Allocation Parameters'!$G$8), IF('Funding Allocation Parameters'!$C$8="Complex Library Subsidy", 0, 0)))))</f>
        <v>0</v>
      </c>
      <c r="AQ866" s="177">
        <f t="shared" si="413"/>
        <v>0</v>
      </c>
      <c r="AR866" s="177">
        <f t="shared" si="414"/>
        <v>0</v>
      </c>
      <c r="AS866" s="182">
        <f t="shared" si="415"/>
        <v>1189</v>
      </c>
      <c r="AT866" s="182">
        <f t="shared" si="416"/>
        <v>717.0286000000001</v>
      </c>
      <c r="AU866" s="182">
        <f t="shared" si="417"/>
        <v>0</v>
      </c>
      <c r="AV866" s="182">
        <f t="shared" si="418"/>
        <v>1189</v>
      </c>
      <c r="AW866" s="182">
        <f t="shared" si="419"/>
        <v>717.0286000000001</v>
      </c>
      <c r="AX866" s="183">
        <f t="shared" si="420"/>
        <v>0</v>
      </c>
      <c r="AY866" s="183">
        <f t="shared" si="421"/>
        <v>0</v>
      </c>
      <c r="AZ866" s="183">
        <f t="shared" si="422"/>
        <v>0</v>
      </c>
      <c r="BA866" s="183">
        <f t="shared" si="423"/>
        <v>1189</v>
      </c>
      <c r="BB866" s="183">
        <f t="shared" si="424"/>
        <v>717.0286000000001</v>
      </c>
      <c r="BC866" s="184">
        <f t="shared" si="425"/>
        <v>1189</v>
      </c>
      <c r="BD866" s="184">
        <f t="shared" si="426"/>
        <v>0</v>
      </c>
      <c r="BE866" s="184">
        <f t="shared" si="427"/>
        <v>0</v>
      </c>
      <c r="BF866" s="184">
        <f t="shared" si="428"/>
        <v>717.0286000000001</v>
      </c>
      <c r="BG866" s="102">
        <f t="shared" si="429"/>
        <v>0</v>
      </c>
      <c r="BH866" s="102">
        <f t="shared" si="430"/>
        <v>0</v>
      </c>
      <c r="BI866" s="102">
        <f t="shared" si="431"/>
        <v>0</v>
      </c>
      <c r="BJ866" s="102">
        <f t="shared" si="432"/>
        <v>0</v>
      </c>
      <c r="BK866" s="102">
        <f t="shared" si="433"/>
        <v>1</v>
      </c>
      <c r="BL866" s="102">
        <f t="shared" si="434"/>
        <v>0</v>
      </c>
      <c r="BN866" s="102"/>
    </row>
    <row r="867" spans="1:66" x14ac:dyDescent="0.25">
      <c r="A867" s="102" t="s">
        <v>19</v>
      </c>
      <c r="B867" s="102" t="s">
        <v>8</v>
      </c>
      <c r="C867" s="102" t="s">
        <v>8</v>
      </c>
      <c r="D867" s="102" t="s">
        <v>27</v>
      </c>
      <c r="E867" s="102" t="s">
        <v>1589</v>
      </c>
      <c r="F867" s="102" t="s">
        <v>1590</v>
      </c>
      <c r="G867" s="102">
        <v>0.50800000000000001</v>
      </c>
      <c r="H867" s="102">
        <v>1</v>
      </c>
      <c r="I867" s="102">
        <v>1</v>
      </c>
      <c r="J867" s="167">
        <f>IFERROR(H867*VLOOKUP(A867, 'Advanced Parameters'!$B$7:$G$20, 6, FALSE)*VLOOKUP(A867, 'Growth Parameters'!$B$6:$H$19, 6, FALSE), 0)</f>
        <v>1</v>
      </c>
      <c r="K867" s="167">
        <f>IFERROR(IF('Advanced Parameters'!$C$5="n",'Raw Data'!I867*VLOOKUP(A867,'Advanced Parameters'!$B$7:$G$20,6,FALSE),J867*VLOOKUP(A867,'Advanced Parameters'!$B$7:$G$20,2,FALSE))*VLOOKUP(A867, 'Growth Parameters'!$B$6:$H$19, 6, FALSE), 0)</f>
        <v>1</v>
      </c>
      <c r="L867" s="167">
        <f t="shared" si="435"/>
        <v>0</v>
      </c>
      <c r="M867" s="168">
        <f>IFERROR(IF(G867="NA","NA",IF(G867&gt;'APC Parameters'!$K$6+VLOOKUP('Raw Data'!A867, 'APC Parameters'!$H$7:$L$20, 4, FALSE), 'APC Parameters'!$L$6+VLOOKUP('Raw Data'!A867, 'APC Parameters'!$H$7:$L$20, 5, FALSE), G867*('APC Parameters'!$J$6+VLOOKUP('Raw Data'!A867, 'APC Parameters'!$H$7:$L$20, 3, FALSE))+'APC Parameters'!$I$6+VLOOKUP('Raw Data'!A867, 'APC Parameters'!$H$7:$L$20, 2, FALSE))), 0)</f>
        <v>1508.0552</v>
      </c>
      <c r="N867" s="168">
        <f t="shared" si="405"/>
        <v>1508.0552</v>
      </c>
      <c r="O867" s="168">
        <f>IFERROR(IF(M867="NA",VLOOKUP(D867,'Internal Calculations'!$B$10:$C$11,2,FALSE), M867)*VLOOKUP(A867, 'Growth Parameters'!$B$6:$H$19, 7, FALSE), 0)</f>
        <v>1508.0552</v>
      </c>
      <c r="P867" s="177">
        <f t="shared" si="406"/>
        <v>1508.0552</v>
      </c>
      <c r="Q867" s="178">
        <f>IF('Funding Allocation Parameters'!$C$5="Basic Library Subsidy", MIN(O867*('Funding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MIN($O867*(VLOOKUP(CONCATENATE($A867, 'Funding Allocation Parameters'!$I$5), 'Library Subsidy Complex'!$C$2:$J$55, 2, FALSE)), VLOOKUP(CONCATENATE($A867, 'Funding Allocation Parameters'!$I$5), 'Library Subsidy Complex'!$C$2:$J$55, 4, FALSE)), 0)))))</f>
        <v>1189</v>
      </c>
      <c r="R867" s="178">
        <f>IF('Funding Allocation Parameters'!$C$5="Basic Library Subsidy", 0, IF('Funding Allocation Parameters'!$C$5="Grant funding",MIN(O867*('Funding Allocation Parameters'!$E$5), 'Funding Allocation Parameters'!$G$5), IF('Funding Allocation Parameters'!$C$5="Other author funding", 0, IF('Funding Allocation Parameters'!$C$5="Any discretionary funds (grants if available, other if no grants)", MIN(O867*('Funding Allocation Parameters'!$E$5), 'Funding Allocation Parameters'!$G$5), IF('Funding Allocation Parameters'!$C$5="Complex Library Subsidy", 0, 0)))))</f>
        <v>0</v>
      </c>
      <c r="S867" s="178">
        <f>IF('Funding Allocation Parameters'!$C$5="Basic Library Subsidy", 0, IF('Funding Allocation Parameters'!$C$5="Grant funding", 0, IF('Funding Allocation Parameters'!$C$5="Other author funding",  MIN(O867*('Funding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7" s="178">
        <f>IF('Funding Allocation Parameters'!$C$5="Basic Library Subsidy", MIN(O867*('Funding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MIN($O867*(VLOOKUP(CONCATENATE($A867, 'Funding Allocation Parameters'!$I$5), 'Library Subsidy Complex'!$C$2:$J$55, 6, FALSE)), VLOOKUP(CONCATENATE($A867, 'Funding Allocation Parameters'!$I$5), 'Library Subsidy Complex'!$C$2:$J$55, 8, FALSE)), 0)))))</f>
        <v>1189</v>
      </c>
      <c r="U867" s="178">
        <f>IF('Funding Allocation Parameters'!$C$5="Basic Library Subsidy", 0, IF('Funding Allocation Parameters'!$C$5="Grant funding", 0, IF('Funding Allocation Parameters'!$C$5="Other author funding",  MIN(O867*('Funding Allocation Parameters'!$E$5), 'Funding Allocation Parameters'!$G$5), IF('Funding Allocation Parameters'!$C$5="Any discretionary funds (grants if available, other if no grants)", MIN(O867*('Funding Allocation Parameters'!$E$5), 'Funding Allocation Parameters'!$G$5), IF('Funding Allocation Parameters'!$C$5="Complex Library Subsidy", 0, 0)))))</f>
        <v>0</v>
      </c>
      <c r="V867" s="177">
        <f t="shared" si="407"/>
        <v>319.05520000000001</v>
      </c>
      <c r="W867" s="177">
        <f t="shared" si="408"/>
        <v>319.05520000000001</v>
      </c>
      <c r="X867" s="179">
        <f>IF('Funding Allocation Parameters'!$C$6="Basic Library Subsidy", MIN(V867*'Funding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MIN(V867*VLOOKUP(CONCATENATE($A867, 'Funding Allocation Parameters'!$I$6), 'Library Subsidy Complex'!$C$2:$J$55, 2, FALSE), VLOOKUP(CONCATENATE($A867, 'Funding Allocation Parameters'!$I$6), 'Library Subsidy Complex'!$C$2:$J$55, 4, FALSE)), 0)))))</f>
        <v>0</v>
      </c>
      <c r="Y867" s="179">
        <f>IF('Funding Allocation Parameters'!$C$6="Basic Library Subsidy", 0, IF('Funding Allocation Parameters'!$C$6="Grant funding",MIN(V867*'Funding Allocation Parameters'!$E$6, 'Funding Allocation Parameters'!$G$6), IF('Funding Allocation Parameters'!$C$6="Other author funding", 0, IF('Funding Allocation Parameters'!$C$6="Any discretionary funds (grants if available, other if no grants)", MIN(V867*'Funding Allocation Parameters'!$E$6, 'Funding Allocation Parameters'!$G$6), IF('Funding Allocation Parameters'!$C$6="Complex Library Subsidy", 0, 0)))))</f>
        <v>319.05520000000001</v>
      </c>
      <c r="Z867" s="179">
        <f>IF('Funding Allocation Parameters'!$C$6="Basic Library Subsidy", 0, IF('Funding Allocation Parameters'!$C$6="Grant funding", 0, IF('Funding Allocation Parameters'!$C$6="Other author funding",  MIN(V867*'Funding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7" s="179">
        <f>IF('Funding Allocation Parameters'!$C$6="Basic Library Subsidy", MIN(W867*'Funding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MIN(W867*VLOOKUP(CONCATENATE($A867, 'Funding Allocation Parameters'!$I$6), 'Library Subsidy Complex'!$C$2:$J$55, 6, FALSE), VLOOKUP(CONCATENATE($A867, 'Funding Allocation Parameters'!$I$6), 'Library Subsidy Complex'!$C$2:$J$55, 8, FALSE)), 0)))))</f>
        <v>0</v>
      </c>
      <c r="AB867" s="179">
        <f>IF('Funding Allocation Parameters'!$C$6="Basic Library Subsidy", 0, IF('Funding Allocation Parameters'!$C$6="Grant funding", 0, IF('Funding Allocation Parameters'!$C$6="Other author funding",  MIN(W867*'Funding Allocation Parameters'!$E$6, 'Funding Allocation Parameters'!$G$6), IF('Funding Allocation Parameters'!$C$6="Any discretionary funds (grants if available, other if no grants)", MIN(W867*'Funding Allocation Parameters'!$E$6, 'Funding Allocation Parameters'!$G$6), IF('Funding Allocation Parameters'!$C$6="Complex Library Subsidy", 0, 0)))))</f>
        <v>319.05520000000001</v>
      </c>
      <c r="AC867" s="177">
        <f t="shared" si="409"/>
        <v>0</v>
      </c>
      <c r="AD867" s="177">
        <f t="shared" si="410"/>
        <v>0</v>
      </c>
      <c r="AE867" s="180">
        <f>IF('Funding Allocation Parameters'!$C$7="Basic Library Subsidy", MIN(AC867*'Funding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MIN(AC867*VLOOKUP(CONCATENATE($A867, 'Funding Allocation Parameters'!$I$7), 'Library Subsidy Complex'!$C$2:$J$55, 2, FALSE), VLOOKUP(CONCATENATE($A867, 'Funding Allocation Parameters'!$I$7), 'Library Subsidy Complex'!$C$2:$J$55, 4, FALSE)), 0)))))</f>
        <v>0</v>
      </c>
      <c r="AF867" s="180">
        <f>IF('Funding Allocation Parameters'!$C$7="Basic Library Subsidy", 0, IF('Funding Allocation Parameters'!$C$7="Grant funding",MIN(AC867*'Funding Allocation Parameters'!$E$7, 'Funding Allocation Parameters'!$G$7), IF('Funding Allocation Parameters'!$C$7="Other author funding", 0, IF('Funding Allocation Parameters'!$C$7="Any discretionary funds (grants if available, other if no grants)", MIN(AC867*'Funding Allocation Parameters'!$E$7, 'Funding Allocation Parameters'!$G$7), IF('Funding Allocation Parameters'!$C$7="Complex Library Subsidy", 0, 0)))))</f>
        <v>0</v>
      </c>
      <c r="AG867" s="180">
        <f>IF('Funding Allocation Parameters'!$C$7="Basic Library Subsidy", 0, IF('Funding Allocation Parameters'!$C$7="Grant funding", 0, IF('Funding Allocation Parameters'!$C$7="Other author funding",  MIN(AC867*'Funding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7" s="180">
        <f>IF('Funding Allocation Parameters'!$C$7="Basic Library Subsidy", MIN(AD867*'Funding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MIN(AD867*VLOOKUP(CONCATENATE($A867, 'Funding Allocation Parameters'!$I$7), 'Library Subsidy Complex'!$C$2:$J$55, 6, FALSE), VLOOKUP(CONCATENATE($A867, 'Funding Allocation Parameters'!$I$7), 'Library Subsidy Complex'!$C$2:$J$55, 8, FALSE)), 0)))))</f>
        <v>0</v>
      </c>
      <c r="AI867" s="180">
        <f>IF('Funding Allocation Parameters'!$C$7="Basic Library Subsidy", 0, IF('Funding Allocation Parameters'!$C$7="Grant funding", 0, IF('Funding Allocation Parameters'!$C$7="Other author funding",  MIN(AD867*'Funding Allocation Parameters'!$E$7, 'Funding Allocation Parameters'!$G$7), IF('Funding Allocation Parameters'!$C$7="Any discretionary funds (grants if available, other if no grants)", MIN(AD867*'Funding Allocation Parameters'!$E$7, 'Funding Allocation Parameters'!$G$7), IF('Funding Allocation Parameters'!$C$7="Complex Library Subsidy", 0, 0)))))</f>
        <v>0</v>
      </c>
      <c r="AJ867" s="177">
        <f t="shared" si="411"/>
        <v>0</v>
      </c>
      <c r="AK867" s="177">
        <f t="shared" si="412"/>
        <v>0</v>
      </c>
      <c r="AL867" s="181">
        <f>IF('Funding Allocation Parameters'!$C$8="Basic Library Subsidy", MIN(AJ867*'Funding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MIN(AJ867*VLOOKUP(CONCATENATE($A867, 'Funding Allocation Parameters'!$I$8), 'Library Subsidy Complex'!$C$2:$J$55, 2, FALSE), VLOOKUP(CONCATENATE($A867, 'Funding Allocation Parameters'!$I$8), 'Library Subsidy Complex'!$C$2:$J$55, 4, FALSE)), 0)))))</f>
        <v>0</v>
      </c>
      <c r="AM867" s="181">
        <f>IF('Funding Allocation Parameters'!$C$8="Basic Library Subsidy", 0, IF('Funding Allocation Parameters'!$C$8="Grant funding",MIN(AJ867*'Funding Allocation Parameters'!$E$8, 'Funding Allocation Parameters'!$G$8), IF('Funding Allocation Parameters'!$C$8="Other author funding", 0, IF('Funding Allocation Parameters'!$C$8="Any discretionary funds (grants if available, other if no grants)", MIN(AJ867*'Funding Allocation Parameters'!$E$8, 'Funding Allocation Parameters'!$G$8), IF('Funding Allocation Parameters'!$C$8="Complex Library Subsidy", 0, 0)))))</f>
        <v>0</v>
      </c>
      <c r="AN867" s="181">
        <f>IF('Funding Allocation Parameters'!$C$8="Basic Library Subsidy", 0, IF('Funding Allocation Parameters'!$C$8="Grant funding", 0, IF('Funding Allocation Parameters'!$C$8="Other author funding",  MIN(AJ867*'Funding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7" s="181">
        <f>IF('Funding Allocation Parameters'!$C$8="Basic Library Subsidy", MIN(AK867*'Funding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MIN(AK867*VLOOKUP(CONCATENATE($A867, 'Funding Allocation Parameters'!$I$8), 'Library Subsidy Complex'!$C$2:$J$55, 6, FALSE), VLOOKUP(CONCATENATE($A867, 'Funding Allocation Parameters'!$I$8), 'Library Subsidy Complex'!$C$2:$J$55, 8, FALSE)), 0)))))</f>
        <v>0</v>
      </c>
      <c r="AP867" s="181">
        <f>IF('Funding Allocation Parameters'!$C$8="Basic Library Subsidy", 0, IF('Funding Allocation Parameters'!$C$8="Grant funding", 0, IF('Funding Allocation Parameters'!$C$8="Other author funding",  MIN(AK867*'Funding Allocation Parameters'!$E$8, 'Funding Allocation Parameters'!$G$8), IF('Funding Allocation Parameters'!$C$8="Any discretionary funds (grants if available, other if no grants)", MIN(AK867*'Funding Allocation Parameters'!$E$8, 'Funding Allocation Parameters'!$G$8), IF('Funding Allocation Parameters'!$C$8="Complex Library Subsidy", 0, 0)))))</f>
        <v>0</v>
      </c>
      <c r="AQ867" s="177">
        <f t="shared" si="413"/>
        <v>0</v>
      </c>
      <c r="AR867" s="177">
        <f t="shared" si="414"/>
        <v>0</v>
      </c>
      <c r="AS867" s="182">
        <f t="shared" si="415"/>
        <v>1189</v>
      </c>
      <c r="AT867" s="182">
        <f t="shared" si="416"/>
        <v>319.05520000000001</v>
      </c>
      <c r="AU867" s="182">
        <f t="shared" si="417"/>
        <v>0</v>
      </c>
      <c r="AV867" s="182">
        <f t="shared" si="418"/>
        <v>1189</v>
      </c>
      <c r="AW867" s="182">
        <f t="shared" si="419"/>
        <v>319.05520000000001</v>
      </c>
      <c r="AX867" s="183">
        <f t="shared" si="420"/>
        <v>1189</v>
      </c>
      <c r="AY867" s="183">
        <f t="shared" si="421"/>
        <v>319.05520000000001</v>
      </c>
      <c r="AZ867" s="183">
        <f t="shared" si="422"/>
        <v>0</v>
      </c>
      <c r="BA867" s="183">
        <f t="shared" si="423"/>
        <v>0</v>
      </c>
      <c r="BB867" s="183">
        <f t="shared" si="424"/>
        <v>0</v>
      </c>
      <c r="BC867" s="184">
        <f t="shared" si="425"/>
        <v>1189</v>
      </c>
      <c r="BD867" s="184">
        <f t="shared" si="426"/>
        <v>0</v>
      </c>
      <c r="BE867" s="184">
        <f t="shared" si="427"/>
        <v>319.05520000000001</v>
      </c>
      <c r="BF867" s="184">
        <f t="shared" si="428"/>
        <v>0</v>
      </c>
      <c r="BG867" s="102">
        <f t="shared" si="429"/>
        <v>0</v>
      </c>
      <c r="BH867" s="102">
        <f t="shared" si="430"/>
        <v>0</v>
      </c>
      <c r="BI867" s="102">
        <f t="shared" si="431"/>
        <v>0</v>
      </c>
      <c r="BJ867" s="102">
        <f t="shared" si="432"/>
        <v>1</v>
      </c>
      <c r="BK867" s="102">
        <f t="shared" si="433"/>
        <v>0</v>
      </c>
      <c r="BL867" s="102">
        <f t="shared" si="434"/>
        <v>0</v>
      </c>
      <c r="BN867" s="102"/>
    </row>
    <row r="868" spans="1:66" x14ac:dyDescent="0.25">
      <c r="A868" s="102" t="s">
        <v>17</v>
      </c>
      <c r="B868" s="102" t="s">
        <v>8</v>
      </c>
      <c r="C868" s="102" t="s">
        <v>8</v>
      </c>
      <c r="D868" s="102" t="s">
        <v>27</v>
      </c>
      <c r="E868" s="102" t="s">
        <v>1591</v>
      </c>
      <c r="F868" s="102" t="s">
        <v>1592</v>
      </c>
      <c r="G868" s="102">
        <v>0.215</v>
      </c>
      <c r="H868" s="102">
        <v>1</v>
      </c>
      <c r="I868" s="102">
        <v>0</v>
      </c>
      <c r="J868" s="167">
        <f>IFERROR(H868*VLOOKUP(A868, 'Advanced Parameters'!$B$7:$G$20, 6, FALSE)*VLOOKUP(A868, 'Growth Parameters'!$B$6:$H$19, 6, FALSE), 0)</f>
        <v>1</v>
      </c>
      <c r="K868" s="167">
        <f>IFERROR(IF('Advanced Parameters'!$C$5="n",'Raw Data'!I868*VLOOKUP(A868,'Advanced Parameters'!$B$7:$G$20,6,FALSE),J868*VLOOKUP(A868,'Advanced Parameters'!$B$7:$G$20,2,FALSE))*VLOOKUP(A868, 'Growth Parameters'!$B$6:$H$19, 6, FALSE), 0)</f>
        <v>0</v>
      </c>
      <c r="L868" s="167">
        <f t="shared" si="435"/>
        <v>1</v>
      </c>
      <c r="M868" s="168">
        <f>IFERROR(IF(G868="NA","NA",IF(G868&gt;'APC Parameters'!$K$6+VLOOKUP('Raw Data'!A868, 'APC Parameters'!$H$7:$L$20, 4, FALSE), 'APC Parameters'!$L$6+VLOOKUP('Raw Data'!A868, 'APC Parameters'!$H$7:$L$20, 5, FALSE), G868*('APC Parameters'!$J$6+VLOOKUP('Raw Data'!A868, 'APC Parameters'!$H$7:$L$20, 3, FALSE))+'APC Parameters'!$I$6+VLOOKUP('Raw Data'!A868, 'APC Parameters'!$H$7:$L$20, 2, FALSE))), 0)</f>
        <v>1300.201</v>
      </c>
      <c r="N868" s="168">
        <f t="shared" si="405"/>
        <v>1300.201</v>
      </c>
      <c r="O868" s="168">
        <f>IFERROR(IF(M868="NA",VLOOKUP(D868,'Internal Calculations'!$B$10:$C$11,2,FALSE), M868)*VLOOKUP(A868, 'Growth Parameters'!$B$6:$H$19, 7, FALSE), 0)</f>
        <v>1300.201</v>
      </c>
      <c r="P868" s="177">
        <f t="shared" si="406"/>
        <v>1300.201</v>
      </c>
      <c r="Q868" s="178">
        <f>IF('Funding Allocation Parameters'!$C$5="Basic Library Subsidy", MIN(O868*('Funding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MIN($O868*(VLOOKUP(CONCATENATE($A868, 'Funding Allocation Parameters'!$I$5), 'Library Subsidy Complex'!$C$2:$J$55, 2, FALSE)), VLOOKUP(CONCATENATE($A868, 'Funding Allocation Parameters'!$I$5), 'Library Subsidy Complex'!$C$2:$J$55, 4, FALSE)), 0)))))</f>
        <v>1189</v>
      </c>
      <c r="R868" s="178">
        <f>IF('Funding Allocation Parameters'!$C$5="Basic Library Subsidy", 0, IF('Funding Allocation Parameters'!$C$5="Grant funding",MIN(O868*('Funding Allocation Parameters'!$E$5), 'Funding Allocation Parameters'!$G$5), IF('Funding Allocation Parameters'!$C$5="Other author funding", 0, IF('Funding Allocation Parameters'!$C$5="Any discretionary funds (grants if available, other if no grants)", MIN(O868*('Funding Allocation Parameters'!$E$5), 'Funding Allocation Parameters'!$G$5), IF('Funding Allocation Parameters'!$C$5="Complex Library Subsidy", 0, 0)))))</f>
        <v>0</v>
      </c>
      <c r="S868" s="178">
        <f>IF('Funding Allocation Parameters'!$C$5="Basic Library Subsidy", 0, IF('Funding Allocation Parameters'!$C$5="Grant funding", 0, IF('Funding Allocation Parameters'!$C$5="Other author funding",  MIN(O868*('Funding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8" s="178">
        <f>IF('Funding Allocation Parameters'!$C$5="Basic Library Subsidy", MIN(O868*('Funding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MIN($O868*(VLOOKUP(CONCATENATE($A868, 'Funding Allocation Parameters'!$I$5), 'Library Subsidy Complex'!$C$2:$J$55, 6, FALSE)), VLOOKUP(CONCATENATE($A868, 'Funding Allocation Parameters'!$I$5), 'Library Subsidy Complex'!$C$2:$J$55, 8, FALSE)), 0)))))</f>
        <v>1189</v>
      </c>
      <c r="U868" s="178">
        <f>IF('Funding Allocation Parameters'!$C$5="Basic Library Subsidy", 0, IF('Funding Allocation Parameters'!$C$5="Grant funding", 0, IF('Funding Allocation Parameters'!$C$5="Other author funding",  MIN(O868*('Funding Allocation Parameters'!$E$5), 'Funding Allocation Parameters'!$G$5), IF('Funding Allocation Parameters'!$C$5="Any discretionary funds (grants if available, other if no grants)", MIN(O868*('Funding Allocation Parameters'!$E$5), 'Funding Allocation Parameters'!$G$5), IF('Funding Allocation Parameters'!$C$5="Complex Library Subsidy", 0, 0)))))</f>
        <v>0</v>
      </c>
      <c r="V868" s="177">
        <f t="shared" si="407"/>
        <v>111.20100000000002</v>
      </c>
      <c r="W868" s="177">
        <f t="shared" si="408"/>
        <v>111.20100000000002</v>
      </c>
      <c r="X868" s="179">
        <f>IF('Funding Allocation Parameters'!$C$6="Basic Library Subsidy", MIN(V868*'Funding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MIN(V868*VLOOKUP(CONCATENATE($A868, 'Funding Allocation Parameters'!$I$6), 'Library Subsidy Complex'!$C$2:$J$55, 2, FALSE), VLOOKUP(CONCATENATE($A868, 'Funding Allocation Parameters'!$I$6), 'Library Subsidy Complex'!$C$2:$J$55, 4, FALSE)), 0)))))</f>
        <v>0</v>
      </c>
      <c r="Y868" s="179">
        <f>IF('Funding Allocation Parameters'!$C$6="Basic Library Subsidy", 0, IF('Funding Allocation Parameters'!$C$6="Grant funding",MIN(V868*'Funding Allocation Parameters'!$E$6, 'Funding Allocation Parameters'!$G$6), IF('Funding Allocation Parameters'!$C$6="Other author funding", 0, IF('Funding Allocation Parameters'!$C$6="Any discretionary funds (grants if available, other if no grants)", MIN(V868*'Funding Allocation Parameters'!$E$6, 'Funding Allocation Parameters'!$G$6), IF('Funding Allocation Parameters'!$C$6="Complex Library Subsidy", 0, 0)))))</f>
        <v>111.20100000000002</v>
      </c>
      <c r="Z868" s="179">
        <f>IF('Funding Allocation Parameters'!$C$6="Basic Library Subsidy", 0, IF('Funding Allocation Parameters'!$C$6="Grant funding", 0, IF('Funding Allocation Parameters'!$C$6="Other author funding",  MIN(V868*'Funding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8" s="179">
        <f>IF('Funding Allocation Parameters'!$C$6="Basic Library Subsidy", MIN(W868*'Funding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MIN(W868*VLOOKUP(CONCATENATE($A868, 'Funding Allocation Parameters'!$I$6), 'Library Subsidy Complex'!$C$2:$J$55, 6, FALSE), VLOOKUP(CONCATENATE($A868, 'Funding Allocation Parameters'!$I$6), 'Library Subsidy Complex'!$C$2:$J$55, 8, FALSE)), 0)))))</f>
        <v>0</v>
      </c>
      <c r="AB868" s="179">
        <f>IF('Funding Allocation Parameters'!$C$6="Basic Library Subsidy", 0, IF('Funding Allocation Parameters'!$C$6="Grant funding", 0, IF('Funding Allocation Parameters'!$C$6="Other author funding",  MIN(W868*'Funding Allocation Parameters'!$E$6, 'Funding Allocation Parameters'!$G$6), IF('Funding Allocation Parameters'!$C$6="Any discretionary funds (grants if available, other if no grants)", MIN(W868*'Funding Allocation Parameters'!$E$6, 'Funding Allocation Parameters'!$G$6), IF('Funding Allocation Parameters'!$C$6="Complex Library Subsidy", 0, 0)))))</f>
        <v>111.20100000000002</v>
      </c>
      <c r="AC868" s="177">
        <f t="shared" si="409"/>
        <v>0</v>
      </c>
      <c r="AD868" s="177">
        <f t="shared" si="410"/>
        <v>0</v>
      </c>
      <c r="AE868" s="180">
        <f>IF('Funding Allocation Parameters'!$C$7="Basic Library Subsidy", MIN(AC868*'Funding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MIN(AC868*VLOOKUP(CONCATENATE($A868, 'Funding Allocation Parameters'!$I$7), 'Library Subsidy Complex'!$C$2:$J$55, 2, FALSE), VLOOKUP(CONCATENATE($A868, 'Funding Allocation Parameters'!$I$7), 'Library Subsidy Complex'!$C$2:$J$55, 4, FALSE)), 0)))))</f>
        <v>0</v>
      </c>
      <c r="AF868" s="180">
        <f>IF('Funding Allocation Parameters'!$C$7="Basic Library Subsidy", 0, IF('Funding Allocation Parameters'!$C$7="Grant funding",MIN(AC868*'Funding Allocation Parameters'!$E$7, 'Funding Allocation Parameters'!$G$7), IF('Funding Allocation Parameters'!$C$7="Other author funding", 0, IF('Funding Allocation Parameters'!$C$7="Any discretionary funds (grants if available, other if no grants)", MIN(AC868*'Funding Allocation Parameters'!$E$7, 'Funding Allocation Parameters'!$G$7), IF('Funding Allocation Parameters'!$C$7="Complex Library Subsidy", 0, 0)))))</f>
        <v>0</v>
      </c>
      <c r="AG868" s="180">
        <f>IF('Funding Allocation Parameters'!$C$7="Basic Library Subsidy", 0, IF('Funding Allocation Parameters'!$C$7="Grant funding", 0, IF('Funding Allocation Parameters'!$C$7="Other author funding",  MIN(AC868*'Funding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8" s="180">
        <f>IF('Funding Allocation Parameters'!$C$7="Basic Library Subsidy", MIN(AD868*'Funding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MIN(AD868*VLOOKUP(CONCATENATE($A868, 'Funding Allocation Parameters'!$I$7), 'Library Subsidy Complex'!$C$2:$J$55, 6, FALSE), VLOOKUP(CONCATENATE($A868, 'Funding Allocation Parameters'!$I$7), 'Library Subsidy Complex'!$C$2:$J$55, 8, FALSE)), 0)))))</f>
        <v>0</v>
      </c>
      <c r="AI868" s="180">
        <f>IF('Funding Allocation Parameters'!$C$7="Basic Library Subsidy", 0, IF('Funding Allocation Parameters'!$C$7="Grant funding", 0, IF('Funding Allocation Parameters'!$C$7="Other author funding",  MIN(AD868*'Funding Allocation Parameters'!$E$7, 'Funding Allocation Parameters'!$G$7), IF('Funding Allocation Parameters'!$C$7="Any discretionary funds (grants if available, other if no grants)", MIN(AD868*'Funding Allocation Parameters'!$E$7, 'Funding Allocation Parameters'!$G$7), IF('Funding Allocation Parameters'!$C$7="Complex Library Subsidy", 0, 0)))))</f>
        <v>0</v>
      </c>
      <c r="AJ868" s="177">
        <f t="shared" si="411"/>
        <v>0</v>
      </c>
      <c r="AK868" s="177">
        <f t="shared" si="412"/>
        <v>0</v>
      </c>
      <c r="AL868" s="181">
        <f>IF('Funding Allocation Parameters'!$C$8="Basic Library Subsidy", MIN(AJ868*'Funding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MIN(AJ868*VLOOKUP(CONCATENATE($A868, 'Funding Allocation Parameters'!$I$8), 'Library Subsidy Complex'!$C$2:$J$55, 2, FALSE), VLOOKUP(CONCATENATE($A868, 'Funding Allocation Parameters'!$I$8), 'Library Subsidy Complex'!$C$2:$J$55, 4, FALSE)), 0)))))</f>
        <v>0</v>
      </c>
      <c r="AM868" s="181">
        <f>IF('Funding Allocation Parameters'!$C$8="Basic Library Subsidy", 0, IF('Funding Allocation Parameters'!$C$8="Grant funding",MIN(AJ868*'Funding Allocation Parameters'!$E$8, 'Funding Allocation Parameters'!$G$8), IF('Funding Allocation Parameters'!$C$8="Other author funding", 0, IF('Funding Allocation Parameters'!$C$8="Any discretionary funds (grants if available, other if no grants)", MIN(AJ868*'Funding Allocation Parameters'!$E$8, 'Funding Allocation Parameters'!$G$8), IF('Funding Allocation Parameters'!$C$8="Complex Library Subsidy", 0, 0)))))</f>
        <v>0</v>
      </c>
      <c r="AN868" s="181">
        <f>IF('Funding Allocation Parameters'!$C$8="Basic Library Subsidy", 0, IF('Funding Allocation Parameters'!$C$8="Grant funding", 0, IF('Funding Allocation Parameters'!$C$8="Other author funding",  MIN(AJ868*'Funding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8" s="181">
        <f>IF('Funding Allocation Parameters'!$C$8="Basic Library Subsidy", MIN(AK868*'Funding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MIN(AK868*VLOOKUP(CONCATENATE($A868, 'Funding Allocation Parameters'!$I$8), 'Library Subsidy Complex'!$C$2:$J$55, 6, FALSE), VLOOKUP(CONCATENATE($A868, 'Funding Allocation Parameters'!$I$8), 'Library Subsidy Complex'!$C$2:$J$55, 8, FALSE)), 0)))))</f>
        <v>0</v>
      </c>
      <c r="AP868" s="181">
        <f>IF('Funding Allocation Parameters'!$C$8="Basic Library Subsidy", 0, IF('Funding Allocation Parameters'!$C$8="Grant funding", 0, IF('Funding Allocation Parameters'!$C$8="Other author funding",  MIN(AK868*'Funding Allocation Parameters'!$E$8, 'Funding Allocation Parameters'!$G$8), IF('Funding Allocation Parameters'!$C$8="Any discretionary funds (grants if available, other if no grants)", MIN(AK868*'Funding Allocation Parameters'!$E$8, 'Funding Allocation Parameters'!$G$8), IF('Funding Allocation Parameters'!$C$8="Complex Library Subsidy", 0, 0)))))</f>
        <v>0</v>
      </c>
      <c r="AQ868" s="177">
        <f t="shared" si="413"/>
        <v>0</v>
      </c>
      <c r="AR868" s="177">
        <f t="shared" si="414"/>
        <v>0</v>
      </c>
      <c r="AS868" s="182">
        <f t="shared" si="415"/>
        <v>1189</v>
      </c>
      <c r="AT868" s="182">
        <f t="shared" si="416"/>
        <v>111.20100000000002</v>
      </c>
      <c r="AU868" s="182">
        <f t="shared" si="417"/>
        <v>0</v>
      </c>
      <c r="AV868" s="182">
        <f t="shared" si="418"/>
        <v>1189</v>
      </c>
      <c r="AW868" s="182">
        <f t="shared" si="419"/>
        <v>111.20100000000002</v>
      </c>
      <c r="AX868" s="183">
        <f t="shared" si="420"/>
        <v>0</v>
      </c>
      <c r="AY868" s="183">
        <f t="shared" si="421"/>
        <v>0</v>
      </c>
      <c r="AZ868" s="183">
        <f t="shared" si="422"/>
        <v>0</v>
      </c>
      <c r="BA868" s="183">
        <f t="shared" si="423"/>
        <v>1189</v>
      </c>
      <c r="BB868" s="183">
        <f t="shared" si="424"/>
        <v>111.20100000000002</v>
      </c>
      <c r="BC868" s="184">
        <f t="shared" si="425"/>
        <v>1189</v>
      </c>
      <c r="BD868" s="184">
        <f t="shared" si="426"/>
        <v>0</v>
      </c>
      <c r="BE868" s="184">
        <f t="shared" si="427"/>
        <v>0</v>
      </c>
      <c r="BF868" s="184">
        <f t="shared" si="428"/>
        <v>111.20100000000002</v>
      </c>
      <c r="BG868" s="102">
        <f t="shared" si="429"/>
        <v>0</v>
      </c>
      <c r="BH868" s="102">
        <f t="shared" si="430"/>
        <v>0</v>
      </c>
      <c r="BI868" s="102">
        <f t="shared" si="431"/>
        <v>0</v>
      </c>
      <c r="BJ868" s="102">
        <f t="shared" si="432"/>
        <v>0</v>
      </c>
      <c r="BK868" s="102">
        <f t="shared" si="433"/>
        <v>1</v>
      </c>
      <c r="BL868" s="102">
        <f t="shared" si="434"/>
        <v>0</v>
      </c>
      <c r="BN868" s="102"/>
    </row>
    <row r="869" spans="1:66" x14ac:dyDescent="0.25">
      <c r="A869" s="102" t="s">
        <v>25</v>
      </c>
      <c r="B869" s="102" t="s">
        <v>8</v>
      </c>
      <c r="C869" s="102" t="s">
        <v>8</v>
      </c>
      <c r="D869" s="102" t="s">
        <v>27</v>
      </c>
      <c r="E869" s="102" t="s">
        <v>1255</v>
      </c>
      <c r="F869" s="102" t="s">
        <v>1593</v>
      </c>
      <c r="G869" s="102">
        <v>1.244</v>
      </c>
      <c r="H869" s="102">
        <v>1</v>
      </c>
      <c r="I869" s="102">
        <v>0.498</v>
      </c>
      <c r="J869" s="167">
        <f>IFERROR(H869*VLOOKUP(A869, 'Advanced Parameters'!$B$7:$G$20, 6, FALSE)*VLOOKUP(A869, 'Growth Parameters'!$B$6:$H$19, 6, FALSE), 0)</f>
        <v>1</v>
      </c>
      <c r="K869" s="167">
        <f>IFERROR(IF('Advanced Parameters'!$C$5="n",'Raw Data'!I869*VLOOKUP(A869,'Advanced Parameters'!$B$7:$G$20,6,FALSE),J869*VLOOKUP(A869,'Advanced Parameters'!$B$7:$G$20,2,FALSE))*VLOOKUP(A869, 'Growth Parameters'!$B$6:$H$19, 6, FALSE), 0)</f>
        <v>0.498</v>
      </c>
      <c r="L869" s="167">
        <f t="shared" si="435"/>
        <v>0.502</v>
      </c>
      <c r="M869" s="168">
        <f>IFERROR(IF(G869="NA","NA",IF(G869&gt;'APC Parameters'!$K$6+VLOOKUP('Raw Data'!A869, 'APC Parameters'!$H$7:$L$20, 4, FALSE), 'APC Parameters'!$L$6+VLOOKUP('Raw Data'!A869, 'APC Parameters'!$H$7:$L$20, 5, FALSE), G869*('APC Parameters'!$J$6+VLOOKUP('Raw Data'!A869, 'APC Parameters'!$H$7:$L$20, 3, FALSE))+'APC Parameters'!$I$6+VLOOKUP('Raw Data'!A869, 'APC Parameters'!$H$7:$L$20, 2, FALSE))), 0)</f>
        <v>2030.1736000000001</v>
      </c>
      <c r="N869" s="168">
        <f t="shared" si="405"/>
        <v>2030.1736000000001</v>
      </c>
      <c r="O869" s="168">
        <f>IFERROR(IF(M869="NA",VLOOKUP(D869,'Internal Calculations'!$B$10:$C$11,2,FALSE), M869)*VLOOKUP(A869, 'Growth Parameters'!$B$6:$H$19, 7, FALSE), 0)</f>
        <v>2030.1736000000001</v>
      </c>
      <c r="P869" s="177">
        <f t="shared" si="406"/>
        <v>2030.1736000000001</v>
      </c>
      <c r="Q869" s="178">
        <f>IF('Funding Allocation Parameters'!$C$5="Basic Library Subsidy", MIN(O869*('Funding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MIN($O869*(VLOOKUP(CONCATENATE($A869, 'Funding Allocation Parameters'!$I$5), 'Library Subsidy Complex'!$C$2:$J$55, 2, FALSE)), VLOOKUP(CONCATENATE($A869, 'Funding Allocation Parameters'!$I$5), 'Library Subsidy Complex'!$C$2:$J$55, 4, FALSE)), 0)))))</f>
        <v>1189</v>
      </c>
      <c r="R869" s="178">
        <f>IF('Funding Allocation Parameters'!$C$5="Basic Library Subsidy", 0, IF('Funding Allocation Parameters'!$C$5="Grant funding",MIN(O869*('Funding Allocation Parameters'!$E$5), 'Funding Allocation Parameters'!$G$5), IF('Funding Allocation Parameters'!$C$5="Other author funding", 0, IF('Funding Allocation Parameters'!$C$5="Any discretionary funds (grants if available, other if no grants)", MIN(O869*('Funding Allocation Parameters'!$E$5), 'Funding Allocation Parameters'!$G$5), IF('Funding Allocation Parameters'!$C$5="Complex Library Subsidy", 0, 0)))))</f>
        <v>0</v>
      </c>
      <c r="S869" s="178">
        <f>IF('Funding Allocation Parameters'!$C$5="Basic Library Subsidy", 0, IF('Funding Allocation Parameters'!$C$5="Grant funding", 0, IF('Funding Allocation Parameters'!$C$5="Other author funding",  MIN(O869*('Funding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69" s="178">
        <f>IF('Funding Allocation Parameters'!$C$5="Basic Library Subsidy", MIN(O869*('Funding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MIN($O869*(VLOOKUP(CONCATENATE($A869, 'Funding Allocation Parameters'!$I$5), 'Library Subsidy Complex'!$C$2:$J$55, 6, FALSE)), VLOOKUP(CONCATENATE($A869, 'Funding Allocation Parameters'!$I$5), 'Library Subsidy Complex'!$C$2:$J$55, 8, FALSE)), 0)))))</f>
        <v>1189</v>
      </c>
      <c r="U869" s="178">
        <f>IF('Funding Allocation Parameters'!$C$5="Basic Library Subsidy", 0, IF('Funding Allocation Parameters'!$C$5="Grant funding", 0, IF('Funding Allocation Parameters'!$C$5="Other author funding",  MIN(O869*('Funding Allocation Parameters'!$E$5), 'Funding Allocation Parameters'!$G$5), IF('Funding Allocation Parameters'!$C$5="Any discretionary funds (grants if available, other if no grants)", MIN(O869*('Funding Allocation Parameters'!$E$5), 'Funding Allocation Parameters'!$G$5), IF('Funding Allocation Parameters'!$C$5="Complex Library Subsidy", 0, 0)))))</f>
        <v>0</v>
      </c>
      <c r="V869" s="177">
        <f t="shared" si="407"/>
        <v>841.17360000000008</v>
      </c>
      <c r="W869" s="177">
        <f t="shared" si="408"/>
        <v>841.17360000000008</v>
      </c>
      <c r="X869" s="179">
        <f>IF('Funding Allocation Parameters'!$C$6="Basic Library Subsidy", MIN(V869*'Funding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MIN(V869*VLOOKUP(CONCATENATE($A869, 'Funding Allocation Parameters'!$I$6), 'Library Subsidy Complex'!$C$2:$J$55, 2, FALSE), VLOOKUP(CONCATENATE($A869, 'Funding Allocation Parameters'!$I$6), 'Library Subsidy Complex'!$C$2:$J$55, 4, FALSE)), 0)))))</f>
        <v>0</v>
      </c>
      <c r="Y869" s="179">
        <f>IF('Funding Allocation Parameters'!$C$6="Basic Library Subsidy", 0, IF('Funding Allocation Parameters'!$C$6="Grant funding",MIN(V869*'Funding Allocation Parameters'!$E$6, 'Funding Allocation Parameters'!$G$6), IF('Funding Allocation Parameters'!$C$6="Other author funding", 0, IF('Funding Allocation Parameters'!$C$6="Any discretionary funds (grants if available, other if no grants)", MIN(V869*'Funding Allocation Parameters'!$E$6, 'Funding Allocation Parameters'!$G$6), IF('Funding Allocation Parameters'!$C$6="Complex Library Subsidy", 0, 0)))))</f>
        <v>841.17360000000008</v>
      </c>
      <c r="Z869" s="179">
        <f>IF('Funding Allocation Parameters'!$C$6="Basic Library Subsidy", 0, IF('Funding Allocation Parameters'!$C$6="Grant funding", 0, IF('Funding Allocation Parameters'!$C$6="Other author funding",  MIN(V869*'Funding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69" s="179">
        <f>IF('Funding Allocation Parameters'!$C$6="Basic Library Subsidy", MIN(W869*'Funding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MIN(W869*VLOOKUP(CONCATENATE($A869, 'Funding Allocation Parameters'!$I$6), 'Library Subsidy Complex'!$C$2:$J$55, 6, FALSE), VLOOKUP(CONCATENATE($A869, 'Funding Allocation Parameters'!$I$6), 'Library Subsidy Complex'!$C$2:$J$55, 8, FALSE)), 0)))))</f>
        <v>0</v>
      </c>
      <c r="AB869" s="179">
        <f>IF('Funding Allocation Parameters'!$C$6="Basic Library Subsidy", 0, IF('Funding Allocation Parameters'!$C$6="Grant funding", 0, IF('Funding Allocation Parameters'!$C$6="Other author funding",  MIN(W869*'Funding Allocation Parameters'!$E$6, 'Funding Allocation Parameters'!$G$6), IF('Funding Allocation Parameters'!$C$6="Any discretionary funds (grants if available, other if no grants)", MIN(W869*'Funding Allocation Parameters'!$E$6, 'Funding Allocation Parameters'!$G$6), IF('Funding Allocation Parameters'!$C$6="Complex Library Subsidy", 0, 0)))))</f>
        <v>841.17360000000008</v>
      </c>
      <c r="AC869" s="177">
        <f t="shared" si="409"/>
        <v>0</v>
      </c>
      <c r="AD869" s="177">
        <f t="shared" si="410"/>
        <v>0</v>
      </c>
      <c r="AE869" s="180">
        <f>IF('Funding Allocation Parameters'!$C$7="Basic Library Subsidy", MIN(AC869*'Funding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MIN(AC869*VLOOKUP(CONCATENATE($A869, 'Funding Allocation Parameters'!$I$7), 'Library Subsidy Complex'!$C$2:$J$55, 2, FALSE), VLOOKUP(CONCATENATE($A869, 'Funding Allocation Parameters'!$I$7), 'Library Subsidy Complex'!$C$2:$J$55, 4, FALSE)), 0)))))</f>
        <v>0</v>
      </c>
      <c r="AF869" s="180">
        <f>IF('Funding Allocation Parameters'!$C$7="Basic Library Subsidy", 0, IF('Funding Allocation Parameters'!$C$7="Grant funding",MIN(AC869*'Funding Allocation Parameters'!$E$7, 'Funding Allocation Parameters'!$G$7), IF('Funding Allocation Parameters'!$C$7="Other author funding", 0, IF('Funding Allocation Parameters'!$C$7="Any discretionary funds (grants if available, other if no grants)", MIN(AC869*'Funding Allocation Parameters'!$E$7, 'Funding Allocation Parameters'!$G$7), IF('Funding Allocation Parameters'!$C$7="Complex Library Subsidy", 0, 0)))))</f>
        <v>0</v>
      </c>
      <c r="AG869" s="180">
        <f>IF('Funding Allocation Parameters'!$C$7="Basic Library Subsidy", 0, IF('Funding Allocation Parameters'!$C$7="Grant funding", 0, IF('Funding Allocation Parameters'!$C$7="Other author funding",  MIN(AC869*'Funding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69" s="180">
        <f>IF('Funding Allocation Parameters'!$C$7="Basic Library Subsidy", MIN(AD869*'Funding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MIN(AD869*VLOOKUP(CONCATENATE($A869, 'Funding Allocation Parameters'!$I$7), 'Library Subsidy Complex'!$C$2:$J$55, 6, FALSE), VLOOKUP(CONCATENATE($A869, 'Funding Allocation Parameters'!$I$7), 'Library Subsidy Complex'!$C$2:$J$55, 8, FALSE)), 0)))))</f>
        <v>0</v>
      </c>
      <c r="AI869" s="180">
        <f>IF('Funding Allocation Parameters'!$C$7="Basic Library Subsidy", 0, IF('Funding Allocation Parameters'!$C$7="Grant funding", 0, IF('Funding Allocation Parameters'!$C$7="Other author funding",  MIN(AD869*'Funding Allocation Parameters'!$E$7, 'Funding Allocation Parameters'!$G$7), IF('Funding Allocation Parameters'!$C$7="Any discretionary funds (grants if available, other if no grants)", MIN(AD869*'Funding Allocation Parameters'!$E$7, 'Funding Allocation Parameters'!$G$7), IF('Funding Allocation Parameters'!$C$7="Complex Library Subsidy", 0, 0)))))</f>
        <v>0</v>
      </c>
      <c r="AJ869" s="177">
        <f t="shared" si="411"/>
        <v>0</v>
      </c>
      <c r="AK869" s="177">
        <f t="shared" si="412"/>
        <v>0</v>
      </c>
      <c r="AL869" s="181">
        <f>IF('Funding Allocation Parameters'!$C$8="Basic Library Subsidy", MIN(AJ869*'Funding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MIN(AJ869*VLOOKUP(CONCATENATE($A869, 'Funding Allocation Parameters'!$I$8), 'Library Subsidy Complex'!$C$2:$J$55, 2, FALSE), VLOOKUP(CONCATENATE($A869, 'Funding Allocation Parameters'!$I$8), 'Library Subsidy Complex'!$C$2:$J$55, 4, FALSE)), 0)))))</f>
        <v>0</v>
      </c>
      <c r="AM869" s="181">
        <f>IF('Funding Allocation Parameters'!$C$8="Basic Library Subsidy", 0, IF('Funding Allocation Parameters'!$C$8="Grant funding",MIN(AJ869*'Funding Allocation Parameters'!$E$8, 'Funding Allocation Parameters'!$G$8), IF('Funding Allocation Parameters'!$C$8="Other author funding", 0, IF('Funding Allocation Parameters'!$C$8="Any discretionary funds (grants if available, other if no grants)", MIN(AJ869*'Funding Allocation Parameters'!$E$8, 'Funding Allocation Parameters'!$G$8), IF('Funding Allocation Parameters'!$C$8="Complex Library Subsidy", 0, 0)))))</f>
        <v>0</v>
      </c>
      <c r="AN869" s="181">
        <f>IF('Funding Allocation Parameters'!$C$8="Basic Library Subsidy", 0, IF('Funding Allocation Parameters'!$C$8="Grant funding", 0, IF('Funding Allocation Parameters'!$C$8="Other author funding",  MIN(AJ869*'Funding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69" s="181">
        <f>IF('Funding Allocation Parameters'!$C$8="Basic Library Subsidy", MIN(AK869*'Funding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MIN(AK869*VLOOKUP(CONCATENATE($A869, 'Funding Allocation Parameters'!$I$8), 'Library Subsidy Complex'!$C$2:$J$55, 6, FALSE), VLOOKUP(CONCATENATE($A869, 'Funding Allocation Parameters'!$I$8), 'Library Subsidy Complex'!$C$2:$J$55, 8, FALSE)), 0)))))</f>
        <v>0</v>
      </c>
      <c r="AP869" s="181">
        <f>IF('Funding Allocation Parameters'!$C$8="Basic Library Subsidy", 0, IF('Funding Allocation Parameters'!$C$8="Grant funding", 0, IF('Funding Allocation Parameters'!$C$8="Other author funding",  MIN(AK869*'Funding Allocation Parameters'!$E$8, 'Funding Allocation Parameters'!$G$8), IF('Funding Allocation Parameters'!$C$8="Any discretionary funds (grants if available, other if no grants)", MIN(AK869*'Funding Allocation Parameters'!$E$8, 'Funding Allocation Parameters'!$G$8), IF('Funding Allocation Parameters'!$C$8="Complex Library Subsidy", 0, 0)))))</f>
        <v>0</v>
      </c>
      <c r="AQ869" s="177">
        <f t="shared" si="413"/>
        <v>0</v>
      </c>
      <c r="AR869" s="177">
        <f t="shared" si="414"/>
        <v>0</v>
      </c>
      <c r="AS869" s="182">
        <f t="shared" si="415"/>
        <v>1189</v>
      </c>
      <c r="AT869" s="182">
        <f t="shared" si="416"/>
        <v>841.17360000000008</v>
      </c>
      <c r="AU869" s="182">
        <f t="shared" si="417"/>
        <v>0</v>
      </c>
      <c r="AV869" s="182">
        <f t="shared" si="418"/>
        <v>1189</v>
      </c>
      <c r="AW869" s="182">
        <f t="shared" si="419"/>
        <v>841.17360000000008</v>
      </c>
      <c r="AX869" s="183">
        <f t="shared" si="420"/>
        <v>592.12199999999996</v>
      </c>
      <c r="AY869" s="183">
        <f t="shared" si="421"/>
        <v>418.90445280000006</v>
      </c>
      <c r="AZ869" s="183">
        <f t="shared" si="422"/>
        <v>0</v>
      </c>
      <c r="BA869" s="183">
        <f t="shared" si="423"/>
        <v>596.87800000000004</v>
      </c>
      <c r="BB869" s="183">
        <f t="shared" si="424"/>
        <v>422.26914720000002</v>
      </c>
      <c r="BC869" s="184">
        <f t="shared" si="425"/>
        <v>1189</v>
      </c>
      <c r="BD869" s="184">
        <f t="shared" si="426"/>
        <v>0</v>
      </c>
      <c r="BE869" s="184">
        <f t="shared" si="427"/>
        <v>418.90445280000006</v>
      </c>
      <c r="BF869" s="184">
        <f t="shared" si="428"/>
        <v>422.26914720000002</v>
      </c>
      <c r="BG869" s="102">
        <f t="shared" si="429"/>
        <v>0</v>
      </c>
      <c r="BH869" s="102">
        <f t="shared" si="430"/>
        <v>0</v>
      </c>
      <c r="BI869" s="102">
        <f t="shared" si="431"/>
        <v>0</v>
      </c>
      <c r="BJ869" s="102">
        <f t="shared" si="432"/>
        <v>0.498</v>
      </c>
      <c r="BK869" s="102">
        <f t="shared" si="433"/>
        <v>0.502</v>
      </c>
      <c r="BL869" s="102">
        <f t="shared" si="434"/>
        <v>0</v>
      </c>
      <c r="BN869" s="102"/>
    </row>
    <row r="870" spans="1:66" x14ac:dyDescent="0.25">
      <c r="A870" s="102" t="s">
        <v>26</v>
      </c>
      <c r="B870" s="102" t="s">
        <v>8</v>
      </c>
      <c r="C870" s="102" t="s">
        <v>8</v>
      </c>
      <c r="D870" s="102" t="s">
        <v>27</v>
      </c>
      <c r="E870" s="102" t="s">
        <v>1594</v>
      </c>
      <c r="F870" s="102" t="s">
        <v>1595</v>
      </c>
      <c r="G870" s="102">
        <v>0.99099999999999999</v>
      </c>
      <c r="H870" s="102">
        <v>1</v>
      </c>
      <c r="I870" s="102">
        <v>0.41699999999999998</v>
      </c>
      <c r="J870" s="167">
        <f>IFERROR(H870*VLOOKUP(A870, 'Advanced Parameters'!$B$7:$G$20, 6, FALSE)*VLOOKUP(A870, 'Growth Parameters'!$B$6:$H$19, 6, FALSE), 0)</f>
        <v>1</v>
      </c>
      <c r="K870" s="167">
        <f>IFERROR(IF('Advanced Parameters'!$C$5="n",'Raw Data'!I870*VLOOKUP(A870,'Advanced Parameters'!$B$7:$G$20,6,FALSE),J870*VLOOKUP(A870,'Advanced Parameters'!$B$7:$G$20,2,FALSE))*VLOOKUP(A870, 'Growth Parameters'!$B$6:$H$19, 6, FALSE), 0)</f>
        <v>0.41699999999999998</v>
      </c>
      <c r="L870" s="167">
        <f t="shared" si="435"/>
        <v>0.58299999999999996</v>
      </c>
      <c r="M870" s="168">
        <f>IFERROR(IF(G870="NA","NA",IF(G870&gt;'APC Parameters'!$K$6+VLOOKUP('Raw Data'!A870, 'APC Parameters'!$H$7:$L$20, 4, FALSE), 'APC Parameters'!$L$6+VLOOKUP('Raw Data'!A870, 'APC Parameters'!$H$7:$L$20, 5, FALSE), G870*('APC Parameters'!$J$6+VLOOKUP('Raw Data'!A870, 'APC Parameters'!$H$7:$L$20, 3, FALSE))+'APC Parameters'!$I$6+VLOOKUP('Raw Data'!A870, 'APC Parameters'!$H$7:$L$20, 2, FALSE))), 0)</f>
        <v>1850.6954000000001</v>
      </c>
      <c r="N870" s="168">
        <f t="shared" si="405"/>
        <v>1850.6954000000001</v>
      </c>
      <c r="O870" s="168">
        <f>IFERROR(IF(M870="NA",VLOOKUP(D870,'Internal Calculations'!$B$10:$C$11,2,FALSE), M870)*VLOOKUP(A870, 'Growth Parameters'!$B$6:$H$19, 7, FALSE), 0)</f>
        <v>1850.6954000000001</v>
      </c>
      <c r="P870" s="177">
        <f t="shared" si="406"/>
        <v>1850.6954000000001</v>
      </c>
      <c r="Q870" s="178">
        <f>IF('Funding Allocation Parameters'!$C$5="Basic Library Subsidy", MIN(O870*('Funding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MIN($O870*(VLOOKUP(CONCATENATE($A870, 'Funding Allocation Parameters'!$I$5), 'Library Subsidy Complex'!$C$2:$J$55, 2, FALSE)), VLOOKUP(CONCATENATE($A870, 'Funding Allocation Parameters'!$I$5), 'Library Subsidy Complex'!$C$2:$J$55, 4, FALSE)), 0)))))</f>
        <v>1189</v>
      </c>
      <c r="R870" s="178">
        <f>IF('Funding Allocation Parameters'!$C$5="Basic Library Subsidy", 0, IF('Funding Allocation Parameters'!$C$5="Grant funding",MIN(O870*('Funding Allocation Parameters'!$E$5), 'Funding Allocation Parameters'!$G$5), IF('Funding Allocation Parameters'!$C$5="Other author funding", 0, IF('Funding Allocation Parameters'!$C$5="Any discretionary funds (grants if available, other if no grants)", MIN(O870*('Funding Allocation Parameters'!$E$5), 'Funding Allocation Parameters'!$G$5), IF('Funding Allocation Parameters'!$C$5="Complex Library Subsidy", 0, 0)))))</f>
        <v>0</v>
      </c>
      <c r="S870" s="178">
        <f>IF('Funding Allocation Parameters'!$C$5="Basic Library Subsidy", 0, IF('Funding Allocation Parameters'!$C$5="Grant funding", 0, IF('Funding Allocation Parameters'!$C$5="Other author funding",  MIN(O870*('Funding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0" s="178">
        <f>IF('Funding Allocation Parameters'!$C$5="Basic Library Subsidy", MIN(O870*('Funding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MIN($O870*(VLOOKUP(CONCATENATE($A870, 'Funding Allocation Parameters'!$I$5), 'Library Subsidy Complex'!$C$2:$J$55, 6, FALSE)), VLOOKUP(CONCATENATE($A870, 'Funding Allocation Parameters'!$I$5), 'Library Subsidy Complex'!$C$2:$J$55, 8, FALSE)), 0)))))</f>
        <v>1189</v>
      </c>
      <c r="U870" s="178">
        <f>IF('Funding Allocation Parameters'!$C$5="Basic Library Subsidy", 0, IF('Funding Allocation Parameters'!$C$5="Grant funding", 0, IF('Funding Allocation Parameters'!$C$5="Other author funding",  MIN(O870*('Funding Allocation Parameters'!$E$5), 'Funding Allocation Parameters'!$G$5), IF('Funding Allocation Parameters'!$C$5="Any discretionary funds (grants if available, other if no grants)", MIN(O870*('Funding Allocation Parameters'!$E$5), 'Funding Allocation Parameters'!$G$5), IF('Funding Allocation Parameters'!$C$5="Complex Library Subsidy", 0, 0)))))</f>
        <v>0</v>
      </c>
      <c r="V870" s="177">
        <f t="shared" si="407"/>
        <v>661.69540000000006</v>
      </c>
      <c r="W870" s="177">
        <f t="shared" si="408"/>
        <v>661.69540000000006</v>
      </c>
      <c r="X870" s="179">
        <f>IF('Funding Allocation Parameters'!$C$6="Basic Library Subsidy", MIN(V870*'Funding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MIN(V870*VLOOKUP(CONCATENATE($A870, 'Funding Allocation Parameters'!$I$6), 'Library Subsidy Complex'!$C$2:$J$55, 2, FALSE), VLOOKUP(CONCATENATE($A870, 'Funding Allocation Parameters'!$I$6), 'Library Subsidy Complex'!$C$2:$J$55, 4, FALSE)), 0)))))</f>
        <v>0</v>
      </c>
      <c r="Y870" s="179">
        <f>IF('Funding Allocation Parameters'!$C$6="Basic Library Subsidy", 0, IF('Funding Allocation Parameters'!$C$6="Grant funding",MIN(V870*'Funding Allocation Parameters'!$E$6, 'Funding Allocation Parameters'!$G$6), IF('Funding Allocation Parameters'!$C$6="Other author funding", 0, IF('Funding Allocation Parameters'!$C$6="Any discretionary funds (grants if available, other if no grants)", MIN(V870*'Funding Allocation Parameters'!$E$6, 'Funding Allocation Parameters'!$G$6), IF('Funding Allocation Parameters'!$C$6="Complex Library Subsidy", 0, 0)))))</f>
        <v>661.69540000000006</v>
      </c>
      <c r="Z870" s="179">
        <f>IF('Funding Allocation Parameters'!$C$6="Basic Library Subsidy", 0, IF('Funding Allocation Parameters'!$C$6="Grant funding", 0, IF('Funding Allocation Parameters'!$C$6="Other author funding",  MIN(V870*'Funding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0" s="179">
        <f>IF('Funding Allocation Parameters'!$C$6="Basic Library Subsidy", MIN(W870*'Funding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MIN(W870*VLOOKUP(CONCATENATE($A870, 'Funding Allocation Parameters'!$I$6), 'Library Subsidy Complex'!$C$2:$J$55, 6, FALSE), VLOOKUP(CONCATENATE($A870, 'Funding Allocation Parameters'!$I$6), 'Library Subsidy Complex'!$C$2:$J$55, 8, FALSE)), 0)))))</f>
        <v>0</v>
      </c>
      <c r="AB870" s="179">
        <f>IF('Funding Allocation Parameters'!$C$6="Basic Library Subsidy", 0, IF('Funding Allocation Parameters'!$C$6="Grant funding", 0, IF('Funding Allocation Parameters'!$C$6="Other author funding",  MIN(W870*'Funding Allocation Parameters'!$E$6, 'Funding Allocation Parameters'!$G$6), IF('Funding Allocation Parameters'!$C$6="Any discretionary funds (grants if available, other if no grants)", MIN(W870*'Funding Allocation Parameters'!$E$6, 'Funding Allocation Parameters'!$G$6), IF('Funding Allocation Parameters'!$C$6="Complex Library Subsidy", 0, 0)))))</f>
        <v>661.69540000000006</v>
      </c>
      <c r="AC870" s="177">
        <f t="shared" si="409"/>
        <v>0</v>
      </c>
      <c r="AD870" s="177">
        <f t="shared" si="410"/>
        <v>0</v>
      </c>
      <c r="AE870" s="180">
        <f>IF('Funding Allocation Parameters'!$C$7="Basic Library Subsidy", MIN(AC870*'Funding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MIN(AC870*VLOOKUP(CONCATENATE($A870, 'Funding Allocation Parameters'!$I$7), 'Library Subsidy Complex'!$C$2:$J$55, 2, FALSE), VLOOKUP(CONCATENATE($A870, 'Funding Allocation Parameters'!$I$7), 'Library Subsidy Complex'!$C$2:$J$55, 4, FALSE)), 0)))))</f>
        <v>0</v>
      </c>
      <c r="AF870" s="180">
        <f>IF('Funding Allocation Parameters'!$C$7="Basic Library Subsidy", 0, IF('Funding Allocation Parameters'!$C$7="Grant funding",MIN(AC870*'Funding Allocation Parameters'!$E$7, 'Funding Allocation Parameters'!$G$7), IF('Funding Allocation Parameters'!$C$7="Other author funding", 0, IF('Funding Allocation Parameters'!$C$7="Any discretionary funds (grants if available, other if no grants)", MIN(AC870*'Funding Allocation Parameters'!$E$7, 'Funding Allocation Parameters'!$G$7), IF('Funding Allocation Parameters'!$C$7="Complex Library Subsidy", 0, 0)))))</f>
        <v>0</v>
      </c>
      <c r="AG870" s="180">
        <f>IF('Funding Allocation Parameters'!$C$7="Basic Library Subsidy", 0, IF('Funding Allocation Parameters'!$C$7="Grant funding", 0, IF('Funding Allocation Parameters'!$C$7="Other author funding",  MIN(AC870*'Funding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0" s="180">
        <f>IF('Funding Allocation Parameters'!$C$7="Basic Library Subsidy", MIN(AD870*'Funding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MIN(AD870*VLOOKUP(CONCATENATE($A870, 'Funding Allocation Parameters'!$I$7), 'Library Subsidy Complex'!$C$2:$J$55, 6, FALSE), VLOOKUP(CONCATENATE($A870, 'Funding Allocation Parameters'!$I$7), 'Library Subsidy Complex'!$C$2:$J$55, 8, FALSE)), 0)))))</f>
        <v>0</v>
      </c>
      <c r="AI870" s="180">
        <f>IF('Funding Allocation Parameters'!$C$7="Basic Library Subsidy", 0, IF('Funding Allocation Parameters'!$C$7="Grant funding", 0, IF('Funding Allocation Parameters'!$C$7="Other author funding",  MIN(AD870*'Funding Allocation Parameters'!$E$7, 'Funding Allocation Parameters'!$G$7), IF('Funding Allocation Parameters'!$C$7="Any discretionary funds (grants if available, other if no grants)", MIN(AD870*'Funding Allocation Parameters'!$E$7, 'Funding Allocation Parameters'!$G$7), IF('Funding Allocation Parameters'!$C$7="Complex Library Subsidy", 0, 0)))))</f>
        <v>0</v>
      </c>
      <c r="AJ870" s="177">
        <f t="shared" si="411"/>
        <v>0</v>
      </c>
      <c r="AK870" s="177">
        <f t="shared" si="412"/>
        <v>0</v>
      </c>
      <c r="AL870" s="181">
        <f>IF('Funding Allocation Parameters'!$C$8="Basic Library Subsidy", MIN(AJ870*'Funding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MIN(AJ870*VLOOKUP(CONCATENATE($A870, 'Funding Allocation Parameters'!$I$8), 'Library Subsidy Complex'!$C$2:$J$55, 2, FALSE), VLOOKUP(CONCATENATE($A870, 'Funding Allocation Parameters'!$I$8), 'Library Subsidy Complex'!$C$2:$J$55, 4, FALSE)), 0)))))</f>
        <v>0</v>
      </c>
      <c r="AM870" s="181">
        <f>IF('Funding Allocation Parameters'!$C$8="Basic Library Subsidy", 0, IF('Funding Allocation Parameters'!$C$8="Grant funding",MIN(AJ870*'Funding Allocation Parameters'!$E$8, 'Funding Allocation Parameters'!$G$8), IF('Funding Allocation Parameters'!$C$8="Other author funding", 0, IF('Funding Allocation Parameters'!$C$8="Any discretionary funds (grants if available, other if no grants)", MIN(AJ870*'Funding Allocation Parameters'!$E$8, 'Funding Allocation Parameters'!$G$8), IF('Funding Allocation Parameters'!$C$8="Complex Library Subsidy", 0, 0)))))</f>
        <v>0</v>
      </c>
      <c r="AN870" s="181">
        <f>IF('Funding Allocation Parameters'!$C$8="Basic Library Subsidy", 0, IF('Funding Allocation Parameters'!$C$8="Grant funding", 0, IF('Funding Allocation Parameters'!$C$8="Other author funding",  MIN(AJ870*'Funding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0" s="181">
        <f>IF('Funding Allocation Parameters'!$C$8="Basic Library Subsidy", MIN(AK870*'Funding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MIN(AK870*VLOOKUP(CONCATENATE($A870, 'Funding Allocation Parameters'!$I$8), 'Library Subsidy Complex'!$C$2:$J$55, 6, FALSE), VLOOKUP(CONCATENATE($A870, 'Funding Allocation Parameters'!$I$8), 'Library Subsidy Complex'!$C$2:$J$55, 8, FALSE)), 0)))))</f>
        <v>0</v>
      </c>
      <c r="AP870" s="181">
        <f>IF('Funding Allocation Parameters'!$C$8="Basic Library Subsidy", 0, IF('Funding Allocation Parameters'!$C$8="Grant funding", 0, IF('Funding Allocation Parameters'!$C$8="Other author funding",  MIN(AK870*'Funding Allocation Parameters'!$E$8, 'Funding Allocation Parameters'!$G$8), IF('Funding Allocation Parameters'!$C$8="Any discretionary funds (grants if available, other if no grants)", MIN(AK870*'Funding Allocation Parameters'!$E$8, 'Funding Allocation Parameters'!$G$8), IF('Funding Allocation Parameters'!$C$8="Complex Library Subsidy", 0, 0)))))</f>
        <v>0</v>
      </c>
      <c r="AQ870" s="177">
        <f t="shared" si="413"/>
        <v>0</v>
      </c>
      <c r="AR870" s="177">
        <f t="shared" si="414"/>
        <v>0</v>
      </c>
      <c r="AS870" s="182">
        <f t="shared" si="415"/>
        <v>1189</v>
      </c>
      <c r="AT870" s="182">
        <f t="shared" si="416"/>
        <v>661.69540000000006</v>
      </c>
      <c r="AU870" s="182">
        <f t="shared" si="417"/>
        <v>0</v>
      </c>
      <c r="AV870" s="182">
        <f t="shared" si="418"/>
        <v>1189</v>
      </c>
      <c r="AW870" s="182">
        <f t="shared" si="419"/>
        <v>661.69540000000006</v>
      </c>
      <c r="AX870" s="183">
        <f t="shared" si="420"/>
        <v>495.81299999999999</v>
      </c>
      <c r="AY870" s="183">
        <f t="shared" si="421"/>
        <v>275.92698180000002</v>
      </c>
      <c r="AZ870" s="183">
        <f t="shared" si="422"/>
        <v>0</v>
      </c>
      <c r="BA870" s="183">
        <f t="shared" si="423"/>
        <v>693.18700000000001</v>
      </c>
      <c r="BB870" s="183">
        <f t="shared" si="424"/>
        <v>385.76841819999999</v>
      </c>
      <c r="BC870" s="184">
        <f t="shared" si="425"/>
        <v>1189</v>
      </c>
      <c r="BD870" s="184">
        <f t="shared" si="426"/>
        <v>0</v>
      </c>
      <c r="BE870" s="184">
        <f t="shared" si="427"/>
        <v>275.92698180000002</v>
      </c>
      <c r="BF870" s="184">
        <f t="shared" si="428"/>
        <v>385.76841819999999</v>
      </c>
      <c r="BG870" s="102">
        <f t="shared" si="429"/>
        <v>0</v>
      </c>
      <c r="BH870" s="102">
        <f t="shared" si="430"/>
        <v>0</v>
      </c>
      <c r="BI870" s="102">
        <f t="shared" si="431"/>
        <v>0</v>
      </c>
      <c r="BJ870" s="102">
        <f t="shared" si="432"/>
        <v>0.41699999999999998</v>
      </c>
      <c r="BK870" s="102">
        <f t="shared" si="433"/>
        <v>0.58299999999999996</v>
      </c>
      <c r="BL870" s="102">
        <f t="shared" si="434"/>
        <v>0</v>
      </c>
      <c r="BN870" s="102"/>
    </row>
    <row r="871" spans="1:66" x14ac:dyDescent="0.25">
      <c r="A871" s="102" t="s">
        <v>17</v>
      </c>
      <c r="B871" s="102" t="s">
        <v>8</v>
      </c>
      <c r="C871" s="102" t="s">
        <v>8</v>
      </c>
      <c r="D871" s="102" t="s">
        <v>27</v>
      </c>
      <c r="E871" s="102" t="s">
        <v>1229</v>
      </c>
      <c r="F871" s="102" t="s">
        <v>1597</v>
      </c>
      <c r="G871" s="102">
        <v>2.0489999999999999</v>
      </c>
      <c r="H871" s="102">
        <v>1</v>
      </c>
      <c r="I871" s="102">
        <v>1</v>
      </c>
      <c r="J871" s="167">
        <f>IFERROR(H871*VLOOKUP(A871, 'Advanced Parameters'!$B$7:$G$20, 6, FALSE)*VLOOKUP(A871, 'Growth Parameters'!$B$6:$H$19, 6, FALSE), 0)</f>
        <v>1</v>
      </c>
      <c r="K871" s="167">
        <f>IFERROR(IF('Advanced Parameters'!$C$5="n",'Raw Data'!I871*VLOOKUP(A871,'Advanced Parameters'!$B$7:$G$20,6,FALSE),J871*VLOOKUP(A871,'Advanced Parameters'!$B$7:$G$20,2,FALSE))*VLOOKUP(A871, 'Growth Parameters'!$B$6:$H$19, 6, FALSE), 0)</f>
        <v>1</v>
      </c>
      <c r="L871" s="167">
        <f t="shared" si="435"/>
        <v>0</v>
      </c>
      <c r="M871" s="168">
        <f>IFERROR(IF(G871="NA","NA",IF(G871&gt;'APC Parameters'!$K$6+VLOOKUP('Raw Data'!A871, 'APC Parameters'!$H$7:$L$20, 4, FALSE), 'APC Parameters'!$L$6+VLOOKUP('Raw Data'!A871, 'APC Parameters'!$H$7:$L$20, 5, FALSE), G871*('APC Parameters'!$J$6+VLOOKUP('Raw Data'!A871, 'APC Parameters'!$H$7:$L$20, 3, FALSE))+'APC Parameters'!$I$6+VLOOKUP('Raw Data'!A871, 'APC Parameters'!$H$7:$L$20, 2, FALSE))), 0)</f>
        <v>2601.2406000000001</v>
      </c>
      <c r="N871" s="168">
        <f t="shared" si="405"/>
        <v>2601.2406000000001</v>
      </c>
      <c r="O871" s="168">
        <f>IFERROR(IF(M871="NA",VLOOKUP(D871,'Internal Calculations'!$B$10:$C$11,2,FALSE), M871)*VLOOKUP(A871, 'Growth Parameters'!$B$6:$H$19, 7, FALSE), 0)</f>
        <v>2601.2406000000001</v>
      </c>
      <c r="P871" s="177">
        <f t="shared" si="406"/>
        <v>2601.2406000000001</v>
      </c>
      <c r="Q871" s="178">
        <f>IF('Funding Allocation Parameters'!$C$5="Basic Library Subsidy", MIN(O871*('Funding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MIN($O871*(VLOOKUP(CONCATENATE($A871, 'Funding Allocation Parameters'!$I$5), 'Library Subsidy Complex'!$C$2:$J$55, 2, FALSE)), VLOOKUP(CONCATENATE($A871, 'Funding Allocation Parameters'!$I$5), 'Library Subsidy Complex'!$C$2:$J$55, 4, FALSE)), 0)))))</f>
        <v>1189</v>
      </c>
      <c r="R871" s="178">
        <f>IF('Funding Allocation Parameters'!$C$5="Basic Library Subsidy", 0, IF('Funding Allocation Parameters'!$C$5="Grant funding",MIN(O871*('Funding Allocation Parameters'!$E$5), 'Funding Allocation Parameters'!$G$5), IF('Funding Allocation Parameters'!$C$5="Other author funding", 0, IF('Funding Allocation Parameters'!$C$5="Any discretionary funds (grants if available, other if no grants)", MIN(O871*('Funding Allocation Parameters'!$E$5), 'Funding Allocation Parameters'!$G$5), IF('Funding Allocation Parameters'!$C$5="Complex Library Subsidy", 0, 0)))))</f>
        <v>0</v>
      </c>
      <c r="S871" s="178">
        <f>IF('Funding Allocation Parameters'!$C$5="Basic Library Subsidy", 0, IF('Funding Allocation Parameters'!$C$5="Grant funding", 0, IF('Funding Allocation Parameters'!$C$5="Other author funding",  MIN(O871*('Funding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1" s="178">
        <f>IF('Funding Allocation Parameters'!$C$5="Basic Library Subsidy", MIN(O871*('Funding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MIN($O871*(VLOOKUP(CONCATENATE($A871, 'Funding Allocation Parameters'!$I$5), 'Library Subsidy Complex'!$C$2:$J$55, 6, FALSE)), VLOOKUP(CONCATENATE($A871, 'Funding Allocation Parameters'!$I$5), 'Library Subsidy Complex'!$C$2:$J$55, 8, FALSE)), 0)))))</f>
        <v>1189</v>
      </c>
      <c r="U871" s="178">
        <f>IF('Funding Allocation Parameters'!$C$5="Basic Library Subsidy", 0, IF('Funding Allocation Parameters'!$C$5="Grant funding", 0, IF('Funding Allocation Parameters'!$C$5="Other author funding",  MIN(O871*('Funding Allocation Parameters'!$E$5), 'Funding Allocation Parameters'!$G$5), IF('Funding Allocation Parameters'!$C$5="Any discretionary funds (grants if available, other if no grants)", MIN(O871*('Funding Allocation Parameters'!$E$5), 'Funding Allocation Parameters'!$G$5), IF('Funding Allocation Parameters'!$C$5="Complex Library Subsidy", 0, 0)))))</f>
        <v>0</v>
      </c>
      <c r="V871" s="177">
        <f t="shared" si="407"/>
        <v>1412.2406000000001</v>
      </c>
      <c r="W871" s="177">
        <f t="shared" si="408"/>
        <v>1412.2406000000001</v>
      </c>
      <c r="X871" s="179">
        <f>IF('Funding Allocation Parameters'!$C$6="Basic Library Subsidy", MIN(V871*'Funding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MIN(V871*VLOOKUP(CONCATENATE($A871, 'Funding Allocation Parameters'!$I$6), 'Library Subsidy Complex'!$C$2:$J$55, 2, FALSE), VLOOKUP(CONCATENATE($A871, 'Funding Allocation Parameters'!$I$6), 'Library Subsidy Complex'!$C$2:$J$55, 4, FALSE)), 0)))))</f>
        <v>0</v>
      </c>
      <c r="Y871" s="179">
        <f>IF('Funding Allocation Parameters'!$C$6="Basic Library Subsidy", 0, IF('Funding Allocation Parameters'!$C$6="Grant funding",MIN(V871*'Funding Allocation Parameters'!$E$6, 'Funding Allocation Parameters'!$G$6), IF('Funding Allocation Parameters'!$C$6="Other author funding", 0, IF('Funding Allocation Parameters'!$C$6="Any discretionary funds (grants if available, other if no grants)", MIN(V871*'Funding Allocation Parameters'!$E$6, 'Funding Allocation Parameters'!$G$6), IF('Funding Allocation Parameters'!$C$6="Complex Library Subsidy", 0, 0)))))</f>
        <v>1412.2406000000001</v>
      </c>
      <c r="Z871" s="179">
        <f>IF('Funding Allocation Parameters'!$C$6="Basic Library Subsidy", 0, IF('Funding Allocation Parameters'!$C$6="Grant funding", 0, IF('Funding Allocation Parameters'!$C$6="Other author funding",  MIN(V871*'Funding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1" s="179">
        <f>IF('Funding Allocation Parameters'!$C$6="Basic Library Subsidy", MIN(W871*'Funding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MIN(W871*VLOOKUP(CONCATENATE($A871, 'Funding Allocation Parameters'!$I$6), 'Library Subsidy Complex'!$C$2:$J$55, 6, FALSE), VLOOKUP(CONCATENATE($A871, 'Funding Allocation Parameters'!$I$6), 'Library Subsidy Complex'!$C$2:$J$55, 8, FALSE)), 0)))))</f>
        <v>0</v>
      </c>
      <c r="AB871" s="179">
        <f>IF('Funding Allocation Parameters'!$C$6="Basic Library Subsidy", 0, IF('Funding Allocation Parameters'!$C$6="Grant funding", 0, IF('Funding Allocation Parameters'!$C$6="Other author funding",  MIN(W871*'Funding Allocation Parameters'!$E$6, 'Funding Allocation Parameters'!$G$6), IF('Funding Allocation Parameters'!$C$6="Any discretionary funds (grants if available, other if no grants)", MIN(W871*'Funding Allocation Parameters'!$E$6, 'Funding Allocation Parameters'!$G$6), IF('Funding Allocation Parameters'!$C$6="Complex Library Subsidy", 0, 0)))))</f>
        <v>1412.2406000000001</v>
      </c>
      <c r="AC871" s="177">
        <f t="shared" si="409"/>
        <v>0</v>
      </c>
      <c r="AD871" s="177">
        <f t="shared" si="410"/>
        <v>0</v>
      </c>
      <c r="AE871" s="180">
        <f>IF('Funding Allocation Parameters'!$C$7="Basic Library Subsidy", MIN(AC871*'Funding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MIN(AC871*VLOOKUP(CONCATENATE($A871, 'Funding Allocation Parameters'!$I$7), 'Library Subsidy Complex'!$C$2:$J$55, 2, FALSE), VLOOKUP(CONCATENATE($A871, 'Funding Allocation Parameters'!$I$7), 'Library Subsidy Complex'!$C$2:$J$55, 4, FALSE)), 0)))))</f>
        <v>0</v>
      </c>
      <c r="AF871" s="180">
        <f>IF('Funding Allocation Parameters'!$C$7="Basic Library Subsidy", 0, IF('Funding Allocation Parameters'!$C$7="Grant funding",MIN(AC871*'Funding Allocation Parameters'!$E$7, 'Funding Allocation Parameters'!$G$7), IF('Funding Allocation Parameters'!$C$7="Other author funding", 0, IF('Funding Allocation Parameters'!$C$7="Any discretionary funds (grants if available, other if no grants)", MIN(AC871*'Funding Allocation Parameters'!$E$7, 'Funding Allocation Parameters'!$G$7), IF('Funding Allocation Parameters'!$C$7="Complex Library Subsidy", 0, 0)))))</f>
        <v>0</v>
      </c>
      <c r="AG871" s="180">
        <f>IF('Funding Allocation Parameters'!$C$7="Basic Library Subsidy", 0, IF('Funding Allocation Parameters'!$C$7="Grant funding", 0, IF('Funding Allocation Parameters'!$C$7="Other author funding",  MIN(AC871*'Funding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1" s="180">
        <f>IF('Funding Allocation Parameters'!$C$7="Basic Library Subsidy", MIN(AD871*'Funding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MIN(AD871*VLOOKUP(CONCATENATE($A871, 'Funding Allocation Parameters'!$I$7), 'Library Subsidy Complex'!$C$2:$J$55, 6, FALSE), VLOOKUP(CONCATENATE($A871, 'Funding Allocation Parameters'!$I$7), 'Library Subsidy Complex'!$C$2:$J$55, 8, FALSE)), 0)))))</f>
        <v>0</v>
      </c>
      <c r="AI871" s="180">
        <f>IF('Funding Allocation Parameters'!$C$7="Basic Library Subsidy", 0, IF('Funding Allocation Parameters'!$C$7="Grant funding", 0, IF('Funding Allocation Parameters'!$C$7="Other author funding",  MIN(AD871*'Funding Allocation Parameters'!$E$7, 'Funding Allocation Parameters'!$G$7), IF('Funding Allocation Parameters'!$C$7="Any discretionary funds (grants if available, other if no grants)", MIN(AD871*'Funding Allocation Parameters'!$E$7, 'Funding Allocation Parameters'!$G$7), IF('Funding Allocation Parameters'!$C$7="Complex Library Subsidy", 0, 0)))))</f>
        <v>0</v>
      </c>
      <c r="AJ871" s="177">
        <f t="shared" si="411"/>
        <v>0</v>
      </c>
      <c r="AK871" s="177">
        <f t="shared" si="412"/>
        <v>0</v>
      </c>
      <c r="AL871" s="181">
        <f>IF('Funding Allocation Parameters'!$C$8="Basic Library Subsidy", MIN(AJ871*'Funding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MIN(AJ871*VLOOKUP(CONCATENATE($A871, 'Funding Allocation Parameters'!$I$8), 'Library Subsidy Complex'!$C$2:$J$55, 2, FALSE), VLOOKUP(CONCATENATE($A871, 'Funding Allocation Parameters'!$I$8), 'Library Subsidy Complex'!$C$2:$J$55, 4, FALSE)), 0)))))</f>
        <v>0</v>
      </c>
      <c r="AM871" s="181">
        <f>IF('Funding Allocation Parameters'!$C$8="Basic Library Subsidy", 0, IF('Funding Allocation Parameters'!$C$8="Grant funding",MIN(AJ871*'Funding Allocation Parameters'!$E$8, 'Funding Allocation Parameters'!$G$8), IF('Funding Allocation Parameters'!$C$8="Other author funding", 0, IF('Funding Allocation Parameters'!$C$8="Any discretionary funds (grants if available, other if no grants)", MIN(AJ871*'Funding Allocation Parameters'!$E$8, 'Funding Allocation Parameters'!$G$8), IF('Funding Allocation Parameters'!$C$8="Complex Library Subsidy", 0, 0)))))</f>
        <v>0</v>
      </c>
      <c r="AN871" s="181">
        <f>IF('Funding Allocation Parameters'!$C$8="Basic Library Subsidy", 0, IF('Funding Allocation Parameters'!$C$8="Grant funding", 0, IF('Funding Allocation Parameters'!$C$8="Other author funding",  MIN(AJ871*'Funding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1" s="181">
        <f>IF('Funding Allocation Parameters'!$C$8="Basic Library Subsidy", MIN(AK871*'Funding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MIN(AK871*VLOOKUP(CONCATENATE($A871, 'Funding Allocation Parameters'!$I$8), 'Library Subsidy Complex'!$C$2:$J$55, 6, FALSE), VLOOKUP(CONCATENATE($A871, 'Funding Allocation Parameters'!$I$8), 'Library Subsidy Complex'!$C$2:$J$55, 8, FALSE)), 0)))))</f>
        <v>0</v>
      </c>
      <c r="AP871" s="181">
        <f>IF('Funding Allocation Parameters'!$C$8="Basic Library Subsidy", 0, IF('Funding Allocation Parameters'!$C$8="Grant funding", 0, IF('Funding Allocation Parameters'!$C$8="Other author funding",  MIN(AK871*'Funding Allocation Parameters'!$E$8, 'Funding Allocation Parameters'!$G$8), IF('Funding Allocation Parameters'!$C$8="Any discretionary funds (grants if available, other if no grants)", MIN(AK871*'Funding Allocation Parameters'!$E$8, 'Funding Allocation Parameters'!$G$8), IF('Funding Allocation Parameters'!$C$8="Complex Library Subsidy", 0, 0)))))</f>
        <v>0</v>
      </c>
      <c r="AQ871" s="177">
        <f t="shared" si="413"/>
        <v>0</v>
      </c>
      <c r="AR871" s="177">
        <f t="shared" si="414"/>
        <v>0</v>
      </c>
      <c r="AS871" s="182">
        <f t="shared" si="415"/>
        <v>1189</v>
      </c>
      <c r="AT871" s="182">
        <f t="shared" si="416"/>
        <v>1412.2406000000001</v>
      </c>
      <c r="AU871" s="182">
        <f t="shared" si="417"/>
        <v>0</v>
      </c>
      <c r="AV871" s="182">
        <f t="shared" si="418"/>
        <v>1189</v>
      </c>
      <c r="AW871" s="182">
        <f t="shared" si="419"/>
        <v>1412.2406000000001</v>
      </c>
      <c r="AX871" s="183">
        <f t="shared" si="420"/>
        <v>1189</v>
      </c>
      <c r="AY871" s="183">
        <f t="shared" si="421"/>
        <v>1412.2406000000001</v>
      </c>
      <c r="AZ871" s="183">
        <f t="shared" si="422"/>
        <v>0</v>
      </c>
      <c r="BA871" s="183">
        <f t="shared" si="423"/>
        <v>0</v>
      </c>
      <c r="BB871" s="183">
        <f t="shared" si="424"/>
        <v>0</v>
      </c>
      <c r="BC871" s="184">
        <f t="shared" si="425"/>
        <v>1189</v>
      </c>
      <c r="BD871" s="184">
        <f t="shared" si="426"/>
        <v>0</v>
      </c>
      <c r="BE871" s="184">
        <f t="shared" si="427"/>
        <v>1412.2406000000001</v>
      </c>
      <c r="BF871" s="184">
        <f t="shared" si="428"/>
        <v>0</v>
      </c>
      <c r="BG871" s="102">
        <f t="shared" si="429"/>
        <v>0</v>
      </c>
      <c r="BH871" s="102">
        <f t="shared" si="430"/>
        <v>0</v>
      </c>
      <c r="BI871" s="102">
        <f t="shared" si="431"/>
        <v>0</v>
      </c>
      <c r="BJ871" s="102">
        <f t="shared" si="432"/>
        <v>1</v>
      </c>
      <c r="BK871" s="102">
        <f t="shared" si="433"/>
        <v>0</v>
      </c>
      <c r="BL871" s="102">
        <f t="shared" si="434"/>
        <v>0</v>
      </c>
      <c r="BN871" s="102"/>
    </row>
    <row r="872" spans="1:66" x14ac:dyDescent="0.25">
      <c r="A872" s="102" t="s">
        <v>17</v>
      </c>
      <c r="B872" s="102" t="s">
        <v>8</v>
      </c>
      <c r="C872" s="102" t="s">
        <v>8</v>
      </c>
      <c r="D872" s="102" t="s">
        <v>27</v>
      </c>
      <c r="E872" s="102" t="s">
        <v>1598</v>
      </c>
      <c r="F872" s="102" t="s">
        <v>1599</v>
      </c>
      <c r="G872" s="102">
        <v>1.254</v>
      </c>
      <c r="H872" s="102">
        <v>1</v>
      </c>
      <c r="I872" s="102">
        <v>1</v>
      </c>
      <c r="J872" s="167">
        <f>IFERROR(H872*VLOOKUP(A872, 'Advanced Parameters'!$B$7:$G$20, 6, FALSE)*VLOOKUP(A872, 'Growth Parameters'!$B$6:$H$19, 6, FALSE), 0)</f>
        <v>1</v>
      </c>
      <c r="K872" s="167">
        <f>IFERROR(IF('Advanced Parameters'!$C$5="n",'Raw Data'!I872*VLOOKUP(A872,'Advanced Parameters'!$B$7:$G$20,6,FALSE),J872*VLOOKUP(A872,'Advanced Parameters'!$B$7:$G$20,2,FALSE))*VLOOKUP(A872, 'Growth Parameters'!$B$6:$H$19, 6, FALSE), 0)</f>
        <v>1</v>
      </c>
      <c r="L872" s="167">
        <f t="shared" si="435"/>
        <v>0</v>
      </c>
      <c r="M872" s="168">
        <f>IFERROR(IF(G872="NA","NA",IF(G872&gt;'APC Parameters'!$K$6+VLOOKUP('Raw Data'!A872, 'APC Parameters'!$H$7:$L$20, 4, FALSE), 'APC Parameters'!$L$6+VLOOKUP('Raw Data'!A872, 'APC Parameters'!$H$7:$L$20, 5, FALSE), G872*('APC Parameters'!$J$6+VLOOKUP('Raw Data'!A872, 'APC Parameters'!$H$7:$L$20, 3, FALSE))+'APC Parameters'!$I$6+VLOOKUP('Raw Data'!A872, 'APC Parameters'!$H$7:$L$20, 2, FALSE))), 0)</f>
        <v>2037.2676000000001</v>
      </c>
      <c r="N872" s="168">
        <f t="shared" si="405"/>
        <v>2037.2676000000001</v>
      </c>
      <c r="O872" s="168">
        <f>IFERROR(IF(M872="NA",VLOOKUP(D872,'Internal Calculations'!$B$10:$C$11,2,FALSE), M872)*VLOOKUP(A872, 'Growth Parameters'!$B$6:$H$19, 7, FALSE), 0)</f>
        <v>2037.2676000000001</v>
      </c>
      <c r="P872" s="177">
        <f t="shared" si="406"/>
        <v>2037.2676000000001</v>
      </c>
      <c r="Q872" s="178">
        <f>IF('Funding Allocation Parameters'!$C$5="Basic Library Subsidy", MIN(O872*('Funding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MIN($O872*(VLOOKUP(CONCATENATE($A872, 'Funding Allocation Parameters'!$I$5), 'Library Subsidy Complex'!$C$2:$J$55, 2, FALSE)), VLOOKUP(CONCATENATE($A872, 'Funding Allocation Parameters'!$I$5), 'Library Subsidy Complex'!$C$2:$J$55, 4, FALSE)), 0)))))</f>
        <v>1189</v>
      </c>
      <c r="R872" s="178">
        <f>IF('Funding Allocation Parameters'!$C$5="Basic Library Subsidy", 0, IF('Funding Allocation Parameters'!$C$5="Grant funding",MIN(O872*('Funding Allocation Parameters'!$E$5), 'Funding Allocation Parameters'!$G$5), IF('Funding Allocation Parameters'!$C$5="Other author funding", 0, IF('Funding Allocation Parameters'!$C$5="Any discretionary funds (grants if available, other if no grants)", MIN(O872*('Funding Allocation Parameters'!$E$5), 'Funding Allocation Parameters'!$G$5), IF('Funding Allocation Parameters'!$C$5="Complex Library Subsidy", 0, 0)))))</f>
        <v>0</v>
      </c>
      <c r="S872" s="178">
        <f>IF('Funding Allocation Parameters'!$C$5="Basic Library Subsidy", 0, IF('Funding Allocation Parameters'!$C$5="Grant funding", 0, IF('Funding Allocation Parameters'!$C$5="Other author funding",  MIN(O872*('Funding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2" s="178">
        <f>IF('Funding Allocation Parameters'!$C$5="Basic Library Subsidy", MIN(O872*('Funding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MIN($O872*(VLOOKUP(CONCATENATE($A872, 'Funding Allocation Parameters'!$I$5), 'Library Subsidy Complex'!$C$2:$J$55, 6, FALSE)), VLOOKUP(CONCATENATE($A872, 'Funding Allocation Parameters'!$I$5), 'Library Subsidy Complex'!$C$2:$J$55, 8, FALSE)), 0)))))</f>
        <v>1189</v>
      </c>
      <c r="U872" s="178">
        <f>IF('Funding Allocation Parameters'!$C$5="Basic Library Subsidy", 0, IF('Funding Allocation Parameters'!$C$5="Grant funding", 0, IF('Funding Allocation Parameters'!$C$5="Other author funding",  MIN(O872*('Funding Allocation Parameters'!$E$5), 'Funding Allocation Parameters'!$G$5), IF('Funding Allocation Parameters'!$C$5="Any discretionary funds (grants if available, other if no grants)", MIN(O872*('Funding Allocation Parameters'!$E$5), 'Funding Allocation Parameters'!$G$5), IF('Funding Allocation Parameters'!$C$5="Complex Library Subsidy", 0, 0)))))</f>
        <v>0</v>
      </c>
      <c r="V872" s="177">
        <f t="shared" si="407"/>
        <v>848.26760000000013</v>
      </c>
      <c r="W872" s="177">
        <f t="shared" si="408"/>
        <v>848.26760000000013</v>
      </c>
      <c r="X872" s="179">
        <f>IF('Funding Allocation Parameters'!$C$6="Basic Library Subsidy", MIN(V872*'Funding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MIN(V872*VLOOKUP(CONCATENATE($A872, 'Funding Allocation Parameters'!$I$6), 'Library Subsidy Complex'!$C$2:$J$55, 2, FALSE), VLOOKUP(CONCATENATE($A872, 'Funding Allocation Parameters'!$I$6), 'Library Subsidy Complex'!$C$2:$J$55, 4, FALSE)), 0)))))</f>
        <v>0</v>
      </c>
      <c r="Y872" s="179">
        <f>IF('Funding Allocation Parameters'!$C$6="Basic Library Subsidy", 0, IF('Funding Allocation Parameters'!$C$6="Grant funding",MIN(V872*'Funding Allocation Parameters'!$E$6, 'Funding Allocation Parameters'!$G$6), IF('Funding Allocation Parameters'!$C$6="Other author funding", 0, IF('Funding Allocation Parameters'!$C$6="Any discretionary funds (grants if available, other if no grants)", MIN(V872*'Funding Allocation Parameters'!$E$6, 'Funding Allocation Parameters'!$G$6), IF('Funding Allocation Parameters'!$C$6="Complex Library Subsidy", 0, 0)))))</f>
        <v>848.26760000000013</v>
      </c>
      <c r="Z872" s="179">
        <f>IF('Funding Allocation Parameters'!$C$6="Basic Library Subsidy", 0, IF('Funding Allocation Parameters'!$C$6="Grant funding", 0, IF('Funding Allocation Parameters'!$C$6="Other author funding",  MIN(V872*'Funding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2" s="179">
        <f>IF('Funding Allocation Parameters'!$C$6="Basic Library Subsidy", MIN(W872*'Funding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MIN(W872*VLOOKUP(CONCATENATE($A872, 'Funding Allocation Parameters'!$I$6), 'Library Subsidy Complex'!$C$2:$J$55, 6, FALSE), VLOOKUP(CONCATENATE($A872, 'Funding Allocation Parameters'!$I$6), 'Library Subsidy Complex'!$C$2:$J$55, 8, FALSE)), 0)))))</f>
        <v>0</v>
      </c>
      <c r="AB872" s="179">
        <f>IF('Funding Allocation Parameters'!$C$6="Basic Library Subsidy", 0, IF('Funding Allocation Parameters'!$C$6="Grant funding", 0, IF('Funding Allocation Parameters'!$C$6="Other author funding",  MIN(W872*'Funding Allocation Parameters'!$E$6, 'Funding Allocation Parameters'!$G$6), IF('Funding Allocation Parameters'!$C$6="Any discretionary funds (grants if available, other if no grants)", MIN(W872*'Funding Allocation Parameters'!$E$6, 'Funding Allocation Parameters'!$G$6), IF('Funding Allocation Parameters'!$C$6="Complex Library Subsidy", 0, 0)))))</f>
        <v>848.26760000000013</v>
      </c>
      <c r="AC872" s="177">
        <f t="shared" si="409"/>
        <v>0</v>
      </c>
      <c r="AD872" s="177">
        <f t="shared" si="410"/>
        <v>0</v>
      </c>
      <c r="AE872" s="180">
        <f>IF('Funding Allocation Parameters'!$C$7="Basic Library Subsidy", MIN(AC872*'Funding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MIN(AC872*VLOOKUP(CONCATENATE($A872, 'Funding Allocation Parameters'!$I$7), 'Library Subsidy Complex'!$C$2:$J$55, 2, FALSE), VLOOKUP(CONCATENATE($A872, 'Funding Allocation Parameters'!$I$7), 'Library Subsidy Complex'!$C$2:$J$55, 4, FALSE)), 0)))))</f>
        <v>0</v>
      </c>
      <c r="AF872" s="180">
        <f>IF('Funding Allocation Parameters'!$C$7="Basic Library Subsidy", 0, IF('Funding Allocation Parameters'!$C$7="Grant funding",MIN(AC872*'Funding Allocation Parameters'!$E$7, 'Funding Allocation Parameters'!$G$7), IF('Funding Allocation Parameters'!$C$7="Other author funding", 0, IF('Funding Allocation Parameters'!$C$7="Any discretionary funds (grants if available, other if no grants)", MIN(AC872*'Funding Allocation Parameters'!$E$7, 'Funding Allocation Parameters'!$G$7), IF('Funding Allocation Parameters'!$C$7="Complex Library Subsidy", 0, 0)))))</f>
        <v>0</v>
      </c>
      <c r="AG872" s="180">
        <f>IF('Funding Allocation Parameters'!$C$7="Basic Library Subsidy", 0, IF('Funding Allocation Parameters'!$C$7="Grant funding", 0, IF('Funding Allocation Parameters'!$C$7="Other author funding",  MIN(AC872*'Funding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2" s="180">
        <f>IF('Funding Allocation Parameters'!$C$7="Basic Library Subsidy", MIN(AD872*'Funding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MIN(AD872*VLOOKUP(CONCATENATE($A872, 'Funding Allocation Parameters'!$I$7), 'Library Subsidy Complex'!$C$2:$J$55, 6, FALSE), VLOOKUP(CONCATENATE($A872, 'Funding Allocation Parameters'!$I$7), 'Library Subsidy Complex'!$C$2:$J$55, 8, FALSE)), 0)))))</f>
        <v>0</v>
      </c>
      <c r="AI872" s="180">
        <f>IF('Funding Allocation Parameters'!$C$7="Basic Library Subsidy", 0, IF('Funding Allocation Parameters'!$C$7="Grant funding", 0, IF('Funding Allocation Parameters'!$C$7="Other author funding",  MIN(AD872*'Funding Allocation Parameters'!$E$7, 'Funding Allocation Parameters'!$G$7), IF('Funding Allocation Parameters'!$C$7="Any discretionary funds (grants if available, other if no grants)", MIN(AD872*'Funding Allocation Parameters'!$E$7, 'Funding Allocation Parameters'!$G$7), IF('Funding Allocation Parameters'!$C$7="Complex Library Subsidy", 0, 0)))))</f>
        <v>0</v>
      </c>
      <c r="AJ872" s="177">
        <f t="shared" si="411"/>
        <v>0</v>
      </c>
      <c r="AK872" s="177">
        <f t="shared" si="412"/>
        <v>0</v>
      </c>
      <c r="AL872" s="181">
        <f>IF('Funding Allocation Parameters'!$C$8="Basic Library Subsidy", MIN(AJ872*'Funding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MIN(AJ872*VLOOKUP(CONCATENATE($A872, 'Funding Allocation Parameters'!$I$8), 'Library Subsidy Complex'!$C$2:$J$55, 2, FALSE), VLOOKUP(CONCATENATE($A872, 'Funding Allocation Parameters'!$I$8), 'Library Subsidy Complex'!$C$2:$J$55, 4, FALSE)), 0)))))</f>
        <v>0</v>
      </c>
      <c r="AM872" s="181">
        <f>IF('Funding Allocation Parameters'!$C$8="Basic Library Subsidy", 0, IF('Funding Allocation Parameters'!$C$8="Grant funding",MIN(AJ872*'Funding Allocation Parameters'!$E$8, 'Funding Allocation Parameters'!$G$8), IF('Funding Allocation Parameters'!$C$8="Other author funding", 0, IF('Funding Allocation Parameters'!$C$8="Any discretionary funds (grants if available, other if no grants)", MIN(AJ872*'Funding Allocation Parameters'!$E$8, 'Funding Allocation Parameters'!$G$8), IF('Funding Allocation Parameters'!$C$8="Complex Library Subsidy", 0, 0)))))</f>
        <v>0</v>
      </c>
      <c r="AN872" s="181">
        <f>IF('Funding Allocation Parameters'!$C$8="Basic Library Subsidy", 0, IF('Funding Allocation Parameters'!$C$8="Grant funding", 0, IF('Funding Allocation Parameters'!$C$8="Other author funding",  MIN(AJ872*'Funding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2" s="181">
        <f>IF('Funding Allocation Parameters'!$C$8="Basic Library Subsidy", MIN(AK872*'Funding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MIN(AK872*VLOOKUP(CONCATENATE($A872, 'Funding Allocation Parameters'!$I$8), 'Library Subsidy Complex'!$C$2:$J$55, 6, FALSE), VLOOKUP(CONCATENATE($A872, 'Funding Allocation Parameters'!$I$8), 'Library Subsidy Complex'!$C$2:$J$55, 8, FALSE)), 0)))))</f>
        <v>0</v>
      </c>
      <c r="AP872" s="181">
        <f>IF('Funding Allocation Parameters'!$C$8="Basic Library Subsidy", 0, IF('Funding Allocation Parameters'!$C$8="Grant funding", 0, IF('Funding Allocation Parameters'!$C$8="Other author funding",  MIN(AK872*'Funding Allocation Parameters'!$E$8, 'Funding Allocation Parameters'!$G$8), IF('Funding Allocation Parameters'!$C$8="Any discretionary funds (grants if available, other if no grants)", MIN(AK872*'Funding Allocation Parameters'!$E$8, 'Funding Allocation Parameters'!$G$8), IF('Funding Allocation Parameters'!$C$8="Complex Library Subsidy", 0, 0)))))</f>
        <v>0</v>
      </c>
      <c r="AQ872" s="177">
        <f t="shared" si="413"/>
        <v>0</v>
      </c>
      <c r="AR872" s="177">
        <f t="shared" si="414"/>
        <v>0</v>
      </c>
      <c r="AS872" s="182">
        <f t="shared" si="415"/>
        <v>1189</v>
      </c>
      <c r="AT872" s="182">
        <f t="shared" si="416"/>
        <v>848.26760000000013</v>
      </c>
      <c r="AU872" s="182">
        <f t="shared" si="417"/>
        <v>0</v>
      </c>
      <c r="AV872" s="182">
        <f t="shared" si="418"/>
        <v>1189</v>
      </c>
      <c r="AW872" s="182">
        <f t="shared" si="419"/>
        <v>848.26760000000013</v>
      </c>
      <c r="AX872" s="183">
        <f t="shared" si="420"/>
        <v>1189</v>
      </c>
      <c r="AY872" s="183">
        <f t="shared" si="421"/>
        <v>848.26760000000013</v>
      </c>
      <c r="AZ872" s="183">
        <f t="shared" si="422"/>
        <v>0</v>
      </c>
      <c r="BA872" s="183">
        <f t="shared" si="423"/>
        <v>0</v>
      </c>
      <c r="BB872" s="183">
        <f t="shared" si="424"/>
        <v>0</v>
      </c>
      <c r="BC872" s="184">
        <f t="shared" si="425"/>
        <v>1189</v>
      </c>
      <c r="BD872" s="184">
        <f t="shared" si="426"/>
        <v>0</v>
      </c>
      <c r="BE872" s="184">
        <f t="shared" si="427"/>
        <v>848.26760000000013</v>
      </c>
      <c r="BF872" s="184">
        <f t="shared" si="428"/>
        <v>0</v>
      </c>
      <c r="BG872" s="102">
        <f t="shared" si="429"/>
        <v>0</v>
      </c>
      <c r="BH872" s="102">
        <f t="shared" si="430"/>
        <v>0</v>
      </c>
      <c r="BI872" s="102">
        <f t="shared" si="431"/>
        <v>0</v>
      </c>
      <c r="BJ872" s="102">
        <f t="shared" si="432"/>
        <v>1</v>
      </c>
      <c r="BK872" s="102">
        <f t="shared" si="433"/>
        <v>0</v>
      </c>
      <c r="BL872" s="102">
        <f t="shared" si="434"/>
        <v>0</v>
      </c>
      <c r="BN872" s="102"/>
    </row>
    <row r="873" spans="1:66" x14ac:dyDescent="0.25">
      <c r="A873" s="102" t="s">
        <v>26</v>
      </c>
      <c r="B873" s="102" t="s">
        <v>8</v>
      </c>
      <c r="C873" s="102" t="s">
        <v>8</v>
      </c>
      <c r="D873" s="102" t="s">
        <v>27</v>
      </c>
      <c r="E873" s="102" t="s">
        <v>1167</v>
      </c>
      <c r="F873" s="102" t="s">
        <v>1600</v>
      </c>
      <c r="G873" s="102">
        <v>1.224</v>
      </c>
      <c r="H873" s="102">
        <v>1</v>
      </c>
      <c r="I873" s="102">
        <v>0.41699999999999998</v>
      </c>
      <c r="J873" s="167">
        <f>IFERROR(H873*VLOOKUP(A873, 'Advanced Parameters'!$B$7:$G$20, 6, FALSE)*VLOOKUP(A873, 'Growth Parameters'!$B$6:$H$19, 6, FALSE), 0)</f>
        <v>1</v>
      </c>
      <c r="K873" s="167">
        <f>IFERROR(IF('Advanced Parameters'!$C$5="n",'Raw Data'!I873*VLOOKUP(A873,'Advanced Parameters'!$B$7:$G$20,6,FALSE),J873*VLOOKUP(A873,'Advanced Parameters'!$B$7:$G$20,2,FALSE))*VLOOKUP(A873, 'Growth Parameters'!$B$6:$H$19, 6, FALSE), 0)</f>
        <v>0.41699999999999998</v>
      </c>
      <c r="L873" s="167">
        <f t="shared" si="435"/>
        <v>0.58299999999999996</v>
      </c>
      <c r="M873" s="168">
        <f>IFERROR(IF(G873="NA","NA",IF(G873&gt;'APC Parameters'!$K$6+VLOOKUP('Raw Data'!A873, 'APC Parameters'!$H$7:$L$20, 4, FALSE), 'APC Parameters'!$L$6+VLOOKUP('Raw Data'!A873, 'APC Parameters'!$H$7:$L$20, 5, FALSE), G873*('APC Parameters'!$J$6+VLOOKUP('Raw Data'!A873, 'APC Parameters'!$H$7:$L$20, 3, FALSE))+'APC Parameters'!$I$6+VLOOKUP('Raw Data'!A873, 'APC Parameters'!$H$7:$L$20, 2, FALSE))), 0)</f>
        <v>2015.9856</v>
      </c>
      <c r="N873" s="168">
        <f t="shared" si="405"/>
        <v>2015.9856</v>
      </c>
      <c r="O873" s="168">
        <f>IFERROR(IF(M873="NA",VLOOKUP(D873,'Internal Calculations'!$B$10:$C$11,2,FALSE), M873)*VLOOKUP(A873, 'Growth Parameters'!$B$6:$H$19, 7, FALSE), 0)</f>
        <v>2015.9856</v>
      </c>
      <c r="P873" s="177">
        <f t="shared" si="406"/>
        <v>2015.9856</v>
      </c>
      <c r="Q873" s="178">
        <f>IF('Funding Allocation Parameters'!$C$5="Basic Library Subsidy", MIN(O873*('Funding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MIN($O873*(VLOOKUP(CONCATENATE($A873, 'Funding Allocation Parameters'!$I$5), 'Library Subsidy Complex'!$C$2:$J$55, 2, FALSE)), VLOOKUP(CONCATENATE($A873, 'Funding Allocation Parameters'!$I$5), 'Library Subsidy Complex'!$C$2:$J$55, 4, FALSE)), 0)))))</f>
        <v>1189</v>
      </c>
      <c r="R873" s="178">
        <f>IF('Funding Allocation Parameters'!$C$5="Basic Library Subsidy", 0, IF('Funding Allocation Parameters'!$C$5="Grant funding",MIN(O873*('Funding Allocation Parameters'!$E$5), 'Funding Allocation Parameters'!$G$5), IF('Funding Allocation Parameters'!$C$5="Other author funding", 0, IF('Funding Allocation Parameters'!$C$5="Any discretionary funds (grants if available, other if no grants)", MIN(O873*('Funding Allocation Parameters'!$E$5), 'Funding Allocation Parameters'!$G$5), IF('Funding Allocation Parameters'!$C$5="Complex Library Subsidy", 0, 0)))))</f>
        <v>0</v>
      </c>
      <c r="S873" s="178">
        <f>IF('Funding Allocation Parameters'!$C$5="Basic Library Subsidy", 0, IF('Funding Allocation Parameters'!$C$5="Grant funding", 0, IF('Funding Allocation Parameters'!$C$5="Other author funding",  MIN(O873*('Funding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3" s="178">
        <f>IF('Funding Allocation Parameters'!$C$5="Basic Library Subsidy", MIN(O873*('Funding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MIN($O873*(VLOOKUP(CONCATENATE($A873, 'Funding Allocation Parameters'!$I$5), 'Library Subsidy Complex'!$C$2:$J$55, 6, FALSE)), VLOOKUP(CONCATENATE($A873, 'Funding Allocation Parameters'!$I$5), 'Library Subsidy Complex'!$C$2:$J$55, 8, FALSE)), 0)))))</f>
        <v>1189</v>
      </c>
      <c r="U873" s="178">
        <f>IF('Funding Allocation Parameters'!$C$5="Basic Library Subsidy", 0, IF('Funding Allocation Parameters'!$C$5="Grant funding", 0, IF('Funding Allocation Parameters'!$C$5="Other author funding",  MIN(O873*('Funding Allocation Parameters'!$E$5), 'Funding Allocation Parameters'!$G$5), IF('Funding Allocation Parameters'!$C$5="Any discretionary funds (grants if available, other if no grants)", MIN(O873*('Funding Allocation Parameters'!$E$5), 'Funding Allocation Parameters'!$G$5), IF('Funding Allocation Parameters'!$C$5="Complex Library Subsidy", 0, 0)))))</f>
        <v>0</v>
      </c>
      <c r="V873" s="177">
        <f t="shared" si="407"/>
        <v>826.98559999999998</v>
      </c>
      <c r="W873" s="177">
        <f t="shared" si="408"/>
        <v>826.98559999999998</v>
      </c>
      <c r="X873" s="179">
        <f>IF('Funding Allocation Parameters'!$C$6="Basic Library Subsidy", MIN(V873*'Funding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MIN(V873*VLOOKUP(CONCATENATE($A873, 'Funding Allocation Parameters'!$I$6), 'Library Subsidy Complex'!$C$2:$J$55, 2, FALSE), VLOOKUP(CONCATENATE($A873, 'Funding Allocation Parameters'!$I$6), 'Library Subsidy Complex'!$C$2:$J$55, 4, FALSE)), 0)))))</f>
        <v>0</v>
      </c>
      <c r="Y873" s="179">
        <f>IF('Funding Allocation Parameters'!$C$6="Basic Library Subsidy", 0, IF('Funding Allocation Parameters'!$C$6="Grant funding",MIN(V873*'Funding Allocation Parameters'!$E$6, 'Funding Allocation Parameters'!$G$6), IF('Funding Allocation Parameters'!$C$6="Other author funding", 0, IF('Funding Allocation Parameters'!$C$6="Any discretionary funds (grants if available, other if no grants)", MIN(V873*'Funding Allocation Parameters'!$E$6, 'Funding Allocation Parameters'!$G$6), IF('Funding Allocation Parameters'!$C$6="Complex Library Subsidy", 0, 0)))))</f>
        <v>826.98559999999998</v>
      </c>
      <c r="Z873" s="179">
        <f>IF('Funding Allocation Parameters'!$C$6="Basic Library Subsidy", 0, IF('Funding Allocation Parameters'!$C$6="Grant funding", 0, IF('Funding Allocation Parameters'!$C$6="Other author funding",  MIN(V873*'Funding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3" s="179">
        <f>IF('Funding Allocation Parameters'!$C$6="Basic Library Subsidy", MIN(W873*'Funding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MIN(W873*VLOOKUP(CONCATENATE($A873, 'Funding Allocation Parameters'!$I$6), 'Library Subsidy Complex'!$C$2:$J$55, 6, FALSE), VLOOKUP(CONCATENATE($A873, 'Funding Allocation Parameters'!$I$6), 'Library Subsidy Complex'!$C$2:$J$55, 8, FALSE)), 0)))))</f>
        <v>0</v>
      </c>
      <c r="AB873" s="179">
        <f>IF('Funding Allocation Parameters'!$C$6="Basic Library Subsidy", 0, IF('Funding Allocation Parameters'!$C$6="Grant funding", 0, IF('Funding Allocation Parameters'!$C$6="Other author funding",  MIN(W873*'Funding Allocation Parameters'!$E$6, 'Funding Allocation Parameters'!$G$6), IF('Funding Allocation Parameters'!$C$6="Any discretionary funds (grants if available, other if no grants)", MIN(W873*'Funding Allocation Parameters'!$E$6, 'Funding Allocation Parameters'!$G$6), IF('Funding Allocation Parameters'!$C$6="Complex Library Subsidy", 0, 0)))))</f>
        <v>826.98559999999998</v>
      </c>
      <c r="AC873" s="177">
        <f t="shared" si="409"/>
        <v>0</v>
      </c>
      <c r="AD873" s="177">
        <f t="shared" si="410"/>
        <v>0</v>
      </c>
      <c r="AE873" s="180">
        <f>IF('Funding Allocation Parameters'!$C$7="Basic Library Subsidy", MIN(AC873*'Funding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MIN(AC873*VLOOKUP(CONCATENATE($A873, 'Funding Allocation Parameters'!$I$7), 'Library Subsidy Complex'!$C$2:$J$55, 2, FALSE), VLOOKUP(CONCATENATE($A873, 'Funding Allocation Parameters'!$I$7), 'Library Subsidy Complex'!$C$2:$J$55, 4, FALSE)), 0)))))</f>
        <v>0</v>
      </c>
      <c r="AF873" s="180">
        <f>IF('Funding Allocation Parameters'!$C$7="Basic Library Subsidy", 0, IF('Funding Allocation Parameters'!$C$7="Grant funding",MIN(AC873*'Funding Allocation Parameters'!$E$7, 'Funding Allocation Parameters'!$G$7), IF('Funding Allocation Parameters'!$C$7="Other author funding", 0, IF('Funding Allocation Parameters'!$C$7="Any discretionary funds (grants if available, other if no grants)", MIN(AC873*'Funding Allocation Parameters'!$E$7, 'Funding Allocation Parameters'!$G$7), IF('Funding Allocation Parameters'!$C$7="Complex Library Subsidy", 0, 0)))))</f>
        <v>0</v>
      </c>
      <c r="AG873" s="180">
        <f>IF('Funding Allocation Parameters'!$C$7="Basic Library Subsidy", 0, IF('Funding Allocation Parameters'!$C$7="Grant funding", 0, IF('Funding Allocation Parameters'!$C$7="Other author funding",  MIN(AC873*'Funding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3" s="180">
        <f>IF('Funding Allocation Parameters'!$C$7="Basic Library Subsidy", MIN(AD873*'Funding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MIN(AD873*VLOOKUP(CONCATENATE($A873, 'Funding Allocation Parameters'!$I$7), 'Library Subsidy Complex'!$C$2:$J$55, 6, FALSE), VLOOKUP(CONCATENATE($A873, 'Funding Allocation Parameters'!$I$7), 'Library Subsidy Complex'!$C$2:$J$55, 8, FALSE)), 0)))))</f>
        <v>0</v>
      </c>
      <c r="AI873" s="180">
        <f>IF('Funding Allocation Parameters'!$C$7="Basic Library Subsidy", 0, IF('Funding Allocation Parameters'!$C$7="Grant funding", 0, IF('Funding Allocation Parameters'!$C$7="Other author funding",  MIN(AD873*'Funding Allocation Parameters'!$E$7, 'Funding Allocation Parameters'!$G$7), IF('Funding Allocation Parameters'!$C$7="Any discretionary funds (grants if available, other if no grants)", MIN(AD873*'Funding Allocation Parameters'!$E$7, 'Funding Allocation Parameters'!$G$7), IF('Funding Allocation Parameters'!$C$7="Complex Library Subsidy", 0, 0)))))</f>
        <v>0</v>
      </c>
      <c r="AJ873" s="177">
        <f t="shared" si="411"/>
        <v>0</v>
      </c>
      <c r="AK873" s="177">
        <f t="shared" si="412"/>
        <v>0</v>
      </c>
      <c r="AL873" s="181">
        <f>IF('Funding Allocation Parameters'!$C$8="Basic Library Subsidy", MIN(AJ873*'Funding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MIN(AJ873*VLOOKUP(CONCATENATE($A873, 'Funding Allocation Parameters'!$I$8), 'Library Subsidy Complex'!$C$2:$J$55, 2, FALSE), VLOOKUP(CONCATENATE($A873, 'Funding Allocation Parameters'!$I$8), 'Library Subsidy Complex'!$C$2:$J$55, 4, FALSE)), 0)))))</f>
        <v>0</v>
      </c>
      <c r="AM873" s="181">
        <f>IF('Funding Allocation Parameters'!$C$8="Basic Library Subsidy", 0, IF('Funding Allocation Parameters'!$C$8="Grant funding",MIN(AJ873*'Funding Allocation Parameters'!$E$8, 'Funding Allocation Parameters'!$G$8), IF('Funding Allocation Parameters'!$C$8="Other author funding", 0, IF('Funding Allocation Parameters'!$C$8="Any discretionary funds (grants if available, other if no grants)", MIN(AJ873*'Funding Allocation Parameters'!$E$8, 'Funding Allocation Parameters'!$G$8), IF('Funding Allocation Parameters'!$C$8="Complex Library Subsidy", 0, 0)))))</f>
        <v>0</v>
      </c>
      <c r="AN873" s="181">
        <f>IF('Funding Allocation Parameters'!$C$8="Basic Library Subsidy", 0, IF('Funding Allocation Parameters'!$C$8="Grant funding", 0, IF('Funding Allocation Parameters'!$C$8="Other author funding",  MIN(AJ873*'Funding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3" s="181">
        <f>IF('Funding Allocation Parameters'!$C$8="Basic Library Subsidy", MIN(AK873*'Funding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MIN(AK873*VLOOKUP(CONCATENATE($A873, 'Funding Allocation Parameters'!$I$8), 'Library Subsidy Complex'!$C$2:$J$55, 6, FALSE), VLOOKUP(CONCATENATE($A873, 'Funding Allocation Parameters'!$I$8), 'Library Subsidy Complex'!$C$2:$J$55, 8, FALSE)), 0)))))</f>
        <v>0</v>
      </c>
      <c r="AP873" s="181">
        <f>IF('Funding Allocation Parameters'!$C$8="Basic Library Subsidy", 0, IF('Funding Allocation Parameters'!$C$8="Grant funding", 0, IF('Funding Allocation Parameters'!$C$8="Other author funding",  MIN(AK873*'Funding Allocation Parameters'!$E$8, 'Funding Allocation Parameters'!$G$8), IF('Funding Allocation Parameters'!$C$8="Any discretionary funds (grants if available, other if no grants)", MIN(AK873*'Funding Allocation Parameters'!$E$8, 'Funding Allocation Parameters'!$G$8), IF('Funding Allocation Parameters'!$C$8="Complex Library Subsidy", 0, 0)))))</f>
        <v>0</v>
      </c>
      <c r="AQ873" s="177">
        <f t="shared" si="413"/>
        <v>0</v>
      </c>
      <c r="AR873" s="177">
        <f t="shared" si="414"/>
        <v>0</v>
      </c>
      <c r="AS873" s="182">
        <f t="shared" si="415"/>
        <v>1189</v>
      </c>
      <c r="AT873" s="182">
        <f t="shared" si="416"/>
        <v>826.98559999999998</v>
      </c>
      <c r="AU873" s="182">
        <f t="shared" si="417"/>
        <v>0</v>
      </c>
      <c r="AV873" s="182">
        <f t="shared" si="418"/>
        <v>1189</v>
      </c>
      <c r="AW873" s="182">
        <f t="shared" si="419"/>
        <v>826.98559999999998</v>
      </c>
      <c r="AX873" s="183">
        <f t="shared" si="420"/>
        <v>495.81299999999999</v>
      </c>
      <c r="AY873" s="183">
        <f t="shared" si="421"/>
        <v>344.85299519999995</v>
      </c>
      <c r="AZ873" s="183">
        <f t="shared" si="422"/>
        <v>0</v>
      </c>
      <c r="BA873" s="183">
        <f t="shared" si="423"/>
        <v>693.18700000000001</v>
      </c>
      <c r="BB873" s="183">
        <f t="shared" si="424"/>
        <v>482.13260479999997</v>
      </c>
      <c r="BC873" s="184">
        <f t="shared" si="425"/>
        <v>1189</v>
      </c>
      <c r="BD873" s="184">
        <f t="shared" si="426"/>
        <v>0</v>
      </c>
      <c r="BE873" s="184">
        <f t="shared" si="427"/>
        <v>344.85299519999995</v>
      </c>
      <c r="BF873" s="184">
        <f t="shared" si="428"/>
        <v>482.13260479999997</v>
      </c>
      <c r="BG873" s="102">
        <f t="shared" si="429"/>
        <v>0</v>
      </c>
      <c r="BH873" s="102">
        <f t="shared" si="430"/>
        <v>0</v>
      </c>
      <c r="BI873" s="102">
        <f t="shared" si="431"/>
        <v>0</v>
      </c>
      <c r="BJ873" s="102">
        <f t="shared" si="432"/>
        <v>0.41699999999999998</v>
      </c>
      <c r="BK873" s="102">
        <f t="shared" si="433"/>
        <v>0.58299999999999996</v>
      </c>
      <c r="BL873" s="102">
        <f t="shared" si="434"/>
        <v>0</v>
      </c>
      <c r="BN873" s="102"/>
    </row>
    <row r="874" spans="1:66" x14ac:dyDescent="0.25">
      <c r="A874" s="102" t="s">
        <v>24</v>
      </c>
      <c r="B874" s="102" t="s">
        <v>8</v>
      </c>
      <c r="C874" s="102" t="s">
        <v>8</v>
      </c>
      <c r="D874" s="102" t="s">
        <v>27</v>
      </c>
      <c r="E874" s="102" t="s">
        <v>269</v>
      </c>
      <c r="F874" s="102" t="s">
        <v>1601</v>
      </c>
      <c r="G874" s="102">
        <v>1.633</v>
      </c>
      <c r="H874" s="102">
        <v>1</v>
      </c>
      <c r="I874" s="102">
        <v>1</v>
      </c>
      <c r="J874" s="167">
        <f>IFERROR(H874*VLOOKUP(A874, 'Advanced Parameters'!$B$7:$G$20, 6, FALSE)*VLOOKUP(A874, 'Growth Parameters'!$B$6:$H$19, 6, FALSE), 0)</f>
        <v>1</v>
      </c>
      <c r="K874" s="167">
        <f>IFERROR(IF('Advanced Parameters'!$C$5="n",'Raw Data'!I874*VLOOKUP(A874,'Advanced Parameters'!$B$7:$G$20,6,FALSE),J874*VLOOKUP(A874,'Advanced Parameters'!$B$7:$G$20,2,FALSE))*VLOOKUP(A874, 'Growth Parameters'!$B$6:$H$19, 6, FALSE), 0)</f>
        <v>1</v>
      </c>
      <c r="L874" s="167">
        <f t="shared" si="435"/>
        <v>0</v>
      </c>
      <c r="M874" s="168">
        <f>IFERROR(IF(G874="NA","NA",IF(G874&gt;'APC Parameters'!$K$6+VLOOKUP('Raw Data'!A874, 'APC Parameters'!$H$7:$L$20, 4, FALSE), 'APC Parameters'!$L$6+VLOOKUP('Raw Data'!A874, 'APC Parameters'!$H$7:$L$20, 5, FALSE), G874*('APC Parameters'!$J$6+VLOOKUP('Raw Data'!A874, 'APC Parameters'!$H$7:$L$20, 3, FALSE))+'APC Parameters'!$I$6+VLOOKUP('Raw Data'!A874, 'APC Parameters'!$H$7:$L$20, 2, FALSE))), 0)</f>
        <v>2306.1302000000001</v>
      </c>
      <c r="N874" s="168">
        <f t="shared" si="405"/>
        <v>2306.1302000000001</v>
      </c>
      <c r="O874" s="168">
        <f>IFERROR(IF(M874="NA",VLOOKUP(D874,'Internal Calculations'!$B$10:$C$11,2,FALSE), M874)*VLOOKUP(A874, 'Growth Parameters'!$B$6:$H$19, 7, FALSE), 0)</f>
        <v>2306.1302000000001</v>
      </c>
      <c r="P874" s="177">
        <f t="shared" si="406"/>
        <v>2306.1302000000001</v>
      </c>
      <c r="Q874" s="178">
        <f>IF('Funding Allocation Parameters'!$C$5="Basic Library Subsidy", MIN(O874*('Funding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MIN($O874*(VLOOKUP(CONCATENATE($A874, 'Funding Allocation Parameters'!$I$5), 'Library Subsidy Complex'!$C$2:$J$55, 2, FALSE)), VLOOKUP(CONCATENATE($A874, 'Funding Allocation Parameters'!$I$5), 'Library Subsidy Complex'!$C$2:$J$55, 4, FALSE)), 0)))))</f>
        <v>1189</v>
      </c>
      <c r="R874" s="178">
        <f>IF('Funding Allocation Parameters'!$C$5="Basic Library Subsidy", 0, IF('Funding Allocation Parameters'!$C$5="Grant funding",MIN(O874*('Funding Allocation Parameters'!$E$5), 'Funding Allocation Parameters'!$G$5), IF('Funding Allocation Parameters'!$C$5="Other author funding", 0, IF('Funding Allocation Parameters'!$C$5="Any discretionary funds (grants if available, other if no grants)", MIN(O874*('Funding Allocation Parameters'!$E$5), 'Funding Allocation Parameters'!$G$5), IF('Funding Allocation Parameters'!$C$5="Complex Library Subsidy", 0, 0)))))</f>
        <v>0</v>
      </c>
      <c r="S874" s="178">
        <f>IF('Funding Allocation Parameters'!$C$5="Basic Library Subsidy", 0, IF('Funding Allocation Parameters'!$C$5="Grant funding", 0, IF('Funding Allocation Parameters'!$C$5="Other author funding",  MIN(O874*('Funding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4" s="178">
        <f>IF('Funding Allocation Parameters'!$C$5="Basic Library Subsidy", MIN(O874*('Funding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MIN($O874*(VLOOKUP(CONCATENATE($A874, 'Funding Allocation Parameters'!$I$5), 'Library Subsidy Complex'!$C$2:$J$55, 6, FALSE)), VLOOKUP(CONCATENATE($A874, 'Funding Allocation Parameters'!$I$5), 'Library Subsidy Complex'!$C$2:$J$55, 8, FALSE)), 0)))))</f>
        <v>1189</v>
      </c>
      <c r="U874" s="178">
        <f>IF('Funding Allocation Parameters'!$C$5="Basic Library Subsidy", 0, IF('Funding Allocation Parameters'!$C$5="Grant funding", 0, IF('Funding Allocation Parameters'!$C$5="Other author funding",  MIN(O874*('Funding Allocation Parameters'!$E$5), 'Funding Allocation Parameters'!$G$5), IF('Funding Allocation Parameters'!$C$5="Any discretionary funds (grants if available, other if no grants)", MIN(O874*('Funding Allocation Parameters'!$E$5), 'Funding Allocation Parameters'!$G$5), IF('Funding Allocation Parameters'!$C$5="Complex Library Subsidy", 0, 0)))))</f>
        <v>0</v>
      </c>
      <c r="V874" s="177">
        <f t="shared" si="407"/>
        <v>1117.1302000000001</v>
      </c>
      <c r="W874" s="177">
        <f t="shared" si="408"/>
        <v>1117.1302000000001</v>
      </c>
      <c r="X874" s="179">
        <f>IF('Funding Allocation Parameters'!$C$6="Basic Library Subsidy", MIN(V874*'Funding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MIN(V874*VLOOKUP(CONCATENATE($A874, 'Funding Allocation Parameters'!$I$6), 'Library Subsidy Complex'!$C$2:$J$55, 2, FALSE), VLOOKUP(CONCATENATE($A874, 'Funding Allocation Parameters'!$I$6), 'Library Subsidy Complex'!$C$2:$J$55, 4, FALSE)), 0)))))</f>
        <v>0</v>
      </c>
      <c r="Y874" s="179">
        <f>IF('Funding Allocation Parameters'!$C$6="Basic Library Subsidy", 0, IF('Funding Allocation Parameters'!$C$6="Grant funding",MIN(V874*'Funding Allocation Parameters'!$E$6, 'Funding Allocation Parameters'!$G$6), IF('Funding Allocation Parameters'!$C$6="Other author funding", 0, IF('Funding Allocation Parameters'!$C$6="Any discretionary funds (grants if available, other if no grants)", MIN(V874*'Funding Allocation Parameters'!$E$6, 'Funding Allocation Parameters'!$G$6), IF('Funding Allocation Parameters'!$C$6="Complex Library Subsidy", 0, 0)))))</f>
        <v>1117.1302000000001</v>
      </c>
      <c r="Z874" s="179">
        <f>IF('Funding Allocation Parameters'!$C$6="Basic Library Subsidy", 0, IF('Funding Allocation Parameters'!$C$6="Grant funding", 0, IF('Funding Allocation Parameters'!$C$6="Other author funding",  MIN(V874*'Funding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4" s="179">
        <f>IF('Funding Allocation Parameters'!$C$6="Basic Library Subsidy", MIN(W874*'Funding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MIN(W874*VLOOKUP(CONCATENATE($A874, 'Funding Allocation Parameters'!$I$6), 'Library Subsidy Complex'!$C$2:$J$55, 6, FALSE), VLOOKUP(CONCATENATE($A874, 'Funding Allocation Parameters'!$I$6), 'Library Subsidy Complex'!$C$2:$J$55, 8, FALSE)), 0)))))</f>
        <v>0</v>
      </c>
      <c r="AB874" s="179">
        <f>IF('Funding Allocation Parameters'!$C$6="Basic Library Subsidy", 0, IF('Funding Allocation Parameters'!$C$6="Grant funding", 0, IF('Funding Allocation Parameters'!$C$6="Other author funding",  MIN(W874*'Funding Allocation Parameters'!$E$6, 'Funding Allocation Parameters'!$G$6), IF('Funding Allocation Parameters'!$C$6="Any discretionary funds (grants if available, other if no grants)", MIN(W874*'Funding Allocation Parameters'!$E$6, 'Funding Allocation Parameters'!$G$6), IF('Funding Allocation Parameters'!$C$6="Complex Library Subsidy", 0, 0)))))</f>
        <v>1117.1302000000001</v>
      </c>
      <c r="AC874" s="177">
        <f t="shared" si="409"/>
        <v>0</v>
      </c>
      <c r="AD874" s="177">
        <f t="shared" si="410"/>
        <v>0</v>
      </c>
      <c r="AE874" s="180">
        <f>IF('Funding Allocation Parameters'!$C$7="Basic Library Subsidy", MIN(AC874*'Funding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MIN(AC874*VLOOKUP(CONCATENATE($A874, 'Funding Allocation Parameters'!$I$7), 'Library Subsidy Complex'!$C$2:$J$55, 2, FALSE), VLOOKUP(CONCATENATE($A874, 'Funding Allocation Parameters'!$I$7), 'Library Subsidy Complex'!$C$2:$J$55, 4, FALSE)), 0)))))</f>
        <v>0</v>
      </c>
      <c r="AF874" s="180">
        <f>IF('Funding Allocation Parameters'!$C$7="Basic Library Subsidy", 0, IF('Funding Allocation Parameters'!$C$7="Grant funding",MIN(AC874*'Funding Allocation Parameters'!$E$7, 'Funding Allocation Parameters'!$G$7), IF('Funding Allocation Parameters'!$C$7="Other author funding", 0, IF('Funding Allocation Parameters'!$C$7="Any discretionary funds (grants if available, other if no grants)", MIN(AC874*'Funding Allocation Parameters'!$E$7, 'Funding Allocation Parameters'!$G$7), IF('Funding Allocation Parameters'!$C$7="Complex Library Subsidy", 0, 0)))))</f>
        <v>0</v>
      </c>
      <c r="AG874" s="180">
        <f>IF('Funding Allocation Parameters'!$C$7="Basic Library Subsidy", 0, IF('Funding Allocation Parameters'!$C$7="Grant funding", 0, IF('Funding Allocation Parameters'!$C$7="Other author funding",  MIN(AC874*'Funding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4" s="180">
        <f>IF('Funding Allocation Parameters'!$C$7="Basic Library Subsidy", MIN(AD874*'Funding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MIN(AD874*VLOOKUP(CONCATENATE($A874, 'Funding Allocation Parameters'!$I$7), 'Library Subsidy Complex'!$C$2:$J$55, 6, FALSE), VLOOKUP(CONCATENATE($A874, 'Funding Allocation Parameters'!$I$7), 'Library Subsidy Complex'!$C$2:$J$55, 8, FALSE)), 0)))))</f>
        <v>0</v>
      </c>
      <c r="AI874" s="180">
        <f>IF('Funding Allocation Parameters'!$C$7="Basic Library Subsidy", 0, IF('Funding Allocation Parameters'!$C$7="Grant funding", 0, IF('Funding Allocation Parameters'!$C$7="Other author funding",  MIN(AD874*'Funding Allocation Parameters'!$E$7, 'Funding Allocation Parameters'!$G$7), IF('Funding Allocation Parameters'!$C$7="Any discretionary funds (grants if available, other if no grants)", MIN(AD874*'Funding Allocation Parameters'!$E$7, 'Funding Allocation Parameters'!$G$7), IF('Funding Allocation Parameters'!$C$7="Complex Library Subsidy", 0, 0)))))</f>
        <v>0</v>
      </c>
      <c r="AJ874" s="177">
        <f t="shared" si="411"/>
        <v>0</v>
      </c>
      <c r="AK874" s="177">
        <f t="shared" si="412"/>
        <v>0</v>
      </c>
      <c r="AL874" s="181">
        <f>IF('Funding Allocation Parameters'!$C$8="Basic Library Subsidy", MIN(AJ874*'Funding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MIN(AJ874*VLOOKUP(CONCATENATE($A874, 'Funding Allocation Parameters'!$I$8), 'Library Subsidy Complex'!$C$2:$J$55, 2, FALSE), VLOOKUP(CONCATENATE($A874, 'Funding Allocation Parameters'!$I$8), 'Library Subsidy Complex'!$C$2:$J$55, 4, FALSE)), 0)))))</f>
        <v>0</v>
      </c>
      <c r="AM874" s="181">
        <f>IF('Funding Allocation Parameters'!$C$8="Basic Library Subsidy", 0, IF('Funding Allocation Parameters'!$C$8="Grant funding",MIN(AJ874*'Funding Allocation Parameters'!$E$8, 'Funding Allocation Parameters'!$G$8), IF('Funding Allocation Parameters'!$C$8="Other author funding", 0, IF('Funding Allocation Parameters'!$C$8="Any discretionary funds (grants if available, other if no grants)", MIN(AJ874*'Funding Allocation Parameters'!$E$8, 'Funding Allocation Parameters'!$G$8), IF('Funding Allocation Parameters'!$C$8="Complex Library Subsidy", 0, 0)))))</f>
        <v>0</v>
      </c>
      <c r="AN874" s="181">
        <f>IF('Funding Allocation Parameters'!$C$8="Basic Library Subsidy", 0, IF('Funding Allocation Parameters'!$C$8="Grant funding", 0, IF('Funding Allocation Parameters'!$C$8="Other author funding",  MIN(AJ874*'Funding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4" s="181">
        <f>IF('Funding Allocation Parameters'!$C$8="Basic Library Subsidy", MIN(AK874*'Funding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MIN(AK874*VLOOKUP(CONCATENATE($A874, 'Funding Allocation Parameters'!$I$8), 'Library Subsidy Complex'!$C$2:$J$55, 6, FALSE), VLOOKUP(CONCATENATE($A874, 'Funding Allocation Parameters'!$I$8), 'Library Subsidy Complex'!$C$2:$J$55, 8, FALSE)), 0)))))</f>
        <v>0</v>
      </c>
      <c r="AP874" s="181">
        <f>IF('Funding Allocation Parameters'!$C$8="Basic Library Subsidy", 0, IF('Funding Allocation Parameters'!$C$8="Grant funding", 0, IF('Funding Allocation Parameters'!$C$8="Other author funding",  MIN(AK874*'Funding Allocation Parameters'!$E$8, 'Funding Allocation Parameters'!$G$8), IF('Funding Allocation Parameters'!$C$8="Any discretionary funds (grants if available, other if no grants)", MIN(AK874*'Funding Allocation Parameters'!$E$8, 'Funding Allocation Parameters'!$G$8), IF('Funding Allocation Parameters'!$C$8="Complex Library Subsidy", 0, 0)))))</f>
        <v>0</v>
      </c>
      <c r="AQ874" s="177">
        <f t="shared" si="413"/>
        <v>0</v>
      </c>
      <c r="AR874" s="177">
        <f t="shared" si="414"/>
        <v>0</v>
      </c>
      <c r="AS874" s="182">
        <f t="shared" si="415"/>
        <v>1189</v>
      </c>
      <c r="AT874" s="182">
        <f t="shared" si="416"/>
        <v>1117.1302000000001</v>
      </c>
      <c r="AU874" s="182">
        <f t="shared" si="417"/>
        <v>0</v>
      </c>
      <c r="AV874" s="182">
        <f t="shared" si="418"/>
        <v>1189</v>
      </c>
      <c r="AW874" s="182">
        <f t="shared" si="419"/>
        <v>1117.1302000000001</v>
      </c>
      <c r="AX874" s="183">
        <f t="shared" si="420"/>
        <v>1189</v>
      </c>
      <c r="AY874" s="183">
        <f t="shared" si="421"/>
        <v>1117.1302000000001</v>
      </c>
      <c r="AZ874" s="183">
        <f t="shared" si="422"/>
        <v>0</v>
      </c>
      <c r="BA874" s="183">
        <f t="shared" si="423"/>
        <v>0</v>
      </c>
      <c r="BB874" s="183">
        <f t="shared" si="424"/>
        <v>0</v>
      </c>
      <c r="BC874" s="184">
        <f t="shared" si="425"/>
        <v>1189</v>
      </c>
      <c r="BD874" s="184">
        <f t="shared" si="426"/>
        <v>0</v>
      </c>
      <c r="BE874" s="184">
        <f t="shared" si="427"/>
        <v>1117.1302000000001</v>
      </c>
      <c r="BF874" s="184">
        <f t="shared" si="428"/>
        <v>0</v>
      </c>
      <c r="BG874" s="102">
        <f t="shared" si="429"/>
        <v>0</v>
      </c>
      <c r="BH874" s="102">
        <f t="shared" si="430"/>
        <v>0</v>
      </c>
      <c r="BI874" s="102">
        <f t="shared" si="431"/>
        <v>0</v>
      </c>
      <c r="BJ874" s="102">
        <f t="shared" si="432"/>
        <v>1</v>
      </c>
      <c r="BK874" s="102">
        <f t="shared" si="433"/>
        <v>0</v>
      </c>
      <c r="BL874" s="102">
        <f t="shared" si="434"/>
        <v>0</v>
      </c>
      <c r="BN874" s="102"/>
    </row>
    <row r="875" spans="1:66" x14ac:dyDescent="0.25">
      <c r="A875" s="102" t="s">
        <v>7</v>
      </c>
      <c r="B875" s="102" t="s">
        <v>8</v>
      </c>
      <c r="C875" s="102" t="s">
        <v>8</v>
      </c>
      <c r="D875" s="102" t="s">
        <v>27</v>
      </c>
      <c r="E875" s="102" t="s">
        <v>1602</v>
      </c>
      <c r="F875" s="102" t="s">
        <v>1603</v>
      </c>
      <c r="G875" s="102">
        <v>6.9000000000000006E-2</v>
      </c>
      <c r="H875" s="102">
        <v>1</v>
      </c>
      <c r="I875" s="102">
        <v>0</v>
      </c>
      <c r="J875" s="167">
        <f>IFERROR(H875*VLOOKUP(A875, 'Advanced Parameters'!$B$7:$G$20, 6, FALSE)*VLOOKUP(A875, 'Growth Parameters'!$B$6:$H$19, 6, FALSE), 0)</f>
        <v>1</v>
      </c>
      <c r="K875" s="167">
        <f>IFERROR(IF('Advanced Parameters'!$C$5="n",'Raw Data'!I875*VLOOKUP(A875,'Advanced Parameters'!$B$7:$G$20,6,FALSE),J875*VLOOKUP(A875,'Advanced Parameters'!$B$7:$G$20,2,FALSE))*VLOOKUP(A875, 'Growth Parameters'!$B$6:$H$19, 6, FALSE), 0)</f>
        <v>0</v>
      </c>
      <c r="L875" s="167">
        <f t="shared" si="435"/>
        <v>1</v>
      </c>
      <c r="M875" s="168">
        <f>IFERROR(IF(G875="NA","NA",IF(G875&gt;'APC Parameters'!$K$6+VLOOKUP('Raw Data'!A875, 'APC Parameters'!$H$7:$L$20, 4, FALSE), 'APC Parameters'!$L$6+VLOOKUP('Raw Data'!A875, 'APC Parameters'!$H$7:$L$20, 5, FALSE), G875*('APC Parameters'!$J$6+VLOOKUP('Raw Data'!A875, 'APC Parameters'!$H$7:$L$20, 3, FALSE))+'APC Parameters'!$I$6+VLOOKUP('Raw Data'!A875, 'APC Parameters'!$H$7:$L$20, 2, FALSE))), 0)</f>
        <v>1196.6286</v>
      </c>
      <c r="N875" s="168">
        <f t="shared" si="405"/>
        <v>1196.6286</v>
      </c>
      <c r="O875" s="168">
        <f>IFERROR(IF(M875="NA",VLOOKUP(D875,'Internal Calculations'!$B$10:$C$11,2,FALSE), M875)*VLOOKUP(A875, 'Growth Parameters'!$B$6:$H$19, 7, FALSE), 0)</f>
        <v>1196.6286</v>
      </c>
      <c r="P875" s="177">
        <f t="shared" si="406"/>
        <v>1196.6286</v>
      </c>
      <c r="Q875" s="178">
        <f>IF('Funding Allocation Parameters'!$C$5="Basic Library Subsidy", MIN(O875*('Funding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MIN($O875*(VLOOKUP(CONCATENATE($A875, 'Funding Allocation Parameters'!$I$5), 'Library Subsidy Complex'!$C$2:$J$55, 2, FALSE)), VLOOKUP(CONCATENATE($A875, 'Funding Allocation Parameters'!$I$5), 'Library Subsidy Complex'!$C$2:$J$55, 4, FALSE)), 0)))))</f>
        <v>1189</v>
      </c>
      <c r="R875" s="178">
        <f>IF('Funding Allocation Parameters'!$C$5="Basic Library Subsidy", 0, IF('Funding Allocation Parameters'!$C$5="Grant funding",MIN(O875*('Funding Allocation Parameters'!$E$5), 'Funding Allocation Parameters'!$G$5), IF('Funding Allocation Parameters'!$C$5="Other author funding", 0, IF('Funding Allocation Parameters'!$C$5="Any discretionary funds (grants if available, other if no grants)", MIN(O875*('Funding Allocation Parameters'!$E$5), 'Funding Allocation Parameters'!$G$5), IF('Funding Allocation Parameters'!$C$5="Complex Library Subsidy", 0, 0)))))</f>
        <v>0</v>
      </c>
      <c r="S875" s="178">
        <f>IF('Funding Allocation Parameters'!$C$5="Basic Library Subsidy", 0, IF('Funding Allocation Parameters'!$C$5="Grant funding", 0, IF('Funding Allocation Parameters'!$C$5="Other author funding",  MIN(O875*('Funding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5" s="178">
        <f>IF('Funding Allocation Parameters'!$C$5="Basic Library Subsidy", MIN(O875*('Funding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MIN($O875*(VLOOKUP(CONCATENATE($A875, 'Funding Allocation Parameters'!$I$5), 'Library Subsidy Complex'!$C$2:$J$55, 6, FALSE)), VLOOKUP(CONCATENATE($A875, 'Funding Allocation Parameters'!$I$5), 'Library Subsidy Complex'!$C$2:$J$55, 8, FALSE)), 0)))))</f>
        <v>1189</v>
      </c>
      <c r="U875" s="178">
        <f>IF('Funding Allocation Parameters'!$C$5="Basic Library Subsidy", 0, IF('Funding Allocation Parameters'!$C$5="Grant funding", 0, IF('Funding Allocation Parameters'!$C$5="Other author funding",  MIN(O875*('Funding Allocation Parameters'!$E$5), 'Funding Allocation Parameters'!$G$5), IF('Funding Allocation Parameters'!$C$5="Any discretionary funds (grants if available, other if no grants)", MIN(O875*('Funding Allocation Parameters'!$E$5), 'Funding Allocation Parameters'!$G$5), IF('Funding Allocation Parameters'!$C$5="Complex Library Subsidy", 0, 0)))))</f>
        <v>0</v>
      </c>
      <c r="V875" s="177">
        <f t="shared" si="407"/>
        <v>7.6286000000000058</v>
      </c>
      <c r="W875" s="177">
        <f t="shared" si="408"/>
        <v>7.6286000000000058</v>
      </c>
      <c r="X875" s="179">
        <f>IF('Funding Allocation Parameters'!$C$6="Basic Library Subsidy", MIN(V875*'Funding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MIN(V875*VLOOKUP(CONCATENATE($A875, 'Funding Allocation Parameters'!$I$6), 'Library Subsidy Complex'!$C$2:$J$55, 2, FALSE), VLOOKUP(CONCATENATE($A875, 'Funding Allocation Parameters'!$I$6), 'Library Subsidy Complex'!$C$2:$J$55, 4, FALSE)), 0)))))</f>
        <v>0</v>
      </c>
      <c r="Y875" s="179">
        <f>IF('Funding Allocation Parameters'!$C$6="Basic Library Subsidy", 0, IF('Funding Allocation Parameters'!$C$6="Grant funding",MIN(V875*'Funding Allocation Parameters'!$E$6, 'Funding Allocation Parameters'!$G$6), IF('Funding Allocation Parameters'!$C$6="Other author funding", 0, IF('Funding Allocation Parameters'!$C$6="Any discretionary funds (grants if available, other if no grants)", MIN(V875*'Funding Allocation Parameters'!$E$6, 'Funding Allocation Parameters'!$G$6), IF('Funding Allocation Parameters'!$C$6="Complex Library Subsidy", 0, 0)))))</f>
        <v>7.6286000000000058</v>
      </c>
      <c r="Z875" s="179">
        <f>IF('Funding Allocation Parameters'!$C$6="Basic Library Subsidy", 0, IF('Funding Allocation Parameters'!$C$6="Grant funding", 0, IF('Funding Allocation Parameters'!$C$6="Other author funding",  MIN(V875*'Funding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5" s="179">
        <f>IF('Funding Allocation Parameters'!$C$6="Basic Library Subsidy", MIN(W875*'Funding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MIN(W875*VLOOKUP(CONCATENATE($A875, 'Funding Allocation Parameters'!$I$6), 'Library Subsidy Complex'!$C$2:$J$55, 6, FALSE), VLOOKUP(CONCATENATE($A875, 'Funding Allocation Parameters'!$I$6), 'Library Subsidy Complex'!$C$2:$J$55, 8, FALSE)), 0)))))</f>
        <v>0</v>
      </c>
      <c r="AB875" s="179">
        <f>IF('Funding Allocation Parameters'!$C$6="Basic Library Subsidy", 0, IF('Funding Allocation Parameters'!$C$6="Grant funding", 0, IF('Funding Allocation Parameters'!$C$6="Other author funding",  MIN(W875*'Funding Allocation Parameters'!$E$6, 'Funding Allocation Parameters'!$G$6), IF('Funding Allocation Parameters'!$C$6="Any discretionary funds (grants if available, other if no grants)", MIN(W875*'Funding Allocation Parameters'!$E$6, 'Funding Allocation Parameters'!$G$6), IF('Funding Allocation Parameters'!$C$6="Complex Library Subsidy", 0, 0)))))</f>
        <v>7.6286000000000058</v>
      </c>
      <c r="AC875" s="177">
        <f t="shared" si="409"/>
        <v>0</v>
      </c>
      <c r="AD875" s="177">
        <f t="shared" si="410"/>
        <v>0</v>
      </c>
      <c r="AE875" s="180">
        <f>IF('Funding Allocation Parameters'!$C$7="Basic Library Subsidy", MIN(AC875*'Funding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MIN(AC875*VLOOKUP(CONCATENATE($A875, 'Funding Allocation Parameters'!$I$7), 'Library Subsidy Complex'!$C$2:$J$55, 2, FALSE), VLOOKUP(CONCATENATE($A875, 'Funding Allocation Parameters'!$I$7), 'Library Subsidy Complex'!$C$2:$J$55, 4, FALSE)), 0)))))</f>
        <v>0</v>
      </c>
      <c r="AF875" s="180">
        <f>IF('Funding Allocation Parameters'!$C$7="Basic Library Subsidy", 0, IF('Funding Allocation Parameters'!$C$7="Grant funding",MIN(AC875*'Funding Allocation Parameters'!$E$7, 'Funding Allocation Parameters'!$G$7), IF('Funding Allocation Parameters'!$C$7="Other author funding", 0, IF('Funding Allocation Parameters'!$C$7="Any discretionary funds (grants if available, other if no grants)", MIN(AC875*'Funding Allocation Parameters'!$E$7, 'Funding Allocation Parameters'!$G$7), IF('Funding Allocation Parameters'!$C$7="Complex Library Subsidy", 0, 0)))))</f>
        <v>0</v>
      </c>
      <c r="AG875" s="180">
        <f>IF('Funding Allocation Parameters'!$C$7="Basic Library Subsidy", 0, IF('Funding Allocation Parameters'!$C$7="Grant funding", 0, IF('Funding Allocation Parameters'!$C$7="Other author funding",  MIN(AC875*'Funding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5" s="180">
        <f>IF('Funding Allocation Parameters'!$C$7="Basic Library Subsidy", MIN(AD875*'Funding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MIN(AD875*VLOOKUP(CONCATENATE($A875, 'Funding Allocation Parameters'!$I$7), 'Library Subsidy Complex'!$C$2:$J$55, 6, FALSE), VLOOKUP(CONCATENATE($A875, 'Funding Allocation Parameters'!$I$7), 'Library Subsidy Complex'!$C$2:$J$55, 8, FALSE)), 0)))))</f>
        <v>0</v>
      </c>
      <c r="AI875" s="180">
        <f>IF('Funding Allocation Parameters'!$C$7="Basic Library Subsidy", 0, IF('Funding Allocation Parameters'!$C$7="Grant funding", 0, IF('Funding Allocation Parameters'!$C$7="Other author funding",  MIN(AD875*'Funding Allocation Parameters'!$E$7, 'Funding Allocation Parameters'!$G$7), IF('Funding Allocation Parameters'!$C$7="Any discretionary funds (grants if available, other if no grants)", MIN(AD875*'Funding Allocation Parameters'!$E$7, 'Funding Allocation Parameters'!$G$7), IF('Funding Allocation Parameters'!$C$7="Complex Library Subsidy", 0, 0)))))</f>
        <v>0</v>
      </c>
      <c r="AJ875" s="177">
        <f t="shared" si="411"/>
        <v>0</v>
      </c>
      <c r="AK875" s="177">
        <f t="shared" si="412"/>
        <v>0</v>
      </c>
      <c r="AL875" s="181">
        <f>IF('Funding Allocation Parameters'!$C$8="Basic Library Subsidy", MIN(AJ875*'Funding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MIN(AJ875*VLOOKUP(CONCATENATE($A875, 'Funding Allocation Parameters'!$I$8), 'Library Subsidy Complex'!$C$2:$J$55, 2, FALSE), VLOOKUP(CONCATENATE($A875, 'Funding Allocation Parameters'!$I$8), 'Library Subsidy Complex'!$C$2:$J$55, 4, FALSE)), 0)))))</f>
        <v>0</v>
      </c>
      <c r="AM875" s="181">
        <f>IF('Funding Allocation Parameters'!$C$8="Basic Library Subsidy", 0, IF('Funding Allocation Parameters'!$C$8="Grant funding",MIN(AJ875*'Funding Allocation Parameters'!$E$8, 'Funding Allocation Parameters'!$G$8), IF('Funding Allocation Parameters'!$C$8="Other author funding", 0, IF('Funding Allocation Parameters'!$C$8="Any discretionary funds (grants if available, other if no grants)", MIN(AJ875*'Funding Allocation Parameters'!$E$8, 'Funding Allocation Parameters'!$G$8), IF('Funding Allocation Parameters'!$C$8="Complex Library Subsidy", 0, 0)))))</f>
        <v>0</v>
      </c>
      <c r="AN875" s="181">
        <f>IF('Funding Allocation Parameters'!$C$8="Basic Library Subsidy", 0, IF('Funding Allocation Parameters'!$C$8="Grant funding", 0, IF('Funding Allocation Parameters'!$C$8="Other author funding",  MIN(AJ875*'Funding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5" s="181">
        <f>IF('Funding Allocation Parameters'!$C$8="Basic Library Subsidy", MIN(AK875*'Funding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MIN(AK875*VLOOKUP(CONCATENATE($A875, 'Funding Allocation Parameters'!$I$8), 'Library Subsidy Complex'!$C$2:$J$55, 6, FALSE), VLOOKUP(CONCATENATE($A875, 'Funding Allocation Parameters'!$I$8), 'Library Subsidy Complex'!$C$2:$J$55, 8, FALSE)), 0)))))</f>
        <v>0</v>
      </c>
      <c r="AP875" s="181">
        <f>IF('Funding Allocation Parameters'!$C$8="Basic Library Subsidy", 0, IF('Funding Allocation Parameters'!$C$8="Grant funding", 0, IF('Funding Allocation Parameters'!$C$8="Other author funding",  MIN(AK875*'Funding Allocation Parameters'!$E$8, 'Funding Allocation Parameters'!$G$8), IF('Funding Allocation Parameters'!$C$8="Any discretionary funds (grants if available, other if no grants)", MIN(AK875*'Funding Allocation Parameters'!$E$8, 'Funding Allocation Parameters'!$G$8), IF('Funding Allocation Parameters'!$C$8="Complex Library Subsidy", 0, 0)))))</f>
        <v>0</v>
      </c>
      <c r="AQ875" s="177">
        <f t="shared" si="413"/>
        <v>0</v>
      </c>
      <c r="AR875" s="177">
        <f t="shared" si="414"/>
        <v>0</v>
      </c>
      <c r="AS875" s="182">
        <f t="shared" si="415"/>
        <v>1189</v>
      </c>
      <c r="AT875" s="182">
        <f t="shared" si="416"/>
        <v>7.6286000000000058</v>
      </c>
      <c r="AU875" s="182">
        <f t="shared" si="417"/>
        <v>0</v>
      </c>
      <c r="AV875" s="182">
        <f t="shared" si="418"/>
        <v>1189</v>
      </c>
      <c r="AW875" s="182">
        <f t="shared" si="419"/>
        <v>7.6286000000000058</v>
      </c>
      <c r="AX875" s="183">
        <f t="shared" si="420"/>
        <v>0</v>
      </c>
      <c r="AY875" s="183">
        <f t="shared" si="421"/>
        <v>0</v>
      </c>
      <c r="AZ875" s="183">
        <f t="shared" si="422"/>
        <v>0</v>
      </c>
      <c r="BA875" s="183">
        <f t="shared" si="423"/>
        <v>1189</v>
      </c>
      <c r="BB875" s="183">
        <f t="shared" si="424"/>
        <v>7.6286000000000058</v>
      </c>
      <c r="BC875" s="184">
        <f t="shared" si="425"/>
        <v>1189</v>
      </c>
      <c r="BD875" s="184">
        <f t="shared" si="426"/>
        <v>0</v>
      </c>
      <c r="BE875" s="184">
        <f t="shared" si="427"/>
        <v>0</v>
      </c>
      <c r="BF875" s="184">
        <f t="shared" si="428"/>
        <v>7.6286000000000058</v>
      </c>
      <c r="BG875" s="102">
        <f t="shared" si="429"/>
        <v>0</v>
      </c>
      <c r="BH875" s="102">
        <f t="shared" si="430"/>
        <v>0</v>
      </c>
      <c r="BI875" s="102">
        <f t="shared" si="431"/>
        <v>0</v>
      </c>
      <c r="BJ875" s="102">
        <f t="shared" si="432"/>
        <v>0</v>
      </c>
      <c r="BK875" s="102">
        <f t="shared" si="433"/>
        <v>1</v>
      </c>
      <c r="BL875" s="102">
        <f t="shared" si="434"/>
        <v>0</v>
      </c>
      <c r="BN875" s="102"/>
    </row>
    <row r="876" spans="1:66" x14ac:dyDescent="0.25">
      <c r="A876" s="102" t="s">
        <v>13</v>
      </c>
      <c r="B876" s="102" t="s">
        <v>8</v>
      </c>
      <c r="C876" s="102" t="s">
        <v>8</v>
      </c>
      <c r="D876" s="102" t="s">
        <v>27</v>
      </c>
      <c r="E876" s="102" t="s">
        <v>587</v>
      </c>
      <c r="F876" s="102" t="s">
        <v>1604</v>
      </c>
      <c r="G876" s="102">
        <v>1.3939999999999999</v>
      </c>
      <c r="H876" s="102">
        <v>1</v>
      </c>
      <c r="I876" s="102">
        <v>1</v>
      </c>
      <c r="J876" s="167">
        <f>IFERROR(H876*VLOOKUP(A876, 'Advanced Parameters'!$B$7:$G$20, 6, FALSE)*VLOOKUP(A876, 'Growth Parameters'!$B$6:$H$19, 6, FALSE), 0)</f>
        <v>1</v>
      </c>
      <c r="K876" s="167">
        <f>IFERROR(IF('Advanced Parameters'!$C$5="n",'Raw Data'!I876*VLOOKUP(A876,'Advanced Parameters'!$B$7:$G$20,6,FALSE),J876*VLOOKUP(A876,'Advanced Parameters'!$B$7:$G$20,2,FALSE))*VLOOKUP(A876, 'Growth Parameters'!$B$6:$H$19, 6, FALSE), 0)</f>
        <v>1</v>
      </c>
      <c r="L876" s="167">
        <f t="shared" si="435"/>
        <v>0</v>
      </c>
      <c r="M876" s="168">
        <f>IFERROR(IF(G876="NA","NA",IF(G876&gt;'APC Parameters'!$K$6+VLOOKUP('Raw Data'!A876, 'APC Parameters'!$H$7:$L$20, 4, FALSE), 'APC Parameters'!$L$6+VLOOKUP('Raw Data'!A876, 'APC Parameters'!$H$7:$L$20, 5, FALSE), G876*('APC Parameters'!$J$6+VLOOKUP('Raw Data'!A876, 'APC Parameters'!$H$7:$L$20, 3, FALSE))+'APC Parameters'!$I$6+VLOOKUP('Raw Data'!A876, 'APC Parameters'!$H$7:$L$20, 2, FALSE))), 0)</f>
        <v>2136.5835999999999</v>
      </c>
      <c r="N876" s="168">
        <f t="shared" si="405"/>
        <v>2136.5835999999999</v>
      </c>
      <c r="O876" s="168">
        <f>IFERROR(IF(M876="NA",VLOOKUP(D876,'Internal Calculations'!$B$10:$C$11,2,FALSE), M876)*VLOOKUP(A876, 'Growth Parameters'!$B$6:$H$19, 7, FALSE), 0)</f>
        <v>2136.5835999999999</v>
      </c>
      <c r="P876" s="177">
        <f t="shared" si="406"/>
        <v>2136.5835999999999</v>
      </c>
      <c r="Q876" s="178">
        <f>IF('Funding Allocation Parameters'!$C$5="Basic Library Subsidy", MIN(O876*('Funding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MIN($O876*(VLOOKUP(CONCATENATE($A876, 'Funding Allocation Parameters'!$I$5), 'Library Subsidy Complex'!$C$2:$J$55, 2, FALSE)), VLOOKUP(CONCATENATE($A876, 'Funding Allocation Parameters'!$I$5), 'Library Subsidy Complex'!$C$2:$J$55, 4, FALSE)), 0)))))</f>
        <v>1189</v>
      </c>
      <c r="R876" s="178">
        <f>IF('Funding Allocation Parameters'!$C$5="Basic Library Subsidy", 0, IF('Funding Allocation Parameters'!$C$5="Grant funding",MIN(O876*('Funding Allocation Parameters'!$E$5), 'Funding Allocation Parameters'!$G$5), IF('Funding Allocation Parameters'!$C$5="Other author funding", 0, IF('Funding Allocation Parameters'!$C$5="Any discretionary funds (grants if available, other if no grants)", MIN(O876*('Funding Allocation Parameters'!$E$5), 'Funding Allocation Parameters'!$G$5), IF('Funding Allocation Parameters'!$C$5="Complex Library Subsidy", 0, 0)))))</f>
        <v>0</v>
      </c>
      <c r="S876" s="178">
        <f>IF('Funding Allocation Parameters'!$C$5="Basic Library Subsidy", 0, IF('Funding Allocation Parameters'!$C$5="Grant funding", 0, IF('Funding Allocation Parameters'!$C$5="Other author funding",  MIN(O876*('Funding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6" s="178">
        <f>IF('Funding Allocation Parameters'!$C$5="Basic Library Subsidy", MIN(O876*('Funding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MIN($O876*(VLOOKUP(CONCATENATE($A876, 'Funding Allocation Parameters'!$I$5), 'Library Subsidy Complex'!$C$2:$J$55, 6, FALSE)), VLOOKUP(CONCATENATE($A876, 'Funding Allocation Parameters'!$I$5), 'Library Subsidy Complex'!$C$2:$J$55, 8, FALSE)), 0)))))</f>
        <v>1189</v>
      </c>
      <c r="U876" s="178">
        <f>IF('Funding Allocation Parameters'!$C$5="Basic Library Subsidy", 0, IF('Funding Allocation Parameters'!$C$5="Grant funding", 0, IF('Funding Allocation Parameters'!$C$5="Other author funding",  MIN(O876*('Funding Allocation Parameters'!$E$5), 'Funding Allocation Parameters'!$G$5), IF('Funding Allocation Parameters'!$C$5="Any discretionary funds (grants if available, other if no grants)", MIN(O876*('Funding Allocation Parameters'!$E$5), 'Funding Allocation Parameters'!$G$5), IF('Funding Allocation Parameters'!$C$5="Complex Library Subsidy", 0, 0)))))</f>
        <v>0</v>
      </c>
      <c r="V876" s="177">
        <f t="shared" si="407"/>
        <v>947.58359999999993</v>
      </c>
      <c r="W876" s="177">
        <f t="shared" si="408"/>
        <v>947.58359999999993</v>
      </c>
      <c r="X876" s="179">
        <f>IF('Funding Allocation Parameters'!$C$6="Basic Library Subsidy", MIN(V876*'Funding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MIN(V876*VLOOKUP(CONCATENATE($A876, 'Funding Allocation Parameters'!$I$6), 'Library Subsidy Complex'!$C$2:$J$55, 2, FALSE), VLOOKUP(CONCATENATE($A876, 'Funding Allocation Parameters'!$I$6), 'Library Subsidy Complex'!$C$2:$J$55, 4, FALSE)), 0)))))</f>
        <v>0</v>
      </c>
      <c r="Y876" s="179">
        <f>IF('Funding Allocation Parameters'!$C$6="Basic Library Subsidy", 0, IF('Funding Allocation Parameters'!$C$6="Grant funding",MIN(V876*'Funding Allocation Parameters'!$E$6, 'Funding Allocation Parameters'!$G$6), IF('Funding Allocation Parameters'!$C$6="Other author funding", 0, IF('Funding Allocation Parameters'!$C$6="Any discretionary funds (grants if available, other if no grants)", MIN(V876*'Funding Allocation Parameters'!$E$6, 'Funding Allocation Parameters'!$G$6), IF('Funding Allocation Parameters'!$C$6="Complex Library Subsidy", 0, 0)))))</f>
        <v>947.58359999999993</v>
      </c>
      <c r="Z876" s="179">
        <f>IF('Funding Allocation Parameters'!$C$6="Basic Library Subsidy", 0, IF('Funding Allocation Parameters'!$C$6="Grant funding", 0, IF('Funding Allocation Parameters'!$C$6="Other author funding",  MIN(V876*'Funding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6" s="179">
        <f>IF('Funding Allocation Parameters'!$C$6="Basic Library Subsidy", MIN(W876*'Funding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MIN(W876*VLOOKUP(CONCATENATE($A876, 'Funding Allocation Parameters'!$I$6), 'Library Subsidy Complex'!$C$2:$J$55, 6, FALSE), VLOOKUP(CONCATENATE($A876, 'Funding Allocation Parameters'!$I$6), 'Library Subsidy Complex'!$C$2:$J$55, 8, FALSE)), 0)))))</f>
        <v>0</v>
      </c>
      <c r="AB876" s="179">
        <f>IF('Funding Allocation Parameters'!$C$6="Basic Library Subsidy", 0, IF('Funding Allocation Parameters'!$C$6="Grant funding", 0, IF('Funding Allocation Parameters'!$C$6="Other author funding",  MIN(W876*'Funding Allocation Parameters'!$E$6, 'Funding Allocation Parameters'!$G$6), IF('Funding Allocation Parameters'!$C$6="Any discretionary funds (grants if available, other if no grants)", MIN(W876*'Funding Allocation Parameters'!$E$6, 'Funding Allocation Parameters'!$G$6), IF('Funding Allocation Parameters'!$C$6="Complex Library Subsidy", 0, 0)))))</f>
        <v>947.58359999999993</v>
      </c>
      <c r="AC876" s="177">
        <f t="shared" si="409"/>
        <v>0</v>
      </c>
      <c r="AD876" s="177">
        <f t="shared" si="410"/>
        <v>0</v>
      </c>
      <c r="AE876" s="180">
        <f>IF('Funding Allocation Parameters'!$C$7="Basic Library Subsidy", MIN(AC876*'Funding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MIN(AC876*VLOOKUP(CONCATENATE($A876, 'Funding Allocation Parameters'!$I$7), 'Library Subsidy Complex'!$C$2:$J$55, 2, FALSE), VLOOKUP(CONCATENATE($A876, 'Funding Allocation Parameters'!$I$7), 'Library Subsidy Complex'!$C$2:$J$55, 4, FALSE)), 0)))))</f>
        <v>0</v>
      </c>
      <c r="AF876" s="180">
        <f>IF('Funding Allocation Parameters'!$C$7="Basic Library Subsidy", 0, IF('Funding Allocation Parameters'!$C$7="Grant funding",MIN(AC876*'Funding Allocation Parameters'!$E$7, 'Funding Allocation Parameters'!$G$7), IF('Funding Allocation Parameters'!$C$7="Other author funding", 0, IF('Funding Allocation Parameters'!$C$7="Any discretionary funds (grants if available, other if no grants)", MIN(AC876*'Funding Allocation Parameters'!$E$7, 'Funding Allocation Parameters'!$G$7), IF('Funding Allocation Parameters'!$C$7="Complex Library Subsidy", 0, 0)))))</f>
        <v>0</v>
      </c>
      <c r="AG876" s="180">
        <f>IF('Funding Allocation Parameters'!$C$7="Basic Library Subsidy", 0, IF('Funding Allocation Parameters'!$C$7="Grant funding", 0, IF('Funding Allocation Parameters'!$C$7="Other author funding",  MIN(AC876*'Funding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6" s="180">
        <f>IF('Funding Allocation Parameters'!$C$7="Basic Library Subsidy", MIN(AD876*'Funding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MIN(AD876*VLOOKUP(CONCATENATE($A876, 'Funding Allocation Parameters'!$I$7), 'Library Subsidy Complex'!$C$2:$J$55, 6, FALSE), VLOOKUP(CONCATENATE($A876, 'Funding Allocation Parameters'!$I$7), 'Library Subsidy Complex'!$C$2:$J$55, 8, FALSE)), 0)))))</f>
        <v>0</v>
      </c>
      <c r="AI876" s="180">
        <f>IF('Funding Allocation Parameters'!$C$7="Basic Library Subsidy", 0, IF('Funding Allocation Parameters'!$C$7="Grant funding", 0, IF('Funding Allocation Parameters'!$C$7="Other author funding",  MIN(AD876*'Funding Allocation Parameters'!$E$7, 'Funding Allocation Parameters'!$G$7), IF('Funding Allocation Parameters'!$C$7="Any discretionary funds (grants if available, other if no grants)", MIN(AD876*'Funding Allocation Parameters'!$E$7, 'Funding Allocation Parameters'!$G$7), IF('Funding Allocation Parameters'!$C$7="Complex Library Subsidy", 0, 0)))))</f>
        <v>0</v>
      </c>
      <c r="AJ876" s="177">
        <f t="shared" si="411"/>
        <v>0</v>
      </c>
      <c r="AK876" s="177">
        <f t="shared" si="412"/>
        <v>0</v>
      </c>
      <c r="AL876" s="181">
        <f>IF('Funding Allocation Parameters'!$C$8="Basic Library Subsidy", MIN(AJ876*'Funding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MIN(AJ876*VLOOKUP(CONCATENATE($A876, 'Funding Allocation Parameters'!$I$8), 'Library Subsidy Complex'!$C$2:$J$55, 2, FALSE), VLOOKUP(CONCATENATE($A876, 'Funding Allocation Parameters'!$I$8), 'Library Subsidy Complex'!$C$2:$J$55, 4, FALSE)), 0)))))</f>
        <v>0</v>
      </c>
      <c r="AM876" s="181">
        <f>IF('Funding Allocation Parameters'!$C$8="Basic Library Subsidy", 0, IF('Funding Allocation Parameters'!$C$8="Grant funding",MIN(AJ876*'Funding Allocation Parameters'!$E$8, 'Funding Allocation Parameters'!$G$8), IF('Funding Allocation Parameters'!$C$8="Other author funding", 0, IF('Funding Allocation Parameters'!$C$8="Any discretionary funds (grants if available, other if no grants)", MIN(AJ876*'Funding Allocation Parameters'!$E$8, 'Funding Allocation Parameters'!$G$8), IF('Funding Allocation Parameters'!$C$8="Complex Library Subsidy", 0, 0)))))</f>
        <v>0</v>
      </c>
      <c r="AN876" s="181">
        <f>IF('Funding Allocation Parameters'!$C$8="Basic Library Subsidy", 0, IF('Funding Allocation Parameters'!$C$8="Grant funding", 0, IF('Funding Allocation Parameters'!$C$8="Other author funding",  MIN(AJ876*'Funding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6" s="181">
        <f>IF('Funding Allocation Parameters'!$C$8="Basic Library Subsidy", MIN(AK876*'Funding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MIN(AK876*VLOOKUP(CONCATENATE($A876, 'Funding Allocation Parameters'!$I$8), 'Library Subsidy Complex'!$C$2:$J$55, 6, FALSE), VLOOKUP(CONCATENATE($A876, 'Funding Allocation Parameters'!$I$8), 'Library Subsidy Complex'!$C$2:$J$55, 8, FALSE)), 0)))))</f>
        <v>0</v>
      </c>
      <c r="AP876" s="181">
        <f>IF('Funding Allocation Parameters'!$C$8="Basic Library Subsidy", 0, IF('Funding Allocation Parameters'!$C$8="Grant funding", 0, IF('Funding Allocation Parameters'!$C$8="Other author funding",  MIN(AK876*'Funding Allocation Parameters'!$E$8, 'Funding Allocation Parameters'!$G$8), IF('Funding Allocation Parameters'!$C$8="Any discretionary funds (grants if available, other if no grants)", MIN(AK876*'Funding Allocation Parameters'!$E$8, 'Funding Allocation Parameters'!$G$8), IF('Funding Allocation Parameters'!$C$8="Complex Library Subsidy", 0, 0)))))</f>
        <v>0</v>
      </c>
      <c r="AQ876" s="177">
        <f t="shared" si="413"/>
        <v>0</v>
      </c>
      <c r="AR876" s="177">
        <f t="shared" si="414"/>
        <v>0</v>
      </c>
      <c r="AS876" s="182">
        <f t="shared" si="415"/>
        <v>1189</v>
      </c>
      <c r="AT876" s="182">
        <f t="shared" si="416"/>
        <v>947.58359999999993</v>
      </c>
      <c r="AU876" s="182">
        <f t="shared" si="417"/>
        <v>0</v>
      </c>
      <c r="AV876" s="182">
        <f t="shared" si="418"/>
        <v>1189</v>
      </c>
      <c r="AW876" s="182">
        <f t="shared" si="419"/>
        <v>947.58359999999993</v>
      </c>
      <c r="AX876" s="183">
        <f t="shared" si="420"/>
        <v>1189</v>
      </c>
      <c r="AY876" s="183">
        <f t="shared" si="421"/>
        <v>947.58359999999993</v>
      </c>
      <c r="AZ876" s="183">
        <f t="shared" si="422"/>
        <v>0</v>
      </c>
      <c r="BA876" s="183">
        <f t="shared" si="423"/>
        <v>0</v>
      </c>
      <c r="BB876" s="183">
        <f t="shared" si="424"/>
        <v>0</v>
      </c>
      <c r="BC876" s="184">
        <f t="shared" si="425"/>
        <v>1189</v>
      </c>
      <c r="BD876" s="184">
        <f t="shared" si="426"/>
        <v>0</v>
      </c>
      <c r="BE876" s="184">
        <f t="shared" si="427"/>
        <v>947.58359999999993</v>
      </c>
      <c r="BF876" s="184">
        <f t="shared" si="428"/>
        <v>0</v>
      </c>
      <c r="BG876" s="102">
        <f t="shared" si="429"/>
        <v>0</v>
      </c>
      <c r="BH876" s="102">
        <f t="shared" si="430"/>
        <v>0</v>
      </c>
      <c r="BI876" s="102">
        <f t="shared" si="431"/>
        <v>0</v>
      </c>
      <c r="BJ876" s="102">
        <f t="shared" si="432"/>
        <v>1</v>
      </c>
      <c r="BK876" s="102">
        <f t="shared" si="433"/>
        <v>0</v>
      </c>
      <c r="BL876" s="102">
        <f t="shared" si="434"/>
        <v>0</v>
      </c>
      <c r="BN876" s="102"/>
    </row>
    <row r="877" spans="1:66" x14ac:dyDescent="0.25">
      <c r="A877" s="102" t="s">
        <v>20</v>
      </c>
      <c r="B877" s="102" t="s">
        <v>8</v>
      </c>
      <c r="C877" s="102" t="s">
        <v>8</v>
      </c>
      <c r="D877" s="102" t="s">
        <v>27</v>
      </c>
      <c r="E877" s="102" t="s">
        <v>1605</v>
      </c>
      <c r="F877" s="102" t="s">
        <v>1606</v>
      </c>
      <c r="G877" s="102">
        <v>0.71799999999999997</v>
      </c>
      <c r="H877" s="102">
        <v>1</v>
      </c>
      <c r="I877" s="102">
        <v>1</v>
      </c>
      <c r="J877" s="167">
        <f>IFERROR(H877*VLOOKUP(A877, 'Advanced Parameters'!$B$7:$G$20, 6, FALSE)*VLOOKUP(A877, 'Growth Parameters'!$B$6:$H$19, 6, FALSE), 0)</f>
        <v>1</v>
      </c>
      <c r="K877" s="167">
        <f>IFERROR(IF('Advanced Parameters'!$C$5="n",'Raw Data'!I877*VLOOKUP(A877,'Advanced Parameters'!$B$7:$G$20,6,FALSE),J877*VLOOKUP(A877,'Advanced Parameters'!$B$7:$G$20,2,FALSE))*VLOOKUP(A877, 'Growth Parameters'!$B$6:$H$19, 6, FALSE), 0)</f>
        <v>1</v>
      </c>
      <c r="L877" s="167">
        <f t="shared" si="435"/>
        <v>0</v>
      </c>
      <c r="M877" s="168">
        <f>IFERROR(IF(G877="NA","NA",IF(G877&gt;'APC Parameters'!$K$6+VLOOKUP('Raw Data'!A877, 'APC Parameters'!$H$7:$L$20, 4, FALSE), 'APC Parameters'!$L$6+VLOOKUP('Raw Data'!A877, 'APC Parameters'!$H$7:$L$20, 5, FALSE), G877*('APC Parameters'!$J$6+VLOOKUP('Raw Data'!A877, 'APC Parameters'!$H$7:$L$20, 3, FALSE))+'APC Parameters'!$I$6+VLOOKUP('Raw Data'!A877, 'APC Parameters'!$H$7:$L$20, 2, FALSE))), 0)</f>
        <v>1657.0291999999999</v>
      </c>
      <c r="N877" s="168">
        <f t="shared" si="405"/>
        <v>1657.0291999999999</v>
      </c>
      <c r="O877" s="168">
        <f>IFERROR(IF(M877="NA",VLOOKUP(D877,'Internal Calculations'!$B$10:$C$11,2,FALSE), M877)*VLOOKUP(A877, 'Growth Parameters'!$B$6:$H$19, 7, FALSE), 0)</f>
        <v>1657.0291999999999</v>
      </c>
      <c r="P877" s="177">
        <f t="shared" si="406"/>
        <v>1657.0291999999999</v>
      </c>
      <c r="Q877" s="178">
        <f>IF('Funding Allocation Parameters'!$C$5="Basic Library Subsidy", MIN(O877*('Funding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MIN($O877*(VLOOKUP(CONCATENATE($A877, 'Funding Allocation Parameters'!$I$5), 'Library Subsidy Complex'!$C$2:$J$55, 2, FALSE)), VLOOKUP(CONCATENATE($A877, 'Funding Allocation Parameters'!$I$5), 'Library Subsidy Complex'!$C$2:$J$55, 4, FALSE)), 0)))))</f>
        <v>1189</v>
      </c>
      <c r="R877" s="178">
        <f>IF('Funding Allocation Parameters'!$C$5="Basic Library Subsidy", 0, IF('Funding Allocation Parameters'!$C$5="Grant funding",MIN(O877*('Funding Allocation Parameters'!$E$5), 'Funding Allocation Parameters'!$G$5), IF('Funding Allocation Parameters'!$C$5="Other author funding", 0, IF('Funding Allocation Parameters'!$C$5="Any discretionary funds (grants if available, other if no grants)", MIN(O877*('Funding Allocation Parameters'!$E$5), 'Funding Allocation Parameters'!$G$5), IF('Funding Allocation Parameters'!$C$5="Complex Library Subsidy", 0, 0)))))</f>
        <v>0</v>
      </c>
      <c r="S877" s="178">
        <f>IF('Funding Allocation Parameters'!$C$5="Basic Library Subsidy", 0, IF('Funding Allocation Parameters'!$C$5="Grant funding", 0, IF('Funding Allocation Parameters'!$C$5="Other author funding",  MIN(O877*('Funding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7" s="178">
        <f>IF('Funding Allocation Parameters'!$C$5="Basic Library Subsidy", MIN(O877*('Funding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MIN($O877*(VLOOKUP(CONCATENATE($A877, 'Funding Allocation Parameters'!$I$5), 'Library Subsidy Complex'!$C$2:$J$55, 6, FALSE)), VLOOKUP(CONCATENATE($A877, 'Funding Allocation Parameters'!$I$5), 'Library Subsidy Complex'!$C$2:$J$55, 8, FALSE)), 0)))))</f>
        <v>1189</v>
      </c>
      <c r="U877" s="178">
        <f>IF('Funding Allocation Parameters'!$C$5="Basic Library Subsidy", 0, IF('Funding Allocation Parameters'!$C$5="Grant funding", 0, IF('Funding Allocation Parameters'!$C$5="Other author funding",  MIN(O877*('Funding Allocation Parameters'!$E$5), 'Funding Allocation Parameters'!$G$5), IF('Funding Allocation Parameters'!$C$5="Any discretionary funds (grants if available, other if no grants)", MIN(O877*('Funding Allocation Parameters'!$E$5), 'Funding Allocation Parameters'!$G$5), IF('Funding Allocation Parameters'!$C$5="Complex Library Subsidy", 0, 0)))))</f>
        <v>0</v>
      </c>
      <c r="V877" s="177">
        <f t="shared" si="407"/>
        <v>468.02919999999995</v>
      </c>
      <c r="W877" s="177">
        <f t="shared" si="408"/>
        <v>468.02919999999995</v>
      </c>
      <c r="X877" s="179">
        <f>IF('Funding Allocation Parameters'!$C$6="Basic Library Subsidy", MIN(V877*'Funding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MIN(V877*VLOOKUP(CONCATENATE($A877, 'Funding Allocation Parameters'!$I$6), 'Library Subsidy Complex'!$C$2:$J$55, 2, FALSE), VLOOKUP(CONCATENATE($A877, 'Funding Allocation Parameters'!$I$6), 'Library Subsidy Complex'!$C$2:$J$55, 4, FALSE)), 0)))))</f>
        <v>0</v>
      </c>
      <c r="Y877" s="179">
        <f>IF('Funding Allocation Parameters'!$C$6="Basic Library Subsidy", 0, IF('Funding Allocation Parameters'!$C$6="Grant funding",MIN(V877*'Funding Allocation Parameters'!$E$6, 'Funding Allocation Parameters'!$G$6), IF('Funding Allocation Parameters'!$C$6="Other author funding", 0, IF('Funding Allocation Parameters'!$C$6="Any discretionary funds (grants if available, other if no grants)", MIN(V877*'Funding Allocation Parameters'!$E$6, 'Funding Allocation Parameters'!$G$6), IF('Funding Allocation Parameters'!$C$6="Complex Library Subsidy", 0, 0)))))</f>
        <v>468.02919999999995</v>
      </c>
      <c r="Z877" s="179">
        <f>IF('Funding Allocation Parameters'!$C$6="Basic Library Subsidy", 0, IF('Funding Allocation Parameters'!$C$6="Grant funding", 0, IF('Funding Allocation Parameters'!$C$6="Other author funding",  MIN(V877*'Funding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7" s="179">
        <f>IF('Funding Allocation Parameters'!$C$6="Basic Library Subsidy", MIN(W877*'Funding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MIN(W877*VLOOKUP(CONCATENATE($A877, 'Funding Allocation Parameters'!$I$6), 'Library Subsidy Complex'!$C$2:$J$55, 6, FALSE), VLOOKUP(CONCATENATE($A877, 'Funding Allocation Parameters'!$I$6), 'Library Subsidy Complex'!$C$2:$J$55, 8, FALSE)), 0)))))</f>
        <v>0</v>
      </c>
      <c r="AB877" s="179">
        <f>IF('Funding Allocation Parameters'!$C$6="Basic Library Subsidy", 0, IF('Funding Allocation Parameters'!$C$6="Grant funding", 0, IF('Funding Allocation Parameters'!$C$6="Other author funding",  MIN(W877*'Funding Allocation Parameters'!$E$6, 'Funding Allocation Parameters'!$G$6), IF('Funding Allocation Parameters'!$C$6="Any discretionary funds (grants if available, other if no grants)", MIN(W877*'Funding Allocation Parameters'!$E$6, 'Funding Allocation Parameters'!$G$6), IF('Funding Allocation Parameters'!$C$6="Complex Library Subsidy", 0, 0)))))</f>
        <v>468.02919999999995</v>
      </c>
      <c r="AC877" s="177">
        <f t="shared" si="409"/>
        <v>0</v>
      </c>
      <c r="AD877" s="177">
        <f t="shared" si="410"/>
        <v>0</v>
      </c>
      <c r="AE877" s="180">
        <f>IF('Funding Allocation Parameters'!$C$7="Basic Library Subsidy", MIN(AC877*'Funding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MIN(AC877*VLOOKUP(CONCATENATE($A877, 'Funding Allocation Parameters'!$I$7), 'Library Subsidy Complex'!$C$2:$J$55, 2, FALSE), VLOOKUP(CONCATENATE($A877, 'Funding Allocation Parameters'!$I$7), 'Library Subsidy Complex'!$C$2:$J$55, 4, FALSE)), 0)))))</f>
        <v>0</v>
      </c>
      <c r="AF877" s="180">
        <f>IF('Funding Allocation Parameters'!$C$7="Basic Library Subsidy", 0, IF('Funding Allocation Parameters'!$C$7="Grant funding",MIN(AC877*'Funding Allocation Parameters'!$E$7, 'Funding Allocation Parameters'!$G$7), IF('Funding Allocation Parameters'!$C$7="Other author funding", 0, IF('Funding Allocation Parameters'!$C$7="Any discretionary funds (grants if available, other if no grants)", MIN(AC877*'Funding Allocation Parameters'!$E$7, 'Funding Allocation Parameters'!$G$7), IF('Funding Allocation Parameters'!$C$7="Complex Library Subsidy", 0, 0)))))</f>
        <v>0</v>
      </c>
      <c r="AG877" s="180">
        <f>IF('Funding Allocation Parameters'!$C$7="Basic Library Subsidy", 0, IF('Funding Allocation Parameters'!$C$7="Grant funding", 0, IF('Funding Allocation Parameters'!$C$7="Other author funding",  MIN(AC877*'Funding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7" s="180">
        <f>IF('Funding Allocation Parameters'!$C$7="Basic Library Subsidy", MIN(AD877*'Funding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MIN(AD877*VLOOKUP(CONCATENATE($A877, 'Funding Allocation Parameters'!$I$7), 'Library Subsidy Complex'!$C$2:$J$55, 6, FALSE), VLOOKUP(CONCATENATE($A877, 'Funding Allocation Parameters'!$I$7), 'Library Subsidy Complex'!$C$2:$J$55, 8, FALSE)), 0)))))</f>
        <v>0</v>
      </c>
      <c r="AI877" s="180">
        <f>IF('Funding Allocation Parameters'!$C$7="Basic Library Subsidy", 0, IF('Funding Allocation Parameters'!$C$7="Grant funding", 0, IF('Funding Allocation Parameters'!$C$7="Other author funding",  MIN(AD877*'Funding Allocation Parameters'!$E$7, 'Funding Allocation Parameters'!$G$7), IF('Funding Allocation Parameters'!$C$7="Any discretionary funds (grants if available, other if no grants)", MIN(AD877*'Funding Allocation Parameters'!$E$7, 'Funding Allocation Parameters'!$G$7), IF('Funding Allocation Parameters'!$C$7="Complex Library Subsidy", 0, 0)))))</f>
        <v>0</v>
      </c>
      <c r="AJ877" s="177">
        <f t="shared" si="411"/>
        <v>0</v>
      </c>
      <c r="AK877" s="177">
        <f t="shared" si="412"/>
        <v>0</v>
      </c>
      <c r="AL877" s="181">
        <f>IF('Funding Allocation Parameters'!$C$8="Basic Library Subsidy", MIN(AJ877*'Funding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MIN(AJ877*VLOOKUP(CONCATENATE($A877, 'Funding Allocation Parameters'!$I$8), 'Library Subsidy Complex'!$C$2:$J$55, 2, FALSE), VLOOKUP(CONCATENATE($A877, 'Funding Allocation Parameters'!$I$8), 'Library Subsidy Complex'!$C$2:$J$55, 4, FALSE)), 0)))))</f>
        <v>0</v>
      </c>
      <c r="AM877" s="181">
        <f>IF('Funding Allocation Parameters'!$C$8="Basic Library Subsidy", 0, IF('Funding Allocation Parameters'!$C$8="Grant funding",MIN(AJ877*'Funding Allocation Parameters'!$E$8, 'Funding Allocation Parameters'!$G$8), IF('Funding Allocation Parameters'!$C$8="Other author funding", 0, IF('Funding Allocation Parameters'!$C$8="Any discretionary funds (grants if available, other if no grants)", MIN(AJ877*'Funding Allocation Parameters'!$E$8, 'Funding Allocation Parameters'!$G$8), IF('Funding Allocation Parameters'!$C$8="Complex Library Subsidy", 0, 0)))))</f>
        <v>0</v>
      </c>
      <c r="AN877" s="181">
        <f>IF('Funding Allocation Parameters'!$C$8="Basic Library Subsidy", 0, IF('Funding Allocation Parameters'!$C$8="Grant funding", 0, IF('Funding Allocation Parameters'!$C$8="Other author funding",  MIN(AJ877*'Funding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7" s="181">
        <f>IF('Funding Allocation Parameters'!$C$8="Basic Library Subsidy", MIN(AK877*'Funding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MIN(AK877*VLOOKUP(CONCATENATE($A877, 'Funding Allocation Parameters'!$I$8), 'Library Subsidy Complex'!$C$2:$J$55, 6, FALSE), VLOOKUP(CONCATENATE($A877, 'Funding Allocation Parameters'!$I$8), 'Library Subsidy Complex'!$C$2:$J$55, 8, FALSE)), 0)))))</f>
        <v>0</v>
      </c>
      <c r="AP877" s="181">
        <f>IF('Funding Allocation Parameters'!$C$8="Basic Library Subsidy", 0, IF('Funding Allocation Parameters'!$C$8="Grant funding", 0, IF('Funding Allocation Parameters'!$C$8="Other author funding",  MIN(AK877*'Funding Allocation Parameters'!$E$8, 'Funding Allocation Parameters'!$G$8), IF('Funding Allocation Parameters'!$C$8="Any discretionary funds (grants if available, other if no grants)", MIN(AK877*'Funding Allocation Parameters'!$E$8, 'Funding Allocation Parameters'!$G$8), IF('Funding Allocation Parameters'!$C$8="Complex Library Subsidy", 0, 0)))))</f>
        <v>0</v>
      </c>
      <c r="AQ877" s="177">
        <f t="shared" si="413"/>
        <v>0</v>
      </c>
      <c r="AR877" s="177">
        <f t="shared" si="414"/>
        <v>0</v>
      </c>
      <c r="AS877" s="182">
        <f t="shared" si="415"/>
        <v>1189</v>
      </c>
      <c r="AT877" s="182">
        <f t="shared" si="416"/>
        <v>468.02919999999995</v>
      </c>
      <c r="AU877" s="182">
        <f t="shared" si="417"/>
        <v>0</v>
      </c>
      <c r="AV877" s="182">
        <f t="shared" si="418"/>
        <v>1189</v>
      </c>
      <c r="AW877" s="182">
        <f t="shared" si="419"/>
        <v>468.02919999999995</v>
      </c>
      <c r="AX877" s="183">
        <f t="shared" si="420"/>
        <v>1189</v>
      </c>
      <c r="AY877" s="183">
        <f t="shared" si="421"/>
        <v>468.02919999999995</v>
      </c>
      <c r="AZ877" s="183">
        <f t="shared" si="422"/>
        <v>0</v>
      </c>
      <c r="BA877" s="183">
        <f t="shared" si="423"/>
        <v>0</v>
      </c>
      <c r="BB877" s="183">
        <f t="shared" si="424"/>
        <v>0</v>
      </c>
      <c r="BC877" s="184">
        <f t="shared" si="425"/>
        <v>1189</v>
      </c>
      <c r="BD877" s="184">
        <f t="shared" si="426"/>
        <v>0</v>
      </c>
      <c r="BE877" s="184">
        <f t="shared" si="427"/>
        <v>468.02919999999995</v>
      </c>
      <c r="BF877" s="184">
        <f t="shared" si="428"/>
        <v>0</v>
      </c>
      <c r="BG877" s="102">
        <f t="shared" si="429"/>
        <v>0</v>
      </c>
      <c r="BH877" s="102">
        <f t="shared" si="430"/>
        <v>0</v>
      </c>
      <c r="BI877" s="102">
        <f t="shared" si="431"/>
        <v>0</v>
      </c>
      <c r="BJ877" s="102">
        <f t="shared" si="432"/>
        <v>1</v>
      </c>
      <c r="BK877" s="102">
        <f t="shared" si="433"/>
        <v>0</v>
      </c>
      <c r="BL877" s="102">
        <f t="shared" si="434"/>
        <v>0</v>
      </c>
      <c r="BN877" s="102"/>
    </row>
    <row r="878" spans="1:66" x14ac:dyDescent="0.25">
      <c r="A878" s="102" t="s">
        <v>20</v>
      </c>
      <c r="B878" s="102" t="s">
        <v>8</v>
      </c>
      <c r="C878" s="102" t="s">
        <v>8</v>
      </c>
      <c r="D878" s="102" t="s">
        <v>27</v>
      </c>
      <c r="E878" s="102" t="s">
        <v>1607</v>
      </c>
      <c r="F878" s="102" t="s">
        <v>1608</v>
      </c>
      <c r="G878" s="102">
        <v>3.056</v>
      </c>
      <c r="H878" s="102">
        <v>1</v>
      </c>
      <c r="I878" s="102">
        <v>1</v>
      </c>
      <c r="J878" s="167">
        <f>IFERROR(H878*VLOOKUP(A878, 'Advanced Parameters'!$B$7:$G$20, 6, FALSE)*VLOOKUP(A878, 'Growth Parameters'!$B$6:$H$19, 6, FALSE), 0)</f>
        <v>1</v>
      </c>
      <c r="K878" s="167">
        <f>IFERROR(IF('Advanced Parameters'!$C$5="n",'Raw Data'!I878*VLOOKUP(A878,'Advanced Parameters'!$B$7:$G$20,6,FALSE),J878*VLOOKUP(A878,'Advanced Parameters'!$B$7:$G$20,2,FALSE))*VLOOKUP(A878, 'Growth Parameters'!$B$6:$H$19, 6, FALSE), 0)</f>
        <v>1</v>
      </c>
      <c r="L878" s="167">
        <f t="shared" si="435"/>
        <v>0</v>
      </c>
      <c r="M878" s="168">
        <f>IFERROR(IF(G878="NA","NA",IF(G878&gt;'APC Parameters'!$K$6+VLOOKUP('Raw Data'!A878, 'APC Parameters'!$H$7:$L$20, 4, FALSE), 'APC Parameters'!$L$6+VLOOKUP('Raw Data'!A878, 'APC Parameters'!$H$7:$L$20, 5, FALSE), G878*('APC Parameters'!$J$6+VLOOKUP('Raw Data'!A878, 'APC Parameters'!$H$7:$L$20, 3, FALSE))+'APC Parameters'!$I$6+VLOOKUP('Raw Data'!A878, 'APC Parameters'!$H$7:$L$20, 2, FALSE))), 0)</f>
        <v>3315.6063999999997</v>
      </c>
      <c r="N878" s="168">
        <f t="shared" si="405"/>
        <v>3315.6063999999997</v>
      </c>
      <c r="O878" s="168">
        <f>IFERROR(IF(M878="NA",VLOOKUP(D878,'Internal Calculations'!$B$10:$C$11,2,FALSE), M878)*VLOOKUP(A878, 'Growth Parameters'!$B$6:$H$19, 7, FALSE), 0)</f>
        <v>3315.6063999999997</v>
      </c>
      <c r="P878" s="177">
        <f t="shared" si="406"/>
        <v>3315.6063999999997</v>
      </c>
      <c r="Q878" s="178">
        <f>IF('Funding Allocation Parameters'!$C$5="Basic Library Subsidy", MIN(O878*('Funding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MIN($O878*(VLOOKUP(CONCATENATE($A878, 'Funding Allocation Parameters'!$I$5), 'Library Subsidy Complex'!$C$2:$J$55, 2, FALSE)), VLOOKUP(CONCATENATE($A878, 'Funding Allocation Parameters'!$I$5), 'Library Subsidy Complex'!$C$2:$J$55, 4, FALSE)), 0)))))</f>
        <v>1189</v>
      </c>
      <c r="R878" s="178">
        <f>IF('Funding Allocation Parameters'!$C$5="Basic Library Subsidy", 0, IF('Funding Allocation Parameters'!$C$5="Grant funding",MIN(O878*('Funding Allocation Parameters'!$E$5), 'Funding Allocation Parameters'!$G$5), IF('Funding Allocation Parameters'!$C$5="Other author funding", 0, IF('Funding Allocation Parameters'!$C$5="Any discretionary funds (grants if available, other if no grants)", MIN(O878*('Funding Allocation Parameters'!$E$5), 'Funding Allocation Parameters'!$G$5), IF('Funding Allocation Parameters'!$C$5="Complex Library Subsidy", 0, 0)))))</f>
        <v>0</v>
      </c>
      <c r="S878" s="178">
        <f>IF('Funding Allocation Parameters'!$C$5="Basic Library Subsidy", 0, IF('Funding Allocation Parameters'!$C$5="Grant funding", 0, IF('Funding Allocation Parameters'!$C$5="Other author funding",  MIN(O878*('Funding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8" s="178">
        <f>IF('Funding Allocation Parameters'!$C$5="Basic Library Subsidy", MIN(O878*('Funding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MIN($O878*(VLOOKUP(CONCATENATE($A878, 'Funding Allocation Parameters'!$I$5), 'Library Subsidy Complex'!$C$2:$J$55, 6, FALSE)), VLOOKUP(CONCATENATE($A878, 'Funding Allocation Parameters'!$I$5), 'Library Subsidy Complex'!$C$2:$J$55, 8, FALSE)), 0)))))</f>
        <v>1189</v>
      </c>
      <c r="U878" s="178">
        <f>IF('Funding Allocation Parameters'!$C$5="Basic Library Subsidy", 0, IF('Funding Allocation Parameters'!$C$5="Grant funding", 0, IF('Funding Allocation Parameters'!$C$5="Other author funding",  MIN(O878*('Funding Allocation Parameters'!$E$5), 'Funding Allocation Parameters'!$G$5), IF('Funding Allocation Parameters'!$C$5="Any discretionary funds (grants if available, other if no grants)", MIN(O878*('Funding Allocation Parameters'!$E$5), 'Funding Allocation Parameters'!$G$5), IF('Funding Allocation Parameters'!$C$5="Complex Library Subsidy", 0, 0)))))</f>
        <v>0</v>
      </c>
      <c r="V878" s="177">
        <f t="shared" si="407"/>
        <v>2126.6063999999997</v>
      </c>
      <c r="W878" s="177">
        <f t="shared" si="408"/>
        <v>2126.6063999999997</v>
      </c>
      <c r="X878" s="179">
        <f>IF('Funding Allocation Parameters'!$C$6="Basic Library Subsidy", MIN(V878*'Funding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MIN(V878*VLOOKUP(CONCATENATE($A878, 'Funding Allocation Parameters'!$I$6), 'Library Subsidy Complex'!$C$2:$J$55, 2, FALSE), VLOOKUP(CONCATENATE($A878, 'Funding Allocation Parameters'!$I$6), 'Library Subsidy Complex'!$C$2:$J$55, 4, FALSE)), 0)))))</f>
        <v>0</v>
      </c>
      <c r="Y878" s="179">
        <f>IF('Funding Allocation Parameters'!$C$6="Basic Library Subsidy", 0, IF('Funding Allocation Parameters'!$C$6="Grant funding",MIN(V878*'Funding Allocation Parameters'!$E$6, 'Funding Allocation Parameters'!$G$6), IF('Funding Allocation Parameters'!$C$6="Other author funding", 0, IF('Funding Allocation Parameters'!$C$6="Any discretionary funds (grants if available, other if no grants)", MIN(V878*'Funding Allocation Parameters'!$E$6, 'Funding Allocation Parameters'!$G$6), IF('Funding Allocation Parameters'!$C$6="Complex Library Subsidy", 0, 0)))))</f>
        <v>2126.6063999999997</v>
      </c>
      <c r="Z878" s="179">
        <f>IF('Funding Allocation Parameters'!$C$6="Basic Library Subsidy", 0, IF('Funding Allocation Parameters'!$C$6="Grant funding", 0, IF('Funding Allocation Parameters'!$C$6="Other author funding",  MIN(V878*'Funding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8" s="179">
        <f>IF('Funding Allocation Parameters'!$C$6="Basic Library Subsidy", MIN(W878*'Funding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MIN(W878*VLOOKUP(CONCATENATE($A878, 'Funding Allocation Parameters'!$I$6), 'Library Subsidy Complex'!$C$2:$J$55, 6, FALSE), VLOOKUP(CONCATENATE($A878, 'Funding Allocation Parameters'!$I$6), 'Library Subsidy Complex'!$C$2:$J$55, 8, FALSE)), 0)))))</f>
        <v>0</v>
      </c>
      <c r="AB878" s="179">
        <f>IF('Funding Allocation Parameters'!$C$6="Basic Library Subsidy", 0, IF('Funding Allocation Parameters'!$C$6="Grant funding", 0, IF('Funding Allocation Parameters'!$C$6="Other author funding",  MIN(W878*'Funding Allocation Parameters'!$E$6, 'Funding Allocation Parameters'!$G$6), IF('Funding Allocation Parameters'!$C$6="Any discretionary funds (grants if available, other if no grants)", MIN(W878*'Funding Allocation Parameters'!$E$6, 'Funding Allocation Parameters'!$G$6), IF('Funding Allocation Parameters'!$C$6="Complex Library Subsidy", 0, 0)))))</f>
        <v>2126.6063999999997</v>
      </c>
      <c r="AC878" s="177">
        <f t="shared" si="409"/>
        <v>0</v>
      </c>
      <c r="AD878" s="177">
        <f t="shared" si="410"/>
        <v>0</v>
      </c>
      <c r="AE878" s="180">
        <f>IF('Funding Allocation Parameters'!$C$7="Basic Library Subsidy", MIN(AC878*'Funding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MIN(AC878*VLOOKUP(CONCATENATE($A878, 'Funding Allocation Parameters'!$I$7), 'Library Subsidy Complex'!$C$2:$J$55, 2, FALSE), VLOOKUP(CONCATENATE($A878, 'Funding Allocation Parameters'!$I$7), 'Library Subsidy Complex'!$C$2:$J$55, 4, FALSE)), 0)))))</f>
        <v>0</v>
      </c>
      <c r="AF878" s="180">
        <f>IF('Funding Allocation Parameters'!$C$7="Basic Library Subsidy", 0, IF('Funding Allocation Parameters'!$C$7="Grant funding",MIN(AC878*'Funding Allocation Parameters'!$E$7, 'Funding Allocation Parameters'!$G$7), IF('Funding Allocation Parameters'!$C$7="Other author funding", 0, IF('Funding Allocation Parameters'!$C$7="Any discretionary funds (grants if available, other if no grants)", MIN(AC878*'Funding Allocation Parameters'!$E$7, 'Funding Allocation Parameters'!$G$7), IF('Funding Allocation Parameters'!$C$7="Complex Library Subsidy", 0, 0)))))</f>
        <v>0</v>
      </c>
      <c r="AG878" s="180">
        <f>IF('Funding Allocation Parameters'!$C$7="Basic Library Subsidy", 0, IF('Funding Allocation Parameters'!$C$7="Grant funding", 0, IF('Funding Allocation Parameters'!$C$7="Other author funding",  MIN(AC878*'Funding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8" s="180">
        <f>IF('Funding Allocation Parameters'!$C$7="Basic Library Subsidy", MIN(AD878*'Funding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MIN(AD878*VLOOKUP(CONCATENATE($A878, 'Funding Allocation Parameters'!$I$7), 'Library Subsidy Complex'!$C$2:$J$55, 6, FALSE), VLOOKUP(CONCATENATE($A878, 'Funding Allocation Parameters'!$I$7), 'Library Subsidy Complex'!$C$2:$J$55, 8, FALSE)), 0)))))</f>
        <v>0</v>
      </c>
      <c r="AI878" s="180">
        <f>IF('Funding Allocation Parameters'!$C$7="Basic Library Subsidy", 0, IF('Funding Allocation Parameters'!$C$7="Grant funding", 0, IF('Funding Allocation Parameters'!$C$7="Other author funding",  MIN(AD878*'Funding Allocation Parameters'!$E$7, 'Funding Allocation Parameters'!$G$7), IF('Funding Allocation Parameters'!$C$7="Any discretionary funds (grants if available, other if no grants)", MIN(AD878*'Funding Allocation Parameters'!$E$7, 'Funding Allocation Parameters'!$G$7), IF('Funding Allocation Parameters'!$C$7="Complex Library Subsidy", 0, 0)))))</f>
        <v>0</v>
      </c>
      <c r="AJ878" s="177">
        <f t="shared" si="411"/>
        <v>0</v>
      </c>
      <c r="AK878" s="177">
        <f t="shared" si="412"/>
        <v>0</v>
      </c>
      <c r="AL878" s="181">
        <f>IF('Funding Allocation Parameters'!$C$8="Basic Library Subsidy", MIN(AJ878*'Funding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MIN(AJ878*VLOOKUP(CONCATENATE($A878, 'Funding Allocation Parameters'!$I$8), 'Library Subsidy Complex'!$C$2:$J$55, 2, FALSE), VLOOKUP(CONCATENATE($A878, 'Funding Allocation Parameters'!$I$8), 'Library Subsidy Complex'!$C$2:$J$55, 4, FALSE)), 0)))))</f>
        <v>0</v>
      </c>
      <c r="AM878" s="181">
        <f>IF('Funding Allocation Parameters'!$C$8="Basic Library Subsidy", 0, IF('Funding Allocation Parameters'!$C$8="Grant funding",MIN(AJ878*'Funding Allocation Parameters'!$E$8, 'Funding Allocation Parameters'!$G$8), IF('Funding Allocation Parameters'!$C$8="Other author funding", 0, IF('Funding Allocation Parameters'!$C$8="Any discretionary funds (grants if available, other if no grants)", MIN(AJ878*'Funding Allocation Parameters'!$E$8, 'Funding Allocation Parameters'!$G$8), IF('Funding Allocation Parameters'!$C$8="Complex Library Subsidy", 0, 0)))))</f>
        <v>0</v>
      </c>
      <c r="AN878" s="181">
        <f>IF('Funding Allocation Parameters'!$C$8="Basic Library Subsidy", 0, IF('Funding Allocation Parameters'!$C$8="Grant funding", 0, IF('Funding Allocation Parameters'!$C$8="Other author funding",  MIN(AJ878*'Funding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8" s="181">
        <f>IF('Funding Allocation Parameters'!$C$8="Basic Library Subsidy", MIN(AK878*'Funding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MIN(AK878*VLOOKUP(CONCATENATE($A878, 'Funding Allocation Parameters'!$I$8), 'Library Subsidy Complex'!$C$2:$J$55, 6, FALSE), VLOOKUP(CONCATENATE($A878, 'Funding Allocation Parameters'!$I$8), 'Library Subsidy Complex'!$C$2:$J$55, 8, FALSE)), 0)))))</f>
        <v>0</v>
      </c>
      <c r="AP878" s="181">
        <f>IF('Funding Allocation Parameters'!$C$8="Basic Library Subsidy", 0, IF('Funding Allocation Parameters'!$C$8="Grant funding", 0, IF('Funding Allocation Parameters'!$C$8="Other author funding",  MIN(AK878*'Funding Allocation Parameters'!$E$8, 'Funding Allocation Parameters'!$G$8), IF('Funding Allocation Parameters'!$C$8="Any discretionary funds (grants if available, other if no grants)", MIN(AK878*'Funding Allocation Parameters'!$E$8, 'Funding Allocation Parameters'!$G$8), IF('Funding Allocation Parameters'!$C$8="Complex Library Subsidy", 0, 0)))))</f>
        <v>0</v>
      </c>
      <c r="AQ878" s="177">
        <f t="shared" si="413"/>
        <v>0</v>
      </c>
      <c r="AR878" s="177">
        <f t="shared" si="414"/>
        <v>0</v>
      </c>
      <c r="AS878" s="182">
        <f t="shared" si="415"/>
        <v>1189</v>
      </c>
      <c r="AT878" s="182">
        <f t="shared" si="416"/>
        <v>2126.6063999999997</v>
      </c>
      <c r="AU878" s="182">
        <f t="shared" si="417"/>
        <v>0</v>
      </c>
      <c r="AV878" s="182">
        <f t="shared" si="418"/>
        <v>1189</v>
      </c>
      <c r="AW878" s="182">
        <f t="shared" si="419"/>
        <v>2126.6063999999997</v>
      </c>
      <c r="AX878" s="183">
        <f t="shared" si="420"/>
        <v>1189</v>
      </c>
      <c r="AY878" s="183">
        <f t="shared" si="421"/>
        <v>2126.6063999999997</v>
      </c>
      <c r="AZ878" s="183">
        <f t="shared" si="422"/>
        <v>0</v>
      </c>
      <c r="BA878" s="183">
        <f t="shared" si="423"/>
        <v>0</v>
      </c>
      <c r="BB878" s="183">
        <f t="shared" si="424"/>
        <v>0</v>
      </c>
      <c r="BC878" s="184">
        <f t="shared" si="425"/>
        <v>1189</v>
      </c>
      <c r="BD878" s="184">
        <f t="shared" si="426"/>
        <v>0</v>
      </c>
      <c r="BE878" s="184">
        <f t="shared" si="427"/>
        <v>2126.6063999999997</v>
      </c>
      <c r="BF878" s="184">
        <f t="shared" si="428"/>
        <v>0</v>
      </c>
      <c r="BG878" s="102">
        <f t="shared" si="429"/>
        <v>0</v>
      </c>
      <c r="BH878" s="102">
        <f t="shared" si="430"/>
        <v>0</v>
      </c>
      <c r="BI878" s="102">
        <f t="shared" si="431"/>
        <v>0</v>
      </c>
      <c r="BJ878" s="102">
        <f t="shared" si="432"/>
        <v>1</v>
      </c>
      <c r="BK878" s="102">
        <f t="shared" si="433"/>
        <v>0</v>
      </c>
      <c r="BL878" s="102">
        <f t="shared" si="434"/>
        <v>0</v>
      </c>
      <c r="BN878" s="102"/>
    </row>
    <row r="879" spans="1:66" x14ac:dyDescent="0.25">
      <c r="A879" s="102" t="s">
        <v>26</v>
      </c>
      <c r="B879" s="102" t="s">
        <v>8</v>
      </c>
      <c r="C879" s="102" t="s">
        <v>8</v>
      </c>
      <c r="D879" s="102" t="s">
        <v>27</v>
      </c>
      <c r="E879" s="102" t="s">
        <v>1609</v>
      </c>
      <c r="F879" s="102" t="s">
        <v>1610</v>
      </c>
      <c r="G879" s="102">
        <v>0.45500000000000002</v>
      </c>
      <c r="H879" s="102">
        <v>1</v>
      </c>
      <c r="I879" s="102">
        <v>0.41699999999999998</v>
      </c>
      <c r="J879" s="167">
        <f>IFERROR(H879*VLOOKUP(A879, 'Advanced Parameters'!$B$7:$G$20, 6, FALSE)*VLOOKUP(A879, 'Growth Parameters'!$B$6:$H$19, 6, FALSE), 0)</f>
        <v>1</v>
      </c>
      <c r="K879" s="167">
        <f>IFERROR(IF('Advanced Parameters'!$C$5="n",'Raw Data'!I879*VLOOKUP(A879,'Advanced Parameters'!$B$7:$G$20,6,FALSE),J879*VLOOKUP(A879,'Advanced Parameters'!$B$7:$G$20,2,FALSE))*VLOOKUP(A879, 'Growth Parameters'!$B$6:$H$19, 6, FALSE), 0)</f>
        <v>0.41699999999999998</v>
      </c>
      <c r="L879" s="167">
        <f t="shared" si="435"/>
        <v>0.58299999999999996</v>
      </c>
      <c r="M879" s="168">
        <f>IFERROR(IF(G879="NA","NA",IF(G879&gt;'APC Parameters'!$K$6+VLOOKUP('Raw Data'!A879, 'APC Parameters'!$H$7:$L$20, 4, FALSE), 'APC Parameters'!$L$6+VLOOKUP('Raw Data'!A879, 'APC Parameters'!$H$7:$L$20, 5, FALSE), G879*('APC Parameters'!$J$6+VLOOKUP('Raw Data'!A879, 'APC Parameters'!$H$7:$L$20, 3, FALSE))+'APC Parameters'!$I$6+VLOOKUP('Raw Data'!A879, 'APC Parameters'!$H$7:$L$20, 2, FALSE))), 0)</f>
        <v>1470.4570000000001</v>
      </c>
      <c r="N879" s="168">
        <f t="shared" si="405"/>
        <v>1470.4570000000001</v>
      </c>
      <c r="O879" s="168">
        <f>IFERROR(IF(M879="NA",VLOOKUP(D879,'Internal Calculations'!$B$10:$C$11,2,FALSE), M879)*VLOOKUP(A879, 'Growth Parameters'!$B$6:$H$19, 7, FALSE), 0)</f>
        <v>1470.4570000000001</v>
      </c>
      <c r="P879" s="177">
        <f t="shared" si="406"/>
        <v>1470.4570000000001</v>
      </c>
      <c r="Q879" s="178">
        <f>IF('Funding Allocation Parameters'!$C$5="Basic Library Subsidy", MIN(O879*('Funding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MIN($O879*(VLOOKUP(CONCATENATE($A879, 'Funding Allocation Parameters'!$I$5), 'Library Subsidy Complex'!$C$2:$J$55, 2, FALSE)), VLOOKUP(CONCATENATE($A879, 'Funding Allocation Parameters'!$I$5), 'Library Subsidy Complex'!$C$2:$J$55, 4, FALSE)), 0)))))</f>
        <v>1189</v>
      </c>
      <c r="R879" s="178">
        <f>IF('Funding Allocation Parameters'!$C$5="Basic Library Subsidy", 0, IF('Funding Allocation Parameters'!$C$5="Grant funding",MIN(O879*('Funding Allocation Parameters'!$E$5), 'Funding Allocation Parameters'!$G$5), IF('Funding Allocation Parameters'!$C$5="Other author funding", 0, IF('Funding Allocation Parameters'!$C$5="Any discretionary funds (grants if available, other if no grants)", MIN(O879*('Funding Allocation Parameters'!$E$5), 'Funding Allocation Parameters'!$G$5), IF('Funding Allocation Parameters'!$C$5="Complex Library Subsidy", 0, 0)))))</f>
        <v>0</v>
      </c>
      <c r="S879" s="178">
        <f>IF('Funding Allocation Parameters'!$C$5="Basic Library Subsidy", 0, IF('Funding Allocation Parameters'!$C$5="Grant funding", 0, IF('Funding Allocation Parameters'!$C$5="Other author funding",  MIN(O879*('Funding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79" s="178">
        <f>IF('Funding Allocation Parameters'!$C$5="Basic Library Subsidy", MIN(O879*('Funding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MIN($O879*(VLOOKUP(CONCATENATE($A879, 'Funding Allocation Parameters'!$I$5), 'Library Subsidy Complex'!$C$2:$J$55, 6, FALSE)), VLOOKUP(CONCATENATE($A879, 'Funding Allocation Parameters'!$I$5), 'Library Subsidy Complex'!$C$2:$J$55, 8, FALSE)), 0)))))</f>
        <v>1189</v>
      </c>
      <c r="U879" s="178">
        <f>IF('Funding Allocation Parameters'!$C$5="Basic Library Subsidy", 0, IF('Funding Allocation Parameters'!$C$5="Grant funding", 0, IF('Funding Allocation Parameters'!$C$5="Other author funding",  MIN(O879*('Funding Allocation Parameters'!$E$5), 'Funding Allocation Parameters'!$G$5), IF('Funding Allocation Parameters'!$C$5="Any discretionary funds (grants if available, other if no grants)", MIN(O879*('Funding Allocation Parameters'!$E$5), 'Funding Allocation Parameters'!$G$5), IF('Funding Allocation Parameters'!$C$5="Complex Library Subsidy", 0, 0)))))</f>
        <v>0</v>
      </c>
      <c r="V879" s="177">
        <f t="shared" si="407"/>
        <v>281.45700000000011</v>
      </c>
      <c r="W879" s="177">
        <f t="shared" si="408"/>
        <v>281.45700000000011</v>
      </c>
      <c r="X879" s="179">
        <f>IF('Funding Allocation Parameters'!$C$6="Basic Library Subsidy", MIN(V879*'Funding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MIN(V879*VLOOKUP(CONCATENATE($A879, 'Funding Allocation Parameters'!$I$6), 'Library Subsidy Complex'!$C$2:$J$55, 2, FALSE), VLOOKUP(CONCATENATE($A879, 'Funding Allocation Parameters'!$I$6), 'Library Subsidy Complex'!$C$2:$J$55, 4, FALSE)), 0)))))</f>
        <v>0</v>
      </c>
      <c r="Y879" s="179">
        <f>IF('Funding Allocation Parameters'!$C$6="Basic Library Subsidy", 0, IF('Funding Allocation Parameters'!$C$6="Grant funding",MIN(V879*'Funding Allocation Parameters'!$E$6, 'Funding Allocation Parameters'!$G$6), IF('Funding Allocation Parameters'!$C$6="Other author funding", 0, IF('Funding Allocation Parameters'!$C$6="Any discretionary funds (grants if available, other if no grants)", MIN(V879*'Funding Allocation Parameters'!$E$6, 'Funding Allocation Parameters'!$G$6), IF('Funding Allocation Parameters'!$C$6="Complex Library Subsidy", 0, 0)))))</f>
        <v>281.45700000000011</v>
      </c>
      <c r="Z879" s="179">
        <f>IF('Funding Allocation Parameters'!$C$6="Basic Library Subsidy", 0, IF('Funding Allocation Parameters'!$C$6="Grant funding", 0, IF('Funding Allocation Parameters'!$C$6="Other author funding",  MIN(V879*'Funding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79" s="179">
        <f>IF('Funding Allocation Parameters'!$C$6="Basic Library Subsidy", MIN(W879*'Funding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MIN(W879*VLOOKUP(CONCATENATE($A879, 'Funding Allocation Parameters'!$I$6), 'Library Subsidy Complex'!$C$2:$J$55, 6, FALSE), VLOOKUP(CONCATENATE($A879, 'Funding Allocation Parameters'!$I$6), 'Library Subsidy Complex'!$C$2:$J$55, 8, FALSE)), 0)))))</f>
        <v>0</v>
      </c>
      <c r="AB879" s="179">
        <f>IF('Funding Allocation Parameters'!$C$6="Basic Library Subsidy", 0, IF('Funding Allocation Parameters'!$C$6="Grant funding", 0, IF('Funding Allocation Parameters'!$C$6="Other author funding",  MIN(W879*'Funding Allocation Parameters'!$E$6, 'Funding Allocation Parameters'!$G$6), IF('Funding Allocation Parameters'!$C$6="Any discretionary funds (grants if available, other if no grants)", MIN(W879*'Funding Allocation Parameters'!$E$6, 'Funding Allocation Parameters'!$G$6), IF('Funding Allocation Parameters'!$C$6="Complex Library Subsidy", 0, 0)))))</f>
        <v>281.45700000000011</v>
      </c>
      <c r="AC879" s="177">
        <f t="shared" si="409"/>
        <v>0</v>
      </c>
      <c r="AD879" s="177">
        <f t="shared" si="410"/>
        <v>0</v>
      </c>
      <c r="AE879" s="180">
        <f>IF('Funding Allocation Parameters'!$C$7="Basic Library Subsidy", MIN(AC879*'Funding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MIN(AC879*VLOOKUP(CONCATENATE($A879, 'Funding Allocation Parameters'!$I$7), 'Library Subsidy Complex'!$C$2:$J$55, 2, FALSE), VLOOKUP(CONCATENATE($A879, 'Funding Allocation Parameters'!$I$7), 'Library Subsidy Complex'!$C$2:$J$55, 4, FALSE)), 0)))))</f>
        <v>0</v>
      </c>
      <c r="AF879" s="180">
        <f>IF('Funding Allocation Parameters'!$C$7="Basic Library Subsidy", 0, IF('Funding Allocation Parameters'!$C$7="Grant funding",MIN(AC879*'Funding Allocation Parameters'!$E$7, 'Funding Allocation Parameters'!$G$7), IF('Funding Allocation Parameters'!$C$7="Other author funding", 0, IF('Funding Allocation Parameters'!$C$7="Any discretionary funds (grants if available, other if no grants)", MIN(AC879*'Funding Allocation Parameters'!$E$7, 'Funding Allocation Parameters'!$G$7), IF('Funding Allocation Parameters'!$C$7="Complex Library Subsidy", 0, 0)))))</f>
        <v>0</v>
      </c>
      <c r="AG879" s="180">
        <f>IF('Funding Allocation Parameters'!$C$7="Basic Library Subsidy", 0, IF('Funding Allocation Parameters'!$C$7="Grant funding", 0, IF('Funding Allocation Parameters'!$C$7="Other author funding",  MIN(AC879*'Funding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79" s="180">
        <f>IF('Funding Allocation Parameters'!$C$7="Basic Library Subsidy", MIN(AD879*'Funding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MIN(AD879*VLOOKUP(CONCATENATE($A879, 'Funding Allocation Parameters'!$I$7), 'Library Subsidy Complex'!$C$2:$J$55, 6, FALSE), VLOOKUP(CONCATENATE($A879, 'Funding Allocation Parameters'!$I$7), 'Library Subsidy Complex'!$C$2:$J$55, 8, FALSE)), 0)))))</f>
        <v>0</v>
      </c>
      <c r="AI879" s="180">
        <f>IF('Funding Allocation Parameters'!$C$7="Basic Library Subsidy", 0, IF('Funding Allocation Parameters'!$C$7="Grant funding", 0, IF('Funding Allocation Parameters'!$C$7="Other author funding",  MIN(AD879*'Funding Allocation Parameters'!$E$7, 'Funding Allocation Parameters'!$G$7), IF('Funding Allocation Parameters'!$C$7="Any discretionary funds (grants if available, other if no grants)", MIN(AD879*'Funding Allocation Parameters'!$E$7, 'Funding Allocation Parameters'!$G$7), IF('Funding Allocation Parameters'!$C$7="Complex Library Subsidy", 0, 0)))))</f>
        <v>0</v>
      </c>
      <c r="AJ879" s="177">
        <f t="shared" si="411"/>
        <v>0</v>
      </c>
      <c r="AK879" s="177">
        <f t="shared" si="412"/>
        <v>0</v>
      </c>
      <c r="AL879" s="181">
        <f>IF('Funding Allocation Parameters'!$C$8="Basic Library Subsidy", MIN(AJ879*'Funding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MIN(AJ879*VLOOKUP(CONCATENATE($A879, 'Funding Allocation Parameters'!$I$8), 'Library Subsidy Complex'!$C$2:$J$55, 2, FALSE), VLOOKUP(CONCATENATE($A879, 'Funding Allocation Parameters'!$I$8), 'Library Subsidy Complex'!$C$2:$J$55, 4, FALSE)), 0)))))</f>
        <v>0</v>
      </c>
      <c r="AM879" s="181">
        <f>IF('Funding Allocation Parameters'!$C$8="Basic Library Subsidy", 0, IF('Funding Allocation Parameters'!$C$8="Grant funding",MIN(AJ879*'Funding Allocation Parameters'!$E$8, 'Funding Allocation Parameters'!$G$8), IF('Funding Allocation Parameters'!$C$8="Other author funding", 0, IF('Funding Allocation Parameters'!$C$8="Any discretionary funds (grants if available, other if no grants)", MIN(AJ879*'Funding Allocation Parameters'!$E$8, 'Funding Allocation Parameters'!$G$8), IF('Funding Allocation Parameters'!$C$8="Complex Library Subsidy", 0, 0)))))</f>
        <v>0</v>
      </c>
      <c r="AN879" s="181">
        <f>IF('Funding Allocation Parameters'!$C$8="Basic Library Subsidy", 0, IF('Funding Allocation Parameters'!$C$8="Grant funding", 0, IF('Funding Allocation Parameters'!$C$8="Other author funding",  MIN(AJ879*'Funding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79" s="181">
        <f>IF('Funding Allocation Parameters'!$C$8="Basic Library Subsidy", MIN(AK879*'Funding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MIN(AK879*VLOOKUP(CONCATENATE($A879, 'Funding Allocation Parameters'!$I$8), 'Library Subsidy Complex'!$C$2:$J$55, 6, FALSE), VLOOKUP(CONCATENATE($A879, 'Funding Allocation Parameters'!$I$8), 'Library Subsidy Complex'!$C$2:$J$55, 8, FALSE)), 0)))))</f>
        <v>0</v>
      </c>
      <c r="AP879" s="181">
        <f>IF('Funding Allocation Parameters'!$C$8="Basic Library Subsidy", 0, IF('Funding Allocation Parameters'!$C$8="Grant funding", 0, IF('Funding Allocation Parameters'!$C$8="Other author funding",  MIN(AK879*'Funding Allocation Parameters'!$E$8, 'Funding Allocation Parameters'!$G$8), IF('Funding Allocation Parameters'!$C$8="Any discretionary funds (grants if available, other if no grants)", MIN(AK879*'Funding Allocation Parameters'!$E$8, 'Funding Allocation Parameters'!$G$8), IF('Funding Allocation Parameters'!$C$8="Complex Library Subsidy", 0, 0)))))</f>
        <v>0</v>
      </c>
      <c r="AQ879" s="177">
        <f t="shared" si="413"/>
        <v>0</v>
      </c>
      <c r="AR879" s="177">
        <f t="shared" si="414"/>
        <v>0</v>
      </c>
      <c r="AS879" s="182">
        <f t="shared" si="415"/>
        <v>1189</v>
      </c>
      <c r="AT879" s="182">
        <f t="shared" si="416"/>
        <v>281.45700000000011</v>
      </c>
      <c r="AU879" s="182">
        <f t="shared" si="417"/>
        <v>0</v>
      </c>
      <c r="AV879" s="182">
        <f t="shared" si="418"/>
        <v>1189</v>
      </c>
      <c r="AW879" s="182">
        <f t="shared" si="419"/>
        <v>281.45700000000011</v>
      </c>
      <c r="AX879" s="183">
        <f t="shared" si="420"/>
        <v>495.81299999999999</v>
      </c>
      <c r="AY879" s="183">
        <f t="shared" si="421"/>
        <v>117.36756900000005</v>
      </c>
      <c r="AZ879" s="183">
        <f t="shared" si="422"/>
        <v>0</v>
      </c>
      <c r="BA879" s="183">
        <f t="shared" si="423"/>
        <v>693.18700000000001</v>
      </c>
      <c r="BB879" s="183">
        <f t="shared" si="424"/>
        <v>164.08943100000005</v>
      </c>
      <c r="BC879" s="184">
        <f t="shared" si="425"/>
        <v>1189</v>
      </c>
      <c r="BD879" s="184">
        <f t="shared" si="426"/>
        <v>0</v>
      </c>
      <c r="BE879" s="184">
        <f t="shared" si="427"/>
        <v>117.36756900000005</v>
      </c>
      <c r="BF879" s="184">
        <f t="shared" si="428"/>
        <v>164.08943100000005</v>
      </c>
      <c r="BG879" s="102">
        <f t="shared" si="429"/>
        <v>0</v>
      </c>
      <c r="BH879" s="102">
        <f t="shared" si="430"/>
        <v>0</v>
      </c>
      <c r="BI879" s="102">
        <f t="shared" si="431"/>
        <v>0</v>
      </c>
      <c r="BJ879" s="102">
        <f t="shared" si="432"/>
        <v>0.41699999999999998</v>
      </c>
      <c r="BK879" s="102">
        <f t="shared" si="433"/>
        <v>0.58299999999999996</v>
      </c>
      <c r="BL879" s="102">
        <f t="shared" si="434"/>
        <v>0</v>
      </c>
      <c r="BN879" s="102"/>
    </row>
    <row r="880" spans="1:66" x14ac:dyDescent="0.25">
      <c r="A880" s="102" t="s">
        <v>20</v>
      </c>
      <c r="B880" s="102" t="s">
        <v>8</v>
      </c>
      <c r="C880" s="102" t="s">
        <v>8</v>
      </c>
      <c r="D880" s="102" t="s">
        <v>27</v>
      </c>
      <c r="E880" s="102" t="s">
        <v>1522</v>
      </c>
      <c r="F880" s="102" t="s">
        <v>1611</v>
      </c>
      <c r="G880" s="102">
        <v>1.2330000000000001</v>
      </c>
      <c r="H880" s="102">
        <v>1</v>
      </c>
      <c r="I880" s="102">
        <v>1</v>
      </c>
      <c r="J880" s="167">
        <f>IFERROR(H880*VLOOKUP(A880, 'Advanced Parameters'!$B$7:$G$20, 6, FALSE)*VLOOKUP(A880, 'Growth Parameters'!$B$6:$H$19, 6, FALSE), 0)</f>
        <v>1</v>
      </c>
      <c r="K880" s="167">
        <f>IFERROR(IF('Advanced Parameters'!$C$5="n",'Raw Data'!I880*VLOOKUP(A880,'Advanced Parameters'!$B$7:$G$20,6,FALSE),J880*VLOOKUP(A880,'Advanced Parameters'!$B$7:$G$20,2,FALSE))*VLOOKUP(A880, 'Growth Parameters'!$B$6:$H$19, 6, FALSE), 0)</f>
        <v>1</v>
      </c>
      <c r="L880" s="167">
        <f t="shared" si="435"/>
        <v>0</v>
      </c>
      <c r="M880" s="168">
        <f>IFERROR(IF(G880="NA","NA",IF(G880&gt;'APC Parameters'!$K$6+VLOOKUP('Raw Data'!A880, 'APC Parameters'!$H$7:$L$20, 4, FALSE), 'APC Parameters'!$L$6+VLOOKUP('Raw Data'!A880, 'APC Parameters'!$H$7:$L$20, 5, FALSE), G880*('APC Parameters'!$J$6+VLOOKUP('Raw Data'!A880, 'APC Parameters'!$H$7:$L$20, 3, FALSE))+'APC Parameters'!$I$6+VLOOKUP('Raw Data'!A880, 'APC Parameters'!$H$7:$L$20, 2, FALSE))), 0)</f>
        <v>2022.3702000000001</v>
      </c>
      <c r="N880" s="168">
        <f t="shared" si="405"/>
        <v>2022.3702000000001</v>
      </c>
      <c r="O880" s="168">
        <f>IFERROR(IF(M880="NA",VLOOKUP(D880,'Internal Calculations'!$B$10:$C$11,2,FALSE), M880)*VLOOKUP(A880, 'Growth Parameters'!$B$6:$H$19, 7, FALSE), 0)</f>
        <v>2022.3702000000001</v>
      </c>
      <c r="P880" s="177">
        <f t="shared" si="406"/>
        <v>2022.3702000000001</v>
      </c>
      <c r="Q880" s="178">
        <f>IF('Funding Allocation Parameters'!$C$5="Basic Library Subsidy", MIN(O880*('Funding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MIN($O880*(VLOOKUP(CONCATENATE($A880, 'Funding Allocation Parameters'!$I$5), 'Library Subsidy Complex'!$C$2:$J$55, 2, FALSE)), VLOOKUP(CONCATENATE($A880, 'Funding Allocation Parameters'!$I$5), 'Library Subsidy Complex'!$C$2:$J$55, 4, FALSE)), 0)))))</f>
        <v>1189</v>
      </c>
      <c r="R880" s="178">
        <f>IF('Funding Allocation Parameters'!$C$5="Basic Library Subsidy", 0, IF('Funding Allocation Parameters'!$C$5="Grant funding",MIN(O880*('Funding Allocation Parameters'!$E$5), 'Funding Allocation Parameters'!$G$5), IF('Funding Allocation Parameters'!$C$5="Other author funding", 0, IF('Funding Allocation Parameters'!$C$5="Any discretionary funds (grants if available, other if no grants)", MIN(O880*('Funding Allocation Parameters'!$E$5), 'Funding Allocation Parameters'!$G$5), IF('Funding Allocation Parameters'!$C$5="Complex Library Subsidy", 0, 0)))))</f>
        <v>0</v>
      </c>
      <c r="S880" s="178">
        <f>IF('Funding Allocation Parameters'!$C$5="Basic Library Subsidy", 0, IF('Funding Allocation Parameters'!$C$5="Grant funding", 0, IF('Funding Allocation Parameters'!$C$5="Other author funding",  MIN(O880*('Funding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0" s="178">
        <f>IF('Funding Allocation Parameters'!$C$5="Basic Library Subsidy", MIN(O880*('Funding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MIN($O880*(VLOOKUP(CONCATENATE($A880, 'Funding Allocation Parameters'!$I$5), 'Library Subsidy Complex'!$C$2:$J$55, 6, FALSE)), VLOOKUP(CONCATENATE($A880, 'Funding Allocation Parameters'!$I$5), 'Library Subsidy Complex'!$C$2:$J$55, 8, FALSE)), 0)))))</f>
        <v>1189</v>
      </c>
      <c r="U880" s="178">
        <f>IF('Funding Allocation Parameters'!$C$5="Basic Library Subsidy", 0, IF('Funding Allocation Parameters'!$C$5="Grant funding", 0, IF('Funding Allocation Parameters'!$C$5="Other author funding",  MIN(O880*('Funding Allocation Parameters'!$E$5), 'Funding Allocation Parameters'!$G$5), IF('Funding Allocation Parameters'!$C$5="Any discretionary funds (grants if available, other if no grants)", MIN(O880*('Funding Allocation Parameters'!$E$5), 'Funding Allocation Parameters'!$G$5), IF('Funding Allocation Parameters'!$C$5="Complex Library Subsidy", 0, 0)))))</f>
        <v>0</v>
      </c>
      <c r="V880" s="177">
        <f t="shared" si="407"/>
        <v>833.37020000000007</v>
      </c>
      <c r="W880" s="177">
        <f t="shared" si="408"/>
        <v>833.37020000000007</v>
      </c>
      <c r="X880" s="179">
        <f>IF('Funding Allocation Parameters'!$C$6="Basic Library Subsidy", MIN(V880*'Funding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MIN(V880*VLOOKUP(CONCATENATE($A880, 'Funding Allocation Parameters'!$I$6), 'Library Subsidy Complex'!$C$2:$J$55, 2, FALSE), VLOOKUP(CONCATENATE($A880, 'Funding Allocation Parameters'!$I$6), 'Library Subsidy Complex'!$C$2:$J$55, 4, FALSE)), 0)))))</f>
        <v>0</v>
      </c>
      <c r="Y880" s="179">
        <f>IF('Funding Allocation Parameters'!$C$6="Basic Library Subsidy", 0, IF('Funding Allocation Parameters'!$C$6="Grant funding",MIN(V880*'Funding Allocation Parameters'!$E$6, 'Funding Allocation Parameters'!$G$6), IF('Funding Allocation Parameters'!$C$6="Other author funding", 0, IF('Funding Allocation Parameters'!$C$6="Any discretionary funds (grants if available, other if no grants)", MIN(V880*'Funding Allocation Parameters'!$E$6, 'Funding Allocation Parameters'!$G$6), IF('Funding Allocation Parameters'!$C$6="Complex Library Subsidy", 0, 0)))))</f>
        <v>833.37020000000007</v>
      </c>
      <c r="Z880" s="179">
        <f>IF('Funding Allocation Parameters'!$C$6="Basic Library Subsidy", 0, IF('Funding Allocation Parameters'!$C$6="Grant funding", 0, IF('Funding Allocation Parameters'!$C$6="Other author funding",  MIN(V880*'Funding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0" s="179">
        <f>IF('Funding Allocation Parameters'!$C$6="Basic Library Subsidy", MIN(W880*'Funding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MIN(W880*VLOOKUP(CONCATENATE($A880, 'Funding Allocation Parameters'!$I$6), 'Library Subsidy Complex'!$C$2:$J$55, 6, FALSE), VLOOKUP(CONCATENATE($A880, 'Funding Allocation Parameters'!$I$6), 'Library Subsidy Complex'!$C$2:$J$55, 8, FALSE)), 0)))))</f>
        <v>0</v>
      </c>
      <c r="AB880" s="179">
        <f>IF('Funding Allocation Parameters'!$C$6="Basic Library Subsidy", 0, IF('Funding Allocation Parameters'!$C$6="Grant funding", 0, IF('Funding Allocation Parameters'!$C$6="Other author funding",  MIN(W880*'Funding Allocation Parameters'!$E$6, 'Funding Allocation Parameters'!$G$6), IF('Funding Allocation Parameters'!$C$6="Any discretionary funds (grants if available, other if no grants)", MIN(W880*'Funding Allocation Parameters'!$E$6, 'Funding Allocation Parameters'!$G$6), IF('Funding Allocation Parameters'!$C$6="Complex Library Subsidy", 0, 0)))))</f>
        <v>833.37020000000007</v>
      </c>
      <c r="AC880" s="177">
        <f t="shared" si="409"/>
        <v>0</v>
      </c>
      <c r="AD880" s="177">
        <f t="shared" si="410"/>
        <v>0</v>
      </c>
      <c r="AE880" s="180">
        <f>IF('Funding Allocation Parameters'!$C$7="Basic Library Subsidy", MIN(AC880*'Funding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MIN(AC880*VLOOKUP(CONCATENATE($A880, 'Funding Allocation Parameters'!$I$7), 'Library Subsidy Complex'!$C$2:$J$55, 2, FALSE), VLOOKUP(CONCATENATE($A880, 'Funding Allocation Parameters'!$I$7), 'Library Subsidy Complex'!$C$2:$J$55, 4, FALSE)), 0)))))</f>
        <v>0</v>
      </c>
      <c r="AF880" s="180">
        <f>IF('Funding Allocation Parameters'!$C$7="Basic Library Subsidy", 0, IF('Funding Allocation Parameters'!$C$7="Grant funding",MIN(AC880*'Funding Allocation Parameters'!$E$7, 'Funding Allocation Parameters'!$G$7), IF('Funding Allocation Parameters'!$C$7="Other author funding", 0, IF('Funding Allocation Parameters'!$C$7="Any discretionary funds (grants if available, other if no grants)", MIN(AC880*'Funding Allocation Parameters'!$E$7, 'Funding Allocation Parameters'!$G$7), IF('Funding Allocation Parameters'!$C$7="Complex Library Subsidy", 0, 0)))))</f>
        <v>0</v>
      </c>
      <c r="AG880" s="180">
        <f>IF('Funding Allocation Parameters'!$C$7="Basic Library Subsidy", 0, IF('Funding Allocation Parameters'!$C$7="Grant funding", 0, IF('Funding Allocation Parameters'!$C$7="Other author funding",  MIN(AC880*'Funding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0" s="180">
        <f>IF('Funding Allocation Parameters'!$C$7="Basic Library Subsidy", MIN(AD880*'Funding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MIN(AD880*VLOOKUP(CONCATENATE($A880, 'Funding Allocation Parameters'!$I$7), 'Library Subsidy Complex'!$C$2:$J$55, 6, FALSE), VLOOKUP(CONCATENATE($A880, 'Funding Allocation Parameters'!$I$7), 'Library Subsidy Complex'!$C$2:$J$55, 8, FALSE)), 0)))))</f>
        <v>0</v>
      </c>
      <c r="AI880" s="180">
        <f>IF('Funding Allocation Parameters'!$C$7="Basic Library Subsidy", 0, IF('Funding Allocation Parameters'!$C$7="Grant funding", 0, IF('Funding Allocation Parameters'!$C$7="Other author funding",  MIN(AD880*'Funding Allocation Parameters'!$E$7, 'Funding Allocation Parameters'!$G$7), IF('Funding Allocation Parameters'!$C$7="Any discretionary funds (grants if available, other if no grants)", MIN(AD880*'Funding Allocation Parameters'!$E$7, 'Funding Allocation Parameters'!$G$7), IF('Funding Allocation Parameters'!$C$7="Complex Library Subsidy", 0, 0)))))</f>
        <v>0</v>
      </c>
      <c r="AJ880" s="177">
        <f t="shared" si="411"/>
        <v>0</v>
      </c>
      <c r="AK880" s="177">
        <f t="shared" si="412"/>
        <v>0</v>
      </c>
      <c r="AL880" s="181">
        <f>IF('Funding Allocation Parameters'!$C$8="Basic Library Subsidy", MIN(AJ880*'Funding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MIN(AJ880*VLOOKUP(CONCATENATE($A880, 'Funding Allocation Parameters'!$I$8), 'Library Subsidy Complex'!$C$2:$J$55, 2, FALSE), VLOOKUP(CONCATENATE($A880, 'Funding Allocation Parameters'!$I$8), 'Library Subsidy Complex'!$C$2:$J$55, 4, FALSE)), 0)))))</f>
        <v>0</v>
      </c>
      <c r="AM880" s="181">
        <f>IF('Funding Allocation Parameters'!$C$8="Basic Library Subsidy", 0, IF('Funding Allocation Parameters'!$C$8="Grant funding",MIN(AJ880*'Funding Allocation Parameters'!$E$8, 'Funding Allocation Parameters'!$G$8), IF('Funding Allocation Parameters'!$C$8="Other author funding", 0, IF('Funding Allocation Parameters'!$C$8="Any discretionary funds (grants if available, other if no grants)", MIN(AJ880*'Funding Allocation Parameters'!$E$8, 'Funding Allocation Parameters'!$G$8), IF('Funding Allocation Parameters'!$C$8="Complex Library Subsidy", 0, 0)))))</f>
        <v>0</v>
      </c>
      <c r="AN880" s="181">
        <f>IF('Funding Allocation Parameters'!$C$8="Basic Library Subsidy", 0, IF('Funding Allocation Parameters'!$C$8="Grant funding", 0, IF('Funding Allocation Parameters'!$C$8="Other author funding",  MIN(AJ880*'Funding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0" s="181">
        <f>IF('Funding Allocation Parameters'!$C$8="Basic Library Subsidy", MIN(AK880*'Funding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MIN(AK880*VLOOKUP(CONCATENATE($A880, 'Funding Allocation Parameters'!$I$8), 'Library Subsidy Complex'!$C$2:$J$55, 6, FALSE), VLOOKUP(CONCATENATE($A880, 'Funding Allocation Parameters'!$I$8), 'Library Subsidy Complex'!$C$2:$J$55, 8, FALSE)), 0)))))</f>
        <v>0</v>
      </c>
      <c r="AP880" s="181">
        <f>IF('Funding Allocation Parameters'!$C$8="Basic Library Subsidy", 0, IF('Funding Allocation Parameters'!$C$8="Grant funding", 0, IF('Funding Allocation Parameters'!$C$8="Other author funding",  MIN(AK880*'Funding Allocation Parameters'!$E$8, 'Funding Allocation Parameters'!$G$8), IF('Funding Allocation Parameters'!$C$8="Any discretionary funds (grants if available, other if no grants)", MIN(AK880*'Funding Allocation Parameters'!$E$8, 'Funding Allocation Parameters'!$G$8), IF('Funding Allocation Parameters'!$C$8="Complex Library Subsidy", 0, 0)))))</f>
        <v>0</v>
      </c>
      <c r="AQ880" s="177">
        <f t="shared" si="413"/>
        <v>0</v>
      </c>
      <c r="AR880" s="177">
        <f t="shared" si="414"/>
        <v>0</v>
      </c>
      <c r="AS880" s="182">
        <f t="shared" si="415"/>
        <v>1189</v>
      </c>
      <c r="AT880" s="182">
        <f t="shared" si="416"/>
        <v>833.37020000000007</v>
      </c>
      <c r="AU880" s="182">
        <f t="shared" si="417"/>
        <v>0</v>
      </c>
      <c r="AV880" s="182">
        <f t="shared" si="418"/>
        <v>1189</v>
      </c>
      <c r="AW880" s="182">
        <f t="shared" si="419"/>
        <v>833.37020000000007</v>
      </c>
      <c r="AX880" s="183">
        <f t="shared" si="420"/>
        <v>1189</v>
      </c>
      <c r="AY880" s="183">
        <f t="shared" si="421"/>
        <v>833.37020000000007</v>
      </c>
      <c r="AZ880" s="183">
        <f t="shared" si="422"/>
        <v>0</v>
      </c>
      <c r="BA880" s="183">
        <f t="shared" si="423"/>
        <v>0</v>
      </c>
      <c r="BB880" s="183">
        <f t="shared" si="424"/>
        <v>0</v>
      </c>
      <c r="BC880" s="184">
        <f t="shared" si="425"/>
        <v>1189</v>
      </c>
      <c r="BD880" s="184">
        <f t="shared" si="426"/>
        <v>0</v>
      </c>
      <c r="BE880" s="184">
        <f t="shared" si="427"/>
        <v>833.37020000000007</v>
      </c>
      <c r="BF880" s="184">
        <f t="shared" si="428"/>
        <v>0</v>
      </c>
      <c r="BG880" s="102">
        <f t="shared" si="429"/>
        <v>0</v>
      </c>
      <c r="BH880" s="102">
        <f t="shared" si="430"/>
        <v>0</v>
      </c>
      <c r="BI880" s="102">
        <f t="shared" si="431"/>
        <v>0</v>
      </c>
      <c r="BJ880" s="102">
        <f t="shared" si="432"/>
        <v>1</v>
      </c>
      <c r="BK880" s="102">
        <f t="shared" si="433"/>
        <v>0</v>
      </c>
      <c r="BL880" s="102">
        <f t="shared" si="434"/>
        <v>0</v>
      </c>
      <c r="BN880" s="102"/>
    </row>
    <row r="881" spans="1:66" x14ac:dyDescent="0.25">
      <c r="A881" s="102" t="s">
        <v>24</v>
      </c>
      <c r="B881" s="102" t="s">
        <v>8</v>
      </c>
      <c r="C881" s="102" t="s">
        <v>8</v>
      </c>
      <c r="D881" s="102" t="s">
        <v>27</v>
      </c>
      <c r="E881" s="102" t="s">
        <v>285</v>
      </c>
      <c r="F881" s="102" t="s">
        <v>1612</v>
      </c>
      <c r="G881" s="102">
        <v>0.65800000000000003</v>
      </c>
      <c r="H881" s="102">
        <v>1</v>
      </c>
      <c r="I881" s="102">
        <v>0</v>
      </c>
      <c r="J881" s="167">
        <f>IFERROR(H881*VLOOKUP(A881, 'Advanced Parameters'!$B$7:$G$20, 6, FALSE)*VLOOKUP(A881, 'Growth Parameters'!$B$6:$H$19, 6, FALSE), 0)</f>
        <v>1</v>
      </c>
      <c r="K881" s="167">
        <f>IFERROR(IF('Advanced Parameters'!$C$5="n",'Raw Data'!I881*VLOOKUP(A881,'Advanced Parameters'!$B$7:$G$20,6,FALSE),J881*VLOOKUP(A881,'Advanced Parameters'!$B$7:$G$20,2,FALSE))*VLOOKUP(A881, 'Growth Parameters'!$B$6:$H$19, 6, FALSE), 0)</f>
        <v>0</v>
      </c>
      <c r="L881" s="167">
        <f t="shared" si="435"/>
        <v>1</v>
      </c>
      <c r="M881" s="168">
        <f>IFERROR(IF(G881="NA","NA",IF(G881&gt;'APC Parameters'!$K$6+VLOOKUP('Raw Data'!A881, 'APC Parameters'!$H$7:$L$20, 4, FALSE), 'APC Parameters'!$L$6+VLOOKUP('Raw Data'!A881, 'APC Parameters'!$H$7:$L$20, 5, FALSE), G881*('APC Parameters'!$J$6+VLOOKUP('Raw Data'!A881, 'APC Parameters'!$H$7:$L$20, 3, FALSE))+'APC Parameters'!$I$6+VLOOKUP('Raw Data'!A881, 'APC Parameters'!$H$7:$L$20, 2, FALSE))), 0)</f>
        <v>1614.4652000000001</v>
      </c>
      <c r="N881" s="168">
        <f t="shared" si="405"/>
        <v>1614.4652000000001</v>
      </c>
      <c r="O881" s="168">
        <f>IFERROR(IF(M881="NA",VLOOKUP(D881,'Internal Calculations'!$B$10:$C$11,2,FALSE), M881)*VLOOKUP(A881, 'Growth Parameters'!$B$6:$H$19, 7, FALSE), 0)</f>
        <v>1614.4652000000001</v>
      </c>
      <c r="P881" s="177">
        <f t="shared" si="406"/>
        <v>1614.4652000000001</v>
      </c>
      <c r="Q881" s="178">
        <f>IF('Funding Allocation Parameters'!$C$5="Basic Library Subsidy", MIN(O881*('Funding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MIN($O881*(VLOOKUP(CONCATENATE($A881, 'Funding Allocation Parameters'!$I$5), 'Library Subsidy Complex'!$C$2:$J$55, 2, FALSE)), VLOOKUP(CONCATENATE($A881, 'Funding Allocation Parameters'!$I$5), 'Library Subsidy Complex'!$C$2:$J$55, 4, FALSE)), 0)))))</f>
        <v>1189</v>
      </c>
      <c r="R881" s="178">
        <f>IF('Funding Allocation Parameters'!$C$5="Basic Library Subsidy", 0, IF('Funding Allocation Parameters'!$C$5="Grant funding",MIN(O881*('Funding Allocation Parameters'!$E$5), 'Funding Allocation Parameters'!$G$5), IF('Funding Allocation Parameters'!$C$5="Other author funding", 0, IF('Funding Allocation Parameters'!$C$5="Any discretionary funds (grants if available, other if no grants)", MIN(O881*('Funding Allocation Parameters'!$E$5), 'Funding Allocation Parameters'!$G$5), IF('Funding Allocation Parameters'!$C$5="Complex Library Subsidy", 0, 0)))))</f>
        <v>0</v>
      </c>
      <c r="S881" s="178">
        <f>IF('Funding Allocation Parameters'!$C$5="Basic Library Subsidy", 0, IF('Funding Allocation Parameters'!$C$5="Grant funding", 0, IF('Funding Allocation Parameters'!$C$5="Other author funding",  MIN(O881*('Funding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1" s="178">
        <f>IF('Funding Allocation Parameters'!$C$5="Basic Library Subsidy", MIN(O881*('Funding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MIN($O881*(VLOOKUP(CONCATENATE($A881, 'Funding Allocation Parameters'!$I$5), 'Library Subsidy Complex'!$C$2:$J$55, 6, FALSE)), VLOOKUP(CONCATENATE($A881, 'Funding Allocation Parameters'!$I$5), 'Library Subsidy Complex'!$C$2:$J$55, 8, FALSE)), 0)))))</f>
        <v>1189</v>
      </c>
      <c r="U881" s="178">
        <f>IF('Funding Allocation Parameters'!$C$5="Basic Library Subsidy", 0, IF('Funding Allocation Parameters'!$C$5="Grant funding", 0, IF('Funding Allocation Parameters'!$C$5="Other author funding",  MIN(O881*('Funding Allocation Parameters'!$E$5), 'Funding Allocation Parameters'!$G$5), IF('Funding Allocation Parameters'!$C$5="Any discretionary funds (grants if available, other if no grants)", MIN(O881*('Funding Allocation Parameters'!$E$5), 'Funding Allocation Parameters'!$G$5), IF('Funding Allocation Parameters'!$C$5="Complex Library Subsidy", 0, 0)))))</f>
        <v>0</v>
      </c>
      <c r="V881" s="177">
        <f t="shared" si="407"/>
        <v>425.4652000000001</v>
      </c>
      <c r="W881" s="177">
        <f t="shared" si="408"/>
        <v>425.4652000000001</v>
      </c>
      <c r="X881" s="179">
        <f>IF('Funding Allocation Parameters'!$C$6="Basic Library Subsidy", MIN(V881*'Funding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MIN(V881*VLOOKUP(CONCATENATE($A881, 'Funding Allocation Parameters'!$I$6), 'Library Subsidy Complex'!$C$2:$J$55, 2, FALSE), VLOOKUP(CONCATENATE($A881, 'Funding Allocation Parameters'!$I$6), 'Library Subsidy Complex'!$C$2:$J$55, 4, FALSE)), 0)))))</f>
        <v>0</v>
      </c>
      <c r="Y881" s="179">
        <f>IF('Funding Allocation Parameters'!$C$6="Basic Library Subsidy", 0, IF('Funding Allocation Parameters'!$C$6="Grant funding",MIN(V881*'Funding Allocation Parameters'!$E$6, 'Funding Allocation Parameters'!$G$6), IF('Funding Allocation Parameters'!$C$6="Other author funding", 0, IF('Funding Allocation Parameters'!$C$6="Any discretionary funds (grants if available, other if no grants)", MIN(V881*'Funding Allocation Parameters'!$E$6, 'Funding Allocation Parameters'!$G$6), IF('Funding Allocation Parameters'!$C$6="Complex Library Subsidy", 0, 0)))))</f>
        <v>425.4652000000001</v>
      </c>
      <c r="Z881" s="179">
        <f>IF('Funding Allocation Parameters'!$C$6="Basic Library Subsidy", 0, IF('Funding Allocation Parameters'!$C$6="Grant funding", 0, IF('Funding Allocation Parameters'!$C$6="Other author funding",  MIN(V881*'Funding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1" s="179">
        <f>IF('Funding Allocation Parameters'!$C$6="Basic Library Subsidy", MIN(W881*'Funding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MIN(W881*VLOOKUP(CONCATENATE($A881, 'Funding Allocation Parameters'!$I$6), 'Library Subsidy Complex'!$C$2:$J$55, 6, FALSE), VLOOKUP(CONCATENATE($A881, 'Funding Allocation Parameters'!$I$6), 'Library Subsidy Complex'!$C$2:$J$55, 8, FALSE)), 0)))))</f>
        <v>0</v>
      </c>
      <c r="AB881" s="179">
        <f>IF('Funding Allocation Parameters'!$C$6="Basic Library Subsidy", 0, IF('Funding Allocation Parameters'!$C$6="Grant funding", 0, IF('Funding Allocation Parameters'!$C$6="Other author funding",  MIN(W881*'Funding Allocation Parameters'!$E$6, 'Funding Allocation Parameters'!$G$6), IF('Funding Allocation Parameters'!$C$6="Any discretionary funds (grants if available, other if no grants)", MIN(W881*'Funding Allocation Parameters'!$E$6, 'Funding Allocation Parameters'!$G$6), IF('Funding Allocation Parameters'!$C$6="Complex Library Subsidy", 0, 0)))))</f>
        <v>425.4652000000001</v>
      </c>
      <c r="AC881" s="177">
        <f t="shared" si="409"/>
        <v>0</v>
      </c>
      <c r="AD881" s="177">
        <f t="shared" si="410"/>
        <v>0</v>
      </c>
      <c r="AE881" s="180">
        <f>IF('Funding Allocation Parameters'!$C$7="Basic Library Subsidy", MIN(AC881*'Funding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MIN(AC881*VLOOKUP(CONCATENATE($A881, 'Funding Allocation Parameters'!$I$7), 'Library Subsidy Complex'!$C$2:$J$55, 2, FALSE), VLOOKUP(CONCATENATE($A881, 'Funding Allocation Parameters'!$I$7), 'Library Subsidy Complex'!$C$2:$J$55, 4, FALSE)), 0)))))</f>
        <v>0</v>
      </c>
      <c r="AF881" s="180">
        <f>IF('Funding Allocation Parameters'!$C$7="Basic Library Subsidy", 0, IF('Funding Allocation Parameters'!$C$7="Grant funding",MIN(AC881*'Funding Allocation Parameters'!$E$7, 'Funding Allocation Parameters'!$G$7), IF('Funding Allocation Parameters'!$C$7="Other author funding", 0, IF('Funding Allocation Parameters'!$C$7="Any discretionary funds (grants if available, other if no grants)", MIN(AC881*'Funding Allocation Parameters'!$E$7, 'Funding Allocation Parameters'!$G$7), IF('Funding Allocation Parameters'!$C$7="Complex Library Subsidy", 0, 0)))))</f>
        <v>0</v>
      </c>
      <c r="AG881" s="180">
        <f>IF('Funding Allocation Parameters'!$C$7="Basic Library Subsidy", 0, IF('Funding Allocation Parameters'!$C$7="Grant funding", 0, IF('Funding Allocation Parameters'!$C$7="Other author funding",  MIN(AC881*'Funding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1" s="180">
        <f>IF('Funding Allocation Parameters'!$C$7="Basic Library Subsidy", MIN(AD881*'Funding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MIN(AD881*VLOOKUP(CONCATENATE($A881, 'Funding Allocation Parameters'!$I$7), 'Library Subsidy Complex'!$C$2:$J$55, 6, FALSE), VLOOKUP(CONCATENATE($A881, 'Funding Allocation Parameters'!$I$7), 'Library Subsidy Complex'!$C$2:$J$55, 8, FALSE)), 0)))))</f>
        <v>0</v>
      </c>
      <c r="AI881" s="180">
        <f>IF('Funding Allocation Parameters'!$C$7="Basic Library Subsidy", 0, IF('Funding Allocation Parameters'!$C$7="Grant funding", 0, IF('Funding Allocation Parameters'!$C$7="Other author funding",  MIN(AD881*'Funding Allocation Parameters'!$E$7, 'Funding Allocation Parameters'!$G$7), IF('Funding Allocation Parameters'!$C$7="Any discretionary funds (grants if available, other if no grants)", MIN(AD881*'Funding Allocation Parameters'!$E$7, 'Funding Allocation Parameters'!$G$7), IF('Funding Allocation Parameters'!$C$7="Complex Library Subsidy", 0, 0)))))</f>
        <v>0</v>
      </c>
      <c r="AJ881" s="177">
        <f t="shared" si="411"/>
        <v>0</v>
      </c>
      <c r="AK881" s="177">
        <f t="shared" si="412"/>
        <v>0</v>
      </c>
      <c r="AL881" s="181">
        <f>IF('Funding Allocation Parameters'!$C$8="Basic Library Subsidy", MIN(AJ881*'Funding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MIN(AJ881*VLOOKUP(CONCATENATE($A881, 'Funding Allocation Parameters'!$I$8), 'Library Subsidy Complex'!$C$2:$J$55, 2, FALSE), VLOOKUP(CONCATENATE($A881, 'Funding Allocation Parameters'!$I$8), 'Library Subsidy Complex'!$C$2:$J$55, 4, FALSE)), 0)))))</f>
        <v>0</v>
      </c>
      <c r="AM881" s="181">
        <f>IF('Funding Allocation Parameters'!$C$8="Basic Library Subsidy", 0, IF('Funding Allocation Parameters'!$C$8="Grant funding",MIN(AJ881*'Funding Allocation Parameters'!$E$8, 'Funding Allocation Parameters'!$G$8), IF('Funding Allocation Parameters'!$C$8="Other author funding", 0, IF('Funding Allocation Parameters'!$C$8="Any discretionary funds (grants if available, other if no grants)", MIN(AJ881*'Funding Allocation Parameters'!$E$8, 'Funding Allocation Parameters'!$G$8), IF('Funding Allocation Parameters'!$C$8="Complex Library Subsidy", 0, 0)))))</f>
        <v>0</v>
      </c>
      <c r="AN881" s="181">
        <f>IF('Funding Allocation Parameters'!$C$8="Basic Library Subsidy", 0, IF('Funding Allocation Parameters'!$C$8="Grant funding", 0, IF('Funding Allocation Parameters'!$C$8="Other author funding",  MIN(AJ881*'Funding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1" s="181">
        <f>IF('Funding Allocation Parameters'!$C$8="Basic Library Subsidy", MIN(AK881*'Funding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MIN(AK881*VLOOKUP(CONCATENATE($A881, 'Funding Allocation Parameters'!$I$8), 'Library Subsidy Complex'!$C$2:$J$55, 6, FALSE), VLOOKUP(CONCATENATE($A881, 'Funding Allocation Parameters'!$I$8), 'Library Subsidy Complex'!$C$2:$J$55, 8, FALSE)), 0)))))</f>
        <v>0</v>
      </c>
      <c r="AP881" s="181">
        <f>IF('Funding Allocation Parameters'!$C$8="Basic Library Subsidy", 0, IF('Funding Allocation Parameters'!$C$8="Grant funding", 0, IF('Funding Allocation Parameters'!$C$8="Other author funding",  MIN(AK881*'Funding Allocation Parameters'!$E$8, 'Funding Allocation Parameters'!$G$8), IF('Funding Allocation Parameters'!$C$8="Any discretionary funds (grants if available, other if no grants)", MIN(AK881*'Funding Allocation Parameters'!$E$8, 'Funding Allocation Parameters'!$G$8), IF('Funding Allocation Parameters'!$C$8="Complex Library Subsidy", 0, 0)))))</f>
        <v>0</v>
      </c>
      <c r="AQ881" s="177">
        <f t="shared" si="413"/>
        <v>0</v>
      </c>
      <c r="AR881" s="177">
        <f t="shared" si="414"/>
        <v>0</v>
      </c>
      <c r="AS881" s="182">
        <f t="shared" si="415"/>
        <v>1189</v>
      </c>
      <c r="AT881" s="182">
        <f t="shared" si="416"/>
        <v>425.4652000000001</v>
      </c>
      <c r="AU881" s="182">
        <f t="shared" si="417"/>
        <v>0</v>
      </c>
      <c r="AV881" s="182">
        <f t="shared" si="418"/>
        <v>1189</v>
      </c>
      <c r="AW881" s="182">
        <f t="shared" si="419"/>
        <v>425.4652000000001</v>
      </c>
      <c r="AX881" s="183">
        <f t="shared" si="420"/>
        <v>0</v>
      </c>
      <c r="AY881" s="183">
        <f t="shared" si="421"/>
        <v>0</v>
      </c>
      <c r="AZ881" s="183">
        <f t="shared" si="422"/>
        <v>0</v>
      </c>
      <c r="BA881" s="183">
        <f t="shared" si="423"/>
        <v>1189</v>
      </c>
      <c r="BB881" s="183">
        <f t="shared" si="424"/>
        <v>425.4652000000001</v>
      </c>
      <c r="BC881" s="184">
        <f t="shared" si="425"/>
        <v>1189</v>
      </c>
      <c r="BD881" s="184">
        <f t="shared" si="426"/>
        <v>0</v>
      </c>
      <c r="BE881" s="184">
        <f t="shared" si="427"/>
        <v>0</v>
      </c>
      <c r="BF881" s="184">
        <f t="shared" si="428"/>
        <v>425.4652000000001</v>
      </c>
      <c r="BG881" s="102">
        <f t="shared" si="429"/>
        <v>0</v>
      </c>
      <c r="BH881" s="102">
        <f t="shared" si="430"/>
        <v>0</v>
      </c>
      <c r="BI881" s="102">
        <f t="shared" si="431"/>
        <v>0</v>
      </c>
      <c r="BJ881" s="102">
        <f t="shared" si="432"/>
        <v>0</v>
      </c>
      <c r="BK881" s="102">
        <f t="shared" si="433"/>
        <v>1</v>
      </c>
      <c r="BL881" s="102">
        <f t="shared" si="434"/>
        <v>0</v>
      </c>
      <c r="BN881" s="102"/>
    </row>
    <row r="882" spans="1:66" x14ac:dyDescent="0.25">
      <c r="A882" s="102" t="s">
        <v>20</v>
      </c>
      <c r="B882" s="102" t="s">
        <v>8</v>
      </c>
      <c r="C882" s="102" t="s">
        <v>8</v>
      </c>
      <c r="D882" s="102" t="s">
        <v>27</v>
      </c>
      <c r="E882" s="102" t="s">
        <v>635</v>
      </c>
      <c r="F882" s="102" t="s">
        <v>1613</v>
      </c>
      <c r="G882" s="102">
        <v>1.1279999999999999</v>
      </c>
      <c r="H882" s="102">
        <v>1</v>
      </c>
      <c r="I882" s="102">
        <v>1</v>
      </c>
      <c r="J882" s="167">
        <f>IFERROR(H882*VLOOKUP(A882, 'Advanced Parameters'!$B$7:$G$20, 6, FALSE)*VLOOKUP(A882, 'Growth Parameters'!$B$6:$H$19, 6, FALSE), 0)</f>
        <v>1</v>
      </c>
      <c r="K882" s="167">
        <f>IFERROR(IF('Advanced Parameters'!$C$5="n",'Raw Data'!I882*VLOOKUP(A882,'Advanced Parameters'!$B$7:$G$20,6,FALSE),J882*VLOOKUP(A882,'Advanced Parameters'!$B$7:$G$20,2,FALSE))*VLOOKUP(A882, 'Growth Parameters'!$B$6:$H$19, 6, FALSE), 0)</f>
        <v>1</v>
      </c>
      <c r="L882" s="167">
        <f t="shared" si="435"/>
        <v>0</v>
      </c>
      <c r="M882" s="168">
        <f>IFERROR(IF(G882="NA","NA",IF(G882&gt;'APC Parameters'!$K$6+VLOOKUP('Raw Data'!A882, 'APC Parameters'!$H$7:$L$20, 4, FALSE), 'APC Parameters'!$L$6+VLOOKUP('Raw Data'!A882, 'APC Parameters'!$H$7:$L$20, 5, FALSE), G882*('APC Parameters'!$J$6+VLOOKUP('Raw Data'!A882, 'APC Parameters'!$H$7:$L$20, 3, FALSE))+'APC Parameters'!$I$6+VLOOKUP('Raw Data'!A882, 'APC Parameters'!$H$7:$L$20, 2, FALSE))), 0)</f>
        <v>1947.8832</v>
      </c>
      <c r="N882" s="168">
        <f t="shared" si="405"/>
        <v>1947.8832</v>
      </c>
      <c r="O882" s="168">
        <f>IFERROR(IF(M882="NA",VLOOKUP(D882,'Internal Calculations'!$B$10:$C$11,2,FALSE), M882)*VLOOKUP(A882, 'Growth Parameters'!$B$6:$H$19, 7, FALSE), 0)</f>
        <v>1947.8832</v>
      </c>
      <c r="P882" s="177">
        <f t="shared" si="406"/>
        <v>1947.8832</v>
      </c>
      <c r="Q882" s="178">
        <f>IF('Funding Allocation Parameters'!$C$5="Basic Library Subsidy", MIN(O882*('Funding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MIN($O882*(VLOOKUP(CONCATENATE($A882, 'Funding Allocation Parameters'!$I$5), 'Library Subsidy Complex'!$C$2:$J$55, 2, FALSE)), VLOOKUP(CONCATENATE($A882, 'Funding Allocation Parameters'!$I$5), 'Library Subsidy Complex'!$C$2:$J$55, 4, FALSE)), 0)))))</f>
        <v>1189</v>
      </c>
      <c r="R882" s="178">
        <f>IF('Funding Allocation Parameters'!$C$5="Basic Library Subsidy", 0, IF('Funding Allocation Parameters'!$C$5="Grant funding",MIN(O882*('Funding Allocation Parameters'!$E$5), 'Funding Allocation Parameters'!$G$5), IF('Funding Allocation Parameters'!$C$5="Other author funding", 0, IF('Funding Allocation Parameters'!$C$5="Any discretionary funds (grants if available, other if no grants)", MIN(O882*('Funding Allocation Parameters'!$E$5), 'Funding Allocation Parameters'!$G$5), IF('Funding Allocation Parameters'!$C$5="Complex Library Subsidy", 0, 0)))))</f>
        <v>0</v>
      </c>
      <c r="S882" s="178">
        <f>IF('Funding Allocation Parameters'!$C$5="Basic Library Subsidy", 0, IF('Funding Allocation Parameters'!$C$5="Grant funding", 0, IF('Funding Allocation Parameters'!$C$5="Other author funding",  MIN(O882*('Funding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2" s="178">
        <f>IF('Funding Allocation Parameters'!$C$5="Basic Library Subsidy", MIN(O882*('Funding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MIN($O882*(VLOOKUP(CONCATENATE($A882, 'Funding Allocation Parameters'!$I$5), 'Library Subsidy Complex'!$C$2:$J$55, 6, FALSE)), VLOOKUP(CONCATENATE($A882, 'Funding Allocation Parameters'!$I$5), 'Library Subsidy Complex'!$C$2:$J$55, 8, FALSE)), 0)))))</f>
        <v>1189</v>
      </c>
      <c r="U882" s="178">
        <f>IF('Funding Allocation Parameters'!$C$5="Basic Library Subsidy", 0, IF('Funding Allocation Parameters'!$C$5="Grant funding", 0, IF('Funding Allocation Parameters'!$C$5="Other author funding",  MIN(O882*('Funding Allocation Parameters'!$E$5), 'Funding Allocation Parameters'!$G$5), IF('Funding Allocation Parameters'!$C$5="Any discretionary funds (grants if available, other if no grants)", MIN(O882*('Funding Allocation Parameters'!$E$5), 'Funding Allocation Parameters'!$G$5), IF('Funding Allocation Parameters'!$C$5="Complex Library Subsidy", 0, 0)))))</f>
        <v>0</v>
      </c>
      <c r="V882" s="177">
        <f t="shared" si="407"/>
        <v>758.88319999999999</v>
      </c>
      <c r="W882" s="177">
        <f t="shared" si="408"/>
        <v>758.88319999999999</v>
      </c>
      <c r="X882" s="179">
        <f>IF('Funding Allocation Parameters'!$C$6="Basic Library Subsidy", MIN(V882*'Funding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MIN(V882*VLOOKUP(CONCATENATE($A882, 'Funding Allocation Parameters'!$I$6), 'Library Subsidy Complex'!$C$2:$J$55, 2, FALSE), VLOOKUP(CONCATENATE($A882, 'Funding Allocation Parameters'!$I$6), 'Library Subsidy Complex'!$C$2:$J$55, 4, FALSE)), 0)))))</f>
        <v>0</v>
      </c>
      <c r="Y882" s="179">
        <f>IF('Funding Allocation Parameters'!$C$6="Basic Library Subsidy", 0, IF('Funding Allocation Parameters'!$C$6="Grant funding",MIN(V882*'Funding Allocation Parameters'!$E$6, 'Funding Allocation Parameters'!$G$6), IF('Funding Allocation Parameters'!$C$6="Other author funding", 0, IF('Funding Allocation Parameters'!$C$6="Any discretionary funds (grants if available, other if no grants)", MIN(V882*'Funding Allocation Parameters'!$E$6, 'Funding Allocation Parameters'!$G$6), IF('Funding Allocation Parameters'!$C$6="Complex Library Subsidy", 0, 0)))))</f>
        <v>758.88319999999999</v>
      </c>
      <c r="Z882" s="179">
        <f>IF('Funding Allocation Parameters'!$C$6="Basic Library Subsidy", 0, IF('Funding Allocation Parameters'!$C$6="Grant funding", 0, IF('Funding Allocation Parameters'!$C$6="Other author funding",  MIN(V882*'Funding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2" s="179">
        <f>IF('Funding Allocation Parameters'!$C$6="Basic Library Subsidy", MIN(W882*'Funding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MIN(W882*VLOOKUP(CONCATENATE($A882, 'Funding Allocation Parameters'!$I$6), 'Library Subsidy Complex'!$C$2:$J$55, 6, FALSE), VLOOKUP(CONCATENATE($A882, 'Funding Allocation Parameters'!$I$6), 'Library Subsidy Complex'!$C$2:$J$55, 8, FALSE)), 0)))))</f>
        <v>0</v>
      </c>
      <c r="AB882" s="179">
        <f>IF('Funding Allocation Parameters'!$C$6="Basic Library Subsidy", 0, IF('Funding Allocation Parameters'!$C$6="Grant funding", 0, IF('Funding Allocation Parameters'!$C$6="Other author funding",  MIN(W882*'Funding Allocation Parameters'!$E$6, 'Funding Allocation Parameters'!$G$6), IF('Funding Allocation Parameters'!$C$6="Any discretionary funds (grants if available, other if no grants)", MIN(W882*'Funding Allocation Parameters'!$E$6, 'Funding Allocation Parameters'!$G$6), IF('Funding Allocation Parameters'!$C$6="Complex Library Subsidy", 0, 0)))))</f>
        <v>758.88319999999999</v>
      </c>
      <c r="AC882" s="177">
        <f t="shared" si="409"/>
        <v>0</v>
      </c>
      <c r="AD882" s="177">
        <f t="shared" si="410"/>
        <v>0</v>
      </c>
      <c r="AE882" s="180">
        <f>IF('Funding Allocation Parameters'!$C$7="Basic Library Subsidy", MIN(AC882*'Funding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MIN(AC882*VLOOKUP(CONCATENATE($A882, 'Funding Allocation Parameters'!$I$7), 'Library Subsidy Complex'!$C$2:$J$55, 2, FALSE), VLOOKUP(CONCATENATE($A882, 'Funding Allocation Parameters'!$I$7), 'Library Subsidy Complex'!$C$2:$J$55, 4, FALSE)), 0)))))</f>
        <v>0</v>
      </c>
      <c r="AF882" s="180">
        <f>IF('Funding Allocation Parameters'!$C$7="Basic Library Subsidy", 0, IF('Funding Allocation Parameters'!$C$7="Grant funding",MIN(AC882*'Funding Allocation Parameters'!$E$7, 'Funding Allocation Parameters'!$G$7), IF('Funding Allocation Parameters'!$C$7="Other author funding", 0, IF('Funding Allocation Parameters'!$C$7="Any discretionary funds (grants if available, other if no grants)", MIN(AC882*'Funding Allocation Parameters'!$E$7, 'Funding Allocation Parameters'!$G$7), IF('Funding Allocation Parameters'!$C$7="Complex Library Subsidy", 0, 0)))))</f>
        <v>0</v>
      </c>
      <c r="AG882" s="180">
        <f>IF('Funding Allocation Parameters'!$C$7="Basic Library Subsidy", 0, IF('Funding Allocation Parameters'!$C$7="Grant funding", 0, IF('Funding Allocation Parameters'!$C$7="Other author funding",  MIN(AC882*'Funding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2" s="180">
        <f>IF('Funding Allocation Parameters'!$C$7="Basic Library Subsidy", MIN(AD882*'Funding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MIN(AD882*VLOOKUP(CONCATENATE($A882, 'Funding Allocation Parameters'!$I$7), 'Library Subsidy Complex'!$C$2:$J$55, 6, FALSE), VLOOKUP(CONCATENATE($A882, 'Funding Allocation Parameters'!$I$7), 'Library Subsidy Complex'!$C$2:$J$55, 8, FALSE)), 0)))))</f>
        <v>0</v>
      </c>
      <c r="AI882" s="180">
        <f>IF('Funding Allocation Parameters'!$C$7="Basic Library Subsidy", 0, IF('Funding Allocation Parameters'!$C$7="Grant funding", 0, IF('Funding Allocation Parameters'!$C$7="Other author funding",  MIN(AD882*'Funding Allocation Parameters'!$E$7, 'Funding Allocation Parameters'!$G$7), IF('Funding Allocation Parameters'!$C$7="Any discretionary funds (grants if available, other if no grants)", MIN(AD882*'Funding Allocation Parameters'!$E$7, 'Funding Allocation Parameters'!$G$7), IF('Funding Allocation Parameters'!$C$7="Complex Library Subsidy", 0, 0)))))</f>
        <v>0</v>
      </c>
      <c r="AJ882" s="177">
        <f t="shared" si="411"/>
        <v>0</v>
      </c>
      <c r="AK882" s="177">
        <f t="shared" si="412"/>
        <v>0</v>
      </c>
      <c r="AL882" s="181">
        <f>IF('Funding Allocation Parameters'!$C$8="Basic Library Subsidy", MIN(AJ882*'Funding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MIN(AJ882*VLOOKUP(CONCATENATE($A882, 'Funding Allocation Parameters'!$I$8), 'Library Subsidy Complex'!$C$2:$J$55, 2, FALSE), VLOOKUP(CONCATENATE($A882, 'Funding Allocation Parameters'!$I$8), 'Library Subsidy Complex'!$C$2:$J$55, 4, FALSE)), 0)))))</f>
        <v>0</v>
      </c>
      <c r="AM882" s="181">
        <f>IF('Funding Allocation Parameters'!$C$8="Basic Library Subsidy", 0, IF('Funding Allocation Parameters'!$C$8="Grant funding",MIN(AJ882*'Funding Allocation Parameters'!$E$8, 'Funding Allocation Parameters'!$G$8), IF('Funding Allocation Parameters'!$C$8="Other author funding", 0, IF('Funding Allocation Parameters'!$C$8="Any discretionary funds (grants if available, other if no grants)", MIN(AJ882*'Funding Allocation Parameters'!$E$8, 'Funding Allocation Parameters'!$G$8), IF('Funding Allocation Parameters'!$C$8="Complex Library Subsidy", 0, 0)))))</f>
        <v>0</v>
      </c>
      <c r="AN882" s="181">
        <f>IF('Funding Allocation Parameters'!$C$8="Basic Library Subsidy", 0, IF('Funding Allocation Parameters'!$C$8="Grant funding", 0, IF('Funding Allocation Parameters'!$C$8="Other author funding",  MIN(AJ882*'Funding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2" s="181">
        <f>IF('Funding Allocation Parameters'!$C$8="Basic Library Subsidy", MIN(AK882*'Funding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MIN(AK882*VLOOKUP(CONCATENATE($A882, 'Funding Allocation Parameters'!$I$8), 'Library Subsidy Complex'!$C$2:$J$55, 6, FALSE), VLOOKUP(CONCATENATE($A882, 'Funding Allocation Parameters'!$I$8), 'Library Subsidy Complex'!$C$2:$J$55, 8, FALSE)), 0)))))</f>
        <v>0</v>
      </c>
      <c r="AP882" s="181">
        <f>IF('Funding Allocation Parameters'!$C$8="Basic Library Subsidy", 0, IF('Funding Allocation Parameters'!$C$8="Grant funding", 0, IF('Funding Allocation Parameters'!$C$8="Other author funding",  MIN(AK882*'Funding Allocation Parameters'!$E$8, 'Funding Allocation Parameters'!$G$8), IF('Funding Allocation Parameters'!$C$8="Any discretionary funds (grants if available, other if no grants)", MIN(AK882*'Funding Allocation Parameters'!$E$8, 'Funding Allocation Parameters'!$G$8), IF('Funding Allocation Parameters'!$C$8="Complex Library Subsidy", 0, 0)))))</f>
        <v>0</v>
      </c>
      <c r="AQ882" s="177">
        <f t="shared" si="413"/>
        <v>0</v>
      </c>
      <c r="AR882" s="177">
        <f t="shared" si="414"/>
        <v>0</v>
      </c>
      <c r="AS882" s="182">
        <f t="shared" si="415"/>
        <v>1189</v>
      </c>
      <c r="AT882" s="182">
        <f t="shared" si="416"/>
        <v>758.88319999999999</v>
      </c>
      <c r="AU882" s="182">
        <f t="shared" si="417"/>
        <v>0</v>
      </c>
      <c r="AV882" s="182">
        <f t="shared" si="418"/>
        <v>1189</v>
      </c>
      <c r="AW882" s="182">
        <f t="shared" si="419"/>
        <v>758.88319999999999</v>
      </c>
      <c r="AX882" s="183">
        <f t="shared" si="420"/>
        <v>1189</v>
      </c>
      <c r="AY882" s="183">
        <f t="shared" si="421"/>
        <v>758.88319999999999</v>
      </c>
      <c r="AZ882" s="183">
        <f t="shared" si="422"/>
        <v>0</v>
      </c>
      <c r="BA882" s="183">
        <f t="shared" si="423"/>
        <v>0</v>
      </c>
      <c r="BB882" s="183">
        <f t="shared" si="424"/>
        <v>0</v>
      </c>
      <c r="BC882" s="184">
        <f t="shared" si="425"/>
        <v>1189</v>
      </c>
      <c r="BD882" s="184">
        <f t="shared" si="426"/>
        <v>0</v>
      </c>
      <c r="BE882" s="184">
        <f t="shared" si="427"/>
        <v>758.88319999999999</v>
      </c>
      <c r="BF882" s="184">
        <f t="shared" si="428"/>
        <v>0</v>
      </c>
      <c r="BG882" s="102">
        <f t="shared" si="429"/>
        <v>0</v>
      </c>
      <c r="BH882" s="102">
        <f t="shared" si="430"/>
        <v>0</v>
      </c>
      <c r="BI882" s="102">
        <f t="shared" si="431"/>
        <v>0</v>
      </c>
      <c r="BJ882" s="102">
        <f t="shared" si="432"/>
        <v>1</v>
      </c>
      <c r="BK882" s="102">
        <f t="shared" si="433"/>
        <v>0</v>
      </c>
      <c r="BL882" s="102">
        <f t="shared" si="434"/>
        <v>0</v>
      </c>
      <c r="BN882" s="102"/>
    </row>
    <row r="883" spans="1:66" x14ac:dyDescent="0.25">
      <c r="A883" s="102" t="s">
        <v>13</v>
      </c>
      <c r="B883" s="102" t="s">
        <v>12</v>
      </c>
      <c r="C883" s="102" t="s">
        <v>8</v>
      </c>
      <c r="D883" s="102" t="s">
        <v>27</v>
      </c>
      <c r="E883" s="102" t="s">
        <v>852</v>
      </c>
      <c r="F883" s="102" t="s">
        <v>1615</v>
      </c>
      <c r="G883" s="102">
        <v>7.64</v>
      </c>
      <c r="H883" s="102">
        <v>1</v>
      </c>
      <c r="I883" s="102">
        <v>1</v>
      </c>
      <c r="J883" s="167">
        <f>IFERROR(H883*VLOOKUP(A883, 'Advanced Parameters'!$B$7:$G$20, 6, FALSE)*VLOOKUP(A883, 'Growth Parameters'!$B$6:$H$19, 6, FALSE), 0)</f>
        <v>1</v>
      </c>
      <c r="K883" s="167">
        <f>IFERROR(IF('Advanced Parameters'!$C$5="n",'Raw Data'!I883*VLOOKUP(A883,'Advanced Parameters'!$B$7:$G$20,6,FALSE),J883*VLOOKUP(A883,'Advanced Parameters'!$B$7:$G$20,2,FALSE))*VLOOKUP(A883, 'Growth Parameters'!$B$6:$H$19, 6, FALSE), 0)</f>
        <v>1</v>
      </c>
      <c r="L883" s="167">
        <f t="shared" si="435"/>
        <v>0</v>
      </c>
      <c r="M883" s="168">
        <f>IFERROR(IF(G883="NA","NA",IF(G883&gt;'APC Parameters'!$K$6+VLOOKUP('Raw Data'!A883, 'APC Parameters'!$H$7:$L$20, 4, FALSE), 'APC Parameters'!$L$6+VLOOKUP('Raw Data'!A883, 'APC Parameters'!$H$7:$L$20, 5, FALSE), G883*('APC Parameters'!$J$6+VLOOKUP('Raw Data'!A883, 'APC Parameters'!$H$7:$L$20, 3, FALSE))+'APC Parameters'!$I$6+VLOOKUP('Raw Data'!A883, 'APC Parameters'!$H$7:$L$20, 2, FALSE))), 0)</f>
        <v>5000</v>
      </c>
      <c r="N883" s="168">
        <f t="shared" si="405"/>
        <v>5000</v>
      </c>
      <c r="O883" s="168">
        <f>IFERROR(IF(M883="NA",VLOOKUP(D883,'Internal Calculations'!$B$10:$C$11,2,FALSE), M883)*VLOOKUP(A883, 'Growth Parameters'!$B$6:$H$19, 7, FALSE), 0)</f>
        <v>5000</v>
      </c>
      <c r="P883" s="177">
        <f t="shared" si="406"/>
        <v>5000</v>
      </c>
      <c r="Q883" s="178">
        <f>IF('Funding Allocation Parameters'!$C$5="Basic Library Subsidy", MIN(O883*('Funding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MIN($O883*(VLOOKUP(CONCATENATE($A883, 'Funding Allocation Parameters'!$I$5), 'Library Subsidy Complex'!$C$2:$J$55, 2, FALSE)), VLOOKUP(CONCATENATE($A883, 'Funding Allocation Parameters'!$I$5), 'Library Subsidy Complex'!$C$2:$J$55, 4, FALSE)), 0)))))</f>
        <v>1189</v>
      </c>
      <c r="R883" s="178">
        <f>IF('Funding Allocation Parameters'!$C$5="Basic Library Subsidy", 0, IF('Funding Allocation Parameters'!$C$5="Grant funding",MIN(O883*('Funding Allocation Parameters'!$E$5), 'Funding Allocation Parameters'!$G$5), IF('Funding Allocation Parameters'!$C$5="Other author funding", 0, IF('Funding Allocation Parameters'!$C$5="Any discretionary funds (grants if available, other if no grants)", MIN(O883*('Funding Allocation Parameters'!$E$5), 'Funding Allocation Parameters'!$G$5), IF('Funding Allocation Parameters'!$C$5="Complex Library Subsidy", 0, 0)))))</f>
        <v>0</v>
      </c>
      <c r="S883" s="178">
        <f>IF('Funding Allocation Parameters'!$C$5="Basic Library Subsidy", 0, IF('Funding Allocation Parameters'!$C$5="Grant funding", 0, IF('Funding Allocation Parameters'!$C$5="Other author funding",  MIN(O883*('Funding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3" s="178">
        <f>IF('Funding Allocation Parameters'!$C$5="Basic Library Subsidy", MIN(O883*('Funding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MIN($O883*(VLOOKUP(CONCATENATE($A883, 'Funding Allocation Parameters'!$I$5), 'Library Subsidy Complex'!$C$2:$J$55, 6, FALSE)), VLOOKUP(CONCATENATE($A883, 'Funding Allocation Parameters'!$I$5), 'Library Subsidy Complex'!$C$2:$J$55, 8, FALSE)), 0)))))</f>
        <v>1189</v>
      </c>
      <c r="U883" s="178">
        <f>IF('Funding Allocation Parameters'!$C$5="Basic Library Subsidy", 0, IF('Funding Allocation Parameters'!$C$5="Grant funding", 0, IF('Funding Allocation Parameters'!$C$5="Other author funding",  MIN(O883*('Funding Allocation Parameters'!$E$5), 'Funding Allocation Parameters'!$G$5), IF('Funding Allocation Parameters'!$C$5="Any discretionary funds (grants if available, other if no grants)", MIN(O883*('Funding Allocation Parameters'!$E$5), 'Funding Allocation Parameters'!$G$5), IF('Funding Allocation Parameters'!$C$5="Complex Library Subsidy", 0, 0)))))</f>
        <v>0</v>
      </c>
      <c r="V883" s="177">
        <f t="shared" si="407"/>
        <v>3811</v>
      </c>
      <c r="W883" s="177">
        <f t="shared" si="408"/>
        <v>3811</v>
      </c>
      <c r="X883" s="179">
        <f>IF('Funding Allocation Parameters'!$C$6="Basic Library Subsidy", MIN(V883*'Funding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MIN(V883*VLOOKUP(CONCATENATE($A883, 'Funding Allocation Parameters'!$I$6), 'Library Subsidy Complex'!$C$2:$J$55, 2, FALSE), VLOOKUP(CONCATENATE($A883, 'Funding Allocation Parameters'!$I$6), 'Library Subsidy Complex'!$C$2:$J$55, 4, FALSE)), 0)))))</f>
        <v>0</v>
      </c>
      <c r="Y883" s="179">
        <f>IF('Funding Allocation Parameters'!$C$6="Basic Library Subsidy", 0, IF('Funding Allocation Parameters'!$C$6="Grant funding",MIN(V883*'Funding Allocation Parameters'!$E$6, 'Funding Allocation Parameters'!$G$6), IF('Funding Allocation Parameters'!$C$6="Other author funding", 0, IF('Funding Allocation Parameters'!$C$6="Any discretionary funds (grants if available, other if no grants)", MIN(V883*'Funding Allocation Parameters'!$E$6, 'Funding Allocation Parameters'!$G$6), IF('Funding Allocation Parameters'!$C$6="Complex Library Subsidy", 0, 0)))))</f>
        <v>3811</v>
      </c>
      <c r="Z883" s="179">
        <f>IF('Funding Allocation Parameters'!$C$6="Basic Library Subsidy", 0, IF('Funding Allocation Parameters'!$C$6="Grant funding", 0, IF('Funding Allocation Parameters'!$C$6="Other author funding",  MIN(V883*'Funding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3" s="179">
        <f>IF('Funding Allocation Parameters'!$C$6="Basic Library Subsidy", MIN(W883*'Funding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MIN(W883*VLOOKUP(CONCATENATE($A883, 'Funding Allocation Parameters'!$I$6), 'Library Subsidy Complex'!$C$2:$J$55, 6, FALSE), VLOOKUP(CONCATENATE($A883, 'Funding Allocation Parameters'!$I$6), 'Library Subsidy Complex'!$C$2:$J$55, 8, FALSE)), 0)))))</f>
        <v>0</v>
      </c>
      <c r="AB883" s="179">
        <f>IF('Funding Allocation Parameters'!$C$6="Basic Library Subsidy", 0, IF('Funding Allocation Parameters'!$C$6="Grant funding", 0, IF('Funding Allocation Parameters'!$C$6="Other author funding",  MIN(W883*'Funding Allocation Parameters'!$E$6, 'Funding Allocation Parameters'!$G$6), IF('Funding Allocation Parameters'!$C$6="Any discretionary funds (grants if available, other if no grants)", MIN(W883*'Funding Allocation Parameters'!$E$6, 'Funding Allocation Parameters'!$G$6), IF('Funding Allocation Parameters'!$C$6="Complex Library Subsidy", 0, 0)))))</f>
        <v>3811</v>
      </c>
      <c r="AC883" s="177">
        <f t="shared" si="409"/>
        <v>0</v>
      </c>
      <c r="AD883" s="177">
        <f t="shared" si="410"/>
        <v>0</v>
      </c>
      <c r="AE883" s="180">
        <f>IF('Funding Allocation Parameters'!$C$7="Basic Library Subsidy", MIN(AC883*'Funding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MIN(AC883*VLOOKUP(CONCATENATE($A883, 'Funding Allocation Parameters'!$I$7), 'Library Subsidy Complex'!$C$2:$J$55, 2, FALSE), VLOOKUP(CONCATENATE($A883, 'Funding Allocation Parameters'!$I$7), 'Library Subsidy Complex'!$C$2:$J$55, 4, FALSE)), 0)))))</f>
        <v>0</v>
      </c>
      <c r="AF883" s="180">
        <f>IF('Funding Allocation Parameters'!$C$7="Basic Library Subsidy", 0, IF('Funding Allocation Parameters'!$C$7="Grant funding",MIN(AC883*'Funding Allocation Parameters'!$E$7, 'Funding Allocation Parameters'!$G$7), IF('Funding Allocation Parameters'!$C$7="Other author funding", 0, IF('Funding Allocation Parameters'!$C$7="Any discretionary funds (grants if available, other if no grants)", MIN(AC883*'Funding Allocation Parameters'!$E$7, 'Funding Allocation Parameters'!$G$7), IF('Funding Allocation Parameters'!$C$7="Complex Library Subsidy", 0, 0)))))</f>
        <v>0</v>
      </c>
      <c r="AG883" s="180">
        <f>IF('Funding Allocation Parameters'!$C$7="Basic Library Subsidy", 0, IF('Funding Allocation Parameters'!$C$7="Grant funding", 0, IF('Funding Allocation Parameters'!$C$7="Other author funding",  MIN(AC883*'Funding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3" s="180">
        <f>IF('Funding Allocation Parameters'!$C$7="Basic Library Subsidy", MIN(AD883*'Funding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MIN(AD883*VLOOKUP(CONCATENATE($A883, 'Funding Allocation Parameters'!$I$7), 'Library Subsidy Complex'!$C$2:$J$55, 6, FALSE), VLOOKUP(CONCATENATE($A883, 'Funding Allocation Parameters'!$I$7), 'Library Subsidy Complex'!$C$2:$J$55, 8, FALSE)), 0)))))</f>
        <v>0</v>
      </c>
      <c r="AI883" s="180">
        <f>IF('Funding Allocation Parameters'!$C$7="Basic Library Subsidy", 0, IF('Funding Allocation Parameters'!$C$7="Grant funding", 0, IF('Funding Allocation Parameters'!$C$7="Other author funding",  MIN(AD883*'Funding Allocation Parameters'!$E$7, 'Funding Allocation Parameters'!$G$7), IF('Funding Allocation Parameters'!$C$7="Any discretionary funds (grants if available, other if no grants)", MIN(AD883*'Funding Allocation Parameters'!$E$7, 'Funding Allocation Parameters'!$G$7), IF('Funding Allocation Parameters'!$C$7="Complex Library Subsidy", 0, 0)))))</f>
        <v>0</v>
      </c>
      <c r="AJ883" s="177">
        <f t="shared" si="411"/>
        <v>0</v>
      </c>
      <c r="AK883" s="177">
        <f t="shared" si="412"/>
        <v>0</v>
      </c>
      <c r="AL883" s="181">
        <f>IF('Funding Allocation Parameters'!$C$8="Basic Library Subsidy", MIN(AJ883*'Funding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MIN(AJ883*VLOOKUP(CONCATENATE($A883, 'Funding Allocation Parameters'!$I$8), 'Library Subsidy Complex'!$C$2:$J$55, 2, FALSE), VLOOKUP(CONCATENATE($A883, 'Funding Allocation Parameters'!$I$8), 'Library Subsidy Complex'!$C$2:$J$55, 4, FALSE)), 0)))))</f>
        <v>0</v>
      </c>
      <c r="AM883" s="181">
        <f>IF('Funding Allocation Parameters'!$C$8="Basic Library Subsidy", 0, IF('Funding Allocation Parameters'!$C$8="Grant funding",MIN(AJ883*'Funding Allocation Parameters'!$E$8, 'Funding Allocation Parameters'!$G$8), IF('Funding Allocation Parameters'!$C$8="Other author funding", 0, IF('Funding Allocation Parameters'!$C$8="Any discretionary funds (grants if available, other if no grants)", MIN(AJ883*'Funding Allocation Parameters'!$E$8, 'Funding Allocation Parameters'!$G$8), IF('Funding Allocation Parameters'!$C$8="Complex Library Subsidy", 0, 0)))))</f>
        <v>0</v>
      </c>
      <c r="AN883" s="181">
        <f>IF('Funding Allocation Parameters'!$C$8="Basic Library Subsidy", 0, IF('Funding Allocation Parameters'!$C$8="Grant funding", 0, IF('Funding Allocation Parameters'!$C$8="Other author funding",  MIN(AJ883*'Funding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3" s="181">
        <f>IF('Funding Allocation Parameters'!$C$8="Basic Library Subsidy", MIN(AK883*'Funding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MIN(AK883*VLOOKUP(CONCATENATE($A883, 'Funding Allocation Parameters'!$I$8), 'Library Subsidy Complex'!$C$2:$J$55, 6, FALSE), VLOOKUP(CONCATENATE($A883, 'Funding Allocation Parameters'!$I$8), 'Library Subsidy Complex'!$C$2:$J$55, 8, FALSE)), 0)))))</f>
        <v>0</v>
      </c>
      <c r="AP883" s="181">
        <f>IF('Funding Allocation Parameters'!$C$8="Basic Library Subsidy", 0, IF('Funding Allocation Parameters'!$C$8="Grant funding", 0, IF('Funding Allocation Parameters'!$C$8="Other author funding",  MIN(AK883*'Funding Allocation Parameters'!$E$8, 'Funding Allocation Parameters'!$G$8), IF('Funding Allocation Parameters'!$C$8="Any discretionary funds (grants if available, other if no grants)", MIN(AK883*'Funding Allocation Parameters'!$E$8, 'Funding Allocation Parameters'!$G$8), IF('Funding Allocation Parameters'!$C$8="Complex Library Subsidy", 0, 0)))))</f>
        <v>0</v>
      </c>
      <c r="AQ883" s="177">
        <f t="shared" si="413"/>
        <v>0</v>
      </c>
      <c r="AR883" s="177">
        <f t="shared" si="414"/>
        <v>0</v>
      </c>
      <c r="AS883" s="182">
        <f t="shared" si="415"/>
        <v>1189</v>
      </c>
      <c r="AT883" s="182">
        <f t="shared" si="416"/>
        <v>3811</v>
      </c>
      <c r="AU883" s="182">
        <f t="shared" si="417"/>
        <v>0</v>
      </c>
      <c r="AV883" s="182">
        <f t="shared" si="418"/>
        <v>1189</v>
      </c>
      <c r="AW883" s="182">
        <f t="shared" si="419"/>
        <v>3811</v>
      </c>
      <c r="AX883" s="183">
        <f t="shared" si="420"/>
        <v>1189</v>
      </c>
      <c r="AY883" s="183">
        <f t="shared" si="421"/>
        <v>3811</v>
      </c>
      <c r="AZ883" s="183">
        <f t="shared" si="422"/>
        <v>0</v>
      </c>
      <c r="BA883" s="183">
        <f t="shared" si="423"/>
        <v>0</v>
      </c>
      <c r="BB883" s="183">
        <f t="shared" si="424"/>
        <v>0</v>
      </c>
      <c r="BC883" s="184">
        <f t="shared" si="425"/>
        <v>1189</v>
      </c>
      <c r="BD883" s="184">
        <f t="shared" si="426"/>
        <v>0</v>
      </c>
      <c r="BE883" s="184">
        <f t="shared" si="427"/>
        <v>3811</v>
      </c>
      <c r="BF883" s="184">
        <f t="shared" si="428"/>
        <v>0</v>
      </c>
      <c r="BG883" s="102">
        <f t="shared" si="429"/>
        <v>0</v>
      </c>
      <c r="BH883" s="102">
        <f t="shared" si="430"/>
        <v>0</v>
      </c>
      <c r="BI883" s="102">
        <f t="shared" si="431"/>
        <v>0</v>
      </c>
      <c r="BJ883" s="102">
        <f t="shared" si="432"/>
        <v>1</v>
      </c>
      <c r="BK883" s="102">
        <f t="shared" si="433"/>
        <v>0</v>
      </c>
      <c r="BL883" s="102">
        <f t="shared" si="434"/>
        <v>0</v>
      </c>
      <c r="BN883" s="102"/>
    </row>
    <row r="884" spans="1:66" x14ac:dyDescent="0.25">
      <c r="A884" s="102" t="s">
        <v>23</v>
      </c>
      <c r="B884" s="102" t="s">
        <v>15</v>
      </c>
      <c r="C884" s="102" t="s">
        <v>8</v>
      </c>
      <c r="D884" s="102" t="s">
        <v>27</v>
      </c>
      <c r="E884" s="102" t="s">
        <v>394</v>
      </c>
      <c r="F884" s="102" t="s">
        <v>1616</v>
      </c>
      <c r="G884" s="102" t="s">
        <v>9</v>
      </c>
      <c r="H884" s="102">
        <v>1</v>
      </c>
      <c r="I884" s="102">
        <v>0</v>
      </c>
      <c r="J884" s="167">
        <f>IFERROR(H884*VLOOKUP(A884, 'Advanced Parameters'!$B$7:$G$20, 6, FALSE)*VLOOKUP(A884, 'Growth Parameters'!$B$6:$H$19, 6, FALSE), 0)</f>
        <v>1</v>
      </c>
      <c r="K884" s="167">
        <f>IFERROR(IF('Advanced Parameters'!$C$5="n",'Raw Data'!I884*VLOOKUP(A884,'Advanced Parameters'!$B$7:$G$20,6,FALSE),J884*VLOOKUP(A884,'Advanced Parameters'!$B$7:$G$20,2,FALSE))*VLOOKUP(A884, 'Growth Parameters'!$B$6:$H$19, 6, FALSE), 0)</f>
        <v>0</v>
      </c>
      <c r="L884" s="167">
        <f t="shared" si="435"/>
        <v>1</v>
      </c>
      <c r="M884" s="168" t="str">
        <f>IFERROR(IF(G884="NA","NA",IF(G884&gt;'APC Parameters'!$K$6+VLOOKUP('Raw Data'!A884, 'APC Parameters'!$H$7:$L$20, 4, FALSE), 'APC Parameters'!$L$6+VLOOKUP('Raw Data'!A884, 'APC Parameters'!$H$7:$L$20, 5, FALSE), G884*('APC Parameters'!$J$6+VLOOKUP('Raw Data'!A884, 'APC Parameters'!$H$7:$L$20, 3, FALSE))+'APC Parameters'!$I$6+VLOOKUP('Raw Data'!A884, 'APC Parameters'!$H$7:$L$20, 2, FALSE))), 0)</f>
        <v>NA</v>
      </c>
      <c r="N884" s="168" t="str">
        <f t="shared" si="405"/>
        <v>NA</v>
      </c>
      <c r="O884" s="168">
        <f>IFERROR(IF(M884="NA",VLOOKUP(D884,'Internal Calculations'!$B$10:$C$11,2,FALSE), M884)*VLOOKUP(A884, 'Growth Parameters'!$B$6:$H$19, 7, FALSE), 0)</f>
        <v>2278.6764150234731</v>
      </c>
      <c r="P884" s="177">
        <f t="shared" si="406"/>
        <v>2278.6764150234731</v>
      </c>
      <c r="Q884" s="178">
        <f>IF('Funding Allocation Parameters'!$C$5="Basic Library Subsidy", MIN(O884*('Funding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MIN($O884*(VLOOKUP(CONCATENATE($A884, 'Funding Allocation Parameters'!$I$5), 'Library Subsidy Complex'!$C$2:$J$55, 2, FALSE)), VLOOKUP(CONCATENATE($A884, 'Funding Allocation Parameters'!$I$5), 'Library Subsidy Complex'!$C$2:$J$55, 4, FALSE)), 0)))))</f>
        <v>1189</v>
      </c>
      <c r="R884" s="178">
        <f>IF('Funding Allocation Parameters'!$C$5="Basic Library Subsidy", 0, IF('Funding Allocation Parameters'!$C$5="Grant funding",MIN(O884*('Funding Allocation Parameters'!$E$5), 'Funding Allocation Parameters'!$G$5), IF('Funding Allocation Parameters'!$C$5="Other author funding", 0, IF('Funding Allocation Parameters'!$C$5="Any discretionary funds (grants if available, other if no grants)", MIN(O884*('Funding Allocation Parameters'!$E$5), 'Funding Allocation Parameters'!$G$5), IF('Funding Allocation Parameters'!$C$5="Complex Library Subsidy", 0, 0)))))</f>
        <v>0</v>
      </c>
      <c r="S884" s="178">
        <f>IF('Funding Allocation Parameters'!$C$5="Basic Library Subsidy", 0, IF('Funding Allocation Parameters'!$C$5="Grant funding", 0, IF('Funding Allocation Parameters'!$C$5="Other author funding",  MIN(O884*('Funding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4" s="178">
        <f>IF('Funding Allocation Parameters'!$C$5="Basic Library Subsidy", MIN(O884*('Funding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MIN($O884*(VLOOKUP(CONCATENATE($A884, 'Funding Allocation Parameters'!$I$5), 'Library Subsidy Complex'!$C$2:$J$55, 6, FALSE)), VLOOKUP(CONCATENATE($A884, 'Funding Allocation Parameters'!$I$5), 'Library Subsidy Complex'!$C$2:$J$55, 8, FALSE)), 0)))))</f>
        <v>1189</v>
      </c>
      <c r="U884" s="178">
        <f>IF('Funding Allocation Parameters'!$C$5="Basic Library Subsidy", 0, IF('Funding Allocation Parameters'!$C$5="Grant funding", 0, IF('Funding Allocation Parameters'!$C$5="Other author funding",  MIN(O884*('Funding Allocation Parameters'!$E$5), 'Funding Allocation Parameters'!$G$5), IF('Funding Allocation Parameters'!$C$5="Any discretionary funds (grants if available, other if no grants)", MIN(O884*('Funding Allocation Parameters'!$E$5), 'Funding Allocation Parameters'!$G$5), IF('Funding Allocation Parameters'!$C$5="Complex Library Subsidy", 0, 0)))))</f>
        <v>0</v>
      </c>
      <c r="V884" s="177">
        <f t="shared" si="407"/>
        <v>1089.6764150234731</v>
      </c>
      <c r="W884" s="177">
        <f t="shared" si="408"/>
        <v>1089.6764150234731</v>
      </c>
      <c r="X884" s="179">
        <f>IF('Funding Allocation Parameters'!$C$6="Basic Library Subsidy", MIN(V884*'Funding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MIN(V884*VLOOKUP(CONCATENATE($A884, 'Funding Allocation Parameters'!$I$6), 'Library Subsidy Complex'!$C$2:$J$55, 2, FALSE), VLOOKUP(CONCATENATE($A884, 'Funding Allocation Parameters'!$I$6), 'Library Subsidy Complex'!$C$2:$J$55, 4, FALSE)), 0)))))</f>
        <v>0</v>
      </c>
      <c r="Y884" s="179">
        <f>IF('Funding Allocation Parameters'!$C$6="Basic Library Subsidy", 0, IF('Funding Allocation Parameters'!$C$6="Grant funding",MIN(V884*'Funding Allocation Parameters'!$E$6, 'Funding Allocation Parameters'!$G$6), IF('Funding Allocation Parameters'!$C$6="Other author funding", 0, IF('Funding Allocation Parameters'!$C$6="Any discretionary funds (grants if available, other if no grants)", MIN(V884*'Funding Allocation Parameters'!$E$6, 'Funding Allocation Parameters'!$G$6), IF('Funding Allocation Parameters'!$C$6="Complex Library Subsidy", 0, 0)))))</f>
        <v>1089.6764150234731</v>
      </c>
      <c r="Z884" s="179">
        <f>IF('Funding Allocation Parameters'!$C$6="Basic Library Subsidy", 0, IF('Funding Allocation Parameters'!$C$6="Grant funding", 0, IF('Funding Allocation Parameters'!$C$6="Other author funding",  MIN(V884*'Funding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4" s="179">
        <f>IF('Funding Allocation Parameters'!$C$6="Basic Library Subsidy", MIN(W884*'Funding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MIN(W884*VLOOKUP(CONCATENATE($A884, 'Funding Allocation Parameters'!$I$6), 'Library Subsidy Complex'!$C$2:$J$55, 6, FALSE), VLOOKUP(CONCATENATE($A884, 'Funding Allocation Parameters'!$I$6), 'Library Subsidy Complex'!$C$2:$J$55, 8, FALSE)), 0)))))</f>
        <v>0</v>
      </c>
      <c r="AB884" s="179">
        <f>IF('Funding Allocation Parameters'!$C$6="Basic Library Subsidy", 0, IF('Funding Allocation Parameters'!$C$6="Grant funding", 0, IF('Funding Allocation Parameters'!$C$6="Other author funding",  MIN(W884*'Funding Allocation Parameters'!$E$6, 'Funding Allocation Parameters'!$G$6), IF('Funding Allocation Parameters'!$C$6="Any discretionary funds (grants if available, other if no grants)", MIN(W884*'Funding Allocation Parameters'!$E$6, 'Funding Allocation Parameters'!$G$6), IF('Funding Allocation Parameters'!$C$6="Complex Library Subsidy", 0, 0)))))</f>
        <v>1089.6764150234731</v>
      </c>
      <c r="AC884" s="177">
        <f t="shared" si="409"/>
        <v>0</v>
      </c>
      <c r="AD884" s="177">
        <f t="shared" si="410"/>
        <v>0</v>
      </c>
      <c r="AE884" s="180">
        <f>IF('Funding Allocation Parameters'!$C$7="Basic Library Subsidy", MIN(AC884*'Funding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MIN(AC884*VLOOKUP(CONCATENATE($A884, 'Funding Allocation Parameters'!$I$7), 'Library Subsidy Complex'!$C$2:$J$55, 2, FALSE), VLOOKUP(CONCATENATE($A884, 'Funding Allocation Parameters'!$I$7), 'Library Subsidy Complex'!$C$2:$J$55, 4, FALSE)), 0)))))</f>
        <v>0</v>
      </c>
      <c r="AF884" s="180">
        <f>IF('Funding Allocation Parameters'!$C$7="Basic Library Subsidy", 0, IF('Funding Allocation Parameters'!$C$7="Grant funding",MIN(AC884*'Funding Allocation Parameters'!$E$7, 'Funding Allocation Parameters'!$G$7), IF('Funding Allocation Parameters'!$C$7="Other author funding", 0, IF('Funding Allocation Parameters'!$C$7="Any discretionary funds (grants if available, other if no grants)", MIN(AC884*'Funding Allocation Parameters'!$E$7, 'Funding Allocation Parameters'!$G$7), IF('Funding Allocation Parameters'!$C$7="Complex Library Subsidy", 0, 0)))))</f>
        <v>0</v>
      </c>
      <c r="AG884" s="180">
        <f>IF('Funding Allocation Parameters'!$C$7="Basic Library Subsidy", 0, IF('Funding Allocation Parameters'!$C$7="Grant funding", 0, IF('Funding Allocation Parameters'!$C$7="Other author funding",  MIN(AC884*'Funding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4" s="180">
        <f>IF('Funding Allocation Parameters'!$C$7="Basic Library Subsidy", MIN(AD884*'Funding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MIN(AD884*VLOOKUP(CONCATENATE($A884, 'Funding Allocation Parameters'!$I$7), 'Library Subsidy Complex'!$C$2:$J$55, 6, FALSE), VLOOKUP(CONCATENATE($A884, 'Funding Allocation Parameters'!$I$7), 'Library Subsidy Complex'!$C$2:$J$55, 8, FALSE)), 0)))))</f>
        <v>0</v>
      </c>
      <c r="AI884" s="180">
        <f>IF('Funding Allocation Parameters'!$C$7="Basic Library Subsidy", 0, IF('Funding Allocation Parameters'!$C$7="Grant funding", 0, IF('Funding Allocation Parameters'!$C$7="Other author funding",  MIN(AD884*'Funding Allocation Parameters'!$E$7, 'Funding Allocation Parameters'!$G$7), IF('Funding Allocation Parameters'!$C$7="Any discretionary funds (grants if available, other if no grants)", MIN(AD884*'Funding Allocation Parameters'!$E$7, 'Funding Allocation Parameters'!$G$7), IF('Funding Allocation Parameters'!$C$7="Complex Library Subsidy", 0, 0)))))</f>
        <v>0</v>
      </c>
      <c r="AJ884" s="177">
        <f t="shared" si="411"/>
        <v>0</v>
      </c>
      <c r="AK884" s="177">
        <f t="shared" si="412"/>
        <v>0</v>
      </c>
      <c r="AL884" s="181">
        <f>IF('Funding Allocation Parameters'!$C$8="Basic Library Subsidy", MIN(AJ884*'Funding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MIN(AJ884*VLOOKUP(CONCATENATE($A884, 'Funding Allocation Parameters'!$I$8), 'Library Subsidy Complex'!$C$2:$J$55, 2, FALSE), VLOOKUP(CONCATENATE($A884, 'Funding Allocation Parameters'!$I$8), 'Library Subsidy Complex'!$C$2:$J$55, 4, FALSE)), 0)))))</f>
        <v>0</v>
      </c>
      <c r="AM884" s="181">
        <f>IF('Funding Allocation Parameters'!$C$8="Basic Library Subsidy", 0, IF('Funding Allocation Parameters'!$C$8="Grant funding",MIN(AJ884*'Funding Allocation Parameters'!$E$8, 'Funding Allocation Parameters'!$G$8), IF('Funding Allocation Parameters'!$C$8="Other author funding", 0, IF('Funding Allocation Parameters'!$C$8="Any discretionary funds (grants if available, other if no grants)", MIN(AJ884*'Funding Allocation Parameters'!$E$8, 'Funding Allocation Parameters'!$G$8), IF('Funding Allocation Parameters'!$C$8="Complex Library Subsidy", 0, 0)))))</f>
        <v>0</v>
      </c>
      <c r="AN884" s="181">
        <f>IF('Funding Allocation Parameters'!$C$8="Basic Library Subsidy", 0, IF('Funding Allocation Parameters'!$C$8="Grant funding", 0, IF('Funding Allocation Parameters'!$C$8="Other author funding",  MIN(AJ884*'Funding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4" s="181">
        <f>IF('Funding Allocation Parameters'!$C$8="Basic Library Subsidy", MIN(AK884*'Funding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MIN(AK884*VLOOKUP(CONCATENATE($A884, 'Funding Allocation Parameters'!$I$8), 'Library Subsidy Complex'!$C$2:$J$55, 6, FALSE), VLOOKUP(CONCATENATE($A884, 'Funding Allocation Parameters'!$I$8), 'Library Subsidy Complex'!$C$2:$J$55, 8, FALSE)), 0)))))</f>
        <v>0</v>
      </c>
      <c r="AP884" s="181">
        <f>IF('Funding Allocation Parameters'!$C$8="Basic Library Subsidy", 0, IF('Funding Allocation Parameters'!$C$8="Grant funding", 0, IF('Funding Allocation Parameters'!$C$8="Other author funding",  MIN(AK884*'Funding Allocation Parameters'!$E$8, 'Funding Allocation Parameters'!$G$8), IF('Funding Allocation Parameters'!$C$8="Any discretionary funds (grants if available, other if no grants)", MIN(AK884*'Funding Allocation Parameters'!$E$8, 'Funding Allocation Parameters'!$G$8), IF('Funding Allocation Parameters'!$C$8="Complex Library Subsidy", 0, 0)))))</f>
        <v>0</v>
      </c>
      <c r="AQ884" s="177">
        <f t="shared" si="413"/>
        <v>0</v>
      </c>
      <c r="AR884" s="177">
        <f t="shared" si="414"/>
        <v>0</v>
      </c>
      <c r="AS884" s="182">
        <f t="shared" si="415"/>
        <v>1189</v>
      </c>
      <c r="AT884" s="182">
        <f t="shared" si="416"/>
        <v>1089.6764150234731</v>
      </c>
      <c r="AU884" s="182">
        <f t="shared" si="417"/>
        <v>0</v>
      </c>
      <c r="AV884" s="182">
        <f t="shared" si="418"/>
        <v>1189</v>
      </c>
      <c r="AW884" s="182">
        <f t="shared" si="419"/>
        <v>1089.6764150234731</v>
      </c>
      <c r="AX884" s="183">
        <f t="shared" si="420"/>
        <v>0</v>
      </c>
      <c r="AY884" s="183">
        <f t="shared" si="421"/>
        <v>0</v>
      </c>
      <c r="AZ884" s="183">
        <f t="shared" si="422"/>
        <v>0</v>
      </c>
      <c r="BA884" s="183">
        <f t="shared" si="423"/>
        <v>1189</v>
      </c>
      <c r="BB884" s="183">
        <f t="shared" si="424"/>
        <v>1089.6764150234731</v>
      </c>
      <c r="BC884" s="184">
        <f t="shared" si="425"/>
        <v>1189</v>
      </c>
      <c r="BD884" s="184">
        <f t="shared" si="426"/>
        <v>0</v>
      </c>
      <c r="BE884" s="184">
        <f t="shared" si="427"/>
        <v>0</v>
      </c>
      <c r="BF884" s="184">
        <f t="shared" si="428"/>
        <v>1089.6764150234731</v>
      </c>
      <c r="BG884" s="102">
        <f t="shared" si="429"/>
        <v>0</v>
      </c>
      <c r="BH884" s="102">
        <f t="shared" si="430"/>
        <v>0</v>
      </c>
      <c r="BI884" s="102">
        <f t="shared" si="431"/>
        <v>0</v>
      </c>
      <c r="BJ884" s="102">
        <f t="shared" si="432"/>
        <v>0</v>
      </c>
      <c r="BK884" s="102">
        <f t="shared" si="433"/>
        <v>1</v>
      </c>
      <c r="BL884" s="102">
        <f t="shared" si="434"/>
        <v>0</v>
      </c>
      <c r="BN884" s="102"/>
    </row>
    <row r="885" spans="1:66" x14ac:dyDescent="0.25">
      <c r="A885" s="102" t="s">
        <v>23</v>
      </c>
      <c r="B885" s="102" t="s">
        <v>15</v>
      </c>
      <c r="C885" s="102" t="s">
        <v>8</v>
      </c>
      <c r="D885" s="102" t="s">
        <v>27</v>
      </c>
      <c r="E885" s="102" t="s">
        <v>1451</v>
      </c>
      <c r="F885" s="102" t="s">
        <v>1618</v>
      </c>
      <c r="G885" s="102" t="s">
        <v>9</v>
      </c>
      <c r="H885" s="102">
        <v>1</v>
      </c>
      <c r="I885" s="102">
        <v>0</v>
      </c>
      <c r="J885" s="167">
        <f>IFERROR(H885*VLOOKUP(A885, 'Advanced Parameters'!$B$7:$G$20, 6, FALSE)*VLOOKUP(A885, 'Growth Parameters'!$B$6:$H$19, 6, FALSE), 0)</f>
        <v>1</v>
      </c>
      <c r="K885" s="167">
        <f>IFERROR(IF('Advanced Parameters'!$C$5="n",'Raw Data'!I885*VLOOKUP(A885,'Advanced Parameters'!$B$7:$G$20,6,FALSE),J885*VLOOKUP(A885,'Advanced Parameters'!$B$7:$G$20,2,FALSE))*VLOOKUP(A885, 'Growth Parameters'!$B$6:$H$19, 6, FALSE), 0)</f>
        <v>0</v>
      </c>
      <c r="L885" s="167">
        <f t="shared" si="435"/>
        <v>1</v>
      </c>
      <c r="M885" s="168" t="str">
        <f>IFERROR(IF(G885="NA","NA",IF(G885&gt;'APC Parameters'!$K$6+VLOOKUP('Raw Data'!A885, 'APC Parameters'!$H$7:$L$20, 4, FALSE), 'APC Parameters'!$L$6+VLOOKUP('Raw Data'!A885, 'APC Parameters'!$H$7:$L$20, 5, FALSE), G885*('APC Parameters'!$J$6+VLOOKUP('Raw Data'!A885, 'APC Parameters'!$H$7:$L$20, 3, FALSE))+'APC Parameters'!$I$6+VLOOKUP('Raw Data'!A885, 'APC Parameters'!$H$7:$L$20, 2, FALSE))), 0)</f>
        <v>NA</v>
      </c>
      <c r="N885" s="168" t="str">
        <f t="shared" si="405"/>
        <v>NA</v>
      </c>
      <c r="O885" s="168">
        <f>IFERROR(IF(M885="NA",VLOOKUP(D885,'Internal Calculations'!$B$10:$C$11,2,FALSE), M885)*VLOOKUP(A885, 'Growth Parameters'!$B$6:$H$19, 7, FALSE), 0)</f>
        <v>2278.6764150234731</v>
      </c>
      <c r="P885" s="177">
        <f t="shared" si="406"/>
        <v>2278.6764150234731</v>
      </c>
      <c r="Q885" s="178">
        <f>IF('Funding Allocation Parameters'!$C$5="Basic Library Subsidy", MIN(O885*('Funding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MIN($O885*(VLOOKUP(CONCATENATE($A885, 'Funding Allocation Parameters'!$I$5), 'Library Subsidy Complex'!$C$2:$J$55, 2, FALSE)), VLOOKUP(CONCATENATE($A885, 'Funding Allocation Parameters'!$I$5), 'Library Subsidy Complex'!$C$2:$J$55, 4, FALSE)), 0)))))</f>
        <v>1189</v>
      </c>
      <c r="R885" s="178">
        <f>IF('Funding Allocation Parameters'!$C$5="Basic Library Subsidy", 0, IF('Funding Allocation Parameters'!$C$5="Grant funding",MIN(O885*('Funding Allocation Parameters'!$E$5), 'Funding Allocation Parameters'!$G$5), IF('Funding Allocation Parameters'!$C$5="Other author funding", 0, IF('Funding Allocation Parameters'!$C$5="Any discretionary funds (grants if available, other if no grants)", MIN(O885*('Funding Allocation Parameters'!$E$5), 'Funding Allocation Parameters'!$G$5), IF('Funding Allocation Parameters'!$C$5="Complex Library Subsidy", 0, 0)))))</f>
        <v>0</v>
      </c>
      <c r="S885" s="178">
        <f>IF('Funding Allocation Parameters'!$C$5="Basic Library Subsidy", 0, IF('Funding Allocation Parameters'!$C$5="Grant funding", 0, IF('Funding Allocation Parameters'!$C$5="Other author funding",  MIN(O885*('Funding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5" s="178">
        <f>IF('Funding Allocation Parameters'!$C$5="Basic Library Subsidy", MIN(O885*('Funding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MIN($O885*(VLOOKUP(CONCATENATE($A885, 'Funding Allocation Parameters'!$I$5), 'Library Subsidy Complex'!$C$2:$J$55, 6, FALSE)), VLOOKUP(CONCATENATE($A885, 'Funding Allocation Parameters'!$I$5), 'Library Subsidy Complex'!$C$2:$J$55, 8, FALSE)), 0)))))</f>
        <v>1189</v>
      </c>
      <c r="U885" s="178">
        <f>IF('Funding Allocation Parameters'!$C$5="Basic Library Subsidy", 0, IF('Funding Allocation Parameters'!$C$5="Grant funding", 0, IF('Funding Allocation Parameters'!$C$5="Other author funding",  MIN(O885*('Funding Allocation Parameters'!$E$5), 'Funding Allocation Parameters'!$G$5), IF('Funding Allocation Parameters'!$C$5="Any discretionary funds (grants if available, other if no grants)", MIN(O885*('Funding Allocation Parameters'!$E$5), 'Funding Allocation Parameters'!$G$5), IF('Funding Allocation Parameters'!$C$5="Complex Library Subsidy", 0, 0)))))</f>
        <v>0</v>
      </c>
      <c r="V885" s="177">
        <f t="shared" si="407"/>
        <v>1089.6764150234731</v>
      </c>
      <c r="W885" s="177">
        <f t="shared" si="408"/>
        <v>1089.6764150234731</v>
      </c>
      <c r="X885" s="179">
        <f>IF('Funding Allocation Parameters'!$C$6="Basic Library Subsidy", MIN(V885*'Funding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MIN(V885*VLOOKUP(CONCATENATE($A885, 'Funding Allocation Parameters'!$I$6), 'Library Subsidy Complex'!$C$2:$J$55, 2, FALSE), VLOOKUP(CONCATENATE($A885, 'Funding Allocation Parameters'!$I$6), 'Library Subsidy Complex'!$C$2:$J$55, 4, FALSE)), 0)))))</f>
        <v>0</v>
      </c>
      <c r="Y885" s="179">
        <f>IF('Funding Allocation Parameters'!$C$6="Basic Library Subsidy", 0, IF('Funding Allocation Parameters'!$C$6="Grant funding",MIN(V885*'Funding Allocation Parameters'!$E$6, 'Funding Allocation Parameters'!$G$6), IF('Funding Allocation Parameters'!$C$6="Other author funding", 0, IF('Funding Allocation Parameters'!$C$6="Any discretionary funds (grants if available, other if no grants)", MIN(V885*'Funding Allocation Parameters'!$E$6, 'Funding Allocation Parameters'!$G$6), IF('Funding Allocation Parameters'!$C$6="Complex Library Subsidy", 0, 0)))))</f>
        <v>1089.6764150234731</v>
      </c>
      <c r="Z885" s="179">
        <f>IF('Funding Allocation Parameters'!$C$6="Basic Library Subsidy", 0, IF('Funding Allocation Parameters'!$C$6="Grant funding", 0, IF('Funding Allocation Parameters'!$C$6="Other author funding",  MIN(V885*'Funding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5" s="179">
        <f>IF('Funding Allocation Parameters'!$C$6="Basic Library Subsidy", MIN(W885*'Funding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MIN(W885*VLOOKUP(CONCATENATE($A885, 'Funding Allocation Parameters'!$I$6), 'Library Subsidy Complex'!$C$2:$J$55, 6, FALSE), VLOOKUP(CONCATENATE($A885, 'Funding Allocation Parameters'!$I$6), 'Library Subsidy Complex'!$C$2:$J$55, 8, FALSE)), 0)))))</f>
        <v>0</v>
      </c>
      <c r="AB885" s="179">
        <f>IF('Funding Allocation Parameters'!$C$6="Basic Library Subsidy", 0, IF('Funding Allocation Parameters'!$C$6="Grant funding", 0, IF('Funding Allocation Parameters'!$C$6="Other author funding",  MIN(W885*'Funding Allocation Parameters'!$E$6, 'Funding Allocation Parameters'!$G$6), IF('Funding Allocation Parameters'!$C$6="Any discretionary funds (grants if available, other if no grants)", MIN(W885*'Funding Allocation Parameters'!$E$6, 'Funding Allocation Parameters'!$G$6), IF('Funding Allocation Parameters'!$C$6="Complex Library Subsidy", 0, 0)))))</f>
        <v>1089.6764150234731</v>
      </c>
      <c r="AC885" s="177">
        <f t="shared" si="409"/>
        <v>0</v>
      </c>
      <c r="AD885" s="177">
        <f t="shared" si="410"/>
        <v>0</v>
      </c>
      <c r="AE885" s="180">
        <f>IF('Funding Allocation Parameters'!$C$7="Basic Library Subsidy", MIN(AC885*'Funding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MIN(AC885*VLOOKUP(CONCATENATE($A885, 'Funding Allocation Parameters'!$I$7), 'Library Subsidy Complex'!$C$2:$J$55, 2, FALSE), VLOOKUP(CONCATENATE($A885, 'Funding Allocation Parameters'!$I$7), 'Library Subsidy Complex'!$C$2:$J$55, 4, FALSE)), 0)))))</f>
        <v>0</v>
      </c>
      <c r="AF885" s="180">
        <f>IF('Funding Allocation Parameters'!$C$7="Basic Library Subsidy", 0, IF('Funding Allocation Parameters'!$C$7="Grant funding",MIN(AC885*'Funding Allocation Parameters'!$E$7, 'Funding Allocation Parameters'!$G$7), IF('Funding Allocation Parameters'!$C$7="Other author funding", 0, IF('Funding Allocation Parameters'!$C$7="Any discretionary funds (grants if available, other if no grants)", MIN(AC885*'Funding Allocation Parameters'!$E$7, 'Funding Allocation Parameters'!$G$7), IF('Funding Allocation Parameters'!$C$7="Complex Library Subsidy", 0, 0)))))</f>
        <v>0</v>
      </c>
      <c r="AG885" s="180">
        <f>IF('Funding Allocation Parameters'!$C$7="Basic Library Subsidy", 0, IF('Funding Allocation Parameters'!$C$7="Grant funding", 0, IF('Funding Allocation Parameters'!$C$7="Other author funding",  MIN(AC885*'Funding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5" s="180">
        <f>IF('Funding Allocation Parameters'!$C$7="Basic Library Subsidy", MIN(AD885*'Funding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MIN(AD885*VLOOKUP(CONCATENATE($A885, 'Funding Allocation Parameters'!$I$7), 'Library Subsidy Complex'!$C$2:$J$55, 6, FALSE), VLOOKUP(CONCATENATE($A885, 'Funding Allocation Parameters'!$I$7), 'Library Subsidy Complex'!$C$2:$J$55, 8, FALSE)), 0)))))</f>
        <v>0</v>
      </c>
      <c r="AI885" s="180">
        <f>IF('Funding Allocation Parameters'!$C$7="Basic Library Subsidy", 0, IF('Funding Allocation Parameters'!$C$7="Grant funding", 0, IF('Funding Allocation Parameters'!$C$7="Other author funding",  MIN(AD885*'Funding Allocation Parameters'!$E$7, 'Funding Allocation Parameters'!$G$7), IF('Funding Allocation Parameters'!$C$7="Any discretionary funds (grants if available, other if no grants)", MIN(AD885*'Funding Allocation Parameters'!$E$7, 'Funding Allocation Parameters'!$G$7), IF('Funding Allocation Parameters'!$C$7="Complex Library Subsidy", 0, 0)))))</f>
        <v>0</v>
      </c>
      <c r="AJ885" s="177">
        <f t="shared" si="411"/>
        <v>0</v>
      </c>
      <c r="AK885" s="177">
        <f t="shared" si="412"/>
        <v>0</v>
      </c>
      <c r="AL885" s="181">
        <f>IF('Funding Allocation Parameters'!$C$8="Basic Library Subsidy", MIN(AJ885*'Funding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MIN(AJ885*VLOOKUP(CONCATENATE($A885, 'Funding Allocation Parameters'!$I$8), 'Library Subsidy Complex'!$C$2:$J$55, 2, FALSE), VLOOKUP(CONCATENATE($A885, 'Funding Allocation Parameters'!$I$8), 'Library Subsidy Complex'!$C$2:$J$55, 4, FALSE)), 0)))))</f>
        <v>0</v>
      </c>
      <c r="AM885" s="181">
        <f>IF('Funding Allocation Parameters'!$C$8="Basic Library Subsidy", 0, IF('Funding Allocation Parameters'!$C$8="Grant funding",MIN(AJ885*'Funding Allocation Parameters'!$E$8, 'Funding Allocation Parameters'!$G$8), IF('Funding Allocation Parameters'!$C$8="Other author funding", 0, IF('Funding Allocation Parameters'!$C$8="Any discretionary funds (grants if available, other if no grants)", MIN(AJ885*'Funding Allocation Parameters'!$E$8, 'Funding Allocation Parameters'!$G$8), IF('Funding Allocation Parameters'!$C$8="Complex Library Subsidy", 0, 0)))))</f>
        <v>0</v>
      </c>
      <c r="AN885" s="181">
        <f>IF('Funding Allocation Parameters'!$C$8="Basic Library Subsidy", 0, IF('Funding Allocation Parameters'!$C$8="Grant funding", 0, IF('Funding Allocation Parameters'!$C$8="Other author funding",  MIN(AJ885*'Funding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5" s="181">
        <f>IF('Funding Allocation Parameters'!$C$8="Basic Library Subsidy", MIN(AK885*'Funding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MIN(AK885*VLOOKUP(CONCATENATE($A885, 'Funding Allocation Parameters'!$I$8), 'Library Subsidy Complex'!$C$2:$J$55, 6, FALSE), VLOOKUP(CONCATENATE($A885, 'Funding Allocation Parameters'!$I$8), 'Library Subsidy Complex'!$C$2:$J$55, 8, FALSE)), 0)))))</f>
        <v>0</v>
      </c>
      <c r="AP885" s="181">
        <f>IF('Funding Allocation Parameters'!$C$8="Basic Library Subsidy", 0, IF('Funding Allocation Parameters'!$C$8="Grant funding", 0, IF('Funding Allocation Parameters'!$C$8="Other author funding",  MIN(AK885*'Funding Allocation Parameters'!$E$8, 'Funding Allocation Parameters'!$G$8), IF('Funding Allocation Parameters'!$C$8="Any discretionary funds (grants if available, other if no grants)", MIN(AK885*'Funding Allocation Parameters'!$E$8, 'Funding Allocation Parameters'!$G$8), IF('Funding Allocation Parameters'!$C$8="Complex Library Subsidy", 0, 0)))))</f>
        <v>0</v>
      </c>
      <c r="AQ885" s="177">
        <f t="shared" si="413"/>
        <v>0</v>
      </c>
      <c r="AR885" s="177">
        <f t="shared" si="414"/>
        <v>0</v>
      </c>
      <c r="AS885" s="182">
        <f t="shared" si="415"/>
        <v>1189</v>
      </c>
      <c r="AT885" s="182">
        <f t="shared" si="416"/>
        <v>1089.6764150234731</v>
      </c>
      <c r="AU885" s="182">
        <f t="shared" si="417"/>
        <v>0</v>
      </c>
      <c r="AV885" s="182">
        <f t="shared" si="418"/>
        <v>1189</v>
      </c>
      <c r="AW885" s="182">
        <f t="shared" si="419"/>
        <v>1089.6764150234731</v>
      </c>
      <c r="AX885" s="183">
        <f t="shared" si="420"/>
        <v>0</v>
      </c>
      <c r="AY885" s="183">
        <f t="shared" si="421"/>
        <v>0</v>
      </c>
      <c r="AZ885" s="183">
        <f t="shared" si="422"/>
        <v>0</v>
      </c>
      <c r="BA885" s="183">
        <f t="shared" si="423"/>
        <v>1189</v>
      </c>
      <c r="BB885" s="183">
        <f t="shared" si="424"/>
        <v>1089.6764150234731</v>
      </c>
      <c r="BC885" s="184">
        <f t="shared" si="425"/>
        <v>1189</v>
      </c>
      <c r="BD885" s="184">
        <f t="shared" si="426"/>
        <v>0</v>
      </c>
      <c r="BE885" s="184">
        <f t="shared" si="427"/>
        <v>0</v>
      </c>
      <c r="BF885" s="184">
        <f t="shared" si="428"/>
        <v>1089.6764150234731</v>
      </c>
      <c r="BG885" s="102">
        <f t="shared" si="429"/>
        <v>0</v>
      </c>
      <c r="BH885" s="102">
        <f t="shared" si="430"/>
        <v>0</v>
      </c>
      <c r="BI885" s="102">
        <f t="shared" si="431"/>
        <v>0</v>
      </c>
      <c r="BJ885" s="102">
        <f t="shared" si="432"/>
        <v>0</v>
      </c>
      <c r="BK885" s="102">
        <f t="shared" si="433"/>
        <v>1</v>
      </c>
      <c r="BL885" s="102">
        <f t="shared" si="434"/>
        <v>0</v>
      </c>
      <c r="BN885" s="102"/>
    </row>
    <row r="886" spans="1:66" x14ac:dyDescent="0.25">
      <c r="A886" s="102" t="s">
        <v>16</v>
      </c>
      <c r="B886" s="102" t="s">
        <v>12</v>
      </c>
      <c r="C886" s="102" t="s">
        <v>8</v>
      </c>
      <c r="D886" s="102" t="s">
        <v>27</v>
      </c>
      <c r="E886" s="102" t="s">
        <v>1137</v>
      </c>
      <c r="F886" s="102" t="s">
        <v>1619</v>
      </c>
      <c r="G886" s="102">
        <v>4.774</v>
      </c>
      <c r="H886" s="102">
        <v>1</v>
      </c>
      <c r="I886" s="102">
        <v>1</v>
      </c>
      <c r="J886" s="167">
        <f>IFERROR(H886*VLOOKUP(A886, 'Advanced Parameters'!$B$7:$G$20, 6, FALSE)*VLOOKUP(A886, 'Growth Parameters'!$B$6:$H$19, 6, FALSE), 0)</f>
        <v>1</v>
      </c>
      <c r="K886" s="167">
        <f>IFERROR(IF('Advanced Parameters'!$C$5="n",'Raw Data'!I886*VLOOKUP(A886,'Advanced Parameters'!$B$7:$G$20,6,FALSE),J886*VLOOKUP(A886,'Advanced Parameters'!$B$7:$G$20,2,FALSE))*VLOOKUP(A886, 'Growth Parameters'!$B$6:$H$19, 6, FALSE), 0)</f>
        <v>1</v>
      </c>
      <c r="L886" s="167">
        <f t="shared" si="435"/>
        <v>0</v>
      </c>
      <c r="M886" s="168">
        <f>IFERROR(IF(G886="NA","NA",IF(G886&gt;'APC Parameters'!$K$6+VLOOKUP('Raw Data'!A886, 'APC Parameters'!$H$7:$L$20, 4, FALSE), 'APC Parameters'!$L$6+VLOOKUP('Raw Data'!A886, 'APC Parameters'!$H$7:$L$20, 5, FALSE), G886*('APC Parameters'!$J$6+VLOOKUP('Raw Data'!A886, 'APC Parameters'!$H$7:$L$20, 3, FALSE))+'APC Parameters'!$I$6+VLOOKUP('Raw Data'!A886, 'APC Parameters'!$H$7:$L$20, 2, FALSE))), 0)</f>
        <v>5000</v>
      </c>
      <c r="N886" s="168">
        <f t="shared" si="405"/>
        <v>5000</v>
      </c>
      <c r="O886" s="168">
        <f>IFERROR(IF(M886="NA",VLOOKUP(D886,'Internal Calculations'!$B$10:$C$11,2,FALSE), M886)*VLOOKUP(A886, 'Growth Parameters'!$B$6:$H$19, 7, FALSE), 0)</f>
        <v>5000</v>
      </c>
      <c r="P886" s="177">
        <f t="shared" si="406"/>
        <v>5000</v>
      </c>
      <c r="Q886" s="178">
        <f>IF('Funding Allocation Parameters'!$C$5="Basic Library Subsidy", MIN(O886*('Funding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MIN($O886*(VLOOKUP(CONCATENATE($A886, 'Funding Allocation Parameters'!$I$5), 'Library Subsidy Complex'!$C$2:$J$55, 2, FALSE)), VLOOKUP(CONCATENATE($A886, 'Funding Allocation Parameters'!$I$5), 'Library Subsidy Complex'!$C$2:$J$55, 4, FALSE)), 0)))))</f>
        <v>1189</v>
      </c>
      <c r="R886" s="178">
        <f>IF('Funding Allocation Parameters'!$C$5="Basic Library Subsidy", 0, IF('Funding Allocation Parameters'!$C$5="Grant funding",MIN(O886*('Funding Allocation Parameters'!$E$5), 'Funding Allocation Parameters'!$G$5), IF('Funding Allocation Parameters'!$C$5="Other author funding", 0, IF('Funding Allocation Parameters'!$C$5="Any discretionary funds (grants if available, other if no grants)", MIN(O886*('Funding Allocation Parameters'!$E$5), 'Funding Allocation Parameters'!$G$5), IF('Funding Allocation Parameters'!$C$5="Complex Library Subsidy", 0, 0)))))</f>
        <v>0</v>
      </c>
      <c r="S886" s="178">
        <f>IF('Funding Allocation Parameters'!$C$5="Basic Library Subsidy", 0, IF('Funding Allocation Parameters'!$C$5="Grant funding", 0, IF('Funding Allocation Parameters'!$C$5="Other author funding",  MIN(O886*('Funding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6" s="178">
        <f>IF('Funding Allocation Parameters'!$C$5="Basic Library Subsidy", MIN(O886*('Funding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MIN($O886*(VLOOKUP(CONCATENATE($A886, 'Funding Allocation Parameters'!$I$5), 'Library Subsidy Complex'!$C$2:$J$55, 6, FALSE)), VLOOKUP(CONCATENATE($A886, 'Funding Allocation Parameters'!$I$5), 'Library Subsidy Complex'!$C$2:$J$55, 8, FALSE)), 0)))))</f>
        <v>1189</v>
      </c>
      <c r="U886" s="178">
        <f>IF('Funding Allocation Parameters'!$C$5="Basic Library Subsidy", 0, IF('Funding Allocation Parameters'!$C$5="Grant funding", 0, IF('Funding Allocation Parameters'!$C$5="Other author funding",  MIN(O886*('Funding Allocation Parameters'!$E$5), 'Funding Allocation Parameters'!$G$5), IF('Funding Allocation Parameters'!$C$5="Any discretionary funds (grants if available, other if no grants)", MIN(O886*('Funding Allocation Parameters'!$E$5), 'Funding Allocation Parameters'!$G$5), IF('Funding Allocation Parameters'!$C$5="Complex Library Subsidy", 0, 0)))))</f>
        <v>0</v>
      </c>
      <c r="V886" s="177">
        <f t="shared" si="407"/>
        <v>3811</v>
      </c>
      <c r="W886" s="177">
        <f t="shared" si="408"/>
        <v>3811</v>
      </c>
      <c r="X886" s="179">
        <f>IF('Funding Allocation Parameters'!$C$6="Basic Library Subsidy", MIN(V886*'Funding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MIN(V886*VLOOKUP(CONCATENATE($A886, 'Funding Allocation Parameters'!$I$6), 'Library Subsidy Complex'!$C$2:$J$55, 2, FALSE), VLOOKUP(CONCATENATE($A886, 'Funding Allocation Parameters'!$I$6), 'Library Subsidy Complex'!$C$2:$J$55, 4, FALSE)), 0)))))</f>
        <v>0</v>
      </c>
      <c r="Y886" s="179">
        <f>IF('Funding Allocation Parameters'!$C$6="Basic Library Subsidy", 0, IF('Funding Allocation Parameters'!$C$6="Grant funding",MIN(V886*'Funding Allocation Parameters'!$E$6, 'Funding Allocation Parameters'!$G$6), IF('Funding Allocation Parameters'!$C$6="Other author funding", 0, IF('Funding Allocation Parameters'!$C$6="Any discretionary funds (grants if available, other if no grants)", MIN(V886*'Funding Allocation Parameters'!$E$6, 'Funding Allocation Parameters'!$G$6), IF('Funding Allocation Parameters'!$C$6="Complex Library Subsidy", 0, 0)))))</f>
        <v>3811</v>
      </c>
      <c r="Z886" s="179">
        <f>IF('Funding Allocation Parameters'!$C$6="Basic Library Subsidy", 0, IF('Funding Allocation Parameters'!$C$6="Grant funding", 0, IF('Funding Allocation Parameters'!$C$6="Other author funding",  MIN(V886*'Funding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6" s="179">
        <f>IF('Funding Allocation Parameters'!$C$6="Basic Library Subsidy", MIN(W886*'Funding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MIN(W886*VLOOKUP(CONCATENATE($A886, 'Funding Allocation Parameters'!$I$6), 'Library Subsidy Complex'!$C$2:$J$55, 6, FALSE), VLOOKUP(CONCATENATE($A886, 'Funding Allocation Parameters'!$I$6), 'Library Subsidy Complex'!$C$2:$J$55, 8, FALSE)), 0)))))</f>
        <v>0</v>
      </c>
      <c r="AB886" s="179">
        <f>IF('Funding Allocation Parameters'!$C$6="Basic Library Subsidy", 0, IF('Funding Allocation Parameters'!$C$6="Grant funding", 0, IF('Funding Allocation Parameters'!$C$6="Other author funding",  MIN(W886*'Funding Allocation Parameters'!$E$6, 'Funding Allocation Parameters'!$G$6), IF('Funding Allocation Parameters'!$C$6="Any discretionary funds (grants if available, other if no grants)", MIN(W886*'Funding Allocation Parameters'!$E$6, 'Funding Allocation Parameters'!$G$6), IF('Funding Allocation Parameters'!$C$6="Complex Library Subsidy", 0, 0)))))</f>
        <v>3811</v>
      </c>
      <c r="AC886" s="177">
        <f t="shared" si="409"/>
        <v>0</v>
      </c>
      <c r="AD886" s="177">
        <f t="shared" si="410"/>
        <v>0</v>
      </c>
      <c r="AE886" s="180">
        <f>IF('Funding Allocation Parameters'!$C$7="Basic Library Subsidy", MIN(AC886*'Funding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MIN(AC886*VLOOKUP(CONCATENATE($A886, 'Funding Allocation Parameters'!$I$7), 'Library Subsidy Complex'!$C$2:$J$55, 2, FALSE), VLOOKUP(CONCATENATE($A886, 'Funding Allocation Parameters'!$I$7), 'Library Subsidy Complex'!$C$2:$J$55, 4, FALSE)), 0)))))</f>
        <v>0</v>
      </c>
      <c r="AF886" s="180">
        <f>IF('Funding Allocation Parameters'!$C$7="Basic Library Subsidy", 0, IF('Funding Allocation Parameters'!$C$7="Grant funding",MIN(AC886*'Funding Allocation Parameters'!$E$7, 'Funding Allocation Parameters'!$G$7), IF('Funding Allocation Parameters'!$C$7="Other author funding", 0, IF('Funding Allocation Parameters'!$C$7="Any discretionary funds (grants if available, other if no grants)", MIN(AC886*'Funding Allocation Parameters'!$E$7, 'Funding Allocation Parameters'!$G$7), IF('Funding Allocation Parameters'!$C$7="Complex Library Subsidy", 0, 0)))))</f>
        <v>0</v>
      </c>
      <c r="AG886" s="180">
        <f>IF('Funding Allocation Parameters'!$C$7="Basic Library Subsidy", 0, IF('Funding Allocation Parameters'!$C$7="Grant funding", 0, IF('Funding Allocation Parameters'!$C$7="Other author funding",  MIN(AC886*'Funding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6" s="180">
        <f>IF('Funding Allocation Parameters'!$C$7="Basic Library Subsidy", MIN(AD886*'Funding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MIN(AD886*VLOOKUP(CONCATENATE($A886, 'Funding Allocation Parameters'!$I$7), 'Library Subsidy Complex'!$C$2:$J$55, 6, FALSE), VLOOKUP(CONCATENATE($A886, 'Funding Allocation Parameters'!$I$7), 'Library Subsidy Complex'!$C$2:$J$55, 8, FALSE)), 0)))))</f>
        <v>0</v>
      </c>
      <c r="AI886" s="180">
        <f>IF('Funding Allocation Parameters'!$C$7="Basic Library Subsidy", 0, IF('Funding Allocation Parameters'!$C$7="Grant funding", 0, IF('Funding Allocation Parameters'!$C$7="Other author funding",  MIN(AD886*'Funding Allocation Parameters'!$E$7, 'Funding Allocation Parameters'!$G$7), IF('Funding Allocation Parameters'!$C$7="Any discretionary funds (grants if available, other if no grants)", MIN(AD886*'Funding Allocation Parameters'!$E$7, 'Funding Allocation Parameters'!$G$7), IF('Funding Allocation Parameters'!$C$7="Complex Library Subsidy", 0, 0)))))</f>
        <v>0</v>
      </c>
      <c r="AJ886" s="177">
        <f t="shared" si="411"/>
        <v>0</v>
      </c>
      <c r="AK886" s="177">
        <f t="shared" si="412"/>
        <v>0</v>
      </c>
      <c r="AL886" s="181">
        <f>IF('Funding Allocation Parameters'!$C$8="Basic Library Subsidy", MIN(AJ886*'Funding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MIN(AJ886*VLOOKUP(CONCATENATE($A886, 'Funding Allocation Parameters'!$I$8), 'Library Subsidy Complex'!$C$2:$J$55, 2, FALSE), VLOOKUP(CONCATENATE($A886, 'Funding Allocation Parameters'!$I$8), 'Library Subsidy Complex'!$C$2:$J$55, 4, FALSE)), 0)))))</f>
        <v>0</v>
      </c>
      <c r="AM886" s="181">
        <f>IF('Funding Allocation Parameters'!$C$8="Basic Library Subsidy", 0, IF('Funding Allocation Parameters'!$C$8="Grant funding",MIN(AJ886*'Funding Allocation Parameters'!$E$8, 'Funding Allocation Parameters'!$G$8), IF('Funding Allocation Parameters'!$C$8="Other author funding", 0, IF('Funding Allocation Parameters'!$C$8="Any discretionary funds (grants if available, other if no grants)", MIN(AJ886*'Funding Allocation Parameters'!$E$8, 'Funding Allocation Parameters'!$G$8), IF('Funding Allocation Parameters'!$C$8="Complex Library Subsidy", 0, 0)))))</f>
        <v>0</v>
      </c>
      <c r="AN886" s="181">
        <f>IF('Funding Allocation Parameters'!$C$8="Basic Library Subsidy", 0, IF('Funding Allocation Parameters'!$C$8="Grant funding", 0, IF('Funding Allocation Parameters'!$C$8="Other author funding",  MIN(AJ886*'Funding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6" s="181">
        <f>IF('Funding Allocation Parameters'!$C$8="Basic Library Subsidy", MIN(AK886*'Funding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MIN(AK886*VLOOKUP(CONCATENATE($A886, 'Funding Allocation Parameters'!$I$8), 'Library Subsidy Complex'!$C$2:$J$55, 6, FALSE), VLOOKUP(CONCATENATE($A886, 'Funding Allocation Parameters'!$I$8), 'Library Subsidy Complex'!$C$2:$J$55, 8, FALSE)), 0)))))</f>
        <v>0</v>
      </c>
      <c r="AP886" s="181">
        <f>IF('Funding Allocation Parameters'!$C$8="Basic Library Subsidy", 0, IF('Funding Allocation Parameters'!$C$8="Grant funding", 0, IF('Funding Allocation Parameters'!$C$8="Other author funding",  MIN(AK886*'Funding Allocation Parameters'!$E$8, 'Funding Allocation Parameters'!$G$8), IF('Funding Allocation Parameters'!$C$8="Any discretionary funds (grants if available, other if no grants)", MIN(AK886*'Funding Allocation Parameters'!$E$8, 'Funding Allocation Parameters'!$G$8), IF('Funding Allocation Parameters'!$C$8="Complex Library Subsidy", 0, 0)))))</f>
        <v>0</v>
      </c>
      <c r="AQ886" s="177">
        <f t="shared" si="413"/>
        <v>0</v>
      </c>
      <c r="AR886" s="177">
        <f t="shared" si="414"/>
        <v>0</v>
      </c>
      <c r="AS886" s="182">
        <f t="shared" si="415"/>
        <v>1189</v>
      </c>
      <c r="AT886" s="182">
        <f t="shared" si="416"/>
        <v>3811</v>
      </c>
      <c r="AU886" s="182">
        <f t="shared" si="417"/>
        <v>0</v>
      </c>
      <c r="AV886" s="182">
        <f t="shared" si="418"/>
        <v>1189</v>
      </c>
      <c r="AW886" s="182">
        <f t="shared" si="419"/>
        <v>3811</v>
      </c>
      <c r="AX886" s="183">
        <f t="shared" si="420"/>
        <v>1189</v>
      </c>
      <c r="AY886" s="183">
        <f t="shared" si="421"/>
        <v>3811</v>
      </c>
      <c r="AZ886" s="183">
        <f t="shared" si="422"/>
        <v>0</v>
      </c>
      <c r="BA886" s="183">
        <f t="shared" si="423"/>
        <v>0</v>
      </c>
      <c r="BB886" s="183">
        <f t="shared" si="424"/>
        <v>0</v>
      </c>
      <c r="BC886" s="184">
        <f t="shared" si="425"/>
        <v>1189</v>
      </c>
      <c r="BD886" s="184">
        <f t="shared" si="426"/>
        <v>0</v>
      </c>
      <c r="BE886" s="184">
        <f t="shared" si="427"/>
        <v>3811</v>
      </c>
      <c r="BF886" s="184">
        <f t="shared" si="428"/>
        <v>0</v>
      </c>
      <c r="BG886" s="102">
        <f t="shared" si="429"/>
        <v>0</v>
      </c>
      <c r="BH886" s="102">
        <f t="shared" si="430"/>
        <v>0</v>
      </c>
      <c r="BI886" s="102">
        <f t="shared" si="431"/>
        <v>0</v>
      </c>
      <c r="BJ886" s="102">
        <f t="shared" si="432"/>
        <v>1</v>
      </c>
      <c r="BK886" s="102">
        <f t="shared" si="433"/>
        <v>0</v>
      </c>
      <c r="BL886" s="102">
        <f t="shared" si="434"/>
        <v>0</v>
      </c>
      <c r="BN886" s="102"/>
    </row>
    <row r="887" spans="1:66" x14ac:dyDescent="0.25">
      <c r="A887" s="102" t="s">
        <v>20</v>
      </c>
      <c r="B887" s="102" t="s">
        <v>8</v>
      </c>
      <c r="C887" s="102" t="s">
        <v>8</v>
      </c>
      <c r="D887" s="102" t="s">
        <v>27</v>
      </c>
      <c r="E887" s="102" t="s">
        <v>282</v>
      </c>
      <c r="F887" s="102" t="s">
        <v>1620</v>
      </c>
      <c r="G887" s="102">
        <v>0.90600000000000003</v>
      </c>
      <c r="H887" s="102">
        <v>1</v>
      </c>
      <c r="I887" s="102">
        <v>1</v>
      </c>
      <c r="J887" s="167">
        <f>IFERROR(H887*VLOOKUP(A887, 'Advanced Parameters'!$B$7:$G$20, 6, FALSE)*VLOOKUP(A887, 'Growth Parameters'!$B$6:$H$19, 6, FALSE), 0)</f>
        <v>1</v>
      </c>
      <c r="K887" s="167">
        <f>IFERROR(IF('Advanced Parameters'!$C$5="n",'Raw Data'!I887*VLOOKUP(A887,'Advanced Parameters'!$B$7:$G$20,6,FALSE),J887*VLOOKUP(A887,'Advanced Parameters'!$B$7:$G$20,2,FALSE))*VLOOKUP(A887, 'Growth Parameters'!$B$6:$H$19, 6, FALSE), 0)</f>
        <v>1</v>
      </c>
      <c r="L887" s="167">
        <f t="shared" si="435"/>
        <v>0</v>
      </c>
      <c r="M887" s="168">
        <f>IFERROR(IF(G887="NA","NA",IF(G887&gt;'APC Parameters'!$K$6+VLOOKUP('Raw Data'!A887, 'APC Parameters'!$H$7:$L$20, 4, FALSE), 'APC Parameters'!$L$6+VLOOKUP('Raw Data'!A887, 'APC Parameters'!$H$7:$L$20, 5, FALSE), G887*('APC Parameters'!$J$6+VLOOKUP('Raw Data'!A887, 'APC Parameters'!$H$7:$L$20, 3, FALSE))+'APC Parameters'!$I$6+VLOOKUP('Raw Data'!A887, 'APC Parameters'!$H$7:$L$20, 2, FALSE))), 0)</f>
        <v>1790.3964000000001</v>
      </c>
      <c r="N887" s="168">
        <f t="shared" si="405"/>
        <v>1790.3964000000001</v>
      </c>
      <c r="O887" s="168">
        <f>IFERROR(IF(M887="NA",VLOOKUP(D887,'Internal Calculations'!$B$10:$C$11,2,FALSE), M887)*VLOOKUP(A887, 'Growth Parameters'!$B$6:$H$19, 7, FALSE), 0)</f>
        <v>1790.3964000000001</v>
      </c>
      <c r="P887" s="177">
        <f t="shared" si="406"/>
        <v>1790.3964000000001</v>
      </c>
      <c r="Q887" s="178">
        <f>IF('Funding Allocation Parameters'!$C$5="Basic Library Subsidy", MIN(O887*('Funding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MIN($O887*(VLOOKUP(CONCATENATE($A887, 'Funding Allocation Parameters'!$I$5), 'Library Subsidy Complex'!$C$2:$J$55, 2, FALSE)), VLOOKUP(CONCATENATE($A887, 'Funding Allocation Parameters'!$I$5), 'Library Subsidy Complex'!$C$2:$J$55, 4, FALSE)), 0)))))</f>
        <v>1189</v>
      </c>
      <c r="R887" s="178">
        <f>IF('Funding Allocation Parameters'!$C$5="Basic Library Subsidy", 0, IF('Funding Allocation Parameters'!$C$5="Grant funding",MIN(O887*('Funding Allocation Parameters'!$E$5), 'Funding Allocation Parameters'!$G$5), IF('Funding Allocation Parameters'!$C$5="Other author funding", 0, IF('Funding Allocation Parameters'!$C$5="Any discretionary funds (grants if available, other if no grants)", MIN(O887*('Funding Allocation Parameters'!$E$5), 'Funding Allocation Parameters'!$G$5), IF('Funding Allocation Parameters'!$C$5="Complex Library Subsidy", 0, 0)))))</f>
        <v>0</v>
      </c>
      <c r="S887" s="178">
        <f>IF('Funding Allocation Parameters'!$C$5="Basic Library Subsidy", 0, IF('Funding Allocation Parameters'!$C$5="Grant funding", 0, IF('Funding Allocation Parameters'!$C$5="Other author funding",  MIN(O887*('Funding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7" s="178">
        <f>IF('Funding Allocation Parameters'!$C$5="Basic Library Subsidy", MIN(O887*('Funding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MIN($O887*(VLOOKUP(CONCATENATE($A887, 'Funding Allocation Parameters'!$I$5), 'Library Subsidy Complex'!$C$2:$J$55, 6, FALSE)), VLOOKUP(CONCATENATE($A887, 'Funding Allocation Parameters'!$I$5), 'Library Subsidy Complex'!$C$2:$J$55, 8, FALSE)), 0)))))</f>
        <v>1189</v>
      </c>
      <c r="U887" s="178">
        <f>IF('Funding Allocation Parameters'!$C$5="Basic Library Subsidy", 0, IF('Funding Allocation Parameters'!$C$5="Grant funding", 0, IF('Funding Allocation Parameters'!$C$5="Other author funding",  MIN(O887*('Funding Allocation Parameters'!$E$5), 'Funding Allocation Parameters'!$G$5), IF('Funding Allocation Parameters'!$C$5="Any discretionary funds (grants if available, other if no grants)", MIN(O887*('Funding Allocation Parameters'!$E$5), 'Funding Allocation Parameters'!$G$5), IF('Funding Allocation Parameters'!$C$5="Complex Library Subsidy", 0, 0)))))</f>
        <v>0</v>
      </c>
      <c r="V887" s="177">
        <f t="shared" si="407"/>
        <v>601.39640000000009</v>
      </c>
      <c r="W887" s="177">
        <f t="shared" si="408"/>
        <v>601.39640000000009</v>
      </c>
      <c r="X887" s="179">
        <f>IF('Funding Allocation Parameters'!$C$6="Basic Library Subsidy", MIN(V887*'Funding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MIN(V887*VLOOKUP(CONCATENATE($A887, 'Funding Allocation Parameters'!$I$6), 'Library Subsidy Complex'!$C$2:$J$55, 2, FALSE), VLOOKUP(CONCATENATE($A887, 'Funding Allocation Parameters'!$I$6), 'Library Subsidy Complex'!$C$2:$J$55, 4, FALSE)), 0)))))</f>
        <v>0</v>
      </c>
      <c r="Y887" s="179">
        <f>IF('Funding Allocation Parameters'!$C$6="Basic Library Subsidy", 0, IF('Funding Allocation Parameters'!$C$6="Grant funding",MIN(V887*'Funding Allocation Parameters'!$E$6, 'Funding Allocation Parameters'!$G$6), IF('Funding Allocation Parameters'!$C$6="Other author funding", 0, IF('Funding Allocation Parameters'!$C$6="Any discretionary funds (grants if available, other if no grants)", MIN(V887*'Funding Allocation Parameters'!$E$6, 'Funding Allocation Parameters'!$G$6), IF('Funding Allocation Parameters'!$C$6="Complex Library Subsidy", 0, 0)))))</f>
        <v>601.39640000000009</v>
      </c>
      <c r="Z887" s="179">
        <f>IF('Funding Allocation Parameters'!$C$6="Basic Library Subsidy", 0, IF('Funding Allocation Parameters'!$C$6="Grant funding", 0, IF('Funding Allocation Parameters'!$C$6="Other author funding",  MIN(V887*'Funding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7" s="179">
        <f>IF('Funding Allocation Parameters'!$C$6="Basic Library Subsidy", MIN(W887*'Funding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MIN(W887*VLOOKUP(CONCATENATE($A887, 'Funding Allocation Parameters'!$I$6), 'Library Subsidy Complex'!$C$2:$J$55, 6, FALSE), VLOOKUP(CONCATENATE($A887, 'Funding Allocation Parameters'!$I$6), 'Library Subsidy Complex'!$C$2:$J$55, 8, FALSE)), 0)))))</f>
        <v>0</v>
      </c>
      <c r="AB887" s="179">
        <f>IF('Funding Allocation Parameters'!$C$6="Basic Library Subsidy", 0, IF('Funding Allocation Parameters'!$C$6="Grant funding", 0, IF('Funding Allocation Parameters'!$C$6="Other author funding",  MIN(W887*'Funding Allocation Parameters'!$E$6, 'Funding Allocation Parameters'!$G$6), IF('Funding Allocation Parameters'!$C$6="Any discretionary funds (grants if available, other if no grants)", MIN(W887*'Funding Allocation Parameters'!$E$6, 'Funding Allocation Parameters'!$G$6), IF('Funding Allocation Parameters'!$C$6="Complex Library Subsidy", 0, 0)))))</f>
        <v>601.39640000000009</v>
      </c>
      <c r="AC887" s="177">
        <f t="shared" si="409"/>
        <v>0</v>
      </c>
      <c r="AD887" s="177">
        <f t="shared" si="410"/>
        <v>0</v>
      </c>
      <c r="AE887" s="180">
        <f>IF('Funding Allocation Parameters'!$C$7="Basic Library Subsidy", MIN(AC887*'Funding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MIN(AC887*VLOOKUP(CONCATENATE($A887, 'Funding Allocation Parameters'!$I$7), 'Library Subsidy Complex'!$C$2:$J$55, 2, FALSE), VLOOKUP(CONCATENATE($A887, 'Funding Allocation Parameters'!$I$7), 'Library Subsidy Complex'!$C$2:$J$55, 4, FALSE)), 0)))))</f>
        <v>0</v>
      </c>
      <c r="AF887" s="180">
        <f>IF('Funding Allocation Parameters'!$C$7="Basic Library Subsidy", 0, IF('Funding Allocation Parameters'!$C$7="Grant funding",MIN(AC887*'Funding Allocation Parameters'!$E$7, 'Funding Allocation Parameters'!$G$7), IF('Funding Allocation Parameters'!$C$7="Other author funding", 0, IF('Funding Allocation Parameters'!$C$7="Any discretionary funds (grants if available, other if no grants)", MIN(AC887*'Funding Allocation Parameters'!$E$7, 'Funding Allocation Parameters'!$G$7), IF('Funding Allocation Parameters'!$C$7="Complex Library Subsidy", 0, 0)))))</f>
        <v>0</v>
      </c>
      <c r="AG887" s="180">
        <f>IF('Funding Allocation Parameters'!$C$7="Basic Library Subsidy", 0, IF('Funding Allocation Parameters'!$C$7="Grant funding", 0, IF('Funding Allocation Parameters'!$C$7="Other author funding",  MIN(AC887*'Funding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7" s="180">
        <f>IF('Funding Allocation Parameters'!$C$7="Basic Library Subsidy", MIN(AD887*'Funding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MIN(AD887*VLOOKUP(CONCATENATE($A887, 'Funding Allocation Parameters'!$I$7), 'Library Subsidy Complex'!$C$2:$J$55, 6, FALSE), VLOOKUP(CONCATENATE($A887, 'Funding Allocation Parameters'!$I$7), 'Library Subsidy Complex'!$C$2:$J$55, 8, FALSE)), 0)))))</f>
        <v>0</v>
      </c>
      <c r="AI887" s="180">
        <f>IF('Funding Allocation Parameters'!$C$7="Basic Library Subsidy", 0, IF('Funding Allocation Parameters'!$C$7="Grant funding", 0, IF('Funding Allocation Parameters'!$C$7="Other author funding",  MIN(AD887*'Funding Allocation Parameters'!$E$7, 'Funding Allocation Parameters'!$G$7), IF('Funding Allocation Parameters'!$C$7="Any discretionary funds (grants if available, other if no grants)", MIN(AD887*'Funding Allocation Parameters'!$E$7, 'Funding Allocation Parameters'!$G$7), IF('Funding Allocation Parameters'!$C$7="Complex Library Subsidy", 0, 0)))))</f>
        <v>0</v>
      </c>
      <c r="AJ887" s="177">
        <f t="shared" si="411"/>
        <v>0</v>
      </c>
      <c r="AK887" s="177">
        <f t="shared" si="412"/>
        <v>0</v>
      </c>
      <c r="AL887" s="181">
        <f>IF('Funding Allocation Parameters'!$C$8="Basic Library Subsidy", MIN(AJ887*'Funding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MIN(AJ887*VLOOKUP(CONCATENATE($A887, 'Funding Allocation Parameters'!$I$8), 'Library Subsidy Complex'!$C$2:$J$55, 2, FALSE), VLOOKUP(CONCATENATE($A887, 'Funding Allocation Parameters'!$I$8), 'Library Subsidy Complex'!$C$2:$J$55, 4, FALSE)), 0)))))</f>
        <v>0</v>
      </c>
      <c r="AM887" s="181">
        <f>IF('Funding Allocation Parameters'!$C$8="Basic Library Subsidy", 0, IF('Funding Allocation Parameters'!$C$8="Grant funding",MIN(AJ887*'Funding Allocation Parameters'!$E$8, 'Funding Allocation Parameters'!$G$8), IF('Funding Allocation Parameters'!$C$8="Other author funding", 0, IF('Funding Allocation Parameters'!$C$8="Any discretionary funds (grants if available, other if no grants)", MIN(AJ887*'Funding Allocation Parameters'!$E$8, 'Funding Allocation Parameters'!$G$8), IF('Funding Allocation Parameters'!$C$8="Complex Library Subsidy", 0, 0)))))</f>
        <v>0</v>
      </c>
      <c r="AN887" s="181">
        <f>IF('Funding Allocation Parameters'!$C$8="Basic Library Subsidy", 0, IF('Funding Allocation Parameters'!$C$8="Grant funding", 0, IF('Funding Allocation Parameters'!$C$8="Other author funding",  MIN(AJ887*'Funding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7" s="181">
        <f>IF('Funding Allocation Parameters'!$C$8="Basic Library Subsidy", MIN(AK887*'Funding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MIN(AK887*VLOOKUP(CONCATENATE($A887, 'Funding Allocation Parameters'!$I$8), 'Library Subsidy Complex'!$C$2:$J$55, 6, FALSE), VLOOKUP(CONCATENATE($A887, 'Funding Allocation Parameters'!$I$8), 'Library Subsidy Complex'!$C$2:$J$55, 8, FALSE)), 0)))))</f>
        <v>0</v>
      </c>
      <c r="AP887" s="181">
        <f>IF('Funding Allocation Parameters'!$C$8="Basic Library Subsidy", 0, IF('Funding Allocation Parameters'!$C$8="Grant funding", 0, IF('Funding Allocation Parameters'!$C$8="Other author funding",  MIN(AK887*'Funding Allocation Parameters'!$E$8, 'Funding Allocation Parameters'!$G$8), IF('Funding Allocation Parameters'!$C$8="Any discretionary funds (grants if available, other if no grants)", MIN(AK887*'Funding Allocation Parameters'!$E$8, 'Funding Allocation Parameters'!$G$8), IF('Funding Allocation Parameters'!$C$8="Complex Library Subsidy", 0, 0)))))</f>
        <v>0</v>
      </c>
      <c r="AQ887" s="177">
        <f t="shared" si="413"/>
        <v>0</v>
      </c>
      <c r="AR887" s="177">
        <f t="shared" si="414"/>
        <v>0</v>
      </c>
      <c r="AS887" s="182">
        <f t="shared" si="415"/>
        <v>1189</v>
      </c>
      <c r="AT887" s="182">
        <f t="shared" si="416"/>
        <v>601.39640000000009</v>
      </c>
      <c r="AU887" s="182">
        <f t="shared" si="417"/>
        <v>0</v>
      </c>
      <c r="AV887" s="182">
        <f t="shared" si="418"/>
        <v>1189</v>
      </c>
      <c r="AW887" s="182">
        <f t="shared" si="419"/>
        <v>601.39640000000009</v>
      </c>
      <c r="AX887" s="183">
        <f t="shared" si="420"/>
        <v>1189</v>
      </c>
      <c r="AY887" s="183">
        <f t="shared" si="421"/>
        <v>601.39640000000009</v>
      </c>
      <c r="AZ887" s="183">
        <f t="shared" si="422"/>
        <v>0</v>
      </c>
      <c r="BA887" s="183">
        <f t="shared" si="423"/>
        <v>0</v>
      </c>
      <c r="BB887" s="183">
        <f t="shared" si="424"/>
        <v>0</v>
      </c>
      <c r="BC887" s="184">
        <f t="shared" si="425"/>
        <v>1189</v>
      </c>
      <c r="BD887" s="184">
        <f t="shared" si="426"/>
        <v>0</v>
      </c>
      <c r="BE887" s="184">
        <f t="shared" si="427"/>
        <v>601.39640000000009</v>
      </c>
      <c r="BF887" s="184">
        <f t="shared" si="428"/>
        <v>0</v>
      </c>
      <c r="BG887" s="102">
        <f t="shared" si="429"/>
        <v>0</v>
      </c>
      <c r="BH887" s="102">
        <f t="shared" si="430"/>
        <v>0</v>
      </c>
      <c r="BI887" s="102">
        <f t="shared" si="431"/>
        <v>0</v>
      </c>
      <c r="BJ887" s="102">
        <f t="shared" si="432"/>
        <v>1</v>
      </c>
      <c r="BK887" s="102">
        <f t="shared" si="433"/>
        <v>0</v>
      </c>
      <c r="BL887" s="102">
        <f t="shared" si="434"/>
        <v>0</v>
      </c>
      <c r="BN887" s="102"/>
    </row>
    <row r="888" spans="1:66" x14ac:dyDescent="0.25">
      <c r="A888" s="102" t="s">
        <v>25</v>
      </c>
      <c r="B888" s="102" t="s">
        <v>8</v>
      </c>
      <c r="C888" s="102" t="s">
        <v>8</v>
      </c>
      <c r="D888" s="102" t="s">
        <v>27</v>
      </c>
      <c r="E888" s="102" t="s">
        <v>290</v>
      </c>
      <c r="F888" s="102" t="s">
        <v>1621</v>
      </c>
      <c r="G888" s="102">
        <v>1.4079999999999999</v>
      </c>
      <c r="H888" s="102">
        <v>1</v>
      </c>
      <c r="I888" s="102">
        <v>0.498</v>
      </c>
      <c r="J888" s="167">
        <f>IFERROR(H888*VLOOKUP(A888, 'Advanced Parameters'!$B$7:$G$20, 6, FALSE)*VLOOKUP(A888, 'Growth Parameters'!$B$6:$H$19, 6, FALSE), 0)</f>
        <v>1</v>
      </c>
      <c r="K888" s="167">
        <f>IFERROR(IF('Advanced Parameters'!$C$5="n",'Raw Data'!I888*VLOOKUP(A888,'Advanced Parameters'!$B$7:$G$20,6,FALSE),J888*VLOOKUP(A888,'Advanced Parameters'!$B$7:$G$20,2,FALSE))*VLOOKUP(A888, 'Growth Parameters'!$B$6:$H$19, 6, FALSE), 0)</f>
        <v>0.498</v>
      </c>
      <c r="L888" s="167">
        <f t="shared" si="435"/>
        <v>0.502</v>
      </c>
      <c r="M888" s="168">
        <f>IFERROR(IF(G888="NA","NA",IF(G888&gt;'APC Parameters'!$K$6+VLOOKUP('Raw Data'!A888, 'APC Parameters'!$H$7:$L$20, 4, FALSE), 'APC Parameters'!$L$6+VLOOKUP('Raw Data'!A888, 'APC Parameters'!$H$7:$L$20, 5, FALSE), G888*('APC Parameters'!$J$6+VLOOKUP('Raw Data'!A888, 'APC Parameters'!$H$7:$L$20, 3, FALSE))+'APC Parameters'!$I$6+VLOOKUP('Raw Data'!A888, 'APC Parameters'!$H$7:$L$20, 2, FALSE))), 0)</f>
        <v>2146.5151999999998</v>
      </c>
      <c r="N888" s="168">
        <f t="shared" si="405"/>
        <v>2146.5151999999998</v>
      </c>
      <c r="O888" s="168">
        <f>IFERROR(IF(M888="NA",VLOOKUP(D888,'Internal Calculations'!$B$10:$C$11,2,FALSE), M888)*VLOOKUP(A888, 'Growth Parameters'!$B$6:$H$19, 7, FALSE), 0)</f>
        <v>2146.5151999999998</v>
      </c>
      <c r="P888" s="177">
        <f t="shared" si="406"/>
        <v>2146.5151999999998</v>
      </c>
      <c r="Q888" s="178">
        <f>IF('Funding Allocation Parameters'!$C$5="Basic Library Subsidy", MIN(O888*('Funding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MIN($O888*(VLOOKUP(CONCATENATE($A888, 'Funding Allocation Parameters'!$I$5), 'Library Subsidy Complex'!$C$2:$J$55, 2, FALSE)), VLOOKUP(CONCATENATE($A888, 'Funding Allocation Parameters'!$I$5), 'Library Subsidy Complex'!$C$2:$J$55, 4, FALSE)), 0)))))</f>
        <v>1189</v>
      </c>
      <c r="R888" s="178">
        <f>IF('Funding Allocation Parameters'!$C$5="Basic Library Subsidy", 0, IF('Funding Allocation Parameters'!$C$5="Grant funding",MIN(O888*('Funding Allocation Parameters'!$E$5), 'Funding Allocation Parameters'!$G$5), IF('Funding Allocation Parameters'!$C$5="Other author funding", 0, IF('Funding Allocation Parameters'!$C$5="Any discretionary funds (grants if available, other if no grants)", MIN(O888*('Funding Allocation Parameters'!$E$5), 'Funding Allocation Parameters'!$G$5), IF('Funding Allocation Parameters'!$C$5="Complex Library Subsidy", 0, 0)))))</f>
        <v>0</v>
      </c>
      <c r="S888" s="178">
        <f>IF('Funding Allocation Parameters'!$C$5="Basic Library Subsidy", 0, IF('Funding Allocation Parameters'!$C$5="Grant funding", 0, IF('Funding Allocation Parameters'!$C$5="Other author funding",  MIN(O888*('Funding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8" s="178">
        <f>IF('Funding Allocation Parameters'!$C$5="Basic Library Subsidy", MIN(O888*('Funding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MIN($O888*(VLOOKUP(CONCATENATE($A888, 'Funding Allocation Parameters'!$I$5), 'Library Subsidy Complex'!$C$2:$J$55, 6, FALSE)), VLOOKUP(CONCATENATE($A888, 'Funding Allocation Parameters'!$I$5), 'Library Subsidy Complex'!$C$2:$J$55, 8, FALSE)), 0)))))</f>
        <v>1189</v>
      </c>
      <c r="U888" s="178">
        <f>IF('Funding Allocation Parameters'!$C$5="Basic Library Subsidy", 0, IF('Funding Allocation Parameters'!$C$5="Grant funding", 0, IF('Funding Allocation Parameters'!$C$5="Other author funding",  MIN(O888*('Funding Allocation Parameters'!$E$5), 'Funding Allocation Parameters'!$G$5), IF('Funding Allocation Parameters'!$C$5="Any discretionary funds (grants if available, other if no grants)", MIN(O888*('Funding Allocation Parameters'!$E$5), 'Funding Allocation Parameters'!$G$5), IF('Funding Allocation Parameters'!$C$5="Complex Library Subsidy", 0, 0)))))</f>
        <v>0</v>
      </c>
      <c r="V888" s="177">
        <f t="shared" si="407"/>
        <v>957.51519999999982</v>
      </c>
      <c r="W888" s="177">
        <f t="shared" si="408"/>
        <v>957.51519999999982</v>
      </c>
      <c r="X888" s="179">
        <f>IF('Funding Allocation Parameters'!$C$6="Basic Library Subsidy", MIN(V888*'Funding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MIN(V888*VLOOKUP(CONCATENATE($A888, 'Funding Allocation Parameters'!$I$6), 'Library Subsidy Complex'!$C$2:$J$55, 2, FALSE), VLOOKUP(CONCATENATE($A888, 'Funding Allocation Parameters'!$I$6), 'Library Subsidy Complex'!$C$2:$J$55, 4, FALSE)), 0)))))</f>
        <v>0</v>
      </c>
      <c r="Y888" s="179">
        <f>IF('Funding Allocation Parameters'!$C$6="Basic Library Subsidy", 0, IF('Funding Allocation Parameters'!$C$6="Grant funding",MIN(V888*'Funding Allocation Parameters'!$E$6, 'Funding Allocation Parameters'!$G$6), IF('Funding Allocation Parameters'!$C$6="Other author funding", 0, IF('Funding Allocation Parameters'!$C$6="Any discretionary funds (grants if available, other if no grants)", MIN(V888*'Funding Allocation Parameters'!$E$6, 'Funding Allocation Parameters'!$G$6), IF('Funding Allocation Parameters'!$C$6="Complex Library Subsidy", 0, 0)))))</f>
        <v>957.51519999999982</v>
      </c>
      <c r="Z888" s="179">
        <f>IF('Funding Allocation Parameters'!$C$6="Basic Library Subsidy", 0, IF('Funding Allocation Parameters'!$C$6="Grant funding", 0, IF('Funding Allocation Parameters'!$C$6="Other author funding",  MIN(V888*'Funding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8" s="179">
        <f>IF('Funding Allocation Parameters'!$C$6="Basic Library Subsidy", MIN(W888*'Funding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MIN(W888*VLOOKUP(CONCATENATE($A888, 'Funding Allocation Parameters'!$I$6), 'Library Subsidy Complex'!$C$2:$J$55, 6, FALSE), VLOOKUP(CONCATENATE($A888, 'Funding Allocation Parameters'!$I$6), 'Library Subsidy Complex'!$C$2:$J$55, 8, FALSE)), 0)))))</f>
        <v>0</v>
      </c>
      <c r="AB888" s="179">
        <f>IF('Funding Allocation Parameters'!$C$6="Basic Library Subsidy", 0, IF('Funding Allocation Parameters'!$C$6="Grant funding", 0, IF('Funding Allocation Parameters'!$C$6="Other author funding",  MIN(W888*'Funding Allocation Parameters'!$E$6, 'Funding Allocation Parameters'!$G$6), IF('Funding Allocation Parameters'!$C$6="Any discretionary funds (grants if available, other if no grants)", MIN(W888*'Funding Allocation Parameters'!$E$6, 'Funding Allocation Parameters'!$G$6), IF('Funding Allocation Parameters'!$C$6="Complex Library Subsidy", 0, 0)))))</f>
        <v>957.51519999999982</v>
      </c>
      <c r="AC888" s="177">
        <f t="shared" si="409"/>
        <v>0</v>
      </c>
      <c r="AD888" s="177">
        <f t="shared" si="410"/>
        <v>0</v>
      </c>
      <c r="AE888" s="180">
        <f>IF('Funding Allocation Parameters'!$C$7="Basic Library Subsidy", MIN(AC888*'Funding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MIN(AC888*VLOOKUP(CONCATENATE($A888, 'Funding Allocation Parameters'!$I$7), 'Library Subsidy Complex'!$C$2:$J$55, 2, FALSE), VLOOKUP(CONCATENATE($A888, 'Funding Allocation Parameters'!$I$7), 'Library Subsidy Complex'!$C$2:$J$55, 4, FALSE)), 0)))))</f>
        <v>0</v>
      </c>
      <c r="AF888" s="180">
        <f>IF('Funding Allocation Parameters'!$C$7="Basic Library Subsidy", 0, IF('Funding Allocation Parameters'!$C$7="Grant funding",MIN(AC888*'Funding Allocation Parameters'!$E$7, 'Funding Allocation Parameters'!$G$7), IF('Funding Allocation Parameters'!$C$7="Other author funding", 0, IF('Funding Allocation Parameters'!$C$7="Any discretionary funds (grants if available, other if no grants)", MIN(AC888*'Funding Allocation Parameters'!$E$7, 'Funding Allocation Parameters'!$G$7), IF('Funding Allocation Parameters'!$C$7="Complex Library Subsidy", 0, 0)))))</f>
        <v>0</v>
      </c>
      <c r="AG888" s="180">
        <f>IF('Funding Allocation Parameters'!$C$7="Basic Library Subsidy", 0, IF('Funding Allocation Parameters'!$C$7="Grant funding", 0, IF('Funding Allocation Parameters'!$C$7="Other author funding",  MIN(AC888*'Funding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8" s="180">
        <f>IF('Funding Allocation Parameters'!$C$7="Basic Library Subsidy", MIN(AD888*'Funding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MIN(AD888*VLOOKUP(CONCATENATE($A888, 'Funding Allocation Parameters'!$I$7), 'Library Subsidy Complex'!$C$2:$J$55, 6, FALSE), VLOOKUP(CONCATENATE($A888, 'Funding Allocation Parameters'!$I$7), 'Library Subsidy Complex'!$C$2:$J$55, 8, FALSE)), 0)))))</f>
        <v>0</v>
      </c>
      <c r="AI888" s="180">
        <f>IF('Funding Allocation Parameters'!$C$7="Basic Library Subsidy", 0, IF('Funding Allocation Parameters'!$C$7="Grant funding", 0, IF('Funding Allocation Parameters'!$C$7="Other author funding",  MIN(AD888*'Funding Allocation Parameters'!$E$7, 'Funding Allocation Parameters'!$G$7), IF('Funding Allocation Parameters'!$C$7="Any discretionary funds (grants if available, other if no grants)", MIN(AD888*'Funding Allocation Parameters'!$E$7, 'Funding Allocation Parameters'!$G$7), IF('Funding Allocation Parameters'!$C$7="Complex Library Subsidy", 0, 0)))))</f>
        <v>0</v>
      </c>
      <c r="AJ888" s="177">
        <f t="shared" si="411"/>
        <v>0</v>
      </c>
      <c r="AK888" s="177">
        <f t="shared" si="412"/>
        <v>0</v>
      </c>
      <c r="AL888" s="181">
        <f>IF('Funding Allocation Parameters'!$C$8="Basic Library Subsidy", MIN(AJ888*'Funding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MIN(AJ888*VLOOKUP(CONCATENATE($A888, 'Funding Allocation Parameters'!$I$8), 'Library Subsidy Complex'!$C$2:$J$55, 2, FALSE), VLOOKUP(CONCATENATE($A888, 'Funding Allocation Parameters'!$I$8), 'Library Subsidy Complex'!$C$2:$J$55, 4, FALSE)), 0)))))</f>
        <v>0</v>
      </c>
      <c r="AM888" s="181">
        <f>IF('Funding Allocation Parameters'!$C$8="Basic Library Subsidy", 0, IF('Funding Allocation Parameters'!$C$8="Grant funding",MIN(AJ888*'Funding Allocation Parameters'!$E$8, 'Funding Allocation Parameters'!$G$8), IF('Funding Allocation Parameters'!$C$8="Other author funding", 0, IF('Funding Allocation Parameters'!$C$8="Any discretionary funds (grants if available, other if no grants)", MIN(AJ888*'Funding Allocation Parameters'!$E$8, 'Funding Allocation Parameters'!$G$8), IF('Funding Allocation Parameters'!$C$8="Complex Library Subsidy", 0, 0)))))</f>
        <v>0</v>
      </c>
      <c r="AN888" s="181">
        <f>IF('Funding Allocation Parameters'!$C$8="Basic Library Subsidy", 0, IF('Funding Allocation Parameters'!$C$8="Grant funding", 0, IF('Funding Allocation Parameters'!$C$8="Other author funding",  MIN(AJ888*'Funding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8" s="181">
        <f>IF('Funding Allocation Parameters'!$C$8="Basic Library Subsidy", MIN(AK888*'Funding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MIN(AK888*VLOOKUP(CONCATENATE($A888, 'Funding Allocation Parameters'!$I$8), 'Library Subsidy Complex'!$C$2:$J$55, 6, FALSE), VLOOKUP(CONCATENATE($A888, 'Funding Allocation Parameters'!$I$8), 'Library Subsidy Complex'!$C$2:$J$55, 8, FALSE)), 0)))))</f>
        <v>0</v>
      </c>
      <c r="AP888" s="181">
        <f>IF('Funding Allocation Parameters'!$C$8="Basic Library Subsidy", 0, IF('Funding Allocation Parameters'!$C$8="Grant funding", 0, IF('Funding Allocation Parameters'!$C$8="Other author funding",  MIN(AK888*'Funding Allocation Parameters'!$E$8, 'Funding Allocation Parameters'!$G$8), IF('Funding Allocation Parameters'!$C$8="Any discretionary funds (grants if available, other if no grants)", MIN(AK888*'Funding Allocation Parameters'!$E$8, 'Funding Allocation Parameters'!$G$8), IF('Funding Allocation Parameters'!$C$8="Complex Library Subsidy", 0, 0)))))</f>
        <v>0</v>
      </c>
      <c r="AQ888" s="177">
        <f t="shared" si="413"/>
        <v>0</v>
      </c>
      <c r="AR888" s="177">
        <f t="shared" si="414"/>
        <v>0</v>
      </c>
      <c r="AS888" s="182">
        <f t="shared" si="415"/>
        <v>1189</v>
      </c>
      <c r="AT888" s="182">
        <f t="shared" si="416"/>
        <v>957.51519999999982</v>
      </c>
      <c r="AU888" s="182">
        <f t="shared" si="417"/>
        <v>0</v>
      </c>
      <c r="AV888" s="182">
        <f t="shared" si="418"/>
        <v>1189</v>
      </c>
      <c r="AW888" s="182">
        <f t="shared" si="419"/>
        <v>957.51519999999982</v>
      </c>
      <c r="AX888" s="183">
        <f t="shared" si="420"/>
        <v>592.12199999999996</v>
      </c>
      <c r="AY888" s="183">
        <f t="shared" si="421"/>
        <v>476.84256959999993</v>
      </c>
      <c r="AZ888" s="183">
        <f t="shared" si="422"/>
        <v>0</v>
      </c>
      <c r="BA888" s="183">
        <f t="shared" si="423"/>
        <v>596.87800000000004</v>
      </c>
      <c r="BB888" s="183">
        <f t="shared" si="424"/>
        <v>480.67263039999989</v>
      </c>
      <c r="BC888" s="184">
        <f t="shared" si="425"/>
        <v>1189</v>
      </c>
      <c r="BD888" s="184">
        <f t="shared" si="426"/>
        <v>0</v>
      </c>
      <c r="BE888" s="184">
        <f t="shared" si="427"/>
        <v>476.84256959999993</v>
      </c>
      <c r="BF888" s="184">
        <f t="shared" si="428"/>
        <v>480.67263039999989</v>
      </c>
      <c r="BG888" s="102">
        <f t="shared" si="429"/>
        <v>0</v>
      </c>
      <c r="BH888" s="102">
        <f t="shared" si="430"/>
        <v>0</v>
      </c>
      <c r="BI888" s="102">
        <f t="shared" si="431"/>
        <v>0</v>
      </c>
      <c r="BJ888" s="102">
        <f t="shared" si="432"/>
        <v>0.498</v>
      </c>
      <c r="BK888" s="102">
        <f t="shared" si="433"/>
        <v>0.502</v>
      </c>
      <c r="BL888" s="102">
        <f t="shared" si="434"/>
        <v>0</v>
      </c>
      <c r="BN888" s="102"/>
    </row>
    <row r="889" spans="1:66" x14ac:dyDescent="0.25">
      <c r="A889" s="102" t="s">
        <v>7</v>
      </c>
      <c r="B889" s="102" t="s">
        <v>8</v>
      </c>
      <c r="C889" s="102" t="s">
        <v>8</v>
      </c>
      <c r="D889" s="102" t="s">
        <v>27</v>
      </c>
      <c r="E889" s="102" t="s">
        <v>1622</v>
      </c>
      <c r="F889" s="102" t="s">
        <v>1623</v>
      </c>
      <c r="G889" s="102">
        <v>2.149</v>
      </c>
      <c r="H889" s="102">
        <v>1</v>
      </c>
      <c r="I889" s="102">
        <v>0</v>
      </c>
      <c r="J889" s="167">
        <f>IFERROR(H889*VLOOKUP(A889, 'Advanced Parameters'!$B$7:$G$20, 6, FALSE)*VLOOKUP(A889, 'Growth Parameters'!$B$6:$H$19, 6, FALSE), 0)</f>
        <v>1</v>
      </c>
      <c r="K889" s="167">
        <f>IFERROR(IF('Advanced Parameters'!$C$5="n",'Raw Data'!I889*VLOOKUP(A889,'Advanced Parameters'!$B$7:$G$20,6,FALSE),J889*VLOOKUP(A889,'Advanced Parameters'!$B$7:$G$20,2,FALSE))*VLOOKUP(A889, 'Growth Parameters'!$B$6:$H$19, 6, FALSE), 0)</f>
        <v>0</v>
      </c>
      <c r="L889" s="167">
        <f t="shared" si="435"/>
        <v>1</v>
      </c>
      <c r="M889" s="168">
        <f>IFERROR(IF(G889="NA","NA",IF(G889&gt;'APC Parameters'!$K$6+VLOOKUP('Raw Data'!A889, 'APC Parameters'!$H$7:$L$20, 4, FALSE), 'APC Parameters'!$L$6+VLOOKUP('Raw Data'!A889, 'APC Parameters'!$H$7:$L$20, 5, FALSE), G889*('APC Parameters'!$J$6+VLOOKUP('Raw Data'!A889, 'APC Parameters'!$H$7:$L$20, 3, FALSE))+'APC Parameters'!$I$6+VLOOKUP('Raw Data'!A889, 'APC Parameters'!$H$7:$L$20, 2, FALSE))), 0)</f>
        <v>2672.1806000000001</v>
      </c>
      <c r="N889" s="168">
        <f t="shared" si="405"/>
        <v>2672.1806000000001</v>
      </c>
      <c r="O889" s="168">
        <f>IFERROR(IF(M889="NA",VLOOKUP(D889,'Internal Calculations'!$B$10:$C$11,2,FALSE), M889)*VLOOKUP(A889, 'Growth Parameters'!$B$6:$H$19, 7, FALSE), 0)</f>
        <v>2672.1806000000001</v>
      </c>
      <c r="P889" s="177">
        <f t="shared" si="406"/>
        <v>2672.1806000000001</v>
      </c>
      <c r="Q889" s="178">
        <f>IF('Funding Allocation Parameters'!$C$5="Basic Library Subsidy", MIN(O889*('Funding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MIN($O889*(VLOOKUP(CONCATENATE($A889, 'Funding Allocation Parameters'!$I$5), 'Library Subsidy Complex'!$C$2:$J$55, 2, FALSE)), VLOOKUP(CONCATENATE($A889, 'Funding Allocation Parameters'!$I$5), 'Library Subsidy Complex'!$C$2:$J$55, 4, FALSE)), 0)))))</f>
        <v>1189</v>
      </c>
      <c r="R889" s="178">
        <f>IF('Funding Allocation Parameters'!$C$5="Basic Library Subsidy", 0, IF('Funding Allocation Parameters'!$C$5="Grant funding",MIN(O889*('Funding Allocation Parameters'!$E$5), 'Funding Allocation Parameters'!$G$5), IF('Funding Allocation Parameters'!$C$5="Other author funding", 0, IF('Funding Allocation Parameters'!$C$5="Any discretionary funds (grants if available, other if no grants)", MIN(O889*('Funding Allocation Parameters'!$E$5), 'Funding Allocation Parameters'!$G$5), IF('Funding Allocation Parameters'!$C$5="Complex Library Subsidy", 0, 0)))))</f>
        <v>0</v>
      </c>
      <c r="S889" s="178">
        <f>IF('Funding Allocation Parameters'!$C$5="Basic Library Subsidy", 0, IF('Funding Allocation Parameters'!$C$5="Grant funding", 0, IF('Funding Allocation Parameters'!$C$5="Other author funding",  MIN(O889*('Funding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89" s="178">
        <f>IF('Funding Allocation Parameters'!$C$5="Basic Library Subsidy", MIN(O889*('Funding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MIN($O889*(VLOOKUP(CONCATENATE($A889, 'Funding Allocation Parameters'!$I$5), 'Library Subsidy Complex'!$C$2:$J$55, 6, FALSE)), VLOOKUP(CONCATENATE($A889, 'Funding Allocation Parameters'!$I$5), 'Library Subsidy Complex'!$C$2:$J$55, 8, FALSE)), 0)))))</f>
        <v>1189</v>
      </c>
      <c r="U889" s="178">
        <f>IF('Funding Allocation Parameters'!$C$5="Basic Library Subsidy", 0, IF('Funding Allocation Parameters'!$C$5="Grant funding", 0, IF('Funding Allocation Parameters'!$C$5="Other author funding",  MIN(O889*('Funding Allocation Parameters'!$E$5), 'Funding Allocation Parameters'!$G$5), IF('Funding Allocation Parameters'!$C$5="Any discretionary funds (grants if available, other if no grants)", MIN(O889*('Funding Allocation Parameters'!$E$5), 'Funding Allocation Parameters'!$G$5), IF('Funding Allocation Parameters'!$C$5="Complex Library Subsidy", 0, 0)))))</f>
        <v>0</v>
      </c>
      <c r="V889" s="177">
        <f t="shared" si="407"/>
        <v>1483.1806000000001</v>
      </c>
      <c r="W889" s="177">
        <f t="shared" si="408"/>
        <v>1483.1806000000001</v>
      </c>
      <c r="X889" s="179">
        <f>IF('Funding Allocation Parameters'!$C$6="Basic Library Subsidy", MIN(V889*'Funding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MIN(V889*VLOOKUP(CONCATENATE($A889, 'Funding Allocation Parameters'!$I$6), 'Library Subsidy Complex'!$C$2:$J$55, 2, FALSE), VLOOKUP(CONCATENATE($A889, 'Funding Allocation Parameters'!$I$6), 'Library Subsidy Complex'!$C$2:$J$55, 4, FALSE)), 0)))))</f>
        <v>0</v>
      </c>
      <c r="Y889" s="179">
        <f>IF('Funding Allocation Parameters'!$C$6="Basic Library Subsidy", 0, IF('Funding Allocation Parameters'!$C$6="Grant funding",MIN(V889*'Funding Allocation Parameters'!$E$6, 'Funding Allocation Parameters'!$G$6), IF('Funding Allocation Parameters'!$C$6="Other author funding", 0, IF('Funding Allocation Parameters'!$C$6="Any discretionary funds (grants if available, other if no grants)", MIN(V889*'Funding Allocation Parameters'!$E$6, 'Funding Allocation Parameters'!$G$6), IF('Funding Allocation Parameters'!$C$6="Complex Library Subsidy", 0, 0)))))</f>
        <v>1483.1806000000001</v>
      </c>
      <c r="Z889" s="179">
        <f>IF('Funding Allocation Parameters'!$C$6="Basic Library Subsidy", 0, IF('Funding Allocation Parameters'!$C$6="Grant funding", 0, IF('Funding Allocation Parameters'!$C$6="Other author funding",  MIN(V889*'Funding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89" s="179">
        <f>IF('Funding Allocation Parameters'!$C$6="Basic Library Subsidy", MIN(W889*'Funding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MIN(W889*VLOOKUP(CONCATENATE($A889, 'Funding Allocation Parameters'!$I$6), 'Library Subsidy Complex'!$C$2:$J$55, 6, FALSE), VLOOKUP(CONCATENATE($A889, 'Funding Allocation Parameters'!$I$6), 'Library Subsidy Complex'!$C$2:$J$55, 8, FALSE)), 0)))))</f>
        <v>0</v>
      </c>
      <c r="AB889" s="179">
        <f>IF('Funding Allocation Parameters'!$C$6="Basic Library Subsidy", 0, IF('Funding Allocation Parameters'!$C$6="Grant funding", 0, IF('Funding Allocation Parameters'!$C$6="Other author funding",  MIN(W889*'Funding Allocation Parameters'!$E$6, 'Funding Allocation Parameters'!$G$6), IF('Funding Allocation Parameters'!$C$6="Any discretionary funds (grants if available, other if no grants)", MIN(W889*'Funding Allocation Parameters'!$E$6, 'Funding Allocation Parameters'!$G$6), IF('Funding Allocation Parameters'!$C$6="Complex Library Subsidy", 0, 0)))))</f>
        <v>1483.1806000000001</v>
      </c>
      <c r="AC889" s="177">
        <f t="shared" si="409"/>
        <v>0</v>
      </c>
      <c r="AD889" s="177">
        <f t="shared" si="410"/>
        <v>0</v>
      </c>
      <c r="AE889" s="180">
        <f>IF('Funding Allocation Parameters'!$C$7="Basic Library Subsidy", MIN(AC889*'Funding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MIN(AC889*VLOOKUP(CONCATENATE($A889, 'Funding Allocation Parameters'!$I$7), 'Library Subsidy Complex'!$C$2:$J$55, 2, FALSE), VLOOKUP(CONCATENATE($A889, 'Funding Allocation Parameters'!$I$7), 'Library Subsidy Complex'!$C$2:$J$55, 4, FALSE)), 0)))))</f>
        <v>0</v>
      </c>
      <c r="AF889" s="180">
        <f>IF('Funding Allocation Parameters'!$C$7="Basic Library Subsidy", 0, IF('Funding Allocation Parameters'!$C$7="Grant funding",MIN(AC889*'Funding Allocation Parameters'!$E$7, 'Funding Allocation Parameters'!$G$7), IF('Funding Allocation Parameters'!$C$7="Other author funding", 0, IF('Funding Allocation Parameters'!$C$7="Any discretionary funds (grants if available, other if no grants)", MIN(AC889*'Funding Allocation Parameters'!$E$7, 'Funding Allocation Parameters'!$G$7), IF('Funding Allocation Parameters'!$C$7="Complex Library Subsidy", 0, 0)))))</f>
        <v>0</v>
      </c>
      <c r="AG889" s="180">
        <f>IF('Funding Allocation Parameters'!$C$7="Basic Library Subsidy", 0, IF('Funding Allocation Parameters'!$C$7="Grant funding", 0, IF('Funding Allocation Parameters'!$C$7="Other author funding",  MIN(AC889*'Funding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89" s="180">
        <f>IF('Funding Allocation Parameters'!$C$7="Basic Library Subsidy", MIN(AD889*'Funding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MIN(AD889*VLOOKUP(CONCATENATE($A889, 'Funding Allocation Parameters'!$I$7), 'Library Subsidy Complex'!$C$2:$J$55, 6, FALSE), VLOOKUP(CONCATENATE($A889, 'Funding Allocation Parameters'!$I$7), 'Library Subsidy Complex'!$C$2:$J$55, 8, FALSE)), 0)))))</f>
        <v>0</v>
      </c>
      <c r="AI889" s="180">
        <f>IF('Funding Allocation Parameters'!$C$7="Basic Library Subsidy", 0, IF('Funding Allocation Parameters'!$C$7="Grant funding", 0, IF('Funding Allocation Parameters'!$C$7="Other author funding",  MIN(AD889*'Funding Allocation Parameters'!$E$7, 'Funding Allocation Parameters'!$G$7), IF('Funding Allocation Parameters'!$C$7="Any discretionary funds (grants if available, other if no grants)", MIN(AD889*'Funding Allocation Parameters'!$E$7, 'Funding Allocation Parameters'!$G$7), IF('Funding Allocation Parameters'!$C$7="Complex Library Subsidy", 0, 0)))))</f>
        <v>0</v>
      </c>
      <c r="AJ889" s="177">
        <f t="shared" si="411"/>
        <v>0</v>
      </c>
      <c r="AK889" s="177">
        <f t="shared" si="412"/>
        <v>0</v>
      </c>
      <c r="AL889" s="181">
        <f>IF('Funding Allocation Parameters'!$C$8="Basic Library Subsidy", MIN(AJ889*'Funding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MIN(AJ889*VLOOKUP(CONCATENATE($A889, 'Funding Allocation Parameters'!$I$8), 'Library Subsidy Complex'!$C$2:$J$55, 2, FALSE), VLOOKUP(CONCATENATE($A889, 'Funding Allocation Parameters'!$I$8), 'Library Subsidy Complex'!$C$2:$J$55, 4, FALSE)), 0)))))</f>
        <v>0</v>
      </c>
      <c r="AM889" s="181">
        <f>IF('Funding Allocation Parameters'!$C$8="Basic Library Subsidy", 0, IF('Funding Allocation Parameters'!$C$8="Grant funding",MIN(AJ889*'Funding Allocation Parameters'!$E$8, 'Funding Allocation Parameters'!$G$8), IF('Funding Allocation Parameters'!$C$8="Other author funding", 0, IF('Funding Allocation Parameters'!$C$8="Any discretionary funds (grants if available, other if no grants)", MIN(AJ889*'Funding Allocation Parameters'!$E$8, 'Funding Allocation Parameters'!$G$8), IF('Funding Allocation Parameters'!$C$8="Complex Library Subsidy", 0, 0)))))</f>
        <v>0</v>
      </c>
      <c r="AN889" s="181">
        <f>IF('Funding Allocation Parameters'!$C$8="Basic Library Subsidy", 0, IF('Funding Allocation Parameters'!$C$8="Grant funding", 0, IF('Funding Allocation Parameters'!$C$8="Other author funding",  MIN(AJ889*'Funding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89" s="181">
        <f>IF('Funding Allocation Parameters'!$C$8="Basic Library Subsidy", MIN(AK889*'Funding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MIN(AK889*VLOOKUP(CONCATENATE($A889, 'Funding Allocation Parameters'!$I$8), 'Library Subsidy Complex'!$C$2:$J$55, 6, FALSE), VLOOKUP(CONCATENATE($A889, 'Funding Allocation Parameters'!$I$8), 'Library Subsidy Complex'!$C$2:$J$55, 8, FALSE)), 0)))))</f>
        <v>0</v>
      </c>
      <c r="AP889" s="181">
        <f>IF('Funding Allocation Parameters'!$C$8="Basic Library Subsidy", 0, IF('Funding Allocation Parameters'!$C$8="Grant funding", 0, IF('Funding Allocation Parameters'!$C$8="Other author funding",  MIN(AK889*'Funding Allocation Parameters'!$E$8, 'Funding Allocation Parameters'!$G$8), IF('Funding Allocation Parameters'!$C$8="Any discretionary funds (grants if available, other if no grants)", MIN(AK889*'Funding Allocation Parameters'!$E$8, 'Funding Allocation Parameters'!$G$8), IF('Funding Allocation Parameters'!$C$8="Complex Library Subsidy", 0, 0)))))</f>
        <v>0</v>
      </c>
      <c r="AQ889" s="177">
        <f t="shared" si="413"/>
        <v>0</v>
      </c>
      <c r="AR889" s="177">
        <f t="shared" si="414"/>
        <v>0</v>
      </c>
      <c r="AS889" s="182">
        <f t="shared" si="415"/>
        <v>1189</v>
      </c>
      <c r="AT889" s="182">
        <f t="shared" si="416"/>
        <v>1483.1806000000001</v>
      </c>
      <c r="AU889" s="182">
        <f t="shared" si="417"/>
        <v>0</v>
      </c>
      <c r="AV889" s="182">
        <f t="shared" si="418"/>
        <v>1189</v>
      </c>
      <c r="AW889" s="182">
        <f t="shared" si="419"/>
        <v>1483.1806000000001</v>
      </c>
      <c r="AX889" s="183">
        <f t="shared" si="420"/>
        <v>0</v>
      </c>
      <c r="AY889" s="183">
        <f t="shared" si="421"/>
        <v>0</v>
      </c>
      <c r="AZ889" s="183">
        <f t="shared" si="422"/>
        <v>0</v>
      </c>
      <c r="BA889" s="183">
        <f t="shared" si="423"/>
        <v>1189</v>
      </c>
      <c r="BB889" s="183">
        <f t="shared" si="424"/>
        <v>1483.1806000000001</v>
      </c>
      <c r="BC889" s="184">
        <f t="shared" si="425"/>
        <v>1189</v>
      </c>
      <c r="BD889" s="184">
        <f t="shared" si="426"/>
        <v>0</v>
      </c>
      <c r="BE889" s="184">
        <f t="shared" si="427"/>
        <v>0</v>
      </c>
      <c r="BF889" s="184">
        <f t="shared" si="428"/>
        <v>1483.1806000000001</v>
      </c>
      <c r="BG889" s="102">
        <f t="shared" si="429"/>
        <v>0</v>
      </c>
      <c r="BH889" s="102">
        <f t="shared" si="430"/>
        <v>0</v>
      </c>
      <c r="BI889" s="102">
        <f t="shared" si="431"/>
        <v>0</v>
      </c>
      <c r="BJ889" s="102">
        <f t="shared" si="432"/>
        <v>0</v>
      </c>
      <c r="BK889" s="102">
        <f t="shared" si="433"/>
        <v>1</v>
      </c>
      <c r="BL889" s="102">
        <f t="shared" si="434"/>
        <v>0</v>
      </c>
      <c r="BN889" s="102"/>
    </row>
    <row r="890" spans="1:66" x14ac:dyDescent="0.25">
      <c r="A890" s="102" t="s">
        <v>13</v>
      </c>
      <c r="B890" s="102" t="s">
        <v>8</v>
      </c>
      <c r="C890" s="102" t="s">
        <v>8</v>
      </c>
      <c r="D890" s="102" t="s">
        <v>27</v>
      </c>
      <c r="E890" s="102" t="s">
        <v>472</v>
      </c>
      <c r="F890" s="102" t="s">
        <v>1624</v>
      </c>
      <c r="G890" s="102">
        <v>1.639</v>
      </c>
      <c r="H890" s="102">
        <v>1</v>
      </c>
      <c r="I890" s="102">
        <v>1</v>
      </c>
      <c r="J890" s="167">
        <f>IFERROR(H890*VLOOKUP(A890, 'Advanced Parameters'!$B$7:$G$20, 6, FALSE)*VLOOKUP(A890, 'Growth Parameters'!$B$6:$H$19, 6, FALSE), 0)</f>
        <v>1</v>
      </c>
      <c r="K890" s="167">
        <f>IFERROR(IF('Advanced Parameters'!$C$5="n",'Raw Data'!I890*VLOOKUP(A890,'Advanced Parameters'!$B$7:$G$20,6,FALSE),J890*VLOOKUP(A890,'Advanced Parameters'!$B$7:$G$20,2,FALSE))*VLOOKUP(A890, 'Growth Parameters'!$B$6:$H$19, 6, FALSE), 0)</f>
        <v>1</v>
      </c>
      <c r="L890" s="167">
        <f t="shared" si="435"/>
        <v>0</v>
      </c>
      <c r="M890" s="168">
        <f>IFERROR(IF(G890="NA","NA",IF(G890&gt;'APC Parameters'!$K$6+VLOOKUP('Raw Data'!A890, 'APC Parameters'!$H$7:$L$20, 4, FALSE), 'APC Parameters'!$L$6+VLOOKUP('Raw Data'!A890, 'APC Parameters'!$H$7:$L$20, 5, FALSE), G890*('APC Parameters'!$J$6+VLOOKUP('Raw Data'!A890, 'APC Parameters'!$H$7:$L$20, 3, FALSE))+'APC Parameters'!$I$6+VLOOKUP('Raw Data'!A890, 'APC Parameters'!$H$7:$L$20, 2, FALSE))), 0)</f>
        <v>2310.3865999999998</v>
      </c>
      <c r="N890" s="168">
        <f t="shared" si="405"/>
        <v>2310.3865999999998</v>
      </c>
      <c r="O890" s="168">
        <f>IFERROR(IF(M890="NA",VLOOKUP(D890,'Internal Calculations'!$B$10:$C$11,2,FALSE), M890)*VLOOKUP(A890, 'Growth Parameters'!$B$6:$H$19, 7, FALSE), 0)</f>
        <v>2310.3865999999998</v>
      </c>
      <c r="P890" s="177">
        <f t="shared" si="406"/>
        <v>2310.3865999999998</v>
      </c>
      <c r="Q890" s="178">
        <f>IF('Funding Allocation Parameters'!$C$5="Basic Library Subsidy", MIN(O890*('Funding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MIN($O890*(VLOOKUP(CONCATENATE($A890, 'Funding Allocation Parameters'!$I$5), 'Library Subsidy Complex'!$C$2:$J$55, 2, FALSE)), VLOOKUP(CONCATENATE($A890, 'Funding Allocation Parameters'!$I$5), 'Library Subsidy Complex'!$C$2:$J$55, 4, FALSE)), 0)))))</f>
        <v>1189</v>
      </c>
      <c r="R890" s="178">
        <f>IF('Funding Allocation Parameters'!$C$5="Basic Library Subsidy", 0, IF('Funding Allocation Parameters'!$C$5="Grant funding",MIN(O890*('Funding Allocation Parameters'!$E$5), 'Funding Allocation Parameters'!$G$5), IF('Funding Allocation Parameters'!$C$5="Other author funding", 0, IF('Funding Allocation Parameters'!$C$5="Any discretionary funds (grants if available, other if no grants)", MIN(O890*('Funding Allocation Parameters'!$E$5), 'Funding Allocation Parameters'!$G$5), IF('Funding Allocation Parameters'!$C$5="Complex Library Subsidy", 0, 0)))))</f>
        <v>0</v>
      </c>
      <c r="S890" s="178">
        <f>IF('Funding Allocation Parameters'!$C$5="Basic Library Subsidy", 0, IF('Funding Allocation Parameters'!$C$5="Grant funding", 0, IF('Funding Allocation Parameters'!$C$5="Other author funding",  MIN(O890*('Funding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0" s="178">
        <f>IF('Funding Allocation Parameters'!$C$5="Basic Library Subsidy", MIN(O890*('Funding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MIN($O890*(VLOOKUP(CONCATENATE($A890, 'Funding Allocation Parameters'!$I$5), 'Library Subsidy Complex'!$C$2:$J$55, 6, FALSE)), VLOOKUP(CONCATENATE($A890, 'Funding Allocation Parameters'!$I$5), 'Library Subsidy Complex'!$C$2:$J$55, 8, FALSE)), 0)))))</f>
        <v>1189</v>
      </c>
      <c r="U890" s="178">
        <f>IF('Funding Allocation Parameters'!$C$5="Basic Library Subsidy", 0, IF('Funding Allocation Parameters'!$C$5="Grant funding", 0, IF('Funding Allocation Parameters'!$C$5="Other author funding",  MIN(O890*('Funding Allocation Parameters'!$E$5), 'Funding Allocation Parameters'!$G$5), IF('Funding Allocation Parameters'!$C$5="Any discretionary funds (grants if available, other if no grants)", MIN(O890*('Funding Allocation Parameters'!$E$5), 'Funding Allocation Parameters'!$G$5), IF('Funding Allocation Parameters'!$C$5="Complex Library Subsidy", 0, 0)))))</f>
        <v>0</v>
      </c>
      <c r="V890" s="177">
        <f t="shared" si="407"/>
        <v>1121.3865999999998</v>
      </c>
      <c r="W890" s="177">
        <f t="shared" si="408"/>
        <v>1121.3865999999998</v>
      </c>
      <c r="X890" s="179">
        <f>IF('Funding Allocation Parameters'!$C$6="Basic Library Subsidy", MIN(V890*'Funding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MIN(V890*VLOOKUP(CONCATENATE($A890, 'Funding Allocation Parameters'!$I$6), 'Library Subsidy Complex'!$C$2:$J$55, 2, FALSE), VLOOKUP(CONCATENATE($A890, 'Funding Allocation Parameters'!$I$6), 'Library Subsidy Complex'!$C$2:$J$55, 4, FALSE)), 0)))))</f>
        <v>0</v>
      </c>
      <c r="Y890" s="179">
        <f>IF('Funding Allocation Parameters'!$C$6="Basic Library Subsidy", 0, IF('Funding Allocation Parameters'!$C$6="Grant funding",MIN(V890*'Funding Allocation Parameters'!$E$6, 'Funding Allocation Parameters'!$G$6), IF('Funding Allocation Parameters'!$C$6="Other author funding", 0, IF('Funding Allocation Parameters'!$C$6="Any discretionary funds (grants if available, other if no grants)", MIN(V890*'Funding Allocation Parameters'!$E$6, 'Funding Allocation Parameters'!$G$6), IF('Funding Allocation Parameters'!$C$6="Complex Library Subsidy", 0, 0)))))</f>
        <v>1121.3865999999998</v>
      </c>
      <c r="Z890" s="179">
        <f>IF('Funding Allocation Parameters'!$C$6="Basic Library Subsidy", 0, IF('Funding Allocation Parameters'!$C$6="Grant funding", 0, IF('Funding Allocation Parameters'!$C$6="Other author funding",  MIN(V890*'Funding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0" s="179">
        <f>IF('Funding Allocation Parameters'!$C$6="Basic Library Subsidy", MIN(W890*'Funding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MIN(W890*VLOOKUP(CONCATENATE($A890, 'Funding Allocation Parameters'!$I$6), 'Library Subsidy Complex'!$C$2:$J$55, 6, FALSE), VLOOKUP(CONCATENATE($A890, 'Funding Allocation Parameters'!$I$6), 'Library Subsidy Complex'!$C$2:$J$55, 8, FALSE)), 0)))))</f>
        <v>0</v>
      </c>
      <c r="AB890" s="179">
        <f>IF('Funding Allocation Parameters'!$C$6="Basic Library Subsidy", 0, IF('Funding Allocation Parameters'!$C$6="Grant funding", 0, IF('Funding Allocation Parameters'!$C$6="Other author funding",  MIN(W890*'Funding Allocation Parameters'!$E$6, 'Funding Allocation Parameters'!$G$6), IF('Funding Allocation Parameters'!$C$6="Any discretionary funds (grants if available, other if no grants)", MIN(W890*'Funding Allocation Parameters'!$E$6, 'Funding Allocation Parameters'!$G$6), IF('Funding Allocation Parameters'!$C$6="Complex Library Subsidy", 0, 0)))))</f>
        <v>1121.3865999999998</v>
      </c>
      <c r="AC890" s="177">
        <f t="shared" si="409"/>
        <v>0</v>
      </c>
      <c r="AD890" s="177">
        <f t="shared" si="410"/>
        <v>0</v>
      </c>
      <c r="AE890" s="180">
        <f>IF('Funding Allocation Parameters'!$C$7="Basic Library Subsidy", MIN(AC890*'Funding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MIN(AC890*VLOOKUP(CONCATENATE($A890, 'Funding Allocation Parameters'!$I$7), 'Library Subsidy Complex'!$C$2:$J$55, 2, FALSE), VLOOKUP(CONCATENATE($A890, 'Funding Allocation Parameters'!$I$7), 'Library Subsidy Complex'!$C$2:$J$55, 4, FALSE)), 0)))))</f>
        <v>0</v>
      </c>
      <c r="AF890" s="180">
        <f>IF('Funding Allocation Parameters'!$C$7="Basic Library Subsidy", 0, IF('Funding Allocation Parameters'!$C$7="Grant funding",MIN(AC890*'Funding Allocation Parameters'!$E$7, 'Funding Allocation Parameters'!$G$7), IF('Funding Allocation Parameters'!$C$7="Other author funding", 0, IF('Funding Allocation Parameters'!$C$7="Any discretionary funds (grants if available, other if no grants)", MIN(AC890*'Funding Allocation Parameters'!$E$7, 'Funding Allocation Parameters'!$G$7), IF('Funding Allocation Parameters'!$C$7="Complex Library Subsidy", 0, 0)))))</f>
        <v>0</v>
      </c>
      <c r="AG890" s="180">
        <f>IF('Funding Allocation Parameters'!$C$7="Basic Library Subsidy", 0, IF('Funding Allocation Parameters'!$C$7="Grant funding", 0, IF('Funding Allocation Parameters'!$C$7="Other author funding",  MIN(AC890*'Funding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0" s="180">
        <f>IF('Funding Allocation Parameters'!$C$7="Basic Library Subsidy", MIN(AD890*'Funding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MIN(AD890*VLOOKUP(CONCATENATE($A890, 'Funding Allocation Parameters'!$I$7), 'Library Subsidy Complex'!$C$2:$J$55, 6, FALSE), VLOOKUP(CONCATENATE($A890, 'Funding Allocation Parameters'!$I$7), 'Library Subsidy Complex'!$C$2:$J$55, 8, FALSE)), 0)))))</f>
        <v>0</v>
      </c>
      <c r="AI890" s="180">
        <f>IF('Funding Allocation Parameters'!$C$7="Basic Library Subsidy", 0, IF('Funding Allocation Parameters'!$C$7="Grant funding", 0, IF('Funding Allocation Parameters'!$C$7="Other author funding",  MIN(AD890*'Funding Allocation Parameters'!$E$7, 'Funding Allocation Parameters'!$G$7), IF('Funding Allocation Parameters'!$C$7="Any discretionary funds (grants if available, other if no grants)", MIN(AD890*'Funding Allocation Parameters'!$E$7, 'Funding Allocation Parameters'!$G$7), IF('Funding Allocation Parameters'!$C$7="Complex Library Subsidy", 0, 0)))))</f>
        <v>0</v>
      </c>
      <c r="AJ890" s="177">
        <f t="shared" si="411"/>
        <v>0</v>
      </c>
      <c r="AK890" s="177">
        <f t="shared" si="412"/>
        <v>0</v>
      </c>
      <c r="AL890" s="181">
        <f>IF('Funding Allocation Parameters'!$C$8="Basic Library Subsidy", MIN(AJ890*'Funding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MIN(AJ890*VLOOKUP(CONCATENATE($A890, 'Funding Allocation Parameters'!$I$8), 'Library Subsidy Complex'!$C$2:$J$55, 2, FALSE), VLOOKUP(CONCATENATE($A890, 'Funding Allocation Parameters'!$I$8), 'Library Subsidy Complex'!$C$2:$J$55, 4, FALSE)), 0)))))</f>
        <v>0</v>
      </c>
      <c r="AM890" s="181">
        <f>IF('Funding Allocation Parameters'!$C$8="Basic Library Subsidy", 0, IF('Funding Allocation Parameters'!$C$8="Grant funding",MIN(AJ890*'Funding Allocation Parameters'!$E$8, 'Funding Allocation Parameters'!$G$8), IF('Funding Allocation Parameters'!$C$8="Other author funding", 0, IF('Funding Allocation Parameters'!$C$8="Any discretionary funds (grants if available, other if no grants)", MIN(AJ890*'Funding Allocation Parameters'!$E$8, 'Funding Allocation Parameters'!$G$8), IF('Funding Allocation Parameters'!$C$8="Complex Library Subsidy", 0, 0)))))</f>
        <v>0</v>
      </c>
      <c r="AN890" s="181">
        <f>IF('Funding Allocation Parameters'!$C$8="Basic Library Subsidy", 0, IF('Funding Allocation Parameters'!$C$8="Grant funding", 0, IF('Funding Allocation Parameters'!$C$8="Other author funding",  MIN(AJ890*'Funding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0" s="181">
        <f>IF('Funding Allocation Parameters'!$C$8="Basic Library Subsidy", MIN(AK890*'Funding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MIN(AK890*VLOOKUP(CONCATENATE($A890, 'Funding Allocation Parameters'!$I$8), 'Library Subsidy Complex'!$C$2:$J$55, 6, FALSE), VLOOKUP(CONCATENATE($A890, 'Funding Allocation Parameters'!$I$8), 'Library Subsidy Complex'!$C$2:$J$55, 8, FALSE)), 0)))))</f>
        <v>0</v>
      </c>
      <c r="AP890" s="181">
        <f>IF('Funding Allocation Parameters'!$C$8="Basic Library Subsidy", 0, IF('Funding Allocation Parameters'!$C$8="Grant funding", 0, IF('Funding Allocation Parameters'!$C$8="Other author funding",  MIN(AK890*'Funding Allocation Parameters'!$E$8, 'Funding Allocation Parameters'!$G$8), IF('Funding Allocation Parameters'!$C$8="Any discretionary funds (grants if available, other if no grants)", MIN(AK890*'Funding Allocation Parameters'!$E$8, 'Funding Allocation Parameters'!$G$8), IF('Funding Allocation Parameters'!$C$8="Complex Library Subsidy", 0, 0)))))</f>
        <v>0</v>
      </c>
      <c r="AQ890" s="177">
        <f t="shared" si="413"/>
        <v>0</v>
      </c>
      <c r="AR890" s="177">
        <f t="shared" si="414"/>
        <v>0</v>
      </c>
      <c r="AS890" s="182">
        <f t="shared" si="415"/>
        <v>1189</v>
      </c>
      <c r="AT890" s="182">
        <f t="shared" si="416"/>
        <v>1121.3865999999998</v>
      </c>
      <c r="AU890" s="182">
        <f t="shared" si="417"/>
        <v>0</v>
      </c>
      <c r="AV890" s="182">
        <f t="shared" si="418"/>
        <v>1189</v>
      </c>
      <c r="AW890" s="182">
        <f t="shared" si="419"/>
        <v>1121.3865999999998</v>
      </c>
      <c r="AX890" s="183">
        <f t="shared" si="420"/>
        <v>1189</v>
      </c>
      <c r="AY890" s="183">
        <f t="shared" si="421"/>
        <v>1121.3865999999998</v>
      </c>
      <c r="AZ890" s="183">
        <f t="shared" si="422"/>
        <v>0</v>
      </c>
      <c r="BA890" s="183">
        <f t="shared" si="423"/>
        <v>0</v>
      </c>
      <c r="BB890" s="183">
        <f t="shared" si="424"/>
        <v>0</v>
      </c>
      <c r="BC890" s="184">
        <f t="shared" si="425"/>
        <v>1189</v>
      </c>
      <c r="BD890" s="184">
        <f t="shared" si="426"/>
        <v>0</v>
      </c>
      <c r="BE890" s="184">
        <f t="shared" si="427"/>
        <v>1121.3865999999998</v>
      </c>
      <c r="BF890" s="184">
        <f t="shared" si="428"/>
        <v>0</v>
      </c>
      <c r="BG890" s="102">
        <f t="shared" si="429"/>
        <v>0</v>
      </c>
      <c r="BH890" s="102">
        <f t="shared" si="430"/>
        <v>0</v>
      </c>
      <c r="BI890" s="102">
        <f t="shared" si="431"/>
        <v>0</v>
      </c>
      <c r="BJ890" s="102">
        <f t="shared" si="432"/>
        <v>1</v>
      </c>
      <c r="BK890" s="102">
        <f t="shared" si="433"/>
        <v>0</v>
      </c>
      <c r="BL890" s="102">
        <f t="shared" si="434"/>
        <v>0</v>
      </c>
      <c r="BN890" s="102"/>
    </row>
    <row r="891" spans="1:66" x14ac:dyDescent="0.25">
      <c r="A891" s="102" t="s">
        <v>19</v>
      </c>
      <c r="B891" s="102" t="s">
        <v>8</v>
      </c>
      <c r="C891" s="102" t="s">
        <v>8</v>
      </c>
      <c r="D891" s="102" t="s">
        <v>27</v>
      </c>
      <c r="E891" s="102" t="s">
        <v>1625</v>
      </c>
      <c r="F891" s="102" t="s">
        <v>1626</v>
      </c>
      <c r="G891" s="102">
        <v>1.008</v>
      </c>
      <c r="H891" s="102">
        <v>1</v>
      </c>
      <c r="I891" s="102">
        <v>1</v>
      </c>
      <c r="J891" s="167">
        <f>IFERROR(H891*VLOOKUP(A891, 'Advanced Parameters'!$B$7:$G$20, 6, FALSE)*VLOOKUP(A891, 'Growth Parameters'!$B$6:$H$19, 6, FALSE), 0)</f>
        <v>1</v>
      </c>
      <c r="K891" s="167">
        <f>IFERROR(IF('Advanced Parameters'!$C$5="n",'Raw Data'!I891*VLOOKUP(A891,'Advanced Parameters'!$B$7:$G$20,6,FALSE),J891*VLOOKUP(A891,'Advanced Parameters'!$B$7:$G$20,2,FALSE))*VLOOKUP(A891, 'Growth Parameters'!$B$6:$H$19, 6, FALSE), 0)</f>
        <v>1</v>
      </c>
      <c r="L891" s="167">
        <f t="shared" si="435"/>
        <v>0</v>
      </c>
      <c r="M891" s="168">
        <f>IFERROR(IF(G891="NA","NA",IF(G891&gt;'APC Parameters'!$K$6+VLOOKUP('Raw Data'!A891, 'APC Parameters'!$H$7:$L$20, 4, FALSE), 'APC Parameters'!$L$6+VLOOKUP('Raw Data'!A891, 'APC Parameters'!$H$7:$L$20, 5, FALSE), G891*('APC Parameters'!$J$6+VLOOKUP('Raw Data'!A891, 'APC Parameters'!$H$7:$L$20, 3, FALSE))+'APC Parameters'!$I$6+VLOOKUP('Raw Data'!A891, 'APC Parameters'!$H$7:$L$20, 2, FALSE))), 0)</f>
        <v>1862.7552000000001</v>
      </c>
      <c r="N891" s="168">
        <f t="shared" si="405"/>
        <v>1862.7552000000001</v>
      </c>
      <c r="O891" s="168">
        <f>IFERROR(IF(M891="NA",VLOOKUP(D891,'Internal Calculations'!$B$10:$C$11,2,FALSE), M891)*VLOOKUP(A891, 'Growth Parameters'!$B$6:$H$19, 7, FALSE), 0)</f>
        <v>1862.7552000000001</v>
      </c>
      <c r="P891" s="177">
        <f t="shared" si="406"/>
        <v>1862.7552000000001</v>
      </c>
      <c r="Q891" s="178">
        <f>IF('Funding Allocation Parameters'!$C$5="Basic Library Subsidy", MIN(O891*('Funding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MIN($O891*(VLOOKUP(CONCATENATE($A891, 'Funding Allocation Parameters'!$I$5), 'Library Subsidy Complex'!$C$2:$J$55, 2, FALSE)), VLOOKUP(CONCATENATE($A891, 'Funding Allocation Parameters'!$I$5), 'Library Subsidy Complex'!$C$2:$J$55, 4, FALSE)), 0)))))</f>
        <v>1189</v>
      </c>
      <c r="R891" s="178">
        <f>IF('Funding Allocation Parameters'!$C$5="Basic Library Subsidy", 0, IF('Funding Allocation Parameters'!$C$5="Grant funding",MIN(O891*('Funding Allocation Parameters'!$E$5), 'Funding Allocation Parameters'!$G$5), IF('Funding Allocation Parameters'!$C$5="Other author funding", 0, IF('Funding Allocation Parameters'!$C$5="Any discretionary funds (grants if available, other if no grants)", MIN(O891*('Funding Allocation Parameters'!$E$5), 'Funding Allocation Parameters'!$G$5), IF('Funding Allocation Parameters'!$C$5="Complex Library Subsidy", 0, 0)))))</f>
        <v>0</v>
      </c>
      <c r="S891" s="178">
        <f>IF('Funding Allocation Parameters'!$C$5="Basic Library Subsidy", 0, IF('Funding Allocation Parameters'!$C$5="Grant funding", 0, IF('Funding Allocation Parameters'!$C$5="Other author funding",  MIN(O891*('Funding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1" s="178">
        <f>IF('Funding Allocation Parameters'!$C$5="Basic Library Subsidy", MIN(O891*('Funding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MIN($O891*(VLOOKUP(CONCATENATE($A891, 'Funding Allocation Parameters'!$I$5), 'Library Subsidy Complex'!$C$2:$J$55, 6, FALSE)), VLOOKUP(CONCATENATE($A891, 'Funding Allocation Parameters'!$I$5), 'Library Subsidy Complex'!$C$2:$J$55, 8, FALSE)), 0)))))</f>
        <v>1189</v>
      </c>
      <c r="U891" s="178">
        <f>IF('Funding Allocation Parameters'!$C$5="Basic Library Subsidy", 0, IF('Funding Allocation Parameters'!$C$5="Grant funding", 0, IF('Funding Allocation Parameters'!$C$5="Other author funding",  MIN(O891*('Funding Allocation Parameters'!$E$5), 'Funding Allocation Parameters'!$G$5), IF('Funding Allocation Parameters'!$C$5="Any discretionary funds (grants if available, other if no grants)", MIN(O891*('Funding Allocation Parameters'!$E$5), 'Funding Allocation Parameters'!$G$5), IF('Funding Allocation Parameters'!$C$5="Complex Library Subsidy", 0, 0)))))</f>
        <v>0</v>
      </c>
      <c r="V891" s="177">
        <f t="shared" si="407"/>
        <v>673.75520000000006</v>
      </c>
      <c r="W891" s="177">
        <f t="shared" si="408"/>
        <v>673.75520000000006</v>
      </c>
      <c r="X891" s="179">
        <f>IF('Funding Allocation Parameters'!$C$6="Basic Library Subsidy", MIN(V891*'Funding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MIN(V891*VLOOKUP(CONCATENATE($A891, 'Funding Allocation Parameters'!$I$6), 'Library Subsidy Complex'!$C$2:$J$55, 2, FALSE), VLOOKUP(CONCATENATE($A891, 'Funding Allocation Parameters'!$I$6), 'Library Subsidy Complex'!$C$2:$J$55, 4, FALSE)), 0)))))</f>
        <v>0</v>
      </c>
      <c r="Y891" s="179">
        <f>IF('Funding Allocation Parameters'!$C$6="Basic Library Subsidy", 0, IF('Funding Allocation Parameters'!$C$6="Grant funding",MIN(V891*'Funding Allocation Parameters'!$E$6, 'Funding Allocation Parameters'!$G$6), IF('Funding Allocation Parameters'!$C$6="Other author funding", 0, IF('Funding Allocation Parameters'!$C$6="Any discretionary funds (grants if available, other if no grants)", MIN(V891*'Funding Allocation Parameters'!$E$6, 'Funding Allocation Parameters'!$G$6), IF('Funding Allocation Parameters'!$C$6="Complex Library Subsidy", 0, 0)))))</f>
        <v>673.75520000000006</v>
      </c>
      <c r="Z891" s="179">
        <f>IF('Funding Allocation Parameters'!$C$6="Basic Library Subsidy", 0, IF('Funding Allocation Parameters'!$C$6="Grant funding", 0, IF('Funding Allocation Parameters'!$C$6="Other author funding",  MIN(V891*'Funding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1" s="179">
        <f>IF('Funding Allocation Parameters'!$C$6="Basic Library Subsidy", MIN(W891*'Funding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MIN(W891*VLOOKUP(CONCATENATE($A891, 'Funding Allocation Parameters'!$I$6), 'Library Subsidy Complex'!$C$2:$J$55, 6, FALSE), VLOOKUP(CONCATENATE($A891, 'Funding Allocation Parameters'!$I$6), 'Library Subsidy Complex'!$C$2:$J$55, 8, FALSE)), 0)))))</f>
        <v>0</v>
      </c>
      <c r="AB891" s="179">
        <f>IF('Funding Allocation Parameters'!$C$6="Basic Library Subsidy", 0, IF('Funding Allocation Parameters'!$C$6="Grant funding", 0, IF('Funding Allocation Parameters'!$C$6="Other author funding",  MIN(W891*'Funding Allocation Parameters'!$E$6, 'Funding Allocation Parameters'!$G$6), IF('Funding Allocation Parameters'!$C$6="Any discretionary funds (grants if available, other if no grants)", MIN(W891*'Funding Allocation Parameters'!$E$6, 'Funding Allocation Parameters'!$G$6), IF('Funding Allocation Parameters'!$C$6="Complex Library Subsidy", 0, 0)))))</f>
        <v>673.75520000000006</v>
      </c>
      <c r="AC891" s="177">
        <f t="shared" si="409"/>
        <v>0</v>
      </c>
      <c r="AD891" s="177">
        <f t="shared" si="410"/>
        <v>0</v>
      </c>
      <c r="AE891" s="180">
        <f>IF('Funding Allocation Parameters'!$C$7="Basic Library Subsidy", MIN(AC891*'Funding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MIN(AC891*VLOOKUP(CONCATENATE($A891, 'Funding Allocation Parameters'!$I$7), 'Library Subsidy Complex'!$C$2:$J$55, 2, FALSE), VLOOKUP(CONCATENATE($A891, 'Funding Allocation Parameters'!$I$7), 'Library Subsidy Complex'!$C$2:$J$55, 4, FALSE)), 0)))))</f>
        <v>0</v>
      </c>
      <c r="AF891" s="180">
        <f>IF('Funding Allocation Parameters'!$C$7="Basic Library Subsidy", 0, IF('Funding Allocation Parameters'!$C$7="Grant funding",MIN(AC891*'Funding Allocation Parameters'!$E$7, 'Funding Allocation Parameters'!$G$7), IF('Funding Allocation Parameters'!$C$7="Other author funding", 0, IF('Funding Allocation Parameters'!$C$7="Any discretionary funds (grants if available, other if no grants)", MIN(AC891*'Funding Allocation Parameters'!$E$7, 'Funding Allocation Parameters'!$G$7), IF('Funding Allocation Parameters'!$C$7="Complex Library Subsidy", 0, 0)))))</f>
        <v>0</v>
      </c>
      <c r="AG891" s="180">
        <f>IF('Funding Allocation Parameters'!$C$7="Basic Library Subsidy", 0, IF('Funding Allocation Parameters'!$C$7="Grant funding", 0, IF('Funding Allocation Parameters'!$C$7="Other author funding",  MIN(AC891*'Funding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1" s="180">
        <f>IF('Funding Allocation Parameters'!$C$7="Basic Library Subsidy", MIN(AD891*'Funding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MIN(AD891*VLOOKUP(CONCATENATE($A891, 'Funding Allocation Parameters'!$I$7), 'Library Subsidy Complex'!$C$2:$J$55, 6, FALSE), VLOOKUP(CONCATENATE($A891, 'Funding Allocation Parameters'!$I$7), 'Library Subsidy Complex'!$C$2:$J$55, 8, FALSE)), 0)))))</f>
        <v>0</v>
      </c>
      <c r="AI891" s="180">
        <f>IF('Funding Allocation Parameters'!$C$7="Basic Library Subsidy", 0, IF('Funding Allocation Parameters'!$C$7="Grant funding", 0, IF('Funding Allocation Parameters'!$C$7="Other author funding",  MIN(AD891*'Funding Allocation Parameters'!$E$7, 'Funding Allocation Parameters'!$G$7), IF('Funding Allocation Parameters'!$C$7="Any discretionary funds (grants if available, other if no grants)", MIN(AD891*'Funding Allocation Parameters'!$E$7, 'Funding Allocation Parameters'!$G$7), IF('Funding Allocation Parameters'!$C$7="Complex Library Subsidy", 0, 0)))))</f>
        <v>0</v>
      </c>
      <c r="AJ891" s="177">
        <f t="shared" si="411"/>
        <v>0</v>
      </c>
      <c r="AK891" s="177">
        <f t="shared" si="412"/>
        <v>0</v>
      </c>
      <c r="AL891" s="181">
        <f>IF('Funding Allocation Parameters'!$C$8="Basic Library Subsidy", MIN(AJ891*'Funding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MIN(AJ891*VLOOKUP(CONCATENATE($A891, 'Funding Allocation Parameters'!$I$8), 'Library Subsidy Complex'!$C$2:$J$55, 2, FALSE), VLOOKUP(CONCATENATE($A891, 'Funding Allocation Parameters'!$I$8), 'Library Subsidy Complex'!$C$2:$J$55, 4, FALSE)), 0)))))</f>
        <v>0</v>
      </c>
      <c r="AM891" s="181">
        <f>IF('Funding Allocation Parameters'!$C$8="Basic Library Subsidy", 0, IF('Funding Allocation Parameters'!$C$8="Grant funding",MIN(AJ891*'Funding Allocation Parameters'!$E$8, 'Funding Allocation Parameters'!$G$8), IF('Funding Allocation Parameters'!$C$8="Other author funding", 0, IF('Funding Allocation Parameters'!$C$8="Any discretionary funds (grants if available, other if no grants)", MIN(AJ891*'Funding Allocation Parameters'!$E$8, 'Funding Allocation Parameters'!$G$8), IF('Funding Allocation Parameters'!$C$8="Complex Library Subsidy", 0, 0)))))</f>
        <v>0</v>
      </c>
      <c r="AN891" s="181">
        <f>IF('Funding Allocation Parameters'!$C$8="Basic Library Subsidy", 0, IF('Funding Allocation Parameters'!$C$8="Grant funding", 0, IF('Funding Allocation Parameters'!$C$8="Other author funding",  MIN(AJ891*'Funding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1" s="181">
        <f>IF('Funding Allocation Parameters'!$C$8="Basic Library Subsidy", MIN(AK891*'Funding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MIN(AK891*VLOOKUP(CONCATENATE($A891, 'Funding Allocation Parameters'!$I$8), 'Library Subsidy Complex'!$C$2:$J$55, 6, FALSE), VLOOKUP(CONCATENATE($A891, 'Funding Allocation Parameters'!$I$8), 'Library Subsidy Complex'!$C$2:$J$55, 8, FALSE)), 0)))))</f>
        <v>0</v>
      </c>
      <c r="AP891" s="181">
        <f>IF('Funding Allocation Parameters'!$C$8="Basic Library Subsidy", 0, IF('Funding Allocation Parameters'!$C$8="Grant funding", 0, IF('Funding Allocation Parameters'!$C$8="Other author funding",  MIN(AK891*'Funding Allocation Parameters'!$E$8, 'Funding Allocation Parameters'!$G$8), IF('Funding Allocation Parameters'!$C$8="Any discretionary funds (grants if available, other if no grants)", MIN(AK891*'Funding Allocation Parameters'!$E$8, 'Funding Allocation Parameters'!$G$8), IF('Funding Allocation Parameters'!$C$8="Complex Library Subsidy", 0, 0)))))</f>
        <v>0</v>
      </c>
      <c r="AQ891" s="177">
        <f t="shared" si="413"/>
        <v>0</v>
      </c>
      <c r="AR891" s="177">
        <f t="shared" si="414"/>
        <v>0</v>
      </c>
      <c r="AS891" s="182">
        <f t="shared" si="415"/>
        <v>1189</v>
      </c>
      <c r="AT891" s="182">
        <f t="shared" si="416"/>
        <v>673.75520000000006</v>
      </c>
      <c r="AU891" s="182">
        <f t="shared" si="417"/>
        <v>0</v>
      </c>
      <c r="AV891" s="182">
        <f t="shared" si="418"/>
        <v>1189</v>
      </c>
      <c r="AW891" s="182">
        <f t="shared" si="419"/>
        <v>673.75520000000006</v>
      </c>
      <c r="AX891" s="183">
        <f t="shared" si="420"/>
        <v>1189</v>
      </c>
      <c r="AY891" s="183">
        <f t="shared" si="421"/>
        <v>673.75520000000006</v>
      </c>
      <c r="AZ891" s="183">
        <f t="shared" si="422"/>
        <v>0</v>
      </c>
      <c r="BA891" s="183">
        <f t="shared" si="423"/>
        <v>0</v>
      </c>
      <c r="BB891" s="183">
        <f t="shared" si="424"/>
        <v>0</v>
      </c>
      <c r="BC891" s="184">
        <f t="shared" si="425"/>
        <v>1189</v>
      </c>
      <c r="BD891" s="184">
        <f t="shared" si="426"/>
        <v>0</v>
      </c>
      <c r="BE891" s="184">
        <f t="shared" si="427"/>
        <v>673.75520000000006</v>
      </c>
      <c r="BF891" s="184">
        <f t="shared" si="428"/>
        <v>0</v>
      </c>
      <c r="BG891" s="102">
        <f t="shared" si="429"/>
        <v>0</v>
      </c>
      <c r="BH891" s="102">
        <f t="shared" si="430"/>
        <v>0</v>
      </c>
      <c r="BI891" s="102">
        <f t="shared" si="431"/>
        <v>0</v>
      </c>
      <c r="BJ891" s="102">
        <f t="shared" si="432"/>
        <v>1</v>
      </c>
      <c r="BK891" s="102">
        <f t="shared" si="433"/>
        <v>0</v>
      </c>
      <c r="BL891" s="102">
        <f t="shared" si="434"/>
        <v>0</v>
      </c>
      <c r="BN891" s="102"/>
    </row>
    <row r="892" spans="1:66" x14ac:dyDescent="0.25">
      <c r="A892" s="102" t="s">
        <v>23</v>
      </c>
      <c r="B892" s="102" t="s">
        <v>15</v>
      </c>
      <c r="C892" s="102" t="s">
        <v>8</v>
      </c>
      <c r="D892" s="102" t="s">
        <v>27</v>
      </c>
      <c r="E892" s="102" t="s">
        <v>259</v>
      </c>
      <c r="F892" s="102" t="s">
        <v>1627</v>
      </c>
      <c r="G892" s="102" t="s">
        <v>9</v>
      </c>
      <c r="H892" s="102">
        <v>1</v>
      </c>
      <c r="I892" s="102">
        <v>0</v>
      </c>
      <c r="J892" s="167">
        <f>IFERROR(H892*VLOOKUP(A892, 'Advanced Parameters'!$B$7:$G$20, 6, FALSE)*VLOOKUP(A892, 'Growth Parameters'!$B$6:$H$19, 6, FALSE), 0)</f>
        <v>1</v>
      </c>
      <c r="K892" s="167">
        <f>IFERROR(IF('Advanced Parameters'!$C$5="n",'Raw Data'!I892*VLOOKUP(A892,'Advanced Parameters'!$B$7:$G$20,6,FALSE),J892*VLOOKUP(A892,'Advanced Parameters'!$B$7:$G$20,2,FALSE))*VLOOKUP(A892, 'Growth Parameters'!$B$6:$H$19, 6, FALSE), 0)</f>
        <v>0</v>
      </c>
      <c r="L892" s="167">
        <f t="shared" si="435"/>
        <v>1</v>
      </c>
      <c r="M892" s="168" t="str">
        <f>IFERROR(IF(G892="NA","NA",IF(G892&gt;'APC Parameters'!$K$6+VLOOKUP('Raw Data'!A892, 'APC Parameters'!$H$7:$L$20, 4, FALSE), 'APC Parameters'!$L$6+VLOOKUP('Raw Data'!A892, 'APC Parameters'!$H$7:$L$20, 5, FALSE), G892*('APC Parameters'!$J$6+VLOOKUP('Raw Data'!A892, 'APC Parameters'!$H$7:$L$20, 3, FALSE))+'APC Parameters'!$I$6+VLOOKUP('Raw Data'!A892, 'APC Parameters'!$H$7:$L$20, 2, FALSE))), 0)</f>
        <v>NA</v>
      </c>
      <c r="N892" s="168" t="str">
        <f t="shared" si="405"/>
        <v>NA</v>
      </c>
      <c r="O892" s="168">
        <f>IFERROR(IF(M892="NA",VLOOKUP(D892,'Internal Calculations'!$B$10:$C$11,2,FALSE), M892)*VLOOKUP(A892, 'Growth Parameters'!$B$6:$H$19, 7, FALSE), 0)</f>
        <v>2278.6764150234731</v>
      </c>
      <c r="P892" s="177">
        <f t="shared" si="406"/>
        <v>2278.6764150234731</v>
      </c>
      <c r="Q892" s="178">
        <f>IF('Funding Allocation Parameters'!$C$5="Basic Library Subsidy", MIN(O892*('Funding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MIN($O892*(VLOOKUP(CONCATENATE($A892, 'Funding Allocation Parameters'!$I$5), 'Library Subsidy Complex'!$C$2:$J$55, 2, FALSE)), VLOOKUP(CONCATENATE($A892, 'Funding Allocation Parameters'!$I$5), 'Library Subsidy Complex'!$C$2:$J$55, 4, FALSE)), 0)))))</f>
        <v>1189</v>
      </c>
      <c r="R892" s="178">
        <f>IF('Funding Allocation Parameters'!$C$5="Basic Library Subsidy", 0, IF('Funding Allocation Parameters'!$C$5="Grant funding",MIN(O892*('Funding Allocation Parameters'!$E$5), 'Funding Allocation Parameters'!$G$5), IF('Funding Allocation Parameters'!$C$5="Other author funding", 0, IF('Funding Allocation Parameters'!$C$5="Any discretionary funds (grants if available, other if no grants)", MIN(O892*('Funding Allocation Parameters'!$E$5), 'Funding Allocation Parameters'!$G$5), IF('Funding Allocation Parameters'!$C$5="Complex Library Subsidy", 0, 0)))))</f>
        <v>0</v>
      </c>
      <c r="S892" s="178">
        <f>IF('Funding Allocation Parameters'!$C$5="Basic Library Subsidy", 0, IF('Funding Allocation Parameters'!$C$5="Grant funding", 0, IF('Funding Allocation Parameters'!$C$5="Other author funding",  MIN(O892*('Funding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2" s="178">
        <f>IF('Funding Allocation Parameters'!$C$5="Basic Library Subsidy", MIN(O892*('Funding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MIN($O892*(VLOOKUP(CONCATENATE($A892, 'Funding Allocation Parameters'!$I$5), 'Library Subsidy Complex'!$C$2:$J$55, 6, FALSE)), VLOOKUP(CONCATENATE($A892, 'Funding Allocation Parameters'!$I$5), 'Library Subsidy Complex'!$C$2:$J$55, 8, FALSE)), 0)))))</f>
        <v>1189</v>
      </c>
      <c r="U892" s="178">
        <f>IF('Funding Allocation Parameters'!$C$5="Basic Library Subsidy", 0, IF('Funding Allocation Parameters'!$C$5="Grant funding", 0, IF('Funding Allocation Parameters'!$C$5="Other author funding",  MIN(O892*('Funding Allocation Parameters'!$E$5), 'Funding Allocation Parameters'!$G$5), IF('Funding Allocation Parameters'!$C$5="Any discretionary funds (grants if available, other if no grants)", MIN(O892*('Funding Allocation Parameters'!$E$5), 'Funding Allocation Parameters'!$G$5), IF('Funding Allocation Parameters'!$C$5="Complex Library Subsidy", 0, 0)))))</f>
        <v>0</v>
      </c>
      <c r="V892" s="177">
        <f t="shared" si="407"/>
        <v>1089.6764150234731</v>
      </c>
      <c r="W892" s="177">
        <f t="shared" si="408"/>
        <v>1089.6764150234731</v>
      </c>
      <c r="X892" s="179">
        <f>IF('Funding Allocation Parameters'!$C$6="Basic Library Subsidy", MIN(V892*'Funding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MIN(V892*VLOOKUP(CONCATENATE($A892, 'Funding Allocation Parameters'!$I$6), 'Library Subsidy Complex'!$C$2:$J$55, 2, FALSE), VLOOKUP(CONCATENATE($A892, 'Funding Allocation Parameters'!$I$6), 'Library Subsidy Complex'!$C$2:$J$55, 4, FALSE)), 0)))))</f>
        <v>0</v>
      </c>
      <c r="Y892" s="179">
        <f>IF('Funding Allocation Parameters'!$C$6="Basic Library Subsidy", 0, IF('Funding Allocation Parameters'!$C$6="Grant funding",MIN(V892*'Funding Allocation Parameters'!$E$6, 'Funding Allocation Parameters'!$G$6), IF('Funding Allocation Parameters'!$C$6="Other author funding", 0, IF('Funding Allocation Parameters'!$C$6="Any discretionary funds (grants if available, other if no grants)", MIN(V892*'Funding Allocation Parameters'!$E$6, 'Funding Allocation Parameters'!$G$6), IF('Funding Allocation Parameters'!$C$6="Complex Library Subsidy", 0, 0)))))</f>
        <v>1089.6764150234731</v>
      </c>
      <c r="Z892" s="179">
        <f>IF('Funding Allocation Parameters'!$C$6="Basic Library Subsidy", 0, IF('Funding Allocation Parameters'!$C$6="Grant funding", 0, IF('Funding Allocation Parameters'!$C$6="Other author funding",  MIN(V892*'Funding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2" s="179">
        <f>IF('Funding Allocation Parameters'!$C$6="Basic Library Subsidy", MIN(W892*'Funding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MIN(W892*VLOOKUP(CONCATENATE($A892, 'Funding Allocation Parameters'!$I$6), 'Library Subsidy Complex'!$C$2:$J$55, 6, FALSE), VLOOKUP(CONCATENATE($A892, 'Funding Allocation Parameters'!$I$6), 'Library Subsidy Complex'!$C$2:$J$55, 8, FALSE)), 0)))))</f>
        <v>0</v>
      </c>
      <c r="AB892" s="179">
        <f>IF('Funding Allocation Parameters'!$C$6="Basic Library Subsidy", 0, IF('Funding Allocation Parameters'!$C$6="Grant funding", 0, IF('Funding Allocation Parameters'!$C$6="Other author funding",  MIN(W892*'Funding Allocation Parameters'!$E$6, 'Funding Allocation Parameters'!$G$6), IF('Funding Allocation Parameters'!$C$6="Any discretionary funds (grants if available, other if no grants)", MIN(W892*'Funding Allocation Parameters'!$E$6, 'Funding Allocation Parameters'!$G$6), IF('Funding Allocation Parameters'!$C$6="Complex Library Subsidy", 0, 0)))))</f>
        <v>1089.6764150234731</v>
      </c>
      <c r="AC892" s="177">
        <f t="shared" si="409"/>
        <v>0</v>
      </c>
      <c r="AD892" s="177">
        <f t="shared" si="410"/>
        <v>0</v>
      </c>
      <c r="AE892" s="180">
        <f>IF('Funding Allocation Parameters'!$C$7="Basic Library Subsidy", MIN(AC892*'Funding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MIN(AC892*VLOOKUP(CONCATENATE($A892, 'Funding Allocation Parameters'!$I$7), 'Library Subsidy Complex'!$C$2:$J$55, 2, FALSE), VLOOKUP(CONCATENATE($A892, 'Funding Allocation Parameters'!$I$7), 'Library Subsidy Complex'!$C$2:$J$55, 4, FALSE)), 0)))))</f>
        <v>0</v>
      </c>
      <c r="AF892" s="180">
        <f>IF('Funding Allocation Parameters'!$C$7="Basic Library Subsidy", 0, IF('Funding Allocation Parameters'!$C$7="Grant funding",MIN(AC892*'Funding Allocation Parameters'!$E$7, 'Funding Allocation Parameters'!$G$7), IF('Funding Allocation Parameters'!$C$7="Other author funding", 0, IF('Funding Allocation Parameters'!$C$7="Any discretionary funds (grants if available, other if no grants)", MIN(AC892*'Funding Allocation Parameters'!$E$7, 'Funding Allocation Parameters'!$G$7), IF('Funding Allocation Parameters'!$C$7="Complex Library Subsidy", 0, 0)))))</f>
        <v>0</v>
      </c>
      <c r="AG892" s="180">
        <f>IF('Funding Allocation Parameters'!$C$7="Basic Library Subsidy", 0, IF('Funding Allocation Parameters'!$C$7="Grant funding", 0, IF('Funding Allocation Parameters'!$C$7="Other author funding",  MIN(AC892*'Funding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2" s="180">
        <f>IF('Funding Allocation Parameters'!$C$7="Basic Library Subsidy", MIN(AD892*'Funding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MIN(AD892*VLOOKUP(CONCATENATE($A892, 'Funding Allocation Parameters'!$I$7), 'Library Subsidy Complex'!$C$2:$J$55, 6, FALSE), VLOOKUP(CONCATENATE($A892, 'Funding Allocation Parameters'!$I$7), 'Library Subsidy Complex'!$C$2:$J$55, 8, FALSE)), 0)))))</f>
        <v>0</v>
      </c>
      <c r="AI892" s="180">
        <f>IF('Funding Allocation Parameters'!$C$7="Basic Library Subsidy", 0, IF('Funding Allocation Parameters'!$C$7="Grant funding", 0, IF('Funding Allocation Parameters'!$C$7="Other author funding",  MIN(AD892*'Funding Allocation Parameters'!$E$7, 'Funding Allocation Parameters'!$G$7), IF('Funding Allocation Parameters'!$C$7="Any discretionary funds (grants if available, other if no grants)", MIN(AD892*'Funding Allocation Parameters'!$E$7, 'Funding Allocation Parameters'!$G$7), IF('Funding Allocation Parameters'!$C$7="Complex Library Subsidy", 0, 0)))))</f>
        <v>0</v>
      </c>
      <c r="AJ892" s="177">
        <f t="shared" si="411"/>
        <v>0</v>
      </c>
      <c r="AK892" s="177">
        <f t="shared" si="412"/>
        <v>0</v>
      </c>
      <c r="AL892" s="181">
        <f>IF('Funding Allocation Parameters'!$C$8="Basic Library Subsidy", MIN(AJ892*'Funding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MIN(AJ892*VLOOKUP(CONCATENATE($A892, 'Funding Allocation Parameters'!$I$8), 'Library Subsidy Complex'!$C$2:$J$55, 2, FALSE), VLOOKUP(CONCATENATE($A892, 'Funding Allocation Parameters'!$I$8), 'Library Subsidy Complex'!$C$2:$J$55, 4, FALSE)), 0)))))</f>
        <v>0</v>
      </c>
      <c r="AM892" s="181">
        <f>IF('Funding Allocation Parameters'!$C$8="Basic Library Subsidy", 0, IF('Funding Allocation Parameters'!$C$8="Grant funding",MIN(AJ892*'Funding Allocation Parameters'!$E$8, 'Funding Allocation Parameters'!$G$8), IF('Funding Allocation Parameters'!$C$8="Other author funding", 0, IF('Funding Allocation Parameters'!$C$8="Any discretionary funds (grants if available, other if no grants)", MIN(AJ892*'Funding Allocation Parameters'!$E$8, 'Funding Allocation Parameters'!$G$8), IF('Funding Allocation Parameters'!$C$8="Complex Library Subsidy", 0, 0)))))</f>
        <v>0</v>
      </c>
      <c r="AN892" s="181">
        <f>IF('Funding Allocation Parameters'!$C$8="Basic Library Subsidy", 0, IF('Funding Allocation Parameters'!$C$8="Grant funding", 0, IF('Funding Allocation Parameters'!$C$8="Other author funding",  MIN(AJ892*'Funding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2" s="181">
        <f>IF('Funding Allocation Parameters'!$C$8="Basic Library Subsidy", MIN(AK892*'Funding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MIN(AK892*VLOOKUP(CONCATENATE($A892, 'Funding Allocation Parameters'!$I$8), 'Library Subsidy Complex'!$C$2:$J$55, 6, FALSE), VLOOKUP(CONCATENATE($A892, 'Funding Allocation Parameters'!$I$8), 'Library Subsidy Complex'!$C$2:$J$55, 8, FALSE)), 0)))))</f>
        <v>0</v>
      </c>
      <c r="AP892" s="181">
        <f>IF('Funding Allocation Parameters'!$C$8="Basic Library Subsidy", 0, IF('Funding Allocation Parameters'!$C$8="Grant funding", 0, IF('Funding Allocation Parameters'!$C$8="Other author funding",  MIN(AK892*'Funding Allocation Parameters'!$E$8, 'Funding Allocation Parameters'!$G$8), IF('Funding Allocation Parameters'!$C$8="Any discretionary funds (grants if available, other if no grants)", MIN(AK892*'Funding Allocation Parameters'!$E$8, 'Funding Allocation Parameters'!$G$8), IF('Funding Allocation Parameters'!$C$8="Complex Library Subsidy", 0, 0)))))</f>
        <v>0</v>
      </c>
      <c r="AQ892" s="177">
        <f t="shared" si="413"/>
        <v>0</v>
      </c>
      <c r="AR892" s="177">
        <f t="shared" si="414"/>
        <v>0</v>
      </c>
      <c r="AS892" s="182">
        <f t="shared" si="415"/>
        <v>1189</v>
      </c>
      <c r="AT892" s="182">
        <f t="shared" si="416"/>
        <v>1089.6764150234731</v>
      </c>
      <c r="AU892" s="182">
        <f t="shared" si="417"/>
        <v>0</v>
      </c>
      <c r="AV892" s="182">
        <f t="shared" si="418"/>
        <v>1189</v>
      </c>
      <c r="AW892" s="182">
        <f t="shared" si="419"/>
        <v>1089.6764150234731</v>
      </c>
      <c r="AX892" s="183">
        <f t="shared" si="420"/>
        <v>0</v>
      </c>
      <c r="AY892" s="183">
        <f t="shared" si="421"/>
        <v>0</v>
      </c>
      <c r="AZ892" s="183">
        <f t="shared" si="422"/>
        <v>0</v>
      </c>
      <c r="BA892" s="183">
        <f t="shared" si="423"/>
        <v>1189</v>
      </c>
      <c r="BB892" s="183">
        <f t="shared" si="424"/>
        <v>1089.6764150234731</v>
      </c>
      <c r="BC892" s="184">
        <f t="shared" si="425"/>
        <v>1189</v>
      </c>
      <c r="BD892" s="184">
        <f t="shared" si="426"/>
        <v>0</v>
      </c>
      <c r="BE892" s="184">
        <f t="shared" si="427"/>
        <v>0</v>
      </c>
      <c r="BF892" s="184">
        <f t="shared" si="428"/>
        <v>1089.6764150234731</v>
      </c>
      <c r="BG892" s="102">
        <f t="shared" si="429"/>
        <v>0</v>
      </c>
      <c r="BH892" s="102">
        <f t="shared" si="430"/>
        <v>0</v>
      </c>
      <c r="BI892" s="102">
        <f t="shared" si="431"/>
        <v>0</v>
      </c>
      <c r="BJ892" s="102">
        <f t="shared" si="432"/>
        <v>0</v>
      </c>
      <c r="BK892" s="102">
        <f t="shared" si="433"/>
        <v>1</v>
      </c>
      <c r="BL892" s="102">
        <f t="shared" si="434"/>
        <v>0</v>
      </c>
      <c r="BN892" s="102"/>
    </row>
    <row r="893" spans="1:66" x14ac:dyDescent="0.25">
      <c r="A893" s="102" t="s">
        <v>20</v>
      </c>
      <c r="B893" s="102" t="s">
        <v>8</v>
      </c>
      <c r="C893" s="102" t="s">
        <v>8</v>
      </c>
      <c r="D893" s="102" t="s">
        <v>27</v>
      </c>
      <c r="E893" s="102" t="s">
        <v>1628</v>
      </c>
      <c r="F893" s="102" t="s">
        <v>1629</v>
      </c>
      <c r="G893" s="102">
        <v>1.133</v>
      </c>
      <c r="H893" s="102">
        <v>1</v>
      </c>
      <c r="I893" s="102">
        <v>1</v>
      </c>
      <c r="J893" s="167">
        <f>IFERROR(H893*VLOOKUP(A893, 'Advanced Parameters'!$B$7:$G$20, 6, FALSE)*VLOOKUP(A893, 'Growth Parameters'!$B$6:$H$19, 6, FALSE), 0)</f>
        <v>1</v>
      </c>
      <c r="K893" s="167">
        <f>IFERROR(IF('Advanced Parameters'!$C$5="n",'Raw Data'!I893*VLOOKUP(A893,'Advanced Parameters'!$B$7:$G$20,6,FALSE),J893*VLOOKUP(A893,'Advanced Parameters'!$B$7:$G$20,2,FALSE))*VLOOKUP(A893, 'Growth Parameters'!$B$6:$H$19, 6, FALSE), 0)</f>
        <v>1</v>
      </c>
      <c r="L893" s="167">
        <f t="shared" si="435"/>
        <v>0</v>
      </c>
      <c r="M893" s="168">
        <f>IFERROR(IF(G893="NA","NA",IF(G893&gt;'APC Parameters'!$K$6+VLOOKUP('Raw Data'!A893, 'APC Parameters'!$H$7:$L$20, 4, FALSE), 'APC Parameters'!$L$6+VLOOKUP('Raw Data'!A893, 'APC Parameters'!$H$7:$L$20, 5, FALSE), G893*('APC Parameters'!$J$6+VLOOKUP('Raw Data'!A893, 'APC Parameters'!$H$7:$L$20, 3, FALSE))+'APC Parameters'!$I$6+VLOOKUP('Raw Data'!A893, 'APC Parameters'!$H$7:$L$20, 2, FALSE))), 0)</f>
        <v>1951.4302</v>
      </c>
      <c r="N893" s="168">
        <f t="shared" si="405"/>
        <v>1951.4302</v>
      </c>
      <c r="O893" s="168">
        <f>IFERROR(IF(M893="NA",VLOOKUP(D893,'Internal Calculations'!$B$10:$C$11,2,FALSE), M893)*VLOOKUP(A893, 'Growth Parameters'!$B$6:$H$19, 7, FALSE), 0)</f>
        <v>1951.4302</v>
      </c>
      <c r="P893" s="177">
        <f t="shared" si="406"/>
        <v>1951.4302</v>
      </c>
      <c r="Q893" s="178">
        <f>IF('Funding Allocation Parameters'!$C$5="Basic Library Subsidy", MIN(O893*('Funding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MIN($O893*(VLOOKUP(CONCATENATE($A893, 'Funding Allocation Parameters'!$I$5), 'Library Subsidy Complex'!$C$2:$J$55, 2, FALSE)), VLOOKUP(CONCATENATE($A893, 'Funding Allocation Parameters'!$I$5), 'Library Subsidy Complex'!$C$2:$J$55, 4, FALSE)), 0)))))</f>
        <v>1189</v>
      </c>
      <c r="R893" s="178">
        <f>IF('Funding Allocation Parameters'!$C$5="Basic Library Subsidy", 0, IF('Funding Allocation Parameters'!$C$5="Grant funding",MIN(O893*('Funding Allocation Parameters'!$E$5), 'Funding Allocation Parameters'!$G$5), IF('Funding Allocation Parameters'!$C$5="Other author funding", 0, IF('Funding Allocation Parameters'!$C$5="Any discretionary funds (grants if available, other if no grants)", MIN(O893*('Funding Allocation Parameters'!$E$5), 'Funding Allocation Parameters'!$G$5), IF('Funding Allocation Parameters'!$C$5="Complex Library Subsidy", 0, 0)))))</f>
        <v>0</v>
      </c>
      <c r="S893" s="178">
        <f>IF('Funding Allocation Parameters'!$C$5="Basic Library Subsidy", 0, IF('Funding Allocation Parameters'!$C$5="Grant funding", 0, IF('Funding Allocation Parameters'!$C$5="Other author funding",  MIN(O893*('Funding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3" s="178">
        <f>IF('Funding Allocation Parameters'!$C$5="Basic Library Subsidy", MIN(O893*('Funding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MIN($O893*(VLOOKUP(CONCATENATE($A893, 'Funding Allocation Parameters'!$I$5), 'Library Subsidy Complex'!$C$2:$J$55, 6, FALSE)), VLOOKUP(CONCATENATE($A893, 'Funding Allocation Parameters'!$I$5), 'Library Subsidy Complex'!$C$2:$J$55, 8, FALSE)), 0)))))</f>
        <v>1189</v>
      </c>
      <c r="U893" s="178">
        <f>IF('Funding Allocation Parameters'!$C$5="Basic Library Subsidy", 0, IF('Funding Allocation Parameters'!$C$5="Grant funding", 0, IF('Funding Allocation Parameters'!$C$5="Other author funding",  MIN(O893*('Funding Allocation Parameters'!$E$5), 'Funding Allocation Parameters'!$G$5), IF('Funding Allocation Parameters'!$C$5="Any discretionary funds (grants if available, other if no grants)", MIN(O893*('Funding Allocation Parameters'!$E$5), 'Funding Allocation Parameters'!$G$5), IF('Funding Allocation Parameters'!$C$5="Complex Library Subsidy", 0, 0)))))</f>
        <v>0</v>
      </c>
      <c r="V893" s="177">
        <f t="shared" si="407"/>
        <v>762.43020000000001</v>
      </c>
      <c r="W893" s="177">
        <f t="shared" si="408"/>
        <v>762.43020000000001</v>
      </c>
      <c r="X893" s="179">
        <f>IF('Funding Allocation Parameters'!$C$6="Basic Library Subsidy", MIN(V893*'Funding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MIN(V893*VLOOKUP(CONCATENATE($A893, 'Funding Allocation Parameters'!$I$6), 'Library Subsidy Complex'!$C$2:$J$55, 2, FALSE), VLOOKUP(CONCATENATE($A893, 'Funding Allocation Parameters'!$I$6), 'Library Subsidy Complex'!$C$2:$J$55, 4, FALSE)), 0)))))</f>
        <v>0</v>
      </c>
      <c r="Y893" s="179">
        <f>IF('Funding Allocation Parameters'!$C$6="Basic Library Subsidy", 0, IF('Funding Allocation Parameters'!$C$6="Grant funding",MIN(V893*'Funding Allocation Parameters'!$E$6, 'Funding Allocation Parameters'!$G$6), IF('Funding Allocation Parameters'!$C$6="Other author funding", 0, IF('Funding Allocation Parameters'!$C$6="Any discretionary funds (grants if available, other if no grants)", MIN(V893*'Funding Allocation Parameters'!$E$6, 'Funding Allocation Parameters'!$G$6), IF('Funding Allocation Parameters'!$C$6="Complex Library Subsidy", 0, 0)))))</f>
        <v>762.43020000000001</v>
      </c>
      <c r="Z893" s="179">
        <f>IF('Funding Allocation Parameters'!$C$6="Basic Library Subsidy", 0, IF('Funding Allocation Parameters'!$C$6="Grant funding", 0, IF('Funding Allocation Parameters'!$C$6="Other author funding",  MIN(V893*'Funding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3" s="179">
        <f>IF('Funding Allocation Parameters'!$C$6="Basic Library Subsidy", MIN(W893*'Funding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MIN(W893*VLOOKUP(CONCATENATE($A893, 'Funding Allocation Parameters'!$I$6), 'Library Subsidy Complex'!$C$2:$J$55, 6, FALSE), VLOOKUP(CONCATENATE($A893, 'Funding Allocation Parameters'!$I$6), 'Library Subsidy Complex'!$C$2:$J$55, 8, FALSE)), 0)))))</f>
        <v>0</v>
      </c>
      <c r="AB893" s="179">
        <f>IF('Funding Allocation Parameters'!$C$6="Basic Library Subsidy", 0, IF('Funding Allocation Parameters'!$C$6="Grant funding", 0, IF('Funding Allocation Parameters'!$C$6="Other author funding",  MIN(W893*'Funding Allocation Parameters'!$E$6, 'Funding Allocation Parameters'!$G$6), IF('Funding Allocation Parameters'!$C$6="Any discretionary funds (grants if available, other if no grants)", MIN(W893*'Funding Allocation Parameters'!$E$6, 'Funding Allocation Parameters'!$G$6), IF('Funding Allocation Parameters'!$C$6="Complex Library Subsidy", 0, 0)))))</f>
        <v>762.43020000000001</v>
      </c>
      <c r="AC893" s="177">
        <f t="shared" si="409"/>
        <v>0</v>
      </c>
      <c r="AD893" s="177">
        <f t="shared" si="410"/>
        <v>0</v>
      </c>
      <c r="AE893" s="180">
        <f>IF('Funding Allocation Parameters'!$C$7="Basic Library Subsidy", MIN(AC893*'Funding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MIN(AC893*VLOOKUP(CONCATENATE($A893, 'Funding Allocation Parameters'!$I$7), 'Library Subsidy Complex'!$C$2:$J$55, 2, FALSE), VLOOKUP(CONCATENATE($A893, 'Funding Allocation Parameters'!$I$7), 'Library Subsidy Complex'!$C$2:$J$55, 4, FALSE)), 0)))))</f>
        <v>0</v>
      </c>
      <c r="AF893" s="180">
        <f>IF('Funding Allocation Parameters'!$C$7="Basic Library Subsidy", 0, IF('Funding Allocation Parameters'!$C$7="Grant funding",MIN(AC893*'Funding Allocation Parameters'!$E$7, 'Funding Allocation Parameters'!$G$7), IF('Funding Allocation Parameters'!$C$7="Other author funding", 0, IF('Funding Allocation Parameters'!$C$7="Any discretionary funds (grants if available, other if no grants)", MIN(AC893*'Funding Allocation Parameters'!$E$7, 'Funding Allocation Parameters'!$G$7), IF('Funding Allocation Parameters'!$C$7="Complex Library Subsidy", 0, 0)))))</f>
        <v>0</v>
      </c>
      <c r="AG893" s="180">
        <f>IF('Funding Allocation Parameters'!$C$7="Basic Library Subsidy", 0, IF('Funding Allocation Parameters'!$C$7="Grant funding", 0, IF('Funding Allocation Parameters'!$C$7="Other author funding",  MIN(AC893*'Funding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3" s="180">
        <f>IF('Funding Allocation Parameters'!$C$7="Basic Library Subsidy", MIN(AD893*'Funding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MIN(AD893*VLOOKUP(CONCATENATE($A893, 'Funding Allocation Parameters'!$I$7), 'Library Subsidy Complex'!$C$2:$J$55, 6, FALSE), VLOOKUP(CONCATENATE($A893, 'Funding Allocation Parameters'!$I$7), 'Library Subsidy Complex'!$C$2:$J$55, 8, FALSE)), 0)))))</f>
        <v>0</v>
      </c>
      <c r="AI893" s="180">
        <f>IF('Funding Allocation Parameters'!$C$7="Basic Library Subsidy", 0, IF('Funding Allocation Parameters'!$C$7="Grant funding", 0, IF('Funding Allocation Parameters'!$C$7="Other author funding",  MIN(AD893*'Funding Allocation Parameters'!$E$7, 'Funding Allocation Parameters'!$G$7), IF('Funding Allocation Parameters'!$C$7="Any discretionary funds (grants if available, other if no grants)", MIN(AD893*'Funding Allocation Parameters'!$E$7, 'Funding Allocation Parameters'!$G$7), IF('Funding Allocation Parameters'!$C$7="Complex Library Subsidy", 0, 0)))))</f>
        <v>0</v>
      </c>
      <c r="AJ893" s="177">
        <f t="shared" si="411"/>
        <v>0</v>
      </c>
      <c r="AK893" s="177">
        <f t="shared" si="412"/>
        <v>0</v>
      </c>
      <c r="AL893" s="181">
        <f>IF('Funding Allocation Parameters'!$C$8="Basic Library Subsidy", MIN(AJ893*'Funding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MIN(AJ893*VLOOKUP(CONCATENATE($A893, 'Funding Allocation Parameters'!$I$8), 'Library Subsidy Complex'!$C$2:$J$55, 2, FALSE), VLOOKUP(CONCATENATE($A893, 'Funding Allocation Parameters'!$I$8), 'Library Subsidy Complex'!$C$2:$J$55, 4, FALSE)), 0)))))</f>
        <v>0</v>
      </c>
      <c r="AM893" s="181">
        <f>IF('Funding Allocation Parameters'!$C$8="Basic Library Subsidy", 0, IF('Funding Allocation Parameters'!$C$8="Grant funding",MIN(AJ893*'Funding Allocation Parameters'!$E$8, 'Funding Allocation Parameters'!$G$8), IF('Funding Allocation Parameters'!$C$8="Other author funding", 0, IF('Funding Allocation Parameters'!$C$8="Any discretionary funds (grants if available, other if no grants)", MIN(AJ893*'Funding Allocation Parameters'!$E$8, 'Funding Allocation Parameters'!$G$8), IF('Funding Allocation Parameters'!$C$8="Complex Library Subsidy", 0, 0)))))</f>
        <v>0</v>
      </c>
      <c r="AN893" s="181">
        <f>IF('Funding Allocation Parameters'!$C$8="Basic Library Subsidy", 0, IF('Funding Allocation Parameters'!$C$8="Grant funding", 0, IF('Funding Allocation Parameters'!$C$8="Other author funding",  MIN(AJ893*'Funding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3" s="181">
        <f>IF('Funding Allocation Parameters'!$C$8="Basic Library Subsidy", MIN(AK893*'Funding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MIN(AK893*VLOOKUP(CONCATENATE($A893, 'Funding Allocation Parameters'!$I$8), 'Library Subsidy Complex'!$C$2:$J$55, 6, FALSE), VLOOKUP(CONCATENATE($A893, 'Funding Allocation Parameters'!$I$8), 'Library Subsidy Complex'!$C$2:$J$55, 8, FALSE)), 0)))))</f>
        <v>0</v>
      </c>
      <c r="AP893" s="181">
        <f>IF('Funding Allocation Parameters'!$C$8="Basic Library Subsidy", 0, IF('Funding Allocation Parameters'!$C$8="Grant funding", 0, IF('Funding Allocation Parameters'!$C$8="Other author funding",  MIN(AK893*'Funding Allocation Parameters'!$E$8, 'Funding Allocation Parameters'!$G$8), IF('Funding Allocation Parameters'!$C$8="Any discretionary funds (grants if available, other if no grants)", MIN(AK893*'Funding Allocation Parameters'!$E$8, 'Funding Allocation Parameters'!$G$8), IF('Funding Allocation Parameters'!$C$8="Complex Library Subsidy", 0, 0)))))</f>
        <v>0</v>
      </c>
      <c r="AQ893" s="177">
        <f t="shared" si="413"/>
        <v>0</v>
      </c>
      <c r="AR893" s="177">
        <f t="shared" si="414"/>
        <v>0</v>
      </c>
      <c r="AS893" s="182">
        <f t="shared" si="415"/>
        <v>1189</v>
      </c>
      <c r="AT893" s="182">
        <f t="shared" si="416"/>
        <v>762.43020000000001</v>
      </c>
      <c r="AU893" s="182">
        <f t="shared" si="417"/>
        <v>0</v>
      </c>
      <c r="AV893" s="182">
        <f t="shared" si="418"/>
        <v>1189</v>
      </c>
      <c r="AW893" s="182">
        <f t="shared" si="419"/>
        <v>762.43020000000001</v>
      </c>
      <c r="AX893" s="183">
        <f t="shared" si="420"/>
        <v>1189</v>
      </c>
      <c r="AY893" s="183">
        <f t="shared" si="421"/>
        <v>762.43020000000001</v>
      </c>
      <c r="AZ893" s="183">
        <f t="shared" si="422"/>
        <v>0</v>
      </c>
      <c r="BA893" s="183">
        <f t="shared" si="423"/>
        <v>0</v>
      </c>
      <c r="BB893" s="183">
        <f t="shared" si="424"/>
        <v>0</v>
      </c>
      <c r="BC893" s="184">
        <f t="shared" si="425"/>
        <v>1189</v>
      </c>
      <c r="BD893" s="184">
        <f t="shared" si="426"/>
        <v>0</v>
      </c>
      <c r="BE893" s="184">
        <f t="shared" si="427"/>
        <v>762.43020000000001</v>
      </c>
      <c r="BF893" s="184">
        <f t="shared" si="428"/>
        <v>0</v>
      </c>
      <c r="BG893" s="102">
        <f t="shared" si="429"/>
        <v>0</v>
      </c>
      <c r="BH893" s="102">
        <f t="shared" si="430"/>
        <v>0</v>
      </c>
      <c r="BI893" s="102">
        <f t="shared" si="431"/>
        <v>0</v>
      </c>
      <c r="BJ893" s="102">
        <f t="shared" si="432"/>
        <v>1</v>
      </c>
      <c r="BK893" s="102">
        <f t="shared" si="433"/>
        <v>0</v>
      </c>
      <c r="BL893" s="102">
        <f t="shared" si="434"/>
        <v>0</v>
      </c>
      <c r="BN893" s="102"/>
    </row>
    <row r="894" spans="1:66" x14ac:dyDescent="0.25">
      <c r="A894" s="102" t="s">
        <v>17</v>
      </c>
      <c r="B894" s="102" t="s">
        <v>8</v>
      </c>
      <c r="C894" s="102" t="s">
        <v>8</v>
      </c>
      <c r="D894" s="102" t="s">
        <v>27</v>
      </c>
      <c r="E894" s="102" t="s">
        <v>746</v>
      </c>
      <c r="F894" s="102" t="s">
        <v>1630</v>
      </c>
      <c r="G894" s="102">
        <v>2.1110000000000002</v>
      </c>
      <c r="H894" s="102">
        <v>1</v>
      </c>
      <c r="I894" s="102">
        <v>1</v>
      </c>
      <c r="J894" s="167">
        <f>IFERROR(H894*VLOOKUP(A894, 'Advanced Parameters'!$B$7:$G$20, 6, FALSE)*VLOOKUP(A894, 'Growth Parameters'!$B$6:$H$19, 6, FALSE), 0)</f>
        <v>1</v>
      </c>
      <c r="K894" s="167">
        <f>IFERROR(IF('Advanced Parameters'!$C$5="n",'Raw Data'!I894*VLOOKUP(A894,'Advanced Parameters'!$B$7:$G$20,6,FALSE),J894*VLOOKUP(A894,'Advanced Parameters'!$B$7:$G$20,2,FALSE))*VLOOKUP(A894, 'Growth Parameters'!$B$6:$H$19, 6, FALSE), 0)</f>
        <v>1</v>
      </c>
      <c r="L894" s="167">
        <f t="shared" si="435"/>
        <v>0</v>
      </c>
      <c r="M894" s="168">
        <f>IFERROR(IF(G894="NA","NA",IF(G894&gt;'APC Parameters'!$K$6+VLOOKUP('Raw Data'!A894, 'APC Parameters'!$H$7:$L$20, 4, FALSE), 'APC Parameters'!$L$6+VLOOKUP('Raw Data'!A894, 'APC Parameters'!$H$7:$L$20, 5, FALSE), G894*('APC Parameters'!$J$6+VLOOKUP('Raw Data'!A894, 'APC Parameters'!$H$7:$L$20, 3, FALSE))+'APC Parameters'!$I$6+VLOOKUP('Raw Data'!A894, 'APC Parameters'!$H$7:$L$20, 2, FALSE))), 0)</f>
        <v>2645.2233999999999</v>
      </c>
      <c r="N894" s="168">
        <f t="shared" si="405"/>
        <v>2645.2233999999999</v>
      </c>
      <c r="O894" s="168">
        <f>IFERROR(IF(M894="NA",VLOOKUP(D894,'Internal Calculations'!$B$10:$C$11,2,FALSE), M894)*VLOOKUP(A894, 'Growth Parameters'!$B$6:$H$19, 7, FALSE), 0)</f>
        <v>2645.2233999999999</v>
      </c>
      <c r="P894" s="177">
        <f t="shared" si="406"/>
        <v>2645.2233999999999</v>
      </c>
      <c r="Q894" s="178">
        <f>IF('Funding Allocation Parameters'!$C$5="Basic Library Subsidy", MIN(O894*('Funding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MIN($O894*(VLOOKUP(CONCATENATE($A894, 'Funding Allocation Parameters'!$I$5), 'Library Subsidy Complex'!$C$2:$J$55, 2, FALSE)), VLOOKUP(CONCATENATE($A894, 'Funding Allocation Parameters'!$I$5), 'Library Subsidy Complex'!$C$2:$J$55, 4, FALSE)), 0)))))</f>
        <v>1189</v>
      </c>
      <c r="R894" s="178">
        <f>IF('Funding Allocation Parameters'!$C$5="Basic Library Subsidy", 0, IF('Funding Allocation Parameters'!$C$5="Grant funding",MIN(O894*('Funding Allocation Parameters'!$E$5), 'Funding Allocation Parameters'!$G$5), IF('Funding Allocation Parameters'!$C$5="Other author funding", 0, IF('Funding Allocation Parameters'!$C$5="Any discretionary funds (grants if available, other if no grants)", MIN(O894*('Funding Allocation Parameters'!$E$5), 'Funding Allocation Parameters'!$G$5), IF('Funding Allocation Parameters'!$C$5="Complex Library Subsidy", 0, 0)))))</f>
        <v>0</v>
      </c>
      <c r="S894" s="178">
        <f>IF('Funding Allocation Parameters'!$C$5="Basic Library Subsidy", 0, IF('Funding Allocation Parameters'!$C$5="Grant funding", 0, IF('Funding Allocation Parameters'!$C$5="Other author funding",  MIN(O894*('Funding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4" s="178">
        <f>IF('Funding Allocation Parameters'!$C$5="Basic Library Subsidy", MIN(O894*('Funding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MIN($O894*(VLOOKUP(CONCATENATE($A894, 'Funding Allocation Parameters'!$I$5), 'Library Subsidy Complex'!$C$2:$J$55, 6, FALSE)), VLOOKUP(CONCATENATE($A894, 'Funding Allocation Parameters'!$I$5), 'Library Subsidy Complex'!$C$2:$J$55, 8, FALSE)), 0)))))</f>
        <v>1189</v>
      </c>
      <c r="U894" s="178">
        <f>IF('Funding Allocation Parameters'!$C$5="Basic Library Subsidy", 0, IF('Funding Allocation Parameters'!$C$5="Grant funding", 0, IF('Funding Allocation Parameters'!$C$5="Other author funding",  MIN(O894*('Funding Allocation Parameters'!$E$5), 'Funding Allocation Parameters'!$G$5), IF('Funding Allocation Parameters'!$C$5="Any discretionary funds (grants if available, other if no grants)", MIN(O894*('Funding Allocation Parameters'!$E$5), 'Funding Allocation Parameters'!$G$5), IF('Funding Allocation Parameters'!$C$5="Complex Library Subsidy", 0, 0)))))</f>
        <v>0</v>
      </c>
      <c r="V894" s="177">
        <f t="shared" si="407"/>
        <v>1456.2233999999999</v>
      </c>
      <c r="W894" s="177">
        <f t="shared" si="408"/>
        <v>1456.2233999999999</v>
      </c>
      <c r="X894" s="179">
        <f>IF('Funding Allocation Parameters'!$C$6="Basic Library Subsidy", MIN(V894*'Funding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MIN(V894*VLOOKUP(CONCATENATE($A894, 'Funding Allocation Parameters'!$I$6), 'Library Subsidy Complex'!$C$2:$J$55, 2, FALSE), VLOOKUP(CONCATENATE($A894, 'Funding Allocation Parameters'!$I$6), 'Library Subsidy Complex'!$C$2:$J$55, 4, FALSE)), 0)))))</f>
        <v>0</v>
      </c>
      <c r="Y894" s="179">
        <f>IF('Funding Allocation Parameters'!$C$6="Basic Library Subsidy", 0, IF('Funding Allocation Parameters'!$C$6="Grant funding",MIN(V894*'Funding Allocation Parameters'!$E$6, 'Funding Allocation Parameters'!$G$6), IF('Funding Allocation Parameters'!$C$6="Other author funding", 0, IF('Funding Allocation Parameters'!$C$6="Any discretionary funds (grants if available, other if no grants)", MIN(V894*'Funding Allocation Parameters'!$E$6, 'Funding Allocation Parameters'!$G$6), IF('Funding Allocation Parameters'!$C$6="Complex Library Subsidy", 0, 0)))))</f>
        <v>1456.2233999999999</v>
      </c>
      <c r="Z894" s="179">
        <f>IF('Funding Allocation Parameters'!$C$6="Basic Library Subsidy", 0, IF('Funding Allocation Parameters'!$C$6="Grant funding", 0, IF('Funding Allocation Parameters'!$C$6="Other author funding",  MIN(V894*'Funding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4" s="179">
        <f>IF('Funding Allocation Parameters'!$C$6="Basic Library Subsidy", MIN(W894*'Funding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MIN(W894*VLOOKUP(CONCATENATE($A894, 'Funding Allocation Parameters'!$I$6), 'Library Subsidy Complex'!$C$2:$J$55, 6, FALSE), VLOOKUP(CONCATENATE($A894, 'Funding Allocation Parameters'!$I$6), 'Library Subsidy Complex'!$C$2:$J$55, 8, FALSE)), 0)))))</f>
        <v>0</v>
      </c>
      <c r="AB894" s="179">
        <f>IF('Funding Allocation Parameters'!$C$6="Basic Library Subsidy", 0, IF('Funding Allocation Parameters'!$C$6="Grant funding", 0, IF('Funding Allocation Parameters'!$C$6="Other author funding",  MIN(W894*'Funding Allocation Parameters'!$E$6, 'Funding Allocation Parameters'!$G$6), IF('Funding Allocation Parameters'!$C$6="Any discretionary funds (grants if available, other if no grants)", MIN(W894*'Funding Allocation Parameters'!$E$6, 'Funding Allocation Parameters'!$G$6), IF('Funding Allocation Parameters'!$C$6="Complex Library Subsidy", 0, 0)))))</f>
        <v>1456.2233999999999</v>
      </c>
      <c r="AC894" s="177">
        <f t="shared" si="409"/>
        <v>0</v>
      </c>
      <c r="AD894" s="177">
        <f t="shared" si="410"/>
        <v>0</v>
      </c>
      <c r="AE894" s="180">
        <f>IF('Funding Allocation Parameters'!$C$7="Basic Library Subsidy", MIN(AC894*'Funding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MIN(AC894*VLOOKUP(CONCATENATE($A894, 'Funding Allocation Parameters'!$I$7), 'Library Subsidy Complex'!$C$2:$J$55, 2, FALSE), VLOOKUP(CONCATENATE($A894, 'Funding Allocation Parameters'!$I$7), 'Library Subsidy Complex'!$C$2:$J$55, 4, FALSE)), 0)))))</f>
        <v>0</v>
      </c>
      <c r="AF894" s="180">
        <f>IF('Funding Allocation Parameters'!$C$7="Basic Library Subsidy", 0, IF('Funding Allocation Parameters'!$C$7="Grant funding",MIN(AC894*'Funding Allocation Parameters'!$E$7, 'Funding Allocation Parameters'!$G$7), IF('Funding Allocation Parameters'!$C$7="Other author funding", 0, IF('Funding Allocation Parameters'!$C$7="Any discretionary funds (grants if available, other if no grants)", MIN(AC894*'Funding Allocation Parameters'!$E$7, 'Funding Allocation Parameters'!$G$7), IF('Funding Allocation Parameters'!$C$7="Complex Library Subsidy", 0, 0)))))</f>
        <v>0</v>
      </c>
      <c r="AG894" s="180">
        <f>IF('Funding Allocation Parameters'!$C$7="Basic Library Subsidy", 0, IF('Funding Allocation Parameters'!$C$7="Grant funding", 0, IF('Funding Allocation Parameters'!$C$7="Other author funding",  MIN(AC894*'Funding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4" s="180">
        <f>IF('Funding Allocation Parameters'!$C$7="Basic Library Subsidy", MIN(AD894*'Funding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MIN(AD894*VLOOKUP(CONCATENATE($A894, 'Funding Allocation Parameters'!$I$7), 'Library Subsidy Complex'!$C$2:$J$55, 6, FALSE), VLOOKUP(CONCATENATE($A894, 'Funding Allocation Parameters'!$I$7), 'Library Subsidy Complex'!$C$2:$J$55, 8, FALSE)), 0)))))</f>
        <v>0</v>
      </c>
      <c r="AI894" s="180">
        <f>IF('Funding Allocation Parameters'!$C$7="Basic Library Subsidy", 0, IF('Funding Allocation Parameters'!$C$7="Grant funding", 0, IF('Funding Allocation Parameters'!$C$7="Other author funding",  MIN(AD894*'Funding Allocation Parameters'!$E$7, 'Funding Allocation Parameters'!$G$7), IF('Funding Allocation Parameters'!$C$7="Any discretionary funds (grants if available, other if no grants)", MIN(AD894*'Funding Allocation Parameters'!$E$7, 'Funding Allocation Parameters'!$G$7), IF('Funding Allocation Parameters'!$C$7="Complex Library Subsidy", 0, 0)))))</f>
        <v>0</v>
      </c>
      <c r="AJ894" s="177">
        <f t="shared" si="411"/>
        <v>0</v>
      </c>
      <c r="AK894" s="177">
        <f t="shared" si="412"/>
        <v>0</v>
      </c>
      <c r="AL894" s="181">
        <f>IF('Funding Allocation Parameters'!$C$8="Basic Library Subsidy", MIN(AJ894*'Funding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MIN(AJ894*VLOOKUP(CONCATENATE($A894, 'Funding Allocation Parameters'!$I$8), 'Library Subsidy Complex'!$C$2:$J$55, 2, FALSE), VLOOKUP(CONCATENATE($A894, 'Funding Allocation Parameters'!$I$8), 'Library Subsidy Complex'!$C$2:$J$55, 4, FALSE)), 0)))))</f>
        <v>0</v>
      </c>
      <c r="AM894" s="181">
        <f>IF('Funding Allocation Parameters'!$C$8="Basic Library Subsidy", 0, IF('Funding Allocation Parameters'!$C$8="Grant funding",MIN(AJ894*'Funding Allocation Parameters'!$E$8, 'Funding Allocation Parameters'!$G$8), IF('Funding Allocation Parameters'!$C$8="Other author funding", 0, IF('Funding Allocation Parameters'!$C$8="Any discretionary funds (grants if available, other if no grants)", MIN(AJ894*'Funding Allocation Parameters'!$E$8, 'Funding Allocation Parameters'!$G$8), IF('Funding Allocation Parameters'!$C$8="Complex Library Subsidy", 0, 0)))))</f>
        <v>0</v>
      </c>
      <c r="AN894" s="181">
        <f>IF('Funding Allocation Parameters'!$C$8="Basic Library Subsidy", 0, IF('Funding Allocation Parameters'!$C$8="Grant funding", 0, IF('Funding Allocation Parameters'!$C$8="Other author funding",  MIN(AJ894*'Funding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4" s="181">
        <f>IF('Funding Allocation Parameters'!$C$8="Basic Library Subsidy", MIN(AK894*'Funding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MIN(AK894*VLOOKUP(CONCATENATE($A894, 'Funding Allocation Parameters'!$I$8), 'Library Subsidy Complex'!$C$2:$J$55, 6, FALSE), VLOOKUP(CONCATENATE($A894, 'Funding Allocation Parameters'!$I$8), 'Library Subsidy Complex'!$C$2:$J$55, 8, FALSE)), 0)))))</f>
        <v>0</v>
      </c>
      <c r="AP894" s="181">
        <f>IF('Funding Allocation Parameters'!$C$8="Basic Library Subsidy", 0, IF('Funding Allocation Parameters'!$C$8="Grant funding", 0, IF('Funding Allocation Parameters'!$C$8="Other author funding",  MIN(AK894*'Funding Allocation Parameters'!$E$8, 'Funding Allocation Parameters'!$G$8), IF('Funding Allocation Parameters'!$C$8="Any discretionary funds (grants if available, other if no grants)", MIN(AK894*'Funding Allocation Parameters'!$E$8, 'Funding Allocation Parameters'!$G$8), IF('Funding Allocation Parameters'!$C$8="Complex Library Subsidy", 0, 0)))))</f>
        <v>0</v>
      </c>
      <c r="AQ894" s="177">
        <f t="shared" si="413"/>
        <v>0</v>
      </c>
      <c r="AR894" s="177">
        <f t="shared" si="414"/>
        <v>0</v>
      </c>
      <c r="AS894" s="182">
        <f t="shared" si="415"/>
        <v>1189</v>
      </c>
      <c r="AT894" s="182">
        <f t="shared" si="416"/>
        <v>1456.2233999999999</v>
      </c>
      <c r="AU894" s="182">
        <f t="shared" si="417"/>
        <v>0</v>
      </c>
      <c r="AV894" s="182">
        <f t="shared" si="418"/>
        <v>1189</v>
      </c>
      <c r="AW894" s="182">
        <f t="shared" si="419"/>
        <v>1456.2233999999999</v>
      </c>
      <c r="AX894" s="183">
        <f t="shared" si="420"/>
        <v>1189</v>
      </c>
      <c r="AY894" s="183">
        <f t="shared" si="421"/>
        <v>1456.2233999999999</v>
      </c>
      <c r="AZ894" s="183">
        <f t="shared" si="422"/>
        <v>0</v>
      </c>
      <c r="BA894" s="183">
        <f t="shared" si="423"/>
        <v>0</v>
      </c>
      <c r="BB894" s="183">
        <f t="shared" si="424"/>
        <v>0</v>
      </c>
      <c r="BC894" s="184">
        <f t="shared" si="425"/>
        <v>1189</v>
      </c>
      <c r="BD894" s="184">
        <f t="shared" si="426"/>
        <v>0</v>
      </c>
      <c r="BE894" s="184">
        <f t="shared" si="427"/>
        <v>1456.2233999999999</v>
      </c>
      <c r="BF894" s="184">
        <f t="shared" si="428"/>
        <v>0</v>
      </c>
      <c r="BG894" s="102">
        <f t="shared" si="429"/>
        <v>0</v>
      </c>
      <c r="BH894" s="102">
        <f t="shared" si="430"/>
        <v>0</v>
      </c>
      <c r="BI894" s="102">
        <f t="shared" si="431"/>
        <v>0</v>
      </c>
      <c r="BJ894" s="102">
        <f t="shared" si="432"/>
        <v>1</v>
      </c>
      <c r="BK894" s="102">
        <f t="shared" si="433"/>
        <v>0</v>
      </c>
      <c r="BL894" s="102">
        <f t="shared" si="434"/>
        <v>0</v>
      </c>
      <c r="BN894" s="102"/>
    </row>
    <row r="895" spans="1:66" x14ac:dyDescent="0.25">
      <c r="A895" s="102" t="s">
        <v>13</v>
      </c>
      <c r="B895" s="102" t="s">
        <v>8</v>
      </c>
      <c r="C895" s="102" t="s">
        <v>8</v>
      </c>
      <c r="D895" s="102" t="s">
        <v>27</v>
      </c>
      <c r="E895" s="102" t="s">
        <v>538</v>
      </c>
      <c r="F895" s="102" t="s">
        <v>1631</v>
      </c>
      <c r="G895" s="102">
        <v>3.3580000000000001</v>
      </c>
      <c r="H895" s="102">
        <v>1</v>
      </c>
      <c r="I895" s="102">
        <v>1</v>
      </c>
      <c r="J895" s="167">
        <f>IFERROR(H895*VLOOKUP(A895, 'Advanced Parameters'!$B$7:$G$20, 6, FALSE)*VLOOKUP(A895, 'Growth Parameters'!$B$6:$H$19, 6, FALSE), 0)</f>
        <v>1</v>
      </c>
      <c r="K895" s="167">
        <f>IFERROR(IF('Advanced Parameters'!$C$5="n",'Raw Data'!I895*VLOOKUP(A895,'Advanced Parameters'!$B$7:$G$20,6,FALSE),J895*VLOOKUP(A895,'Advanced Parameters'!$B$7:$G$20,2,FALSE))*VLOOKUP(A895, 'Growth Parameters'!$B$6:$H$19, 6, FALSE), 0)</f>
        <v>1</v>
      </c>
      <c r="L895" s="167">
        <f t="shared" si="435"/>
        <v>0</v>
      </c>
      <c r="M895" s="168">
        <f>IFERROR(IF(G895="NA","NA",IF(G895&gt;'APC Parameters'!$K$6+VLOOKUP('Raw Data'!A895, 'APC Parameters'!$H$7:$L$20, 4, FALSE), 'APC Parameters'!$L$6+VLOOKUP('Raw Data'!A895, 'APC Parameters'!$H$7:$L$20, 5, FALSE), G895*('APC Parameters'!$J$6+VLOOKUP('Raw Data'!A895, 'APC Parameters'!$H$7:$L$20, 3, FALSE))+'APC Parameters'!$I$6+VLOOKUP('Raw Data'!A895, 'APC Parameters'!$H$7:$L$20, 2, FALSE))), 0)</f>
        <v>5000</v>
      </c>
      <c r="N895" s="168">
        <f t="shared" si="405"/>
        <v>5000</v>
      </c>
      <c r="O895" s="168">
        <f>IFERROR(IF(M895="NA",VLOOKUP(D895,'Internal Calculations'!$B$10:$C$11,2,FALSE), M895)*VLOOKUP(A895, 'Growth Parameters'!$B$6:$H$19, 7, FALSE), 0)</f>
        <v>5000</v>
      </c>
      <c r="P895" s="177">
        <f t="shared" si="406"/>
        <v>5000</v>
      </c>
      <c r="Q895" s="178">
        <f>IF('Funding Allocation Parameters'!$C$5="Basic Library Subsidy", MIN(O895*('Funding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MIN($O895*(VLOOKUP(CONCATENATE($A895, 'Funding Allocation Parameters'!$I$5), 'Library Subsidy Complex'!$C$2:$J$55, 2, FALSE)), VLOOKUP(CONCATENATE($A895, 'Funding Allocation Parameters'!$I$5), 'Library Subsidy Complex'!$C$2:$J$55, 4, FALSE)), 0)))))</f>
        <v>1189</v>
      </c>
      <c r="R895" s="178">
        <f>IF('Funding Allocation Parameters'!$C$5="Basic Library Subsidy", 0, IF('Funding Allocation Parameters'!$C$5="Grant funding",MIN(O895*('Funding Allocation Parameters'!$E$5), 'Funding Allocation Parameters'!$G$5), IF('Funding Allocation Parameters'!$C$5="Other author funding", 0, IF('Funding Allocation Parameters'!$C$5="Any discretionary funds (grants if available, other if no grants)", MIN(O895*('Funding Allocation Parameters'!$E$5), 'Funding Allocation Parameters'!$G$5), IF('Funding Allocation Parameters'!$C$5="Complex Library Subsidy", 0, 0)))))</f>
        <v>0</v>
      </c>
      <c r="S895" s="178">
        <f>IF('Funding Allocation Parameters'!$C$5="Basic Library Subsidy", 0, IF('Funding Allocation Parameters'!$C$5="Grant funding", 0, IF('Funding Allocation Parameters'!$C$5="Other author funding",  MIN(O895*('Funding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5" s="178">
        <f>IF('Funding Allocation Parameters'!$C$5="Basic Library Subsidy", MIN(O895*('Funding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MIN($O895*(VLOOKUP(CONCATENATE($A895, 'Funding Allocation Parameters'!$I$5), 'Library Subsidy Complex'!$C$2:$J$55, 6, FALSE)), VLOOKUP(CONCATENATE($A895, 'Funding Allocation Parameters'!$I$5), 'Library Subsidy Complex'!$C$2:$J$55, 8, FALSE)), 0)))))</f>
        <v>1189</v>
      </c>
      <c r="U895" s="178">
        <f>IF('Funding Allocation Parameters'!$C$5="Basic Library Subsidy", 0, IF('Funding Allocation Parameters'!$C$5="Grant funding", 0, IF('Funding Allocation Parameters'!$C$5="Other author funding",  MIN(O895*('Funding Allocation Parameters'!$E$5), 'Funding Allocation Parameters'!$G$5), IF('Funding Allocation Parameters'!$C$5="Any discretionary funds (grants if available, other if no grants)", MIN(O895*('Funding Allocation Parameters'!$E$5), 'Funding Allocation Parameters'!$G$5), IF('Funding Allocation Parameters'!$C$5="Complex Library Subsidy", 0, 0)))))</f>
        <v>0</v>
      </c>
      <c r="V895" s="177">
        <f t="shared" si="407"/>
        <v>3811</v>
      </c>
      <c r="W895" s="177">
        <f t="shared" si="408"/>
        <v>3811</v>
      </c>
      <c r="X895" s="179">
        <f>IF('Funding Allocation Parameters'!$C$6="Basic Library Subsidy", MIN(V895*'Funding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MIN(V895*VLOOKUP(CONCATENATE($A895, 'Funding Allocation Parameters'!$I$6), 'Library Subsidy Complex'!$C$2:$J$55, 2, FALSE), VLOOKUP(CONCATENATE($A895, 'Funding Allocation Parameters'!$I$6), 'Library Subsidy Complex'!$C$2:$J$55, 4, FALSE)), 0)))))</f>
        <v>0</v>
      </c>
      <c r="Y895" s="179">
        <f>IF('Funding Allocation Parameters'!$C$6="Basic Library Subsidy", 0, IF('Funding Allocation Parameters'!$C$6="Grant funding",MIN(V895*'Funding Allocation Parameters'!$E$6, 'Funding Allocation Parameters'!$G$6), IF('Funding Allocation Parameters'!$C$6="Other author funding", 0, IF('Funding Allocation Parameters'!$C$6="Any discretionary funds (grants if available, other if no grants)", MIN(V895*'Funding Allocation Parameters'!$E$6, 'Funding Allocation Parameters'!$G$6), IF('Funding Allocation Parameters'!$C$6="Complex Library Subsidy", 0, 0)))))</f>
        <v>3811</v>
      </c>
      <c r="Z895" s="179">
        <f>IF('Funding Allocation Parameters'!$C$6="Basic Library Subsidy", 0, IF('Funding Allocation Parameters'!$C$6="Grant funding", 0, IF('Funding Allocation Parameters'!$C$6="Other author funding",  MIN(V895*'Funding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5" s="179">
        <f>IF('Funding Allocation Parameters'!$C$6="Basic Library Subsidy", MIN(W895*'Funding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MIN(W895*VLOOKUP(CONCATENATE($A895, 'Funding Allocation Parameters'!$I$6), 'Library Subsidy Complex'!$C$2:$J$55, 6, FALSE), VLOOKUP(CONCATENATE($A895, 'Funding Allocation Parameters'!$I$6), 'Library Subsidy Complex'!$C$2:$J$55, 8, FALSE)), 0)))))</f>
        <v>0</v>
      </c>
      <c r="AB895" s="179">
        <f>IF('Funding Allocation Parameters'!$C$6="Basic Library Subsidy", 0, IF('Funding Allocation Parameters'!$C$6="Grant funding", 0, IF('Funding Allocation Parameters'!$C$6="Other author funding",  MIN(W895*'Funding Allocation Parameters'!$E$6, 'Funding Allocation Parameters'!$G$6), IF('Funding Allocation Parameters'!$C$6="Any discretionary funds (grants if available, other if no grants)", MIN(W895*'Funding Allocation Parameters'!$E$6, 'Funding Allocation Parameters'!$G$6), IF('Funding Allocation Parameters'!$C$6="Complex Library Subsidy", 0, 0)))))</f>
        <v>3811</v>
      </c>
      <c r="AC895" s="177">
        <f t="shared" si="409"/>
        <v>0</v>
      </c>
      <c r="AD895" s="177">
        <f t="shared" si="410"/>
        <v>0</v>
      </c>
      <c r="AE895" s="180">
        <f>IF('Funding Allocation Parameters'!$C$7="Basic Library Subsidy", MIN(AC895*'Funding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MIN(AC895*VLOOKUP(CONCATENATE($A895, 'Funding Allocation Parameters'!$I$7), 'Library Subsidy Complex'!$C$2:$J$55, 2, FALSE), VLOOKUP(CONCATENATE($A895, 'Funding Allocation Parameters'!$I$7), 'Library Subsidy Complex'!$C$2:$J$55, 4, FALSE)), 0)))))</f>
        <v>0</v>
      </c>
      <c r="AF895" s="180">
        <f>IF('Funding Allocation Parameters'!$C$7="Basic Library Subsidy", 0, IF('Funding Allocation Parameters'!$C$7="Grant funding",MIN(AC895*'Funding Allocation Parameters'!$E$7, 'Funding Allocation Parameters'!$G$7), IF('Funding Allocation Parameters'!$C$7="Other author funding", 0, IF('Funding Allocation Parameters'!$C$7="Any discretionary funds (grants if available, other if no grants)", MIN(AC895*'Funding Allocation Parameters'!$E$7, 'Funding Allocation Parameters'!$G$7), IF('Funding Allocation Parameters'!$C$7="Complex Library Subsidy", 0, 0)))))</f>
        <v>0</v>
      </c>
      <c r="AG895" s="180">
        <f>IF('Funding Allocation Parameters'!$C$7="Basic Library Subsidy", 0, IF('Funding Allocation Parameters'!$C$7="Grant funding", 0, IF('Funding Allocation Parameters'!$C$7="Other author funding",  MIN(AC895*'Funding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5" s="180">
        <f>IF('Funding Allocation Parameters'!$C$7="Basic Library Subsidy", MIN(AD895*'Funding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MIN(AD895*VLOOKUP(CONCATENATE($A895, 'Funding Allocation Parameters'!$I$7), 'Library Subsidy Complex'!$C$2:$J$55, 6, FALSE), VLOOKUP(CONCATENATE($A895, 'Funding Allocation Parameters'!$I$7), 'Library Subsidy Complex'!$C$2:$J$55, 8, FALSE)), 0)))))</f>
        <v>0</v>
      </c>
      <c r="AI895" s="180">
        <f>IF('Funding Allocation Parameters'!$C$7="Basic Library Subsidy", 0, IF('Funding Allocation Parameters'!$C$7="Grant funding", 0, IF('Funding Allocation Parameters'!$C$7="Other author funding",  MIN(AD895*'Funding Allocation Parameters'!$E$7, 'Funding Allocation Parameters'!$G$7), IF('Funding Allocation Parameters'!$C$7="Any discretionary funds (grants if available, other if no grants)", MIN(AD895*'Funding Allocation Parameters'!$E$7, 'Funding Allocation Parameters'!$G$7), IF('Funding Allocation Parameters'!$C$7="Complex Library Subsidy", 0, 0)))))</f>
        <v>0</v>
      </c>
      <c r="AJ895" s="177">
        <f t="shared" si="411"/>
        <v>0</v>
      </c>
      <c r="AK895" s="177">
        <f t="shared" si="412"/>
        <v>0</v>
      </c>
      <c r="AL895" s="181">
        <f>IF('Funding Allocation Parameters'!$C$8="Basic Library Subsidy", MIN(AJ895*'Funding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MIN(AJ895*VLOOKUP(CONCATENATE($A895, 'Funding Allocation Parameters'!$I$8), 'Library Subsidy Complex'!$C$2:$J$55, 2, FALSE), VLOOKUP(CONCATENATE($A895, 'Funding Allocation Parameters'!$I$8), 'Library Subsidy Complex'!$C$2:$J$55, 4, FALSE)), 0)))))</f>
        <v>0</v>
      </c>
      <c r="AM895" s="181">
        <f>IF('Funding Allocation Parameters'!$C$8="Basic Library Subsidy", 0, IF('Funding Allocation Parameters'!$C$8="Grant funding",MIN(AJ895*'Funding Allocation Parameters'!$E$8, 'Funding Allocation Parameters'!$G$8), IF('Funding Allocation Parameters'!$C$8="Other author funding", 0, IF('Funding Allocation Parameters'!$C$8="Any discretionary funds (grants if available, other if no grants)", MIN(AJ895*'Funding Allocation Parameters'!$E$8, 'Funding Allocation Parameters'!$G$8), IF('Funding Allocation Parameters'!$C$8="Complex Library Subsidy", 0, 0)))))</f>
        <v>0</v>
      </c>
      <c r="AN895" s="181">
        <f>IF('Funding Allocation Parameters'!$C$8="Basic Library Subsidy", 0, IF('Funding Allocation Parameters'!$C$8="Grant funding", 0, IF('Funding Allocation Parameters'!$C$8="Other author funding",  MIN(AJ895*'Funding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5" s="181">
        <f>IF('Funding Allocation Parameters'!$C$8="Basic Library Subsidy", MIN(AK895*'Funding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MIN(AK895*VLOOKUP(CONCATENATE($A895, 'Funding Allocation Parameters'!$I$8), 'Library Subsidy Complex'!$C$2:$J$55, 6, FALSE), VLOOKUP(CONCATENATE($A895, 'Funding Allocation Parameters'!$I$8), 'Library Subsidy Complex'!$C$2:$J$55, 8, FALSE)), 0)))))</f>
        <v>0</v>
      </c>
      <c r="AP895" s="181">
        <f>IF('Funding Allocation Parameters'!$C$8="Basic Library Subsidy", 0, IF('Funding Allocation Parameters'!$C$8="Grant funding", 0, IF('Funding Allocation Parameters'!$C$8="Other author funding",  MIN(AK895*'Funding Allocation Parameters'!$E$8, 'Funding Allocation Parameters'!$G$8), IF('Funding Allocation Parameters'!$C$8="Any discretionary funds (grants if available, other if no grants)", MIN(AK895*'Funding Allocation Parameters'!$E$8, 'Funding Allocation Parameters'!$G$8), IF('Funding Allocation Parameters'!$C$8="Complex Library Subsidy", 0, 0)))))</f>
        <v>0</v>
      </c>
      <c r="AQ895" s="177">
        <f t="shared" si="413"/>
        <v>0</v>
      </c>
      <c r="AR895" s="177">
        <f t="shared" si="414"/>
        <v>0</v>
      </c>
      <c r="AS895" s="182">
        <f t="shared" si="415"/>
        <v>1189</v>
      </c>
      <c r="AT895" s="182">
        <f t="shared" si="416"/>
        <v>3811</v>
      </c>
      <c r="AU895" s="182">
        <f t="shared" si="417"/>
        <v>0</v>
      </c>
      <c r="AV895" s="182">
        <f t="shared" si="418"/>
        <v>1189</v>
      </c>
      <c r="AW895" s="182">
        <f t="shared" si="419"/>
        <v>3811</v>
      </c>
      <c r="AX895" s="183">
        <f t="shared" si="420"/>
        <v>1189</v>
      </c>
      <c r="AY895" s="183">
        <f t="shared" si="421"/>
        <v>3811</v>
      </c>
      <c r="AZ895" s="183">
        <f t="shared" si="422"/>
        <v>0</v>
      </c>
      <c r="BA895" s="183">
        <f t="shared" si="423"/>
        <v>0</v>
      </c>
      <c r="BB895" s="183">
        <f t="shared" si="424"/>
        <v>0</v>
      </c>
      <c r="BC895" s="184">
        <f t="shared" si="425"/>
        <v>1189</v>
      </c>
      <c r="BD895" s="184">
        <f t="shared" si="426"/>
        <v>0</v>
      </c>
      <c r="BE895" s="184">
        <f t="shared" si="427"/>
        <v>3811</v>
      </c>
      <c r="BF895" s="184">
        <f t="shared" si="428"/>
        <v>0</v>
      </c>
      <c r="BG895" s="102">
        <f t="shared" si="429"/>
        <v>0</v>
      </c>
      <c r="BH895" s="102">
        <f t="shared" si="430"/>
        <v>0</v>
      </c>
      <c r="BI895" s="102">
        <f t="shared" si="431"/>
        <v>0</v>
      </c>
      <c r="BJ895" s="102">
        <f t="shared" si="432"/>
        <v>1</v>
      </c>
      <c r="BK895" s="102">
        <f t="shared" si="433"/>
        <v>0</v>
      </c>
      <c r="BL895" s="102">
        <f t="shared" si="434"/>
        <v>0</v>
      </c>
      <c r="BN895" s="102"/>
    </row>
    <row r="896" spans="1:66" x14ac:dyDescent="0.25">
      <c r="A896" s="102" t="s">
        <v>17</v>
      </c>
      <c r="B896" s="102" t="s">
        <v>8</v>
      </c>
      <c r="C896" s="102" t="s">
        <v>8</v>
      </c>
      <c r="D896" s="102" t="s">
        <v>27</v>
      </c>
      <c r="E896" s="102" t="s">
        <v>1254</v>
      </c>
      <c r="F896" s="102" t="s">
        <v>1632</v>
      </c>
      <c r="G896" s="102">
        <v>1.2509999999999999</v>
      </c>
      <c r="H896" s="102">
        <v>1</v>
      </c>
      <c r="I896" s="102">
        <v>1</v>
      </c>
      <c r="J896" s="167">
        <f>IFERROR(H896*VLOOKUP(A896, 'Advanced Parameters'!$B$7:$G$20, 6, FALSE)*VLOOKUP(A896, 'Growth Parameters'!$B$6:$H$19, 6, FALSE), 0)</f>
        <v>1</v>
      </c>
      <c r="K896" s="167">
        <f>IFERROR(IF('Advanced Parameters'!$C$5="n",'Raw Data'!I896*VLOOKUP(A896,'Advanced Parameters'!$B$7:$G$20,6,FALSE),J896*VLOOKUP(A896,'Advanced Parameters'!$B$7:$G$20,2,FALSE))*VLOOKUP(A896, 'Growth Parameters'!$B$6:$H$19, 6, FALSE), 0)</f>
        <v>1</v>
      </c>
      <c r="L896" s="167">
        <f t="shared" si="435"/>
        <v>0</v>
      </c>
      <c r="M896" s="168">
        <f>IFERROR(IF(G896="NA","NA",IF(G896&gt;'APC Parameters'!$K$6+VLOOKUP('Raw Data'!A896, 'APC Parameters'!$H$7:$L$20, 4, FALSE), 'APC Parameters'!$L$6+VLOOKUP('Raw Data'!A896, 'APC Parameters'!$H$7:$L$20, 5, FALSE), G896*('APC Parameters'!$J$6+VLOOKUP('Raw Data'!A896, 'APC Parameters'!$H$7:$L$20, 3, FALSE))+'APC Parameters'!$I$6+VLOOKUP('Raw Data'!A896, 'APC Parameters'!$H$7:$L$20, 2, FALSE))), 0)</f>
        <v>2035.1394</v>
      </c>
      <c r="N896" s="168">
        <f t="shared" si="405"/>
        <v>2035.1394</v>
      </c>
      <c r="O896" s="168">
        <f>IFERROR(IF(M896="NA",VLOOKUP(D896,'Internal Calculations'!$B$10:$C$11,2,FALSE), M896)*VLOOKUP(A896, 'Growth Parameters'!$B$6:$H$19, 7, FALSE), 0)</f>
        <v>2035.1394</v>
      </c>
      <c r="P896" s="177">
        <f t="shared" si="406"/>
        <v>2035.1394</v>
      </c>
      <c r="Q896" s="178">
        <f>IF('Funding Allocation Parameters'!$C$5="Basic Library Subsidy", MIN(O896*('Funding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MIN($O896*(VLOOKUP(CONCATENATE($A896, 'Funding Allocation Parameters'!$I$5), 'Library Subsidy Complex'!$C$2:$J$55, 2, FALSE)), VLOOKUP(CONCATENATE($A896, 'Funding Allocation Parameters'!$I$5), 'Library Subsidy Complex'!$C$2:$J$55, 4, FALSE)), 0)))))</f>
        <v>1189</v>
      </c>
      <c r="R896" s="178">
        <f>IF('Funding Allocation Parameters'!$C$5="Basic Library Subsidy", 0, IF('Funding Allocation Parameters'!$C$5="Grant funding",MIN(O896*('Funding Allocation Parameters'!$E$5), 'Funding Allocation Parameters'!$G$5), IF('Funding Allocation Parameters'!$C$5="Other author funding", 0, IF('Funding Allocation Parameters'!$C$5="Any discretionary funds (grants if available, other if no grants)", MIN(O896*('Funding Allocation Parameters'!$E$5), 'Funding Allocation Parameters'!$G$5), IF('Funding Allocation Parameters'!$C$5="Complex Library Subsidy", 0, 0)))))</f>
        <v>0</v>
      </c>
      <c r="S896" s="178">
        <f>IF('Funding Allocation Parameters'!$C$5="Basic Library Subsidy", 0, IF('Funding Allocation Parameters'!$C$5="Grant funding", 0, IF('Funding Allocation Parameters'!$C$5="Other author funding",  MIN(O896*('Funding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6" s="178">
        <f>IF('Funding Allocation Parameters'!$C$5="Basic Library Subsidy", MIN(O896*('Funding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MIN($O896*(VLOOKUP(CONCATENATE($A896, 'Funding Allocation Parameters'!$I$5), 'Library Subsidy Complex'!$C$2:$J$55, 6, FALSE)), VLOOKUP(CONCATENATE($A896, 'Funding Allocation Parameters'!$I$5), 'Library Subsidy Complex'!$C$2:$J$55, 8, FALSE)), 0)))))</f>
        <v>1189</v>
      </c>
      <c r="U896" s="178">
        <f>IF('Funding Allocation Parameters'!$C$5="Basic Library Subsidy", 0, IF('Funding Allocation Parameters'!$C$5="Grant funding", 0, IF('Funding Allocation Parameters'!$C$5="Other author funding",  MIN(O896*('Funding Allocation Parameters'!$E$5), 'Funding Allocation Parameters'!$G$5), IF('Funding Allocation Parameters'!$C$5="Any discretionary funds (grants if available, other if no grants)", MIN(O896*('Funding Allocation Parameters'!$E$5), 'Funding Allocation Parameters'!$G$5), IF('Funding Allocation Parameters'!$C$5="Complex Library Subsidy", 0, 0)))))</f>
        <v>0</v>
      </c>
      <c r="V896" s="177">
        <f t="shared" si="407"/>
        <v>846.13940000000002</v>
      </c>
      <c r="W896" s="177">
        <f t="shared" si="408"/>
        <v>846.13940000000002</v>
      </c>
      <c r="X896" s="179">
        <f>IF('Funding Allocation Parameters'!$C$6="Basic Library Subsidy", MIN(V896*'Funding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MIN(V896*VLOOKUP(CONCATENATE($A896, 'Funding Allocation Parameters'!$I$6), 'Library Subsidy Complex'!$C$2:$J$55, 2, FALSE), VLOOKUP(CONCATENATE($A896, 'Funding Allocation Parameters'!$I$6), 'Library Subsidy Complex'!$C$2:$J$55, 4, FALSE)), 0)))))</f>
        <v>0</v>
      </c>
      <c r="Y896" s="179">
        <f>IF('Funding Allocation Parameters'!$C$6="Basic Library Subsidy", 0, IF('Funding Allocation Parameters'!$C$6="Grant funding",MIN(V896*'Funding Allocation Parameters'!$E$6, 'Funding Allocation Parameters'!$G$6), IF('Funding Allocation Parameters'!$C$6="Other author funding", 0, IF('Funding Allocation Parameters'!$C$6="Any discretionary funds (grants if available, other if no grants)", MIN(V896*'Funding Allocation Parameters'!$E$6, 'Funding Allocation Parameters'!$G$6), IF('Funding Allocation Parameters'!$C$6="Complex Library Subsidy", 0, 0)))))</f>
        <v>846.13940000000002</v>
      </c>
      <c r="Z896" s="179">
        <f>IF('Funding Allocation Parameters'!$C$6="Basic Library Subsidy", 0, IF('Funding Allocation Parameters'!$C$6="Grant funding", 0, IF('Funding Allocation Parameters'!$C$6="Other author funding",  MIN(V896*'Funding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6" s="179">
        <f>IF('Funding Allocation Parameters'!$C$6="Basic Library Subsidy", MIN(W896*'Funding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MIN(W896*VLOOKUP(CONCATENATE($A896, 'Funding Allocation Parameters'!$I$6), 'Library Subsidy Complex'!$C$2:$J$55, 6, FALSE), VLOOKUP(CONCATENATE($A896, 'Funding Allocation Parameters'!$I$6), 'Library Subsidy Complex'!$C$2:$J$55, 8, FALSE)), 0)))))</f>
        <v>0</v>
      </c>
      <c r="AB896" s="179">
        <f>IF('Funding Allocation Parameters'!$C$6="Basic Library Subsidy", 0, IF('Funding Allocation Parameters'!$C$6="Grant funding", 0, IF('Funding Allocation Parameters'!$C$6="Other author funding",  MIN(W896*'Funding Allocation Parameters'!$E$6, 'Funding Allocation Parameters'!$G$6), IF('Funding Allocation Parameters'!$C$6="Any discretionary funds (grants if available, other if no grants)", MIN(W896*'Funding Allocation Parameters'!$E$6, 'Funding Allocation Parameters'!$G$6), IF('Funding Allocation Parameters'!$C$6="Complex Library Subsidy", 0, 0)))))</f>
        <v>846.13940000000002</v>
      </c>
      <c r="AC896" s="177">
        <f t="shared" si="409"/>
        <v>0</v>
      </c>
      <c r="AD896" s="177">
        <f t="shared" si="410"/>
        <v>0</v>
      </c>
      <c r="AE896" s="180">
        <f>IF('Funding Allocation Parameters'!$C$7="Basic Library Subsidy", MIN(AC896*'Funding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MIN(AC896*VLOOKUP(CONCATENATE($A896, 'Funding Allocation Parameters'!$I$7), 'Library Subsidy Complex'!$C$2:$J$55, 2, FALSE), VLOOKUP(CONCATENATE($A896, 'Funding Allocation Parameters'!$I$7), 'Library Subsidy Complex'!$C$2:$J$55, 4, FALSE)), 0)))))</f>
        <v>0</v>
      </c>
      <c r="AF896" s="180">
        <f>IF('Funding Allocation Parameters'!$C$7="Basic Library Subsidy", 0, IF('Funding Allocation Parameters'!$C$7="Grant funding",MIN(AC896*'Funding Allocation Parameters'!$E$7, 'Funding Allocation Parameters'!$G$7), IF('Funding Allocation Parameters'!$C$7="Other author funding", 0, IF('Funding Allocation Parameters'!$C$7="Any discretionary funds (grants if available, other if no grants)", MIN(AC896*'Funding Allocation Parameters'!$E$7, 'Funding Allocation Parameters'!$G$7), IF('Funding Allocation Parameters'!$C$7="Complex Library Subsidy", 0, 0)))))</f>
        <v>0</v>
      </c>
      <c r="AG896" s="180">
        <f>IF('Funding Allocation Parameters'!$C$7="Basic Library Subsidy", 0, IF('Funding Allocation Parameters'!$C$7="Grant funding", 0, IF('Funding Allocation Parameters'!$C$7="Other author funding",  MIN(AC896*'Funding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6" s="180">
        <f>IF('Funding Allocation Parameters'!$C$7="Basic Library Subsidy", MIN(AD896*'Funding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MIN(AD896*VLOOKUP(CONCATENATE($A896, 'Funding Allocation Parameters'!$I$7), 'Library Subsidy Complex'!$C$2:$J$55, 6, FALSE), VLOOKUP(CONCATENATE($A896, 'Funding Allocation Parameters'!$I$7), 'Library Subsidy Complex'!$C$2:$J$55, 8, FALSE)), 0)))))</f>
        <v>0</v>
      </c>
      <c r="AI896" s="180">
        <f>IF('Funding Allocation Parameters'!$C$7="Basic Library Subsidy", 0, IF('Funding Allocation Parameters'!$C$7="Grant funding", 0, IF('Funding Allocation Parameters'!$C$7="Other author funding",  MIN(AD896*'Funding Allocation Parameters'!$E$7, 'Funding Allocation Parameters'!$G$7), IF('Funding Allocation Parameters'!$C$7="Any discretionary funds (grants if available, other if no grants)", MIN(AD896*'Funding Allocation Parameters'!$E$7, 'Funding Allocation Parameters'!$G$7), IF('Funding Allocation Parameters'!$C$7="Complex Library Subsidy", 0, 0)))))</f>
        <v>0</v>
      </c>
      <c r="AJ896" s="177">
        <f t="shared" si="411"/>
        <v>0</v>
      </c>
      <c r="AK896" s="177">
        <f t="shared" si="412"/>
        <v>0</v>
      </c>
      <c r="AL896" s="181">
        <f>IF('Funding Allocation Parameters'!$C$8="Basic Library Subsidy", MIN(AJ896*'Funding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MIN(AJ896*VLOOKUP(CONCATENATE($A896, 'Funding Allocation Parameters'!$I$8), 'Library Subsidy Complex'!$C$2:$J$55, 2, FALSE), VLOOKUP(CONCATENATE($A896, 'Funding Allocation Parameters'!$I$8), 'Library Subsidy Complex'!$C$2:$J$55, 4, FALSE)), 0)))))</f>
        <v>0</v>
      </c>
      <c r="AM896" s="181">
        <f>IF('Funding Allocation Parameters'!$C$8="Basic Library Subsidy", 0, IF('Funding Allocation Parameters'!$C$8="Grant funding",MIN(AJ896*'Funding Allocation Parameters'!$E$8, 'Funding Allocation Parameters'!$G$8), IF('Funding Allocation Parameters'!$C$8="Other author funding", 0, IF('Funding Allocation Parameters'!$C$8="Any discretionary funds (grants if available, other if no grants)", MIN(AJ896*'Funding Allocation Parameters'!$E$8, 'Funding Allocation Parameters'!$G$8), IF('Funding Allocation Parameters'!$C$8="Complex Library Subsidy", 0, 0)))))</f>
        <v>0</v>
      </c>
      <c r="AN896" s="181">
        <f>IF('Funding Allocation Parameters'!$C$8="Basic Library Subsidy", 0, IF('Funding Allocation Parameters'!$C$8="Grant funding", 0, IF('Funding Allocation Parameters'!$C$8="Other author funding",  MIN(AJ896*'Funding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6" s="181">
        <f>IF('Funding Allocation Parameters'!$C$8="Basic Library Subsidy", MIN(AK896*'Funding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MIN(AK896*VLOOKUP(CONCATENATE($A896, 'Funding Allocation Parameters'!$I$8), 'Library Subsidy Complex'!$C$2:$J$55, 6, FALSE), VLOOKUP(CONCATENATE($A896, 'Funding Allocation Parameters'!$I$8), 'Library Subsidy Complex'!$C$2:$J$55, 8, FALSE)), 0)))))</f>
        <v>0</v>
      </c>
      <c r="AP896" s="181">
        <f>IF('Funding Allocation Parameters'!$C$8="Basic Library Subsidy", 0, IF('Funding Allocation Parameters'!$C$8="Grant funding", 0, IF('Funding Allocation Parameters'!$C$8="Other author funding",  MIN(AK896*'Funding Allocation Parameters'!$E$8, 'Funding Allocation Parameters'!$G$8), IF('Funding Allocation Parameters'!$C$8="Any discretionary funds (grants if available, other if no grants)", MIN(AK896*'Funding Allocation Parameters'!$E$8, 'Funding Allocation Parameters'!$G$8), IF('Funding Allocation Parameters'!$C$8="Complex Library Subsidy", 0, 0)))))</f>
        <v>0</v>
      </c>
      <c r="AQ896" s="177">
        <f t="shared" si="413"/>
        <v>0</v>
      </c>
      <c r="AR896" s="177">
        <f t="shared" si="414"/>
        <v>0</v>
      </c>
      <c r="AS896" s="182">
        <f t="shared" si="415"/>
        <v>1189</v>
      </c>
      <c r="AT896" s="182">
        <f t="shared" si="416"/>
        <v>846.13940000000002</v>
      </c>
      <c r="AU896" s="182">
        <f t="shared" si="417"/>
        <v>0</v>
      </c>
      <c r="AV896" s="182">
        <f t="shared" si="418"/>
        <v>1189</v>
      </c>
      <c r="AW896" s="182">
        <f t="shared" si="419"/>
        <v>846.13940000000002</v>
      </c>
      <c r="AX896" s="183">
        <f t="shared" si="420"/>
        <v>1189</v>
      </c>
      <c r="AY896" s="183">
        <f t="shared" si="421"/>
        <v>846.13940000000002</v>
      </c>
      <c r="AZ896" s="183">
        <f t="shared" si="422"/>
        <v>0</v>
      </c>
      <c r="BA896" s="183">
        <f t="shared" si="423"/>
        <v>0</v>
      </c>
      <c r="BB896" s="183">
        <f t="shared" si="424"/>
        <v>0</v>
      </c>
      <c r="BC896" s="184">
        <f t="shared" si="425"/>
        <v>1189</v>
      </c>
      <c r="BD896" s="184">
        <f t="shared" si="426"/>
        <v>0</v>
      </c>
      <c r="BE896" s="184">
        <f t="shared" si="427"/>
        <v>846.13940000000002</v>
      </c>
      <c r="BF896" s="184">
        <f t="shared" si="428"/>
        <v>0</v>
      </c>
      <c r="BG896" s="102">
        <f t="shared" si="429"/>
        <v>0</v>
      </c>
      <c r="BH896" s="102">
        <f t="shared" si="430"/>
        <v>0</v>
      </c>
      <c r="BI896" s="102">
        <f t="shared" si="431"/>
        <v>0</v>
      </c>
      <c r="BJ896" s="102">
        <f t="shared" si="432"/>
        <v>1</v>
      </c>
      <c r="BK896" s="102">
        <f t="shared" si="433"/>
        <v>0</v>
      </c>
      <c r="BL896" s="102">
        <f t="shared" si="434"/>
        <v>0</v>
      </c>
      <c r="BN896" s="102"/>
    </row>
    <row r="897" spans="1:66" x14ac:dyDescent="0.25">
      <c r="A897" s="102" t="s">
        <v>16</v>
      </c>
      <c r="B897" s="102" t="s">
        <v>8</v>
      </c>
      <c r="C897" s="102" t="s">
        <v>8</v>
      </c>
      <c r="D897" s="102" t="s">
        <v>27</v>
      </c>
      <c r="E897" s="102" t="s">
        <v>1633</v>
      </c>
      <c r="F897" s="102" t="s">
        <v>1634</v>
      </c>
      <c r="G897" s="102">
        <v>0.88400000000000001</v>
      </c>
      <c r="H897" s="102">
        <v>1</v>
      </c>
      <c r="I897" s="102">
        <v>1</v>
      </c>
      <c r="J897" s="167">
        <f>IFERROR(H897*VLOOKUP(A897, 'Advanced Parameters'!$B$7:$G$20, 6, FALSE)*VLOOKUP(A897, 'Growth Parameters'!$B$6:$H$19, 6, FALSE), 0)</f>
        <v>1</v>
      </c>
      <c r="K897" s="167">
        <f>IFERROR(IF('Advanced Parameters'!$C$5="n",'Raw Data'!I897*VLOOKUP(A897,'Advanced Parameters'!$B$7:$G$20,6,FALSE),J897*VLOOKUP(A897,'Advanced Parameters'!$B$7:$G$20,2,FALSE))*VLOOKUP(A897, 'Growth Parameters'!$B$6:$H$19, 6, FALSE), 0)</f>
        <v>1</v>
      </c>
      <c r="L897" s="167">
        <f t="shared" si="435"/>
        <v>0</v>
      </c>
      <c r="M897" s="168">
        <f>IFERROR(IF(G897="NA","NA",IF(G897&gt;'APC Parameters'!$K$6+VLOOKUP('Raw Data'!A897, 'APC Parameters'!$H$7:$L$20, 4, FALSE), 'APC Parameters'!$L$6+VLOOKUP('Raw Data'!A897, 'APC Parameters'!$H$7:$L$20, 5, FALSE), G897*('APC Parameters'!$J$6+VLOOKUP('Raw Data'!A897, 'APC Parameters'!$H$7:$L$20, 3, FALSE))+'APC Parameters'!$I$6+VLOOKUP('Raw Data'!A897, 'APC Parameters'!$H$7:$L$20, 2, FALSE))), 0)</f>
        <v>1774.7896000000001</v>
      </c>
      <c r="N897" s="168">
        <f t="shared" si="405"/>
        <v>1774.7896000000001</v>
      </c>
      <c r="O897" s="168">
        <f>IFERROR(IF(M897="NA",VLOOKUP(D897,'Internal Calculations'!$B$10:$C$11,2,FALSE), M897)*VLOOKUP(A897, 'Growth Parameters'!$B$6:$H$19, 7, FALSE), 0)</f>
        <v>1774.7896000000001</v>
      </c>
      <c r="P897" s="177">
        <f t="shared" si="406"/>
        <v>1774.7896000000001</v>
      </c>
      <c r="Q897" s="178">
        <f>IF('Funding Allocation Parameters'!$C$5="Basic Library Subsidy", MIN(O897*('Funding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MIN($O897*(VLOOKUP(CONCATENATE($A897, 'Funding Allocation Parameters'!$I$5), 'Library Subsidy Complex'!$C$2:$J$55, 2, FALSE)), VLOOKUP(CONCATENATE($A897, 'Funding Allocation Parameters'!$I$5), 'Library Subsidy Complex'!$C$2:$J$55, 4, FALSE)), 0)))))</f>
        <v>1189</v>
      </c>
      <c r="R897" s="178">
        <f>IF('Funding Allocation Parameters'!$C$5="Basic Library Subsidy", 0, IF('Funding Allocation Parameters'!$C$5="Grant funding",MIN(O897*('Funding Allocation Parameters'!$E$5), 'Funding Allocation Parameters'!$G$5), IF('Funding Allocation Parameters'!$C$5="Other author funding", 0, IF('Funding Allocation Parameters'!$C$5="Any discretionary funds (grants if available, other if no grants)", MIN(O897*('Funding Allocation Parameters'!$E$5), 'Funding Allocation Parameters'!$G$5), IF('Funding Allocation Parameters'!$C$5="Complex Library Subsidy", 0, 0)))))</f>
        <v>0</v>
      </c>
      <c r="S897" s="178">
        <f>IF('Funding Allocation Parameters'!$C$5="Basic Library Subsidy", 0, IF('Funding Allocation Parameters'!$C$5="Grant funding", 0, IF('Funding Allocation Parameters'!$C$5="Other author funding",  MIN(O897*('Funding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7" s="178">
        <f>IF('Funding Allocation Parameters'!$C$5="Basic Library Subsidy", MIN(O897*('Funding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MIN($O897*(VLOOKUP(CONCATENATE($A897, 'Funding Allocation Parameters'!$I$5), 'Library Subsidy Complex'!$C$2:$J$55, 6, FALSE)), VLOOKUP(CONCATENATE($A897, 'Funding Allocation Parameters'!$I$5), 'Library Subsidy Complex'!$C$2:$J$55, 8, FALSE)), 0)))))</f>
        <v>1189</v>
      </c>
      <c r="U897" s="178">
        <f>IF('Funding Allocation Parameters'!$C$5="Basic Library Subsidy", 0, IF('Funding Allocation Parameters'!$C$5="Grant funding", 0, IF('Funding Allocation Parameters'!$C$5="Other author funding",  MIN(O897*('Funding Allocation Parameters'!$E$5), 'Funding Allocation Parameters'!$G$5), IF('Funding Allocation Parameters'!$C$5="Any discretionary funds (grants if available, other if no grants)", MIN(O897*('Funding Allocation Parameters'!$E$5), 'Funding Allocation Parameters'!$G$5), IF('Funding Allocation Parameters'!$C$5="Complex Library Subsidy", 0, 0)))))</f>
        <v>0</v>
      </c>
      <c r="V897" s="177">
        <f t="shared" si="407"/>
        <v>585.78960000000006</v>
      </c>
      <c r="W897" s="177">
        <f t="shared" si="408"/>
        <v>585.78960000000006</v>
      </c>
      <c r="X897" s="179">
        <f>IF('Funding Allocation Parameters'!$C$6="Basic Library Subsidy", MIN(V897*'Funding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MIN(V897*VLOOKUP(CONCATENATE($A897, 'Funding Allocation Parameters'!$I$6), 'Library Subsidy Complex'!$C$2:$J$55, 2, FALSE), VLOOKUP(CONCATENATE($A897, 'Funding Allocation Parameters'!$I$6), 'Library Subsidy Complex'!$C$2:$J$55, 4, FALSE)), 0)))))</f>
        <v>0</v>
      </c>
      <c r="Y897" s="179">
        <f>IF('Funding Allocation Parameters'!$C$6="Basic Library Subsidy", 0, IF('Funding Allocation Parameters'!$C$6="Grant funding",MIN(V897*'Funding Allocation Parameters'!$E$6, 'Funding Allocation Parameters'!$G$6), IF('Funding Allocation Parameters'!$C$6="Other author funding", 0, IF('Funding Allocation Parameters'!$C$6="Any discretionary funds (grants if available, other if no grants)", MIN(V897*'Funding Allocation Parameters'!$E$6, 'Funding Allocation Parameters'!$G$6), IF('Funding Allocation Parameters'!$C$6="Complex Library Subsidy", 0, 0)))))</f>
        <v>585.78960000000006</v>
      </c>
      <c r="Z897" s="179">
        <f>IF('Funding Allocation Parameters'!$C$6="Basic Library Subsidy", 0, IF('Funding Allocation Parameters'!$C$6="Grant funding", 0, IF('Funding Allocation Parameters'!$C$6="Other author funding",  MIN(V897*'Funding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7" s="179">
        <f>IF('Funding Allocation Parameters'!$C$6="Basic Library Subsidy", MIN(W897*'Funding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MIN(W897*VLOOKUP(CONCATENATE($A897, 'Funding Allocation Parameters'!$I$6), 'Library Subsidy Complex'!$C$2:$J$55, 6, FALSE), VLOOKUP(CONCATENATE($A897, 'Funding Allocation Parameters'!$I$6), 'Library Subsidy Complex'!$C$2:$J$55, 8, FALSE)), 0)))))</f>
        <v>0</v>
      </c>
      <c r="AB897" s="179">
        <f>IF('Funding Allocation Parameters'!$C$6="Basic Library Subsidy", 0, IF('Funding Allocation Parameters'!$C$6="Grant funding", 0, IF('Funding Allocation Parameters'!$C$6="Other author funding",  MIN(W897*'Funding Allocation Parameters'!$E$6, 'Funding Allocation Parameters'!$G$6), IF('Funding Allocation Parameters'!$C$6="Any discretionary funds (grants if available, other if no grants)", MIN(W897*'Funding Allocation Parameters'!$E$6, 'Funding Allocation Parameters'!$G$6), IF('Funding Allocation Parameters'!$C$6="Complex Library Subsidy", 0, 0)))))</f>
        <v>585.78960000000006</v>
      </c>
      <c r="AC897" s="177">
        <f t="shared" si="409"/>
        <v>0</v>
      </c>
      <c r="AD897" s="177">
        <f t="shared" si="410"/>
        <v>0</v>
      </c>
      <c r="AE897" s="180">
        <f>IF('Funding Allocation Parameters'!$C$7="Basic Library Subsidy", MIN(AC897*'Funding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MIN(AC897*VLOOKUP(CONCATENATE($A897, 'Funding Allocation Parameters'!$I$7), 'Library Subsidy Complex'!$C$2:$J$55, 2, FALSE), VLOOKUP(CONCATENATE($A897, 'Funding Allocation Parameters'!$I$7), 'Library Subsidy Complex'!$C$2:$J$55, 4, FALSE)), 0)))))</f>
        <v>0</v>
      </c>
      <c r="AF897" s="180">
        <f>IF('Funding Allocation Parameters'!$C$7="Basic Library Subsidy", 0, IF('Funding Allocation Parameters'!$C$7="Grant funding",MIN(AC897*'Funding Allocation Parameters'!$E$7, 'Funding Allocation Parameters'!$G$7), IF('Funding Allocation Parameters'!$C$7="Other author funding", 0, IF('Funding Allocation Parameters'!$C$7="Any discretionary funds (grants if available, other if no grants)", MIN(AC897*'Funding Allocation Parameters'!$E$7, 'Funding Allocation Parameters'!$G$7), IF('Funding Allocation Parameters'!$C$7="Complex Library Subsidy", 0, 0)))))</f>
        <v>0</v>
      </c>
      <c r="AG897" s="180">
        <f>IF('Funding Allocation Parameters'!$C$7="Basic Library Subsidy", 0, IF('Funding Allocation Parameters'!$C$7="Grant funding", 0, IF('Funding Allocation Parameters'!$C$7="Other author funding",  MIN(AC897*'Funding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7" s="180">
        <f>IF('Funding Allocation Parameters'!$C$7="Basic Library Subsidy", MIN(AD897*'Funding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MIN(AD897*VLOOKUP(CONCATENATE($A897, 'Funding Allocation Parameters'!$I$7), 'Library Subsidy Complex'!$C$2:$J$55, 6, FALSE), VLOOKUP(CONCATENATE($A897, 'Funding Allocation Parameters'!$I$7), 'Library Subsidy Complex'!$C$2:$J$55, 8, FALSE)), 0)))))</f>
        <v>0</v>
      </c>
      <c r="AI897" s="180">
        <f>IF('Funding Allocation Parameters'!$C$7="Basic Library Subsidy", 0, IF('Funding Allocation Parameters'!$C$7="Grant funding", 0, IF('Funding Allocation Parameters'!$C$7="Other author funding",  MIN(AD897*'Funding Allocation Parameters'!$E$7, 'Funding Allocation Parameters'!$G$7), IF('Funding Allocation Parameters'!$C$7="Any discretionary funds (grants if available, other if no grants)", MIN(AD897*'Funding Allocation Parameters'!$E$7, 'Funding Allocation Parameters'!$G$7), IF('Funding Allocation Parameters'!$C$7="Complex Library Subsidy", 0, 0)))))</f>
        <v>0</v>
      </c>
      <c r="AJ897" s="177">
        <f t="shared" si="411"/>
        <v>0</v>
      </c>
      <c r="AK897" s="177">
        <f t="shared" si="412"/>
        <v>0</v>
      </c>
      <c r="AL897" s="181">
        <f>IF('Funding Allocation Parameters'!$C$8="Basic Library Subsidy", MIN(AJ897*'Funding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MIN(AJ897*VLOOKUP(CONCATENATE($A897, 'Funding Allocation Parameters'!$I$8), 'Library Subsidy Complex'!$C$2:$J$55, 2, FALSE), VLOOKUP(CONCATENATE($A897, 'Funding Allocation Parameters'!$I$8), 'Library Subsidy Complex'!$C$2:$J$55, 4, FALSE)), 0)))))</f>
        <v>0</v>
      </c>
      <c r="AM897" s="181">
        <f>IF('Funding Allocation Parameters'!$C$8="Basic Library Subsidy", 0, IF('Funding Allocation Parameters'!$C$8="Grant funding",MIN(AJ897*'Funding Allocation Parameters'!$E$8, 'Funding Allocation Parameters'!$G$8), IF('Funding Allocation Parameters'!$C$8="Other author funding", 0, IF('Funding Allocation Parameters'!$C$8="Any discretionary funds (grants if available, other if no grants)", MIN(AJ897*'Funding Allocation Parameters'!$E$8, 'Funding Allocation Parameters'!$G$8), IF('Funding Allocation Parameters'!$C$8="Complex Library Subsidy", 0, 0)))))</f>
        <v>0</v>
      </c>
      <c r="AN897" s="181">
        <f>IF('Funding Allocation Parameters'!$C$8="Basic Library Subsidy", 0, IF('Funding Allocation Parameters'!$C$8="Grant funding", 0, IF('Funding Allocation Parameters'!$C$8="Other author funding",  MIN(AJ897*'Funding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7" s="181">
        <f>IF('Funding Allocation Parameters'!$C$8="Basic Library Subsidy", MIN(AK897*'Funding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MIN(AK897*VLOOKUP(CONCATENATE($A897, 'Funding Allocation Parameters'!$I$8), 'Library Subsidy Complex'!$C$2:$J$55, 6, FALSE), VLOOKUP(CONCATENATE($A897, 'Funding Allocation Parameters'!$I$8), 'Library Subsidy Complex'!$C$2:$J$55, 8, FALSE)), 0)))))</f>
        <v>0</v>
      </c>
      <c r="AP897" s="181">
        <f>IF('Funding Allocation Parameters'!$C$8="Basic Library Subsidy", 0, IF('Funding Allocation Parameters'!$C$8="Grant funding", 0, IF('Funding Allocation Parameters'!$C$8="Other author funding",  MIN(AK897*'Funding Allocation Parameters'!$E$8, 'Funding Allocation Parameters'!$G$8), IF('Funding Allocation Parameters'!$C$8="Any discretionary funds (grants if available, other if no grants)", MIN(AK897*'Funding Allocation Parameters'!$E$8, 'Funding Allocation Parameters'!$G$8), IF('Funding Allocation Parameters'!$C$8="Complex Library Subsidy", 0, 0)))))</f>
        <v>0</v>
      </c>
      <c r="AQ897" s="177">
        <f t="shared" si="413"/>
        <v>0</v>
      </c>
      <c r="AR897" s="177">
        <f t="shared" si="414"/>
        <v>0</v>
      </c>
      <c r="AS897" s="182">
        <f t="shared" si="415"/>
        <v>1189</v>
      </c>
      <c r="AT897" s="182">
        <f t="shared" si="416"/>
        <v>585.78960000000006</v>
      </c>
      <c r="AU897" s="182">
        <f t="shared" si="417"/>
        <v>0</v>
      </c>
      <c r="AV897" s="182">
        <f t="shared" si="418"/>
        <v>1189</v>
      </c>
      <c r="AW897" s="182">
        <f t="shared" si="419"/>
        <v>585.78960000000006</v>
      </c>
      <c r="AX897" s="183">
        <f t="shared" si="420"/>
        <v>1189</v>
      </c>
      <c r="AY897" s="183">
        <f t="shared" si="421"/>
        <v>585.78960000000006</v>
      </c>
      <c r="AZ897" s="183">
        <f t="shared" si="422"/>
        <v>0</v>
      </c>
      <c r="BA897" s="183">
        <f t="shared" si="423"/>
        <v>0</v>
      </c>
      <c r="BB897" s="183">
        <f t="shared" si="424"/>
        <v>0</v>
      </c>
      <c r="BC897" s="184">
        <f t="shared" si="425"/>
        <v>1189</v>
      </c>
      <c r="BD897" s="184">
        <f t="shared" si="426"/>
        <v>0</v>
      </c>
      <c r="BE897" s="184">
        <f t="shared" si="427"/>
        <v>585.78960000000006</v>
      </c>
      <c r="BF897" s="184">
        <f t="shared" si="428"/>
        <v>0</v>
      </c>
      <c r="BG897" s="102">
        <f t="shared" si="429"/>
        <v>0</v>
      </c>
      <c r="BH897" s="102">
        <f t="shared" si="430"/>
        <v>0</v>
      </c>
      <c r="BI897" s="102">
        <f t="shared" si="431"/>
        <v>0</v>
      </c>
      <c r="BJ897" s="102">
        <f t="shared" si="432"/>
        <v>1</v>
      </c>
      <c r="BK897" s="102">
        <f t="shared" si="433"/>
        <v>0</v>
      </c>
      <c r="BL897" s="102">
        <f t="shared" si="434"/>
        <v>0</v>
      </c>
      <c r="BN897" s="102"/>
    </row>
    <row r="898" spans="1:66" x14ac:dyDescent="0.25">
      <c r="A898" s="102" t="s">
        <v>20</v>
      </c>
      <c r="B898" s="102" t="s">
        <v>8</v>
      </c>
      <c r="C898" s="102" t="s">
        <v>8</v>
      </c>
      <c r="D898" s="102" t="s">
        <v>27</v>
      </c>
      <c r="E898" s="102" t="s">
        <v>619</v>
      </c>
      <c r="F898" s="102" t="s">
        <v>1635</v>
      </c>
      <c r="G898" s="102">
        <v>0.89100000000000001</v>
      </c>
      <c r="H898" s="102">
        <v>1</v>
      </c>
      <c r="I898" s="102">
        <v>1</v>
      </c>
      <c r="J898" s="167">
        <f>IFERROR(H898*VLOOKUP(A898, 'Advanced Parameters'!$B$7:$G$20, 6, FALSE)*VLOOKUP(A898, 'Growth Parameters'!$B$6:$H$19, 6, FALSE), 0)</f>
        <v>1</v>
      </c>
      <c r="K898" s="167">
        <f>IFERROR(IF('Advanced Parameters'!$C$5="n",'Raw Data'!I898*VLOOKUP(A898,'Advanced Parameters'!$B$7:$G$20,6,FALSE),J898*VLOOKUP(A898,'Advanced Parameters'!$B$7:$G$20,2,FALSE))*VLOOKUP(A898, 'Growth Parameters'!$B$6:$H$19, 6, FALSE), 0)</f>
        <v>1</v>
      </c>
      <c r="L898" s="167">
        <f t="shared" si="435"/>
        <v>0</v>
      </c>
      <c r="M898" s="168">
        <f>IFERROR(IF(G898="NA","NA",IF(G898&gt;'APC Parameters'!$K$6+VLOOKUP('Raw Data'!A898, 'APC Parameters'!$H$7:$L$20, 4, FALSE), 'APC Parameters'!$L$6+VLOOKUP('Raw Data'!A898, 'APC Parameters'!$H$7:$L$20, 5, FALSE), G898*('APC Parameters'!$J$6+VLOOKUP('Raw Data'!A898, 'APC Parameters'!$H$7:$L$20, 3, FALSE))+'APC Parameters'!$I$6+VLOOKUP('Raw Data'!A898, 'APC Parameters'!$H$7:$L$20, 2, FALSE))), 0)</f>
        <v>1779.7554</v>
      </c>
      <c r="N898" s="168">
        <f t="shared" si="405"/>
        <v>1779.7554</v>
      </c>
      <c r="O898" s="168">
        <f>IFERROR(IF(M898="NA",VLOOKUP(D898,'Internal Calculations'!$B$10:$C$11,2,FALSE), M898)*VLOOKUP(A898, 'Growth Parameters'!$B$6:$H$19, 7, FALSE), 0)</f>
        <v>1779.7554</v>
      </c>
      <c r="P898" s="177">
        <f t="shared" si="406"/>
        <v>1779.7554</v>
      </c>
      <c r="Q898" s="178">
        <f>IF('Funding Allocation Parameters'!$C$5="Basic Library Subsidy", MIN(O898*('Funding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MIN($O898*(VLOOKUP(CONCATENATE($A898, 'Funding Allocation Parameters'!$I$5), 'Library Subsidy Complex'!$C$2:$J$55, 2, FALSE)), VLOOKUP(CONCATENATE($A898, 'Funding Allocation Parameters'!$I$5), 'Library Subsidy Complex'!$C$2:$J$55, 4, FALSE)), 0)))))</f>
        <v>1189</v>
      </c>
      <c r="R898" s="178">
        <f>IF('Funding Allocation Parameters'!$C$5="Basic Library Subsidy", 0, IF('Funding Allocation Parameters'!$C$5="Grant funding",MIN(O898*('Funding Allocation Parameters'!$E$5), 'Funding Allocation Parameters'!$G$5), IF('Funding Allocation Parameters'!$C$5="Other author funding", 0, IF('Funding Allocation Parameters'!$C$5="Any discretionary funds (grants if available, other if no grants)", MIN(O898*('Funding Allocation Parameters'!$E$5), 'Funding Allocation Parameters'!$G$5), IF('Funding Allocation Parameters'!$C$5="Complex Library Subsidy", 0, 0)))))</f>
        <v>0</v>
      </c>
      <c r="S898" s="178">
        <f>IF('Funding Allocation Parameters'!$C$5="Basic Library Subsidy", 0, IF('Funding Allocation Parameters'!$C$5="Grant funding", 0, IF('Funding Allocation Parameters'!$C$5="Other author funding",  MIN(O898*('Funding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8" s="178">
        <f>IF('Funding Allocation Parameters'!$C$5="Basic Library Subsidy", MIN(O898*('Funding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MIN($O898*(VLOOKUP(CONCATENATE($A898, 'Funding Allocation Parameters'!$I$5), 'Library Subsidy Complex'!$C$2:$J$55, 6, FALSE)), VLOOKUP(CONCATENATE($A898, 'Funding Allocation Parameters'!$I$5), 'Library Subsidy Complex'!$C$2:$J$55, 8, FALSE)), 0)))))</f>
        <v>1189</v>
      </c>
      <c r="U898" s="178">
        <f>IF('Funding Allocation Parameters'!$C$5="Basic Library Subsidy", 0, IF('Funding Allocation Parameters'!$C$5="Grant funding", 0, IF('Funding Allocation Parameters'!$C$5="Other author funding",  MIN(O898*('Funding Allocation Parameters'!$E$5), 'Funding Allocation Parameters'!$G$5), IF('Funding Allocation Parameters'!$C$5="Any discretionary funds (grants if available, other if no grants)", MIN(O898*('Funding Allocation Parameters'!$E$5), 'Funding Allocation Parameters'!$G$5), IF('Funding Allocation Parameters'!$C$5="Complex Library Subsidy", 0, 0)))))</f>
        <v>0</v>
      </c>
      <c r="V898" s="177">
        <f t="shared" si="407"/>
        <v>590.75540000000001</v>
      </c>
      <c r="W898" s="177">
        <f t="shared" si="408"/>
        <v>590.75540000000001</v>
      </c>
      <c r="X898" s="179">
        <f>IF('Funding Allocation Parameters'!$C$6="Basic Library Subsidy", MIN(V898*'Funding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MIN(V898*VLOOKUP(CONCATENATE($A898, 'Funding Allocation Parameters'!$I$6), 'Library Subsidy Complex'!$C$2:$J$55, 2, FALSE), VLOOKUP(CONCATENATE($A898, 'Funding Allocation Parameters'!$I$6), 'Library Subsidy Complex'!$C$2:$J$55, 4, FALSE)), 0)))))</f>
        <v>0</v>
      </c>
      <c r="Y898" s="179">
        <f>IF('Funding Allocation Parameters'!$C$6="Basic Library Subsidy", 0, IF('Funding Allocation Parameters'!$C$6="Grant funding",MIN(V898*'Funding Allocation Parameters'!$E$6, 'Funding Allocation Parameters'!$G$6), IF('Funding Allocation Parameters'!$C$6="Other author funding", 0, IF('Funding Allocation Parameters'!$C$6="Any discretionary funds (grants if available, other if no grants)", MIN(V898*'Funding Allocation Parameters'!$E$6, 'Funding Allocation Parameters'!$G$6), IF('Funding Allocation Parameters'!$C$6="Complex Library Subsidy", 0, 0)))))</f>
        <v>590.75540000000001</v>
      </c>
      <c r="Z898" s="179">
        <f>IF('Funding Allocation Parameters'!$C$6="Basic Library Subsidy", 0, IF('Funding Allocation Parameters'!$C$6="Grant funding", 0, IF('Funding Allocation Parameters'!$C$6="Other author funding",  MIN(V898*'Funding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8" s="179">
        <f>IF('Funding Allocation Parameters'!$C$6="Basic Library Subsidy", MIN(W898*'Funding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MIN(W898*VLOOKUP(CONCATENATE($A898, 'Funding Allocation Parameters'!$I$6), 'Library Subsidy Complex'!$C$2:$J$55, 6, FALSE), VLOOKUP(CONCATENATE($A898, 'Funding Allocation Parameters'!$I$6), 'Library Subsidy Complex'!$C$2:$J$55, 8, FALSE)), 0)))))</f>
        <v>0</v>
      </c>
      <c r="AB898" s="179">
        <f>IF('Funding Allocation Parameters'!$C$6="Basic Library Subsidy", 0, IF('Funding Allocation Parameters'!$C$6="Grant funding", 0, IF('Funding Allocation Parameters'!$C$6="Other author funding",  MIN(W898*'Funding Allocation Parameters'!$E$6, 'Funding Allocation Parameters'!$G$6), IF('Funding Allocation Parameters'!$C$6="Any discretionary funds (grants if available, other if no grants)", MIN(W898*'Funding Allocation Parameters'!$E$6, 'Funding Allocation Parameters'!$G$6), IF('Funding Allocation Parameters'!$C$6="Complex Library Subsidy", 0, 0)))))</f>
        <v>590.75540000000001</v>
      </c>
      <c r="AC898" s="177">
        <f t="shared" si="409"/>
        <v>0</v>
      </c>
      <c r="AD898" s="177">
        <f t="shared" si="410"/>
        <v>0</v>
      </c>
      <c r="AE898" s="180">
        <f>IF('Funding Allocation Parameters'!$C$7="Basic Library Subsidy", MIN(AC898*'Funding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MIN(AC898*VLOOKUP(CONCATENATE($A898, 'Funding Allocation Parameters'!$I$7), 'Library Subsidy Complex'!$C$2:$J$55, 2, FALSE), VLOOKUP(CONCATENATE($A898, 'Funding Allocation Parameters'!$I$7), 'Library Subsidy Complex'!$C$2:$J$55, 4, FALSE)), 0)))))</f>
        <v>0</v>
      </c>
      <c r="AF898" s="180">
        <f>IF('Funding Allocation Parameters'!$C$7="Basic Library Subsidy", 0, IF('Funding Allocation Parameters'!$C$7="Grant funding",MIN(AC898*'Funding Allocation Parameters'!$E$7, 'Funding Allocation Parameters'!$G$7), IF('Funding Allocation Parameters'!$C$7="Other author funding", 0, IF('Funding Allocation Parameters'!$C$7="Any discretionary funds (grants if available, other if no grants)", MIN(AC898*'Funding Allocation Parameters'!$E$7, 'Funding Allocation Parameters'!$G$7), IF('Funding Allocation Parameters'!$C$7="Complex Library Subsidy", 0, 0)))))</f>
        <v>0</v>
      </c>
      <c r="AG898" s="180">
        <f>IF('Funding Allocation Parameters'!$C$7="Basic Library Subsidy", 0, IF('Funding Allocation Parameters'!$C$7="Grant funding", 0, IF('Funding Allocation Parameters'!$C$7="Other author funding",  MIN(AC898*'Funding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8" s="180">
        <f>IF('Funding Allocation Parameters'!$C$7="Basic Library Subsidy", MIN(AD898*'Funding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MIN(AD898*VLOOKUP(CONCATENATE($A898, 'Funding Allocation Parameters'!$I$7), 'Library Subsidy Complex'!$C$2:$J$55, 6, FALSE), VLOOKUP(CONCATENATE($A898, 'Funding Allocation Parameters'!$I$7), 'Library Subsidy Complex'!$C$2:$J$55, 8, FALSE)), 0)))))</f>
        <v>0</v>
      </c>
      <c r="AI898" s="180">
        <f>IF('Funding Allocation Parameters'!$C$7="Basic Library Subsidy", 0, IF('Funding Allocation Parameters'!$C$7="Grant funding", 0, IF('Funding Allocation Parameters'!$C$7="Other author funding",  MIN(AD898*'Funding Allocation Parameters'!$E$7, 'Funding Allocation Parameters'!$G$7), IF('Funding Allocation Parameters'!$C$7="Any discretionary funds (grants if available, other if no grants)", MIN(AD898*'Funding Allocation Parameters'!$E$7, 'Funding Allocation Parameters'!$G$7), IF('Funding Allocation Parameters'!$C$7="Complex Library Subsidy", 0, 0)))))</f>
        <v>0</v>
      </c>
      <c r="AJ898" s="177">
        <f t="shared" si="411"/>
        <v>0</v>
      </c>
      <c r="AK898" s="177">
        <f t="shared" si="412"/>
        <v>0</v>
      </c>
      <c r="AL898" s="181">
        <f>IF('Funding Allocation Parameters'!$C$8="Basic Library Subsidy", MIN(AJ898*'Funding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MIN(AJ898*VLOOKUP(CONCATENATE($A898, 'Funding Allocation Parameters'!$I$8), 'Library Subsidy Complex'!$C$2:$J$55, 2, FALSE), VLOOKUP(CONCATENATE($A898, 'Funding Allocation Parameters'!$I$8), 'Library Subsidy Complex'!$C$2:$J$55, 4, FALSE)), 0)))))</f>
        <v>0</v>
      </c>
      <c r="AM898" s="181">
        <f>IF('Funding Allocation Parameters'!$C$8="Basic Library Subsidy", 0, IF('Funding Allocation Parameters'!$C$8="Grant funding",MIN(AJ898*'Funding Allocation Parameters'!$E$8, 'Funding Allocation Parameters'!$G$8), IF('Funding Allocation Parameters'!$C$8="Other author funding", 0, IF('Funding Allocation Parameters'!$C$8="Any discretionary funds (grants if available, other if no grants)", MIN(AJ898*'Funding Allocation Parameters'!$E$8, 'Funding Allocation Parameters'!$G$8), IF('Funding Allocation Parameters'!$C$8="Complex Library Subsidy", 0, 0)))))</f>
        <v>0</v>
      </c>
      <c r="AN898" s="181">
        <f>IF('Funding Allocation Parameters'!$C$8="Basic Library Subsidy", 0, IF('Funding Allocation Parameters'!$C$8="Grant funding", 0, IF('Funding Allocation Parameters'!$C$8="Other author funding",  MIN(AJ898*'Funding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8" s="181">
        <f>IF('Funding Allocation Parameters'!$C$8="Basic Library Subsidy", MIN(AK898*'Funding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MIN(AK898*VLOOKUP(CONCATENATE($A898, 'Funding Allocation Parameters'!$I$8), 'Library Subsidy Complex'!$C$2:$J$55, 6, FALSE), VLOOKUP(CONCATENATE($A898, 'Funding Allocation Parameters'!$I$8), 'Library Subsidy Complex'!$C$2:$J$55, 8, FALSE)), 0)))))</f>
        <v>0</v>
      </c>
      <c r="AP898" s="181">
        <f>IF('Funding Allocation Parameters'!$C$8="Basic Library Subsidy", 0, IF('Funding Allocation Parameters'!$C$8="Grant funding", 0, IF('Funding Allocation Parameters'!$C$8="Other author funding",  MIN(AK898*'Funding Allocation Parameters'!$E$8, 'Funding Allocation Parameters'!$G$8), IF('Funding Allocation Parameters'!$C$8="Any discretionary funds (grants if available, other if no grants)", MIN(AK898*'Funding Allocation Parameters'!$E$8, 'Funding Allocation Parameters'!$G$8), IF('Funding Allocation Parameters'!$C$8="Complex Library Subsidy", 0, 0)))))</f>
        <v>0</v>
      </c>
      <c r="AQ898" s="177">
        <f t="shared" si="413"/>
        <v>0</v>
      </c>
      <c r="AR898" s="177">
        <f t="shared" si="414"/>
        <v>0</v>
      </c>
      <c r="AS898" s="182">
        <f t="shared" si="415"/>
        <v>1189</v>
      </c>
      <c r="AT898" s="182">
        <f t="shared" si="416"/>
        <v>590.75540000000001</v>
      </c>
      <c r="AU898" s="182">
        <f t="shared" si="417"/>
        <v>0</v>
      </c>
      <c r="AV898" s="182">
        <f t="shared" si="418"/>
        <v>1189</v>
      </c>
      <c r="AW898" s="182">
        <f t="shared" si="419"/>
        <v>590.75540000000001</v>
      </c>
      <c r="AX898" s="183">
        <f t="shared" si="420"/>
        <v>1189</v>
      </c>
      <c r="AY898" s="183">
        <f t="shared" si="421"/>
        <v>590.75540000000001</v>
      </c>
      <c r="AZ898" s="183">
        <f t="shared" si="422"/>
        <v>0</v>
      </c>
      <c r="BA898" s="183">
        <f t="shared" si="423"/>
        <v>0</v>
      </c>
      <c r="BB898" s="183">
        <f t="shared" si="424"/>
        <v>0</v>
      </c>
      <c r="BC898" s="184">
        <f t="shared" si="425"/>
        <v>1189</v>
      </c>
      <c r="BD898" s="184">
        <f t="shared" si="426"/>
        <v>0</v>
      </c>
      <c r="BE898" s="184">
        <f t="shared" si="427"/>
        <v>590.75540000000001</v>
      </c>
      <c r="BF898" s="184">
        <f t="shared" si="428"/>
        <v>0</v>
      </c>
      <c r="BG898" s="102">
        <f t="shared" si="429"/>
        <v>0</v>
      </c>
      <c r="BH898" s="102">
        <f t="shared" si="430"/>
        <v>0</v>
      </c>
      <c r="BI898" s="102">
        <f t="shared" si="431"/>
        <v>0</v>
      </c>
      <c r="BJ898" s="102">
        <f t="shared" si="432"/>
        <v>1</v>
      </c>
      <c r="BK898" s="102">
        <f t="shared" si="433"/>
        <v>0</v>
      </c>
      <c r="BL898" s="102">
        <f t="shared" si="434"/>
        <v>0</v>
      </c>
      <c r="BN898" s="102"/>
    </row>
    <row r="899" spans="1:66" x14ac:dyDescent="0.25">
      <c r="A899" s="102" t="s">
        <v>19</v>
      </c>
      <c r="B899" s="102" t="s">
        <v>8</v>
      </c>
      <c r="C899" s="102" t="s">
        <v>8</v>
      </c>
      <c r="D899" s="102" t="s">
        <v>27</v>
      </c>
      <c r="E899" s="102" t="s">
        <v>1636</v>
      </c>
      <c r="F899" s="102" t="s">
        <v>1637</v>
      </c>
      <c r="G899" s="102">
        <v>2.2120000000000002</v>
      </c>
      <c r="H899" s="102">
        <v>1</v>
      </c>
      <c r="I899" s="102">
        <v>1</v>
      </c>
      <c r="J899" s="167">
        <f>IFERROR(H899*VLOOKUP(A899, 'Advanced Parameters'!$B$7:$G$20, 6, FALSE)*VLOOKUP(A899, 'Growth Parameters'!$B$6:$H$19, 6, FALSE), 0)</f>
        <v>1</v>
      </c>
      <c r="K899" s="167">
        <f>IFERROR(IF('Advanced Parameters'!$C$5="n",'Raw Data'!I899*VLOOKUP(A899,'Advanced Parameters'!$B$7:$G$20,6,FALSE),J899*VLOOKUP(A899,'Advanced Parameters'!$B$7:$G$20,2,FALSE))*VLOOKUP(A899, 'Growth Parameters'!$B$6:$H$19, 6, FALSE), 0)</f>
        <v>1</v>
      </c>
      <c r="L899" s="167">
        <f t="shared" si="435"/>
        <v>0</v>
      </c>
      <c r="M899" s="168">
        <f>IFERROR(IF(G899="NA","NA",IF(G899&gt;'APC Parameters'!$K$6+VLOOKUP('Raw Data'!A899, 'APC Parameters'!$H$7:$L$20, 4, FALSE), 'APC Parameters'!$L$6+VLOOKUP('Raw Data'!A899, 'APC Parameters'!$H$7:$L$20, 5, FALSE), G899*('APC Parameters'!$J$6+VLOOKUP('Raw Data'!A899, 'APC Parameters'!$H$7:$L$20, 3, FALSE))+'APC Parameters'!$I$6+VLOOKUP('Raw Data'!A899, 'APC Parameters'!$H$7:$L$20, 2, FALSE))), 0)</f>
        <v>2716.8728000000001</v>
      </c>
      <c r="N899" s="168">
        <f t="shared" ref="N899:N962" si="436">IFERROR(M899*J899, "NA")</f>
        <v>2716.8728000000001</v>
      </c>
      <c r="O899" s="168">
        <f>IFERROR(IF(M899="NA",VLOOKUP(D899,'Internal Calculations'!$B$10:$C$11,2,FALSE), M899)*VLOOKUP(A899, 'Growth Parameters'!$B$6:$H$19, 7, FALSE), 0)</f>
        <v>2716.8728000000001</v>
      </c>
      <c r="P899" s="177">
        <f t="shared" ref="P899:P962" si="437">O899*J899</f>
        <v>2716.8728000000001</v>
      </c>
      <c r="Q899" s="178">
        <f>IF('Funding Allocation Parameters'!$C$5="Basic Library Subsidy", MIN(O899*('Funding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MIN($O899*(VLOOKUP(CONCATENATE($A899, 'Funding Allocation Parameters'!$I$5), 'Library Subsidy Complex'!$C$2:$J$55, 2, FALSE)), VLOOKUP(CONCATENATE($A899, 'Funding Allocation Parameters'!$I$5), 'Library Subsidy Complex'!$C$2:$J$55, 4, FALSE)), 0)))))</f>
        <v>1189</v>
      </c>
      <c r="R899" s="178">
        <f>IF('Funding Allocation Parameters'!$C$5="Basic Library Subsidy", 0, IF('Funding Allocation Parameters'!$C$5="Grant funding",MIN(O899*('Funding Allocation Parameters'!$E$5), 'Funding Allocation Parameters'!$G$5), IF('Funding Allocation Parameters'!$C$5="Other author funding", 0, IF('Funding Allocation Parameters'!$C$5="Any discretionary funds (grants if available, other if no grants)", MIN(O899*('Funding Allocation Parameters'!$E$5), 'Funding Allocation Parameters'!$G$5), IF('Funding Allocation Parameters'!$C$5="Complex Library Subsidy", 0, 0)))))</f>
        <v>0</v>
      </c>
      <c r="S899" s="178">
        <f>IF('Funding Allocation Parameters'!$C$5="Basic Library Subsidy", 0, IF('Funding Allocation Parameters'!$C$5="Grant funding", 0, IF('Funding Allocation Parameters'!$C$5="Other author funding",  MIN(O899*('Funding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899" s="178">
        <f>IF('Funding Allocation Parameters'!$C$5="Basic Library Subsidy", MIN(O899*('Funding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MIN($O899*(VLOOKUP(CONCATENATE($A899, 'Funding Allocation Parameters'!$I$5), 'Library Subsidy Complex'!$C$2:$J$55, 6, FALSE)), VLOOKUP(CONCATENATE($A899, 'Funding Allocation Parameters'!$I$5), 'Library Subsidy Complex'!$C$2:$J$55, 8, FALSE)), 0)))))</f>
        <v>1189</v>
      </c>
      <c r="U899" s="178">
        <f>IF('Funding Allocation Parameters'!$C$5="Basic Library Subsidy", 0, IF('Funding Allocation Parameters'!$C$5="Grant funding", 0, IF('Funding Allocation Parameters'!$C$5="Other author funding",  MIN(O899*('Funding Allocation Parameters'!$E$5), 'Funding Allocation Parameters'!$G$5), IF('Funding Allocation Parameters'!$C$5="Any discretionary funds (grants if available, other if no grants)", MIN(O899*('Funding Allocation Parameters'!$E$5), 'Funding Allocation Parameters'!$G$5), IF('Funding Allocation Parameters'!$C$5="Complex Library Subsidy", 0, 0)))))</f>
        <v>0</v>
      </c>
      <c r="V899" s="177">
        <f t="shared" ref="V899:V962" si="438">MAX(O899-Q899-R899-S899, 0)</f>
        <v>1527.8728000000001</v>
      </c>
      <c r="W899" s="177">
        <f t="shared" ref="W899:W962" si="439">MAX(O899-T899-U899, 0)</f>
        <v>1527.8728000000001</v>
      </c>
      <c r="X899" s="179">
        <f>IF('Funding Allocation Parameters'!$C$6="Basic Library Subsidy", MIN(V899*'Funding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MIN(V899*VLOOKUP(CONCATENATE($A899, 'Funding Allocation Parameters'!$I$6), 'Library Subsidy Complex'!$C$2:$J$55, 2, FALSE), VLOOKUP(CONCATENATE($A899, 'Funding Allocation Parameters'!$I$6), 'Library Subsidy Complex'!$C$2:$J$55, 4, FALSE)), 0)))))</f>
        <v>0</v>
      </c>
      <c r="Y899" s="179">
        <f>IF('Funding Allocation Parameters'!$C$6="Basic Library Subsidy", 0, IF('Funding Allocation Parameters'!$C$6="Grant funding",MIN(V899*'Funding Allocation Parameters'!$E$6, 'Funding Allocation Parameters'!$G$6), IF('Funding Allocation Parameters'!$C$6="Other author funding", 0, IF('Funding Allocation Parameters'!$C$6="Any discretionary funds (grants if available, other if no grants)", MIN(V899*'Funding Allocation Parameters'!$E$6, 'Funding Allocation Parameters'!$G$6), IF('Funding Allocation Parameters'!$C$6="Complex Library Subsidy", 0, 0)))))</f>
        <v>1527.8728000000001</v>
      </c>
      <c r="Z899" s="179">
        <f>IF('Funding Allocation Parameters'!$C$6="Basic Library Subsidy", 0, IF('Funding Allocation Parameters'!$C$6="Grant funding", 0, IF('Funding Allocation Parameters'!$C$6="Other author funding",  MIN(V899*'Funding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899" s="179">
        <f>IF('Funding Allocation Parameters'!$C$6="Basic Library Subsidy", MIN(W899*'Funding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MIN(W899*VLOOKUP(CONCATENATE($A899, 'Funding Allocation Parameters'!$I$6), 'Library Subsidy Complex'!$C$2:$J$55, 6, FALSE), VLOOKUP(CONCATENATE($A899, 'Funding Allocation Parameters'!$I$6), 'Library Subsidy Complex'!$C$2:$J$55, 8, FALSE)), 0)))))</f>
        <v>0</v>
      </c>
      <c r="AB899" s="179">
        <f>IF('Funding Allocation Parameters'!$C$6="Basic Library Subsidy", 0, IF('Funding Allocation Parameters'!$C$6="Grant funding", 0, IF('Funding Allocation Parameters'!$C$6="Other author funding",  MIN(W899*'Funding Allocation Parameters'!$E$6, 'Funding Allocation Parameters'!$G$6), IF('Funding Allocation Parameters'!$C$6="Any discretionary funds (grants if available, other if no grants)", MIN(W899*'Funding Allocation Parameters'!$E$6, 'Funding Allocation Parameters'!$G$6), IF('Funding Allocation Parameters'!$C$6="Complex Library Subsidy", 0, 0)))))</f>
        <v>1527.8728000000001</v>
      </c>
      <c r="AC899" s="177">
        <f t="shared" ref="AC899:AC962" si="440">MAX(V899-X899-Y899-Z899, 0)</f>
        <v>0</v>
      </c>
      <c r="AD899" s="177">
        <f t="shared" ref="AD899:AD962" si="441">MAX(W899-AA899-AB899, 0)</f>
        <v>0</v>
      </c>
      <c r="AE899" s="180">
        <f>IF('Funding Allocation Parameters'!$C$7="Basic Library Subsidy", MIN(AC899*'Funding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MIN(AC899*VLOOKUP(CONCATENATE($A899, 'Funding Allocation Parameters'!$I$7), 'Library Subsidy Complex'!$C$2:$J$55, 2, FALSE), VLOOKUP(CONCATENATE($A899, 'Funding Allocation Parameters'!$I$7), 'Library Subsidy Complex'!$C$2:$J$55, 4, FALSE)), 0)))))</f>
        <v>0</v>
      </c>
      <c r="AF899" s="180">
        <f>IF('Funding Allocation Parameters'!$C$7="Basic Library Subsidy", 0, IF('Funding Allocation Parameters'!$C$7="Grant funding",MIN(AC899*'Funding Allocation Parameters'!$E$7, 'Funding Allocation Parameters'!$G$7), IF('Funding Allocation Parameters'!$C$7="Other author funding", 0, IF('Funding Allocation Parameters'!$C$7="Any discretionary funds (grants if available, other if no grants)", MIN(AC899*'Funding Allocation Parameters'!$E$7, 'Funding Allocation Parameters'!$G$7), IF('Funding Allocation Parameters'!$C$7="Complex Library Subsidy", 0, 0)))))</f>
        <v>0</v>
      </c>
      <c r="AG899" s="180">
        <f>IF('Funding Allocation Parameters'!$C$7="Basic Library Subsidy", 0, IF('Funding Allocation Parameters'!$C$7="Grant funding", 0, IF('Funding Allocation Parameters'!$C$7="Other author funding",  MIN(AC899*'Funding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899" s="180">
        <f>IF('Funding Allocation Parameters'!$C$7="Basic Library Subsidy", MIN(AD899*'Funding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MIN(AD899*VLOOKUP(CONCATENATE($A899, 'Funding Allocation Parameters'!$I$7), 'Library Subsidy Complex'!$C$2:$J$55, 6, FALSE), VLOOKUP(CONCATENATE($A899, 'Funding Allocation Parameters'!$I$7), 'Library Subsidy Complex'!$C$2:$J$55, 8, FALSE)), 0)))))</f>
        <v>0</v>
      </c>
      <c r="AI899" s="180">
        <f>IF('Funding Allocation Parameters'!$C$7="Basic Library Subsidy", 0, IF('Funding Allocation Parameters'!$C$7="Grant funding", 0, IF('Funding Allocation Parameters'!$C$7="Other author funding",  MIN(AD899*'Funding Allocation Parameters'!$E$7, 'Funding Allocation Parameters'!$G$7), IF('Funding Allocation Parameters'!$C$7="Any discretionary funds (grants if available, other if no grants)", MIN(AD899*'Funding Allocation Parameters'!$E$7, 'Funding Allocation Parameters'!$G$7), IF('Funding Allocation Parameters'!$C$7="Complex Library Subsidy", 0, 0)))))</f>
        <v>0</v>
      </c>
      <c r="AJ899" s="177">
        <f t="shared" ref="AJ899:AJ962" si="442">MAX(AC899-AE899-AF899-AG899, 0)</f>
        <v>0</v>
      </c>
      <c r="AK899" s="177">
        <f t="shared" ref="AK899:AK962" si="443">MAX(AD899-AH899-AI899, 0)</f>
        <v>0</v>
      </c>
      <c r="AL899" s="181">
        <f>IF('Funding Allocation Parameters'!$C$8="Basic Library Subsidy", MIN(AJ899*'Funding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MIN(AJ899*VLOOKUP(CONCATENATE($A899, 'Funding Allocation Parameters'!$I$8), 'Library Subsidy Complex'!$C$2:$J$55, 2, FALSE), VLOOKUP(CONCATENATE($A899, 'Funding Allocation Parameters'!$I$8), 'Library Subsidy Complex'!$C$2:$J$55, 4, FALSE)), 0)))))</f>
        <v>0</v>
      </c>
      <c r="AM899" s="181">
        <f>IF('Funding Allocation Parameters'!$C$8="Basic Library Subsidy", 0, IF('Funding Allocation Parameters'!$C$8="Grant funding",MIN(AJ899*'Funding Allocation Parameters'!$E$8, 'Funding Allocation Parameters'!$G$8), IF('Funding Allocation Parameters'!$C$8="Other author funding", 0, IF('Funding Allocation Parameters'!$C$8="Any discretionary funds (grants if available, other if no grants)", MIN(AJ899*'Funding Allocation Parameters'!$E$8, 'Funding Allocation Parameters'!$G$8), IF('Funding Allocation Parameters'!$C$8="Complex Library Subsidy", 0, 0)))))</f>
        <v>0</v>
      </c>
      <c r="AN899" s="181">
        <f>IF('Funding Allocation Parameters'!$C$8="Basic Library Subsidy", 0, IF('Funding Allocation Parameters'!$C$8="Grant funding", 0, IF('Funding Allocation Parameters'!$C$8="Other author funding",  MIN(AJ899*'Funding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899" s="181">
        <f>IF('Funding Allocation Parameters'!$C$8="Basic Library Subsidy", MIN(AK899*'Funding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MIN(AK899*VLOOKUP(CONCATENATE($A899, 'Funding Allocation Parameters'!$I$8), 'Library Subsidy Complex'!$C$2:$J$55, 6, FALSE), VLOOKUP(CONCATENATE($A899, 'Funding Allocation Parameters'!$I$8), 'Library Subsidy Complex'!$C$2:$J$55, 8, FALSE)), 0)))))</f>
        <v>0</v>
      </c>
      <c r="AP899" s="181">
        <f>IF('Funding Allocation Parameters'!$C$8="Basic Library Subsidy", 0, IF('Funding Allocation Parameters'!$C$8="Grant funding", 0, IF('Funding Allocation Parameters'!$C$8="Other author funding",  MIN(AK899*'Funding Allocation Parameters'!$E$8, 'Funding Allocation Parameters'!$G$8), IF('Funding Allocation Parameters'!$C$8="Any discretionary funds (grants if available, other if no grants)", MIN(AK899*'Funding Allocation Parameters'!$E$8, 'Funding Allocation Parameters'!$G$8), IF('Funding Allocation Parameters'!$C$8="Complex Library Subsidy", 0, 0)))))</f>
        <v>0</v>
      </c>
      <c r="AQ899" s="177">
        <f t="shared" ref="AQ899:AQ962" si="444">MAX(AJ899-AL899-AM899-AN899, 0)</f>
        <v>0</v>
      </c>
      <c r="AR899" s="177">
        <f t="shared" ref="AR899:AR962" si="445">MAX(AK899-AO899-AP899, 0)</f>
        <v>0</v>
      </c>
      <c r="AS899" s="182">
        <f t="shared" ref="AS899:AS962" si="446">SUM(Q899,X899,AE899,AL899)</f>
        <v>1189</v>
      </c>
      <c r="AT899" s="182">
        <f t="shared" ref="AT899:AT962" si="447">SUM(R899,Y899,AF899,AM899)</f>
        <v>1527.8728000000001</v>
      </c>
      <c r="AU899" s="182">
        <f t="shared" ref="AU899:AU962" si="448">SUM(S899,Z899,AG899,AN899)</f>
        <v>0</v>
      </c>
      <c r="AV899" s="182">
        <f t="shared" ref="AV899:AV962" si="449">SUM(T899,AA899,AH899,AO899)</f>
        <v>1189</v>
      </c>
      <c r="AW899" s="182">
        <f t="shared" ref="AW899:AW962" si="450">SUM(U899,AB899,AI899,AP899)</f>
        <v>1527.8728000000001</v>
      </c>
      <c r="AX899" s="183">
        <f t="shared" ref="AX899:AX962" si="451">$K899*AS899</f>
        <v>1189</v>
      </c>
      <c r="AY899" s="183">
        <f t="shared" ref="AY899:AY962" si="452">$K899*AT899</f>
        <v>1527.8728000000001</v>
      </c>
      <c r="AZ899" s="183">
        <f t="shared" ref="AZ899:AZ962" si="453">$K899*AU899</f>
        <v>0</v>
      </c>
      <c r="BA899" s="183">
        <f t="shared" ref="BA899:BA962" si="454">$L899*AV899</f>
        <v>0</v>
      </c>
      <c r="BB899" s="183">
        <f t="shared" ref="BB899:BB962" si="455">$L899*AW899</f>
        <v>0</v>
      </c>
      <c r="BC899" s="184">
        <f t="shared" ref="BC899:BC962" si="456">AX899+BA899</f>
        <v>1189</v>
      </c>
      <c r="BD899" s="184">
        <f t="shared" ref="BD899:BD962" si="457">SUM(BC899,BE899,BF899)-P899</f>
        <v>0</v>
      </c>
      <c r="BE899" s="184">
        <f t="shared" ref="BE899:BE962" si="458">AY899</f>
        <v>1527.8728000000001</v>
      </c>
      <c r="BF899" s="184">
        <f t="shared" ref="BF899:BF962" si="459">AZ899+BB899</f>
        <v>0</v>
      </c>
      <c r="BG899" s="102">
        <f t="shared" ref="BG899:BG962" si="460">K899*IF(AND(AS899&gt;0, AT899=0, AU899=0), 1, 0)+L899*IF(AND(AV899&gt;0, AW899=0), 1, 0)</f>
        <v>0</v>
      </c>
      <c r="BH899" s="102">
        <f t="shared" ref="BH899:BH962" si="461">K899*IF(AND(AS899=0, AT899&gt;0, AU899=0), 1, 0)</f>
        <v>0</v>
      </c>
      <c r="BI899" s="102">
        <f t="shared" ref="BI899:BI962" si="462">K899*IF(AND(AS899=0, AT899=0, AU899&gt;0), 1, 0)+L899*IF(AND(AV899=0, AW899&gt;0), 1, 0)</f>
        <v>0</v>
      </c>
      <c r="BJ899" s="102">
        <f t="shared" ref="BJ899:BJ962" si="463">K899*IF(AND(AS899&gt;0, AT899&gt;0, AU899=0), 1, 0)</f>
        <v>1</v>
      </c>
      <c r="BK899" s="102">
        <f t="shared" ref="BK899:BK962" si="464">K899*IF(AND(AS899&gt;0, AT899=0, AU899&gt;0), 1, 0)+L899*IF(AND(AV899&gt;0, AW899&gt;0), 1, 0)</f>
        <v>0</v>
      </c>
      <c r="BL899" s="102">
        <f t="shared" ref="BL899:BL962" si="465">K899*IF(AND(AS899=0, AT899&gt;0, AU899&gt;0), 1, 0)+L899*IF(AND(AV899=0, AW899&gt;0), 1, 0)</f>
        <v>0</v>
      </c>
      <c r="BN899" s="102"/>
    </row>
    <row r="900" spans="1:66" x14ac:dyDescent="0.25">
      <c r="A900" s="102" t="s">
        <v>13</v>
      </c>
      <c r="B900" s="102" t="s">
        <v>8</v>
      </c>
      <c r="C900" s="102" t="s">
        <v>8</v>
      </c>
      <c r="D900" s="102" t="s">
        <v>27</v>
      </c>
      <c r="E900" s="102" t="s">
        <v>708</v>
      </c>
      <c r="F900" s="102" t="s">
        <v>1638</v>
      </c>
      <c r="G900" s="102">
        <v>3.2930000000000001</v>
      </c>
      <c r="H900" s="102">
        <v>1</v>
      </c>
      <c r="I900" s="102">
        <v>1</v>
      </c>
      <c r="J900" s="167">
        <f>IFERROR(H900*VLOOKUP(A900, 'Advanced Parameters'!$B$7:$G$20, 6, FALSE)*VLOOKUP(A900, 'Growth Parameters'!$B$6:$H$19, 6, FALSE), 0)</f>
        <v>1</v>
      </c>
      <c r="K900" s="167">
        <f>IFERROR(IF('Advanced Parameters'!$C$5="n",'Raw Data'!I900*VLOOKUP(A900,'Advanced Parameters'!$B$7:$G$20,6,FALSE),J900*VLOOKUP(A900,'Advanced Parameters'!$B$7:$G$20,2,FALSE))*VLOOKUP(A900, 'Growth Parameters'!$B$6:$H$19, 6, FALSE), 0)</f>
        <v>1</v>
      </c>
      <c r="L900" s="167">
        <f t="shared" si="435"/>
        <v>0</v>
      </c>
      <c r="M900" s="168">
        <f>IFERROR(IF(G900="NA","NA",IF(G900&gt;'APC Parameters'!$K$6+VLOOKUP('Raw Data'!A900, 'APC Parameters'!$H$7:$L$20, 4, FALSE), 'APC Parameters'!$L$6+VLOOKUP('Raw Data'!A900, 'APC Parameters'!$H$7:$L$20, 5, FALSE), G900*('APC Parameters'!$J$6+VLOOKUP('Raw Data'!A900, 'APC Parameters'!$H$7:$L$20, 3, FALSE))+'APC Parameters'!$I$6+VLOOKUP('Raw Data'!A900, 'APC Parameters'!$H$7:$L$20, 2, FALSE))), 0)</f>
        <v>5000</v>
      </c>
      <c r="N900" s="168">
        <f t="shared" si="436"/>
        <v>5000</v>
      </c>
      <c r="O900" s="168">
        <f>IFERROR(IF(M900="NA",VLOOKUP(D900,'Internal Calculations'!$B$10:$C$11,2,FALSE), M900)*VLOOKUP(A900, 'Growth Parameters'!$B$6:$H$19, 7, FALSE), 0)</f>
        <v>5000</v>
      </c>
      <c r="P900" s="177">
        <f t="shared" si="437"/>
        <v>5000</v>
      </c>
      <c r="Q900" s="178">
        <f>IF('Funding Allocation Parameters'!$C$5="Basic Library Subsidy", MIN(O900*('Funding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MIN($O900*(VLOOKUP(CONCATENATE($A900, 'Funding Allocation Parameters'!$I$5), 'Library Subsidy Complex'!$C$2:$J$55, 2, FALSE)), VLOOKUP(CONCATENATE($A900, 'Funding Allocation Parameters'!$I$5), 'Library Subsidy Complex'!$C$2:$J$55, 4, FALSE)), 0)))))</f>
        <v>1189</v>
      </c>
      <c r="R900" s="178">
        <f>IF('Funding Allocation Parameters'!$C$5="Basic Library Subsidy", 0, IF('Funding Allocation Parameters'!$C$5="Grant funding",MIN(O900*('Funding Allocation Parameters'!$E$5), 'Funding Allocation Parameters'!$G$5), IF('Funding Allocation Parameters'!$C$5="Other author funding", 0, IF('Funding Allocation Parameters'!$C$5="Any discretionary funds (grants if available, other if no grants)", MIN(O900*('Funding Allocation Parameters'!$E$5), 'Funding Allocation Parameters'!$G$5), IF('Funding Allocation Parameters'!$C$5="Complex Library Subsidy", 0, 0)))))</f>
        <v>0</v>
      </c>
      <c r="S900" s="178">
        <f>IF('Funding Allocation Parameters'!$C$5="Basic Library Subsidy", 0, IF('Funding Allocation Parameters'!$C$5="Grant funding", 0, IF('Funding Allocation Parameters'!$C$5="Other author funding",  MIN(O900*('Funding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0" s="178">
        <f>IF('Funding Allocation Parameters'!$C$5="Basic Library Subsidy", MIN(O900*('Funding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MIN($O900*(VLOOKUP(CONCATENATE($A900, 'Funding Allocation Parameters'!$I$5), 'Library Subsidy Complex'!$C$2:$J$55, 6, FALSE)), VLOOKUP(CONCATENATE($A900, 'Funding Allocation Parameters'!$I$5), 'Library Subsidy Complex'!$C$2:$J$55, 8, FALSE)), 0)))))</f>
        <v>1189</v>
      </c>
      <c r="U900" s="178">
        <f>IF('Funding Allocation Parameters'!$C$5="Basic Library Subsidy", 0, IF('Funding Allocation Parameters'!$C$5="Grant funding", 0, IF('Funding Allocation Parameters'!$C$5="Other author funding",  MIN(O900*('Funding Allocation Parameters'!$E$5), 'Funding Allocation Parameters'!$G$5), IF('Funding Allocation Parameters'!$C$5="Any discretionary funds (grants if available, other if no grants)", MIN(O900*('Funding Allocation Parameters'!$E$5), 'Funding Allocation Parameters'!$G$5), IF('Funding Allocation Parameters'!$C$5="Complex Library Subsidy", 0, 0)))))</f>
        <v>0</v>
      </c>
      <c r="V900" s="177">
        <f t="shared" si="438"/>
        <v>3811</v>
      </c>
      <c r="W900" s="177">
        <f t="shared" si="439"/>
        <v>3811</v>
      </c>
      <c r="X900" s="179">
        <f>IF('Funding Allocation Parameters'!$C$6="Basic Library Subsidy", MIN(V900*'Funding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MIN(V900*VLOOKUP(CONCATENATE($A900, 'Funding Allocation Parameters'!$I$6), 'Library Subsidy Complex'!$C$2:$J$55, 2, FALSE), VLOOKUP(CONCATENATE($A900, 'Funding Allocation Parameters'!$I$6), 'Library Subsidy Complex'!$C$2:$J$55, 4, FALSE)), 0)))))</f>
        <v>0</v>
      </c>
      <c r="Y900" s="179">
        <f>IF('Funding Allocation Parameters'!$C$6="Basic Library Subsidy", 0, IF('Funding Allocation Parameters'!$C$6="Grant funding",MIN(V900*'Funding Allocation Parameters'!$E$6, 'Funding Allocation Parameters'!$G$6), IF('Funding Allocation Parameters'!$C$6="Other author funding", 0, IF('Funding Allocation Parameters'!$C$6="Any discretionary funds (grants if available, other if no grants)", MIN(V900*'Funding Allocation Parameters'!$E$6, 'Funding Allocation Parameters'!$G$6), IF('Funding Allocation Parameters'!$C$6="Complex Library Subsidy", 0, 0)))))</f>
        <v>3811</v>
      </c>
      <c r="Z900" s="179">
        <f>IF('Funding Allocation Parameters'!$C$6="Basic Library Subsidy", 0, IF('Funding Allocation Parameters'!$C$6="Grant funding", 0, IF('Funding Allocation Parameters'!$C$6="Other author funding",  MIN(V900*'Funding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0" s="179">
        <f>IF('Funding Allocation Parameters'!$C$6="Basic Library Subsidy", MIN(W900*'Funding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MIN(W900*VLOOKUP(CONCATENATE($A900, 'Funding Allocation Parameters'!$I$6), 'Library Subsidy Complex'!$C$2:$J$55, 6, FALSE), VLOOKUP(CONCATENATE($A900, 'Funding Allocation Parameters'!$I$6), 'Library Subsidy Complex'!$C$2:$J$55, 8, FALSE)), 0)))))</f>
        <v>0</v>
      </c>
      <c r="AB900" s="179">
        <f>IF('Funding Allocation Parameters'!$C$6="Basic Library Subsidy", 0, IF('Funding Allocation Parameters'!$C$6="Grant funding", 0, IF('Funding Allocation Parameters'!$C$6="Other author funding",  MIN(W900*'Funding Allocation Parameters'!$E$6, 'Funding Allocation Parameters'!$G$6), IF('Funding Allocation Parameters'!$C$6="Any discretionary funds (grants if available, other if no grants)", MIN(W900*'Funding Allocation Parameters'!$E$6, 'Funding Allocation Parameters'!$G$6), IF('Funding Allocation Parameters'!$C$6="Complex Library Subsidy", 0, 0)))))</f>
        <v>3811</v>
      </c>
      <c r="AC900" s="177">
        <f t="shared" si="440"/>
        <v>0</v>
      </c>
      <c r="AD900" s="177">
        <f t="shared" si="441"/>
        <v>0</v>
      </c>
      <c r="AE900" s="180">
        <f>IF('Funding Allocation Parameters'!$C$7="Basic Library Subsidy", MIN(AC900*'Funding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MIN(AC900*VLOOKUP(CONCATENATE($A900, 'Funding Allocation Parameters'!$I$7), 'Library Subsidy Complex'!$C$2:$J$55, 2, FALSE), VLOOKUP(CONCATENATE($A900, 'Funding Allocation Parameters'!$I$7), 'Library Subsidy Complex'!$C$2:$J$55, 4, FALSE)), 0)))))</f>
        <v>0</v>
      </c>
      <c r="AF900" s="180">
        <f>IF('Funding Allocation Parameters'!$C$7="Basic Library Subsidy", 0, IF('Funding Allocation Parameters'!$C$7="Grant funding",MIN(AC900*'Funding Allocation Parameters'!$E$7, 'Funding Allocation Parameters'!$G$7), IF('Funding Allocation Parameters'!$C$7="Other author funding", 0, IF('Funding Allocation Parameters'!$C$7="Any discretionary funds (grants if available, other if no grants)", MIN(AC900*'Funding Allocation Parameters'!$E$7, 'Funding Allocation Parameters'!$G$7), IF('Funding Allocation Parameters'!$C$7="Complex Library Subsidy", 0, 0)))))</f>
        <v>0</v>
      </c>
      <c r="AG900" s="180">
        <f>IF('Funding Allocation Parameters'!$C$7="Basic Library Subsidy", 0, IF('Funding Allocation Parameters'!$C$7="Grant funding", 0, IF('Funding Allocation Parameters'!$C$7="Other author funding",  MIN(AC900*'Funding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0" s="180">
        <f>IF('Funding Allocation Parameters'!$C$7="Basic Library Subsidy", MIN(AD900*'Funding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MIN(AD900*VLOOKUP(CONCATENATE($A900, 'Funding Allocation Parameters'!$I$7), 'Library Subsidy Complex'!$C$2:$J$55, 6, FALSE), VLOOKUP(CONCATENATE($A900, 'Funding Allocation Parameters'!$I$7), 'Library Subsidy Complex'!$C$2:$J$55, 8, FALSE)), 0)))))</f>
        <v>0</v>
      </c>
      <c r="AI900" s="180">
        <f>IF('Funding Allocation Parameters'!$C$7="Basic Library Subsidy", 0, IF('Funding Allocation Parameters'!$C$7="Grant funding", 0, IF('Funding Allocation Parameters'!$C$7="Other author funding",  MIN(AD900*'Funding Allocation Parameters'!$E$7, 'Funding Allocation Parameters'!$G$7), IF('Funding Allocation Parameters'!$C$7="Any discretionary funds (grants if available, other if no grants)", MIN(AD900*'Funding Allocation Parameters'!$E$7, 'Funding Allocation Parameters'!$G$7), IF('Funding Allocation Parameters'!$C$7="Complex Library Subsidy", 0, 0)))))</f>
        <v>0</v>
      </c>
      <c r="AJ900" s="177">
        <f t="shared" si="442"/>
        <v>0</v>
      </c>
      <c r="AK900" s="177">
        <f t="shared" si="443"/>
        <v>0</v>
      </c>
      <c r="AL900" s="181">
        <f>IF('Funding Allocation Parameters'!$C$8="Basic Library Subsidy", MIN(AJ900*'Funding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MIN(AJ900*VLOOKUP(CONCATENATE($A900, 'Funding Allocation Parameters'!$I$8), 'Library Subsidy Complex'!$C$2:$J$55, 2, FALSE), VLOOKUP(CONCATENATE($A900, 'Funding Allocation Parameters'!$I$8), 'Library Subsidy Complex'!$C$2:$J$55, 4, FALSE)), 0)))))</f>
        <v>0</v>
      </c>
      <c r="AM900" s="181">
        <f>IF('Funding Allocation Parameters'!$C$8="Basic Library Subsidy", 0, IF('Funding Allocation Parameters'!$C$8="Grant funding",MIN(AJ900*'Funding Allocation Parameters'!$E$8, 'Funding Allocation Parameters'!$G$8), IF('Funding Allocation Parameters'!$C$8="Other author funding", 0, IF('Funding Allocation Parameters'!$C$8="Any discretionary funds (grants if available, other if no grants)", MIN(AJ900*'Funding Allocation Parameters'!$E$8, 'Funding Allocation Parameters'!$G$8), IF('Funding Allocation Parameters'!$C$8="Complex Library Subsidy", 0, 0)))))</f>
        <v>0</v>
      </c>
      <c r="AN900" s="181">
        <f>IF('Funding Allocation Parameters'!$C$8="Basic Library Subsidy", 0, IF('Funding Allocation Parameters'!$C$8="Grant funding", 0, IF('Funding Allocation Parameters'!$C$8="Other author funding",  MIN(AJ900*'Funding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0" s="181">
        <f>IF('Funding Allocation Parameters'!$C$8="Basic Library Subsidy", MIN(AK900*'Funding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MIN(AK900*VLOOKUP(CONCATENATE($A900, 'Funding Allocation Parameters'!$I$8), 'Library Subsidy Complex'!$C$2:$J$55, 6, FALSE), VLOOKUP(CONCATENATE($A900, 'Funding Allocation Parameters'!$I$8), 'Library Subsidy Complex'!$C$2:$J$55, 8, FALSE)), 0)))))</f>
        <v>0</v>
      </c>
      <c r="AP900" s="181">
        <f>IF('Funding Allocation Parameters'!$C$8="Basic Library Subsidy", 0, IF('Funding Allocation Parameters'!$C$8="Grant funding", 0, IF('Funding Allocation Parameters'!$C$8="Other author funding",  MIN(AK900*'Funding Allocation Parameters'!$E$8, 'Funding Allocation Parameters'!$G$8), IF('Funding Allocation Parameters'!$C$8="Any discretionary funds (grants if available, other if no grants)", MIN(AK900*'Funding Allocation Parameters'!$E$8, 'Funding Allocation Parameters'!$G$8), IF('Funding Allocation Parameters'!$C$8="Complex Library Subsidy", 0, 0)))))</f>
        <v>0</v>
      </c>
      <c r="AQ900" s="177">
        <f t="shared" si="444"/>
        <v>0</v>
      </c>
      <c r="AR900" s="177">
        <f t="shared" si="445"/>
        <v>0</v>
      </c>
      <c r="AS900" s="182">
        <f t="shared" si="446"/>
        <v>1189</v>
      </c>
      <c r="AT900" s="182">
        <f t="shared" si="447"/>
        <v>3811</v>
      </c>
      <c r="AU900" s="182">
        <f t="shared" si="448"/>
        <v>0</v>
      </c>
      <c r="AV900" s="182">
        <f t="shared" si="449"/>
        <v>1189</v>
      </c>
      <c r="AW900" s="182">
        <f t="shared" si="450"/>
        <v>3811</v>
      </c>
      <c r="AX900" s="183">
        <f t="shared" si="451"/>
        <v>1189</v>
      </c>
      <c r="AY900" s="183">
        <f t="shared" si="452"/>
        <v>3811</v>
      </c>
      <c r="AZ900" s="183">
        <f t="shared" si="453"/>
        <v>0</v>
      </c>
      <c r="BA900" s="183">
        <f t="shared" si="454"/>
        <v>0</v>
      </c>
      <c r="BB900" s="183">
        <f t="shared" si="455"/>
        <v>0</v>
      </c>
      <c r="BC900" s="184">
        <f t="shared" si="456"/>
        <v>1189</v>
      </c>
      <c r="BD900" s="184">
        <f t="shared" si="457"/>
        <v>0</v>
      </c>
      <c r="BE900" s="184">
        <f t="shared" si="458"/>
        <v>3811</v>
      </c>
      <c r="BF900" s="184">
        <f t="shared" si="459"/>
        <v>0</v>
      </c>
      <c r="BG900" s="102">
        <f t="shared" si="460"/>
        <v>0</v>
      </c>
      <c r="BH900" s="102">
        <f t="shared" si="461"/>
        <v>0</v>
      </c>
      <c r="BI900" s="102">
        <f t="shared" si="462"/>
        <v>0</v>
      </c>
      <c r="BJ900" s="102">
        <f t="shared" si="463"/>
        <v>1</v>
      </c>
      <c r="BK900" s="102">
        <f t="shared" si="464"/>
        <v>0</v>
      </c>
      <c r="BL900" s="102">
        <f t="shared" si="465"/>
        <v>0</v>
      </c>
      <c r="BN900" s="102"/>
    </row>
    <row r="901" spans="1:66" x14ac:dyDescent="0.25">
      <c r="A901" s="102" t="s">
        <v>17</v>
      </c>
      <c r="B901" s="102" t="s">
        <v>8</v>
      </c>
      <c r="C901" s="102" t="s">
        <v>8</v>
      </c>
      <c r="D901" s="102" t="s">
        <v>27</v>
      </c>
      <c r="E901" s="102" t="s">
        <v>899</v>
      </c>
      <c r="F901" s="102" t="s">
        <v>1639</v>
      </c>
      <c r="G901" s="102">
        <v>2.0289999999999999</v>
      </c>
      <c r="H901" s="102">
        <v>1</v>
      </c>
      <c r="I901" s="102">
        <v>1</v>
      </c>
      <c r="J901" s="167">
        <f>IFERROR(H901*VLOOKUP(A901, 'Advanced Parameters'!$B$7:$G$20, 6, FALSE)*VLOOKUP(A901, 'Growth Parameters'!$B$6:$H$19, 6, FALSE), 0)</f>
        <v>1</v>
      </c>
      <c r="K901" s="167">
        <f>IFERROR(IF('Advanced Parameters'!$C$5="n",'Raw Data'!I901*VLOOKUP(A901,'Advanced Parameters'!$B$7:$G$20,6,FALSE),J901*VLOOKUP(A901,'Advanced Parameters'!$B$7:$G$20,2,FALSE))*VLOOKUP(A901, 'Growth Parameters'!$B$6:$H$19, 6, FALSE), 0)</f>
        <v>1</v>
      </c>
      <c r="L901" s="167">
        <f t="shared" si="435"/>
        <v>0</v>
      </c>
      <c r="M901" s="168">
        <f>IFERROR(IF(G901="NA","NA",IF(G901&gt;'APC Parameters'!$K$6+VLOOKUP('Raw Data'!A901, 'APC Parameters'!$H$7:$L$20, 4, FALSE), 'APC Parameters'!$L$6+VLOOKUP('Raw Data'!A901, 'APC Parameters'!$H$7:$L$20, 5, FALSE), G901*('APC Parameters'!$J$6+VLOOKUP('Raw Data'!A901, 'APC Parameters'!$H$7:$L$20, 3, FALSE))+'APC Parameters'!$I$6+VLOOKUP('Raw Data'!A901, 'APC Parameters'!$H$7:$L$20, 2, FALSE))), 0)</f>
        <v>2587.0526</v>
      </c>
      <c r="N901" s="168">
        <f t="shared" si="436"/>
        <v>2587.0526</v>
      </c>
      <c r="O901" s="168">
        <f>IFERROR(IF(M901="NA",VLOOKUP(D901,'Internal Calculations'!$B$10:$C$11,2,FALSE), M901)*VLOOKUP(A901, 'Growth Parameters'!$B$6:$H$19, 7, FALSE), 0)</f>
        <v>2587.0526</v>
      </c>
      <c r="P901" s="177">
        <f t="shared" si="437"/>
        <v>2587.0526</v>
      </c>
      <c r="Q901" s="178">
        <f>IF('Funding Allocation Parameters'!$C$5="Basic Library Subsidy", MIN(O901*('Funding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MIN($O901*(VLOOKUP(CONCATENATE($A901, 'Funding Allocation Parameters'!$I$5), 'Library Subsidy Complex'!$C$2:$J$55, 2, FALSE)), VLOOKUP(CONCATENATE($A901, 'Funding Allocation Parameters'!$I$5), 'Library Subsidy Complex'!$C$2:$J$55, 4, FALSE)), 0)))))</f>
        <v>1189</v>
      </c>
      <c r="R901" s="178">
        <f>IF('Funding Allocation Parameters'!$C$5="Basic Library Subsidy", 0, IF('Funding Allocation Parameters'!$C$5="Grant funding",MIN(O901*('Funding Allocation Parameters'!$E$5), 'Funding Allocation Parameters'!$G$5), IF('Funding Allocation Parameters'!$C$5="Other author funding", 0, IF('Funding Allocation Parameters'!$C$5="Any discretionary funds (grants if available, other if no grants)", MIN(O901*('Funding Allocation Parameters'!$E$5), 'Funding Allocation Parameters'!$G$5), IF('Funding Allocation Parameters'!$C$5="Complex Library Subsidy", 0, 0)))))</f>
        <v>0</v>
      </c>
      <c r="S901" s="178">
        <f>IF('Funding Allocation Parameters'!$C$5="Basic Library Subsidy", 0, IF('Funding Allocation Parameters'!$C$5="Grant funding", 0, IF('Funding Allocation Parameters'!$C$5="Other author funding",  MIN(O901*('Funding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1" s="178">
        <f>IF('Funding Allocation Parameters'!$C$5="Basic Library Subsidy", MIN(O901*('Funding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MIN($O901*(VLOOKUP(CONCATENATE($A901, 'Funding Allocation Parameters'!$I$5), 'Library Subsidy Complex'!$C$2:$J$55, 6, FALSE)), VLOOKUP(CONCATENATE($A901, 'Funding Allocation Parameters'!$I$5), 'Library Subsidy Complex'!$C$2:$J$55, 8, FALSE)), 0)))))</f>
        <v>1189</v>
      </c>
      <c r="U901" s="178">
        <f>IF('Funding Allocation Parameters'!$C$5="Basic Library Subsidy", 0, IF('Funding Allocation Parameters'!$C$5="Grant funding", 0, IF('Funding Allocation Parameters'!$C$5="Other author funding",  MIN(O901*('Funding Allocation Parameters'!$E$5), 'Funding Allocation Parameters'!$G$5), IF('Funding Allocation Parameters'!$C$5="Any discretionary funds (grants if available, other if no grants)", MIN(O901*('Funding Allocation Parameters'!$E$5), 'Funding Allocation Parameters'!$G$5), IF('Funding Allocation Parameters'!$C$5="Complex Library Subsidy", 0, 0)))))</f>
        <v>0</v>
      </c>
      <c r="V901" s="177">
        <f t="shared" si="438"/>
        <v>1398.0526</v>
      </c>
      <c r="W901" s="177">
        <f t="shared" si="439"/>
        <v>1398.0526</v>
      </c>
      <c r="X901" s="179">
        <f>IF('Funding Allocation Parameters'!$C$6="Basic Library Subsidy", MIN(V901*'Funding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MIN(V901*VLOOKUP(CONCATENATE($A901, 'Funding Allocation Parameters'!$I$6), 'Library Subsidy Complex'!$C$2:$J$55, 2, FALSE), VLOOKUP(CONCATENATE($A901, 'Funding Allocation Parameters'!$I$6), 'Library Subsidy Complex'!$C$2:$J$55, 4, FALSE)), 0)))))</f>
        <v>0</v>
      </c>
      <c r="Y901" s="179">
        <f>IF('Funding Allocation Parameters'!$C$6="Basic Library Subsidy", 0, IF('Funding Allocation Parameters'!$C$6="Grant funding",MIN(V901*'Funding Allocation Parameters'!$E$6, 'Funding Allocation Parameters'!$G$6), IF('Funding Allocation Parameters'!$C$6="Other author funding", 0, IF('Funding Allocation Parameters'!$C$6="Any discretionary funds (grants if available, other if no grants)", MIN(V901*'Funding Allocation Parameters'!$E$6, 'Funding Allocation Parameters'!$G$6), IF('Funding Allocation Parameters'!$C$6="Complex Library Subsidy", 0, 0)))))</f>
        <v>1398.0526</v>
      </c>
      <c r="Z901" s="179">
        <f>IF('Funding Allocation Parameters'!$C$6="Basic Library Subsidy", 0, IF('Funding Allocation Parameters'!$C$6="Grant funding", 0, IF('Funding Allocation Parameters'!$C$6="Other author funding",  MIN(V901*'Funding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1" s="179">
        <f>IF('Funding Allocation Parameters'!$C$6="Basic Library Subsidy", MIN(W901*'Funding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MIN(W901*VLOOKUP(CONCATENATE($A901, 'Funding Allocation Parameters'!$I$6), 'Library Subsidy Complex'!$C$2:$J$55, 6, FALSE), VLOOKUP(CONCATENATE($A901, 'Funding Allocation Parameters'!$I$6), 'Library Subsidy Complex'!$C$2:$J$55, 8, FALSE)), 0)))))</f>
        <v>0</v>
      </c>
      <c r="AB901" s="179">
        <f>IF('Funding Allocation Parameters'!$C$6="Basic Library Subsidy", 0, IF('Funding Allocation Parameters'!$C$6="Grant funding", 0, IF('Funding Allocation Parameters'!$C$6="Other author funding",  MIN(W901*'Funding Allocation Parameters'!$E$6, 'Funding Allocation Parameters'!$G$6), IF('Funding Allocation Parameters'!$C$6="Any discretionary funds (grants if available, other if no grants)", MIN(W901*'Funding Allocation Parameters'!$E$6, 'Funding Allocation Parameters'!$G$6), IF('Funding Allocation Parameters'!$C$6="Complex Library Subsidy", 0, 0)))))</f>
        <v>1398.0526</v>
      </c>
      <c r="AC901" s="177">
        <f t="shared" si="440"/>
        <v>0</v>
      </c>
      <c r="AD901" s="177">
        <f t="shared" si="441"/>
        <v>0</v>
      </c>
      <c r="AE901" s="180">
        <f>IF('Funding Allocation Parameters'!$C$7="Basic Library Subsidy", MIN(AC901*'Funding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MIN(AC901*VLOOKUP(CONCATENATE($A901, 'Funding Allocation Parameters'!$I$7), 'Library Subsidy Complex'!$C$2:$J$55, 2, FALSE), VLOOKUP(CONCATENATE($A901, 'Funding Allocation Parameters'!$I$7), 'Library Subsidy Complex'!$C$2:$J$55, 4, FALSE)), 0)))))</f>
        <v>0</v>
      </c>
      <c r="AF901" s="180">
        <f>IF('Funding Allocation Parameters'!$C$7="Basic Library Subsidy", 0, IF('Funding Allocation Parameters'!$C$7="Grant funding",MIN(AC901*'Funding Allocation Parameters'!$E$7, 'Funding Allocation Parameters'!$G$7), IF('Funding Allocation Parameters'!$C$7="Other author funding", 0, IF('Funding Allocation Parameters'!$C$7="Any discretionary funds (grants if available, other if no grants)", MIN(AC901*'Funding Allocation Parameters'!$E$7, 'Funding Allocation Parameters'!$G$7), IF('Funding Allocation Parameters'!$C$7="Complex Library Subsidy", 0, 0)))))</f>
        <v>0</v>
      </c>
      <c r="AG901" s="180">
        <f>IF('Funding Allocation Parameters'!$C$7="Basic Library Subsidy", 0, IF('Funding Allocation Parameters'!$C$7="Grant funding", 0, IF('Funding Allocation Parameters'!$C$7="Other author funding",  MIN(AC901*'Funding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1" s="180">
        <f>IF('Funding Allocation Parameters'!$C$7="Basic Library Subsidy", MIN(AD901*'Funding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MIN(AD901*VLOOKUP(CONCATENATE($A901, 'Funding Allocation Parameters'!$I$7), 'Library Subsidy Complex'!$C$2:$J$55, 6, FALSE), VLOOKUP(CONCATENATE($A901, 'Funding Allocation Parameters'!$I$7), 'Library Subsidy Complex'!$C$2:$J$55, 8, FALSE)), 0)))))</f>
        <v>0</v>
      </c>
      <c r="AI901" s="180">
        <f>IF('Funding Allocation Parameters'!$C$7="Basic Library Subsidy", 0, IF('Funding Allocation Parameters'!$C$7="Grant funding", 0, IF('Funding Allocation Parameters'!$C$7="Other author funding",  MIN(AD901*'Funding Allocation Parameters'!$E$7, 'Funding Allocation Parameters'!$G$7), IF('Funding Allocation Parameters'!$C$7="Any discretionary funds (grants if available, other if no grants)", MIN(AD901*'Funding Allocation Parameters'!$E$7, 'Funding Allocation Parameters'!$G$7), IF('Funding Allocation Parameters'!$C$7="Complex Library Subsidy", 0, 0)))))</f>
        <v>0</v>
      </c>
      <c r="AJ901" s="177">
        <f t="shared" si="442"/>
        <v>0</v>
      </c>
      <c r="AK901" s="177">
        <f t="shared" si="443"/>
        <v>0</v>
      </c>
      <c r="AL901" s="181">
        <f>IF('Funding Allocation Parameters'!$C$8="Basic Library Subsidy", MIN(AJ901*'Funding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MIN(AJ901*VLOOKUP(CONCATENATE($A901, 'Funding Allocation Parameters'!$I$8), 'Library Subsidy Complex'!$C$2:$J$55, 2, FALSE), VLOOKUP(CONCATENATE($A901, 'Funding Allocation Parameters'!$I$8), 'Library Subsidy Complex'!$C$2:$J$55, 4, FALSE)), 0)))))</f>
        <v>0</v>
      </c>
      <c r="AM901" s="181">
        <f>IF('Funding Allocation Parameters'!$C$8="Basic Library Subsidy", 0, IF('Funding Allocation Parameters'!$C$8="Grant funding",MIN(AJ901*'Funding Allocation Parameters'!$E$8, 'Funding Allocation Parameters'!$G$8), IF('Funding Allocation Parameters'!$C$8="Other author funding", 0, IF('Funding Allocation Parameters'!$C$8="Any discretionary funds (grants if available, other if no grants)", MIN(AJ901*'Funding Allocation Parameters'!$E$8, 'Funding Allocation Parameters'!$G$8), IF('Funding Allocation Parameters'!$C$8="Complex Library Subsidy", 0, 0)))))</f>
        <v>0</v>
      </c>
      <c r="AN901" s="181">
        <f>IF('Funding Allocation Parameters'!$C$8="Basic Library Subsidy", 0, IF('Funding Allocation Parameters'!$C$8="Grant funding", 0, IF('Funding Allocation Parameters'!$C$8="Other author funding",  MIN(AJ901*'Funding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1" s="181">
        <f>IF('Funding Allocation Parameters'!$C$8="Basic Library Subsidy", MIN(AK901*'Funding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MIN(AK901*VLOOKUP(CONCATENATE($A901, 'Funding Allocation Parameters'!$I$8), 'Library Subsidy Complex'!$C$2:$J$55, 6, FALSE), VLOOKUP(CONCATENATE($A901, 'Funding Allocation Parameters'!$I$8), 'Library Subsidy Complex'!$C$2:$J$55, 8, FALSE)), 0)))))</f>
        <v>0</v>
      </c>
      <c r="AP901" s="181">
        <f>IF('Funding Allocation Parameters'!$C$8="Basic Library Subsidy", 0, IF('Funding Allocation Parameters'!$C$8="Grant funding", 0, IF('Funding Allocation Parameters'!$C$8="Other author funding",  MIN(AK901*'Funding Allocation Parameters'!$E$8, 'Funding Allocation Parameters'!$G$8), IF('Funding Allocation Parameters'!$C$8="Any discretionary funds (grants if available, other if no grants)", MIN(AK901*'Funding Allocation Parameters'!$E$8, 'Funding Allocation Parameters'!$G$8), IF('Funding Allocation Parameters'!$C$8="Complex Library Subsidy", 0, 0)))))</f>
        <v>0</v>
      </c>
      <c r="AQ901" s="177">
        <f t="shared" si="444"/>
        <v>0</v>
      </c>
      <c r="AR901" s="177">
        <f t="shared" si="445"/>
        <v>0</v>
      </c>
      <c r="AS901" s="182">
        <f t="shared" si="446"/>
        <v>1189</v>
      </c>
      <c r="AT901" s="182">
        <f t="shared" si="447"/>
        <v>1398.0526</v>
      </c>
      <c r="AU901" s="182">
        <f t="shared" si="448"/>
        <v>0</v>
      </c>
      <c r="AV901" s="182">
        <f t="shared" si="449"/>
        <v>1189</v>
      </c>
      <c r="AW901" s="182">
        <f t="shared" si="450"/>
        <v>1398.0526</v>
      </c>
      <c r="AX901" s="183">
        <f t="shared" si="451"/>
        <v>1189</v>
      </c>
      <c r="AY901" s="183">
        <f t="shared" si="452"/>
        <v>1398.0526</v>
      </c>
      <c r="AZ901" s="183">
        <f t="shared" si="453"/>
        <v>0</v>
      </c>
      <c r="BA901" s="183">
        <f t="shared" si="454"/>
        <v>0</v>
      </c>
      <c r="BB901" s="183">
        <f t="shared" si="455"/>
        <v>0</v>
      </c>
      <c r="BC901" s="184">
        <f t="shared" si="456"/>
        <v>1189</v>
      </c>
      <c r="BD901" s="184">
        <f t="shared" si="457"/>
        <v>0</v>
      </c>
      <c r="BE901" s="184">
        <f t="shared" si="458"/>
        <v>1398.0526</v>
      </c>
      <c r="BF901" s="184">
        <f t="shared" si="459"/>
        <v>0</v>
      </c>
      <c r="BG901" s="102">
        <f t="shared" si="460"/>
        <v>0</v>
      </c>
      <c r="BH901" s="102">
        <f t="shared" si="461"/>
        <v>0</v>
      </c>
      <c r="BI901" s="102">
        <f t="shared" si="462"/>
        <v>0</v>
      </c>
      <c r="BJ901" s="102">
        <f t="shared" si="463"/>
        <v>1</v>
      </c>
      <c r="BK901" s="102">
        <f t="shared" si="464"/>
        <v>0</v>
      </c>
      <c r="BL901" s="102">
        <f t="shared" si="465"/>
        <v>0</v>
      </c>
      <c r="BN901" s="102"/>
    </row>
    <row r="902" spans="1:66" x14ac:dyDescent="0.25">
      <c r="A902" s="102" t="s">
        <v>19</v>
      </c>
      <c r="B902" s="102" t="s">
        <v>8</v>
      </c>
      <c r="C902" s="102" t="s">
        <v>8</v>
      </c>
      <c r="D902" s="102" t="s">
        <v>27</v>
      </c>
      <c r="E902" s="102" t="s">
        <v>1640</v>
      </c>
      <c r="F902" s="102" t="s">
        <v>1641</v>
      </c>
      <c r="G902" s="102">
        <v>1.429</v>
      </c>
      <c r="H902" s="102">
        <v>1</v>
      </c>
      <c r="I902" s="102">
        <v>1</v>
      </c>
      <c r="J902" s="167">
        <f>IFERROR(H902*VLOOKUP(A902, 'Advanced Parameters'!$B$7:$G$20, 6, FALSE)*VLOOKUP(A902, 'Growth Parameters'!$B$6:$H$19, 6, FALSE), 0)</f>
        <v>1</v>
      </c>
      <c r="K902" s="167">
        <f>IFERROR(IF('Advanced Parameters'!$C$5="n",'Raw Data'!I902*VLOOKUP(A902,'Advanced Parameters'!$B$7:$G$20,6,FALSE),J902*VLOOKUP(A902,'Advanced Parameters'!$B$7:$G$20,2,FALSE))*VLOOKUP(A902, 'Growth Parameters'!$B$6:$H$19, 6, FALSE), 0)</f>
        <v>1</v>
      </c>
      <c r="L902" s="167">
        <f t="shared" si="435"/>
        <v>0</v>
      </c>
      <c r="M902" s="168">
        <f>IFERROR(IF(G902="NA","NA",IF(G902&gt;'APC Parameters'!$K$6+VLOOKUP('Raw Data'!A902, 'APC Parameters'!$H$7:$L$20, 4, FALSE), 'APC Parameters'!$L$6+VLOOKUP('Raw Data'!A902, 'APC Parameters'!$H$7:$L$20, 5, FALSE), G902*('APC Parameters'!$J$6+VLOOKUP('Raw Data'!A902, 'APC Parameters'!$H$7:$L$20, 3, FALSE))+'APC Parameters'!$I$6+VLOOKUP('Raw Data'!A902, 'APC Parameters'!$H$7:$L$20, 2, FALSE))), 0)</f>
        <v>2161.4126000000001</v>
      </c>
      <c r="N902" s="168">
        <f t="shared" si="436"/>
        <v>2161.4126000000001</v>
      </c>
      <c r="O902" s="168">
        <f>IFERROR(IF(M902="NA",VLOOKUP(D902,'Internal Calculations'!$B$10:$C$11,2,FALSE), M902)*VLOOKUP(A902, 'Growth Parameters'!$B$6:$H$19, 7, FALSE), 0)</f>
        <v>2161.4126000000001</v>
      </c>
      <c r="P902" s="177">
        <f t="shared" si="437"/>
        <v>2161.4126000000001</v>
      </c>
      <c r="Q902" s="178">
        <f>IF('Funding Allocation Parameters'!$C$5="Basic Library Subsidy", MIN(O902*('Funding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MIN($O902*(VLOOKUP(CONCATENATE($A902, 'Funding Allocation Parameters'!$I$5), 'Library Subsidy Complex'!$C$2:$J$55, 2, FALSE)), VLOOKUP(CONCATENATE($A902, 'Funding Allocation Parameters'!$I$5), 'Library Subsidy Complex'!$C$2:$J$55, 4, FALSE)), 0)))))</f>
        <v>1189</v>
      </c>
      <c r="R902" s="178">
        <f>IF('Funding Allocation Parameters'!$C$5="Basic Library Subsidy", 0, IF('Funding Allocation Parameters'!$C$5="Grant funding",MIN(O902*('Funding Allocation Parameters'!$E$5), 'Funding Allocation Parameters'!$G$5), IF('Funding Allocation Parameters'!$C$5="Other author funding", 0, IF('Funding Allocation Parameters'!$C$5="Any discretionary funds (grants if available, other if no grants)", MIN(O902*('Funding Allocation Parameters'!$E$5), 'Funding Allocation Parameters'!$G$5), IF('Funding Allocation Parameters'!$C$5="Complex Library Subsidy", 0, 0)))))</f>
        <v>0</v>
      </c>
      <c r="S902" s="178">
        <f>IF('Funding Allocation Parameters'!$C$5="Basic Library Subsidy", 0, IF('Funding Allocation Parameters'!$C$5="Grant funding", 0, IF('Funding Allocation Parameters'!$C$5="Other author funding",  MIN(O902*('Funding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2" s="178">
        <f>IF('Funding Allocation Parameters'!$C$5="Basic Library Subsidy", MIN(O902*('Funding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MIN($O902*(VLOOKUP(CONCATENATE($A902, 'Funding Allocation Parameters'!$I$5), 'Library Subsidy Complex'!$C$2:$J$55, 6, FALSE)), VLOOKUP(CONCATENATE($A902, 'Funding Allocation Parameters'!$I$5), 'Library Subsidy Complex'!$C$2:$J$55, 8, FALSE)), 0)))))</f>
        <v>1189</v>
      </c>
      <c r="U902" s="178">
        <f>IF('Funding Allocation Parameters'!$C$5="Basic Library Subsidy", 0, IF('Funding Allocation Parameters'!$C$5="Grant funding", 0, IF('Funding Allocation Parameters'!$C$5="Other author funding",  MIN(O902*('Funding Allocation Parameters'!$E$5), 'Funding Allocation Parameters'!$G$5), IF('Funding Allocation Parameters'!$C$5="Any discretionary funds (grants if available, other if no grants)", MIN(O902*('Funding Allocation Parameters'!$E$5), 'Funding Allocation Parameters'!$G$5), IF('Funding Allocation Parameters'!$C$5="Complex Library Subsidy", 0, 0)))))</f>
        <v>0</v>
      </c>
      <c r="V902" s="177">
        <f t="shared" si="438"/>
        <v>972.41260000000011</v>
      </c>
      <c r="W902" s="177">
        <f t="shared" si="439"/>
        <v>972.41260000000011</v>
      </c>
      <c r="X902" s="179">
        <f>IF('Funding Allocation Parameters'!$C$6="Basic Library Subsidy", MIN(V902*'Funding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MIN(V902*VLOOKUP(CONCATENATE($A902, 'Funding Allocation Parameters'!$I$6), 'Library Subsidy Complex'!$C$2:$J$55, 2, FALSE), VLOOKUP(CONCATENATE($A902, 'Funding Allocation Parameters'!$I$6), 'Library Subsidy Complex'!$C$2:$J$55, 4, FALSE)), 0)))))</f>
        <v>0</v>
      </c>
      <c r="Y902" s="179">
        <f>IF('Funding Allocation Parameters'!$C$6="Basic Library Subsidy", 0, IF('Funding Allocation Parameters'!$C$6="Grant funding",MIN(V902*'Funding Allocation Parameters'!$E$6, 'Funding Allocation Parameters'!$G$6), IF('Funding Allocation Parameters'!$C$6="Other author funding", 0, IF('Funding Allocation Parameters'!$C$6="Any discretionary funds (grants if available, other if no grants)", MIN(V902*'Funding Allocation Parameters'!$E$6, 'Funding Allocation Parameters'!$G$6), IF('Funding Allocation Parameters'!$C$6="Complex Library Subsidy", 0, 0)))))</f>
        <v>972.41260000000011</v>
      </c>
      <c r="Z902" s="179">
        <f>IF('Funding Allocation Parameters'!$C$6="Basic Library Subsidy", 0, IF('Funding Allocation Parameters'!$C$6="Grant funding", 0, IF('Funding Allocation Parameters'!$C$6="Other author funding",  MIN(V902*'Funding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2" s="179">
        <f>IF('Funding Allocation Parameters'!$C$6="Basic Library Subsidy", MIN(W902*'Funding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MIN(W902*VLOOKUP(CONCATENATE($A902, 'Funding Allocation Parameters'!$I$6), 'Library Subsidy Complex'!$C$2:$J$55, 6, FALSE), VLOOKUP(CONCATENATE($A902, 'Funding Allocation Parameters'!$I$6), 'Library Subsidy Complex'!$C$2:$J$55, 8, FALSE)), 0)))))</f>
        <v>0</v>
      </c>
      <c r="AB902" s="179">
        <f>IF('Funding Allocation Parameters'!$C$6="Basic Library Subsidy", 0, IF('Funding Allocation Parameters'!$C$6="Grant funding", 0, IF('Funding Allocation Parameters'!$C$6="Other author funding",  MIN(W902*'Funding Allocation Parameters'!$E$6, 'Funding Allocation Parameters'!$G$6), IF('Funding Allocation Parameters'!$C$6="Any discretionary funds (grants if available, other if no grants)", MIN(W902*'Funding Allocation Parameters'!$E$6, 'Funding Allocation Parameters'!$G$6), IF('Funding Allocation Parameters'!$C$6="Complex Library Subsidy", 0, 0)))))</f>
        <v>972.41260000000011</v>
      </c>
      <c r="AC902" s="177">
        <f t="shared" si="440"/>
        <v>0</v>
      </c>
      <c r="AD902" s="177">
        <f t="shared" si="441"/>
        <v>0</v>
      </c>
      <c r="AE902" s="180">
        <f>IF('Funding Allocation Parameters'!$C$7="Basic Library Subsidy", MIN(AC902*'Funding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MIN(AC902*VLOOKUP(CONCATENATE($A902, 'Funding Allocation Parameters'!$I$7), 'Library Subsidy Complex'!$C$2:$J$55, 2, FALSE), VLOOKUP(CONCATENATE($A902, 'Funding Allocation Parameters'!$I$7), 'Library Subsidy Complex'!$C$2:$J$55, 4, FALSE)), 0)))))</f>
        <v>0</v>
      </c>
      <c r="AF902" s="180">
        <f>IF('Funding Allocation Parameters'!$C$7="Basic Library Subsidy", 0, IF('Funding Allocation Parameters'!$C$7="Grant funding",MIN(AC902*'Funding Allocation Parameters'!$E$7, 'Funding Allocation Parameters'!$G$7), IF('Funding Allocation Parameters'!$C$7="Other author funding", 0, IF('Funding Allocation Parameters'!$C$7="Any discretionary funds (grants if available, other if no grants)", MIN(AC902*'Funding Allocation Parameters'!$E$7, 'Funding Allocation Parameters'!$G$7), IF('Funding Allocation Parameters'!$C$7="Complex Library Subsidy", 0, 0)))))</f>
        <v>0</v>
      </c>
      <c r="AG902" s="180">
        <f>IF('Funding Allocation Parameters'!$C$7="Basic Library Subsidy", 0, IF('Funding Allocation Parameters'!$C$7="Grant funding", 0, IF('Funding Allocation Parameters'!$C$7="Other author funding",  MIN(AC902*'Funding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2" s="180">
        <f>IF('Funding Allocation Parameters'!$C$7="Basic Library Subsidy", MIN(AD902*'Funding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MIN(AD902*VLOOKUP(CONCATENATE($A902, 'Funding Allocation Parameters'!$I$7), 'Library Subsidy Complex'!$C$2:$J$55, 6, FALSE), VLOOKUP(CONCATENATE($A902, 'Funding Allocation Parameters'!$I$7), 'Library Subsidy Complex'!$C$2:$J$55, 8, FALSE)), 0)))))</f>
        <v>0</v>
      </c>
      <c r="AI902" s="180">
        <f>IF('Funding Allocation Parameters'!$C$7="Basic Library Subsidy", 0, IF('Funding Allocation Parameters'!$C$7="Grant funding", 0, IF('Funding Allocation Parameters'!$C$7="Other author funding",  MIN(AD902*'Funding Allocation Parameters'!$E$7, 'Funding Allocation Parameters'!$G$7), IF('Funding Allocation Parameters'!$C$7="Any discretionary funds (grants if available, other if no grants)", MIN(AD902*'Funding Allocation Parameters'!$E$7, 'Funding Allocation Parameters'!$G$7), IF('Funding Allocation Parameters'!$C$7="Complex Library Subsidy", 0, 0)))))</f>
        <v>0</v>
      </c>
      <c r="AJ902" s="177">
        <f t="shared" si="442"/>
        <v>0</v>
      </c>
      <c r="AK902" s="177">
        <f t="shared" si="443"/>
        <v>0</v>
      </c>
      <c r="AL902" s="181">
        <f>IF('Funding Allocation Parameters'!$C$8="Basic Library Subsidy", MIN(AJ902*'Funding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MIN(AJ902*VLOOKUP(CONCATENATE($A902, 'Funding Allocation Parameters'!$I$8), 'Library Subsidy Complex'!$C$2:$J$55, 2, FALSE), VLOOKUP(CONCATENATE($A902, 'Funding Allocation Parameters'!$I$8), 'Library Subsidy Complex'!$C$2:$J$55, 4, FALSE)), 0)))))</f>
        <v>0</v>
      </c>
      <c r="AM902" s="181">
        <f>IF('Funding Allocation Parameters'!$C$8="Basic Library Subsidy", 0, IF('Funding Allocation Parameters'!$C$8="Grant funding",MIN(AJ902*'Funding Allocation Parameters'!$E$8, 'Funding Allocation Parameters'!$G$8), IF('Funding Allocation Parameters'!$C$8="Other author funding", 0, IF('Funding Allocation Parameters'!$C$8="Any discretionary funds (grants if available, other if no grants)", MIN(AJ902*'Funding Allocation Parameters'!$E$8, 'Funding Allocation Parameters'!$G$8), IF('Funding Allocation Parameters'!$C$8="Complex Library Subsidy", 0, 0)))))</f>
        <v>0</v>
      </c>
      <c r="AN902" s="181">
        <f>IF('Funding Allocation Parameters'!$C$8="Basic Library Subsidy", 0, IF('Funding Allocation Parameters'!$C$8="Grant funding", 0, IF('Funding Allocation Parameters'!$C$8="Other author funding",  MIN(AJ902*'Funding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2" s="181">
        <f>IF('Funding Allocation Parameters'!$C$8="Basic Library Subsidy", MIN(AK902*'Funding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MIN(AK902*VLOOKUP(CONCATENATE($A902, 'Funding Allocation Parameters'!$I$8), 'Library Subsidy Complex'!$C$2:$J$55, 6, FALSE), VLOOKUP(CONCATENATE($A902, 'Funding Allocation Parameters'!$I$8), 'Library Subsidy Complex'!$C$2:$J$55, 8, FALSE)), 0)))))</f>
        <v>0</v>
      </c>
      <c r="AP902" s="181">
        <f>IF('Funding Allocation Parameters'!$C$8="Basic Library Subsidy", 0, IF('Funding Allocation Parameters'!$C$8="Grant funding", 0, IF('Funding Allocation Parameters'!$C$8="Other author funding",  MIN(AK902*'Funding Allocation Parameters'!$E$8, 'Funding Allocation Parameters'!$G$8), IF('Funding Allocation Parameters'!$C$8="Any discretionary funds (grants if available, other if no grants)", MIN(AK902*'Funding Allocation Parameters'!$E$8, 'Funding Allocation Parameters'!$G$8), IF('Funding Allocation Parameters'!$C$8="Complex Library Subsidy", 0, 0)))))</f>
        <v>0</v>
      </c>
      <c r="AQ902" s="177">
        <f t="shared" si="444"/>
        <v>0</v>
      </c>
      <c r="AR902" s="177">
        <f t="shared" si="445"/>
        <v>0</v>
      </c>
      <c r="AS902" s="182">
        <f t="shared" si="446"/>
        <v>1189</v>
      </c>
      <c r="AT902" s="182">
        <f t="shared" si="447"/>
        <v>972.41260000000011</v>
      </c>
      <c r="AU902" s="182">
        <f t="shared" si="448"/>
        <v>0</v>
      </c>
      <c r="AV902" s="182">
        <f t="shared" si="449"/>
        <v>1189</v>
      </c>
      <c r="AW902" s="182">
        <f t="shared" si="450"/>
        <v>972.41260000000011</v>
      </c>
      <c r="AX902" s="183">
        <f t="shared" si="451"/>
        <v>1189</v>
      </c>
      <c r="AY902" s="183">
        <f t="shared" si="452"/>
        <v>972.41260000000011</v>
      </c>
      <c r="AZ902" s="183">
        <f t="shared" si="453"/>
        <v>0</v>
      </c>
      <c r="BA902" s="183">
        <f t="shared" si="454"/>
        <v>0</v>
      </c>
      <c r="BB902" s="183">
        <f t="shared" si="455"/>
        <v>0</v>
      </c>
      <c r="BC902" s="184">
        <f t="shared" si="456"/>
        <v>1189</v>
      </c>
      <c r="BD902" s="184">
        <f t="shared" si="457"/>
        <v>0</v>
      </c>
      <c r="BE902" s="184">
        <f t="shared" si="458"/>
        <v>972.41260000000011</v>
      </c>
      <c r="BF902" s="184">
        <f t="shared" si="459"/>
        <v>0</v>
      </c>
      <c r="BG902" s="102">
        <f t="shared" si="460"/>
        <v>0</v>
      </c>
      <c r="BH902" s="102">
        <f t="shared" si="461"/>
        <v>0</v>
      </c>
      <c r="BI902" s="102">
        <f t="shared" si="462"/>
        <v>0</v>
      </c>
      <c r="BJ902" s="102">
        <f t="shared" si="463"/>
        <v>1</v>
      </c>
      <c r="BK902" s="102">
        <f t="shared" si="464"/>
        <v>0</v>
      </c>
      <c r="BL902" s="102">
        <f t="shared" si="465"/>
        <v>0</v>
      </c>
      <c r="BN902" s="102"/>
    </row>
    <row r="903" spans="1:66" x14ac:dyDescent="0.25">
      <c r="A903" s="102" t="s">
        <v>13</v>
      </c>
      <c r="B903" s="102" t="s">
        <v>8</v>
      </c>
      <c r="C903" s="102" t="s">
        <v>8</v>
      </c>
      <c r="D903" s="102" t="s">
        <v>27</v>
      </c>
      <c r="E903" s="102" t="s">
        <v>1642</v>
      </c>
      <c r="F903" s="102" t="s">
        <v>1643</v>
      </c>
      <c r="G903" s="102">
        <v>0.81299999999999994</v>
      </c>
      <c r="H903" s="102">
        <v>1</v>
      </c>
      <c r="I903" s="102">
        <v>1</v>
      </c>
      <c r="J903" s="167">
        <f>IFERROR(H903*VLOOKUP(A903, 'Advanced Parameters'!$B$7:$G$20, 6, FALSE)*VLOOKUP(A903, 'Growth Parameters'!$B$6:$H$19, 6, FALSE), 0)</f>
        <v>1</v>
      </c>
      <c r="K903" s="167">
        <f>IFERROR(IF('Advanced Parameters'!$C$5="n",'Raw Data'!I903*VLOOKUP(A903,'Advanced Parameters'!$B$7:$G$20,6,FALSE),J903*VLOOKUP(A903,'Advanced Parameters'!$B$7:$G$20,2,FALSE))*VLOOKUP(A903, 'Growth Parameters'!$B$6:$H$19, 6, FALSE), 0)</f>
        <v>1</v>
      </c>
      <c r="L903" s="167">
        <f t="shared" si="435"/>
        <v>0</v>
      </c>
      <c r="M903" s="168">
        <f>IFERROR(IF(G903="NA","NA",IF(G903&gt;'APC Parameters'!$K$6+VLOOKUP('Raw Data'!A903, 'APC Parameters'!$H$7:$L$20, 4, FALSE), 'APC Parameters'!$L$6+VLOOKUP('Raw Data'!A903, 'APC Parameters'!$H$7:$L$20, 5, FALSE), G903*('APC Parameters'!$J$6+VLOOKUP('Raw Data'!A903, 'APC Parameters'!$H$7:$L$20, 3, FALSE))+'APC Parameters'!$I$6+VLOOKUP('Raw Data'!A903, 'APC Parameters'!$H$7:$L$20, 2, FALSE))), 0)</f>
        <v>1724.4222</v>
      </c>
      <c r="N903" s="168">
        <f t="shared" si="436"/>
        <v>1724.4222</v>
      </c>
      <c r="O903" s="168">
        <f>IFERROR(IF(M903="NA",VLOOKUP(D903,'Internal Calculations'!$B$10:$C$11,2,FALSE), M903)*VLOOKUP(A903, 'Growth Parameters'!$B$6:$H$19, 7, FALSE), 0)</f>
        <v>1724.4222</v>
      </c>
      <c r="P903" s="177">
        <f t="shared" si="437"/>
        <v>1724.4222</v>
      </c>
      <c r="Q903" s="178">
        <f>IF('Funding Allocation Parameters'!$C$5="Basic Library Subsidy", MIN(O903*('Funding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MIN($O903*(VLOOKUP(CONCATENATE($A903, 'Funding Allocation Parameters'!$I$5), 'Library Subsidy Complex'!$C$2:$J$55, 2, FALSE)), VLOOKUP(CONCATENATE($A903, 'Funding Allocation Parameters'!$I$5), 'Library Subsidy Complex'!$C$2:$J$55, 4, FALSE)), 0)))))</f>
        <v>1189</v>
      </c>
      <c r="R903" s="178">
        <f>IF('Funding Allocation Parameters'!$C$5="Basic Library Subsidy", 0, IF('Funding Allocation Parameters'!$C$5="Grant funding",MIN(O903*('Funding Allocation Parameters'!$E$5), 'Funding Allocation Parameters'!$G$5), IF('Funding Allocation Parameters'!$C$5="Other author funding", 0, IF('Funding Allocation Parameters'!$C$5="Any discretionary funds (grants if available, other if no grants)", MIN(O903*('Funding Allocation Parameters'!$E$5), 'Funding Allocation Parameters'!$G$5), IF('Funding Allocation Parameters'!$C$5="Complex Library Subsidy", 0, 0)))))</f>
        <v>0</v>
      </c>
      <c r="S903" s="178">
        <f>IF('Funding Allocation Parameters'!$C$5="Basic Library Subsidy", 0, IF('Funding Allocation Parameters'!$C$5="Grant funding", 0, IF('Funding Allocation Parameters'!$C$5="Other author funding",  MIN(O903*('Funding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3" s="178">
        <f>IF('Funding Allocation Parameters'!$C$5="Basic Library Subsidy", MIN(O903*('Funding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MIN($O903*(VLOOKUP(CONCATENATE($A903, 'Funding Allocation Parameters'!$I$5), 'Library Subsidy Complex'!$C$2:$J$55, 6, FALSE)), VLOOKUP(CONCATENATE($A903, 'Funding Allocation Parameters'!$I$5), 'Library Subsidy Complex'!$C$2:$J$55, 8, FALSE)), 0)))))</f>
        <v>1189</v>
      </c>
      <c r="U903" s="178">
        <f>IF('Funding Allocation Parameters'!$C$5="Basic Library Subsidy", 0, IF('Funding Allocation Parameters'!$C$5="Grant funding", 0, IF('Funding Allocation Parameters'!$C$5="Other author funding",  MIN(O903*('Funding Allocation Parameters'!$E$5), 'Funding Allocation Parameters'!$G$5), IF('Funding Allocation Parameters'!$C$5="Any discretionary funds (grants if available, other if no grants)", MIN(O903*('Funding Allocation Parameters'!$E$5), 'Funding Allocation Parameters'!$G$5), IF('Funding Allocation Parameters'!$C$5="Complex Library Subsidy", 0, 0)))))</f>
        <v>0</v>
      </c>
      <c r="V903" s="177">
        <f t="shared" si="438"/>
        <v>535.42219999999998</v>
      </c>
      <c r="W903" s="177">
        <f t="shared" si="439"/>
        <v>535.42219999999998</v>
      </c>
      <c r="X903" s="179">
        <f>IF('Funding Allocation Parameters'!$C$6="Basic Library Subsidy", MIN(V903*'Funding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MIN(V903*VLOOKUP(CONCATENATE($A903, 'Funding Allocation Parameters'!$I$6), 'Library Subsidy Complex'!$C$2:$J$55, 2, FALSE), VLOOKUP(CONCATENATE($A903, 'Funding Allocation Parameters'!$I$6), 'Library Subsidy Complex'!$C$2:$J$55, 4, FALSE)), 0)))))</f>
        <v>0</v>
      </c>
      <c r="Y903" s="179">
        <f>IF('Funding Allocation Parameters'!$C$6="Basic Library Subsidy", 0, IF('Funding Allocation Parameters'!$C$6="Grant funding",MIN(V903*'Funding Allocation Parameters'!$E$6, 'Funding Allocation Parameters'!$G$6), IF('Funding Allocation Parameters'!$C$6="Other author funding", 0, IF('Funding Allocation Parameters'!$C$6="Any discretionary funds (grants if available, other if no grants)", MIN(V903*'Funding Allocation Parameters'!$E$6, 'Funding Allocation Parameters'!$G$6), IF('Funding Allocation Parameters'!$C$6="Complex Library Subsidy", 0, 0)))))</f>
        <v>535.42219999999998</v>
      </c>
      <c r="Z903" s="179">
        <f>IF('Funding Allocation Parameters'!$C$6="Basic Library Subsidy", 0, IF('Funding Allocation Parameters'!$C$6="Grant funding", 0, IF('Funding Allocation Parameters'!$C$6="Other author funding",  MIN(V903*'Funding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3" s="179">
        <f>IF('Funding Allocation Parameters'!$C$6="Basic Library Subsidy", MIN(W903*'Funding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MIN(W903*VLOOKUP(CONCATENATE($A903, 'Funding Allocation Parameters'!$I$6), 'Library Subsidy Complex'!$C$2:$J$55, 6, FALSE), VLOOKUP(CONCATENATE($A903, 'Funding Allocation Parameters'!$I$6), 'Library Subsidy Complex'!$C$2:$J$55, 8, FALSE)), 0)))))</f>
        <v>0</v>
      </c>
      <c r="AB903" s="179">
        <f>IF('Funding Allocation Parameters'!$C$6="Basic Library Subsidy", 0, IF('Funding Allocation Parameters'!$C$6="Grant funding", 0, IF('Funding Allocation Parameters'!$C$6="Other author funding",  MIN(W903*'Funding Allocation Parameters'!$E$6, 'Funding Allocation Parameters'!$G$6), IF('Funding Allocation Parameters'!$C$6="Any discretionary funds (grants if available, other if no grants)", MIN(W903*'Funding Allocation Parameters'!$E$6, 'Funding Allocation Parameters'!$G$6), IF('Funding Allocation Parameters'!$C$6="Complex Library Subsidy", 0, 0)))))</f>
        <v>535.42219999999998</v>
      </c>
      <c r="AC903" s="177">
        <f t="shared" si="440"/>
        <v>0</v>
      </c>
      <c r="AD903" s="177">
        <f t="shared" si="441"/>
        <v>0</v>
      </c>
      <c r="AE903" s="180">
        <f>IF('Funding Allocation Parameters'!$C$7="Basic Library Subsidy", MIN(AC903*'Funding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MIN(AC903*VLOOKUP(CONCATENATE($A903, 'Funding Allocation Parameters'!$I$7), 'Library Subsidy Complex'!$C$2:$J$55, 2, FALSE), VLOOKUP(CONCATENATE($A903, 'Funding Allocation Parameters'!$I$7), 'Library Subsidy Complex'!$C$2:$J$55, 4, FALSE)), 0)))))</f>
        <v>0</v>
      </c>
      <c r="AF903" s="180">
        <f>IF('Funding Allocation Parameters'!$C$7="Basic Library Subsidy", 0, IF('Funding Allocation Parameters'!$C$7="Grant funding",MIN(AC903*'Funding Allocation Parameters'!$E$7, 'Funding Allocation Parameters'!$G$7), IF('Funding Allocation Parameters'!$C$7="Other author funding", 0, IF('Funding Allocation Parameters'!$C$7="Any discretionary funds (grants if available, other if no grants)", MIN(AC903*'Funding Allocation Parameters'!$E$7, 'Funding Allocation Parameters'!$G$7), IF('Funding Allocation Parameters'!$C$7="Complex Library Subsidy", 0, 0)))))</f>
        <v>0</v>
      </c>
      <c r="AG903" s="180">
        <f>IF('Funding Allocation Parameters'!$C$7="Basic Library Subsidy", 0, IF('Funding Allocation Parameters'!$C$7="Grant funding", 0, IF('Funding Allocation Parameters'!$C$7="Other author funding",  MIN(AC903*'Funding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3" s="180">
        <f>IF('Funding Allocation Parameters'!$C$7="Basic Library Subsidy", MIN(AD903*'Funding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MIN(AD903*VLOOKUP(CONCATENATE($A903, 'Funding Allocation Parameters'!$I$7), 'Library Subsidy Complex'!$C$2:$J$55, 6, FALSE), VLOOKUP(CONCATENATE($A903, 'Funding Allocation Parameters'!$I$7), 'Library Subsidy Complex'!$C$2:$J$55, 8, FALSE)), 0)))))</f>
        <v>0</v>
      </c>
      <c r="AI903" s="180">
        <f>IF('Funding Allocation Parameters'!$C$7="Basic Library Subsidy", 0, IF('Funding Allocation Parameters'!$C$7="Grant funding", 0, IF('Funding Allocation Parameters'!$C$7="Other author funding",  MIN(AD903*'Funding Allocation Parameters'!$E$7, 'Funding Allocation Parameters'!$G$7), IF('Funding Allocation Parameters'!$C$7="Any discretionary funds (grants if available, other if no grants)", MIN(AD903*'Funding Allocation Parameters'!$E$7, 'Funding Allocation Parameters'!$G$7), IF('Funding Allocation Parameters'!$C$7="Complex Library Subsidy", 0, 0)))))</f>
        <v>0</v>
      </c>
      <c r="AJ903" s="177">
        <f t="shared" si="442"/>
        <v>0</v>
      </c>
      <c r="AK903" s="177">
        <f t="shared" si="443"/>
        <v>0</v>
      </c>
      <c r="AL903" s="181">
        <f>IF('Funding Allocation Parameters'!$C$8="Basic Library Subsidy", MIN(AJ903*'Funding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MIN(AJ903*VLOOKUP(CONCATENATE($A903, 'Funding Allocation Parameters'!$I$8), 'Library Subsidy Complex'!$C$2:$J$55, 2, FALSE), VLOOKUP(CONCATENATE($A903, 'Funding Allocation Parameters'!$I$8), 'Library Subsidy Complex'!$C$2:$J$55, 4, FALSE)), 0)))))</f>
        <v>0</v>
      </c>
      <c r="AM903" s="181">
        <f>IF('Funding Allocation Parameters'!$C$8="Basic Library Subsidy", 0, IF('Funding Allocation Parameters'!$C$8="Grant funding",MIN(AJ903*'Funding Allocation Parameters'!$E$8, 'Funding Allocation Parameters'!$G$8), IF('Funding Allocation Parameters'!$C$8="Other author funding", 0, IF('Funding Allocation Parameters'!$C$8="Any discretionary funds (grants if available, other if no grants)", MIN(AJ903*'Funding Allocation Parameters'!$E$8, 'Funding Allocation Parameters'!$G$8), IF('Funding Allocation Parameters'!$C$8="Complex Library Subsidy", 0, 0)))))</f>
        <v>0</v>
      </c>
      <c r="AN903" s="181">
        <f>IF('Funding Allocation Parameters'!$C$8="Basic Library Subsidy", 0, IF('Funding Allocation Parameters'!$C$8="Grant funding", 0, IF('Funding Allocation Parameters'!$C$8="Other author funding",  MIN(AJ903*'Funding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3" s="181">
        <f>IF('Funding Allocation Parameters'!$C$8="Basic Library Subsidy", MIN(AK903*'Funding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MIN(AK903*VLOOKUP(CONCATENATE($A903, 'Funding Allocation Parameters'!$I$8), 'Library Subsidy Complex'!$C$2:$J$55, 6, FALSE), VLOOKUP(CONCATENATE($A903, 'Funding Allocation Parameters'!$I$8), 'Library Subsidy Complex'!$C$2:$J$55, 8, FALSE)), 0)))))</f>
        <v>0</v>
      </c>
      <c r="AP903" s="181">
        <f>IF('Funding Allocation Parameters'!$C$8="Basic Library Subsidy", 0, IF('Funding Allocation Parameters'!$C$8="Grant funding", 0, IF('Funding Allocation Parameters'!$C$8="Other author funding",  MIN(AK903*'Funding Allocation Parameters'!$E$8, 'Funding Allocation Parameters'!$G$8), IF('Funding Allocation Parameters'!$C$8="Any discretionary funds (grants if available, other if no grants)", MIN(AK903*'Funding Allocation Parameters'!$E$8, 'Funding Allocation Parameters'!$G$8), IF('Funding Allocation Parameters'!$C$8="Complex Library Subsidy", 0, 0)))))</f>
        <v>0</v>
      </c>
      <c r="AQ903" s="177">
        <f t="shared" si="444"/>
        <v>0</v>
      </c>
      <c r="AR903" s="177">
        <f t="shared" si="445"/>
        <v>0</v>
      </c>
      <c r="AS903" s="182">
        <f t="shared" si="446"/>
        <v>1189</v>
      </c>
      <c r="AT903" s="182">
        <f t="shared" si="447"/>
        <v>535.42219999999998</v>
      </c>
      <c r="AU903" s="182">
        <f t="shared" si="448"/>
        <v>0</v>
      </c>
      <c r="AV903" s="182">
        <f t="shared" si="449"/>
        <v>1189</v>
      </c>
      <c r="AW903" s="182">
        <f t="shared" si="450"/>
        <v>535.42219999999998</v>
      </c>
      <c r="AX903" s="183">
        <f t="shared" si="451"/>
        <v>1189</v>
      </c>
      <c r="AY903" s="183">
        <f t="shared" si="452"/>
        <v>535.42219999999998</v>
      </c>
      <c r="AZ903" s="183">
        <f t="shared" si="453"/>
        <v>0</v>
      </c>
      <c r="BA903" s="183">
        <f t="shared" si="454"/>
        <v>0</v>
      </c>
      <c r="BB903" s="183">
        <f t="shared" si="455"/>
        <v>0</v>
      </c>
      <c r="BC903" s="184">
        <f t="shared" si="456"/>
        <v>1189</v>
      </c>
      <c r="BD903" s="184">
        <f t="shared" si="457"/>
        <v>0</v>
      </c>
      <c r="BE903" s="184">
        <f t="shared" si="458"/>
        <v>535.42219999999998</v>
      </c>
      <c r="BF903" s="184">
        <f t="shared" si="459"/>
        <v>0</v>
      </c>
      <c r="BG903" s="102">
        <f t="shared" si="460"/>
        <v>0</v>
      </c>
      <c r="BH903" s="102">
        <f t="shared" si="461"/>
        <v>0</v>
      </c>
      <c r="BI903" s="102">
        <f t="shared" si="462"/>
        <v>0</v>
      </c>
      <c r="BJ903" s="102">
        <f t="shared" si="463"/>
        <v>1</v>
      </c>
      <c r="BK903" s="102">
        <f t="shared" si="464"/>
        <v>0</v>
      </c>
      <c r="BL903" s="102">
        <f t="shared" si="465"/>
        <v>0</v>
      </c>
      <c r="BN903" s="102"/>
    </row>
    <row r="904" spans="1:66" x14ac:dyDescent="0.25">
      <c r="A904" s="102" t="s">
        <v>13</v>
      </c>
      <c r="B904" s="102" t="s">
        <v>8</v>
      </c>
      <c r="C904" s="102" t="s">
        <v>8</v>
      </c>
      <c r="D904" s="102" t="s">
        <v>27</v>
      </c>
      <c r="E904" s="102" t="s">
        <v>594</v>
      </c>
      <c r="F904" s="102" t="s">
        <v>1644</v>
      </c>
      <c r="G904" s="102">
        <v>1.6060000000000001</v>
      </c>
      <c r="H904" s="102">
        <v>1</v>
      </c>
      <c r="I904" s="102">
        <v>1</v>
      </c>
      <c r="J904" s="167">
        <f>IFERROR(H904*VLOOKUP(A904, 'Advanced Parameters'!$B$7:$G$20, 6, FALSE)*VLOOKUP(A904, 'Growth Parameters'!$B$6:$H$19, 6, FALSE), 0)</f>
        <v>1</v>
      </c>
      <c r="K904" s="167">
        <f>IFERROR(IF('Advanced Parameters'!$C$5="n",'Raw Data'!I904*VLOOKUP(A904,'Advanced Parameters'!$B$7:$G$20,6,FALSE),J904*VLOOKUP(A904,'Advanced Parameters'!$B$7:$G$20,2,FALSE))*VLOOKUP(A904, 'Growth Parameters'!$B$6:$H$19, 6, FALSE), 0)</f>
        <v>1</v>
      </c>
      <c r="L904" s="167">
        <f t="shared" si="435"/>
        <v>0</v>
      </c>
      <c r="M904" s="168">
        <f>IFERROR(IF(G904="NA","NA",IF(G904&gt;'APC Parameters'!$K$6+VLOOKUP('Raw Data'!A904, 'APC Parameters'!$H$7:$L$20, 4, FALSE), 'APC Parameters'!$L$6+VLOOKUP('Raw Data'!A904, 'APC Parameters'!$H$7:$L$20, 5, FALSE), G904*('APC Parameters'!$J$6+VLOOKUP('Raw Data'!A904, 'APC Parameters'!$H$7:$L$20, 3, FALSE))+'APC Parameters'!$I$6+VLOOKUP('Raw Data'!A904, 'APC Parameters'!$H$7:$L$20, 2, FALSE))), 0)</f>
        <v>2286.9764</v>
      </c>
      <c r="N904" s="168">
        <f t="shared" si="436"/>
        <v>2286.9764</v>
      </c>
      <c r="O904" s="168">
        <f>IFERROR(IF(M904="NA",VLOOKUP(D904,'Internal Calculations'!$B$10:$C$11,2,FALSE), M904)*VLOOKUP(A904, 'Growth Parameters'!$B$6:$H$19, 7, FALSE), 0)</f>
        <v>2286.9764</v>
      </c>
      <c r="P904" s="177">
        <f t="shared" si="437"/>
        <v>2286.9764</v>
      </c>
      <c r="Q904" s="178">
        <f>IF('Funding Allocation Parameters'!$C$5="Basic Library Subsidy", MIN(O904*('Funding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MIN($O904*(VLOOKUP(CONCATENATE($A904, 'Funding Allocation Parameters'!$I$5), 'Library Subsidy Complex'!$C$2:$J$55, 2, FALSE)), VLOOKUP(CONCATENATE($A904, 'Funding Allocation Parameters'!$I$5), 'Library Subsidy Complex'!$C$2:$J$55, 4, FALSE)), 0)))))</f>
        <v>1189</v>
      </c>
      <c r="R904" s="178">
        <f>IF('Funding Allocation Parameters'!$C$5="Basic Library Subsidy", 0, IF('Funding Allocation Parameters'!$C$5="Grant funding",MIN(O904*('Funding Allocation Parameters'!$E$5), 'Funding Allocation Parameters'!$G$5), IF('Funding Allocation Parameters'!$C$5="Other author funding", 0, IF('Funding Allocation Parameters'!$C$5="Any discretionary funds (grants if available, other if no grants)", MIN(O904*('Funding Allocation Parameters'!$E$5), 'Funding Allocation Parameters'!$G$5), IF('Funding Allocation Parameters'!$C$5="Complex Library Subsidy", 0, 0)))))</f>
        <v>0</v>
      </c>
      <c r="S904" s="178">
        <f>IF('Funding Allocation Parameters'!$C$5="Basic Library Subsidy", 0, IF('Funding Allocation Parameters'!$C$5="Grant funding", 0, IF('Funding Allocation Parameters'!$C$5="Other author funding",  MIN(O904*('Funding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4" s="178">
        <f>IF('Funding Allocation Parameters'!$C$5="Basic Library Subsidy", MIN(O904*('Funding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MIN($O904*(VLOOKUP(CONCATENATE($A904, 'Funding Allocation Parameters'!$I$5), 'Library Subsidy Complex'!$C$2:$J$55, 6, FALSE)), VLOOKUP(CONCATENATE($A904, 'Funding Allocation Parameters'!$I$5), 'Library Subsidy Complex'!$C$2:$J$55, 8, FALSE)), 0)))))</f>
        <v>1189</v>
      </c>
      <c r="U904" s="178">
        <f>IF('Funding Allocation Parameters'!$C$5="Basic Library Subsidy", 0, IF('Funding Allocation Parameters'!$C$5="Grant funding", 0, IF('Funding Allocation Parameters'!$C$5="Other author funding",  MIN(O904*('Funding Allocation Parameters'!$E$5), 'Funding Allocation Parameters'!$G$5), IF('Funding Allocation Parameters'!$C$5="Any discretionary funds (grants if available, other if no grants)", MIN(O904*('Funding Allocation Parameters'!$E$5), 'Funding Allocation Parameters'!$G$5), IF('Funding Allocation Parameters'!$C$5="Complex Library Subsidy", 0, 0)))))</f>
        <v>0</v>
      </c>
      <c r="V904" s="177">
        <f t="shared" si="438"/>
        <v>1097.9764</v>
      </c>
      <c r="W904" s="177">
        <f t="shared" si="439"/>
        <v>1097.9764</v>
      </c>
      <c r="X904" s="179">
        <f>IF('Funding Allocation Parameters'!$C$6="Basic Library Subsidy", MIN(V904*'Funding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MIN(V904*VLOOKUP(CONCATENATE($A904, 'Funding Allocation Parameters'!$I$6), 'Library Subsidy Complex'!$C$2:$J$55, 2, FALSE), VLOOKUP(CONCATENATE($A904, 'Funding Allocation Parameters'!$I$6), 'Library Subsidy Complex'!$C$2:$J$55, 4, FALSE)), 0)))))</f>
        <v>0</v>
      </c>
      <c r="Y904" s="179">
        <f>IF('Funding Allocation Parameters'!$C$6="Basic Library Subsidy", 0, IF('Funding Allocation Parameters'!$C$6="Grant funding",MIN(V904*'Funding Allocation Parameters'!$E$6, 'Funding Allocation Parameters'!$G$6), IF('Funding Allocation Parameters'!$C$6="Other author funding", 0, IF('Funding Allocation Parameters'!$C$6="Any discretionary funds (grants if available, other if no grants)", MIN(V904*'Funding Allocation Parameters'!$E$6, 'Funding Allocation Parameters'!$G$6), IF('Funding Allocation Parameters'!$C$6="Complex Library Subsidy", 0, 0)))))</f>
        <v>1097.9764</v>
      </c>
      <c r="Z904" s="179">
        <f>IF('Funding Allocation Parameters'!$C$6="Basic Library Subsidy", 0, IF('Funding Allocation Parameters'!$C$6="Grant funding", 0, IF('Funding Allocation Parameters'!$C$6="Other author funding",  MIN(V904*'Funding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4" s="179">
        <f>IF('Funding Allocation Parameters'!$C$6="Basic Library Subsidy", MIN(W904*'Funding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MIN(W904*VLOOKUP(CONCATENATE($A904, 'Funding Allocation Parameters'!$I$6), 'Library Subsidy Complex'!$C$2:$J$55, 6, FALSE), VLOOKUP(CONCATENATE($A904, 'Funding Allocation Parameters'!$I$6), 'Library Subsidy Complex'!$C$2:$J$55, 8, FALSE)), 0)))))</f>
        <v>0</v>
      </c>
      <c r="AB904" s="179">
        <f>IF('Funding Allocation Parameters'!$C$6="Basic Library Subsidy", 0, IF('Funding Allocation Parameters'!$C$6="Grant funding", 0, IF('Funding Allocation Parameters'!$C$6="Other author funding",  MIN(W904*'Funding Allocation Parameters'!$E$6, 'Funding Allocation Parameters'!$G$6), IF('Funding Allocation Parameters'!$C$6="Any discretionary funds (grants if available, other if no grants)", MIN(W904*'Funding Allocation Parameters'!$E$6, 'Funding Allocation Parameters'!$G$6), IF('Funding Allocation Parameters'!$C$6="Complex Library Subsidy", 0, 0)))))</f>
        <v>1097.9764</v>
      </c>
      <c r="AC904" s="177">
        <f t="shared" si="440"/>
        <v>0</v>
      </c>
      <c r="AD904" s="177">
        <f t="shared" si="441"/>
        <v>0</v>
      </c>
      <c r="AE904" s="180">
        <f>IF('Funding Allocation Parameters'!$C$7="Basic Library Subsidy", MIN(AC904*'Funding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MIN(AC904*VLOOKUP(CONCATENATE($A904, 'Funding Allocation Parameters'!$I$7), 'Library Subsidy Complex'!$C$2:$J$55, 2, FALSE), VLOOKUP(CONCATENATE($A904, 'Funding Allocation Parameters'!$I$7), 'Library Subsidy Complex'!$C$2:$J$55, 4, FALSE)), 0)))))</f>
        <v>0</v>
      </c>
      <c r="AF904" s="180">
        <f>IF('Funding Allocation Parameters'!$C$7="Basic Library Subsidy", 0, IF('Funding Allocation Parameters'!$C$7="Grant funding",MIN(AC904*'Funding Allocation Parameters'!$E$7, 'Funding Allocation Parameters'!$G$7), IF('Funding Allocation Parameters'!$C$7="Other author funding", 0, IF('Funding Allocation Parameters'!$C$7="Any discretionary funds (grants if available, other if no grants)", MIN(AC904*'Funding Allocation Parameters'!$E$7, 'Funding Allocation Parameters'!$G$7), IF('Funding Allocation Parameters'!$C$7="Complex Library Subsidy", 0, 0)))))</f>
        <v>0</v>
      </c>
      <c r="AG904" s="180">
        <f>IF('Funding Allocation Parameters'!$C$7="Basic Library Subsidy", 0, IF('Funding Allocation Parameters'!$C$7="Grant funding", 0, IF('Funding Allocation Parameters'!$C$7="Other author funding",  MIN(AC904*'Funding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4" s="180">
        <f>IF('Funding Allocation Parameters'!$C$7="Basic Library Subsidy", MIN(AD904*'Funding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MIN(AD904*VLOOKUP(CONCATENATE($A904, 'Funding Allocation Parameters'!$I$7), 'Library Subsidy Complex'!$C$2:$J$55, 6, FALSE), VLOOKUP(CONCATENATE($A904, 'Funding Allocation Parameters'!$I$7), 'Library Subsidy Complex'!$C$2:$J$55, 8, FALSE)), 0)))))</f>
        <v>0</v>
      </c>
      <c r="AI904" s="180">
        <f>IF('Funding Allocation Parameters'!$C$7="Basic Library Subsidy", 0, IF('Funding Allocation Parameters'!$C$7="Grant funding", 0, IF('Funding Allocation Parameters'!$C$7="Other author funding",  MIN(AD904*'Funding Allocation Parameters'!$E$7, 'Funding Allocation Parameters'!$G$7), IF('Funding Allocation Parameters'!$C$7="Any discretionary funds (grants if available, other if no grants)", MIN(AD904*'Funding Allocation Parameters'!$E$7, 'Funding Allocation Parameters'!$G$7), IF('Funding Allocation Parameters'!$C$7="Complex Library Subsidy", 0, 0)))))</f>
        <v>0</v>
      </c>
      <c r="AJ904" s="177">
        <f t="shared" si="442"/>
        <v>0</v>
      </c>
      <c r="AK904" s="177">
        <f t="shared" si="443"/>
        <v>0</v>
      </c>
      <c r="AL904" s="181">
        <f>IF('Funding Allocation Parameters'!$C$8="Basic Library Subsidy", MIN(AJ904*'Funding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MIN(AJ904*VLOOKUP(CONCATENATE($A904, 'Funding Allocation Parameters'!$I$8), 'Library Subsidy Complex'!$C$2:$J$55, 2, FALSE), VLOOKUP(CONCATENATE($A904, 'Funding Allocation Parameters'!$I$8), 'Library Subsidy Complex'!$C$2:$J$55, 4, FALSE)), 0)))))</f>
        <v>0</v>
      </c>
      <c r="AM904" s="181">
        <f>IF('Funding Allocation Parameters'!$C$8="Basic Library Subsidy", 0, IF('Funding Allocation Parameters'!$C$8="Grant funding",MIN(AJ904*'Funding Allocation Parameters'!$E$8, 'Funding Allocation Parameters'!$G$8), IF('Funding Allocation Parameters'!$C$8="Other author funding", 0, IF('Funding Allocation Parameters'!$C$8="Any discretionary funds (grants if available, other if no grants)", MIN(AJ904*'Funding Allocation Parameters'!$E$8, 'Funding Allocation Parameters'!$G$8), IF('Funding Allocation Parameters'!$C$8="Complex Library Subsidy", 0, 0)))))</f>
        <v>0</v>
      </c>
      <c r="AN904" s="181">
        <f>IF('Funding Allocation Parameters'!$C$8="Basic Library Subsidy", 0, IF('Funding Allocation Parameters'!$C$8="Grant funding", 0, IF('Funding Allocation Parameters'!$C$8="Other author funding",  MIN(AJ904*'Funding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4" s="181">
        <f>IF('Funding Allocation Parameters'!$C$8="Basic Library Subsidy", MIN(AK904*'Funding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MIN(AK904*VLOOKUP(CONCATENATE($A904, 'Funding Allocation Parameters'!$I$8), 'Library Subsidy Complex'!$C$2:$J$55, 6, FALSE), VLOOKUP(CONCATENATE($A904, 'Funding Allocation Parameters'!$I$8), 'Library Subsidy Complex'!$C$2:$J$55, 8, FALSE)), 0)))))</f>
        <v>0</v>
      </c>
      <c r="AP904" s="181">
        <f>IF('Funding Allocation Parameters'!$C$8="Basic Library Subsidy", 0, IF('Funding Allocation Parameters'!$C$8="Grant funding", 0, IF('Funding Allocation Parameters'!$C$8="Other author funding",  MIN(AK904*'Funding Allocation Parameters'!$E$8, 'Funding Allocation Parameters'!$G$8), IF('Funding Allocation Parameters'!$C$8="Any discretionary funds (grants if available, other if no grants)", MIN(AK904*'Funding Allocation Parameters'!$E$8, 'Funding Allocation Parameters'!$G$8), IF('Funding Allocation Parameters'!$C$8="Complex Library Subsidy", 0, 0)))))</f>
        <v>0</v>
      </c>
      <c r="AQ904" s="177">
        <f t="shared" si="444"/>
        <v>0</v>
      </c>
      <c r="AR904" s="177">
        <f t="shared" si="445"/>
        <v>0</v>
      </c>
      <c r="AS904" s="182">
        <f t="shared" si="446"/>
        <v>1189</v>
      </c>
      <c r="AT904" s="182">
        <f t="shared" si="447"/>
        <v>1097.9764</v>
      </c>
      <c r="AU904" s="182">
        <f t="shared" si="448"/>
        <v>0</v>
      </c>
      <c r="AV904" s="182">
        <f t="shared" si="449"/>
        <v>1189</v>
      </c>
      <c r="AW904" s="182">
        <f t="shared" si="450"/>
        <v>1097.9764</v>
      </c>
      <c r="AX904" s="183">
        <f t="shared" si="451"/>
        <v>1189</v>
      </c>
      <c r="AY904" s="183">
        <f t="shared" si="452"/>
        <v>1097.9764</v>
      </c>
      <c r="AZ904" s="183">
        <f t="shared" si="453"/>
        <v>0</v>
      </c>
      <c r="BA904" s="183">
        <f t="shared" si="454"/>
        <v>0</v>
      </c>
      <c r="BB904" s="183">
        <f t="shared" si="455"/>
        <v>0</v>
      </c>
      <c r="BC904" s="184">
        <f t="shared" si="456"/>
        <v>1189</v>
      </c>
      <c r="BD904" s="184">
        <f t="shared" si="457"/>
        <v>0</v>
      </c>
      <c r="BE904" s="184">
        <f t="shared" si="458"/>
        <v>1097.9764</v>
      </c>
      <c r="BF904" s="184">
        <f t="shared" si="459"/>
        <v>0</v>
      </c>
      <c r="BG904" s="102">
        <f t="shared" si="460"/>
        <v>0</v>
      </c>
      <c r="BH904" s="102">
        <f t="shared" si="461"/>
        <v>0</v>
      </c>
      <c r="BI904" s="102">
        <f t="shared" si="462"/>
        <v>0</v>
      </c>
      <c r="BJ904" s="102">
        <f t="shared" si="463"/>
        <v>1</v>
      </c>
      <c r="BK904" s="102">
        <f t="shared" si="464"/>
        <v>0</v>
      </c>
      <c r="BL904" s="102">
        <f t="shared" si="465"/>
        <v>0</v>
      </c>
      <c r="BN904" s="102"/>
    </row>
    <row r="905" spans="1:66" x14ac:dyDescent="0.25">
      <c r="A905" s="102" t="s">
        <v>24</v>
      </c>
      <c r="B905" s="102" t="s">
        <v>8</v>
      </c>
      <c r="C905" s="102" t="s">
        <v>8</v>
      </c>
      <c r="D905" s="102" t="s">
        <v>27</v>
      </c>
      <c r="E905" s="102" t="s">
        <v>32</v>
      </c>
      <c r="F905" s="102" t="s">
        <v>1645</v>
      </c>
      <c r="G905" s="102">
        <v>0.93799999999999994</v>
      </c>
      <c r="H905" s="102">
        <v>1</v>
      </c>
      <c r="I905" s="102">
        <v>1</v>
      </c>
      <c r="J905" s="167">
        <f>IFERROR(H905*VLOOKUP(A905, 'Advanced Parameters'!$B$7:$G$20, 6, FALSE)*VLOOKUP(A905, 'Growth Parameters'!$B$6:$H$19, 6, FALSE), 0)</f>
        <v>1</v>
      </c>
      <c r="K905" s="167">
        <f>IFERROR(IF('Advanced Parameters'!$C$5="n",'Raw Data'!I905*VLOOKUP(A905,'Advanced Parameters'!$B$7:$G$20,6,FALSE),J905*VLOOKUP(A905,'Advanced Parameters'!$B$7:$G$20,2,FALSE))*VLOOKUP(A905, 'Growth Parameters'!$B$6:$H$19, 6, FALSE), 0)</f>
        <v>1</v>
      </c>
      <c r="L905" s="167">
        <f t="shared" si="435"/>
        <v>0</v>
      </c>
      <c r="M905" s="168">
        <f>IFERROR(IF(G905="NA","NA",IF(G905&gt;'APC Parameters'!$K$6+VLOOKUP('Raw Data'!A905, 'APC Parameters'!$H$7:$L$20, 4, FALSE), 'APC Parameters'!$L$6+VLOOKUP('Raw Data'!A905, 'APC Parameters'!$H$7:$L$20, 5, FALSE), G905*('APC Parameters'!$J$6+VLOOKUP('Raw Data'!A905, 'APC Parameters'!$H$7:$L$20, 3, FALSE))+'APC Parameters'!$I$6+VLOOKUP('Raw Data'!A905, 'APC Parameters'!$H$7:$L$20, 2, FALSE))), 0)</f>
        <v>1813.0972000000002</v>
      </c>
      <c r="N905" s="168">
        <f t="shared" si="436"/>
        <v>1813.0972000000002</v>
      </c>
      <c r="O905" s="168">
        <f>IFERROR(IF(M905="NA",VLOOKUP(D905,'Internal Calculations'!$B$10:$C$11,2,FALSE), M905)*VLOOKUP(A905, 'Growth Parameters'!$B$6:$H$19, 7, FALSE), 0)</f>
        <v>1813.0972000000002</v>
      </c>
      <c r="P905" s="177">
        <f t="shared" si="437"/>
        <v>1813.0972000000002</v>
      </c>
      <c r="Q905" s="178">
        <f>IF('Funding Allocation Parameters'!$C$5="Basic Library Subsidy", MIN(O905*('Funding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MIN($O905*(VLOOKUP(CONCATENATE($A905, 'Funding Allocation Parameters'!$I$5), 'Library Subsidy Complex'!$C$2:$J$55, 2, FALSE)), VLOOKUP(CONCATENATE($A905, 'Funding Allocation Parameters'!$I$5), 'Library Subsidy Complex'!$C$2:$J$55, 4, FALSE)), 0)))))</f>
        <v>1189</v>
      </c>
      <c r="R905" s="178">
        <f>IF('Funding Allocation Parameters'!$C$5="Basic Library Subsidy", 0, IF('Funding Allocation Parameters'!$C$5="Grant funding",MIN(O905*('Funding Allocation Parameters'!$E$5), 'Funding Allocation Parameters'!$G$5), IF('Funding Allocation Parameters'!$C$5="Other author funding", 0, IF('Funding Allocation Parameters'!$C$5="Any discretionary funds (grants if available, other if no grants)", MIN(O905*('Funding Allocation Parameters'!$E$5), 'Funding Allocation Parameters'!$G$5), IF('Funding Allocation Parameters'!$C$5="Complex Library Subsidy", 0, 0)))))</f>
        <v>0</v>
      </c>
      <c r="S905" s="178">
        <f>IF('Funding Allocation Parameters'!$C$5="Basic Library Subsidy", 0, IF('Funding Allocation Parameters'!$C$5="Grant funding", 0, IF('Funding Allocation Parameters'!$C$5="Other author funding",  MIN(O905*('Funding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5" s="178">
        <f>IF('Funding Allocation Parameters'!$C$5="Basic Library Subsidy", MIN(O905*('Funding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MIN($O905*(VLOOKUP(CONCATENATE($A905, 'Funding Allocation Parameters'!$I$5), 'Library Subsidy Complex'!$C$2:$J$55, 6, FALSE)), VLOOKUP(CONCATENATE($A905, 'Funding Allocation Parameters'!$I$5), 'Library Subsidy Complex'!$C$2:$J$55, 8, FALSE)), 0)))))</f>
        <v>1189</v>
      </c>
      <c r="U905" s="178">
        <f>IF('Funding Allocation Parameters'!$C$5="Basic Library Subsidy", 0, IF('Funding Allocation Parameters'!$C$5="Grant funding", 0, IF('Funding Allocation Parameters'!$C$5="Other author funding",  MIN(O905*('Funding Allocation Parameters'!$E$5), 'Funding Allocation Parameters'!$G$5), IF('Funding Allocation Parameters'!$C$5="Any discretionary funds (grants if available, other if no grants)", MIN(O905*('Funding Allocation Parameters'!$E$5), 'Funding Allocation Parameters'!$G$5), IF('Funding Allocation Parameters'!$C$5="Complex Library Subsidy", 0, 0)))))</f>
        <v>0</v>
      </c>
      <c r="V905" s="177">
        <f t="shared" si="438"/>
        <v>624.09720000000016</v>
      </c>
      <c r="W905" s="177">
        <f t="shared" si="439"/>
        <v>624.09720000000016</v>
      </c>
      <c r="X905" s="179">
        <f>IF('Funding Allocation Parameters'!$C$6="Basic Library Subsidy", MIN(V905*'Funding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MIN(V905*VLOOKUP(CONCATENATE($A905, 'Funding Allocation Parameters'!$I$6), 'Library Subsidy Complex'!$C$2:$J$55, 2, FALSE), VLOOKUP(CONCATENATE($A905, 'Funding Allocation Parameters'!$I$6), 'Library Subsidy Complex'!$C$2:$J$55, 4, FALSE)), 0)))))</f>
        <v>0</v>
      </c>
      <c r="Y905" s="179">
        <f>IF('Funding Allocation Parameters'!$C$6="Basic Library Subsidy", 0, IF('Funding Allocation Parameters'!$C$6="Grant funding",MIN(V905*'Funding Allocation Parameters'!$E$6, 'Funding Allocation Parameters'!$G$6), IF('Funding Allocation Parameters'!$C$6="Other author funding", 0, IF('Funding Allocation Parameters'!$C$6="Any discretionary funds (grants if available, other if no grants)", MIN(V905*'Funding Allocation Parameters'!$E$6, 'Funding Allocation Parameters'!$G$6), IF('Funding Allocation Parameters'!$C$6="Complex Library Subsidy", 0, 0)))))</f>
        <v>624.09720000000016</v>
      </c>
      <c r="Z905" s="179">
        <f>IF('Funding Allocation Parameters'!$C$6="Basic Library Subsidy", 0, IF('Funding Allocation Parameters'!$C$6="Grant funding", 0, IF('Funding Allocation Parameters'!$C$6="Other author funding",  MIN(V905*'Funding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5" s="179">
        <f>IF('Funding Allocation Parameters'!$C$6="Basic Library Subsidy", MIN(W905*'Funding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MIN(W905*VLOOKUP(CONCATENATE($A905, 'Funding Allocation Parameters'!$I$6), 'Library Subsidy Complex'!$C$2:$J$55, 6, FALSE), VLOOKUP(CONCATENATE($A905, 'Funding Allocation Parameters'!$I$6), 'Library Subsidy Complex'!$C$2:$J$55, 8, FALSE)), 0)))))</f>
        <v>0</v>
      </c>
      <c r="AB905" s="179">
        <f>IF('Funding Allocation Parameters'!$C$6="Basic Library Subsidy", 0, IF('Funding Allocation Parameters'!$C$6="Grant funding", 0, IF('Funding Allocation Parameters'!$C$6="Other author funding",  MIN(W905*'Funding Allocation Parameters'!$E$6, 'Funding Allocation Parameters'!$G$6), IF('Funding Allocation Parameters'!$C$6="Any discretionary funds (grants if available, other if no grants)", MIN(W905*'Funding Allocation Parameters'!$E$6, 'Funding Allocation Parameters'!$G$6), IF('Funding Allocation Parameters'!$C$6="Complex Library Subsidy", 0, 0)))))</f>
        <v>624.09720000000016</v>
      </c>
      <c r="AC905" s="177">
        <f t="shared" si="440"/>
        <v>0</v>
      </c>
      <c r="AD905" s="177">
        <f t="shared" si="441"/>
        <v>0</v>
      </c>
      <c r="AE905" s="180">
        <f>IF('Funding Allocation Parameters'!$C$7="Basic Library Subsidy", MIN(AC905*'Funding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MIN(AC905*VLOOKUP(CONCATENATE($A905, 'Funding Allocation Parameters'!$I$7), 'Library Subsidy Complex'!$C$2:$J$55, 2, FALSE), VLOOKUP(CONCATENATE($A905, 'Funding Allocation Parameters'!$I$7), 'Library Subsidy Complex'!$C$2:$J$55, 4, FALSE)), 0)))))</f>
        <v>0</v>
      </c>
      <c r="AF905" s="180">
        <f>IF('Funding Allocation Parameters'!$C$7="Basic Library Subsidy", 0, IF('Funding Allocation Parameters'!$C$7="Grant funding",MIN(AC905*'Funding Allocation Parameters'!$E$7, 'Funding Allocation Parameters'!$G$7), IF('Funding Allocation Parameters'!$C$7="Other author funding", 0, IF('Funding Allocation Parameters'!$C$7="Any discretionary funds (grants if available, other if no grants)", MIN(AC905*'Funding Allocation Parameters'!$E$7, 'Funding Allocation Parameters'!$G$7), IF('Funding Allocation Parameters'!$C$7="Complex Library Subsidy", 0, 0)))))</f>
        <v>0</v>
      </c>
      <c r="AG905" s="180">
        <f>IF('Funding Allocation Parameters'!$C$7="Basic Library Subsidy", 0, IF('Funding Allocation Parameters'!$C$7="Grant funding", 0, IF('Funding Allocation Parameters'!$C$7="Other author funding",  MIN(AC905*'Funding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5" s="180">
        <f>IF('Funding Allocation Parameters'!$C$7="Basic Library Subsidy", MIN(AD905*'Funding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MIN(AD905*VLOOKUP(CONCATENATE($A905, 'Funding Allocation Parameters'!$I$7), 'Library Subsidy Complex'!$C$2:$J$55, 6, FALSE), VLOOKUP(CONCATENATE($A905, 'Funding Allocation Parameters'!$I$7), 'Library Subsidy Complex'!$C$2:$J$55, 8, FALSE)), 0)))))</f>
        <v>0</v>
      </c>
      <c r="AI905" s="180">
        <f>IF('Funding Allocation Parameters'!$C$7="Basic Library Subsidy", 0, IF('Funding Allocation Parameters'!$C$7="Grant funding", 0, IF('Funding Allocation Parameters'!$C$7="Other author funding",  MIN(AD905*'Funding Allocation Parameters'!$E$7, 'Funding Allocation Parameters'!$G$7), IF('Funding Allocation Parameters'!$C$7="Any discretionary funds (grants if available, other if no grants)", MIN(AD905*'Funding Allocation Parameters'!$E$7, 'Funding Allocation Parameters'!$G$7), IF('Funding Allocation Parameters'!$C$7="Complex Library Subsidy", 0, 0)))))</f>
        <v>0</v>
      </c>
      <c r="AJ905" s="177">
        <f t="shared" si="442"/>
        <v>0</v>
      </c>
      <c r="AK905" s="177">
        <f t="shared" si="443"/>
        <v>0</v>
      </c>
      <c r="AL905" s="181">
        <f>IF('Funding Allocation Parameters'!$C$8="Basic Library Subsidy", MIN(AJ905*'Funding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MIN(AJ905*VLOOKUP(CONCATENATE($A905, 'Funding Allocation Parameters'!$I$8), 'Library Subsidy Complex'!$C$2:$J$55, 2, FALSE), VLOOKUP(CONCATENATE($A905, 'Funding Allocation Parameters'!$I$8), 'Library Subsidy Complex'!$C$2:$J$55, 4, FALSE)), 0)))))</f>
        <v>0</v>
      </c>
      <c r="AM905" s="181">
        <f>IF('Funding Allocation Parameters'!$C$8="Basic Library Subsidy", 0, IF('Funding Allocation Parameters'!$C$8="Grant funding",MIN(AJ905*'Funding Allocation Parameters'!$E$8, 'Funding Allocation Parameters'!$G$8), IF('Funding Allocation Parameters'!$C$8="Other author funding", 0, IF('Funding Allocation Parameters'!$C$8="Any discretionary funds (grants if available, other if no grants)", MIN(AJ905*'Funding Allocation Parameters'!$E$8, 'Funding Allocation Parameters'!$G$8), IF('Funding Allocation Parameters'!$C$8="Complex Library Subsidy", 0, 0)))))</f>
        <v>0</v>
      </c>
      <c r="AN905" s="181">
        <f>IF('Funding Allocation Parameters'!$C$8="Basic Library Subsidy", 0, IF('Funding Allocation Parameters'!$C$8="Grant funding", 0, IF('Funding Allocation Parameters'!$C$8="Other author funding",  MIN(AJ905*'Funding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5" s="181">
        <f>IF('Funding Allocation Parameters'!$C$8="Basic Library Subsidy", MIN(AK905*'Funding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MIN(AK905*VLOOKUP(CONCATENATE($A905, 'Funding Allocation Parameters'!$I$8), 'Library Subsidy Complex'!$C$2:$J$55, 6, FALSE), VLOOKUP(CONCATENATE($A905, 'Funding Allocation Parameters'!$I$8), 'Library Subsidy Complex'!$C$2:$J$55, 8, FALSE)), 0)))))</f>
        <v>0</v>
      </c>
      <c r="AP905" s="181">
        <f>IF('Funding Allocation Parameters'!$C$8="Basic Library Subsidy", 0, IF('Funding Allocation Parameters'!$C$8="Grant funding", 0, IF('Funding Allocation Parameters'!$C$8="Other author funding",  MIN(AK905*'Funding Allocation Parameters'!$E$8, 'Funding Allocation Parameters'!$G$8), IF('Funding Allocation Parameters'!$C$8="Any discretionary funds (grants if available, other if no grants)", MIN(AK905*'Funding Allocation Parameters'!$E$8, 'Funding Allocation Parameters'!$G$8), IF('Funding Allocation Parameters'!$C$8="Complex Library Subsidy", 0, 0)))))</f>
        <v>0</v>
      </c>
      <c r="AQ905" s="177">
        <f t="shared" si="444"/>
        <v>0</v>
      </c>
      <c r="AR905" s="177">
        <f t="shared" si="445"/>
        <v>0</v>
      </c>
      <c r="AS905" s="182">
        <f t="shared" si="446"/>
        <v>1189</v>
      </c>
      <c r="AT905" s="182">
        <f t="shared" si="447"/>
        <v>624.09720000000016</v>
      </c>
      <c r="AU905" s="182">
        <f t="shared" si="448"/>
        <v>0</v>
      </c>
      <c r="AV905" s="182">
        <f t="shared" si="449"/>
        <v>1189</v>
      </c>
      <c r="AW905" s="182">
        <f t="shared" si="450"/>
        <v>624.09720000000016</v>
      </c>
      <c r="AX905" s="183">
        <f t="shared" si="451"/>
        <v>1189</v>
      </c>
      <c r="AY905" s="183">
        <f t="shared" si="452"/>
        <v>624.09720000000016</v>
      </c>
      <c r="AZ905" s="183">
        <f t="shared" si="453"/>
        <v>0</v>
      </c>
      <c r="BA905" s="183">
        <f t="shared" si="454"/>
        <v>0</v>
      </c>
      <c r="BB905" s="183">
        <f t="shared" si="455"/>
        <v>0</v>
      </c>
      <c r="BC905" s="184">
        <f t="shared" si="456"/>
        <v>1189</v>
      </c>
      <c r="BD905" s="184">
        <f t="shared" si="457"/>
        <v>0</v>
      </c>
      <c r="BE905" s="184">
        <f t="shared" si="458"/>
        <v>624.09720000000016</v>
      </c>
      <c r="BF905" s="184">
        <f t="shared" si="459"/>
        <v>0</v>
      </c>
      <c r="BG905" s="102">
        <f t="shared" si="460"/>
        <v>0</v>
      </c>
      <c r="BH905" s="102">
        <f t="shared" si="461"/>
        <v>0</v>
      </c>
      <c r="BI905" s="102">
        <f t="shared" si="462"/>
        <v>0</v>
      </c>
      <c r="BJ905" s="102">
        <f t="shared" si="463"/>
        <v>1</v>
      </c>
      <c r="BK905" s="102">
        <f t="shared" si="464"/>
        <v>0</v>
      </c>
      <c r="BL905" s="102">
        <f t="shared" si="465"/>
        <v>0</v>
      </c>
      <c r="BN905" s="102"/>
    </row>
    <row r="906" spans="1:66" x14ac:dyDescent="0.25">
      <c r="A906" s="102" t="s">
        <v>17</v>
      </c>
      <c r="B906" s="102" t="s">
        <v>8</v>
      </c>
      <c r="C906" s="102" t="s">
        <v>8</v>
      </c>
      <c r="D906" s="102" t="s">
        <v>27</v>
      </c>
      <c r="E906" s="102" t="s">
        <v>1646</v>
      </c>
      <c r="F906" s="102" t="s">
        <v>1647</v>
      </c>
      <c r="G906" s="102">
        <v>0.65800000000000003</v>
      </c>
      <c r="H906" s="102">
        <v>1</v>
      </c>
      <c r="I906" s="102">
        <v>0</v>
      </c>
      <c r="J906" s="167">
        <f>IFERROR(H906*VLOOKUP(A906, 'Advanced Parameters'!$B$7:$G$20, 6, FALSE)*VLOOKUP(A906, 'Growth Parameters'!$B$6:$H$19, 6, FALSE), 0)</f>
        <v>1</v>
      </c>
      <c r="K906" s="167">
        <f>IFERROR(IF('Advanced Parameters'!$C$5="n",'Raw Data'!I906*VLOOKUP(A906,'Advanced Parameters'!$B$7:$G$20,6,FALSE),J906*VLOOKUP(A906,'Advanced Parameters'!$B$7:$G$20,2,FALSE))*VLOOKUP(A906, 'Growth Parameters'!$B$6:$H$19, 6, FALSE), 0)</f>
        <v>0</v>
      </c>
      <c r="L906" s="167">
        <f t="shared" si="435"/>
        <v>1</v>
      </c>
      <c r="M906" s="168">
        <f>IFERROR(IF(G906="NA","NA",IF(G906&gt;'APC Parameters'!$K$6+VLOOKUP('Raw Data'!A906, 'APC Parameters'!$H$7:$L$20, 4, FALSE), 'APC Parameters'!$L$6+VLOOKUP('Raw Data'!A906, 'APC Parameters'!$H$7:$L$20, 5, FALSE), G906*('APC Parameters'!$J$6+VLOOKUP('Raw Data'!A906, 'APC Parameters'!$H$7:$L$20, 3, FALSE))+'APC Parameters'!$I$6+VLOOKUP('Raw Data'!A906, 'APC Parameters'!$H$7:$L$20, 2, FALSE))), 0)</f>
        <v>1614.4652000000001</v>
      </c>
      <c r="N906" s="168">
        <f t="shared" si="436"/>
        <v>1614.4652000000001</v>
      </c>
      <c r="O906" s="168">
        <f>IFERROR(IF(M906="NA",VLOOKUP(D906,'Internal Calculations'!$B$10:$C$11,2,FALSE), M906)*VLOOKUP(A906, 'Growth Parameters'!$B$6:$H$19, 7, FALSE), 0)</f>
        <v>1614.4652000000001</v>
      </c>
      <c r="P906" s="177">
        <f t="shared" si="437"/>
        <v>1614.4652000000001</v>
      </c>
      <c r="Q906" s="178">
        <f>IF('Funding Allocation Parameters'!$C$5="Basic Library Subsidy", MIN(O906*('Funding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MIN($O906*(VLOOKUP(CONCATENATE($A906, 'Funding Allocation Parameters'!$I$5), 'Library Subsidy Complex'!$C$2:$J$55, 2, FALSE)), VLOOKUP(CONCATENATE($A906, 'Funding Allocation Parameters'!$I$5), 'Library Subsidy Complex'!$C$2:$J$55, 4, FALSE)), 0)))))</f>
        <v>1189</v>
      </c>
      <c r="R906" s="178">
        <f>IF('Funding Allocation Parameters'!$C$5="Basic Library Subsidy", 0, IF('Funding Allocation Parameters'!$C$5="Grant funding",MIN(O906*('Funding Allocation Parameters'!$E$5), 'Funding Allocation Parameters'!$G$5), IF('Funding Allocation Parameters'!$C$5="Other author funding", 0, IF('Funding Allocation Parameters'!$C$5="Any discretionary funds (grants if available, other if no grants)", MIN(O906*('Funding Allocation Parameters'!$E$5), 'Funding Allocation Parameters'!$G$5), IF('Funding Allocation Parameters'!$C$5="Complex Library Subsidy", 0, 0)))))</f>
        <v>0</v>
      </c>
      <c r="S906" s="178">
        <f>IF('Funding Allocation Parameters'!$C$5="Basic Library Subsidy", 0, IF('Funding Allocation Parameters'!$C$5="Grant funding", 0, IF('Funding Allocation Parameters'!$C$5="Other author funding",  MIN(O906*('Funding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6" s="178">
        <f>IF('Funding Allocation Parameters'!$C$5="Basic Library Subsidy", MIN(O906*('Funding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MIN($O906*(VLOOKUP(CONCATENATE($A906, 'Funding Allocation Parameters'!$I$5), 'Library Subsidy Complex'!$C$2:$J$55, 6, FALSE)), VLOOKUP(CONCATENATE($A906, 'Funding Allocation Parameters'!$I$5), 'Library Subsidy Complex'!$C$2:$J$55, 8, FALSE)), 0)))))</f>
        <v>1189</v>
      </c>
      <c r="U906" s="178">
        <f>IF('Funding Allocation Parameters'!$C$5="Basic Library Subsidy", 0, IF('Funding Allocation Parameters'!$C$5="Grant funding", 0, IF('Funding Allocation Parameters'!$C$5="Other author funding",  MIN(O906*('Funding Allocation Parameters'!$E$5), 'Funding Allocation Parameters'!$G$5), IF('Funding Allocation Parameters'!$C$5="Any discretionary funds (grants if available, other if no grants)", MIN(O906*('Funding Allocation Parameters'!$E$5), 'Funding Allocation Parameters'!$G$5), IF('Funding Allocation Parameters'!$C$5="Complex Library Subsidy", 0, 0)))))</f>
        <v>0</v>
      </c>
      <c r="V906" s="177">
        <f t="shared" si="438"/>
        <v>425.4652000000001</v>
      </c>
      <c r="W906" s="177">
        <f t="shared" si="439"/>
        <v>425.4652000000001</v>
      </c>
      <c r="X906" s="179">
        <f>IF('Funding Allocation Parameters'!$C$6="Basic Library Subsidy", MIN(V906*'Funding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MIN(V906*VLOOKUP(CONCATENATE($A906, 'Funding Allocation Parameters'!$I$6), 'Library Subsidy Complex'!$C$2:$J$55, 2, FALSE), VLOOKUP(CONCATENATE($A906, 'Funding Allocation Parameters'!$I$6), 'Library Subsidy Complex'!$C$2:$J$55, 4, FALSE)), 0)))))</f>
        <v>0</v>
      </c>
      <c r="Y906" s="179">
        <f>IF('Funding Allocation Parameters'!$C$6="Basic Library Subsidy", 0, IF('Funding Allocation Parameters'!$C$6="Grant funding",MIN(V906*'Funding Allocation Parameters'!$E$6, 'Funding Allocation Parameters'!$G$6), IF('Funding Allocation Parameters'!$C$6="Other author funding", 0, IF('Funding Allocation Parameters'!$C$6="Any discretionary funds (grants if available, other if no grants)", MIN(V906*'Funding Allocation Parameters'!$E$6, 'Funding Allocation Parameters'!$G$6), IF('Funding Allocation Parameters'!$C$6="Complex Library Subsidy", 0, 0)))))</f>
        <v>425.4652000000001</v>
      </c>
      <c r="Z906" s="179">
        <f>IF('Funding Allocation Parameters'!$C$6="Basic Library Subsidy", 0, IF('Funding Allocation Parameters'!$C$6="Grant funding", 0, IF('Funding Allocation Parameters'!$C$6="Other author funding",  MIN(V906*'Funding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6" s="179">
        <f>IF('Funding Allocation Parameters'!$C$6="Basic Library Subsidy", MIN(W906*'Funding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MIN(W906*VLOOKUP(CONCATENATE($A906, 'Funding Allocation Parameters'!$I$6), 'Library Subsidy Complex'!$C$2:$J$55, 6, FALSE), VLOOKUP(CONCATENATE($A906, 'Funding Allocation Parameters'!$I$6), 'Library Subsidy Complex'!$C$2:$J$55, 8, FALSE)), 0)))))</f>
        <v>0</v>
      </c>
      <c r="AB906" s="179">
        <f>IF('Funding Allocation Parameters'!$C$6="Basic Library Subsidy", 0, IF('Funding Allocation Parameters'!$C$6="Grant funding", 0, IF('Funding Allocation Parameters'!$C$6="Other author funding",  MIN(W906*'Funding Allocation Parameters'!$E$6, 'Funding Allocation Parameters'!$G$6), IF('Funding Allocation Parameters'!$C$6="Any discretionary funds (grants if available, other if no grants)", MIN(W906*'Funding Allocation Parameters'!$E$6, 'Funding Allocation Parameters'!$G$6), IF('Funding Allocation Parameters'!$C$6="Complex Library Subsidy", 0, 0)))))</f>
        <v>425.4652000000001</v>
      </c>
      <c r="AC906" s="177">
        <f t="shared" si="440"/>
        <v>0</v>
      </c>
      <c r="AD906" s="177">
        <f t="shared" si="441"/>
        <v>0</v>
      </c>
      <c r="AE906" s="180">
        <f>IF('Funding Allocation Parameters'!$C$7="Basic Library Subsidy", MIN(AC906*'Funding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MIN(AC906*VLOOKUP(CONCATENATE($A906, 'Funding Allocation Parameters'!$I$7), 'Library Subsidy Complex'!$C$2:$J$55, 2, FALSE), VLOOKUP(CONCATENATE($A906, 'Funding Allocation Parameters'!$I$7), 'Library Subsidy Complex'!$C$2:$J$55, 4, FALSE)), 0)))))</f>
        <v>0</v>
      </c>
      <c r="AF906" s="180">
        <f>IF('Funding Allocation Parameters'!$C$7="Basic Library Subsidy", 0, IF('Funding Allocation Parameters'!$C$7="Grant funding",MIN(AC906*'Funding Allocation Parameters'!$E$7, 'Funding Allocation Parameters'!$G$7), IF('Funding Allocation Parameters'!$C$7="Other author funding", 0, IF('Funding Allocation Parameters'!$C$7="Any discretionary funds (grants if available, other if no grants)", MIN(AC906*'Funding Allocation Parameters'!$E$7, 'Funding Allocation Parameters'!$G$7), IF('Funding Allocation Parameters'!$C$7="Complex Library Subsidy", 0, 0)))))</f>
        <v>0</v>
      </c>
      <c r="AG906" s="180">
        <f>IF('Funding Allocation Parameters'!$C$7="Basic Library Subsidy", 0, IF('Funding Allocation Parameters'!$C$7="Grant funding", 0, IF('Funding Allocation Parameters'!$C$7="Other author funding",  MIN(AC906*'Funding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6" s="180">
        <f>IF('Funding Allocation Parameters'!$C$7="Basic Library Subsidy", MIN(AD906*'Funding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MIN(AD906*VLOOKUP(CONCATENATE($A906, 'Funding Allocation Parameters'!$I$7), 'Library Subsidy Complex'!$C$2:$J$55, 6, FALSE), VLOOKUP(CONCATENATE($A906, 'Funding Allocation Parameters'!$I$7), 'Library Subsidy Complex'!$C$2:$J$55, 8, FALSE)), 0)))))</f>
        <v>0</v>
      </c>
      <c r="AI906" s="180">
        <f>IF('Funding Allocation Parameters'!$C$7="Basic Library Subsidy", 0, IF('Funding Allocation Parameters'!$C$7="Grant funding", 0, IF('Funding Allocation Parameters'!$C$7="Other author funding",  MIN(AD906*'Funding Allocation Parameters'!$E$7, 'Funding Allocation Parameters'!$G$7), IF('Funding Allocation Parameters'!$C$7="Any discretionary funds (grants if available, other if no grants)", MIN(AD906*'Funding Allocation Parameters'!$E$7, 'Funding Allocation Parameters'!$G$7), IF('Funding Allocation Parameters'!$C$7="Complex Library Subsidy", 0, 0)))))</f>
        <v>0</v>
      </c>
      <c r="AJ906" s="177">
        <f t="shared" si="442"/>
        <v>0</v>
      </c>
      <c r="AK906" s="177">
        <f t="shared" si="443"/>
        <v>0</v>
      </c>
      <c r="AL906" s="181">
        <f>IF('Funding Allocation Parameters'!$C$8="Basic Library Subsidy", MIN(AJ906*'Funding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MIN(AJ906*VLOOKUP(CONCATENATE($A906, 'Funding Allocation Parameters'!$I$8), 'Library Subsidy Complex'!$C$2:$J$55, 2, FALSE), VLOOKUP(CONCATENATE($A906, 'Funding Allocation Parameters'!$I$8), 'Library Subsidy Complex'!$C$2:$J$55, 4, FALSE)), 0)))))</f>
        <v>0</v>
      </c>
      <c r="AM906" s="181">
        <f>IF('Funding Allocation Parameters'!$C$8="Basic Library Subsidy", 0, IF('Funding Allocation Parameters'!$C$8="Grant funding",MIN(AJ906*'Funding Allocation Parameters'!$E$8, 'Funding Allocation Parameters'!$G$8), IF('Funding Allocation Parameters'!$C$8="Other author funding", 0, IF('Funding Allocation Parameters'!$C$8="Any discretionary funds (grants if available, other if no grants)", MIN(AJ906*'Funding Allocation Parameters'!$E$8, 'Funding Allocation Parameters'!$G$8), IF('Funding Allocation Parameters'!$C$8="Complex Library Subsidy", 0, 0)))))</f>
        <v>0</v>
      </c>
      <c r="AN906" s="181">
        <f>IF('Funding Allocation Parameters'!$C$8="Basic Library Subsidy", 0, IF('Funding Allocation Parameters'!$C$8="Grant funding", 0, IF('Funding Allocation Parameters'!$C$8="Other author funding",  MIN(AJ906*'Funding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6" s="181">
        <f>IF('Funding Allocation Parameters'!$C$8="Basic Library Subsidy", MIN(AK906*'Funding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MIN(AK906*VLOOKUP(CONCATENATE($A906, 'Funding Allocation Parameters'!$I$8), 'Library Subsidy Complex'!$C$2:$J$55, 6, FALSE), VLOOKUP(CONCATENATE($A906, 'Funding Allocation Parameters'!$I$8), 'Library Subsidy Complex'!$C$2:$J$55, 8, FALSE)), 0)))))</f>
        <v>0</v>
      </c>
      <c r="AP906" s="181">
        <f>IF('Funding Allocation Parameters'!$C$8="Basic Library Subsidy", 0, IF('Funding Allocation Parameters'!$C$8="Grant funding", 0, IF('Funding Allocation Parameters'!$C$8="Other author funding",  MIN(AK906*'Funding Allocation Parameters'!$E$8, 'Funding Allocation Parameters'!$G$8), IF('Funding Allocation Parameters'!$C$8="Any discretionary funds (grants if available, other if no grants)", MIN(AK906*'Funding Allocation Parameters'!$E$8, 'Funding Allocation Parameters'!$G$8), IF('Funding Allocation Parameters'!$C$8="Complex Library Subsidy", 0, 0)))))</f>
        <v>0</v>
      </c>
      <c r="AQ906" s="177">
        <f t="shared" si="444"/>
        <v>0</v>
      </c>
      <c r="AR906" s="177">
        <f t="shared" si="445"/>
        <v>0</v>
      </c>
      <c r="AS906" s="182">
        <f t="shared" si="446"/>
        <v>1189</v>
      </c>
      <c r="AT906" s="182">
        <f t="shared" si="447"/>
        <v>425.4652000000001</v>
      </c>
      <c r="AU906" s="182">
        <f t="shared" si="448"/>
        <v>0</v>
      </c>
      <c r="AV906" s="182">
        <f t="shared" si="449"/>
        <v>1189</v>
      </c>
      <c r="AW906" s="182">
        <f t="shared" si="450"/>
        <v>425.4652000000001</v>
      </c>
      <c r="AX906" s="183">
        <f t="shared" si="451"/>
        <v>0</v>
      </c>
      <c r="AY906" s="183">
        <f t="shared" si="452"/>
        <v>0</v>
      </c>
      <c r="AZ906" s="183">
        <f t="shared" si="453"/>
        <v>0</v>
      </c>
      <c r="BA906" s="183">
        <f t="shared" si="454"/>
        <v>1189</v>
      </c>
      <c r="BB906" s="183">
        <f t="shared" si="455"/>
        <v>425.4652000000001</v>
      </c>
      <c r="BC906" s="184">
        <f t="shared" si="456"/>
        <v>1189</v>
      </c>
      <c r="BD906" s="184">
        <f t="shared" si="457"/>
        <v>0</v>
      </c>
      <c r="BE906" s="184">
        <f t="shared" si="458"/>
        <v>0</v>
      </c>
      <c r="BF906" s="184">
        <f t="shared" si="459"/>
        <v>425.4652000000001</v>
      </c>
      <c r="BG906" s="102">
        <f t="shared" si="460"/>
        <v>0</v>
      </c>
      <c r="BH906" s="102">
        <f t="shared" si="461"/>
        <v>0</v>
      </c>
      <c r="BI906" s="102">
        <f t="shared" si="462"/>
        <v>0</v>
      </c>
      <c r="BJ906" s="102">
        <f t="shared" si="463"/>
        <v>0</v>
      </c>
      <c r="BK906" s="102">
        <f t="shared" si="464"/>
        <v>1</v>
      </c>
      <c r="BL906" s="102">
        <f t="shared" si="465"/>
        <v>0</v>
      </c>
      <c r="BN906" s="102"/>
    </row>
    <row r="907" spans="1:66" x14ac:dyDescent="0.25">
      <c r="A907" s="102" t="s">
        <v>17</v>
      </c>
      <c r="B907" s="102" t="s">
        <v>8</v>
      </c>
      <c r="C907" s="102" t="s">
        <v>8</v>
      </c>
      <c r="D907" s="102" t="s">
        <v>27</v>
      </c>
      <c r="E907" s="102" t="s">
        <v>1649</v>
      </c>
      <c r="F907" s="102" t="s">
        <v>1650</v>
      </c>
      <c r="G907" s="102">
        <v>0.79500000000000004</v>
      </c>
      <c r="H907" s="102">
        <v>1</v>
      </c>
      <c r="I907" s="102">
        <v>0</v>
      </c>
      <c r="J907" s="167">
        <f>IFERROR(H907*VLOOKUP(A907, 'Advanced Parameters'!$B$7:$G$20, 6, FALSE)*VLOOKUP(A907, 'Growth Parameters'!$B$6:$H$19, 6, FALSE), 0)</f>
        <v>1</v>
      </c>
      <c r="K907" s="167">
        <f>IFERROR(IF('Advanced Parameters'!$C$5="n",'Raw Data'!I907*VLOOKUP(A907,'Advanced Parameters'!$B$7:$G$20,6,FALSE),J907*VLOOKUP(A907,'Advanced Parameters'!$B$7:$G$20,2,FALSE))*VLOOKUP(A907, 'Growth Parameters'!$B$6:$H$19, 6, FALSE), 0)</f>
        <v>0</v>
      </c>
      <c r="L907" s="167">
        <f t="shared" si="435"/>
        <v>1</v>
      </c>
      <c r="M907" s="168">
        <f>IFERROR(IF(G907="NA","NA",IF(G907&gt;'APC Parameters'!$K$6+VLOOKUP('Raw Data'!A907, 'APC Parameters'!$H$7:$L$20, 4, FALSE), 'APC Parameters'!$L$6+VLOOKUP('Raw Data'!A907, 'APC Parameters'!$H$7:$L$20, 5, FALSE), G907*('APC Parameters'!$J$6+VLOOKUP('Raw Data'!A907, 'APC Parameters'!$H$7:$L$20, 3, FALSE))+'APC Parameters'!$I$6+VLOOKUP('Raw Data'!A907, 'APC Parameters'!$H$7:$L$20, 2, FALSE))), 0)</f>
        <v>1711.653</v>
      </c>
      <c r="N907" s="168">
        <f t="shared" si="436"/>
        <v>1711.653</v>
      </c>
      <c r="O907" s="168">
        <f>IFERROR(IF(M907="NA",VLOOKUP(D907,'Internal Calculations'!$B$10:$C$11,2,FALSE), M907)*VLOOKUP(A907, 'Growth Parameters'!$B$6:$H$19, 7, FALSE), 0)</f>
        <v>1711.653</v>
      </c>
      <c r="P907" s="177">
        <f t="shared" si="437"/>
        <v>1711.653</v>
      </c>
      <c r="Q907" s="178">
        <f>IF('Funding Allocation Parameters'!$C$5="Basic Library Subsidy", MIN(O907*('Funding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MIN($O907*(VLOOKUP(CONCATENATE($A907, 'Funding Allocation Parameters'!$I$5), 'Library Subsidy Complex'!$C$2:$J$55, 2, FALSE)), VLOOKUP(CONCATENATE($A907, 'Funding Allocation Parameters'!$I$5), 'Library Subsidy Complex'!$C$2:$J$55, 4, FALSE)), 0)))))</f>
        <v>1189</v>
      </c>
      <c r="R907" s="178">
        <f>IF('Funding Allocation Parameters'!$C$5="Basic Library Subsidy", 0, IF('Funding Allocation Parameters'!$C$5="Grant funding",MIN(O907*('Funding Allocation Parameters'!$E$5), 'Funding Allocation Parameters'!$G$5), IF('Funding Allocation Parameters'!$C$5="Other author funding", 0, IF('Funding Allocation Parameters'!$C$5="Any discretionary funds (grants if available, other if no grants)", MIN(O907*('Funding Allocation Parameters'!$E$5), 'Funding Allocation Parameters'!$G$5), IF('Funding Allocation Parameters'!$C$5="Complex Library Subsidy", 0, 0)))))</f>
        <v>0</v>
      </c>
      <c r="S907" s="178">
        <f>IF('Funding Allocation Parameters'!$C$5="Basic Library Subsidy", 0, IF('Funding Allocation Parameters'!$C$5="Grant funding", 0, IF('Funding Allocation Parameters'!$C$5="Other author funding",  MIN(O907*('Funding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7" s="178">
        <f>IF('Funding Allocation Parameters'!$C$5="Basic Library Subsidy", MIN(O907*('Funding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MIN($O907*(VLOOKUP(CONCATENATE($A907, 'Funding Allocation Parameters'!$I$5), 'Library Subsidy Complex'!$C$2:$J$55, 6, FALSE)), VLOOKUP(CONCATENATE($A907, 'Funding Allocation Parameters'!$I$5), 'Library Subsidy Complex'!$C$2:$J$55, 8, FALSE)), 0)))))</f>
        <v>1189</v>
      </c>
      <c r="U907" s="178">
        <f>IF('Funding Allocation Parameters'!$C$5="Basic Library Subsidy", 0, IF('Funding Allocation Parameters'!$C$5="Grant funding", 0, IF('Funding Allocation Parameters'!$C$5="Other author funding",  MIN(O907*('Funding Allocation Parameters'!$E$5), 'Funding Allocation Parameters'!$G$5), IF('Funding Allocation Parameters'!$C$5="Any discretionary funds (grants if available, other if no grants)", MIN(O907*('Funding Allocation Parameters'!$E$5), 'Funding Allocation Parameters'!$G$5), IF('Funding Allocation Parameters'!$C$5="Complex Library Subsidy", 0, 0)))))</f>
        <v>0</v>
      </c>
      <c r="V907" s="177">
        <f t="shared" si="438"/>
        <v>522.65300000000002</v>
      </c>
      <c r="W907" s="177">
        <f t="shared" si="439"/>
        <v>522.65300000000002</v>
      </c>
      <c r="X907" s="179">
        <f>IF('Funding Allocation Parameters'!$C$6="Basic Library Subsidy", MIN(V907*'Funding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MIN(V907*VLOOKUP(CONCATENATE($A907, 'Funding Allocation Parameters'!$I$6), 'Library Subsidy Complex'!$C$2:$J$55, 2, FALSE), VLOOKUP(CONCATENATE($A907, 'Funding Allocation Parameters'!$I$6), 'Library Subsidy Complex'!$C$2:$J$55, 4, FALSE)), 0)))))</f>
        <v>0</v>
      </c>
      <c r="Y907" s="179">
        <f>IF('Funding Allocation Parameters'!$C$6="Basic Library Subsidy", 0, IF('Funding Allocation Parameters'!$C$6="Grant funding",MIN(V907*'Funding Allocation Parameters'!$E$6, 'Funding Allocation Parameters'!$G$6), IF('Funding Allocation Parameters'!$C$6="Other author funding", 0, IF('Funding Allocation Parameters'!$C$6="Any discretionary funds (grants if available, other if no grants)", MIN(V907*'Funding Allocation Parameters'!$E$6, 'Funding Allocation Parameters'!$G$6), IF('Funding Allocation Parameters'!$C$6="Complex Library Subsidy", 0, 0)))))</f>
        <v>522.65300000000002</v>
      </c>
      <c r="Z907" s="179">
        <f>IF('Funding Allocation Parameters'!$C$6="Basic Library Subsidy", 0, IF('Funding Allocation Parameters'!$C$6="Grant funding", 0, IF('Funding Allocation Parameters'!$C$6="Other author funding",  MIN(V907*'Funding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7" s="179">
        <f>IF('Funding Allocation Parameters'!$C$6="Basic Library Subsidy", MIN(W907*'Funding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MIN(W907*VLOOKUP(CONCATENATE($A907, 'Funding Allocation Parameters'!$I$6), 'Library Subsidy Complex'!$C$2:$J$55, 6, FALSE), VLOOKUP(CONCATENATE($A907, 'Funding Allocation Parameters'!$I$6), 'Library Subsidy Complex'!$C$2:$J$55, 8, FALSE)), 0)))))</f>
        <v>0</v>
      </c>
      <c r="AB907" s="179">
        <f>IF('Funding Allocation Parameters'!$C$6="Basic Library Subsidy", 0, IF('Funding Allocation Parameters'!$C$6="Grant funding", 0, IF('Funding Allocation Parameters'!$C$6="Other author funding",  MIN(W907*'Funding Allocation Parameters'!$E$6, 'Funding Allocation Parameters'!$G$6), IF('Funding Allocation Parameters'!$C$6="Any discretionary funds (grants if available, other if no grants)", MIN(W907*'Funding Allocation Parameters'!$E$6, 'Funding Allocation Parameters'!$G$6), IF('Funding Allocation Parameters'!$C$6="Complex Library Subsidy", 0, 0)))))</f>
        <v>522.65300000000002</v>
      </c>
      <c r="AC907" s="177">
        <f t="shared" si="440"/>
        <v>0</v>
      </c>
      <c r="AD907" s="177">
        <f t="shared" si="441"/>
        <v>0</v>
      </c>
      <c r="AE907" s="180">
        <f>IF('Funding Allocation Parameters'!$C$7="Basic Library Subsidy", MIN(AC907*'Funding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MIN(AC907*VLOOKUP(CONCATENATE($A907, 'Funding Allocation Parameters'!$I$7), 'Library Subsidy Complex'!$C$2:$J$55, 2, FALSE), VLOOKUP(CONCATENATE($A907, 'Funding Allocation Parameters'!$I$7), 'Library Subsidy Complex'!$C$2:$J$55, 4, FALSE)), 0)))))</f>
        <v>0</v>
      </c>
      <c r="AF907" s="180">
        <f>IF('Funding Allocation Parameters'!$C$7="Basic Library Subsidy", 0, IF('Funding Allocation Parameters'!$C$7="Grant funding",MIN(AC907*'Funding Allocation Parameters'!$E$7, 'Funding Allocation Parameters'!$G$7), IF('Funding Allocation Parameters'!$C$7="Other author funding", 0, IF('Funding Allocation Parameters'!$C$7="Any discretionary funds (grants if available, other if no grants)", MIN(AC907*'Funding Allocation Parameters'!$E$7, 'Funding Allocation Parameters'!$G$7), IF('Funding Allocation Parameters'!$C$7="Complex Library Subsidy", 0, 0)))))</f>
        <v>0</v>
      </c>
      <c r="AG907" s="180">
        <f>IF('Funding Allocation Parameters'!$C$7="Basic Library Subsidy", 0, IF('Funding Allocation Parameters'!$C$7="Grant funding", 0, IF('Funding Allocation Parameters'!$C$7="Other author funding",  MIN(AC907*'Funding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7" s="180">
        <f>IF('Funding Allocation Parameters'!$C$7="Basic Library Subsidy", MIN(AD907*'Funding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MIN(AD907*VLOOKUP(CONCATENATE($A907, 'Funding Allocation Parameters'!$I$7), 'Library Subsidy Complex'!$C$2:$J$55, 6, FALSE), VLOOKUP(CONCATENATE($A907, 'Funding Allocation Parameters'!$I$7), 'Library Subsidy Complex'!$C$2:$J$55, 8, FALSE)), 0)))))</f>
        <v>0</v>
      </c>
      <c r="AI907" s="180">
        <f>IF('Funding Allocation Parameters'!$C$7="Basic Library Subsidy", 0, IF('Funding Allocation Parameters'!$C$7="Grant funding", 0, IF('Funding Allocation Parameters'!$C$7="Other author funding",  MIN(AD907*'Funding Allocation Parameters'!$E$7, 'Funding Allocation Parameters'!$G$7), IF('Funding Allocation Parameters'!$C$7="Any discretionary funds (grants if available, other if no grants)", MIN(AD907*'Funding Allocation Parameters'!$E$7, 'Funding Allocation Parameters'!$G$7), IF('Funding Allocation Parameters'!$C$7="Complex Library Subsidy", 0, 0)))))</f>
        <v>0</v>
      </c>
      <c r="AJ907" s="177">
        <f t="shared" si="442"/>
        <v>0</v>
      </c>
      <c r="AK907" s="177">
        <f t="shared" si="443"/>
        <v>0</v>
      </c>
      <c r="AL907" s="181">
        <f>IF('Funding Allocation Parameters'!$C$8="Basic Library Subsidy", MIN(AJ907*'Funding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MIN(AJ907*VLOOKUP(CONCATENATE($A907, 'Funding Allocation Parameters'!$I$8), 'Library Subsidy Complex'!$C$2:$J$55, 2, FALSE), VLOOKUP(CONCATENATE($A907, 'Funding Allocation Parameters'!$I$8), 'Library Subsidy Complex'!$C$2:$J$55, 4, FALSE)), 0)))))</f>
        <v>0</v>
      </c>
      <c r="AM907" s="181">
        <f>IF('Funding Allocation Parameters'!$C$8="Basic Library Subsidy", 0, IF('Funding Allocation Parameters'!$C$8="Grant funding",MIN(AJ907*'Funding Allocation Parameters'!$E$8, 'Funding Allocation Parameters'!$G$8), IF('Funding Allocation Parameters'!$C$8="Other author funding", 0, IF('Funding Allocation Parameters'!$C$8="Any discretionary funds (grants if available, other if no grants)", MIN(AJ907*'Funding Allocation Parameters'!$E$8, 'Funding Allocation Parameters'!$G$8), IF('Funding Allocation Parameters'!$C$8="Complex Library Subsidy", 0, 0)))))</f>
        <v>0</v>
      </c>
      <c r="AN907" s="181">
        <f>IF('Funding Allocation Parameters'!$C$8="Basic Library Subsidy", 0, IF('Funding Allocation Parameters'!$C$8="Grant funding", 0, IF('Funding Allocation Parameters'!$C$8="Other author funding",  MIN(AJ907*'Funding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7" s="181">
        <f>IF('Funding Allocation Parameters'!$C$8="Basic Library Subsidy", MIN(AK907*'Funding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MIN(AK907*VLOOKUP(CONCATENATE($A907, 'Funding Allocation Parameters'!$I$8), 'Library Subsidy Complex'!$C$2:$J$55, 6, FALSE), VLOOKUP(CONCATENATE($A907, 'Funding Allocation Parameters'!$I$8), 'Library Subsidy Complex'!$C$2:$J$55, 8, FALSE)), 0)))))</f>
        <v>0</v>
      </c>
      <c r="AP907" s="181">
        <f>IF('Funding Allocation Parameters'!$C$8="Basic Library Subsidy", 0, IF('Funding Allocation Parameters'!$C$8="Grant funding", 0, IF('Funding Allocation Parameters'!$C$8="Other author funding",  MIN(AK907*'Funding Allocation Parameters'!$E$8, 'Funding Allocation Parameters'!$G$8), IF('Funding Allocation Parameters'!$C$8="Any discretionary funds (grants if available, other if no grants)", MIN(AK907*'Funding Allocation Parameters'!$E$8, 'Funding Allocation Parameters'!$G$8), IF('Funding Allocation Parameters'!$C$8="Complex Library Subsidy", 0, 0)))))</f>
        <v>0</v>
      </c>
      <c r="AQ907" s="177">
        <f t="shared" si="444"/>
        <v>0</v>
      </c>
      <c r="AR907" s="177">
        <f t="shared" si="445"/>
        <v>0</v>
      </c>
      <c r="AS907" s="182">
        <f t="shared" si="446"/>
        <v>1189</v>
      </c>
      <c r="AT907" s="182">
        <f t="shared" si="447"/>
        <v>522.65300000000002</v>
      </c>
      <c r="AU907" s="182">
        <f t="shared" si="448"/>
        <v>0</v>
      </c>
      <c r="AV907" s="182">
        <f t="shared" si="449"/>
        <v>1189</v>
      </c>
      <c r="AW907" s="182">
        <f t="shared" si="450"/>
        <v>522.65300000000002</v>
      </c>
      <c r="AX907" s="183">
        <f t="shared" si="451"/>
        <v>0</v>
      </c>
      <c r="AY907" s="183">
        <f t="shared" si="452"/>
        <v>0</v>
      </c>
      <c r="AZ907" s="183">
        <f t="shared" si="453"/>
        <v>0</v>
      </c>
      <c r="BA907" s="183">
        <f t="shared" si="454"/>
        <v>1189</v>
      </c>
      <c r="BB907" s="183">
        <f t="shared" si="455"/>
        <v>522.65300000000002</v>
      </c>
      <c r="BC907" s="184">
        <f t="shared" si="456"/>
        <v>1189</v>
      </c>
      <c r="BD907" s="184">
        <f t="shared" si="457"/>
        <v>0</v>
      </c>
      <c r="BE907" s="184">
        <f t="shared" si="458"/>
        <v>0</v>
      </c>
      <c r="BF907" s="184">
        <f t="shared" si="459"/>
        <v>522.65300000000002</v>
      </c>
      <c r="BG907" s="102">
        <f t="shared" si="460"/>
        <v>0</v>
      </c>
      <c r="BH907" s="102">
        <f t="shared" si="461"/>
        <v>0</v>
      </c>
      <c r="BI907" s="102">
        <f t="shared" si="462"/>
        <v>0</v>
      </c>
      <c r="BJ907" s="102">
        <f t="shared" si="463"/>
        <v>0</v>
      </c>
      <c r="BK907" s="102">
        <f t="shared" si="464"/>
        <v>1</v>
      </c>
      <c r="BL907" s="102">
        <f t="shared" si="465"/>
        <v>0</v>
      </c>
      <c r="BN907" s="102"/>
    </row>
    <row r="908" spans="1:66" x14ac:dyDescent="0.25">
      <c r="A908" s="102" t="s">
        <v>20</v>
      </c>
      <c r="B908" s="102" t="s">
        <v>8</v>
      </c>
      <c r="C908" s="102" t="s">
        <v>8</v>
      </c>
      <c r="D908" s="102" t="s">
        <v>27</v>
      </c>
      <c r="E908" s="102" t="s">
        <v>31</v>
      </c>
      <c r="F908" s="102" t="s">
        <v>1651</v>
      </c>
      <c r="G908" s="102">
        <v>2.5419999999999998</v>
      </c>
      <c r="H908" s="102">
        <v>1</v>
      </c>
      <c r="I908" s="102">
        <v>1</v>
      </c>
      <c r="J908" s="167">
        <f>IFERROR(H908*VLOOKUP(A908, 'Advanced Parameters'!$B$7:$G$20, 6, FALSE)*VLOOKUP(A908, 'Growth Parameters'!$B$6:$H$19, 6, FALSE), 0)</f>
        <v>1</v>
      </c>
      <c r="K908" s="167">
        <f>IFERROR(IF('Advanced Parameters'!$C$5="n",'Raw Data'!I908*VLOOKUP(A908,'Advanced Parameters'!$B$7:$G$20,6,FALSE),J908*VLOOKUP(A908,'Advanced Parameters'!$B$7:$G$20,2,FALSE))*VLOOKUP(A908, 'Growth Parameters'!$B$6:$H$19, 6, FALSE), 0)</f>
        <v>1</v>
      </c>
      <c r="L908" s="167">
        <f t="shared" si="435"/>
        <v>0</v>
      </c>
      <c r="M908" s="168">
        <f>IFERROR(IF(G908="NA","NA",IF(G908&gt;'APC Parameters'!$K$6+VLOOKUP('Raw Data'!A908, 'APC Parameters'!$H$7:$L$20, 4, FALSE), 'APC Parameters'!$L$6+VLOOKUP('Raw Data'!A908, 'APC Parameters'!$H$7:$L$20, 5, FALSE), G908*('APC Parameters'!$J$6+VLOOKUP('Raw Data'!A908, 'APC Parameters'!$H$7:$L$20, 3, FALSE))+'APC Parameters'!$I$6+VLOOKUP('Raw Data'!A908, 'APC Parameters'!$H$7:$L$20, 2, FALSE))), 0)</f>
        <v>2950.9748</v>
      </c>
      <c r="N908" s="168">
        <f t="shared" si="436"/>
        <v>2950.9748</v>
      </c>
      <c r="O908" s="168">
        <f>IFERROR(IF(M908="NA",VLOOKUP(D908,'Internal Calculations'!$B$10:$C$11,2,FALSE), M908)*VLOOKUP(A908, 'Growth Parameters'!$B$6:$H$19, 7, FALSE), 0)</f>
        <v>2950.9748</v>
      </c>
      <c r="P908" s="177">
        <f t="shared" si="437"/>
        <v>2950.9748</v>
      </c>
      <c r="Q908" s="178">
        <f>IF('Funding Allocation Parameters'!$C$5="Basic Library Subsidy", MIN(O908*('Funding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MIN($O908*(VLOOKUP(CONCATENATE($A908, 'Funding Allocation Parameters'!$I$5), 'Library Subsidy Complex'!$C$2:$J$55, 2, FALSE)), VLOOKUP(CONCATENATE($A908, 'Funding Allocation Parameters'!$I$5), 'Library Subsidy Complex'!$C$2:$J$55, 4, FALSE)), 0)))))</f>
        <v>1189</v>
      </c>
      <c r="R908" s="178">
        <f>IF('Funding Allocation Parameters'!$C$5="Basic Library Subsidy", 0, IF('Funding Allocation Parameters'!$C$5="Grant funding",MIN(O908*('Funding Allocation Parameters'!$E$5), 'Funding Allocation Parameters'!$G$5), IF('Funding Allocation Parameters'!$C$5="Other author funding", 0, IF('Funding Allocation Parameters'!$C$5="Any discretionary funds (grants if available, other if no grants)", MIN(O908*('Funding Allocation Parameters'!$E$5), 'Funding Allocation Parameters'!$G$5), IF('Funding Allocation Parameters'!$C$5="Complex Library Subsidy", 0, 0)))))</f>
        <v>0</v>
      </c>
      <c r="S908" s="178">
        <f>IF('Funding Allocation Parameters'!$C$5="Basic Library Subsidy", 0, IF('Funding Allocation Parameters'!$C$5="Grant funding", 0, IF('Funding Allocation Parameters'!$C$5="Other author funding",  MIN(O908*('Funding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8" s="178">
        <f>IF('Funding Allocation Parameters'!$C$5="Basic Library Subsidy", MIN(O908*('Funding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MIN($O908*(VLOOKUP(CONCATENATE($A908, 'Funding Allocation Parameters'!$I$5), 'Library Subsidy Complex'!$C$2:$J$55, 6, FALSE)), VLOOKUP(CONCATENATE($A908, 'Funding Allocation Parameters'!$I$5), 'Library Subsidy Complex'!$C$2:$J$55, 8, FALSE)), 0)))))</f>
        <v>1189</v>
      </c>
      <c r="U908" s="178">
        <f>IF('Funding Allocation Parameters'!$C$5="Basic Library Subsidy", 0, IF('Funding Allocation Parameters'!$C$5="Grant funding", 0, IF('Funding Allocation Parameters'!$C$5="Other author funding",  MIN(O908*('Funding Allocation Parameters'!$E$5), 'Funding Allocation Parameters'!$G$5), IF('Funding Allocation Parameters'!$C$5="Any discretionary funds (grants if available, other if no grants)", MIN(O908*('Funding Allocation Parameters'!$E$5), 'Funding Allocation Parameters'!$G$5), IF('Funding Allocation Parameters'!$C$5="Complex Library Subsidy", 0, 0)))))</f>
        <v>0</v>
      </c>
      <c r="V908" s="177">
        <f t="shared" si="438"/>
        <v>1761.9748</v>
      </c>
      <c r="W908" s="177">
        <f t="shared" si="439"/>
        <v>1761.9748</v>
      </c>
      <c r="X908" s="179">
        <f>IF('Funding Allocation Parameters'!$C$6="Basic Library Subsidy", MIN(V908*'Funding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MIN(V908*VLOOKUP(CONCATENATE($A908, 'Funding Allocation Parameters'!$I$6), 'Library Subsidy Complex'!$C$2:$J$55, 2, FALSE), VLOOKUP(CONCATENATE($A908, 'Funding Allocation Parameters'!$I$6), 'Library Subsidy Complex'!$C$2:$J$55, 4, FALSE)), 0)))))</f>
        <v>0</v>
      </c>
      <c r="Y908" s="179">
        <f>IF('Funding Allocation Parameters'!$C$6="Basic Library Subsidy", 0, IF('Funding Allocation Parameters'!$C$6="Grant funding",MIN(V908*'Funding Allocation Parameters'!$E$6, 'Funding Allocation Parameters'!$G$6), IF('Funding Allocation Parameters'!$C$6="Other author funding", 0, IF('Funding Allocation Parameters'!$C$6="Any discretionary funds (grants if available, other if no grants)", MIN(V908*'Funding Allocation Parameters'!$E$6, 'Funding Allocation Parameters'!$G$6), IF('Funding Allocation Parameters'!$C$6="Complex Library Subsidy", 0, 0)))))</f>
        <v>1761.9748</v>
      </c>
      <c r="Z908" s="179">
        <f>IF('Funding Allocation Parameters'!$C$6="Basic Library Subsidy", 0, IF('Funding Allocation Parameters'!$C$6="Grant funding", 0, IF('Funding Allocation Parameters'!$C$6="Other author funding",  MIN(V908*'Funding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8" s="179">
        <f>IF('Funding Allocation Parameters'!$C$6="Basic Library Subsidy", MIN(W908*'Funding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MIN(W908*VLOOKUP(CONCATENATE($A908, 'Funding Allocation Parameters'!$I$6), 'Library Subsidy Complex'!$C$2:$J$55, 6, FALSE), VLOOKUP(CONCATENATE($A908, 'Funding Allocation Parameters'!$I$6), 'Library Subsidy Complex'!$C$2:$J$55, 8, FALSE)), 0)))))</f>
        <v>0</v>
      </c>
      <c r="AB908" s="179">
        <f>IF('Funding Allocation Parameters'!$C$6="Basic Library Subsidy", 0, IF('Funding Allocation Parameters'!$C$6="Grant funding", 0, IF('Funding Allocation Parameters'!$C$6="Other author funding",  MIN(W908*'Funding Allocation Parameters'!$E$6, 'Funding Allocation Parameters'!$G$6), IF('Funding Allocation Parameters'!$C$6="Any discretionary funds (grants if available, other if no grants)", MIN(W908*'Funding Allocation Parameters'!$E$6, 'Funding Allocation Parameters'!$G$6), IF('Funding Allocation Parameters'!$C$6="Complex Library Subsidy", 0, 0)))))</f>
        <v>1761.9748</v>
      </c>
      <c r="AC908" s="177">
        <f t="shared" si="440"/>
        <v>0</v>
      </c>
      <c r="AD908" s="177">
        <f t="shared" si="441"/>
        <v>0</v>
      </c>
      <c r="AE908" s="180">
        <f>IF('Funding Allocation Parameters'!$C$7="Basic Library Subsidy", MIN(AC908*'Funding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MIN(AC908*VLOOKUP(CONCATENATE($A908, 'Funding Allocation Parameters'!$I$7), 'Library Subsidy Complex'!$C$2:$J$55, 2, FALSE), VLOOKUP(CONCATENATE($A908, 'Funding Allocation Parameters'!$I$7), 'Library Subsidy Complex'!$C$2:$J$55, 4, FALSE)), 0)))))</f>
        <v>0</v>
      </c>
      <c r="AF908" s="180">
        <f>IF('Funding Allocation Parameters'!$C$7="Basic Library Subsidy", 0, IF('Funding Allocation Parameters'!$C$7="Grant funding",MIN(AC908*'Funding Allocation Parameters'!$E$7, 'Funding Allocation Parameters'!$G$7), IF('Funding Allocation Parameters'!$C$7="Other author funding", 0, IF('Funding Allocation Parameters'!$C$7="Any discretionary funds (grants if available, other if no grants)", MIN(AC908*'Funding Allocation Parameters'!$E$7, 'Funding Allocation Parameters'!$G$7), IF('Funding Allocation Parameters'!$C$7="Complex Library Subsidy", 0, 0)))))</f>
        <v>0</v>
      </c>
      <c r="AG908" s="180">
        <f>IF('Funding Allocation Parameters'!$C$7="Basic Library Subsidy", 0, IF('Funding Allocation Parameters'!$C$7="Grant funding", 0, IF('Funding Allocation Parameters'!$C$7="Other author funding",  MIN(AC908*'Funding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8" s="180">
        <f>IF('Funding Allocation Parameters'!$C$7="Basic Library Subsidy", MIN(AD908*'Funding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MIN(AD908*VLOOKUP(CONCATENATE($A908, 'Funding Allocation Parameters'!$I$7), 'Library Subsidy Complex'!$C$2:$J$55, 6, FALSE), VLOOKUP(CONCATENATE($A908, 'Funding Allocation Parameters'!$I$7), 'Library Subsidy Complex'!$C$2:$J$55, 8, FALSE)), 0)))))</f>
        <v>0</v>
      </c>
      <c r="AI908" s="180">
        <f>IF('Funding Allocation Parameters'!$C$7="Basic Library Subsidy", 0, IF('Funding Allocation Parameters'!$C$7="Grant funding", 0, IF('Funding Allocation Parameters'!$C$7="Other author funding",  MIN(AD908*'Funding Allocation Parameters'!$E$7, 'Funding Allocation Parameters'!$G$7), IF('Funding Allocation Parameters'!$C$7="Any discretionary funds (grants if available, other if no grants)", MIN(AD908*'Funding Allocation Parameters'!$E$7, 'Funding Allocation Parameters'!$G$7), IF('Funding Allocation Parameters'!$C$7="Complex Library Subsidy", 0, 0)))))</f>
        <v>0</v>
      </c>
      <c r="AJ908" s="177">
        <f t="shared" si="442"/>
        <v>0</v>
      </c>
      <c r="AK908" s="177">
        <f t="shared" si="443"/>
        <v>0</v>
      </c>
      <c r="AL908" s="181">
        <f>IF('Funding Allocation Parameters'!$C$8="Basic Library Subsidy", MIN(AJ908*'Funding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MIN(AJ908*VLOOKUP(CONCATENATE($A908, 'Funding Allocation Parameters'!$I$8), 'Library Subsidy Complex'!$C$2:$J$55, 2, FALSE), VLOOKUP(CONCATENATE($A908, 'Funding Allocation Parameters'!$I$8), 'Library Subsidy Complex'!$C$2:$J$55, 4, FALSE)), 0)))))</f>
        <v>0</v>
      </c>
      <c r="AM908" s="181">
        <f>IF('Funding Allocation Parameters'!$C$8="Basic Library Subsidy", 0, IF('Funding Allocation Parameters'!$C$8="Grant funding",MIN(AJ908*'Funding Allocation Parameters'!$E$8, 'Funding Allocation Parameters'!$G$8), IF('Funding Allocation Parameters'!$C$8="Other author funding", 0, IF('Funding Allocation Parameters'!$C$8="Any discretionary funds (grants if available, other if no grants)", MIN(AJ908*'Funding Allocation Parameters'!$E$8, 'Funding Allocation Parameters'!$G$8), IF('Funding Allocation Parameters'!$C$8="Complex Library Subsidy", 0, 0)))))</f>
        <v>0</v>
      </c>
      <c r="AN908" s="181">
        <f>IF('Funding Allocation Parameters'!$C$8="Basic Library Subsidy", 0, IF('Funding Allocation Parameters'!$C$8="Grant funding", 0, IF('Funding Allocation Parameters'!$C$8="Other author funding",  MIN(AJ908*'Funding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8" s="181">
        <f>IF('Funding Allocation Parameters'!$C$8="Basic Library Subsidy", MIN(AK908*'Funding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MIN(AK908*VLOOKUP(CONCATENATE($A908, 'Funding Allocation Parameters'!$I$8), 'Library Subsidy Complex'!$C$2:$J$55, 6, FALSE), VLOOKUP(CONCATENATE($A908, 'Funding Allocation Parameters'!$I$8), 'Library Subsidy Complex'!$C$2:$J$55, 8, FALSE)), 0)))))</f>
        <v>0</v>
      </c>
      <c r="AP908" s="181">
        <f>IF('Funding Allocation Parameters'!$C$8="Basic Library Subsidy", 0, IF('Funding Allocation Parameters'!$C$8="Grant funding", 0, IF('Funding Allocation Parameters'!$C$8="Other author funding",  MIN(AK908*'Funding Allocation Parameters'!$E$8, 'Funding Allocation Parameters'!$G$8), IF('Funding Allocation Parameters'!$C$8="Any discretionary funds (grants if available, other if no grants)", MIN(AK908*'Funding Allocation Parameters'!$E$8, 'Funding Allocation Parameters'!$G$8), IF('Funding Allocation Parameters'!$C$8="Complex Library Subsidy", 0, 0)))))</f>
        <v>0</v>
      </c>
      <c r="AQ908" s="177">
        <f t="shared" si="444"/>
        <v>0</v>
      </c>
      <c r="AR908" s="177">
        <f t="shared" si="445"/>
        <v>0</v>
      </c>
      <c r="AS908" s="182">
        <f t="shared" si="446"/>
        <v>1189</v>
      </c>
      <c r="AT908" s="182">
        <f t="shared" si="447"/>
        <v>1761.9748</v>
      </c>
      <c r="AU908" s="182">
        <f t="shared" si="448"/>
        <v>0</v>
      </c>
      <c r="AV908" s="182">
        <f t="shared" si="449"/>
        <v>1189</v>
      </c>
      <c r="AW908" s="182">
        <f t="shared" si="450"/>
        <v>1761.9748</v>
      </c>
      <c r="AX908" s="183">
        <f t="shared" si="451"/>
        <v>1189</v>
      </c>
      <c r="AY908" s="183">
        <f t="shared" si="452"/>
        <v>1761.9748</v>
      </c>
      <c r="AZ908" s="183">
        <f t="shared" si="453"/>
        <v>0</v>
      </c>
      <c r="BA908" s="183">
        <f t="shared" si="454"/>
        <v>0</v>
      </c>
      <c r="BB908" s="183">
        <f t="shared" si="455"/>
        <v>0</v>
      </c>
      <c r="BC908" s="184">
        <f t="shared" si="456"/>
        <v>1189</v>
      </c>
      <c r="BD908" s="184">
        <f t="shared" si="457"/>
        <v>0</v>
      </c>
      <c r="BE908" s="184">
        <f t="shared" si="458"/>
        <v>1761.9748</v>
      </c>
      <c r="BF908" s="184">
        <f t="shared" si="459"/>
        <v>0</v>
      </c>
      <c r="BG908" s="102">
        <f t="shared" si="460"/>
        <v>0</v>
      </c>
      <c r="BH908" s="102">
        <f t="shared" si="461"/>
        <v>0</v>
      </c>
      <c r="BI908" s="102">
        <f t="shared" si="462"/>
        <v>0</v>
      </c>
      <c r="BJ908" s="102">
        <f t="shared" si="463"/>
        <v>1</v>
      </c>
      <c r="BK908" s="102">
        <f t="shared" si="464"/>
        <v>0</v>
      </c>
      <c r="BL908" s="102">
        <f t="shared" si="465"/>
        <v>0</v>
      </c>
      <c r="BN908" s="102"/>
    </row>
    <row r="909" spans="1:66" x14ac:dyDescent="0.25">
      <c r="A909" s="102" t="s">
        <v>16</v>
      </c>
      <c r="B909" s="102" t="s">
        <v>8</v>
      </c>
      <c r="C909" s="102" t="s">
        <v>8</v>
      </c>
      <c r="D909" s="102" t="s">
        <v>27</v>
      </c>
      <c r="E909" s="102" t="s">
        <v>371</v>
      </c>
      <c r="F909" s="102" t="s">
        <v>1652</v>
      </c>
      <c r="G909" s="102">
        <v>1.4079999999999999</v>
      </c>
      <c r="H909" s="102">
        <v>1</v>
      </c>
      <c r="I909" s="102">
        <v>1</v>
      </c>
      <c r="J909" s="167">
        <f>IFERROR(H909*VLOOKUP(A909, 'Advanced Parameters'!$B$7:$G$20, 6, FALSE)*VLOOKUP(A909, 'Growth Parameters'!$B$6:$H$19, 6, FALSE), 0)</f>
        <v>1</v>
      </c>
      <c r="K909" s="167">
        <f>IFERROR(IF('Advanced Parameters'!$C$5="n",'Raw Data'!I909*VLOOKUP(A909,'Advanced Parameters'!$B$7:$G$20,6,FALSE),J909*VLOOKUP(A909,'Advanced Parameters'!$B$7:$G$20,2,FALSE))*VLOOKUP(A909, 'Growth Parameters'!$B$6:$H$19, 6, FALSE), 0)</f>
        <v>1</v>
      </c>
      <c r="L909" s="167">
        <f t="shared" si="435"/>
        <v>0</v>
      </c>
      <c r="M909" s="168">
        <f>IFERROR(IF(G909="NA","NA",IF(G909&gt;'APC Parameters'!$K$6+VLOOKUP('Raw Data'!A909, 'APC Parameters'!$H$7:$L$20, 4, FALSE), 'APC Parameters'!$L$6+VLOOKUP('Raw Data'!A909, 'APC Parameters'!$H$7:$L$20, 5, FALSE), G909*('APC Parameters'!$J$6+VLOOKUP('Raw Data'!A909, 'APC Parameters'!$H$7:$L$20, 3, FALSE))+'APC Parameters'!$I$6+VLOOKUP('Raw Data'!A909, 'APC Parameters'!$H$7:$L$20, 2, FALSE))), 0)</f>
        <v>2146.5151999999998</v>
      </c>
      <c r="N909" s="168">
        <f t="shared" si="436"/>
        <v>2146.5151999999998</v>
      </c>
      <c r="O909" s="168">
        <f>IFERROR(IF(M909="NA",VLOOKUP(D909,'Internal Calculations'!$B$10:$C$11,2,FALSE), M909)*VLOOKUP(A909, 'Growth Parameters'!$B$6:$H$19, 7, FALSE), 0)</f>
        <v>2146.5151999999998</v>
      </c>
      <c r="P909" s="177">
        <f t="shared" si="437"/>
        <v>2146.5151999999998</v>
      </c>
      <c r="Q909" s="178">
        <f>IF('Funding Allocation Parameters'!$C$5="Basic Library Subsidy", MIN(O909*('Funding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MIN($O909*(VLOOKUP(CONCATENATE($A909, 'Funding Allocation Parameters'!$I$5), 'Library Subsidy Complex'!$C$2:$J$55, 2, FALSE)), VLOOKUP(CONCATENATE($A909, 'Funding Allocation Parameters'!$I$5), 'Library Subsidy Complex'!$C$2:$J$55, 4, FALSE)), 0)))))</f>
        <v>1189</v>
      </c>
      <c r="R909" s="178">
        <f>IF('Funding Allocation Parameters'!$C$5="Basic Library Subsidy", 0, IF('Funding Allocation Parameters'!$C$5="Grant funding",MIN(O909*('Funding Allocation Parameters'!$E$5), 'Funding Allocation Parameters'!$G$5), IF('Funding Allocation Parameters'!$C$5="Other author funding", 0, IF('Funding Allocation Parameters'!$C$5="Any discretionary funds (grants if available, other if no grants)", MIN(O909*('Funding Allocation Parameters'!$E$5), 'Funding Allocation Parameters'!$G$5), IF('Funding Allocation Parameters'!$C$5="Complex Library Subsidy", 0, 0)))))</f>
        <v>0</v>
      </c>
      <c r="S909" s="178">
        <f>IF('Funding Allocation Parameters'!$C$5="Basic Library Subsidy", 0, IF('Funding Allocation Parameters'!$C$5="Grant funding", 0, IF('Funding Allocation Parameters'!$C$5="Other author funding",  MIN(O909*('Funding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09" s="178">
        <f>IF('Funding Allocation Parameters'!$C$5="Basic Library Subsidy", MIN(O909*('Funding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MIN($O909*(VLOOKUP(CONCATENATE($A909, 'Funding Allocation Parameters'!$I$5), 'Library Subsidy Complex'!$C$2:$J$55, 6, FALSE)), VLOOKUP(CONCATENATE($A909, 'Funding Allocation Parameters'!$I$5), 'Library Subsidy Complex'!$C$2:$J$55, 8, FALSE)), 0)))))</f>
        <v>1189</v>
      </c>
      <c r="U909" s="178">
        <f>IF('Funding Allocation Parameters'!$C$5="Basic Library Subsidy", 0, IF('Funding Allocation Parameters'!$C$5="Grant funding", 0, IF('Funding Allocation Parameters'!$C$5="Other author funding",  MIN(O909*('Funding Allocation Parameters'!$E$5), 'Funding Allocation Parameters'!$G$5), IF('Funding Allocation Parameters'!$C$5="Any discretionary funds (grants if available, other if no grants)", MIN(O909*('Funding Allocation Parameters'!$E$5), 'Funding Allocation Parameters'!$G$5), IF('Funding Allocation Parameters'!$C$5="Complex Library Subsidy", 0, 0)))))</f>
        <v>0</v>
      </c>
      <c r="V909" s="177">
        <f t="shared" si="438"/>
        <v>957.51519999999982</v>
      </c>
      <c r="W909" s="177">
        <f t="shared" si="439"/>
        <v>957.51519999999982</v>
      </c>
      <c r="X909" s="179">
        <f>IF('Funding Allocation Parameters'!$C$6="Basic Library Subsidy", MIN(V909*'Funding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MIN(V909*VLOOKUP(CONCATENATE($A909, 'Funding Allocation Parameters'!$I$6), 'Library Subsidy Complex'!$C$2:$J$55, 2, FALSE), VLOOKUP(CONCATENATE($A909, 'Funding Allocation Parameters'!$I$6), 'Library Subsidy Complex'!$C$2:$J$55, 4, FALSE)), 0)))))</f>
        <v>0</v>
      </c>
      <c r="Y909" s="179">
        <f>IF('Funding Allocation Parameters'!$C$6="Basic Library Subsidy", 0, IF('Funding Allocation Parameters'!$C$6="Grant funding",MIN(V909*'Funding Allocation Parameters'!$E$6, 'Funding Allocation Parameters'!$G$6), IF('Funding Allocation Parameters'!$C$6="Other author funding", 0, IF('Funding Allocation Parameters'!$C$6="Any discretionary funds (grants if available, other if no grants)", MIN(V909*'Funding Allocation Parameters'!$E$6, 'Funding Allocation Parameters'!$G$6), IF('Funding Allocation Parameters'!$C$6="Complex Library Subsidy", 0, 0)))))</f>
        <v>957.51519999999982</v>
      </c>
      <c r="Z909" s="179">
        <f>IF('Funding Allocation Parameters'!$C$6="Basic Library Subsidy", 0, IF('Funding Allocation Parameters'!$C$6="Grant funding", 0, IF('Funding Allocation Parameters'!$C$6="Other author funding",  MIN(V909*'Funding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09" s="179">
        <f>IF('Funding Allocation Parameters'!$C$6="Basic Library Subsidy", MIN(W909*'Funding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MIN(W909*VLOOKUP(CONCATENATE($A909, 'Funding Allocation Parameters'!$I$6), 'Library Subsidy Complex'!$C$2:$J$55, 6, FALSE), VLOOKUP(CONCATENATE($A909, 'Funding Allocation Parameters'!$I$6), 'Library Subsidy Complex'!$C$2:$J$55, 8, FALSE)), 0)))))</f>
        <v>0</v>
      </c>
      <c r="AB909" s="179">
        <f>IF('Funding Allocation Parameters'!$C$6="Basic Library Subsidy", 0, IF('Funding Allocation Parameters'!$C$6="Grant funding", 0, IF('Funding Allocation Parameters'!$C$6="Other author funding",  MIN(W909*'Funding Allocation Parameters'!$E$6, 'Funding Allocation Parameters'!$G$6), IF('Funding Allocation Parameters'!$C$6="Any discretionary funds (grants if available, other if no grants)", MIN(W909*'Funding Allocation Parameters'!$E$6, 'Funding Allocation Parameters'!$G$6), IF('Funding Allocation Parameters'!$C$6="Complex Library Subsidy", 0, 0)))))</f>
        <v>957.51519999999982</v>
      </c>
      <c r="AC909" s="177">
        <f t="shared" si="440"/>
        <v>0</v>
      </c>
      <c r="AD909" s="177">
        <f t="shared" si="441"/>
        <v>0</v>
      </c>
      <c r="AE909" s="180">
        <f>IF('Funding Allocation Parameters'!$C$7="Basic Library Subsidy", MIN(AC909*'Funding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MIN(AC909*VLOOKUP(CONCATENATE($A909, 'Funding Allocation Parameters'!$I$7), 'Library Subsidy Complex'!$C$2:$J$55, 2, FALSE), VLOOKUP(CONCATENATE($A909, 'Funding Allocation Parameters'!$I$7), 'Library Subsidy Complex'!$C$2:$J$55, 4, FALSE)), 0)))))</f>
        <v>0</v>
      </c>
      <c r="AF909" s="180">
        <f>IF('Funding Allocation Parameters'!$C$7="Basic Library Subsidy", 0, IF('Funding Allocation Parameters'!$C$7="Grant funding",MIN(AC909*'Funding Allocation Parameters'!$E$7, 'Funding Allocation Parameters'!$G$7), IF('Funding Allocation Parameters'!$C$7="Other author funding", 0, IF('Funding Allocation Parameters'!$C$7="Any discretionary funds (grants if available, other if no grants)", MIN(AC909*'Funding Allocation Parameters'!$E$7, 'Funding Allocation Parameters'!$G$7), IF('Funding Allocation Parameters'!$C$7="Complex Library Subsidy", 0, 0)))))</f>
        <v>0</v>
      </c>
      <c r="AG909" s="180">
        <f>IF('Funding Allocation Parameters'!$C$7="Basic Library Subsidy", 0, IF('Funding Allocation Parameters'!$C$7="Grant funding", 0, IF('Funding Allocation Parameters'!$C$7="Other author funding",  MIN(AC909*'Funding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09" s="180">
        <f>IF('Funding Allocation Parameters'!$C$7="Basic Library Subsidy", MIN(AD909*'Funding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MIN(AD909*VLOOKUP(CONCATENATE($A909, 'Funding Allocation Parameters'!$I$7), 'Library Subsidy Complex'!$C$2:$J$55, 6, FALSE), VLOOKUP(CONCATENATE($A909, 'Funding Allocation Parameters'!$I$7), 'Library Subsidy Complex'!$C$2:$J$55, 8, FALSE)), 0)))))</f>
        <v>0</v>
      </c>
      <c r="AI909" s="180">
        <f>IF('Funding Allocation Parameters'!$C$7="Basic Library Subsidy", 0, IF('Funding Allocation Parameters'!$C$7="Grant funding", 0, IF('Funding Allocation Parameters'!$C$7="Other author funding",  MIN(AD909*'Funding Allocation Parameters'!$E$7, 'Funding Allocation Parameters'!$G$7), IF('Funding Allocation Parameters'!$C$7="Any discretionary funds (grants if available, other if no grants)", MIN(AD909*'Funding Allocation Parameters'!$E$7, 'Funding Allocation Parameters'!$G$7), IF('Funding Allocation Parameters'!$C$7="Complex Library Subsidy", 0, 0)))))</f>
        <v>0</v>
      </c>
      <c r="AJ909" s="177">
        <f t="shared" si="442"/>
        <v>0</v>
      </c>
      <c r="AK909" s="177">
        <f t="shared" si="443"/>
        <v>0</v>
      </c>
      <c r="AL909" s="181">
        <f>IF('Funding Allocation Parameters'!$C$8="Basic Library Subsidy", MIN(AJ909*'Funding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MIN(AJ909*VLOOKUP(CONCATENATE($A909, 'Funding Allocation Parameters'!$I$8), 'Library Subsidy Complex'!$C$2:$J$55, 2, FALSE), VLOOKUP(CONCATENATE($A909, 'Funding Allocation Parameters'!$I$8), 'Library Subsidy Complex'!$C$2:$J$55, 4, FALSE)), 0)))))</f>
        <v>0</v>
      </c>
      <c r="AM909" s="181">
        <f>IF('Funding Allocation Parameters'!$C$8="Basic Library Subsidy", 0, IF('Funding Allocation Parameters'!$C$8="Grant funding",MIN(AJ909*'Funding Allocation Parameters'!$E$8, 'Funding Allocation Parameters'!$G$8), IF('Funding Allocation Parameters'!$C$8="Other author funding", 0, IF('Funding Allocation Parameters'!$C$8="Any discretionary funds (grants if available, other if no grants)", MIN(AJ909*'Funding Allocation Parameters'!$E$8, 'Funding Allocation Parameters'!$G$8), IF('Funding Allocation Parameters'!$C$8="Complex Library Subsidy", 0, 0)))))</f>
        <v>0</v>
      </c>
      <c r="AN909" s="181">
        <f>IF('Funding Allocation Parameters'!$C$8="Basic Library Subsidy", 0, IF('Funding Allocation Parameters'!$C$8="Grant funding", 0, IF('Funding Allocation Parameters'!$C$8="Other author funding",  MIN(AJ909*'Funding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09" s="181">
        <f>IF('Funding Allocation Parameters'!$C$8="Basic Library Subsidy", MIN(AK909*'Funding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MIN(AK909*VLOOKUP(CONCATENATE($A909, 'Funding Allocation Parameters'!$I$8), 'Library Subsidy Complex'!$C$2:$J$55, 6, FALSE), VLOOKUP(CONCATENATE($A909, 'Funding Allocation Parameters'!$I$8), 'Library Subsidy Complex'!$C$2:$J$55, 8, FALSE)), 0)))))</f>
        <v>0</v>
      </c>
      <c r="AP909" s="181">
        <f>IF('Funding Allocation Parameters'!$C$8="Basic Library Subsidy", 0, IF('Funding Allocation Parameters'!$C$8="Grant funding", 0, IF('Funding Allocation Parameters'!$C$8="Other author funding",  MIN(AK909*'Funding Allocation Parameters'!$E$8, 'Funding Allocation Parameters'!$G$8), IF('Funding Allocation Parameters'!$C$8="Any discretionary funds (grants if available, other if no grants)", MIN(AK909*'Funding Allocation Parameters'!$E$8, 'Funding Allocation Parameters'!$G$8), IF('Funding Allocation Parameters'!$C$8="Complex Library Subsidy", 0, 0)))))</f>
        <v>0</v>
      </c>
      <c r="AQ909" s="177">
        <f t="shared" si="444"/>
        <v>0</v>
      </c>
      <c r="AR909" s="177">
        <f t="shared" si="445"/>
        <v>0</v>
      </c>
      <c r="AS909" s="182">
        <f t="shared" si="446"/>
        <v>1189</v>
      </c>
      <c r="AT909" s="182">
        <f t="shared" si="447"/>
        <v>957.51519999999982</v>
      </c>
      <c r="AU909" s="182">
        <f t="shared" si="448"/>
        <v>0</v>
      </c>
      <c r="AV909" s="182">
        <f t="shared" si="449"/>
        <v>1189</v>
      </c>
      <c r="AW909" s="182">
        <f t="shared" si="450"/>
        <v>957.51519999999982</v>
      </c>
      <c r="AX909" s="183">
        <f t="shared" si="451"/>
        <v>1189</v>
      </c>
      <c r="AY909" s="183">
        <f t="shared" si="452"/>
        <v>957.51519999999982</v>
      </c>
      <c r="AZ909" s="183">
        <f t="shared" si="453"/>
        <v>0</v>
      </c>
      <c r="BA909" s="183">
        <f t="shared" si="454"/>
        <v>0</v>
      </c>
      <c r="BB909" s="183">
        <f t="shared" si="455"/>
        <v>0</v>
      </c>
      <c r="BC909" s="184">
        <f t="shared" si="456"/>
        <v>1189</v>
      </c>
      <c r="BD909" s="184">
        <f t="shared" si="457"/>
        <v>0</v>
      </c>
      <c r="BE909" s="184">
        <f t="shared" si="458"/>
        <v>957.51519999999982</v>
      </c>
      <c r="BF909" s="184">
        <f t="shared" si="459"/>
        <v>0</v>
      </c>
      <c r="BG909" s="102">
        <f t="shared" si="460"/>
        <v>0</v>
      </c>
      <c r="BH909" s="102">
        <f t="shared" si="461"/>
        <v>0</v>
      </c>
      <c r="BI909" s="102">
        <f t="shared" si="462"/>
        <v>0</v>
      </c>
      <c r="BJ909" s="102">
        <f t="shared" si="463"/>
        <v>1</v>
      </c>
      <c r="BK909" s="102">
        <f t="shared" si="464"/>
        <v>0</v>
      </c>
      <c r="BL909" s="102">
        <f t="shared" si="465"/>
        <v>0</v>
      </c>
      <c r="BN909" s="102"/>
    </row>
    <row r="910" spans="1:66" x14ac:dyDescent="0.25">
      <c r="A910" s="102" t="s">
        <v>13</v>
      </c>
      <c r="B910" s="102" t="s">
        <v>8</v>
      </c>
      <c r="C910" s="102" t="s">
        <v>8</v>
      </c>
      <c r="D910" s="102" t="s">
        <v>27</v>
      </c>
      <c r="E910" s="102" t="s">
        <v>1653</v>
      </c>
      <c r="F910" s="102" t="s">
        <v>1654</v>
      </c>
      <c r="G910" s="102">
        <v>0.47099999999999997</v>
      </c>
      <c r="H910" s="102">
        <v>1</v>
      </c>
      <c r="I910" s="102">
        <v>1</v>
      </c>
      <c r="J910" s="167">
        <f>IFERROR(H910*VLOOKUP(A910, 'Advanced Parameters'!$B$7:$G$20, 6, FALSE)*VLOOKUP(A910, 'Growth Parameters'!$B$6:$H$19, 6, FALSE), 0)</f>
        <v>1</v>
      </c>
      <c r="K910" s="167">
        <f>IFERROR(IF('Advanced Parameters'!$C$5="n",'Raw Data'!I910*VLOOKUP(A910,'Advanced Parameters'!$B$7:$G$20,6,FALSE),J910*VLOOKUP(A910,'Advanced Parameters'!$B$7:$G$20,2,FALSE))*VLOOKUP(A910, 'Growth Parameters'!$B$6:$H$19, 6, FALSE), 0)</f>
        <v>1</v>
      </c>
      <c r="L910" s="167">
        <f t="shared" si="435"/>
        <v>0</v>
      </c>
      <c r="M910" s="168">
        <f>IFERROR(IF(G910="NA","NA",IF(G910&gt;'APC Parameters'!$K$6+VLOOKUP('Raw Data'!A910, 'APC Parameters'!$H$7:$L$20, 4, FALSE), 'APC Parameters'!$L$6+VLOOKUP('Raw Data'!A910, 'APC Parameters'!$H$7:$L$20, 5, FALSE), G910*('APC Parameters'!$J$6+VLOOKUP('Raw Data'!A910, 'APC Parameters'!$H$7:$L$20, 3, FALSE))+'APC Parameters'!$I$6+VLOOKUP('Raw Data'!A910, 'APC Parameters'!$H$7:$L$20, 2, FALSE))), 0)</f>
        <v>1481.8074000000001</v>
      </c>
      <c r="N910" s="168">
        <f t="shared" si="436"/>
        <v>1481.8074000000001</v>
      </c>
      <c r="O910" s="168">
        <f>IFERROR(IF(M910="NA",VLOOKUP(D910,'Internal Calculations'!$B$10:$C$11,2,FALSE), M910)*VLOOKUP(A910, 'Growth Parameters'!$B$6:$H$19, 7, FALSE), 0)</f>
        <v>1481.8074000000001</v>
      </c>
      <c r="P910" s="177">
        <f t="shared" si="437"/>
        <v>1481.8074000000001</v>
      </c>
      <c r="Q910" s="178">
        <f>IF('Funding Allocation Parameters'!$C$5="Basic Library Subsidy", MIN(O910*('Funding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MIN($O910*(VLOOKUP(CONCATENATE($A910, 'Funding Allocation Parameters'!$I$5), 'Library Subsidy Complex'!$C$2:$J$55, 2, FALSE)), VLOOKUP(CONCATENATE($A910, 'Funding Allocation Parameters'!$I$5), 'Library Subsidy Complex'!$C$2:$J$55, 4, FALSE)), 0)))))</f>
        <v>1189</v>
      </c>
      <c r="R910" s="178">
        <f>IF('Funding Allocation Parameters'!$C$5="Basic Library Subsidy", 0, IF('Funding Allocation Parameters'!$C$5="Grant funding",MIN(O910*('Funding Allocation Parameters'!$E$5), 'Funding Allocation Parameters'!$G$5), IF('Funding Allocation Parameters'!$C$5="Other author funding", 0, IF('Funding Allocation Parameters'!$C$5="Any discretionary funds (grants if available, other if no grants)", MIN(O910*('Funding Allocation Parameters'!$E$5), 'Funding Allocation Parameters'!$G$5), IF('Funding Allocation Parameters'!$C$5="Complex Library Subsidy", 0, 0)))))</f>
        <v>0</v>
      </c>
      <c r="S910" s="178">
        <f>IF('Funding Allocation Parameters'!$C$5="Basic Library Subsidy", 0, IF('Funding Allocation Parameters'!$C$5="Grant funding", 0, IF('Funding Allocation Parameters'!$C$5="Other author funding",  MIN(O910*('Funding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0" s="178">
        <f>IF('Funding Allocation Parameters'!$C$5="Basic Library Subsidy", MIN(O910*('Funding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MIN($O910*(VLOOKUP(CONCATENATE($A910, 'Funding Allocation Parameters'!$I$5), 'Library Subsidy Complex'!$C$2:$J$55, 6, FALSE)), VLOOKUP(CONCATENATE($A910, 'Funding Allocation Parameters'!$I$5), 'Library Subsidy Complex'!$C$2:$J$55, 8, FALSE)), 0)))))</f>
        <v>1189</v>
      </c>
      <c r="U910" s="178">
        <f>IF('Funding Allocation Parameters'!$C$5="Basic Library Subsidy", 0, IF('Funding Allocation Parameters'!$C$5="Grant funding", 0, IF('Funding Allocation Parameters'!$C$5="Other author funding",  MIN(O910*('Funding Allocation Parameters'!$E$5), 'Funding Allocation Parameters'!$G$5), IF('Funding Allocation Parameters'!$C$5="Any discretionary funds (grants if available, other if no grants)", MIN(O910*('Funding Allocation Parameters'!$E$5), 'Funding Allocation Parameters'!$G$5), IF('Funding Allocation Parameters'!$C$5="Complex Library Subsidy", 0, 0)))))</f>
        <v>0</v>
      </c>
      <c r="V910" s="177">
        <f t="shared" si="438"/>
        <v>292.80740000000014</v>
      </c>
      <c r="W910" s="177">
        <f t="shared" si="439"/>
        <v>292.80740000000014</v>
      </c>
      <c r="X910" s="179">
        <f>IF('Funding Allocation Parameters'!$C$6="Basic Library Subsidy", MIN(V910*'Funding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MIN(V910*VLOOKUP(CONCATENATE($A910, 'Funding Allocation Parameters'!$I$6), 'Library Subsidy Complex'!$C$2:$J$55, 2, FALSE), VLOOKUP(CONCATENATE($A910, 'Funding Allocation Parameters'!$I$6), 'Library Subsidy Complex'!$C$2:$J$55, 4, FALSE)), 0)))))</f>
        <v>0</v>
      </c>
      <c r="Y910" s="179">
        <f>IF('Funding Allocation Parameters'!$C$6="Basic Library Subsidy", 0, IF('Funding Allocation Parameters'!$C$6="Grant funding",MIN(V910*'Funding Allocation Parameters'!$E$6, 'Funding Allocation Parameters'!$G$6), IF('Funding Allocation Parameters'!$C$6="Other author funding", 0, IF('Funding Allocation Parameters'!$C$6="Any discretionary funds (grants if available, other if no grants)", MIN(V910*'Funding Allocation Parameters'!$E$6, 'Funding Allocation Parameters'!$G$6), IF('Funding Allocation Parameters'!$C$6="Complex Library Subsidy", 0, 0)))))</f>
        <v>292.80740000000014</v>
      </c>
      <c r="Z910" s="179">
        <f>IF('Funding Allocation Parameters'!$C$6="Basic Library Subsidy", 0, IF('Funding Allocation Parameters'!$C$6="Grant funding", 0, IF('Funding Allocation Parameters'!$C$6="Other author funding",  MIN(V910*'Funding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0" s="179">
        <f>IF('Funding Allocation Parameters'!$C$6="Basic Library Subsidy", MIN(W910*'Funding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MIN(W910*VLOOKUP(CONCATENATE($A910, 'Funding Allocation Parameters'!$I$6), 'Library Subsidy Complex'!$C$2:$J$55, 6, FALSE), VLOOKUP(CONCATENATE($A910, 'Funding Allocation Parameters'!$I$6), 'Library Subsidy Complex'!$C$2:$J$55, 8, FALSE)), 0)))))</f>
        <v>0</v>
      </c>
      <c r="AB910" s="179">
        <f>IF('Funding Allocation Parameters'!$C$6="Basic Library Subsidy", 0, IF('Funding Allocation Parameters'!$C$6="Grant funding", 0, IF('Funding Allocation Parameters'!$C$6="Other author funding",  MIN(W910*'Funding Allocation Parameters'!$E$6, 'Funding Allocation Parameters'!$G$6), IF('Funding Allocation Parameters'!$C$6="Any discretionary funds (grants if available, other if no grants)", MIN(W910*'Funding Allocation Parameters'!$E$6, 'Funding Allocation Parameters'!$G$6), IF('Funding Allocation Parameters'!$C$6="Complex Library Subsidy", 0, 0)))))</f>
        <v>292.80740000000014</v>
      </c>
      <c r="AC910" s="177">
        <f t="shared" si="440"/>
        <v>0</v>
      </c>
      <c r="AD910" s="177">
        <f t="shared" si="441"/>
        <v>0</v>
      </c>
      <c r="AE910" s="180">
        <f>IF('Funding Allocation Parameters'!$C$7="Basic Library Subsidy", MIN(AC910*'Funding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MIN(AC910*VLOOKUP(CONCATENATE($A910, 'Funding Allocation Parameters'!$I$7), 'Library Subsidy Complex'!$C$2:$J$55, 2, FALSE), VLOOKUP(CONCATENATE($A910, 'Funding Allocation Parameters'!$I$7), 'Library Subsidy Complex'!$C$2:$J$55, 4, FALSE)), 0)))))</f>
        <v>0</v>
      </c>
      <c r="AF910" s="180">
        <f>IF('Funding Allocation Parameters'!$C$7="Basic Library Subsidy", 0, IF('Funding Allocation Parameters'!$C$7="Grant funding",MIN(AC910*'Funding Allocation Parameters'!$E$7, 'Funding Allocation Parameters'!$G$7), IF('Funding Allocation Parameters'!$C$7="Other author funding", 0, IF('Funding Allocation Parameters'!$C$7="Any discretionary funds (grants if available, other if no grants)", MIN(AC910*'Funding Allocation Parameters'!$E$7, 'Funding Allocation Parameters'!$G$7), IF('Funding Allocation Parameters'!$C$7="Complex Library Subsidy", 0, 0)))))</f>
        <v>0</v>
      </c>
      <c r="AG910" s="180">
        <f>IF('Funding Allocation Parameters'!$C$7="Basic Library Subsidy", 0, IF('Funding Allocation Parameters'!$C$7="Grant funding", 0, IF('Funding Allocation Parameters'!$C$7="Other author funding",  MIN(AC910*'Funding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0" s="180">
        <f>IF('Funding Allocation Parameters'!$C$7="Basic Library Subsidy", MIN(AD910*'Funding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MIN(AD910*VLOOKUP(CONCATENATE($A910, 'Funding Allocation Parameters'!$I$7), 'Library Subsidy Complex'!$C$2:$J$55, 6, FALSE), VLOOKUP(CONCATENATE($A910, 'Funding Allocation Parameters'!$I$7), 'Library Subsidy Complex'!$C$2:$J$55, 8, FALSE)), 0)))))</f>
        <v>0</v>
      </c>
      <c r="AI910" s="180">
        <f>IF('Funding Allocation Parameters'!$C$7="Basic Library Subsidy", 0, IF('Funding Allocation Parameters'!$C$7="Grant funding", 0, IF('Funding Allocation Parameters'!$C$7="Other author funding",  MIN(AD910*'Funding Allocation Parameters'!$E$7, 'Funding Allocation Parameters'!$G$7), IF('Funding Allocation Parameters'!$C$7="Any discretionary funds (grants if available, other if no grants)", MIN(AD910*'Funding Allocation Parameters'!$E$7, 'Funding Allocation Parameters'!$G$7), IF('Funding Allocation Parameters'!$C$7="Complex Library Subsidy", 0, 0)))))</f>
        <v>0</v>
      </c>
      <c r="AJ910" s="177">
        <f t="shared" si="442"/>
        <v>0</v>
      </c>
      <c r="AK910" s="177">
        <f t="shared" si="443"/>
        <v>0</v>
      </c>
      <c r="AL910" s="181">
        <f>IF('Funding Allocation Parameters'!$C$8="Basic Library Subsidy", MIN(AJ910*'Funding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MIN(AJ910*VLOOKUP(CONCATENATE($A910, 'Funding Allocation Parameters'!$I$8), 'Library Subsidy Complex'!$C$2:$J$55, 2, FALSE), VLOOKUP(CONCATENATE($A910, 'Funding Allocation Parameters'!$I$8), 'Library Subsidy Complex'!$C$2:$J$55, 4, FALSE)), 0)))))</f>
        <v>0</v>
      </c>
      <c r="AM910" s="181">
        <f>IF('Funding Allocation Parameters'!$C$8="Basic Library Subsidy", 0, IF('Funding Allocation Parameters'!$C$8="Grant funding",MIN(AJ910*'Funding Allocation Parameters'!$E$8, 'Funding Allocation Parameters'!$G$8), IF('Funding Allocation Parameters'!$C$8="Other author funding", 0, IF('Funding Allocation Parameters'!$C$8="Any discretionary funds (grants if available, other if no grants)", MIN(AJ910*'Funding Allocation Parameters'!$E$8, 'Funding Allocation Parameters'!$G$8), IF('Funding Allocation Parameters'!$C$8="Complex Library Subsidy", 0, 0)))))</f>
        <v>0</v>
      </c>
      <c r="AN910" s="181">
        <f>IF('Funding Allocation Parameters'!$C$8="Basic Library Subsidy", 0, IF('Funding Allocation Parameters'!$C$8="Grant funding", 0, IF('Funding Allocation Parameters'!$C$8="Other author funding",  MIN(AJ910*'Funding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0" s="181">
        <f>IF('Funding Allocation Parameters'!$C$8="Basic Library Subsidy", MIN(AK910*'Funding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MIN(AK910*VLOOKUP(CONCATENATE($A910, 'Funding Allocation Parameters'!$I$8), 'Library Subsidy Complex'!$C$2:$J$55, 6, FALSE), VLOOKUP(CONCATENATE($A910, 'Funding Allocation Parameters'!$I$8), 'Library Subsidy Complex'!$C$2:$J$55, 8, FALSE)), 0)))))</f>
        <v>0</v>
      </c>
      <c r="AP910" s="181">
        <f>IF('Funding Allocation Parameters'!$C$8="Basic Library Subsidy", 0, IF('Funding Allocation Parameters'!$C$8="Grant funding", 0, IF('Funding Allocation Parameters'!$C$8="Other author funding",  MIN(AK910*'Funding Allocation Parameters'!$E$8, 'Funding Allocation Parameters'!$G$8), IF('Funding Allocation Parameters'!$C$8="Any discretionary funds (grants if available, other if no grants)", MIN(AK910*'Funding Allocation Parameters'!$E$8, 'Funding Allocation Parameters'!$G$8), IF('Funding Allocation Parameters'!$C$8="Complex Library Subsidy", 0, 0)))))</f>
        <v>0</v>
      </c>
      <c r="AQ910" s="177">
        <f t="shared" si="444"/>
        <v>0</v>
      </c>
      <c r="AR910" s="177">
        <f t="shared" si="445"/>
        <v>0</v>
      </c>
      <c r="AS910" s="182">
        <f t="shared" si="446"/>
        <v>1189</v>
      </c>
      <c r="AT910" s="182">
        <f t="shared" si="447"/>
        <v>292.80740000000014</v>
      </c>
      <c r="AU910" s="182">
        <f t="shared" si="448"/>
        <v>0</v>
      </c>
      <c r="AV910" s="182">
        <f t="shared" si="449"/>
        <v>1189</v>
      </c>
      <c r="AW910" s="182">
        <f t="shared" si="450"/>
        <v>292.80740000000014</v>
      </c>
      <c r="AX910" s="183">
        <f t="shared" si="451"/>
        <v>1189</v>
      </c>
      <c r="AY910" s="183">
        <f t="shared" si="452"/>
        <v>292.80740000000014</v>
      </c>
      <c r="AZ910" s="183">
        <f t="shared" si="453"/>
        <v>0</v>
      </c>
      <c r="BA910" s="183">
        <f t="shared" si="454"/>
        <v>0</v>
      </c>
      <c r="BB910" s="183">
        <f t="shared" si="455"/>
        <v>0</v>
      </c>
      <c r="BC910" s="184">
        <f t="shared" si="456"/>
        <v>1189</v>
      </c>
      <c r="BD910" s="184">
        <f t="shared" si="457"/>
        <v>0</v>
      </c>
      <c r="BE910" s="184">
        <f t="shared" si="458"/>
        <v>292.80740000000014</v>
      </c>
      <c r="BF910" s="184">
        <f t="shared" si="459"/>
        <v>0</v>
      </c>
      <c r="BG910" s="102">
        <f t="shared" si="460"/>
        <v>0</v>
      </c>
      <c r="BH910" s="102">
        <f t="shared" si="461"/>
        <v>0</v>
      </c>
      <c r="BI910" s="102">
        <f t="shared" si="462"/>
        <v>0</v>
      </c>
      <c r="BJ910" s="102">
        <f t="shared" si="463"/>
        <v>1</v>
      </c>
      <c r="BK910" s="102">
        <f t="shared" si="464"/>
        <v>0</v>
      </c>
      <c r="BL910" s="102">
        <f t="shared" si="465"/>
        <v>0</v>
      </c>
      <c r="BN910" s="102"/>
    </row>
    <row r="911" spans="1:66" x14ac:dyDescent="0.25">
      <c r="A911" s="102" t="s">
        <v>13</v>
      </c>
      <c r="B911" s="102" t="s">
        <v>8</v>
      </c>
      <c r="C911" s="102" t="s">
        <v>8</v>
      </c>
      <c r="D911" s="102" t="s">
        <v>27</v>
      </c>
      <c r="E911" s="102" t="s">
        <v>315</v>
      </c>
      <c r="F911" s="102" t="s">
        <v>1655</v>
      </c>
      <c r="G911" s="102">
        <v>1.6579999999999999</v>
      </c>
      <c r="H911" s="102">
        <v>1</v>
      </c>
      <c r="I911" s="102">
        <v>1</v>
      </c>
      <c r="J911" s="167">
        <f>IFERROR(H911*VLOOKUP(A911, 'Advanced Parameters'!$B$7:$G$20, 6, FALSE)*VLOOKUP(A911, 'Growth Parameters'!$B$6:$H$19, 6, FALSE), 0)</f>
        <v>1</v>
      </c>
      <c r="K911" s="167">
        <f>IFERROR(IF('Advanced Parameters'!$C$5="n",'Raw Data'!I911*VLOOKUP(A911,'Advanced Parameters'!$B$7:$G$20,6,FALSE),J911*VLOOKUP(A911,'Advanced Parameters'!$B$7:$G$20,2,FALSE))*VLOOKUP(A911, 'Growth Parameters'!$B$6:$H$19, 6, FALSE), 0)</f>
        <v>1</v>
      </c>
      <c r="L911" s="167">
        <f t="shared" si="435"/>
        <v>0</v>
      </c>
      <c r="M911" s="168">
        <f>IFERROR(IF(G911="NA","NA",IF(G911&gt;'APC Parameters'!$K$6+VLOOKUP('Raw Data'!A911, 'APC Parameters'!$H$7:$L$20, 4, FALSE), 'APC Parameters'!$L$6+VLOOKUP('Raw Data'!A911, 'APC Parameters'!$H$7:$L$20, 5, FALSE), G911*('APC Parameters'!$J$6+VLOOKUP('Raw Data'!A911, 'APC Parameters'!$H$7:$L$20, 3, FALSE))+'APC Parameters'!$I$6+VLOOKUP('Raw Data'!A911, 'APC Parameters'!$H$7:$L$20, 2, FALSE))), 0)</f>
        <v>2323.8652000000002</v>
      </c>
      <c r="N911" s="168">
        <f t="shared" si="436"/>
        <v>2323.8652000000002</v>
      </c>
      <c r="O911" s="168">
        <f>IFERROR(IF(M911="NA",VLOOKUP(D911,'Internal Calculations'!$B$10:$C$11,2,FALSE), M911)*VLOOKUP(A911, 'Growth Parameters'!$B$6:$H$19, 7, FALSE), 0)</f>
        <v>2323.8652000000002</v>
      </c>
      <c r="P911" s="177">
        <f t="shared" si="437"/>
        <v>2323.8652000000002</v>
      </c>
      <c r="Q911" s="178">
        <f>IF('Funding Allocation Parameters'!$C$5="Basic Library Subsidy", MIN(O911*('Funding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MIN($O911*(VLOOKUP(CONCATENATE($A911, 'Funding Allocation Parameters'!$I$5), 'Library Subsidy Complex'!$C$2:$J$55, 2, FALSE)), VLOOKUP(CONCATENATE($A911, 'Funding Allocation Parameters'!$I$5), 'Library Subsidy Complex'!$C$2:$J$55, 4, FALSE)), 0)))))</f>
        <v>1189</v>
      </c>
      <c r="R911" s="178">
        <f>IF('Funding Allocation Parameters'!$C$5="Basic Library Subsidy", 0, IF('Funding Allocation Parameters'!$C$5="Grant funding",MIN(O911*('Funding Allocation Parameters'!$E$5), 'Funding Allocation Parameters'!$G$5), IF('Funding Allocation Parameters'!$C$5="Other author funding", 0, IF('Funding Allocation Parameters'!$C$5="Any discretionary funds (grants if available, other if no grants)", MIN(O911*('Funding Allocation Parameters'!$E$5), 'Funding Allocation Parameters'!$G$5), IF('Funding Allocation Parameters'!$C$5="Complex Library Subsidy", 0, 0)))))</f>
        <v>0</v>
      </c>
      <c r="S911" s="178">
        <f>IF('Funding Allocation Parameters'!$C$5="Basic Library Subsidy", 0, IF('Funding Allocation Parameters'!$C$5="Grant funding", 0, IF('Funding Allocation Parameters'!$C$5="Other author funding",  MIN(O911*('Funding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1" s="178">
        <f>IF('Funding Allocation Parameters'!$C$5="Basic Library Subsidy", MIN(O911*('Funding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MIN($O911*(VLOOKUP(CONCATENATE($A911, 'Funding Allocation Parameters'!$I$5), 'Library Subsidy Complex'!$C$2:$J$55, 6, FALSE)), VLOOKUP(CONCATENATE($A911, 'Funding Allocation Parameters'!$I$5), 'Library Subsidy Complex'!$C$2:$J$55, 8, FALSE)), 0)))))</f>
        <v>1189</v>
      </c>
      <c r="U911" s="178">
        <f>IF('Funding Allocation Parameters'!$C$5="Basic Library Subsidy", 0, IF('Funding Allocation Parameters'!$C$5="Grant funding", 0, IF('Funding Allocation Parameters'!$C$5="Other author funding",  MIN(O911*('Funding Allocation Parameters'!$E$5), 'Funding Allocation Parameters'!$G$5), IF('Funding Allocation Parameters'!$C$5="Any discretionary funds (grants if available, other if no grants)", MIN(O911*('Funding Allocation Parameters'!$E$5), 'Funding Allocation Parameters'!$G$5), IF('Funding Allocation Parameters'!$C$5="Complex Library Subsidy", 0, 0)))))</f>
        <v>0</v>
      </c>
      <c r="V911" s="177">
        <f t="shared" si="438"/>
        <v>1134.8652000000002</v>
      </c>
      <c r="W911" s="177">
        <f t="shared" si="439"/>
        <v>1134.8652000000002</v>
      </c>
      <c r="X911" s="179">
        <f>IF('Funding Allocation Parameters'!$C$6="Basic Library Subsidy", MIN(V911*'Funding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MIN(V911*VLOOKUP(CONCATENATE($A911, 'Funding Allocation Parameters'!$I$6), 'Library Subsidy Complex'!$C$2:$J$55, 2, FALSE), VLOOKUP(CONCATENATE($A911, 'Funding Allocation Parameters'!$I$6), 'Library Subsidy Complex'!$C$2:$J$55, 4, FALSE)), 0)))))</f>
        <v>0</v>
      </c>
      <c r="Y911" s="179">
        <f>IF('Funding Allocation Parameters'!$C$6="Basic Library Subsidy", 0, IF('Funding Allocation Parameters'!$C$6="Grant funding",MIN(V911*'Funding Allocation Parameters'!$E$6, 'Funding Allocation Parameters'!$G$6), IF('Funding Allocation Parameters'!$C$6="Other author funding", 0, IF('Funding Allocation Parameters'!$C$6="Any discretionary funds (grants if available, other if no grants)", MIN(V911*'Funding Allocation Parameters'!$E$6, 'Funding Allocation Parameters'!$G$6), IF('Funding Allocation Parameters'!$C$6="Complex Library Subsidy", 0, 0)))))</f>
        <v>1134.8652000000002</v>
      </c>
      <c r="Z911" s="179">
        <f>IF('Funding Allocation Parameters'!$C$6="Basic Library Subsidy", 0, IF('Funding Allocation Parameters'!$C$6="Grant funding", 0, IF('Funding Allocation Parameters'!$C$6="Other author funding",  MIN(V911*'Funding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1" s="179">
        <f>IF('Funding Allocation Parameters'!$C$6="Basic Library Subsidy", MIN(W911*'Funding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MIN(W911*VLOOKUP(CONCATENATE($A911, 'Funding Allocation Parameters'!$I$6), 'Library Subsidy Complex'!$C$2:$J$55, 6, FALSE), VLOOKUP(CONCATENATE($A911, 'Funding Allocation Parameters'!$I$6), 'Library Subsidy Complex'!$C$2:$J$55, 8, FALSE)), 0)))))</f>
        <v>0</v>
      </c>
      <c r="AB911" s="179">
        <f>IF('Funding Allocation Parameters'!$C$6="Basic Library Subsidy", 0, IF('Funding Allocation Parameters'!$C$6="Grant funding", 0, IF('Funding Allocation Parameters'!$C$6="Other author funding",  MIN(W911*'Funding Allocation Parameters'!$E$6, 'Funding Allocation Parameters'!$G$6), IF('Funding Allocation Parameters'!$C$6="Any discretionary funds (grants if available, other if no grants)", MIN(W911*'Funding Allocation Parameters'!$E$6, 'Funding Allocation Parameters'!$G$6), IF('Funding Allocation Parameters'!$C$6="Complex Library Subsidy", 0, 0)))))</f>
        <v>1134.8652000000002</v>
      </c>
      <c r="AC911" s="177">
        <f t="shared" si="440"/>
        <v>0</v>
      </c>
      <c r="AD911" s="177">
        <f t="shared" si="441"/>
        <v>0</v>
      </c>
      <c r="AE911" s="180">
        <f>IF('Funding Allocation Parameters'!$C$7="Basic Library Subsidy", MIN(AC911*'Funding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MIN(AC911*VLOOKUP(CONCATENATE($A911, 'Funding Allocation Parameters'!$I$7), 'Library Subsidy Complex'!$C$2:$J$55, 2, FALSE), VLOOKUP(CONCATENATE($A911, 'Funding Allocation Parameters'!$I$7), 'Library Subsidy Complex'!$C$2:$J$55, 4, FALSE)), 0)))))</f>
        <v>0</v>
      </c>
      <c r="AF911" s="180">
        <f>IF('Funding Allocation Parameters'!$C$7="Basic Library Subsidy", 0, IF('Funding Allocation Parameters'!$C$7="Grant funding",MIN(AC911*'Funding Allocation Parameters'!$E$7, 'Funding Allocation Parameters'!$G$7), IF('Funding Allocation Parameters'!$C$7="Other author funding", 0, IF('Funding Allocation Parameters'!$C$7="Any discretionary funds (grants if available, other if no grants)", MIN(AC911*'Funding Allocation Parameters'!$E$7, 'Funding Allocation Parameters'!$G$7), IF('Funding Allocation Parameters'!$C$7="Complex Library Subsidy", 0, 0)))))</f>
        <v>0</v>
      </c>
      <c r="AG911" s="180">
        <f>IF('Funding Allocation Parameters'!$C$7="Basic Library Subsidy", 0, IF('Funding Allocation Parameters'!$C$7="Grant funding", 0, IF('Funding Allocation Parameters'!$C$7="Other author funding",  MIN(AC911*'Funding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1" s="180">
        <f>IF('Funding Allocation Parameters'!$C$7="Basic Library Subsidy", MIN(AD911*'Funding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MIN(AD911*VLOOKUP(CONCATENATE($A911, 'Funding Allocation Parameters'!$I$7), 'Library Subsidy Complex'!$C$2:$J$55, 6, FALSE), VLOOKUP(CONCATENATE($A911, 'Funding Allocation Parameters'!$I$7), 'Library Subsidy Complex'!$C$2:$J$55, 8, FALSE)), 0)))))</f>
        <v>0</v>
      </c>
      <c r="AI911" s="180">
        <f>IF('Funding Allocation Parameters'!$C$7="Basic Library Subsidy", 0, IF('Funding Allocation Parameters'!$C$7="Grant funding", 0, IF('Funding Allocation Parameters'!$C$7="Other author funding",  MIN(AD911*'Funding Allocation Parameters'!$E$7, 'Funding Allocation Parameters'!$G$7), IF('Funding Allocation Parameters'!$C$7="Any discretionary funds (grants if available, other if no grants)", MIN(AD911*'Funding Allocation Parameters'!$E$7, 'Funding Allocation Parameters'!$G$7), IF('Funding Allocation Parameters'!$C$7="Complex Library Subsidy", 0, 0)))))</f>
        <v>0</v>
      </c>
      <c r="AJ911" s="177">
        <f t="shared" si="442"/>
        <v>0</v>
      </c>
      <c r="AK911" s="177">
        <f t="shared" si="443"/>
        <v>0</v>
      </c>
      <c r="AL911" s="181">
        <f>IF('Funding Allocation Parameters'!$C$8="Basic Library Subsidy", MIN(AJ911*'Funding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MIN(AJ911*VLOOKUP(CONCATENATE($A911, 'Funding Allocation Parameters'!$I$8), 'Library Subsidy Complex'!$C$2:$J$55, 2, FALSE), VLOOKUP(CONCATENATE($A911, 'Funding Allocation Parameters'!$I$8), 'Library Subsidy Complex'!$C$2:$J$55, 4, FALSE)), 0)))))</f>
        <v>0</v>
      </c>
      <c r="AM911" s="181">
        <f>IF('Funding Allocation Parameters'!$C$8="Basic Library Subsidy", 0, IF('Funding Allocation Parameters'!$C$8="Grant funding",MIN(AJ911*'Funding Allocation Parameters'!$E$8, 'Funding Allocation Parameters'!$G$8), IF('Funding Allocation Parameters'!$C$8="Other author funding", 0, IF('Funding Allocation Parameters'!$C$8="Any discretionary funds (grants if available, other if no grants)", MIN(AJ911*'Funding Allocation Parameters'!$E$8, 'Funding Allocation Parameters'!$G$8), IF('Funding Allocation Parameters'!$C$8="Complex Library Subsidy", 0, 0)))))</f>
        <v>0</v>
      </c>
      <c r="AN911" s="181">
        <f>IF('Funding Allocation Parameters'!$C$8="Basic Library Subsidy", 0, IF('Funding Allocation Parameters'!$C$8="Grant funding", 0, IF('Funding Allocation Parameters'!$C$8="Other author funding",  MIN(AJ911*'Funding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1" s="181">
        <f>IF('Funding Allocation Parameters'!$C$8="Basic Library Subsidy", MIN(AK911*'Funding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MIN(AK911*VLOOKUP(CONCATENATE($A911, 'Funding Allocation Parameters'!$I$8), 'Library Subsidy Complex'!$C$2:$J$55, 6, FALSE), VLOOKUP(CONCATENATE($A911, 'Funding Allocation Parameters'!$I$8), 'Library Subsidy Complex'!$C$2:$J$55, 8, FALSE)), 0)))))</f>
        <v>0</v>
      </c>
      <c r="AP911" s="181">
        <f>IF('Funding Allocation Parameters'!$C$8="Basic Library Subsidy", 0, IF('Funding Allocation Parameters'!$C$8="Grant funding", 0, IF('Funding Allocation Parameters'!$C$8="Other author funding",  MIN(AK911*'Funding Allocation Parameters'!$E$8, 'Funding Allocation Parameters'!$G$8), IF('Funding Allocation Parameters'!$C$8="Any discretionary funds (grants if available, other if no grants)", MIN(AK911*'Funding Allocation Parameters'!$E$8, 'Funding Allocation Parameters'!$G$8), IF('Funding Allocation Parameters'!$C$8="Complex Library Subsidy", 0, 0)))))</f>
        <v>0</v>
      </c>
      <c r="AQ911" s="177">
        <f t="shared" si="444"/>
        <v>0</v>
      </c>
      <c r="AR911" s="177">
        <f t="shared" si="445"/>
        <v>0</v>
      </c>
      <c r="AS911" s="182">
        <f t="shared" si="446"/>
        <v>1189</v>
      </c>
      <c r="AT911" s="182">
        <f t="shared" si="447"/>
        <v>1134.8652000000002</v>
      </c>
      <c r="AU911" s="182">
        <f t="shared" si="448"/>
        <v>0</v>
      </c>
      <c r="AV911" s="182">
        <f t="shared" si="449"/>
        <v>1189</v>
      </c>
      <c r="AW911" s="182">
        <f t="shared" si="450"/>
        <v>1134.8652000000002</v>
      </c>
      <c r="AX911" s="183">
        <f t="shared" si="451"/>
        <v>1189</v>
      </c>
      <c r="AY911" s="183">
        <f t="shared" si="452"/>
        <v>1134.8652000000002</v>
      </c>
      <c r="AZ911" s="183">
        <f t="shared" si="453"/>
        <v>0</v>
      </c>
      <c r="BA911" s="183">
        <f t="shared" si="454"/>
        <v>0</v>
      </c>
      <c r="BB911" s="183">
        <f t="shared" si="455"/>
        <v>0</v>
      </c>
      <c r="BC911" s="184">
        <f t="shared" si="456"/>
        <v>1189</v>
      </c>
      <c r="BD911" s="184">
        <f t="shared" si="457"/>
        <v>0</v>
      </c>
      <c r="BE911" s="184">
        <f t="shared" si="458"/>
        <v>1134.8652000000002</v>
      </c>
      <c r="BF911" s="184">
        <f t="shared" si="459"/>
        <v>0</v>
      </c>
      <c r="BG911" s="102">
        <f t="shared" si="460"/>
        <v>0</v>
      </c>
      <c r="BH911" s="102">
        <f t="shared" si="461"/>
        <v>0</v>
      </c>
      <c r="BI911" s="102">
        <f t="shared" si="462"/>
        <v>0</v>
      </c>
      <c r="BJ911" s="102">
        <f t="shared" si="463"/>
        <v>1</v>
      </c>
      <c r="BK911" s="102">
        <f t="shared" si="464"/>
        <v>0</v>
      </c>
      <c r="BL911" s="102">
        <f t="shared" si="465"/>
        <v>0</v>
      </c>
      <c r="BN911" s="102"/>
    </row>
    <row r="912" spans="1:66" x14ac:dyDescent="0.25">
      <c r="A912" s="102" t="s">
        <v>17</v>
      </c>
      <c r="B912" s="102" t="s">
        <v>8</v>
      </c>
      <c r="C912" s="102" t="s">
        <v>8</v>
      </c>
      <c r="D912" s="102" t="s">
        <v>27</v>
      </c>
      <c r="E912" s="102" t="s">
        <v>1656</v>
      </c>
      <c r="F912" s="102" t="s">
        <v>1657</v>
      </c>
      <c r="G912" s="102">
        <v>3.577</v>
      </c>
      <c r="H912" s="102">
        <v>1</v>
      </c>
      <c r="I912" s="102">
        <v>0</v>
      </c>
      <c r="J912" s="167">
        <f>IFERROR(H912*VLOOKUP(A912, 'Advanced Parameters'!$B$7:$G$20, 6, FALSE)*VLOOKUP(A912, 'Growth Parameters'!$B$6:$H$19, 6, FALSE), 0)</f>
        <v>1</v>
      </c>
      <c r="K912" s="167">
        <f>IFERROR(IF('Advanced Parameters'!$C$5="n",'Raw Data'!I912*VLOOKUP(A912,'Advanced Parameters'!$B$7:$G$20,6,FALSE),J912*VLOOKUP(A912,'Advanced Parameters'!$B$7:$G$20,2,FALSE))*VLOOKUP(A912, 'Growth Parameters'!$B$6:$H$19, 6, FALSE), 0)</f>
        <v>0</v>
      </c>
      <c r="L912" s="167">
        <f t="shared" si="435"/>
        <v>1</v>
      </c>
      <c r="M912" s="168">
        <f>IFERROR(IF(G912="NA","NA",IF(G912&gt;'APC Parameters'!$K$6+VLOOKUP('Raw Data'!A912, 'APC Parameters'!$H$7:$L$20, 4, FALSE), 'APC Parameters'!$L$6+VLOOKUP('Raw Data'!A912, 'APC Parameters'!$H$7:$L$20, 5, FALSE), G912*('APC Parameters'!$J$6+VLOOKUP('Raw Data'!A912, 'APC Parameters'!$H$7:$L$20, 3, FALSE))+'APC Parameters'!$I$6+VLOOKUP('Raw Data'!A912, 'APC Parameters'!$H$7:$L$20, 2, FALSE))), 0)</f>
        <v>5000</v>
      </c>
      <c r="N912" s="168">
        <f t="shared" si="436"/>
        <v>5000</v>
      </c>
      <c r="O912" s="168">
        <f>IFERROR(IF(M912="NA",VLOOKUP(D912,'Internal Calculations'!$B$10:$C$11,2,FALSE), M912)*VLOOKUP(A912, 'Growth Parameters'!$B$6:$H$19, 7, FALSE), 0)</f>
        <v>5000</v>
      </c>
      <c r="P912" s="177">
        <f t="shared" si="437"/>
        <v>5000</v>
      </c>
      <c r="Q912" s="178">
        <f>IF('Funding Allocation Parameters'!$C$5="Basic Library Subsidy", MIN(O912*('Funding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MIN($O912*(VLOOKUP(CONCATENATE($A912, 'Funding Allocation Parameters'!$I$5), 'Library Subsidy Complex'!$C$2:$J$55, 2, FALSE)), VLOOKUP(CONCATENATE($A912, 'Funding Allocation Parameters'!$I$5), 'Library Subsidy Complex'!$C$2:$J$55, 4, FALSE)), 0)))))</f>
        <v>1189</v>
      </c>
      <c r="R912" s="178">
        <f>IF('Funding Allocation Parameters'!$C$5="Basic Library Subsidy", 0, IF('Funding Allocation Parameters'!$C$5="Grant funding",MIN(O912*('Funding Allocation Parameters'!$E$5), 'Funding Allocation Parameters'!$G$5), IF('Funding Allocation Parameters'!$C$5="Other author funding", 0, IF('Funding Allocation Parameters'!$C$5="Any discretionary funds (grants if available, other if no grants)", MIN(O912*('Funding Allocation Parameters'!$E$5), 'Funding Allocation Parameters'!$G$5), IF('Funding Allocation Parameters'!$C$5="Complex Library Subsidy", 0, 0)))))</f>
        <v>0</v>
      </c>
      <c r="S912" s="178">
        <f>IF('Funding Allocation Parameters'!$C$5="Basic Library Subsidy", 0, IF('Funding Allocation Parameters'!$C$5="Grant funding", 0, IF('Funding Allocation Parameters'!$C$5="Other author funding",  MIN(O912*('Funding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2" s="178">
        <f>IF('Funding Allocation Parameters'!$C$5="Basic Library Subsidy", MIN(O912*('Funding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MIN($O912*(VLOOKUP(CONCATENATE($A912, 'Funding Allocation Parameters'!$I$5), 'Library Subsidy Complex'!$C$2:$J$55, 6, FALSE)), VLOOKUP(CONCATENATE($A912, 'Funding Allocation Parameters'!$I$5), 'Library Subsidy Complex'!$C$2:$J$55, 8, FALSE)), 0)))))</f>
        <v>1189</v>
      </c>
      <c r="U912" s="178">
        <f>IF('Funding Allocation Parameters'!$C$5="Basic Library Subsidy", 0, IF('Funding Allocation Parameters'!$C$5="Grant funding", 0, IF('Funding Allocation Parameters'!$C$5="Other author funding",  MIN(O912*('Funding Allocation Parameters'!$E$5), 'Funding Allocation Parameters'!$G$5), IF('Funding Allocation Parameters'!$C$5="Any discretionary funds (grants if available, other if no grants)", MIN(O912*('Funding Allocation Parameters'!$E$5), 'Funding Allocation Parameters'!$G$5), IF('Funding Allocation Parameters'!$C$5="Complex Library Subsidy", 0, 0)))))</f>
        <v>0</v>
      </c>
      <c r="V912" s="177">
        <f t="shared" si="438"/>
        <v>3811</v>
      </c>
      <c r="W912" s="177">
        <f t="shared" si="439"/>
        <v>3811</v>
      </c>
      <c r="X912" s="179">
        <f>IF('Funding Allocation Parameters'!$C$6="Basic Library Subsidy", MIN(V912*'Funding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MIN(V912*VLOOKUP(CONCATENATE($A912, 'Funding Allocation Parameters'!$I$6), 'Library Subsidy Complex'!$C$2:$J$55, 2, FALSE), VLOOKUP(CONCATENATE($A912, 'Funding Allocation Parameters'!$I$6), 'Library Subsidy Complex'!$C$2:$J$55, 4, FALSE)), 0)))))</f>
        <v>0</v>
      </c>
      <c r="Y912" s="179">
        <f>IF('Funding Allocation Parameters'!$C$6="Basic Library Subsidy", 0, IF('Funding Allocation Parameters'!$C$6="Grant funding",MIN(V912*'Funding Allocation Parameters'!$E$6, 'Funding Allocation Parameters'!$G$6), IF('Funding Allocation Parameters'!$C$6="Other author funding", 0, IF('Funding Allocation Parameters'!$C$6="Any discretionary funds (grants if available, other if no grants)", MIN(V912*'Funding Allocation Parameters'!$E$6, 'Funding Allocation Parameters'!$G$6), IF('Funding Allocation Parameters'!$C$6="Complex Library Subsidy", 0, 0)))))</f>
        <v>3811</v>
      </c>
      <c r="Z912" s="179">
        <f>IF('Funding Allocation Parameters'!$C$6="Basic Library Subsidy", 0, IF('Funding Allocation Parameters'!$C$6="Grant funding", 0, IF('Funding Allocation Parameters'!$C$6="Other author funding",  MIN(V912*'Funding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2" s="179">
        <f>IF('Funding Allocation Parameters'!$C$6="Basic Library Subsidy", MIN(W912*'Funding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MIN(W912*VLOOKUP(CONCATENATE($A912, 'Funding Allocation Parameters'!$I$6), 'Library Subsidy Complex'!$C$2:$J$55, 6, FALSE), VLOOKUP(CONCATENATE($A912, 'Funding Allocation Parameters'!$I$6), 'Library Subsidy Complex'!$C$2:$J$55, 8, FALSE)), 0)))))</f>
        <v>0</v>
      </c>
      <c r="AB912" s="179">
        <f>IF('Funding Allocation Parameters'!$C$6="Basic Library Subsidy", 0, IF('Funding Allocation Parameters'!$C$6="Grant funding", 0, IF('Funding Allocation Parameters'!$C$6="Other author funding",  MIN(W912*'Funding Allocation Parameters'!$E$6, 'Funding Allocation Parameters'!$G$6), IF('Funding Allocation Parameters'!$C$6="Any discretionary funds (grants if available, other if no grants)", MIN(W912*'Funding Allocation Parameters'!$E$6, 'Funding Allocation Parameters'!$G$6), IF('Funding Allocation Parameters'!$C$6="Complex Library Subsidy", 0, 0)))))</f>
        <v>3811</v>
      </c>
      <c r="AC912" s="177">
        <f t="shared" si="440"/>
        <v>0</v>
      </c>
      <c r="AD912" s="177">
        <f t="shared" si="441"/>
        <v>0</v>
      </c>
      <c r="AE912" s="180">
        <f>IF('Funding Allocation Parameters'!$C$7="Basic Library Subsidy", MIN(AC912*'Funding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MIN(AC912*VLOOKUP(CONCATENATE($A912, 'Funding Allocation Parameters'!$I$7), 'Library Subsidy Complex'!$C$2:$J$55, 2, FALSE), VLOOKUP(CONCATENATE($A912, 'Funding Allocation Parameters'!$I$7), 'Library Subsidy Complex'!$C$2:$J$55, 4, FALSE)), 0)))))</f>
        <v>0</v>
      </c>
      <c r="AF912" s="180">
        <f>IF('Funding Allocation Parameters'!$C$7="Basic Library Subsidy", 0, IF('Funding Allocation Parameters'!$C$7="Grant funding",MIN(AC912*'Funding Allocation Parameters'!$E$7, 'Funding Allocation Parameters'!$G$7), IF('Funding Allocation Parameters'!$C$7="Other author funding", 0, IF('Funding Allocation Parameters'!$C$7="Any discretionary funds (grants if available, other if no grants)", MIN(AC912*'Funding Allocation Parameters'!$E$7, 'Funding Allocation Parameters'!$G$7), IF('Funding Allocation Parameters'!$C$7="Complex Library Subsidy", 0, 0)))))</f>
        <v>0</v>
      </c>
      <c r="AG912" s="180">
        <f>IF('Funding Allocation Parameters'!$C$7="Basic Library Subsidy", 0, IF('Funding Allocation Parameters'!$C$7="Grant funding", 0, IF('Funding Allocation Parameters'!$C$7="Other author funding",  MIN(AC912*'Funding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2" s="180">
        <f>IF('Funding Allocation Parameters'!$C$7="Basic Library Subsidy", MIN(AD912*'Funding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MIN(AD912*VLOOKUP(CONCATENATE($A912, 'Funding Allocation Parameters'!$I$7), 'Library Subsidy Complex'!$C$2:$J$55, 6, FALSE), VLOOKUP(CONCATENATE($A912, 'Funding Allocation Parameters'!$I$7), 'Library Subsidy Complex'!$C$2:$J$55, 8, FALSE)), 0)))))</f>
        <v>0</v>
      </c>
      <c r="AI912" s="180">
        <f>IF('Funding Allocation Parameters'!$C$7="Basic Library Subsidy", 0, IF('Funding Allocation Parameters'!$C$7="Grant funding", 0, IF('Funding Allocation Parameters'!$C$7="Other author funding",  MIN(AD912*'Funding Allocation Parameters'!$E$7, 'Funding Allocation Parameters'!$G$7), IF('Funding Allocation Parameters'!$C$7="Any discretionary funds (grants if available, other if no grants)", MIN(AD912*'Funding Allocation Parameters'!$E$7, 'Funding Allocation Parameters'!$G$7), IF('Funding Allocation Parameters'!$C$7="Complex Library Subsidy", 0, 0)))))</f>
        <v>0</v>
      </c>
      <c r="AJ912" s="177">
        <f t="shared" si="442"/>
        <v>0</v>
      </c>
      <c r="AK912" s="177">
        <f t="shared" si="443"/>
        <v>0</v>
      </c>
      <c r="AL912" s="181">
        <f>IF('Funding Allocation Parameters'!$C$8="Basic Library Subsidy", MIN(AJ912*'Funding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MIN(AJ912*VLOOKUP(CONCATENATE($A912, 'Funding Allocation Parameters'!$I$8), 'Library Subsidy Complex'!$C$2:$J$55, 2, FALSE), VLOOKUP(CONCATENATE($A912, 'Funding Allocation Parameters'!$I$8), 'Library Subsidy Complex'!$C$2:$J$55, 4, FALSE)), 0)))))</f>
        <v>0</v>
      </c>
      <c r="AM912" s="181">
        <f>IF('Funding Allocation Parameters'!$C$8="Basic Library Subsidy", 0, IF('Funding Allocation Parameters'!$C$8="Grant funding",MIN(AJ912*'Funding Allocation Parameters'!$E$8, 'Funding Allocation Parameters'!$G$8), IF('Funding Allocation Parameters'!$C$8="Other author funding", 0, IF('Funding Allocation Parameters'!$C$8="Any discretionary funds (grants if available, other if no grants)", MIN(AJ912*'Funding Allocation Parameters'!$E$8, 'Funding Allocation Parameters'!$G$8), IF('Funding Allocation Parameters'!$C$8="Complex Library Subsidy", 0, 0)))))</f>
        <v>0</v>
      </c>
      <c r="AN912" s="181">
        <f>IF('Funding Allocation Parameters'!$C$8="Basic Library Subsidy", 0, IF('Funding Allocation Parameters'!$C$8="Grant funding", 0, IF('Funding Allocation Parameters'!$C$8="Other author funding",  MIN(AJ912*'Funding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2" s="181">
        <f>IF('Funding Allocation Parameters'!$C$8="Basic Library Subsidy", MIN(AK912*'Funding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MIN(AK912*VLOOKUP(CONCATENATE($A912, 'Funding Allocation Parameters'!$I$8), 'Library Subsidy Complex'!$C$2:$J$55, 6, FALSE), VLOOKUP(CONCATENATE($A912, 'Funding Allocation Parameters'!$I$8), 'Library Subsidy Complex'!$C$2:$J$55, 8, FALSE)), 0)))))</f>
        <v>0</v>
      </c>
      <c r="AP912" s="181">
        <f>IF('Funding Allocation Parameters'!$C$8="Basic Library Subsidy", 0, IF('Funding Allocation Parameters'!$C$8="Grant funding", 0, IF('Funding Allocation Parameters'!$C$8="Other author funding",  MIN(AK912*'Funding Allocation Parameters'!$E$8, 'Funding Allocation Parameters'!$G$8), IF('Funding Allocation Parameters'!$C$8="Any discretionary funds (grants if available, other if no grants)", MIN(AK912*'Funding Allocation Parameters'!$E$8, 'Funding Allocation Parameters'!$G$8), IF('Funding Allocation Parameters'!$C$8="Complex Library Subsidy", 0, 0)))))</f>
        <v>0</v>
      </c>
      <c r="AQ912" s="177">
        <f t="shared" si="444"/>
        <v>0</v>
      </c>
      <c r="AR912" s="177">
        <f t="shared" si="445"/>
        <v>0</v>
      </c>
      <c r="AS912" s="182">
        <f t="shared" si="446"/>
        <v>1189</v>
      </c>
      <c r="AT912" s="182">
        <f t="shared" si="447"/>
        <v>3811</v>
      </c>
      <c r="AU912" s="182">
        <f t="shared" si="448"/>
        <v>0</v>
      </c>
      <c r="AV912" s="182">
        <f t="shared" si="449"/>
        <v>1189</v>
      </c>
      <c r="AW912" s="182">
        <f t="shared" si="450"/>
        <v>3811</v>
      </c>
      <c r="AX912" s="183">
        <f t="shared" si="451"/>
        <v>0</v>
      </c>
      <c r="AY912" s="183">
        <f t="shared" si="452"/>
        <v>0</v>
      </c>
      <c r="AZ912" s="183">
        <f t="shared" si="453"/>
        <v>0</v>
      </c>
      <c r="BA912" s="183">
        <f t="shared" si="454"/>
        <v>1189</v>
      </c>
      <c r="BB912" s="183">
        <f t="shared" si="455"/>
        <v>3811</v>
      </c>
      <c r="BC912" s="184">
        <f t="shared" si="456"/>
        <v>1189</v>
      </c>
      <c r="BD912" s="184">
        <f t="shared" si="457"/>
        <v>0</v>
      </c>
      <c r="BE912" s="184">
        <f t="shared" si="458"/>
        <v>0</v>
      </c>
      <c r="BF912" s="184">
        <f t="shared" si="459"/>
        <v>3811</v>
      </c>
      <c r="BG912" s="102">
        <f t="shared" si="460"/>
        <v>0</v>
      </c>
      <c r="BH912" s="102">
        <f t="shared" si="461"/>
        <v>0</v>
      </c>
      <c r="BI912" s="102">
        <f t="shared" si="462"/>
        <v>0</v>
      </c>
      <c r="BJ912" s="102">
        <f t="shared" si="463"/>
        <v>0</v>
      </c>
      <c r="BK912" s="102">
        <f t="shared" si="464"/>
        <v>1</v>
      </c>
      <c r="BL912" s="102">
        <f t="shared" si="465"/>
        <v>0</v>
      </c>
      <c r="BN912" s="102"/>
    </row>
    <row r="913" spans="1:66" x14ac:dyDescent="0.25">
      <c r="A913" s="102" t="s">
        <v>17</v>
      </c>
      <c r="B913" s="102" t="s">
        <v>8</v>
      </c>
      <c r="C913" s="102" t="s">
        <v>8</v>
      </c>
      <c r="D913" s="102" t="s">
        <v>27</v>
      </c>
      <c r="E913" s="102" t="s">
        <v>1658</v>
      </c>
      <c r="F913" s="102" t="s">
        <v>1659</v>
      </c>
      <c r="G913" s="102">
        <v>0.78500000000000003</v>
      </c>
      <c r="H913" s="102">
        <v>1</v>
      </c>
      <c r="I913" s="102">
        <v>0</v>
      </c>
      <c r="J913" s="167">
        <f>IFERROR(H913*VLOOKUP(A913, 'Advanced Parameters'!$B$7:$G$20, 6, FALSE)*VLOOKUP(A913, 'Growth Parameters'!$B$6:$H$19, 6, FALSE), 0)</f>
        <v>1</v>
      </c>
      <c r="K913" s="167">
        <f>IFERROR(IF('Advanced Parameters'!$C$5="n",'Raw Data'!I913*VLOOKUP(A913,'Advanced Parameters'!$B$7:$G$20,6,FALSE),J913*VLOOKUP(A913,'Advanced Parameters'!$B$7:$G$20,2,FALSE))*VLOOKUP(A913, 'Growth Parameters'!$B$6:$H$19, 6, FALSE), 0)</f>
        <v>0</v>
      </c>
      <c r="L913" s="167">
        <f t="shared" si="435"/>
        <v>1</v>
      </c>
      <c r="M913" s="168">
        <f>IFERROR(IF(G913="NA","NA",IF(G913&gt;'APC Parameters'!$K$6+VLOOKUP('Raw Data'!A913, 'APC Parameters'!$H$7:$L$20, 4, FALSE), 'APC Parameters'!$L$6+VLOOKUP('Raw Data'!A913, 'APC Parameters'!$H$7:$L$20, 5, FALSE), G913*('APC Parameters'!$J$6+VLOOKUP('Raw Data'!A913, 'APC Parameters'!$H$7:$L$20, 3, FALSE))+'APC Parameters'!$I$6+VLOOKUP('Raw Data'!A913, 'APC Parameters'!$H$7:$L$20, 2, FALSE))), 0)</f>
        <v>1704.5590000000002</v>
      </c>
      <c r="N913" s="168">
        <f t="shared" si="436"/>
        <v>1704.5590000000002</v>
      </c>
      <c r="O913" s="168">
        <f>IFERROR(IF(M913="NA",VLOOKUP(D913,'Internal Calculations'!$B$10:$C$11,2,FALSE), M913)*VLOOKUP(A913, 'Growth Parameters'!$B$6:$H$19, 7, FALSE), 0)</f>
        <v>1704.5590000000002</v>
      </c>
      <c r="P913" s="177">
        <f t="shared" si="437"/>
        <v>1704.5590000000002</v>
      </c>
      <c r="Q913" s="178">
        <f>IF('Funding Allocation Parameters'!$C$5="Basic Library Subsidy", MIN(O913*('Funding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MIN($O913*(VLOOKUP(CONCATENATE($A913, 'Funding Allocation Parameters'!$I$5), 'Library Subsidy Complex'!$C$2:$J$55, 2, FALSE)), VLOOKUP(CONCATENATE($A913, 'Funding Allocation Parameters'!$I$5), 'Library Subsidy Complex'!$C$2:$J$55, 4, FALSE)), 0)))))</f>
        <v>1189</v>
      </c>
      <c r="R913" s="178">
        <f>IF('Funding Allocation Parameters'!$C$5="Basic Library Subsidy", 0, IF('Funding Allocation Parameters'!$C$5="Grant funding",MIN(O913*('Funding Allocation Parameters'!$E$5), 'Funding Allocation Parameters'!$G$5), IF('Funding Allocation Parameters'!$C$5="Other author funding", 0, IF('Funding Allocation Parameters'!$C$5="Any discretionary funds (grants if available, other if no grants)", MIN(O913*('Funding Allocation Parameters'!$E$5), 'Funding Allocation Parameters'!$G$5), IF('Funding Allocation Parameters'!$C$5="Complex Library Subsidy", 0, 0)))))</f>
        <v>0</v>
      </c>
      <c r="S913" s="178">
        <f>IF('Funding Allocation Parameters'!$C$5="Basic Library Subsidy", 0, IF('Funding Allocation Parameters'!$C$5="Grant funding", 0, IF('Funding Allocation Parameters'!$C$5="Other author funding",  MIN(O913*('Funding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3" s="178">
        <f>IF('Funding Allocation Parameters'!$C$5="Basic Library Subsidy", MIN(O913*('Funding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MIN($O913*(VLOOKUP(CONCATENATE($A913, 'Funding Allocation Parameters'!$I$5), 'Library Subsidy Complex'!$C$2:$J$55, 6, FALSE)), VLOOKUP(CONCATENATE($A913, 'Funding Allocation Parameters'!$I$5), 'Library Subsidy Complex'!$C$2:$J$55, 8, FALSE)), 0)))))</f>
        <v>1189</v>
      </c>
      <c r="U913" s="178">
        <f>IF('Funding Allocation Parameters'!$C$5="Basic Library Subsidy", 0, IF('Funding Allocation Parameters'!$C$5="Grant funding", 0, IF('Funding Allocation Parameters'!$C$5="Other author funding",  MIN(O913*('Funding Allocation Parameters'!$E$5), 'Funding Allocation Parameters'!$G$5), IF('Funding Allocation Parameters'!$C$5="Any discretionary funds (grants if available, other if no grants)", MIN(O913*('Funding Allocation Parameters'!$E$5), 'Funding Allocation Parameters'!$G$5), IF('Funding Allocation Parameters'!$C$5="Complex Library Subsidy", 0, 0)))))</f>
        <v>0</v>
      </c>
      <c r="V913" s="177">
        <f t="shared" si="438"/>
        <v>515.5590000000002</v>
      </c>
      <c r="W913" s="177">
        <f t="shared" si="439"/>
        <v>515.5590000000002</v>
      </c>
      <c r="X913" s="179">
        <f>IF('Funding Allocation Parameters'!$C$6="Basic Library Subsidy", MIN(V913*'Funding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MIN(V913*VLOOKUP(CONCATENATE($A913, 'Funding Allocation Parameters'!$I$6), 'Library Subsidy Complex'!$C$2:$J$55, 2, FALSE), VLOOKUP(CONCATENATE($A913, 'Funding Allocation Parameters'!$I$6), 'Library Subsidy Complex'!$C$2:$J$55, 4, FALSE)), 0)))))</f>
        <v>0</v>
      </c>
      <c r="Y913" s="179">
        <f>IF('Funding Allocation Parameters'!$C$6="Basic Library Subsidy", 0, IF('Funding Allocation Parameters'!$C$6="Grant funding",MIN(V913*'Funding Allocation Parameters'!$E$6, 'Funding Allocation Parameters'!$G$6), IF('Funding Allocation Parameters'!$C$6="Other author funding", 0, IF('Funding Allocation Parameters'!$C$6="Any discretionary funds (grants if available, other if no grants)", MIN(V913*'Funding Allocation Parameters'!$E$6, 'Funding Allocation Parameters'!$G$6), IF('Funding Allocation Parameters'!$C$6="Complex Library Subsidy", 0, 0)))))</f>
        <v>515.5590000000002</v>
      </c>
      <c r="Z913" s="179">
        <f>IF('Funding Allocation Parameters'!$C$6="Basic Library Subsidy", 0, IF('Funding Allocation Parameters'!$C$6="Grant funding", 0, IF('Funding Allocation Parameters'!$C$6="Other author funding",  MIN(V913*'Funding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3" s="179">
        <f>IF('Funding Allocation Parameters'!$C$6="Basic Library Subsidy", MIN(W913*'Funding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MIN(W913*VLOOKUP(CONCATENATE($A913, 'Funding Allocation Parameters'!$I$6), 'Library Subsidy Complex'!$C$2:$J$55, 6, FALSE), VLOOKUP(CONCATENATE($A913, 'Funding Allocation Parameters'!$I$6), 'Library Subsidy Complex'!$C$2:$J$55, 8, FALSE)), 0)))))</f>
        <v>0</v>
      </c>
      <c r="AB913" s="179">
        <f>IF('Funding Allocation Parameters'!$C$6="Basic Library Subsidy", 0, IF('Funding Allocation Parameters'!$C$6="Grant funding", 0, IF('Funding Allocation Parameters'!$C$6="Other author funding",  MIN(W913*'Funding Allocation Parameters'!$E$6, 'Funding Allocation Parameters'!$G$6), IF('Funding Allocation Parameters'!$C$6="Any discretionary funds (grants if available, other if no grants)", MIN(W913*'Funding Allocation Parameters'!$E$6, 'Funding Allocation Parameters'!$G$6), IF('Funding Allocation Parameters'!$C$6="Complex Library Subsidy", 0, 0)))))</f>
        <v>515.5590000000002</v>
      </c>
      <c r="AC913" s="177">
        <f t="shared" si="440"/>
        <v>0</v>
      </c>
      <c r="AD913" s="177">
        <f t="shared" si="441"/>
        <v>0</v>
      </c>
      <c r="AE913" s="180">
        <f>IF('Funding Allocation Parameters'!$C$7="Basic Library Subsidy", MIN(AC913*'Funding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MIN(AC913*VLOOKUP(CONCATENATE($A913, 'Funding Allocation Parameters'!$I$7), 'Library Subsidy Complex'!$C$2:$J$55, 2, FALSE), VLOOKUP(CONCATENATE($A913, 'Funding Allocation Parameters'!$I$7), 'Library Subsidy Complex'!$C$2:$J$55, 4, FALSE)), 0)))))</f>
        <v>0</v>
      </c>
      <c r="AF913" s="180">
        <f>IF('Funding Allocation Parameters'!$C$7="Basic Library Subsidy", 0, IF('Funding Allocation Parameters'!$C$7="Grant funding",MIN(AC913*'Funding Allocation Parameters'!$E$7, 'Funding Allocation Parameters'!$G$7), IF('Funding Allocation Parameters'!$C$7="Other author funding", 0, IF('Funding Allocation Parameters'!$C$7="Any discretionary funds (grants if available, other if no grants)", MIN(AC913*'Funding Allocation Parameters'!$E$7, 'Funding Allocation Parameters'!$G$7), IF('Funding Allocation Parameters'!$C$7="Complex Library Subsidy", 0, 0)))))</f>
        <v>0</v>
      </c>
      <c r="AG913" s="180">
        <f>IF('Funding Allocation Parameters'!$C$7="Basic Library Subsidy", 0, IF('Funding Allocation Parameters'!$C$7="Grant funding", 0, IF('Funding Allocation Parameters'!$C$7="Other author funding",  MIN(AC913*'Funding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3" s="180">
        <f>IF('Funding Allocation Parameters'!$C$7="Basic Library Subsidy", MIN(AD913*'Funding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MIN(AD913*VLOOKUP(CONCATENATE($A913, 'Funding Allocation Parameters'!$I$7), 'Library Subsidy Complex'!$C$2:$J$55, 6, FALSE), VLOOKUP(CONCATENATE($A913, 'Funding Allocation Parameters'!$I$7), 'Library Subsidy Complex'!$C$2:$J$55, 8, FALSE)), 0)))))</f>
        <v>0</v>
      </c>
      <c r="AI913" s="180">
        <f>IF('Funding Allocation Parameters'!$C$7="Basic Library Subsidy", 0, IF('Funding Allocation Parameters'!$C$7="Grant funding", 0, IF('Funding Allocation Parameters'!$C$7="Other author funding",  MIN(AD913*'Funding Allocation Parameters'!$E$7, 'Funding Allocation Parameters'!$G$7), IF('Funding Allocation Parameters'!$C$7="Any discretionary funds (grants if available, other if no grants)", MIN(AD913*'Funding Allocation Parameters'!$E$7, 'Funding Allocation Parameters'!$G$7), IF('Funding Allocation Parameters'!$C$7="Complex Library Subsidy", 0, 0)))))</f>
        <v>0</v>
      </c>
      <c r="AJ913" s="177">
        <f t="shared" si="442"/>
        <v>0</v>
      </c>
      <c r="AK913" s="177">
        <f t="shared" si="443"/>
        <v>0</v>
      </c>
      <c r="AL913" s="181">
        <f>IF('Funding Allocation Parameters'!$C$8="Basic Library Subsidy", MIN(AJ913*'Funding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MIN(AJ913*VLOOKUP(CONCATENATE($A913, 'Funding Allocation Parameters'!$I$8), 'Library Subsidy Complex'!$C$2:$J$55, 2, FALSE), VLOOKUP(CONCATENATE($A913, 'Funding Allocation Parameters'!$I$8), 'Library Subsidy Complex'!$C$2:$J$55, 4, FALSE)), 0)))))</f>
        <v>0</v>
      </c>
      <c r="AM913" s="181">
        <f>IF('Funding Allocation Parameters'!$C$8="Basic Library Subsidy", 0, IF('Funding Allocation Parameters'!$C$8="Grant funding",MIN(AJ913*'Funding Allocation Parameters'!$E$8, 'Funding Allocation Parameters'!$G$8), IF('Funding Allocation Parameters'!$C$8="Other author funding", 0, IF('Funding Allocation Parameters'!$C$8="Any discretionary funds (grants if available, other if no grants)", MIN(AJ913*'Funding Allocation Parameters'!$E$8, 'Funding Allocation Parameters'!$G$8), IF('Funding Allocation Parameters'!$C$8="Complex Library Subsidy", 0, 0)))))</f>
        <v>0</v>
      </c>
      <c r="AN913" s="181">
        <f>IF('Funding Allocation Parameters'!$C$8="Basic Library Subsidy", 0, IF('Funding Allocation Parameters'!$C$8="Grant funding", 0, IF('Funding Allocation Parameters'!$C$8="Other author funding",  MIN(AJ913*'Funding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3" s="181">
        <f>IF('Funding Allocation Parameters'!$C$8="Basic Library Subsidy", MIN(AK913*'Funding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MIN(AK913*VLOOKUP(CONCATENATE($A913, 'Funding Allocation Parameters'!$I$8), 'Library Subsidy Complex'!$C$2:$J$55, 6, FALSE), VLOOKUP(CONCATENATE($A913, 'Funding Allocation Parameters'!$I$8), 'Library Subsidy Complex'!$C$2:$J$55, 8, FALSE)), 0)))))</f>
        <v>0</v>
      </c>
      <c r="AP913" s="181">
        <f>IF('Funding Allocation Parameters'!$C$8="Basic Library Subsidy", 0, IF('Funding Allocation Parameters'!$C$8="Grant funding", 0, IF('Funding Allocation Parameters'!$C$8="Other author funding",  MIN(AK913*'Funding Allocation Parameters'!$E$8, 'Funding Allocation Parameters'!$G$8), IF('Funding Allocation Parameters'!$C$8="Any discretionary funds (grants if available, other if no grants)", MIN(AK913*'Funding Allocation Parameters'!$E$8, 'Funding Allocation Parameters'!$G$8), IF('Funding Allocation Parameters'!$C$8="Complex Library Subsidy", 0, 0)))))</f>
        <v>0</v>
      </c>
      <c r="AQ913" s="177">
        <f t="shared" si="444"/>
        <v>0</v>
      </c>
      <c r="AR913" s="177">
        <f t="shared" si="445"/>
        <v>0</v>
      </c>
      <c r="AS913" s="182">
        <f t="shared" si="446"/>
        <v>1189</v>
      </c>
      <c r="AT913" s="182">
        <f t="shared" si="447"/>
        <v>515.5590000000002</v>
      </c>
      <c r="AU913" s="182">
        <f t="shared" si="448"/>
        <v>0</v>
      </c>
      <c r="AV913" s="182">
        <f t="shared" si="449"/>
        <v>1189</v>
      </c>
      <c r="AW913" s="182">
        <f t="shared" si="450"/>
        <v>515.5590000000002</v>
      </c>
      <c r="AX913" s="183">
        <f t="shared" si="451"/>
        <v>0</v>
      </c>
      <c r="AY913" s="183">
        <f t="shared" si="452"/>
        <v>0</v>
      </c>
      <c r="AZ913" s="183">
        <f t="shared" si="453"/>
        <v>0</v>
      </c>
      <c r="BA913" s="183">
        <f t="shared" si="454"/>
        <v>1189</v>
      </c>
      <c r="BB913" s="183">
        <f t="shared" si="455"/>
        <v>515.5590000000002</v>
      </c>
      <c r="BC913" s="184">
        <f t="shared" si="456"/>
        <v>1189</v>
      </c>
      <c r="BD913" s="184">
        <f t="shared" si="457"/>
        <v>0</v>
      </c>
      <c r="BE913" s="184">
        <f t="shared" si="458"/>
        <v>0</v>
      </c>
      <c r="BF913" s="184">
        <f t="shared" si="459"/>
        <v>515.5590000000002</v>
      </c>
      <c r="BG913" s="102">
        <f t="shared" si="460"/>
        <v>0</v>
      </c>
      <c r="BH913" s="102">
        <f t="shared" si="461"/>
        <v>0</v>
      </c>
      <c r="BI913" s="102">
        <f t="shared" si="462"/>
        <v>0</v>
      </c>
      <c r="BJ913" s="102">
        <f t="shared" si="463"/>
        <v>0</v>
      </c>
      <c r="BK913" s="102">
        <f t="shared" si="464"/>
        <v>1</v>
      </c>
      <c r="BL913" s="102">
        <f t="shared" si="465"/>
        <v>0</v>
      </c>
      <c r="BN913" s="102"/>
    </row>
    <row r="914" spans="1:66" x14ac:dyDescent="0.25">
      <c r="A914" s="102" t="s">
        <v>17</v>
      </c>
      <c r="B914" s="102" t="s">
        <v>8</v>
      </c>
      <c r="C914" s="102" t="s">
        <v>8</v>
      </c>
      <c r="D914" s="102" t="s">
        <v>27</v>
      </c>
      <c r="E914" s="102" t="s">
        <v>878</v>
      </c>
      <c r="F914" s="102" t="s">
        <v>1660</v>
      </c>
      <c r="G914" s="102">
        <v>0.53700000000000003</v>
      </c>
      <c r="H914" s="102">
        <v>1</v>
      </c>
      <c r="I914" s="102">
        <v>0</v>
      </c>
      <c r="J914" s="167">
        <f>IFERROR(H914*VLOOKUP(A914, 'Advanced Parameters'!$B$7:$G$20, 6, FALSE)*VLOOKUP(A914, 'Growth Parameters'!$B$6:$H$19, 6, FALSE), 0)</f>
        <v>1</v>
      </c>
      <c r="K914" s="167">
        <f>IFERROR(IF('Advanced Parameters'!$C$5="n",'Raw Data'!I914*VLOOKUP(A914,'Advanced Parameters'!$B$7:$G$20,6,FALSE),J914*VLOOKUP(A914,'Advanced Parameters'!$B$7:$G$20,2,FALSE))*VLOOKUP(A914, 'Growth Parameters'!$B$6:$H$19, 6, FALSE), 0)</f>
        <v>0</v>
      </c>
      <c r="L914" s="167">
        <f t="shared" si="435"/>
        <v>1</v>
      </c>
      <c r="M914" s="168">
        <f>IFERROR(IF(G914="NA","NA",IF(G914&gt;'APC Parameters'!$K$6+VLOOKUP('Raw Data'!A914, 'APC Parameters'!$H$7:$L$20, 4, FALSE), 'APC Parameters'!$L$6+VLOOKUP('Raw Data'!A914, 'APC Parameters'!$H$7:$L$20, 5, FALSE), G914*('APC Parameters'!$J$6+VLOOKUP('Raw Data'!A914, 'APC Parameters'!$H$7:$L$20, 3, FALSE))+'APC Parameters'!$I$6+VLOOKUP('Raw Data'!A914, 'APC Parameters'!$H$7:$L$20, 2, FALSE))), 0)</f>
        <v>1528.6278000000002</v>
      </c>
      <c r="N914" s="168">
        <f t="shared" si="436"/>
        <v>1528.6278000000002</v>
      </c>
      <c r="O914" s="168">
        <f>IFERROR(IF(M914="NA",VLOOKUP(D914,'Internal Calculations'!$B$10:$C$11,2,FALSE), M914)*VLOOKUP(A914, 'Growth Parameters'!$B$6:$H$19, 7, FALSE), 0)</f>
        <v>1528.6278000000002</v>
      </c>
      <c r="P914" s="177">
        <f t="shared" si="437"/>
        <v>1528.6278000000002</v>
      </c>
      <c r="Q914" s="178">
        <f>IF('Funding Allocation Parameters'!$C$5="Basic Library Subsidy", MIN(O914*('Funding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MIN($O914*(VLOOKUP(CONCATENATE($A914, 'Funding Allocation Parameters'!$I$5), 'Library Subsidy Complex'!$C$2:$J$55, 2, FALSE)), VLOOKUP(CONCATENATE($A914, 'Funding Allocation Parameters'!$I$5), 'Library Subsidy Complex'!$C$2:$J$55, 4, FALSE)), 0)))))</f>
        <v>1189</v>
      </c>
      <c r="R914" s="178">
        <f>IF('Funding Allocation Parameters'!$C$5="Basic Library Subsidy", 0, IF('Funding Allocation Parameters'!$C$5="Grant funding",MIN(O914*('Funding Allocation Parameters'!$E$5), 'Funding Allocation Parameters'!$G$5), IF('Funding Allocation Parameters'!$C$5="Other author funding", 0, IF('Funding Allocation Parameters'!$C$5="Any discretionary funds (grants if available, other if no grants)", MIN(O914*('Funding Allocation Parameters'!$E$5), 'Funding Allocation Parameters'!$G$5), IF('Funding Allocation Parameters'!$C$5="Complex Library Subsidy", 0, 0)))))</f>
        <v>0</v>
      </c>
      <c r="S914" s="178">
        <f>IF('Funding Allocation Parameters'!$C$5="Basic Library Subsidy", 0, IF('Funding Allocation Parameters'!$C$5="Grant funding", 0, IF('Funding Allocation Parameters'!$C$5="Other author funding",  MIN(O914*('Funding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4" s="178">
        <f>IF('Funding Allocation Parameters'!$C$5="Basic Library Subsidy", MIN(O914*('Funding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MIN($O914*(VLOOKUP(CONCATENATE($A914, 'Funding Allocation Parameters'!$I$5), 'Library Subsidy Complex'!$C$2:$J$55, 6, FALSE)), VLOOKUP(CONCATENATE($A914, 'Funding Allocation Parameters'!$I$5), 'Library Subsidy Complex'!$C$2:$J$55, 8, FALSE)), 0)))))</f>
        <v>1189</v>
      </c>
      <c r="U914" s="178">
        <f>IF('Funding Allocation Parameters'!$C$5="Basic Library Subsidy", 0, IF('Funding Allocation Parameters'!$C$5="Grant funding", 0, IF('Funding Allocation Parameters'!$C$5="Other author funding",  MIN(O914*('Funding Allocation Parameters'!$E$5), 'Funding Allocation Parameters'!$G$5), IF('Funding Allocation Parameters'!$C$5="Any discretionary funds (grants if available, other if no grants)", MIN(O914*('Funding Allocation Parameters'!$E$5), 'Funding Allocation Parameters'!$G$5), IF('Funding Allocation Parameters'!$C$5="Complex Library Subsidy", 0, 0)))))</f>
        <v>0</v>
      </c>
      <c r="V914" s="177">
        <f t="shared" si="438"/>
        <v>339.62780000000021</v>
      </c>
      <c r="W914" s="177">
        <f t="shared" si="439"/>
        <v>339.62780000000021</v>
      </c>
      <c r="X914" s="179">
        <f>IF('Funding Allocation Parameters'!$C$6="Basic Library Subsidy", MIN(V914*'Funding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MIN(V914*VLOOKUP(CONCATENATE($A914, 'Funding Allocation Parameters'!$I$6), 'Library Subsidy Complex'!$C$2:$J$55, 2, FALSE), VLOOKUP(CONCATENATE($A914, 'Funding Allocation Parameters'!$I$6), 'Library Subsidy Complex'!$C$2:$J$55, 4, FALSE)), 0)))))</f>
        <v>0</v>
      </c>
      <c r="Y914" s="179">
        <f>IF('Funding Allocation Parameters'!$C$6="Basic Library Subsidy", 0, IF('Funding Allocation Parameters'!$C$6="Grant funding",MIN(V914*'Funding Allocation Parameters'!$E$6, 'Funding Allocation Parameters'!$G$6), IF('Funding Allocation Parameters'!$C$6="Other author funding", 0, IF('Funding Allocation Parameters'!$C$6="Any discretionary funds (grants if available, other if no grants)", MIN(V914*'Funding Allocation Parameters'!$E$6, 'Funding Allocation Parameters'!$G$6), IF('Funding Allocation Parameters'!$C$6="Complex Library Subsidy", 0, 0)))))</f>
        <v>339.62780000000021</v>
      </c>
      <c r="Z914" s="179">
        <f>IF('Funding Allocation Parameters'!$C$6="Basic Library Subsidy", 0, IF('Funding Allocation Parameters'!$C$6="Grant funding", 0, IF('Funding Allocation Parameters'!$C$6="Other author funding",  MIN(V914*'Funding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4" s="179">
        <f>IF('Funding Allocation Parameters'!$C$6="Basic Library Subsidy", MIN(W914*'Funding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MIN(W914*VLOOKUP(CONCATENATE($A914, 'Funding Allocation Parameters'!$I$6), 'Library Subsidy Complex'!$C$2:$J$55, 6, FALSE), VLOOKUP(CONCATENATE($A914, 'Funding Allocation Parameters'!$I$6), 'Library Subsidy Complex'!$C$2:$J$55, 8, FALSE)), 0)))))</f>
        <v>0</v>
      </c>
      <c r="AB914" s="179">
        <f>IF('Funding Allocation Parameters'!$C$6="Basic Library Subsidy", 0, IF('Funding Allocation Parameters'!$C$6="Grant funding", 0, IF('Funding Allocation Parameters'!$C$6="Other author funding",  MIN(W914*'Funding Allocation Parameters'!$E$6, 'Funding Allocation Parameters'!$G$6), IF('Funding Allocation Parameters'!$C$6="Any discretionary funds (grants if available, other if no grants)", MIN(W914*'Funding Allocation Parameters'!$E$6, 'Funding Allocation Parameters'!$G$6), IF('Funding Allocation Parameters'!$C$6="Complex Library Subsidy", 0, 0)))))</f>
        <v>339.62780000000021</v>
      </c>
      <c r="AC914" s="177">
        <f t="shared" si="440"/>
        <v>0</v>
      </c>
      <c r="AD914" s="177">
        <f t="shared" si="441"/>
        <v>0</v>
      </c>
      <c r="AE914" s="180">
        <f>IF('Funding Allocation Parameters'!$C$7="Basic Library Subsidy", MIN(AC914*'Funding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MIN(AC914*VLOOKUP(CONCATENATE($A914, 'Funding Allocation Parameters'!$I$7), 'Library Subsidy Complex'!$C$2:$J$55, 2, FALSE), VLOOKUP(CONCATENATE($A914, 'Funding Allocation Parameters'!$I$7), 'Library Subsidy Complex'!$C$2:$J$55, 4, FALSE)), 0)))))</f>
        <v>0</v>
      </c>
      <c r="AF914" s="180">
        <f>IF('Funding Allocation Parameters'!$C$7="Basic Library Subsidy", 0, IF('Funding Allocation Parameters'!$C$7="Grant funding",MIN(AC914*'Funding Allocation Parameters'!$E$7, 'Funding Allocation Parameters'!$G$7), IF('Funding Allocation Parameters'!$C$7="Other author funding", 0, IF('Funding Allocation Parameters'!$C$7="Any discretionary funds (grants if available, other if no grants)", MIN(AC914*'Funding Allocation Parameters'!$E$7, 'Funding Allocation Parameters'!$G$7), IF('Funding Allocation Parameters'!$C$7="Complex Library Subsidy", 0, 0)))))</f>
        <v>0</v>
      </c>
      <c r="AG914" s="180">
        <f>IF('Funding Allocation Parameters'!$C$7="Basic Library Subsidy", 0, IF('Funding Allocation Parameters'!$C$7="Grant funding", 0, IF('Funding Allocation Parameters'!$C$7="Other author funding",  MIN(AC914*'Funding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4" s="180">
        <f>IF('Funding Allocation Parameters'!$C$7="Basic Library Subsidy", MIN(AD914*'Funding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MIN(AD914*VLOOKUP(CONCATENATE($A914, 'Funding Allocation Parameters'!$I$7), 'Library Subsidy Complex'!$C$2:$J$55, 6, FALSE), VLOOKUP(CONCATENATE($A914, 'Funding Allocation Parameters'!$I$7), 'Library Subsidy Complex'!$C$2:$J$55, 8, FALSE)), 0)))))</f>
        <v>0</v>
      </c>
      <c r="AI914" s="180">
        <f>IF('Funding Allocation Parameters'!$C$7="Basic Library Subsidy", 0, IF('Funding Allocation Parameters'!$C$7="Grant funding", 0, IF('Funding Allocation Parameters'!$C$7="Other author funding",  MIN(AD914*'Funding Allocation Parameters'!$E$7, 'Funding Allocation Parameters'!$G$7), IF('Funding Allocation Parameters'!$C$7="Any discretionary funds (grants if available, other if no grants)", MIN(AD914*'Funding Allocation Parameters'!$E$7, 'Funding Allocation Parameters'!$G$7), IF('Funding Allocation Parameters'!$C$7="Complex Library Subsidy", 0, 0)))))</f>
        <v>0</v>
      </c>
      <c r="AJ914" s="177">
        <f t="shared" si="442"/>
        <v>0</v>
      </c>
      <c r="AK914" s="177">
        <f t="shared" si="443"/>
        <v>0</v>
      </c>
      <c r="AL914" s="181">
        <f>IF('Funding Allocation Parameters'!$C$8="Basic Library Subsidy", MIN(AJ914*'Funding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MIN(AJ914*VLOOKUP(CONCATENATE($A914, 'Funding Allocation Parameters'!$I$8), 'Library Subsidy Complex'!$C$2:$J$55, 2, FALSE), VLOOKUP(CONCATENATE($A914, 'Funding Allocation Parameters'!$I$8), 'Library Subsidy Complex'!$C$2:$J$55, 4, FALSE)), 0)))))</f>
        <v>0</v>
      </c>
      <c r="AM914" s="181">
        <f>IF('Funding Allocation Parameters'!$C$8="Basic Library Subsidy", 0, IF('Funding Allocation Parameters'!$C$8="Grant funding",MIN(AJ914*'Funding Allocation Parameters'!$E$8, 'Funding Allocation Parameters'!$G$8), IF('Funding Allocation Parameters'!$C$8="Other author funding", 0, IF('Funding Allocation Parameters'!$C$8="Any discretionary funds (grants if available, other if no grants)", MIN(AJ914*'Funding Allocation Parameters'!$E$8, 'Funding Allocation Parameters'!$G$8), IF('Funding Allocation Parameters'!$C$8="Complex Library Subsidy", 0, 0)))))</f>
        <v>0</v>
      </c>
      <c r="AN914" s="181">
        <f>IF('Funding Allocation Parameters'!$C$8="Basic Library Subsidy", 0, IF('Funding Allocation Parameters'!$C$8="Grant funding", 0, IF('Funding Allocation Parameters'!$C$8="Other author funding",  MIN(AJ914*'Funding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4" s="181">
        <f>IF('Funding Allocation Parameters'!$C$8="Basic Library Subsidy", MIN(AK914*'Funding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MIN(AK914*VLOOKUP(CONCATENATE($A914, 'Funding Allocation Parameters'!$I$8), 'Library Subsidy Complex'!$C$2:$J$55, 6, FALSE), VLOOKUP(CONCATENATE($A914, 'Funding Allocation Parameters'!$I$8), 'Library Subsidy Complex'!$C$2:$J$55, 8, FALSE)), 0)))))</f>
        <v>0</v>
      </c>
      <c r="AP914" s="181">
        <f>IF('Funding Allocation Parameters'!$C$8="Basic Library Subsidy", 0, IF('Funding Allocation Parameters'!$C$8="Grant funding", 0, IF('Funding Allocation Parameters'!$C$8="Other author funding",  MIN(AK914*'Funding Allocation Parameters'!$E$8, 'Funding Allocation Parameters'!$G$8), IF('Funding Allocation Parameters'!$C$8="Any discretionary funds (grants if available, other if no grants)", MIN(AK914*'Funding Allocation Parameters'!$E$8, 'Funding Allocation Parameters'!$G$8), IF('Funding Allocation Parameters'!$C$8="Complex Library Subsidy", 0, 0)))))</f>
        <v>0</v>
      </c>
      <c r="AQ914" s="177">
        <f t="shared" si="444"/>
        <v>0</v>
      </c>
      <c r="AR914" s="177">
        <f t="shared" si="445"/>
        <v>0</v>
      </c>
      <c r="AS914" s="182">
        <f t="shared" si="446"/>
        <v>1189</v>
      </c>
      <c r="AT914" s="182">
        <f t="shared" si="447"/>
        <v>339.62780000000021</v>
      </c>
      <c r="AU914" s="182">
        <f t="shared" si="448"/>
        <v>0</v>
      </c>
      <c r="AV914" s="182">
        <f t="shared" si="449"/>
        <v>1189</v>
      </c>
      <c r="AW914" s="182">
        <f t="shared" si="450"/>
        <v>339.62780000000021</v>
      </c>
      <c r="AX914" s="183">
        <f t="shared" si="451"/>
        <v>0</v>
      </c>
      <c r="AY914" s="183">
        <f t="shared" si="452"/>
        <v>0</v>
      </c>
      <c r="AZ914" s="183">
        <f t="shared" si="453"/>
        <v>0</v>
      </c>
      <c r="BA914" s="183">
        <f t="shared" si="454"/>
        <v>1189</v>
      </c>
      <c r="BB914" s="183">
        <f t="shared" si="455"/>
        <v>339.62780000000021</v>
      </c>
      <c r="BC914" s="184">
        <f t="shared" si="456"/>
        <v>1189</v>
      </c>
      <c r="BD914" s="184">
        <f t="shared" si="457"/>
        <v>0</v>
      </c>
      <c r="BE914" s="184">
        <f t="shared" si="458"/>
        <v>0</v>
      </c>
      <c r="BF914" s="184">
        <f t="shared" si="459"/>
        <v>339.62780000000021</v>
      </c>
      <c r="BG914" s="102">
        <f t="shared" si="460"/>
        <v>0</v>
      </c>
      <c r="BH914" s="102">
        <f t="shared" si="461"/>
        <v>0</v>
      </c>
      <c r="BI914" s="102">
        <f t="shared" si="462"/>
        <v>0</v>
      </c>
      <c r="BJ914" s="102">
        <f t="shared" si="463"/>
        <v>0</v>
      </c>
      <c r="BK914" s="102">
        <f t="shared" si="464"/>
        <v>1</v>
      </c>
      <c r="BL914" s="102">
        <f t="shared" si="465"/>
        <v>0</v>
      </c>
      <c r="BN914" s="102"/>
    </row>
    <row r="915" spans="1:66" x14ac:dyDescent="0.25">
      <c r="A915" s="102" t="s">
        <v>23</v>
      </c>
      <c r="B915" s="102" t="s">
        <v>15</v>
      </c>
      <c r="C915" s="102" t="s">
        <v>8</v>
      </c>
      <c r="D915" s="102" t="s">
        <v>27</v>
      </c>
      <c r="E915" s="102" t="s">
        <v>1661</v>
      </c>
      <c r="F915" s="102" t="s">
        <v>1662</v>
      </c>
      <c r="G915" s="102" t="s">
        <v>9</v>
      </c>
      <c r="H915" s="102">
        <v>1</v>
      </c>
      <c r="I915" s="102">
        <v>0</v>
      </c>
      <c r="J915" s="167">
        <f>IFERROR(H915*VLOOKUP(A915, 'Advanced Parameters'!$B$7:$G$20, 6, FALSE)*VLOOKUP(A915, 'Growth Parameters'!$B$6:$H$19, 6, FALSE), 0)</f>
        <v>1</v>
      </c>
      <c r="K915" s="167">
        <f>IFERROR(IF('Advanced Parameters'!$C$5="n",'Raw Data'!I915*VLOOKUP(A915,'Advanced Parameters'!$B$7:$G$20,6,FALSE),J915*VLOOKUP(A915,'Advanced Parameters'!$B$7:$G$20,2,FALSE))*VLOOKUP(A915, 'Growth Parameters'!$B$6:$H$19, 6, FALSE), 0)</f>
        <v>0</v>
      </c>
      <c r="L915" s="167">
        <f t="shared" si="435"/>
        <v>1</v>
      </c>
      <c r="M915" s="168" t="str">
        <f>IFERROR(IF(G915="NA","NA",IF(G915&gt;'APC Parameters'!$K$6+VLOOKUP('Raw Data'!A915, 'APC Parameters'!$H$7:$L$20, 4, FALSE), 'APC Parameters'!$L$6+VLOOKUP('Raw Data'!A915, 'APC Parameters'!$H$7:$L$20, 5, FALSE), G915*('APC Parameters'!$J$6+VLOOKUP('Raw Data'!A915, 'APC Parameters'!$H$7:$L$20, 3, FALSE))+'APC Parameters'!$I$6+VLOOKUP('Raw Data'!A915, 'APC Parameters'!$H$7:$L$20, 2, FALSE))), 0)</f>
        <v>NA</v>
      </c>
      <c r="N915" s="168" t="str">
        <f t="shared" si="436"/>
        <v>NA</v>
      </c>
      <c r="O915" s="168">
        <f>IFERROR(IF(M915="NA",VLOOKUP(D915,'Internal Calculations'!$B$10:$C$11,2,FALSE), M915)*VLOOKUP(A915, 'Growth Parameters'!$B$6:$H$19, 7, FALSE), 0)</f>
        <v>2278.6764150234731</v>
      </c>
      <c r="P915" s="177">
        <f t="shared" si="437"/>
        <v>2278.6764150234731</v>
      </c>
      <c r="Q915" s="178">
        <f>IF('Funding Allocation Parameters'!$C$5="Basic Library Subsidy", MIN(O915*('Funding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MIN($O915*(VLOOKUP(CONCATENATE($A915, 'Funding Allocation Parameters'!$I$5), 'Library Subsidy Complex'!$C$2:$J$55, 2, FALSE)), VLOOKUP(CONCATENATE($A915, 'Funding Allocation Parameters'!$I$5), 'Library Subsidy Complex'!$C$2:$J$55, 4, FALSE)), 0)))))</f>
        <v>1189</v>
      </c>
      <c r="R915" s="178">
        <f>IF('Funding Allocation Parameters'!$C$5="Basic Library Subsidy", 0, IF('Funding Allocation Parameters'!$C$5="Grant funding",MIN(O915*('Funding Allocation Parameters'!$E$5), 'Funding Allocation Parameters'!$G$5), IF('Funding Allocation Parameters'!$C$5="Other author funding", 0, IF('Funding Allocation Parameters'!$C$5="Any discretionary funds (grants if available, other if no grants)", MIN(O915*('Funding Allocation Parameters'!$E$5), 'Funding Allocation Parameters'!$G$5), IF('Funding Allocation Parameters'!$C$5="Complex Library Subsidy", 0, 0)))))</f>
        <v>0</v>
      </c>
      <c r="S915" s="178">
        <f>IF('Funding Allocation Parameters'!$C$5="Basic Library Subsidy", 0, IF('Funding Allocation Parameters'!$C$5="Grant funding", 0, IF('Funding Allocation Parameters'!$C$5="Other author funding",  MIN(O915*('Funding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5" s="178">
        <f>IF('Funding Allocation Parameters'!$C$5="Basic Library Subsidy", MIN(O915*('Funding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MIN($O915*(VLOOKUP(CONCATENATE($A915, 'Funding Allocation Parameters'!$I$5), 'Library Subsidy Complex'!$C$2:$J$55, 6, FALSE)), VLOOKUP(CONCATENATE($A915, 'Funding Allocation Parameters'!$I$5), 'Library Subsidy Complex'!$C$2:$J$55, 8, FALSE)), 0)))))</f>
        <v>1189</v>
      </c>
      <c r="U915" s="178">
        <f>IF('Funding Allocation Parameters'!$C$5="Basic Library Subsidy", 0, IF('Funding Allocation Parameters'!$C$5="Grant funding", 0, IF('Funding Allocation Parameters'!$C$5="Other author funding",  MIN(O915*('Funding Allocation Parameters'!$E$5), 'Funding Allocation Parameters'!$G$5), IF('Funding Allocation Parameters'!$C$5="Any discretionary funds (grants if available, other if no grants)", MIN(O915*('Funding Allocation Parameters'!$E$5), 'Funding Allocation Parameters'!$G$5), IF('Funding Allocation Parameters'!$C$5="Complex Library Subsidy", 0, 0)))))</f>
        <v>0</v>
      </c>
      <c r="V915" s="177">
        <f t="shared" si="438"/>
        <v>1089.6764150234731</v>
      </c>
      <c r="W915" s="177">
        <f t="shared" si="439"/>
        <v>1089.6764150234731</v>
      </c>
      <c r="X915" s="179">
        <f>IF('Funding Allocation Parameters'!$C$6="Basic Library Subsidy", MIN(V915*'Funding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MIN(V915*VLOOKUP(CONCATENATE($A915, 'Funding Allocation Parameters'!$I$6), 'Library Subsidy Complex'!$C$2:$J$55, 2, FALSE), VLOOKUP(CONCATENATE($A915, 'Funding Allocation Parameters'!$I$6), 'Library Subsidy Complex'!$C$2:$J$55, 4, FALSE)), 0)))))</f>
        <v>0</v>
      </c>
      <c r="Y915" s="179">
        <f>IF('Funding Allocation Parameters'!$C$6="Basic Library Subsidy", 0, IF('Funding Allocation Parameters'!$C$6="Grant funding",MIN(V915*'Funding Allocation Parameters'!$E$6, 'Funding Allocation Parameters'!$G$6), IF('Funding Allocation Parameters'!$C$6="Other author funding", 0, IF('Funding Allocation Parameters'!$C$6="Any discretionary funds (grants if available, other if no grants)", MIN(V915*'Funding Allocation Parameters'!$E$6, 'Funding Allocation Parameters'!$G$6), IF('Funding Allocation Parameters'!$C$6="Complex Library Subsidy", 0, 0)))))</f>
        <v>1089.6764150234731</v>
      </c>
      <c r="Z915" s="179">
        <f>IF('Funding Allocation Parameters'!$C$6="Basic Library Subsidy", 0, IF('Funding Allocation Parameters'!$C$6="Grant funding", 0, IF('Funding Allocation Parameters'!$C$6="Other author funding",  MIN(V915*'Funding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5" s="179">
        <f>IF('Funding Allocation Parameters'!$C$6="Basic Library Subsidy", MIN(W915*'Funding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MIN(W915*VLOOKUP(CONCATENATE($A915, 'Funding Allocation Parameters'!$I$6), 'Library Subsidy Complex'!$C$2:$J$55, 6, FALSE), VLOOKUP(CONCATENATE($A915, 'Funding Allocation Parameters'!$I$6), 'Library Subsidy Complex'!$C$2:$J$55, 8, FALSE)), 0)))))</f>
        <v>0</v>
      </c>
      <c r="AB915" s="179">
        <f>IF('Funding Allocation Parameters'!$C$6="Basic Library Subsidy", 0, IF('Funding Allocation Parameters'!$C$6="Grant funding", 0, IF('Funding Allocation Parameters'!$C$6="Other author funding",  MIN(W915*'Funding Allocation Parameters'!$E$6, 'Funding Allocation Parameters'!$G$6), IF('Funding Allocation Parameters'!$C$6="Any discretionary funds (grants if available, other if no grants)", MIN(W915*'Funding Allocation Parameters'!$E$6, 'Funding Allocation Parameters'!$G$6), IF('Funding Allocation Parameters'!$C$6="Complex Library Subsidy", 0, 0)))))</f>
        <v>1089.6764150234731</v>
      </c>
      <c r="AC915" s="177">
        <f t="shared" si="440"/>
        <v>0</v>
      </c>
      <c r="AD915" s="177">
        <f t="shared" si="441"/>
        <v>0</v>
      </c>
      <c r="AE915" s="180">
        <f>IF('Funding Allocation Parameters'!$C$7="Basic Library Subsidy", MIN(AC915*'Funding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MIN(AC915*VLOOKUP(CONCATENATE($A915, 'Funding Allocation Parameters'!$I$7), 'Library Subsidy Complex'!$C$2:$J$55, 2, FALSE), VLOOKUP(CONCATENATE($A915, 'Funding Allocation Parameters'!$I$7), 'Library Subsidy Complex'!$C$2:$J$55, 4, FALSE)), 0)))))</f>
        <v>0</v>
      </c>
      <c r="AF915" s="180">
        <f>IF('Funding Allocation Parameters'!$C$7="Basic Library Subsidy", 0, IF('Funding Allocation Parameters'!$C$7="Grant funding",MIN(AC915*'Funding Allocation Parameters'!$E$7, 'Funding Allocation Parameters'!$G$7), IF('Funding Allocation Parameters'!$C$7="Other author funding", 0, IF('Funding Allocation Parameters'!$C$7="Any discretionary funds (grants if available, other if no grants)", MIN(AC915*'Funding Allocation Parameters'!$E$7, 'Funding Allocation Parameters'!$G$7), IF('Funding Allocation Parameters'!$C$7="Complex Library Subsidy", 0, 0)))))</f>
        <v>0</v>
      </c>
      <c r="AG915" s="180">
        <f>IF('Funding Allocation Parameters'!$C$7="Basic Library Subsidy", 0, IF('Funding Allocation Parameters'!$C$7="Grant funding", 0, IF('Funding Allocation Parameters'!$C$7="Other author funding",  MIN(AC915*'Funding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5" s="180">
        <f>IF('Funding Allocation Parameters'!$C$7="Basic Library Subsidy", MIN(AD915*'Funding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MIN(AD915*VLOOKUP(CONCATENATE($A915, 'Funding Allocation Parameters'!$I$7), 'Library Subsidy Complex'!$C$2:$J$55, 6, FALSE), VLOOKUP(CONCATENATE($A915, 'Funding Allocation Parameters'!$I$7), 'Library Subsidy Complex'!$C$2:$J$55, 8, FALSE)), 0)))))</f>
        <v>0</v>
      </c>
      <c r="AI915" s="180">
        <f>IF('Funding Allocation Parameters'!$C$7="Basic Library Subsidy", 0, IF('Funding Allocation Parameters'!$C$7="Grant funding", 0, IF('Funding Allocation Parameters'!$C$7="Other author funding",  MIN(AD915*'Funding Allocation Parameters'!$E$7, 'Funding Allocation Parameters'!$G$7), IF('Funding Allocation Parameters'!$C$7="Any discretionary funds (grants if available, other if no grants)", MIN(AD915*'Funding Allocation Parameters'!$E$7, 'Funding Allocation Parameters'!$G$7), IF('Funding Allocation Parameters'!$C$7="Complex Library Subsidy", 0, 0)))))</f>
        <v>0</v>
      </c>
      <c r="AJ915" s="177">
        <f t="shared" si="442"/>
        <v>0</v>
      </c>
      <c r="AK915" s="177">
        <f t="shared" si="443"/>
        <v>0</v>
      </c>
      <c r="AL915" s="181">
        <f>IF('Funding Allocation Parameters'!$C$8="Basic Library Subsidy", MIN(AJ915*'Funding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MIN(AJ915*VLOOKUP(CONCATENATE($A915, 'Funding Allocation Parameters'!$I$8), 'Library Subsidy Complex'!$C$2:$J$55, 2, FALSE), VLOOKUP(CONCATENATE($A915, 'Funding Allocation Parameters'!$I$8), 'Library Subsidy Complex'!$C$2:$J$55, 4, FALSE)), 0)))))</f>
        <v>0</v>
      </c>
      <c r="AM915" s="181">
        <f>IF('Funding Allocation Parameters'!$C$8="Basic Library Subsidy", 0, IF('Funding Allocation Parameters'!$C$8="Grant funding",MIN(AJ915*'Funding Allocation Parameters'!$E$8, 'Funding Allocation Parameters'!$G$8), IF('Funding Allocation Parameters'!$C$8="Other author funding", 0, IF('Funding Allocation Parameters'!$C$8="Any discretionary funds (grants if available, other if no grants)", MIN(AJ915*'Funding Allocation Parameters'!$E$8, 'Funding Allocation Parameters'!$G$8), IF('Funding Allocation Parameters'!$C$8="Complex Library Subsidy", 0, 0)))))</f>
        <v>0</v>
      </c>
      <c r="AN915" s="181">
        <f>IF('Funding Allocation Parameters'!$C$8="Basic Library Subsidy", 0, IF('Funding Allocation Parameters'!$C$8="Grant funding", 0, IF('Funding Allocation Parameters'!$C$8="Other author funding",  MIN(AJ915*'Funding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5" s="181">
        <f>IF('Funding Allocation Parameters'!$C$8="Basic Library Subsidy", MIN(AK915*'Funding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MIN(AK915*VLOOKUP(CONCATENATE($A915, 'Funding Allocation Parameters'!$I$8), 'Library Subsidy Complex'!$C$2:$J$55, 6, FALSE), VLOOKUP(CONCATENATE($A915, 'Funding Allocation Parameters'!$I$8), 'Library Subsidy Complex'!$C$2:$J$55, 8, FALSE)), 0)))))</f>
        <v>0</v>
      </c>
      <c r="AP915" s="181">
        <f>IF('Funding Allocation Parameters'!$C$8="Basic Library Subsidy", 0, IF('Funding Allocation Parameters'!$C$8="Grant funding", 0, IF('Funding Allocation Parameters'!$C$8="Other author funding",  MIN(AK915*'Funding Allocation Parameters'!$E$8, 'Funding Allocation Parameters'!$G$8), IF('Funding Allocation Parameters'!$C$8="Any discretionary funds (grants if available, other if no grants)", MIN(AK915*'Funding Allocation Parameters'!$E$8, 'Funding Allocation Parameters'!$G$8), IF('Funding Allocation Parameters'!$C$8="Complex Library Subsidy", 0, 0)))))</f>
        <v>0</v>
      </c>
      <c r="AQ915" s="177">
        <f t="shared" si="444"/>
        <v>0</v>
      </c>
      <c r="AR915" s="177">
        <f t="shared" si="445"/>
        <v>0</v>
      </c>
      <c r="AS915" s="182">
        <f t="shared" si="446"/>
        <v>1189</v>
      </c>
      <c r="AT915" s="182">
        <f t="shared" si="447"/>
        <v>1089.6764150234731</v>
      </c>
      <c r="AU915" s="182">
        <f t="shared" si="448"/>
        <v>0</v>
      </c>
      <c r="AV915" s="182">
        <f t="shared" si="449"/>
        <v>1189</v>
      </c>
      <c r="AW915" s="182">
        <f t="shared" si="450"/>
        <v>1089.6764150234731</v>
      </c>
      <c r="AX915" s="183">
        <f t="shared" si="451"/>
        <v>0</v>
      </c>
      <c r="AY915" s="183">
        <f t="shared" si="452"/>
        <v>0</v>
      </c>
      <c r="AZ915" s="183">
        <f t="shared" si="453"/>
        <v>0</v>
      </c>
      <c r="BA915" s="183">
        <f t="shared" si="454"/>
        <v>1189</v>
      </c>
      <c r="BB915" s="183">
        <f t="shared" si="455"/>
        <v>1089.6764150234731</v>
      </c>
      <c r="BC915" s="184">
        <f t="shared" si="456"/>
        <v>1189</v>
      </c>
      <c r="BD915" s="184">
        <f t="shared" si="457"/>
        <v>0</v>
      </c>
      <c r="BE915" s="184">
        <f t="shared" si="458"/>
        <v>0</v>
      </c>
      <c r="BF915" s="184">
        <f t="shared" si="459"/>
        <v>1089.6764150234731</v>
      </c>
      <c r="BG915" s="102">
        <f t="shared" si="460"/>
        <v>0</v>
      </c>
      <c r="BH915" s="102">
        <f t="shared" si="461"/>
        <v>0</v>
      </c>
      <c r="BI915" s="102">
        <f t="shared" si="462"/>
        <v>0</v>
      </c>
      <c r="BJ915" s="102">
        <f t="shared" si="463"/>
        <v>0</v>
      </c>
      <c r="BK915" s="102">
        <f t="shared" si="464"/>
        <v>1</v>
      </c>
      <c r="BL915" s="102">
        <f t="shared" si="465"/>
        <v>0</v>
      </c>
      <c r="BN915" s="102"/>
    </row>
    <row r="916" spans="1:66" x14ac:dyDescent="0.25">
      <c r="A916" s="102" t="s">
        <v>17</v>
      </c>
      <c r="B916" s="102" t="s">
        <v>8</v>
      </c>
      <c r="C916" s="102" t="s">
        <v>8</v>
      </c>
      <c r="D916" s="102" t="s">
        <v>27</v>
      </c>
      <c r="E916" s="102" t="s">
        <v>1663</v>
      </c>
      <c r="F916" s="102" t="s">
        <v>1664</v>
      </c>
      <c r="G916" s="102" t="s">
        <v>9</v>
      </c>
      <c r="H916" s="102">
        <v>1</v>
      </c>
      <c r="I916" s="102">
        <v>1</v>
      </c>
      <c r="J916" s="167">
        <f>IFERROR(H916*VLOOKUP(A916, 'Advanced Parameters'!$B$7:$G$20, 6, FALSE)*VLOOKUP(A916, 'Growth Parameters'!$B$6:$H$19, 6, FALSE), 0)</f>
        <v>1</v>
      </c>
      <c r="K916" s="167">
        <f>IFERROR(IF('Advanced Parameters'!$C$5="n",'Raw Data'!I916*VLOOKUP(A916,'Advanced Parameters'!$B$7:$G$20,6,FALSE),J916*VLOOKUP(A916,'Advanced Parameters'!$B$7:$G$20,2,FALSE))*VLOOKUP(A916, 'Growth Parameters'!$B$6:$H$19, 6, FALSE), 0)</f>
        <v>1</v>
      </c>
      <c r="L916" s="167">
        <f t="shared" ref="L916:L979" si="466">J916-K916</f>
        <v>0</v>
      </c>
      <c r="M916" s="168" t="str">
        <f>IFERROR(IF(G916="NA","NA",IF(G916&gt;'APC Parameters'!$K$6+VLOOKUP('Raw Data'!A916, 'APC Parameters'!$H$7:$L$20, 4, FALSE), 'APC Parameters'!$L$6+VLOOKUP('Raw Data'!A916, 'APC Parameters'!$H$7:$L$20, 5, FALSE), G916*('APC Parameters'!$J$6+VLOOKUP('Raw Data'!A916, 'APC Parameters'!$H$7:$L$20, 3, FALSE))+'APC Parameters'!$I$6+VLOOKUP('Raw Data'!A916, 'APC Parameters'!$H$7:$L$20, 2, FALSE))), 0)</f>
        <v>NA</v>
      </c>
      <c r="N916" s="168" t="str">
        <f t="shared" si="436"/>
        <v>NA</v>
      </c>
      <c r="O916" s="168">
        <f>IFERROR(IF(M916="NA",VLOOKUP(D916,'Internal Calculations'!$B$10:$C$11,2,FALSE), M916)*VLOOKUP(A916, 'Growth Parameters'!$B$6:$H$19, 7, FALSE), 0)</f>
        <v>2278.6764150234731</v>
      </c>
      <c r="P916" s="177">
        <f t="shared" si="437"/>
        <v>2278.6764150234731</v>
      </c>
      <c r="Q916" s="178">
        <f>IF('Funding Allocation Parameters'!$C$5="Basic Library Subsidy", MIN(O916*('Funding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MIN($O916*(VLOOKUP(CONCATENATE($A916, 'Funding Allocation Parameters'!$I$5), 'Library Subsidy Complex'!$C$2:$J$55, 2, FALSE)), VLOOKUP(CONCATENATE($A916, 'Funding Allocation Parameters'!$I$5), 'Library Subsidy Complex'!$C$2:$J$55, 4, FALSE)), 0)))))</f>
        <v>1189</v>
      </c>
      <c r="R916" s="178">
        <f>IF('Funding Allocation Parameters'!$C$5="Basic Library Subsidy", 0, IF('Funding Allocation Parameters'!$C$5="Grant funding",MIN(O916*('Funding Allocation Parameters'!$E$5), 'Funding Allocation Parameters'!$G$5), IF('Funding Allocation Parameters'!$C$5="Other author funding", 0, IF('Funding Allocation Parameters'!$C$5="Any discretionary funds (grants if available, other if no grants)", MIN(O916*('Funding Allocation Parameters'!$E$5), 'Funding Allocation Parameters'!$G$5), IF('Funding Allocation Parameters'!$C$5="Complex Library Subsidy", 0, 0)))))</f>
        <v>0</v>
      </c>
      <c r="S916" s="178">
        <f>IF('Funding Allocation Parameters'!$C$5="Basic Library Subsidy", 0, IF('Funding Allocation Parameters'!$C$5="Grant funding", 0, IF('Funding Allocation Parameters'!$C$5="Other author funding",  MIN(O916*('Funding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6" s="178">
        <f>IF('Funding Allocation Parameters'!$C$5="Basic Library Subsidy", MIN(O916*('Funding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MIN($O916*(VLOOKUP(CONCATENATE($A916, 'Funding Allocation Parameters'!$I$5), 'Library Subsidy Complex'!$C$2:$J$55, 6, FALSE)), VLOOKUP(CONCATENATE($A916, 'Funding Allocation Parameters'!$I$5), 'Library Subsidy Complex'!$C$2:$J$55, 8, FALSE)), 0)))))</f>
        <v>1189</v>
      </c>
      <c r="U916" s="178">
        <f>IF('Funding Allocation Parameters'!$C$5="Basic Library Subsidy", 0, IF('Funding Allocation Parameters'!$C$5="Grant funding", 0, IF('Funding Allocation Parameters'!$C$5="Other author funding",  MIN(O916*('Funding Allocation Parameters'!$E$5), 'Funding Allocation Parameters'!$G$5), IF('Funding Allocation Parameters'!$C$5="Any discretionary funds (grants if available, other if no grants)", MIN(O916*('Funding Allocation Parameters'!$E$5), 'Funding Allocation Parameters'!$G$5), IF('Funding Allocation Parameters'!$C$5="Complex Library Subsidy", 0, 0)))))</f>
        <v>0</v>
      </c>
      <c r="V916" s="177">
        <f t="shared" si="438"/>
        <v>1089.6764150234731</v>
      </c>
      <c r="W916" s="177">
        <f t="shared" si="439"/>
        <v>1089.6764150234731</v>
      </c>
      <c r="X916" s="179">
        <f>IF('Funding Allocation Parameters'!$C$6="Basic Library Subsidy", MIN(V916*'Funding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MIN(V916*VLOOKUP(CONCATENATE($A916, 'Funding Allocation Parameters'!$I$6), 'Library Subsidy Complex'!$C$2:$J$55, 2, FALSE), VLOOKUP(CONCATENATE($A916, 'Funding Allocation Parameters'!$I$6), 'Library Subsidy Complex'!$C$2:$J$55, 4, FALSE)), 0)))))</f>
        <v>0</v>
      </c>
      <c r="Y916" s="179">
        <f>IF('Funding Allocation Parameters'!$C$6="Basic Library Subsidy", 0, IF('Funding Allocation Parameters'!$C$6="Grant funding",MIN(V916*'Funding Allocation Parameters'!$E$6, 'Funding Allocation Parameters'!$G$6), IF('Funding Allocation Parameters'!$C$6="Other author funding", 0, IF('Funding Allocation Parameters'!$C$6="Any discretionary funds (grants if available, other if no grants)", MIN(V916*'Funding Allocation Parameters'!$E$6, 'Funding Allocation Parameters'!$G$6), IF('Funding Allocation Parameters'!$C$6="Complex Library Subsidy", 0, 0)))))</f>
        <v>1089.6764150234731</v>
      </c>
      <c r="Z916" s="179">
        <f>IF('Funding Allocation Parameters'!$C$6="Basic Library Subsidy", 0, IF('Funding Allocation Parameters'!$C$6="Grant funding", 0, IF('Funding Allocation Parameters'!$C$6="Other author funding",  MIN(V916*'Funding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6" s="179">
        <f>IF('Funding Allocation Parameters'!$C$6="Basic Library Subsidy", MIN(W916*'Funding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MIN(W916*VLOOKUP(CONCATENATE($A916, 'Funding Allocation Parameters'!$I$6), 'Library Subsidy Complex'!$C$2:$J$55, 6, FALSE), VLOOKUP(CONCATENATE($A916, 'Funding Allocation Parameters'!$I$6), 'Library Subsidy Complex'!$C$2:$J$55, 8, FALSE)), 0)))))</f>
        <v>0</v>
      </c>
      <c r="AB916" s="179">
        <f>IF('Funding Allocation Parameters'!$C$6="Basic Library Subsidy", 0, IF('Funding Allocation Parameters'!$C$6="Grant funding", 0, IF('Funding Allocation Parameters'!$C$6="Other author funding",  MIN(W916*'Funding Allocation Parameters'!$E$6, 'Funding Allocation Parameters'!$G$6), IF('Funding Allocation Parameters'!$C$6="Any discretionary funds (grants if available, other if no grants)", MIN(W916*'Funding Allocation Parameters'!$E$6, 'Funding Allocation Parameters'!$G$6), IF('Funding Allocation Parameters'!$C$6="Complex Library Subsidy", 0, 0)))))</f>
        <v>1089.6764150234731</v>
      </c>
      <c r="AC916" s="177">
        <f t="shared" si="440"/>
        <v>0</v>
      </c>
      <c r="AD916" s="177">
        <f t="shared" si="441"/>
        <v>0</v>
      </c>
      <c r="AE916" s="180">
        <f>IF('Funding Allocation Parameters'!$C$7="Basic Library Subsidy", MIN(AC916*'Funding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MIN(AC916*VLOOKUP(CONCATENATE($A916, 'Funding Allocation Parameters'!$I$7), 'Library Subsidy Complex'!$C$2:$J$55, 2, FALSE), VLOOKUP(CONCATENATE($A916, 'Funding Allocation Parameters'!$I$7), 'Library Subsidy Complex'!$C$2:$J$55, 4, FALSE)), 0)))))</f>
        <v>0</v>
      </c>
      <c r="AF916" s="180">
        <f>IF('Funding Allocation Parameters'!$C$7="Basic Library Subsidy", 0, IF('Funding Allocation Parameters'!$C$7="Grant funding",MIN(AC916*'Funding Allocation Parameters'!$E$7, 'Funding Allocation Parameters'!$G$7), IF('Funding Allocation Parameters'!$C$7="Other author funding", 0, IF('Funding Allocation Parameters'!$C$7="Any discretionary funds (grants if available, other if no grants)", MIN(AC916*'Funding Allocation Parameters'!$E$7, 'Funding Allocation Parameters'!$G$7), IF('Funding Allocation Parameters'!$C$7="Complex Library Subsidy", 0, 0)))))</f>
        <v>0</v>
      </c>
      <c r="AG916" s="180">
        <f>IF('Funding Allocation Parameters'!$C$7="Basic Library Subsidy", 0, IF('Funding Allocation Parameters'!$C$7="Grant funding", 0, IF('Funding Allocation Parameters'!$C$7="Other author funding",  MIN(AC916*'Funding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6" s="180">
        <f>IF('Funding Allocation Parameters'!$C$7="Basic Library Subsidy", MIN(AD916*'Funding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MIN(AD916*VLOOKUP(CONCATENATE($A916, 'Funding Allocation Parameters'!$I$7), 'Library Subsidy Complex'!$C$2:$J$55, 6, FALSE), VLOOKUP(CONCATENATE($A916, 'Funding Allocation Parameters'!$I$7), 'Library Subsidy Complex'!$C$2:$J$55, 8, FALSE)), 0)))))</f>
        <v>0</v>
      </c>
      <c r="AI916" s="180">
        <f>IF('Funding Allocation Parameters'!$C$7="Basic Library Subsidy", 0, IF('Funding Allocation Parameters'!$C$7="Grant funding", 0, IF('Funding Allocation Parameters'!$C$7="Other author funding",  MIN(AD916*'Funding Allocation Parameters'!$E$7, 'Funding Allocation Parameters'!$G$7), IF('Funding Allocation Parameters'!$C$7="Any discretionary funds (grants if available, other if no grants)", MIN(AD916*'Funding Allocation Parameters'!$E$7, 'Funding Allocation Parameters'!$G$7), IF('Funding Allocation Parameters'!$C$7="Complex Library Subsidy", 0, 0)))))</f>
        <v>0</v>
      </c>
      <c r="AJ916" s="177">
        <f t="shared" si="442"/>
        <v>0</v>
      </c>
      <c r="AK916" s="177">
        <f t="shared" si="443"/>
        <v>0</v>
      </c>
      <c r="AL916" s="181">
        <f>IF('Funding Allocation Parameters'!$C$8="Basic Library Subsidy", MIN(AJ916*'Funding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MIN(AJ916*VLOOKUP(CONCATENATE($A916, 'Funding Allocation Parameters'!$I$8), 'Library Subsidy Complex'!$C$2:$J$55, 2, FALSE), VLOOKUP(CONCATENATE($A916, 'Funding Allocation Parameters'!$I$8), 'Library Subsidy Complex'!$C$2:$J$55, 4, FALSE)), 0)))))</f>
        <v>0</v>
      </c>
      <c r="AM916" s="181">
        <f>IF('Funding Allocation Parameters'!$C$8="Basic Library Subsidy", 0, IF('Funding Allocation Parameters'!$C$8="Grant funding",MIN(AJ916*'Funding Allocation Parameters'!$E$8, 'Funding Allocation Parameters'!$G$8), IF('Funding Allocation Parameters'!$C$8="Other author funding", 0, IF('Funding Allocation Parameters'!$C$8="Any discretionary funds (grants if available, other if no grants)", MIN(AJ916*'Funding Allocation Parameters'!$E$8, 'Funding Allocation Parameters'!$G$8), IF('Funding Allocation Parameters'!$C$8="Complex Library Subsidy", 0, 0)))))</f>
        <v>0</v>
      </c>
      <c r="AN916" s="181">
        <f>IF('Funding Allocation Parameters'!$C$8="Basic Library Subsidy", 0, IF('Funding Allocation Parameters'!$C$8="Grant funding", 0, IF('Funding Allocation Parameters'!$C$8="Other author funding",  MIN(AJ916*'Funding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6" s="181">
        <f>IF('Funding Allocation Parameters'!$C$8="Basic Library Subsidy", MIN(AK916*'Funding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MIN(AK916*VLOOKUP(CONCATENATE($A916, 'Funding Allocation Parameters'!$I$8), 'Library Subsidy Complex'!$C$2:$J$55, 6, FALSE), VLOOKUP(CONCATENATE($A916, 'Funding Allocation Parameters'!$I$8), 'Library Subsidy Complex'!$C$2:$J$55, 8, FALSE)), 0)))))</f>
        <v>0</v>
      </c>
      <c r="AP916" s="181">
        <f>IF('Funding Allocation Parameters'!$C$8="Basic Library Subsidy", 0, IF('Funding Allocation Parameters'!$C$8="Grant funding", 0, IF('Funding Allocation Parameters'!$C$8="Other author funding",  MIN(AK916*'Funding Allocation Parameters'!$E$8, 'Funding Allocation Parameters'!$G$8), IF('Funding Allocation Parameters'!$C$8="Any discretionary funds (grants if available, other if no grants)", MIN(AK916*'Funding Allocation Parameters'!$E$8, 'Funding Allocation Parameters'!$G$8), IF('Funding Allocation Parameters'!$C$8="Complex Library Subsidy", 0, 0)))))</f>
        <v>0</v>
      </c>
      <c r="AQ916" s="177">
        <f t="shared" si="444"/>
        <v>0</v>
      </c>
      <c r="AR916" s="177">
        <f t="shared" si="445"/>
        <v>0</v>
      </c>
      <c r="AS916" s="182">
        <f t="shared" si="446"/>
        <v>1189</v>
      </c>
      <c r="AT916" s="182">
        <f t="shared" si="447"/>
        <v>1089.6764150234731</v>
      </c>
      <c r="AU916" s="182">
        <f t="shared" si="448"/>
        <v>0</v>
      </c>
      <c r="AV916" s="182">
        <f t="shared" si="449"/>
        <v>1189</v>
      </c>
      <c r="AW916" s="182">
        <f t="shared" si="450"/>
        <v>1089.6764150234731</v>
      </c>
      <c r="AX916" s="183">
        <f t="shared" si="451"/>
        <v>1189</v>
      </c>
      <c r="AY916" s="183">
        <f t="shared" si="452"/>
        <v>1089.6764150234731</v>
      </c>
      <c r="AZ916" s="183">
        <f t="shared" si="453"/>
        <v>0</v>
      </c>
      <c r="BA916" s="183">
        <f t="shared" si="454"/>
        <v>0</v>
      </c>
      <c r="BB916" s="183">
        <f t="shared" si="455"/>
        <v>0</v>
      </c>
      <c r="BC916" s="184">
        <f t="shared" si="456"/>
        <v>1189</v>
      </c>
      <c r="BD916" s="184">
        <f t="shared" si="457"/>
        <v>0</v>
      </c>
      <c r="BE916" s="184">
        <f t="shared" si="458"/>
        <v>1089.6764150234731</v>
      </c>
      <c r="BF916" s="184">
        <f t="shared" si="459"/>
        <v>0</v>
      </c>
      <c r="BG916" s="102">
        <f t="shared" si="460"/>
        <v>0</v>
      </c>
      <c r="BH916" s="102">
        <f t="shared" si="461"/>
        <v>0</v>
      </c>
      <c r="BI916" s="102">
        <f t="shared" si="462"/>
        <v>0</v>
      </c>
      <c r="BJ916" s="102">
        <f t="shared" si="463"/>
        <v>1</v>
      </c>
      <c r="BK916" s="102">
        <f t="shared" si="464"/>
        <v>0</v>
      </c>
      <c r="BL916" s="102">
        <f t="shared" si="465"/>
        <v>0</v>
      </c>
      <c r="BN916" s="102"/>
    </row>
    <row r="917" spans="1:66" x14ac:dyDescent="0.25">
      <c r="A917" s="102" t="s">
        <v>23</v>
      </c>
      <c r="B917" s="102" t="s">
        <v>15</v>
      </c>
      <c r="C917" s="102" t="s">
        <v>8</v>
      </c>
      <c r="D917" s="102" t="s">
        <v>27</v>
      </c>
      <c r="E917" s="102" t="s">
        <v>1665</v>
      </c>
      <c r="F917" s="102" t="s">
        <v>1666</v>
      </c>
      <c r="G917" s="102" t="s">
        <v>9</v>
      </c>
      <c r="H917" s="102">
        <v>1</v>
      </c>
      <c r="I917" s="102">
        <v>0</v>
      </c>
      <c r="J917" s="167">
        <f>IFERROR(H917*VLOOKUP(A917, 'Advanced Parameters'!$B$7:$G$20, 6, FALSE)*VLOOKUP(A917, 'Growth Parameters'!$B$6:$H$19, 6, FALSE), 0)</f>
        <v>1</v>
      </c>
      <c r="K917" s="167">
        <f>IFERROR(IF('Advanced Parameters'!$C$5="n",'Raw Data'!I917*VLOOKUP(A917,'Advanced Parameters'!$B$7:$G$20,6,FALSE),J917*VLOOKUP(A917,'Advanced Parameters'!$B$7:$G$20,2,FALSE))*VLOOKUP(A917, 'Growth Parameters'!$B$6:$H$19, 6, FALSE), 0)</f>
        <v>0</v>
      </c>
      <c r="L917" s="167">
        <f t="shared" si="466"/>
        <v>1</v>
      </c>
      <c r="M917" s="168" t="str">
        <f>IFERROR(IF(G917="NA","NA",IF(G917&gt;'APC Parameters'!$K$6+VLOOKUP('Raw Data'!A917, 'APC Parameters'!$H$7:$L$20, 4, FALSE), 'APC Parameters'!$L$6+VLOOKUP('Raw Data'!A917, 'APC Parameters'!$H$7:$L$20, 5, FALSE), G917*('APC Parameters'!$J$6+VLOOKUP('Raw Data'!A917, 'APC Parameters'!$H$7:$L$20, 3, FALSE))+'APC Parameters'!$I$6+VLOOKUP('Raw Data'!A917, 'APC Parameters'!$H$7:$L$20, 2, FALSE))), 0)</f>
        <v>NA</v>
      </c>
      <c r="N917" s="168" t="str">
        <f t="shared" si="436"/>
        <v>NA</v>
      </c>
      <c r="O917" s="168">
        <f>IFERROR(IF(M917="NA",VLOOKUP(D917,'Internal Calculations'!$B$10:$C$11,2,FALSE), M917)*VLOOKUP(A917, 'Growth Parameters'!$B$6:$H$19, 7, FALSE), 0)</f>
        <v>2278.6764150234731</v>
      </c>
      <c r="P917" s="177">
        <f t="shared" si="437"/>
        <v>2278.6764150234731</v>
      </c>
      <c r="Q917" s="178">
        <f>IF('Funding Allocation Parameters'!$C$5="Basic Library Subsidy", MIN(O917*('Funding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MIN($O917*(VLOOKUP(CONCATENATE($A917, 'Funding Allocation Parameters'!$I$5), 'Library Subsidy Complex'!$C$2:$J$55, 2, FALSE)), VLOOKUP(CONCATENATE($A917, 'Funding Allocation Parameters'!$I$5), 'Library Subsidy Complex'!$C$2:$J$55, 4, FALSE)), 0)))))</f>
        <v>1189</v>
      </c>
      <c r="R917" s="178">
        <f>IF('Funding Allocation Parameters'!$C$5="Basic Library Subsidy", 0, IF('Funding Allocation Parameters'!$C$5="Grant funding",MIN(O917*('Funding Allocation Parameters'!$E$5), 'Funding Allocation Parameters'!$G$5), IF('Funding Allocation Parameters'!$C$5="Other author funding", 0, IF('Funding Allocation Parameters'!$C$5="Any discretionary funds (grants if available, other if no grants)", MIN(O917*('Funding Allocation Parameters'!$E$5), 'Funding Allocation Parameters'!$G$5), IF('Funding Allocation Parameters'!$C$5="Complex Library Subsidy", 0, 0)))))</f>
        <v>0</v>
      </c>
      <c r="S917" s="178">
        <f>IF('Funding Allocation Parameters'!$C$5="Basic Library Subsidy", 0, IF('Funding Allocation Parameters'!$C$5="Grant funding", 0, IF('Funding Allocation Parameters'!$C$5="Other author funding",  MIN(O917*('Funding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7" s="178">
        <f>IF('Funding Allocation Parameters'!$C$5="Basic Library Subsidy", MIN(O917*('Funding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MIN($O917*(VLOOKUP(CONCATENATE($A917, 'Funding Allocation Parameters'!$I$5), 'Library Subsidy Complex'!$C$2:$J$55, 6, FALSE)), VLOOKUP(CONCATENATE($A917, 'Funding Allocation Parameters'!$I$5), 'Library Subsidy Complex'!$C$2:$J$55, 8, FALSE)), 0)))))</f>
        <v>1189</v>
      </c>
      <c r="U917" s="178">
        <f>IF('Funding Allocation Parameters'!$C$5="Basic Library Subsidy", 0, IF('Funding Allocation Parameters'!$C$5="Grant funding", 0, IF('Funding Allocation Parameters'!$C$5="Other author funding",  MIN(O917*('Funding Allocation Parameters'!$E$5), 'Funding Allocation Parameters'!$G$5), IF('Funding Allocation Parameters'!$C$5="Any discretionary funds (grants if available, other if no grants)", MIN(O917*('Funding Allocation Parameters'!$E$5), 'Funding Allocation Parameters'!$G$5), IF('Funding Allocation Parameters'!$C$5="Complex Library Subsidy", 0, 0)))))</f>
        <v>0</v>
      </c>
      <c r="V917" s="177">
        <f t="shared" si="438"/>
        <v>1089.6764150234731</v>
      </c>
      <c r="W917" s="177">
        <f t="shared" si="439"/>
        <v>1089.6764150234731</v>
      </c>
      <c r="X917" s="179">
        <f>IF('Funding Allocation Parameters'!$C$6="Basic Library Subsidy", MIN(V917*'Funding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MIN(V917*VLOOKUP(CONCATENATE($A917, 'Funding Allocation Parameters'!$I$6), 'Library Subsidy Complex'!$C$2:$J$55, 2, FALSE), VLOOKUP(CONCATENATE($A917, 'Funding Allocation Parameters'!$I$6), 'Library Subsidy Complex'!$C$2:$J$55, 4, FALSE)), 0)))))</f>
        <v>0</v>
      </c>
      <c r="Y917" s="179">
        <f>IF('Funding Allocation Parameters'!$C$6="Basic Library Subsidy", 0, IF('Funding Allocation Parameters'!$C$6="Grant funding",MIN(V917*'Funding Allocation Parameters'!$E$6, 'Funding Allocation Parameters'!$G$6), IF('Funding Allocation Parameters'!$C$6="Other author funding", 0, IF('Funding Allocation Parameters'!$C$6="Any discretionary funds (grants if available, other if no grants)", MIN(V917*'Funding Allocation Parameters'!$E$6, 'Funding Allocation Parameters'!$G$6), IF('Funding Allocation Parameters'!$C$6="Complex Library Subsidy", 0, 0)))))</f>
        <v>1089.6764150234731</v>
      </c>
      <c r="Z917" s="179">
        <f>IF('Funding Allocation Parameters'!$C$6="Basic Library Subsidy", 0, IF('Funding Allocation Parameters'!$C$6="Grant funding", 0, IF('Funding Allocation Parameters'!$C$6="Other author funding",  MIN(V917*'Funding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7" s="179">
        <f>IF('Funding Allocation Parameters'!$C$6="Basic Library Subsidy", MIN(W917*'Funding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MIN(W917*VLOOKUP(CONCATENATE($A917, 'Funding Allocation Parameters'!$I$6), 'Library Subsidy Complex'!$C$2:$J$55, 6, FALSE), VLOOKUP(CONCATENATE($A917, 'Funding Allocation Parameters'!$I$6), 'Library Subsidy Complex'!$C$2:$J$55, 8, FALSE)), 0)))))</f>
        <v>0</v>
      </c>
      <c r="AB917" s="179">
        <f>IF('Funding Allocation Parameters'!$C$6="Basic Library Subsidy", 0, IF('Funding Allocation Parameters'!$C$6="Grant funding", 0, IF('Funding Allocation Parameters'!$C$6="Other author funding",  MIN(W917*'Funding Allocation Parameters'!$E$6, 'Funding Allocation Parameters'!$G$6), IF('Funding Allocation Parameters'!$C$6="Any discretionary funds (grants if available, other if no grants)", MIN(W917*'Funding Allocation Parameters'!$E$6, 'Funding Allocation Parameters'!$G$6), IF('Funding Allocation Parameters'!$C$6="Complex Library Subsidy", 0, 0)))))</f>
        <v>1089.6764150234731</v>
      </c>
      <c r="AC917" s="177">
        <f t="shared" si="440"/>
        <v>0</v>
      </c>
      <c r="AD917" s="177">
        <f t="shared" si="441"/>
        <v>0</v>
      </c>
      <c r="AE917" s="180">
        <f>IF('Funding Allocation Parameters'!$C$7="Basic Library Subsidy", MIN(AC917*'Funding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MIN(AC917*VLOOKUP(CONCATENATE($A917, 'Funding Allocation Parameters'!$I$7), 'Library Subsidy Complex'!$C$2:$J$55, 2, FALSE), VLOOKUP(CONCATENATE($A917, 'Funding Allocation Parameters'!$I$7), 'Library Subsidy Complex'!$C$2:$J$55, 4, FALSE)), 0)))))</f>
        <v>0</v>
      </c>
      <c r="AF917" s="180">
        <f>IF('Funding Allocation Parameters'!$C$7="Basic Library Subsidy", 0, IF('Funding Allocation Parameters'!$C$7="Grant funding",MIN(AC917*'Funding Allocation Parameters'!$E$7, 'Funding Allocation Parameters'!$G$7), IF('Funding Allocation Parameters'!$C$7="Other author funding", 0, IF('Funding Allocation Parameters'!$C$7="Any discretionary funds (grants if available, other if no grants)", MIN(AC917*'Funding Allocation Parameters'!$E$7, 'Funding Allocation Parameters'!$G$7), IF('Funding Allocation Parameters'!$C$7="Complex Library Subsidy", 0, 0)))))</f>
        <v>0</v>
      </c>
      <c r="AG917" s="180">
        <f>IF('Funding Allocation Parameters'!$C$7="Basic Library Subsidy", 0, IF('Funding Allocation Parameters'!$C$7="Grant funding", 0, IF('Funding Allocation Parameters'!$C$7="Other author funding",  MIN(AC917*'Funding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7" s="180">
        <f>IF('Funding Allocation Parameters'!$C$7="Basic Library Subsidy", MIN(AD917*'Funding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MIN(AD917*VLOOKUP(CONCATENATE($A917, 'Funding Allocation Parameters'!$I$7), 'Library Subsidy Complex'!$C$2:$J$55, 6, FALSE), VLOOKUP(CONCATENATE($A917, 'Funding Allocation Parameters'!$I$7), 'Library Subsidy Complex'!$C$2:$J$55, 8, FALSE)), 0)))))</f>
        <v>0</v>
      </c>
      <c r="AI917" s="180">
        <f>IF('Funding Allocation Parameters'!$C$7="Basic Library Subsidy", 0, IF('Funding Allocation Parameters'!$C$7="Grant funding", 0, IF('Funding Allocation Parameters'!$C$7="Other author funding",  MIN(AD917*'Funding Allocation Parameters'!$E$7, 'Funding Allocation Parameters'!$G$7), IF('Funding Allocation Parameters'!$C$7="Any discretionary funds (grants if available, other if no grants)", MIN(AD917*'Funding Allocation Parameters'!$E$7, 'Funding Allocation Parameters'!$G$7), IF('Funding Allocation Parameters'!$C$7="Complex Library Subsidy", 0, 0)))))</f>
        <v>0</v>
      </c>
      <c r="AJ917" s="177">
        <f t="shared" si="442"/>
        <v>0</v>
      </c>
      <c r="AK917" s="177">
        <f t="shared" si="443"/>
        <v>0</v>
      </c>
      <c r="AL917" s="181">
        <f>IF('Funding Allocation Parameters'!$C$8="Basic Library Subsidy", MIN(AJ917*'Funding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MIN(AJ917*VLOOKUP(CONCATENATE($A917, 'Funding Allocation Parameters'!$I$8), 'Library Subsidy Complex'!$C$2:$J$55, 2, FALSE), VLOOKUP(CONCATENATE($A917, 'Funding Allocation Parameters'!$I$8), 'Library Subsidy Complex'!$C$2:$J$55, 4, FALSE)), 0)))))</f>
        <v>0</v>
      </c>
      <c r="AM917" s="181">
        <f>IF('Funding Allocation Parameters'!$C$8="Basic Library Subsidy", 0, IF('Funding Allocation Parameters'!$C$8="Grant funding",MIN(AJ917*'Funding Allocation Parameters'!$E$8, 'Funding Allocation Parameters'!$G$8), IF('Funding Allocation Parameters'!$C$8="Other author funding", 0, IF('Funding Allocation Parameters'!$C$8="Any discretionary funds (grants if available, other if no grants)", MIN(AJ917*'Funding Allocation Parameters'!$E$8, 'Funding Allocation Parameters'!$G$8), IF('Funding Allocation Parameters'!$C$8="Complex Library Subsidy", 0, 0)))))</f>
        <v>0</v>
      </c>
      <c r="AN917" s="181">
        <f>IF('Funding Allocation Parameters'!$C$8="Basic Library Subsidy", 0, IF('Funding Allocation Parameters'!$C$8="Grant funding", 0, IF('Funding Allocation Parameters'!$C$8="Other author funding",  MIN(AJ917*'Funding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7" s="181">
        <f>IF('Funding Allocation Parameters'!$C$8="Basic Library Subsidy", MIN(AK917*'Funding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MIN(AK917*VLOOKUP(CONCATENATE($A917, 'Funding Allocation Parameters'!$I$8), 'Library Subsidy Complex'!$C$2:$J$55, 6, FALSE), VLOOKUP(CONCATENATE($A917, 'Funding Allocation Parameters'!$I$8), 'Library Subsidy Complex'!$C$2:$J$55, 8, FALSE)), 0)))))</f>
        <v>0</v>
      </c>
      <c r="AP917" s="181">
        <f>IF('Funding Allocation Parameters'!$C$8="Basic Library Subsidy", 0, IF('Funding Allocation Parameters'!$C$8="Grant funding", 0, IF('Funding Allocation Parameters'!$C$8="Other author funding",  MIN(AK917*'Funding Allocation Parameters'!$E$8, 'Funding Allocation Parameters'!$G$8), IF('Funding Allocation Parameters'!$C$8="Any discretionary funds (grants if available, other if no grants)", MIN(AK917*'Funding Allocation Parameters'!$E$8, 'Funding Allocation Parameters'!$G$8), IF('Funding Allocation Parameters'!$C$8="Complex Library Subsidy", 0, 0)))))</f>
        <v>0</v>
      </c>
      <c r="AQ917" s="177">
        <f t="shared" si="444"/>
        <v>0</v>
      </c>
      <c r="AR917" s="177">
        <f t="shared" si="445"/>
        <v>0</v>
      </c>
      <c r="AS917" s="182">
        <f t="shared" si="446"/>
        <v>1189</v>
      </c>
      <c r="AT917" s="182">
        <f t="shared" si="447"/>
        <v>1089.6764150234731</v>
      </c>
      <c r="AU917" s="182">
        <f t="shared" si="448"/>
        <v>0</v>
      </c>
      <c r="AV917" s="182">
        <f t="shared" si="449"/>
        <v>1189</v>
      </c>
      <c r="AW917" s="182">
        <f t="shared" si="450"/>
        <v>1089.6764150234731</v>
      </c>
      <c r="AX917" s="183">
        <f t="shared" si="451"/>
        <v>0</v>
      </c>
      <c r="AY917" s="183">
        <f t="shared" si="452"/>
        <v>0</v>
      </c>
      <c r="AZ917" s="183">
        <f t="shared" si="453"/>
        <v>0</v>
      </c>
      <c r="BA917" s="183">
        <f t="shared" si="454"/>
        <v>1189</v>
      </c>
      <c r="BB917" s="183">
        <f t="shared" si="455"/>
        <v>1089.6764150234731</v>
      </c>
      <c r="BC917" s="184">
        <f t="shared" si="456"/>
        <v>1189</v>
      </c>
      <c r="BD917" s="184">
        <f t="shared" si="457"/>
        <v>0</v>
      </c>
      <c r="BE917" s="184">
        <f t="shared" si="458"/>
        <v>0</v>
      </c>
      <c r="BF917" s="184">
        <f t="shared" si="459"/>
        <v>1089.6764150234731</v>
      </c>
      <c r="BG917" s="102">
        <f t="shared" si="460"/>
        <v>0</v>
      </c>
      <c r="BH917" s="102">
        <f t="shared" si="461"/>
        <v>0</v>
      </c>
      <c r="BI917" s="102">
        <f t="shared" si="462"/>
        <v>0</v>
      </c>
      <c r="BJ917" s="102">
        <f t="shared" si="463"/>
        <v>0</v>
      </c>
      <c r="BK917" s="102">
        <f t="shared" si="464"/>
        <v>1</v>
      </c>
      <c r="BL917" s="102">
        <f t="shared" si="465"/>
        <v>0</v>
      </c>
      <c r="BN917" s="102"/>
    </row>
    <row r="918" spans="1:66" x14ac:dyDescent="0.25">
      <c r="A918" s="102" t="s">
        <v>26</v>
      </c>
      <c r="B918" s="102" t="s">
        <v>12</v>
      </c>
      <c r="C918" s="102" t="s">
        <v>8</v>
      </c>
      <c r="D918" s="102" t="s">
        <v>27</v>
      </c>
      <c r="E918" s="102" t="s">
        <v>955</v>
      </c>
      <c r="F918" s="102" t="s">
        <v>1667</v>
      </c>
      <c r="G918" s="102">
        <v>1.4590000000000001</v>
      </c>
      <c r="H918" s="102">
        <v>1</v>
      </c>
      <c r="I918" s="102">
        <v>0.41699999999999998</v>
      </c>
      <c r="J918" s="167">
        <f>IFERROR(H918*VLOOKUP(A918, 'Advanced Parameters'!$B$7:$G$20, 6, FALSE)*VLOOKUP(A918, 'Growth Parameters'!$B$6:$H$19, 6, FALSE), 0)</f>
        <v>1</v>
      </c>
      <c r="K918" s="167">
        <f>IFERROR(IF('Advanced Parameters'!$C$5="n",'Raw Data'!I918*VLOOKUP(A918,'Advanced Parameters'!$B$7:$G$20,6,FALSE),J918*VLOOKUP(A918,'Advanced Parameters'!$B$7:$G$20,2,FALSE))*VLOOKUP(A918, 'Growth Parameters'!$B$6:$H$19, 6, FALSE), 0)</f>
        <v>0.41699999999999998</v>
      </c>
      <c r="L918" s="167">
        <f t="shared" si="466"/>
        <v>0.58299999999999996</v>
      </c>
      <c r="M918" s="168">
        <f>IFERROR(IF(G918="NA","NA",IF(G918&gt;'APC Parameters'!$K$6+VLOOKUP('Raw Data'!A918, 'APC Parameters'!$H$7:$L$20, 4, FALSE), 'APC Parameters'!$L$6+VLOOKUP('Raw Data'!A918, 'APC Parameters'!$H$7:$L$20, 5, FALSE), G918*('APC Parameters'!$J$6+VLOOKUP('Raw Data'!A918, 'APC Parameters'!$H$7:$L$20, 3, FALSE))+'APC Parameters'!$I$6+VLOOKUP('Raw Data'!A918, 'APC Parameters'!$H$7:$L$20, 2, FALSE))), 0)</f>
        <v>2182.6945999999998</v>
      </c>
      <c r="N918" s="168">
        <f t="shared" si="436"/>
        <v>2182.6945999999998</v>
      </c>
      <c r="O918" s="168">
        <f>IFERROR(IF(M918="NA",VLOOKUP(D918,'Internal Calculations'!$B$10:$C$11,2,FALSE), M918)*VLOOKUP(A918, 'Growth Parameters'!$B$6:$H$19, 7, FALSE), 0)</f>
        <v>2182.6945999999998</v>
      </c>
      <c r="P918" s="177">
        <f t="shared" si="437"/>
        <v>2182.6945999999998</v>
      </c>
      <c r="Q918" s="178">
        <f>IF('Funding Allocation Parameters'!$C$5="Basic Library Subsidy", MIN(O918*('Funding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MIN($O918*(VLOOKUP(CONCATENATE($A918, 'Funding Allocation Parameters'!$I$5), 'Library Subsidy Complex'!$C$2:$J$55, 2, FALSE)), VLOOKUP(CONCATENATE($A918, 'Funding Allocation Parameters'!$I$5), 'Library Subsidy Complex'!$C$2:$J$55, 4, FALSE)), 0)))))</f>
        <v>1189</v>
      </c>
      <c r="R918" s="178">
        <f>IF('Funding Allocation Parameters'!$C$5="Basic Library Subsidy", 0, IF('Funding Allocation Parameters'!$C$5="Grant funding",MIN(O918*('Funding Allocation Parameters'!$E$5), 'Funding Allocation Parameters'!$G$5), IF('Funding Allocation Parameters'!$C$5="Other author funding", 0, IF('Funding Allocation Parameters'!$C$5="Any discretionary funds (grants if available, other if no grants)", MIN(O918*('Funding Allocation Parameters'!$E$5), 'Funding Allocation Parameters'!$G$5), IF('Funding Allocation Parameters'!$C$5="Complex Library Subsidy", 0, 0)))))</f>
        <v>0</v>
      </c>
      <c r="S918" s="178">
        <f>IF('Funding Allocation Parameters'!$C$5="Basic Library Subsidy", 0, IF('Funding Allocation Parameters'!$C$5="Grant funding", 0, IF('Funding Allocation Parameters'!$C$5="Other author funding",  MIN(O918*('Funding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8" s="178">
        <f>IF('Funding Allocation Parameters'!$C$5="Basic Library Subsidy", MIN(O918*('Funding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MIN($O918*(VLOOKUP(CONCATENATE($A918, 'Funding Allocation Parameters'!$I$5), 'Library Subsidy Complex'!$C$2:$J$55, 6, FALSE)), VLOOKUP(CONCATENATE($A918, 'Funding Allocation Parameters'!$I$5), 'Library Subsidy Complex'!$C$2:$J$55, 8, FALSE)), 0)))))</f>
        <v>1189</v>
      </c>
      <c r="U918" s="178">
        <f>IF('Funding Allocation Parameters'!$C$5="Basic Library Subsidy", 0, IF('Funding Allocation Parameters'!$C$5="Grant funding", 0, IF('Funding Allocation Parameters'!$C$5="Other author funding",  MIN(O918*('Funding Allocation Parameters'!$E$5), 'Funding Allocation Parameters'!$G$5), IF('Funding Allocation Parameters'!$C$5="Any discretionary funds (grants if available, other if no grants)", MIN(O918*('Funding Allocation Parameters'!$E$5), 'Funding Allocation Parameters'!$G$5), IF('Funding Allocation Parameters'!$C$5="Complex Library Subsidy", 0, 0)))))</f>
        <v>0</v>
      </c>
      <c r="V918" s="177">
        <f t="shared" si="438"/>
        <v>993.69459999999981</v>
      </c>
      <c r="W918" s="177">
        <f t="shared" si="439"/>
        <v>993.69459999999981</v>
      </c>
      <c r="X918" s="179">
        <f>IF('Funding Allocation Parameters'!$C$6="Basic Library Subsidy", MIN(V918*'Funding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MIN(V918*VLOOKUP(CONCATENATE($A918, 'Funding Allocation Parameters'!$I$6), 'Library Subsidy Complex'!$C$2:$J$55, 2, FALSE), VLOOKUP(CONCATENATE($A918, 'Funding Allocation Parameters'!$I$6), 'Library Subsidy Complex'!$C$2:$J$55, 4, FALSE)), 0)))))</f>
        <v>0</v>
      </c>
      <c r="Y918" s="179">
        <f>IF('Funding Allocation Parameters'!$C$6="Basic Library Subsidy", 0, IF('Funding Allocation Parameters'!$C$6="Grant funding",MIN(V918*'Funding Allocation Parameters'!$E$6, 'Funding Allocation Parameters'!$G$6), IF('Funding Allocation Parameters'!$C$6="Other author funding", 0, IF('Funding Allocation Parameters'!$C$6="Any discretionary funds (grants if available, other if no grants)", MIN(V918*'Funding Allocation Parameters'!$E$6, 'Funding Allocation Parameters'!$G$6), IF('Funding Allocation Parameters'!$C$6="Complex Library Subsidy", 0, 0)))))</f>
        <v>993.69459999999981</v>
      </c>
      <c r="Z918" s="179">
        <f>IF('Funding Allocation Parameters'!$C$6="Basic Library Subsidy", 0, IF('Funding Allocation Parameters'!$C$6="Grant funding", 0, IF('Funding Allocation Parameters'!$C$6="Other author funding",  MIN(V918*'Funding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8" s="179">
        <f>IF('Funding Allocation Parameters'!$C$6="Basic Library Subsidy", MIN(W918*'Funding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MIN(W918*VLOOKUP(CONCATENATE($A918, 'Funding Allocation Parameters'!$I$6), 'Library Subsidy Complex'!$C$2:$J$55, 6, FALSE), VLOOKUP(CONCATENATE($A918, 'Funding Allocation Parameters'!$I$6), 'Library Subsidy Complex'!$C$2:$J$55, 8, FALSE)), 0)))))</f>
        <v>0</v>
      </c>
      <c r="AB918" s="179">
        <f>IF('Funding Allocation Parameters'!$C$6="Basic Library Subsidy", 0, IF('Funding Allocation Parameters'!$C$6="Grant funding", 0, IF('Funding Allocation Parameters'!$C$6="Other author funding",  MIN(W918*'Funding Allocation Parameters'!$E$6, 'Funding Allocation Parameters'!$G$6), IF('Funding Allocation Parameters'!$C$6="Any discretionary funds (grants if available, other if no grants)", MIN(W918*'Funding Allocation Parameters'!$E$6, 'Funding Allocation Parameters'!$G$6), IF('Funding Allocation Parameters'!$C$6="Complex Library Subsidy", 0, 0)))))</f>
        <v>993.69459999999981</v>
      </c>
      <c r="AC918" s="177">
        <f t="shared" si="440"/>
        <v>0</v>
      </c>
      <c r="AD918" s="177">
        <f t="shared" si="441"/>
        <v>0</v>
      </c>
      <c r="AE918" s="180">
        <f>IF('Funding Allocation Parameters'!$C$7="Basic Library Subsidy", MIN(AC918*'Funding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MIN(AC918*VLOOKUP(CONCATENATE($A918, 'Funding Allocation Parameters'!$I$7), 'Library Subsidy Complex'!$C$2:$J$55, 2, FALSE), VLOOKUP(CONCATENATE($A918, 'Funding Allocation Parameters'!$I$7), 'Library Subsidy Complex'!$C$2:$J$55, 4, FALSE)), 0)))))</f>
        <v>0</v>
      </c>
      <c r="AF918" s="180">
        <f>IF('Funding Allocation Parameters'!$C$7="Basic Library Subsidy", 0, IF('Funding Allocation Parameters'!$C$7="Grant funding",MIN(AC918*'Funding Allocation Parameters'!$E$7, 'Funding Allocation Parameters'!$G$7), IF('Funding Allocation Parameters'!$C$7="Other author funding", 0, IF('Funding Allocation Parameters'!$C$7="Any discretionary funds (grants if available, other if no grants)", MIN(AC918*'Funding Allocation Parameters'!$E$7, 'Funding Allocation Parameters'!$G$7), IF('Funding Allocation Parameters'!$C$7="Complex Library Subsidy", 0, 0)))))</f>
        <v>0</v>
      </c>
      <c r="AG918" s="180">
        <f>IF('Funding Allocation Parameters'!$C$7="Basic Library Subsidy", 0, IF('Funding Allocation Parameters'!$C$7="Grant funding", 0, IF('Funding Allocation Parameters'!$C$7="Other author funding",  MIN(AC918*'Funding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8" s="180">
        <f>IF('Funding Allocation Parameters'!$C$7="Basic Library Subsidy", MIN(AD918*'Funding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MIN(AD918*VLOOKUP(CONCATENATE($A918, 'Funding Allocation Parameters'!$I$7), 'Library Subsidy Complex'!$C$2:$J$55, 6, FALSE), VLOOKUP(CONCATENATE($A918, 'Funding Allocation Parameters'!$I$7), 'Library Subsidy Complex'!$C$2:$J$55, 8, FALSE)), 0)))))</f>
        <v>0</v>
      </c>
      <c r="AI918" s="180">
        <f>IF('Funding Allocation Parameters'!$C$7="Basic Library Subsidy", 0, IF('Funding Allocation Parameters'!$C$7="Grant funding", 0, IF('Funding Allocation Parameters'!$C$7="Other author funding",  MIN(AD918*'Funding Allocation Parameters'!$E$7, 'Funding Allocation Parameters'!$G$7), IF('Funding Allocation Parameters'!$C$7="Any discretionary funds (grants if available, other if no grants)", MIN(AD918*'Funding Allocation Parameters'!$E$7, 'Funding Allocation Parameters'!$G$7), IF('Funding Allocation Parameters'!$C$7="Complex Library Subsidy", 0, 0)))))</f>
        <v>0</v>
      </c>
      <c r="AJ918" s="177">
        <f t="shared" si="442"/>
        <v>0</v>
      </c>
      <c r="AK918" s="177">
        <f t="shared" si="443"/>
        <v>0</v>
      </c>
      <c r="AL918" s="181">
        <f>IF('Funding Allocation Parameters'!$C$8="Basic Library Subsidy", MIN(AJ918*'Funding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MIN(AJ918*VLOOKUP(CONCATENATE($A918, 'Funding Allocation Parameters'!$I$8), 'Library Subsidy Complex'!$C$2:$J$55, 2, FALSE), VLOOKUP(CONCATENATE($A918, 'Funding Allocation Parameters'!$I$8), 'Library Subsidy Complex'!$C$2:$J$55, 4, FALSE)), 0)))))</f>
        <v>0</v>
      </c>
      <c r="AM918" s="181">
        <f>IF('Funding Allocation Parameters'!$C$8="Basic Library Subsidy", 0, IF('Funding Allocation Parameters'!$C$8="Grant funding",MIN(AJ918*'Funding Allocation Parameters'!$E$8, 'Funding Allocation Parameters'!$G$8), IF('Funding Allocation Parameters'!$C$8="Other author funding", 0, IF('Funding Allocation Parameters'!$C$8="Any discretionary funds (grants if available, other if no grants)", MIN(AJ918*'Funding Allocation Parameters'!$E$8, 'Funding Allocation Parameters'!$G$8), IF('Funding Allocation Parameters'!$C$8="Complex Library Subsidy", 0, 0)))))</f>
        <v>0</v>
      </c>
      <c r="AN918" s="181">
        <f>IF('Funding Allocation Parameters'!$C$8="Basic Library Subsidy", 0, IF('Funding Allocation Parameters'!$C$8="Grant funding", 0, IF('Funding Allocation Parameters'!$C$8="Other author funding",  MIN(AJ918*'Funding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8" s="181">
        <f>IF('Funding Allocation Parameters'!$C$8="Basic Library Subsidy", MIN(AK918*'Funding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MIN(AK918*VLOOKUP(CONCATENATE($A918, 'Funding Allocation Parameters'!$I$8), 'Library Subsidy Complex'!$C$2:$J$55, 6, FALSE), VLOOKUP(CONCATENATE($A918, 'Funding Allocation Parameters'!$I$8), 'Library Subsidy Complex'!$C$2:$J$55, 8, FALSE)), 0)))))</f>
        <v>0</v>
      </c>
      <c r="AP918" s="181">
        <f>IF('Funding Allocation Parameters'!$C$8="Basic Library Subsidy", 0, IF('Funding Allocation Parameters'!$C$8="Grant funding", 0, IF('Funding Allocation Parameters'!$C$8="Other author funding",  MIN(AK918*'Funding Allocation Parameters'!$E$8, 'Funding Allocation Parameters'!$G$8), IF('Funding Allocation Parameters'!$C$8="Any discretionary funds (grants if available, other if no grants)", MIN(AK918*'Funding Allocation Parameters'!$E$8, 'Funding Allocation Parameters'!$G$8), IF('Funding Allocation Parameters'!$C$8="Complex Library Subsidy", 0, 0)))))</f>
        <v>0</v>
      </c>
      <c r="AQ918" s="177">
        <f t="shared" si="444"/>
        <v>0</v>
      </c>
      <c r="AR918" s="177">
        <f t="shared" si="445"/>
        <v>0</v>
      </c>
      <c r="AS918" s="182">
        <f t="shared" si="446"/>
        <v>1189</v>
      </c>
      <c r="AT918" s="182">
        <f t="shared" si="447"/>
        <v>993.69459999999981</v>
      </c>
      <c r="AU918" s="182">
        <f t="shared" si="448"/>
        <v>0</v>
      </c>
      <c r="AV918" s="182">
        <f t="shared" si="449"/>
        <v>1189</v>
      </c>
      <c r="AW918" s="182">
        <f t="shared" si="450"/>
        <v>993.69459999999981</v>
      </c>
      <c r="AX918" s="183">
        <f t="shared" si="451"/>
        <v>495.81299999999999</v>
      </c>
      <c r="AY918" s="183">
        <f t="shared" si="452"/>
        <v>414.37064819999989</v>
      </c>
      <c r="AZ918" s="183">
        <f t="shared" si="453"/>
        <v>0</v>
      </c>
      <c r="BA918" s="183">
        <f t="shared" si="454"/>
        <v>693.18700000000001</v>
      </c>
      <c r="BB918" s="183">
        <f t="shared" si="455"/>
        <v>579.3239517999998</v>
      </c>
      <c r="BC918" s="184">
        <f t="shared" si="456"/>
        <v>1189</v>
      </c>
      <c r="BD918" s="184">
        <f t="shared" si="457"/>
        <v>0</v>
      </c>
      <c r="BE918" s="184">
        <f t="shared" si="458"/>
        <v>414.37064819999989</v>
      </c>
      <c r="BF918" s="184">
        <f t="shared" si="459"/>
        <v>579.3239517999998</v>
      </c>
      <c r="BG918" s="102">
        <f t="shared" si="460"/>
        <v>0</v>
      </c>
      <c r="BH918" s="102">
        <f t="shared" si="461"/>
        <v>0</v>
      </c>
      <c r="BI918" s="102">
        <f t="shared" si="462"/>
        <v>0</v>
      </c>
      <c r="BJ918" s="102">
        <f t="shared" si="463"/>
        <v>0.41699999999999998</v>
      </c>
      <c r="BK918" s="102">
        <f t="shared" si="464"/>
        <v>0.58299999999999996</v>
      </c>
      <c r="BL918" s="102">
        <f t="shared" si="465"/>
        <v>0</v>
      </c>
      <c r="BN918" s="102"/>
    </row>
    <row r="919" spans="1:66" x14ac:dyDescent="0.25">
      <c r="A919" s="102" t="s">
        <v>23</v>
      </c>
      <c r="B919" s="102" t="s">
        <v>15</v>
      </c>
      <c r="C919" s="102" t="s">
        <v>8</v>
      </c>
      <c r="D919" s="102" t="s">
        <v>27</v>
      </c>
      <c r="E919" s="102" t="s">
        <v>1668</v>
      </c>
      <c r="F919" s="102" t="s">
        <v>1669</v>
      </c>
      <c r="G919" s="102" t="s">
        <v>9</v>
      </c>
      <c r="H919" s="102">
        <v>1</v>
      </c>
      <c r="I919" s="102">
        <v>0</v>
      </c>
      <c r="J919" s="167">
        <f>IFERROR(H919*VLOOKUP(A919, 'Advanced Parameters'!$B$7:$G$20, 6, FALSE)*VLOOKUP(A919, 'Growth Parameters'!$B$6:$H$19, 6, FALSE), 0)</f>
        <v>1</v>
      </c>
      <c r="K919" s="167">
        <f>IFERROR(IF('Advanced Parameters'!$C$5="n",'Raw Data'!I919*VLOOKUP(A919,'Advanced Parameters'!$B$7:$G$20,6,FALSE),J919*VLOOKUP(A919,'Advanced Parameters'!$B$7:$G$20,2,FALSE))*VLOOKUP(A919, 'Growth Parameters'!$B$6:$H$19, 6, FALSE), 0)</f>
        <v>0</v>
      </c>
      <c r="L919" s="167">
        <f t="shared" si="466"/>
        <v>1</v>
      </c>
      <c r="M919" s="168" t="str">
        <f>IFERROR(IF(G919="NA","NA",IF(G919&gt;'APC Parameters'!$K$6+VLOOKUP('Raw Data'!A919, 'APC Parameters'!$H$7:$L$20, 4, FALSE), 'APC Parameters'!$L$6+VLOOKUP('Raw Data'!A919, 'APC Parameters'!$H$7:$L$20, 5, FALSE), G919*('APC Parameters'!$J$6+VLOOKUP('Raw Data'!A919, 'APC Parameters'!$H$7:$L$20, 3, FALSE))+'APC Parameters'!$I$6+VLOOKUP('Raw Data'!A919, 'APC Parameters'!$H$7:$L$20, 2, FALSE))), 0)</f>
        <v>NA</v>
      </c>
      <c r="N919" s="168" t="str">
        <f t="shared" si="436"/>
        <v>NA</v>
      </c>
      <c r="O919" s="168">
        <f>IFERROR(IF(M919="NA",VLOOKUP(D919,'Internal Calculations'!$B$10:$C$11,2,FALSE), M919)*VLOOKUP(A919, 'Growth Parameters'!$B$6:$H$19, 7, FALSE), 0)</f>
        <v>2278.6764150234731</v>
      </c>
      <c r="P919" s="177">
        <f t="shared" si="437"/>
        <v>2278.6764150234731</v>
      </c>
      <c r="Q919" s="178">
        <f>IF('Funding Allocation Parameters'!$C$5="Basic Library Subsidy", MIN(O919*('Funding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MIN($O919*(VLOOKUP(CONCATENATE($A919, 'Funding Allocation Parameters'!$I$5), 'Library Subsidy Complex'!$C$2:$J$55, 2, FALSE)), VLOOKUP(CONCATENATE($A919, 'Funding Allocation Parameters'!$I$5), 'Library Subsidy Complex'!$C$2:$J$55, 4, FALSE)), 0)))))</f>
        <v>1189</v>
      </c>
      <c r="R919" s="178">
        <f>IF('Funding Allocation Parameters'!$C$5="Basic Library Subsidy", 0, IF('Funding Allocation Parameters'!$C$5="Grant funding",MIN(O919*('Funding Allocation Parameters'!$E$5), 'Funding Allocation Parameters'!$G$5), IF('Funding Allocation Parameters'!$C$5="Other author funding", 0, IF('Funding Allocation Parameters'!$C$5="Any discretionary funds (grants if available, other if no grants)", MIN(O919*('Funding Allocation Parameters'!$E$5), 'Funding Allocation Parameters'!$G$5), IF('Funding Allocation Parameters'!$C$5="Complex Library Subsidy", 0, 0)))))</f>
        <v>0</v>
      </c>
      <c r="S919" s="178">
        <f>IF('Funding Allocation Parameters'!$C$5="Basic Library Subsidy", 0, IF('Funding Allocation Parameters'!$C$5="Grant funding", 0, IF('Funding Allocation Parameters'!$C$5="Other author funding",  MIN(O919*('Funding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19" s="178">
        <f>IF('Funding Allocation Parameters'!$C$5="Basic Library Subsidy", MIN(O919*('Funding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MIN($O919*(VLOOKUP(CONCATENATE($A919, 'Funding Allocation Parameters'!$I$5), 'Library Subsidy Complex'!$C$2:$J$55, 6, FALSE)), VLOOKUP(CONCATENATE($A919, 'Funding Allocation Parameters'!$I$5), 'Library Subsidy Complex'!$C$2:$J$55, 8, FALSE)), 0)))))</f>
        <v>1189</v>
      </c>
      <c r="U919" s="178">
        <f>IF('Funding Allocation Parameters'!$C$5="Basic Library Subsidy", 0, IF('Funding Allocation Parameters'!$C$5="Grant funding", 0, IF('Funding Allocation Parameters'!$C$5="Other author funding",  MIN(O919*('Funding Allocation Parameters'!$E$5), 'Funding Allocation Parameters'!$G$5), IF('Funding Allocation Parameters'!$C$5="Any discretionary funds (grants if available, other if no grants)", MIN(O919*('Funding Allocation Parameters'!$E$5), 'Funding Allocation Parameters'!$G$5), IF('Funding Allocation Parameters'!$C$5="Complex Library Subsidy", 0, 0)))))</f>
        <v>0</v>
      </c>
      <c r="V919" s="177">
        <f t="shared" si="438"/>
        <v>1089.6764150234731</v>
      </c>
      <c r="W919" s="177">
        <f t="shared" si="439"/>
        <v>1089.6764150234731</v>
      </c>
      <c r="X919" s="179">
        <f>IF('Funding Allocation Parameters'!$C$6="Basic Library Subsidy", MIN(V919*'Funding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MIN(V919*VLOOKUP(CONCATENATE($A919, 'Funding Allocation Parameters'!$I$6), 'Library Subsidy Complex'!$C$2:$J$55, 2, FALSE), VLOOKUP(CONCATENATE($A919, 'Funding Allocation Parameters'!$I$6), 'Library Subsidy Complex'!$C$2:$J$55, 4, FALSE)), 0)))))</f>
        <v>0</v>
      </c>
      <c r="Y919" s="179">
        <f>IF('Funding Allocation Parameters'!$C$6="Basic Library Subsidy", 0, IF('Funding Allocation Parameters'!$C$6="Grant funding",MIN(V919*'Funding Allocation Parameters'!$E$6, 'Funding Allocation Parameters'!$G$6), IF('Funding Allocation Parameters'!$C$6="Other author funding", 0, IF('Funding Allocation Parameters'!$C$6="Any discretionary funds (grants if available, other if no grants)", MIN(V919*'Funding Allocation Parameters'!$E$6, 'Funding Allocation Parameters'!$G$6), IF('Funding Allocation Parameters'!$C$6="Complex Library Subsidy", 0, 0)))))</f>
        <v>1089.6764150234731</v>
      </c>
      <c r="Z919" s="179">
        <f>IF('Funding Allocation Parameters'!$C$6="Basic Library Subsidy", 0, IF('Funding Allocation Parameters'!$C$6="Grant funding", 0, IF('Funding Allocation Parameters'!$C$6="Other author funding",  MIN(V919*'Funding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19" s="179">
        <f>IF('Funding Allocation Parameters'!$C$6="Basic Library Subsidy", MIN(W919*'Funding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MIN(W919*VLOOKUP(CONCATENATE($A919, 'Funding Allocation Parameters'!$I$6), 'Library Subsidy Complex'!$C$2:$J$55, 6, FALSE), VLOOKUP(CONCATENATE($A919, 'Funding Allocation Parameters'!$I$6), 'Library Subsidy Complex'!$C$2:$J$55, 8, FALSE)), 0)))))</f>
        <v>0</v>
      </c>
      <c r="AB919" s="179">
        <f>IF('Funding Allocation Parameters'!$C$6="Basic Library Subsidy", 0, IF('Funding Allocation Parameters'!$C$6="Grant funding", 0, IF('Funding Allocation Parameters'!$C$6="Other author funding",  MIN(W919*'Funding Allocation Parameters'!$E$6, 'Funding Allocation Parameters'!$G$6), IF('Funding Allocation Parameters'!$C$6="Any discretionary funds (grants if available, other if no grants)", MIN(W919*'Funding Allocation Parameters'!$E$6, 'Funding Allocation Parameters'!$G$6), IF('Funding Allocation Parameters'!$C$6="Complex Library Subsidy", 0, 0)))))</f>
        <v>1089.6764150234731</v>
      </c>
      <c r="AC919" s="177">
        <f t="shared" si="440"/>
        <v>0</v>
      </c>
      <c r="AD919" s="177">
        <f t="shared" si="441"/>
        <v>0</v>
      </c>
      <c r="AE919" s="180">
        <f>IF('Funding Allocation Parameters'!$C$7="Basic Library Subsidy", MIN(AC919*'Funding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MIN(AC919*VLOOKUP(CONCATENATE($A919, 'Funding Allocation Parameters'!$I$7), 'Library Subsidy Complex'!$C$2:$J$55, 2, FALSE), VLOOKUP(CONCATENATE($A919, 'Funding Allocation Parameters'!$I$7), 'Library Subsidy Complex'!$C$2:$J$55, 4, FALSE)), 0)))))</f>
        <v>0</v>
      </c>
      <c r="AF919" s="180">
        <f>IF('Funding Allocation Parameters'!$C$7="Basic Library Subsidy", 0, IF('Funding Allocation Parameters'!$C$7="Grant funding",MIN(AC919*'Funding Allocation Parameters'!$E$7, 'Funding Allocation Parameters'!$G$7), IF('Funding Allocation Parameters'!$C$7="Other author funding", 0, IF('Funding Allocation Parameters'!$C$7="Any discretionary funds (grants if available, other if no grants)", MIN(AC919*'Funding Allocation Parameters'!$E$7, 'Funding Allocation Parameters'!$G$7), IF('Funding Allocation Parameters'!$C$7="Complex Library Subsidy", 0, 0)))))</f>
        <v>0</v>
      </c>
      <c r="AG919" s="180">
        <f>IF('Funding Allocation Parameters'!$C$7="Basic Library Subsidy", 0, IF('Funding Allocation Parameters'!$C$7="Grant funding", 0, IF('Funding Allocation Parameters'!$C$7="Other author funding",  MIN(AC919*'Funding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19" s="180">
        <f>IF('Funding Allocation Parameters'!$C$7="Basic Library Subsidy", MIN(AD919*'Funding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MIN(AD919*VLOOKUP(CONCATENATE($A919, 'Funding Allocation Parameters'!$I$7), 'Library Subsidy Complex'!$C$2:$J$55, 6, FALSE), VLOOKUP(CONCATENATE($A919, 'Funding Allocation Parameters'!$I$7), 'Library Subsidy Complex'!$C$2:$J$55, 8, FALSE)), 0)))))</f>
        <v>0</v>
      </c>
      <c r="AI919" s="180">
        <f>IF('Funding Allocation Parameters'!$C$7="Basic Library Subsidy", 0, IF('Funding Allocation Parameters'!$C$7="Grant funding", 0, IF('Funding Allocation Parameters'!$C$7="Other author funding",  MIN(AD919*'Funding Allocation Parameters'!$E$7, 'Funding Allocation Parameters'!$G$7), IF('Funding Allocation Parameters'!$C$7="Any discretionary funds (grants if available, other if no grants)", MIN(AD919*'Funding Allocation Parameters'!$E$7, 'Funding Allocation Parameters'!$G$7), IF('Funding Allocation Parameters'!$C$7="Complex Library Subsidy", 0, 0)))))</f>
        <v>0</v>
      </c>
      <c r="AJ919" s="177">
        <f t="shared" si="442"/>
        <v>0</v>
      </c>
      <c r="AK919" s="177">
        <f t="shared" si="443"/>
        <v>0</v>
      </c>
      <c r="AL919" s="181">
        <f>IF('Funding Allocation Parameters'!$C$8="Basic Library Subsidy", MIN(AJ919*'Funding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MIN(AJ919*VLOOKUP(CONCATENATE($A919, 'Funding Allocation Parameters'!$I$8), 'Library Subsidy Complex'!$C$2:$J$55, 2, FALSE), VLOOKUP(CONCATENATE($A919, 'Funding Allocation Parameters'!$I$8), 'Library Subsidy Complex'!$C$2:$J$55, 4, FALSE)), 0)))))</f>
        <v>0</v>
      </c>
      <c r="AM919" s="181">
        <f>IF('Funding Allocation Parameters'!$C$8="Basic Library Subsidy", 0, IF('Funding Allocation Parameters'!$C$8="Grant funding",MIN(AJ919*'Funding Allocation Parameters'!$E$8, 'Funding Allocation Parameters'!$G$8), IF('Funding Allocation Parameters'!$C$8="Other author funding", 0, IF('Funding Allocation Parameters'!$C$8="Any discretionary funds (grants if available, other if no grants)", MIN(AJ919*'Funding Allocation Parameters'!$E$8, 'Funding Allocation Parameters'!$G$8), IF('Funding Allocation Parameters'!$C$8="Complex Library Subsidy", 0, 0)))))</f>
        <v>0</v>
      </c>
      <c r="AN919" s="181">
        <f>IF('Funding Allocation Parameters'!$C$8="Basic Library Subsidy", 0, IF('Funding Allocation Parameters'!$C$8="Grant funding", 0, IF('Funding Allocation Parameters'!$C$8="Other author funding",  MIN(AJ919*'Funding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19" s="181">
        <f>IF('Funding Allocation Parameters'!$C$8="Basic Library Subsidy", MIN(AK919*'Funding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MIN(AK919*VLOOKUP(CONCATENATE($A919, 'Funding Allocation Parameters'!$I$8), 'Library Subsidy Complex'!$C$2:$J$55, 6, FALSE), VLOOKUP(CONCATENATE($A919, 'Funding Allocation Parameters'!$I$8), 'Library Subsidy Complex'!$C$2:$J$55, 8, FALSE)), 0)))))</f>
        <v>0</v>
      </c>
      <c r="AP919" s="181">
        <f>IF('Funding Allocation Parameters'!$C$8="Basic Library Subsidy", 0, IF('Funding Allocation Parameters'!$C$8="Grant funding", 0, IF('Funding Allocation Parameters'!$C$8="Other author funding",  MIN(AK919*'Funding Allocation Parameters'!$E$8, 'Funding Allocation Parameters'!$G$8), IF('Funding Allocation Parameters'!$C$8="Any discretionary funds (grants if available, other if no grants)", MIN(AK919*'Funding Allocation Parameters'!$E$8, 'Funding Allocation Parameters'!$G$8), IF('Funding Allocation Parameters'!$C$8="Complex Library Subsidy", 0, 0)))))</f>
        <v>0</v>
      </c>
      <c r="AQ919" s="177">
        <f t="shared" si="444"/>
        <v>0</v>
      </c>
      <c r="AR919" s="177">
        <f t="shared" si="445"/>
        <v>0</v>
      </c>
      <c r="AS919" s="182">
        <f t="shared" si="446"/>
        <v>1189</v>
      </c>
      <c r="AT919" s="182">
        <f t="shared" si="447"/>
        <v>1089.6764150234731</v>
      </c>
      <c r="AU919" s="182">
        <f t="shared" si="448"/>
        <v>0</v>
      </c>
      <c r="AV919" s="182">
        <f t="shared" si="449"/>
        <v>1189</v>
      </c>
      <c r="AW919" s="182">
        <f t="shared" si="450"/>
        <v>1089.6764150234731</v>
      </c>
      <c r="AX919" s="183">
        <f t="shared" si="451"/>
        <v>0</v>
      </c>
      <c r="AY919" s="183">
        <f t="shared" si="452"/>
        <v>0</v>
      </c>
      <c r="AZ919" s="183">
        <f t="shared" si="453"/>
        <v>0</v>
      </c>
      <c r="BA919" s="183">
        <f t="shared" si="454"/>
        <v>1189</v>
      </c>
      <c r="BB919" s="183">
        <f t="shared" si="455"/>
        <v>1089.6764150234731</v>
      </c>
      <c r="BC919" s="184">
        <f t="shared" si="456"/>
        <v>1189</v>
      </c>
      <c r="BD919" s="184">
        <f t="shared" si="457"/>
        <v>0</v>
      </c>
      <c r="BE919" s="184">
        <f t="shared" si="458"/>
        <v>0</v>
      </c>
      <c r="BF919" s="184">
        <f t="shared" si="459"/>
        <v>1089.6764150234731</v>
      </c>
      <c r="BG919" s="102">
        <f t="shared" si="460"/>
        <v>0</v>
      </c>
      <c r="BH919" s="102">
        <f t="shared" si="461"/>
        <v>0</v>
      </c>
      <c r="BI919" s="102">
        <f t="shared" si="462"/>
        <v>0</v>
      </c>
      <c r="BJ919" s="102">
        <f t="shared" si="463"/>
        <v>0</v>
      </c>
      <c r="BK919" s="102">
        <f t="shared" si="464"/>
        <v>1</v>
      </c>
      <c r="BL919" s="102">
        <f t="shared" si="465"/>
        <v>0</v>
      </c>
      <c r="BN919" s="102"/>
    </row>
    <row r="920" spans="1:66" x14ac:dyDescent="0.25">
      <c r="A920" s="102" t="s">
        <v>23</v>
      </c>
      <c r="B920" s="102" t="s">
        <v>15</v>
      </c>
      <c r="C920" s="102" t="s">
        <v>8</v>
      </c>
      <c r="D920" s="102" t="s">
        <v>27</v>
      </c>
      <c r="E920" s="102" t="s">
        <v>1670</v>
      </c>
      <c r="F920" s="102" t="s">
        <v>1671</v>
      </c>
      <c r="G920" s="102" t="s">
        <v>9</v>
      </c>
      <c r="H920" s="102">
        <v>1</v>
      </c>
      <c r="I920" s="102">
        <v>0</v>
      </c>
      <c r="J920" s="167">
        <f>IFERROR(H920*VLOOKUP(A920, 'Advanced Parameters'!$B$7:$G$20, 6, FALSE)*VLOOKUP(A920, 'Growth Parameters'!$B$6:$H$19, 6, FALSE), 0)</f>
        <v>1</v>
      </c>
      <c r="K920" s="167">
        <f>IFERROR(IF('Advanced Parameters'!$C$5="n",'Raw Data'!I920*VLOOKUP(A920,'Advanced Parameters'!$B$7:$G$20,6,FALSE),J920*VLOOKUP(A920,'Advanced Parameters'!$B$7:$G$20,2,FALSE))*VLOOKUP(A920, 'Growth Parameters'!$B$6:$H$19, 6, FALSE), 0)</f>
        <v>0</v>
      </c>
      <c r="L920" s="167">
        <f t="shared" si="466"/>
        <v>1</v>
      </c>
      <c r="M920" s="168" t="str">
        <f>IFERROR(IF(G920="NA","NA",IF(G920&gt;'APC Parameters'!$K$6+VLOOKUP('Raw Data'!A920, 'APC Parameters'!$H$7:$L$20, 4, FALSE), 'APC Parameters'!$L$6+VLOOKUP('Raw Data'!A920, 'APC Parameters'!$H$7:$L$20, 5, FALSE), G920*('APC Parameters'!$J$6+VLOOKUP('Raw Data'!A920, 'APC Parameters'!$H$7:$L$20, 3, FALSE))+'APC Parameters'!$I$6+VLOOKUP('Raw Data'!A920, 'APC Parameters'!$H$7:$L$20, 2, FALSE))), 0)</f>
        <v>NA</v>
      </c>
      <c r="N920" s="168" t="str">
        <f t="shared" si="436"/>
        <v>NA</v>
      </c>
      <c r="O920" s="168">
        <f>IFERROR(IF(M920="NA",VLOOKUP(D920,'Internal Calculations'!$B$10:$C$11,2,FALSE), M920)*VLOOKUP(A920, 'Growth Parameters'!$B$6:$H$19, 7, FALSE), 0)</f>
        <v>2278.6764150234731</v>
      </c>
      <c r="P920" s="177">
        <f t="shared" si="437"/>
        <v>2278.6764150234731</v>
      </c>
      <c r="Q920" s="178">
        <f>IF('Funding Allocation Parameters'!$C$5="Basic Library Subsidy", MIN(O920*('Funding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MIN($O920*(VLOOKUP(CONCATENATE($A920, 'Funding Allocation Parameters'!$I$5), 'Library Subsidy Complex'!$C$2:$J$55, 2, FALSE)), VLOOKUP(CONCATENATE($A920, 'Funding Allocation Parameters'!$I$5), 'Library Subsidy Complex'!$C$2:$J$55, 4, FALSE)), 0)))))</f>
        <v>1189</v>
      </c>
      <c r="R920" s="178">
        <f>IF('Funding Allocation Parameters'!$C$5="Basic Library Subsidy", 0, IF('Funding Allocation Parameters'!$C$5="Grant funding",MIN(O920*('Funding Allocation Parameters'!$E$5), 'Funding Allocation Parameters'!$G$5), IF('Funding Allocation Parameters'!$C$5="Other author funding", 0, IF('Funding Allocation Parameters'!$C$5="Any discretionary funds (grants if available, other if no grants)", MIN(O920*('Funding Allocation Parameters'!$E$5), 'Funding Allocation Parameters'!$G$5), IF('Funding Allocation Parameters'!$C$5="Complex Library Subsidy", 0, 0)))))</f>
        <v>0</v>
      </c>
      <c r="S920" s="178">
        <f>IF('Funding Allocation Parameters'!$C$5="Basic Library Subsidy", 0, IF('Funding Allocation Parameters'!$C$5="Grant funding", 0, IF('Funding Allocation Parameters'!$C$5="Other author funding",  MIN(O920*('Funding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0" s="178">
        <f>IF('Funding Allocation Parameters'!$C$5="Basic Library Subsidy", MIN(O920*('Funding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MIN($O920*(VLOOKUP(CONCATENATE($A920, 'Funding Allocation Parameters'!$I$5), 'Library Subsidy Complex'!$C$2:$J$55, 6, FALSE)), VLOOKUP(CONCATENATE($A920, 'Funding Allocation Parameters'!$I$5), 'Library Subsidy Complex'!$C$2:$J$55, 8, FALSE)), 0)))))</f>
        <v>1189</v>
      </c>
      <c r="U920" s="178">
        <f>IF('Funding Allocation Parameters'!$C$5="Basic Library Subsidy", 0, IF('Funding Allocation Parameters'!$C$5="Grant funding", 0, IF('Funding Allocation Parameters'!$C$5="Other author funding",  MIN(O920*('Funding Allocation Parameters'!$E$5), 'Funding Allocation Parameters'!$G$5), IF('Funding Allocation Parameters'!$C$5="Any discretionary funds (grants if available, other if no grants)", MIN(O920*('Funding Allocation Parameters'!$E$5), 'Funding Allocation Parameters'!$G$5), IF('Funding Allocation Parameters'!$C$5="Complex Library Subsidy", 0, 0)))))</f>
        <v>0</v>
      </c>
      <c r="V920" s="177">
        <f t="shared" si="438"/>
        <v>1089.6764150234731</v>
      </c>
      <c r="W920" s="177">
        <f t="shared" si="439"/>
        <v>1089.6764150234731</v>
      </c>
      <c r="X920" s="179">
        <f>IF('Funding Allocation Parameters'!$C$6="Basic Library Subsidy", MIN(V920*'Funding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MIN(V920*VLOOKUP(CONCATENATE($A920, 'Funding Allocation Parameters'!$I$6), 'Library Subsidy Complex'!$C$2:$J$55, 2, FALSE), VLOOKUP(CONCATENATE($A920, 'Funding Allocation Parameters'!$I$6), 'Library Subsidy Complex'!$C$2:$J$55, 4, FALSE)), 0)))))</f>
        <v>0</v>
      </c>
      <c r="Y920" s="179">
        <f>IF('Funding Allocation Parameters'!$C$6="Basic Library Subsidy", 0, IF('Funding Allocation Parameters'!$C$6="Grant funding",MIN(V920*'Funding Allocation Parameters'!$E$6, 'Funding Allocation Parameters'!$G$6), IF('Funding Allocation Parameters'!$C$6="Other author funding", 0, IF('Funding Allocation Parameters'!$C$6="Any discretionary funds (grants if available, other if no grants)", MIN(V920*'Funding Allocation Parameters'!$E$6, 'Funding Allocation Parameters'!$G$6), IF('Funding Allocation Parameters'!$C$6="Complex Library Subsidy", 0, 0)))))</f>
        <v>1089.6764150234731</v>
      </c>
      <c r="Z920" s="179">
        <f>IF('Funding Allocation Parameters'!$C$6="Basic Library Subsidy", 0, IF('Funding Allocation Parameters'!$C$6="Grant funding", 0, IF('Funding Allocation Parameters'!$C$6="Other author funding",  MIN(V920*'Funding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0" s="179">
        <f>IF('Funding Allocation Parameters'!$C$6="Basic Library Subsidy", MIN(W920*'Funding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MIN(W920*VLOOKUP(CONCATENATE($A920, 'Funding Allocation Parameters'!$I$6), 'Library Subsidy Complex'!$C$2:$J$55, 6, FALSE), VLOOKUP(CONCATENATE($A920, 'Funding Allocation Parameters'!$I$6), 'Library Subsidy Complex'!$C$2:$J$55, 8, FALSE)), 0)))))</f>
        <v>0</v>
      </c>
      <c r="AB920" s="179">
        <f>IF('Funding Allocation Parameters'!$C$6="Basic Library Subsidy", 0, IF('Funding Allocation Parameters'!$C$6="Grant funding", 0, IF('Funding Allocation Parameters'!$C$6="Other author funding",  MIN(W920*'Funding Allocation Parameters'!$E$6, 'Funding Allocation Parameters'!$G$6), IF('Funding Allocation Parameters'!$C$6="Any discretionary funds (grants if available, other if no grants)", MIN(W920*'Funding Allocation Parameters'!$E$6, 'Funding Allocation Parameters'!$G$6), IF('Funding Allocation Parameters'!$C$6="Complex Library Subsidy", 0, 0)))))</f>
        <v>1089.6764150234731</v>
      </c>
      <c r="AC920" s="177">
        <f t="shared" si="440"/>
        <v>0</v>
      </c>
      <c r="AD920" s="177">
        <f t="shared" si="441"/>
        <v>0</v>
      </c>
      <c r="AE920" s="180">
        <f>IF('Funding Allocation Parameters'!$C$7="Basic Library Subsidy", MIN(AC920*'Funding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MIN(AC920*VLOOKUP(CONCATENATE($A920, 'Funding Allocation Parameters'!$I$7), 'Library Subsidy Complex'!$C$2:$J$55, 2, FALSE), VLOOKUP(CONCATENATE($A920, 'Funding Allocation Parameters'!$I$7), 'Library Subsidy Complex'!$C$2:$J$55, 4, FALSE)), 0)))))</f>
        <v>0</v>
      </c>
      <c r="AF920" s="180">
        <f>IF('Funding Allocation Parameters'!$C$7="Basic Library Subsidy", 0, IF('Funding Allocation Parameters'!$C$7="Grant funding",MIN(AC920*'Funding Allocation Parameters'!$E$7, 'Funding Allocation Parameters'!$G$7), IF('Funding Allocation Parameters'!$C$7="Other author funding", 0, IF('Funding Allocation Parameters'!$C$7="Any discretionary funds (grants if available, other if no grants)", MIN(AC920*'Funding Allocation Parameters'!$E$7, 'Funding Allocation Parameters'!$G$7), IF('Funding Allocation Parameters'!$C$7="Complex Library Subsidy", 0, 0)))))</f>
        <v>0</v>
      </c>
      <c r="AG920" s="180">
        <f>IF('Funding Allocation Parameters'!$C$7="Basic Library Subsidy", 0, IF('Funding Allocation Parameters'!$C$7="Grant funding", 0, IF('Funding Allocation Parameters'!$C$7="Other author funding",  MIN(AC920*'Funding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0" s="180">
        <f>IF('Funding Allocation Parameters'!$C$7="Basic Library Subsidy", MIN(AD920*'Funding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MIN(AD920*VLOOKUP(CONCATENATE($A920, 'Funding Allocation Parameters'!$I$7), 'Library Subsidy Complex'!$C$2:$J$55, 6, FALSE), VLOOKUP(CONCATENATE($A920, 'Funding Allocation Parameters'!$I$7), 'Library Subsidy Complex'!$C$2:$J$55, 8, FALSE)), 0)))))</f>
        <v>0</v>
      </c>
      <c r="AI920" s="180">
        <f>IF('Funding Allocation Parameters'!$C$7="Basic Library Subsidy", 0, IF('Funding Allocation Parameters'!$C$7="Grant funding", 0, IF('Funding Allocation Parameters'!$C$7="Other author funding",  MIN(AD920*'Funding Allocation Parameters'!$E$7, 'Funding Allocation Parameters'!$G$7), IF('Funding Allocation Parameters'!$C$7="Any discretionary funds (grants if available, other if no grants)", MIN(AD920*'Funding Allocation Parameters'!$E$7, 'Funding Allocation Parameters'!$G$7), IF('Funding Allocation Parameters'!$C$7="Complex Library Subsidy", 0, 0)))))</f>
        <v>0</v>
      </c>
      <c r="AJ920" s="177">
        <f t="shared" si="442"/>
        <v>0</v>
      </c>
      <c r="AK920" s="177">
        <f t="shared" si="443"/>
        <v>0</v>
      </c>
      <c r="AL920" s="181">
        <f>IF('Funding Allocation Parameters'!$C$8="Basic Library Subsidy", MIN(AJ920*'Funding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MIN(AJ920*VLOOKUP(CONCATENATE($A920, 'Funding Allocation Parameters'!$I$8), 'Library Subsidy Complex'!$C$2:$J$55, 2, FALSE), VLOOKUP(CONCATENATE($A920, 'Funding Allocation Parameters'!$I$8), 'Library Subsidy Complex'!$C$2:$J$55, 4, FALSE)), 0)))))</f>
        <v>0</v>
      </c>
      <c r="AM920" s="181">
        <f>IF('Funding Allocation Parameters'!$C$8="Basic Library Subsidy", 0, IF('Funding Allocation Parameters'!$C$8="Grant funding",MIN(AJ920*'Funding Allocation Parameters'!$E$8, 'Funding Allocation Parameters'!$G$8), IF('Funding Allocation Parameters'!$C$8="Other author funding", 0, IF('Funding Allocation Parameters'!$C$8="Any discretionary funds (grants if available, other if no grants)", MIN(AJ920*'Funding Allocation Parameters'!$E$8, 'Funding Allocation Parameters'!$G$8), IF('Funding Allocation Parameters'!$C$8="Complex Library Subsidy", 0, 0)))))</f>
        <v>0</v>
      </c>
      <c r="AN920" s="181">
        <f>IF('Funding Allocation Parameters'!$C$8="Basic Library Subsidy", 0, IF('Funding Allocation Parameters'!$C$8="Grant funding", 0, IF('Funding Allocation Parameters'!$C$8="Other author funding",  MIN(AJ920*'Funding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0" s="181">
        <f>IF('Funding Allocation Parameters'!$C$8="Basic Library Subsidy", MIN(AK920*'Funding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MIN(AK920*VLOOKUP(CONCATENATE($A920, 'Funding Allocation Parameters'!$I$8), 'Library Subsidy Complex'!$C$2:$J$55, 6, FALSE), VLOOKUP(CONCATENATE($A920, 'Funding Allocation Parameters'!$I$8), 'Library Subsidy Complex'!$C$2:$J$55, 8, FALSE)), 0)))))</f>
        <v>0</v>
      </c>
      <c r="AP920" s="181">
        <f>IF('Funding Allocation Parameters'!$C$8="Basic Library Subsidy", 0, IF('Funding Allocation Parameters'!$C$8="Grant funding", 0, IF('Funding Allocation Parameters'!$C$8="Other author funding",  MIN(AK920*'Funding Allocation Parameters'!$E$8, 'Funding Allocation Parameters'!$G$8), IF('Funding Allocation Parameters'!$C$8="Any discretionary funds (grants if available, other if no grants)", MIN(AK920*'Funding Allocation Parameters'!$E$8, 'Funding Allocation Parameters'!$G$8), IF('Funding Allocation Parameters'!$C$8="Complex Library Subsidy", 0, 0)))))</f>
        <v>0</v>
      </c>
      <c r="AQ920" s="177">
        <f t="shared" si="444"/>
        <v>0</v>
      </c>
      <c r="AR920" s="177">
        <f t="shared" si="445"/>
        <v>0</v>
      </c>
      <c r="AS920" s="182">
        <f t="shared" si="446"/>
        <v>1189</v>
      </c>
      <c r="AT920" s="182">
        <f t="shared" si="447"/>
        <v>1089.6764150234731</v>
      </c>
      <c r="AU920" s="182">
        <f t="shared" si="448"/>
        <v>0</v>
      </c>
      <c r="AV920" s="182">
        <f t="shared" si="449"/>
        <v>1189</v>
      </c>
      <c r="AW920" s="182">
        <f t="shared" si="450"/>
        <v>1089.6764150234731</v>
      </c>
      <c r="AX920" s="183">
        <f t="shared" si="451"/>
        <v>0</v>
      </c>
      <c r="AY920" s="183">
        <f t="shared" si="452"/>
        <v>0</v>
      </c>
      <c r="AZ920" s="183">
        <f t="shared" si="453"/>
        <v>0</v>
      </c>
      <c r="BA920" s="183">
        <f t="shared" si="454"/>
        <v>1189</v>
      </c>
      <c r="BB920" s="183">
        <f t="shared" si="455"/>
        <v>1089.6764150234731</v>
      </c>
      <c r="BC920" s="184">
        <f t="shared" si="456"/>
        <v>1189</v>
      </c>
      <c r="BD920" s="184">
        <f t="shared" si="457"/>
        <v>0</v>
      </c>
      <c r="BE920" s="184">
        <f t="shared" si="458"/>
        <v>0</v>
      </c>
      <c r="BF920" s="184">
        <f t="shared" si="459"/>
        <v>1089.6764150234731</v>
      </c>
      <c r="BG920" s="102">
        <f t="shared" si="460"/>
        <v>0</v>
      </c>
      <c r="BH920" s="102">
        <f t="shared" si="461"/>
        <v>0</v>
      </c>
      <c r="BI920" s="102">
        <f t="shared" si="462"/>
        <v>0</v>
      </c>
      <c r="BJ920" s="102">
        <f t="shared" si="463"/>
        <v>0</v>
      </c>
      <c r="BK920" s="102">
        <f t="shared" si="464"/>
        <v>1</v>
      </c>
      <c r="BL920" s="102">
        <f t="shared" si="465"/>
        <v>0</v>
      </c>
      <c r="BN920" s="102"/>
    </row>
    <row r="921" spans="1:66" x14ac:dyDescent="0.25">
      <c r="A921" s="102" t="s">
        <v>17</v>
      </c>
      <c r="B921" s="102" t="s">
        <v>8</v>
      </c>
      <c r="C921" s="102" t="s">
        <v>8</v>
      </c>
      <c r="D921" s="102" t="s">
        <v>27</v>
      </c>
      <c r="E921" s="102" t="s">
        <v>1672</v>
      </c>
      <c r="F921" s="102" t="s">
        <v>1673</v>
      </c>
      <c r="G921" s="102">
        <v>1.302</v>
      </c>
      <c r="H921" s="102">
        <v>1</v>
      </c>
      <c r="I921" s="102">
        <v>1</v>
      </c>
      <c r="J921" s="167">
        <f>IFERROR(H921*VLOOKUP(A921, 'Advanced Parameters'!$B$7:$G$20, 6, FALSE)*VLOOKUP(A921, 'Growth Parameters'!$B$6:$H$19, 6, FALSE), 0)</f>
        <v>1</v>
      </c>
      <c r="K921" s="167">
        <f>IFERROR(IF('Advanced Parameters'!$C$5="n",'Raw Data'!I921*VLOOKUP(A921,'Advanced Parameters'!$B$7:$G$20,6,FALSE),J921*VLOOKUP(A921,'Advanced Parameters'!$B$7:$G$20,2,FALSE))*VLOOKUP(A921, 'Growth Parameters'!$B$6:$H$19, 6, FALSE), 0)</f>
        <v>1</v>
      </c>
      <c r="L921" s="167">
        <f t="shared" si="466"/>
        <v>0</v>
      </c>
      <c r="M921" s="168">
        <f>IFERROR(IF(G921="NA","NA",IF(G921&gt;'APC Parameters'!$K$6+VLOOKUP('Raw Data'!A921, 'APC Parameters'!$H$7:$L$20, 4, FALSE), 'APC Parameters'!$L$6+VLOOKUP('Raw Data'!A921, 'APC Parameters'!$H$7:$L$20, 5, FALSE), G921*('APC Parameters'!$J$6+VLOOKUP('Raw Data'!A921, 'APC Parameters'!$H$7:$L$20, 3, FALSE))+'APC Parameters'!$I$6+VLOOKUP('Raw Data'!A921, 'APC Parameters'!$H$7:$L$20, 2, FALSE))), 0)</f>
        <v>2071.3188</v>
      </c>
      <c r="N921" s="168">
        <f t="shared" si="436"/>
        <v>2071.3188</v>
      </c>
      <c r="O921" s="168">
        <f>IFERROR(IF(M921="NA",VLOOKUP(D921,'Internal Calculations'!$B$10:$C$11,2,FALSE), M921)*VLOOKUP(A921, 'Growth Parameters'!$B$6:$H$19, 7, FALSE), 0)</f>
        <v>2071.3188</v>
      </c>
      <c r="P921" s="177">
        <f t="shared" si="437"/>
        <v>2071.3188</v>
      </c>
      <c r="Q921" s="178">
        <f>IF('Funding Allocation Parameters'!$C$5="Basic Library Subsidy", MIN(O921*('Funding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MIN($O921*(VLOOKUP(CONCATENATE($A921, 'Funding Allocation Parameters'!$I$5), 'Library Subsidy Complex'!$C$2:$J$55, 2, FALSE)), VLOOKUP(CONCATENATE($A921, 'Funding Allocation Parameters'!$I$5), 'Library Subsidy Complex'!$C$2:$J$55, 4, FALSE)), 0)))))</f>
        <v>1189</v>
      </c>
      <c r="R921" s="178">
        <f>IF('Funding Allocation Parameters'!$C$5="Basic Library Subsidy", 0, IF('Funding Allocation Parameters'!$C$5="Grant funding",MIN(O921*('Funding Allocation Parameters'!$E$5), 'Funding Allocation Parameters'!$G$5), IF('Funding Allocation Parameters'!$C$5="Other author funding", 0, IF('Funding Allocation Parameters'!$C$5="Any discretionary funds (grants if available, other if no grants)", MIN(O921*('Funding Allocation Parameters'!$E$5), 'Funding Allocation Parameters'!$G$5), IF('Funding Allocation Parameters'!$C$5="Complex Library Subsidy", 0, 0)))))</f>
        <v>0</v>
      </c>
      <c r="S921" s="178">
        <f>IF('Funding Allocation Parameters'!$C$5="Basic Library Subsidy", 0, IF('Funding Allocation Parameters'!$C$5="Grant funding", 0, IF('Funding Allocation Parameters'!$C$5="Other author funding",  MIN(O921*('Funding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1" s="178">
        <f>IF('Funding Allocation Parameters'!$C$5="Basic Library Subsidy", MIN(O921*('Funding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MIN($O921*(VLOOKUP(CONCATENATE($A921, 'Funding Allocation Parameters'!$I$5), 'Library Subsidy Complex'!$C$2:$J$55, 6, FALSE)), VLOOKUP(CONCATENATE($A921, 'Funding Allocation Parameters'!$I$5), 'Library Subsidy Complex'!$C$2:$J$55, 8, FALSE)), 0)))))</f>
        <v>1189</v>
      </c>
      <c r="U921" s="178">
        <f>IF('Funding Allocation Parameters'!$C$5="Basic Library Subsidy", 0, IF('Funding Allocation Parameters'!$C$5="Grant funding", 0, IF('Funding Allocation Parameters'!$C$5="Other author funding",  MIN(O921*('Funding Allocation Parameters'!$E$5), 'Funding Allocation Parameters'!$G$5), IF('Funding Allocation Parameters'!$C$5="Any discretionary funds (grants if available, other if no grants)", MIN(O921*('Funding Allocation Parameters'!$E$5), 'Funding Allocation Parameters'!$G$5), IF('Funding Allocation Parameters'!$C$5="Complex Library Subsidy", 0, 0)))))</f>
        <v>0</v>
      </c>
      <c r="V921" s="177">
        <f t="shared" si="438"/>
        <v>882.31880000000001</v>
      </c>
      <c r="W921" s="177">
        <f t="shared" si="439"/>
        <v>882.31880000000001</v>
      </c>
      <c r="X921" s="179">
        <f>IF('Funding Allocation Parameters'!$C$6="Basic Library Subsidy", MIN(V921*'Funding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MIN(V921*VLOOKUP(CONCATENATE($A921, 'Funding Allocation Parameters'!$I$6), 'Library Subsidy Complex'!$C$2:$J$55, 2, FALSE), VLOOKUP(CONCATENATE($A921, 'Funding Allocation Parameters'!$I$6), 'Library Subsidy Complex'!$C$2:$J$55, 4, FALSE)), 0)))))</f>
        <v>0</v>
      </c>
      <c r="Y921" s="179">
        <f>IF('Funding Allocation Parameters'!$C$6="Basic Library Subsidy", 0, IF('Funding Allocation Parameters'!$C$6="Grant funding",MIN(V921*'Funding Allocation Parameters'!$E$6, 'Funding Allocation Parameters'!$G$6), IF('Funding Allocation Parameters'!$C$6="Other author funding", 0, IF('Funding Allocation Parameters'!$C$6="Any discretionary funds (grants if available, other if no grants)", MIN(V921*'Funding Allocation Parameters'!$E$6, 'Funding Allocation Parameters'!$G$6), IF('Funding Allocation Parameters'!$C$6="Complex Library Subsidy", 0, 0)))))</f>
        <v>882.31880000000001</v>
      </c>
      <c r="Z921" s="179">
        <f>IF('Funding Allocation Parameters'!$C$6="Basic Library Subsidy", 0, IF('Funding Allocation Parameters'!$C$6="Grant funding", 0, IF('Funding Allocation Parameters'!$C$6="Other author funding",  MIN(V921*'Funding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1" s="179">
        <f>IF('Funding Allocation Parameters'!$C$6="Basic Library Subsidy", MIN(W921*'Funding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MIN(W921*VLOOKUP(CONCATENATE($A921, 'Funding Allocation Parameters'!$I$6), 'Library Subsidy Complex'!$C$2:$J$55, 6, FALSE), VLOOKUP(CONCATENATE($A921, 'Funding Allocation Parameters'!$I$6), 'Library Subsidy Complex'!$C$2:$J$55, 8, FALSE)), 0)))))</f>
        <v>0</v>
      </c>
      <c r="AB921" s="179">
        <f>IF('Funding Allocation Parameters'!$C$6="Basic Library Subsidy", 0, IF('Funding Allocation Parameters'!$C$6="Grant funding", 0, IF('Funding Allocation Parameters'!$C$6="Other author funding",  MIN(W921*'Funding Allocation Parameters'!$E$6, 'Funding Allocation Parameters'!$G$6), IF('Funding Allocation Parameters'!$C$6="Any discretionary funds (grants if available, other if no grants)", MIN(W921*'Funding Allocation Parameters'!$E$6, 'Funding Allocation Parameters'!$G$6), IF('Funding Allocation Parameters'!$C$6="Complex Library Subsidy", 0, 0)))))</f>
        <v>882.31880000000001</v>
      </c>
      <c r="AC921" s="177">
        <f t="shared" si="440"/>
        <v>0</v>
      </c>
      <c r="AD921" s="177">
        <f t="shared" si="441"/>
        <v>0</v>
      </c>
      <c r="AE921" s="180">
        <f>IF('Funding Allocation Parameters'!$C$7="Basic Library Subsidy", MIN(AC921*'Funding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MIN(AC921*VLOOKUP(CONCATENATE($A921, 'Funding Allocation Parameters'!$I$7), 'Library Subsidy Complex'!$C$2:$J$55, 2, FALSE), VLOOKUP(CONCATENATE($A921, 'Funding Allocation Parameters'!$I$7), 'Library Subsidy Complex'!$C$2:$J$55, 4, FALSE)), 0)))))</f>
        <v>0</v>
      </c>
      <c r="AF921" s="180">
        <f>IF('Funding Allocation Parameters'!$C$7="Basic Library Subsidy", 0, IF('Funding Allocation Parameters'!$C$7="Grant funding",MIN(AC921*'Funding Allocation Parameters'!$E$7, 'Funding Allocation Parameters'!$G$7), IF('Funding Allocation Parameters'!$C$7="Other author funding", 0, IF('Funding Allocation Parameters'!$C$7="Any discretionary funds (grants if available, other if no grants)", MIN(AC921*'Funding Allocation Parameters'!$E$7, 'Funding Allocation Parameters'!$G$7), IF('Funding Allocation Parameters'!$C$7="Complex Library Subsidy", 0, 0)))))</f>
        <v>0</v>
      </c>
      <c r="AG921" s="180">
        <f>IF('Funding Allocation Parameters'!$C$7="Basic Library Subsidy", 0, IF('Funding Allocation Parameters'!$C$7="Grant funding", 0, IF('Funding Allocation Parameters'!$C$7="Other author funding",  MIN(AC921*'Funding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1" s="180">
        <f>IF('Funding Allocation Parameters'!$C$7="Basic Library Subsidy", MIN(AD921*'Funding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MIN(AD921*VLOOKUP(CONCATENATE($A921, 'Funding Allocation Parameters'!$I$7), 'Library Subsidy Complex'!$C$2:$J$55, 6, FALSE), VLOOKUP(CONCATENATE($A921, 'Funding Allocation Parameters'!$I$7), 'Library Subsidy Complex'!$C$2:$J$55, 8, FALSE)), 0)))))</f>
        <v>0</v>
      </c>
      <c r="AI921" s="180">
        <f>IF('Funding Allocation Parameters'!$C$7="Basic Library Subsidy", 0, IF('Funding Allocation Parameters'!$C$7="Grant funding", 0, IF('Funding Allocation Parameters'!$C$7="Other author funding",  MIN(AD921*'Funding Allocation Parameters'!$E$7, 'Funding Allocation Parameters'!$G$7), IF('Funding Allocation Parameters'!$C$7="Any discretionary funds (grants if available, other if no grants)", MIN(AD921*'Funding Allocation Parameters'!$E$7, 'Funding Allocation Parameters'!$G$7), IF('Funding Allocation Parameters'!$C$7="Complex Library Subsidy", 0, 0)))))</f>
        <v>0</v>
      </c>
      <c r="AJ921" s="177">
        <f t="shared" si="442"/>
        <v>0</v>
      </c>
      <c r="AK921" s="177">
        <f t="shared" si="443"/>
        <v>0</v>
      </c>
      <c r="AL921" s="181">
        <f>IF('Funding Allocation Parameters'!$C$8="Basic Library Subsidy", MIN(AJ921*'Funding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MIN(AJ921*VLOOKUP(CONCATENATE($A921, 'Funding Allocation Parameters'!$I$8), 'Library Subsidy Complex'!$C$2:$J$55, 2, FALSE), VLOOKUP(CONCATENATE($A921, 'Funding Allocation Parameters'!$I$8), 'Library Subsidy Complex'!$C$2:$J$55, 4, FALSE)), 0)))))</f>
        <v>0</v>
      </c>
      <c r="AM921" s="181">
        <f>IF('Funding Allocation Parameters'!$C$8="Basic Library Subsidy", 0, IF('Funding Allocation Parameters'!$C$8="Grant funding",MIN(AJ921*'Funding Allocation Parameters'!$E$8, 'Funding Allocation Parameters'!$G$8), IF('Funding Allocation Parameters'!$C$8="Other author funding", 0, IF('Funding Allocation Parameters'!$C$8="Any discretionary funds (grants if available, other if no grants)", MIN(AJ921*'Funding Allocation Parameters'!$E$8, 'Funding Allocation Parameters'!$G$8), IF('Funding Allocation Parameters'!$C$8="Complex Library Subsidy", 0, 0)))))</f>
        <v>0</v>
      </c>
      <c r="AN921" s="181">
        <f>IF('Funding Allocation Parameters'!$C$8="Basic Library Subsidy", 0, IF('Funding Allocation Parameters'!$C$8="Grant funding", 0, IF('Funding Allocation Parameters'!$C$8="Other author funding",  MIN(AJ921*'Funding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1" s="181">
        <f>IF('Funding Allocation Parameters'!$C$8="Basic Library Subsidy", MIN(AK921*'Funding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MIN(AK921*VLOOKUP(CONCATENATE($A921, 'Funding Allocation Parameters'!$I$8), 'Library Subsidy Complex'!$C$2:$J$55, 6, FALSE), VLOOKUP(CONCATENATE($A921, 'Funding Allocation Parameters'!$I$8), 'Library Subsidy Complex'!$C$2:$J$55, 8, FALSE)), 0)))))</f>
        <v>0</v>
      </c>
      <c r="AP921" s="181">
        <f>IF('Funding Allocation Parameters'!$C$8="Basic Library Subsidy", 0, IF('Funding Allocation Parameters'!$C$8="Grant funding", 0, IF('Funding Allocation Parameters'!$C$8="Other author funding",  MIN(AK921*'Funding Allocation Parameters'!$E$8, 'Funding Allocation Parameters'!$G$8), IF('Funding Allocation Parameters'!$C$8="Any discretionary funds (grants if available, other if no grants)", MIN(AK921*'Funding Allocation Parameters'!$E$8, 'Funding Allocation Parameters'!$G$8), IF('Funding Allocation Parameters'!$C$8="Complex Library Subsidy", 0, 0)))))</f>
        <v>0</v>
      </c>
      <c r="AQ921" s="177">
        <f t="shared" si="444"/>
        <v>0</v>
      </c>
      <c r="AR921" s="177">
        <f t="shared" si="445"/>
        <v>0</v>
      </c>
      <c r="AS921" s="182">
        <f t="shared" si="446"/>
        <v>1189</v>
      </c>
      <c r="AT921" s="182">
        <f t="shared" si="447"/>
        <v>882.31880000000001</v>
      </c>
      <c r="AU921" s="182">
        <f t="shared" si="448"/>
        <v>0</v>
      </c>
      <c r="AV921" s="182">
        <f t="shared" si="449"/>
        <v>1189</v>
      </c>
      <c r="AW921" s="182">
        <f t="shared" si="450"/>
        <v>882.31880000000001</v>
      </c>
      <c r="AX921" s="183">
        <f t="shared" si="451"/>
        <v>1189</v>
      </c>
      <c r="AY921" s="183">
        <f t="shared" si="452"/>
        <v>882.31880000000001</v>
      </c>
      <c r="AZ921" s="183">
        <f t="shared" si="453"/>
        <v>0</v>
      </c>
      <c r="BA921" s="183">
        <f t="shared" si="454"/>
        <v>0</v>
      </c>
      <c r="BB921" s="183">
        <f t="shared" si="455"/>
        <v>0</v>
      </c>
      <c r="BC921" s="184">
        <f t="shared" si="456"/>
        <v>1189</v>
      </c>
      <c r="BD921" s="184">
        <f t="shared" si="457"/>
        <v>0</v>
      </c>
      <c r="BE921" s="184">
        <f t="shared" si="458"/>
        <v>882.31880000000001</v>
      </c>
      <c r="BF921" s="184">
        <f t="shared" si="459"/>
        <v>0</v>
      </c>
      <c r="BG921" s="102">
        <f t="shared" si="460"/>
        <v>0</v>
      </c>
      <c r="BH921" s="102">
        <f t="shared" si="461"/>
        <v>0</v>
      </c>
      <c r="BI921" s="102">
        <f t="shared" si="462"/>
        <v>0</v>
      </c>
      <c r="BJ921" s="102">
        <f t="shared" si="463"/>
        <v>1</v>
      </c>
      <c r="BK921" s="102">
        <f t="shared" si="464"/>
        <v>0</v>
      </c>
      <c r="BL921" s="102">
        <f t="shared" si="465"/>
        <v>0</v>
      </c>
      <c r="BN921" s="102"/>
    </row>
    <row r="922" spans="1:66" x14ac:dyDescent="0.25">
      <c r="A922" s="102" t="s">
        <v>19</v>
      </c>
      <c r="B922" s="102" t="s">
        <v>8</v>
      </c>
      <c r="C922" s="102" t="s">
        <v>8</v>
      </c>
      <c r="D922" s="102" t="s">
        <v>27</v>
      </c>
      <c r="E922" s="102" t="s">
        <v>1648</v>
      </c>
      <c r="F922" s="102" t="s">
        <v>1674</v>
      </c>
      <c r="G922" s="102">
        <v>2.5739999999999998</v>
      </c>
      <c r="H922" s="102">
        <v>1</v>
      </c>
      <c r="I922" s="102">
        <v>1</v>
      </c>
      <c r="J922" s="167">
        <f>IFERROR(H922*VLOOKUP(A922, 'Advanced Parameters'!$B$7:$G$20, 6, FALSE)*VLOOKUP(A922, 'Growth Parameters'!$B$6:$H$19, 6, FALSE), 0)</f>
        <v>1</v>
      </c>
      <c r="K922" s="167">
        <f>IFERROR(IF('Advanced Parameters'!$C$5="n",'Raw Data'!I922*VLOOKUP(A922,'Advanced Parameters'!$B$7:$G$20,6,FALSE),J922*VLOOKUP(A922,'Advanced Parameters'!$B$7:$G$20,2,FALSE))*VLOOKUP(A922, 'Growth Parameters'!$B$6:$H$19, 6, FALSE), 0)</f>
        <v>1</v>
      </c>
      <c r="L922" s="167">
        <f t="shared" si="466"/>
        <v>0</v>
      </c>
      <c r="M922" s="168">
        <f>IFERROR(IF(G922="NA","NA",IF(G922&gt;'APC Parameters'!$K$6+VLOOKUP('Raw Data'!A922, 'APC Parameters'!$H$7:$L$20, 4, FALSE), 'APC Parameters'!$L$6+VLOOKUP('Raw Data'!A922, 'APC Parameters'!$H$7:$L$20, 5, FALSE), G922*('APC Parameters'!$J$6+VLOOKUP('Raw Data'!A922, 'APC Parameters'!$H$7:$L$20, 3, FALSE))+'APC Parameters'!$I$6+VLOOKUP('Raw Data'!A922, 'APC Parameters'!$H$7:$L$20, 2, FALSE))), 0)</f>
        <v>2973.6755999999996</v>
      </c>
      <c r="N922" s="168">
        <f t="shared" si="436"/>
        <v>2973.6755999999996</v>
      </c>
      <c r="O922" s="168">
        <f>IFERROR(IF(M922="NA",VLOOKUP(D922,'Internal Calculations'!$B$10:$C$11,2,FALSE), M922)*VLOOKUP(A922, 'Growth Parameters'!$B$6:$H$19, 7, FALSE), 0)</f>
        <v>2973.6755999999996</v>
      </c>
      <c r="P922" s="177">
        <f t="shared" si="437"/>
        <v>2973.6755999999996</v>
      </c>
      <c r="Q922" s="178">
        <f>IF('Funding Allocation Parameters'!$C$5="Basic Library Subsidy", MIN(O922*('Funding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MIN($O922*(VLOOKUP(CONCATENATE($A922, 'Funding Allocation Parameters'!$I$5), 'Library Subsidy Complex'!$C$2:$J$55, 2, FALSE)), VLOOKUP(CONCATENATE($A922, 'Funding Allocation Parameters'!$I$5), 'Library Subsidy Complex'!$C$2:$J$55, 4, FALSE)), 0)))))</f>
        <v>1189</v>
      </c>
      <c r="R922" s="178">
        <f>IF('Funding Allocation Parameters'!$C$5="Basic Library Subsidy", 0, IF('Funding Allocation Parameters'!$C$5="Grant funding",MIN(O922*('Funding Allocation Parameters'!$E$5), 'Funding Allocation Parameters'!$G$5), IF('Funding Allocation Parameters'!$C$5="Other author funding", 0, IF('Funding Allocation Parameters'!$C$5="Any discretionary funds (grants if available, other if no grants)", MIN(O922*('Funding Allocation Parameters'!$E$5), 'Funding Allocation Parameters'!$G$5), IF('Funding Allocation Parameters'!$C$5="Complex Library Subsidy", 0, 0)))))</f>
        <v>0</v>
      </c>
      <c r="S922" s="178">
        <f>IF('Funding Allocation Parameters'!$C$5="Basic Library Subsidy", 0, IF('Funding Allocation Parameters'!$C$5="Grant funding", 0, IF('Funding Allocation Parameters'!$C$5="Other author funding",  MIN(O922*('Funding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2" s="178">
        <f>IF('Funding Allocation Parameters'!$C$5="Basic Library Subsidy", MIN(O922*('Funding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MIN($O922*(VLOOKUP(CONCATENATE($A922, 'Funding Allocation Parameters'!$I$5), 'Library Subsidy Complex'!$C$2:$J$55, 6, FALSE)), VLOOKUP(CONCATENATE($A922, 'Funding Allocation Parameters'!$I$5), 'Library Subsidy Complex'!$C$2:$J$55, 8, FALSE)), 0)))))</f>
        <v>1189</v>
      </c>
      <c r="U922" s="178">
        <f>IF('Funding Allocation Parameters'!$C$5="Basic Library Subsidy", 0, IF('Funding Allocation Parameters'!$C$5="Grant funding", 0, IF('Funding Allocation Parameters'!$C$5="Other author funding",  MIN(O922*('Funding Allocation Parameters'!$E$5), 'Funding Allocation Parameters'!$G$5), IF('Funding Allocation Parameters'!$C$5="Any discretionary funds (grants if available, other if no grants)", MIN(O922*('Funding Allocation Parameters'!$E$5), 'Funding Allocation Parameters'!$G$5), IF('Funding Allocation Parameters'!$C$5="Complex Library Subsidy", 0, 0)))))</f>
        <v>0</v>
      </c>
      <c r="V922" s="177">
        <f t="shared" si="438"/>
        <v>1784.6755999999996</v>
      </c>
      <c r="W922" s="177">
        <f t="shared" si="439"/>
        <v>1784.6755999999996</v>
      </c>
      <c r="X922" s="179">
        <f>IF('Funding Allocation Parameters'!$C$6="Basic Library Subsidy", MIN(V922*'Funding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MIN(V922*VLOOKUP(CONCATENATE($A922, 'Funding Allocation Parameters'!$I$6), 'Library Subsidy Complex'!$C$2:$J$55, 2, FALSE), VLOOKUP(CONCATENATE($A922, 'Funding Allocation Parameters'!$I$6), 'Library Subsidy Complex'!$C$2:$J$55, 4, FALSE)), 0)))))</f>
        <v>0</v>
      </c>
      <c r="Y922" s="179">
        <f>IF('Funding Allocation Parameters'!$C$6="Basic Library Subsidy", 0, IF('Funding Allocation Parameters'!$C$6="Grant funding",MIN(V922*'Funding Allocation Parameters'!$E$6, 'Funding Allocation Parameters'!$G$6), IF('Funding Allocation Parameters'!$C$6="Other author funding", 0, IF('Funding Allocation Parameters'!$C$6="Any discretionary funds (grants if available, other if no grants)", MIN(V922*'Funding Allocation Parameters'!$E$6, 'Funding Allocation Parameters'!$G$6), IF('Funding Allocation Parameters'!$C$6="Complex Library Subsidy", 0, 0)))))</f>
        <v>1784.6755999999996</v>
      </c>
      <c r="Z922" s="179">
        <f>IF('Funding Allocation Parameters'!$C$6="Basic Library Subsidy", 0, IF('Funding Allocation Parameters'!$C$6="Grant funding", 0, IF('Funding Allocation Parameters'!$C$6="Other author funding",  MIN(V922*'Funding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2" s="179">
        <f>IF('Funding Allocation Parameters'!$C$6="Basic Library Subsidy", MIN(W922*'Funding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MIN(W922*VLOOKUP(CONCATENATE($A922, 'Funding Allocation Parameters'!$I$6), 'Library Subsidy Complex'!$C$2:$J$55, 6, FALSE), VLOOKUP(CONCATENATE($A922, 'Funding Allocation Parameters'!$I$6), 'Library Subsidy Complex'!$C$2:$J$55, 8, FALSE)), 0)))))</f>
        <v>0</v>
      </c>
      <c r="AB922" s="179">
        <f>IF('Funding Allocation Parameters'!$C$6="Basic Library Subsidy", 0, IF('Funding Allocation Parameters'!$C$6="Grant funding", 0, IF('Funding Allocation Parameters'!$C$6="Other author funding",  MIN(W922*'Funding Allocation Parameters'!$E$6, 'Funding Allocation Parameters'!$G$6), IF('Funding Allocation Parameters'!$C$6="Any discretionary funds (grants if available, other if no grants)", MIN(W922*'Funding Allocation Parameters'!$E$6, 'Funding Allocation Parameters'!$G$6), IF('Funding Allocation Parameters'!$C$6="Complex Library Subsidy", 0, 0)))))</f>
        <v>1784.6755999999996</v>
      </c>
      <c r="AC922" s="177">
        <f t="shared" si="440"/>
        <v>0</v>
      </c>
      <c r="AD922" s="177">
        <f t="shared" si="441"/>
        <v>0</v>
      </c>
      <c r="AE922" s="180">
        <f>IF('Funding Allocation Parameters'!$C$7="Basic Library Subsidy", MIN(AC922*'Funding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MIN(AC922*VLOOKUP(CONCATENATE($A922, 'Funding Allocation Parameters'!$I$7), 'Library Subsidy Complex'!$C$2:$J$55, 2, FALSE), VLOOKUP(CONCATENATE($A922, 'Funding Allocation Parameters'!$I$7), 'Library Subsidy Complex'!$C$2:$J$55, 4, FALSE)), 0)))))</f>
        <v>0</v>
      </c>
      <c r="AF922" s="180">
        <f>IF('Funding Allocation Parameters'!$C$7="Basic Library Subsidy", 0, IF('Funding Allocation Parameters'!$C$7="Grant funding",MIN(AC922*'Funding Allocation Parameters'!$E$7, 'Funding Allocation Parameters'!$G$7), IF('Funding Allocation Parameters'!$C$7="Other author funding", 0, IF('Funding Allocation Parameters'!$C$7="Any discretionary funds (grants if available, other if no grants)", MIN(AC922*'Funding Allocation Parameters'!$E$7, 'Funding Allocation Parameters'!$G$7), IF('Funding Allocation Parameters'!$C$7="Complex Library Subsidy", 0, 0)))))</f>
        <v>0</v>
      </c>
      <c r="AG922" s="180">
        <f>IF('Funding Allocation Parameters'!$C$7="Basic Library Subsidy", 0, IF('Funding Allocation Parameters'!$C$7="Grant funding", 0, IF('Funding Allocation Parameters'!$C$7="Other author funding",  MIN(AC922*'Funding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2" s="180">
        <f>IF('Funding Allocation Parameters'!$C$7="Basic Library Subsidy", MIN(AD922*'Funding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MIN(AD922*VLOOKUP(CONCATENATE($A922, 'Funding Allocation Parameters'!$I$7), 'Library Subsidy Complex'!$C$2:$J$55, 6, FALSE), VLOOKUP(CONCATENATE($A922, 'Funding Allocation Parameters'!$I$7), 'Library Subsidy Complex'!$C$2:$J$55, 8, FALSE)), 0)))))</f>
        <v>0</v>
      </c>
      <c r="AI922" s="180">
        <f>IF('Funding Allocation Parameters'!$C$7="Basic Library Subsidy", 0, IF('Funding Allocation Parameters'!$C$7="Grant funding", 0, IF('Funding Allocation Parameters'!$C$7="Other author funding",  MIN(AD922*'Funding Allocation Parameters'!$E$7, 'Funding Allocation Parameters'!$G$7), IF('Funding Allocation Parameters'!$C$7="Any discretionary funds (grants if available, other if no grants)", MIN(AD922*'Funding Allocation Parameters'!$E$7, 'Funding Allocation Parameters'!$G$7), IF('Funding Allocation Parameters'!$C$7="Complex Library Subsidy", 0, 0)))))</f>
        <v>0</v>
      </c>
      <c r="AJ922" s="177">
        <f t="shared" si="442"/>
        <v>0</v>
      </c>
      <c r="AK922" s="177">
        <f t="shared" si="443"/>
        <v>0</v>
      </c>
      <c r="AL922" s="181">
        <f>IF('Funding Allocation Parameters'!$C$8="Basic Library Subsidy", MIN(AJ922*'Funding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MIN(AJ922*VLOOKUP(CONCATENATE($A922, 'Funding Allocation Parameters'!$I$8), 'Library Subsidy Complex'!$C$2:$J$55, 2, FALSE), VLOOKUP(CONCATENATE($A922, 'Funding Allocation Parameters'!$I$8), 'Library Subsidy Complex'!$C$2:$J$55, 4, FALSE)), 0)))))</f>
        <v>0</v>
      </c>
      <c r="AM922" s="181">
        <f>IF('Funding Allocation Parameters'!$C$8="Basic Library Subsidy", 0, IF('Funding Allocation Parameters'!$C$8="Grant funding",MIN(AJ922*'Funding Allocation Parameters'!$E$8, 'Funding Allocation Parameters'!$G$8), IF('Funding Allocation Parameters'!$C$8="Other author funding", 0, IF('Funding Allocation Parameters'!$C$8="Any discretionary funds (grants if available, other if no grants)", MIN(AJ922*'Funding Allocation Parameters'!$E$8, 'Funding Allocation Parameters'!$G$8), IF('Funding Allocation Parameters'!$C$8="Complex Library Subsidy", 0, 0)))))</f>
        <v>0</v>
      </c>
      <c r="AN922" s="181">
        <f>IF('Funding Allocation Parameters'!$C$8="Basic Library Subsidy", 0, IF('Funding Allocation Parameters'!$C$8="Grant funding", 0, IF('Funding Allocation Parameters'!$C$8="Other author funding",  MIN(AJ922*'Funding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2" s="181">
        <f>IF('Funding Allocation Parameters'!$C$8="Basic Library Subsidy", MIN(AK922*'Funding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MIN(AK922*VLOOKUP(CONCATENATE($A922, 'Funding Allocation Parameters'!$I$8), 'Library Subsidy Complex'!$C$2:$J$55, 6, FALSE), VLOOKUP(CONCATENATE($A922, 'Funding Allocation Parameters'!$I$8), 'Library Subsidy Complex'!$C$2:$J$55, 8, FALSE)), 0)))))</f>
        <v>0</v>
      </c>
      <c r="AP922" s="181">
        <f>IF('Funding Allocation Parameters'!$C$8="Basic Library Subsidy", 0, IF('Funding Allocation Parameters'!$C$8="Grant funding", 0, IF('Funding Allocation Parameters'!$C$8="Other author funding",  MIN(AK922*'Funding Allocation Parameters'!$E$8, 'Funding Allocation Parameters'!$G$8), IF('Funding Allocation Parameters'!$C$8="Any discretionary funds (grants if available, other if no grants)", MIN(AK922*'Funding Allocation Parameters'!$E$8, 'Funding Allocation Parameters'!$G$8), IF('Funding Allocation Parameters'!$C$8="Complex Library Subsidy", 0, 0)))))</f>
        <v>0</v>
      </c>
      <c r="AQ922" s="177">
        <f t="shared" si="444"/>
        <v>0</v>
      </c>
      <c r="AR922" s="177">
        <f t="shared" si="445"/>
        <v>0</v>
      </c>
      <c r="AS922" s="182">
        <f t="shared" si="446"/>
        <v>1189</v>
      </c>
      <c r="AT922" s="182">
        <f t="shared" si="447"/>
        <v>1784.6755999999996</v>
      </c>
      <c r="AU922" s="182">
        <f t="shared" si="448"/>
        <v>0</v>
      </c>
      <c r="AV922" s="182">
        <f t="shared" si="449"/>
        <v>1189</v>
      </c>
      <c r="AW922" s="182">
        <f t="shared" si="450"/>
        <v>1784.6755999999996</v>
      </c>
      <c r="AX922" s="183">
        <f t="shared" si="451"/>
        <v>1189</v>
      </c>
      <c r="AY922" s="183">
        <f t="shared" si="452"/>
        <v>1784.6755999999996</v>
      </c>
      <c r="AZ922" s="183">
        <f t="shared" si="453"/>
        <v>0</v>
      </c>
      <c r="BA922" s="183">
        <f t="shared" si="454"/>
        <v>0</v>
      </c>
      <c r="BB922" s="183">
        <f t="shared" si="455"/>
        <v>0</v>
      </c>
      <c r="BC922" s="184">
        <f t="shared" si="456"/>
        <v>1189</v>
      </c>
      <c r="BD922" s="184">
        <f t="shared" si="457"/>
        <v>0</v>
      </c>
      <c r="BE922" s="184">
        <f t="shared" si="458"/>
        <v>1784.6755999999996</v>
      </c>
      <c r="BF922" s="184">
        <f t="shared" si="459"/>
        <v>0</v>
      </c>
      <c r="BG922" s="102">
        <f t="shared" si="460"/>
        <v>0</v>
      </c>
      <c r="BH922" s="102">
        <f t="shared" si="461"/>
        <v>0</v>
      </c>
      <c r="BI922" s="102">
        <f t="shared" si="462"/>
        <v>0</v>
      </c>
      <c r="BJ922" s="102">
        <f t="shared" si="463"/>
        <v>1</v>
      </c>
      <c r="BK922" s="102">
        <f t="shared" si="464"/>
        <v>0</v>
      </c>
      <c r="BL922" s="102">
        <f t="shared" si="465"/>
        <v>0</v>
      </c>
      <c r="BN922" s="102"/>
    </row>
    <row r="923" spans="1:66" x14ac:dyDescent="0.25">
      <c r="A923" s="102" t="s">
        <v>7</v>
      </c>
      <c r="B923" s="102" t="s">
        <v>8</v>
      </c>
      <c r="C923" s="102" t="s">
        <v>8</v>
      </c>
      <c r="D923" s="102" t="s">
        <v>27</v>
      </c>
      <c r="E923" s="102" t="s">
        <v>1675</v>
      </c>
      <c r="F923" s="102" t="s">
        <v>1676</v>
      </c>
      <c r="G923" s="102">
        <v>0.27200000000000002</v>
      </c>
      <c r="H923" s="102">
        <v>1</v>
      </c>
      <c r="I923" s="102">
        <v>0</v>
      </c>
      <c r="J923" s="167">
        <f>IFERROR(H923*VLOOKUP(A923, 'Advanced Parameters'!$B$7:$G$20, 6, FALSE)*VLOOKUP(A923, 'Growth Parameters'!$B$6:$H$19, 6, FALSE), 0)</f>
        <v>1</v>
      </c>
      <c r="K923" s="167">
        <f>IFERROR(IF('Advanced Parameters'!$C$5="n",'Raw Data'!I923*VLOOKUP(A923,'Advanced Parameters'!$B$7:$G$20,6,FALSE),J923*VLOOKUP(A923,'Advanced Parameters'!$B$7:$G$20,2,FALSE))*VLOOKUP(A923, 'Growth Parameters'!$B$6:$H$19, 6, FALSE), 0)</f>
        <v>0</v>
      </c>
      <c r="L923" s="167">
        <f t="shared" si="466"/>
        <v>1</v>
      </c>
      <c r="M923" s="168">
        <f>IFERROR(IF(G923="NA","NA",IF(G923&gt;'APC Parameters'!$K$6+VLOOKUP('Raw Data'!A923, 'APC Parameters'!$H$7:$L$20, 4, FALSE), 'APC Parameters'!$L$6+VLOOKUP('Raw Data'!A923, 'APC Parameters'!$H$7:$L$20, 5, FALSE), G923*('APC Parameters'!$J$6+VLOOKUP('Raw Data'!A923, 'APC Parameters'!$H$7:$L$20, 3, FALSE))+'APC Parameters'!$I$6+VLOOKUP('Raw Data'!A923, 'APC Parameters'!$H$7:$L$20, 2, FALSE))), 0)</f>
        <v>1340.6368</v>
      </c>
      <c r="N923" s="168">
        <f t="shared" si="436"/>
        <v>1340.6368</v>
      </c>
      <c r="O923" s="168">
        <f>IFERROR(IF(M923="NA",VLOOKUP(D923,'Internal Calculations'!$B$10:$C$11,2,FALSE), M923)*VLOOKUP(A923, 'Growth Parameters'!$B$6:$H$19, 7, FALSE), 0)</f>
        <v>1340.6368</v>
      </c>
      <c r="P923" s="177">
        <f t="shared" si="437"/>
        <v>1340.6368</v>
      </c>
      <c r="Q923" s="178">
        <f>IF('Funding Allocation Parameters'!$C$5="Basic Library Subsidy", MIN(O923*('Funding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MIN($O923*(VLOOKUP(CONCATENATE($A923, 'Funding Allocation Parameters'!$I$5), 'Library Subsidy Complex'!$C$2:$J$55, 2, FALSE)), VLOOKUP(CONCATENATE($A923, 'Funding Allocation Parameters'!$I$5), 'Library Subsidy Complex'!$C$2:$J$55, 4, FALSE)), 0)))))</f>
        <v>1189</v>
      </c>
      <c r="R923" s="178">
        <f>IF('Funding Allocation Parameters'!$C$5="Basic Library Subsidy", 0, IF('Funding Allocation Parameters'!$C$5="Grant funding",MIN(O923*('Funding Allocation Parameters'!$E$5), 'Funding Allocation Parameters'!$G$5), IF('Funding Allocation Parameters'!$C$5="Other author funding", 0, IF('Funding Allocation Parameters'!$C$5="Any discretionary funds (grants if available, other if no grants)", MIN(O923*('Funding Allocation Parameters'!$E$5), 'Funding Allocation Parameters'!$G$5), IF('Funding Allocation Parameters'!$C$5="Complex Library Subsidy", 0, 0)))))</f>
        <v>0</v>
      </c>
      <c r="S923" s="178">
        <f>IF('Funding Allocation Parameters'!$C$5="Basic Library Subsidy", 0, IF('Funding Allocation Parameters'!$C$5="Grant funding", 0, IF('Funding Allocation Parameters'!$C$5="Other author funding",  MIN(O923*('Funding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3" s="178">
        <f>IF('Funding Allocation Parameters'!$C$5="Basic Library Subsidy", MIN(O923*('Funding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MIN($O923*(VLOOKUP(CONCATENATE($A923, 'Funding Allocation Parameters'!$I$5), 'Library Subsidy Complex'!$C$2:$J$55, 6, FALSE)), VLOOKUP(CONCATENATE($A923, 'Funding Allocation Parameters'!$I$5), 'Library Subsidy Complex'!$C$2:$J$55, 8, FALSE)), 0)))))</f>
        <v>1189</v>
      </c>
      <c r="U923" s="178">
        <f>IF('Funding Allocation Parameters'!$C$5="Basic Library Subsidy", 0, IF('Funding Allocation Parameters'!$C$5="Grant funding", 0, IF('Funding Allocation Parameters'!$C$5="Other author funding",  MIN(O923*('Funding Allocation Parameters'!$E$5), 'Funding Allocation Parameters'!$G$5), IF('Funding Allocation Parameters'!$C$5="Any discretionary funds (grants if available, other if no grants)", MIN(O923*('Funding Allocation Parameters'!$E$5), 'Funding Allocation Parameters'!$G$5), IF('Funding Allocation Parameters'!$C$5="Complex Library Subsidy", 0, 0)))))</f>
        <v>0</v>
      </c>
      <c r="V923" s="177">
        <f t="shared" si="438"/>
        <v>151.63679999999999</v>
      </c>
      <c r="W923" s="177">
        <f t="shared" si="439"/>
        <v>151.63679999999999</v>
      </c>
      <c r="X923" s="179">
        <f>IF('Funding Allocation Parameters'!$C$6="Basic Library Subsidy", MIN(V923*'Funding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MIN(V923*VLOOKUP(CONCATENATE($A923, 'Funding Allocation Parameters'!$I$6), 'Library Subsidy Complex'!$C$2:$J$55, 2, FALSE), VLOOKUP(CONCATENATE($A923, 'Funding Allocation Parameters'!$I$6), 'Library Subsidy Complex'!$C$2:$J$55, 4, FALSE)), 0)))))</f>
        <v>0</v>
      </c>
      <c r="Y923" s="179">
        <f>IF('Funding Allocation Parameters'!$C$6="Basic Library Subsidy", 0, IF('Funding Allocation Parameters'!$C$6="Grant funding",MIN(V923*'Funding Allocation Parameters'!$E$6, 'Funding Allocation Parameters'!$G$6), IF('Funding Allocation Parameters'!$C$6="Other author funding", 0, IF('Funding Allocation Parameters'!$C$6="Any discretionary funds (grants if available, other if no grants)", MIN(V923*'Funding Allocation Parameters'!$E$6, 'Funding Allocation Parameters'!$G$6), IF('Funding Allocation Parameters'!$C$6="Complex Library Subsidy", 0, 0)))))</f>
        <v>151.63679999999999</v>
      </c>
      <c r="Z923" s="179">
        <f>IF('Funding Allocation Parameters'!$C$6="Basic Library Subsidy", 0, IF('Funding Allocation Parameters'!$C$6="Grant funding", 0, IF('Funding Allocation Parameters'!$C$6="Other author funding",  MIN(V923*'Funding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3" s="179">
        <f>IF('Funding Allocation Parameters'!$C$6="Basic Library Subsidy", MIN(W923*'Funding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MIN(W923*VLOOKUP(CONCATENATE($A923, 'Funding Allocation Parameters'!$I$6), 'Library Subsidy Complex'!$C$2:$J$55, 6, FALSE), VLOOKUP(CONCATENATE($A923, 'Funding Allocation Parameters'!$I$6), 'Library Subsidy Complex'!$C$2:$J$55, 8, FALSE)), 0)))))</f>
        <v>0</v>
      </c>
      <c r="AB923" s="179">
        <f>IF('Funding Allocation Parameters'!$C$6="Basic Library Subsidy", 0, IF('Funding Allocation Parameters'!$C$6="Grant funding", 0, IF('Funding Allocation Parameters'!$C$6="Other author funding",  MIN(W923*'Funding Allocation Parameters'!$E$6, 'Funding Allocation Parameters'!$G$6), IF('Funding Allocation Parameters'!$C$6="Any discretionary funds (grants if available, other if no grants)", MIN(W923*'Funding Allocation Parameters'!$E$6, 'Funding Allocation Parameters'!$G$6), IF('Funding Allocation Parameters'!$C$6="Complex Library Subsidy", 0, 0)))))</f>
        <v>151.63679999999999</v>
      </c>
      <c r="AC923" s="177">
        <f t="shared" si="440"/>
        <v>0</v>
      </c>
      <c r="AD923" s="177">
        <f t="shared" si="441"/>
        <v>0</v>
      </c>
      <c r="AE923" s="180">
        <f>IF('Funding Allocation Parameters'!$C$7="Basic Library Subsidy", MIN(AC923*'Funding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MIN(AC923*VLOOKUP(CONCATENATE($A923, 'Funding Allocation Parameters'!$I$7), 'Library Subsidy Complex'!$C$2:$J$55, 2, FALSE), VLOOKUP(CONCATENATE($A923, 'Funding Allocation Parameters'!$I$7), 'Library Subsidy Complex'!$C$2:$J$55, 4, FALSE)), 0)))))</f>
        <v>0</v>
      </c>
      <c r="AF923" s="180">
        <f>IF('Funding Allocation Parameters'!$C$7="Basic Library Subsidy", 0, IF('Funding Allocation Parameters'!$C$7="Grant funding",MIN(AC923*'Funding Allocation Parameters'!$E$7, 'Funding Allocation Parameters'!$G$7), IF('Funding Allocation Parameters'!$C$7="Other author funding", 0, IF('Funding Allocation Parameters'!$C$7="Any discretionary funds (grants if available, other if no grants)", MIN(AC923*'Funding Allocation Parameters'!$E$7, 'Funding Allocation Parameters'!$G$7), IF('Funding Allocation Parameters'!$C$7="Complex Library Subsidy", 0, 0)))))</f>
        <v>0</v>
      </c>
      <c r="AG923" s="180">
        <f>IF('Funding Allocation Parameters'!$C$7="Basic Library Subsidy", 0, IF('Funding Allocation Parameters'!$C$7="Grant funding", 0, IF('Funding Allocation Parameters'!$C$7="Other author funding",  MIN(AC923*'Funding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3" s="180">
        <f>IF('Funding Allocation Parameters'!$C$7="Basic Library Subsidy", MIN(AD923*'Funding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MIN(AD923*VLOOKUP(CONCATENATE($A923, 'Funding Allocation Parameters'!$I$7), 'Library Subsidy Complex'!$C$2:$J$55, 6, FALSE), VLOOKUP(CONCATENATE($A923, 'Funding Allocation Parameters'!$I$7), 'Library Subsidy Complex'!$C$2:$J$55, 8, FALSE)), 0)))))</f>
        <v>0</v>
      </c>
      <c r="AI923" s="180">
        <f>IF('Funding Allocation Parameters'!$C$7="Basic Library Subsidy", 0, IF('Funding Allocation Parameters'!$C$7="Grant funding", 0, IF('Funding Allocation Parameters'!$C$7="Other author funding",  MIN(AD923*'Funding Allocation Parameters'!$E$7, 'Funding Allocation Parameters'!$G$7), IF('Funding Allocation Parameters'!$C$7="Any discretionary funds (grants if available, other if no grants)", MIN(AD923*'Funding Allocation Parameters'!$E$7, 'Funding Allocation Parameters'!$G$7), IF('Funding Allocation Parameters'!$C$7="Complex Library Subsidy", 0, 0)))))</f>
        <v>0</v>
      </c>
      <c r="AJ923" s="177">
        <f t="shared" si="442"/>
        <v>0</v>
      </c>
      <c r="AK923" s="177">
        <f t="shared" si="443"/>
        <v>0</v>
      </c>
      <c r="AL923" s="181">
        <f>IF('Funding Allocation Parameters'!$C$8="Basic Library Subsidy", MIN(AJ923*'Funding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MIN(AJ923*VLOOKUP(CONCATENATE($A923, 'Funding Allocation Parameters'!$I$8), 'Library Subsidy Complex'!$C$2:$J$55, 2, FALSE), VLOOKUP(CONCATENATE($A923, 'Funding Allocation Parameters'!$I$8), 'Library Subsidy Complex'!$C$2:$J$55, 4, FALSE)), 0)))))</f>
        <v>0</v>
      </c>
      <c r="AM923" s="181">
        <f>IF('Funding Allocation Parameters'!$C$8="Basic Library Subsidy", 0, IF('Funding Allocation Parameters'!$C$8="Grant funding",MIN(AJ923*'Funding Allocation Parameters'!$E$8, 'Funding Allocation Parameters'!$G$8), IF('Funding Allocation Parameters'!$C$8="Other author funding", 0, IF('Funding Allocation Parameters'!$C$8="Any discretionary funds (grants if available, other if no grants)", MIN(AJ923*'Funding Allocation Parameters'!$E$8, 'Funding Allocation Parameters'!$G$8), IF('Funding Allocation Parameters'!$C$8="Complex Library Subsidy", 0, 0)))))</f>
        <v>0</v>
      </c>
      <c r="AN923" s="181">
        <f>IF('Funding Allocation Parameters'!$C$8="Basic Library Subsidy", 0, IF('Funding Allocation Parameters'!$C$8="Grant funding", 0, IF('Funding Allocation Parameters'!$C$8="Other author funding",  MIN(AJ923*'Funding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3" s="181">
        <f>IF('Funding Allocation Parameters'!$C$8="Basic Library Subsidy", MIN(AK923*'Funding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MIN(AK923*VLOOKUP(CONCATENATE($A923, 'Funding Allocation Parameters'!$I$8), 'Library Subsidy Complex'!$C$2:$J$55, 6, FALSE), VLOOKUP(CONCATENATE($A923, 'Funding Allocation Parameters'!$I$8), 'Library Subsidy Complex'!$C$2:$J$55, 8, FALSE)), 0)))))</f>
        <v>0</v>
      </c>
      <c r="AP923" s="181">
        <f>IF('Funding Allocation Parameters'!$C$8="Basic Library Subsidy", 0, IF('Funding Allocation Parameters'!$C$8="Grant funding", 0, IF('Funding Allocation Parameters'!$C$8="Other author funding",  MIN(AK923*'Funding Allocation Parameters'!$E$8, 'Funding Allocation Parameters'!$G$8), IF('Funding Allocation Parameters'!$C$8="Any discretionary funds (grants if available, other if no grants)", MIN(AK923*'Funding Allocation Parameters'!$E$8, 'Funding Allocation Parameters'!$G$8), IF('Funding Allocation Parameters'!$C$8="Complex Library Subsidy", 0, 0)))))</f>
        <v>0</v>
      </c>
      <c r="AQ923" s="177">
        <f t="shared" si="444"/>
        <v>0</v>
      </c>
      <c r="AR923" s="177">
        <f t="shared" si="445"/>
        <v>0</v>
      </c>
      <c r="AS923" s="182">
        <f t="shared" si="446"/>
        <v>1189</v>
      </c>
      <c r="AT923" s="182">
        <f t="shared" si="447"/>
        <v>151.63679999999999</v>
      </c>
      <c r="AU923" s="182">
        <f t="shared" si="448"/>
        <v>0</v>
      </c>
      <c r="AV923" s="182">
        <f t="shared" si="449"/>
        <v>1189</v>
      </c>
      <c r="AW923" s="182">
        <f t="shared" si="450"/>
        <v>151.63679999999999</v>
      </c>
      <c r="AX923" s="183">
        <f t="shared" si="451"/>
        <v>0</v>
      </c>
      <c r="AY923" s="183">
        <f t="shared" si="452"/>
        <v>0</v>
      </c>
      <c r="AZ923" s="183">
        <f t="shared" si="453"/>
        <v>0</v>
      </c>
      <c r="BA923" s="183">
        <f t="shared" si="454"/>
        <v>1189</v>
      </c>
      <c r="BB923" s="183">
        <f t="shared" si="455"/>
        <v>151.63679999999999</v>
      </c>
      <c r="BC923" s="184">
        <f t="shared" si="456"/>
        <v>1189</v>
      </c>
      <c r="BD923" s="184">
        <f t="shared" si="457"/>
        <v>0</v>
      </c>
      <c r="BE923" s="184">
        <f t="shared" si="458"/>
        <v>0</v>
      </c>
      <c r="BF923" s="184">
        <f t="shared" si="459"/>
        <v>151.63679999999999</v>
      </c>
      <c r="BG923" s="102">
        <f t="shared" si="460"/>
        <v>0</v>
      </c>
      <c r="BH923" s="102">
        <f t="shared" si="461"/>
        <v>0</v>
      </c>
      <c r="BI923" s="102">
        <f t="shared" si="462"/>
        <v>0</v>
      </c>
      <c r="BJ923" s="102">
        <f t="shared" si="463"/>
        <v>0</v>
      </c>
      <c r="BK923" s="102">
        <f t="shared" si="464"/>
        <v>1</v>
      </c>
      <c r="BL923" s="102">
        <f t="shared" si="465"/>
        <v>0</v>
      </c>
      <c r="BN923" s="102"/>
    </row>
    <row r="924" spans="1:66" x14ac:dyDescent="0.25">
      <c r="A924" s="102" t="s">
        <v>23</v>
      </c>
      <c r="B924" s="102" t="s">
        <v>15</v>
      </c>
      <c r="C924" s="102" t="s">
        <v>8</v>
      </c>
      <c r="D924" s="102" t="s">
        <v>27</v>
      </c>
      <c r="E924" s="102" t="s">
        <v>1668</v>
      </c>
      <c r="F924" s="102" t="s">
        <v>1677</v>
      </c>
      <c r="G924" s="102" t="s">
        <v>9</v>
      </c>
      <c r="H924" s="102">
        <v>1</v>
      </c>
      <c r="I924" s="102">
        <v>0</v>
      </c>
      <c r="J924" s="167">
        <f>IFERROR(H924*VLOOKUP(A924, 'Advanced Parameters'!$B$7:$G$20, 6, FALSE)*VLOOKUP(A924, 'Growth Parameters'!$B$6:$H$19, 6, FALSE), 0)</f>
        <v>1</v>
      </c>
      <c r="K924" s="167">
        <f>IFERROR(IF('Advanced Parameters'!$C$5="n",'Raw Data'!I924*VLOOKUP(A924,'Advanced Parameters'!$B$7:$G$20,6,FALSE),J924*VLOOKUP(A924,'Advanced Parameters'!$B$7:$G$20,2,FALSE))*VLOOKUP(A924, 'Growth Parameters'!$B$6:$H$19, 6, FALSE), 0)</f>
        <v>0</v>
      </c>
      <c r="L924" s="167">
        <f t="shared" si="466"/>
        <v>1</v>
      </c>
      <c r="M924" s="168" t="str">
        <f>IFERROR(IF(G924="NA","NA",IF(G924&gt;'APC Parameters'!$K$6+VLOOKUP('Raw Data'!A924, 'APC Parameters'!$H$7:$L$20, 4, FALSE), 'APC Parameters'!$L$6+VLOOKUP('Raw Data'!A924, 'APC Parameters'!$H$7:$L$20, 5, FALSE), G924*('APC Parameters'!$J$6+VLOOKUP('Raw Data'!A924, 'APC Parameters'!$H$7:$L$20, 3, FALSE))+'APC Parameters'!$I$6+VLOOKUP('Raw Data'!A924, 'APC Parameters'!$H$7:$L$20, 2, FALSE))), 0)</f>
        <v>NA</v>
      </c>
      <c r="N924" s="168" t="str">
        <f t="shared" si="436"/>
        <v>NA</v>
      </c>
      <c r="O924" s="168">
        <f>IFERROR(IF(M924="NA",VLOOKUP(D924,'Internal Calculations'!$B$10:$C$11,2,FALSE), M924)*VLOOKUP(A924, 'Growth Parameters'!$B$6:$H$19, 7, FALSE), 0)</f>
        <v>2278.6764150234731</v>
      </c>
      <c r="P924" s="177">
        <f t="shared" si="437"/>
        <v>2278.6764150234731</v>
      </c>
      <c r="Q924" s="178">
        <f>IF('Funding Allocation Parameters'!$C$5="Basic Library Subsidy", MIN(O924*('Funding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MIN($O924*(VLOOKUP(CONCATENATE($A924, 'Funding Allocation Parameters'!$I$5), 'Library Subsidy Complex'!$C$2:$J$55, 2, FALSE)), VLOOKUP(CONCATENATE($A924, 'Funding Allocation Parameters'!$I$5), 'Library Subsidy Complex'!$C$2:$J$55, 4, FALSE)), 0)))))</f>
        <v>1189</v>
      </c>
      <c r="R924" s="178">
        <f>IF('Funding Allocation Parameters'!$C$5="Basic Library Subsidy", 0, IF('Funding Allocation Parameters'!$C$5="Grant funding",MIN(O924*('Funding Allocation Parameters'!$E$5), 'Funding Allocation Parameters'!$G$5), IF('Funding Allocation Parameters'!$C$5="Other author funding", 0, IF('Funding Allocation Parameters'!$C$5="Any discretionary funds (grants if available, other if no grants)", MIN(O924*('Funding Allocation Parameters'!$E$5), 'Funding Allocation Parameters'!$G$5), IF('Funding Allocation Parameters'!$C$5="Complex Library Subsidy", 0, 0)))))</f>
        <v>0</v>
      </c>
      <c r="S924" s="178">
        <f>IF('Funding Allocation Parameters'!$C$5="Basic Library Subsidy", 0, IF('Funding Allocation Parameters'!$C$5="Grant funding", 0, IF('Funding Allocation Parameters'!$C$5="Other author funding",  MIN(O924*('Funding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4" s="178">
        <f>IF('Funding Allocation Parameters'!$C$5="Basic Library Subsidy", MIN(O924*('Funding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MIN($O924*(VLOOKUP(CONCATENATE($A924, 'Funding Allocation Parameters'!$I$5), 'Library Subsidy Complex'!$C$2:$J$55, 6, FALSE)), VLOOKUP(CONCATENATE($A924, 'Funding Allocation Parameters'!$I$5), 'Library Subsidy Complex'!$C$2:$J$55, 8, FALSE)), 0)))))</f>
        <v>1189</v>
      </c>
      <c r="U924" s="178">
        <f>IF('Funding Allocation Parameters'!$C$5="Basic Library Subsidy", 0, IF('Funding Allocation Parameters'!$C$5="Grant funding", 0, IF('Funding Allocation Parameters'!$C$5="Other author funding",  MIN(O924*('Funding Allocation Parameters'!$E$5), 'Funding Allocation Parameters'!$G$5), IF('Funding Allocation Parameters'!$C$5="Any discretionary funds (grants if available, other if no grants)", MIN(O924*('Funding Allocation Parameters'!$E$5), 'Funding Allocation Parameters'!$G$5), IF('Funding Allocation Parameters'!$C$5="Complex Library Subsidy", 0, 0)))))</f>
        <v>0</v>
      </c>
      <c r="V924" s="177">
        <f t="shared" si="438"/>
        <v>1089.6764150234731</v>
      </c>
      <c r="W924" s="177">
        <f t="shared" si="439"/>
        <v>1089.6764150234731</v>
      </c>
      <c r="X924" s="179">
        <f>IF('Funding Allocation Parameters'!$C$6="Basic Library Subsidy", MIN(V924*'Funding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MIN(V924*VLOOKUP(CONCATENATE($A924, 'Funding Allocation Parameters'!$I$6), 'Library Subsidy Complex'!$C$2:$J$55, 2, FALSE), VLOOKUP(CONCATENATE($A924, 'Funding Allocation Parameters'!$I$6), 'Library Subsidy Complex'!$C$2:$J$55, 4, FALSE)), 0)))))</f>
        <v>0</v>
      </c>
      <c r="Y924" s="179">
        <f>IF('Funding Allocation Parameters'!$C$6="Basic Library Subsidy", 0, IF('Funding Allocation Parameters'!$C$6="Grant funding",MIN(V924*'Funding Allocation Parameters'!$E$6, 'Funding Allocation Parameters'!$G$6), IF('Funding Allocation Parameters'!$C$6="Other author funding", 0, IF('Funding Allocation Parameters'!$C$6="Any discretionary funds (grants if available, other if no grants)", MIN(V924*'Funding Allocation Parameters'!$E$6, 'Funding Allocation Parameters'!$G$6), IF('Funding Allocation Parameters'!$C$6="Complex Library Subsidy", 0, 0)))))</f>
        <v>1089.6764150234731</v>
      </c>
      <c r="Z924" s="179">
        <f>IF('Funding Allocation Parameters'!$C$6="Basic Library Subsidy", 0, IF('Funding Allocation Parameters'!$C$6="Grant funding", 0, IF('Funding Allocation Parameters'!$C$6="Other author funding",  MIN(V924*'Funding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4" s="179">
        <f>IF('Funding Allocation Parameters'!$C$6="Basic Library Subsidy", MIN(W924*'Funding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MIN(W924*VLOOKUP(CONCATENATE($A924, 'Funding Allocation Parameters'!$I$6), 'Library Subsidy Complex'!$C$2:$J$55, 6, FALSE), VLOOKUP(CONCATENATE($A924, 'Funding Allocation Parameters'!$I$6), 'Library Subsidy Complex'!$C$2:$J$55, 8, FALSE)), 0)))))</f>
        <v>0</v>
      </c>
      <c r="AB924" s="179">
        <f>IF('Funding Allocation Parameters'!$C$6="Basic Library Subsidy", 0, IF('Funding Allocation Parameters'!$C$6="Grant funding", 0, IF('Funding Allocation Parameters'!$C$6="Other author funding",  MIN(W924*'Funding Allocation Parameters'!$E$6, 'Funding Allocation Parameters'!$G$6), IF('Funding Allocation Parameters'!$C$6="Any discretionary funds (grants if available, other if no grants)", MIN(W924*'Funding Allocation Parameters'!$E$6, 'Funding Allocation Parameters'!$G$6), IF('Funding Allocation Parameters'!$C$6="Complex Library Subsidy", 0, 0)))))</f>
        <v>1089.6764150234731</v>
      </c>
      <c r="AC924" s="177">
        <f t="shared" si="440"/>
        <v>0</v>
      </c>
      <c r="AD924" s="177">
        <f t="shared" si="441"/>
        <v>0</v>
      </c>
      <c r="AE924" s="180">
        <f>IF('Funding Allocation Parameters'!$C$7="Basic Library Subsidy", MIN(AC924*'Funding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MIN(AC924*VLOOKUP(CONCATENATE($A924, 'Funding Allocation Parameters'!$I$7), 'Library Subsidy Complex'!$C$2:$J$55, 2, FALSE), VLOOKUP(CONCATENATE($A924, 'Funding Allocation Parameters'!$I$7), 'Library Subsidy Complex'!$C$2:$J$55, 4, FALSE)), 0)))))</f>
        <v>0</v>
      </c>
      <c r="AF924" s="180">
        <f>IF('Funding Allocation Parameters'!$C$7="Basic Library Subsidy", 0, IF('Funding Allocation Parameters'!$C$7="Grant funding",MIN(AC924*'Funding Allocation Parameters'!$E$7, 'Funding Allocation Parameters'!$G$7), IF('Funding Allocation Parameters'!$C$7="Other author funding", 0, IF('Funding Allocation Parameters'!$C$7="Any discretionary funds (grants if available, other if no grants)", MIN(AC924*'Funding Allocation Parameters'!$E$7, 'Funding Allocation Parameters'!$G$7), IF('Funding Allocation Parameters'!$C$7="Complex Library Subsidy", 0, 0)))))</f>
        <v>0</v>
      </c>
      <c r="AG924" s="180">
        <f>IF('Funding Allocation Parameters'!$C$7="Basic Library Subsidy", 0, IF('Funding Allocation Parameters'!$C$7="Grant funding", 0, IF('Funding Allocation Parameters'!$C$7="Other author funding",  MIN(AC924*'Funding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4" s="180">
        <f>IF('Funding Allocation Parameters'!$C$7="Basic Library Subsidy", MIN(AD924*'Funding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MIN(AD924*VLOOKUP(CONCATENATE($A924, 'Funding Allocation Parameters'!$I$7), 'Library Subsidy Complex'!$C$2:$J$55, 6, FALSE), VLOOKUP(CONCATENATE($A924, 'Funding Allocation Parameters'!$I$7), 'Library Subsidy Complex'!$C$2:$J$55, 8, FALSE)), 0)))))</f>
        <v>0</v>
      </c>
      <c r="AI924" s="180">
        <f>IF('Funding Allocation Parameters'!$C$7="Basic Library Subsidy", 0, IF('Funding Allocation Parameters'!$C$7="Grant funding", 0, IF('Funding Allocation Parameters'!$C$7="Other author funding",  MIN(AD924*'Funding Allocation Parameters'!$E$7, 'Funding Allocation Parameters'!$G$7), IF('Funding Allocation Parameters'!$C$7="Any discretionary funds (grants if available, other if no grants)", MIN(AD924*'Funding Allocation Parameters'!$E$7, 'Funding Allocation Parameters'!$G$7), IF('Funding Allocation Parameters'!$C$7="Complex Library Subsidy", 0, 0)))))</f>
        <v>0</v>
      </c>
      <c r="AJ924" s="177">
        <f t="shared" si="442"/>
        <v>0</v>
      </c>
      <c r="AK924" s="177">
        <f t="shared" si="443"/>
        <v>0</v>
      </c>
      <c r="AL924" s="181">
        <f>IF('Funding Allocation Parameters'!$C$8="Basic Library Subsidy", MIN(AJ924*'Funding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MIN(AJ924*VLOOKUP(CONCATENATE($A924, 'Funding Allocation Parameters'!$I$8), 'Library Subsidy Complex'!$C$2:$J$55, 2, FALSE), VLOOKUP(CONCATENATE($A924, 'Funding Allocation Parameters'!$I$8), 'Library Subsidy Complex'!$C$2:$J$55, 4, FALSE)), 0)))))</f>
        <v>0</v>
      </c>
      <c r="AM924" s="181">
        <f>IF('Funding Allocation Parameters'!$C$8="Basic Library Subsidy", 0, IF('Funding Allocation Parameters'!$C$8="Grant funding",MIN(AJ924*'Funding Allocation Parameters'!$E$8, 'Funding Allocation Parameters'!$G$8), IF('Funding Allocation Parameters'!$C$8="Other author funding", 0, IF('Funding Allocation Parameters'!$C$8="Any discretionary funds (grants if available, other if no grants)", MIN(AJ924*'Funding Allocation Parameters'!$E$8, 'Funding Allocation Parameters'!$G$8), IF('Funding Allocation Parameters'!$C$8="Complex Library Subsidy", 0, 0)))))</f>
        <v>0</v>
      </c>
      <c r="AN924" s="181">
        <f>IF('Funding Allocation Parameters'!$C$8="Basic Library Subsidy", 0, IF('Funding Allocation Parameters'!$C$8="Grant funding", 0, IF('Funding Allocation Parameters'!$C$8="Other author funding",  MIN(AJ924*'Funding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4" s="181">
        <f>IF('Funding Allocation Parameters'!$C$8="Basic Library Subsidy", MIN(AK924*'Funding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MIN(AK924*VLOOKUP(CONCATENATE($A924, 'Funding Allocation Parameters'!$I$8), 'Library Subsidy Complex'!$C$2:$J$55, 6, FALSE), VLOOKUP(CONCATENATE($A924, 'Funding Allocation Parameters'!$I$8), 'Library Subsidy Complex'!$C$2:$J$55, 8, FALSE)), 0)))))</f>
        <v>0</v>
      </c>
      <c r="AP924" s="181">
        <f>IF('Funding Allocation Parameters'!$C$8="Basic Library Subsidy", 0, IF('Funding Allocation Parameters'!$C$8="Grant funding", 0, IF('Funding Allocation Parameters'!$C$8="Other author funding",  MIN(AK924*'Funding Allocation Parameters'!$E$8, 'Funding Allocation Parameters'!$G$8), IF('Funding Allocation Parameters'!$C$8="Any discretionary funds (grants if available, other if no grants)", MIN(AK924*'Funding Allocation Parameters'!$E$8, 'Funding Allocation Parameters'!$G$8), IF('Funding Allocation Parameters'!$C$8="Complex Library Subsidy", 0, 0)))))</f>
        <v>0</v>
      </c>
      <c r="AQ924" s="177">
        <f t="shared" si="444"/>
        <v>0</v>
      </c>
      <c r="AR924" s="177">
        <f t="shared" si="445"/>
        <v>0</v>
      </c>
      <c r="AS924" s="182">
        <f t="shared" si="446"/>
        <v>1189</v>
      </c>
      <c r="AT924" s="182">
        <f t="shared" si="447"/>
        <v>1089.6764150234731</v>
      </c>
      <c r="AU924" s="182">
        <f t="shared" si="448"/>
        <v>0</v>
      </c>
      <c r="AV924" s="182">
        <f t="shared" si="449"/>
        <v>1189</v>
      </c>
      <c r="AW924" s="182">
        <f t="shared" si="450"/>
        <v>1089.6764150234731</v>
      </c>
      <c r="AX924" s="183">
        <f t="shared" si="451"/>
        <v>0</v>
      </c>
      <c r="AY924" s="183">
        <f t="shared" si="452"/>
        <v>0</v>
      </c>
      <c r="AZ924" s="183">
        <f t="shared" si="453"/>
        <v>0</v>
      </c>
      <c r="BA924" s="183">
        <f t="shared" si="454"/>
        <v>1189</v>
      </c>
      <c r="BB924" s="183">
        <f t="shared" si="455"/>
        <v>1089.6764150234731</v>
      </c>
      <c r="BC924" s="184">
        <f t="shared" si="456"/>
        <v>1189</v>
      </c>
      <c r="BD924" s="184">
        <f t="shared" si="457"/>
        <v>0</v>
      </c>
      <c r="BE924" s="184">
        <f t="shared" si="458"/>
        <v>0</v>
      </c>
      <c r="BF924" s="184">
        <f t="shared" si="459"/>
        <v>1089.6764150234731</v>
      </c>
      <c r="BG924" s="102">
        <f t="shared" si="460"/>
        <v>0</v>
      </c>
      <c r="BH924" s="102">
        <f t="shared" si="461"/>
        <v>0</v>
      </c>
      <c r="BI924" s="102">
        <f t="shared" si="462"/>
        <v>0</v>
      </c>
      <c r="BJ924" s="102">
        <f t="shared" si="463"/>
        <v>0</v>
      </c>
      <c r="BK924" s="102">
        <f t="shared" si="464"/>
        <v>1</v>
      </c>
      <c r="BL924" s="102">
        <f t="shared" si="465"/>
        <v>0</v>
      </c>
      <c r="BN924" s="102"/>
    </row>
    <row r="925" spans="1:66" x14ac:dyDescent="0.25">
      <c r="A925" s="102" t="s">
        <v>26</v>
      </c>
      <c r="B925" s="102" t="s">
        <v>8</v>
      </c>
      <c r="C925" s="102" t="s">
        <v>8</v>
      </c>
      <c r="D925" s="102" t="s">
        <v>27</v>
      </c>
      <c r="E925" s="102" t="s">
        <v>1678</v>
      </c>
      <c r="F925" s="102" t="s">
        <v>1679</v>
      </c>
      <c r="G925" s="102">
        <v>1.7589999999999999</v>
      </c>
      <c r="H925" s="102">
        <v>1</v>
      </c>
      <c r="I925" s="102">
        <v>0.41699999999999998</v>
      </c>
      <c r="J925" s="167">
        <f>IFERROR(H925*VLOOKUP(A925, 'Advanced Parameters'!$B$7:$G$20, 6, FALSE)*VLOOKUP(A925, 'Growth Parameters'!$B$6:$H$19, 6, FALSE), 0)</f>
        <v>1</v>
      </c>
      <c r="K925" s="167">
        <f>IFERROR(IF('Advanced Parameters'!$C$5="n",'Raw Data'!I925*VLOOKUP(A925,'Advanced Parameters'!$B$7:$G$20,6,FALSE),J925*VLOOKUP(A925,'Advanced Parameters'!$B$7:$G$20,2,FALSE))*VLOOKUP(A925, 'Growth Parameters'!$B$6:$H$19, 6, FALSE), 0)</f>
        <v>0.41699999999999998</v>
      </c>
      <c r="L925" s="167">
        <f t="shared" si="466"/>
        <v>0.58299999999999996</v>
      </c>
      <c r="M925" s="168">
        <f>IFERROR(IF(G925="NA","NA",IF(G925&gt;'APC Parameters'!$K$6+VLOOKUP('Raw Data'!A925, 'APC Parameters'!$H$7:$L$20, 4, FALSE), 'APC Parameters'!$L$6+VLOOKUP('Raw Data'!A925, 'APC Parameters'!$H$7:$L$20, 5, FALSE), G925*('APC Parameters'!$J$6+VLOOKUP('Raw Data'!A925, 'APC Parameters'!$H$7:$L$20, 3, FALSE))+'APC Parameters'!$I$6+VLOOKUP('Raw Data'!A925, 'APC Parameters'!$H$7:$L$20, 2, FALSE))), 0)</f>
        <v>2395.5146</v>
      </c>
      <c r="N925" s="168">
        <f t="shared" si="436"/>
        <v>2395.5146</v>
      </c>
      <c r="O925" s="168">
        <f>IFERROR(IF(M925="NA",VLOOKUP(D925,'Internal Calculations'!$B$10:$C$11,2,FALSE), M925)*VLOOKUP(A925, 'Growth Parameters'!$B$6:$H$19, 7, FALSE), 0)</f>
        <v>2395.5146</v>
      </c>
      <c r="P925" s="177">
        <f t="shared" si="437"/>
        <v>2395.5146</v>
      </c>
      <c r="Q925" s="178">
        <f>IF('Funding Allocation Parameters'!$C$5="Basic Library Subsidy", MIN(O925*('Funding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MIN($O925*(VLOOKUP(CONCATENATE($A925, 'Funding Allocation Parameters'!$I$5), 'Library Subsidy Complex'!$C$2:$J$55, 2, FALSE)), VLOOKUP(CONCATENATE($A925, 'Funding Allocation Parameters'!$I$5), 'Library Subsidy Complex'!$C$2:$J$55, 4, FALSE)), 0)))))</f>
        <v>1189</v>
      </c>
      <c r="R925" s="178">
        <f>IF('Funding Allocation Parameters'!$C$5="Basic Library Subsidy", 0, IF('Funding Allocation Parameters'!$C$5="Grant funding",MIN(O925*('Funding Allocation Parameters'!$E$5), 'Funding Allocation Parameters'!$G$5), IF('Funding Allocation Parameters'!$C$5="Other author funding", 0, IF('Funding Allocation Parameters'!$C$5="Any discretionary funds (grants if available, other if no grants)", MIN(O925*('Funding Allocation Parameters'!$E$5), 'Funding Allocation Parameters'!$G$5), IF('Funding Allocation Parameters'!$C$5="Complex Library Subsidy", 0, 0)))))</f>
        <v>0</v>
      </c>
      <c r="S925" s="178">
        <f>IF('Funding Allocation Parameters'!$C$5="Basic Library Subsidy", 0, IF('Funding Allocation Parameters'!$C$5="Grant funding", 0, IF('Funding Allocation Parameters'!$C$5="Other author funding",  MIN(O925*('Funding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5" s="178">
        <f>IF('Funding Allocation Parameters'!$C$5="Basic Library Subsidy", MIN(O925*('Funding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MIN($O925*(VLOOKUP(CONCATENATE($A925, 'Funding Allocation Parameters'!$I$5), 'Library Subsidy Complex'!$C$2:$J$55, 6, FALSE)), VLOOKUP(CONCATENATE($A925, 'Funding Allocation Parameters'!$I$5), 'Library Subsidy Complex'!$C$2:$J$55, 8, FALSE)), 0)))))</f>
        <v>1189</v>
      </c>
      <c r="U925" s="178">
        <f>IF('Funding Allocation Parameters'!$C$5="Basic Library Subsidy", 0, IF('Funding Allocation Parameters'!$C$5="Grant funding", 0, IF('Funding Allocation Parameters'!$C$5="Other author funding",  MIN(O925*('Funding Allocation Parameters'!$E$5), 'Funding Allocation Parameters'!$G$5), IF('Funding Allocation Parameters'!$C$5="Any discretionary funds (grants if available, other if no grants)", MIN(O925*('Funding Allocation Parameters'!$E$5), 'Funding Allocation Parameters'!$G$5), IF('Funding Allocation Parameters'!$C$5="Complex Library Subsidy", 0, 0)))))</f>
        <v>0</v>
      </c>
      <c r="V925" s="177">
        <f t="shared" si="438"/>
        <v>1206.5146</v>
      </c>
      <c r="W925" s="177">
        <f t="shared" si="439"/>
        <v>1206.5146</v>
      </c>
      <c r="X925" s="179">
        <f>IF('Funding Allocation Parameters'!$C$6="Basic Library Subsidy", MIN(V925*'Funding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MIN(V925*VLOOKUP(CONCATENATE($A925, 'Funding Allocation Parameters'!$I$6), 'Library Subsidy Complex'!$C$2:$J$55, 2, FALSE), VLOOKUP(CONCATENATE($A925, 'Funding Allocation Parameters'!$I$6), 'Library Subsidy Complex'!$C$2:$J$55, 4, FALSE)), 0)))))</f>
        <v>0</v>
      </c>
      <c r="Y925" s="179">
        <f>IF('Funding Allocation Parameters'!$C$6="Basic Library Subsidy", 0, IF('Funding Allocation Parameters'!$C$6="Grant funding",MIN(V925*'Funding Allocation Parameters'!$E$6, 'Funding Allocation Parameters'!$G$6), IF('Funding Allocation Parameters'!$C$6="Other author funding", 0, IF('Funding Allocation Parameters'!$C$6="Any discretionary funds (grants if available, other if no grants)", MIN(V925*'Funding Allocation Parameters'!$E$6, 'Funding Allocation Parameters'!$G$6), IF('Funding Allocation Parameters'!$C$6="Complex Library Subsidy", 0, 0)))))</f>
        <v>1206.5146</v>
      </c>
      <c r="Z925" s="179">
        <f>IF('Funding Allocation Parameters'!$C$6="Basic Library Subsidy", 0, IF('Funding Allocation Parameters'!$C$6="Grant funding", 0, IF('Funding Allocation Parameters'!$C$6="Other author funding",  MIN(V925*'Funding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5" s="179">
        <f>IF('Funding Allocation Parameters'!$C$6="Basic Library Subsidy", MIN(W925*'Funding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MIN(W925*VLOOKUP(CONCATENATE($A925, 'Funding Allocation Parameters'!$I$6), 'Library Subsidy Complex'!$C$2:$J$55, 6, FALSE), VLOOKUP(CONCATENATE($A925, 'Funding Allocation Parameters'!$I$6), 'Library Subsidy Complex'!$C$2:$J$55, 8, FALSE)), 0)))))</f>
        <v>0</v>
      </c>
      <c r="AB925" s="179">
        <f>IF('Funding Allocation Parameters'!$C$6="Basic Library Subsidy", 0, IF('Funding Allocation Parameters'!$C$6="Grant funding", 0, IF('Funding Allocation Parameters'!$C$6="Other author funding",  MIN(W925*'Funding Allocation Parameters'!$E$6, 'Funding Allocation Parameters'!$G$6), IF('Funding Allocation Parameters'!$C$6="Any discretionary funds (grants if available, other if no grants)", MIN(W925*'Funding Allocation Parameters'!$E$6, 'Funding Allocation Parameters'!$G$6), IF('Funding Allocation Parameters'!$C$6="Complex Library Subsidy", 0, 0)))))</f>
        <v>1206.5146</v>
      </c>
      <c r="AC925" s="177">
        <f t="shared" si="440"/>
        <v>0</v>
      </c>
      <c r="AD925" s="177">
        <f t="shared" si="441"/>
        <v>0</v>
      </c>
      <c r="AE925" s="180">
        <f>IF('Funding Allocation Parameters'!$C$7="Basic Library Subsidy", MIN(AC925*'Funding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MIN(AC925*VLOOKUP(CONCATENATE($A925, 'Funding Allocation Parameters'!$I$7), 'Library Subsidy Complex'!$C$2:$J$55, 2, FALSE), VLOOKUP(CONCATENATE($A925, 'Funding Allocation Parameters'!$I$7), 'Library Subsidy Complex'!$C$2:$J$55, 4, FALSE)), 0)))))</f>
        <v>0</v>
      </c>
      <c r="AF925" s="180">
        <f>IF('Funding Allocation Parameters'!$C$7="Basic Library Subsidy", 0, IF('Funding Allocation Parameters'!$C$7="Grant funding",MIN(AC925*'Funding Allocation Parameters'!$E$7, 'Funding Allocation Parameters'!$G$7), IF('Funding Allocation Parameters'!$C$7="Other author funding", 0, IF('Funding Allocation Parameters'!$C$7="Any discretionary funds (grants if available, other if no grants)", MIN(AC925*'Funding Allocation Parameters'!$E$7, 'Funding Allocation Parameters'!$G$7), IF('Funding Allocation Parameters'!$C$7="Complex Library Subsidy", 0, 0)))))</f>
        <v>0</v>
      </c>
      <c r="AG925" s="180">
        <f>IF('Funding Allocation Parameters'!$C$7="Basic Library Subsidy", 0, IF('Funding Allocation Parameters'!$C$7="Grant funding", 0, IF('Funding Allocation Parameters'!$C$7="Other author funding",  MIN(AC925*'Funding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5" s="180">
        <f>IF('Funding Allocation Parameters'!$C$7="Basic Library Subsidy", MIN(AD925*'Funding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MIN(AD925*VLOOKUP(CONCATENATE($A925, 'Funding Allocation Parameters'!$I$7), 'Library Subsidy Complex'!$C$2:$J$55, 6, FALSE), VLOOKUP(CONCATENATE($A925, 'Funding Allocation Parameters'!$I$7), 'Library Subsidy Complex'!$C$2:$J$55, 8, FALSE)), 0)))))</f>
        <v>0</v>
      </c>
      <c r="AI925" s="180">
        <f>IF('Funding Allocation Parameters'!$C$7="Basic Library Subsidy", 0, IF('Funding Allocation Parameters'!$C$7="Grant funding", 0, IF('Funding Allocation Parameters'!$C$7="Other author funding",  MIN(AD925*'Funding Allocation Parameters'!$E$7, 'Funding Allocation Parameters'!$G$7), IF('Funding Allocation Parameters'!$C$7="Any discretionary funds (grants if available, other if no grants)", MIN(AD925*'Funding Allocation Parameters'!$E$7, 'Funding Allocation Parameters'!$G$7), IF('Funding Allocation Parameters'!$C$7="Complex Library Subsidy", 0, 0)))))</f>
        <v>0</v>
      </c>
      <c r="AJ925" s="177">
        <f t="shared" si="442"/>
        <v>0</v>
      </c>
      <c r="AK925" s="177">
        <f t="shared" si="443"/>
        <v>0</v>
      </c>
      <c r="AL925" s="181">
        <f>IF('Funding Allocation Parameters'!$C$8="Basic Library Subsidy", MIN(AJ925*'Funding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MIN(AJ925*VLOOKUP(CONCATENATE($A925, 'Funding Allocation Parameters'!$I$8), 'Library Subsidy Complex'!$C$2:$J$55, 2, FALSE), VLOOKUP(CONCATENATE($A925, 'Funding Allocation Parameters'!$I$8), 'Library Subsidy Complex'!$C$2:$J$55, 4, FALSE)), 0)))))</f>
        <v>0</v>
      </c>
      <c r="AM925" s="181">
        <f>IF('Funding Allocation Parameters'!$C$8="Basic Library Subsidy", 0, IF('Funding Allocation Parameters'!$C$8="Grant funding",MIN(AJ925*'Funding Allocation Parameters'!$E$8, 'Funding Allocation Parameters'!$G$8), IF('Funding Allocation Parameters'!$C$8="Other author funding", 0, IF('Funding Allocation Parameters'!$C$8="Any discretionary funds (grants if available, other if no grants)", MIN(AJ925*'Funding Allocation Parameters'!$E$8, 'Funding Allocation Parameters'!$G$8), IF('Funding Allocation Parameters'!$C$8="Complex Library Subsidy", 0, 0)))))</f>
        <v>0</v>
      </c>
      <c r="AN925" s="181">
        <f>IF('Funding Allocation Parameters'!$C$8="Basic Library Subsidy", 0, IF('Funding Allocation Parameters'!$C$8="Grant funding", 0, IF('Funding Allocation Parameters'!$C$8="Other author funding",  MIN(AJ925*'Funding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5" s="181">
        <f>IF('Funding Allocation Parameters'!$C$8="Basic Library Subsidy", MIN(AK925*'Funding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MIN(AK925*VLOOKUP(CONCATENATE($A925, 'Funding Allocation Parameters'!$I$8), 'Library Subsidy Complex'!$C$2:$J$55, 6, FALSE), VLOOKUP(CONCATENATE($A925, 'Funding Allocation Parameters'!$I$8), 'Library Subsidy Complex'!$C$2:$J$55, 8, FALSE)), 0)))))</f>
        <v>0</v>
      </c>
      <c r="AP925" s="181">
        <f>IF('Funding Allocation Parameters'!$C$8="Basic Library Subsidy", 0, IF('Funding Allocation Parameters'!$C$8="Grant funding", 0, IF('Funding Allocation Parameters'!$C$8="Other author funding",  MIN(AK925*'Funding Allocation Parameters'!$E$8, 'Funding Allocation Parameters'!$G$8), IF('Funding Allocation Parameters'!$C$8="Any discretionary funds (grants if available, other if no grants)", MIN(AK925*'Funding Allocation Parameters'!$E$8, 'Funding Allocation Parameters'!$G$8), IF('Funding Allocation Parameters'!$C$8="Complex Library Subsidy", 0, 0)))))</f>
        <v>0</v>
      </c>
      <c r="AQ925" s="177">
        <f t="shared" si="444"/>
        <v>0</v>
      </c>
      <c r="AR925" s="177">
        <f t="shared" si="445"/>
        <v>0</v>
      </c>
      <c r="AS925" s="182">
        <f t="shared" si="446"/>
        <v>1189</v>
      </c>
      <c r="AT925" s="182">
        <f t="shared" si="447"/>
        <v>1206.5146</v>
      </c>
      <c r="AU925" s="182">
        <f t="shared" si="448"/>
        <v>0</v>
      </c>
      <c r="AV925" s="182">
        <f t="shared" si="449"/>
        <v>1189</v>
      </c>
      <c r="AW925" s="182">
        <f t="shared" si="450"/>
        <v>1206.5146</v>
      </c>
      <c r="AX925" s="183">
        <f t="shared" si="451"/>
        <v>495.81299999999999</v>
      </c>
      <c r="AY925" s="183">
        <f t="shared" si="452"/>
        <v>503.11658819999997</v>
      </c>
      <c r="AZ925" s="183">
        <f t="shared" si="453"/>
        <v>0</v>
      </c>
      <c r="BA925" s="183">
        <f t="shared" si="454"/>
        <v>693.18700000000001</v>
      </c>
      <c r="BB925" s="183">
        <f t="shared" si="455"/>
        <v>703.39801179999995</v>
      </c>
      <c r="BC925" s="184">
        <f t="shared" si="456"/>
        <v>1189</v>
      </c>
      <c r="BD925" s="184">
        <f t="shared" si="457"/>
        <v>0</v>
      </c>
      <c r="BE925" s="184">
        <f t="shared" si="458"/>
        <v>503.11658819999997</v>
      </c>
      <c r="BF925" s="184">
        <f t="shared" si="459"/>
        <v>703.39801179999995</v>
      </c>
      <c r="BG925" s="102">
        <f t="shared" si="460"/>
        <v>0</v>
      </c>
      <c r="BH925" s="102">
        <f t="shared" si="461"/>
        <v>0</v>
      </c>
      <c r="BI925" s="102">
        <f t="shared" si="462"/>
        <v>0</v>
      </c>
      <c r="BJ925" s="102">
        <f t="shared" si="463"/>
        <v>0.41699999999999998</v>
      </c>
      <c r="BK925" s="102">
        <f t="shared" si="464"/>
        <v>0.58299999999999996</v>
      </c>
      <c r="BL925" s="102">
        <f t="shared" si="465"/>
        <v>0</v>
      </c>
      <c r="BN925" s="102"/>
    </row>
    <row r="926" spans="1:66" x14ac:dyDescent="0.25">
      <c r="A926" s="102" t="s">
        <v>20</v>
      </c>
      <c r="B926" s="102" t="s">
        <v>8</v>
      </c>
      <c r="C926" s="102" t="s">
        <v>8</v>
      </c>
      <c r="D926" s="102" t="s">
        <v>27</v>
      </c>
      <c r="E926" s="102" t="s">
        <v>475</v>
      </c>
      <c r="F926" s="102" t="s">
        <v>1680</v>
      </c>
      <c r="G926" s="102">
        <v>1.2210000000000001</v>
      </c>
      <c r="H926" s="102">
        <v>1</v>
      </c>
      <c r="I926" s="102">
        <v>1</v>
      </c>
      <c r="J926" s="167">
        <f>IFERROR(H926*VLOOKUP(A926, 'Advanced Parameters'!$B$7:$G$20, 6, FALSE)*VLOOKUP(A926, 'Growth Parameters'!$B$6:$H$19, 6, FALSE), 0)</f>
        <v>1</v>
      </c>
      <c r="K926" s="167">
        <f>IFERROR(IF('Advanced Parameters'!$C$5="n",'Raw Data'!I926*VLOOKUP(A926,'Advanced Parameters'!$B$7:$G$20,6,FALSE),J926*VLOOKUP(A926,'Advanced Parameters'!$B$7:$G$20,2,FALSE))*VLOOKUP(A926, 'Growth Parameters'!$B$6:$H$19, 6, FALSE), 0)</f>
        <v>1</v>
      </c>
      <c r="L926" s="167">
        <f t="shared" si="466"/>
        <v>0</v>
      </c>
      <c r="M926" s="168">
        <f>IFERROR(IF(G926="NA","NA",IF(G926&gt;'APC Parameters'!$K$6+VLOOKUP('Raw Data'!A926, 'APC Parameters'!$H$7:$L$20, 4, FALSE), 'APC Parameters'!$L$6+VLOOKUP('Raw Data'!A926, 'APC Parameters'!$H$7:$L$20, 5, FALSE), G926*('APC Parameters'!$J$6+VLOOKUP('Raw Data'!A926, 'APC Parameters'!$H$7:$L$20, 3, FALSE))+'APC Parameters'!$I$6+VLOOKUP('Raw Data'!A926, 'APC Parameters'!$H$7:$L$20, 2, FALSE))), 0)</f>
        <v>2013.8574000000001</v>
      </c>
      <c r="N926" s="168">
        <f t="shared" si="436"/>
        <v>2013.8574000000001</v>
      </c>
      <c r="O926" s="168">
        <f>IFERROR(IF(M926="NA",VLOOKUP(D926,'Internal Calculations'!$B$10:$C$11,2,FALSE), M926)*VLOOKUP(A926, 'Growth Parameters'!$B$6:$H$19, 7, FALSE), 0)</f>
        <v>2013.8574000000001</v>
      </c>
      <c r="P926" s="177">
        <f t="shared" si="437"/>
        <v>2013.8574000000001</v>
      </c>
      <c r="Q926" s="178">
        <f>IF('Funding Allocation Parameters'!$C$5="Basic Library Subsidy", MIN(O926*('Funding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MIN($O926*(VLOOKUP(CONCATENATE($A926, 'Funding Allocation Parameters'!$I$5), 'Library Subsidy Complex'!$C$2:$J$55, 2, FALSE)), VLOOKUP(CONCATENATE($A926, 'Funding Allocation Parameters'!$I$5), 'Library Subsidy Complex'!$C$2:$J$55, 4, FALSE)), 0)))))</f>
        <v>1189</v>
      </c>
      <c r="R926" s="178">
        <f>IF('Funding Allocation Parameters'!$C$5="Basic Library Subsidy", 0, IF('Funding Allocation Parameters'!$C$5="Grant funding",MIN(O926*('Funding Allocation Parameters'!$E$5), 'Funding Allocation Parameters'!$G$5), IF('Funding Allocation Parameters'!$C$5="Other author funding", 0, IF('Funding Allocation Parameters'!$C$5="Any discretionary funds (grants if available, other if no grants)", MIN(O926*('Funding Allocation Parameters'!$E$5), 'Funding Allocation Parameters'!$G$5), IF('Funding Allocation Parameters'!$C$5="Complex Library Subsidy", 0, 0)))))</f>
        <v>0</v>
      </c>
      <c r="S926" s="178">
        <f>IF('Funding Allocation Parameters'!$C$5="Basic Library Subsidy", 0, IF('Funding Allocation Parameters'!$C$5="Grant funding", 0, IF('Funding Allocation Parameters'!$C$5="Other author funding",  MIN(O926*('Funding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6" s="178">
        <f>IF('Funding Allocation Parameters'!$C$5="Basic Library Subsidy", MIN(O926*('Funding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MIN($O926*(VLOOKUP(CONCATENATE($A926, 'Funding Allocation Parameters'!$I$5), 'Library Subsidy Complex'!$C$2:$J$55, 6, FALSE)), VLOOKUP(CONCATENATE($A926, 'Funding Allocation Parameters'!$I$5), 'Library Subsidy Complex'!$C$2:$J$55, 8, FALSE)), 0)))))</f>
        <v>1189</v>
      </c>
      <c r="U926" s="178">
        <f>IF('Funding Allocation Parameters'!$C$5="Basic Library Subsidy", 0, IF('Funding Allocation Parameters'!$C$5="Grant funding", 0, IF('Funding Allocation Parameters'!$C$5="Other author funding",  MIN(O926*('Funding Allocation Parameters'!$E$5), 'Funding Allocation Parameters'!$G$5), IF('Funding Allocation Parameters'!$C$5="Any discretionary funds (grants if available, other if no grants)", MIN(O926*('Funding Allocation Parameters'!$E$5), 'Funding Allocation Parameters'!$G$5), IF('Funding Allocation Parameters'!$C$5="Complex Library Subsidy", 0, 0)))))</f>
        <v>0</v>
      </c>
      <c r="V926" s="177">
        <f t="shared" si="438"/>
        <v>824.8574000000001</v>
      </c>
      <c r="W926" s="177">
        <f t="shared" si="439"/>
        <v>824.8574000000001</v>
      </c>
      <c r="X926" s="179">
        <f>IF('Funding Allocation Parameters'!$C$6="Basic Library Subsidy", MIN(V926*'Funding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MIN(V926*VLOOKUP(CONCATENATE($A926, 'Funding Allocation Parameters'!$I$6), 'Library Subsidy Complex'!$C$2:$J$55, 2, FALSE), VLOOKUP(CONCATENATE($A926, 'Funding Allocation Parameters'!$I$6), 'Library Subsidy Complex'!$C$2:$J$55, 4, FALSE)), 0)))))</f>
        <v>0</v>
      </c>
      <c r="Y926" s="179">
        <f>IF('Funding Allocation Parameters'!$C$6="Basic Library Subsidy", 0, IF('Funding Allocation Parameters'!$C$6="Grant funding",MIN(V926*'Funding Allocation Parameters'!$E$6, 'Funding Allocation Parameters'!$G$6), IF('Funding Allocation Parameters'!$C$6="Other author funding", 0, IF('Funding Allocation Parameters'!$C$6="Any discretionary funds (grants if available, other if no grants)", MIN(V926*'Funding Allocation Parameters'!$E$6, 'Funding Allocation Parameters'!$G$6), IF('Funding Allocation Parameters'!$C$6="Complex Library Subsidy", 0, 0)))))</f>
        <v>824.8574000000001</v>
      </c>
      <c r="Z926" s="179">
        <f>IF('Funding Allocation Parameters'!$C$6="Basic Library Subsidy", 0, IF('Funding Allocation Parameters'!$C$6="Grant funding", 0, IF('Funding Allocation Parameters'!$C$6="Other author funding",  MIN(V926*'Funding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6" s="179">
        <f>IF('Funding Allocation Parameters'!$C$6="Basic Library Subsidy", MIN(W926*'Funding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MIN(W926*VLOOKUP(CONCATENATE($A926, 'Funding Allocation Parameters'!$I$6), 'Library Subsidy Complex'!$C$2:$J$55, 6, FALSE), VLOOKUP(CONCATENATE($A926, 'Funding Allocation Parameters'!$I$6), 'Library Subsidy Complex'!$C$2:$J$55, 8, FALSE)), 0)))))</f>
        <v>0</v>
      </c>
      <c r="AB926" s="179">
        <f>IF('Funding Allocation Parameters'!$C$6="Basic Library Subsidy", 0, IF('Funding Allocation Parameters'!$C$6="Grant funding", 0, IF('Funding Allocation Parameters'!$C$6="Other author funding",  MIN(W926*'Funding Allocation Parameters'!$E$6, 'Funding Allocation Parameters'!$G$6), IF('Funding Allocation Parameters'!$C$6="Any discretionary funds (grants if available, other if no grants)", MIN(W926*'Funding Allocation Parameters'!$E$6, 'Funding Allocation Parameters'!$G$6), IF('Funding Allocation Parameters'!$C$6="Complex Library Subsidy", 0, 0)))))</f>
        <v>824.8574000000001</v>
      </c>
      <c r="AC926" s="177">
        <f t="shared" si="440"/>
        <v>0</v>
      </c>
      <c r="AD926" s="177">
        <f t="shared" si="441"/>
        <v>0</v>
      </c>
      <c r="AE926" s="180">
        <f>IF('Funding Allocation Parameters'!$C$7="Basic Library Subsidy", MIN(AC926*'Funding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MIN(AC926*VLOOKUP(CONCATENATE($A926, 'Funding Allocation Parameters'!$I$7), 'Library Subsidy Complex'!$C$2:$J$55, 2, FALSE), VLOOKUP(CONCATENATE($A926, 'Funding Allocation Parameters'!$I$7), 'Library Subsidy Complex'!$C$2:$J$55, 4, FALSE)), 0)))))</f>
        <v>0</v>
      </c>
      <c r="AF926" s="180">
        <f>IF('Funding Allocation Parameters'!$C$7="Basic Library Subsidy", 0, IF('Funding Allocation Parameters'!$C$7="Grant funding",MIN(AC926*'Funding Allocation Parameters'!$E$7, 'Funding Allocation Parameters'!$G$7), IF('Funding Allocation Parameters'!$C$7="Other author funding", 0, IF('Funding Allocation Parameters'!$C$7="Any discretionary funds (grants if available, other if no grants)", MIN(AC926*'Funding Allocation Parameters'!$E$7, 'Funding Allocation Parameters'!$G$7), IF('Funding Allocation Parameters'!$C$7="Complex Library Subsidy", 0, 0)))))</f>
        <v>0</v>
      </c>
      <c r="AG926" s="180">
        <f>IF('Funding Allocation Parameters'!$C$7="Basic Library Subsidy", 0, IF('Funding Allocation Parameters'!$C$7="Grant funding", 0, IF('Funding Allocation Parameters'!$C$7="Other author funding",  MIN(AC926*'Funding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6" s="180">
        <f>IF('Funding Allocation Parameters'!$C$7="Basic Library Subsidy", MIN(AD926*'Funding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MIN(AD926*VLOOKUP(CONCATENATE($A926, 'Funding Allocation Parameters'!$I$7), 'Library Subsidy Complex'!$C$2:$J$55, 6, FALSE), VLOOKUP(CONCATENATE($A926, 'Funding Allocation Parameters'!$I$7), 'Library Subsidy Complex'!$C$2:$J$55, 8, FALSE)), 0)))))</f>
        <v>0</v>
      </c>
      <c r="AI926" s="180">
        <f>IF('Funding Allocation Parameters'!$C$7="Basic Library Subsidy", 0, IF('Funding Allocation Parameters'!$C$7="Grant funding", 0, IF('Funding Allocation Parameters'!$C$7="Other author funding",  MIN(AD926*'Funding Allocation Parameters'!$E$7, 'Funding Allocation Parameters'!$G$7), IF('Funding Allocation Parameters'!$C$7="Any discretionary funds (grants if available, other if no grants)", MIN(AD926*'Funding Allocation Parameters'!$E$7, 'Funding Allocation Parameters'!$G$7), IF('Funding Allocation Parameters'!$C$7="Complex Library Subsidy", 0, 0)))))</f>
        <v>0</v>
      </c>
      <c r="AJ926" s="177">
        <f t="shared" si="442"/>
        <v>0</v>
      </c>
      <c r="AK926" s="177">
        <f t="shared" si="443"/>
        <v>0</v>
      </c>
      <c r="AL926" s="181">
        <f>IF('Funding Allocation Parameters'!$C$8="Basic Library Subsidy", MIN(AJ926*'Funding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MIN(AJ926*VLOOKUP(CONCATENATE($A926, 'Funding Allocation Parameters'!$I$8), 'Library Subsidy Complex'!$C$2:$J$55, 2, FALSE), VLOOKUP(CONCATENATE($A926, 'Funding Allocation Parameters'!$I$8), 'Library Subsidy Complex'!$C$2:$J$55, 4, FALSE)), 0)))))</f>
        <v>0</v>
      </c>
      <c r="AM926" s="181">
        <f>IF('Funding Allocation Parameters'!$C$8="Basic Library Subsidy", 0, IF('Funding Allocation Parameters'!$C$8="Grant funding",MIN(AJ926*'Funding Allocation Parameters'!$E$8, 'Funding Allocation Parameters'!$G$8), IF('Funding Allocation Parameters'!$C$8="Other author funding", 0, IF('Funding Allocation Parameters'!$C$8="Any discretionary funds (grants if available, other if no grants)", MIN(AJ926*'Funding Allocation Parameters'!$E$8, 'Funding Allocation Parameters'!$G$8), IF('Funding Allocation Parameters'!$C$8="Complex Library Subsidy", 0, 0)))))</f>
        <v>0</v>
      </c>
      <c r="AN926" s="181">
        <f>IF('Funding Allocation Parameters'!$C$8="Basic Library Subsidy", 0, IF('Funding Allocation Parameters'!$C$8="Grant funding", 0, IF('Funding Allocation Parameters'!$C$8="Other author funding",  MIN(AJ926*'Funding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6" s="181">
        <f>IF('Funding Allocation Parameters'!$C$8="Basic Library Subsidy", MIN(AK926*'Funding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MIN(AK926*VLOOKUP(CONCATENATE($A926, 'Funding Allocation Parameters'!$I$8), 'Library Subsidy Complex'!$C$2:$J$55, 6, FALSE), VLOOKUP(CONCATENATE($A926, 'Funding Allocation Parameters'!$I$8), 'Library Subsidy Complex'!$C$2:$J$55, 8, FALSE)), 0)))))</f>
        <v>0</v>
      </c>
      <c r="AP926" s="181">
        <f>IF('Funding Allocation Parameters'!$C$8="Basic Library Subsidy", 0, IF('Funding Allocation Parameters'!$C$8="Grant funding", 0, IF('Funding Allocation Parameters'!$C$8="Other author funding",  MIN(AK926*'Funding Allocation Parameters'!$E$8, 'Funding Allocation Parameters'!$G$8), IF('Funding Allocation Parameters'!$C$8="Any discretionary funds (grants if available, other if no grants)", MIN(AK926*'Funding Allocation Parameters'!$E$8, 'Funding Allocation Parameters'!$G$8), IF('Funding Allocation Parameters'!$C$8="Complex Library Subsidy", 0, 0)))))</f>
        <v>0</v>
      </c>
      <c r="AQ926" s="177">
        <f t="shared" si="444"/>
        <v>0</v>
      </c>
      <c r="AR926" s="177">
        <f t="shared" si="445"/>
        <v>0</v>
      </c>
      <c r="AS926" s="182">
        <f t="shared" si="446"/>
        <v>1189</v>
      </c>
      <c r="AT926" s="182">
        <f t="shared" si="447"/>
        <v>824.8574000000001</v>
      </c>
      <c r="AU926" s="182">
        <f t="shared" si="448"/>
        <v>0</v>
      </c>
      <c r="AV926" s="182">
        <f t="shared" si="449"/>
        <v>1189</v>
      </c>
      <c r="AW926" s="182">
        <f t="shared" si="450"/>
        <v>824.8574000000001</v>
      </c>
      <c r="AX926" s="183">
        <f t="shared" si="451"/>
        <v>1189</v>
      </c>
      <c r="AY926" s="183">
        <f t="shared" si="452"/>
        <v>824.8574000000001</v>
      </c>
      <c r="AZ926" s="183">
        <f t="shared" si="453"/>
        <v>0</v>
      </c>
      <c r="BA926" s="183">
        <f t="shared" si="454"/>
        <v>0</v>
      </c>
      <c r="BB926" s="183">
        <f t="shared" si="455"/>
        <v>0</v>
      </c>
      <c r="BC926" s="184">
        <f t="shared" si="456"/>
        <v>1189</v>
      </c>
      <c r="BD926" s="184">
        <f t="shared" si="457"/>
        <v>0</v>
      </c>
      <c r="BE926" s="184">
        <f t="shared" si="458"/>
        <v>824.8574000000001</v>
      </c>
      <c r="BF926" s="184">
        <f t="shared" si="459"/>
        <v>0</v>
      </c>
      <c r="BG926" s="102">
        <f t="shared" si="460"/>
        <v>0</v>
      </c>
      <c r="BH926" s="102">
        <f t="shared" si="461"/>
        <v>0</v>
      </c>
      <c r="BI926" s="102">
        <f t="shared" si="462"/>
        <v>0</v>
      </c>
      <c r="BJ926" s="102">
        <f t="shared" si="463"/>
        <v>1</v>
      </c>
      <c r="BK926" s="102">
        <f t="shared" si="464"/>
        <v>0</v>
      </c>
      <c r="BL926" s="102">
        <f t="shared" si="465"/>
        <v>0</v>
      </c>
      <c r="BN926" s="102"/>
    </row>
    <row r="927" spans="1:66" x14ac:dyDescent="0.25">
      <c r="A927" s="102" t="s">
        <v>13</v>
      </c>
      <c r="B927" s="102" t="s">
        <v>8</v>
      </c>
      <c r="C927" s="102" t="s">
        <v>8</v>
      </c>
      <c r="D927" s="102" t="s">
        <v>27</v>
      </c>
      <c r="E927" s="102" t="s">
        <v>1681</v>
      </c>
      <c r="F927" s="102" t="s">
        <v>1682</v>
      </c>
      <c r="G927" s="102">
        <v>0.78800000000000003</v>
      </c>
      <c r="H927" s="102">
        <v>1</v>
      </c>
      <c r="I927" s="102">
        <v>1</v>
      </c>
      <c r="J927" s="167">
        <f>IFERROR(H927*VLOOKUP(A927, 'Advanced Parameters'!$B$7:$G$20, 6, FALSE)*VLOOKUP(A927, 'Growth Parameters'!$B$6:$H$19, 6, FALSE), 0)</f>
        <v>1</v>
      </c>
      <c r="K927" s="167">
        <f>IFERROR(IF('Advanced Parameters'!$C$5="n",'Raw Data'!I927*VLOOKUP(A927,'Advanced Parameters'!$B$7:$G$20,6,FALSE),J927*VLOOKUP(A927,'Advanced Parameters'!$B$7:$G$20,2,FALSE))*VLOOKUP(A927, 'Growth Parameters'!$B$6:$H$19, 6, FALSE), 0)</f>
        <v>1</v>
      </c>
      <c r="L927" s="167">
        <f t="shared" si="466"/>
        <v>0</v>
      </c>
      <c r="M927" s="168">
        <f>IFERROR(IF(G927="NA","NA",IF(G927&gt;'APC Parameters'!$K$6+VLOOKUP('Raw Data'!A927, 'APC Parameters'!$H$7:$L$20, 4, FALSE), 'APC Parameters'!$L$6+VLOOKUP('Raw Data'!A927, 'APC Parameters'!$H$7:$L$20, 5, FALSE), G927*('APC Parameters'!$J$6+VLOOKUP('Raw Data'!A927, 'APC Parameters'!$H$7:$L$20, 3, FALSE))+'APC Parameters'!$I$6+VLOOKUP('Raw Data'!A927, 'APC Parameters'!$H$7:$L$20, 2, FALSE))), 0)</f>
        <v>1706.6872000000001</v>
      </c>
      <c r="N927" s="168">
        <f t="shared" si="436"/>
        <v>1706.6872000000001</v>
      </c>
      <c r="O927" s="168">
        <f>IFERROR(IF(M927="NA",VLOOKUP(D927,'Internal Calculations'!$B$10:$C$11,2,FALSE), M927)*VLOOKUP(A927, 'Growth Parameters'!$B$6:$H$19, 7, FALSE), 0)</f>
        <v>1706.6872000000001</v>
      </c>
      <c r="P927" s="177">
        <f t="shared" si="437"/>
        <v>1706.6872000000001</v>
      </c>
      <c r="Q927" s="178">
        <f>IF('Funding Allocation Parameters'!$C$5="Basic Library Subsidy", MIN(O927*('Funding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MIN($O927*(VLOOKUP(CONCATENATE($A927, 'Funding Allocation Parameters'!$I$5), 'Library Subsidy Complex'!$C$2:$J$55, 2, FALSE)), VLOOKUP(CONCATENATE($A927, 'Funding Allocation Parameters'!$I$5), 'Library Subsidy Complex'!$C$2:$J$55, 4, FALSE)), 0)))))</f>
        <v>1189</v>
      </c>
      <c r="R927" s="178">
        <f>IF('Funding Allocation Parameters'!$C$5="Basic Library Subsidy", 0, IF('Funding Allocation Parameters'!$C$5="Grant funding",MIN(O927*('Funding Allocation Parameters'!$E$5), 'Funding Allocation Parameters'!$G$5), IF('Funding Allocation Parameters'!$C$5="Other author funding", 0, IF('Funding Allocation Parameters'!$C$5="Any discretionary funds (grants if available, other if no grants)", MIN(O927*('Funding Allocation Parameters'!$E$5), 'Funding Allocation Parameters'!$G$5), IF('Funding Allocation Parameters'!$C$5="Complex Library Subsidy", 0, 0)))))</f>
        <v>0</v>
      </c>
      <c r="S927" s="178">
        <f>IF('Funding Allocation Parameters'!$C$5="Basic Library Subsidy", 0, IF('Funding Allocation Parameters'!$C$5="Grant funding", 0, IF('Funding Allocation Parameters'!$C$5="Other author funding",  MIN(O927*('Funding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7" s="178">
        <f>IF('Funding Allocation Parameters'!$C$5="Basic Library Subsidy", MIN(O927*('Funding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MIN($O927*(VLOOKUP(CONCATENATE($A927, 'Funding Allocation Parameters'!$I$5), 'Library Subsidy Complex'!$C$2:$J$55, 6, FALSE)), VLOOKUP(CONCATENATE($A927, 'Funding Allocation Parameters'!$I$5), 'Library Subsidy Complex'!$C$2:$J$55, 8, FALSE)), 0)))))</f>
        <v>1189</v>
      </c>
      <c r="U927" s="178">
        <f>IF('Funding Allocation Parameters'!$C$5="Basic Library Subsidy", 0, IF('Funding Allocation Parameters'!$C$5="Grant funding", 0, IF('Funding Allocation Parameters'!$C$5="Other author funding",  MIN(O927*('Funding Allocation Parameters'!$E$5), 'Funding Allocation Parameters'!$G$5), IF('Funding Allocation Parameters'!$C$5="Any discretionary funds (grants if available, other if no grants)", MIN(O927*('Funding Allocation Parameters'!$E$5), 'Funding Allocation Parameters'!$G$5), IF('Funding Allocation Parameters'!$C$5="Complex Library Subsidy", 0, 0)))))</f>
        <v>0</v>
      </c>
      <c r="V927" s="177">
        <f t="shared" si="438"/>
        <v>517.68720000000008</v>
      </c>
      <c r="W927" s="177">
        <f t="shared" si="439"/>
        <v>517.68720000000008</v>
      </c>
      <c r="X927" s="179">
        <f>IF('Funding Allocation Parameters'!$C$6="Basic Library Subsidy", MIN(V927*'Funding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MIN(V927*VLOOKUP(CONCATENATE($A927, 'Funding Allocation Parameters'!$I$6), 'Library Subsidy Complex'!$C$2:$J$55, 2, FALSE), VLOOKUP(CONCATENATE($A927, 'Funding Allocation Parameters'!$I$6), 'Library Subsidy Complex'!$C$2:$J$55, 4, FALSE)), 0)))))</f>
        <v>0</v>
      </c>
      <c r="Y927" s="179">
        <f>IF('Funding Allocation Parameters'!$C$6="Basic Library Subsidy", 0, IF('Funding Allocation Parameters'!$C$6="Grant funding",MIN(V927*'Funding Allocation Parameters'!$E$6, 'Funding Allocation Parameters'!$G$6), IF('Funding Allocation Parameters'!$C$6="Other author funding", 0, IF('Funding Allocation Parameters'!$C$6="Any discretionary funds (grants if available, other if no grants)", MIN(V927*'Funding Allocation Parameters'!$E$6, 'Funding Allocation Parameters'!$G$6), IF('Funding Allocation Parameters'!$C$6="Complex Library Subsidy", 0, 0)))))</f>
        <v>517.68720000000008</v>
      </c>
      <c r="Z927" s="179">
        <f>IF('Funding Allocation Parameters'!$C$6="Basic Library Subsidy", 0, IF('Funding Allocation Parameters'!$C$6="Grant funding", 0, IF('Funding Allocation Parameters'!$C$6="Other author funding",  MIN(V927*'Funding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7" s="179">
        <f>IF('Funding Allocation Parameters'!$C$6="Basic Library Subsidy", MIN(W927*'Funding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MIN(W927*VLOOKUP(CONCATENATE($A927, 'Funding Allocation Parameters'!$I$6), 'Library Subsidy Complex'!$C$2:$J$55, 6, FALSE), VLOOKUP(CONCATENATE($A927, 'Funding Allocation Parameters'!$I$6), 'Library Subsidy Complex'!$C$2:$J$55, 8, FALSE)), 0)))))</f>
        <v>0</v>
      </c>
      <c r="AB927" s="179">
        <f>IF('Funding Allocation Parameters'!$C$6="Basic Library Subsidy", 0, IF('Funding Allocation Parameters'!$C$6="Grant funding", 0, IF('Funding Allocation Parameters'!$C$6="Other author funding",  MIN(W927*'Funding Allocation Parameters'!$E$6, 'Funding Allocation Parameters'!$G$6), IF('Funding Allocation Parameters'!$C$6="Any discretionary funds (grants if available, other if no grants)", MIN(W927*'Funding Allocation Parameters'!$E$6, 'Funding Allocation Parameters'!$G$6), IF('Funding Allocation Parameters'!$C$6="Complex Library Subsidy", 0, 0)))))</f>
        <v>517.68720000000008</v>
      </c>
      <c r="AC927" s="177">
        <f t="shared" si="440"/>
        <v>0</v>
      </c>
      <c r="AD927" s="177">
        <f t="shared" si="441"/>
        <v>0</v>
      </c>
      <c r="AE927" s="180">
        <f>IF('Funding Allocation Parameters'!$C$7="Basic Library Subsidy", MIN(AC927*'Funding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MIN(AC927*VLOOKUP(CONCATENATE($A927, 'Funding Allocation Parameters'!$I$7), 'Library Subsidy Complex'!$C$2:$J$55, 2, FALSE), VLOOKUP(CONCATENATE($A927, 'Funding Allocation Parameters'!$I$7), 'Library Subsidy Complex'!$C$2:$J$55, 4, FALSE)), 0)))))</f>
        <v>0</v>
      </c>
      <c r="AF927" s="180">
        <f>IF('Funding Allocation Parameters'!$C$7="Basic Library Subsidy", 0, IF('Funding Allocation Parameters'!$C$7="Grant funding",MIN(AC927*'Funding Allocation Parameters'!$E$7, 'Funding Allocation Parameters'!$G$7), IF('Funding Allocation Parameters'!$C$7="Other author funding", 0, IF('Funding Allocation Parameters'!$C$7="Any discretionary funds (grants if available, other if no grants)", MIN(AC927*'Funding Allocation Parameters'!$E$7, 'Funding Allocation Parameters'!$G$7), IF('Funding Allocation Parameters'!$C$7="Complex Library Subsidy", 0, 0)))))</f>
        <v>0</v>
      </c>
      <c r="AG927" s="180">
        <f>IF('Funding Allocation Parameters'!$C$7="Basic Library Subsidy", 0, IF('Funding Allocation Parameters'!$C$7="Grant funding", 0, IF('Funding Allocation Parameters'!$C$7="Other author funding",  MIN(AC927*'Funding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7" s="180">
        <f>IF('Funding Allocation Parameters'!$C$7="Basic Library Subsidy", MIN(AD927*'Funding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MIN(AD927*VLOOKUP(CONCATENATE($A927, 'Funding Allocation Parameters'!$I$7), 'Library Subsidy Complex'!$C$2:$J$55, 6, FALSE), VLOOKUP(CONCATENATE($A927, 'Funding Allocation Parameters'!$I$7), 'Library Subsidy Complex'!$C$2:$J$55, 8, FALSE)), 0)))))</f>
        <v>0</v>
      </c>
      <c r="AI927" s="180">
        <f>IF('Funding Allocation Parameters'!$C$7="Basic Library Subsidy", 0, IF('Funding Allocation Parameters'!$C$7="Grant funding", 0, IF('Funding Allocation Parameters'!$C$7="Other author funding",  MIN(AD927*'Funding Allocation Parameters'!$E$7, 'Funding Allocation Parameters'!$G$7), IF('Funding Allocation Parameters'!$C$7="Any discretionary funds (grants if available, other if no grants)", MIN(AD927*'Funding Allocation Parameters'!$E$7, 'Funding Allocation Parameters'!$G$7), IF('Funding Allocation Parameters'!$C$7="Complex Library Subsidy", 0, 0)))))</f>
        <v>0</v>
      </c>
      <c r="AJ927" s="177">
        <f t="shared" si="442"/>
        <v>0</v>
      </c>
      <c r="AK927" s="177">
        <f t="shared" si="443"/>
        <v>0</v>
      </c>
      <c r="AL927" s="181">
        <f>IF('Funding Allocation Parameters'!$C$8="Basic Library Subsidy", MIN(AJ927*'Funding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MIN(AJ927*VLOOKUP(CONCATENATE($A927, 'Funding Allocation Parameters'!$I$8), 'Library Subsidy Complex'!$C$2:$J$55, 2, FALSE), VLOOKUP(CONCATENATE($A927, 'Funding Allocation Parameters'!$I$8), 'Library Subsidy Complex'!$C$2:$J$55, 4, FALSE)), 0)))))</f>
        <v>0</v>
      </c>
      <c r="AM927" s="181">
        <f>IF('Funding Allocation Parameters'!$C$8="Basic Library Subsidy", 0, IF('Funding Allocation Parameters'!$C$8="Grant funding",MIN(AJ927*'Funding Allocation Parameters'!$E$8, 'Funding Allocation Parameters'!$G$8), IF('Funding Allocation Parameters'!$C$8="Other author funding", 0, IF('Funding Allocation Parameters'!$C$8="Any discretionary funds (grants if available, other if no grants)", MIN(AJ927*'Funding Allocation Parameters'!$E$8, 'Funding Allocation Parameters'!$G$8), IF('Funding Allocation Parameters'!$C$8="Complex Library Subsidy", 0, 0)))))</f>
        <v>0</v>
      </c>
      <c r="AN927" s="181">
        <f>IF('Funding Allocation Parameters'!$C$8="Basic Library Subsidy", 0, IF('Funding Allocation Parameters'!$C$8="Grant funding", 0, IF('Funding Allocation Parameters'!$C$8="Other author funding",  MIN(AJ927*'Funding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7" s="181">
        <f>IF('Funding Allocation Parameters'!$C$8="Basic Library Subsidy", MIN(AK927*'Funding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MIN(AK927*VLOOKUP(CONCATENATE($A927, 'Funding Allocation Parameters'!$I$8), 'Library Subsidy Complex'!$C$2:$J$55, 6, FALSE), VLOOKUP(CONCATENATE($A927, 'Funding Allocation Parameters'!$I$8), 'Library Subsidy Complex'!$C$2:$J$55, 8, FALSE)), 0)))))</f>
        <v>0</v>
      </c>
      <c r="AP927" s="181">
        <f>IF('Funding Allocation Parameters'!$C$8="Basic Library Subsidy", 0, IF('Funding Allocation Parameters'!$C$8="Grant funding", 0, IF('Funding Allocation Parameters'!$C$8="Other author funding",  MIN(AK927*'Funding Allocation Parameters'!$E$8, 'Funding Allocation Parameters'!$G$8), IF('Funding Allocation Parameters'!$C$8="Any discretionary funds (grants if available, other if no grants)", MIN(AK927*'Funding Allocation Parameters'!$E$8, 'Funding Allocation Parameters'!$G$8), IF('Funding Allocation Parameters'!$C$8="Complex Library Subsidy", 0, 0)))))</f>
        <v>0</v>
      </c>
      <c r="AQ927" s="177">
        <f t="shared" si="444"/>
        <v>0</v>
      </c>
      <c r="AR927" s="177">
        <f t="shared" si="445"/>
        <v>0</v>
      </c>
      <c r="AS927" s="182">
        <f t="shared" si="446"/>
        <v>1189</v>
      </c>
      <c r="AT927" s="182">
        <f t="shared" si="447"/>
        <v>517.68720000000008</v>
      </c>
      <c r="AU927" s="182">
        <f t="shared" si="448"/>
        <v>0</v>
      </c>
      <c r="AV927" s="182">
        <f t="shared" si="449"/>
        <v>1189</v>
      </c>
      <c r="AW927" s="182">
        <f t="shared" si="450"/>
        <v>517.68720000000008</v>
      </c>
      <c r="AX927" s="183">
        <f t="shared" si="451"/>
        <v>1189</v>
      </c>
      <c r="AY927" s="183">
        <f t="shared" si="452"/>
        <v>517.68720000000008</v>
      </c>
      <c r="AZ927" s="183">
        <f t="shared" si="453"/>
        <v>0</v>
      </c>
      <c r="BA927" s="183">
        <f t="shared" si="454"/>
        <v>0</v>
      </c>
      <c r="BB927" s="183">
        <f t="shared" si="455"/>
        <v>0</v>
      </c>
      <c r="BC927" s="184">
        <f t="shared" si="456"/>
        <v>1189</v>
      </c>
      <c r="BD927" s="184">
        <f t="shared" si="457"/>
        <v>0</v>
      </c>
      <c r="BE927" s="184">
        <f t="shared" si="458"/>
        <v>517.68720000000008</v>
      </c>
      <c r="BF927" s="184">
        <f t="shared" si="459"/>
        <v>0</v>
      </c>
      <c r="BG927" s="102">
        <f t="shared" si="460"/>
        <v>0</v>
      </c>
      <c r="BH927" s="102">
        <f t="shared" si="461"/>
        <v>0</v>
      </c>
      <c r="BI927" s="102">
        <f t="shared" si="462"/>
        <v>0</v>
      </c>
      <c r="BJ927" s="102">
        <f t="shared" si="463"/>
        <v>1</v>
      </c>
      <c r="BK927" s="102">
        <f t="shared" si="464"/>
        <v>0</v>
      </c>
      <c r="BL927" s="102">
        <f t="shared" si="465"/>
        <v>0</v>
      </c>
      <c r="BN927" s="102"/>
    </row>
    <row r="928" spans="1:66" x14ac:dyDescent="0.25">
      <c r="A928" s="102" t="s">
        <v>17</v>
      </c>
      <c r="B928" s="102" t="s">
        <v>12</v>
      </c>
      <c r="C928" s="102" t="s">
        <v>8</v>
      </c>
      <c r="D928" s="102" t="s">
        <v>27</v>
      </c>
      <c r="E928" s="102" t="s">
        <v>848</v>
      </c>
      <c r="F928" s="102" t="s">
        <v>1683</v>
      </c>
      <c r="G928" s="102" t="s">
        <v>9</v>
      </c>
      <c r="H928" s="102">
        <v>1</v>
      </c>
      <c r="I928" s="102">
        <v>0</v>
      </c>
      <c r="J928" s="167">
        <f>IFERROR(H928*VLOOKUP(A928, 'Advanced Parameters'!$B$7:$G$20, 6, FALSE)*VLOOKUP(A928, 'Growth Parameters'!$B$6:$H$19, 6, FALSE), 0)</f>
        <v>1</v>
      </c>
      <c r="K928" s="167">
        <f>IFERROR(IF('Advanced Parameters'!$C$5="n",'Raw Data'!I928*VLOOKUP(A928,'Advanced Parameters'!$B$7:$G$20,6,FALSE),J928*VLOOKUP(A928,'Advanced Parameters'!$B$7:$G$20,2,FALSE))*VLOOKUP(A928, 'Growth Parameters'!$B$6:$H$19, 6, FALSE), 0)</f>
        <v>0</v>
      </c>
      <c r="L928" s="167">
        <f t="shared" si="466"/>
        <v>1</v>
      </c>
      <c r="M928" s="168" t="str">
        <f>IFERROR(IF(G928="NA","NA",IF(G928&gt;'APC Parameters'!$K$6+VLOOKUP('Raw Data'!A928, 'APC Parameters'!$H$7:$L$20, 4, FALSE), 'APC Parameters'!$L$6+VLOOKUP('Raw Data'!A928, 'APC Parameters'!$H$7:$L$20, 5, FALSE), G928*('APC Parameters'!$J$6+VLOOKUP('Raw Data'!A928, 'APC Parameters'!$H$7:$L$20, 3, FALSE))+'APC Parameters'!$I$6+VLOOKUP('Raw Data'!A928, 'APC Parameters'!$H$7:$L$20, 2, FALSE))), 0)</f>
        <v>NA</v>
      </c>
      <c r="N928" s="168" t="str">
        <f t="shared" si="436"/>
        <v>NA</v>
      </c>
      <c r="O928" s="168">
        <f>IFERROR(IF(M928="NA",VLOOKUP(D928,'Internal Calculations'!$B$10:$C$11,2,FALSE), M928)*VLOOKUP(A928, 'Growth Parameters'!$B$6:$H$19, 7, FALSE), 0)</f>
        <v>2278.6764150234731</v>
      </c>
      <c r="P928" s="177">
        <f t="shared" si="437"/>
        <v>2278.6764150234731</v>
      </c>
      <c r="Q928" s="178">
        <f>IF('Funding Allocation Parameters'!$C$5="Basic Library Subsidy", MIN(O928*('Funding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MIN($O928*(VLOOKUP(CONCATENATE($A928, 'Funding Allocation Parameters'!$I$5), 'Library Subsidy Complex'!$C$2:$J$55, 2, FALSE)), VLOOKUP(CONCATENATE($A928, 'Funding Allocation Parameters'!$I$5), 'Library Subsidy Complex'!$C$2:$J$55, 4, FALSE)), 0)))))</f>
        <v>1189</v>
      </c>
      <c r="R928" s="178">
        <f>IF('Funding Allocation Parameters'!$C$5="Basic Library Subsidy", 0, IF('Funding Allocation Parameters'!$C$5="Grant funding",MIN(O928*('Funding Allocation Parameters'!$E$5), 'Funding Allocation Parameters'!$G$5), IF('Funding Allocation Parameters'!$C$5="Other author funding", 0, IF('Funding Allocation Parameters'!$C$5="Any discretionary funds (grants if available, other if no grants)", MIN(O928*('Funding Allocation Parameters'!$E$5), 'Funding Allocation Parameters'!$G$5), IF('Funding Allocation Parameters'!$C$5="Complex Library Subsidy", 0, 0)))))</f>
        <v>0</v>
      </c>
      <c r="S928" s="178">
        <f>IF('Funding Allocation Parameters'!$C$5="Basic Library Subsidy", 0, IF('Funding Allocation Parameters'!$C$5="Grant funding", 0, IF('Funding Allocation Parameters'!$C$5="Other author funding",  MIN(O928*('Funding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8" s="178">
        <f>IF('Funding Allocation Parameters'!$C$5="Basic Library Subsidy", MIN(O928*('Funding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MIN($O928*(VLOOKUP(CONCATENATE($A928, 'Funding Allocation Parameters'!$I$5), 'Library Subsidy Complex'!$C$2:$J$55, 6, FALSE)), VLOOKUP(CONCATENATE($A928, 'Funding Allocation Parameters'!$I$5), 'Library Subsidy Complex'!$C$2:$J$55, 8, FALSE)), 0)))))</f>
        <v>1189</v>
      </c>
      <c r="U928" s="178">
        <f>IF('Funding Allocation Parameters'!$C$5="Basic Library Subsidy", 0, IF('Funding Allocation Parameters'!$C$5="Grant funding", 0, IF('Funding Allocation Parameters'!$C$5="Other author funding",  MIN(O928*('Funding Allocation Parameters'!$E$5), 'Funding Allocation Parameters'!$G$5), IF('Funding Allocation Parameters'!$C$5="Any discretionary funds (grants if available, other if no grants)", MIN(O928*('Funding Allocation Parameters'!$E$5), 'Funding Allocation Parameters'!$G$5), IF('Funding Allocation Parameters'!$C$5="Complex Library Subsidy", 0, 0)))))</f>
        <v>0</v>
      </c>
      <c r="V928" s="177">
        <f t="shared" si="438"/>
        <v>1089.6764150234731</v>
      </c>
      <c r="W928" s="177">
        <f t="shared" si="439"/>
        <v>1089.6764150234731</v>
      </c>
      <c r="X928" s="179">
        <f>IF('Funding Allocation Parameters'!$C$6="Basic Library Subsidy", MIN(V928*'Funding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MIN(V928*VLOOKUP(CONCATENATE($A928, 'Funding Allocation Parameters'!$I$6), 'Library Subsidy Complex'!$C$2:$J$55, 2, FALSE), VLOOKUP(CONCATENATE($A928, 'Funding Allocation Parameters'!$I$6), 'Library Subsidy Complex'!$C$2:$J$55, 4, FALSE)), 0)))))</f>
        <v>0</v>
      </c>
      <c r="Y928" s="179">
        <f>IF('Funding Allocation Parameters'!$C$6="Basic Library Subsidy", 0, IF('Funding Allocation Parameters'!$C$6="Grant funding",MIN(V928*'Funding Allocation Parameters'!$E$6, 'Funding Allocation Parameters'!$G$6), IF('Funding Allocation Parameters'!$C$6="Other author funding", 0, IF('Funding Allocation Parameters'!$C$6="Any discretionary funds (grants if available, other if no grants)", MIN(V928*'Funding Allocation Parameters'!$E$6, 'Funding Allocation Parameters'!$G$6), IF('Funding Allocation Parameters'!$C$6="Complex Library Subsidy", 0, 0)))))</f>
        <v>1089.6764150234731</v>
      </c>
      <c r="Z928" s="179">
        <f>IF('Funding Allocation Parameters'!$C$6="Basic Library Subsidy", 0, IF('Funding Allocation Parameters'!$C$6="Grant funding", 0, IF('Funding Allocation Parameters'!$C$6="Other author funding",  MIN(V928*'Funding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8" s="179">
        <f>IF('Funding Allocation Parameters'!$C$6="Basic Library Subsidy", MIN(W928*'Funding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MIN(W928*VLOOKUP(CONCATENATE($A928, 'Funding Allocation Parameters'!$I$6), 'Library Subsidy Complex'!$C$2:$J$55, 6, FALSE), VLOOKUP(CONCATENATE($A928, 'Funding Allocation Parameters'!$I$6), 'Library Subsidy Complex'!$C$2:$J$55, 8, FALSE)), 0)))))</f>
        <v>0</v>
      </c>
      <c r="AB928" s="179">
        <f>IF('Funding Allocation Parameters'!$C$6="Basic Library Subsidy", 0, IF('Funding Allocation Parameters'!$C$6="Grant funding", 0, IF('Funding Allocation Parameters'!$C$6="Other author funding",  MIN(W928*'Funding Allocation Parameters'!$E$6, 'Funding Allocation Parameters'!$G$6), IF('Funding Allocation Parameters'!$C$6="Any discretionary funds (grants if available, other if no grants)", MIN(W928*'Funding Allocation Parameters'!$E$6, 'Funding Allocation Parameters'!$G$6), IF('Funding Allocation Parameters'!$C$6="Complex Library Subsidy", 0, 0)))))</f>
        <v>1089.6764150234731</v>
      </c>
      <c r="AC928" s="177">
        <f t="shared" si="440"/>
        <v>0</v>
      </c>
      <c r="AD928" s="177">
        <f t="shared" si="441"/>
        <v>0</v>
      </c>
      <c r="AE928" s="180">
        <f>IF('Funding Allocation Parameters'!$C$7="Basic Library Subsidy", MIN(AC928*'Funding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MIN(AC928*VLOOKUP(CONCATENATE($A928, 'Funding Allocation Parameters'!$I$7), 'Library Subsidy Complex'!$C$2:$J$55, 2, FALSE), VLOOKUP(CONCATENATE($A928, 'Funding Allocation Parameters'!$I$7), 'Library Subsidy Complex'!$C$2:$J$55, 4, FALSE)), 0)))))</f>
        <v>0</v>
      </c>
      <c r="AF928" s="180">
        <f>IF('Funding Allocation Parameters'!$C$7="Basic Library Subsidy", 0, IF('Funding Allocation Parameters'!$C$7="Grant funding",MIN(AC928*'Funding Allocation Parameters'!$E$7, 'Funding Allocation Parameters'!$G$7), IF('Funding Allocation Parameters'!$C$7="Other author funding", 0, IF('Funding Allocation Parameters'!$C$7="Any discretionary funds (grants if available, other if no grants)", MIN(AC928*'Funding Allocation Parameters'!$E$7, 'Funding Allocation Parameters'!$G$7), IF('Funding Allocation Parameters'!$C$7="Complex Library Subsidy", 0, 0)))))</f>
        <v>0</v>
      </c>
      <c r="AG928" s="180">
        <f>IF('Funding Allocation Parameters'!$C$7="Basic Library Subsidy", 0, IF('Funding Allocation Parameters'!$C$7="Grant funding", 0, IF('Funding Allocation Parameters'!$C$7="Other author funding",  MIN(AC928*'Funding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8" s="180">
        <f>IF('Funding Allocation Parameters'!$C$7="Basic Library Subsidy", MIN(AD928*'Funding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MIN(AD928*VLOOKUP(CONCATENATE($A928, 'Funding Allocation Parameters'!$I$7), 'Library Subsidy Complex'!$C$2:$J$55, 6, FALSE), VLOOKUP(CONCATENATE($A928, 'Funding Allocation Parameters'!$I$7), 'Library Subsidy Complex'!$C$2:$J$55, 8, FALSE)), 0)))))</f>
        <v>0</v>
      </c>
      <c r="AI928" s="180">
        <f>IF('Funding Allocation Parameters'!$C$7="Basic Library Subsidy", 0, IF('Funding Allocation Parameters'!$C$7="Grant funding", 0, IF('Funding Allocation Parameters'!$C$7="Other author funding",  MIN(AD928*'Funding Allocation Parameters'!$E$7, 'Funding Allocation Parameters'!$G$7), IF('Funding Allocation Parameters'!$C$7="Any discretionary funds (grants if available, other if no grants)", MIN(AD928*'Funding Allocation Parameters'!$E$7, 'Funding Allocation Parameters'!$G$7), IF('Funding Allocation Parameters'!$C$7="Complex Library Subsidy", 0, 0)))))</f>
        <v>0</v>
      </c>
      <c r="AJ928" s="177">
        <f t="shared" si="442"/>
        <v>0</v>
      </c>
      <c r="AK928" s="177">
        <f t="shared" si="443"/>
        <v>0</v>
      </c>
      <c r="AL928" s="181">
        <f>IF('Funding Allocation Parameters'!$C$8="Basic Library Subsidy", MIN(AJ928*'Funding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MIN(AJ928*VLOOKUP(CONCATENATE($A928, 'Funding Allocation Parameters'!$I$8), 'Library Subsidy Complex'!$C$2:$J$55, 2, FALSE), VLOOKUP(CONCATENATE($A928, 'Funding Allocation Parameters'!$I$8), 'Library Subsidy Complex'!$C$2:$J$55, 4, FALSE)), 0)))))</f>
        <v>0</v>
      </c>
      <c r="AM928" s="181">
        <f>IF('Funding Allocation Parameters'!$C$8="Basic Library Subsidy", 0, IF('Funding Allocation Parameters'!$C$8="Grant funding",MIN(AJ928*'Funding Allocation Parameters'!$E$8, 'Funding Allocation Parameters'!$G$8), IF('Funding Allocation Parameters'!$C$8="Other author funding", 0, IF('Funding Allocation Parameters'!$C$8="Any discretionary funds (grants if available, other if no grants)", MIN(AJ928*'Funding Allocation Parameters'!$E$8, 'Funding Allocation Parameters'!$G$8), IF('Funding Allocation Parameters'!$C$8="Complex Library Subsidy", 0, 0)))))</f>
        <v>0</v>
      </c>
      <c r="AN928" s="181">
        <f>IF('Funding Allocation Parameters'!$C$8="Basic Library Subsidy", 0, IF('Funding Allocation Parameters'!$C$8="Grant funding", 0, IF('Funding Allocation Parameters'!$C$8="Other author funding",  MIN(AJ928*'Funding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8" s="181">
        <f>IF('Funding Allocation Parameters'!$C$8="Basic Library Subsidy", MIN(AK928*'Funding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MIN(AK928*VLOOKUP(CONCATENATE($A928, 'Funding Allocation Parameters'!$I$8), 'Library Subsidy Complex'!$C$2:$J$55, 6, FALSE), VLOOKUP(CONCATENATE($A928, 'Funding Allocation Parameters'!$I$8), 'Library Subsidy Complex'!$C$2:$J$55, 8, FALSE)), 0)))))</f>
        <v>0</v>
      </c>
      <c r="AP928" s="181">
        <f>IF('Funding Allocation Parameters'!$C$8="Basic Library Subsidy", 0, IF('Funding Allocation Parameters'!$C$8="Grant funding", 0, IF('Funding Allocation Parameters'!$C$8="Other author funding",  MIN(AK928*'Funding Allocation Parameters'!$E$8, 'Funding Allocation Parameters'!$G$8), IF('Funding Allocation Parameters'!$C$8="Any discretionary funds (grants if available, other if no grants)", MIN(AK928*'Funding Allocation Parameters'!$E$8, 'Funding Allocation Parameters'!$G$8), IF('Funding Allocation Parameters'!$C$8="Complex Library Subsidy", 0, 0)))))</f>
        <v>0</v>
      </c>
      <c r="AQ928" s="177">
        <f t="shared" si="444"/>
        <v>0</v>
      </c>
      <c r="AR928" s="177">
        <f t="shared" si="445"/>
        <v>0</v>
      </c>
      <c r="AS928" s="182">
        <f t="shared" si="446"/>
        <v>1189</v>
      </c>
      <c r="AT928" s="182">
        <f t="shared" si="447"/>
        <v>1089.6764150234731</v>
      </c>
      <c r="AU928" s="182">
        <f t="shared" si="448"/>
        <v>0</v>
      </c>
      <c r="AV928" s="182">
        <f t="shared" si="449"/>
        <v>1189</v>
      </c>
      <c r="AW928" s="182">
        <f t="shared" si="450"/>
        <v>1089.6764150234731</v>
      </c>
      <c r="AX928" s="183">
        <f t="shared" si="451"/>
        <v>0</v>
      </c>
      <c r="AY928" s="183">
        <f t="shared" si="452"/>
        <v>0</v>
      </c>
      <c r="AZ928" s="183">
        <f t="shared" si="453"/>
        <v>0</v>
      </c>
      <c r="BA928" s="183">
        <f t="shared" si="454"/>
        <v>1189</v>
      </c>
      <c r="BB928" s="183">
        <f t="shared" si="455"/>
        <v>1089.6764150234731</v>
      </c>
      <c r="BC928" s="184">
        <f t="shared" si="456"/>
        <v>1189</v>
      </c>
      <c r="BD928" s="184">
        <f t="shared" si="457"/>
        <v>0</v>
      </c>
      <c r="BE928" s="184">
        <f t="shared" si="458"/>
        <v>0</v>
      </c>
      <c r="BF928" s="184">
        <f t="shared" si="459"/>
        <v>1089.6764150234731</v>
      </c>
      <c r="BG928" s="102">
        <f t="shared" si="460"/>
        <v>0</v>
      </c>
      <c r="BH928" s="102">
        <f t="shared" si="461"/>
        <v>0</v>
      </c>
      <c r="BI928" s="102">
        <f t="shared" si="462"/>
        <v>0</v>
      </c>
      <c r="BJ928" s="102">
        <f t="shared" si="463"/>
        <v>0</v>
      </c>
      <c r="BK928" s="102">
        <f t="shared" si="464"/>
        <v>1</v>
      </c>
      <c r="BL928" s="102">
        <f t="shared" si="465"/>
        <v>0</v>
      </c>
      <c r="BN928" s="102"/>
    </row>
    <row r="929" spans="1:66" x14ac:dyDescent="0.25">
      <c r="A929" s="102" t="s">
        <v>13</v>
      </c>
      <c r="B929" s="102" t="s">
        <v>8</v>
      </c>
      <c r="C929" s="102" t="s">
        <v>8</v>
      </c>
      <c r="D929" s="102" t="s">
        <v>27</v>
      </c>
      <c r="E929" s="102" t="s">
        <v>1684</v>
      </c>
      <c r="F929" s="102" t="s">
        <v>1685</v>
      </c>
      <c r="G929" s="102">
        <v>1.54</v>
      </c>
      <c r="H929" s="102">
        <v>1</v>
      </c>
      <c r="I929" s="102">
        <v>0</v>
      </c>
      <c r="J929" s="167">
        <f>IFERROR(H929*VLOOKUP(A929, 'Advanced Parameters'!$B$7:$G$20, 6, FALSE)*VLOOKUP(A929, 'Growth Parameters'!$B$6:$H$19, 6, FALSE), 0)</f>
        <v>1</v>
      </c>
      <c r="K929" s="167">
        <f>IFERROR(IF('Advanced Parameters'!$C$5="n",'Raw Data'!I929*VLOOKUP(A929,'Advanced Parameters'!$B$7:$G$20,6,FALSE),J929*VLOOKUP(A929,'Advanced Parameters'!$B$7:$G$20,2,FALSE))*VLOOKUP(A929, 'Growth Parameters'!$B$6:$H$19, 6, FALSE), 0)</f>
        <v>0</v>
      </c>
      <c r="L929" s="167">
        <f t="shared" si="466"/>
        <v>1</v>
      </c>
      <c r="M929" s="168">
        <f>IFERROR(IF(G929="NA","NA",IF(G929&gt;'APC Parameters'!$K$6+VLOOKUP('Raw Data'!A929, 'APC Parameters'!$H$7:$L$20, 4, FALSE), 'APC Parameters'!$L$6+VLOOKUP('Raw Data'!A929, 'APC Parameters'!$H$7:$L$20, 5, FALSE), G929*('APC Parameters'!$J$6+VLOOKUP('Raw Data'!A929, 'APC Parameters'!$H$7:$L$20, 3, FALSE))+'APC Parameters'!$I$6+VLOOKUP('Raw Data'!A929, 'APC Parameters'!$H$7:$L$20, 2, FALSE))), 0)</f>
        <v>2240.1559999999999</v>
      </c>
      <c r="N929" s="168">
        <f t="shared" si="436"/>
        <v>2240.1559999999999</v>
      </c>
      <c r="O929" s="168">
        <f>IFERROR(IF(M929="NA",VLOOKUP(D929,'Internal Calculations'!$B$10:$C$11,2,FALSE), M929)*VLOOKUP(A929, 'Growth Parameters'!$B$6:$H$19, 7, FALSE), 0)</f>
        <v>2240.1559999999999</v>
      </c>
      <c r="P929" s="177">
        <f t="shared" si="437"/>
        <v>2240.1559999999999</v>
      </c>
      <c r="Q929" s="178">
        <f>IF('Funding Allocation Parameters'!$C$5="Basic Library Subsidy", MIN(O929*('Funding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MIN($O929*(VLOOKUP(CONCATENATE($A929, 'Funding Allocation Parameters'!$I$5), 'Library Subsidy Complex'!$C$2:$J$55, 2, FALSE)), VLOOKUP(CONCATENATE($A929, 'Funding Allocation Parameters'!$I$5), 'Library Subsidy Complex'!$C$2:$J$55, 4, FALSE)), 0)))))</f>
        <v>1189</v>
      </c>
      <c r="R929" s="178">
        <f>IF('Funding Allocation Parameters'!$C$5="Basic Library Subsidy", 0, IF('Funding Allocation Parameters'!$C$5="Grant funding",MIN(O929*('Funding Allocation Parameters'!$E$5), 'Funding Allocation Parameters'!$G$5), IF('Funding Allocation Parameters'!$C$5="Other author funding", 0, IF('Funding Allocation Parameters'!$C$5="Any discretionary funds (grants if available, other if no grants)", MIN(O929*('Funding Allocation Parameters'!$E$5), 'Funding Allocation Parameters'!$G$5), IF('Funding Allocation Parameters'!$C$5="Complex Library Subsidy", 0, 0)))))</f>
        <v>0</v>
      </c>
      <c r="S929" s="178">
        <f>IF('Funding Allocation Parameters'!$C$5="Basic Library Subsidy", 0, IF('Funding Allocation Parameters'!$C$5="Grant funding", 0, IF('Funding Allocation Parameters'!$C$5="Other author funding",  MIN(O929*('Funding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29" s="178">
        <f>IF('Funding Allocation Parameters'!$C$5="Basic Library Subsidy", MIN(O929*('Funding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MIN($O929*(VLOOKUP(CONCATENATE($A929, 'Funding Allocation Parameters'!$I$5), 'Library Subsidy Complex'!$C$2:$J$55, 6, FALSE)), VLOOKUP(CONCATENATE($A929, 'Funding Allocation Parameters'!$I$5), 'Library Subsidy Complex'!$C$2:$J$55, 8, FALSE)), 0)))))</f>
        <v>1189</v>
      </c>
      <c r="U929" s="178">
        <f>IF('Funding Allocation Parameters'!$C$5="Basic Library Subsidy", 0, IF('Funding Allocation Parameters'!$C$5="Grant funding", 0, IF('Funding Allocation Parameters'!$C$5="Other author funding",  MIN(O929*('Funding Allocation Parameters'!$E$5), 'Funding Allocation Parameters'!$G$5), IF('Funding Allocation Parameters'!$C$5="Any discretionary funds (grants if available, other if no grants)", MIN(O929*('Funding Allocation Parameters'!$E$5), 'Funding Allocation Parameters'!$G$5), IF('Funding Allocation Parameters'!$C$5="Complex Library Subsidy", 0, 0)))))</f>
        <v>0</v>
      </c>
      <c r="V929" s="177">
        <f t="shared" si="438"/>
        <v>1051.1559999999999</v>
      </c>
      <c r="W929" s="177">
        <f t="shared" si="439"/>
        <v>1051.1559999999999</v>
      </c>
      <c r="X929" s="179">
        <f>IF('Funding Allocation Parameters'!$C$6="Basic Library Subsidy", MIN(V929*'Funding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MIN(V929*VLOOKUP(CONCATENATE($A929, 'Funding Allocation Parameters'!$I$6), 'Library Subsidy Complex'!$C$2:$J$55, 2, FALSE), VLOOKUP(CONCATENATE($A929, 'Funding Allocation Parameters'!$I$6), 'Library Subsidy Complex'!$C$2:$J$55, 4, FALSE)), 0)))))</f>
        <v>0</v>
      </c>
      <c r="Y929" s="179">
        <f>IF('Funding Allocation Parameters'!$C$6="Basic Library Subsidy", 0, IF('Funding Allocation Parameters'!$C$6="Grant funding",MIN(V929*'Funding Allocation Parameters'!$E$6, 'Funding Allocation Parameters'!$G$6), IF('Funding Allocation Parameters'!$C$6="Other author funding", 0, IF('Funding Allocation Parameters'!$C$6="Any discretionary funds (grants if available, other if no grants)", MIN(V929*'Funding Allocation Parameters'!$E$6, 'Funding Allocation Parameters'!$G$6), IF('Funding Allocation Parameters'!$C$6="Complex Library Subsidy", 0, 0)))))</f>
        <v>1051.1559999999999</v>
      </c>
      <c r="Z929" s="179">
        <f>IF('Funding Allocation Parameters'!$C$6="Basic Library Subsidy", 0, IF('Funding Allocation Parameters'!$C$6="Grant funding", 0, IF('Funding Allocation Parameters'!$C$6="Other author funding",  MIN(V929*'Funding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29" s="179">
        <f>IF('Funding Allocation Parameters'!$C$6="Basic Library Subsidy", MIN(W929*'Funding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MIN(W929*VLOOKUP(CONCATENATE($A929, 'Funding Allocation Parameters'!$I$6), 'Library Subsidy Complex'!$C$2:$J$55, 6, FALSE), VLOOKUP(CONCATENATE($A929, 'Funding Allocation Parameters'!$I$6), 'Library Subsidy Complex'!$C$2:$J$55, 8, FALSE)), 0)))))</f>
        <v>0</v>
      </c>
      <c r="AB929" s="179">
        <f>IF('Funding Allocation Parameters'!$C$6="Basic Library Subsidy", 0, IF('Funding Allocation Parameters'!$C$6="Grant funding", 0, IF('Funding Allocation Parameters'!$C$6="Other author funding",  MIN(W929*'Funding Allocation Parameters'!$E$6, 'Funding Allocation Parameters'!$G$6), IF('Funding Allocation Parameters'!$C$6="Any discretionary funds (grants if available, other if no grants)", MIN(W929*'Funding Allocation Parameters'!$E$6, 'Funding Allocation Parameters'!$G$6), IF('Funding Allocation Parameters'!$C$6="Complex Library Subsidy", 0, 0)))))</f>
        <v>1051.1559999999999</v>
      </c>
      <c r="AC929" s="177">
        <f t="shared" si="440"/>
        <v>0</v>
      </c>
      <c r="AD929" s="177">
        <f t="shared" si="441"/>
        <v>0</v>
      </c>
      <c r="AE929" s="180">
        <f>IF('Funding Allocation Parameters'!$C$7="Basic Library Subsidy", MIN(AC929*'Funding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MIN(AC929*VLOOKUP(CONCATENATE($A929, 'Funding Allocation Parameters'!$I$7), 'Library Subsidy Complex'!$C$2:$J$55, 2, FALSE), VLOOKUP(CONCATENATE($A929, 'Funding Allocation Parameters'!$I$7), 'Library Subsidy Complex'!$C$2:$J$55, 4, FALSE)), 0)))))</f>
        <v>0</v>
      </c>
      <c r="AF929" s="180">
        <f>IF('Funding Allocation Parameters'!$C$7="Basic Library Subsidy", 0, IF('Funding Allocation Parameters'!$C$7="Grant funding",MIN(AC929*'Funding Allocation Parameters'!$E$7, 'Funding Allocation Parameters'!$G$7), IF('Funding Allocation Parameters'!$C$7="Other author funding", 0, IF('Funding Allocation Parameters'!$C$7="Any discretionary funds (grants if available, other if no grants)", MIN(AC929*'Funding Allocation Parameters'!$E$7, 'Funding Allocation Parameters'!$G$7), IF('Funding Allocation Parameters'!$C$7="Complex Library Subsidy", 0, 0)))))</f>
        <v>0</v>
      </c>
      <c r="AG929" s="180">
        <f>IF('Funding Allocation Parameters'!$C$7="Basic Library Subsidy", 0, IF('Funding Allocation Parameters'!$C$7="Grant funding", 0, IF('Funding Allocation Parameters'!$C$7="Other author funding",  MIN(AC929*'Funding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29" s="180">
        <f>IF('Funding Allocation Parameters'!$C$7="Basic Library Subsidy", MIN(AD929*'Funding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MIN(AD929*VLOOKUP(CONCATENATE($A929, 'Funding Allocation Parameters'!$I$7), 'Library Subsidy Complex'!$C$2:$J$55, 6, FALSE), VLOOKUP(CONCATENATE($A929, 'Funding Allocation Parameters'!$I$7), 'Library Subsidy Complex'!$C$2:$J$55, 8, FALSE)), 0)))))</f>
        <v>0</v>
      </c>
      <c r="AI929" s="180">
        <f>IF('Funding Allocation Parameters'!$C$7="Basic Library Subsidy", 0, IF('Funding Allocation Parameters'!$C$7="Grant funding", 0, IF('Funding Allocation Parameters'!$C$7="Other author funding",  MIN(AD929*'Funding Allocation Parameters'!$E$7, 'Funding Allocation Parameters'!$G$7), IF('Funding Allocation Parameters'!$C$7="Any discretionary funds (grants if available, other if no grants)", MIN(AD929*'Funding Allocation Parameters'!$E$7, 'Funding Allocation Parameters'!$G$7), IF('Funding Allocation Parameters'!$C$7="Complex Library Subsidy", 0, 0)))))</f>
        <v>0</v>
      </c>
      <c r="AJ929" s="177">
        <f t="shared" si="442"/>
        <v>0</v>
      </c>
      <c r="AK929" s="177">
        <f t="shared" si="443"/>
        <v>0</v>
      </c>
      <c r="AL929" s="181">
        <f>IF('Funding Allocation Parameters'!$C$8="Basic Library Subsidy", MIN(AJ929*'Funding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MIN(AJ929*VLOOKUP(CONCATENATE($A929, 'Funding Allocation Parameters'!$I$8), 'Library Subsidy Complex'!$C$2:$J$55, 2, FALSE), VLOOKUP(CONCATENATE($A929, 'Funding Allocation Parameters'!$I$8), 'Library Subsidy Complex'!$C$2:$J$55, 4, FALSE)), 0)))))</f>
        <v>0</v>
      </c>
      <c r="AM929" s="181">
        <f>IF('Funding Allocation Parameters'!$C$8="Basic Library Subsidy", 0, IF('Funding Allocation Parameters'!$C$8="Grant funding",MIN(AJ929*'Funding Allocation Parameters'!$E$8, 'Funding Allocation Parameters'!$G$8), IF('Funding Allocation Parameters'!$C$8="Other author funding", 0, IF('Funding Allocation Parameters'!$C$8="Any discretionary funds (grants if available, other if no grants)", MIN(AJ929*'Funding Allocation Parameters'!$E$8, 'Funding Allocation Parameters'!$G$8), IF('Funding Allocation Parameters'!$C$8="Complex Library Subsidy", 0, 0)))))</f>
        <v>0</v>
      </c>
      <c r="AN929" s="181">
        <f>IF('Funding Allocation Parameters'!$C$8="Basic Library Subsidy", 0, IF('Funding Allocation Parameters'!$C$8="Grant funding", 0, IF('Funding Allocation Parameters'!$C$8="Other author funding",  MIN(AJ929*'Funding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29" s="181">
        <f>IF('Funding Allocation Parameters'!$C$8="Basic Library Subsidy", MIN(AK929*'Funding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MIN(AK929*VLOOKUP(CONCATENATE($A929, 'Funding Allocation Parameters'!$I$8), 'Library Subsidy Complex'!$C$2:$J$55, 6, FALSE), VLOOKUP(CONCATENATE($A929, 'Funding Allocation Parameters'!$I$8), 'Library Subsidy Complex'!$C$2:$J$55, 8, FALSE)), 0)))))</f>
        <v>0</v>
      </c>
      <c r="AP929" s="181">
        <f>IF('Funding Allocation Parameters'!$C$8="Basic Library Subsidy", 0, IF('Funding Allocation Parameters'!$C$8="Grant funding", 0, IF('Funding Allocation Parameters'!$C$8="Other author funding",  MIN(AK929*'Funding Allocation Parameters'!$E$8, 'Funding Allocation Parameters'!$G$8), IF('Funding Allocation Parameters'!$C$8="Any discretionary funds (grants if available, other if no grants)", MIN(AK929*'Funding Allocation Parameters'!$E$8, 'Funding Allocation Parameters'!$G$8), IF('Funding Allocation Parameters'!$C$8="Complex Library Subsidy", 0, 0)))))</f>
        <v>0</v>
      </c>
      <c r="AQ929" s="177">
        <f t="shared" si="444"/>
        <v>0</v>
      </c>
      <c r="AR929" s="177">
        <f t="shared" si="445"/>
        <v>0</v>
      </c>
      <c r="AS929" s="182">
        <f t="shared" si="446"/>
        <v>1189</v>
      </c>
      <c r="AT929" s="182">
        <f t="shared" si="447"/>
        <v>1051.1559999999999</v>
      </c>
      <c r="AU929" s="182">
        <f t="shared" si="448"/>
        <v>0</v>
      </c>
      <c r="AV929" s="182">
        <f t="shared" si="449"/>
        <v>1189</v>
      </c>
      <c r="AW929" s="182">
        <f t="shared" si="450"/>
        <v>1051.1559999999999</v>
      </c>
      <c r="AX929" s="183">
        <f t="shared" si="451"/>
        <v>0</v>
      </c>
      <c r="AY929" s="183">
        <f t="shared" si="452"/>
        <v>0</v>
      </c>
      <c r="AZ929" s="183">
        <f t="shared" si="453"/>
        <v>0</v>
      </c>
      <c r="BA929" s="183">
        <f t="shared" si="454"/>
        <v>1189</v>
      </c>
      <c r="BB929" s="183">
        <f t="shared" si="455"/>
        <v>1051.1559999999999</v>
      </c>
      <c r="BC929" s="184">
        <f t="shared" si="456"/>
        <v>1189</v>
      </c>
      <c r="BD929" s="184">
        <f t="shared" si="457"/>
        <v>0</v>
      </c>
      <c r="BE929" s="184">
        <f t="shared" si="458"/>
        <v>0</v>
      </c>
      <c r="BF929" s="184">
        <f t="shared" si="459"/>
        <v>1051.1559999999999</v>
      </c>
      <c r="BG929" s="102">
        <f t="shared" si="460"/>
        <v>0</v>
      </c>
      <c r="BH929" s="102">
        <f t="shared" si="461"/>
        <v>0</v>
      </c>
      <c r="BI929" s="102">
        <f t="shared" si="462"/>
        <v>0</v>
      </c>
      <c r="BJ929" s="102">
        <f t="shared" si="463"/>
        <v>0</v>
      </c>
      <c r="BK929" s="102">
        <f t="shared" si="464"/>
        <v>1</v>
      </c>
      <c r="BL929" s="102">
        <f t="shared" si="465"/>
        <v>0</v>
      </c>
      <c r="BN929" s="102"/>
    </row>
    <row r="930" spans="1:66" x14ac:dyDescent="0.25">
      <c r="A930" s="102" t="s">
        <v>13</v>
      </c>
      <c r="B930" s="102" t="s">
        <v>8</v>
      </c>
      <c r="C930" s="102" t="s">
        <v>8</v>
      </c>
      <c r="D930" s="102" t="s">
        <v>27</v>
      </c>
      <c r="E930" s="102" t="s">
        <v>1614</v>
      </c>
      <c r="F930" s="102" t="s">
        <v>1686</v>
      </c>
      <c r="G930" s="102">
        <v>0.99099999999999999</v>
      </c>
      <c r="H930" s="102">
        <v>1</v>
      </c>
      <c r="I930" s="102">
        <v>1</v>
      </c>
      <c r="J930" s="167">
        <f>IFERROR(H930*VLOOKUP(A930, 'Advanced Parameters'!$B$7:$G$20, 6, FALSE)*VLOOKUP(A930, 'Growth Parameters'!$B$6:$H$19, 6, FALSE), 0)</f>
        <v>1</v>
      </c>
      <c r="K930" s="167">
        <f>IFERROR(IF('Advanced Parameters'!$C$5="n",'Raw Data'!I930*VLOOKUP(A930,'Advanced Parameters'!$B$7:$G$20,6,FALSE),J930*VLOOKUP(A930,'Advanced Parameters'!$B$7:$G$20,2,FALSE))*VLOOKUP(A930, 'Growth Parameters'!$B$6:$H$19, 6, FALSE), 0)</f>
        <v>1</v>
      </c>
      <c r="L930" s="167">
        <f t="shared" si="466"/>
        <v>0</v>
      </c>
      <c r="M930" s="168">
        <f>IFERROR(IF(G930="NA","NA",IF(G930&gt;'APC Parameters'!$K$6+VLOOKUP('Raw Data'!A930, 'APC Parameters'!$H$7:$L$20, 4, FALSE), 'APC Parameters'!$L$6+VLOOKUP('Raw Data'!A930, 'APC Parameters'!$H$7:$L$20, 5, FALSE), G930*('APC Parameters'!$J$6+VLOOKUP('Raw Data'!A930, 'APC Parameters'!$H$7:$L$20, 3, FALSE))+'APC Parameters'!$I$6+VLOOKUP('Raw Data'!A930, 'APC Parameters'!$H$7:$L$20, 2, FALSE))), 0)</f>
        <v>1850.6954000000001</v>
      </c>
      <c r="N930" s="168">
        <f t="shared" si="436"/>
        <v>1850.6954000000001</v>
      </c>
      <c r="O930" s="168">
        <f>IFERROR(IF(M930="NA",VLOOKUP(D930,'Internal Calculations'!$B$10:$C$11,2,FALSE), M930)*VLOOKUP(A930, 'Growth Parameters'!$B$6:$H$19, 7, FALSE), 0)</f>
        <v>1850.6954000000001</v>
      </c>
      <c r="P930" s="177">
        <f t="shared" si="437"/>
        <v>1850.6954000000001</v>
      </c>
      <c r="Q930" s="178">
        <f>IF('Funding Allocation Parameters'!$C$5="Basic Library Subsidy", MIN(O930*('Funding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MIN($O930*(VLOOKUP(CONCATENATE($A930, 'Funding Allocation Parameters'!$I$5), 'Library Subsidy Complex'!$C$2:$J$55, 2, FALSE)), VLOOKUP(CONCATENATE($A930, 'Funding Allocation Parameters'!$I$5), 'Library Subsidy Complex'!$C$2:$J$55, 4, FALSE)), 0)))))</f>
        <v>1189</v>
      </c>
      <c r="R930" s="178">
        <f>IF('Funding Allocation Parameters'!$C$5="Basic Library Subsidy", 0, IF('Funding Allocation Parameters'!$C$5="Grant funding",MIN(O930*('Funding Allocation Parameters'!$E$5), 'Funding Allocation Parameters'!$G$5), IF('Funding Allocation Parameters'!$C$5="Other author funding", 0, IF('Funding Allocation Parameters'!$C$5="Any discretionary funds (grants if available, other if no grants)", MIN(O930*('Funding Allocation Parameters'!$E$5), 'Funding Allocation Parameters'!$G$5), IF('Funding Allocation Parameters'!$C$5="Complex Library Subsidy", 0, 0)))))</f>
        <v>0</v>
      </c>
      <c r="S930" s="178">
        <f>IF('Funding Allocation Parameters'!$C$5="Basic Library Subsidy", 0, IF('Funding Allocation Parameters'!$C$5="Grant funding", 0, IF('Funding Allocation Parameters'!$C$5="Other author funding",  MIN(O930*('Funding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0" s="178">
        <f>IF('Funding Allocation Parameters'!$C$5="Basic Library Subsidy", MIN(O930*('Funding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MIN($O930*(VLOOKUP(CONCATENATE($A930, 'Funding Allocation Parameters'!$I$5), 'Library Subsidy Complex'!$C$2:$J$55, 6, FALSE)), VLOOKUP(CONCATENATE($A930, 'Funding Allocation Parameters'!$I$5), 'Library Subsidy Complex'!$C$2:$J$55, 8, FALSE)), 0)))))</f>
        <v>1189</v>
      </c>
      <c r="U930" s="178">
        <f>IF('Funding Allocation Parameters'!$C$5="Basic Library Subsidy", 0, IF('Funding Allocation Parameters'!$C$5="Grant funding", 0, IF('Funding Allocation Parameters'!$C$5="Other author funding",  MIN(O930*('Funding Allocation Parameters'!$E$5), 'Funding Allocation Parameters'!$G$5), IF('Funding Allocation Parameters'!$C$5="Any discretionary funds (grants if available, other if no grants)", MIN(O930*('Funding Allocation Parameters'!$E$5), 'Funding Allocation Parameters'!$G$5), IF('Funding Allocation Parameters'!$C$5="Complex Library Subsidy", 0, 0)))))</f>
        <v>0</v>
      </c>
      <c r="V930" s="177">
        <f t="shared" si="438"/>
        <v>661.69540000000006</v>
      </c>
      <c r="W930" s="177">
        <f t="shared" si="439"/>
        <v>661.69540000000006</v>
      </c>
      <c r="X930" s="179">
        <f>IF('Funding Allocation Parameters'!$C$6="Basic Library Subsidy", MIN(V930*'Funding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MIN(V930*VLOOKUP(CONCATENATE($A930, 'Funding Allocation Parameters'!$I$6), 'Library Subsidy Complex'!$C$2:$J$55, 2, FALSE), VLOOKUP(CONCATENATE($A930, 'Funding Allocation Parameters'!$I$6), 'Library Subsidy Complex'!$C$2:$J$55, 4, FALSE)), 0)))))</f>
        <v>0</v>
      </c>
      <c r="Y930" s="179">
        <f>IF('Funding Allocation Parameters'!$C$6="Basic Library Subsidy", 0, IF('Funding Allocation Parameters'!$C$6="Grant funding",MIN(V930*'Funding Allocation Parameters'!$E$6, 'Funding Allocation Parameters'!$G$6), IF('Funding Allocation Parameters'!$C$6="Other author funding", 0, IF('Funding Allocation Parameters'!$C$6="Any discretionary funds (grants if available, other if no grants)", MIN(V930*'Funding Allocation Parameters'!$E$6, 'Funding Allocation Parameters'!$G$6), IF('Funding Allocation Parameters'!$C$6="Complex Library Subsidy", 0, 0)))))</f>
        <v>661.69540000000006</v>
      </c>
      <c r="Z930" s="179">
        <f>IF('Funding Allocation Parameters'!$C$6="Basic Library Subsidy", 0, IF('Funding Allocation Parameters'!$C$6="Grant funding", 0, IF('Funding Allocation Parameters'!$C$6="Other author funding",  MIN(V930*'Funding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0" s="179">
        <f>IF('Funding Allocation Parameters'!$C$6="Basic Library Subsidy", MIN(W930*'Funding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MIN(W930*VLOOKUP(CONCATENATE($A930, 'Funding Allocation Parameters'!$I$6), 'Library Subsidy Complex'!$C$2:$J$55, 6, FALSE), VLOOKUP(CONCATENATE($A930, 'Funding Allocation Parameters'!$I$6), 'Library Subsidy Complex'!$C$2:$J$55, 8, FALSE)), 0)))))</f>
        <v>0</v>
      </c>
      <c r="AB930" s="179">
        <f>IF('Funding Allocation Parameters'!$C$6="Basic Library Subsidy", 0, IF('Funding Allocation Parameters'!$C$6="Grant funding", 0, IF('Funding Allocation Parameters'!$C$6="Other author funding",  MIN(W930*'Funding Allocation Parameters'!$E$6, 'Funding Allocation Parameters'!$G$6), IF('Funding Allocation Parameters'!$C$6="Any discretionary funds (grants if available, other if no grants)", MIN(W930*'Funding Allocation Parameters'!$E$6, 'Funding Allocation Parameters'!$G$6), IF('Funding Allocation Parameters'!$C$6="Complex Library Subsidy", 0, 0)))))</f>
        <v>661.69540000000006</v>
      </c>
      <c r="AC930" s="177">
        <f t="shared" si="440"/>
        <v>0</v>
      </c>
      <c r="AD930" s="177">
        <f t="shared" si="441"/>
        <v>0</v>
      </c>
      <c r="AE930" s="180">
        <f>IF('Funding Allocation Parameters'!$C$7="Basic Library Subsidy", MIN(AC930*'Funding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MIN(AC930*VLOOKUP(CONCATENATE($A930, 'Funding Allocation Parameters'!$I$7), 'Library Subsidy Complex'!$C$2:$J$55, 2, FALSE), VLOOKUP(CONCATENATE($A930, 'Funding Allocation Parameters'!$I$7), 'Library Subsidy Complex'!$C$2:$J$55, 4, FALSE)), 0)))))</f>
        <v>0</v>
      </c>
      <c r="AF930" s="180">
        <f>IF('Funding Allocation Parameters'!$C$7="Basic Library Subsidy", 0, IF('Funding Allocation Parameters'!$C$7="Grant funding",MIN(AC930*'Funding Allocation Parameters'!$E$7, 'Funding Allocation Parameters'!$G$7), IF('Funding Allocation Parameters'!$C$7="Other author funding", 0, IF('Funding Allocation Parameters'!$C$7="Any discretionary funds (grants if available, other if no grants)", MIN(AC930*'Funding Allocation Parameters'!$E$7, 'Funding Allocation Parameters'!$G$7), IF('Funding Allocation Parameters'!$C$7="Complex Library Subsidy", 0, 0)))))</f>
        <v>0</v>
      </c>
      <c r="AG930" s="180">
        <f>IF('Funding Allocation Parameters'!$C$7="Basic Library Subsidy", 0, IF('Funding Allocation Parameters'!$C$7="Grant funding", 0, IF('Funding Allocation Parameters'!$C$7="Other author funding",  MIN(AC930*'Funding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0" s="180">
        <f>IF('Funding Allocation Parameters'!$C$7="Basic Library Subsidy", MIN(AD930*'Funding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MIN(AD930*VLOOKUP(CONCATENATE($A930, 'Funding Allocation Parameters'!$I$7), 'Library Subsidy Complex'!$C$2:$J$55, 6, FALSE), VLOOKUP(CONCATENATE($A930, 'Funding Allocation Parameters'!$I$7), 'Library Subsidy Complex'!$C$2:$J$55, 8, FALSE)), 0)))))</f>
        <v>0</v>
      </c>
      <c r="AI930" s="180">
        <f>IF('Funding Allocation Parameters'!$C$7="Basic Library Subsidy", 0, IF('Funding Allocation Parameters'!$C$7="Grant funding", 0, IF('Funding Allocation Parameters'!$C$7="Other author funding",  MIN(AD930*'Funding Allocation Parameters'!$E$7, 'Funding Allocation Parameters'!$G$7), IF('Funding Allocation Parameters'!$C$7="Any discretionary funds (grants if available, other if no grants)", MIN(AD930*'Funding Allocation Parameters'!$E$7, 'Funding Allocation Parameters'!$G$7), IF('Funding Allocation Parameters'!$C$7="Complex Library Subsidy", 0, 0)))))</f>
        <v>0</v>
      </c>
      <c r="AJ930" s="177">
        <f t="shared" si="442"/>
        <v>0</v>
      </c>
      <c r="AK930" s="177">
        <f t="shared" si="443"/>
        <v>0</v>
      </c>
      <c r="AL930" s="181">
        <f>IF('Funding Allocation Parameters'!$C$8="Basic Library Subsidy", MIN(AJ930*'Funding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MIN(AJ930*VLOOKUP(CONCATENATE($A930, 'Funding Allocation Parameters'!$I$8), 'Library Subsidy Complex'!$C$2:$J$55, 2, FALSE), VLOOKUP(CONCATENATE($A930, 'Funding Allocation Parameters'!$I$8), 'Library Subsidy Complex'!$C$2:$J$55, 4, FALSE)), 0)))))</f>
        <v>0</v>
      </c>
      <c r="AM930" s="181">
        <f>IF('Funding Allocation Parameters'!$C$8="Basic Library Subsidy", 0, IF('Funding Allocation Parameters'!$C$8="Grant funding",MIN(AJ930*'Funding Allocation Parameters'!$E$8, 'Funding Allocation Parameters'!$G$8), IF('Funding Allocation Parameters'!$C$8="Other author funding", 0, IF('Funding Allocation Parameters'!$C$8="Any discretionary funds (grants if available, other if no grants)", MIN(AJ930*'Funding Allocation Parameters'!$E$8, 'Funding Allocation Parameters'!$G$8), IF('Funding Allocation Parameters'!$C$8="Complex Library Subsidy", 0, 0)))))</f>
        <v>0</v>
      </c>
      <c r="AN930" s="181">
        <f>IF('Funding Allocation Parameters'!$C$8="Basic Library Subsidy", 0, IF('Funding Allocation Parameters'!$C$8="Grant funding", 0, IF('Funding Allocation Parameters'!$C$8="Other author funding",  MIN(AJ930*'Funding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0" s="181">
        <f>IF('Funding Allocation Parameters'!$C$8="Basic Library Subsidy", MIN(AK930*'Funding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MIN(AK930*VLOOKUP(CONCATENATE($A930, 'Funding Allocation Parameters'!$I$8), 'Library Subsidy Complex'!$C$2:$J$55, 6, FALSE), VLOOKUP(CONCATENATE($A930, 'Funding Allocation Parameters'!$I$8), 'Library Subsidy Complex'!$C$2:$J$55, 8, FALSE)), 0)))))</f>
        <v>0</v>
      </c>
      <c r="AP930" s="181">
        <f>IF('Funding Allocation Parameters'!$C$8="Basic Library Subsidy", 0, IF('Funding Allocation Parameters'!$C$8="Grant funding", 0, IF('Funding Allocation Parameters'!$C$8="Other author funding",  MIN(AK930*'Funding Allocation Parameters'!$E$8, 'Funding Allocation Parameters'!$G$8), IF('Funding Allocation Parameters'!$C$8="Any discretionary funds (grants if available, other if no grants)", MIN(AK930*'Funding Allocation Parameters'!$E$8, 'Funding Allocation Parameters'!$G$8), IF('Funding Allocation Parameters'!$C$8="Complex Library Subsidy", 0, 0)))))</f>
        <v>0</v>
      </c>
      <c r="AQ930" s="177">
        <f t="shared" si="444"/>
        <v>0</v>
      </c>
      <c r="AR930" s="177">
        <f t="shared" si="445"/>
        <v>0</v>
      </c>
      <c r="AS930" s="182">
        <f t="shared" si="446"/>
        <v>1189</v>
      </c>
      <c r="AT930" s="182">
        <f t="shared" si="447"/>
        <v>661.69540000000006</v>
      </c>
      <c r="AU930" s="182">
        <f t="shared" si="448"/>
        <v>0</v>
      </c>
      <c r="AV930" s="182">
        <f t="shared" si="449"/>
        <v>1189</v>
      </c>
      <c r="AW930" s="182">
        <f t="shared" si="450"/>
        <v>661.69540000000006</v>
      </c>
      <c r="AX930" s="183">
        <f t="shared" si="451"/>
        <v>1189</v>
      </c>
      <c r="AY930" s="183">
        <f t="shared" si="452"/>
        <v>661.69540000000006</v>
      </c>
      <c r="AZ930" s="183">
        <f t="shared" si="453"/>
        <v>0</v>
      </c>
      <c r="BA930" s="183">
        <f t="shared" si="454"/>
        <v>0</v>
      </c>
      <c r="BB930" s="183">
        <f t="shared" si="455"/>
        <v>0</v>
      </c>
      <c r="BC930" s="184">
        <f t="shared" si="456"/>
        <v>1189</v>
      </c>
      <c r="BD930" s="184">
        <f t="shared" si="457"/>
        <v>0</v>
      </c>
      <c r="BE930" s="184">
        <f t="shared" si="458"/>
        <v>661.69540000000006</v>
      </c>
      <c r="BF930" s="184">
        <f t="shared" si="459"/>
        <v>0</v>
      </c>
      <c r="BG930" s="102">
        <f t="shared" si="460"/>
        <v>0</v>
      </c>
      <c r="BH930" s="102">
        <f t="shared" si="461"/>
        <v>0</v>
      </c>
      <c r="BI930" s="102">
        <f t="shared" si="462"/>
        <v>0</v>
      </c>
      <c r="BJ930" s="102">
        <f t="shared" si="463"/>
        <v>1</v>
      </c>
      <c r="BK930" s="102">
        <f t="shared" si="464"/>
        <v>0</v>
      </c>
      <c r="BL930" s="102">
        <f t="shared" si="465"/>
        <v>0</v>
      </c>
      <c r="BN930" s="102"/>
    </row>
    <row r="931" spans="1:66" x14ac:dyDescent="0.25">
      <c r="A931" s="102" t="s">
        <v>17</v>
      </c>
      <c r="B931" s="102" t="s">
        <v>8</v>
      </c>
      <c r="C931" s="102" t="s">
        <v>8</v>
      </c>
      <c r="D931" s="102" t="s">
        <v>27</v>
      </c>
      <c r="E931" s="102" t="s">
        <v>1254</v>
      </c>
      <c r="F931" s="102" t="s">
        <v>1687</v>
      </c>
      <c r="G931" s="102">
        <v>1.2509999999999999</v>
      </c>
      <c r="H931" s="102">
        <v>1</v>
      </c>
      <c r="I931" s="102">
        <v>0</v>
      </c>
      <c r="J931" s="167">
        <f>IFERROR(H931*VLOOKUP(A931, 'Advanced Parameters'!$B$7:$G$20, 6, FALSE)*VLOOKUP(A931, 'Growth Parameters'!$B$6:$H$19, 6, FALSE), 0)</f>
        <v>1</v>
      </c>
      <c r="K931" s="167">
        <f>IFERROR(IF('Advanced Parameters'!$C$5="n",'Raw Data'!I931*VLOOKUP(A931,'Advanced Parameters'!$B$7:$G$20,6,FALSE),J931*VLOOKUP(A931,'Advanced Parameters'!$B$7:$G$20,2,FALSE))*VLOOKUP(A931, 'Growth Parameters'!$B$6:$H$19, 6, FALSE), 0)</f>
        <v>0</v>
      </c>
      <c r="L931" s="167">
        <f t="shared" si="466"/>
        <v>1</v>
      </c>
      <c r="M931" s="168">
        <f>IFERROR(IF(G931="NA","NA",IF(G931&gt;'APC Parameters'!$K$6+VLOOKUP('Raw Data'!A931, 'APC Parameters'!$H$7:$L$20, 4, FALSE), 'APC Parameters'!$L$6+VLOOKUP('Raw Data'!A931, 'APC Parameters'!$H$7:$L$20, 5, FALSE), G931*('APC Parameters'!$J$6+VLOOKUP('Raw Data'!A931, 'APC Parameters'!$H$7:$L$20, 3, FALSE))+'APC Parameters'!$I$6+VLOOKUP('Raw Data'!A931, 'APC Parameters'!$H$7:$L$20, 2, FALSE))), 0)</f>
        <v>2035.1394</v>
      </c>
      <c r="N931" s="168">
        <f t="shared" si="436"/>
        <v>2035.1394</v>
      </c>
      <c r="O931" s="168">
        <f>IFERROR(IF(M931="NA",VLOOKUP(D931,'Internal Calculations'!$B$10:$C$11,2,FALSE), M931)*VLOOKUP(A931, 'Growth Parameters'!$B$6:$H$19, 7, FALSE), 0)</f>
        <v>2035.1394</v>
      </c>
      <c r="P931" s="177">
        <f t="shared" si="437"/>
        <v>2035.1394</v>
      </c>
      <c r="Q931" s="178">
        <f>IF('Funding Allocation Parameters'!$C$5="Basic Library Subsidy", MIN(O931*('Funding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MIN($O931*(VLOOKUP(CONCATENATE($A931, 'Funding Allocation Parameters'!$I$5), 'Library Subsidy Complex'!$C$2:$J$55, 2, FALSE)), VLOOKUP(CONCATENATE($A931, 'Funding Allocation Parameters'!$I$5), 'Library Subsidy Complex'!$C$2:$J$55, 4, FALSE)), 0)))))</f>
        <v>1189</v>
      </c>
      <c r="R931" s="178">
        <f>IF('Funding Allocation Parameters'!$C$5="Basic Library Subsidy", 0, IF('Funding Allocation Parameters'!$C$5="Grant funding",MIN(O931*('Funding Allocation Parameters'!$E$5), 'Funding Allocation Parameters'!$G$5), IF('Funding Allocation Parameters'!$C$5="Other author funding", 0, IF('Funding Allocation Parameters'!$C$5="Any discretionary funds (grants if available, other if no grants)", MIN(O931*('Funding Allocation Parameters'!$E$5), 'Funding Allocation Parameters'!$G$5), IF('Funding Allocation Parameters'!$C$5="Complex Library Subsidy", 0, 0)))))</f>
        <v>0</v>
      </c>
      <c r="S931" s="178">
        <f>IF('Funding Allocation Parameters'!$C$5="Basic Library Subsidy", 0, IF('Funding Allocation Parameters'!$C$5="Grant funding", 0, IF('Funding Allocation Parameters'!$C$5="Other author funding",  MIN(O931*('Funding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1" s="178">
        <f>IF('Funding Allocation Parameters'!$C$5="Basic Library Subsidy", MIN(O931*('Funding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MIN($O931*(VLOOKUP(CONCATENATE($A931, 'Funding Allocation Parameters'!$I$5), 'Library Subsidy Complex'!$C$2:$J$55, 6, FALSE)), VLOOKUP(CONCATENATE($A931, 'Funding Allocation Parameters'!$I$5), 'Library Subsidy Complex'!$C$2:$J$55, 8, FALSE)), 0)))))</f>
        <v>1189</v>
      </c>
      <c r="U931" s="178">
        <f>IF('Funding Allocation Parameters'!$C$5="Basic Library Subsidy", 0, IF('Funding Allocation Parameters'!$C$5="Grant funding", 0, IF('Funding Allocation Parameters'!$C$5="Other author funding",  MIN(O931*('Funding Allocation Parameters'!$E$5), 'Funding Allocation Parameters'!$G$5), IF('Funding Allocation Parameters'!$C$5="Any discretionary funds (grants if available, other if no grants)", MIN(O931*('Funding Allocation Parameters'!$E$5), 'Funding Allocation Parameters'!$G$5), IF('Funding Allocation Parameters'!$C$5="Complex Library Subsidy", 0, 0)))))</f>
        <v>0</v>
      </c>
      <c r="V931" s="177">
        <f t="shared" si="438"/>
        <v>846.13940000000002</v>
      </c>
      <c r="W931" s="177">
        <f t="shared" si="439"/>
        <v>846.13940000000002</v>
      </c>
      <c r="X931" s="179">
        <f>IF('Funding Allocation Parameters'!$C$6="Basic Library Subsidy", MIN(V931*'Funding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MIN(V931*VLOOKUP(CONCATENATE($A931, 'Funding Allocation Parameters'!$I$6), 'Library Subsidy Complex'!$C$2:$J$55, 2, FALSE), VLOOKUP(CONCATENATE($A931, 'Funding Allocation Parameters'!$I$6), 'Library Subsidy Complex'!$C$2:$J$55, 4, FALSE)), 0)))))</f>
        <v>0</v>
      </c>
      <c r="Y931" s="179">
        <f>IF('Funding Allocation Parameters'!$C$6="Basic Library Subsidy", 0, IF('Funding Allocation Parameters'!$C$6="Grant funding",MIN(V931*'Funding Allocation Parameters'!$E$6, 'Funding Allocation Parameters'!$G$6), IF('Funding Allocation Parameters'!$C$6="Other author funding", 0, IF('Funding Allocation Parameters'!$C$6="Any discretionary funds (grants if available, other if no grants)", MIN(V931*'Funding Allocation Parameters'!$E$6, 'Funding Allocation Parameters'!$G$6), IF('Funding Allocation Parameters'!$C$6="Complex Library Subsidy", 0, 0)))))</f>
        <v>846.13940000000002</v>
      </c>
      <c r="Z931" s="179">
        <f>IF('Funding Allocation Parameters'!$C$6="Basic Library Subsidy", 0, IF('Funding Allocation Parameters'!$C$6="Grant funding", 0, IF('Funding Allocation Parameters'!$C$6="Other author funding",  MIN(V931*'Funding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1" s="179">
        <f>IF('Funding Allocation Parameters'!$C$6="Basic Library Subsidy", MIN(W931*'Funding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MIN(W931*VLOOKUP(CONCATENATE($A931, 'Funding Allocation Parameters'!$I$6), 'Library Subsidy Complex'!$C$2:$J$55, 6, FALSE), VLOOKUP(CONCATENATE($A931, 'Funding Allocation Parameters'!$I$6), 'Library Subsidy Complex'!$C$2:$J$55, 8, FALSE)), 0)))))</f>
        <v>0</v>
      </c>
      <c r="AB931" s="179">
        <f>IF('Funding Allocation Parameters'!$C$6="Basic Library Subsidy", 0, IF('Funding Allocation Parameters'!$C$6="Grant funding", 0, IF('Funding Allocation Parameters'!$C$6="Other author funding",  MIN(W931*'Funding Allocation Parameters'!$E$6, 'Funding Allocation Parameters'!$G$6), IF('Funding Allocation Parameters'!$C$6="Any discretionary funds (grants if available, other if no grants)", MIN(W931*'Funding Allocation Parameters'!$E$6, 'Funding Allocation Parameters'!$G$6), IF('Funding Allocation Parameters'!$C$6="Complex Library Subsidy", 0, 0)))))</f>
        <v>846.13940000000002</v>
      </c>
      <c r="AC931" s="177">
        <f t="shared" si="440"/>
        <v>0</v>
      </c>
      <c r="AD931" s="177">
        <f t="shared" si="441"/>
        <v>0</v>
      </c>
      <c r="AE931" s="180">
        <f>IF('Funding Allocation Parameters'!$C$7="Basic Library Subsidy", MIN(AC931*'Funding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MIN(AC931*VLOOKUP(CONCATENATE($A931, 'Funding Allocation Parameters'!$I$7), 'Library Subsidy Complex'!$C$2:$J$55, 2, FALSE), VLOOKUP(CONCATENATE($A931, 'Funding Allocation Parameters'!$I$7), 'Library Subsidy Complex'!$C$2:$J$55, 4, FALSE)), 0)))))</f>
        <v>0</v>
      </c>
      <c r="AF931" s="180">
        <f>IF('Funding Allocation Parameters'!$C$7="Basic Library Subsidy", 0, IF('Funding Allocation Parameters'!$C$7="Grant funding",MIN(AC931*'Funding Allocation Parameters'!$E$7, 'Funding Allocation Parameters'!$G$7), IF('Funding Allocation Parameters'!$C$7="Other author funding", 0, IF('Funding Allocation Parameters'!$C$7="Any discretionary funds (grants if available, other if no grants)", MIN(AC931*'Funding Allocation Parameters'!$E$7, 'Funding Allocation Parameters'!$G$7), IF('Funding Allocation Parameters'!$C$7="Complex Library Subsidy", 0, 0)))))</f>
        <v>0</v>
      </c>
      <c r="AG931" s="180">
        <f>IF('Funding Allocation Parameters'!$C$7="Basic Library Subsidy", 0, IF('Funding Allocation Parameters'!$C$7="Grant funding", 0, IF('Funding Allocation Parameters'!$C$7="Other author funding",  MIN(AC931*'Funding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1" s="180">
        <f>IF('Funding Allocation Parameters'!$C$7="Basic Library Subsidy", MIN(AD931*'Funding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MIN(AD931*VLOOKUP(CONCATENATE($A931, 'Funding Allocation Parameters'!$I$7), 'Library Subsidy Complex'!$C$2:$J$55, 6, FALSE), VLOOKUP(CONCATENATE($A931, 'Funding Allocation Parameters'!$I$7), 'Library Subsidy Complex'!$C$2:$J$55, 8, FALSE)), 0)))))</f>
        <v>0</v>
      </c>
      <c r="AI931" s="180">
        <f>IF('Funding Allocation Parameters'!$C$7="Basic Library Subsidy", 0, IF('Funding Allocation Parameters'!$C$7="Grant funding", 0, IF('Funding Allocation Parameters'!$C$7="Other author funding",  MIN(AD931*'Funding Allocation Parameters'!$E$7, 'Funding Allocation Parameters'!$G$7), IF('Funding Allocation Parameters'!$C$7="Any discretionary funds (grants if available, other if no grants)", MIN(AD931*'Funding Allocation Parameters'!$E$7, 'Funding Allocation Parameters'!$G$7), IF('Funding Allocation Parameters'!$C$7="Complex Library Subsidy", 0, 0)))))</f>
        <v>0</v>
      </c>
      <c r="AJ931" s="177">
        <f t="shared" si="442"/>
        <v>0</v>
      </c>
      <c r="AK931" s="177">
        <f t="shared" si="443"/>
        <v>0</v>
      </c>
      <c r="AL931" s="181">
        <f>IF('Funding Allocation Parameters'!$C$8="Basic Library Subsidy", MIN(AJ931*'Funding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MIN(AJ931*VLOOKUP(CONCATENATE($A931, 'Funding Allocation Parameters'!$I$8), 'Library Subsidy Complex'!$C$2:$J$55, 2, FALSE), VLOOKUP(CONCATENATE($A931, 'Funding Allocation Parameters'!$I$8), 'Library Subsidy Complex'!$C$2:$J$55, 4, FALSE)), 0)))))</f>
        <v>0</v>
      </c>
      <c r="AM931" s="181">
        <f>IF('Funding Allocation Parameters'!$C$8="Basic Library Subsidy", 0, IF('Funding Allocation Parameters'!$C$8="Grant funding",MIN(AJ931*'Funding Allocation Parameters'!$E$8, 'Funding Allocation Parameters'!$G$8), IF('Funding Allocation Parameters'!$C$8="Other author funding", 0, IF('Funding Allocation Parameters'!$C$8="Any discretionary funds (grants if available, other if no grants)", MIN(AJ931*'Funding Allocation Parameters'!$E$8, 'Funding Allocation Parameters'!$G$8), IF('Funding Allocation Parameters'!$C$8="Complex Library Subsidy", 0, 0)))))</f>
        <v>0</v>
      </c>
      <c r="AN931" s="181">
        <f>IF('Funding Allocation Parameters'!$C$8="Basic Library Subsidy", 0, IF('Funding Allocation Parameters'!$C$8="Grant funding", 0, IF('Funding Allocation Parameters'!$C$8="Other author funding",  MIN(AJ931*'Funding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1" s="181">
        <f>IF('Funding Allocation Parameters'!$C$8="Basic Library Subsidy", MIN(AK931*'Funding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MIN(AK931*VLOOKUP(CONCATENATE($A931, 'Funding Allocation Parameters'!$I$8), 'Library Subsidy Complex'!$C$2:$J$55, 6, FALSE), VLOOKUP(CONCATENATE($A931, 'Funding Allocation Parameters'!$I$8), 'Library Subsidy Complex'!$C$2:$J$55, 8, FALSE)), 0)))))</f>
        <v>0</v>
      </c>
      <c r="AP931" s="181">
        <f>IF('Funding Allocation Parameters'!$C$8="Basic Library Subsidy", 0, IF('Funding Allocation Parameters'!$C$8="Grant funding", 0, IF('Funding Allocation Parameters'!$C$8="Other author funding",  MIN(AK931*'Funding Allocation Parameters'!$E$8, 'Funding Allocation Parameters'!$G$8), IF('Funding Allocation Parameters'!$C$8="Any discretionary funds (grants if available, other if no grants)", MIN(AK931*'Funding Allocation Parameters'!$E$8, 'Funding Allocation Parameters'!$G$8), IF('Funding Allocation Parameters'!$C$8="Complex Library Subsidy", 0, 0)))))</f>
        <v>0</v>
      </c>
      <c r="AQ931" s="177">
        <f t="shared" si="444"/>
        <v>0</v>
      </c>
      <c r="AR931" s="177">
        <f t="shared" si="445"/>
        <v>0</v>
      </c>
      <c r="AS931" s="182">
        <f t="shared" si="446"/>
        <v>1189</v>
      </c>
      <c r="AT931" s="182">
        <f t="shared" si="447"/>
        <v>846.13940000000002</v>
      </c>
      <c r="AU931" s="182">
        <f t="shared" si="448"/>
        <v>0</v>
      </c>
      <c r="AV931" s="182">
        <f t="shared" si="449"/>
        <v>1189</v>
      </c>
      <c r="AW931" s="182">
        <f t="shared" si="450"/>
        <v>846.13940000000002</v>
      </c>
      <c r="AX931" s="183">
        <f t="shared" si="451"/>
        <v>0</v>
      </c>
      <c r="AY931" s="183">
        <f t="shared" si="452"/>
        <v>0</v>
      </c>
      <c r="AZ931" s="183">
        <f t="shared" si="453"/>
        <v>0</v>
      </c>
      <c r="BA931" s="183">
        <f t="shared" si="454"/>
        <v>1189</v>
      </c>
      <c r="BB931" s="183">
        <f t="shared" si="455"/>
        <v>846.13940000000002</v>
      </c>
      <c r="BC931" s="184">
        <f t="shared" si="456"/>
        <v>1189</v>
      </c>
      <c r="BD931" s="184">
        <f t="shared" si="457"/>
        <v>0</v>
      </c>
      <c r="BE931" s="184">
        <f t="shared" si="458"/>
        <v>0</v>
      </c>
      <c r="BF931" s="184">
        <f t="shared" si="459"/>
        <v>846.13940000000002</v>
      </c>
      <c r="BG931" s="102">
        <f t="shared" si="460"/>
        <v>0</v>
      </c>
      <c r="BH931" s="102">
        <f t="shared" si="461"/>
        <v>0</v>
      </c>
      <c r="BI931" s="102">
        <f t="shared" si="462"/>
        <v>0</v>
      </c>
      <c r="BJ931" s="102">
        <f t="shared" si="463"/>
        <v>0</v>
      </c>
      <c r="BK931" s="102">
        <f t="shared" si="464"/>
        <v>1</v>
      </c>
      <c r="BL931" s="102">
        <f t="shared" si="465"/>
        <v>0</v>
      </c>
      <c r="BN931" s="102"/>
    </row>
    <row r="932" spans="1:66" x14ac:dyDescent="0.25">
      <c r="A932" s="102" t="s">
        <v>16</v>
      </c>
      <c r="B932" s="102" t="s">
        <v>8</v>
      </c>
      <c r="C932" s="102" t="s">
        <v>8</v>
      </c>
      <c r="D932" s="102" t="s">
        <v>27</v>
      </c>
      <c r="E932" s="102" t="s">
        <v>40</v>
      </c>
      <c r="F932" s="102" t="s">
        <v>1688</v>
      </c>
      <c r="G932" s="102">
        <v>2.52</v>
      </c>
      <c r="H932" s="102">
        <v>1</v>
      </c>
      <c r="I932" s="102">
        <v>1</v>
      </c>
      <c r="J932" s="167">
        <f>IFERROR(H932*VLOOKUP(A932, 'Advanced Parameters'!$B$7:$G$20, 6, FALSE)*VLOOKUP(A932, 'Growth Parameters'!$B$6:$H$19, 6, FALSE), 0)</f>
        <v>1</v>
      </c>
      <c r="K932" s="167">
        <f>IFERROR(IF('Advanced Parameters'!$C$5="n",'Raw Data'!I932*VLOOKUP(A932,'Advanced Parameters'!$B$7:$G$20,6,FALSE),J932*VLOOKUP(A932,'Advanced Parameters'!$B$7:$G$20,2,FALSE))*VLOOKUP(A932, 'Growth Parameters'!$B$6:$H$19, 6, FALSE), 0)</f>
        <v>1</v>
      </c>
      <c r="L932" s="167">
        <f t="shared" si="466"/>
        <v>0</v>
      </c>
      <c r="M932" s="168">
        <f>IFERROR(IF(G932="NA","NA",IF(G932&gt;'APC Parameters'!$K$6+VLOOKUP('Raw Data'!A932, 'APC Parameters'!$H$7:$L$20, 4, FALSE), 'APC Parameters'!$L$6+VLOOKUP('Raw Data'!A932, 'APC Parameters'!$H$7:$L$20, 5, FALSE), G932*('APC Parameters'!$J$6+VLOOKUP('Raw Data'!A932, 'APC Parameters'!$H$7:$L$20, 3, FALSE))+'APC Parameters'!$I$6+VLOOKUP('Raw Data'!A932, 'APC Parameters'!$H$7:$L$20, 2, FALSE))), 0)</f>
        <v>2935.3679999999999</v>
      </c>
      <c r="N932" s="168">
        <f t="shared" si="436"/>
        <v>2935.3679999999999</v>
      </c>
      <c r="O932" s="168">
        <f>IFERROR(IF(M932="NA",VLOOKUP(D932,'Internal Calculations'!$B$10:$C$11,2,FALSE), M932)*VLOOKUP(A932, 'Growth Parameters'!$B$6:$H$19, 7, FALSE), 0)</f>
        <v>2935.3679999999999</v>
      </c>
      <c r="P932" s="177">
        <f t="shared" si="437"/>
        <v>2935.3679999999999</v>
      </c>
      <c r="Q932" s="178">
        <f>IF('Funding Allocation Parameters'!$C$5="Basic Library Subsidy", MIN(O932*('Funding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MIN($O932*(VLOOKUP(CONCATENATE($A932, 'Funding Allocation Parameters'!$I$5), 'Library Subsidy Complex'!$C$2:$J$55, 2, FALSE)), VLOOKUP(CONCATENATE($A932, 'Funding Allocation Parameters'!$I$5), 'Library Subsidy Complex'!$C$2:$J$55, 4, FALSE)), 0)))))</f>
        <v>1189</v>
      </c>
      <c r="R932" s="178">
        <f>IF('Funding Allocation Parameters'!$C$5="Basic Library Subsidy", 0, IF('Funding Allocation Parameters'!$C$5="Grant funding",MIN(O932*('Funding Allocation Parameters'!$E$5), 'Funding Allocation Parameters'!$G$5), IF('Funding Allocation Parameters'!$C$5="Other author funding", 0, IF('Funding Allocation Parameters'!$C$5="Any discretionary funds (grants if available, other if no grants)", MIN(O932*('Funding Allocation Parameters'!$E$5), 'Funding Allocation Parameters'!$G$5), IF('Funding Allocation Parameters'!$C$5="Complex Library Subsidy", 0, 0)))))</f>
        <v>0</v>
      </c>
      <c r="S932" s="178">
        <f>IF('Funding Allocation Parameters'!$C$5="Basic Library Subsidy", 0, IF('Funding Allocation Parameters'!$C$5="Grant funding", 0, IF('Funding Allocation Parameters'!$C$5="Other author funding",  MIN(O932*('Funding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2" s="178">
        <f>IF('Funding Allocation Parameters'!$C$5="Basic Library Subsidy", MIN(O932*('Funding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MIN($O932*(VLOOKUP(CONCATENATE($A932, 'Funding Allocation Parameters'!$I$5), 'Library Subsidy Complex'!$C$2:$J$55, 6, FALSE)), VLOOKUP(CONCATENATE($A932, 'Funding Allocation Parameters'!$I$5), 'Library Subsidy Complex'!$C$2:$J$55, 8, FALSE)), 0)))))</f>
        <v>1189</v>
      </c>
      <c r="U932" s="178">
        <f>IF('Funding Allocation Parameters'!$C$5="Basic Library Subsidy", 0, IF('Funding Allocation Parameters'!$C$5="Grant funding", 0, IF('Funding Allocation Parameters'!$C$5="Other author funding",  MIN(O932*('Funding Allocation Parameters'!$E$5), 'Funding Allocation Parameters'!$G$5), IF('Funding Allocation Parameters'!$C$5="Any discretionary funds (grants if available, other if no grants)", MIN(O932*('Funding Allocation Parameters'!$E$5), 'Funding Allocation Parameters'!$G$5), IF('Funding Allocation Parameters'!$C$5="Complex Library Subsidy", 0, 0)))))</f>
        <v>0</v>
      </c>
      <c r="V932" s="177">
        <f t="shared" si="438"/>
        <v>1746.3679999999999</v>
      </c>
      <c r="W932" s="177">
        <f t="shared" si="439"/>
        <v>1746.3679999999999</v>
      </c>
      <c r="X932" s="179">
        <f>IF('Funding Allocation Parameters'!$C$6="Basic Library Subsidy", MIN(V932*'Funding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MIN(V932*VLOOKUP(CONCATENATE($A932, 'Funding Allocation Parameters'!$I$6), 'Library Subsidy Complex'!$C$2:$J$55, 2, FALSE), VLOOKUP(CONCATENATE($A932, 'Funding Allocation Parameters'!$I$6), 'Library Subsidy Complex'!$C$2:$J$55, 4, FALSE)), 0)))))</f>
        <v>0</v>
      </c>
      <c r="Y932" s="179">
        <f>IF('Funding Allocation Parameters'!$C$6="Basic Library Subsidy", 0, IF('Funding Allocation Parameters'!$C$6="Grant funding",MIN(V932*'Funding Allocation Parameters'!$E$6, 'Funding Allocation Parameters'!$G$6), IF('Funding Allocation Parameters'!$C$6="Other author funding", 0, IF('Funding Allocation Parameters'!$C$6="Any discretionary funds (grants if available, other if no grants)", MIN(V932*'Funding Allocation Parameters'!$E$6, 'Funding Allocation Parameters'!$G$6), IF('Funding Allocation Parameters'!$C$6="Complex Library Subsidy", 0, 0)))))</f>
        <v>1746.3679999999999</v>
      </c>
      <c r="Z932" s="179">
        <f>IF('Funding Allocation Parameters'!$C$6="Basic Library Subsidy", 0, IF('Funding Allocation Parameters'!$C$6="Grant funding", 0, IF('Funding Allocation Parameters'!$C$6="Other author funding",  MIN(V932*'Funding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2" s="179">
        <f>IF('Funding Allocation Parameters'!$C$6="Basic Library Subsidy", MIN(W932*'Funding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MIN(W932*VLOOKUP(CONCATENATE($A932, 'Funding Allocation Parameters'!$I$6), 'Library Subsidy Complex'!$C$2:$J$55, 6, FALSE), VLOOKUP(CONCATENATE($A932, 'Funding Allocation Parameters'!$I$6), 'Library Subsidy Complex'!$C$2:$J$55, 8, FALSE)), 0)))))</f>
        <v>0</v>
      </c>
      <c r="AB932" s="179">
        <f>IF('Funding Allocation Parameters'!$C$6="Basic Library Subsidy", 0, IF('Funding Allocation Parameters'!$C$6="Grant funding", 0, IF('Funding Allocation Parameters'!$C$6="Other author funding",  MIN(W932*'Funding Allocation Parameters'!$E$6, 'Funding Allocation Parameters'!$G$6), IF('Funding Allocation Parameters'!$C$6="Any discretionary funds (grants if available, other if no grants)", MIN(W932*'Funding Allocation Parameters'!$E$6, 'Funding Allocation Parameters'!$G$6), IF('Funding Allocation Parameters'!$C$6="Complex Library Subsidy", 0, 0)))))</f>
        <v>1746.3679999999999</v>
      </c>
      <c r="AC932" s="177">
        <f t="shared" si="440"/>
        <v>0</v>
      </c>
      <c r="AD932" s="177">
        <f t="shared" si="441"/>
        <v>0</v>
      </c>
      <c r="AE932" s="180">
        <f>IF('Funding Allocation Parameters'!$C$7="Basic Library Subsidy", MIN(AC932*'Funding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MIN(AC932*VLOOKUP(CONCATENATE($A932, 'Funding Allocation Parameters'!$I$7), 'Library Subsidy Complex'!$C$2:$J$55, 2, FALSE), VLOOKUP(CONCATENATE($A932, 'Funding Allocation Parameters'!$I$7), 'Library Subsidy Complex'!$C$2:$J$55, 4, FALSE)), 0)))))</f>
        <v>0</v>
      </c>
      <c r="AF932" s="180">
        <f>IF('Funding Allocation Parameters'!$C$7="Basic Library Subsidy", 0, IF('Funding Allocation Parameters'!$C$7="Grant funding",MIN(AC932*'Funding Allocation Parameters'!$E$7, 'Funding Allocation Parameters'!$G$7), IF('Funding Allocation Parameters'!$C$7="Other author funding", 0, IF('Funding Allocation Parameters'!$C$7="Any discretionary funds (grants if available, other if no grants)", MIN(AC932*'Funding Allocation Parameters'!$E$7, 'Funding Allocation Parameters'!$G$7), IF('Funding Allocation Parameters'!$C$7="Complex Library Subsidy", 0, 0)))))</f>
        <v>0</v>
      </c>
      <c r="AG932" s="180">
        <f>IF('Funding Allocation Parameters'!$C$7="Basic Library Subsidy", 0, IF('Funding Allocation Parameters'!$C$7="Grant funding", 0, IF('Funding Allocation Parameters'!$C$7="Other author funding",  MIN(AC932*'Funding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2" s="180">
        <f>IF('Funding Allocation Parameters'!$C$7="Basic Library Subsidy", MIN(AD932*'Funding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MIN(AD932*VLOOKUP(CONCATENATE($A932, 'Funding Allocation Parameters'!$I$7), 'Library Subsidy Complex'!$C$2:$J$55, 6, FALSE), VLOOKUP(CONCATENATE($A932, 'Funding Allocation Parameters'!$I$7), 'Library Subsidy Complex'!$C$2:$J$55, 8, FALSE)), 0)))))</f>
        <v>0</v>
      </c>
      <c r="AI932" s="180">
        <f>IF('Funding Allocation Parameters'!$C$7="Basic Library Subsidy", 0, IF('Funding Allocation Parameters'!$C$7="Grant funding", 0, IF('Funding Allocation Parameters'!$C$7="Other author funding",  MIN(AD932*'Funding Allocation Parameters'!$E$7, 'Funding Allocation Parameters'!$G$7), IF('Funding Allocation Parameters'!$C$7="Any discretionary funds (grants if available, other if no grants)", MIN(AD932*'Funding Allocation Parameters'!$E$7, 'Funding Allocation Parameters'!$G$7), IF('Funding Allocation Parameters'!$C$7="Complex Library Subsidy", 0, 0)))))</f>
        <v>0</v>
      </c>
      <c r="AJ932" s="177">
        <f t="shared" si="442"/>
        <v>0</v>
      </c>
      <c r="AK932" s="177">
        <f t="shared" si="443"/>
        <v>0</v>
      </c>
      <c r="AL932" s="181">
        <f>IF('Funding Allocation Parameters'!$C$8="Basic Library Subsidy", MIN(AJ932*'Funding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MIN(AJ932*VLOOKUP(CONCATENATE($A932, 'Funding Allocation Parameters'!$I$8), 'Library Subsidy Complex'!$C$2:$J$55, 2, FALSE), VLOOKUP(CONCATENATE($A932, 'Funding Allocation Parameters'!$I$8), 'Library Subsidy Complex'!$C$2:$J$55, 4, FALSE)), 0)))))</f>
        <v>0</v>
      </c>
      <c r="AM932" s="181">
        <f>IF('Funding Allocation Parameters'!$C$8="Basic Library Subsidy", 0, IF('Funding Allocation Parameters'!$C$8="Grant funding",MIN(AJ932*'Funding Allocation Parameters'!$E$8, 'Funding Allocation Parameters'!$G$8), IF('Funding Allocation Parameters'!$C$8="Other author funding", 0, IF('Funding Allocation Parameters'!$C$8="Any discretionary funds (grants if available, other if no grants)", MIN(AJ932*'Funding Allocation Parameters'!$E$8, 'Funding Allocation Parameters'!$G$8), IF('Funding Allocation Parameters'!$C$8="Complex Library Subsidy", 0, 0)))))</f>
        <v>0</v>
      </c>
      <c r="AN932" s="181">
        <f>IF('Funding Allocation Parameters'!$C$8="Basic Library Subsidy", 0, IF('Funding Allocation Parameters'!$C$8="Grant funding", 0, IF('Funding Allocation Parameters'!$C$8="Other author funding",  MIN(AJ932*'Funding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2" s="181">
        <f>IF('Funding Allocation Parameters'!$C$8="Basic Library Subsidy", MIN(AK932*'Funding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MIN(AK932*VLOOKUP(CONCATENATE($A932, 'Funding Allocation Parameters'!$I$8), 'Library Subsidy Complex'!$C$2:$J$55, 6, FALSE), VLOOKUP(CONCATENATE($A932, 'Funding Allocation Parameters'!$I$8), 'Library Subsidy Complex'!$C$2:$J$55, 8, FALSE)), 0)))))</f>
        <v>0</v>
      </c>
      <c r="AP932" s="181">
        <f>IF('Funding Allocation Parameters'!$C$8="Basic Library Subsidy", 0, IF('Funding Allocation Parameters'!$C$8="Grant funding", 0, IF('Funding Allocation Parameters'!$C$8="Other author funding",  MIN(AK932*'Funding Allocation Parameters'!$E$8, 'Funding Allocation Parameters'!$G$8), IF('Funding Allocation Parameters'!$C$8="Any discretionary funds (grants if available, other if no grants)", MIN(AK932*'Funding Allocation Parameters'!$E$8, 'Funding Allocation Parameters'!$G$8), IF('Funding Allocation Parameters'!$C$8="Complex Library Subsidy", 0, 0)))))</f>
        <v>0</v>
      </c>
      <c r="AQ932" s="177">
        <f t="shared" si="444"/>
        <v>0</v>
      </c>
      <c r="AR932" s="177">
        <f t="shared" si="445"/>
        <v>0</v>
      </c>
      <c r="AS932" s="182">
        <f t="shared" si="446"/>
        <v>1189</v>
      </c>
      <c r="AT932" s="182">
        <f t="shared" si="447"/>
        <v>1746.3679999999999</v>
      </c>
      <c r="AU932" s="182">
        <f t="shared" si="448"/>
        <v>0</v>
      </c>
      <c r="AV932" s="182">
        <f t="shared" si="449"/>
        <v>1189</v>
      </c>
      <c r="AW932" s="182">
        <f t="shared" si="450"/>
        <v>1746.3679999999999</v>
      </c>
      <c r="AX932" s="183">
        <f t="shared" si="451"/>
        <v>1189</v>
      </c>
      <c r="AY932" s="183">
        <f t="shared" si="452"/>
        <v>1746.3679999999999</v>
      </c>
      <c r="AZ932" s="183">
        <f t="shared" si="453"/>
        <v>0</v>
      </c>
      <c r="BA932" s="183">
        <f t="shared" si="454"/>
        <v>0</v>
      </c>
      <c r="BB932" s="183">
        <f t="shared" si="455"/>
        <v>0</v>
      </c>
      <c r="BC932" s="184">
        <f t="shared" si="456"/>
        <v>1189</v>
      </c>
      <c r="BD932" s="184">
        <f t="shared" si="457"/>
        <v>0</v>
      </c>
      <c r="BE932" s="184">
        <f t="shared" si="458"/>
        <v>1746.3679999999999</v>
      </c>
      <c r="BF932" s="184">
        <f t="shared" si="459"/>
        <v>0</v>
      </c>
      <c r="BG932" s="102">
        <f t="shared" si="460"/>
        <v>0</v>
      </c>
      <c r="BH932" s="102">
        <f t="shared" si="461"/>
        <v>0</v>
      </c>
      <c r="BI932" s="102">
        <f t="shared" si="462"/>
        <v>0</v>
      </c>
      <c r="BJ932" s="102">
        <f t="shared" si="463"/>
        <v>1</v>
      </c>
      <c r="BK932" s="102">
        <f t="shared" si="464"/>
        <v>0</v>
      </c>
      <c r="BL932" s="102">
        <f t="shared" si="465"/>
        <v>0</v>
      </c>
      <c r="BN932" s="102"/>
    </row>
    <row r="933" spans="1:66" x14ac:dyDescent="0.25">
      <c r="A933" s="102" t="s">
        <v>17</v>
      </c>
      <c r="B933" s="102" t="s">
        <v>8</v>
      </c>
      <c r="C933" s="102" t="s">
        <v>8</v>
      </c>
      <c r="D933" s="102" t="s">
        <v>27</v>
      </c>
      <c r="E933" s="102" t="s">
        <v>1689</v>
      </c>
      <c r="F933" s="102" t="s">
        <v>1690</v>
      </c>
      <c r="G933" s="102">
        <v>0.75900000000000001</v>
      </c>
      <c r="H933" s="102">
        <v>1</v>
      </c>
      <c r="I933" s="102">
        <v>1</v>
      </c>
      <c r="J933" s="167">
        <f>IFERROR(H933*VLOOKUP(A933, 'Advanced Parameters'!$B$7:$G$20, 6, FALSE)*VLOOKUP(A933, 'Growth Parameters'!$B$6:$H$19, 6, FALSE), 0)</f>
        <v>1</v>
      </c>
      <c r="K933" s="167">
        <f>IFERROR(IF('Advanced Parameters'!$C$5="n",'Raw Data'!I933*VLOOKUP(A933,'Advanced Parameters'!$B$7:$G$20,6,FALSE),J933*VLOOKUP(A933,'Advanced Parameters'!$B$7:$G$20,2,FALSE))*VLOOKUP(A933, 'Growth Parameters'!$B$6:$H$19, 6, FALSE), 0)</f>
        <v>1</v>
      </c>
      <c r="L933" s="167">
        <f t="shared" si="466"/>
        <v>0</v>
      </c>
      <c r="M933" s="168">
        <f>IFERROR(IF(G933="NA","NA",IF(G933&gt;'APC Parameters'!$K$6+VLOOKUP('Raw Data'!A933, 'APC Parameters'!$H$7:$L$20, 4, FALSE), 'APC Parameters'!$L$6+VLOOKUP('Raw Data'!A933, 'APC Parameters'!$H$7:$L$20, 5, FALSE), G933*('APC Parameters'!$J$6+VLOOKUP('Raw Data'!A933, 'APC Parameters'!$H$7:$L$20, 3, FALSE))+'APC Parameters'!$I$6+VLOOKUP('Raw Data'!A933, 'APC Parameters'!$H$7:$L$20, 2, FALSE))), 0)</f>
        <v>1686.1145999999999</v>
      </c>
      <c r="N933" s="168">
        <f t="shared" si="436"/>
        <v>1686.1145999999999</v>
      </c>
      <c r="O933" s="168">
        <f>IFERROR(IF(M933="NA",VLOOKUP(D933,'Internal Calculations'!$B$10:$C$11,2,FALSE), M933)*VLOOKUP(A933, 'Growth Parameters'!$B$6:$H$19, 7, FALSE), 0)</f>
        <v>1686.1145999999999</v>
      </c>
      <c r="P933" s="177">
        <f t="shared" si="437"/>
        <v>1686.1145999999999</v>
      </c>
      <c r="Q933" s="178">
        <f>IF('Funding Allocation Parameters'!$C$5="Basic Library Subsidy", MIN(O933*('Funding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MIN($O933*(VLOOKUP(CONCATENATE($A933, 'Funding Allocation Parameters'!$I$5), 'Library Subsidy Complex'!$C$2:$J$55, 2, FALSE)), VLOOKUP(CONCATENATE($A933, 'Funding Allocation Parameters'!$I$5), 'Library Subsidy Complex'!$C$2:$J$55, 4, FALSE)), 0)))))</f>
        <v>1189</v>
      </c>
      <c r="R933" s="178">
        <f>IF('Funding Allocation Parameters'!$C$5="Basic Library Subsidy", 0, IF('Funding Allocation Parameters'!$C$5="Grant funding",MIN(O933*('Funding Allocation Parameters'!$E$5), 'Funding Allocation Parameters'!$G$5), IF('Funding Allocation Parameters'!$C$5="Other author funding", 0, IF('Funding Allocation Parameters'!$C$5="Any discretionary funds (grants if available, other if no grants)", MIN(O933*('Funding Allocation Parameters'!$E$5), 'Funding Allocation Parameters'!$G$5), IF('Funding Allocation Parameters'!$C$5="Complex Library Subsidy", 0, 0)))))</f>
        <v>0</v>
      </c>
      <c r="S933" s="178">
        <f>IF('Funding Allocation Parameters'!$C$5="Basic Library Subsidy", 0, IF('Funding Allocation Parameters'!$C$5="Grant funding", 0, IF('Funding Allocation Parameters'!$C$5="Other author funding",  MIN(O933*('Funding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3" s="178">
        <f>IF('Funding Allocation Parameters'!$C$5="Basic Library Subsidy", MIN(O933*('Funding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MIN($O933*(VLOOKUP(CONCATENATE($A933, 'Funding Allocation Parameters'!$I$5), 'Library Subsidy Complex'!$C$2:$J$55, 6, FALSE)), VLOOKUP(CONCATENATE($A933, 'Funding Allocation Parameters'!$I$5), 'Library Subsidy Complex'!$C$2:$J$55, 8, FALSE)), 0)))))</f>
        <v>1189</v>
      </c>
      <c r="U933" s="178">
        <f>IF('Funding Allocation Parameters'!$C$5="Basic Library Subsidy", 0, IF('Funding Allocation Parameters'!$C$5="Grant funding", 0, IF('Funding Allocation Parameters'!$C$5="Other author funding",  MIN(O933*('Funding Allocation Parameters'!$E$5), 'Funding Allocation Parameters'!$G$5), IF('Funding Allocation Parameters'!$C$5="Any discretionary funds (grants if available, other if no grants)", MIN(O933*('Funding Allocation Parameters'!$E$5), 'Funding Allocation Parameters'!$G$5), IF('Funding Allocation Parameters'!$C$5="Complex Library Subsidy", 0, 0)))))</f>
        <v>0</v>
      </c>
      <c r="V933" s="177">
        <f t="shared" si="438"/>
        <v>497.11459999999988</v>
      </c>
      <c r="W933" s="177">
        <f t="shared" si="439"/>
        <v>497.11459999999988</v>
      </c>
      <c r="X933" s="179">
        <f>IF('Funding Allocation Parameters'!$C$6="Basic Library Subsidy", MIN(V933*'Funding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MIN(V933*VLOOKUP(CONCATENATE($A933, 'Funding Allocation Parameters'!$I$6), 'Library Subsidy Complex'!$C$2:$J$55, 2, FALSE), VLOOKUP(CONCATENATE($A933, 'Funding Allocation Parameters'!$I$6), 'Library Subsidy Complex'!$C$2:$J$55, 4, FALSE)), 0)))))</f>
        <v>0</v>
      </c>
      <c r="Y933" s="179">
        <f>IF('Funding Allocation Parameters'!$C$6="Basic Library Subsidy", 0, IF('Funding Allocation Parameters'!$C$6="Grant funding",MIN(V933*'Funding Allocation Parameters'!$E$6, 'Funding Allocation Parameters'!$G$6), IF('Funding Allocation Parameters'!$C$6="Other author funding", 0, IF('Funding Allocation Parameters'!$C$6="Any discretionary funds (grants if available, other if no grants)", MIN(V933*'Funding Allocation Parameters'!$E$6, 'Funding Allocation Parameters'!$G$6), IF('Funding Allocation Parameters'!$C$6="Complex Library Subsidy", 0, 0)))))</f>
        <v>497.11459999999988</v>
      </c>
      <c r="Z933" s="179">
        <f>IF('Funding Allocation Parameters'!$C$6="Basic Library Subsidy", 0, IF('Funding Allocation Parameters'!$C$6="Grant funding", 0, IF('Funding Allocation Parameters'!$C$6="Other author funding",  MIN(V933*'Funding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3" s="179">
        <f>IF('Funding Allocation Parameters'!$C$6="Basic Library Subsidy", MIN(W933*'Funding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MIN(W933*VLOOKUP(CONCATENATE($A933, 'Funding Allocation Parameters'!$I$6), 'Library Subsidy Complex'!$C$2:$J$55, 6, FALSE), VLOOKUP(CONCATENATE($A933, 'Funding Allocation Parameters'!$I$6), 'Library Subsidy Complex'!$C$2:$J$55, 8, FALSE)), 0)))))</f>
        <v>0</v>
      </c>
      <c r="AB933" s="179">
        <f>IF('Funding Allocation Parameters'!$C$6="Basic Library Subsidy", 0, IF('Funding Allocation Parameters'!$C$6="Grant funding", 0, IF('Funding Allocation Parameters'!$C$6="Other author funding",  MIN(W933*'Funding Allocation Parameters'!$E$6, 'Funding Allocation Parameters'!$G$6), IF('Funding Allocation Parameters'!$C$6="Any discretionary funds (grants if available, other if no grants)", MIN(W933*'Funding Allocation Parameters'!$E$6, 'Funding Allocation Parameters'!$G$6), IF('Funding Allocation Parameters'!$C$6="Complex Library Subsidy", 0, 0)))))</f>
        <v>497.11459999999988</v>
      </c>
      <c r="AC933" s="177">
        <f t="shared" si="440"/>
        <v>0</v>
      </c>
      <c r="AD933" s="177">
        <f t="shared" si="441"/>
        <v>0</v>
      </c>
      <c r="AE933" s="180">
        <f>IF('Funding Allocation Parameters'!$C$7="Basic Library Subsidy", MIN(AC933*'Funding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MIN(AC933*VLOOKUP(CONCATENATE($A933, 'Funding Allocation Parameters'!$I$7), 'Library Subsidy Complex'!$C$2:$J$55, 2, FALSE), VLOOKUP(CONCATENATE($A933, 'Funding Allocation Parameters'!$I$7), 'Library Subsidy Complex'!$C$2:$J$55, 4, FALSE)), 0)))))</f>
        <v>0</v>
      </c>
      <c r="AF933" s="180">
        <f>IF('Funding Allocation Parameters'!$C$7="Basic Library Subsidy", 0, IF('Funding Allocation Parameters'!$C$7="Grant funding",MIN(AC933*'Funding Allocation Parameters'!$E$7, 'Funding Allocation Parameters'!$G$7), IF('Funding Allocation Parameters'!$C$7="Other author funding", 0, IF('Funding Allocation Parameters'!$C$7="Any discretionary funds (grants if available, other if no grants)", MIN(AC933*'Funding Allocation Parameters'!$E$7, 'Funding Allocation Parameters'!$G$7), IF('Funding Allocation Parameters'!$C$7="Complex Library Subsidy", 0, 0)))))</f>
        <v>0</v>
      </c>
      <c r="AG933" s="180">
        <f>IF('Funding Allocation Parameters'!$C$7="Basic Library Subsidy", 0, IF('Funding Allocation Parameters'!$C$7="Grant funding", 0, IF('Funding Allocation Parameters'!$C$7="Other author funding",  MIN(AC933*'Funding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3" s="180">
        <f>IF('Funding Allocation Parameters'!$C$7="Basic Library Subsidy", MIN(AD933*'Funding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MIN(AD933*VLOOKUP(CONCATENATE($A933, 'Funding Allocation Parameters'!$I$7), 'Library Subsidy Complex'!$C$2:$J$55, 6, FALSE), VLOOKUP(CONCATENATE($A933, 'Funding Allocation Parameters'!$I$7), 'Library Subsidy Complex'!$C$2:$J$55, 8, FALSE)), 0)))))</f>
        <v>0</v>
      </c>
      <c r="AI933" s="180">
        <f>IF('Funding Allocation Parameters'!$C$7="Basic Library Subsidy", 0, IF('Funding Allocation Parameters'!$C$7="Grant funding", 0, IF('Funding Allocation Parameters'!$C$7="Other author funding",  MIN(AD933*'Funding Allocation Parameters'!$E$7, 'Funding Allocation Parameters'!$G$7), IF('Funding Allocation Parameters'!$C$7="Any discretionary funds (grants if available, other if no grants)", MIN(AD933*'Funding Allocation Parameters'!$E$7, 'Funding Allocation Parameters'!$G$7), IF('Funding Allocation Parameters'!$C$7="Complex Library Subsidy", 0, 0)))))</f>
        <v>0</v>
      </c>
      <c r="AJ933" s="177">
        <f t="shared" si="442"/>
        <v>0</v>
      </c>
      <c r="AK933" s="177">
        <f t="shared" si="443"/>
        <v>0</v>
      </c>
      <c r="AL933" s="181">
        <f>IF('Funding Allocation Parameters'!$C$8="Basic Library Subsidy", MIN(AJ933*'Funding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MIN(AJ933*VLOOKUP(CONCATENATE($A933, 'Funding Allocation Parameters'!$I$8), 'Library Subsidy Complex'!$C$2:$J$55, 2, FALSE), VLOOKUP(CONCATENATE($A933, 'Funding Allocation Parameters'!$I$8), 'Library Subsidy Complex'!$C$2:$J$55, 4, FALSE)), 0)))))</f>
        <v>0</v>
      </c>
      <c r="AM933" s="181">
        <f>IF('Funding Allocation Parameters'!$C$8="Basic Library Subsidy", 0, IF('Funding Allocation Parameters'!$C$8="Grant funding",MIN(AJ933*'Funding Allocation Parameters'!$E$8, 'Funding Allocation Parameters'!$G$8), IF('Funding Allocation Parameters'!$C$8="Other author funding", 0, IF('Funding Allocation Parameters'!$C$8="Any discretionary funds (grants if available, other if no grants)", MIN(AJ933*'Funding Allocation Parameters'!$E$8, 'Funding Allocation Parameters'!$G$8), IF('Funding Allocation Parameters'!$C$8="Complex Library Subsidy", 0, 0)))))</f>
        <v>0</v>
      </c>
      <c r="AN933" s="181">
        <f>IF('Funding Allocation Parameters'!$C$8="Basic Library Subsidy", 0, IF('Funding Allocation Parameters'!$C$8="Grant funding", 0, IF('Funding Allocation Parameters'!$C$8="Other author funding",  MIN(AJ933*'Funding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3" s="181">
        <f>IF('Funding Allocation Parameters'!$C$8="Basic Library Subsidy", MIN(AK933*'Funding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MIN(AK933*VLOOKUP(CONCATENATE($A933, 'Funding Allocation Parameters'!$I$8), 'Library Subsidy Complex'!$C$2:$J$55, 6, FALSE), VLOOKUP(CONCATENATE($A933, 'Funding Allocation Parameters'!$I$8), 'Library Subsidy Complex'!$C$2:$J$55, 8, FALSE)), 0)))))</f>
        <v>0</v>
      </c>
      <c r="AP933" s="181">
        <f>IF('Funding Allocation Parameters'!$C$8="Basic Library Subsidy", 0, IF('Funding Allocation Parameters'!$C$8="Grant funding", 0, IF('Funding Allocation Parameters'!$C$8="Other author funding",  MIN(AK933*'Funding Allocation Parameters'!$E$8, 'Funding Allocation Parameters'!$G$8), IF('Funding Allocation Parameters'!$C$8="Any discretionary funds (grants if available, other if no grants)", MIN(AK933*'Funding Allocation Parameters'!$E$8, 'Funding Allocation Parameters'!$G$8), IF('Funding Allocation Parameters'!$C$8="Complex Library Subsidy", 0, 0)))))</f>
        <v>0</v>
      </c>
      <c r="AQ933" s="177">
        <f t="shared" si="444"/>
        <v>0</v>
      </c>
      <c r="AR933" s="177">
        <f t="shared" si="445"/>
        <v>0</v>
      </c>
      <c r="AS933" s="182">
        <f t="shared" si="446"/>
        <v>1189</v>
      </c>
      <c r="AT933" s="182">
        <f t="shared" si="447"/>
        <v>497.11459999999988</v>
      </c>
      <c r="AU933" s="182">
        <f t="shared" si="448"/>
        <v>0</v>
      </c>
      <c r="AV933" s="182">
        <f t="shared" si="449"/>
        <v>1189</v>
      </c>
      <c r="AW933" s="182">
        <f t="shared" si="450"/>
        <v>497.11459999999988</v>
      </c>
      <c r="AX933" s="183">
        <f t="shared" si="451"/>
        <v>1189</v>
      </c>
      <c r="AY933" s="183">
        <f t="shared" si="452"/>
        <v>497.11459999999988</v>
      </c>
      <c r="AZ933" s="183">
        <f t="shared" si="453"/>
        <v>0</v>
      </c>
      <c r="BA933" s="183">
        <f t="shared" si="454"/>
        <v>0</v>
      </c>
      <c r="BB933" s="183">
        <f t="shared" si="455"/>
        <v>0</v>
      </c>
      <c r="BC933" s="184">
        <f t="shared" si="456"/>
        <v>1189</v>
      </c>
      <c r="BD933" s="184">
        <f t="shared" si="457"/>
        <v>0</v>
      </c>
      <c r="BE933" s="184">
        <f t="shared" si="458"/>
        <v>497.11459999999988</v>
      </c>
      <c r="BF933" s="184">
        <f t="shared" si="459"/>
        <v>0</v>
      </c>
      <c r="BG933" s="102">
        <f t="shared" si="460"/>
        <v>0</v>
      </c>
      <c r="BH933" s="102">
        <f t="shared" si="461"/>
        <v>0</v>
      </c>
      <c r="BI933" s="102">
        <f t="shared" si="462"/>
        <v>0</v>
      </c>
      <c r="BJ933" s="102">
        <f t="shared" si="463"/>
        <v>1</v>
      </c>
      <c r="BK933" s="102">
        <f t="shared" si="464"/>
        <v>0</v>
      </c>
      <c r="BL933" s="102">
        <f t="shared" si="465"/>
        <v>0</v>
      </c>
      <c r="BN933" s="102"/>
    </row>
    <row r="934" spans="1:66" x14ac:dyDescent="0.25">
      <c r="A934" s="102" t="s">
        <v>17</v>
      </c>
      <c r="B934" s="102" t="s">
        <v>8</v>
      </c>
      <c r="C934" s="102" t="s">
        <v>8</v>
      </c>
      <c r="D934" s="102" t="s">
        <v>27</v>
      </c>
      <c r="E934" s="102" t="s">
        <v>1691</v>
      </c>
      <c r="F934" s="102" t="s">
        <v>1692</v>
      </c>
      <c r="G934" s="102">
        <v>1.103</v>
      </c>
      <c r="H934" s="102">
        <v>1</v>
      </c>
      <c r="I934" s="102">
        <v>0</v>
      </c>
      <c r="J934" s="167">
        <f>IFERROR(H934*VLOOKUP(A934, 'Advanced Parameters'!$B$7:$G$20, 6, FALSE)*VLOOKUP(A934, 'Growth Parameters'!$B$6:$H$19, 6, FALSE), 0)</f>
        <v>1</v>
      </c>
      <c r="K934" s="167">
        <f>IFERROR(IF('Advanced Parameters'!$C$5="n",'Raw Data'!I934*VLOOKUP(A934,'Advanced Parameters'!$B$7:$G$20,6,FALSE),J934*VLOOKUP(A934,'Advanced Parameters'!$B$7:$G$20,2,FALSE))*VLOOKUP(A934, 'Growth Parameters'!$B$6:$H$19, 6, FALSE), 0)</f>
        <v>0</v>
      </c>
      <c r="L934" s="167">
        <f t="shared" si="466"/>
        <v>1</v>
      </c>
      <c r="M934" s="168">
        <f>IFERROR(IF(G934="NA","NA",IF(G934&gt;'APC Parameters'!$K$6+VLOOKUP('Raw Data'!A934, 'APC Parameters'!$H$7:$L$20, 4, FALSE), 'APC Parameters'!$L$6+VLOOKUP('Raw Data'!A934, 'APC Parameters'!$H$7:$L$20, 5, FALSE), G934*('APC Parameters'!$J$6+VLOOKUP('Raw Data'!A934, 'APC Parameters'!$H$7:$L$20, 3, FALSE))+'APC Parameters'!$I$6+VLOOKUP('Raw Data'!A934, 'APC Parameters'!$H$7:$L$20, 2, FALSE))), 0)</f>
        <v>1930.1482000000001</v>
      </c>
      <c r="N934" s="168">
        <f t="shared" si="436"/>
        <v>1930.1482000000001</v>
      </c>
      <c r="O934" s="168">
        <f>IFERROR(IF(M934="NA",VLOOKUP(D934,'Internal Calculations'!$B$10:$C$11,2,FALSE), M934)*VLOOKUP(A934, 'Growth Parameters'!$B$6:$H$19, 7, FALSE), 0)</f>
        <v>1930.1482000000001</v>
      </c>
      <c r="P934" s="177">
        <f t="shared" si="437"/>
        <v>1930.1482000000001</v>
      </c>
      <c r="Q934" s="178">
        <f>IF('Funding Allocation Parameters'!$C$5="Basic Library Subsidy", MIN(O934*('Funding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MIN($O934*(VLOOKUP(CONCATENATE($A934, 'Funding Allocation Parameters'!$I$5), 'Library Subsidy Complex'!$C$2:$J$55, 2, FALSE)), VLOOKUP(CONCATENATE($A934, 'Funding Allocation Parameters'!$I$5), 'Library Subsidy Complex'!$C$2:$J$55, 4, FALSE)), 0)))))</f>
        <v>1189</v>
      </c>
      <c r="R934" s="178">
        <f>IF('Funding Allocation Parameters'!$C$5="Basic Library Subsidy", 0, IF('Funding Allocation Parameters'!$C$5="Grant funding",MIN(O934*('Funding Allocation Parameters'!$E$5), 'Funding Allocation Parameters'!$G$5), IF('Funding Allocation Parameters'!$C$5="Other author funding", 0, IF('Funding Allocation Parameters'!$C$5="Any discretionary funds (grants if available, other if no grants)", MIN(O934*('Funding Allocation Parameters'!$E$5), 'Funding Allocation Parameters'!$G$5), IF('Funding Allocation Parameters'!$C$5="Complex Library Subsidy", 0, 0)))))</f>
        <v>0</v>
      </c>
      <c r="S934" s="178">
        <f>IF('Funding Allocation Parameters'!$C$5="Basic Library Subsidy", 0, IF('Funding Allocation Parameters'!$C$5="Grant funding", 0, IF('Funding Allocation Parameters'!$C$5="Other author funding",  MIN(O934*('Funding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4" s="178">
        <f>IF('Funding Allocation Parameters'!$C$5="Basic Library Subsidy", MIN(O934*('Funding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MIN($O934*(VLOOKUP(CONCATENATE($A934, 'Funding Allocation Parameters'!$I$5), 'Library Subsidy Complex'!$C$2:$J$55, 6, FALSE)), VLOOKUP(CONCATENATE($A934, 'Funding Allocation Parameters'!$I$5), 'Library Subsidy Complex'!$C$2:$J$55, 8, FALSE)), 0)))))</f>
        <v>1189</v>
      </c>
      <c r="U934" s="178">
        <f>IF('Funding Allocation Parameters'!$C$5="Basic Library Subsidy", 0, IF('Funding Allocation Parameters'!$C$5="Grant funding", 0, IF('Funding Allocation Parameters'!$C$5="Other author funding",  MIN(O934*('Funding Allocation Parameters'!$E$5), 'Funding Allocation Parameters'!$G$5), IF('Funding Allocation Parameters'!$C$5="Any discretionary funds (grants if available, other if no grants)", MIN(O934*('Funding Allocation Parameters'!$E$5), 'Funding Allocation Parameters'!$G$5), IF('Funding Allocation Parameters'!$C$5="Complex Library Subsidy", 0, 0)))))</f>
        <v>0</v>
      </c>
      <c r="V934" s="177">
        <f t="shared" si="438"/>
        <v>741.14820000000009</v>
      </c>
      <c r="W934" s="177">
        <f t="shared" si="439"/>
        <v>741.14820000000009</v>
      </c>
      <c r="X934" s="179">
        <f>IF('Funding Allocation Parameters'!$C$6="Basic Library Subsidy", MIN(V934*'Funding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MIN(V934*VLOOKUP(CONCATENATE($A934, 'Funding Allocation Parameters'!$I$6), 'Library Subsidy Complex'!$C$2:$J$55, 2, FALSE), VLOOKUP(CONCATENATE($A934, 'Funding Allocation Parameters'!$I$6), 'Library Subsidy Complex'!$C$2:$J$55, 4, FALSE)), 0)))))</f>
        <v>0</v>
      </c>
      <c r="Y934" s="179">
        <f>IF('Funding Allocation Parameters'!$C$6="Basic Library Subsidy", 0, IF('Funding Allocation Parameters'!$C$6="Grant funding",MIN(V934*'Funding Allocation Parameters'!$E$6, 'Funding Allocation Parameters'!$G$6), IF('Funding Allocation Parameters'!$C$6="Other author funding", 0, IF('Funding Allocation Parameters'!$C$6="Any discretionary funds (grants if available, other if no grants)", MIN(V934*'Funding Allocation Parameters'!$E$6, 'Funding Allocation Parameters'!$G$6), IF('Funding Allocation Parameters'!$C$6="Complex Library Subsidy", 0, 0)))))</f>
        <v>741.14820000000009</v>
      </c>
      <c r="Z934" s="179">
        <f>IF('Funding Allocation Parameters'!$C$6="Basic Library Subsidy", 0, IF('Funding Allocation Parameters'!$C$6="Grant funding", 0, IF('Funding Allocation Parameters'!$C$6="Other author funding",  MIN(V934*'Funding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4" s="179">
        <f>IF('Funding Allocation Parameters'!$C$6="Basic Library Subsidy", MIN(W934*'Funding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MIN(W934*VLOOKUP(CONCATENATE($A934, 'Funding Allocation Parameters'!$I$6), 'Library Subsidy Complex'!$C$2:$J$55, 6, FALSE), VLOOKUP(CONCATENATE($A934, 'Funding Allocation Parameters'!$I$6), 'Library Subsidy Complex'!$C$2:$J$55, 8, FALSE)), 0)))))</f>
        <v>0</v>
      </c>
      <c r="AB934" s="179">
        <f>IF('Funding Allocation Parameters'!$C$6="Basic Library Subsidy", 0, IF('Funding Allocation Parameters'!$C$6="Grant funding", 0, IF('Funding Allocation Parameters'!$C$6="Other author funding",  MIN(W934*'Funding Allocation Parameters'!$E$6, 'Funding Allocation Parameters'!$G$6), IF('Funding Allocation Parameters'!$C$6="Any discretionary funds (grants if available, other if no grants)", MIN(W934*'Funding Allocation Parameters'!$E$6, 'Funding Allocation Parameters'!$G$6), IF('Funding Allocation Parameters'!$C$6="Complex Library Subsidy", 0, 0)))))</f>
        <v>741.14820000000009</v>
      </c>
      <c r="AC934" s="177">
        <f t="shared" si="440"/>
        <v>0</v>
      </c>
      <c r="AD934" s="177">
        <f t="shared" si="441"/>
        <v>0</v>
      </c>
      <c r="AE934" s="180">
        <f>IF('Funding Allocation Parameters'!$C$7="Basic Library Subsidy", MIN(AC934*'Funding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MIN(AC934*VLOOKUP(CONCATENATE($A934, 'Funding Allocation Parameters'!$I$7), 'Library Subsidy Complex'!$C$2:$J$55, 2, FALSE), VLOOKUP(CONCATENATE($A934, 'Funding Allocation Parameters'!$I$7), 'Library Subsidy Complex'!$C$2:$J$55, 4, FALSE)), 0)))))</f>
        <v>0</v>
      </c>
      <c r="AF934" s="180">
        <f>IF('Funding Allocation Parameters'!$C$7="Basic Library Subsidy", 0, IF('Funding Allocation Parameters'!$C$7="Grant funding",MIN(AC934*'Funding Allocation Parameters'!$E$7, 'Funding Allocation Parameters'!$G$7), IF('Funding Allocation Parameters'!$C$7="Other author funding", 0, IF('Funding Allocation Parameters'!$C$7="Any discretionary funds (grants if available, other if no grants)", MIN(AC934*'Funding Allocation Parameters'!$E$7, 'Funding Allocation Parameters'!$G$7), IF('Funding Allocation Parameters'!$C$7="Complex Library Subsidy", 0, 0)))))</f>
        <v>0</v>
      </c>
      <c r="AG934" s="180">
        <f>IF('Funding Allocation Parameters'!$C$7="Basic Library Subsidy", 0, IF('Funding Allocation Parameters'!$C$7="Grant funding", 0, IF('Funding Allocation Parameters'!$C$7="Other author funding",  MIN(AC934*'Funding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4" s="180">
        <f>IF('Funding Allocation Parameters'!$C$7="Basic Library Subsidy", MIN(AD934*'Funding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MIN(AD934*VLOOKUP(CONCATENATE($A934, 'Funding Allocation Parameters'!$I$7), 'Library Subsidy Complex'!$C$2:$J$55, 6, FALSE), VLOOKUP(CONCATENATE($A934, 'Funding Allocation Parameters'!$I$7), 'Library Subsidy Complex'!$C$2:$J$55, 8, FALSE)), 0)))))</f>
        <v>0</v>
      </c>
      <c r="AI934" s="180">
        <f>IF('Funding Allocation Parameters'!$C$7="Basic Library Subsidy", 0, IF('Funding Allocation Parameters'!$C$7="Grant funding", 0, IF('Funding Allocation Parameters'!$C$7="Other author funding",  MIN(AD934*'Funding Allocation Parameters'!$E$7, 'Funding Allocation Parameters'!$G$7), IF('Funding Allocation Parameters'!$C$7="Any discretionary funds (grants if available, other if no grants)", MIN(AD934*'Funding Allocation Parameters'!$E$7, 'Funding Allocation Parameters'!$G$7), IF('Funding Allocation Parameters'!$C$7="Complex Library Subsidy", 0, 0)))))</f>
        <v>0</v>
      </c>
      <c r="AJ934" s="177">
        <f t="shared" si="442"/>
        <v>0</v>
      </c>
      <c r="AK934" s="177">
        <f t="shared" si="443"/>
        <v>0</v>
      </c>
      <c r="AL934" s="181">
        <f>IF('Funding Allocation Parameters'!$C$8="Basic Library Subsidy", MIN(AJ934*'Funding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MIN(AJ934*VLOOKUP(CONCATENATE($A934, 'Funding Allocation Parameters'!$I$8), 'Library Subsidy Complex'!$C$2:$J$55, 2, FALSE), VLOOKUP(CONCATENATE($A934, 'Funding Allocation Parameters'!$I$8), 'Library Subsidy Complex'!$C$2:$J$55, 4, FALSE)), 0)))))</f>
        <v>0</v>
      </c>
      <c r="AM934" s="181">
        <f>IF('Funding Allocation Parameters'!$C$8="Basic Library Subsidy", 0, IF('Funding Allocation Parameters'!$C$8="Grant funding",MIN(AJ934*'Funding Allocation Parameters'!$E$8, 'Funding Allocation Parameters'!$G$8), IF('Funding Allocation Parameters'!$C$8="Other author funding", 0, IF('Funding Allocation Parameters'!$C$8="Any discretionary funds (grants if available, other if no grants)", MIN(AJ934*'Funding Allocation Parameters'!$E$8, 'Funding Allocation Parameters'!$G$8), IF('Funding Allocation Parameters'!$C$8="Complex Library Subsidy", 0, 0)))))</f>
        <v>0</v>
      </c>
      <c r="AN934" s="181">
        <f>IF('Funding Allocation Parameters'!$C$8="Basic Library Subsidy", 0, IF('Funding Allocation Parameters'!$C$8="Grant funding", 0, IF('Funding Allocation Parameters'!$C$8="Other author funding",  MIN(AJ934*'Funding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4" s="181">
        <f>IF('Funding Allocation Parameters'!$C$8="Basic Library Subsidy", MIN(AK934*'Funding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MIN(AK934*VLOOKUP(CONCATENATE($A934, 'Funding Allocation Parameters'!$I$8), 'Library Subsidy Complex'!$C$2:$J$55, 6, FALSE), VLOOKUP(CONCATENATE($A934, 'Funding Allocation Parameters'!$I$8), 'Library Subsidy Complex'!$C$2:$J$55, 8, FALSE)), 0)))))</f>
        <v>0</v>
      </c>
      <c r="AP934" s="181">
        <f>IF('Funding Allocation Parameters'!$C$8="Basic Library Subsidy", 0, IF('Funding Allocation Parameters'!$C$8="Grant funding", 0, IF('Funding Allocation Parameters'!$C$8="Other author funding",  MIN(AK934*'Funding Allocation Parameters'!$E$8, 'Funding Allocation Parameters'!$G$8), IF('Funding Allocation Parameters'!$C$8="Any discretionary funds (grants if available, other if no grants)", MIN(AK934*'Funding Allocation Parameters'!$E$8, 'Funding Allocation Parameters'!$G$8), IF('Funding Allocation Parameters'!$C$8="Complex Library Subsidy", 0, 0)))))</f>
        <v>0</v>
      </c>
      <c r="AQ934" s="177">
        <f t="shared" si="444"/>
        <v>0</v>
      </c>
      <c r="AR934" s="177">
        <f t="shared" si="445"/>
        <v>0</v>
      </c>
      <c r="AS934" s="182">
        <f t="shared" si="446"/>
        <v>1189</v>
      </c>
      <c r="AT934" s="182">
        <f t="shared" si="447"/>
        <v>741.14820000000009</v>
      </c>
      <c r="AU934" s="182">
        <f t="shared" si="448"/>
        <v>0</v>
      </c>
      <c r="AV934" s="182">
        <f t="shared" si="449"/>
        <v>1189</v>
      </c>
      <c r="AW934" s="182">
        <f t="shared" si="450"/>
        <v>741.14820000000009</v>
      </c>
      <c r="AX934" s="183">
        <f t="shared" si="451"/>
        <v>0</v>
      </c>
      <c r="AY934" s="183">
        <f t="shared" si="452"/>
        <v>0</v>
      </c>
      <c r="AZ934" s="183">
        <f t="shared" si="453"/>
        <v>0</v>
      </c>
      <c r="BA934" s="183">
        <f t="shared" si="454"/>
        <v>1189</v>
      </c>
      <c r="BB934" s="183">
        <f t="shared" si="455"/>
        <v>741.14820000000009</v>
      </c>
      <c r="BC934" s="184">
        <f t="shared" si="456"/>
        <v>1189</v>
      </c>
      <c r="BD934" s="184">
        <f t="shared" si="457"/>
        <v>0</v>
      </c>
      <c r="BE934" s="184">
        <f t="shared" si="458"/>
        <v>0</v>
      </c>
      <c r="BF934" s="184">
        <f t="shared" si="459"/>
        <v>741.14820000000009</v>
      </c>
      <c r="BG934" s="102">
        <f t="shared" si="460"/>
        <v>0</v>
      </c>
      <c r="BH934" s="102">
        <f t="shared" si="461"/>
        <v>0</v>
      </c>
      <c r="BI934" s="102">
        <f t="shared" si="462"/>
        <v>0</v>
      </c>
      <c r="BJ934" s="102">
        <f t="shared" si="463"/>
        <v>0</v>
      </c>
      <c r="BK934" s="102">
        <f t="shared" si="464"/>
        <v>1</v>
      </c>
      <c r="BL934" s="102">
        <f t="shared" si="465"/>
        <v>0</v>
      </c>
      <c r="BN934" s="102"/>
    </row>
    <row r="935" spans="1:66" x14ac:dyDescent="0.25">
      <c r="A935" s="102" t="s">
        <v>17</v>
      </c>
      <c r="B935" s="102" t="s">
        <v>8</v>
      </c>
      <c r="C935" s="102" t="s">
        <v>8</v>
      </c>
      <c r="D935" s="102" t="s">
        <v>27</v>
      </c>
      <c r="E935" s="102" t="s">
        <v>1693</v>
      </c>
      <c r="F935" s="102" t="s">
        <v>1694</v>
      </c>
      <c r="G935" s="102">
        <v>1.694</v>
      </c>
      <c r="H935" s="102">
        <v>1</v>
      </c>
      <c r="I935" s="102">
        <v>1</v>
      </c>
      <c r="J935" s="167">
        <f>IFERROR(H935*VLOOKUP(A935, 'Advanced Parameters'!$B$7:$G$20, 6, FALSE)*VLOOKUP(A935, 'Growth Parameters'!$B$6:$H$19, 6, FALSE), 0)</f>
        <v>1</v>
      </c>
      <c r="K935" s="167">
        <f>IFERROR(IF('Advanced Parameters'!$C$5="n",'Raw Data'!I935*VLOOKUP(A935,'Advanced Parameters'!$B$7:$G$20,6,FALSE),J935*VLOOKUP(A935,'Advanced Parameters'!$B$7:$G$20,2,FALSE))*VLOOKUP(A935, 'Growth Parameters'!$B$6:$H$19, 6, FALSE), 0)</f>
        <v>1</v>
      </c>
      <c r="L935" s="167">
        <f t="shared" si="466"/>
        <v>0</v>
      </c>
      <c r="M935" s="168">
        <f>IFERROR(IF(G935="NA","NA",IF(G935&gt;'APC Parameters'!$K$6+VLOOKUP('Raw Data'!A935, 'APC Parameters'!$H$7:$L$20, 4, FALSE), 'APC Parameters'!$L$6+VLOOKUP('Raw Data'!A935, 'APC Parameters'!$H$7:$L$20, 5, FALSE), G935*('APC Parameters'!$J$6+VLOOKUP('Raw Data'!A935, 'APC Parameters'!$H$7:$L$20, 3, FALSE))+'APC Parameters'!$I$6+VLOOKUP('Raw Data'!A935, 'APC Parameters'!$H$7:$L$20, 2, FALSE))), 0)</f>
        <v>2349.4036000000001</v>
      </c>
      <c r="N935" s="168">
        <f t="shared" si="436"/>
        <v>2349.4036000000001</v>
      </c>
      <c r="O935" s="168">
        <f>IFERROR(IF(M935="NA",VLOOKUP(D935,'Internal Calculations'!$B$10:$C$11,2,FALSE), M935)*VLOOKUP(A935, 'Growth Parameters'!$B$6:$H$19, 7, FALSE), 0)</f>
        <v>2349.4036000000001</v>
      </c>
      <c r="P935" s="177">
        <f t="shared" si="437"/>
        <v>2349.4036000000001</v>
      </c>
      <c r="Q935" s="178">
        <f>IF('Funding Allocation Parameters'!$C$5="Basic Library Subsidy", MIN(O935*('Funding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MIN($O935*(VLOOKUP(CONCATENATE($A935, 'Funding Allocation Parameters'!$I$5), 'Library Subsidy Complex'!$C$2:$J$55, 2, FALSE)), VLOOKUP(CONCATENATE($A935, 'Funding Allocation Parameters'!$I$5), 'Library Subsidy Complex'!$C$2:$J$55, 4, FALSE)), 0)))))</f>
        <v>1189</v>
      </c>
      <c r="R935" s="178">
        <f>IF('Funding Allocation Parameters'!$C$5="Basic Library Subsidy", 0, IF('Funding Allocation Parameters'!$C$5="Grant funding",MIN(O935*('Funding Allocation Parameters'!$E$5), 'Funding Allocation Parameters'!$G$5), IF('Funding Allocation Parameters'!$C$5="Other author funding", 0, IF('Funding Allocation Parameters'!$C$5="Any discretionary funds (grants if available, other if no grants)", MIN(O935*('Funding Allocation Parameters'!$E$5), 'Funding Allocation Parameters'!$G$5), IF('Funding Allocation Parameters'!$C$5="Complex Library Subsidy", 0, 0)))))</f>
        <v>0</v>
      </c>
      <c r="S935" s="178">
        <f>IF('Funding Allocation Parameters'!$C$5="Basic Library Subsidy", 0, IF('Funding Allocation Parameters'!$C$5="Grant funding", 0, IF('Funding Allocation Parameters'!$C$5="Other author funding",  MIN(O935*('Funding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5" s="178">
        <f>IF('Funding Allocation Parameters'!$C$5="Basic Library Subsidy", MIN(O935*('Funding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MIN($O935*(VLOOKUP(CONCATENATE($A935, 'Funding Allocation Parameters'!$I$5), 'Library Subsidy Complex'!$C$2:$J$55, 6, FALSE)), VLOOKUP(CONCATENATE($A935, 'Funding Allocation Parameters'!$I$5), 'Library Subsidy Complex'!$C$2:$J$55, 8, FALSE)), 0)))))</f>
        <v>1189</v>
      </c>
      <c r="U935" s="178">
        <f>IF('Funding Allocation Parameters'!$C$5="Basic Library Subsidy", 0, IF('Funding Allocation Parameters'!$C$5="Grant funding", 0, IF('Funding Allocation Parameters'!$C$5="Other author funding",  MIN(O935*('Funding Allocation Parameters'!$E$5), 'Funding Allocation Parameters'!$G$5), IF('Funding Allocation Parameters'!$C$5="Any discretionary funds (grants if available, other if no grants)", MIN(O935*('Funding Allocation Parameters'!$E$5), 'Funding Allocation Parameters'!$G$5), IF('Funding Allocation Parameters'!$C$5="Complex Library Subsidy", 0, 0)))))</f>
        <v>0</v>
      </c>
      <c r="V935" s="177">
        <f t="shared" si="438"/>
        <v>1160.4036000000001</v>
      </c>
      <c r="W935" s="177">
        <f t="shared" si="439"/>
        <v>1160.4036000000001</v>
      </c>
      <c r="X935" s="179">
        <f>IF('Funding Allocation Parameters'!$C$6="Basic Library Subsidy", MIN(V935*'Funding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MIN(V935*VLOOKUP(CONCATENATE($A935, 'Funding Allocation Parameters'!$I$6), 'Library Subsidy Complex'!$C$2:$J$55, 2, FALSE), VLOOKUP(CONCATENATE($A935, 'Funding Allocation Parameters'!$I$6), 'Library Subsidy Complex'!$C$2:$J$55, 4, FALSE)), 0)))))</f>
        <v>0</v>
      </c>
      <c r="Y935" s="179">
        <f>IF('Funding Allocation Parameters'!$C$6="Basic Library Subsidy", 0, IF('Funding Allocation Parameters'!$C$6="Grant funding",MIN(V935*'Funding Allocation Parameters'!$E$6, 'Funding Allocation Parameters'!$G$6), IF('Funding Allocation Parameters'!$C$6="Other author funding", 0, IF('Funding Allocation Parameters'!$C$6="Any discretionary funds (grants if available, other if no grants)", MIN(V935*'Funding Allocation Parameters'!$E$6, 'Funding Allocation Parameters'!$G$6), IF('Funding Allocation Parameters'!$C$6="Complex Library Subsidy", 0, 0)))))</f>
        <v>1160.4036000000001</v>
      </c>
      <c r="Z935" s="179">
        <f>IF('Funding Allocation Parameters'!$C$6="Basic Library Subsidy", 0, IF('Funding Allocation Parameters'!$C$6="Grant funding", 0, IF('Funding Allocation Parameters'!$C$6="Other author funding",  MIN(V935*'Funding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5" s="179">
        <f>IF('Funding Allocation Parameters'!$C$6="Basic Library Subsidy", MIN(W935*'Funding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MIN(W935*VLOOKUP(CONCATENATE($A935, 'Funding Allocation Parameters'!$I$6), 'Library Subsidy Complex'!$C$2:$J$55, 6, FALSE), VLOOKUP(CONCATENATE($A935, 'Funding Allocation Parameters'!$I$6), 'Library Subsidy Complex'!$C$2:$J$55, 8, FALSE)), 0)))))</f>
        <v>0</v>
      </c>
      <c r="AB935" s="179">
        <f>IF('Funding Allocation Parameters'!$C$6="Basic Library Subsidy", 0, IF('Funding Allocation Parameters'!$C$6="Grant funding", 0, IF('Funding Allocation Parameters'!$C$6="Other author funding",  MIN(W935*'Funding Allocation Parameters'!$E$6, 'Funding Allocation Parameters'!$G$6), IF('Funding Allocation Parameters'!$C$6="Any discretionary funds (grants if available, other if no grants)", MIN(W935*'Funding Allocation Parameters'!$E$6, 'Funding Allocation Parameters'!$G$6), IF('Funding Allocation Parameters'!$C$6="Complex Library Subsidy", 0, 0)))))</f>
        <v>1160.4036000000001</v>
      </c>
      <c r="AC935" s="177">
        <f t="shared" si="440"/>
        <v>0</v>
      </c>
      <c r="AD935" s="177">
        <f t="shared" si="441"/>
        <v>0</v>
      </c>
      <c r="AE935" s="180">
        <f>IF('Funding Allocation Parameters'!$C$7="Basic Library Subsidy", MIN(AC935*'Funding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MIN(AC935*VLOOKUP(CONCATENATE($A935, 'Funding Allocation Parameters'!$I$7), 'Library Subsidy Complex'!$C$2:$J$55, 2, FALSE), VLOOKUP(CONCATENATE($A935, 'Funding Allocation Parameters'!$I$7), 'Library Subsidy Complex'!$C$2:$J$55, 4, FALSE)), 0)))))</f>
        <v>0</v>
      </c>
      <c r="AF935" s="180">
        <f>IF('Funding Allocation Parameters'!$C$7="Basic Library Subsidy", 0, IF('Funding Allocation Parameters'!$C$7="Grant funding",MIN(AC935*'Funding Allocation Parameters'!$E$7, 'Funding Allocation Parameters'!$G$7), IF('Funding Allocation Parameters'!$C$7="Other author funding", 0, IF('Funding Allocation Parameters'!$C$7="Any discretionary funds (grants if available, other if no grants)", MIN(AC935*'Funding Allocation Parameters'!$E$7, 'Funding Allocation Parameters'!$G$7), IF('Funding Allocation Parameters'!$C$7="Complex Library Subsidy", 0, 0)))))</f>
        <v>0</v>
      </c>
      <c r="AG935" s="180">
        <f>IF('Funding Allocation Parameters'!$C$7="Basic Library Subsidy", 0, IF('Funding Allocation Parameters'!$C$7="Grant funding", 0, IF('Funding Allocation Parameters'!$C$7="Other author funding",  MIN(AC935*'Funding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5" s="180">
        <f>IF('Funding Allocation Parameters'!$C$7="Basic Library Subsidy", MIN(AD935*'Funding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MIN(AD935*VLOOKUP(CONCATENATE($A935, 'Funding Allocation Parameters'!$I$7), 'Library Subsidy Complex'!$C$2:$J$55, 6, FALSE), VLOOKUP(CONCATENATE($A935, 'Funding Allocation Parameters'!$I$7), 'Library Subsidy Complex'!$C$2:$J$55, 8, FALSE)), 0)))))</f>
        <v>0</v>
      </c>
      <c r="AI935" s="180">
        <f>IF('Funding Allocation Parameters'!$C$7="Basic Library Subsidy", 0, IF('Funding Allocation Parameters'!$C$7="Grant funding", 0, IF('Funding Allocation Parameters'!$C$7="Other author funding",  MIN(AD935*'Funding Allocation Parameters'!$E$7, 'Funding Allocation Parameters'!$G$7), IF('Funding Allocation Parameters'!$C$7="Any discretionary funds (grants if available, other if no grants)", MIN(AD935*'Funding Allocation Parameters'!$E$7, 'Funding Allocation Parameters'!$G$7), IF('Funding Allocation Parameters'!$C$7="Complex Library Subsidy", 0, 0)))))</f>
        <v>0</v>
      </c>
      <c r="AJ935" s="177">
        <f t="shared" si="442"/>
        <v>0</v>
      </c>
      <c r="AK935" s="177">
        <f t="shared" si="443"/>
        <v>0</v>
      </c>
      <c r="AL935" s="181">
        <f>IF('Funding Allocation Parameters'!$C$8="Basic Library Subsidy", MIN(AJ935*'Funding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MIN(AJ935*VLOOKUP(CONCATENATE($A935, 'Funding Allocation Parameters'!$I$8), 'Library Subsidy Complex'!$C$2:$J$55, 2, FALSE), VLOOKUP(CONCATENATE($A935, 'Funding Allocation Parameters'!$I$8), 'Library Subsidy Complex'!$C$2:$J$55, 4, FALSE)), 0)))))</f>
        <v>0</v>
      </c>
      <c r="AM935" s="181">
        <f>IF('Funding Allocation Parameters'!$C$8="Basic Library Subsidy", 0, IF('Funding Allocation Parameters'!$C$8="Grant funding",MIN(AJ935*'Funding Allocation Parameters'!$E$8, 'Funding Allocation Parameters'!$G$8), IF('Funding Allocation Parameters'!$C$8="Other author funding", 0, IF('Funding Allocation Parameters'!$C$8="Any discretionary funds (grants if available, other if no grants)", MIN(AJ935*'Funding Allocation Parameters'!$E$8, 'Funding Allocation Parameters'!$G$8), IF('Funding Allocation Parameters'!$C$8="Complex Library Subsidy", 0, 0)))))</f>
        <v>0</v>
      </c>
      <c r="AN935" s="181">
        <f>IF('Funding Allocation Parameters'!$C$8="Basic Library Subsidy", 0, IF('Funding Allocation Parameters'!$C$8="Grant funding", 0, IF('Funding Allocation Parameters'!$C$8="Other author funding",  MIN(AJ935*'Funding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5" s="181">
        <f>IF('Funding Allocation Parameters'!$C$8="Basic Library Subsidy", MIN(AK935*'Funding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MIN(AK935*VLOOKUP(CONCATENATE($A935, 'Funding Allocation Parameters'!$I$8), 'Library Subsidy Complex'!$C$2:$J$55, 6, FALSE), VLOOKUP(CONCATENATE($A935, 'Funding Allocation Parameters'!$I$8), 'Library Subsidy Complex'!$C$2:$J$55, 8, FALSE)), 0)))))</f>
        <v>0</v>
      </c>
      <c r="AP935" s="181">
        <f>IF('Funding Allocation Parameters'!$C$8="Basic Library Subsidy", 0, IF('Funding Allocation Parameters'!$C$8="Grant funding", 0, IF('Funding Allocation Parameters'!$C$8="Other author funding",  MIN(AK935*'Funding Allocation Parameters'!$E$8, 'Funding Allocation Parameters'!$G$8), IF('Funding Allocation Parameters'!$C$8="Any discretionary funds (grants if available, other if no grants)", MIN(AK935*'Funding Allocation Parameters'!$E$8, 'Funding Allocation Parameters'!$G$8), IF('Funding Allocation Parameters'!$C$8="Complex Library Subsidy", 0, 0)))))</f>
        <v>0</v>
      </c>
      <c r="AQ935" s="177">
        <f t="shared" si="444"/>
        <v>0</v>
      </c>
      <c r="AR935" s="177">
        <f t="shared" si="445"/>
        <v>0</v>
      </c>
      <c r="AS935" s="182">
        <f t="shared" si="446"/>
        <v>1189</v>
      </c>
      <c r="AT935" s="182">
        <f t="shared" si="447"/>
        <v>1160.4036000000001</v>
      </c>
      <c r="AU935" s="182">
        <f t="shared" si="448"/>
        <v>0</v>
      </c>
      <c r="AV935" s="182">
        <f t="shared" si="449"/>
        <v>1189</v>
      </c>
      <c r="AW935" s="182">
        <f t="shared" si="450"/>
        <v>1160.4036000000001</v>
      </c>
      <c r="AX935" s="183">
        <f t="shared" si="451"/>
        <v>1189</v>
      </c>
      <c r="AY935" s="183">
        <f t="shared" si="452"/>
        <v>1160.4036000000001</v>
      </c>
      <c r="AZ935" s="183">
        <f t="shared" si="453"/>
        <v>0</v>
      </c>
      <c r="BA935" s="183">
        <f t="shared" si="454"/>
        <v>0</v>
      </c>
      <c r="BB935" s="183">
        <f t="shared" si="455"/>
        <v>0</v>
      </c>
      <c r="BC935" s="184">
        <f t="shared" si="456"/>
        <v>1189</v>
      </c>
      <c r="BD935" s="184">
        <f t="shared" si="457"/>
        <v>0</v>
      </c>
      <c r="BE935" s="184">
        <f t="shared" si="458"/>
        <v>1160.4036000000001</v>
      </c>
      <c r="BF935" s="184">
        <f t="shared" si="459"/>
        <v>0</v>
      </c>
      <c r="BG935" s="102">
        <f t="shared" si="460"/>
        <v>0</v>
      </c>
      <c r="BH935" s="102">
        <f t="shared" si="461"/>
        <v>0</v>
      </c>
      <c r="BI935" s="102">
        <f t="shared" si="462"/>
        <v>0</v>
      </c>
      <c r="BJ935" s="102">
        <f t="shared" si="463"/>
        <v>1</v>
      </c>
      <c r="BK935" s="102">
        <f t="shared" si="464"/>
        <v>0</v>
      </c>
      <c r="BL935" s="102">
        <f t="shared" si="465"/>
        <v>0</v>
      </c>
      <c r="BN935" s="102"/>
    </row>
    <row r="936" spans="1:66" x14ac:dyDescent="0.25">
      <c r="A936" s="102" t="s">
        <v>13</v>
      </c>
      <c r="B936" s="102" t="s">
        <v>8</v>
      </c>
      <c r="C936" s="102" t="s">
        <v>8</v>
      </c>
      <c r="D936" s="102" t="s">
        <v>27</v>
      </c>
      <c r="E936" s="102" t="s">
        <v>1617</v>
      </c>
      <c r="F936" s="102" t="s">
        <v>1695</v>
      </c>
      <c r="G936" s="102">
        <v>1.2130000000000001</v>
      </c>
      <c r="H936" s="102">
        <v>1</v>
      </c>
      <c r="I936" s="102">
        <v>1</v>
      </c>
      <c r="J936" s="167">
        <f>IFERROR(H936*VLOOKUP(A936, 'Advanced Parameters'!$B$7:$G$20, 6, FALSE)*VLOOKUP(A936, 'Growth Parameters'!$B$6:$H$19, 6, FALSE), 0)</f>
        <v>1</v>
      </c>
      <c r="K936" s="167">
        <f>IFERROR(IF('Advanced Parameters'!$C$5="n",'Raw Data'!I936*VLOOKUP(A936,'Advanced Parameters'!$B$7:$G$20,6,FALSE),J936*VLOOKUP(A936,'Advanced Parameters'!$B$7:$G$20,2,FALSE))*VLOOKUP(A936, 'Growth Parameters'!$B$6:$H$19, 6, FALSE), 0)</f>
        <v>1</v>
      </c>
      <c r="L936" s="167">
        <f t="shared" si="466"/>
        <v>0</v>
      </c>
      <c r="M936" s="168">
        <f>IFERROR(IF(G936="NA","NA",IF(G936&gt;'APC Parameters'!$K$6+VLOOKUP('Raw Data'!A936, 'APC Parameters'!$H$7:$L$20, 4, FALSE), 'APC Parameters'!$L$6+VLOOKUP('Raw Data'!A936, 'APC Parameters'!$H$7:$L$20, 5, FALSE), G936*('APC Parameters'!$J$6+VLOOKUP('Raw Data'!A936, 'APC Parameters'!$H$7:$L$20, 3, FALSE))+'APC Parameters'!$I$6+VLOOKUP('Raw Data'!A936, 'APC Parameters'!$H$7:$L$20, 2, FALSE))), 0)</f>
        <v>2008.1822000000002</v>
      </c>
      <c r="N936" s="168">
        <f t="shared" si="436"/>
        <v>2008.1822000000002</v>
      </c>
      <c r="O936" s="168">
        <f>IFERROR(IF(M936="NA",VLOOKUP(D936,'Internal Calculations'!$B$10:$C$11,2,FALSE), M936)*VLOOKUP(A936, 'Growth Parameters'!$B$6:$H$19, 7, FALSE), 0)</f>
        <v>2008.1822000000002</v>
      </c>
      <c r="P936" s="177">
        <f t="shared" si="437"/>
        <v>2008.1822000000002</v>
      </c>
      <c r="Q936" s="178">
        <f>IF('Funding Allocation Parameters'!$C$5="Basic Library Subsidy", MIN(O936*('Funding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MIN($O936*(VLOOKUP(CONCATENATE($A936, 'Funding Allocation Parameters'!$I$5), 'Library Subsidy Complex'!$C$2:$J$55, 2, FALSE)), VLOOKUP(CONCATENATE($A936, 'Funding Allocation Parameters'!$I$5), 'Library Subsidy Complex'!$C$2:$J$55, 4, FALSE)), 0)))))</f>
        <v>1189</v>
      </c>
      <c r="R936" s="178">
        <f>IF('Funding Allocation Parameters'!$C$5="Basic Library Subsidy", 0, IF('Funding Allocation Parameters'!$C$5="Grant funding",MIN(O936*('Funding Allocation Parameters'!$E$5), 'Funding Allocation Parameters'!$G$5), IF('Funding Allocation Parameters'!$C$5="Other author funding", 0, IF('Funding Allocation Parameters'!$C$5="Any discretionary funds (grants if available, other if no grants)", MIN(O936*('Funding Allocation Parameters'!$E$5), 'Funding Allocation Parameters'!$G$5), IF('Funding Allocation Parameters'!$C$5="Complex Library Subsidy", 0, 0)))))</f>
        <v>0</v>
      </c>
      <c r="S936" s="178">
        <f>IF('Funding Allocation Parameters'!$C$5="Basic Library Subsidy", 0, IF('Funding Allocation Parameters'!$C$5="Grant funding", 0, IF('Funding Allocation Parameters'!$C$5="Other author funding",  MIN(O936*('Funding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6" s="178">
        <f>IF('Funding Allocation Parameters'!$C$5="Basic Library Subsidy", MIN(O936*('Funding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MIN($O936*(VLOOKUP(CONCATENATE($A936, 'Funding Allocation Parameters'!$I$5), 'Library Subsidy Complex'!$C$2:$J$55, 6, FALSE)), VLOOKUP(CONCATENATE($A936, 'Funding Allocation Parameters'!$I$5), 'Library Subsidy Complex'!$C$2:$J$55, 8, FALSE)), 0)))))</f>
        <v>1189</v>
      </c>
      <c r="U936" s="178">
        <f>IF('Funding Allocation Parameters'!$C$5="Basic Library Subsidy", 0, IF('Funding Allocation Parameters'!$C$5="Grant funding", 0, IF('Funding Allocation Parameters'!$C$5="Other author funding",  MIN(O936*('Funding Allocation Parameters'!$E$5), 'Funding Allocation Parameters'!$G$5), IF('Funding Allocation Parameters'!$C$5="Any discretionary funds (grants if available, other if no grants)", MIN(O936*('Funding Allocation Parameters'!$E$5), 'Funding Allocation Parameters'!$G$5), IF('Funding Allocation Parameters'!$C$5="Complex Library Subsidy", 0, 0)))))</f>
        <v>0</v>
      </c>
      <c r="V936" s="177">
        <f t="shared" si="438"/>
        <v>819.18220000000019</v>
      </c>
      <c r="W936" s="177">
        <f t="shared" si="439"/>
        <v>819.18220000000019</v>
      </c>
      <c r="X936" s="179">
        <f>IF('Funding Allocation Parameters'!$C$6="Basic Library Subsidy", MIN(V936*'Funding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MIN(V936*VLOOKUP(CONCATENATE($A936, 'Funding Allocation Parameters'!$I$6), 'Library Subsidy Complex'!$C$2:$J$55, 2, FALSE), VLOOKUP(CONCATENATE($A936, 'Funding Allocation Parameters'!$I$6), 'Library Subsidy Complex'!$C$2:$J$55, 4, FALSE)), 0)))))</f>
        <v>0</v>
      </c>
      <c r="Y936" s="179">
        <f>IF('Funding Allocation Parameters'!$C$6="Basic Library Subsidy", 0, IF('Funding Allocation Parameters'!$C$6="Grant funding",MIN(V936*'Funding Allocation Parameters'!$E$6, 'Funding Allocation Parameters'!$G$6), IF('Funding Allocation Parameters'!$C$6="Other author funding", 0, IF('Funding Allocation Parameters'!$C$6="Any discretionary funds (grants if available, other if no grants)", MIN(V936*'Funding Allocation Parameters'!$E$6, 'Funding Allocation Parameters'!$G$6), IF('Funding Allocation Parameters'!$C$6="Complex Library Subsidy", 0, 0)))))</f>
        <v>819.18220000000019</v>
      </c>
      <c r="Z936" s="179">
        <f>IF('Funding Allocation Parameters'!$C$6="Basic Library Subsidy", 0, IF('Funding Allocation Parameters'!$C$6="Grant funding", 0, IF('Funding Allocation Parameters'!$C$6="Other author funding",  MIN(V936*'Funding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6" s="179">
        <f>IF('Funding Allocation Parameters'!$C$6="Basic Library Subsidy", MIN(W936*'Funding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MIN(W936*VLOOKUP(CONCATENATE($A936, 'Funding Allocation Parameters'!$I$6), 'Library Subsidy Complex'!$C$2:$J$55, 6, FALSE), VLOOKUP(CONCATENATE($A936, 'Funding Allocation Parameters'!$I$6), 'Library Subsidy Complex'!$C$2:$J$55, 8, FALSE)), 0)))))</f>
        <v>0</v>
      </c>
      <c r="AB936" s="179">
        <f>IF('Funding Allocation Parameters'!$C$6="Basic Library Subsidy", 0, IF('Funding Allocation Parameters'!$C$6="Grant funding", 0, IF('Funding Allocation Parameters'!$C$6="Other author funding",  MIN(W936*'Funding Allocation Parameters'!$E$6, 'Funding Allocation Parameters'!$G$6), IF('Funding Allocation Parameters'!$C$6="Any discretionary funds (grants if available, other if no grants)", MIN(W936*'Funding Allocation Parameters'!$E$6, 'Funding Allocation Parameters'!$G$6), IF('Funding Allocation Parameters'!$C$6="Complex Library Subsidy", 0, 0)))))</f>
        <v>819.18220000000019</v>
      </c>
      <c r="AC936" s="177">
        <f t="shared" si="440"/>
        <v>0</v>
      </c>
      <c r="AD936" s="177">
        <f t="shared" si="441"/>
        <v>0</v>
      </c>
      <c r="AE936" s="180">
        <f>IF('Funding Allocation Parameters'!$C$7="Basic Library Subsidy", MIN(AC936*'Funding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MIN(AC936*VLOOKUP(CONCATENATE($A936, 'Funding Allocation Parameters'!$I$7), 'Library Subsidy Complex'!$C$2:$J$55, 2, FALSE), VLOOKUP(CONCATENATE($A936, 'Funding Allocation Parameters'!$I$7), 'Library Subsidy Complex'!$C$2:$J$55, 4, FALSE)), 0)))))</f>
        <v>0</v>
      </c>
      <c r="AF936" s="180">
        <f>IF('Funding Allocation Parameters'!$C$7="Basic Library Subsidy", 0, IF('Funding Allocation Parameters'!$C$7="Grant funding",MIN(AC936*'Funding Allocation Parameters'!$E$7, 'Funding Allocation Parameters'!$G$7), IF('Funding Allocation Parameters'!$C$7="Other author funding", 0, IF('Funding Allocation Parameters'!$C$7="Any discretionary funds (grants if available, other if no grants)", MIN(AC936*'Funding Allocation Parameters'!$E$7, 'Funding Allocation Parameters'!$G$7), IF('Funding Allocation Parameters'!$C$7="Complex Library Subsidy", 0, 0)))))</f>
        <v>0</v>
      </c>
      <c r="AG936" s="180">
        <f>IF('Funding Allocation Parameters'!$C$7="Basic Library Subsidy", 0, IF('Funding Allocation Parameters'!$C$7="Grant funding", 0, IF('Funding Allocation Parameters'!$C$7="Other author funding",  MIN(AC936*'Funding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6" s="180">
        <f>IF('Funding Allocation Parameters'!$C$7="Basic Library Subsidy", MIN(AD936*'Funding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MIN(AD936*VLOOKUP(CONCATENATE($A936, 'Funding Allocation Parameters'!$I$7), 'Library Subsidy Complex'!$C$2:$J$55, 6, FALSE), VLOOKUP(CONCATENATE($A936, 'Funding Allocation Parameters'!$I$7), 'Library Subsidy Complex'!$C$2:$J$55, 8, FALSE)), 0)))))</f>
        <v>0</v>
      </c>
      <c r="AI936" s="180">
        <f>IF('Funding Allocation Parameters'!$C$7="Basic Library Subsidy", 0, IF('Funding Allocation Parameters'!$C$7="Grant funding", 0, IF('Funding Allocation Parameters'!$C$7="Other author funding",  MIN(AD936*'Funding Allocation Parameters'!$E$7, 'Funding Allocation Parameters'!$G$7), IF('Funding Allocation Parameters'!$C$7="Any discretionary funds (grants if available, other if no grants)", MIN(AD936*'Funding Allocation Parameters'!$E$7, 'Funding Allocation Parameters'!$G$7), IF('Funding Allocation Parameters'!$C$7="Complex Library Subsidy", 0, 0)))))</f>
        <v>0</v>
      </c>
      <c r="AJ936" s="177">
        <f t="shared" si="442"/>
        <v>0</v>
      </c>
      <c r="AK936" s="177">
        <f t="shared" si="443"/>
        <v>0</v>
      </c>
      <c r="AL936" s="181">
        <f>IF('Funding Allocation Parameters'!$C$8="Basic Library Subsidy", MIN(AJ936*'Funding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MIN(AJ936*VLOOKUP(CONCATENATE($A936, 'Funding Allocation Parameters'!$I$8), 'Library Subsidy Complex'!$C$2:$J$55, 2, FALSE), VLOOKUP(CONCATENATE($A936, 'Funding Allocation Parameters'!$I$8), 'Library Subsidy Complex'!$C$2:$J$55, 4, FALSE)), 0)))))</f>
        <v>0</v>
      </c>
      <c r="AM936" s="181">
        <f>IF('Funding Allocation Parameters'!$C$8="Basic Library Subsidy", 0, IF('Funding Allocation Parameters'!$C$8="Grant funding",MIN(AJ936*'Funding Allocation Parameters'!$E$8, 'Funding Allocation Parameters'!$G$8), IF('Funding Allocation Parameters'!$C$8="Other author funding", 0, IF('Funding Allocation Parameters'!$C$8="Any discretionary funds (grants if available, other if no grants)", MIN(AJ936*'Funding Allocation Parameters'!$E$8, 'Funding Allocation Parameters'!$G$8), IF('Funding Allocation Parameters'!$C$8="Complex Library Subsidy", 0, 0)))))</f>
        <v>0</v>
      </c>
      <c r="AN936" s="181">
        <f>IF('Funding Allocation Parameters'!$C$8="Basic Library Subsidy", 0, IF('Funding Allocation Parameters'!$C$8="Grant funding", 0, IF('Funding Allocation Parameters'!$C$8="Other author funding",  MIN(AJ936*'Funding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6" s="181">
        <f>IF('Funding Allocation Parameters'!$C$8="Basic Library Subsidy", MIN(AK936*'Funding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MIN(AK936*VLOOKUP(CONCATENATE($A936, 'Funding Allocation Parameters'!$I$8), 'Library Subsidy Complex'!$C$2:$J$55, 6, FALSE), VLOOKUP(CONCATENATE($A936, 'Funding Allocation Parameters'!$I$8), 'Library Subsidy Complex'!$C$2:$J$55, 8, FALSE)), 0)))))</f>
        <v>0</v>
      </c>
      <c r="AP936" s="181">
        <f>IF('Funding Allocation Parameters'!$C$8="Basic Library Subsidy", 0, IF('Funding Allocation Parameters'!$C$8="Grant funding", 0, IF('Funding Allocation Parameters'!$C$8="Other author funding",  MIN(AK936*'Funding Allocation Parameters'!$E$8, 'Funding Allocation Parameters'!$G$8), IF('Funding Allocation Parameters'!$C$8="Any discretionary funds (grants if available, other if no grants)", MIN(AK936*'Funding Allocation Parameters'!$E$8, 'Funding Allocation Parameters'!$G$8), IF('Funding Allocation Parameters'!$C$8="Complex Library Subsidy", 0, 0)))))</f>
        <v>0</v>
      </c>
      <c r="AQ936" s="177">
        <f t="shared" si="444"/>
        <v>0</v>
      </c>
      <c r="AR936" s="177">
        <f t="shared" si="445"/>
        <v>0</v>
      </c>
      <c r="AS936" s="182">
        <f t="shared" si="446"/>
        <v>1189</v>
      </c>
      <c r="AT936" s="182">
        <f t="shared" si="447"/>
        <v>819.18220000000019</v>
      </c>
      <c r="AU936" s="182">
        <f t="shared" si="448"/>
        <v>0</v>
      </c>
      <c r="AV936" s="182">
        <f t="shared" si="449"/>
        <v>1189</v>
      </c>
      <c r="AW936" s="182">
        <f t="shared" si="450"/>
        <v>819.18220000000019</v>
      </c>
      <c r="AX936" s="183">
        <f t="shared" si="451"/>
        <v>1189</v>
      </c>
      <c r="AY936" s="183">
        <f t="shared" si="452"/>
        <v>819.18220000000019</v>
      </c>
      <c r="AZ936" s="183">
        <f t="shared" si="453"/>
        <v>0</v>
      </c>
      <c r="BA936" s="183">
        <f t="shared" si="454"/>
        <v>0</v>
      </c>
      <c r="BB936" s="183">
        <f t="shared" si="455"/>
        <v>0</v>
      </c>
      <c r="BC936" s="184">
        <f t="shared" si="456"/>
        <v>1189</v>
      </c>
      <c r="BD936" s="184">
        <f t="shared" si="457"/>
        <v>0</v>
      </c>
      <c r="BE936" s="184">
        <f t="shared" si="458"/>
        <v>819.18220000000019</v>
      </c>
      <c r="BF936" s="184">
        <f t="shared" si="459"/>
        <v>0</v>
      </c>
      <c r="BG936" s="102">
        <f t="shared" si="460"/>
        <v>0</v>
      </c>
      <c r="BH936" s="102">
        <f t="shared" si="461"/>
        <v>0</v>
      </c>
      <c r="BI936" s="102">
        <f t="shared" si="462"/>
        <v>0</v>
      </c>
      <c r="BJ936" s="102">
        <f t="shared" si="463"/>
        <v>1</v>
      </c>
      <c r="BK936" s="102">
        <f t="shared" si="464"/>
        <v>0</v>
      </c>
      <c r="BL936" s="102">
        <f t="shared" si="465"/>
        <v>0</v>
      </c>
      <c r="BN936" s="102"/>
    </row>
    <row r="937" spans="1:66" x14ac:dyDescent="0.25">
      <c r="A937" s="102" t="s">
        <v>17</v>
      </c>
      <c r="B937" s="102" t="s">
        <v>8</v>
      </c>
      <c r="C937" s="102" t="s">
        <v>8</v>
      </c>
      <c r="D937" s="102" t="s">
        <v>27</v>
      </c>
      <c r="E937" s="102" t="s">
        <v>761</v>
      </c>
      <c r="F937" s="102" t="s">
        <v>1696</v>
      </c>
      <c r="G937" s="102">
        <v>1.117</v>
      </c>
      <c r="H937" s="102">
        <v>1</v>
      </c>
      <c r="I937" s="102">
        <v>1</v>
      </c>
      <c r="J937" s="167">
        <f>IFERROR(H937*VLOOKUP(A937, 'Advanced Parameters'!$B$7:$G$20, 6, FALSE)*VLOOKUP(A937, 'Growth Parameters'!$B$6:$H$19, 6, FALSE), 0)</f>
        <v>1</v>
      </c>
      <c r="K937" s="167">
        <f>IFERROR(IF('Advanced Parameters'!$C$5="n",'Raw Data'!I937*VLOOKUP(A937,'Advanced Parameters'!$B$7:$G$20,6,FALSE),J937*VLOOKUP(A937,'Advanced Parameters'!$B$7:$G$20,2,FALSE))*VLOOKUP(A937, 'Growth Parameters'!$B$6:$H$19, 6, FALSE), 0)</f>
        <v>1</v>
      </c>
      <c r="L937" s="167">
        <f t="shared" si="466"/>
        <v>0</v>
      </c>
      <c r="M937" s="168">
        <f>IFERROR(IF(G937="NA","NA",IF(G937&gt;'APC Parameters'!$K$6+VLOOKUP('Raw Data'!A937, 'APC Parameters'!$H$7:$L$20, 4, FALSE), 'APC Parameters'!$L$6+VLOOKUP('Raw Data'!A937, 'APC Parameters'!$H$7:$L$20, 5, FALSE), G937*('APC Parameters'!$J$6+VLOOKUP('Raw Data'!A937, 'APC Parameters'!$H$7:$L$20, 3, FALSE))+'APC Parameters'!$I$6+VLOOKUP('Raw Data'!A937, 'APC Parameters'!$H$7:$L$20, 2, FALSE))), 0)</f>
        <v>1940.0798</v>
      </c>
      <c r="N937" s="168">
        <f t="shared" si="436"/>
        <v>1940.0798</v>
      </c>
      <c r="O937" s="168">
        <f>IFERROR(IF(M937="NA",VLOOKUP(D937,'Internal Calculations'!$B$10:$C$11,2,FALSE), M937)*VLOOKUP(A937, 'Growth Parameters'!$B$6:$H$19, 7, FALSE), 0)</f>
        <v>1940.0798</v>
      </c>
      <c r="P937" s="177">
        <f t="shared" si="437"/>
        <v>1940.0798</v>
      </c>
      <c r="Q937" s="178">
        <f>IF('Funding Allocation Parameters'!$C$5="Basic Library Subsidy", MIN(O937*('Funding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MIN($O937*(VLOOKUP(CONCATENATE($A937, 'Funding Allocation Parameters'!$I$5), 'Library Subsidy Complex'!$C$2:$J$55, 2, FALSE)), VLOOKUP(CONCATENATE($A937, 'Funding Allocation Parameters'!$I$5), 'Library Subsidy Complex'!$C$2:$J$55, 4, FALSE)), 0)))))</f>
        <v>1189</v>
      </c>
      <c r="R937" s="178">
        <f>IF('Funding Allocation Parameters'!$C$5="Basic Library Subsidy", 0, IF('Funding Allocation Parameters'!$C$5="Grant funding",MIN(O937*('Funding Allocation Parameters'!$E$5), 'Funding Allocation Parameters'!$G$5), IF('Funding Allocation Parameters'!$C$5="Other author funding", 0, IF('Funding Allocation Parameters'!$C$5="Any discretionary funds (grants if available, other if no grants)", MIN(O937*('Funding Allocation Parameters'!$E$5), 'Funding Allocation Parameters'!$G$5), IF('Funding Allocation Parameters'!$C$5="Complex Library Subsidy", 0, 0)))))</f>
        <v>0</v>
      </c>
      <c r="S937" s="178">
        <f>IF('Funding Allocation Parameters'!$C$5="Basic Library Subsidy", 0, IF('Funding Allocation Parameters'!$C$5="Grant funding", 0, IF('Funding Allocation Parameters'!$C$5="Other author funding",  MIN(O937*('Funding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7" s="178">
        <f>IF('Funding Allocation Parameters'!$C$5="Basic Library Subsidy", MIN(O937*('Funding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MIN($O937*(VLOOKUP(CONCATENATE($A937, 'Funding Allocation Parameters'!$I$5), 'Library Subsidy Complex'!$C$2:$J$55, 6, FALSE)), VLOOKUP(CONCATENATE($A937, 'Funding Allocation Parameters'!$I$5), 'Library Subsidy Complex'!$C$2:$J$55, 8, FALSE)), 0)))))</f>
        <v>1189</v>
      </c>
      <c r="U937" s="178">
        <f>IF('Funding Allocation Parameters'!$C$5="Basic Library Subsidy", 0, IF('Funding Allocation Parameters'!$C$5="Grant funding", 0, IF('Funding Allocation Parameters'!$C$5="Other author funding",  MIN(O937*('Funding Allocation Parameters'!$E$5), 'Funding Allocation Parameters'!$G$5), IF('Funding Allocation Parameters'!$C$5="Any discretionary funds (grants if available, other if no grants)", MIN(O937*('Funding Allocation Parameters'!$E$5), 'Funding Allocation Parameters'!$G$5), IF('Funding Allocation Parameters'!$C$5="Complex Library Subsidy", 0, 0)))))</f>
        <v>0</v>
      </c>
      <c r="V937" s="177">
        <f t="shared" si="438"/>
        <v>751.07979999999998</v>
      </c>
      <c r="W937" s="177">
        <f t="shared" si="439"/>
        <v>751.07979999999998</v>
      </c>
      <c r="X937" s="179">
        <f>IF('Funding Allocation Parameters'!$C$6="Basic Library Subsidy", MIN(V937*'Funding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MIN(V937*VLOOKUP(CONCATENATE($A937, 'Funding Allocation Parameters'!$I$6), 'Library Subsidy Complex'!$C$2:$J$55, 2, FALSE), VLOOKUP(CONCATENATE($A937, 'Funding Allocation Parameters'!$I$6), 'Library Subsidy Complex'!$C$2:$J$55, 4, FALSE)), 0)))))</f>
        <v>0</v>
      </c>
      <c r="Y937" s="179">
        <f>IF('Funding Allocation Parameters'!$C$6="Basic Library Subsidy", 0, IF('Funding Allocation Parameters'!$C$6="Grant funding",MIN(V937*'Funding Allocation Parameters'!$E$6, 'Funding Allocation Parameters'!$G$6), IF('Funding Allocation Parameters'!$C$6="Other author funding", 0, IF('Funding Allocation Parameters'!$C$6="Any discretionary funds (grants if available, other if no grants)", MIN(V937*'Funding Allocation Parameters'!$E$6, 'Funding Allocation Parameters'!$G$6), IF('Funding Allocation Parameters'!$C$6="Complex Library Subsidy", 0, 0)))))</f>
        <v>751.07979999999998</v>
      </c>
      <c r="Z937" s="179">
        <f>IF('Funding Allocation Parameters'!$C$6="Basic Library Subsidy", 0, IF('Funding Allocation Parameters'!$C$6="Grant funding", 0, IF('Funding Allocation Parameters'!$C$6="Other author funding",  MIN(V937*'Funding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7" s="179">
        <f>IF('Funding Allocation Parameters'!$C$6="Basic Library Subsidy", MIN(W937*'Funding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MIN(W937*VLOOKUP(CONCATENATE($A937, 'Funding Allocation Parameters'!$I$6), 'Library Subsidy Complex'!$C$2:$J$55, 6, FALSE), VLOOKUP(CONCATENATE($A937, 'Funding Allocation Parameters'!$I$6), 'Library Subsidy Complex'!$C$2:$J$55, 8, FALSE)), 0)))))</f>
        <v>0</v>
      </c>
      <c r="AB937" s="179">
        <f>IF('Funding Allocation Parameters'!$C$6="Basic Library Subsidy", 0, IF('Funding Allocation Parameters'!$C$6="Grant funding", 0, IF('Funding Allocation Parameters'!$C$6="Other author funding",  MIN(W937*'Funding Allocation Parameters'!$E$6, 'Funding Allocation Parameters'!$G$6), IF('Funding Allocation Parameters'!$C$6="Any discretionary funds (grants if available, other if no grants)", MIN(W937*'Funding Allocation Parameters'!$E$6, 'Funding Allocation Parameters'!$G$6), IF('Funding Allocation Parameters'!$C$6="Complex Library Subsidy", 0, 0)))))</f>
        <v>751.07979999999998</v>
      </c>
      <c r="AC937" s="177">
        <f t="shared" si="440"/>
        <v>0</v>
      </c>
      <c r="AD937" s="177">
        <f t="shared" si="441"/>
        <v>0</v>
      </c>
      <c r="AE937" s="180">
        <f>IF('Funding Allocation Parameters'!$C$7="Basic Library Subsidy", MIN(AC937*'Funding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MIN(AC937*VLOOKUP(CONCATENATE($A937, 'Funding Allocation Parameters'!$I$7), 'Library Subsidy Complex'!$C$2:$J$55, 2, FALSE), VLOOKUP(CONCATENATE($A937, 'Funding Allocation Parameters'!$I$7), 'Library Subsidy Complex'!$C$2:$J$55, 4, FALSE)), 0)))))</f>
        <v>0</v>
      </c>
      <c r="AF937" s="180">
        <f>IF('Funding Allocation Parameters'!$C$7="Basic Library Subsidy", 0, IF('Funding Allocation Parameters'!$C$7="Grant funding",MIN(AC937*'Funding Allocation Parameters'!$E$7, 'Funding Allocation Parameters'!$G$7), IF('Funding Allocation Parameters'!$C$7="Other author funding", 0, IF('Funding Allocation Parameters'!$C$7="Any discretionary funds (grants if available, other if no grants)", MIN(AC937*'Funding Allocation Parameters'!$E$7, 'Funding Allocation Parameters'!$G$7), IF('Funding Allocation Parameters'!$C$7="Complex Library Subsidy", 0, 0)))))</f>
        <v>0</v>
      </c>
      <c r="AG937" s="180">
        <f>IF('Funding Allocation Parameters'!$C$7="Basic Library Subsidy", 0, IF('Funding Allocation Parameters'!$C$7="Grant funding", 0, IF('Funding Allocation Parameters'!$C$7="Other author funding",  MIN(AC937*'Funding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7" s="180">
        <f>IF('Funding Allocation Parameters'!$C$7="Basic Library Subsidy", MIN(AD937*'Funding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MIN(AD937*VLOOKUP(CONCATENATE($A937, 'Funding Allocation Parameters'!$I$7), 'Library Subsidy Complex'!$C$2:$J$55, 6, FALSE), VLOOKUP(CONCATENATE($A937, 'Funding Allocation Parameters'!$I$7), 'Library Subsidy Complex'!$C$2:$J$55, 8, FALSE)), 0)))))</f>
        <v>0</v>
      </c>
      <c r="AI937" s="180">
        <f>IF('Funding Allocation Parameters'!$C$7="Basic Library Subsidy", 0, IF('Funding Allocation Parameters'!$C$7="Grant funding", 0, IF('Funding Allocation Parameters'!$C$7="Other author funding",  MIN(AD937*'Funding Allocation Parameters'!$E$7, 'Funding Allocation Parameters'!$G$7), IF('Funding Allocation Parameters'!$C$7="Any discretionary funds (grants if available, other if no grants)", MIN(AD937*'Funding Allocation Parameters'!$E$7, 'Funding Allocation Parameters'!$G$7), IF('Funding Allocation Parameters'!$C$7="Complex Library Subsidy", 0, 0)))))</f>
        <v>0</v>
      </c>
      <c r="AJ937" s="177">
        <f t="shared" si="442"/>
        <v>0</v>
      </c>
      <c r="AK937" s="177">
        <f t="shared" si="443"/>
        <v>0</v>
      </c>
      <c r="AL937" s="181">
        <f>IF('Funding Allocation Parameters'!$C$8="Basic Library Subsidy", MIN(AJ937*'Funding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MIN(AJ937*VLOOKUP(CONCATENATE($A937, 'Funding Allocation Parameters'!$I$8), 'Library Subsidy Complex'!$C$2:$J$55, 2, FALSE), VLOOKUP(CONCATENATE($A937, 'Funding Allocation Parameters'!$I$8), 'Library Subsidy Complex'!$C$2:$J$55, 4, FALSE)), 0)))))</f>
        <v>0</v>
      </c>
      <c r="AM937" s="181">
        <f>IF('Funding Allocation Parameters'!$C$8="Basic Library Subsidy", 0, IF('Funding Allocation Parameters'!$C$8="Grant funding",MIN(AJ937*'Funding Allocation Parameters'!$E$8, 'Funding Allocation Parameters'!$G$8), IF('Funding Allocation Parameters'!$C$8="Other author funding", 0, IF('Funding Allocation Parameters'!$C$8="Any discretionary funds (grants if available, other if no grants)", MIN(AJ937*'Funding Allocation Parameters'!$E$8, 'Funding Allocation Parameters'!$G$8), IF('Funding Allocation Parameters'!$C$8="Complex Library Subsidy", 0, 0)))))</f>
        <v>0</v>
      </c>
      <c r="AN937" s="181">
        <f>IF('Funding Allocation Parameters'!$C$8="Basic Library Subsidy", 0, IF('Funding Allocation Parameters'!$C$8="Grant funding", 0, IF('Funding Allocation Parameters'!$C$8="Other author funding",  MIN(AJ937*'Funding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7" s="181">
        <f>IF('Funding Allocation Parameters'!$C$8="Basic Library Subsidy", MIN(AK937*'Funding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MIN(AK937*VLOOKUP(CONCATENATE($A937, 'Funding Allocation Parameters'!$I$8), 'Library Subsidy Complex'!$C$2:$J$55, 6, FALSE), VLOOKUP(CONCATENATE($A937, 'Funding Allocation Parameters'!$I$8), 'Library Subsidy Complex'!$C$2:$J$55, 8, FALSE)), 0)))))</f>
        <v>0</v>
      </c>
      <c r="AP937" s="181">
        <f>IF('Funding Allocation Parameters'!$C$8="Basic Library Subsidy", 0, IF('Funding Allocation Parameters'!$C$8="Grant funding", 0, IF('Funding Allocation Parameters'!$C$8="Other author funding",  MIN(AK937*'Funding Allocation Parameters'!$E$8, 'Funding Allocation Parameters'!$G$8), IF('Funding Allocation Parameters'!$C$8="Any discretionary funds (grants if available, other if no grants)", MIN(AK937*'Funding Allocation Parameters'!$E$8, 'Funding Allocation Parameters'!$G$8), IF('Funding Allocation Parameters'!$C$8="Complex Library Subsidy", 0, 0)))))</f>
        <v>0</v>
      </c>
      <c r="AQ937" s="177">
        <f t="shared" si="444"/>
        <v>0</v>
      </c>
      <c r="AR937" s="177">
        <f t="shared" si="445"/>
        <v>0</v>
      </c>
      <c r="AS937" s="182">
        <f t="shared" si="446"/>
        <v>1189</v>
      </c>
      <c r="AT937" s="182">
        <f t="shared" si="447"/>
        <v>751.07979999999998</v>
      </c>
      <c r="AU937" s="182">
        <f t="shared" si="448"/>
        <v>0</v>
      </c>
      <c r="AV937" s="182">
        <f t="shared" si="449"/>
        <v>1189</v>
      </c>
      <c r="AW937" s="182">
        <f t="shared" si="450"/>
        <v>751.07979999999998</v>
      </c>
      <c r="AX937" s="183">
        <f t="shared" si="451"/>
        <v>1189</v>
      </c>
      <c r="AY937" s="183">
        <f t="shared" si="452"/>
        <v>751.07979999999998</v>
      </c>
      <c r="AZ937" s="183">
        <f t="shared" si="453"/>
        <v>0</v>
      </c>
      <c r="BA937" s="183">
        <f t="shared" si="454"/>
        <v>0</v>
      </c>
      <c r="BB937" s="183">
        <f t="shared" si="455"/>
        <v>0</v>
      </c>
      <c r="BC937" s="184">
        <f t="shared" si="456"/>
        <v>1189</v>
      </c>
      <c r="BD937" s="184">
        <f t="shared" si="457"/>
        <v>0</v>
      </c>
      <c r="BE937" s="184">
        <f t="shared" si="458"/>
        <v>751.07979999999998</v>
      </c>
      <c r="BF937" s="184">
        <f t="shared" si="459"/>
        <v>0</v>
      </c>
      <c r="BG937" s="102">
        <f t="shared" si="460"/>
        <v>0</v>
      </c>
      <c r="BH937" s="102">
        <f t="shared" si="461"/>
        <v>0</v>
      </c>
      <c r="BI937" s="102">
        <f t="shared" si="462"/>
        <v>0</v>
      </c>
      <c r="BJ937" s="102">
        <f t="shared" si="463"/>
        <v>1</v>
      </c>
      <c r="BK937" s="102">
        <f t="shared" si="464"/>
        <v>0</v>
      </c>
      <c r="BL937" s="102">
        <f t="shared" si="465"/>
        <v>0</v>
      </c>
      <c r="BN937" s="102"/>
    </row>
    <row r="938" spans="1:66" x14ac:dyDescent="0.25">
      <c r="A938" s="102" t="s">
        <v>13</v>
      </c>
      <c r="B938" s="102" t="s">
        <v>8</v>
      </c>
      <c r="C938" s="102" t="s">
        <v>8</v>
      </c>
      <c r="D938" s="102" t="s">
        <v>27</v>
      </c>
      <c r="E938" s="102" t="s">
        <v>977</v>
      </c>
      <c r="F938" s="102" t="s">
        <v>1697</v>
      </c>
      <c r="G938" s="102">
        <v>0.86599999999999999</v>
      </c>
      <c r="H938" s="102">
        <v>1</v>
      </c>
      <c r="I938" s="102">
        <v>1</v>
      </c>
      <c r="J938" s="167">
        <f>IFERROR(H938*VLOOKUP(A938, 'Advanced Parameters'!$B$7:$G$20, 6, FALSE)*VLOOKUP(A938, 'Growth Parameters'!$B$6:$H$19, 6, FALSE), 0)</f>
        <v>1</v>
      </c>
      <c r="K938" s="167">
        <f>IFERROR(IF('Advanced Parameters'!$C$5="n",'Raw Data'!I938*VLOOKUP(A938,'Advanced Parameters'!$B$7:$G$20,6,FALSE),J938*VLOOKUP(A938,'Advanced Parameters'!$B$7:$G$20,2,FALSE))*VLOOKUP(A938, 'Growth Parameters'!$B$6:$H$19, 6, FALSE), 0)</f>
        <v>1</v>
      </c>
      <c r="L938" s="167">
        <f t="shared" si="466"/>
        <v>0</v>
      </c>
      <c r="M938" s="168">
        <f>IFERROR(IF(G938="NA","NA",IF(G938&gt;'APC Parameters'!$K$6+VLOOKUP('Raw Data'!A938, 'APC Parameters'!$H$7:$L$20, 4, FALSE), 'APC Parameters'!$L$6+VLOOKUP('Raw Data'!A938, 'APC Parameters'!$H$7:$L$20, 5, FALSE), G938*('APC Parameters'!$J$6+VLOOKUP('Raw Data'!A938, 'APC Parameters'!$H$7:$L$20, 3, FALSE))+'APC Parameters'!$I$6+VLOOKUP('Raw Data'!A938, 'APC Parameters'!$H$7:$L$20, 2, FALSE))), 0)</f>
        <v>1762.0203999999999</v>
      </c>
      <c r="N938" s="168">
        <f t="shared" si="436"/>
        <v>1762.0203999999999</v>
      </c>
      <c r="O938" s="168">
        <f>IFERROR(IF(M938="NA",VLOOKUP(D938,'Internal Calculations'!$B$10:$C$11,2,FALSE), M938)*VLOOKUP(A938, 'Growth Parameters'!$B$6:$H$19, 7, FALSE), 0)</f>
        <v>1762.0203999999999</v>
      </c>
      <c r="P938" s="177">
        <f t="shared" si="437"/>
        <v>1762.0203999999999</v>
      </c>
      <c r="Q938" s="178">
        <f>IF('Funding Allocation Parameters'!$C$5="Basic Library Subsidy", MIN(O938*('Funding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MIN($O938*(VLOOKUP(CONCATENATE($A938, 'Funding Allocation Parameters'!$I$5), 'Library Subsidy Complex'!$C$2:$J$55, 2, FALSE)), VLOOKUP(CONCATENATE($A938, 'Funding Allocation Parameters'!$I$5), 'Library Subsidy Complex'!$C$2:$J$55, 4, FALSE)), 0)))))</f>
        <v>1189</v>
      </c>
      <c r="R938" s="178">
        <f>IF('Funding Allocation Parameters'!$C$5="Basic Library Subsidy", 0, IF('Funding Allocation Parameters'!$C$5="Grant funding",MIN(O938*('Funding Allocation Parameters'!$E$5), 'Funding Allocation Parameters'!$G$5), IF('Funding Allocation Parameters'!$C$5="Other author funding", 0, IF('Funding Allocation Parameters'!$C$5="Any discretionary funds (grants if available, other if no grants)", MIN(O938*('Funding Allocation Parameters'!$E$5), 'Funding Allocation Parameters'!$G$5), IF('Funding Allocation Parameters'!$C$5="Complex Library Subsidy", 0, 0)))))</f>
        <v>0</v>
      </c>
      <c r="S938" s="178">
        <f>IF('Funding Allocation Parameters'!$C$5="Basic Library Subsidy", 0, IF('Funding Allocation Parameters'!$C$5="Grant funding", 0, IF('Funding Allocation Parameters'!$C$5="Other author funding",  MIN(O938*('Funding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8" s="178">
        <f>IF('Funding Allocation Parameters'!$C$5="Basic Library Subsidy", MIN(O938*('Funding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MIN($O938*(VLOOKUP(CONCATENATE($A938, 'Funding Allocation Parameters'!$I$5), 'Library Subsidy Complex'!$C$2:$J$55, 6, FALSE)), VLOOKUP(CONCATENATE($A938, 'Funding Allocation Parameters'!$I$5), 'Library Subsidy Complex'!$C$2:$J$55, 8, FALSE)), 0)))))</f>
        <v>1189</v>
      </c>
      <c r="U938" s="178">
        <f>IF('Funding Allocation Parameters'!$C$5="Basic Library Subsidy", 0, IF('Funding Allocation Parameters'!$C$5="Grant funding", 0, IF('Funding Allocation Parameters'!$C$5="Other author funding",  MIN(O938*('Funding Allocation Parameters'!$E$5), 'Funding Allocation Parameters'!$G$5), IF('Funding Allocation Parameters'!$C$5="Any discretionary funds (grants if available, other if no grants)", MIN(O938*('Funding Allocation Parameters'!$E$5), 'Funding Allocation Parameters'!$G$5), IF('Funding Allocation Parameters'!$C$5="Complex Library Subsidy", 0, 0)))))</f>
        <v>0</v>
      </c>
      <c r="V938" s="177">
        <f t="shared" si="438"/>
        <v>573.02039999999988</v>
      </c>
      <c r="W938" s="177">
        <f t="shared" si="439"/>
        <v>573.02039999999988</v>
      </c>
      <c r="X938" s="179">
        <f>IF('Funding Allocation Parameters'!$C$6="Basic Library Subsidy", MIN(V938*'Funding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MIN(V938*VLOOKUP(CONCATENATE($A938, 'Funding Allocation Parameters'!$I$6), 'Library Subsidy Complex'!$C$2:$J$55, 2, FALSE), VLOOKUP(CONCATENATE($A938, 'Funding Allocation Parameters'!$I$6), 'Library Subsidy Complex'!$C$2:$J$55, 4, FALSE)), 0)))))</f>
        <v>0</v>
      </c>
      <c r="Y938" s="179">
        <f>IF('Funding Allocation Parameters'!$C$6="Basic Library Subsidy", 0, IF('Funding Allocation Parameters'!$C$6="Grant funding",MIN(V938*'Funding Allocation Parameters'!$E$6, 'Funding Allocation Parameters'!$G$6), IF('Funding Allocation Parameters'!$C$6="Other author funding", 0, IF('Funding Allocation Parameters'!$C$6="Any discretionary funds (grants if available, other if no grants)", MIN(V938*'Funding Allocation Parameters'!$E$6, 'Funding Allocation Parameters'!$G$6), IF('Funding Allocation Parameters'!$C$6="Complex Library Subsidy", 0, 0)))))</f>
        <v>573.02039999999988</v>
      </c>
      <c r="Z938" s="179">
        <f>IF('Funding Allocation Parameters'!$C$6="Basic Library Subsidy", 0, IF('Funding Allocation Parameters'!$C$6="Grant funding", 0, IF('Funding Allocation Parameters'!$C$6="Other author funding",  MIN(V938*'Funding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8" s="179">
        <f>IF('Funding Allocation Parameters'!$C$6="Basic Library Subsidy", MIN(W938*'Funding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MIN(W938*VLOOKUP(CONCATENATE($A938, 'Funding Allocation Parameters'!$I$6), 'Library Subsidy Complex'!$C$2:$J$55, 6, FALSE), VLOOKUP(CONCATENATE($A938, 'Funding Allocation Parameters'!$I$6), 'Library Subsidy Complex'!$C$2:$J$55, 8, FALSE)), 0)))))</f>
        <v>0</v>
      </c>
      <c r="AB938" s="179">
        <f>IF('Funding Allocation Parameters'!$C$6="Basic Library Subsidy", 0, IF('Funding Allocation Parameters'!$C$6="Grant funding", 0, IF('Funding Allocation Parameters'!$C$6="Other author funding",  MIN(W938*'Funding Allocation Parameters'!$E$6, 'Funding Allocation Parameters'!$G$6), IF('Funding Allocation Parameters'!$C$6="Any discretionary funds (grants if available, other if no grants)", MIN(W938*'Funding Allocation Parameters'!$E$6, 'Funding Allocation Parameters'!$G$6), IF('Funding Allocation Parameters'!$C$6="Complex Library Subsidy", 0, 0)))))</f>
        <v>573.02039999999988</v>
      </c>
      <c r="AC938" s="177">
        <f t="shared" si="440"/>
        <v>0</v>
      </c>
      <c r="AD938" s="177">
        <f t="shared" si="441"/>
        <v>0</v>
      </c>
      <c r="AE938" s="180">
        <f>IF('Funding Allocation Parameters'!$C$7="Basic Library Subsidy", MIN(AC938*'Funding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MIN(AC938*VLOOKUP(CONCATENATE($A938, 'Funding Allocation Parameters'!$I$7), 'Library Subsidy Complex'!$C$2:$J$55, 2, FALSE), VLOOKUP(CONCATENATE($A938, 'Funding Allocation Parameters'!$I$7), 'Library Subsidy Complex'!$C$2:$J$55, 4, FALSE)), 0)))))</f>
        <v>0</v>
      </c>
      <c r="AF938" s="180">
        <f>IF('Funding Allocation Parameters'!$C$7="Basic Library Subsidy", 0, IF('Funding Allocation Parameters'!$C$7="Grant funding",MIN(AC938*'Funding Allocation Parameters'!$E$7, 'Funding Allocation Parameters'!$G$7), IF('Funding Allocation Parameters'!$C$7="Other author funding", 0, IF('Funding Allocation Parameters'!$C$7="Any discretionary funds (grants if available, other if no grants)", MIN(AC938*'Funding Allocation Parameters'!$E$7, 'Funding Allocation Parameters'!$G$7), IF('Funding Allocation Parameters'!$C$7="Complex Library Subsidy", 0, 0)))))</f>
        <v>0</v>
      </c>
      <c r="AG938" s="180">
        <f>IF('Funding Allocation Parameters'!$C$7="Basic Library Subsidy", 0, IF('Funding Allocation Parameters'!$C$7="Grant funding", 0, IF('Funding Allocation Parameters'!$C$7="Other author funding",  MIN(AC938*'Funding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8" s="180">
        <f>IF('Funding Allocation Parameters'!$C$7="Basic Library Subsidy", MIN(AD938*'Funding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MIN(AD938*VLOOKUP(CONCATENATE($A938, 'Funding Allocation Parameters'!$I$7), 'Library Subsidy Complex'!$C$2:$J$55, 6, FALSE), VLOOKUP(CONCATENATE($A938, 'Funding Allocation Parameters'!$I$7), 'Library Subsidy Complex'!$C$2:$J$55, 8, FALSE)), 0)))))</f>
        <v>0</v>
      </c>
      <c r="AI938" s="180">
        <f>IF('Funding Allocation Parameters'!$C$7="Basic Library Subsidy", 0, IF('Funding Allocation Parameters'!$C$7="Grant funding", 0, IF('Funding Allocation Parameters'!$C$7="Other author funding",  MIN(AD938*'Funding Allocation Parameters'!$E$7, 'Funding Allocation Parameters'!$G$7), IF('Funding Allocation Parameters'!$C$7="Any discretionary funds (grants if available, other if no grants)", MIN(AD938*'Funding Allocation Parameters'!$E$7, 'Funding Allocation Parameters'!$G$7), IF('Funding Allocation Parameters'!$C$7="Complex Library Subsidy", 0, 0)))))</f>
        <v>0</v>
      </c>
      <c r="AJ938" s="177">
        <f t="shared" si="442"/>
        <v>0</v>
      </c>
      <c r="AK938" s="177">
        <f t="shared" si="443"/>
        <v>0</v>
      </c>
      <c r="AL938" s="181">
        <f>IF('Funding Allocation Parameters'!$C$8="Basic Library Subsidy", MIN(AJ938*'Funding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MIN(AJ938*VLOOKUP(CONCATENATE($A938, 'Funding Allocation Parameters'!$I$8), 'Library Subsidy Complex'!$C$2:$J$55, 2, FALSE), VLOOKUP(CONCATENATE($A938, 'Funding Allocation Parameters'!$I$8), 'Library Subsidy Complex'!$C$2:$J$55, 4, FALSE)), 0)))))</f>
        <v>0</v>
      </c>
      <c r="AM938" s="181">
        <f>IF('Funding Allocation Parameters'!$C$8="Basic Library Subsidy", 0, IF('Funding Allocation Parameters'!$C$8="Grant funding",MIN(AJ938*'Funding Allocation Parameters'!$E$8, 'Funding Allocation Parameters'!$G$8), IF('Funding Allocation Parameters'!$C$8="Other author funding", 0, IF('Funding Allocation Parameters'!$C$8="Any discretionary funds (grants if available, other if no grants)", MIN(AJ938*'Funding Allocation Parameters'!$E$8, 'Funding Allocation Parameters'!$G$8), IF('Funding Allocation Parameters'!$C$8="Complex Library Subsidy", 0, 0)))))</f>
        <v>0</v>
      </c>
      <c r="AN938" s="181">
        <f>IF('Funding Allocation Parameters'!$C$8="Basic Library Subsidy", 0, IF('Funding Allocation Parameters'!$C$8="Grant funding", 0, IF('Funding Allocation Parameters'!$C$8="Other author funding",  MIN(AJ938*'Funding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8" s="181">
        <f>IF('Funding Allocation Parameters'!$C$8="Basic Library Subsidy", MIN(AK938*'Funding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MIN(AK938*VLOOKUP(CONCATENATE($A938, 'Funding Allocation Parameters'!$I$8), 'Library Subsidy Complex'!$C$2:$J$55, 6, FALSE), VLOOKUP(CONCATENATE($A938, 'Funding Allocation Parameters'!$I$8), 'Library Subsidy Complex'!$C$2:$J$55, 8, FALSE)), 0)))))</f>
        <v>0</v>
      </c>
      <c r="AP938" s="181">
        <f>IF('Funding Allocation Parameters'!$C$8="Basic Library Subsidy", 0, IF('Funding Allocation Parameters'!$C$8="Grant funding", 0, IF('Funding Allocation Parameters'!$C$8="Other author funding",  MIN(AK938*'Funding Allocation Parameters'!$E$8, 'Funding Allocation Parameters'!$G$8), IF('Funding Allocation Parameters'!$C$8="Any discretionary funds (grants if available, other if no grants)", MIN(AK938*'Funding Allocation Parameters'!$E$8, 'Funding Allocation Parameters'!$G$8), IF('Funding Allocation Parameters'!$C$8="Complex Library Subsidy", 0, 0)))))</f>
        <v>0</v>
      </c>
      <c r="AQ938" s="177">
        <f t="shared" si="444"/>
        <v>0</v>
      </c>
      <c r="AR938" s="177">
        <f t="shared" si="445"/>
        <v>0</v>
      </c>
      <c r="AS938" s="182">
        <f t="shared" si="446"/>
        <v>1189</v>
      </c>
      <c r="AT938" s="182">
        <f t="shared" si="447"/>
        <v>573.02039999999988</v>
      </c>
      <c r="AU938" s="182">
        <f t="shared" si="448"/>
        <v>0</v>
      </c>
      <c r="AV938" s="182">
        <f t="shared" si="449"/>
        <v>1189</v>
      </c>
      <c r="AW938" s="182">
        <f t="shared" si="450"/>
        <v>573.02039999999988</v>
      </c>
      <c r="AX938" s="183">
        <f t="shared" si="451"/>
        <v>1189</v>
      </c>
      <c r="AY938" s="183">
        <f t="shared" si="452"/>
        <v>573.02039999999988</v>
      </c>
      <c r="AZ938" s="183">
        <f t="shared" si="453"/>
        <v>0</v>
      </c>
      <c r="BA938" s="183">
        <f t="shared" si="454"/>
        <v>0</v>
      </c>
      <c r="BB938" s="183">
        <f t="shared" si="455"/>
        <v>0</v>
      </c>
      <c r="BC938" s="184">
        <f t="shared" si="456"/>
        <v>1189</v>
      </c>
      <c r="BD938" s="184">
        <f t="shared" si="457"/>
        <v>0</v>
      </c>
      <c r="BE938" s="184">
        <f t="shared" si="458"/>
        <v>573.02039999999988</v>
      </c>
      <c r="BF938" s="184">
        <f t="shared" si="459"/>
        <v>0</v>
      </c>
      <c r="BG938" s="102">
        <f t="shared" si="460"/>
        <v>0</v>
      </c>
      <c r="BH938" s="102">
        <f t="shared" si="461"/>
        <v>0</v>
      </c>
      <c r="BI938" s="102">
        <f t="shared" si="462"/>
        <v>0</v>
      </c>
      <c r="BJ938" s="102">
        <f t="shared" si="463"/>
        <v>1</v>
      </c>
      <c r="BK938" s="102">
        <f t="shared" si="464"/>
        <v>0</v>
      </c>
      <c r="BL938" s="102">
        <f t="shared" si="465"/>
        <v>0</v>
      </c>
      <c r="BN938" s="102"/>
    </row>
    <row r="939" spans="1:66" x14ac:dyDescent="0.25">
      <c r="A939" s="102" t="s">
        <v>13</v>
      </c>
      <c r="B939" s="102" t="s">
        <v>8</v>
      </c>
      <c r="C939" s="102" t="s">
        <v>8</v>
      </c>
      <c r="D939" s="102" t="s">
        <v>27</v>
      </c>
      <c r="E939" s="102" t="s">
        <v>1698</v>
      </c>
      <c r="F939" s="102" t="s">
        <v>1699</v>
      </c>
      <c r="G939" s="102">
        <v>0.86599999999999999</v>
      </c>
      <c r="H939" s="102">
        <v>1</v>
      </c>
      <c r="I939" s="102">
        <v>1</v>
      </c>
      <c r="J939" s="167">
        <f>IFERROR(H939*VLOOKUP(A939, 'Advanced Parameters'!$B$7:$G$20, 6, FALSE)*VLOOKUP(A939, 'Growth Parameters'!$B$6:$H$19, 6, FALSE), 0)</f>
        <v>1</v>
      </c>
      <c r="K939" s="167">
        <f>IFERROR(IF('Advanced Parameters'!$C$5="n",'Raw Data'!I939*VLOOKUP(A939,'Advanced Parameters'!$B$7:$G$20,6,FALSE),J939*VLOOKUP(A939,'Advanced Parameters'!$B$7:$G$20,2,FALSE))*VLOOKUP(A939, 'Growth Parameters'!$B$6:$H$19, 6, FALSE), 0)</f>
        <v>1</v>
      </c>
      <c r="L939" s="167">
        <f t="shared" si="466"/>
        <v>0</v>
      </c>
      <c r="M939" s="168">
        <f>IFERROR(IF(G939="NA","NA",IF(G939&gt;'APC Parameters'!$K$6+VLOOKUP('Raw Data'!A939, 'APC Parameters'!$H$7:$L$20, 4, FALSE), 'APC Parameters'!$L$6+VLOOKUP('Raw Data'!A939, 'APC Parameters'!$H$7:$L$20, 5, FALSE), G939*('APC Parameters'!$J$6+VLOOKUP('Raw Data'!A939, 'APC Parameters'!$H$7:$L$20, 3, FALSE))+'APC Parameters'!$I$6+VLOOKUP('Raw Data'!A939, 'APC Parameters'!$H$7:$L$20, 2, FALSE))), 0)</f>
        <v>1762.0203999999999</v>
      </c>
      <c r="N939" s="168">
        <f t="shared" si="436"/>
        <v>1762.0203999999999</v>
      </c>
      <c r="O939" s="168">
        <f>IFERROR(IF(M939="NA",VLOOKUP(D939,'Internal Calculations'!$B$10:$C$11,2,FALSE), M939)*VLOOKUP(A939, 'Growth Parameters'!$B$6:$H$19, 7, FALSE), 0)</f>
        <v>1762.0203999999999</v>
      </c>
      <c r="P939" s="177">
        <f t="shared" si="437"/>
        <v>1762.0203999999999</v>
      </c>
      <c r="Q939" s="178">
        <f>IF('Funding Allocation Parameters'!$C$5="Basic Library Subsidy", MIN(O939*('Funding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MIN($O939*(VLOOKUP(CONCATENATE($A939, 'Funding Allocation Parameters'!$I$5), 'Library Subsidy Complex'!$C$2:$J$55, 2, FALSE)), VLOOKUP(CONCATENATE($A939, 'Funding Allocation Parameters'!$I$5), 'Library Subsidy Complex'!$C$2:$J$55, 4, FALSE)), 0)))))</f>
        <v>1189</v>
      </c>
      <c r="R939" s="178">
        <f>IF('Funding Allocation Parameters'!$C$5="Basic Library Subsidy", 0, IF('Funding Allocation Parameters'!$C$5="Grant funding",MIN(O939*('Funding Allocation Parameters'!$E$5), 'Funding Allocation Parameters'!$G$5), IF('Funding Allocation Parameters'!$C$5="Other author funding", 0, IF('Funding Allocation Parameters'!$C$5="Any discretionary funds (grants if available, other if no grants)", MIN(O939*('Funding Allocation Parameters'!$E$5), 'Funding Allocation Parameters'!$G$5), IF('Funding Allocation Parameters'!$C$5="Complex Library Subsidy", 0, 0)))))</f>
        <v>0</v>
      </c>
      <c r="S939" s="178">
        <f>IF('Funding Allocation Parameters'!$C$5="Basic Library Subsidy", 0, IF('Funding Allocation Parameters'!$C$5="Grant funding", 0, IF('Funding Allocation Parameters'!$C$5="Other author funding",  MIN(O939*('Funding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39" s="178">
        <f>IF('Funding Allocation Parameters'!$C$5="Basic Library Subsidy", MIN(O939*('Funding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MIN($O939*(VLOOKUP(CONCATENATE($A939, 'Funding Allocation Parameters'!$I$5), 'Library Subsidy Complex'!$C$2:$J$55, 6, FALSE)), VLOOKUP(CONCATENATE($A939, 'Funding Allocation Parameters'!$I$5), 'Library Subsidy Complex'!$C$2:$J$55, 8, FALSE)), 0)))))</f>
        <v>1189</v>
      </c>
      <c r="U939" s="178">
        <f>IF('Funding Allocation Parameters'!$C$5="Basic Library Subsidy", 0, IF('Funding Allocation Parameters'!$C$5="Grant funding", 0, IF('Funding Allocation Parameters'!$C$5="Other author funding",  MIN(O939*('Funding Allocation Parameters'!$E$5), 'Funding Allocation Parameters'!$G$5), IF('Funding Allocation Parameters'!$C$5="Any discretionary funds (grants if available, other if no grants)", MIN(O939*('Funding Allocation Parameters'!$E$5), 'Funding Allocation Parameters'!$G$5), IF('Funding Allocation Parameters'!$C$5="Complex Library Subsidy", 0, 0)))))</f>
        <v>0</v>
      </c>
      <c r="V939" s="177">
        <f t="shared" si="438"/>
        <v>573.02039999999988</v>
      </c>
      <c r="W939" s="177">
        <f t="shared" si="439"/>
        <v>573.02039999999988</v>
      </c>
      <c r="X939" s="179">
        <f>IF('Funding Allocation Parameters'!$C$6="Basic Library Subsidy", MIN(V939*'Funding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MIN(V939*VLOOKUP(CONCATENATE($A939, 'Funding Allocation Parameters'!$I$6), 'Library Subsidy Complex'!$C$2:$J$55, 2, FALSE), VLOOKUP(CONCATENATE($A939, 'Funding Allocation Parameters'!$I$6), 'Library Subsidy Complex'!$C$2:$J$55, 4, FALSE)), 0)))))</f>
        <v>0</v>
      </c>
      <c r="Y939" s="179">
        <f>IF('Funding Allocation Parameters'!$C$6="Basic Library Subsidy", 0, IF('Funding Allocation Parameters'!$C$6="Grant funding",MIN(V939*'Funding Allocation Parameters'!$E$6, 'Funding Allocation Parameters'!$G$6), IF('Funding Allocation Parameters'!$C$6="Other author funding", 0, IF('Funding Allocation Parameters'!$C$6="Any discretionary funds (grants if available, other if no grants)", MIN(V939*'Funding Allocation Parameters'!$E$6, 'Funding Allocation Parameters'!$G$6), IF('Funding Allocation Parameters'!$C$6="Complex Library Subsidy", 0, 0)))))</f>
        <v>573.02039999999988</v>
      </c>
      <c r="Z939" s="179">
        <f>IF('Funding Allocation Parameters'!$C$6="Basic Library Subsidy", 0, IF('Funding Allocation Parameters'!$C$6="Grant funding", 0, IF('Funding Allocation Parameters'!$C$6="Other author funding",  MIN(V939*'Funding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39" s="179">
        <f>IF('Funding Allocation Parameters'!$C$6="Basic Library Subsidy", MIN(W939*'Funding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MIN(W939*VLOOKUP(CONCATENATE($A939, 'Funding Allocation Parameters'!$I$6), 'Library Subsidy Complex'!$C$2:$J$55, 6, FALSE), VLOOKUP(CONCATENATE($A939, 'Funding Allocation Parameters'!$I$6), 'Library Subsidy Complex'!$C$2:$J$55, 8, FALSE)), 0)))))</f>
        <v>0</v>
      </c>
      <c r="AB939" s="179">
        <f>IF('Funding Allocation Parameters'!$C$6="Basic Library Subsidy", 0, IF('Funding Allocation Parameters'!$C$6="Grant funding", 0, IF('Funding Allocation Parameters'!$C$6="Other author funding",  MIN(W939*'Funding Allocation Parameters'!$E$6, 'Funding Allocation Parameters'!$G$6), IF('Funding Allocation Parameters'!$C$6="Any discretionary funds (grants if available, other if no grants)", MIN(W939*'Funding Allocation Parameters'!$E$6, 'Funding Allocation Parameters'!$G$6), IF('Funding Allocation Parameters'!$C$6="Complex Library Subsidy", 0, 0)))))</f>
        <v>573.02039999999988</v>
      </c>
      <c r="AC939" s="177">
        <f t="shared" si="440"/>
        <v>0</v>
      </c>
      <c r="AD939" s="177">
        <f t="shared" si="441"/>
        <v>0</v>
      </c>
      <c r="AE939" s="180">
        <f>IF('Funding Allocation Parameters'!$C$7="Basic Library Subsidy", MIN(AC939*'Funding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MIN(AC939*VLOOKUP(CONCATENATE($A939, 'Funding Allocation Parameters'!$I$7), 'Library Subsidy Complex'!$C$2:$J$55, 2, FALSE), VLOOKUP(CONCATENATE($A939, 'Funding Allocation Parameters'!$I$7), 'Library Subsidy Complex'!$C$2:$J$55, 4, FALSE)), 0)))))</f>
        <v>0</v>
      </c>
      <c r="AF939" s="180">
        <f>IF('Funding Allocation Parameters'!$C$7="Basic Library Subsidy", 0, IF('Funding Allocation Parameters'!$C$7="Grant funding",MIN(AC939*'Funding Allocation Parameters'!$E$7, 'Funding Allocation Parameters'!$G$7), IF('Funding Allocation Parameters'!$C$7="Other author funding", 0, IF('Funding Allocation Parameters'!$C$7="Any discretionary funds (grants if available, other if no grants)", MIN(AC939*'Funding Allocation Parameters'!$E$7, 'Funding Allocation Parameters'!$G$7), IF('Funding Allocation Parameters'!$C$7="Complex Library Subsidy", 0, 0)))))</f>
        <v>0</v>
      </c>
      <c r="AG939" s="180">
        <f>IF('Funding Allocation Parameters'!$C$7="Basic Library Subsidy", 0, IF('Funding Allocation Parameters'!$C$7="Grant funding", 0, IF('Funding Allocation Parameters'!$C$7="Other author funding",  MIN(AC939*'Funding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39" s="180">
        <f>IF('Funding Allocation Parameters'!$C$7="Basic Library Subsidy", MIN(AD939*'Funding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MIN(AD939*VLOOKUP(CONCATENATE($A939, 'Funding Allocation Parameters'!$I$7), 'Library Subsidy Complex'!$C$2:$J$55, 6, FALSE), VLOOKUP(CONCATENATE($A939, 'Funding Allocation Parameters'!$I$7), 'Library Subsidy Complex'!$C$2:$J$55, 8, FALSE)), 0)))))</f>
        <v>0</v>
      </c>
      <c r="AI939" s="180">
        <f>IF('Funding Allocation Parameters'!$C$7="Basic Library Subsidy", 0, IF('Funding Allocation Parameters'!$C$7="Grant funding", 0, IF('Funding Allocation Parameters'!$C$7="Other author funding",  MIN(AD939*'Funding Allocation Parameters'!$E$7, 'Funding Allocation Parameters'!$G$7), IF('Funding Allocation Parameters'!$C$7="Any discretionary funds (grants if available, other if no grants)", MIN(AD939*'Funding Allocation Parameters'!$E$7, 'Funding Allocation Parameters'!$G$7), IF('Funding Allocation Parameters'!$C$7="Complex Library Subsidy", 0, 0)))))</f>
        <v>0</v>
      </c>
      <c r="AJ939" s="177">
        <f t="shared" si="442"/>
        <v>0</v>
      </c>
      <c r="AK939" s="177">
        <f t="shared" si="443"/>
        <v>0</v>
      </c>
      <c r="AL939" s="181">
        <f>IF('Funding Allocation Parameters'!$C$8="Basic Library Subsidy", MIN(AJ939*'Funding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MIN(AJ939*VLOOKUP(CONCATENATE($A939, 'Funding Allocation Parameters'!$I$8), 'Library Subsidy Complex'!$C$2:$J$55, 2, FALSE), VLOOKUP(CONCATENATE($A939, 'Funding Allocation Parameters'!$I$8), 'Library Subsidy Complex'!$C$2:$J$55, 4, FALSE)), 0)))))</f>
        <v>0</v>
      </c>
      <c r="AM939" s="181">
        <f>IF('Funding Allocation Parameters'!$C$8="Basic Library Subsidy", 0, IF('Funding Allocation Parameters'!$C$8="Grant funding",MIN(AJ939*'Funding Allocation Parameters'!$E$8, 'Funding Allocation Parameters'!$G$8), IF('Funding Allocation Parameters'!$C$8="Other author funding", 0, IF('Funding Allocation Parameters'!$C$8="Any discretionary funds (grants if available, other if no grants)", MIN(AJ939*'Funding Allocation Parameters'!$E$8, 'Funding Allocation Parameters'!$G$8), IF('Funding Allocation Parameters'!$C$8="Complex Library Subsidy", 0, 0)))))</f>
        <v>0</v>
      </c>
      <c r="AN939" s="181">
        <f>IF('Funding Allocation Parameters'!$C$8="Basic Library Subsidy", 0, IF('Funding Allocation Parameters'!$C$8="Grant funding", 0, IF('Funding Allocation Parameters'!$C$8="Other author funding",  MIN(AJ939*'Funding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39" s="181">
        <f>IF('Funding Allocation Parameters'!$C$8="Basic Library Subsidy", MIN(AK939*'Funding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MIN(AK939*VLOOKUP(CONCATENATE($A939, 'Funding Allocation Parameters'!$I$8), 'Library Subsidy Complex'!$C$2:$J$55, 6, FALSE), VLOOKUP(CONCATENATE($A939, 'Funding Allocation Parameters'!$I$8), 'Library Subsidy Complex'!$C$2:$J$55, 8, FALSE)), 0)))))</f>
        <v>0</v>
      </c>
      <c r="AP939" s="181">
        <f>IF('Funding Allocation Parameters'!$C$8="Basic Library Subsidy", 0, IF('Funding Allocation Parameters'!$C$8="Grant funding", 0, IF('Funding Allocation Parameters'!$C$8="Other author funding",  MIN(AK939*'Funding Allocation Parameters'!$E$8, 'Funding Allocation Parameters'!$G$8), IF('Funding Allocation Parameters'!$C$8="Any discretionary funds (grants if available, other if no grants)", MIN(AK939*'Funding Allocation Parameters'!$E$8, 'Funding Allocation Parameters'!$G$8), IF('Funding Allocation Parameters'!$C$8="Complex Library Subsidy", 0, 0)))))</f>
        <v>0</v>
      </c>
      <c r="AQ939" s="177">
        <f t="shared" si="444"/>
        <v>0</v>
      </c>
      <c r="AR939" s="177">
        <f t="shared" si="445"/>
        <v>0</v>
      </c>
      <c r="AS939" s="182">
        <f t="shared" si="446"/>
        <v>1189</v>
      </c>
      <c r="AT939" s="182">
        <f t="shared" si="447"/>
        <v>573.02039999999988</v>
      </c>
      <c r="AU939" s="182">
        <f t="shared" si="448"/>
        <v>0</v>
      </c>
      <c r="AV939" s="182">
        <f t="shared" si="449"/>
        <v>1189</v>
      </c>
      <c r="AW939" s="182">
        <f t="shared" si="450"/>
        <v>573.02039999999988</v>
      </c>
      <c r="AX939" s="183">
        <f t="shared" si="451"/>
        <v>1189</v>
      </c>
      <c r="AY939" s="183">
        <f t="shared" si="452"/>
        <v>573.02039999999988</v>
      </c>
      <c r="AZ939" s="183">
        <f t="shared" si="453"/>
        <v>0</v>
      </c>
      <c r="BA939" s="183">
        <f t="shared" si="454"/>
        <v>0</v>
      </c>
      <c r="BB939" s="183">
        <f t="shared" si="455"/>
        <v>0</v>
      </c>
      <c r="BC939" s="184">
        <f t="shared" si="456"/>
        <v>1189</v>
      </c>
      <c r="BD939" s="184">
        <f t="shared" si="457"/>
        <v>0</v>
      </c>
      <c r="BE939" s="184">
        <f t="shared" si="458"/>
        <v>573.02039999999988</v>
      </c>
      <c r="BF939" s="184">
        <f t="shared" si="459"/>
        <v>0</v>
      </c>
      <c r="BG939" s="102">
        <f t="shared" si="460"/>
        <v>0</v>
      </c>
      <c r="BH939" s="102">
        <f t="shared" si="461"/>
        <v>0</v>
      </c>
      <c r="BI939" s="102">
        <f t="shared" si="462"/>
        <v>0</v>
      </c>
      <c r="BJ939" s="102">
        <f t="shared" si="463"/>
        <v>1</v>
      </c>
      <c r="BK939" s="102">
        <f t="shared" si="464"/>
        <v>0</v>
      </c>
      <c r="BL939" s="102">
        <f t="shared" si="465"/>
        <v>0</v>
      </c>
      <c r="BN939" s="102"/>
    </row>
    <row r="940" spans="1:66" x14ac:dyDescent="0.25">
      <c r="A940" s="102" t="s">
        <v>17</v>
      </c>
      <c r="B940" s="102" t="s">
        <v>8</v>
      </c>
      <c r="C940" s="102" t="s">
        <v>8</v>
      </c>
      <c r="D940" s="102" t="s">
        <v>27</v>
      </c>
      <c r="E940" s="102" t="s">
        <v>626</v>
      </c>
      <c r="F940" s="102" t="s">
        <v>1700</v>
      </c>
      <c r="G940" s="102">
        <v>1.91</v>
      </c>
      <c r="H940" s="102">
        <v>1</v>
      </c>
      <c r="I940" s="102">
        <v>1</v>
      </c>
      <c r="J940" s="167">
        <f>IFERROR(H940*VLOOKUP(A940, 'Advanced Parameters'!$B$7:$G$20, 6, FALSE)*VLOOKUP(A940, 'Growth Parameters'!$B$6:$H$19, 6, FALSE), 0)</f>
        <v>1</v>
      </c>
      <c r="K940" s="167">
        <f>IFERROR(IF('Advanced Parameters'!$C$5="n",'Raw Data'!I940*VLOOKUP(A940,'Advanced Parameters'!$B$7:$G$20,6,FALSE),J940*VLOOKUP(A940,'Advanced Parameters'!$B$7:$G$20,2,FALSE))*VLOOKUP(A940, 'Growth Parameters'!$B$6:$H$19, 6, FALSE), 0)</f>
        <v>1</v>
      </c>
      <c r="L940" s="167">
        <f t="shared" si="466"/>
        <v>0</v>
      </c>
      <c r="M940" s="168">
        <f>IFERROR(IF(G940="NA","NA",IF(G940&gt;'APC Parameters'!$K$6+VLOOKUP('Raw Data'!A940, 'APC Parameters'!$H$7:$L$20, 4, FALSE), 'APC Parameters'!$L$6+VLOOKUP('Raw Data'!A940, 'APC Parameters'!$H$7:$L$20, 5, FALSE), G940*('APC Parameters'!$J$6+VLOOKUP('Raw Data'!A940, 'APC Parameters'!$H$7:$L$20, 3, FALSE))+'APC Parameters'!$I$6+VLOOKUP('Raw Data'!A940, 'APC Parameters'!$H$7:$L$20, 2, FALSE))), 0)</f>
        <v>2502.634</v>
      </c>
      <c r="N940" s="168">
        <f t="shared" si="436"/>
        <v>2502.634</v>
      </c>
      <c r="O940" s="168">
        <f>IFERROR(IF(M940="NA",VLOOKUP(D940,'Internal Calculations'!$B$10:$C$11,2,FALSE), M940)*VLOOKUP(A940, 'Growth Parameters'!$B$6:$H$19, 7, FALSE), 0)</f>
        <v>2502.634</v>
      </c>
      <c r="P940" s="177">
        <f t="shared" si="437"/>
        <v>2502.634</v>
      </c>
      <c r="Q940" s="178">
        <f>IF('Funding Allocation Parameters'!$C$5="Basic Library Subsidy", MIN(O940*('Funding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MIN($O940*(VLOOKUP(CONCATENATE($A940, 'Funding Allocation Parameters'!$I$5), 'Library Subsidy Complex'!$C$2:$J$55, 2, FALSE)), VLOOKUP(CONCATENATE($A940, 'Funding Allocation Parameters'!$I$5), 'Library Subsidy Complex'!$C$2:$J$55, 4, FALSE)), 0)))))</f>
        <v>1189</v>
      </c>
      <c r="R940" s="178">
        <f>IF('Funding Allocation Parameters'!$C$5="Basic Library Subsidy", 0, IF('Funding Allocation Parameters'!$C$5="Grant funding",MIN(O940*('Funding Allocation Parameters'!$E$5), 'Funding Allocation Parameters'!$G$5), IF('Funding Allocation Parameters'!$C$5="Other author funding", 0, IF('Funding Allocation Parameters'!$C$5="Any discretionary funds (grants if available, other if no grants)", MIN(O940*('Funding Allocation Parameters'!$E$5), 'Funding Allocation Parameters'!$G$5), IF('Funding Allocation Parameters'!$C$5="Complex Library Subsidy", 0, 0)))))</f>
        <v>0</v>
      </c>
      <c r="S940" s="178">
        <f>IF('Funding Allocation Parameters'!$C$5="Basic Library Subsidy", 0, IF('Funding Allocation Parameters'!$C$5="Grant funding", 0, IF('Funding Allocation Parameters'!$C$5="Other author funding",  MIN(O940*('Funding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0" s="178">
        <f>IF('Funding Allocation Parameters'!$C$5="Basic Library Subsidy", MIN(O940*('Funding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MIN($O940*(VLOOKUP(CONCATENATE($A940, 'Funding Allocation Parameters'!$I$5), 'Library Subsidy Complex'!$C$2:$J$55, 6, FALSE)), VLOOKUP(CONCATENATE($A940, 'Funding Allocation Parameters'!$I$5), 'Library Subsidy Complex'!$C$2:$J$55, 8, FALSE)), 0)))))</f>
        <v>1189</v>
      </c>
      <c r="U940" s="178">
        <f>IF('Funding Allocation Parameters'!$C$5="Basic Library Subsidy", 0, IF('Funding Allocation Parameters'!$C$5="Grant funding", 0, IF('Funding Allocation Parameters'!$C$5="Other author funding",  MIN(O940*('Funding Allocation Parameters'!$E$5), 'Funding Allocation Parameters'!$G$5), IF('Funding Allocation Parameters'!$C$5="Any discretionary funds (grants if available, other if no grants)", MIN(O940*('Funding Allocation Parameters'!$E$5), 'Funding Allocation Parameters'!$G$5), IF('Funding Allocation Parameters'!$C$5="Complex Library Subsidy", 0, 0)))))</f>
        <v>0</v>
      </c>
      <c r="V940" s="177">
        <f t="shared" si="438"/>
        <v>1313.634</v>
      </c>
      <c r="W940" s="177">
        <f t="shared" si="439"/>
        <v>1313.634</v>
      </c>
      <c r="X940" s="179">
        <f>IF('Funding Allocation Parameters'!$C$6="Basic Library Subsidy", MIN(V940*'Funding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MIN(V940*VLOOKUP(CONCATENATE($A940, 'Funding Allocation Parameters'!$I$6), 'Library Subsidy Complex'!$C$2:$J$55, 2, FALSE), VLOOKUP(CONCATENATE($A940, 'Funding Allocation Parameters'!$I$6), 'Library Subsidy Complex'!$C$2:$J$55, 4, FALSE)), 0)))))</f>
        <v>0</v>
      </c>
      <c r="Y940" s="179">
        <f>IF('Funding Allocation Parameters'!$C$6="Basic Library Subsidy", 0, IF('Funding Allocation Parameters'!$C$6="Grant funding",MIN(V940*'Funding Allocation Parameters'!$E$6, 'Funding Allocation Parameters'!$G$6), IF('Funding Allocation Parameters'!$C$6="Other author funding", 0, IF('Funding Allocation Parameters'!$C$6="Any discretionary funds (grants if available, other if no grants)", MIN(V940*'Funding Allocation Parameters'!$E$6, 'Funding Allocation Parameters'!$G$6), IF('Funding Allocation Parameters'!$C$6="Complex Library Subsidy", 0, 0)))))</f>
        <v>1313.634</v>
      </c>
      <c r="Z940" s="179">
        <f>IF('Funding Allocation Parameters'!$C$6="Basic Library Subsidy", 0, IF('Funding Allocation Parameters'!$C$6="Grant funding", 0, IF('Funding Allocation Parameters'!$C$6="Other author funding",  MIN(V940*'Funding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0" s="179">
        <f>IF('Funding Allocation Parameters'!$C$6="Basic Library Subsidy", MIN(W940*'Funding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MIN(W940*VLOOKUP(CONCATENATE($A940, 'Funding Allocation Parameters'!$I$6), 'Library Subsidy Complex'!$C$2:$J$55, 6, FALSE), VLOOKUP(CONCATENATE($A940, 'Funding Allocation Parameters'!$I$6), 'Library Subsidy Complex'!$C$2:$J$55, 8, FALSE)), 0)))))</f>
        <v>0</v>
      </c>
      <c r="AB940" s="179">
        <f>IF('Funding Allocation Parameters'!$C$6="Basic Library Subsidy", 0, IF('Funding Allocation Parameters'!$C$6="Grant funding", 0, IF('Funding Allocation Parameters'!$C$6="Other author funding",  MIN(W940*'Funding Allocation Parameters'!$E$6, 'Funding Allocation Parameters'!$G$6), IF('Funding Allocation Parameters'!$C$6="Any discretionary funds (grants if available, other if no grants)", MIN(W940*'Funding Allocation Parameters'!$E$6, 'Funding Allocation Parameters'!$G$6), IF('Funding Allocation Parameters'!$C$6="Complex Library Subsidy", 0, 0)))))</f>
        <v>1313.634</v>
      </c>
      <c r="AC940" s="177">
        <f t="shared" si="440"/>
        <v>0</v>
      </c>
      <c r="AD940" s="177">
        <f t="shared" si="441"/>
        <v>0</v>
      </c>
      <c r="AE940" s="180">
        <f>IF('Funding Allocation Parameters'!$C$7="Basic Library Subsidy", MIN(AC940*'Funding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MIN(AC940*VLOOKUP(CONCATENATE($A940, 'Funding Allocation Parameters'!$I$7), 'Library Subsidy Complex'!$C$2:$J$55, 2, FALSE), VLOOKUP(CONCATENATE($A940, 'Funding Allocation Parameters'!$I$7), 'Library Subsidy Complex'!$C$2:$J$55, 4, FALSE)), 0)))))</f>
        <v>0</v>
      </c>
      <c r="AF940" s="180">
        <f>IF('Funding Allocation Parameters'!$C$7="Basic Library Subsidy", 0, IF('Funding Allocation Parameters'!$C$7="Grant funding",MIN(AC940*'Funding Allocation Parameters'!$E$7, 'Funding Allocation Parameters'!$G$7), IF('Funding Allocation Parameters'!$C$7="Other author funding", 0, IF('Funding Allocation Parameters'!$C$7="Any discretionary funds (grants if available, other if no grants)", MIN(AC940*'Funding Allocation Parameters'!$E$7, 'Funding Allocation Parameters'!$G$7), IF('Funding Allocation Parameters'!$C$7="Complex Library Subsidy", 0, 0)))))</f>
        <v>0</v>
      </c>
      <c r="AG940" s="180">
        <f>IF('Funding Allocation Parameters'!$C$7="Basic Library Subsidy", 0, IF('Funding Allocation Parameters'!$C$7="Grant funding", 0, IF('Funding Allocation Parameters'!$C$7="Other author funding",  MIN(AC940*'Funding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0" s="180">
        <f>IF('Funding Allocation Parameters'!$C$7="Basic Library Subsidy", MIN(AD940*'Funding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MIN(AD940*VLOOKUP(CONCATENATE($A940, 'Funding Allocation Parameters'!$I$7), 'Library Subsidy Complex'!$C$2:$J$55, 6, FALSE), VLOOKUP(CONCATENATE($A940, 'Funding Allocation Parameters'!$I$7), 'Library Subsidy Complex'!$C$2:$J$55, 8, FALSE)), 0)))))</f>
        <v>0</v>
      </c>
      <c r="AI940" s="180">
        <f>IF('Funding Allocation Parameters'!$C$7="Basic Library Subsidy", 0, IF('Funding Allocation Parameters'!$C$7="Grant funding", 0, IF('Funding Allocation Parameters'!$C$7="Other author funding",  MIN(AD940*'Funding Allocation Parameters'!$E$7, 'Funding Allocation Parameters'!$G$7), IF('Funding Allocation Parameters'!$C$7="Any discretionary funds (grants if available, other if no grants)", MIN(AD940*'Funding Allocation Parameters'!$E$7, 'Funding Allocation Parameters'!$G$7), IF('Funding Allocation Parameters'!$C$7="Complex Library Subsidy", 0, 0)))))</f>
        <v>0</v>
      </c>
      <c r="AJ940" s="177">
        <f t="shared" si="442"/>
        <v>0</v>
      </c>
      <c r="AK940" s="177">
        <f t="shared" si="443"/>
        <v>0</v>
      </c>
      <c r="AL940" s="181">
        <f>IF('Funding Allocation Parameters'!$C$8="Basic Library Subsidy", MIN(AJ940*'Funding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MIN(AJ940*VLOOKUP(CONCATENATE($A940, 'Funding Allocation Parameters'!$I$8), 'Library Subsidy Complex'!$C$2:$J$55, 2, FALSE), VLOOKUP(CONCATENATE($A940, 'Funding Allocation Parameters'!$I$8), 'Library Subsidy Complex'!$C$2:$J$55, 4, FALSE)), 0)))))</f>
        <v>0</v>
      </c>
      <c r="AM940" s="181">
        <f>IF('Funding Allocation Parameters'!$C$8="Basic Library Subsidy", 0, IF('Funding Allocation Parameters'!$C$8="Grant funding",MIN(AJ940*'Funding Allocation Parameters'!$E$8, 'Funding Allocation Parameters'!$G$8), IF('Funding Allocation Parameters'!$C$8="Other author funding", 0, IF('Funding Allocation Parameters'!$C$8="Any discretionary funds (grants if available, other if no grants)", MIN(AJ940*'Funding Allocation Parameters'!$E$8, 'Funding Allocation Parameters'!$G$8), IF('Funding Allocation Parameters'!$C$8="Complex Library Subsidy", 0, 0)))))</f>
        <v>0</v>
      </c>
      <c r="AN940" s="181">
        <f>IF('Funding Allocation Parameters'!$C$8="Basic Library Subsidy", 0, IF('Funding Allocation Parameters'!$C$8="Grant funding", 0, IF('Funding Allocation Parameters'!$C$8="Other author funding",  MIN(AJ940*'Funding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0" s="181">
        <f>IF('Funding Allocation Parameters'!$C$8="Basic Library Subsidy", MIN(AK940*'Funding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MIN(AK940*VLOOKUP(CONCATENATE($A940, 'Funding Allocation Parameters'!$I$8), 'Library Subsidy Complex'!$C$2:$J$55, 6, FALSE), VLOOKUP(CONCATENATE($A940, 'Funding Allocation Parameters'!$I$8), 'Library Subsidy Complex'!$C$2:$J$55, 8, FALSE)), 0)))))</f>
        <v>0</v>
      </c>
      <c r="AP940" s="181">
        <f>IF('Funding Allocation Parameters'!$C$8="Basic Library Subsidy", 0, IF('Funding Allocation Parameters'!$C$8="Grant funding", 0, IF('Funding Allocation Parameters'!$C$8="Other author funding",  MIN(AK940*'Funding Allocation Parameters'!$E$8, 'Funding Allocation Parameters'!$G$8), IF('Funding Allocation Parameters'!$C$8="Any discretionary funds (grants if available, other if no grants)", MIN(AK940*'Funding Allocation Parameters'!$E$8, 'Funding Allocation Parameters'!$G$8), IF('Funding Allocation Parameters'!$C$8="Complex Library Subsidy", 0, 0)))))</f>
        <v>0</v>
      </c>
      <c r="AQ940" s="177">
        <f t="shared" si="444"/>
        <v>0</v>
      </c>
      <c r="AR940" s="177">
        <f t="shared" si="445"/>
        <v>0</v>
      </c>
      <c r="AS940" s="182">
        <f t="shared" si="446"/>
        <v>1189</v>
      </c>
      <c r="AT940" s="182">
        <f t="shared" si="447"/>
        <v>1313.634</v>
      </c>
      <c r="AU940" s="182">
        <f t="shared" si="448"/>
        <v>0</v>
      </c>
      <c r="AV940" s="182">
        <f t="shared" si="449"/>
        <v>1189</v>
      </c>
      <c r="AW940" s="182">
        <f t="shared" si="450"/>
        <v>1313.634</v>
      </c>
      <c r="AX940" s="183">
        <f t="shared" si="451"/>
        <v>1189</v>
      </c>
      <c r="AY940" s="183">
        <f t="shared" si="452"/>
        <v>1313.634</v>
      </c>
      <c r="AZ940" s="183">
        <f t="shared" si="453"/>
        <v>0</v>
      </c>
      <c r="BA940" s="183">
        <f t="shared" si="454"/>
        <v>0</v>
      </c>
      <c r="BB940" s="183">
        <f t="shared" si="455"/>
        <v>0</v>
      </c>
      <c r="BC940" s="184">
        <f t="shared" si="456"/>
        <v>1189</v>
      </c>
      <c r="BD940" s="184">
        <f t="shared" si="457"/>
        <v>0</v>
      </c>
      <c r="BE940" s="184">
        <f t="shared" si="458"/>
        <v>1313.634</v>
      </c>
      <c r="BF940" s="184">
        <f t="shared" si="459"/>
        <v>0</v>
      </c>
      <c r="BG940" s="102">
        <f t="shared" si="460"/>
        <v>0</v>
      </c>
      <c r="BH940" s="102">
        <f t="shared" si="461"/>
        <v>0</v>
      </c>
      <c r="BI940" s="102">
        <f t="shared" si="462"/>
        <v>0</v>
      </c>
      <c r="BJ940" s="102">
        <f t="shared" si="463"/>
        <v>1</v>
      </c>
      <c r="BK940" s="102">
        <f t="shared" si="464"/>
        <v>0</v>
      </c>
      <c r="BL940" s="102">
        <f t="shared" si="465"/>
        <v>0</v>
      </c>
      <c r="BN940" s="102"/>
    </row>
    <row r="941" spans="1:66" x14ac:dyDescent="0.25">
      <c r="A941" s="102" t="s">
        <v>17</v>
      </c>
      <c r="B941" s="102" t="s">
        <v>8</v>
      </c>
      <c r="C941" s="102" t="s">
        <v>8</v>
      </c>
      <c r="D941" s="102" t="s">
        <v>27</v>
      </c>
      <c r="E941" s="102" t="s">
        <v>1702</v>
      </c>
      <c r="F941" s="102" t="s">
        <v>1703</v>
      </c>
      <c r="G941" s="102">
        <v>0.997</v>
      </c>
      <c r="H941" s="102">
        <v>1</v>
      </c>
      <c r="I941" s="102">
        <v>0</v>
      </c>
      <c r="J941" s="167">
        <f>IFERROR(H941*VLOOKUP(A941, 'Advanced Parameters'!$B$7:$G$20, 6, FALSE)*VLOOKUP(A941, 'Growth Parameters'!$B$6:$H$19, 6, FALSE), 0)</f>
        <v>1</v>
      </c>
      <c r="K941" s="167">
        <f>IFERROR(IF('Advanced Parameters'!$C$5="n",'Raw Data'!I941*VLOOKUP(A941,'Advanced Parameters'!$B$7:$G$20,6,FALSE),J941*VLOOKUP(A941,'Advanced Parameters'!$B$7:$G$20,2,FALSE))*VLOOKUP(A941, 'Growth Parameters'!$B$6:$H$19, 6, FALSE), 0)</f>
        <v>0</v>
      </c>
      <c r="L941" s="167">
        <f t="shared" si="466"/>
        <v>1</v>
      </c>
      <c r="M941" s="168">
        <f>IFERROR(IF(G941="NA","NA",IF(G941&gt;'APC Parameters'!$K$6+VLOOKUP('Raw Data'!A941, 'APC Parameters'!$H$7:$L$20, 4, FALSE), 'APC Parameters'!$L$6+VLOOKUP('Raw Data'!A941, 'APC Parameters'!$H$7:$L$20, 5, FALSE), G941*('APC Parameters'!$J$6+VLOOKUP('Raw Data'!A941, 'APC Parameters'!$H$7:$L$20, 3, FALSE))+'APC Parameters'!$I$6+VLOOKUP('Raw Data'!A941, 'APC Parameters'!$H$7:$L$20, 2, FALSE))), 0)</f>
        <v>1854.9518</v>
      </c>
      <c r="N941" s="168">
        <f t="shared" si="436"/>
        <v>1854.9518</v>
      </c>
      <c r="O941" s="168">
        <f>IFERROR(IF(M941="NA",VLOOKUP(D941,'Internal Calculations'!$B$10:$C$11,2,FALSE), M941)*VLOOKUP(A941, 'Growth Parameters'!$B$6:$H$19, 7, FALSE), 0)</f>
        <v>1854.9518</v>
      </c>
      <c r="P941" s="177">
        <f t="shared" si="437"/>
        <v>1854.9518</v>
      </c>
      <c r="Q941" s="178">
        <f>IF('Funding Allocation Parameters'!$C$5="Basic Library Subsidy", MIN(O941*('Funding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MIN($O941*(VLOOKUP(CONCATENATE($A941, 'Funding Allocation Parameters'!$I$5), 'Library Subsidy Complex'!$C$2:$J$55, 2, FALSE)), VLOOKUP(CONCATENATE($A941, 'Funding Allocation Parameters'!$I$5), 'Library Subsidy Complex'!$C$2:$J$55, 4, FALSE)), 0)))))</f>
        <v>1189</v>
      </c>
      <c r="R941" s="178">
        <f>IF('Funding Allocation Parameters'!$C$5="Basic Library Subsidy", 0, IF('Funding Allocation Parameters'!$C$5="Grant funding",MIN(O941*('Funding Allocation Parameters'!$E$5), 'Funding Allocation Parameters'!$G$5), IF('Funding Allocation Parameters'!$C$5="Other author funding", 0, IF('Funding Allocation Parameters'!$C$5="Any discretionary funds (grants if available, other if no grants)", MIN(O941*('Funding Allocation Parameters'!$E$5), 'Funding Allocation Parameters'!$G$5), IF('Funding Allocation Parameters'!$C$5="Complex Library Subsidy", 0, 0)))))</f>
        <v>0</v>
      </c>
      <c r="S941" s="178">
        <f>IF('Funding Allocation Parameters'!$C$5="Basic Library Subsidy", 0, IF('Funding Allocation Parameters'!$C$5="Grant funding", 0, IF('Funding Allocation Parameters'!$C$5="Other author funding",  MIN(O941*('Funding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1" s="178">
        <f>IF('Funding Allocation Parameters'!$C$5="Basic Library Subsidy", MIN(O941*('Funding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MIN($O941*(VLOOKUP(CONCATENATE($A941, 'Funding Allocation Parameters'!$I$5), 'Library Subsidy Complex'!$C$2:$J$55, 6, FALSE)), VLOOKUP(CONCATENATE($A941, 'Funding Allocation Parameters'!$I$5), 'Library Subsidy Complex'!$C$2:$J$55, 8, FALSE)), 0)))))</f>
        <v>1189</v>
      </c>
      <c r="U941" s="178">
        <f>IF('Funding Allocation Parameters'!$C$5="Basic Library Subsidy", 0, IF('Funding Allocation Parameters'!$C$5="Grant funding", 0, IF('Funding Allocation Parameters'!$C$5="Other author funding",  MIN(O941*('Funding Allocation Parameters'!$E$5), 'Funding Allocation Parameters'!$G$5), IF('Funding Allocation Parameters'!$C$5="Any discretionary funds (grants if available, other if no grants)", MIN(O941*('Funding Allocation Parameters'!$E$5), 'Funding Allocation Parameters'!$G$5), IF('Funding Allocation Parameters'!$C$5="Complex Library Subsidy", 0, 0)))))</f>
        <v>0</v>
      </c>
      <c r="V941" s="177">
        <f t="shared" si="438"/>
        <v>665.95180000000005</v>
      </c>
      <c r="W941" s="177">
        <f t="shared" si="439"/>
        <v>665.95180000000005</v>
      </c>
      <c r="X941" s="179">
        <f>IF('Funding Allocation Parameters'!$C$6="Basic Library Subsidy", MIN(V941*'Funding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MIN(V941*VLOOKUP(CONCATENATE($A941, 'Funding Allocation Parameters'!$I$6), 'Library Subsidy Complex'!$C$2:$J$55, 2, FALSE), VLOOKUP(CONCATENATE($A941, 'Funding Allocation Parameters'!$I$6), 'Library Subsidy Complex'!$C$2:$J$55, 4, FALSE)), 0)))))</f>
        <v>0</v>
      </c>
      <c r="Y941" s="179">
        <f>IF('Funding Allocation Parameters'!$C$6="Basic Library Subsidy", 0, IF('Funding Allocation Parameters'!$C$6="Grant funding",MIN(V941*'Funding Allocation Parameters'!$E$6, 'Funding Allocation Parameters'!$G$6), IF('Funding Allocation Parameters'!$C$6="Other author funding", 0, IF('Funding Allocation Parameters'!$C$6="Any discretionary funds (grants if available, other if no grants)", MIN(V941*'Funding Allocation Parameters'!$E$6, 'Funding Allocation Parameters'!$G$6), IF('Funding Allocation Parameters'!$C$6="Complex Library Subsidy", 0, 0)))))</f>
        <v>665.95180000000005</v>
      </c>
      <c r="Z941" s="179">
        <f>IF('Funding Allocation Parameters'!$C$6="Basic Library Subsidy", 0, IF('Funding Allocation Parameters'!$C$6="Grant funding", 0, IF('Funding Allocation Parameters'!$C$6="Other author funding",  MIN(V941*'Funding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1" s="179">
        <f>IF('Funding Allocation Parameters'!$C$6="Basic Library Subsidy", MIN(W941*'Funding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MIN(W941*VLOOKUP(CONCATENATE($A941, 'Funding Allocation Parameters'!$I$6), 'Library Subsidy Complex'!$C$2:$J$55, 6, FALSE), VLOOKUP(CONCATENATE($A941, 'Funding Allocation Parameters'!$I$6), 'Library Subsidy Complex'!$C$2:$J$55, 8, FALSE)), 0)))))</f>
        <v>0</v>
      </c>
      <c r="AB941" s="179">
        <f>IF('Funding Allocation Parameters'!$C$6="Basic Library Subsidy", 0, IF('Funding Allocation Parameters'!$C$6="Grant funding", 0, IF('Funding Allocation Parameters'!$C$6="Other author funding",  MIN(W941*'Funding Allocation Parameters'!$E$6, 'Funding Allocation Parameters'!$G$6), IF('Funding Allocation Parameters'!$C$6="Any discretionary funds (grants if available, other if no grants)", MIN(W941*'Funding Allocation Parameters'!$E$6, 'Funding Allocation Parameters'!$G$6), IF('Funding Allocation Parameters'!$C$6="Complex Library Subsidy", 0, 0)))))</f>
        <v>665.95180000000005</v>
      </c>
      <c r="AC941" s="177">
        <f t="shared" si="440"/>
        <v>0</v>
      </c>
      <c r="AD941" s="177">
        <f t="shared" si="441"/>
        <v>0</v>
      </c>
      <c r="AE941" s="180">
        <f>IF('Funding Allocation Parameters'!$C$7="Basic Library Subsidy", MIN(AC941*'Funding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MIN(AC941*VLOOKUP(CONCATENATE($A941, 'Funding Allocation Parameters'!$I$7), 'Library Subsidy Complex'!$C$2:$J$55, 2, FALSE), VLOOKUP(CONCATENATE($A941, 'Funding Allocation Parameters'!$I$7), 'Library Subsidy Complex'!$C$2:$J$55, 4, FALSE)), 0)))))</f>
        <v>0</v>
      </c>
      <c r="AF941" s="180">
        <f>IF('Funding Allocation Parameters'!$C$7="Basic Library Subsidy", 0, IF('Funding Allocation Parameters'!$C$7="Grant funding",MIN(AC941*'Funding Allocation Parameters'!$E$7, 'Funding Allocation Parameters'!$G$7), IF('Funding Allocation Parameters'!$C$7="Other author funding", 0, IF('Funding Allocation Parameters'!$C$7="Any discretionary funds (grants if available, other if no grants)", MIN(AC941*'Funding Allocation Parameters'!$E$7, 'Funding Allocation Parameters'!$G$7), IF('Funding Allocation Parameters'!$C$7="Complex Library Subsidy", 0, 0)))))</f>
        <v>0</v>
      </c>
      <c r="AG941" s="180">
        <f>IF('Funding Allocation Parameters'!$C$7="Basic Library Subsidy", 0, IF('Funding Allocation Parameters'!$C$7="Grant funding", 0, IF('Funding Allocation Parameters'!$C$7="Other author funding",  MIN(AC941*'Funding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1" s="180">
        <f>IF('Funding Allocation Parameters'!$C$7="Basic Library Subsidy", MIN(AD941*'Funding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MIN(AD941*VLOOKUP(CONCATENATE($A941, 'Funding Allocation Parameters'!$I$7), 'Library Subsidy Complex'!$C$2:$J$55, 6, FALSE), VLOOKUP(CONCATENATE($A941, 'Funding Allocation Parameters'!$I$7), 'Library Subsidy Complex'!$C$2:$J$55, 8, FALSE)), 0)))))</f>
        <v>0</v>
      </c>
      <c r="AI941" s="180">
        <f>IF('Funding Allocation Parameters'!$C$7="Basic Library Subsidy", 0, IF('Funding Allocation Parameters'!$C$7="Grant funding", 0, IF('Funding Allocation Parameters'!$C$7="Other author funding",  MIN(AD941*'Funding Allocation Parameters'!$E$7, 'Funding Allocation Parameters'!$G$7), IF('Funding Allocation Parameters'!$C$7="Any discretionary funds (grants if available, other if no grants)", MIN(AD941*'Funding Allocation Parameters'!$E$7, 'Funding Allocation Parameters'!$G$7), IF('Funding Allocation Parameters'!$C$7="Complex Library Subsidy", 0, 0)))))</f>
        <v>0</v>
      </c>
      <c r="AJ941" s="177">
        <f t="shared" si="442"/>
        <v>0</v>
      </c>
      <c r="AK941" s="177">
        <f t="shared" si="443"/>
        <v>0</v>
      </c>
      <c r="AL941" s="181">
        <f>IF('Funding Allocation Parameters'!$C$8="Basic Library Subsidy", MIN(AJ941*'Funding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MIN(AJ941*VLOOKUP(CONCATENATE($A941, 'Funding Allocation Parameters'!$I$8), 'Library Subsidy Complex'!$C$2:$J$55, 2, FALSE), VLOOKUP(CONCATENATE($A941, 'Funding Allocation Parameters'!$I$8), 'Library Subsidy Complex'!$C$2:$J$55, 4, FALSE)), 0)))))</f>
        <v>0</v>
      </c>
      <c r="AM941" s="181">
        <f>IF('Funding Allocation Parameters'!$C$8="Basic Library Subsidy", 0, IF('Funding Allocation Parameters'!$C$8="Grant funding",MIN(AJ941*'Funding Allocation Parameters'!$E$8, 'Funding Allocation Parameters'!$G$8), IF('Funding Allocation Parameters'!$C$8="Other author funding", 0, IF('Funding Allocation Parameters'!$C$8="Any discretionary funds (grants if available, other if no grants)", MIN(AJ941*'Funding Allocation Parameters'!$E$8, 'Funding Allocation Parameters'!$G$8), IF('Funding Allocation Parameters'!$C$8="Complex Library Subsidy", 0, 0)))))</f>
        <v>0</v>
      </c>
      <c r="AN941" s="181">
        <f>IF('Funding Allocation Parameters'!$C$8="Basic Library Subsidy", 0, IF('Funding Allocation Parameters'!$C$8="Grant funding", 0, IF('Funding Allocation Parameters'!$C$8="Other author funding",  MIN(AJ941*'Funding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1" s="181">
        <f>IF('Funding Allocation Parameters'!$C$8="Basic Library Subsidy", MIN(AK941*'Funding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MIN(AK941*VLOOKUP(CONCATENATE($A941, 'Funding Allocation Parameters'!$I$8), 'Library Subsidy Complex'!$C$2:$J$55, 6, FALSE), VLOOKUP(CONCATENATE($A941, 'Funding Allocation Parameters'!$I$8), 'Library Subsidy Complex'!$C$2:$J$55, 8, FALSE)), 0)))))</f>
        <v>0</v>
      </c>
      <c r="AP941" s="181">
        <f>IF('Funding Allocation Parameters'!$C$8="Basic Library Subsidy", 0, IF('Funding Allocation Parameters'!$C$8="Grant funding", 0, IF('Funding Allocation Parameters'!$C$8="Other author funding",  MIN(AK941*'Funding Allocation Parameters'!$E$8, 'Funding Allocation Parameters'!$G$8), IF('Funding Allocation Parameters'!$C$8="Any discretionary funds (grants if available, other if no grants)", MIN(AK941*'Funding Allocation Parameters'!$E$8, 'Funding Allocation Parameters'!$G$8), IF('Funding Allocation Parameters'!$C$8="Complex Library Subsidy", 0, 0)))))</f>
        <v>0</v>
      </c>
      <c r="AQ941" s="177">
        <f t="shared" si="444"/>
        <v>0</v>
      </c>
      <c r="AR941" s="177">
        <f t="shared" si="445"/>
        <v>0</v>
      </c>
      <c r="AS941" s="182">
        <f t="shared" si="446"/>
        <v>1189</v>
      </c>
      <c r="AT941" s="182">
        <f t="shared" si="447"/>
        <v>665.95180000000005</v>
      </c>
      <c r="AU941" s="182">
        <f t="shared" si="448"/>
        <v>0</v>
      </c>
      <c r="AV941" s="182">
        <f t="shared" si="449"/>
        <v>1189</v>
      </c>
      <c r="AW941" s="182">
        <f t="shared" si="450"/>
        <v>665.95180000000005</v>
      </c>
      <c r="AX941" s="183">
        <f t="shared" si="451"/>
        <v>0</v>
      </c>
      <c r="AY941" s="183">
        <f t="shared" si="452"/>
        <v>0</v>
      </c>
      <c r="AZ941" s="183">
        <f t="shared" si="453"/>
        <v>0</v>
      </c>
      <c r="BA941" s="183">
        <f t="shared" si="454"/>
        <v>1189</v>
      </c>
      <c r="BB941" s="183">
        <f t="shared" si="455"/>
        <v>665.95180000000005</v>
      </c>
      <c r="BC941" s="184">
        <f t="shared" si="456"/>
        <v>1189</v>
      </c>
      <c r="BD941" s="184">
        <f t="shared" si="457"/>
        <v>0</v>
      </c>
      <c r="BE941" s="184">
        <f t="shared" si="458"/>
        <v>0</v>
      </c>
      <c r="BF941" s="184">
        <f t="shared" si="459"/>
        <v>665.95180000000005</v>
      </c>
      <c r="BG941" s="102">
        <f t="shared" si="460"/>
        <v>0</v>
      </c>
      <c r="BH941" s="102">
        <f t="shared" si="461"/>
        <v>0</v>
      </c>
      <c r="BI941" s="102">
        <f t="shared" si="462"/>
        <v>0</v>
      </c>
      <c r="BJ941" s="102">
        <f t="shared" si="463"/>
        <v>0</v>
      </c>
      <c r="BK941" s="102">
        <f t="shared" si="464"/>
        <v>1</v>
      </c>
      <c r="BL941" s="102">
        <f t="shared" si="465"/>
        <v>0</v>
      </c>
      <c r="BN941" s="102"/>
    </row>
    <row r="942" spans="1:66" x14ac:dyDescent="0.25">
      <c r="A942" s="102" t="s">
        <v>17</v>
      </c>
      <c r="B942" s="102" t="s">
        <v>8</v>
      </c>
      <c r="C942" s="102" t="s">
        <v>8</v>
      </c>
      <c r="D942" s="102" t="s">
        <v>27</v>
      </c>
      <c r="E942" s="102" t="s">
        <v>1704</v>
      </c>
      <c r="F942" s="102" t="s">
        <v>1705</v>
      </c>
      <c r="G942" s="102">
        <v>0.87</v>
      </c>
      <c r="H942" s="102">
        <v>1</v>
      </c>
      <c r="I942" s="102">
        <v>0</v>
      </c>
      <c r="J942" s="167">
        <f>IFERROR(H942*VLOOKUP(A942, 'Advanced Parameters'!$B$7:$G$20, 6, FALSE)*VLOOKUP(A942, 'Growth Parameters'!$B$6:$H$19, 6, FALSE), 0)</f>
        <v>1</v>
      </c>
      <c r="K942" s="167">
        <f>IFERROR(IF('Advanced Parameters'!$C$5="n",'Raw Data'!I942*VLOOKUP(A942,'Advanced Parameters'!$B$7:$G$20,6,FALSE),J942*VLOOKUP(A942,'Advanced Parameters'!$B$7:$G$20,2,FALSE))*VLOOKUP(A942, 'Growth Parameters'!$B$6:$H$19, 6, FALSE), 0)</f>
        <v>0</v>
      </c>
      <c r="L942" s="167">
        <f t="shared" si="466"/>
        <v>1</v>
      </c>
      <c r="M942" s="168">
        <f>IFERROR(IF(G942="NA","NA",IF(G942&gt;'APC Parameters'!$K$6+VLOOKUP('Raw Data'!A942, 'APC Parameters'!$H$7:$L$20, 4, FALSE), 'APC Parameters'!$L$6+VLOOKUP('Raw Data'!A942, 'APC Parameters'!$H$7:$L$20, 5, FALSE), G942*('APC Parameters'!$J$6+VLOOKUP('Raw Data'!A942, 'APC Parameters'!$H$7:$L$20, 3, FALSE))+'APC Parameters'!$I$6+VLOOKUP('Raw Data'!A942, 'APC Parameters'!$H$7:$L$20, 2, FALSE))), 0)</f>
        <v>1764.8580000000002</v>
      </c>
      <c r="N942" s="168">
        <f t="shared" si="436"/>
        <v>1764.8580000000002</v>
      </c>
      <c r="O942" s="168">
        <f>IFERROR(IF(M942="NA",VLOOKUP(D942,'Internal Calculations'!$B$10:$C$11,2,FALSE), M942)*VLOOKUP(A942, 'Growth Parameters'!$B$6:$H$19, 7, FALSE), 0)</f>
        <v>1764.8580000000002</v>
      </c>
      <c r="P942" s="177">
        <f t="shared" si="437"/>
        <v>1764.8580000000002</v>
      </c>
      <c r="Q942" s="178">
        <f>IF('Funding Allocation Parameters'!$C$5="Basic Library Subsidy", MIN(O942*('Funding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MIN($O942*(VLOOKUP(CONCATENATE($A942, 'Funding Allocation Parameters'!$I$5), 'Library Subsidy Complex'!$C$2:$J$55, 2, FALSE)), VLOOKUP(CONCATENATE($A942, 'Funding Allocation Parameters'!$I$5), 'Library Subsidy Complex'!$C$2:$J$55, 4, FALSE)), 0)))))</f>
        <v>1189</v>
      </c>
      <c r="R942" s="178">
        <f>IF('Funding Allocation Parameters'!$C$5="Basic Library Subsidy", 0, IF('Funding Allocation Parameters'!$C$5="Grant funding",MIN(O942*('Funding Allocation Parameters'!$E$5), 'Funding Allocation Parameters'!$G$5), IF('Funding Allocation Parameters'!$C$5="Other author funding", 0, IF('Funding Allocation Parameters'!$C$5="Any discretionary funds (grants if available, other if no grants)", MIN(O942*('Funding Allocation Parameters'!$E$5), 'Funding Allocation Parameters'!$G$5), IF('Funding Allocation Parameters'!$C$5="Complex Library Subsidy", 0, 0)))))</f>
        <v>0</v>
      </c>
      <c r="S942" s="178">
        <f>IF('Funding Allocation Parameters'!$C$5="Basic Library Subsidy", 0, IF('Funding Allocation Parameters'!$C$5="Grant funding", 0, IF('Funding Allocation Parameters'!$C$5="Other author funding",  MIN(O942*('Funding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2" s="178">
        <f>IF('Funding Allocation Parameters'!$C$5="Basic Library Subsidy", MIN(O942*('Funding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MIN($O942*(VLOOKUP(CONCATENATE($A942, 'Funding Allocation Parameters'!$I$5), 'Library Subsidy Complex'!$C$2:$J$55, 6, FALSE)), VLOOKUP(CONCATENATE($A942, 'Funding Allocation Parameters'!$I$5), 'Library Subsidy Complex'!$C$2:$J$55, 8, FALSE)), 0)))))</f>
        <v>1189</v>
      </c>
      <c r="U942" s="178">
        <f>IF('Funding Allocation Parameters'!$C$5="Basic Library Subsidy", 0, IF('Funding Allocation Parameters'!$C$5="Grant funding", 0, IF('Funding Allocation Parameters'!$C$5="Other author funding",  MIN(O942*('Funding Allocation Parameters'!$E$5), 'Funding Allocation Parameters'!$G$5), IF('Funding Allocation Parameters'!$C$5="Any discretionary funds (grants if available, other if no grants)", MIN(O942*('Funding Allocation Parameters'!$E$5), 'Funding Allocation Parameters'!$G$5), IF('Funding Allocation Parameters'!$C$5="Complex Library Subsidy", 0, 0)))))</f>
        <v>0</v>
      </c>
      <c r="V942" s="177">
        <f t="shared" si="438"/>
        <v>575.85800000000017</v>
      </c>
      <c r="W942" s="177">
        <f t="shared" si="439"/>
        <v>575.85800000000017</v>
      </c>
      <c r="X942" s="179">
        <f>IF('Funding Allocation Parameters'!$C$6="Basic Library Subsidy", MIN(V942*'Funding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MIN(V942*VLOOKUP(CONCATENATE($A942, 'Funding Allocation Parameters'!$I$6), 'Library Subsidy Complex'!$C$2:$J$55, 2, FALSE), VLOOKUP(CONCATENATE($A942, 'Funding Allocation Parameters'!$I$6), 'Library Subsidy Complex'!$C$2:$J$55, 4, FALSE)), 0)))))</f>
        <v>0</v>
      </c>
      <c r="Y942" s="179">
        <f>IF('Funding Allocation Parameters'!$C$6="Basic Library Subsidy", 0, IF('Funding Allocation Parameters'!$C$6="Grant funding",MIN(V942*'Funding Allocation Parameters'!$E$6, 'Funding Allocation Parameters'!$G$6), IF('Funding Allocation Parameters'!$C$6="Other author funding", 0, IF('Funding Allocation Parameters'!$C$6="Any discretionary funds (grants if available, other if no grants)", MIN(V942*'Funding Allocation Parameters'!$E$6, 'Funding Allocation Parameters'!$G$6), IF('Funding Allocation Parameters'!$C$6="Complex Library Subsidy", 0, 0)))))</f>
        <v>575.85800000000017</v>
      </c>
      <c r="Z942" s="179">
        <f>IF('Funding Allocation Parameters'!$C$6="Basic Library Subsidy", 0, IF('Funding Allocation Parameters'!$C$6="Grant funding", 0, IF('Funding Allocation Parameters'!$C$6="Other author funding",  MIN(V942*'Funding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2" s="179">
        <f>IF('Funding Allocation Parameters'!$C$6="Basic Library Subsidy", MIN(W942*'Funding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MIN(W942*VLOOKUP(CONCATENATE($A942, 'Funding Allocation Parameters'!$I$6), 'Library Subsidy Complex'!$C$2:$J$55, 6, FALSE), VLOOKUP(CONCATENATE($A942, 'Funding Allocation Parameters'!$I$6), 'Library Subsidy Complex'!$C$2:$J$55, 8, FALSE)), 0)))))</f>
        <v>0</v>
      </c>
      <c r="AB942" s="179">
        <f>IF('Funding Allocation Parameters'!$C$6="Basic Library Subsidy", 0, IF('Funding Allocation Parameters'!$C$6="Grant funding", 0, IF('Funding Allocation Parameters'!$C$6="Other author funding",  MIN(W942*'Funding Allocation Parameters'!$E$6, 'Funding Allocation Parameters'!$G$6), IF('Funding Allocation Parameters'!$C$6="Any discretionary funds (grants if available, other if no grants)", MIN(W942*'Funding Allocation Parameters'!$E$6, 'Funding Allocation Parameters'!$G$6), IF('Funding Allocation Parameters'!$C$6="Complex Library Subsidy", 0, 0)))))</f>
        <v>575.85800000000017</v>
      </c>
      <c r="AC942" s="177">
        <f t="shared" si="440"/>
        <v>0</v>
      </c>
      <c r="AD942" s="177">
        <f t="shared" si="441"/>
        <v>0</v>
      </c>
      <c r="AE942" s="180">
        <f>IF('Funding Allocation Parameters'!$C$7="Basic Library Subsidy", MIN(AC942*'Funding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MIN(AC942*VLOOKUP(CONCATENATE($A942, 'Funding Allocation Parameters'!$I$7), 'Library Subsidy Complex'!$C$2:$J$55, 2, FALSE), VLOOKUP(CONCATENATE($A942, 'Funding Allocation Parameters'!$I$7), 'Library Subsidy Complex'!$C$2:$J$55, 4, FALSE)), 0)))))</f>
        <v>0</v>
      </c>
      <c r="AF942" s="180">
        <f>IF('Funding Allocation Parameters'!$C$7="Basic Library Subsidy", 0, IF('Funding Allocation Parameters'!$C$7="Grant funding",MIN(AC942*'Funding Allocation Parameters'!$E$7, 'Funding Allocation Parameters'!$G$7), IF('Funding Allocation Parameters'!$C$7="Other author funding", 0, IF('Funding Allocation Parameters'!$C$7="Any discretionary funds (grants if available, other if no grants)", MIN(AC942*'Funding Allocation Parameters'!$E$7, 'Funding Allocation Parameters'!$G$7), IF('Funding Allocation Parameters'!$C$7="Complex Library Subsidy", 0, 0)))))</f>
        <v>0</v>
      </c>
      <c r="AG942" s="180">
        <f>IF('Funding Allocation Parameters'!$C$7="Basic Library Subsidy", 0, IF('Funding Allocation Parameters'!$C$7="Grant funding", 0, IF('Funding Allocation Parameters'!$C$7="Other author funding",  MIN(AC942*'Funding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2" s="180">
        <f>IF('Funding Allocation Parameters'!$C$7="Basic Library Subsidy", MIN(AD942*'Funding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MIN(AD942*VLOOKUP(CONCATENATE($A942, 'Funding Allocation Parameters'!$I$7), 'Library Subsidy Complex'!$C$2:$J$55, 6, FALSE), VLOOKUP(CONCATENATE($A942, 'Funding Allocation Parameters'!$I$7), 'Library Subsidy Complex'!$C$2:$J$55, 8, FALSE)), 0)))))</f>
        <v>0</v>
      </c>
      <c r="AI942" s="180">
        <f>IF('Funding Allocation Parameters'!$C$7="Basic Library Subsidy", 0, IF('Funding Allocation Parameters'!$C$7="Grant funding", 0, IF('Funding Allocation Parameters'!$C$7="Other author funding",  MIN(AD942*'Funding Allocation Parameters'!$E$7, 'Funding Allocation Parameters'!$G$7), IF('Funding Allocation Parameters'!$C$7="Any discretionary funds (grants if available, other if no grants)", MIN(AD942*'Funding Allocation Parameters'!$E$7, 'Funding Allocation Parameters'!$G$7), IF('Funding Allocation Parameters'!$C$7="Complex Library Subsidy", 0, 0)))))</f>
        <v>0</v>
      </c>
      <c r="AJ942" s="177">
        <f t="shared" si="442"/>
        <v>0</v>
      </c>
      <c r="AK942" s="177">
        <f t="shared" si="443"/>
        <v>0</v>
      </c>
      <c r="AL942" s="181">
        <f>IF('Funding Allocation Parameters'!$C$8="Basic Library Subsidy", MIN(AJ942*'Funding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MIN(AJ942*VLOOKUP(CONCATENATE($A942, 'Funding Allocation Parameters'!$I$8), 'Library Subsidy Complex'!$C$2:$J$55, 2, FALSE), VLOOKUP(CONCATENATE($A942, 'Funding Allocation Parameters'!$I$8), 'Library Subsidy Complex'!$C$2:$J$55, 4, FALSE)), 0)))))</f>
        <v>0</v>
      </c>
      <c r="AM942" s="181">
        <f>IF('Funding Allocation Parameters'!$C$8="Basic Library Subsidy", 0, IF('Funding Allocation Parameters'!$C$8="Grant funding",MIN(AJ942*'Funding Allocation Parameters'!$E$8, 'Funding Allocation Parameters'!$G$8), IF('Funding Allocation Parameters'!$C$8="Other author funding", 0, IF('Funding Allocation Parameters'!$C$8="Any discretionary funds (grants if available, other if no grants)", MIN(AJ942*'Funding Allocation Parameters'!$E$8, 'Funding Allocation Parameters'!$G$8), IF('Funding Allocation Parameters'!$C$8="Complex Library Subsidy", 0, 0)))))</f>
        <v>0</v>
      </c>
      <c r="AN942" s="181">
        <f>IF('Funding Allocation Parameters'!$C$8="Basic Library Subsidy", 0, IF('Funding Allocation Parameters'!$C$8="Grant funding", 0, IF('Funding Allocation Parameters'!$C$8="Other author funding",  MIN(AJ942*'Funding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2" s="181">
        <f>IF('Funding Allocation Parameters'!$C$8="Basic Library Subsidy", MIN(AK942*'Funding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MIN(AK942*VLOOKUP(CONCATENATE($A942, 'Funding Allocation Parameters'!$I$8), 'Library Subsidy Complex'!$C$2:$J$55, 6, FALSE), VLOOKUP(CONCATENATE($A942, 'Funding Allocation Parameters'!$I$8), 'Library Subsidy Complex'!$C$2:$J$55, 8, FALSE)), 0)))))</f>
        <v>0</v>
      </c>
      <c r="AP942" s="181">
        <f>IF('Funding Allocation Parameters'!$C$8="Basic Library Subsidy", 0, IF('Funding Allocation Parameters'!$C$8="Grant funding", 0, IF('Funding Allocation Parameters'!$C$8="Other author funding",  MIN(AK942*'Funding Allocation Parameters'!$E$8, 'Funding Allocation Parameters'!$G$8), IF('Funding Allocation Parameters'!$C$8="Any discretionary funds (grants if available, other if no grants)", MIN(AK942*'Funding Allocation Parameters'!$E$8, 'Funding Allocation Parameters'!$G$8), IF('Funding Allocation Parameters'!$C$8="Complex Library Subsidy", 0, 0)))))</f>
        <v>0</v>
      </c>
      <c r="AQ942" s="177">
        <f t="shared" si="444"/>
        <v>0</v>
      </c>
      <c r="AR942" s="177">
        <f t="shared" si="445"/>
        <v>0</v>
      </c>
      <c r="AS942" s="182">
        <f t="shared" si="446"/>
        <v>1189</v>
      </c>
      <c r="AT942" s="182">
        <f t="shared" si="447"/>
        <v>575.85800000000017</v>
      </c>
      <c r="AU942" s="182">
        <f t="shared" si="448"/>
        <v>0</v>
      </c>
      <c r="AV942" s="182">
        <f t="shared" si="449"/>
        <v>1189</v>
      </c>
      <c r="AW942" s="182">
        <f t="shared" si="450"/>
        <v>575.85800000000017</v>
      </c>
      <c r="AX942" s="183">
        <f t="shared" si="451"/>
        <v>0</v>
      </c>
      <c r="AY942" s="183">
        <f t="shared" si="452"/>
        <v>0</v>
      </c>
      <c r="AZ942" s="183">
        <f t="shared" si="453"/>
        <v>0</v>
      </c>
      <c r="BA942" s="183">
        <f t="shared" si="454"/>
        <v>1189</v>
      </c>
      <c r="BB942" s="183">
        <f t="shared" si="455"/>
        <v>575.85800000000017</v>
      </c>
      <c r="BC942" s="184">
        <f t="shared" si="456"/>
        <v>1189</v>
      </c>
      <c r="BD942" s="184">
        <f t="shared" si="457"/>
        <v>0</v>
      </c>
      <c r="BE942" s="184">
        <f t="shared" si="458"/>
        <v>0</v>
      </c>
      <c r="BF942" s="184">
        <f t="shared" si="459"/>
        <v>575.85800000000017</v>
      </c>
      <c r="BG942" s="102">
        <f t="shared" si="460"/>
        <v>0</v>
      </c>
      <c r="BH942" s="102">
        <f t="shared" si="461"/>
        <v>0</v>
      </c>
      <c r="BI942" s="102">
        <f t="shared" si="462"/>
        <v>0</v>
      </c>
      <c r="BJ942" s="102">
        <f t="shared" si="463"/>
        <v>0</v>
      </c>
      <c r="BK942" s="102">
        <f t="shared" si="464"/>
        <v>1</v>
      </c>
      <c r="BL942" s="102">
        <f t="shared" si="465"/>
        <v>0</v>
      </c>
      <c r="BN942" s="102"/>
    </row>
    <row r="943" spans="1:66" x14ac:dyDescent="0.25">
      <c r="A943" s="102" t="s">
        <v>17</v>
      </c>
      <c r="B943" s="102" t="s">
        <v>8</v>
      </c>
      <c r="C943" s="102" t="s">
        <v>8</v>
      </c>
      <c r="D943" s="102" t="s">
        <v>27</v>
      </c>
      <c r="E943" s="102" t="s">
        <v>1032</v>
      </c>
      <c r="F943" s="102" t="s">
        <v>1706</v>
      </c>
      <c r="G943" s="102">
        <v>2.0310000000000001</v>
      </c>
      <c r="H943" s="102">
        <v>1</v>
      </c>
      <c r="I943" s="102">
        <v>1</v>
      </c>
      <c r="J943" s="167">
        <f>IFERROR(H943*VLOOKUP(A943, 'Advanced Parameters'!$B$7:$G$20, 6, FALSE)*VLOOKUP(A943, 'Growth Parameters'!$B$6:$H$19, 6, FALSE), 0)</f>
        <v>1</v>
      </c>
      <c r="K943" s="167">
        <f>IFERROR(IF('Advanced Parameters'!$C$5="n",'Raw Data'!I943*VLOOKUP(A943,'Advanced Parameters'!$B$7:$G$20,6,FALSE),J943*VLOOKUP(A943,'Advanced Parameters'!$B$7:$G$20,2,FALSE))*VLOOKUP(A943, 'Growth Parameters'!$B$6:$H$19, 6, FALSE), 0)</f>
        <v>1</v>
      </c>
      <c r="L943" s="167">
        <f t="shared" si="466"/>
        <v>0</v>
      </c>
      <c r="M943" s="168">
        <f>IFERROR(IF(G943="NA","NA",IF(G943&gt;'APC Parameters'!$K$6+VLOOKUP('Raw Data'!A943, 'APC Parameters'!$H$7:$L$20, 4, FALSE), 'APC Parameters'!$L$6+VLOOKUP('Raw Data'!A943, 'APC Parameters'!$H$7:$L$20, 5, FALSE), G943*('APC Parameters'!$J$6+VLOOKUP('Raw Data'!A943, 'APC Parameters'!$H$7:$L$20, 3, FALSE))+'APC Parameters'!$I$6+VLOOKUP('Raw Data'!A943, 'APC Parameters'!$H$7:$L$20, 2, FALSE))), 0)</f>
        <v>2588.4714000000004</v>
      </c>
      <c r="N943" s="168">
        <f t="shared" si="436"/>
        <v>2588.4714000000004</v>
      </c>
      <c r="O943" s="168">
        <f>IFERROR(IF(M943="NA",VLOOKUP(D943,'Internal Calculations'!$B$10:$C$11,2,FALSE), M943)*VLOOKUP(A943, 'Growth Parameters'!$B$6:$H$19, 7, FALSE), 0)</f>
        <v>2588.4714000000004</v>
      </c>
      <c r="P943" s="177">
        <f t="shared" si="437"/>
        <v>2588.4714000000004</v>
      </c>
      <c r="Q943" s="178">
        <f>IF('Funding Allocation Parameters'!$C$5="Basic Library Subsidy", MIN(O943*('Funding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MIN($O943*(VLOOKUP(CONCATENATE($A943, 'Funding Allocation Parameters'!$I$5), 'Library Subsidy Complex'!$C$2:$J$55, 2, FALSE)), VLOOKUP(CONCATENATE($A943, 'Funding Allocation Parameters'!$I$5), 'Library Subsidy Complex'!$C$2:$J$55, 4, FALSE)), 0)))))</f>
        <v>1189</v>
      </c>
      <c r="R943" s="178">
        <f>IF('Funding Allocation Parameters'!$C$5="Basic Library Subsidy", 0, IF('Funding Allocation Parameters'!$C$5="Grant funding",MIN(O943*('Funding Allocation Parameters'!$E$5), 'Funding Allocation Parameters'!$G$5), IF('Funding Allocation Parameters'!$C$5="Other author funding", 0, IF('Funding Allocation Parameters'!$C$5="Any discretionary funds (grants if available, other if no grants)", MIN(O943*('Funding Allocation Parameters'!$E$5), 'Funding Allocation Parameters'!$G$5), IF('Funding Allocation Parameters'!$C$5="Complex Library Subsidy", 0, 0)))))</f>
        <v>0</v>
      </c>
      <c r="S943" s="178">
        <f>IF('Funding Allocation Parameters'!$C$5="Basic Library Subsidy", 0, IF('Funding Allocation Parameters'!$C$5="Grant funding", 0, IF('Funding Allocation Parameters'!$C$5="Other author funding",  MIN(O943*('Funding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3" s="178">
        <f>IF('Funding Allocation Parameters'!$C$5="Basic Library Subsidy", MIN(O943*('Funding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MIN($O943*(VLOOKUP(CONCATENATE($A943, 'Funding Allocation Parameters'!$I$5), 'Library Subsidy Complex'!$C$2:$J$55, 6, FALSE)), VLOOKUP(CONCATENATE($A943, 'Funding Allocation Parameters'!$I$5), 'Library Subsidy Complex'!$C$2:$J$55, 8, FALSE)), 0)))))</f>
        <v>1189</v>
      </c>
      <c r="U943" s="178">
        <f>IF('Funding Allocation Parameters'!$C$5="Basic Library Subsidy", 0, IF('Funding Allocation Parameters'!$C$5="Grant funding", 0, IF('Funding Allocation Parameters'!$C$5="Other author funding",  MIN(O943*('Funding Allocation Parameters'!$E$5), 'Funding Allocation Parameters'!$G$5), IF('Funding Allocation Parameters'!$C$5="Any discretionary funds (grants if available, other if no grants)", MIN(O943*('Funding Allocation Parameters'!$E$5), 'Funding Allocation Parameters'!$G$5), IF('Funding Allocation Parameters'!$C$5="Complex Library Subsidy", 0, 0)))))</f>
        <v>0</v>
      </c>
      <c r="V943" s="177">
        <f t="shared" si="438"/>
        <v>1399.4714000000004</v>
      </c>
      <c r="W943" s="177">
        <f t="shared" si="439"/>
        <v>1399.4714000000004</v>
      </c>
      <c r="X943" s="179">
        <f>IF('Funding Allocation Parameters'!$C$6="Basic Library Subsidy", MIN(V943*'Funding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MIN(V943*VLOOKUP(CONCATENATE($A943, 'Funding Allocation Parameters'!$I$6), 'Library Subsidy Complex'!$C$2:$J$55, 2, FALSE), VLOOKUP(CONCATENATE($A943, 'Funding Allocation Parameters'!$I$6), 'Library Subsidy Complex'!$C$2:$J$55, 4, FALSE)), 0)))))</f>
        <v>0</v>
      </c>
      <c r="Y943" s="179">
        <f>IF('Funding Allocation Parameters'!$C$6="Basic Library Subsidy", 0, IF('Funding Allocation Parameters'!$C$6="Grant funding",MIN(V943*'Funding Allocation Parameters'!$E$6, 'Funding Allocation Parameters'!$G$6), IF('Funding Allocation Parameters'!$C$6="Other author funding", 0, IF('Funding Allocation Parameters'!$C$6="Any discretionary funds (grants if available, other if no grants)", MIN(V943*'Funding Allocation Parameters'!$E$6, 'Funding Allocation Parameters'!$G$6), IF('Funding Allocation Parameters'!$C$6="Complex Library Subsidy", 0, 0)))))</f>
        <v>1399.4714000000004</v>
      </c>
      <c r="Z943" s="179">
        <f>IF('Funding Allocation Parameters'!$C$6="Basic Library Subsidy", 0, IF('Funding Allocation Parameters'!$C$6="Grant funding", 0, IF('Funding Allocation Parameters'!$C$6="Other author funding",  MIN(V943*'Funding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3" s="179">
        <f>IF('Funding Allocation Parameters'!$C$6="Basic Library Subsidy", MIN(W943*'Funding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MIN(W943*VLOOKUP(CONCATENATE($A943, 'Funding Allocation Parameters'!$I$6), 'Library Subsidy Complex'!$C$2:$J$55, 6, FALSE), VLOOKUP(CONCATENATE($A943, 'Funding Allocation Parameters'!$I$6), 'Library Subsidy Complex'!$C$2:$J$55, 8, FALSE)), 0)))))</f>
        <v>0</v>
      </c>
      <c r="AB943" s="179">
        <f>IF('Funding Allocation Parameters'!$C$6="Basic Library Subsidy", 0, IF('Funding Allocation Parameters'!$C$6="Grant funding", 0, IF('Funding Allocation Parameters'!$C$6="Other author funding",  MIN(W943*'Funding Allocation Parameters'!$E$6, 'Funding Allocation Parameters'!$G$6), IF('Funding Allocation Parameters'!$C$6="Any discretionary funds (grants if available, other if no grants)", MIN(W943*'Funding Allocation Parameters'!$E$6, 'Funding Allocation Parameters'!$G$6), IF('Funding Allocation Parameters'!$C$6="Complex Library Subsidy", 0, 0)))))</f>
        <v>1399.4714000000004</v>
      </c>
      <c r="AC943" s="177">
        <f t="shared" si="440"/>
        <v>0</v>
      </c>
      <c r="AD943" s="177">
        <f t="shared" si="441"/>
        <v>0</v>
      </c>
      <c r="AE943" s="180">
        <f>IF('Funding Allocation Parameters'!$C$7="Basic Library Subsidy", MIN(AC943*'Funding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MIN(AC943*VLOOKUP(CONCATENATE($A943, 'Funding Allocation Parameters'!$I$7), 'Library Subsidy Complex'!$C$2:$J$55, 2, FALSE), VLOOKUP(CONCATENATE($A943, 'Funding Allocation Parameters'!$I$7), 'Library Subsidy Complex'!$C$2:$J$55, 4, FALSE)), 0)))))</f>
        <v>0</v>
      </c>
      <c r="AF943" s="180">
        <f>IF('Funding Allocation Parameters'!$C$7="Basic Library Subsidy", 0, IF('Funding Allocation Parameters'!$C$7="Grant funding",MIN(AC943*'Funding Allocation Parameters'!$E$7, 'Funding Allocation Parameters'!$G$7), IF('Funding Allocation Parameters'!$C$7="Other author funding", 0, IF('Funding Allocation Parameters'!$C$7="Any discretionary funds (grants if available, other if no grants)", MIN(AC943*'Funding Allocation Parameters'!$E$7, 'Funding Allocation Parameters'!$G$7), IF('Funding Allocation Parameters'!$C$7="Complex Library Subsidy", 0, 0)))))</f>
        <v>0</v>
      </c>
      <c r="AG943" s="180">
        <f>IF('Funding Allocation Parameters'!$C$7="Basic Library Subsidy", 0, IF('Funding Allocation Parameters'!$C$7="Grant funding", 0, IF('Funding Allocation Parameters'!$C$7="Other author funding",  MIN(AC943*'Funding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3" s="180">
        <f>IF('Funding Allocation Parameters'!$C$7="Basic Library Subsidy", MIN(AD943*'Funding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MIN(AD943*VLOOKUP(CONCATENATE($A943, 'Funding Allocation Parameters'!$I$7), 'Library Subsidy Complex'!$C$2:$J$55, 6, FALSE), VLOOKUP(CONCATENATE($A943, 'Funding Allocation Parameters'!$I$7), 'Library Subsidy Complex'!$C$2:$J$55, 8, FALSE)), 0)))))</f>
        <v>0</v>
      </c>
      <c r="AI943" s="180">
        <f>IF('Funding Allocation Parameters'!$C$7="Basic Library Subsidy", 0, IF('Funding Allocation Parameters'!$C$7="Grant funding", 0, IF('Funding Allocation Parameters'!$C$7="Other author funding",  MIN(AD943*'Funding Allocation Parameters'!$E$7, 'Funding Allocation Parameters'!$G$7), IF('Funding Allocation Parameters'!$C$7="Any discretionary funds (grants if available, other if no grants)", MIN(AD943*'Funding Allocation Parameters'!$E$7, 'Funding Allocation Parameters'!$G$7), IF('Funding Allocation Parameters'!$C$7="Complex Library Subsidy", 0, 0)))))</f>
        <v>0</v>
      </c>
      <c r="AJ943" s="177">
        <f t="shared" si="442"/>
        <v>0</v>
      </c>
      <c r="AK943" s="177">
        <f t="shared" si="443"/>
        <v>0</v>
      </c>
      <c r="AL943" s="181">
        <f>IF('Funding Allocation Parameters'!$C$8="Basic Library Subsidy", MIN(AJ943*'Funding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MIN(AJ943*VLOOKUP(CONCATENATE($A943, 'Funding Allocation Parameters'!$I$8), 'Library Subsidy Complex'!$C$2:$J$55, 2, FALSE), VLOOKUP(CONCATENATE($A943, 'Funding Allocation Parameters'!$I$8), 'Library Subsidy Complex'!$C$2:$J$55, 4, FALSE)), 0)))))</f>
        <v>0</v>
      </c>
      <c r="AM943" s="181">
        <f>IF('Funding Allocation Parameters'!$C$8="Basic Library Subsidy", 0, IF('Funding Allocation Parameters'!$C$8="Grant funding",MIN(AJ943*'Funding Allocation Parameters'!$E$8, 'Funding Allocation Parameters'!$G$8), IF('Funding Allocation Parameters'!$C$8="Other author funding", 0, IF('Funding Allocation Parameters'!$C$8="Any discretionary funds (grants if available, other if no grants)", MIN(AJ943*'Funding Allocation Parameters'!$E$8, 'Funding Allocation Parameters'!$G$8), IF('Funding Allocation Parameters'!$C$8="Complex Library Subsidy", 0, 0)))))</f>
        <v>0</v>
      </c>
      <c r="AN943" s="181">
        <f>IF('Funding Allocation Parameters'!$C$8="Basic Library Subsidy", 0, IF('Funding Allocation Parameters'!$C$8="Grant funding", 0, IF('Funding Allocation Parameters'!$C$8="Other author funding",  MIN(AJ943*'Funding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3" s="181">
        <f>IF('Funding Allocation Parameters'!$C$8="Basic Library Subsidy", MIN(AK943*'Funding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MIN(AK943*VLOOKUP(CONCATENATE($A943, 'Funding Allocation Parameters'!$I$8), 'Library Subsidy Complex'!$C$2:$J$55, 6, FALSE), VLOOKUP(CONCATENATE($A943, 'Funding Allocation Parameters'!$I$8), 'Library Subsidy Complex'!$C$2:$J$55, 8, FALSE)), 0)))))</f>
        <v>0</v>
      </c>
      <c r="AP943" s="181">
        <f>IF('Funding Allocation Parameters'!$C$8="Basic Library Subsidy", 0, IF('Funding Allocation Parameters'!$C$8="Grant funding", 0, IF('Funding Allocation Parameters'!$C$8="Other author funding",  MIN(AK943*'Funding Allocation Parameters'!$E$8, 'Funding Allocation Parameters'!$G$8), IF('Funding Allocation Parameters'!$C$8="Any discretionary funds (grants if available, other if no grants)", MIN(AK943*'Funding Allocation Parameters'!$E$8, 'Funding Allocation Parameters'!$G$8), IF('Funding Allocation Parameters'!$C$8="Complex Library Subsidy", 0, 0)))))</f>
        <v>0</v>
      </c>
      <c r="AQ943" s="177">
        <f t="shared" si="444"/>
        <v>0</v>
      </c>
      <c r="AR943" s="177">
        <f t="shared" si="445"/>
        <v>0</v>
      </c>
      <c r="AS943" s="182">
        <f t="shared" si="446"/>
        <v>1189</v>
      </c>
      <c r="AT943" s="182">
        <f t="shared" si="447"/>
        <v>1399.4714000000004</v>
      </c>
      <c r="AU943" s="182">
        <f t="shared" si="448"/>
        <v>0</v>
      </c>
      <c r="AV943" s="182">
        <f t="shared" si="449"/>
        <v>1189</v>
      </c>
      <c r="AW943" s="182">
        <f t="shared" si="450"/>
        <v>1399.4714000000004</v>
      </c>
      <c r="AX943" s="183">
        <f t="shared" si="451"/>
        <v>1189</v>
      </c>
      <c r="AY943" s="183">
        <f t="shared" si="452"/>
        <v>1399.4714000000004</v>
      </c>
      <c r="AZ943" s="183">
        <f t="shared" si="453"/>
        <v>0</v>
      </c>
      <c r="BA943" s="183">
        <f t="shared" si="454"/>
        <v>0</v>
      </c>
      <c r="BB943" s="183">
        <f t="shared" si="455"/>
        <v>0</v>
      </c>
      <c r="BC943" s="184">
        <f t="shared" si="456"/>
        <v>1189</v>
      </c>
      <c r="BD943" s="184">
        <f t="shared" si="457"/>
        <v>0</v>
      </c>
      <c r="BE943" s="184">
        <f t="shared" si="458"/>
        <v>1399.4714000000004</v>
      </c>
      <c r="BF943" s="184">
        <f t="shared" si="459"/>
        <v>0</v>
      </c>
      <c r="BG943" s="102">
        <f t="shared" si="460"/>
        <v>0</v>
      </c>
      <c r="BH943" s="102">
        <f t="shared" si="461"/>
        <v>0</v>
      </c>
      <c r="BI943" s="102">
        <f t="shared" si="462"/>
        <v>0</v>
      </c>
      <c r="BJ943" s="102">
        <f t="shared" si="463"/>
        <v>1</v>
      </c>
      <c r="BK943" s="102">
        <f t="shared" si="464"/>
        <v>0</v>
      </c>
      <c r="BL943" s="102">
        <f t="shared" si="465"/>
        <v>0</v>
      </c>
      <c r="BN943" s="102"/>
    </row>
    <row r="944" spans="1:66" x14ac:dyDescent="0.25">
      <c r="A944" s="102" t="s">
        <v>17</v>
      </c>
      <c r="B944" s="102" t="s">
        <v>8</v>
      </c>
      <c r="C944" s="102" t="s">
        <v>8</v>
      </c>
      <c r="D944" s="102" t="s">
        <v>27</v>
      </c>
      <c r="E944" s="102" t="s">
        <v>1707</v>
      </c>
      <c r="F944" s="102" t="s">
        <v>1708</v>
      </c>
      <c r="G944" s="102">
        <v>0.53500000000000003</v>
      </c>
      <c r="H944" s="102">
        <v>1</v>
      </c>
      <c r="I944" s="102">
        <v>0</v>
      </c>
      <c r="J944" s="167">
        <f>IFERROR(H944*VLOOKUP(A944, 'Advanced Parameters'!$B$7:$G$20, 6, FALSE)*VLOOKUP(A944, 'Growth Parameters'!$B$6:$H$19, 6, FALSE), 0)</f>
        <v>1</v>
      </c>
      <c r="K944" s="167">
        <f>IFERROR(IF('Advanced Parameters'!$C$5="n",'Raw Data'!I944*VLOOKUP(A944,'Advanced Parameters'!$B$7:$G$20,6,FALSE),J944*VLOOKUP(A944,'Advanced Parameters'!$B$7:$G$20,2,FALSE))*VLOOKUP(A944, 'Growth Parameters'!$B$6:$H$19, 6, FALSE), 0)</f>
        <v>0</v>
      </c>
      <c r="L944" s="167">
        <f t="shared" si="466"/>
        <v>1</v>
      </c>
      <c r="M944" s="168">
        <f>IFERROR(IF(G944="NA","NA",IF(G944&gt;'APC Parameters'!$K$6+VLOOKUP('Raw Data'!A944, 'APC Parameters'!$H$7:$L$20, 4, FALSE), 'APC Parameters'!$L$6+VLOOKUP('Raw Data'!A944, 'APC Parameters'!$H$7:$L$20, 5, FALSE), G944*('APC Parameters'!$J$6+VLOOKUP('Raw Data'!A944, 'APC Parameters'!$H$7:$L$20, 3, FALSE))+'APC Parameters'!$I$6+VLOOKUP('Raw Data'!A944, 'APC Parameters'!$H$7:$L$20, 2, FALSE))), 0)</f>
        <v>1527.2090000000001</v>
      </c>
      <c r="N944" s="168">
        <f t="shared" si="436"/>
        <v>1527.2090000000001</v>
      </c>
      <c r="O944" s="168">
        <f>IFERROR(IF(M944="NA",VLOOKUP(D944,'Internal Calculations'!$B$10:$C$11,2,FALSE), M944)*VLOOKUP(A944, 'Growth Parameters'!$B$6:$H$19, 7, FALSE), 0)</f>
        <v>1527.2090000000001</v>
      </c>
      <c r="P944" s="177">
        <f t="shared" si="437"/>
        <v>1527.2090000000001</v>
      </c>
      <c r="Q944" s="178">
        <f>IF('Funding Allocation Parameters'!$C$5="Basic Library Subsidy", MIN(O944*('Funding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MIN($O944*(VLOOKUP(CONCATENATE($A944, 'Funding Allocation Parameters'!$I$5), 'Library Subsidy Complex'!$C$2:$J$55, 2, FALSE)), VLOOKUP(CONCATENATE($A944, 'Funding Allocation Parameters'!$I$5), 'Library Subsidy Complex'!$C$2:$J$55, 4, FALSE)), 0)))))</f>
        <v>1189</v>
      </c>
      <c r="R944" s="178">
        <f>IF('Funding Allocation Parameters'!$C$5="Basic Library Subsidy", 0, IF('Funding Allocation Parameters'!$C$5="Grant funding",MIN(O944*('Funding Allocation Parameters'!$E$5), 'Funding Allocation Parameters'!$G$5), IF('Funding Allocation Parameters'!$C$5="Other author funding", 0, IF('Funding Allocation Parameters'!$C$5="Any discretionary funds (grants if available, other if no grants)", MIN(O944*('Funding Allocation Parameters'!$E$5), 'Funding Allocation Parameters'!$G$5), IF('Funding Allocation Parameters'!$C$5="Complex Library Subsidy", 0, 0)))))</f>
        <v>0</v>
      </c>
      <c r="S944" s="178">
        <f>IF('Funding Allocation Parameters'!$C$5="Basic Library Subsidy", 0, IF('Funding Allocation Parameters'!$C$5="Grant funding", 0, IF('Funding Allocation Parameters'!$C$5="Other author funding",  MIN(O944*('Funding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4" s="178">
        <f>IF('Funding Allocation Parameters'!$C$5="Basic Library Subsidy", MIN(O944*('Funding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MIN($O944*(VLOOKUP(CONCATENATE($A944, 'Funding Allocation Parameters'!$I$5), 'Library Subsidy Complex'!$C$2:$J$55, 6, FALSE)), VLOOKUP(CONCATENATE($A944, 'Funding Allocation Parameters'!$I$5), 'Library Subsidy Complex'!$C$2:$J$55, 8, FALSE)), 0)))))</f>
        <v>1189</v>
      </c>
      <c r="U944" s="178">
        <f>IF('Funding Allocation Parameters'!$C$5="Basic Library Subsidy", 0, IF('Funding Allocation Parameters'!$C$5="Grant funding", 0, IF('Funding Allocation Parameters'!$C$5="Other author funding",  MIN(O944*('Funding Allocation Parameters'!$E$5), 'Funding Allocation Parameters'!$G$5), IF('Funding Allocation Parameters'!$C$5="Any discretionary funds (grants if available, other if no grants)", MIN(O944*('Funding Allocation Parameters'!$E$5), 'Funding Allocation Parameters'!$G$5), IF('Funding Allocation Parameters'!$C$5="Complex Library Subsidy", 0, 0)))))</f>
        <v>0</v>
      </c>
      <c r="V944" s="177">
        <f t="shared" si="438"/>
        <v>338.20900000000006</v>
      </c>
      <c r="W944" s="177">
        <f t="shared" si="439"/>
        <v>338.20900000000006</v>
      </c>
      <c r="X944" s="179">
        <f>IF('Funding Allocation Parameters'!$C$6="Basic Library Subsidy", MIN(V944*'Funding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MIN(V944*VLOOKUP(CONCATENATE($A944, 'Funding Allocation Parameters'!$I$6), 'Library Subsidy Complex'!$C$2:$J$55, 2, FALSE), VLOOKUP(CONCATENATE($A944, 'Funding Allocation Parameters'!$I$6), 'Library Subsidy Complex'!$C$2:$J$55, 4, FALSE)), 0)))))</f>
        <v>0</v>
      </c>
      <c r="Y944" s="179">
        <f>IF('Funding Allocation Parameters'!$C$6="Basic Library Subsidy", 0, IF('Funding Allocation Parameters'!$C$6="Grant funding",MIN(V944*'Funding Allocation Parameters'!$E$6, 'Funding Allocation Parameters'!$G$6), IF('Funding Allocation Parameters'!$C$6="Other author funding", 0, IF('Funding Allocation Parameters'!$C$6="Any discretionary funds (grants if available, other if no grants)", MIN(V944*'Funding Allocation Parameters'!$E$6, 'Funding Allocation Parameters'!$G$6), IF('Funding Allocation Parameters'!$C$6="Complex Library Subsidy", 0, 0)))))</f>
        <v>338.20900000000006</v>
      </c>
      <c r="Z944" s="179">
        <f>IF('Funding Allocation Parameters'!$C$6="Basic Library Subsidy", 0, IF('Funding Allocation Parameters'!$C$6="Grant funding", 0, IF('Funding Allocation Parameters'!$C$6="Other author funding",  MIN(V944*'Funding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4" s="179">
        <f>IF('Funding Allocation Parameters'!$C$6="Basic Library Subsidy", MIN(W944*'Funding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MIN(W944*VLOOKUP(CONCATENATE($A944, 'Funding Allocation Parameters'!$I$6), 'Library Subsidy Complex'!$C$2:$J$55, 6, FALSE), VLOOKUP(CONCATENATE($A944, 'Funding Allocation Parameters'!$I$6), 'Library Subsidy Complex'!$C$2:$J$55, 8, FALSE)), 0)))))</f>
        <v>0</v>
      </c>
      <c r="AB944" s="179">
        <f>IF('Funding Allocation Parameters'!$C$6="Basic Library Subsidy", 0, IF('Funding Allocation Parameters'!$C$6="Grant funding", 0, IF('Funding Allocation Parameters'!$C$6="Other author funding",  MIN(W944*'Funding Allocation Parameters'!$E$6, 'Funding Allocation Parameters'!$G$6), IF('Funding Allocation Parameters'!$C$6="Any discretionary funds (grants if available, other if no grants)", MIN(W944*'Funding Allocation Parameters'!$E$6, 'Funding Allocation Parameters'!$G$6), IF('Funding Allocation Parameters'!$C$6="Complex Library Subsidy", 0, 0)))))</f>
        <v>338.20900000000006</v>
      </c>
      <c r="AC944" s="177">
        <f t="shared" si="440"/>
        <v>0</v>
      </c>
      <c r="AD944" s="177">
        <f t="shared" si="441"/>
        <v>0</v>
      </c>
      <c r="AE944" s="180">
        <f>IF('Funding Allocation Parameters'!$C$7="Basic Library Subsidy", MIN(AC944*'Funding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MIN(AC944*VLOOKUP(CONCATENATE($A944, 'Funding Allocation Parameters'!$I$7), 'Library Subsidy Complex'!$C$2:$J$55, 2, FALSE), VLOOKUP(CONCATENATE($A944, 'Funding Allocation Parameters'!$I$7), 'Library Subsidy Complex'!$C$2:$J$55, 4, FALSE)), 0)))))</f>
        <v>0</v>
      </c>
      <c r="AF944" s="180">
        <f>IF('Funding Allocation Parameters'!$C$7="Basic Library Subsidy", 0, IF('Funding Allocation Parameters'!$C$7="Grant funding",MIN(AC944*'Funding Allocation Parameters'!$E$7, 'Funding Allocation Parameters'!$G$7), IF('Funding Allocation Parameters'!$C$7="Other author funding", 0, IF('Funding Allocation Parameters'!$C$7="Any discretionary funds (grants if available, other if no grants)", MIN(AC944*'Funding Allocation Parameters'!$E$7, 'Funding Allocation Parameters'!$G$7), IF('Funding Allocation Parameters'!$C$7="Complex Library Subsidy", 0, 0)))))</f>
        <v>0</v>
      </c>
      <c r="AG944" s="180">
        <f>IF('Funding Allocation Parameters'!$C$7="Basic Library Subsidy", 0, IF('Funding Allocation Parameters'!$C$7="Grant funding", 0, IF('Funding Allocation Parameters'!$C$7="Other author funding",  MIN(AC944*'Funding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4" s="180">
        <f>IF('Funding Allocation Parameters'!$C$7="Basic Library Subsidy", MIN(AD944*'Funding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MIN(AD944*VLOOKUP(CONCATENATE($A944, 'Funding Allocation Parameters'!$I$7), 'Library Subsidy Complex'!$C$2:$J$55, 6, FALSE), VLOOKUP(CONCATENATE($A944, 'Funding Allocation Parameters'!$I$7), 'Library Subsidy Complex'!$C$2:$J$55, 8, FALSE)), 0)))))</f>
        <v>0</v>
      </c>
      <c r="AI944" s="180">
        <f>IF('Funding Allocation Parameters'!$C$7="Basic Library Subsidy", 0, IF('Funding Allocation Parameters'!$C$7="Grant funding", 0, IF('Funding Allocation Parameters'!$C$7="Other author funding",  MIN(AD944*'Funding Allocation Parameters'!$E$7, 'Funding Allocation Parameters'!$G$7), IF('Funding Allocation Parameters'!$C$7="Any discretionary funds (grants if available, other if no grants)", MIN(AD944*'Funding Allocation Parameters'!$E$7, 'Funding Allocation Parameters'!$G$7), IF('Funding Allocation Parameters'!$C$7="Complex Library Subsidy", 0, 0)))))</f>
        <v>0</v>
      </c>
      <c r="AJ944" s="177">
        <f t="shared" si="442"/>
        <v>0</v>
      </c>
      <c r="AK944" s="177">
        <f t="shared" si="443"/>
        <v>0</v>
      </c>
      <c r="AL944" s="181">
        <f>IF('Funding Allocation Parameters'!$C$8="Basic Library Subsidy", MIN(AJ944*'Funding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MIN(AJ944*VLOOKUP(CONCATENATE($A944, 'Funding Allocation Parameters'!$I$8), 'Library Subsidy Complex'!$C$2:$J$55, 2, FALSE), VLOOKUP(CONCATENATE($A944, 'Funding Allocation Parameters'!$I$8), 'Library Subsidy Complex'!$C$2:$J$55, 4, FALSE)), 0)))))</f>
        <v>0</v>
      </c>
      <c r="AM944" s="181">
        <f>IF('Funding Allocation Parameters'!$C$8="Basic Library Subsidy", 0, IF('Funding Allocation Parameters'!$C$8="Grant funding",MIN(AJ944*'Funding Allocation Parameters'!$E$8, 'Funding Allocation Parameters'!$G$8), IF('Funding Allocation Parameters'!$C$8="Other author funding", 0, IF('Funding Allocation Parameters'!$C$8="Any discretionary funds (grants if available, other if no grants)", MIN(AJ944*'Funding Allocation Parameters'!$E$8, 'Funding Allocation Parameters'!$G$8), IF('Funding Allocation Parameters'!$C$8="Complex Library Subsidy", 0, 0)))))</f>
        <v>0</v>
      </c>
      <c r="AN944" s="181">
        <f>IF('Funding Allocation Parameters'!$C$8="Basic Library Subsidy", 0, IF('Funding Allocation Parameters'!$C$8="Grant funding", 0, IF('Funding Allocation Parameters'!$C$8="Other author funding",  MIN(AJ944*'Funding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4" s="181">
        <f>IF('Funding Allocation Parameters'!$C$8="Basic Library Subsidy", MIN(AK944*'Funding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MIN(AK944*VLOOKUP(CONCATENATE($A944, 'Funding Allocation Parameters'!$I$8), 'Library Subsidy Complex'!$C$2:$J$55, 6, FALSE), VLOOKUP(CONCATENATE($A944, 'Funding Allocation Parameters'!$I$8), 'Library Subsidy Complex'!$C$2:$J$55, 8, FALSE)), 0)))))</f>
        <v>0</v>
      </c>
      <c r="AP944" s="181">
        <f>IF('Funding Allocation Parameters'!$C$8="Basic Library Subsidy", 0, IF('Funding Allocation Parameters'!$C$8="Grant funding", 0, IF('Funding Allocation Parameters'!$C$8="Other author funding",  MIN(AK944*'Funding Allocation Parameters'!$E$8, 'Funding Allocation Parameters'!$G$8), IF('Funding Allocation Parameters'!$C$8="Any discretionary funds (grants if available, other if no grants)", MIN(AK944*'Funding Allocation Parameters'!$E$8, 'Funding Allocation Parameters'!$G$8), IF('Funding Allocation Parameters'!$C$8="Complex Library Subsidy", 0, 0)))))</f>
        <v>0</v>
      </c>
      <c r="AQ944" s="177">
        <f t="shared" si="444"/>
        <v>0</v>
      </c>
      <c r="AR944" s="177">
        <f t="shared" si="445"/>
        <v>0</v>
      </c>
      <c r="AS944" s="182">
        <f t="shared" si="446"/>
        <v>1189</v>
      </c>
      <c r="AT944" s="182">
        <f t="shared" si="447"/>
        <v>338.20900000000006</v>
      </c>
      <c r="AU944" s="182">
        <f t="shared" si="448"/>
        <v>0</v>
      </c>
      <c r="AV944" s="182">
        <f t="shared" si="449"/>
        <v>1189</v>
      </c>
      <c r="AW944" s="182">
        <f t="shared" si="450"/>
        <v>338.20900000000006</v>
      </c>
      <c r="AX944" s="183">
        <f t="shared" si="451"/>
        <v>0</v>
      </c>
      <c r="AY944" s="183">
        <f t="shared" si="452"/>
        <v>0</v>
      </c>
      <c r="AZ944" s="183">
        <f t="shared" si="453"/>
        <v>0</v>
      </c>
      <c r="BA944" s="183">
        <f t="shared" si="454"/>
        <v>1189</v>
      </c>
      <c r="BB944" s="183">
        <f t="shared" si="455"/>
        <v>338.20900000000006</v>
      </c>
      <c r="BC944" s="184">
        <f t="shared" si="456"/>
        <v>1189</v>
      </c>
      <c r="BD944" s="184">
        <f t="shared" si="457"/>
        <v>0</v>
      </c>
      <c r="BE944" s="184">
        <f t="shared" si="458"/>
        <v>0</v>
      </c>
      <c r="BF944" s="184">
        <f t="shared" si="459"/>
        <v>338.20900000000006</v>
      </c>
      <c r="BG944" s="102">
        <f t="shared" si="460"/>
        <v>0</v>
      </c>
      <c r="BH944" s="102">
        <f t="shared" si="461"/>
        <v>0</v>
      </c>
      <c r="BI944" s="102">
        <f t="shared" si="462"/>
        <v>0</v>
      </c>
      <c r="BJ944" s="102">
        <f t="shared" si="463"/>
        <v>0</v>
      </c>
      <c r="BK944" s="102">
        <f t="shared" si="464"/>
        <v>1</v>
      </c>
      <c r="BL944" s="102">
        <f t="shared" si="465"/>
        <v>0</v>
      </c>
      <c r="BN944" s="102"/>
    </row>
    <row r="945" spans="1:66" x14ac:dyDescent="0.25">
      <c r="A945" s="102" t="s">
        <v>13</v>
      </c>
      <c r="B945" s="102" t="s">
        <v>8</v>
      </c>
      <c r="C945" s="102" t="s">
        <v>8</v>
      </c>
      <c r="D945" s="102" t="s">
        <v>27</v>
      </c>
      <c r="E945" s="102" t="s">
        <v>712</v>
      </c>
      <c r="F945" s="102" t="s">
        <v>1709</v>
      </c>
      <c r="G945" s="102">
        <v>3.2629999999999999</v>
      </c>
      <c r="H945" s="102">
        <v>1</v>
      </c>
      <c r="I945" s="102">
        <v>1</v>
      </c>
      <c r="J945" s="167">
        <f>IFERROR(H945*VLOOKUP(A945, 'Advanced Parameters'!$B$7:$G$20, 6, FALSE)*VLOOKUP(A945, 'Growth Parameters'!$B$6:$H$19, 6, FALSE), 0)</f>
        <v>1</v>
      </c>
      <c r="K945" s="167">
        <f>IFERROR(IF('Advanced Parameters'!$C$5="n",'Raw Data'!I945*VLOOKUP(A945,'Advanced Parameters'!$B$7:$G$20,6,FALSE),J945*VLOOKUP(A945,'Advanced Parameters'!$B$7:$G$20,2,FALSE))*VLOOKUP(A945, 'Growth Parameters'!$B$6:$H$19, 6, FALSE), 0)</f>
        <v>1</v>
      </c>
      <c r="L945" s="167">
        <f t="shared" si="466"/>
        <v>0</v>
      </c>
      <c r="M945" s="168">
        <f>IFERROR(IF(G945="NA","NA",IF(G945&gt;'APC Parameters'!$K$6+VLOOKUP('Raw Data'!A945, 'APC Parameters'!$H$7:$L$20, 4, FALSE), 'APC Parameters'!$L$6+VLOOKUP('Raw Data'!A945, 'APC Parameters'!$H$7:$L$20, 5, FALSE), G945*('APC Parameters'!$J$6+VLOOKUP('Raw Data'!A945, 'APC Parameters'!$H$7:$L$20, 3, FALSE))+'APC Parameters'!$I$6+VLOOKUP('Raw Data'!A945, 'APC Parameters'!$H$7:$L$20, 2, FALSE))), 0)</f>
        <v>5000</v>
      </c>
      <c r="N945" s="168">
        <f t="shared" si="436"/>
        <v>5000</v>
      </c>
      <c r="O945" s="168">
        <f>IFERROR(IF(M945="NA",VLOOKUP(D945,'Internal Calculations'!$B$10:$C$11,2,FALSE), M945)*VLOOKUP(A945, 'Growth Parameters'!$B$6:$H$19, 7, FALSE), 0)</f>
        <v>5000</v>
      </c>
      <c r="P945" s="177">
        <f t="shared" si="437"/>
        <v>5000</v>
      </c>
      <c r="Q945" s="178">
        <f>IF('Funding Allocation Parameters'!$C$5="Basic Library Subsidy", MIN(O945*('Funding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MIN($O945*(VLOOKUP(CONCATENATE($A945, 'Funding Allocation Parameters'!$I$5), 'Library Subsidy Complex'!$C$2:$J$55, 2, FALSE)), VLOOKUP(CONCATENATE($A945, 'Funding Allocation Parameters'!$I$5), 'Library Subsidy Complex'!$C$2:$J$55, 4, FALSE)), 0)))))</f>
        <v>1189</v>
      </c>
      <c r="R945" s="178">
        <f>IF('Funding Allocation Parameters'!$C$5="Basic Library Subsidy", 0, IF('Funding Allocation Parameters'!$C$5="Grant funding",MIN(O945*('Funding Allocation Parameters'!$E$5), 'Funding Allocation Parameters'!$G$5), IF('Funding Allocation Parameters'!$C$5="Other author funding", 0, IF('Funding Allocation Parameters'!$C$5="Any discretionary funds (grants if available, other if no grants)", MIN(O945*('Funding Allocation Parameters'!$E$5), 'Funding Allocation Parameters'!$G$5), IF('Funding Allocation Parameters'!$C$5="Complex Library Subsidy", 0, 0)))))</f>
        <v>0</v>
      </c>
      <c r="S945" s="178">
        <f>IF('Funding Allocation Parameters'!$C$5="Basic Library Subsidy", 0, IF('Funding Allocation Parameters'!$C$5="Grant funding", 0, IF('Funding Allocation Parameters'!$C$5="Other author funding",  MIN(O945*('Funding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5" s="178">
        <f>IF('Funding Allocation Parameters'!$C$5="Basic Library Subsidy", MIN(O945*('Funding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MIN($O945*(VLOOKUP(CONCATENATE($A945, 'Funding Allocation Parameters'!$I$5), 'Library Subsidy Complex'!$C$2:$J$55, 6, FALSE)), VLOOKUP(CONCATENATE($A945, 'Funding Allocation Parameters'!$I$5), 'Library Subsidy Complex'!$C$2:$J$55, 8, FALSE)), 0)))))</f>
        <v>1189</v>
      </c>
      <c r="U945" s="178">
        <f>IF('Funding Allocation Parameters'!$C$5="Basic Library Subsidy", 0, IF('Funding Allocation Parameters'!$C$5="Grant funding", 0, IF('Funding Allocation Parameters'!$C$5="Other author funding",  MIN(O945*('Funding Allocation Parameters'!$E$5), 'Funding Allocation Parameters'!$G$5), IF('Funding Allocation Parameters'!$C$5="Any discretionary funds (grants if available, other if no grants)", MIN(O945*('Funding Allocation Parameters'!$E$5), 'Funding Allocation Parameters'!$G$5), IF('Funding Allocation Parameters'!$C$5="Complex Library Subsidy", 0, 0)))))</f>
        <v>0</v>
      </c>
      <c r="V945" s="177">
        <f t="shared" si="438"/>
        <v>3811</v>
      </c>
      <c r="W945" s="177">
        <f t="shared" si="439"/>
        <v>3811</v>
      </c>
      <c r="X945" s="179">
        <f>IF('Funding Allocation Parameters'!$C$6="Basic Library Subsidy", MIN(V945*'Funding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MIN(V945*VLOOKUP(CONCATENATE($A945, 'Funding Allocation Parameters'!$I$6), 'Library Subsidy Complex'!$C$2:$J$55, 2, FALSE), VLOOKUP(CONCATENATE($A945, 'Funding Allocation Parameters'!$I$6), 'Library Subsidy Complex'!$C$2:$J$55, 4, FALSE)), 0)))))</f>
        <v>0</v>
      </c>
      <c r="Y945" s="179">
        <f>IF('Funding Allocation Parameters'!$C$6="Basic Library Subsidy", 0, IF('Funding Allocation Parameters'!$C$6="Grant funding",MIN(V945*'Funding Allocation Parameters'!$E$6, 'Funding Allocation Parameters'!$G$6), IF('Funding Allocation Parameters'!$C$6="Other author funding", 0, IF('Funding Allocation Parameters'!$C$6="Any discretionary funds (grants if available, other if no grants)", MIN(V945*'Funding Allocation Parameters'!$E$6, 'Funding Allocation Parameters'!$G$6), IF('Funding Allocation Parameters'!$C$6="Complex Library Subsidy", 0, 0)))))</f>
        <v>3811</v>
      </c>
      <c r="Z945" s="179">
        <f>IF('Funding Allocation Parameters'!$C$6="Basic Library Subsidy", 0, IF('Funding Allocation Parameters'!$C$6="Grant funding", 0, IF('Funding Allocation Parameters'!$C$6="Other author funding",  MIN(V945*'Funding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5" s="179">
        <f>IF('Funding Allocation Parameters'!$C$6="Basic Library Subsidy", MIN(W945*'Funding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MIN(W945*VLOOKUP(CONCATENATE($A945, 'Funding Allocation Parameters'!$I$6), 'Library Subsidy Complex'!$C$2:$J$55, 6, FALSE), VLOOKUP(CONCATENATE($A945, 'Funding Allocation Parameters'!$I$6), 'Library Subsidy Complex'!$C$2:$J$55, 8, FALSE)), 0)))))</f>
        <v>0</v>
      </c>
      <c r="AB945" s="179">
        <f>IF('Funding Allocation Parameters'!$C$6="Basic Library Subsidy", 0, IF('Funding Allocation Parameters'!$C$6="Grant funding", 0, IF('Funding Allocation Parameters'!$C$6="Other author funding",  MIN(W945*'Funding Allocation Parameters'!$E$6, 'Funding Allocation Parameters'!$G$6), IF('Funding Allocation Parameters'!$C$6="Any discretionary funds (grants if available, other if no grants)", MIN(W945*'Funding Allocation Parameters'!$E$6, 'Funding Allocation Parameters'!$G$6), IF('Funding Allocation Parameters'!$C$6="Complex Library Subsidy", 0, 0)))))</f>
        <v>3811</v>
      </c>
      <c r="AC945" s="177">
        <f t="shared" si="440"/>
        <v>0</v>
      </c>
      <c r="AD945" s="177">
        <f t="shared" si="441"/>
        <v>0</v>
      </c>
      <c r="AE945" s="180">
        <f>IF('Funding Allocation Parameters'!$C$7="Basic Library Subsidy", MIN(AC945*'Funding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MIN(AC945*VLOOKUP(CONCATENATE($A945, 'Funding Allocation Parameters'!$I$7), 'Library Subsidy Complex'!$C$2:$J$55, 2, FALSE), VLOOKUP(CONCATENATE($A945, 'Funding Allocation Parameters'!$I$7), 'Library Subsidy Complex'!$C$2:$J$55, 4, FALSE)), 0)))))</f>
        <v>0</v>
      </c>
      <c r="AF945" s="180">
        <f>IF('Funding Allocation Parameters'!$C$7="Basic Library Subsidy", 0, IF('Funding Allocation Parameters'!$C$7="Grant funding",MIN(AC945*'Funding Allocation Parameters'!$E$7, 'Funding Allocation Parameters'!$G$7), IF('Funding Allocation Parameters'!$C$7="Other author funding", 0, IF('Funding Allocation Parameters'!$C$7="Any discretionary funds (grants if available, other if no grants)", MIN(AC945*'Funding Allocation Parameters'!$E$7, 'Funding Allocation Parameters'!$G$7), IF('Funding Allocation Parameters'!$C$7="Complex Library Subsidy", 0, 0)))))</f>
        <v>0</v>
      </c>
      <c r="AG945" s="180">
        <f>IF('Funding Allocation Parameters'!$C$7="Basic Library Subsidy", 0, IF('Funding Allocation Parameters'!$C$7="Grant funding", 0, IF('Funding Allocation Parameters'!$C$7="Other author funding",  MIN(AC945*'Funding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5" s="180">
        <f>IF('Funding Allocation Parameters'!$C$7="Basic Library Subsidy", MIN(AD945*'Funding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MIN(AD945*VLOOKUP(CONCATENATE($A945, 'Funding Allocation Parameters'!$I$7), 'Library Subsidy Complex'!$C$2:$J$55, 6, FALSE), VLOOKUP(CONCATENATE($A945, 'Funding Allocation Parameters'!$I$7), 'Library Subsidy Complex'!$C$2:$J$55, 8, FALSE)), 0)))))</f>
        <v>0</v>
      </c>
      <c r="AI945" s="180">
        <f>IF('Funding Allocation Parameters'!$C$7="Basic Library Subsidy", 0, IF('Funding Allocation Parameters'!$C$7="Grant funding", 0, IF('Funding Allocation Parameters'!$C$7="Other author funding",  MIN(AD945*'Funding Allocation Parameters'!$E$7, 'Funding Allocation Parameters'!$G$7), IF('Funding Allocation Parameters'!$C$7="Any discretionary funds (grants if available, other if no grants)", MIN(AD945*'Funding Allocation Parameters'!$E$7, 'Funding Allocation Parameters'!$G$7), IF('Funding Allocation Parameters'!$C$7="Complex Library Subsidy", 0, 0)))))</f>
        <v>0</v>
      </c>
      <c r="AJ945" s="177">
        <f t="shared" si="442"/>
        <v>0</v>
      </c>
      <c r="AK945" s="177">
        <f t="shared" si="443"/>
        <v>0</v>
      </c>
      <c r="AL945" s="181">
        <f>IF('Funding Allocation Parameters'!$C$8="Basic Library Subsidy", MIN(AJ945*'Funding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MIN(AJ945*VLOOKUP(CONCATENATE($A945, 'Funding Allocation Parameters'!$I$8), 'Library Subsidy Complex'!$C$2:$J$55, 2, FALSE), VLOOKUP(CONCATENATE($A945, 'Funding Allocation Parameters'!$I$8), 'Library Subsidy Complex'!$C$2:$J$55, 4, FALSE)), 0)))))</f>
        <v>0</v>
      </c>
      <c r="AM945" s="181">
        <f>IF('Funding Allocation Parameters'!$C$8="Basic Library Subsidy", 0, IF('Funding Allocation Parameters'!$C$8="Grant funding",MIN(AJ945*'Funding Allocation Parameters'!$E$8, 'Funding Allocation Parameters'!$G$8), IF('Funding Allocation Parameters'!$C$8="Other author funding", 0, IF('Funding Allocation Parameters'!$C$8="Any discretionary funds (grants if available, other if no grants)", MIN(AJ945*'Funding Allocation Parameters'!$E$8, 'Funding Allocation Parameters'!$G$8), IF('Funding Allocation Parameters'!$C$8="Complex Library Subsidy", 0, 0)))))</f>
        <v>0</v>
      </c>
      <c r="AN945" s="181">
        <f>IF('Funding Allocation Parameters'!$C$8="Basic Library Subsidy", 0, IF('Funding Allocation Parameters'!$C$8="Grant funding", 0, IF('Funding Allocation Parameters'!$C$8="Other author funding",  MIN(AJ945*'Funding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5" s="181">
        <f>IF('Funding Allocation Parameters'!$C$8="Basic Library Subsidy", MIN(AK945*'Funding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MIN(AK945*VLOOKUP(CONCATENATE($A945, 'Funding Allocation Parameters'!$I$8), 'Library Subsidy Complex'!$C$2:$J$55, 6, FALSE), VLOOKUP(CONCATENATE($A945, 'Funding Allocation Parameters'!$I$8), 'Library Subsidy Complex'!$C$2:$J$55, 8, FALSE)), 0)))))</f>
        <v>0</v>
      </c>
      <c r="AP945" s="181">
        <f>IF('Funding Allocation Parameters'!$C$8="Basic Library Subsidy", 0, IF('Funding Allocation Parameters'!$C$8="Grant funding", 0, IF('Funding Allocation Parameters'!$C$8="Other author funding",  MIN(AK945*'Funding Allocation Parameters'!$E$8, 'Funding Allocation Parameters'!$G$8), IF('Funding Allocation Parameters'!$C$8="Any discretionary funds (grants if available, other if no grants)", MIN(AK945*'Funding Allocation Parameters'!$E$8, 'Funding Allocation Parameters'!$G$8), IF('Funding Allocation Parameters'!$C$8="Complex Library Subsidy", 0, 0)))))</f>
        <v>0</v>
      </c>
      <c r="AQ945" s="177">
        <f t="shared" si="444"/>
        <v>0</v>
      </c>
      <c r="AR945" s="177">
        <f t="shared" si="445"/>
        <v>0</v>
      </c>
      <c r="AS945" s="182">
        <f t="shared" si="446"/>
        <v>1189</v>
      </c>
      <c r="AT945" s="182">
        <f t="shared" si="447"/>
        <v>3811</v>
      </c>
      <c r="AU945" s="182">
        <f t="shared" si="448"/>
        <v>0</v>
      </c>
      <c r="AV945" s="182">
        <f t="shared" si="449"/>
        <v>1189</v>
      </c>
      <c r="AW945" s="182">
        <f t="shared" si="450"/>
        <v>3811</v>
      </c>
      <c r="AX945" s="183">
        <f t="shared" si="451"/>
        <v>1189</v>
      </c>
      <c r="AY945" s="183">
        <f t="shared" si="452"/>
        <v>3811</v>
      </c>
      <c r="AZ945" s="183">
        <f t="shared" si="453"/>
        <v>0</v>
      </c>
      <c r="BA945" s="183">
        <f t="shared" si="454"/>
        <v>0</v>
      </c>
      <c r="BB945" s="183">
        <f t="shared" si="455"/>
        <v>0</v>
      </c>
      <c r="BC945" s="184">
        <f t="shared" si="456"/>
        <v>1189</v>
      </c>
      <c r="BD945" s="184">
        <f t="shared" si="457"/>
        <v>0</v>
      </c>
      <c r="BE945" s="184">
        <f t="shared" si="458"/>
        <v>3811</v>
      </c>
      <c r="BF945" s="184">
        <f t="shared" si="459"/>
        <v>0</v>
      </c>
      <c r="BG945" s="102">
        <f t="shared" si="460"/>
        <v>0</v>
      </c>
      <c r="BH945" s="102">
        <f t="shared" si="461"/>
        <v>0</v>
      </c>
      <c r="BI945" s="102">
        <f t="shared" si="462"/>
        <v>0</v>
      </c>
      <c r="BJ945" s="102">
        <f t="shared" si="463"/>
        <v>1</v>
      </c>
      <c r="BK945" s="102">
        <f t="shared" si="464"/>
        <v>0</v>
      </c>
      <c r="BL945" s="102">
        <f t="shared" si="465"/>
        <v>0</v>
      </c>
      <c r="BN945" s="102"/>
    </row>
    <row r="946" spans="1:66" x14ac:dyDescent="0.25">
      <c r="A946" s="102" t="s">
        <v>17</v>
      </c>
      <c r="B946" s="102" t="s">
        <v>8</v>
      </c>
      <c r="C946" s="102" t="s">
        <v>8</v>
      </c>
      <c r="D946" s="102" t="s">
        <v>27</v>
      </c>
      <c r="E946" s="102" t="s">
        <v>430</v>
      </c>
      <c r="F946" s="102" t="s">
        <v>1710</v>
      </c>
      <c r="G946" s="102">
        <v>1.3580000000000001</v>
      </c>
      <c r="H946" s="102">
        <v>1</v>
      </c>
      <c r="I946" s="102">
        <v>1</v>
      </c>
      <c r="J946" s="167">
        <f>IFERROR(H946*VLOOKUP(A946, 'Advanced Parameters'!$B$7:$G$20, 6, FALSE)*VLOOKUP(A946, 'Growth Parameters'!$B$6:$H$19, 6, FALSE), 0)</f>
        <v>1</v>
      </c>
      <c r="K946" s="167">
        <f>IFERROR(IF('Advanced Parameters'!$C$5="n",'Raw Data'!I946*VLOOKUP(A946,'Advanced Parameters'!$B$7:$G$20,6,FALSE),J946*VLOOKUP(A946,'Advanced Parameters'!$B$7:$G$20,2,FALSE))*VLOOKUP(A946, 'Growth Parameters'!$B$6:$H$19, 6, FALSE), 0)</f>
        <v>1</v>
      </c>
      <c r="L946" s="167">
        <f t="shared" si="466"/>
        <v>0</v>
      </c>
      <c r="M946" s="168">
        <f>IFERROR(IF(G946="NA","NA",IF(G946&gt;'APC Parameters'!$K$6+VLOOKUP('Raw Data'!A946, 'APC Parameters'!$H$7:$L$20, 4, FALSE), 'APC Parameters'!$L$6+VLOOKUP('Raw Data'!A946, 'APC Parameters'!$H$7:$L$20, 5, FALSE), G946*('APC Parameters'!$J$6+VLOOKUP('Raw Data'!A946, 'APC Parameters'!$H$7:$L$20, 3, FALSE))+'APC Parameters'!$I$6+VLOOKUP('Raw Data'!A946, 'APC Parameters'!$H$7:$L$20, 2, FALSE))), 0)</f>
        <v>2111.0452</v>
      </c>
      <c r="N946" s="168">
        <f t="shared" si="436"/>
        <v>2111.0452</v>
      </c>
      <c r="O946" s="168">
        <f>IFERROR(IF(M946="NA",VLOOKUP(D946,'Internal Calculations'!$B$10:$C$11,2,FALSE), M946)*VLOOKUP(A946, 'Growth Parameters'!$B$6:$H$19, 7, FALSE), 0)</f>
        <v>2111.0452</v>
      </c>
      <c r="P946" s="177">
        <f t="shared" si="437"/>
        <v>2111.0452</v>
      </c>
      <c r="Q946" s="178">
        <f>IF('Funding Allocation Parameters'!$C$5="Basic Library Subsidy", MIN(O946*('Funding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MIN($O946*(VLOOKUP(CONCATENATE($A946, 'Funding Allocation Parameters'!$I$5), 'Library Subsidy Complex'!$C$2:$J$55, 2, FALSE)), VLOOKUP(CONCATENATE($A946, 'Funding Allocation Parameters'!$I$5), 'Library Subsidy Complex'!$C$2:$J$55, 4, FALSE)), 0)))))</f>
        <v>1189</v>
      </c>
      <c r="R946" s="178">
        <f>IF('Funding Allocation Parameters'!$C$5="Basic Library Subsidy", 0, IF('Funding Allocation Parameters'!$C$5="Grant funding",MIN(O946*('Funding Allocation Parameters'!$E$5), 'Funding Allocation Parameters'!$G$5), IF('Funding Allocation Parameters'!$C$5="Other author funding", 0, IF('Funding Allocation Parameters'!$C$5="Any discretionary funds (grants if available, other if no grants)", MIN(O946*('Funding Allocation Parameters'!$E$5), 'Funding Allocation Parameters'!$G$5), IF('Funding Allocation Parameters'!$C$5="Complex Library Subsidy", 0, 0)))))</f>
        <v>0</v>
      </c>
      <c r="S946" s="178">
        <f>IF('Funding Allocation Parameters'!$C$5="Basic Library Subsidy", 0, IF('Funding Allocation Parameters'!$C$5="Grant funding", 0, IF('Funding Allocation Parameters'!$C$5="Other author funding",  MIN(O946*('Funding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6" s="178">
        <f>IF('Funding Allocation Parameters'!$C$5="Basic Library Subsidy", MIN(O946*('Funding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MIN($O946*(VLOOKUP(CONCATENATE($A946, 'Funding Allocation Parameters'!$I$5), 'Library Subsidy Complex'!$C$2:$J$55, 6, FALSE)), VLOOKUP(CONCATENATE($A946, 'Funding Allocation Parameters'!$I$5), 'Library Subsidy Complex'!$C$2:$J$55, 8, FALSE)), 0)))))</f>
        <v>1189</v>
      </c>
      <c r="U946" s="178">
        <f>IF('Funding Allocation Parameters'!$C$5="Basic Library Subsidy", 0, IF('Funding Allocation Parameters'!$C$5="Grant funding", 0, IF('Funding Allocation Parameters'!$C$5="Other author funding",  MIN(O946*('Funding Allocation Parameters'!$E$5), 'Funding Allocation Parameters'!$G$5), IF('Funding Allocation Parameters'!$C$5="Any discretionary funds (grants if available, other if no grants)", MIN(O946*('Funding Allocation Parameters'!$E$5), 'Funding Allocation Parameters'!$G$5), IF('Funding Allocation Parameters'!$C$5="Complex Library Subsidy", 0, 0)))))</f>
        <v>0</v>
      </c>
      <c r="V946" s="177">
        <f t="shared" si="438"/>
        <v>922.04520000000002</v>
      </c>
      <c r="W946" s="177">
        <f t="shared" si="439"/>
        <v>922.04520000000002</v>
      </c>
      <c r="X946" s="179">
        <f>IF('Funding Allocation Parameters'!$C$6="Basic Library Subsidy", MIN(V946*'Funding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MIN(V946*VLOOKUP(CONCATENATE($A946, 'Funding Allocation Parameters'!$I$6), 'Library Subsidy Complex'!$C$2:$J$55, 2, FALSE), VLOOKUP(CONCATENATE($A946, 'Funding Allocation Parameters'!$I$6), 'Library Subsidy Complex'!$C$2:$J$55, 4, FALSE)), 0)))))</f>
        <v>0</v>
      </c>
      <c r="Y946" s="179">
        <f>IF('Funding Allocation Parameters'!$C$6="Basic Library Subsidy", 0, IF('Funding Allocation Parameters'!$C$6="Grant funding",MIN(V946*'Funding Allocation Parameters'!$E$6, 'Funding Allocation Parameters'!$G$6), IF('Funding Allocation Parameters'!$C$6="Other author funding", 0, IF('Funding Allocation Parameters'!$C$6="Any discretionary funds (grants if available, other if no grants)", MIN(V946*'Funding Allocation Parameters'!$E$6, 'Funding Allocation Parameters'!$G$6), IF('Funding Allocation Parameters'!$C$6="Complex Library Subsidy", 0, 0)))))</f>
        <v>922.04520000000002</v>
      </c>
      <c r="Z946" s="179">
        <f>IF('Funding Allocation Parameters'!$C$6="Basic Library Subsidy", 0, IF('Funding Allocation Parameters'!$C$6="Grant funding", 0, IF('Funding Allocation Parameters'!$C$6="Other author funding",  MIN(V946*'Funding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6" s="179">
        <f>IF('Funding Allocation Parameters'!$C$6="Basic Library Subsidy", MIN(W946*'Funding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MIN(W946*VLOOKUP(CONCATENATE($A946, 'Funding Allocation Parameters'!$I$6), 'Library Subsidy Complex'!$C$2:$J$55, 6, FALSE), VLOOKUP(CONCATENATE($A946, 'Funding Allocation Parameters'!$I$6), 'Library Subsidy Complex'!$C$2:$J$55, 8, FALSE)), 0)))))</f>
        <v>0</v>
      </c>
      <c r="AB946" s="179">
        <f>IF('Funding Allocation Parameters'!$C$6="Basic Library Subsidy", 0, IF('Funding Allocation Parameters'!$C$6="Grant funding", 0, IF('Funding Allocation Parameters'!$C$6="Other author funding",  MIN(W946*'Funding Allocation Parameters'!$E$6, 'Funding Allocation Parameters'!$G$6), IF('Funding Allocation Parameters'!$C$6="Any discretionary funds (grants if available, other if no grants)", MIN(W946*'Funding Allocation Parameters'!$E$6, 'Funding Allocation Parameters'!$G$6), IF('Funding Allocation Parameters'!$C$6="Complex Library Subsidy", 0, 0)))))</f>
        <v>922.04520000000002</v>
      </c>
      <c r="AC946" s="177">
        <f t="shared" si="440"/>
        <v>0</v>
      </c>
      <c r="AD946" s="177">
        <f t="shared" si="441"/>
        <v>0</v>
      </c>
      <c r="AE946" s="180">
        <f>IF('Funding Allocation Parameters'!$C$7="Basic Library Subsidy", MIN(AC946*'Funding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MIN(AC946*VLOOKUP(CONCATENATE($A946, 'Funding Allocation Parameters'!$I$7), 'Library Subsidy Complex'!$C$2:$J$55, 2, FALSE), VLOOKUP(CONCATENATE($A946, 'Funding Allocation Parameters'!$I$7), 'Library Subsidy Complex'!$C$2:$J$55, 4, FALSE)), 0)))))</f>
        <v>0</v>
      </c>
      <c r="AF946" s="180">
        <f>IF('Funding Allocation Parameters'!$C$7="Basic Library Subsidy", 0, IF('Funding Allocation Parameters'!$C$7="Grant funding",MIN(AC946*'Funding Allocation Parameters'!$E$7, 'Funding Allocation Parameters'!$G$7), IF('Funding Allocation Parameters'!$C$7="Other author funding", 0, IF('Funding Allocation Parameters'!$C$7="Any discretionary funds (grants if available, other if no grants)", MIN(AC946*'Funding Allocation Parameters'!$E$7, 'Funding Allocation Parameters'!$G$7), IF('Funding Allocation Parameters'!$C$7="Complex Library Subsidy", 0, 0)))))</f>
        <v>0</v>
      </c>
      <c r="AG946" s="180">
        <f>IF('Funding Allocation Parameters'!$C$7="Basic Library Subsidy", 0, IF('Funding Allocation Parameters'!$C$7="Grant funding", 0, IF('Funding Allocation Parameters'!$C$7="Other author funding",  MIN(AC946*'Funding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6" s="180">
        <f>IF('Funding Allocation Parameters'!$C$7="Basic Library Subsidy", MIN(AD946*'Funding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MIN(AD946*VLOOKUP(CONCATENATE($A946, 'Funding Allocation Parameters'!$I$7), 'Library Subsidy Complex'!$C$2:$J$55, 6, FALSE), VLOOKUP(CONCATENATE($A946, 'Funding Allocation Parameters'!$I$7), 'Library Subsidy Complex'!$C$2:$J$55, 8, FALSE)), 0)))))</f>
        <v>0</v>
      </c>
      <c r="AI946" s="180">
        <f>IF('Funding Allocation Parameters'!$C$7="Basic Library Subsidy", 0, IF('Funding Allocation Parameters'!$C$7="Grant funding", 0, IF('Funding Allocation Parameters'!$C$7="Other author funding",  MIN(AD946*'Funding Allocation Parameters'!$E$7, 'Funding Allocation Parameters'!$G$7), IF('Funding Allocation Parameters'!$C$7="Any discretionary funds (grants if available, other if no grants)", MIN(AD946*'Funding Allocation Parameters'!$E$7, 'Funding Allocation Parameters'!$G$7), IF('Funding Allocation Parameters'!$C$7="Complex Library Subsidy", 0, 0)))))</f>
        <v>0</v>
      </c>
      <c r="AJ946" s="177">
        <f t="shared" si="442"/>
        <v>0</v>
      </c>
      <c r="AK946" s="177">
        <f t="shared" si="443"/>
        <v>0</v>
      </c>
      <c r="AL946" s="181">
        <f>IF('Funding Allocation Parameters'!$C$8="Basic Library Subsidy", MIN(AJ946*'Funding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MIN(AJ946*VLOOKUP(CONCATENATE($A946, 'Funding Allocation Parameters'!$I$8), 'Library Subsidy Complex'!$C$2:$J$55, 2, FALSE), VLOOKUP(CONCATENATE($A946, 'Funding Allocation Parameters'!$I$8), 'Library Subsidy Complex'!$C$2:$J$55, 4, FALSE)), 0)))))</f>
        <v>0</v>
      </c>
      <c r="AM946" s="181">
        <f>IF('Funding Allocation Parameters'!$C$8="Basic Library Subsidy", 0, IF('Funding Allocation Parameters'!$C$8="Grant funding",MIN(AJ946*'Funding Allocation Parameters'!$E$8, 'Funding Allocation Parameters'!$G$8), IF('Funding Allocation Parameters'!$C$8="Other author funding", 0, IF('Funding Allocation Parameters'!$C$8="Any discretionary funds (grants if available, other if no grants)", MIN(AJ946*'Funding Allocation Parameters'!$E$8, 'Funding Allocation Parameters'!$G$8), IF('Funding Allocation Parameters'!$C$8="Complex Library Subsidy", 0, 0)))))</f>
        <v>0</v>
      </c>
      <c r="AN946" s="181">
        <f>IF('Funding Allocation Parameters'!$C$8="Basic Library Subsidy", 0, IF('Funding Allocation Parameters'!$C$8="Grant funding", 0, IF('Funding Allocation Parameters'!$C$8="Other author funding",  MIN(AJ946*'Funding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6" s="181">
        <f>IF('Funding Allocation Parameters'!$C$8="Basic Library Subsidy", MIN(AK946*'Funding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MIN(AK946*VLOOKUP(CONCATENATE($A946, 'Funding Allocation Parameters'!$I$8), 'Library Subsidy Complex'!$C$2:$J$55, 6, FALSE), VLOOKUP(CONCATENATE($A946, 'Funding Allocation Parameters'!$I$8), 'Library Subsidy Complex'!$C$2:$J$55, 8, FALSE)), 0)))))</f>
        <v>0</v>
      </c>
      <c r="AP946" s="181">
        <f>IF('Funding Allocation Parameters'!$C$8="Basic Library Subsidy", 0, IF('Funding Allocation Parameters'!$C$8="Grant funding", 0, IF('Funding Allocation Parameters'!$C$8="Other author funding",  MIN(AK946*'Funding Allocation Parameters'!$E$8, 'Funding Allocation Parameters'!$G$8), IF('Funding Allocation Parameters'!$C$8="Any discretionary funds (grants if available, other if no grants)", MIN(AK946*'Funding Allocation Parameters'!$E$8, 'Funding Allocation Parameters'!$G$8), IF('Funding Allocation Parameters'!$C$8="Complex Library Subsidy", 0, 0)))))</f>
        <v>0</v>
      </c>
      <c r="AQ946" s="177">
        <f t="shared" si="444"/>
        <v>0</v>
      </c>
      <c r="AR946" s="177">
        <f t="shared" si="445"/>
        <v>0</v>
      </c>
      <c r="AS946" s="182">
        <f t="shared" si="446"/>
        <v>1189</v>
      </c>
      <c r="AT946" s="182">
        <f t="shared" si="447"/>
        <v>922.04520000000002</v>
      </c>
      <c r="AU946" s="182">
        <f t="shared" si="448"/>
        <v>0</v>
      </c>
      <c r="AV946" s="182">
        <f t="shared" si="449"/>
        <v>1189</v>
      </c>
      <c r="AW946" s="182">
        <f t="shared" si="450"/>
        <v>922.04520000000002</v>
      </c>
      <c r="AX946" s="183">
        <f t="shared" si="451"/>
        <v>1189</v>
      </c>
      <c r="AY946" s="183">
        <f t="shared" si="452"/>
        <v>922.04520000000002</v>
      </c>
      <c r="AZ946" s="183">
        <f t="shared" si="453"/>
        <v>0</v>
      </c>
      <c r="BA946" s="183">
        <f t="shared" si="454"/>
        <v>0</v>
      </c>
      <c r="BB946" s="183">
        <f t="shared" si="455"/>
        <v>0</v>
      </c>
      <c r="BC946" s="184">
        <f t="shared" si="456"/>
        <v>1189</v>
      </c>
      <c r="BD946" s="184">
        <f t="shared" si="457"/>
        <v>0</v>
      </c>
      <c r="BE946" s="184">
        <f t="shared" si="458"/>
        <v>922.04520000000002</v>
      </c>
      <c r="BF946" s="184">
        <f t="shared" si="459"/>
        <v>0</v>
      </c>
      <c r="BG946" s="102">
        <f t="shared" si="460"/>
        <v>0</v>
      </c>
      <c r="BH946" s="102">
        <f t="shared" si="461"/>
        <v>0</v>
      </c>
      <c r="BI946" s="102">
        <f t="shared" si="462"/>
        <v>0</v>
      </c>
      <c r="BJ946" s="102">
        <f t="shared" si="463"/>
        <v>1</v>
      </c>
      <c r="BK946" s="102">
        <f t="shared" si="464"/>
        <v>0</v>
      </c>
      <c r="BL946" s="102">
        <f t="shared" si="465"/>
        <v>0</v>
      </c>
      <c r="BN946" s="102"/>
    </row>
    <row r="947" spans="1:66" x14ac:dyDescent="0.25">
      <c r="A947" s="102" t="s">
        <v>13</v>
      </c>
      <c r="B947" s="102" t="s">
        <v>8</v>
      </c>
      <c r="C947" s="102" t="s">
        <v>8</v>
      </c>
      <c r="D947" s="102" t="s">
        <v>27</v>
      </c>
      <c r="E947" s="102" t="s">
        <v>1711</v>
      </c>
      <c r="F947" s="102" t="s">
        <v>1712</v>
      </c>
      <c r="G947" s="102">
        <v>0.79800000000000004</v>
      </c>
      <c r="H947" s="102">
        <v>1</v>
      </c>
      <c r="I947" s="102">
        <v>1</v>
      </c>
      <c r="J947" s="167">
        <f>IFERROR(H947*VLOOKUP(A947, 'Advanced Parameters'!$B$7:$G$20, 6, FALSE)*VLOOKUP(A947, 'Growth Parameters'!$B$6:$H$19, 6, FALSE), 0)</f>
        <v>1</v>
      </c>
      <c r="K947" s="167">
        <f>IFERROR(IF('Advanced Parameters'!$C$5="n",'Raw Data'!I947*VLOOKUP(A947,'Advanced Parameters'!$B$7:$G$20,6,FALSE),J947*VLOOKUP(A947,'Advanced Parameters'!$B$7:$G$20,2,FALSE))*VLOOKUP(A947, 'Growth Parameters'!$B$6:$H$19, 6, FALSE), 0)</f>
        <v>1</v>
      </c>
      <c r="L947" s="167">
        <f t="shared" si="466"/>
        <v>0</v>
      </c>
      <c r="M947" s="168">
        <f>IFERROR(IF(G947="NA","NA",IF(G947&gt;'APC Parameters'!$K$6+VLOOKUP('Raw Data'!A947, 'APC Parameters'!$H$7:$L$20, 4, FALSE), 'APC Parameters'!$L$6+VLOOKUP('Raw Data'!A947, 'APC Parameters'!$H$7:$L$20, 5, FALSE), G947*('APC Parameters'!$J$6+VLOOKUP('Raw Data'!A947, 'APC Parameters'!$H$7:$L$20, 3, FALSE))+'APC Parameters'!$I$6+VLOOKUP('Raw Data'!A947, 'APC Parameters'!$H$7:$L$20, 2, FALSE))), 0)</f>
        <v>1713.7812000000001</v>
      </c>
      <c r="N947" s="168">
        <f t="shared" si="436"/>
        <v>1713.7812000000001</v>
      </c>
      <c r="O947" s="168">
        <f>IFERROR(IF(M947="NA",VLOOKUP(D947,'Internal Calculations'!$B$10:$C$11,2,FALSE), M947)*VLOOKUP(A947, 'Growth Parameters'!$B$6:$H$19, 7, FALSE), 0)</f>
        <v>1713.7812000000001</v>
      </c>
      <c r="P947" s="177">
        <f t="shared" si="437"/>
        <v>1713.7812000000001</v>
      </c>
      <c r="Q947" s="178">
        <f>IF('Funding Allocation Parameters'!$C$5="Basic Library Subsidy", MIN(O947*('Funding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MIN($O947*(VLOOKUP(CONCATENATE($A947, 'Funding Allocation Parameters'!$I$5), 'Library Subsidy Complex'!$C$2:$J$55, 2, FALSE)), VLOOKUP(CONCATENATE($A947, 'Funding Allocation Parameters'!$I$5), 'Library Subsidy Complex'!$C$2:$J$55, 4, FALSE)), 0)))))</f>
        <v>1189</v>
      </c>
      <c r="R947" s="178">
        <f>IF('Funding Allocation Parameters'!$C$5="Basic Library Subsidy", 0, IF('Funding Allocation Parameters'!$C$5="Grant funding",MIN(O947*('Funding Allocation Parameters'!$E$5), 'Funding Allocation Parameters'!$G$5), IF('Funding Allocation Parameters'!$C$5="Other author funding", 0, IF('Funding Allocation Parameters'!$C$5="Any discretionary funds (grants if available, other if no grants)", MIN(O947*('Funding Allocation Parameters'!$E$5), 'Funding Allocation Parameters'!$G$5), IF('Funding Allocation Parameters'!$C$5="Complex Library Subsidy", 0, 0)))))</f>
        <v>0</v>
      </c>
      <c r="S947" s="178">
        <f>IF('Funding Allocation Parameters'!$C$5="Basic Library Subsidy", 0, IF('Funding Allocation Parameters'!$C$5="Grant funding", 0, IF('Funding Allocation Parameters'!$C$5="Other author funding",  MIN(O947*('Funding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7" s="178">
        <f>IF('Funding Allocation Parameters'!$C$5="Basic Library Subsidy", MIN(O947*('Funding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MIN($O947*(VLOOKUP(CONCATENATE($A947, 'Funding Allocation Parameters'!$I$5), 'Library Subsidy Complex'!$C$2:$J$55, 6, FALSE)), VLOOKUP(CONCATENATE($A947, 'Funding Allocation Parameters'!$I$5), 'Library Subsidy Complex'!$C$2:$J$55, 8, FALSE)), 0)))))</f>
        <v>1189</v>
      </c>
      <c r="U947" s="178">
        <f>IF('Funding Allocation Parameters'!$C$5="Basic Library Subsidy", 0, IF('Funding Allocation Parameters'!$C$5="Grant funding", 0, IF('Funding Allocation Parameters'!$C$5="Other author funding",  MIN(O947*('Funding Allocation Parameters'!$E$5), 'Funding Allocation Parameters'!$G$5), IF('Funding Allocation Parameters'!$C$5="Any discretionary funds (grants if available, other if no grants)", MIN(O947*('Funding Allocation Parameters'!$E$5), 'Funding Allocation Parameters'!$G$5), IF('Funding Allocation Parameters'!$C$5="Complex Library Subsidy", 0, 0)))))</f>
        <v>0</v>
      </c>
      <c r="V947" s="177">
        <f t="shared" si="438"/>
        <v>524.78120000000013</v>
      </c>
      <c r="W947" s="177">
        <f t="shared" si="439"/>
        <v>524.78120000000013</v>
      </c>
      <c r="X947" s="179">
        <f>IF('Funding Allocation Parameters'!$C$6="Basic Library Subsidy", MIN(V947*'Funding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MIN(V947*VLOOKUP(CONCATENATE($A947, 'Funding Allocation Parameters'!$I$6), 'Library Subsidy Complex'!$C$2:$J$55, 2, FALSE), VLOOKUP(CONCATENATE($A947, 'Funding Allocation Parameters'!$I$6), 'Library Subsidy Complex'!$C$2:$J$55, 4, FALSE)), 0)))))</f>
        <v>0</v>
      </c>
      <c r="Y947" s="179">
        <f>IF('Funding Allocation Parameters'!$C$6="Basic Library Subsidy", 0, IF('Funding Allocation Parameters'!$C$6="Grant funding",MIN(V947*'Funding Allocation Parameters'!$E$6, 'Funding Allocation Parameters'!$G$6), IF('Funding Allocation Parameters'!$C$6="Other author funding", 0, IF('Funding Allocation Parameters'!$C$6="Any discretionary funds (grants if available, other if no grants)", MIN(V947*'Funding Allocation Parameters'!$E$6, 'Funding Allocation Parameters'!$G$6), IF('Funding Allocation Parameters'!$C$6="Complex Library Subsidy", 0, 0)))))</f>
        <v>524.78120000000013</v>
      </c>
      <c r="Z947" s="179">
        <f>IF('Funding Allocation Parameters'!$C$6="Basic Library Subsidy", 0, IF('Funding Allocation Parameters'!$C$6="Grant funding", 0, IF('Funding Allocation Parameters'!$C$6="Other author funding",  MIN(V947*'Funding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7" s="179">
        <f>IF('Funding Allocation Parameters'!$C$6="Basic Library Subsidy", MIN(W947*'Funding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MIN(W947*VLOOKUP(CONCATENATE($A947, 'Funding Allocation Parameters'!$I$6), 'Library Subsidy Complex'!$C$2:$J$55, 6, FALSE), VLOOKUP(CONCATENATE($A947, 'Funding Allocation Parameters'!$I$6), 'Library Subsidy Complex'!$C$2:$J$55, 8, FALSE)), 0)))))</f>
        <v>0</v>
      </c>
      <c r="AB947" s="179">
        <f>IF('Funding Allocation Parameters'!$C$6="Basic Library Subsidy", 0, IF('Funding Allocation Parameters'!$C$6="Grant funding", 0, IF('Funding Allocation Parameters'!$C$6="Other author funding",  MIN(W947*'Funding Allocation Parameters'!$E$6, 'Funding Allocation Parameters'!$G$6), IF('Funding Allocation Parameters'!$C$6="Any discretionary funds (grants if available, other if no grants)", MIN(W947*'Funding Allocation Parameters'!$E$6, 'Funding Allocation Parameters'!$G$6), IF('Funding Allocation Parameters'!$C$6="Complex Library Subsidy", 0, 0)))))</f>
        <v>524.78120000000013</v>
      </c>
      <c r="AC947" s="177">
        <f t="shared" si="440"/>
        <v>0</v>
      </c>
      <c r="AD947" s="177">
        <f t="shared" si="441"/>
        <v>0</v>
      </c>
      <c r="AE947" s="180">
        <f>IF('Funding Allocation Parameters'!$C$7="Basic Library Subsidy", MIN(AC947*'Funding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MIN(AC947*VLOOKUP(CONCATENATE($A947, 'Funding Allocation Parameters'!$I$7), 'Library Subsidy Complex'!$C$2:$J$55, 2, FALSE), VLOOKUP(CONCATENATE($A947, 'Funding Allocation Parameters'!$I$7), 'Library Subsidy Complex'!$C$2:$J$55, 4, FALSE)), 0)))))</f>
        <v>0</v>
      </c>
      <c r="AF947" s="180">
        <f>IF('Funding Allocation Parameters'!$C$7="Basic Library Subsidy", 0, IF('Funding Allocation Parameters'!$C$7="Grant funding",MIN(AC947*'Funding Allocation Parameters'!$E$7, 'Funding Allocation Parameters'!$G$7), IF('Funding Allocation Parameters'!$C$7="Other author funding", 0, IF('Funding Allocation Parameters'!$C$7="Any discretionary funds (grants if available, other if no grants)", MIN(AC947*'Funding Allocation Parameters'!$E$7, 'Funding Allocation Parameters'!$G$7), IF('Funding Allocation Parameters'!$C$7="Complex Library Subsidy", 0, 0)))))</f>
        <v>0</v>
      </c>
      <c r="AG947" s="180">
        <f>IF('Funding Allocation Parameters'!$C$7="Basic Library Subsidy", 0, IF('Funding Allocation Parameters'!$C$7="Grant funding", 0, IF('Funding Allocation Parameters'!$C$7="Other author funding",  MIN(AC947*'Funding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7" s="180">
        <f>IF('Funding Allocation Parameters'!$C$7="Basic Library Subsidy", MIN(AD947*'Funding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MIN(AD947*VLOOKUP(CONCATENATE($A947, 'Funding Allocation Parameters'!$I$7), 'Library Subsidy Complex'!$C$2:$J$55, 6, FALSE), VLOOKUP(CONCATENATE($A947, 'Funding Allocation Parameters'!$I$7), 'Library Subsidy Complex'!$C$2:$J$55, 8, FALSE)), 0)))))</f>
        <v>0</v>
      </c>
      <c r="AI947" s="180">
        <f>IF('Funding Allocation Parameters'!$C$7="Basic Library Subsidy", 0, IF('Funding Allocation Parameters'!$C$7="Grant funding", 0, IF('Funding Allocation Parameters'!$C$7="Other author funding",  MIN(AD947*'Funding Allocation Parameters'!$E$7, 'Funding Allocation Parameters'!$G$7), IF('Funding Allocation Parameters'!$C$7="Any discretionary funds (grants if available, other if no grants)", MIN(AD947*'Funding Allocation Parameters'!$E$7, 'Funding Allocation Parameters'!$G$7), IF('Funding Allocation Parameters'!$C$7="Complex Library Subsidy", 0, 0)))))</f>
        <v>0</v>
      </c>
      <c r="AJ947" s="177">
        <f t="shared" si="442"/>
        <v>0</v>
      </c>
      <c r="AK947" s="177">
        <f t="shared" si="443"/>
        <v>0</v>
      </c>
      <c r="AL947" s="181">
        <f>IF('Funding Allocation Parameters'!$C$8="Basic Library Subsidy", MIN(AJ947*'Funding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MIN(AJ947*VLOOKUP(CONCATENATE($A947, 'Funding Allocation Parameters'!$I$8), 'Library Subsidy Complex'!$C$2:$J$55, 2, FALSE), VLOOKUP(CONCATENATE($A947, 'Funding Allocation Parameters'!$I$8), 'Library Subsidy Complex'!$C$2:$J$55, 4, FALSE)), 0)))))</f>
        <v>0</v>
      </c>
      <c r="AM947" s="181">
        <f>IF('Funding Allocation Parameters'!$C$8="Basic Library Subsidy", 0, IF('Funding Allocation Parameters'!$C$8="Grant funding",MIN(AJ947*'Funding Allocation Parameters'!$E$8, 'Funding Allocation Parameters'!$G$8), IF('Funding Allocation Parameters'!$C$8="Other author funding", 0, IF('Funding Allocation Parameters'!$C$8="Any discretionary funds (grants if available, other if no grants)", MIN(AJ947*'Funding Allocation Parameters'!$E$8, 'Funding Allocation Parameters'!$G$8), IF('Funding Allocation Parameters'!$C$8="Complex Library Subsidy", 0, 0)))))</f>
        <v>0</v>
      </c>
      <c r="AN947" s="181">
        <f>IF('Funding Allocation Parameters'!$C$8="Basic Library Subsidy", 0, IF('Funding Allocation Parameters'!$C$8="Grant funding", 0, IF('Funding Allocation Parameters'!$C$8="Other author funding",  MIN(AJ947*'Funding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7" s="181">
        <f>IF('Funding Allocation Parameters'!$C$8="Basic Library Subsidy", MIN(AK947*'Funding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MIN(AK947*VLOOKUP(CONCATENATE($A947, 'Funding Allocation Parameters'!$I$8), 'Library Subsidy Complex'!$C$2:$J$55, 6, FALSE), VLOOKUP(CONCATENATE($A947, 'Funding Allocation Parameters'!$I$8), 'Library Subsidy Complex'!$C$2:$J$55, 8, FALSE)), 0)))))</f>
        <v>0</v>
      </c>
      <c r="AP947" s="181">
        <f>IF('Funding Allocation Parameters'!$C$8="Basic Library Subsidy", 0, IF('Funding Allocation Parameters'!$C$8="Grant funding", 0, IF('Funding Allocation Parameters'!$C$8="Other author funding",  MIN(AK947*'Funding Allocation Parameters'!$E$8, 'Funding Allocation Parameters'!$G$8), IF('Funding Allocation Parameters'!$C$8="Any discretionary funds (grants if available, other if no grants)", MIN(AK947*'Funding Allocation Parameters'!$E$8, 'Funding Allocation Parameters'!$G$8), IF('Funding Allocation Parameters'!$C$8="Complex Library Subsidy", 0, 0)))))</f>
        <v>0</v>
      </c>
      <c r="AQ947" s="177">
        <f t="shared" si="444"/>
        <v>0</v>
      </c>
      <c r="AR947" s="177">
        <f t="shared" si="445"/>
        <v>0</v>
      </c>
      <c r="AS947" s="182">
        <f t="shared" si="446"/>
        <v>1189</v>
      </c>
      <c r="AT947" s="182">
        <f t="shared" si="447"/>
        <v>524.78120000000013</v>
      </c>
      <c r="AU947" s="182">
        <f t="shared" si="448"/>
        <v>0</v>
      </c>
      <c r="AV947" s="182">
        <f t="shared" si="449"/>
        <v>1189</v>
      </c>
      <c r="AW947" s="182">
        <f t="shared" si="450"/>
        <v>524.78120000000013</v>
      </c>
      <c r="AX947" s="183">
        <f t="shared" si="451"/>
        <v>1189</v>
      </c>
      <c r="AY947" s="183">
        <f t="shared" si="452"/>
        <v>524.78120000000013</v>
      </c>
      <c r="AZ947" s="183">
        <f t="shared" si="453"/>
        <v>0</v>
      </c>
      <c r="BA947" s="183">
        <f t="shared" si="454"/>
        <v>0</v>
      </c>
      <c r="BB947" s="183">
        <f t="shared" si="455"/>
        <v>0</v>
      </c>
      <c r="BC947" s="184">
        <f t="shared" si="456"/>
        <v>1189</v>
      </c>
      <c r="BD947" s="184">
        <f t="shared" si="457"/>
        <v>0</v>
      </c>
      <c r="BE947" s="184">
        <f t="shared" si="458"/>
        <v>524.78120000000013</v>
      </c>
      <c r="BF947" s="184">
        <f t="shared" si="459"/>
        <v>0</v>
      </c>
      <c r="BG947" s="102">
        <f t="shared" si="460"/>
        <v>0</v>
      </c>
      <c r="BH947" s="102">
        <f t="shared" si="461"/>
        <v>0</v>
      </c>
      <c r="BI947" s="102">
        <f t="shared" si="462"/>
        <v>0</v>
      </c>
      <c r="BJ947" s="102">
        <f t="shared" si="463"/>
        <v>1</v>
      </c>
      <c r="BK947" s="102">
        <f t="shared" si="464"/>
        <v>0</v>
      </c>
      <c r="BL947" s="102">
        <f t="shared" si="465"/>
        <v>0</v>
      </c>
      <c r="BN947" s="102"/>
    </row>
    <row r="948" spans="1:66" x14ac:dyDescent="0.25">
      <c r="A948" s="102" t="s">
        <v>22</v>
      </c>
      <c r="B948" s="102" t="s">
        <v>8</v>
      </c>
      <c r="C948" s="102" t="s">
        <v>8</v>
      </c>
      <c r="D948" s="102" t="s">
        <v>27</v>
      </c>
      <c r="E948" s="102" t="s">
        <v>31</v>
      </c>
      <c r="F948" s="102" t="s">
        <v>1713</v>
      </c>
      <c r="G948" s="102">
        <v>2.5419999999999998</v>
      </c>
      <c r="H948" s="102">
        <v>1</v>
      </c>
      <c r="I948" s="102">
        <v>1</v>
      </c>
      <c r="J948" s="167">
        <f>IFERROR(H948*VLOOKUP(A948, 'Advanced Parameters'!$B$7:$G$20, 6, FALSE)*VLOOKUP(A948, 'Growth Parameters'!$B$6:$H$19, 6, FALSE), 0)</f>
        <v>1</v>
      </c>
      <c r="K948" s="167">
        <f>IFERROR(IF('Advanced Parameters'!$C$5="n",'Raw Data'!I948*VLOOKUP(A948,'Advanced Parameters'!$B$7:$G$20,6,FALSE),J948*VLOOKUP(A948,'Advanced Parameters'!$B$7:$G$20,2,FALSE))*VLOOKUP(A948, 'Growth Parameters'!$B$6:$H$19, 6, FALSE), 0)</f>
        <v>1</v>
      </c>
      <c r="L948" s="167">
        <f t="shared" si="466"/>
        <v>0</v>
      </c>
      <c r="M948" s="168">
        <f>IFERROR(IF(G948="NA","NA",IF(G948&gt;'APC Parameters'!$K$6+VLOOKUP('Raw Data'!A948, 'APC Parameters'!$H$7:$L$20, 4, FALSE), 'APC Parameters'!$L$6+VLOOKUP('Raw Data'!A948, 'APC Parameters'!$H$7:$L$20, 5, FALSE), G948*('APC Parameters'!$J$6+VLOOKUP('Raw Data'!A948, 'APC Parameters'!$H$7:$L$20, 3, FALSE))+'APC Parameters'!$I$6+VLOOKUP('Raw Data'!A948, 'APC Parameters'!$H$7:$L$20, 2, FALSE))), 0)</f>
        <v>2950.9748</v>
      </c>
      <c r="N948" s="168">
        <f t="shared" si="436"/>
        <v>2950.9748</v>
      </c>
      <c r="O948" s="168">
        <f>IFERROR(IF(M948="NA",VLOOKUP(D948,'Internal Calculations'!$B$10:$C$11,2,FALSE), M948)*VLOOKUP(A948, 'Growth Parameters'!$B$6:$H$19, 7, FALSE), 0)</f>
        <v>2950.9748</v>
      </c>
      <c r="P948" s="177">
        <f t="shared" si="437"/>
        <v>2950.9748</v>
      </c>
      <c r="Q948" s="178">
        <f>IF('Funding Allocation Parameters'!$C$5="Basic Library Subsidy", MIN(O948*('Funding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MIN($O948*(VLOOKUP(CONCATENATE($A948, 'Funding Allocation Parameters'!$I$5), 'Library Subsidy Complex'!$C$2:$J$55, 2, FALSE)), VLOOKUP(CONCATENATE($A948, 'Funding Allocation Parameters'!$I$5), 'Library Subsidy Complex'!$C$2:$J$55, 4, FALSE)), 0)))))</f>
        <v>1189</v>
      </c>
      <c r="R948" s="178">
        <f>IF('Funding Allocation Parameters'!$C$5="Basic Library Subsidy", 0, IF('Funding Allocation Parameters'!$C$5="Grant funding",MIN(O948*('Funding Allocation Parameters'!$E$5), 'Funding Allocation Parameters'!$G$5), IF('Funding Allocation Parameters'!$C$5="Other author funding", 0, IF('Funding Allocation Parameters'!$C$5="Any discretionary funds (grants if available, other if no grants)", MIN(O948*('Funding Allocation Parameters'!$E$5), 'Funding Allocation Parameters'!$G$5), IF('Funding Allocation Parameters'!$C$5="Complex Library Subsidy", 0, 0)))))</f>
        <v>0</v>
      </c>
      <c r="S948" s="178">
        <f>IF('Funding Allocation Parameters'!$C$5="Basic Library Subsidy", 0, IF('Funding Allocation Parameters'!$C$5="Grant funding", 0, IF('Funding Allocation Parameters'!$C$5="Other author funding",  MIN(O948*('Funding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8" s="178">
        <f>IF('Funding Allocation Parameters'!$C$5="Basic Library Subsidy", MIN(O948*('Funding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MIN($O948*(VLOOKUP(CONCATENATE($A948, 'Funding Allocation Parameters'!$I$5), 'Library Subsidy Complex'!$C$2:$J$55, 6, FALSE)), VLOOKUP(CONCATENATE($A948, 'Funding Allocation Parameters'!$I$5), 'Library Subsidy Complex'!$C$2:$J$55, 8, FALSE)), 0)))))</f>
        <v>1189</v>
      </c>
      <c r="U948" s="178">
        <f>IF('Funding Allocation Parameters'!$C$5="Basic Library Subsidy", 0, IF('Funding Allocation Parameters'!$C$5="Grant funding", 0, IF('Funding Allocation Parameters'!$C$5="Other author funding",  MIN(O948*('Funding Allocation Parameters'!$E$5), 'Funding Allocation Parameters'!$G$5), IF('Funding Allocation Parameters'!$C$5="Any discretionary funds (grants if available, other if no grants)", MIN(O948*('Funding Allocation Parameters'!$E$5), 'Funding Allocation Parameters'!$G$5), IF('Funding Allocation Parameters'!$C$5="Complex Library Subsidy", 0, 0)))))</f>
        <v>0</v>
      </c>
      <c r="V948" s="177">
        <f t="shared" si="438"/>
        <v>1761.9748</v>
      </c>
      <c r="W948" s="177">
        <f t="shared" si="439"/>
        <v>1761.9748</v>
      </c>
      <c r="X948" s="179">
        <f>IF('Funding Allocation Parameters'!$C$6="Basic Library Subsidy", MIN(V948*'Funding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MIN(V948*VLOOKUP(CONCATENATE($A948, 'Funding Allocation Parameters'!$I$6), 'Library Subsidy Complex'!$C$2:$J$55, 2, FALSE), VLOOKUP(CONCATENATE($A948, 'Funding Allocation Parameters'!$I$6), 'Library Subsidy Complex'!$C$2:$J$55, 4, FALSE)), 0)))))</f>
        <v>0</v>
      </c>
      <c r="Y948" s="179">
        <f>IF('Funding Allocation Parameters'!$C$6="Basic Library Subsidy", 0, IF('Funding Allocation Parameters'!$C$6="Grant funding",MIN(V948*'Funding Allocation Parameters'!$E$6, 'Funding Allocation Parameters'!$G$6), IF('Funding Allocation Parameters'!$C$6="Other author funding", 0, IF('Funding Allocation Parameters'!$C$6="Any discretionary funds (grants if available, other if no grants)", MIN(V948*'Funding Allocation Parameters'!$E$6, 'Funding Allocation Parameters'!$G$6), IF('Funding Allocation Parameters'!$C$6="Complex Library Subsidy", 0, 0)))))</f>
        <v>1761.9748</v>
      </c>
      <c r="Z948" s="179">
        <f>IF('Funding Allocation Parameters'!$C$6="Basic Library Subsidy", 0, IF('Funding Allocation Parameters'!$C$6="Grant funding", 0, IF('Funding Allocation Parameters'!$C$6="Other author funding",  MIN(V948*'Funding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8" s="179">
        <f>IF('Funding Allocation Parameters'!$C$6="Basic Library Subsidy", MIN(W948*'Funding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MIN(W948*VLOOKUP(CONCATENATE($A948, 'Funding Allocation Parameters'!$I$6), 'Library Subsidy Complex'!$C$2:$J$55, 6, FALSE), VLOOKUP(CONCATENATE($A948, 'Funding Allocation Parameters'!$I$6), 'Library Subsidy Complex'!$C$2:$J$55, 8, FALSE)), 0)))))</f>
        <v>0</v>
      </c>
      <c r="AB948" s="179">
        <f>IF('Funding Allocation Parameters'!$C$6="Basic Library Subsidy", 0, IF('Funding Allocation Parameters'!$C$6="Grant funding", 0, IF('Funding Allocation Parameters'!$C$6="Other author funding",  MIN(W948*'Funding Allocation Parameters'!$E$6, 'Funding Allocation Parameters'!$G$6), IF('Funding Allocation Parameters'!$C$6="Any discretionary funds (grants if available, other if no grants)", MIN(W948*'Funding Allocation Parameters'!$E$6, 'Funding Allocation Parameters'!$G$6), IF('Funding Allocation Parameters'!$C$6="Complex Library Subsidy", 0, 0)))))</f>
        <v>1761.9748</v>
      </c>
      <c r="AC948" s="177">
        <f t="shared" si="440"/>
        <v>0</v>
      </c>
      <c r="AD948" s="177">
        <f t="shared" si="441"/>
        <v>0</v>
      </c>
      <c r="AE948" s="180">
        <f>IF('Funding Allocation Parameters'!$C$7="Basic Library Subsidy", MIN(AC948*'Funding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MIN(AC948*VLOOKUP(CONCATENATE($A948, 'Funding Allocation Parameters'!$I$7), 'Library Subsidy Complex'!$C$2:$J$55, 2, FALSE), VLOOKUP(CONCATENATE($A948, 'Funding Allocation Parameters'!$I$7), 'Library Subsidy Complex'!$C$2:$J$55, 4, FALSE)), 0)))))</f>
        <v>0</v>
      </c>
      <c r="AF948" s="180">
        <f>IF('Funding Allocation Parameters'!$C$7="Basic Library Subsidy", 0, IF('Funding Allocation Parameters'!$C$7="Grant funding",MIN(AC948*'Funding Allocation Parameters'!$E$7, 'Funding Allocation Parameters'!$G$7), IF('Funding Allocation Parameters'!$C$7="Other author funding", 0, IF('Funding Allocation Parameters'!$C$7="Any discretionary funds (grants if available, other if no grants)", MIN(AC948*'Funding Allocation Parameters'!$E$7, 'Funding Allocation Parameters'!$G$7), IF('Funding Allocation Parameters'!$C$7="Complex Library Subsidy", 0, 0)))))</f>
        <v>0</v>
      </c>
      <c r="AG948" s="180">
        <f>IF('Funding Allocation Parameters'!$C$7="Basic Library Subsidy", 0, IF('Funding Allocation Parameters'!$C$7="Grant funding", 0, IF('Funding Allocation Parameters'!$C$7="Other author funding",  MIN(AC948*'Funding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8" s="180">
        <f>IF('Funding Allocation Parameters'!$C$7="Basic Library Subsidy", MIN(AD948*'Funding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MIN(AD948*VLOOKUP(CONCATENATE($A948, 'Funding Allocation Parameters'!$I$7), 'Library Subsidy Complex'!$C$2:$J$55, 6, FALSE), VLOOKUP(CONCATENATE($A948, 'Funding Allocation Parameters'!$I$7), 'Library Subsidy Complex'!$C$2:$J$55, 8, FALSE)), 0)))))</f>
        <v>0</v>
      </c>
      <c r="AI948" s="180">
        <f>IF('Funding Allocation Parameters'!$C$7="Basic Library Subsidy", 0, IF('Funding Allocation Parameters'!$C$7="Grant funding", 0, IF('Funding Allocation Parameters'!$C$7="Other author funding",  MIN(AD948*'Funding Allocation Parameters'!$E$7, 'Funding Allocation Parameters'!$G$7), IF('Funding Allocation Parameters'!$C$7="Any discretionary funds (grants if available, other if no grants)", MIN(AD948*'Funding Allocation Parameters'!$E$7, 'Funding Allocation Parameters'!$G$7), IF('Funding Allocation Parameters'!$C$7="Complex Library Subsidy", 0, 0)))))</f>
        <v>0</v>
      </c>
      <c r="AJ948" s="177">
        <f t="shared" si="442"/>
        <v>0</v>
      </c>
      <c r="AK948" s="177">
        <f t="shared" si="443"/>
        <v>0</v>
      </c>
      <c r="AL948" s="181">
        <f>IF('Funding Allocation Parameters'!$C$8="Basic Library Subsidy", MIN(AJ948*'Funding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MIN(AJ948*VLOOKUP(CONCATENATE($A948, 'Funding Allocation Parameters'!$I$8), 'Library Subsidy Complex'!$C$2:$J$55, 2, FALSE), VLOOKUP(CONCATENATE($A948, 'Funding Allocation Parameters'!$I$8), 'Library Subsidy Complex'!$C$2:$J$55, 4, FALSE)), 0)))))</f>
        <v>0</v>
      </c>
      <c r="AM948" s="181">
        <f>IF('Funding Allocation Parameters'!$C$8="Basic Library Subsidy", 0, IF('Funding Allocation Parameters'!$C$8="Grant funding",MIN(AJ948*'Funding Allocation Parameters'!$E$8, 'Funding Allocation Parameters'!$G$8), IF('Funding Allocation Parameters'!$C$8="Other author funding", 0, IF('Funding Allocation Parameters'!$C$8="Any discretionary funds (grants if available, other if no grants)", MIN(AJ948*'Funding Allocation Parameters'!$E$8, 'Funding Allocation Parameters'!$G$8), IF('Funding Allocation Parameters'!$C$8="Complex Library Subsidy", 0, 0)))))</f>
        <v>0</v>
      </c>
      <c r="AN948" s="181">
        <f>IF('Funding Allocation Parameters'!$C$8="Basic Library Subsidy", 0, IF('Funding Allocation Parameters'!$C$8="Grant funding", 0, IF('Funding Allocation Parameters'!$C$8="Other author funding",  MIN(AJ948*'Funding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8" s="181">
        <f>IF('Funding Allocation Parameters'!$C$8="Basic Library Subsidy", MIN(AK948*'Funding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MIN(AK948*VLOOKUP(CONCATENATE($A948, 'Funding Allocation Parameters'!$I$8), 'Library Subsidy Complex'!$C$2:$J$55, 6, FALSE), VLOOKUP(CONCATENATE($A948, 'Funding Allocation Parameters'!$I$8), 'Library Subsidy Complex'!$C$2:$J$55, 8, FALSE)), 0)))))</f>
        <v>0</v>
      </c>
      <c r="AP948" s="181">
        <f>IF('Funding Allocation Parameters'!$C$8="Basic Library Subsidy", 0, IF('Funding Allocation Parameters'!$C$8="Grant funding", 0, IF('Funding Allocation Parameters'!$C$8="Other author funding",  MIN(AK948*'Funding Allocation Parameters'!$E$8, 'Funding Allocation Parameters'!$G$8), IF('Funding Allocation Parameters'!$C$8="Any discretionary funds (grants if available, other if no grants)", MIN(AK948*'Funding Allocation Parameters'!$E$8, 'Funding Allocation Parameters'!$G$8), IF('Funding Allocation Parameters'!$C$8="Complex Library Subsidy", 0, 0)))))</f>
        <v>0</v>
      </c>
      <c r="AQ948" s="177">
        <f t="shared" si="444"/>
        <v>0</v>
      </c>
      <c r="AR948" s="177">
        <f t="shared" si="445"/>
        <v>0</v>
      </c>
      <c r="AS948" s="182">
        <f t="shared" si="446"/>
        <v>1189</v>
      </c>
      <c r="AT948" s="182">
        <f t="shared" si="447"/>
        <v>1761.9748</v>
      </c>
      <c r="AU948" s="182">
        <f t="shared" si="448"/>
        <v>0</v>
      </c>
      <c r="AV948" s="182">
        <f t="shared" si="449"/>
        <v>1189</v>
      </c>
      <c r="AW948" s="182">
        <f t="shared" si="450"/>
        <v>1761.9748</v>
      </c>
      <c r="AX948" s="183">
        <f t="shared" si="451"/>
        <v>1189</v>
      </c>
      <c r="AY948" s="183">
        <f t="shared" si="452"/>
        <v>1761.9748</v>
      </c>
      <c r="AZ948" s="183">
        <f t="shared" si="453"/>
        <v>0</v>
      </c>
      <c r="BA948" s="183">
        <f t="shared" si="454"/>
        <v>0</v>
      </c>
      <c r="BB948" s="183">
        <f t="shared" si="455"/>
        <v>0</v>
      </c>
      <c r="BC948" s="184">
        <f t="shared" si="456"/>
        <v>1189</v>
      </c>
      <c r="BD948" s="184">
        <f t="shared" si="457"/>
        <v>0</v>
      </c>
      <c r="BE948" s="184">
        <f t="shared" si="458"/>
        <v>1761.9748</v>
      </c>
      <c r="BF948" s="184">
        <f t="shared" si="459"/>
        <v>0</v>
      </c>
      <c r="BG948" s="102">
        <f t="shared" si="460"/>
        <v>0</v>
      </c>
      <c r="BH948" s="102">
        <f t="shared" si="461"/>
        <v>0</v>
      </c>
      <c r="BI948" s="102">
        <f t="shared" si="462"/>
        <v>0</v>
      </c>
      <c r="BJ948" s="102">
        <f t="shared" si="463"/>
        <v>1</v>
      </c>
      <c r="BK948" s="102">
        <f t="shared" si="464"/>
        <v>0</v>
      </c>
      <c r="BL948" s="102">
        <f t="shared" si="465"/>
        <v>0</v>
      </c>
      <c r="BN948" s="102"/>
    </row>
    <row r="949" spans="1:66" x14ac:dyDescent="0.25">
      <c r="A949" s="102" t="s">
        <v>17</v>
      </c>
      <c r="B949" s="102" t="s">
        <v>8</v>
      </c>
      <c r="C949" s="102" t="s">
        <v>8</v>
      </c>
      <c r="D949" s="102" t="s">
        <v>27</v>
      </c>
      <c r="E949" s="102" t="s">
        <v>1543</v>
      </c>
      <c r="F949" s="102" t="s">
        <v>1714</v>
      </c>
      <c r="G949" s="102">
        <v>1.9670000000000001</v>
      </c>
      <c r="H949" s="102">
        <v>1</v>
      </c>
      <c r="I949" s="102">
        <v>1</v>
      </c>
      <c r="J949" s="167">
        <f>IFERROR(H949*VLOOKUP(A949, 'Advanced Parameters'!$B$7:$G$20, 6, FALSE)*VLOOKUP(A949, 'Growth Parameters'!$B$6:$H$19, 6, FALSE), 0)</f>
        <v>1</v>
      </c>
      <c r="K949" s="167">
        <f>IFERROR(IF('Advanced Parameters'!$C$5="n",'Raw Data'!I949*VLOOKUP(A949,'Advanced Parameters'!$B$7:$G$20,6,FALSE),J949*VLOOKUP(A949,'Advanced Parameters'!$B$7:$G$20,2,FALSE))*VLOOKUP(A949, 'Growth Parameters'!$B$6:$H$19, 6, FALSE), 0)</f>
        <v>1</v>
      </c>
      <c r="L949" s="167">
        <f t="shared" si="466"/>
        <v>0</v>
      </c>
      <c r="M949" s="168">
        <f>IFERROR(IF(G949="NA","NA",IF(G949&gt;'APC Parameters'!$K$6+VLOOKUP('Raw Data'!A949, 'APC Parameters'!$H$7:$L$20, 4, FALSE), 'APC Parameters'!$L$6+VLOOKUP('Raw Data'!A949, 'APC Parameters'!$H$7:$L$20, 5, FALSE), G949*('APC Parameters'!$J$6+VLOOKUP('Raw Data'!A949, 'APC Parameters'!$H$7:$L$20, 3, FALSE))+'APC Parameters'!$I$6+VLOOKUP('Raw Data'!A949, 'APC Parameters'!$H$7:$L$20, 2, FALSE))), 0)</f>
        <v>2543.0698000000002</v>
      </c>
      <c r="N949" s="168">
        <f t="shared" si="436"/>
        <v>2543.0698000000002</v>
      </c>
      <c r="O949" s="168">
        <f>IFERROR(IF(M949="NA",VLOOKUP(D949,'Internal Calculations'!$B$10:$C$11,2,FALSE), M949)*VLOOKUP(A949, 'Growth Parameters'!$B$6:$H$19, 7, FALSE), 0)</f>
        <v>2543.0698000000002</v>
      </c>
      <c r="P949" s="177">
        <f t="shared" si="437"/>
        <v>2543.0698000000002</v>
      </c>
      <c r="Q949" s="178">
        <f>IF('Funding Allocation Parameters'!$C$5="Basic Library Subsidy", MIN(O949*('Funding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MIN($O949*(VLOOKUP(CONCATENATE($A949, 'Funding Allocation Parameters'!$I$5), 'Library Subsidy Complex'!$C$2:$J$55, 2, FALSE)), VLOOKUP(CONCATENATE($A949, 'Funding Allocation Parameters'!$I$5), 'Library Subsidy Complex'!$C$2:$J$55, 4, FALSE)), 0)))))</f>
        <v>1189</v>
      </c>
      <c r="R949" s="178">
        <f>IF('Funding Allocation Parameters'!$C$5="Basic Library Subsidy", 0, IF('Funding Allocation Parameters'!$C$5="Grant funding",MIN(O949*('Funding Allocation Parameters'!$E$5), 'Funding Allocation Parameters'!$G$5), IF('Funding Allocation Parameters'!$C$5="Other author funding", 0, IF('Funding Allocation Parameters'!$C$5="Any discretionary funds (grants if available, other if no grants)", MIN(O949*('Funding Allocation Parameters'!$E$5), 'Funding Allocation Parameters'!$G$5), IF('Funding Allocation Parameters'!$C$5="Complex Library Subsidy", 0, 0)))))</f>
        <v>0</v>
      </c>
      <c r="S949" s="178">
        <f>IF('Funding Allocation Parameters'!$C$5="Basic Library Subsidy", 0, IF('Funding Allocation Parameters'!$C$5="Grant funding", 0, IF('Funding Allocation Parameters'!$C$5="Other author funding",  MIN(O949*('Funding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49" s="178">
        <f>IF('Funding Allocation Parameters'!$C$5="Basic Library Subsidy", MIN(O949*('Funding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MIN($O949*(VLOOKUP(CONCATENATE($A949, 'Funding Allocation Parameters'!$I$5), 'Library Subsidy Complex'!$C$2:$J$55, 6, FALSE)), VLOOKUP(CONCATENATE($A949, 'Funding Allocation Parameters'!$I$5), 'Library Subsidy Complex'!$C$2:$J$55, 8, FALSE)), 0)))))</f>
        <v>1189</v>
      </c>
      <c r="U949" s="178">
        <f>IF('Funding Allocation Parameters'!$C$5="Basic Library Subsidy", 0, IF('Funding Allocation Parameters'!$C$5="Grant funding", 0, IF('Funding Allocation Parameters'!$C$5="Other author funding",  MIN(O949*('Funding Allocation Parameters'!$E$5), 'Funding Allocation Parameters'!$G$5), IF('Funding Allocation Parameters'!$C$5="Any discretionary funds (grants if available, other if no grants)", MIN(O949*('Funding Allocation Parameters'!$E$5), 'Funding Allocation Parameters'!$G$5), IF('Funding Allocation Parameters'!$C$5="Complex Library Subsidy", 0, 0)))))</f>
        <v>0</v>
      </c>
      <c r="V949" s="177">
        <f t="shared" si="438"/>
        <v>1354.0698000000002</v>
      </c>
      <c r="W949" s="177">
        <f t="shared" si="439"/>
        <v>1354.0698000000002</v>
      </c>
      <c r="X949" s="179">
        <f>IF('Funding Allocation Parameters'!$C$6="Basic Library Subsidy", MIN(V949*'Funding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MIN(V949*VLOOKUP(CONCATENATE($A949, 'Funding Allocation Parameters'!$I$6), 'Library Subsidy Complex'!$C$2:$J$55, 2, FALSE), VLOOKUP(CONCATENATE($A949, 'Funding Allocation Parameters'!$I$6), 'Library Subsidy Complex'!$C$2:$J$55, 4, FALSE)), 0)))))</f>
        <v>0</v>
      </c>
      <c r="Y949" s="179">
        <f>IF('Funding Allocation Parameters'!$C$6="Basic Library Subsidy", 0, IF('Funding Allocation Parameters'!$C$6="Grant funding",MIN(V949*'Funding Allocation Parameters'!$E$6, 'Funding Allocation Parameters'!$G$6), IF('Funding Allocation Parameters'!$C$6="Other author funding", 0, IF('Funding Allocation Parameters'!$C$6="Any discretionary funds (grants if available, other if no grants)", MIN(V949*'Funding Allocation Parameters'!$E$6, 'Funding Allocation Parameters'!$G$6), IF('Funding Allocation Parameters'!$C$6="Complex Library Subsidy", 0, 0)))))</f>
        <v>1354.0698000000002</v>
      </c>
      <c r="Z949" s="179">
        <f>IF('Funding Allocation Parameters'!$C$6="Basic Library Subsidy", 0, IF('Funding Allocation Parameters'!$C$6="Grant funding", 0, IF('Funding Allocation Parameters'!$C$6="Other author funding",  MIN(V949*'Funding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49" s="179">
        <f>IF('Funding Allocation Parameters'!$C$6="Basic Library Subsidy", MIN(W949*'Funding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MIN(W949*VLOOKUP(CONCATENATE($A949, 'Funding Allocation Parameters'!$I$6), 'Library Subsidy Complex'!$C$2:$J$55, 6, FALSE), VLOOKUP(CONCATENATE($A949, 'Funding Allocation Parameters'!$I$6), 'Library Subsidy Complex'!$C$2:$J$55, 8, FALSE)), 0)))))</f>
        <v>0</v>
      </c>
      <c r="AB949" s="179">
        <f>IF('Funding Allocation Parameters'!$C$6="Basic Library Subsidy", 0, IF('Funding Allocation Parameters'!$C$6="Grant funding", 0, IF('Funding Allocation Parameters'!$C$6="Other author funding",  MIN(W949*'Funding Allocation Parameters'!$E$6, 'Funding Allocation Parameters'!$G$6), IF('Funding Allocation Parameters'!$C$6="Any discretionary funds (grants if available, other if no grants)", MIN(W949*'Funding Allocation Parameters'!$E$6, 'Funding Allocation Parameters'!$G$6), IF('Funding Allocation Parameters'!$C$6="Complex Library Subsidy", 0, 0)))))</f>
        <v>1354.0698000000002</v>
      </c>
      <c r="AC949" s="177">
        <f t="shared" si="440"/>
        <v>0</v>
      </c>
      <c r="AD949" s="177">
        <f t="shared" si="441"/>
        <v>0</v>
      </c>
      <c r="AE949" s="180">
        <f>IF('Funding Allocation Parameters'!$C$7="Basic Library Subsidy", MIN(AC949*'Funding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MIN(AC949*VLOOKUP(CONCATENATE($A949, 'Funding Allocation Parameters'!$I$7), 'Library Subsidy Complex'!$C$2:$J$55, 2, FALSE), VLOOKUP(CONCATENATE($A949, 'Funding Allocation Parameters'!$I$7), 'Library Subsidy Complex'!$C$2:$J$55, 4, FALSE)), 0)))))</f>
        <v>0</v>
      </c>
      <c r="AF949" s="180">
        <f>IF('Funding Allocation Parameters'!$C$7="Basic Library Subsidy", 0, IF('Funding Allocation Parameters'!$C$7="Grant funding",MIN(AC949*'Funding Allocation Parameters'!$E$7, 'Funding Allocation Parameters'!$G$7), IF('Funding Allocation Parameters'!$C$7="Other author funding", 0, IF('Funding Allocation Parameters'!$C$7="Any discretionary funds (grants if available, other if no grants)", MIN(AC949*'Funding Allocation Parameters'!$E$7, 'Funding Allocation Parameters'!$G$7), IF('Funding Allocation Parameters'!$C$7="Complex Library Subsidy", 0, 0)))))</f>
        <v>0</v>
      </c>
      <c r="AG949" s="180">
        <f>IF('Funding Allocation Parameters'!$C$7="Basic Library Subsidy", 0, IF('Funding Allocation Parameters'!$C$7="Grant funding", 0, IF('Funding Allocation Parameters'!$C$7="Other author funding",  MIN(AC949*'Funding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49" s="180">
        <f>IF('Funding Allocation Parameters'!$C$7="Basic Library Subsidy", MIN(AD949*'Funding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MIN(AD949*VLOOKUP(CONCATENATE($A949, 'Funding Allocation Parameters'!$I$7), 'Library Subsidy Complex'!$C$2:$J$55, 6, FALSE), VLOOKUP(CONCATENATE($A949, 'Funding Allocation Parameters'!$I$7), 'Library Subsidy Complex'!$C$2:$J$55, 8, FALSE)), 0)))))</f>
        <v>0</v>
      </c>
      <c r="AI949" s="180">
        <f>IF('Funding Allocation Parameters'!$C$7="Basic Library Subsidy", 0, IF('Funding Allocation Parameters'!$C$7="Grant funding", 0, IF('Funding Allocation Parameters'!$C$7="Other author funding",  MIN(AD949*'Funding Allocation Parameters'!$E$7, 'Funding Allocation Parameters'!$G$7), IF('Funding Allocation Parameters'!$C$7="Any discretionary funds (grants if available, other if no grants)", MIN(AD949*'Funding Allocation Parameters'!$E$7, 'Funding Allocation Parameters'!$G$7), IF('Funding Allocation Parameters'!$C$7="Complex Library Subsidy", 0, 0)))))</f>
        <v>0</v>
      </c>
      <c r="AJ949" s="177">
        <f t="shared" si="442"/>
        <v>0</v>
      </c>
      <c r="AK949" s="177">
        <f t="shared" si="443"/>
        <v>0</v>
      </c>
      <c r="AL949" s="181">
        <f>IF('Funding Allocation Parameters'!$C$8="Basic Library Subsidy", MIN(AJ949*'Funding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MIN(AJ949*VLOOKUP(CONCATENATE($A949, 'Funding Allocation Parameters'!$I$8), 'Library Subsidy Complex'!$C$2:$J$55, 2, FALSE), VLOOKUP(CONCATENATE($A949, 'Funding Allocation Parameters'!$I$8), 'Library Subsidy Complex'!$C$2:$J$55, 4, FALSE)), 0)))))</f>
        <v>0</v>
      </c>
      <c r="AM949" s="181">
        <f>IF('Funding Allocation Parameters'!$C$8="Basic Library Subsidy", 0, IF('Funding Allocation Parameters'!$C$8="Grant funding",MIN(AJ949*'Funding Allocation Parameters'!$E$8, 'Funding Allocation Parameters'!$G$8), IF('Funding Allocation Parameters'!$C$8="Other author funding", 0, IF('Funding Allocation Parameters'!$C$8="Any discretionary funds (grants if available, other if no grants)", MIN(AJ949*'Funding Allocation Parameters'!$E$8, 'Funding Allocation Parameters'!$G$8), IF('Funding Allocation Parameters'!$C$8="Complex Library Subsidy", 0, 0)))))</f>
        <v>0</v>
      </c>
      <c r="AN949" s="181">
        <f>IF('Funding Allocation Parameters'!$C$8="Basic Library Subsidy", 0, IF('Funding Allocation Parameters'!$C$8="Grant funding", 0, IF('Funding Allocation Parameters'!$C$8="Other author funding",  MIN(AJ949*'Funding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49" s="181">
        <f>IF('Funding Allocation Parameters'!$C$8="Basic Library Subsidy", MIN(AK949*'Funding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MIN(AK949*VLOOKUP(CONCATENATE($A949, 'Funding Allocation Parameters'!$I$8), 'Library Subsidy Complex'!$C$2:$J$55, 6, FALSE), VLOOKUP(CONCATENATE($A949, 'Funding Allocation Parameters'!$I$8), 'Library Subsidy Complex'!$C$2:$J$55, 8, FALSE)), 0)))))</f>
        <v>0</v>
      </c>
      <c r="AP949" s="181">
        <f>IF('Funding Allocation Parameters'!$C$8="Basic Library Subsidy", 0, IF('Funding Allocation Parameters'!$C$8="Grant funding", 0, IF('Funding Allocation Parameters'!$C$8="Other author funding",  MIN(AK949*'Funding Allocation Parameters'!$E$8, 'Funding Allocation Parameters'!$G$8), IF('Funding Allocation Parameters'!$C$8="Any discretionary funds (grants if available, other if no grants)", MIN(AK949*'Funding Allocation Parameters'!$E$8, 'Funding Allocation Parameters'!$G$8), IF('Funding Allocation Parameters'!$C$8="Complex Library Subsidy", 0, 0)))))</f>
        <v>0</v>
      </c>
      <c r="AQ949" s="177">
        <f t="shared" si="444"/>
        <v>0</v>
      </c>
      <c r="AR949" s="177">
        <f t="shared" si="445"/>
        <v>0</v>
      </c>
      <c r="AS949" s="182">
        <f t="shared" si="446"/>
        <v>1189</v>
      </c>
      <c r="AT949" s="182">
        <f t="shared" si="447"/>
        <v>1354.0698000000002</v>
      </c>
      <c r="AU949" s="182">
        <f t="shared" si="448"/>
        <v>0</v>
      </c>
      <c r="AV949" s="182">
        <f t="shared" si="449"/>
        <v>1189</v>
      </c>
      <c r="AW949" s="182">
        <f t="shared" si="450"/>
        <v>1354.0698000000002</v>
      </c>
      <c r="AX949" s="183">
        <f t="shared" si="451"/>
        <v>1189</v>
      </c>
      <c r="AY949" s="183">
        <f t="shared" si="452"/>
        <v>1354.0698000000002</v>
      </c>
      <c r="AZ949" s="183">
        <f t="shared" si="453"/>
        <v>0</v>
      </c>
      <c r="BA949" s="183">
        <f t="shared" si="454"/>
        <v>0</v>
      </c>
      <c r="BB949" s="183">
        <f t="shared" si="455"/>
        <v>0</v>
      </c>
      <c r="BC949" s="184">
        <f t="shared" si="456"/>
        <v>1189</v>
      </c>
      <c r="BD949" s="184">
        <f t="shared" si="457"/>
        <v>0</v>
      </c>
      <c r="BE949" s="184">
        <f t="shared" si="458"/>
        <v>1354.0698000000002</v>
      </c>
      <c r="BF949" s="184">
        <f t="shared" si="459"/>
        <v>0</v>
      </c>
      <c r="BG949" s="102">
        <f t="shared" si="460"/>
        <v>0</v>
      </c>
      <c r="BH949" s="102">
        <f t="shared" si="461"/>
        <v>0</v>
      </c>
      <c r="BI949" s="102">
        <f t="shared" si="462"/>
        <v>0</v>
      </c>
      <c r="BJ949" s="102">
        <f t="shared" si="463"/>
        <v>1</v>
      </c>
      <c r="BK949" s="102">
        <f t="shared" si="464"/>
        <v>0</v>
      </c>
      <c r="BL949" s="102">
        <f t="shared" si="465"/>
        <v>0</v>
      </c>
      <c r="BN949" s="102"/>
    </row>
    <row r="950" spans="1:66" x14ac:dyDescent="0.25">
      <c r="A950" s="102" t="s">
        <v>17</v>
      </c>
      <c r="B950" s="102" t="s">
        <v>12</v>
      </c>
      <c r="C950" s="102" t="s">
        <v>8</v>
      </c>
      <c r="D950" s="102" t="s">
        <v>27</v>
      </c>
      <c r="E950" s="102" t="s">
        <v>1045</v>
      </c>
      <c r="F950" s="102" t="s">
        <v>1715</v>
      </c>
      <c r="G950" s="102">
        <v>1.23</v>
      </c>
      <c r="H950" s="102">
        <v>1</v>
      </c>
      <c r="I950" s="102">
        <v>1</v>
      </c>
      <c r="J950" s="167">
        <f>IFERROR(H950*VLOOKUP(A950, 'Advanced Parameters'!$B$7:$G$20, 6, FALSE)*VLOOKUP(A950, 'Growth Parameters'!$B$6:$H$19, 6, FALSE), 0)</f>
        <v>1</v>
      </c>
      <c r="K950" s="167">
        <f>IFERROR(IF('Advanced Parameters'!$C$5="n",'Raw Data'!I950*VLOOKUP(A950,'Advanced Parameters'!$B$7:$G$20,6,FALSE),J950*VLOOKUP(A950,'Advanced Parameters'!$B$7:$G$20,2,FALSE))*VLOOKUP(A950, 'Growth Parameters'!$B$6:$H$19, 6, FALSE), 0)</f>
        <v>1</v>
      </c>
      <c r="L950" s="167">
        <f t="shared" si="466"/>
        <v>0</v>
      </c>
      <c r="M950" s="168">
        <f>IFERROR(IF(G950="NA","NA",IF(G950&gt;'APC Parameters'!$K$6+VLOOKUP('Raw Data'!A950, 'APC Parameters'!$H$7:$L$20, 4, FALSE), 'APC Parameters'!$L$6+VLOOKUP('Raw Data'!A950, 'APC Parameters'!$H$7:$L$20, 5, FALSE), G950*('APC Parameters'!$J$6+VLOOKUP('Raw Data'!A950, 'APC Parameters'!$H$7:$L$20, 3, FALSE))+'APC Parameters'!$I$6+VLOOKUP('Raw Data'!A950, 'APC Parameters'!$H$7:$L$20, 2, FALSE))), 0)</f>
        <v>2020.2420000000002</v>
      </c>
      <c r="N950" s="168">
        <f t="shared" si="436"/>
        <v>2020.2420000000002</v>
      </c>
      <c r="O950" s="168">
        <f>IFERROR(IF(M950="NA",VLOOKUP(D950,'Internal Calculations'!$B$10:$C$11,2,FALSE), M950)*VLOOKUP(A950, 'Growth Parameters'!$B$6:$H$19, 7, FALSE), 0)</f>
        <v>2020.2420000000002</v>
      </c>
      <c r="P950" s="177">
        <f t="shared" si="437"/>
        <v>2020.2420000000002</v>
      </c>
      <c r="Q950" s="178">
        <f>IF('Funding Allocation Parameters'!$C$5="Basic Library Subsidy", MIN(O950*('Funding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MIN($O950*(VLOOKUP(CONCATENATE($A950, 'Funding Allocation Parameters'!$I$5), 'Library Subsidy Complex'!$C$2:$J$55, 2, FALSE)), VLOOKUP(CONCATENATE($A950, 'Funding Allocation Parameters'!$I$5), 'Library Subsidy Complex'!$C$2:$J$55, 4, FALSE)), 0)))))</f>
        <v>1189</v>
      </c>
      <c r="R950" s="178">
        <f>IF('Funding Allocation Parameters'!$C$5="Basic Library Subsidy", 0, IF('Funding Allocation Parameters'!$C$5="Grant funding",MIN(O950*('Funding Allocation Parameters'!$E$5), 'Funding Allocation Parameters'!$G$5), IF('Funding Allocation Parameters'!$C$5="Other author funding", 0, IF('Funding Allocation Parameters'!$C$5="Any discretionary funds (grants if available, other if no grants)", MIN(O950*('Funding Allocation Parameters'!$E$5), 'Funding Allocation Parameters'!$G$5), IF('Funding Allocation Parameters'!$C$5="Complex Library Subsidy", 0, 0)))))</f>
        <v>0</v>
      </c>
      <c r="S950" s="178">
        <f>IF('Funding Allocation Parameters'!$C$5="Basic Library Subsidy", 0, IF('Funding Allocation Parameters'!$C$5="Grant funding", 0, IF('Funding Allocation Parameters'!$C$5="Other author funding",  MIN(O950*('Funding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0" s="178">
        <f>IF('Funding Allocation Parameters'!$C$5="Basic Library Subsidy", MIN(O950*('Funding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MIN($O950*(VLOOKUP(CONCATENATE($A950, 'Funding Allocation Parameters'!$I$5), 'Library Subsidy Complex'!$C$2:$J$55, 6, FALSE)), VLOOKUP(CONCATENATE($A950, 'Funding Allocation Parameters'!$I$5), 'Library Subsidy Complex'!$C$2:$J$55, 8, FALSE)), 0)))))</f>
        <v>1189</v>
      </c>
      <c r="U950" s="178">
        <f>IF('Funding Allocation Parameters'!$C$5="Basic Library Subsidy", 0, IF('Funding Allocation Parameters'!$C$5="Grant funding", 0, IF('Funding Allocation Parameters'!$C$5="Other author funding",  MIN(O950*('Funding Allocation Parameters'!$E$5), 'Funding Allocation Parameters'!$G$5), IF('Funding Allocation Parameters'!$C$5="Any discretionary funds (grants if available, other if no grants)", MIN(O950*('Funding Allocation Parameters'!$E$5), 'Funding Allocation Parameters'!$G$5), IF('Funding Allocation Parameters'!$C$5="Complex Library Subsidy", 0, 0)))))</f>
        <v>0</v>
      </c>
      <c r="V950" s="177">
        <f t="shared" si="438"/>
        <v>831.24200000000019</v>
      </c>
      <c r="W950" s="177">
        <f t="shared" si="439"/>
        <v>831.24200000000019</v>
      </c>
      <c r="X950" s="179">
        <f>IF('Funding Allocation Parameters'!$C$6="Basic Library Subsidy", MIN(V950*'Funding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MIN(V950*VLOOKUP(CONCATENATE($A950, 'Funding Allocation Parameters'!$I$6), 'Library Subsidy Complex'!$C$2:$J$55, 2, FALSE), VLOOKUP(CONCATENATE($A950, 'Funding Allocation Parameters'!$I$6), 'Library Subsidy Complex'!$C$2:$J$55, 4, FALSE)), 0)))))</f>
        <v>0</v>
      </c>
      <c r="Y950" s="179">
        <f>IF('Funding Allocation Parameters'!$C$6="Basic Library Subsidy", 0, IF('Funding Allocation Parameters'!$C$6="Grant funding",MIN(V950*'Funding Allocation Parameters'!$E$6, 'Funding Allocation Parameters'!$G$6), IF('Funding Allocation Parameters'!$C$6="Other author funding", 0, IF('Funding Allocation Parameters'!$C$6="Any discretionary funds (grants if available, other if no grants)", MIN(V950*'Funding Allocation Parameters'!$E$6, 'Funding Allocation Parameters'!$G$6), IF('Funding Allocation Parameters'!$C$6="Complex Library Subsidy", 0, 0)))))</f>
        <v>831.24200000000019</v>
      </c>
      <c r="Z950" s="179">
        <f>IF('Funding Allocation Parameters'!$C$6="Basic Library Subsidy", 0, IF('Funding Allocation Parameters'!$C$6="Grant funding", 0, IF('Funding Allocation Parameters'!$C$6="Other author funding",  MIN(V950*'Funding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0" s="179">
        <f>IF('Funding Allocation Parameters'!$C$6="Basic Library Subsidy", MIN(W950*'Funding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MIN(W950*VLOOKUP(CONCATENATE($A950, 'Funding Allocation Parameters'!$I$6), 'Library Subsidy Complex'!$C$2:$J$55, 6, FALSE), VLOOKUP(CONCATENATE($A950, 'Funding Allocation Parameters'!$I$6), 'Library Subsidy Complex'!$C$2:$J$55, 8, FALSE)), 0)))))</f>
        <v>0</v>
      </c>
      <c r="AB950" s="179">
        <f>IF('Funding Allocation Parameters'!$C$6="Basic Library Subsidy", 0, IF('Funding Allocation Parameters'!$C$6="Grant funding", 0, IF('Funding Allocation Parameters'!$C$6="Other author funding",  MIN(W950*'Funding Allocation Parameters'!$E$6, 'Funding Allocation Parameters'!$G$6), IF('Funding Allocation Parameters'!$C$6="Any discretionary funds (grants if available, other if no grants)", MIN(W950*'Funding Allocation Parameters'!$E$6, 'Funding Allocation Parameters'!$G$6), IF('Funding Allocation Parameters'!$C$6="Complex Library Subsidy", 0, 0)))))</f>
        <v>831.24200000000019</v>
      </c>
      <c r="AC950" s="177">
        <f t="shared" si="440"/>
        <v>0</v>
      </c>
      <c r="AD950" s="177">
        <f t="shared" si="441"/>
        <v>0</v>
      </c>
      <c r="AE950" s="180">
        <f>IF('Funding Allocation Parameters'!$C$7="Basic Library Subsidy", MIN(AC950*'Funding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MIN(AC950*VLOOKUP(CONCATENATE($A950, 'Funding Allocation Parameters'!$I$7), 'Library Subsidy Complex'!$C$2:$J$55, 2, FALSE), VLOOKUP(CONCATENATE($A950, 'Funding Allocation Parameters'!$I$7), 'Library Subsidy Complex'!$C$2:$J$55, 4, FALSE)), 0)))))</f>
        <v>0</v>
      </c>
      <c r="AF950" s="180">
        <f>IF('Funding Allocation Parameters'!$C$7="Basic Library Subsidy", 0, IF('Funding Allocation Parameters'!$C$7="Grant funding",MIN(AC950*'Funding Allocation Parameters'!$E$7, 'Funding Allocation Parameters'!$G$7), IF('Funding Allocation Parameters'!$C$7="Other author funding", 0, IF('Funding Allocation Parameters'!$C$7="Any discretionary funds (grants if available, other if no grants)", MIN(AC950*'Funding Allocation Parameters'!$E$7, 'Funding Allocation Parameters'!$G$7), IF('Funding Allocation Parameters'!$C$7="Complex Library Subsidy", 0, 0)))))</f>
        <v>0</v>
      </c>
      <c r="AG950" s="180">
        <f>IF('Funding Allocation Parameters'!$C$7="Basic Library Subsidy", 0, IF('Funding Allocation Parameters'!$C$7="Grant funding", 0, IF('Funding Allocation Parameters'!$C$7="Other author funding",  MIN(AC950*'Funding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0" s="180">
        <f>IF('Funding Allocation Parameters'!$C$7="Basic Library Subsidy", MIN(AD950*'Funding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MIN(AD950*VLOOKUP(CONCATENATE($A950, 'Funding Allocation Parameters'!$I$7), 'Library Subsidy Complex'!$C$2:$J$55, 6, FALSE), VLOOKUP(CONCATENATE($A950, 'Funding Allocation Parameters'!$I$7), 'Library Subsidy Complex'!$C$2:$J$55, 8, FALSE)), 0)))))</f>
        <v>0</v>
      </c>
      <c r="AI950" s="180">
        <f>IF('Funding Allocation Parameters'!$C$7="Basic Library Subsidy", 0, IF('Funding Allocation Parameters'!$C$7="Grant funding", 0, IF('Funding Allocation Parameters'!$C$7="Other author funding",  MIN(AD950*'Funding Allocation Parameters'!$E$7, 'Funding Allocation Parameters'!$G$7), IF('Funding Allocation Parameters'!$C$7="Any discretionary funds (grants if available, other if no grants)", MIN(AD950*'Funding Allocation Parameters'!$E$7, 'Funding Allocation Parameters'!$G$7), IF('Funding Allocation Parameters'!$C$7="Complex Library Subsidy", 0, 0)))))</f>
        <v>0</v>
      </c>
      <c r="AJ950" s="177">
        <f t="shared" si="442"/>
        <v>0</v>
      </c>
      <c r="AK950" s="177">
        <f t="shared" si="443"/>
        <v>0</v>
      </c>
      <c r="AL950" s="181">
        <f>IF('Funding Allocation Parameters'!$C$8="Basic Library Subsidy", MIN(AJ950*'Funding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MIN(AJ950*VLOOKUP(CONCATENATE($A950, 'Funding Allocation Parameters'!$I$8), 'Library Subsidy Complex'!$C$2:$J$55, 2, FALSE), VLOOKUP(CONCATENATE($A950, 'Funding Allocation Parameters'!$I$8), 'Library Subsidy Complex'!$C$2:$J$55, 4, FALSE)), 0)))))</f>
        <v>0</v>
      </c>
      <c r="AM950" s="181">
        <f>IF('Funding Allocation Parameters'!$C$8="Basic Library Subsidy", 0, IF('Funding Allocation Parameters'!$C$8="Grant funding",MIN(AJ950*'Funding Allocation Parameters'!$E$8, 'Funding Allocation Parameters'!$G$8), IF('Funding Allocation Parameters'!$C$8="Other author funding", 0, IF('Funding Allocation Parameters'!$C$8="Any discretionary funds (grants if available, other if no grants)", MIN(AJ950*'Funding Allocation Parameters'!$E$8, 'Funding Allocation Parameters'!$G$8), IF('Funding Allocation Parameters'!$C$8="Complex Library Subsidy", 0, 0)))))</f>
        <v>0</v>
      </c>
      <c r="AN950" s="181">
        <f>IF('Funding Allocation Parameters'!$C$8="Basic Library Subsidy", 0, IF('Funding Allocation Parameters'!$C$8="Grant funding", 0, IF('Funding Allocation Parameters'!$C$8="Other author funding",  MIN(AJ950*'Funding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0" s="181">
        <f>IF('Funding Allocation Parameters'!$C$8="Basic Library Subsidy", MIN(AK950*'Funding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MIN(AK950*VLOOKUP(CONCATENATE($A950, 'Funding Allocation Parameters'!$I$8), 'Library Subsidy Complex'!$C$2:$J$55, 6, FALSE), VLOOKUP(CONCATENATE($A950, 'Funding Allocation Parameters'!$I$8), 'Library Subsidy Complex'!$C$2:$J$55, 8, FALSE)), 0)))))</f>
        <v>0</v>
      </c>
      <c r="AP950" s="181">
        <f>IF('Funding Allocation Parameters'!$C$8="Basic Library Subsidy", 0, IF('Funding Allocation Parameters'!$C$8="Grant funding", 0, IF('Funding Allocation Parameters'!$C$8="Other author funding",  MIN(AK950*'Funding Allocation Parameters'!$E$8, 'Funding Allocation Parameters'!$G$8), IF('Funding Allocation Parameters'!$C$8="Any discretionary funds (grants if available, other if no grants)", MIN(AK950*'Funding Allocation Parameters'!$E$8, 'Funding Allocation Parameters'!$G$8), IF('Funding Allocation Parameters'!$C$8="Complex Library Subsidy", 0, 0)))))</f>
        <v>0</v>
      </c>
      <c r="AQ950" s="177">
        <f t="shared" si="444"/>
        <v>0</v>
      </c>
      <c r="AR950" s="177">
        <f t="shared" si="445"/>
        <v>0</v>
      </c>
      <c r="AS950" s="182">
        <f t="shared" si="446"/>
        <v>1189</v>
      </c>
      <c r="AT950" s="182">
        <f t="shared" si="447"/>
        <v>831.24200000000019</v>
      </c>
      <c r="AU950" s="182">
        <f t="shared" si="448"/>
        <v>0</v>
      </c>
      <c r="AV950" s="182">
        <f t="shared" si="449"/>
        <v>1189</v>
      </c>
      <c r="AW950" s="182">
        <f t="shared" si="450"/>
        <v>831.24200000000019</v>
      </c>
      <c r="AX950" s="183">
        <f t="shared" si="451"/>
        <v>1189</v>
      </c>
      <c r="AY950" s="183">
        <f t="shared" si="452"/>
        <v>831.24200000000019</v>
      </c>
      <c r="AZ950" s="183">
        <f t="shared" si="453"/>
        <v>0</v>
      </c>
      <c r="BA950" s="183">
        <f t="shared" si="454"/>
        <v>0</v>
      </c>
      <c r="BB950" s="183">
        <f t="shared" si="455"/>
        <v>0</v>
      </c>
      <c r="BC950" s="184">
        <f t="shared" si="456"/>
        <v>1189</v>
      </c>
      <c r="BD950" s="184">
        <f t="shared" si="457"/>
        <v>0</v>
      </c>
      <c r="BE950" s="184">
        <f t="shared" si="458"/>
        <v>831.24200000000019</v>
      </c>
      <c r="BF950" s="184">
        <f t="shared" si="459"/>
        <v>0</v>
      </c>
      <c r="BG950" s="102">
        <f t="shared" si="460"/>
        <v>0</v>
      </c>
      <c r="BH950" s="102">
        <f t="shared" si="461"/>
        <v>0</v>
      </c>
      <c r="BI950" s="102">
        <f t="shared" si="462"/>
        <v>0</v>
      </c>
      <c r="BJ950" s="102">
        <f t="shared" si="463"/>
        <v>1</v>
      </c>
      <c r="BK950" s="102">
        <f t="shared" si="464"/>
        <v>0</v>
      </c>
      <c r="BL950" s="102">
        <f t="shared" si="465"/>
        <v>0</v>
      </c>
      <c r="BN950" s="102"/>
    </row>
    <row r="951" spans="1:66" x14ac:dyDescent="0.25">
      <c r="A951" s="102" t="s">
        <v>17</v>
      </c>
      <c r="B951" s="102" t="s">
        <v>8</v>
      </c>
      <c r="C951" s="102" t="s">
        <v>8</v>
      </c>
      <c r="D951" s="102" t="s">
        <v>27</v>
      </c>
      <c r="E951" s="102" t="s">
        <v>387</v>
      </c>
      <c r="F951" s="102" t="s">
        <v>1716</v>
      </c>
      <c r="G951" s="102">
        <v>3.4569999999999999</v>
      </c>
      <c r="H951" s="102">
        <v>1</v>
      </c>
      <c r="I951" s="102">
        <v>1</v>
      </c>
      <c r="J951" s="167">
        <f>IFERROR(H951*VLOOKUP(A951, 'Advanced Parameters'!$B$7:$G$20, 6, FALSE)*VLOOKUP(A951, 'Growth Parameters'!$B$6:$H$19, 6, FALSE), 0)</f>
        <v>1</v>
      </c>
      <c r="K951" s="167">
        <f>IFERROR(IF('Advanced Parameters'!$C$5="n",'Raw Data'!I951*VLOOKUP(A951,'Advanced Parameters'!$B$7:$G$20,6,FALSE),J951*VLOOKUP(A951,'Advanced Parameters'!$B$7:$G$20,2,FALSE))*VLOOKUP(A951, 'Growth Parameters'!$B$6:$H$19, 6, FALSE), 0)</f>
        <v>1</v>
      </c>
      <c r="L951" s="167">
        <f t="shared" si="466"/>
        <v>0</v>
      </c>
      <c r="M951" s="168">
        <f>IFERROR(IF(G951="NA","NA",IF(G951&gt;'APC Parameters'!$K$6+VLOOKUP('Raw Data'!A951, 'APC Parameters'!$H$7:$L$20, 4, FALSE), 'APC Parameters'!$L$6+VLOOKUP('Raw Data'!A951, 'APC Parameters'!$H$7:$L$20, 5, FALSE), G951*('APC Parameters'!$J$6+VLOOKUP('Raw Data'!A951, 'APC Parameters'!$H$7:$L$20, 3, FALSE))+'APC Parameters'!$I$6+VLOOKUP('Raw Data'!A951, 'APC Parameters'!$H$7:$L$20, 2, FALSE))), 0)</f>
        <v>5000</v>
      </c>
      <c r="N951" s="168">
        <f t="shared" si="436"/>
        <v>5000</v>
      </c>
      <c r="O951" s="168">
        <f>IFERROR(IF(M951="NA",VLOOKUP(D951,'Internal Calculations'!$B$10:$C$11,2,FALSE), M951)*VLOOKUP(A951, 'Growth Parameters'!$B$6:$H$19, 7, FALSE), 0)</f>
        <v>5000</v>
      </c>
      <c r="P951" s="177">
        <f t="shared" si="437"/>
        <v>5000</v>
      </c>
      <c r="Q951" s="178">
        <f>IF('Funding Allocation Parameters'!$C$5="Basic Library Subsidy", MIN(O951*('Funding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MIN($O951*(VLOOKUP(CONCATENATE($A951, 'Funding Allocation Parameters'!$I$5), 'Library Subsidy Complex'!$C$2:$J$55, 2, FALSE)), VLOOKUP(CONCATENATE($A951, 'Funding Allocation Parameters'!$I$5), 'Library Subsidy Complex'!$C$2:$J$55, 4, FALSE)), 0)))))</f>
        <v>1189</v>
      </c>
      <c r="R951" s="178">
        <f>IF('Funding Allocation Parameters'!$C$5="Basic Library Subsidy", 0, IF('Funding Allocation Parameters'!$C$5="Grant funding",MIN(O951*('Funding Allocation Parameters'!$E$5), 'Funding Allocation Parameters'!$G$5), IF('Funding Allocation Parameters'!$C$5="Other author funding", 0, IF('Funding Allocation Parameters'!$C$5="Any discretionary funds (grants if available, other if no grants)", MIN(O951*('Funding Allocation Parameters'!$E$5), 'Funding Allocation Parameters'!$G$5), IF('Funding Allocation Parameters'!$C$5="Complex Library Subsidy", 0, 0)))))</f>
        <v>0</v>
      </c>
      <c r="S951" s="178">
        <f>IF('Funding Allocation Parameters'!$C$5="Basic Library Subsidy", 0, IF('Funding Allocation Parameters'!$C$5="Grant funding", 0, IF('Funding Allocation Parameters'!$C$5="Other author funding",  MIN(O951*('Funding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1" s="178">
        <f>IF('Funding Allocation Parameters'!$C$5="Basic Library Subsidy", MIN(O951*('Funding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MIN($O951*(VLOOKUP(CONCATENATE($A951, 'Funding Allocation Parameters'!$I$5), 'Library Subsidy Complex'!$C$2:$J$55, 6, FALSE)), VLOOKUP(CONCATENATE($A951, 'Funding Allocation Parameters'!$I$5), 'Library Subsidy Complex'!$C$2:$J$55, 8, FALSE)), 0)))))</f>
        <v>1189</v>
      </c>
      <c r="U951" s="178">
        <f>IF('Funding Allocation Parameters'!$C$5="Basic Library Subsidy", 0, IF('Funding Allocation Parameters'!$C$5="Grant funding", 0, IF('Funding Allocation Parameters'!$C$5="Other author funding",  MIN(O951*('Funding Allocation Parameters'!$E$5), 'Funding Allocation Parameters'!$G$5), IF('Funding Allocation Parameters'!$C$5="Any discretionary funds (grants if available, other if no grants)", MIN(O951*('Funding Allocation Parameters'!$E$5), 'Funding Allocation Parameters'!$G$5), IF('Funding Allocation Parameters'!$C$5="Complex Library Subsidy", 0, 0)))))</f>
        <v>0</v>
      </c>
      <c r="V951" s="177">
        <f t="shared" si="438"/>
        <v>3811</v>
      </c>
      <c r="W951" s="177">
        <f t="shared" si="439"/>
        <v>3811</v>
      </c>
      <c r="X951" s="179">
        <f>IF('Funding Allocation Parameters'!$C$6="Basic Library Subsidy", MIN(V951*'Funding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MIN(V951*VLOOKUP(CONCATENATE($A951, 'Funding Allocation Parameters'!$I$6), 'Library Subsidy Complex'!$C$2:$J$55, 2, FALSE), VLOOKUP(CONCATENATE($A951, 'Funding Allocation Parameters'!$I$6), 'Library Subsidy Complex'!$C$2:$J$55, 4, FALSE)), 0)))))</f>
        <v>0</v>
      </c>
      <c r="Y951" s="179">
        <f>IF('Funding Allocation Parameters'!$C$6="Basic Library Subsidy", 0, IF('Funding Allocation Parameters'!$C$6="Grant funding",MIN(V951*'Funding Allocation Parameters'!$E$6, 'Funding Allocation Parameters'!$G$6), IF('Funding Allocation Parameters'!$C$6="Other author funding", 0, IF('Funding Allocation Parameters'!$C$6="Any discretionary funds (grants if available, other if no grants)", MIN(V951*'Funding Allocation Parameters'!$E$6, 'Funding Allocation Parameters'!$G$6), IF('Funding Allocation Parameters'!$C$6="Complex Library Subsidy", 0, 0)))))</f>
        <v>3811</v>
      </c>
      <c r="Z951" s="179">
        <f>IF('Funding Allocation Parameters'!$C$6="Basic Library Subsidy", 0, IF('Funding Allocation Parameters'!$C$6="Grant funding", 0, IF('Funding Allocation Parameters'!$C$6="Other author funding",  MIN(V951*'Funding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1" s="179">
        <f>IF('Funding Allocation Parameters'!$C$6="Basic Library Subsidy", MIN(W951*'Funding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MIN(W951*VLOOKUP(CONCATENATE($A951, 'Funding Allocation Parameters'!$I$6), 'Library Subsidy Complex'!$C$2:$J$55, 6, FALSE), VLOOKUP(CONCATENATE($A951, 'Funding Allocation Parameters'!$I$6), 'Library Subsidy Complex'!$C$2:$J$55, 8, FALSE)), 0)))))</f>
        <v>0</v>
      </c>
      <c r="AB951" s="179">
        <f>IF('Funding Allocation Parameters'!$C$6="Basic Library Subsidy", 0, IF('Funding Allocation Parameters'!$C$6="Grant funding", 0, IF('Funding Allocation Parameters'!$C$6="Other author funding",  MIN(W951*'Funding Allocation Parameters'!$E$6, 'Funding Allocation Parameters'!$G$6), IF('Funding Allocation Parameters'!$C$6="Any discretionary funds (grants if available, other if no grants)", MIN(W951*'Funding Allocation Parameters'!$E$6, 'Funding Allocation Parameters'!$G$6), IF('Funding Allocation Parameters'!$C$6="Complex Library Subsidy", 0, 0)))))</f>
        <v>3811</v>
      </c>
      <c r="AC951" s="177">
        <f t="shared" si="440"/>
        <v>0</v>
      </c>
      <c r="AD951" s="177">
        <f t="shared" si="441"/>
        <v>0</v>
      </c>
      <c r="AE951" s="180">
        <f>IF('Funding Allocation Parameters'!$C$7="Basic Library Subsidy", MIN(AC951*'Funding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MIN(AC951*VLOOKUP(CONCATENATE($A951, 'Funding Allocation Parameters'!$I$7), 'Library Subsidy Complex'!$C$2:$J$55, 2, FALSE), VLOOKUP(CONCATENATE($A951, 'Funding Allocation Parameters'!$I$7), 'Library Subsidy Complex'!$C$2:$J$55, 4, FALSE)), 0)))))</f>
        <v>0</v>
      </c>
      <c r="AF951" s="180">
        <f>IF('Funding Allocation Parameters'!$C$7="Basic Library Subsidy", 0, IF('Funding Allocation Parameters'!$C$7="Grant funding",MIN(AC951*'Funding Allocation Parameters'!$E$7, 'Funding Allocation Parameters'!$G$7), IF('Funding Allocation Parameters'!$C$7="Other author funding", 0, IF('Funding Allocation Parameters'!$C$7="Any discretionary funds (grants if available, other if no grants)", MIN(AC951*'Funding Allocation Parameters'!$E$7, 'Funding Allocation Parameters'!$G$7), IF('Funding Allocation Parameters'!$C$7="Complex Library Subsidy", 0, 0)))))</f>
        <v>0</v>
      </c>
      <c r="AG951" s="180">
        <f>IF('Funding Allocation Parameters'!$C$7="Basic Library Subsidy", 0, IF('Funding Allocation Parameters'!$C$7="Grant funding", 0, IF('Funding Allocation Parameters'!$C$7="Other author funding",  MIN(AC951*'Funding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1" s="180">
        <f>IF('Funding Allocation Parameters'!$C$7="Basic Library Subsidy", MIN(AD951*'Funding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MIN(AD951*VLOOKUP(CONCATENATE($A951, 'Funding Allocation Parameters'!$I$7), 'Library Subsidy Complex'!$C$2:$J$55, 6, FALSE), VLOOKUP(CONCATENATE($A951, 'Funding Allocation Parameters'!$I$7), 'Library Subsidy Complex'!$C$2:$J$55, 8, FALSE)), 0)))))</f>
        <v>0</v>
      </c>
      <c r="AI951" s="180">
        <f>IF('Funding Allocation Parameters'!$C$7="Basic Library Subsidy", 0, IF('Funding Allocation Parameters'!$C$7="Grant funding", 0, IF('Funding Allocation Parameters'!$C$7="Other author funding",  MIN(AD951*'Funding Allocation Parameters'!$E$7, 'Funding Allocation Parameters'!$G$7), IF('Funding Allocation Parameters'!$C$7="Any discretionary funds (grants if available, other if no grants)", MIN(AD951*'Funding Allocation Parameters'!$E$7, 'Funding Allocation Parameters'!$G$7), IF('Funding Allocation Parameters'!$C$7="Complex Library Subsidy", 0, 0)))))</f>
        <v>0</v>
      </c>
      <c r="AJ951" s="177">
        <f t="shared" si="442"/>
        <v>0</v>
      </c>
      <c r="AK951" s="177">
        <f t="shared" si="443"/>
        <v>0</v>
      </c>
      <c r="AL951" s="181">
        <f>IF('Funding Allocation Parameters'!$C$8="Basic Library Subsidy", MIN(AJ951*'Funding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MIN(AJ951*VLOOKUP(CONCATENATE($A951, 'Funding Allocation Parameters'!$I$8), 'Library Subsidy Complex'!$C$2:$J$55, 2, FALSE), VLOOKUP(CONCATENATE($A951, 'Funding Allocation Parameters'!$I$8), 'Library Subsidy Complex'!$C$2:$J$55, 4, FALSE)), 0)))))</f>
        <v>0</v>
      </c>
      <c r="AM951" s="181">
        <f>IF('Funding Allocation Parameters'!$C$8="Basic Library Subsidy", 0, IF('Funding Allocation Parameters'!$C$8="Grant funding",MIN(AJ951*'Funding Allocation Parameters'!$E$8, 'Funding Allocation Parameters'!$G$8), IF('Funding Allocation Parameters'!$C$8="Other author funding", 0, IF('Funding Allocation Parameters'!$C$8="Any discretionary funds (grants if available, other if no grants)", MIN(AJ951*'Funding Allocation Parameters'!$E$8, 'Funding Allocation Parameters'!$G$8), IF('Funding Allocation Parameters'!$C$8="Complex Library Subsidy", 0, 0)))))</f>
        <v>0</v>
      </c>
      <c r="AN951" s="181">
        <f>IF('Funding Allocation Parameters'!$C$8="Basic Library Subsidy", 0, IF('Funding Allocation Parameters'!$C$8="Grant funding", 0, IF('Funding Allocation Parameters'!$C$8="Other author funding",  MIN(AJ951*'Funding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1" s="181">
        <f>IF('Funding Allocation Parameters'!$C$8="Basic Library Subsidy", MIN(AK951*'Funding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MIN(AK951*VLOOKUP(CONCATENATE($A951, 'Funding Allocation Parameters'!$I$8), 'Library Subsidy Complex'!$C$2:$J$55, 6, FALSE), VLOOKUP(CONCATENATE($A951, 'Funding Allocation Parameters'!$I$8), 'Library Subsidy Complex'!$C$2:$J$55, 8, FALSE)), 0)))))</f>
        <v>0</v>
      </c>
      <c r="AP951" s="181">
        <f>IF('Funding Allocation Parameters'!$C$8="Basic Library Subsidy", 0, IF('Funding Allocation Parameters'!$C$8="Grant funding", 0, IF('Funding Allocation Parameters'!$C$8="Other author funding",  MIN(AK951*'Funding Allocation Parameters'!$E$8, 'Funding Allocation Parameters'!$G$8), IF('Funding Allocation Parameters'!$C$8="Any discretionary funds (grants if available, other if no grants)", MIN(AK951*'Funding Allocation Parameters'!$E$8, 'Funding Allocation Parameters'!$G$8), IF('Funding Allocation Parameters'!$C$8="Complex Library Subsidy", 0, 0)))))</f>
        <v>0</v>
      </c>
      <c r="AQ951" s="177">
        <f t="shared" si="444"/>
        <v>0</v>
      </c>
      <c r="AR951" s="177">
        <f t="shared" si="445"/>
        <v>0</v>
      </c>
      <c r="AS951" s="182">
        <f t="shared" si="446"/>
        <v>1189</v>
      </c>
      <c r="AT951" s="182">
        <f t="shared" si="447"/>
        <v>3811</v>
      </c>
      <c r="AU951" s="182">
        <f t="shared" si="448"/>
        <v>0</v>
      </c>
      <c r="AV951" s="182">
        <f t="shared" si="449"/>
        <v>1189</v>
      </c>
      <c r="AW951" s="182">
        <f t="shared" si="450"/>
        <v>3811</v>
      </c>
      <c r="AX951" s="183">
        <f t="shared" si="451"/>
        <v>1189</v>
      </c>
      <c r="AY951" s="183">
        <f t="shared" si="452"/>
        <v>3811</v>
      </c>
      <c r="AZ951" s="183">
        <f t="shared" si="453"/>
        <v>0</v>
      </c>
      <c r="BA951" s="183">
        <f t="shared" si="454"/>
        <v>0</v>
      </c>
      <c r="BB951" s="183">
        <f t="shared" si="455"/>
        <v>0</v>
      </c>
      <c r="BC951" s="184">
        <f t="shared" si="456"/>
        <v>1189</v>
      </c>
      <c r="BD951" s="184">
        <f t="shared" si="457"/>
        <v>0</v>
      </c>
      <c r="BE951" s="184">
        <f t="shared" si="458"/>
        <v>3811</v>
      </c>
      <c r="BF951" s="184">
        <f t="shared" si="459"/>
        <v>0</v>
      </c>
      <c r="BG951" s="102">
        <f t="shared" si="460"/>
        <v>0</v>
      </c>
      <c r="BH951" s="102">
        <f t="shared" si="461"/>
        <v>0</v>
      </c>
      <c r="BI951" s="102">
        <f t="shared" si="462"/>
        <v>0</v>
      </c>
      <c r="BJ951" s="102">
        <f t="shared" si="463"/>
        <v>1</v>
      </c>
      <c r="BK951" s="102">
        <f t="shared" si="464"/>
        <v>0</v>
      </c>
      <c r="BL951" s="102">
        <f t="shared" si="465"/>
        <v>0</v>
      </c>
      <c r="BN951" s="102"/>
    </row>
    <row r="952" spans="1:66" x14ac:dyDescent="0.25">
      <c r="A952" s="102" t="s">
        <v>17</v>
      </c>
      <c r="B952" s="102" t="s">
        <v>8</v>
      </c>
      <c r="C952" s="102" t="s">
        <v>8</v>
      </c>
      <c r="D952" s="102" t="s">
        <v>27</v>
      </c>
      <c r="E952" s="102" t="s">
        <v>1032</v>
      </c>
      <c r="F952" s="102" t="s">
        <v>1718</v>
      </c>
      <c r="G952" s="102">
        <v>2.0310000000000001</v>
      </c>
      <c r="H952" s="102">
        <v>1</v>
      </c>
      <c r="I952" s="102">
        <v>1</v>
      </c>
      <c r="J952" s="167">
        <f>IFERROR(H952*VLOOKUP(A952, 'Advanced Parameters'!$B$7:$G$20, 6, FALSE)*VLOOKUP(A952, 'Growth Parameters'!$B$6:$H$19, 6, FALSE), 0)</f>
        <v>1</v>
      </c>
      <c r="K952" s="167">
        <f>IFERROR(IF('Advanced Parameters'!$C$5="n",'Raw Data'!I952*VLOOKUP(A952,'Advanced Parameters'!$B$7:$G$20,6,FALSE),J952*VLOOKUP(A952,'Advanced Parameters'!$B$7:$G$20,2,FALSE))*VLOOKUP(A952, 'Growth Parameters'!$B$6:$H$19, 6, FALSE), 0)</f>
        <v>1</v>
      </c>
      <c r="L952" s="167">
        <f t="shared" si="466"/>
        <v>0</v>
      </c>
      <c r="M952" s="168">
        <f>IFERROR(IF(G952="NA","NA",IF(G952&gt;'APC Parameters'!$K$6+VLOOKUP('Raw Data'!A952, 'APC Parameters'!$H$7:$L$20, 4, FALSE), 'APC Parameters'!$L$6+VLOOKUP('Raw Data'!A952, 'APC Parameters'!$H$7:$L$20, 5, FALSE), G952*('APC Parameters'!$J$6+VLOOKUP('Raw Data'!A952, 'APC Parameters'!$H$7:$L$20, 3, FALSE))+'APC Parameters'!$I$6+VLOOKUP('Raw Data'!A952, 'APC Parameters'!$H$7:$L$20, 2, FALSE))), 0)</f>
        <v>2588.4714000000004</v>
      </c>
      <c r="N952" s="168">
        <f t="shared" si="436"/>
        <v>2588.4714000000004</v>
      </c>
      <c r="O952" s="168">
        <f>IFERROR(IF(M952="NA",VLOOKUP(D952,'Internal Calculations'!$B$10:$C$11,2,FALSE), M952)*VLOOKUP(A952, 'Growth Parameters'!$B$6:$H$19, 7, FALSE), 0)</f>
        <v>2588.4714000000004</v>
      </c>
      <c r="P952" s="177">
        <f t="shared" si="437"/>
        <v>2588.4714000000004</v>
      </c>
      <c r="Q952" s="178">
        <f>IF('Funding Allocation Parameters'!$C$5="Basic Library Subsidy", MIN(O952*('Funding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MIN($O952*(VLOOKUP(CONCATENATE($A952, 'Funding Allocation Parameters'!$I$5), 'Library Subsidy Complex'!$C$2:$J$55, 2, FALSE)), VLOOKUP(CONCATENATE($A952, 'Funding Allocation Parameters'!$I$5), 'Library Subsidy Complex'!$C$2:$J$55, 4, FALSE)), 0)))))</f>
        <v>1189</v>
      </c>
      <c r="R952" s="178">
        <f>IF('Funding Allocation Parameters'!$C$5="Basic Library Subsidy", 0, IF('Funding Allocation Parameters'!$C$5="Grant funding",MIN(O952*('Funding Allocation Parameters'!$E$5), 'Funding Allocation Parameters'!$G$5), IF('Funding Allocation Parameters'!$C$5="Other author funding", 0, IF('Funding Allocation Parameters'!$C$5="Any discretionary funds (grants if available, other if no grants)", MIN(O952*('Funding Allocation Parameters'!$E$5), 'Funding Allocation Parameters'!$G$5), IF('Funding Allocation Parameters'!$C$5="Complex Library Subsidy", 0, 0)))))</f>
        <v>0</v>
      </c>
      <c r="S952" s="178">
        <f>IF('Funding Allocation Parameters'!$C$5="Basic Library Subsidy", 0, IF('Funding Allocation Parameters'!$C$5="Grant funding", 0, IF('Funding Allocation Parameters'!$C$5="Other author funding",  MIN(O952*('Funding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2" s="178">
        <f>IF('Funding Allocation Parameters'!$C$5="Basic Library Subsidy", MIN(O952*('Funding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MIN($O952*(VLOOKUP(CONCATENATE($A952, 'Funding Allocation Parameters'!$I$5), 'Library Subsidy Complex'!$C$2:$J$55, 6, FALSE)), VLOOKUP(CONCATENATE($A952, 'Funding Allocation Parameters'!$I$5), 'Library Subsidy Complex'!$C$2:$J$55, 8, FALSE)), 0)))))</f>
        <v>1189</v>
      </c>
      <c r="U952" s="178">
        <f>IF('Funding Allocation Parameters'!$C$5="Basic Library Subsidy", 0, IF('Funding Allocation Parameters'!$C$5="Grant funding", 0, IF('Funding Allocation Parameters'!$C$5="Other author funding",  MIN(O952*('Funding Allocation Parameters'!$E$5), 'Funding Allocation Parameters'!$G$5), IF('Funding Allocation Parameters'!$C$5="Any discretionary funds (grants if available, other if no grants)", MIN(O952*('Funding Allocation Parameters'!$E$5), 'Funding Allocation Parameters'!$G$5), IF('Funding Allocation Parameters'!$C$5="Complex Library Subsidy", 0, 0)))))</f>
        <v>0</v>
      </c>
      <c r="V952" s="177">
        <f t="shared" si="438"/>
        <v>1399.4714000000004</v>
      </c>
      <c r="W952" s="177">
        <f t="shared" si="439"/>
        <v>1399.4714000000004</v>
      </c>
      <c r="X952" s="179">
        <f>IF('Funding Allocation Parameters'!$C$6="Basic Library Subsidy", MIN(V952*'Funding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MIN(V952*VLOOKUP(CONCATENATE($A952, 'Funding Allocation Parameters'!$I$6), 'Library Subsidy Complex'!$C$2:$J$55, 2, FALSE), VLOOKUP(CONCATENATE($A952, 'Funding Allocation Parameters'!$I$6), 'Library Subsidy Complex'!$C$2:$J$55, 4, FALSE)), 0)))))</f>
        <v>0</v>
      </c>
      <c r="Y952" s="179">
        <f>IF('Funding Allocation Parameters'!$C$6="Basic Library Subsidy", 0, IF('Funding Allocation Parameters'!$C$6="Grant funding",MIN(V952*'Funding Allocation Parameters'!$E$6, 'Funding Allocation Parameters'!$G$6), IF('Funding Allocation Parameters'!$C$6="Other author funding", 0, IF('Funding Allocation Parameters'!$C$6="Any discretionary funds (grants if available, other if no grants)", MIN(V952*'Funding Allocation Parameters'!$E$6, 'Funding Allocation Parameters'!$G$6), IF('Funding Allocation Parameters'!$C$6="Complex Library Subsidy", 0, 0)))))</f>
        <v>1399.4714000000004</v>
      </c>
      <c r="Z952" s="179">
        <f>IF('Funding Allocation Parameters'!$C$6="Basic Library Subsidy", 0, IF('Funding Allocation Parameters'!$C$6="Grant funding", 0, IF('Funding Allocation Parameters'!$C$6="Other author funding",  MIN(V952*'Funding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2" s="179">
        <f>IF('Funding Allocation Parameters'!$C$6="Basic Library Subsidy", MIN(W952*'Funding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MIN(W952*VLOOKUP(CONCATENATE($A952, 'Funding Allocation Parameters'!$I$6), 'Library Subsidy Complex'!$C$2:$J$55, 6, FALSE), VLOOKUP(CONCATENATE($A952, 'Funding Allocation Parameters'!$I$6), 'Library Subsidy Complex'!$C$2:$J$55, 8, FALSE)), 0)))))</f>
        <v>0</v>
      </c>
      <c r="AB952" s="179">
        <f>IF('Funding Allocation Parameters'!$C$6="Basic Library Subsidy", 0, IF('Funding Allocation Parameters'!$C$6="Grant funding", 0, IF('Funding Allocation Parameters'!$C$6="Other author funding",  MIN(W952*'Funding Allocation Parameters'!$E$6, 'Funding Allocation Parameters'!$G$6), IF('Funding Allocation Parameters'!$C$6="Any discretionary funds (grants if available, other if no grants)", MIN(W952*'Funding Allocation Parameters'!$E$6, 'Funding Allocation Parameters'!$G$6), IF('Funding Allocation Parameters'!$C$6="Complex Library Subsidy", 0, 0)))))</f>
        <v>1399.4714000000004</v>
      </c>
      <c r="AC952" s="177">
        <f t="shared" si="440"/>
        <v>0</v>
      </c>
      <c r="AD952" s="177">
        <f t="shared" si="441"/>
        <v>0</v>
      </c>
      <c r="AE952" s="180">
        <f>IF('Funding Allocation Parameters'!$C$7="Basic Library Subsidy", MIN(AC952*'Funding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MIN(AC952*VLOOKUP(CONCATENATE($A952, 'Funding Allocation Parameters'!$I$7), 'Library Subsidy Complex'!$C$2:$J$55, 2, FALSE), VLOOKUP(CONCATENATE($A952, 'Funding Allocation Parameters'!$I$7), 'Library Subsidy Complex'!$C$2:$J$55, 4, FALSE)), 0)))))</f>
        <v>0</v>
      </c>
      <c r="AF952" s="180">
        <f>IF('Funding Allocation Parameters'!$C$7="Basic Library Subsidy", 0, IF('Funding Allocation Parameters'!$C$7="Grant funding",MIN(AC952*'Funding Allocation Parameters'!$E$7, 'Funding Allocation Parameters'!$G$7), IF('Funding Allocation Parameters'!$C$7="Other author funding", 0, IF('Funding Allocation Parameters'!$C$7="Any discretionary funds (grants if available, other if no grants)", MIN(AC952*'Funding Allocation Parameters'!$E$7, 'Funding Allocation Parameters'!$G$7), IF('Funding Allocation Parameters'!$C$7="Complex Library Subsidy", 0, 0)))))</f>
        <v>0</v>
      </c>
      <c r="AG952" s="180">
        <f>IF('Funding Allocation Parameters'!$C$7="Basic Library Subsidy", 0, IF('Funding Allocation Parameters'!$C$7="Grant funding", 0, IF('Funding Allocation Parameters'!$C$7="Other author funding",  MIN(AC952*'Funding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2" s="180">
        <f>IF('Funding Allocation Parameters'!$C$7="Basic Library Subsidy", MIN(AD952*'Funding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MIN(AD952*VLOOKUP(CONCATENATE($A952, 'Funding Allocation Parameters'!$I$7), 'Library Subsidy Complex'!$C$2:$J$55, 6, FALSE), VLOOKUP(CONCATENATE($A952, 'Funding Allocation Parameters'!$I$7), 'Library Subsidy Complex'!$C$2:$J$55, 8, FALSE)), 0)))))</f>
        <v>0</v>
      </c>
      <c r="AI952" s="180">
        <f>IF('Funding Allocation Parameters'!$C$7="Basic Library Subsidy", 0, IF('Funding Allocation Parameters'!$C$7="Grant funding", 0, IF('Funding Allocation Parameters'!$C$7="Other author funding",  MIN(AD952*'Funding Allocation Parameters'!$E$7, 'Funding Allocation Parameters'!$G$7), IF('Funding Allocation Parameters'!$C$7="Any discretionary funds (grants if available, other if no grants)", MIN(AD952*'Funding Allocation Parameters'!$E$7, 'Funding Allocation Parameters'!$G$7), IF('Funding Allocation Parameters'!$C$7="Complex Library Subsidy", 0, 0)))))</f>
        <v>0</v>
      </c>
      <c r="AJ952" s="177">
        <f t="shared" si="442"/>
        <v>0</v>
      </c>
      <c r="AK952" s="177">
        <f t="shared" si="443"/>
        <v>0</v>
      </c>
      <c r="AL952" s="181">
        <f>IF('Funding Allocation Parameters'!$C$8="Basic Library Subsidy", MIN(AJ952*'Funding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MIN(AJ952*VLOOKUP(CONCATENATE($A952, 'Funding Allocation Parameters'!$I$8), 'Library Subsidy Complex'!$C$2:$J$55, 2, FALSE), VLOOKUP(CONCATENATE($A952, 'Funding Allocation Parameters'!$I$8), 'Library Subsidy Complex'!$C$2:$J$55, 4, FALSE)), 0)))))</f>
        <v>0</v>
      </c>
      <c r="AM952" s="181">
        <f>IF('Funding Allocation Parameters'!$C$8="Basic Library Subsidy", 0, IF('Funding Allocation Parameters'!$C$8="Grant funding",MIN(AJ952*'Funding Allocation Parameters'!$E$8, 'Funding Allocation Parameters'!$G$8), IF('Funding Allocation Parameters'!$C$8="Other author funding", 0, IF('Funding Allocation Parameters'!$C$8="Any discretionary funds (grants if available, other if no grants)", MIN(AJ952*'Funding Allocation Parameters'!$E$8, 'Funding Allocation Parameters'!$G$8), IF('Funding Allocation Parameters'!$C$8="Complex Library Subsidy", 0, 0)))))</f>
        <v>0</v>
      </c>
      <c r="AN952" s="181">
        <f>IF('Funding Allocation Parameters'!$C$8="Basic Library Subsidy", 0, IF('Funding Allocation Parameters'!$C$8="Grant funding", 0, IF('Funding Allocation Parameters'!$C$8="Other author funding",  MIN(AJ952*'Funding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2" s="181">
        <f>IF('Funding Allocation Parameters'!$C$8="Basic Library Subsidy", MIN(AK952*'Funding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MIN(AK952*VLOOKUP(CONCATENATE($A952, 'Funding Allocation Parameters'!$I$8), 'Library Subsidy Complex'!$C$2:$J$55, 6, FALSE), VLOOKUP(CONCATENATE($A952, 'Funding Allocation Parameters'!$I$8), 'Library Subsidy Complex'!$C$2:$J$55, 8, FALSE)), 0)))))</f>
        <v>0</v>
      </c>
      <c r="AP952" s="181">
        <f>IF('Funding Allocation Parameters'!$C$8="Basic Library Subsidy", 0, IF('Funding Allocation Parameters'!$C$8="Grant funding", 0, IF('Funding Allocation Parameters'!$C$8="Other author funding",  MIN(AK952*'Funding Allocation Parameters'!$E$8, 'Funding Allocation Parameters'!$G$8), IF('Funding Allocation Parameters'!$C$8="Any discretionary funds (grants if available, other if no grants)", MIN(AK952*'Funding Allocation Parameters'!$E$8, 'Funding Allocation Parameters'!$G$8), IF('Funding Allocation Parameters'!$C$8="Complex Library Subsidy", 0, 0)))))</f>
        <v>0</v>
      </c>
      <c r="AQ952" s="177">
        <f t="shared" si="444"/>
        <v>0</v>
      </c>
      <c r="AR952" s="177">
        <f t="shared" si="445"/>
        <v>0</v>
      </c>
      <c r="AS952" s="182">
        <f t="shared" si="446"/>
        <v>1189</v>
      </c>
      <c r="AT952" s="182">
        <f t="shared" si="447"/>
        <v>1399.4714000000004</v>
      </c>
      <c r="AU952" s="182">
        <f t="shared" si="448"/>
        <v>0</v>
      </c>
      <c r="AV952" s="182">
        <f t="shared" si="449"/>
        <v>1189</v>
      </c>
      <c r="AW952" s="182">
        <f t="shared" si="450"/>
        <v>1399.4714000000004</v>
      </c>
      <c r="AX952" s="183">
        <f t="shared" si="451"/>
        <v>1189</v>
      </c>
      <c r="AY952" s="183">
        <f t="shared" si="452"/>
        <v>1399.4714000000004</v>
      </c>
      <c r="AZ952" s="183">
        <f t="shared" si="453"/>
        <v>0</v>
      </c>
      <c r="BA952" s="183">
        <f t="shared" si="454"/>
        <v>0</v>
      </c>
      <c r="BB952" s="183">
        <f t="shared" si="455"/>
        <v>0</v>
      </c>
      <c r="BC952" s="184">
        <f t="shared" si="456"/>
        <v>1189</v>
      </c>
      <c r="BD952" s="184">
        <f t="shared" si="457"/>
        <v>0</v>
      </c>
      <c r="BE952" s="184">
        <f t="shared" si="458"/>
        <v>1399.4714000000004</v>
      </c>
      <c r="BF952" s="184">
        <f t="shared" si="459"/>
        <v>0</v>
      </c>
      <c r="BG952" s="102">
        <f t="shared" si="460"/>
        <v>0</v>
      </c>
      <c r="BH952" s="102">
        <f t="shared" si="461"/>
        <v>0</v>
      </c>
      <c r="BI952" s="102">
        <f t="shared" si="462"/>
        <v>0</v>
      </c>
      <c r="BJ952" s="102">
        <f t="shared" si="463"/>
        <v>1</v>
      </c>
      <c r="BK952" s="102">
        <f t="shared" si="464"/>
        <v>0</v>
      </c>
      <c r="BL952" s="102">
        <f t="shared" si="465"/>
        <v>0</v>
      </c>
      <c r="BN952" s="102"/>
    </row>
    <row r="953" spans="1:66" x14ac:dyDescent="0.25">
      <c r="A953" s="102" t="s">
        <v>13</v>
      </c>
      <c r="B953" s="102" t="s">
        <v>8</v>
      </c>
      <c r="C953" s="102" t="s">
        <v>8</v>
      </c>
      <c r="D953" s="102" t="s">
        <v>27</v>
      </c>
      <c r="E953" s="102" t="s">
        <v>601</v>
      </c>
      <c r="F953" s="102" t="s">
        <v>1719</v>
      </c>
      <c r="G953" s="102">
        <v>1.139</v>
      </c>
      <c r="H953" s="102">
        <v>1</v>
      </c>
      <c r="I953" s="102">
        <v>1</v>
      </c>
      <c r="J953" s="167">
        <f>IFERROR(H953*VLOOKUP(A953, 'Advanced Parameters'!$B$7:$G$20, 6, FALSE)*VLOOKUP(A953, 'Growth Parameters'!$B$6:$H$19, 6, FALSE), 0)</f>
        <v>1</v>
      </c>
      <c r="K953" s="167">
        <f>IFERROR(IF('Advanced Parameters'!$C$5="n",'Raw Data'!I953*VLOOKUP(A953,'Advanced Parameters'!$B$7:$G$20,6,FALSE),J953*VLOOKUP(A953,'Advanced Parameters'!$B$7:$G$20,2,FALSE))*VLOOKUP(A953, 'Growth Parameters'!$B$6:$H$19, 6, FALSE), 0)</f>
        <v>1</v>
      </c>
      <c r="L953" s="167">
        <f t="shared" si="466"/>
        <v>0</v>
      </c>
      <c r="M953" s="168">
        <f>IFERROR(IF(G953="NA","NA",IF(G953&gt;'APC Parameters'!$K$6+VLOOKUP('Raw Data'!A953, 'APC Parameters'!$H$7:$L$20, 4, FALSE), 'APC Parameters'!$L$6+VLOOKUP('Raw Data'!A953, 'APC Parameters'!$H$7:$L$20, 5, FALSE), G953*('APC Parameters'!$J$6+VLOOKUP('Raw Data'!A953, 'APC Parameters'!$H$7:$L$20, 3, FALSE))+'APC Parameters'!$I$6+VLOOKUP('Raw Data'!A953, 'APC Parameters'!$H$7:$L$20, 2, FALSE))), 0)</f>
        <v>1955.6866</v>
      </c>
      <c r="N953" s="168">
        <f t="shared" si="436"/>
        <v>1955.6866</v>
      </c>
      <c r="O953" s="168">
        <f>IFERROR(IF(M953="NA",VLOOKUP(D953,'Internal Calculations'!$B$10:$C$11,2,FALSE), M953)*VLOOKUP(A953, 'Growth Parameters'!$B$6:$H$19, 7, FALSE), 0)</f>
        <v>1955.6866</v>
      </c>
      <c r="P953" s="177">
        <f t="shared" si="437"/>
        <v>1955.6866</v>
      </c>
      <c r="Q953" s="178">
        <f>IF('Funding Allocation Parameters'!$C$5="Basic Library Subsidy", MIN(O953*('Funding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MIN($O953*(VLOOKUP(CONCATENATE($A953, 'Funding Allocation Parameters'!$I$5), 'Library Subsidy Complex'!$C$2:$J$55, 2, FALSE)), VLOOKUP(CONCATENATE($A953, 'Funding Allocation Parameters'!$I$5), 'Library Subsidy Complex'!$C$2:$J$55, 4, FALSE)), 0)))))</f>
        <v>1189</v>
      </c>
      <c r="R953" s="178">
        <f>IF('Funding Allocation Parameters'!$C$5="Basic Library Subsidy", 0, IF('Funding Allocation Parameters'!$C$5="Grant funding",MIN(O953*('Funding Allocation Parameters'!$E$5), 'Funding Allocation Parameters'!$G$5), IF('Funding Allocation Parameters'!$C$5="Other author funding", 0, IF('Funding Allocation Parameters'!$C$5="Any discretionary funds (grants if available, other if no grants)", MIN(O953*('Funding Allocation Parameters'!$E$5), 'Funding Allocation Parameters'!$G$5), IF('Funding Allocation Parameters'!$C$5="Complex Library Subsidy", 0, 0)))))</f>
        <v>0</v>
      </c>
      <c r="S953" s="178">
        <f>IF('Funding Allocation Parameters'!$C$5="Basic Library Subsidy", 0, IF('Funding Allocation Parameters'!$C$5="Grant funding", 0, IF('Funding Allocation Parameters'!$C$5="Other author funding",  MIN(O953*('Funding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3" s="178">
        <f>IF('Funding Allocation Parameters'!$C$5="Basic Library Subsidy", MIN(O953*('Funding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MIN($O953*(VLOOKUP(CONCATENATE($A953, 'Funding Allocation Parameters'!$I$5), 'Library Subsidy Complex'!$C$2:$J$55, 6, FALSE)), VLOOKUP(CONCATENATE($A953, 'Funding Allocation Parameters'!$I$5), 'Library Subsidy Complex'!$C$2:$J$55, 8, FALSE)), 0)))))</f>
        <v>1189</v>
      </c>
      <c r="U953" s="178">
        <f>IF('Funding Allocation Parameters'!$C$5="Basic Library Subsidy", 0, IF('Funding Allocation Parameters'!$C$5="Grant funding", 0, IF('Funding Allocation Parameters'!$C$5="Other author funding",  MIN(O953*('Funding Allocation Parameters'!$E$5), 'Funding Allocation Parameters'!$G$5), IF('Funding Allocation Parameters'!$C$5="Any discretionary funds (grants if available, other if no grants)", MIN(O953*('Funding Allocation Parameters'!$E$5), 'Funding Allocation Parameters'!$G$5), IF('Funding Allocation Parameters'!$C$5="Complex Library Subsidy", 0, 0)))))</f>
        <v>0</v>
      </c>
      <c r="V953" s="177">
        <f t="shared" si="438"/>
        <v>766.6866</v>
      </c>
      <c r="W953" s="177">
        <f t="shared" si="439"/>
        <v>766.6866</v>
      </c>
      <c r="X953" s="179">
        <f>IF('Funding Allocation Parameters'!$C$6="Basic Library Subsidy", MIN(V953*'Funding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MIN(V953*VLOOKUP(CONCATENATE($A953, 'Funding Allocation Parameters'!$I$6), 'Library Subsidy Complex'!$C$2:$J$55, 2, FALSE), VLOOKUP(CONCATENATE($A953, 'Funding Allocation Parameters'!$I$6), 'Library Subsidy Complex'!$C$2:$J$55, 4, FALSE)), 0)))))</f>
        <v>0</v>
      </c>
      <c r="Y953" s="179">
        <f>IF('Funding Allocation Parameters'!$C$6="Basic Library Subsidy", 0, IF('Funding Allocation Parameters'!$C$6="Grant funding",MIN(V953*'Funding Allocation Parameters'!$E$6, 'Funding Allocation Parameters'!$G$6), IF('Funding Allocation Parameters'!$C$6="Other author funding", 0, IF('Funding Allocation Parameters'!$C$6="Any discretionary funds (grants if available, other if no grants)", MIN(V953*'Funding Allocation Parameters'!$E$6, 'Funding Allocation Parameters'!$G$6), IF('Funding Allocation Parameters'!$C$6="Complex Library Subsidy", 0, 0)))))</f>
        <v>766.6866</v>
      </c>
      <c r="Z953" s="179">
        <f>IF('Funding Allocation Parameters'!$C$6="Basic Library Subsidy", 0, IF('Funding Allocation Parameters'!$C$6="Grant funding", 0, IF('Funding Allocation Parameters'!$C$6="Other author funding",  MIN(V953*'Funding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3" s="179">
        <f>IF('Funding Allocation Parameters'!$C$6="Basic Library Subsidy", MIN(W953*'Funding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MIN(W953*VLOOKUP(CONCATENATE($A953, 'Funding Allocation Parameters'!$I$6), 'Library Subsidy Complex'!$C$2:$J$55, 6, FALSE), VLOOKUP(CONCATENATE($A953, 'Funding Allocation Parameters'!$I$6), 'Library Subsidy Complex'!$C$2:$J$55, 8, FALSE)), 0)))))</f>
        <v>0</v>
      </c>
      <c r="AB953" s="179">
        <f>IF('Funding Allocation Parameters'!$C$6="Basic Library Subsidy", 0, IF('Funding Allocation Parameters'!$C$6="Grant funding", 0, IF('Funding Allocation Parameters'!$C$6="Other author funding",  MIN(W953*'Funding Allocation Parameters'!$E$6, 'Funding Allocation Parameters'!$G$6), IF('Funding Allocation Parameters'!$C$6="Any discretionary funds (grants if available, other if no grants)", MIN(W953*'Funding Allocation Parameters'!$E$6, 'Funding Allocation Parameters'!$G$6), IF('Funding Allocation Parameters'!$C$6="Complex Library Subsidy", 0, 0)))))</f>
        <v>766.6866</v>
      </c>
      <c r="AC953" s="177">
        <f t="shared" si="440"/>
        <v>0</v>
      </c>
      <c r="AD953" s="177">
        <f t="shared" si="441"/>
        <v>0</v>
      </c>
      <c r="AE953" s="180">
        <f>IF('Funding Allocation Parameters'!$C$7="Basic Library Subsidy", MIN(AC953*'Funding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MIN(AC953*VLOOKUP(CONCATENATE($A953, 'Funding Allocation Parameters'!$I$7), 'Library Subsidy Complex'!$C$2:$J$55, 2, FALSE), VLOOKUP(CONCATENATE($A953, 'Funding Allocation Parameters'!$I$7), 'Library Subsidy Complex'!$C$2:$J$55, 4, FALSE)), 0)))))</f>
        <v>0</v>
      </c>
      <c r="AF953" s="180">
        <f>IF('Funding Allocation Parameters'!$C$7="Basic Library Subsidy", 0, IF('Funding Allocation Parameters'!$C$7="Grant funding",MIN(AC953*'Funding Allocation Parameters'!$E$7, 'Funding Allocation Parameters'!$G$7), IF('Funding Allocation Parameters'!$C$7="Other author funding", 0, IF('Funding Allocation Parameters'!$C$7="Any discretionary funds (grants if available, other if no grants)", MIN(AC953*'Funding Allocation Parameters'!$E$7, 'Funding Allocation Parameters'!$G$7), IF('Funding Allocation Parameters'!$C$7="Complex Library Subsidy", 0, 0)))))</f>
        <v>0</v>
      </c>
      <c r="AG953" s="180">
        <f>IF('Funding Allocation Parameters'!$C$7="Basic Library Subsidy", 0, IF('Funding Allocation Parameters'!$C$7="Grant funding", 0, IF('Funding Allocation Parameters'!$C$7="Other author funding",  MIN(AC953*'Funding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3" s="180">
        <f>IF('Funding Allocation Parameters'!$C$7="Basic Library Subsidy", MIN(AD953*'Funding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MIN(AD953*VLOOKUP(CONCATENATE($A953, 'Funding Allocation Parameters'!$I$7), 'Library Subsidy Complex'!$C$2:$J$55, 6, FALSE), VLOOKUP(CONCATENATE($A953, 'Funding Allocation Parameters'!$I$7), 'Library Subsidy Complex'!$C$2:$J$55, 8, FALSE)), 0)))))</f>
        <v>0</v>
      </c>
      <c r="AI953" s="180">
        <f>IF('Funding Allocation Parameters'!$C$7="Basic Library Subsidy", 0, IF('Funding Allocation Parameters'!$C$7="Grant funding", 0, IF('Funding Allocation Parameters'!$C$7="Other author funding",  MIN(AD953*'Funding Allocation Parameters'!$E$7, 'Funding Allocation Parameters'!$G$7), IF('Funding Allocation Parameters'!$C$7="Any discretionary funds (grants if available, other if no grants)", MIN(AD953*'Funding Allocation Parameters'!$E$7, 'Funding Allocation Parameters'!$G$7), IF('Funding Allocation Parameters'!$C$7="Complex Library Subsidy", 0, 0)))))</f>
        <v>0</v>
      </c>
      <c r="AJ953" s="177">
        <f t="shared" si="442"/>
        <v>0</v>
      </c>
      <c r="AK953" s="177">
        <f t="shared" si="443"/>
        <v>0</v>
      </c>
      <c r="AL953" s="181">
        <f>IF('Funding Allocation Parameters'!$C$8="Basic Library Subsidy", MIN(AJ953*'Funding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MIN(AJ953*VLOOKUP(CONCATENATE($A953, 'Funding Allocation Parameters'!$I$8), 'Library Subsidy Complex'!$C$2:$J$55, 2, FALSE), VLOOKUP(CONCATENATE($A953, 'Funding Allocation Parameters'!$I$8), 'Library Subsidy Complex'!$C$2:$J$55, 4, FALSE)), 0)))))</f>
        <v>0</v>
      </c>
      <c r="AM953" s="181">
        <f>IF('Funding Allocation Parameters'!$C$8="Basic Library Subsidy", 0, IF('Funding Allocation Parameters'!$C$8="Grant funding",MIN(AJ953*'Funding Allocation Parameters'!$E$8, 'Funding Allocation Parameters'!$G$8), IF('Funding Allocation Parameters'!$C$8="Other author funding", 0, IF('Funding Allocation Parameters'!$C$8="Any discretionary funds (grants if available, other if no grants)", MIN(AJ953*'Funding Allocation Parameters'!$E$8, 'Funding Allocation Parameters'!$G$8), IF('Funding Allocation Parameters'!$C$8="Complex Library Subsidy", 0, 0)))))</f>
        <v>0</v>
      </c>
      <c r="AN953" s="181">
        <f>IF('Funding Allocation Parameters'!$C$8="Basic Library Subsidy", 0, IF('Funding Allocation Parameters'!$C$8="Grant funding", 0, IF('Funding Allocation Parameters'!$C$8="Other author funding",  MIN(AJ953*'Funding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3" s="181">
        <f>IF('Funding Allocation Parameters'!$C$8="Basic Library Subsidy", MIN(AK953*'Funding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MIN(AK953*VLOOKUP(CONCATENATE($A953, 'Funding Allocation Parameters'!$I$8), 'Library Subsidy Complex'!$C$2:$J$55, 6, FALSE), VLOOKUP(CONCATENATE($A953, 'Funding Allocation Parameters'!$I$8), 'Library Subsidy Complex'!$C$2:$J$55, 8, FALSE)), 0)))))</f>
        <v>0</v>
      </c>
      <c r="AP953" s="181">
        <f>IF('Funding Allocation Parameters'!$C$8="Basic Library Subsidy", 0, IF('Funding Allocation Parameters'!$C$8="Grant funding", 0, IF('Funding Allocation Parameters'!$C$8="Other author funding",  MIN(AK953*'Funding Allocation Parameters'!$E$8, 'Funding Allocation Parameters'!$G$8), IF('Funding Allocation Parameters'!$C$8="Any discretionary funds (grants if available, other if no grants)", MIN(AK953*'Funding Allocation Parameters'!$E$8, 'Funding Allocation Parameters'!$G$8), IF('Funding Allocation Parameters'!$C$8="Complex Library Subsidy", 0, 0)))))</f>
        <v>0</v>
      </c>
      <c r="AQ953" s="177">
        <f t="shared" si="444"/>
        <v>0</v>
      </c>
      <c r="AR953" s="177">
        <f t="shared" si="445"/>
        <v>0</v>
      </c>
      <c r="AS953" s="182">
        <f t="shared" si="446"/>
        <v>1189</v>
      </c>
      <c r="AT953" s="182">
        <f t="shared" si="447"/>
        <v>766.6866</v>
      </c>
      <c r="AU953" s="182">
        <f t="shared" si="448"/>
        <v>0</v>
      </c>
      <c r="AV953" s="182">
        <f t="shared" si="449"/>
        <v>1189</v>
      </c>
      <c r="AW953" s="182">
        <f t="shared" si="450"/>
        <v>766.6866</v>
      </c>
      <c r="AX953" s="183">
        <f t="shared" si="451"/>
        <v>1189</v>
      </c>
      <c r="AY953" s="183">
        <f t="shared" si="452"/>
        <v>766.6866</v>
      </c>
      <c r="AZ953" s="183">
        <f t="shared" si="453"/>
        <v>0</v>
      </c>
      <c r="BA953" s="183">
        <f t="shared" si="454"/>
        <v>0</v>
      </c>
      <c r="BB953" s="183">
        <f t="shared" si="455"/>
        <v>0</v>
      </c>
      <c r="BC953" s="184">
        <f t="shared" si="456"/>
        <v>1189</v>
      </c>
      <c r="BD953" s="184">
        <f t="shared" si="457"/>
        <v>0</v>
      </c>
      <c r="BE953" s="184">
        <f t="shared" si="458"/>
        <v>766.6866</v>
      </c>
      <c r="BF953" s="184">
        <f t="shared" si="459"/>
        <v>0</v>
      </c>
      <c r="BG953" s="102">
        <f t="shared" si="460"/>
        <v>0</v>
      </c>
      <c r="BH953" s="102">
        <f t="shared" si="461"/>
        <v>0</v>
      </c>
      <c r="BI953" s="102">
        <f t="shared" si="462"/>
        <v>0</v>
      </c>
      <c r="BJ953" s="102">
        <f t="shared" si="463"/>
        <v>1</v>
      </c>
      <c r="BK953" s="102">
        <f t="shared" si="464"/>
        <v>0</v>
      </c>
      <c r="BL953" s="102">
        <f t="shared" si="465"/>
        <v>0</v>
      </c>
      <c r="BN953" s="102"/>
    </row>
    <row r="954" spans="1:66" x14ac:dyDescent="0.25">
      <c r="A954" s="102" t="s">
        <v>17</v>
      </c>
      <c r="B954" s="102" t="s">
        <v>8</v>
      </c>
      <c r="C954" s="102" t="s">
        <v>8</v>
      </c>
      <c r="D954" s="102" t="s">
        <v>27</v>
      </c>
      <c r="E954" s="102" t="s">
        <v>869</v>
      </c>
      <c r="F954" s="102" t="s">
        <v>1720</v>
      </c>
      <c r="G954" s="102">
        <v>0.96899999999999997</v>
      </c>
      <c r="H954" s="102">
        <v>1</v>
      </c>
      <c r="I954" s="102">
        <v>0</v>
      </c>
      <c r="J954" s="167">
        <f>IFERROR(H954*VLOOKUP(A954, 'Advanced Parameters'!$B$7:$G$20, 6, FALSE)*VLOOKUP(A954, 'Growth Parameters'!$B$6:$H$19, 6, FALSE), 0)</f>
        <v>1</v>
      </c>
      <c r="K954" s="167">
        <f>IFERROR(IF('Advanced Parameters'!$C$5="n",'Raw Data'!I954*VLOOKUP(A954,'Advanced Parameters'!$B$7:$G$20,6,FALSE),J954*VLOOKUP(A954,'Advanced Parameters'!$B$7:$G$20,2,FALSE))*VLOOKUP(A954, 'Growth Parameters'!$B$6:$H$19, 6, FALSE), 0)</f>
        <v>0</v>
      </c>
      <c r="L954" s="167">
        <f t="shared" si="466"/>
        <v>1</v>
      </c>
      <c r="M954" s="168">
        <f>IFERROR(IF(G954="NA","NA",IF(G954&gt;'APC Parameters'!$K$6+VLOOKUP('Raw Data'!A954, 'APC Parameters'!$H$7:$L$20, 4, FALSE), 'APC Parameters'!$L$6+VLOOKUP('Raw Data'!A954, 'APC Parameters'!$H$7:$L$20, 5, FALSE), G954*('APC Parameters'!$J$6+VLOOKUP('Raw Data'!A954, 'APC Parameters'!$H$7:$L$20, 3, FALSE))+'APC Parameters'!$I$6+VLOOKUP('Raw Data'!A954, 'APC Parameters'!$H$7:$L$20, 2, FALSE))), 0)</f>
        <v>1835.0886</v>
      </c>
      <c r="N954" s="168">
        <f t="shared" si="436"/>
        <v>1835.0886</v>
      </c>
      <c r="O954" s="168">
        <f>IFERROR(IF(M954="NA",VLOOKUP(D954,'Internal Calculations'!$B$10:$C$11,2,FALSE), M954)*VLOOKUP(A954, 'Growth Parameters'!$B$6:$H$19, 7, FALSE), 0)</f>
        <v>1835.0886</v>
      </c>
      <c r="P954" s="177">
        <f t="shared" si="437"/>
        <v>1835.0886</v>
      </c>
      <c r="Q954" s="178">
        <f>IF('Funding Allocation Parameters'!$C$5="Basic Library Subsidy", MIN(O954*('Funding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MIN($O954*(VLOOKUP(CONCATENATE($A954, 'Funding Allocation Parameters'!$I$5), 'Library Subsidy Complex'!$C$2:$J$55, 2, FALSE)), VLOOKUP(CONCATENATE($A954, 'Funding Allocation Parameters'!$I$5), 'Library Subsidy Complex'!$C$2:$J$55, 4, FALSE)), 0)))))</f>
        <v>1189</v>
      </c>
      <c r="R954" s="178">
        <f>IF('Funding Allocation Parameters'!$C$5="Basic Library Subsidy", 0, IF('Funding Allocation Parameters'!$C$5="Grant funding",MIN(O954*('Funding Allocation Parameters'!$E$5), 'Funding Allocation Parameters'!$G$5), IF('Funding Allocation Parameters'!$C$5="Other author funding", 0, IF('Funding Allocation Parameters'!$C$5="Any discretionary funds (grants if available, other if no grants)", MIN(O954*('Funding Allocation Parameters'!$E$5), 'Funding Allocation Parameters'!$G$5), IF('Funding Allocation Parameters'!$C$5="Complex Library Subsidy", 0, 0)))))</f>
        <v>0</v>
      </c>
      <c r="S954" s="178">
        <f>IF('Funding Allocation Parameters'!$C$5="Basic Library Subsidy", 0, IF('Funding Allocation Parameters'!$C$5="Grant funding", 0, IF('Funding Allocation Parameters'!$C$5="Other author funding",  MIN(O954*('Funding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4" s="178">
        <f>IF('Funding Allocation Parameters'!$C$5="Basic Library Subsidy", MIN(O954*('Funding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MIN($O954*(VLOOKUP(CONCATENATE($A954, 'Funding Allocation Parameters'!$I$5), 'Library Subsidy Complex'!$C$2:$J$55, 6, FALSE)), VLOOKUP(CONCATENATE($A954, 'Funding Allocation Parameters'!$I$5), 'Library Subsidy Complex'!$C$2:$J$55, 8, FALSE)), 0)))))</f>
        <v>1189</v>
      </c>
      <c r="U954" s="178">
        <f>IF('Funding Allocation Parameters'!$C$5="Basic Library Subsidy", 0, IF('Funding Allocation Parameters'!$C$5="Grant funding", 0, IF('Funding Allocation Parameters'!$C$5="Other author funding",  MIN(O954*('Funding Allocation Parameters'!$E$5), 'Funding Allocation Parameters'!$G$5), IF('Funding Allocation Parameters'!$C$5="Any discretionary funds (grants if available, other if no grants)", MIN(O954*('Funding Allocation Parameters'!$E$5), 'Funding Allocation Parameters'!$G$5), IF('Funding Allocation Parameters'!$C$5="Complex Library Subsidy", 0, 0)))))</f>
        <v>0</v>
      </c>
      <c r="V954" s="177">
        <f t="shared" si="438"/>
        <v>646.08860000000004</v>
      </c>
      <c r="W954" s="177">
        <f t="shared" si="439"/>
        <v>646.08860000000004</v>
      </c>
      <c r="X954" s="179">
        <f>IF('Funding Allocation Parameters'!$C$6="Basic Library Subsidy", MIN(V954*'Funding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MIN(V954*VLOOKUP(CONCATENATE($A954, 'Funding Allocation Parameters'!$I$6), 'Library Subsidy Complex'!$C$2:$J$55, 2, FALSE), VLOOKUP(CONCATENATE($A954, 'Funding Allocation Parameters'!$I$6), 'Library Subsidy Complex'!$C$2:$J$55, 4, FALSE)), 0)))))</f>
        <v>0</v>
      </c>
      <c r="Y954" s="179">
        <f>IF('Funding Allocation Parameters'!$C$6="Basic Library Subsidy", 0, IF('Funding Allocation Parameters'!$C$6="Grant funding",MIN(V954*'Funding Allocation Parameters'!$E$6, 'Funding Allocation Parameters'!$G$6), IF('Funding Allocation Parameters'!$C$6="Other author funding", 0, IF('Funding Allocation Parameters'!$C$6="Any discretionary funds (grants if available, other if no grants)", MIN(V954*'Funding Allocation Parameters'!$E$6, 'Funding Allocation Parameters'!$G$6), IF('Funding Allocation Parameters'!$C$6="Complex Library Subsidy", 0, 0)))))</f>
        <v>646.08860000000004</v>
      </c>
      <c r="Z954" s="179">
        <f>IF('Funding Allocation Parameters'!$C$6="Basic Library Subsidy", 0, IF('Funding Allocation Parameters'!$C$6="Grant funding", 0, IF('Funding Allocation Parameters'!$C$6="Other author funding",  MIN(V954*'Funding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4" s="179">
        <f>IF('Funding Allocation Parameters'!$C$6="Basic Library Subsidy", MIN(W954*'Funding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MIN(W954*VLOOKUP(CONCATENATE($A954, 'Funding Allocation Parameters'!$I$6), 'Library Subsidy Complex'!$C$2:$J$55, 6, FALSE), VLOOKUP(CONCATENATE($A954, 'Funding Allocation Parameters'!$I$6), 'Library Subsidy Complex'!$C$2:$J$55, 8, FALSE)), 0)))))</f>
        <v>0</v>
      </c>
      <c r="AB954" s="179">
        <f>IF('Funding Allocation Parameters'!$C$6="Basic Library Subsidy", 0, IF('Funding Allocation Parameters'!$C$6="Grant funding", 0, IF('Funding Allocation Parameters'!$C$6="Other author funding",  MIN(W954*'Funding Allocation Parameters'!$E$6, 'Funding Allocation Parameters'!$G$6), IF('Funding Allocation Parameters'!$C$6="Any discretionary funds (grants if available, other if no grants)", MIN(W954*'Funding Allocation Parameters'!$E$6, 'Funding Allocation Parameters'!$G$6), IF('Funding Allocation Parameters'!$C$6="Complex Library Subsidy", 0, 0)))))</f>
        <v>646.08860000000004</v>
      </c>
      <c r="AC954" s="177">
        <f t="shared" si="440"/>
        <v>0</v>
      </c>
      <c r="AD954" s="177">
        <f t="shared" si="441"/>
        <v>0</v>
      </c>
      <c r="AE954" s="180">
        <f>IF('Funding Allocation Parameters'!$C$7="Basic Library Subsidy", MIN(AC954*'Funding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MIN(AC954*VLOOKUP(CONCATENATE($A954, 'Funding Allocation Parameters'!$I$7), 'Library Subsidy Complex'!$C$2:$J$55, 2, FALSE), VLOOKUP(CONCATENATE($A954, 'Funding Allocation Parameters'!$I$7), 'Library Subsidy Complex'!$C$2:$J$55, 4, FALSE)), 0)))))</f>
        <v>0</v>
      </c>
      <c r="AF954" s="180">
        <f>IF('Funding Allocation Parameters'!$C$7="Basic Library Subsidy", 0, IF('Funding Allocation Parameters'!$C$7="Grant funding",MIN(AC954*'Funding Allocation Parameters'!$E$7, 'Funding Allocation Parameters'!$G$7), IF('Funding Allocation Parameters'!$C$7="Other author funding", 0, IF('Funding Allocation Parameters'!$C$7="Any discretionary funds (grants if available, other if no grants)", MIN(AC954*'Funding Allocation Parameters'!$E$7, 'Funding Allocation Parameters'!$G$7), IF('Funding Allocation Parameters'!$C$7="Complex Library Subsidy", 0, 0)))))</f>
        <v>0</v>
      </c>
      <c r="AG954" s="180">
        <f>IF('Funding Allocation Parameters'!$C$7="Basic Library Subsidy", 0, IF('Funding Allocation Parameters'!$C$7="Grant funding", 0, IF('Funding Allocation Parameters'!$C$7="Other author funding",  MIN(AC954*'Funding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4" s="180">
        <f>IF('Funding Allocation Parameters'!$C$7="Basic Library Subsidy", MIN(AD954*'Funding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MIN(AD954*VLOOKUP(CONCATENATE($A954, 'Funding Allocation Parameters'!$I$7), 'Library Subsidy Complex'!$C$2:$J$55, 6, FALSE), VLOOKUP(CONCATENATE($A954, 'Funding Allocation Parameters'!$I$7), 'Library Subsidy Complex'!$C$2:$J$55, 8, FALSE)), 0)))))</f>
        <v>0</v>
      </c>
      <c r="AI954" s="180">
        <f>IF('Funding Allocation Parameters'!$C$7="Basic Library Subsidy", 0, IF('Funding Allocation Parameters'!$C$7="Grant funding", 0, IF('Funding Allocation Parameters'!$C$7="Other author funding",  MIN(AD954*'Funding Allocation Parameters'!$E$7, 'Funding Allocation Parameters'!$G$7), IF('Funding Allocation Parameters'!$C$7="Any discretionary funds (grants if available, other if no grants)", MIN(AD954*'Funding Allocation Parameters'!$E$7, 'Funding Allocation Parameters'!$G$7), IF('Funding Allocation Parameters'!$C$7="Complex Library Subsidy", 0, 0)))))</f>
        <v>0</v>
      </c>
      <c r="AJ954" s="177">
        <f t="shared" si="442"/>
        <v>0</v>
      </c>
      <c r="AK954" s="177">
        <f t="shared" si="443"/>
        <v>0</v>
      </c>
      <c r="AL954" s="181">
        <f>IF('Funding Allocation Parameters'!$C$8="Basic Library Subsidy", MIN(AJ954*'Funding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MIN(AJ954*VLOOKUP(CONCATENATE($A954, 'Funding Allocation Parameters'!$I$8), 'Library Subsidy Complex'!$C$2:$J$55, 2, FALSE), VLOOKUP(CONCATENATE($A954, 'Funding Allocation Parameters'!$I$8), 'Library Subsidy Complex'!$C$2:$J$55, 4, FALSE)), 0)))))</f>
        <v>0</v>
      </c>
      <c r="AM954" s="181">
        <f>IF('Funding Allocation Parameters'!$C$8="Basic Library Subsidy", 0, IF('Funding Allocation Parameters'!$C$8="Grant funding",MIN(AJ954*'Funding Allocation Parameters'!$E$8, 'Funding Allocation Parameters'!$G$8), IF('Funding Allocation Parameters'!$C$8="Other author funding", 0, IF('Funding Allocation Parameters'!$C$8="Any discretionary funds (grants if available, other if no grants)", MIN(AJ954*'Funding Allocation Parameters'!$E$8, 'Funding Allocation Parameters'!$G$8), IF('Funding Allocation Parameters'!$C$8="Complex Library Subsidy", 0, 0)))))</f>
        <v>0</v>
      </c>
      <c r="AN954" s="181">
        <f>IF('Funding Allocation Parameters'!$C$8="Basic Library Subsidy", 0, IF('Funding Allocation Parameters'!$C$8="Grant funding", 0, IF('Funding Allocation Parameters'!$C$8="Other author funding",  MIN(AJ954*'Funding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4" s="181">
        <f>IF('Funding Allocation Parameters'!$C$8="Basic Library Subsidy", MIN(AK954*'Funding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MIN(AK954*VLOOKUP(CONCATENATE($A954, 'Funding Allocation Parameters'!$I$8), 'Library Subsidy Complex'!$C$2:$J$55, 6, FALSE), VLOOKUP(CONCATENATE($A954, 'Funding Allocation Parameters'!$I$8), 'Library Subsidy Complex'!$C$2:$J$55, 8, FALSE)), 0)))))</f>
        <v>0</v>
      </c>
      <c r="AP954" s="181">
        <f>IF('Funding Allocation Parameters'!$C$8="Basic Library Subsidy", 0, IF('Funding Allocation Parameters'!$C$8="Grant funding", 0, IF('Funding Allocation Parameters'!$C$8="Other author funding",  MIN(AK954*'Funding Allocation Parameters'!$E$8, 'Funding Allocation Parameters'!$G$8), IF('Funding Allocation Parameters'!$C$8="Any discretionary funds (grants if available, other if no grants)", MIN(AK954*'Funding Allocation Parameters'!$E$8, 'Funding Allocation Parameters'!$G$8), IF('Funding Allocation Parameters'!$C$8="Complex Library Subsidy", 0, 0)))))</f>
        <v>0</v>
      </c>
      <c r="AQ954" s="177">
        <f t="shared" si="444"/>
        <v>0</v>
      </c>
      <c r="AR954" s="177">
        <f t="shared" si="445"/>
        <v>0</v>
      </c>
      <c r="AS954" s="182">
        <f t="shared" si="446"/>
        <v>1189</v>
      </c>
      <c r="AT954" s="182">
        <f t="shared" si="447"/>
        <v>646.08860000000004</v>
      </c>
      <c r="AU954" s="182">
        <f t="shared" si="448"/>
        <v>0</v>
      </c>
      <c r="AV954" s="182">
        <f t="shared" si="449"/>
        <v>1189</v>
      </c>
      <c r="AW954" s="182">
        <f t="shared" si="450"/>
        <v>646.08860000000004</v>
      </c>
      <c r="AX954" s="183">
        <f t="shared" si="451"/>
        <v>0</v>
      </c>
      <c r="AY954" s="183">
        <f t="shared" si="452"/>
        <v>0</v>
      </c>
      <c r="AZ954" s="183">
        <f t="shared" si="453"/>
        <v>0</v>
      </c>
      <c r="BA954" s="183">
        <f t="shared" si="454"/>
        <v>1189</v>
      </c>
      <c r="BB954" s="183">
        <f t="shared" si="455"/>
        <v>646.08860000000004</v>
      </c>
      <c r="BC954" s="184">
        <f t="shared" si="456"/>
        <v>1189</v>
      </c>
      <c r="BD954" s="184">
        <f t="shared" si="457"/>
        <v>0</v>
      </c>
      <c r="BE954" s="184">
        <f t="shared" si="458"/>
        <v>0</v>
      </c>
      <c r="BF954" s="184">
        <f t="shared" si="459"/>
        <v>646.08860000000004</v>
      </c>
      <c r="BG954" s="102">
        <f t="shared" si="460"/>
        <v>0</v>
      </c>
      <c r="BH954" s="102">
        <f t="shared" si="461"/>
        <v>0</v>
      </c>
      <c r="BI954" s="102">
        <f t="shared" si="462"/>
        <v>0</v>
      </c>
      <c r="BJ954" s="102">
        <f t="shared" si="463"/>
        <v>0</v>
      </c>
      <c r="BK954" s="102">
        <f t="shared" si="464"/>
        <v>1</v>
      </c>
      <c r="BL954" s="102">
        <f t="shared" si="465"/>
        <v>0</v>
      </c>
      <c r="BN954" s="102"/>
    </row>
    <row r="955" spans="1:66" x14ac:dyDescent="0.25">
      <c r="A955" s="102" t="s">
        <v>17</v>
      </c>
      <c r="B955" s="102" t="s">
        <v>12</v>
      </c>
      <c r="C955" s="102" t="s">
        <v>8</v>
      </c>
      <c r="D955" s="102" t="s">
        <v>27</v>
      </c>
      <c r="E955" s="102" t="s">
        <v>1284</v>
      </c>
      <c r="F955" s="102" t="s">
        <v>1721</v>
      </c>
      <c r="G955" s="102">
        <v>1.6339999999999999</v>
      </c>
      <c r="H955" s="102">
        <v>1</v>
      </c>
      <c r="I955" s="102">
        <v>1</v>
      </c>
      <c r="J955" s="167">
        <f>IFERROR(H955*VLOOKUP(A955, 'Advanced Parameters'!$B$7:$G$20, 6, FALSE)*VLOOKUP(A955, 'Growth Parameters'!$B$6:$H$19, 6, FALSE), 0)</f>
        <v>1</v>
      </c>
      <c r="K955" s="167">
        <f>IFERROR(IF('Advanced Parameters'!$C$5="n",'Raw Data'!I955*VLOOKUP(A955,'Advanced Parameters'!$B$7:$G$20,6,FALSE),J955*VLOOKUP(A955,'Advanced Parameters'!$B$7:$G$20,2,FALSE))*VLOOKUP(A955, 'Growth Parameters'!$B$6:$H$19, 6, FALSE), 0)</f>
        <v>1</v>
      </c>
      <c r="L955" s="167">
        <f t="shared" si="466"/>
        <v>0</v>
      </c>
      <c r="M955" s="168">
        <f>IFERROR(IF(G955="NA","NA",IF(G955&gt;'APC Parameters'!$K$6+VLOOKUP('Raw Data'!A955, 'APC Parameters'!$H$7:$L$20, 4, FALSE), 'APC Parameters'!$L$6+VLOOKUP('Raw Data'!A955, 'APC Parameters'!$H$7:$L$20, 5, FALSE), G955*('APC Parameters'!$J$6+VLOOKUP('Raw Data'!A955, 'APC Parameters'!$H$7:$L$20, 3, FALSE))+'APC Parameters'!$I$6+VLOOKUP('Raw Data'!A955, 'APC Parameters'!$H$7:$L$20, 2, FALSE))), 0)</f>
        <v>2306.8396000000002</v>
      </c>
      <c r="N955" s="168">
        <f t="shared" si="436"/>
        <v>2306.8396000000002</v>
      </c>
      <c r="O955" s="168">
        <f>IFERROR(IF(M955="NA",VLOOKUP(D955,'Internal Calculations'!$B$10:$C$11,2,FALSE), M955)*VLOOKUP(A955, 'Growth Parameters'!$B$6:$H$19, 7, FALSE), 0)</f>
        <v>2306.8396000000002</v>
      </c>
      <c r="P955" s="177">
        <f t="shared" si="437"/>
        <v>2306.8396000000002</v>
      </c>
      <c r="Q955" s="178">
        <f>IF('Funding Allocation Parameters'!$C$5="Basic Library Subsidy", MIN(O955*('Funding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MIN($O955*(VLOOKUP(CONCATENATE($A955, 'Funding Allocation Parameters'!$I$5), 'Library Subsidy Complex'!$C$2:$J$55, 2, FALSE)), VLOOKUP(CONCATENATE($A955, 'Funding Allocation Parameters'!$I$5), 'Library Subsidy Complex'!$C$2:$J$55, 4, FALSE)), 0)))))</f>
        <v>1189</v>
      </c>
      <c r="R955" s="178">
        <f>IF('Funding Allocation Parameters'!$C$5="Basic Library Subsidy", 0, IF('Funding Allocation Parameters'!$C$5="Grant funding",MIN(O955*('Funding Allocation Parameters'!$E$5), 'Funding Allocation Parameters'!$G$5), IF('Funding Allocation Parameters'!$C$5="Other author funding", 0, IF('Funding Allocation Parameters'!$C$5="Any discretionary funds (grants if available, other if no grants)", MIN(O955*('Funding Allocation Parameters'!$E$5), 'Funding Allocation Parameters'!$G$5), IF('Funding Allocation Parameters'!$C$5="Complex Library Subsidy", 0, 0)))))</f>
        <v>0</v>
      </c>
      <c r="S955" s="178">
        <f>IF('Funding Allocation Parameters'!$C$5="Basic Library Subsidy", 0, IF('Funding Allocation Parameters'!$C$5="Grant funding", 0, IF('Funding Allocation Parameters'!$C$5="Other author funding",  MIN(O955*('Funding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5" s="178">
        <f>IF('Funding Allocation Parameters'!$C$5="Basic Library Subsidy", MIN(O955*('Funding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MIN($O955*(VLOOKUP(CONCATENATE($A955, 'Funding Allocation Parameters'!$I$5), 'Library Subsidy Complex'!$C$2:$J$55, 6, FALSE)), VLOOKUP(CONCATENATE($A955, 'Funding Allocation Parameters'!$I$5), 'Library Subsidy Complex'!$C$2:$J$55, 8, FALSE)), 0)))))</f>
        <v>1189</v>
      </c>
      <c r="U955" s="178">
        <f>IF('Funding Allocation Parameters'!$C$5="Basic Library Subsidy", 0, IF('Funding Allocation Parameters'!$C$5="Grant funding", 0, IF('Funding Allocation Parameters'!$C$5="Other author funding",  MIN(O955*('Funding Allocation Parameters'!$E$5), 'Funding Allocation Parameters'!$G$5), IF('Funding Allocation Parameters'!$C$5="Any discretionary funds (grants if available, other if no grants)", MIN(O955*('Funding Allocation Parameters'!$E$5), 'Funding Allocation Parameters'!$G$5), IF('Funding Allocation Parameters'!$C$5="Complex Library Subsidy", 0, 0)))))</f>
        <v>0</v>
      </c>
      <c r="V955" s="177">
        <f t="shared" si="438"/>
        <v>1117.8396000000002</v>
      </c>
      <c r="W955" s="177">
        <f t="shared" si="439"/>
        <v>1117.8396000000002</v>
      </c>
      <c r="X955" s="179">
        <f>IF('Funding Allocation Parameters'!$C$6="Basic Library Subsidy", MIN(V955*'Funding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MIN(V955*VLOOKUP(CONCATENATE($A955, 'Funding Allocation Parameters'!$I$6), 'Library Subsidy Complex'!$C$2:$J$55, 2, FALSE), VLOOKUP(CONCATENATE($A955, 'Funding Allocation Parameters'!$I$6), 'Library Subsidy Complex'!$C$2:$J$55, 4, FALSE)), 0)))))</f>
        <v>0</v>
      </c>
      <c r="Y955" s="179">
        <f>IF('Funding Allocation Parameters'!$C$6="Basic Library Subsidy", 0, IF('Funding Allocation Parameters'!$C$6="Grant funding",MIN(V955*'Funding Allocation Parameters'!$E$6, 'Funding Allocation Parameters'!$G$6), IF('Funding Allocation Parameters'!$C$6="Other author funding", 0, IF('Funding Allocation Parameters'!$C$6="Any discretionary funds (grants if available, other if no grants)", MIN(V955*'Funding Allocation Parameters'!$E$6, 'Funding Allocation Parameters'!$G$6), IF('Funding Allocation Parameters'!$C$6="Complex Library Subsidy", 0, 0)))))</f>
        <v>1117.8396000000002</v>
      </c>
      <c r="Z955" s="179">
        <f>IF('Funding Allocation Parameters'!$C$6="Basic Library Subsidy", 0, IF('Funding Allocation Parameters'!$C$6="Grant funding", 0, IF('Funding Allocation Parameters'!$C$6="Other author funding",  MIN(V955*'Funding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5" s="179">
        <f>IF('Funding Allocation Parameters'!$C$6="Basic Library Subsidy", MIN(W955*'Funding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MIN(W955*VLOOKUP(CONCATENATE($A955, 'Funding Allocation Parameters'!$I$6), 'Library Subsidy Complex'!$C$2:$J$55, 6, FALSE), VLOOKUP(CONCATENATE($A955, 'Funding Allocation Parameters'!$I$6), 'Library Subsidy Complex'!$C$2:$J$55, 8, FALSE)), 0)))))</f>
        <v>0</v>
      </c>
      <c r="AB955" s="179">
        <f>IF('Funding Allocation Parameters'!$C$6="Basic Library Subsidy", 0, IF('Funding Allocation Parameters'!$C$6="Grant funding", 0, IF('Funding Allocation Parameters'!$C$6="Other author funding",  MIN(W955*'Funding Allocation Parameters'!$E$6, 'Funding Allocation Parameters'!$G$6), IF('Funding Allocation Parameters'!$C$6="Any discretionary funds (grants if available, other if no grants)", MIN(W955*'Funding Allocation Parameters'!$E$6, 'Funding Allocation Parameters'!$G$6), IF('Funding Allocation Parameters'!$C$6="Complex Library Subsidy", 0, 0)))))</f>
        <v>1117.8396000000002</v>
      </c>
      <c r="AC955" s="177">
        <f t="shared" si="440"/>
        <v>0</v>
      </c>
      <c r="AD955" s="177">
        <f t="shared" si="441"/>
        <v>0</v>
      </c>
      <c r="AE955" s="180">
        <f>IF('Funding Allocation Parameters'!$C$7="Basic Library Subsidy", MIN(AC955*'Funding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MIN(AC955*VLOOKUP(CONCATENATE($A955, 'Funding Allocation Parameters'!$I$7), 'Library Subsidy Complex'!$C$2:$J$55, 2, FALSE), VLOOKUP(CONCATENATE($A955, 'Funding Allocation Parameters'!$I$7), 'Library Subsidy Complex'!$C$2:$J$55, 4, FALSE)), 0)))))</f>
        <v>0</v>
      </c>
      <c r="AF955" s="180">
        <f>IF('Funding Allocation Parameters'!$C$7="Basic Library Subsidy", 0, IF('Funding Allocation Parameters'!$C$7="Grant funding",MIN(AC955*'Funding Allocation Parameters'!$E$7, 'Funding Allocation Parameters'!$G$7), IF('Funding Allocation Parameters'!$C$7="Other author funding", 0, IF('Funding Allocation Parameters'!$C$7="Any discretionary funds (grants if available, other if no grants)", MIN(AC955*'Funding Allocation Parameters'!$E$7, 'Funding Allocation Parameters'!$G$7), IF('Funding Allocation Parameters'!$C$7="Complex Library Subsidy", 0, 0)))))</f>
        <v>0</v>
      </c>
      <c r="AG955" s="180">
        <f>IF('Funding Allocation Parameters'!$C$7="Basic Library Subsidy", 0, IF('Funding Allocation Parameters'!$C$7="Grant funding", 0, IF('Funding Allocation Parameters'!$C$7="Other author funding",  MIN(AC955*'Funding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5" s="180">
        <f>IF('Funding Allocation Parameters'!$C$7="Basic Library Subsidy", MIN(AD955*'Funding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MIN(AD955*VLOOKUP(CONCATENATE($A955, 'Funding Allocation Parameters'!$I$7), 'Library Subsidy Complex'!$C$2:$J$55, 6, FALSE), VLOOKUP(CONCATENATE($A955, 'Funding Allocation Parameters'!$I$7), 'Library Subsidy Complex'!$C$2:$J$55, 8, FALSE)), 0)))))</f>
        <v>0</v>
      </c>
      <c r="AI955" s="180">
        <f>IF('Funding Allocation Parameters'!$C$7="Basic Library Subsidy", 0, IF('Funding Allocation Parameters'!$C$7="Grant funding", 0, IF('Funding Allocation Parameters'!$C$7="Other author funding",  MIN(AD955*'Funding Allocation Parameters'!$E$7, 'Funding Allocation Parameters'!$G$7), IF('Funding Allocation Parameters'!$C$7="Any discretionary funds (grants if available, other if no grants)", MIN(AD955*'Funding Allocation Parameters'!$E$7, 'Funding Allocation Parameters'!$G$7), IF('Funding Allocation Parameters'!$C$7="Complex Library Subsidy", 0, 0)))))</f>
        <v>0</v>
      </c>
      <c r="AJ955" s="177">
        <f t="shared" si="442"/>
        <v>0</v>
      </c>
      <c r="AK955" s="177">
        <f t="shared" si="443"/>
        <v>0</v>
      </c>
      <c r="AL955" s="181">
        <f>IF('Funding Allocation Parameters'!$C$8="Basic Library Subsidy", MIN(AJ955*'Funding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MIN(AJ955*VLOOKUP(CONCATENATE($A955, 'Funding Allocation Parameters'!$I$8), 'Library Subsidy Complex'!$C$2:$J$55, 2, FALSE), VLOOKUP(CONCATENATE($A955, 'Funding Allocation Parameters'!$I$8), 'Library Subsidy Complex'!$C$2:$J$55, 4, FALSE)), 0)))))</f>
        <v>0</v>
      </c>
      <c r="AM955" s="181">
        <f>IF('Funding Allocation Parameters'!$C$8="Basic Library Subsidy", 0, IF('Funding Allocation Parameters'!$C$8="Grant funding",MIN(AJ955*'Funding Allocation Parameters'!$E$8, 'Funding Allocation Parameters'!$G$8), IF('Funding Allocation Parameters'!$C$8="Other author funding", 0, IF('Funding Allocation Parameters'!$C$8="Any discretionary funds (grants if available, other if no grants)", MIN(AJ955*'Funding Allocation Parameters'!$E$8, 'Funding Allocation Parameters'!$G$8), IF('Funding Allocation Parameters'!$C$8="Complex Library Subsidy", 0, 0)))))</f>
        <v>0</v>
      </c>
      <c r="AN955" s="181">
        <f>IF('Funding Allocation Parameters'!$C$8="Basic Library Subsidy", 0, IF('Funding Allocation Parameters'!$C$8="Grant funding", 0, IF('Funding Allocation Parameters'!$C$8="Other author funding",  MIN(AJ955*'Funding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5" s="181">
        <f>IF('Funding Allocation Parameters'!$C$8="Basic Library Subsidy", MIN(AK955*'Funding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MIN(AK955*VLOOKUP(CONCATENATE($A955, 'Funding Allocation Parameters'!$I$8), 'Library Subsidy Complex'!$C$2:$J$55, 6, FALSE), VLOOKUP(CONCATENATE($A955, 'Funding Allocation Parameters'!$I$8), 'Library Subsidy Complex'!$C$2:$J$55, 8, FALSE)), 0)))))</f>
        <v>0</v>
      </c>
      <c r="AP955" s="181">
        <f>IF('Funding Allocation Parameters'!$C$8="Basic Library Subsidy", 0, IF('Funding Allocation Parameters'!$C$8="Grant funding", 0, IF('Funding Allocation Parameters'!$C$8="Other author funding",  MIN(AK955*'Funding Allocation Parameters'!$E$8, 'Funding Allocation Parameters'!$G$8), IF('Funding Allocation Parameters'!$C$8="Any discretionary funds (grants if available, other if no grants)", MIN(AK955*'Funding Allocation Parameters'!$E$8, 'Funding Allocation Parameters'!$G$8), IF('Funding Allocation Parameters'!$C$8="Complex Library Subsidy", 0, 0)))))</f>
        <v>0</v>
      </c>
      <c r="AQ955" s="177">
        <f t="shared" si="444"/>
        <v>0</v>
      </c>
      <c r="AR955" s="177">
        <f t="shared" si="445"/>
        <v>0</v>
      </c>
      <c r="AS955" s="182">
        <f t="shared" si="446"/>
        <v>1189</v>
      </c>
      <c r="AT955" s="182">
        <f t="shared" si="447"/>
        <v>1117.8396000000002</v>
      </c>
      <c r="AU955" s="182">
        <f t="shared" si="448"/>
        <v>0</v>
      </c>
      <c r="AV955" s="182">
        <f t="shared" si="449"/>
        <v>1189</v>
      </c>
      <c r="AW955" s="182">
        <f t="shared" si="450"/>
        <v>1117.8396000000002</v>
      </c>
      <c r="AX955" s="183">
        <f t="shared" si="451"/>
        <v>1189</v>
      </c>
      <c r="AY955" s="183">
        <f t="shared" si="452"/>
        <v>1117.8396000000002</v>
      </c>
      <c r="AZ955" s="183">
        <f t="shared" si="453"/>
        <v>0</v>
      </c>
      <c r="BA955" s="183">
        <f t="shared" si="454"/>
        <v>0</v>
      </c>
      <c r="BB955" s="183">
        <f t="shared" si="455"/>
        <v>0</v>
      </c>
      <c r="BC955" s="184">
        <f t="shared" si="456"/>
        <v>1189</v>
      </c>
      <c r="BD955" s="184">
        <f t="shared" si="457"/>
        <v>0</v>
      </c>
      <c r="BE955" s="184">
        <f t="shared" si="458"/>
        <v>1117.8396000000002</v>
      </c>
      <c r="BF955" s="184">
        <f t="shared" si="459"/>
        <v>0</v>
      </c>
      <c r="BG955" s="102">
        <f t="shared" si="460"/>
        <v>0</v>
      </c>
      <c r="BH955" s="102">
        <f t="shared" si="461"/>
        <v>0</v>
      </c>
      <c r="BI955" s="102">
        <f t="shared" si="462"/>
        <v>0</v>
      </c>
      <c r="BJ955" s="102">
        <f t="shared" si="463"/>
        <v>1</v>
      </c>
      <c r="BK955" s="102">
        <f t="shared" si="464"/>
        <v>0</v>
      </c>
      <c r="BL955" s="102">
        <f t="shared" si="465"/>
        <v>0</v>
      </c>
      <c r="BN955" s="102"/>
    </row>
    <row r="956" spans="1:66" x14ac:dyDescent="0.25">
      <c r="A956" s="102" t="s">
        <v>16</v>
      </c>
      <c r="B956" s="102" t="s">
        <v>8</v>
      </c>
      <c r="C956" s="102" t="s">
        <v>8</v>
      </c>
      <c r="D956" s="102" t="s">
        <v>27</v>
      </c>
      <c r="E956" s="102" t="s">
        <v>1633</v>
      </c>
      <c r="F956" s="102" t="s">
        <v>1722</v>
      </c>
      <c r="G956" s="102">
        <v>0.88400000000000001</v>
      </c>
      <c r="H956" s="102">
        <v>1</v>
      </c>
      <c r="I956" s="102">
        <v>1</v>
      </c>
      <c r="J956" s="167">
        <f>IFERROR(H956*VLOOKUP(A956, 'Advanced Parameters'!$B$7:$G$20, 6, FALSE)*VLOOKUP(A956, 'Growth Parameters'!$B$6:$H$19, 6, FALSE), 0)</f>
        <v>1</v>
      </c>
      <c r="K956" s="167">
        <f>IFERROR(IF('Advanced Parameters'!$C$5="n",'Raw Data'!I956*VLOOKUP(A956,'Advanced Parameters'!$B$7:$G$20,6,FALSE),J956*VLOOKUP(A956,'Advanced Parameters'!$B$7:$G$20,2,FALSE))*VLOOKUP(A956, 'Growth Parameters'!$B$6:$H$19, 6, FALSE), 0)</f>
        <v>1</v>
      </c>
      <c r="L956" s="167">
        <f t="shared" si="466"/>
        <v>0</v>
      </c>
      <c r="M956" s="168">
        <f>IFERROR(IF(G956="NA","NA",IF(G956&gt;'APC Parameters'!$K$6+VLOOKUP('Raw Data'!A956, 'APC Parameters'!$H$7:$L$20, 4, FALSE), 'APC Parameters'!$L$6+VLOOKUP('Raw Data'!A956, 'APC Parameters'!$H$7:$L$20, 5, FALSE), G956*('APC Parameters'!$J$6+VLOOKUP('Raw Data'!A956, 'APC Parameters'!$H$7:$L$20, 3, FALSE))+'APC Parameters'!$I$6+VLOOKUP('Raw Data'!A956, 'APC Parameters'!$H$7:$L$20, 2, FALSE))), 0)</f>
        <v>1774.7896000000001</v>
      </c>
      <c r="N956" s="168">
        <f t="shared" si="436"/>
        <v>1774.7896000000001</v>
      </c>
      <c r="O956" s="168">
        <f>IFERROR(IF(M956="NA",VLOOKUP(D956,'Internal Calculations'!$B$10:$C$11,2,FALSE), M956)*VLOOKUP(A956, 'Growth Parameters'!$B$6:$H$19, 7, FALSE), 0)</f>
        <v>1774.7896000000001</v>
      </c>
      <c r="P956" s="177">
        <f t="shared" si="437"/>
        <v>1774.7896000000001</v>
      </c>
      <c r="Q956" s="178">
        <f>IF('Funding Allocation Parameters'!$C$5="Basic Library Subsidy", MIN(O956*('Funding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MIN($O956*(VLOOKUP(CONCATENATE($A956, 'Funding Allocation Parameters'!$I$5), 'Library Subsidy Complex'!$C$2:$J$55, 2, FALSE)), VLOOKUP(CONCATENATE($A956, 'Funding Allocation Parameters'!$I$5), 'Library Subsidy Complex'!$C$2:$J$55, 4, FALSE)), 0)))))</f>
        <v>1189</v>
      </c>
      <c r="R956" s="178">
        <f>IF('Funding Allocation Parameters'!$C$5="Basic Library Subsidy", 0, IF('Funding Allocation Parameters'!$C$5="Grant funding",MIN(O956*('Funding Allocation Parameters'!$E$5), 'Funding Allocation Parameters'!$G$5), IF('Funding Allocation Parameters'!$C$5="Other author funding", 0, IF('Funding Allocation Parameters'!$C$5="Any discretionary funds (grants if available, other if no grants)", MIN(O956*('Funding Allocation Parameters'!$E$5), 'Funding Allocation Parameters'!$G$5), IF('Funding Allocation Parameters'!$C$5="Complex Library Subsidy", 0, 0)))))</f>
        <v>0</v>
      </c>
      <c r="S956" s="178">
        <f>IF('Funding Allocation Parameters'!$C$5="Basic Library Subsidy", 0, IF('Funding Allocation Parameters'!$C$5="Grant funding", 0, IF('Funding Allocation Parameters'!$C$5="Other author funding",  MIN(O956*('Funding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6" s="178">
        <f>IF('Funding Allocation Parameters'!$C$5="Basic Library Subsidy", MIN(O956*('Funding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MIN($O956*(VLOOKUP(CONCATENATE($A956, 'Funding Allocation Parameters'!$I$5), 'Library Subsidy Complex'!$C$2:$J$55, 6, FALSE)), VLOOKUP(CONCATENATE($A956, 'Funding Allocation Parameters'!$I$5), 'Library Subsidy Complex'!$C$2:$J$55, 8, FALSE)), 0)))))</f>
        <v>1189</v>
      </c>
      <c r="U956" s="178">
        <f>IF('Funding Allocation Parameters'!$C$5="Basic Library Subsidy", 0, IF('Funding Allocation Parameters'!$C$5="Grant funding", 0, IF('Funding Allocation Parameters'!$C$5="Other author funding",  MIN(O956*('Funding Allocation Parameters'!$E$5), 'Funding Allocation Parameters'!$G$5), IF('Funding Allocation Parameters'!$C$5="Any discretionary funds (grants if available, other if no grants)", MIN(O956*('Funding Allocation Parameters'!$E$5), 'Funding Allocation Parameters'!$G$5), IF('Funding Allocation Parameters'!$C$5="Complex Library Subsidy", 0, 0)))))</f>
        <v>0</v>
      </c>
      <c r="V956" s="177">
        <f t="shared" si="438"/>
        <v>585.78960000000006</v>
      </c>
      <c r="W956" s="177">
        <f t="shared" si="439"/>
        <v>585.78960000000006</v>
      </c>
      <c r="X956" s="179">
        <f>IF('Funding Allocation Parameters'!$C$6="Basic Library Subsidy", MIN(V956*'Funding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MIN(V956*VLOOKUP(CONCATENATE($A956, 'Funding Allocation Parameters'!$I$6), 'Library Subsidy Complex'!$C$2:$J$55, 2, FALSE), VLOOKUP(CONCATENATE($A956, 'Funding Allocation Parameters'!$I$6), 'Library Subsidy Complex'!$C$2:$J$55, 4, FALSE)), 0)))))</f>
        <v>0</v>
      </c>
      <c r="Y956" s="179">
        <f>IF('Funding Allocation Parameters'!$C$6="Basic Library Subsidy", 0, IF('Funding Allocation Parameters'!$C$6="Grant funding",MIN(V956*'Funding Allocation Parameters'!$E$6, 'Funding Allocation Parameters'!$G$6), IF('Funding Allocation Parameters'!$C$6="Other author funding", 0, IF('Funding Allocation Parameters'!$C$6="Any discretionary funds (grants if available, other if no grants)", MIN(V956*'Funding Allocation Parameters'!$E$6, 'Funding Allocation Parameters'!$G$6), IF('Funding Allocation Parameters'!$C$6="Complex Library Subsidy", 0, 0)))))</f>
        <v>585.78960000000006</v>
      </c>
      <c r="Z956" s="179">
        <f>IF('Funding Allocation Parameters'!$C$6="Basic Library Subsidy", 0, IF('Funding Allocation Parameters'!$C$6="Grant funding", 0, IF('Funding Allocation Parameters'!$C$6="Other author funding",  MIN(V956*'Funding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6" s="179">
        <f>IF('Funding Allocation Parameters'!$C$6="Basic Library Subsidy", MIN(W956*'Funding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MIN(W956*VLOOKUP(CONCATENATE($A956, 'Funding Allocation Parameters'!$I$6), 'Library Subsidy Complex'!$C$2:$J$55, 6, FALSE), VLOOKUP(CONCATENATE($A956, 'Funding Allocation Parameters'!$I$6), 'Library Subsidy Complex'!$C$2:$J$55, 8, FALSE)), 0)))))</f>
        <v>0</v>
      </c>
      <c r="AB956" s="179">
        <f>IF('Funding Allocation Parameters'!$C$6="Basic Library Subsidy", 0, IF('Funding Allocation Parameters'!$C$6="Grant funding", 0, IF('Funding Allocation Parameters'!$C$6="Other author funding",  MIN(W956*'Funding Allocation Parameters'!$E$6, 'Funding Allocation Parameters'!$G$6), IF('Funding Allocation Parameters'!$C$6="Any discretionary funds (grants if available, other if no grants)", MIN(W956*'Funding Allocation Parameters'!$E$6, 'Funding Allocation Parameters'!$G$6), IF('Funding Allocation Parameters'!$C$6="Complex Library Subsidy", 0, 0)))))</f>
        <v>585.78960000000006</v>
      </c>
      <c r="AC956" s="177">
        <f t="shared" si="440"/>
        <v>0</v>
      </c>
      <c r="AD956" s="177">
        <f t="shared" si="441"/>
        <v>0</v>
      </c>
      <c r="AE956" s="180">
        <f>IF('Funding Allocation Parameters'!$C$7="Basic Library Subsidy", MIN(AC956*'Funding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MIN(AC956*VLOOKUP(CONCATENATE($A956, 'Funding Allocation Parameters'!$I$7), 'Library Subsidy Complex'!$C$2:$J$55, 2, FALSE), VLOOKUP(CONCATENATE($A956, 'Funding Allocation Parameters'!$I$7), 'Library Subsidy Complex'!$C$2:$J$55, 4, FALSE)), 0)))))</f>
        <v>0</v>
      </c>
      <c r="AF956" s="180">
        <f>IF('Funding Allocation Parameters'!$C$7="Basic Library Subsidy", 0, IF('Funding Allocation Parameters'!$C$7="Grant funding",MIN(AC956*'Funding Allocation Parameters'!$E$7, 'Funding Allocation Parameters'!$G$7), IF('Funding Allocation Parameters'!$C$7="Other author funding", 0, IF('Funding Allocation Parameters'!$C$7="Any discretionary funds (grants if available, other if no grants)", MIN(AC956*'Funding Allocation Parameters'!$E$7, 'Funding Allocation Parameters'!$G$7), IF('Funding Allocation Parameters'!$C$7="Complex Library Subsidy", 0, 0)))))</f>
        <v>0</v>
      </c>
      <c r="AG956" s="180">
        <f>IF('Funding Allocation Parameters'!$C$7="Basic Library Subsidy", 0, IF('Funding Allocation Parameters'!$C$7="Grant funding", 0, IF('Funding Allocation Parameters'!$C$7="Other author funding",  MIN(AC956*'Funding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6" s="180">
        <f>IF('Funding Allocation Parameters'!$C$7="Basic Library Subsidy", MIN(AD956*'Funding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MIN(AD956*VLOOKUP(CONCATENATE($A956, 'Funding Allocation Parameters'!$I$7), 'Library Subsidy Complex'!$C$2:$J$55, 6, FALSE), VLOOKUP(CONCATENATE($A956, 'Funding Allocation Parameters'!$I$7), 'Library Subsidy Complex'!$C$2:$J$55, 8, FALSE)), 0)))))</f>
        <v>0</v>
      </c>
      <c r="AI956" s="180">
        <f>IF('Funding Allocation Parameters'!$C$7="Basic Library Subsidy", 0, IF('Funding Allocation Parameters'!$C$7="Grant funding", 0, IF('Funding Allocation Parameters'!$C$7="Other author funding",  MIN(AD956*'Funding Allocation Parameters'!$E$7, 'Funding Allocation Parameters'!$G$7), IF('Funding Allocation Parameters'!$C$7="Any discretionary funds (grants if available, other if no grants)", MIN(AD956*'Funding Allocation Parameters'!$E$7, 'Funding Allocation Parameters'!$G$7), IF('Funding Allocation Parameters'!$C$7="Complex Library Subsidy", 0, 0)))))</f>
        <v>0</v>
      </c>
      <c r="AJ956" s="177">
        <f t="shared" si="442"/>
        <v>0</v>
      </c>
      <c r="AK956" s="177">
        <f t="shared" si="443"/>
        <v>0</v>
      </c>
      <c r="AL956" s="181">
        <f>IF('Funding Allocation Parameters'!$C$8="Basic Library Subsidy", MIN(AJ956*'Funding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MIN(AJ956*VLOOKUP(CONCATENATE($A956, 'Funding Allocation Parameters'!$I$8), 'Library Subsidy Complex'!$C$2:$J$55, 2, FALSE), VLOOKUP(CONCATENATE($A956, 'Funding Allocation Parameters'!$I$8), 'Library Subsidy Complex'!$C$2:$J$55, 4, FALSE)), 0)))))</f>
        <v>0</v>
      </c>
      <c r="AM956" s="181">
        <f>IF('Funding Allocation Parameters'!$C$8="Basic Library Subsidy", 0, IF('Funding Allocation Parameters'!$C$8="Grant funding",MIN(AJ956*'Funding Allocation Parameters'!$E$8, 'Funding Allocation Parameters'!$G$8), IF('Funding Allocation Parameters'!$C$8="Other author funding", 0, IF('Funding Allocation Parameters'!$C$8="Any discretionary funds (grants if available, other if no grants)", MIN(AJ956*'Funding Allocation Parameters'!$E$8, 'Funding Allocation Parameters'!$G$8), IF('Funding Allocation Parameters'!$C$8="Complex Library Subsidy", 0, 0)))))</f>
        <v>0</v>
      </c>
      <c r="AN956" s="181">
        <f>IF('Funding Allocation Parameters'!$C$8="Basic Library Subsidy", 0, IF('Funding Allocation Parameters'!$C$8="Grant funding", 0, IF('Funding Allocation Parameters'!$C$8="Other author funding",  MIN(AJ956*'Funding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6" s="181">
        <f>IF('Funding Allocation Parameters'!$C$8="Basic Library Subsidy", MIN(AK956*'Funding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MIN(AK956*VLOOKUP(CONCATENATE($A956, 'Funding Allocation Parameters'!$I$8), 'Library Subsidy Complex'!$C$2:$J$55, 6, FALSE), VLOOKUP(CONCATENATE($A956, 'Funding Allocation Parameters'!$I$8), 'Library Subsidy Complex'!$C$2:$J$55, 8, FALSE)), 0)))))</f>
        <v>0</v>
      </c>
      <c r="AP956" s="181">
        <f>IF('Funding Allocation Parameters'!$C$8="Basic Library Subsidy", 0, IF('Funding Allocation Parameters'!$C$8="Grant funding", 0, IF('Funding Allocation Parameters'!$C$8="Other author funding",  MIN(AK956*'Funding Allocation Parameters'!$E$8, 'Funding Allocation Parameters'!$G$8), IF('Funding Allocation Parameters'!$C$8="Any discretionary funds (grants if available, other if no grants)", MIN(AK956*'Funding Allocation Parameters'!$E$8, 'Funding Allocation Parameters'!$G$8), IF('Funding Allocation Parameters'!$C$8="Complex Library Subsidy", 0, 0)))))</f>
        <v>0</v>
      </c>
      <c r="AQ956" s="177">
        <f t="shared" si="444"/>
        <v>0</v>
      </c>
      <c r="AR956" s="177">
        <f t="shared" si="445"/>
        <v>0</v>
      </c>
      <c r="AS956" s="182">
        <f t="shared" si="446"/>
        <v>1189</v>
      </c>
      <c r="AT956" s="182">
        <f t="shared" si="447"/>
        <v>585.78960000000006</v>
      </c>
      <c r="AU956" s="182">
        <f t="shared" si="448"/>
        <v>0</v>
      </c>
      <c r="AV956" s="182">
        <f t="shared" si="449"/>
        <v>1189</v>
      </c>
      <c r="AW956" s="182">
        <f t="shared" si="450"/>
        <v>585.78960000000006</v>
      </c>
      <c r="AX956" s="183">
        <f t="shared" si="451"/>
        <v>1189</v>
      </c>
      <c r="AY956" s="183">
        <f t="shared" si="452"/>
        <v>585.78960000000006</v>
      </c>
      <c r="AZ956" s="183">
        <f t="shared" si="453"/>
        <v>0</v>
      </c>
      <c r="BA956" s="183">
        <f t="shared" si="454"/>
        <v>0</v>
      </c>
      <c r="BB956" s="183">
        <f t="shared" si="455"/>
        <v>0</v>
      </c>
      <c r="BC956" s="184">
        <f t="shared" si="456"/>
        <v>1189</v>
      </c>
      <c r="BD956" s="184">
        <f t="shared" si="457"/>
        <v>0</v>
      </c>
      <c r="BE956" s="184">
        <f t="shared" si="458"/>
        <v>585.78960000000006</v>
      </c>
      <c r="BF956" s="184">
        <f t="shared" si="459"/>
        <v>0</v>
      </c>
      <c r="BG956" s="102">
        <f t="shared" si="460"/>
        <v>0</v>
      </c>
      <c r="BH956" s="102">
        <f t="shared" si="461"/>
        <v>0</v>
      </c>
      <c r="BI956" s="102">
        <f t="shared" si="462"/>
        <v>0</v>
      </c>
      <c r="BJ956" s="102">
        <f t="shared" si="463"/>
        <v>1</v>
      </c>
      <c r="BK956" s="102">
        <f t="shared" si="464"/>
        <v>0</v>
      </c>
      <c r="BL956" s="102">
        <f t="shared" si="465"/>
        <v>0</v>
      </c>
      <c r="BN956" s="102"/>
    </row>
    <row r="957" spans="1:66" x14ac:dyDescent="0.25">
      <c r="A957" s="102" t="s">
        <v>13</v>
      </c>
      <c r="B957" s="102" t="s">
        <v>8</v>
      </c>
      <c r="C957" s="102" t="s">
        <v>8</v>
      </c>
      <c r="D957" s="102" t="s">
        <v>27</v>
      </c>
      <c r="E957" s="102" t="s">
        <v>1723</v>
      </c>
      <c r="F957" s="102" t="s">
        <v>1724</v>
      </c>
      <c r="G957" s="102">
        <v>0.85499999999999998</v>
      </c>
      <c r="H957" s="102">
        <v>1</v>
      </c>
      <c r="I957" s="102">
        <v>1</v>
      </c>
      <c r="J957" s="167">
        <f>IFERROR(H957*VLOOKUP(A957, 'Advanced Parameters'!$B$7:$G$20, 6, FALSE)*VLOOKUP(A957, 'Growth Parameters'!$B$6:$H$19, 6, FALSE), 0)</f>
        <v>1</v>
      </c>
      <c r="K957" s="167">
        <f>IFERROR(IF('Advanced Parameters'!$C$5="n",'Raw Data'!I957*VLOOKUP(A957,'Advanced Parameters'!$B$7:$G$20,6,FALSE),J957*VLOOKUP(A957,'Advanced Parameters'!$B$7:$G$20,2,FALSE))*VLOOKUP(A957, 'Growth Parameters'!$B$6:$H$19, 6, FALSE), 0)</f>
        <v>1</v>
      </c>
      <c r="L957" s="167">
        <f t="shared" si="466"/>
        <v>0</v>
      </c>
      <c r="M957" s="168">
        <f>IFERROR(IF(G957="NA","NA",IF(G957&gt;'APC Parameters'!$K$6+VLOOKUP('Raw Data'!A957, 'APC Parameters'!$H$7:$L$20, 4, FALSE), 'APC Parameters'!$L$6+VLOOKUP('Raw Data'!A957, 'APC Parameters'!$H$7:$L$20, 5, FALSE), G957*('APC Parameters'!$J$6+VLOOKUP('Raw Data'!A957, 'APC Parameters'!$H$7:$L$20, 3, FALSE))+'APC Parameters'!$I$6+VLOOKUP('Raw Data'!A957, 'APC Parameters'!$H$7:$L$20, 2, FALSE))), 0)</f>
        <v>1754.2170000000001</v>
      </c>
      <c r="N957" s="168">
        <f t="shared" si="436"/>
        <v>1754.2170000000001</v>
      </c>
      <c r="O957" s="168">
        <f>IFERROR(IF(M957="NA",VLOOKUP(D957,'Internal Calculations'!$B$10:$C$11,2,FALSE), M957)*VLOOKUP(A957, 'Growth Parameters'!$B$6:$H$19, 7, FALSE), 0)</f>
        <v>1754.2170000000001</v>
      </c>
      <c r="P957" s="177">
        <f t="shared" si="437"/>
        <v>1754.2170000000001</v>
      </c>
      <c r="Q957" s="178">
        <f>IF('Funding Allocation Parameters'!$C$5="Basic Library Subsidy", MIN(O957*('Funding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MIN($O957*(VLOOKUP(CONCATENATE($A957, 'Funding Allocation Parameters'!$I$5), 'Library Subsidy Complex'!$C$2:$J$55, 2, FALSE)), VLOOKUP(CONCATENATE($A957, 'Funding Allocation Parameters'!$I$5), 'Library Subsidy Complex'!$C$2:$J$55, 4, FALSE)), 0)))))</f>
        <v>1189</v>
      </c>
      <c r="R957" s="178">
        <f>IF('Funding Allocation Parameters'!$C$5="Basic Library Subsidy", 0, IF('Funding Allocation Parameters'!$C$5="Grant funding",MIN(O957*('Funding Allocation Parameters'!$E$5), 'Funding Allocation Parameters'!$G$5), IF('Funding Allocation Parameters'!$C$5="Other author funding", 0, IF('Funding Allocation Parameters'!$C$5="Any discretionary funds (grants if available, other if no grants)", MIN(O957*('Funding Allocation Parameters'!$E$5), 'Funding Allocation Parameters'!$G$5), IF('Funding Allocation Parameters'!$C$5="Complex Library Subsidy", 0, 0)))))</f>
        <v>0</v>
      </c>
      <c r="S957" s="178">
        <f>IF('Funding Allocation Parameters'!$C$5="Basic Library Subsidy", 0, IF('Funding Allocation Parameters'!$C$5="Grant funding", 0, IF('Funding Allocation Parameters'!$C$5="Other author funding",  MIN(O957*('Funding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7" s="178">
        <f>IF('Funding Allocation Parameters'!$C$5="Basic Library Subsidy", MIN(O957*('Funding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MIN($O957*(VLOOKUP(CONCATENATE($A957, 'Funding Allocation Parameters'!$I$5), 'Library Subsidy Complex'!$C$2:$J$55, 6, FALSE)), VLOOKUP(CONCATENATE($A957, 'Funding Allocation Parameters'!$I$5), 'Library Subsidy Complex'!$C$2:$J$55, 8, FALSE)), 0)))))</f>
        <v>1189</v>
      </c>
      <c r="U957" s="178">
        <f>IF('Funding Allocation Parameters'!$C$5="Basic Library Subsidy", 0, IF('Funding Allocation Parameters'!$C$5="Grant funding", 0, IF('Funding Allocation Parameters'!$C$5="Other author funding",  MIN(O957*('Funding Allocation Parameters'!$E$5), 'Funding Allocation Parameters'!$G$5), IF('Funding Allocation Parameters'!$C$5="Any discretionary funds (grants if available, other if no grants)", MIN(O957*('Funding Allocation Parameters'!$E$5), 'Funding Allocation Parameters'!$G$5), IF('Funding Allocation Parameters'!$C$5="Complex Library Subsidy", 0, 0)))))</f>
        <v>0</v>
      </c>
      <c r="V957" s="177">
        <f t="shared" si="438"/>
        <v>565.2170000000001</v>
      </c>
      <c r="W957" s="177">
        <f t="shared" si="439"/>
        <v>565.2170000000001</v>
      </c>
      <c r="X957" s="179">
        <f>IF('Funding Allocation Parameters'!$C$6="Basic Library Subsidy", MIN(V957*'Funding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MIN(V957*VLOOKUP(CONCATENATE($A957, 'Funding Allocation Parameters'!$I$6), 'Library Subsidy Complex'!$C$2:$J$55, 2, FALSE), VLOOKUP(CONCATENATE($A957, 'Funding Allocation Parameters'!$I$6), 'Library Subsidy Complex'!$C$2:$J$55, 4, FALSE)), 0)))))</f>
        <v>0</v>
      </c>
      <c r="Y957" s="179">
        <f>IF('Funding Allocation Parameters'!$C$6="Basic Library Subsidy", 0, IF('Funding Allocation Parameters'!$C$6="Grant funding",MIN(V957*'Funding Allocation Parameters'!$E$6, 'Funding Allocation Parameters'!$G$6), IF('Funding Allocation Parameters'!$C$6="Other author funding", 0, IF('Funding Allocation Parameters'!$C$6="Any discretionary funds (grants if available, other if no grants)", MIN(V957*'Funding Allocation Parameters'!$E$6, 'Funding Allocation Parameters'!$G$6), IF('Funding Allocation Parameters'!$C$6="Complex Library Subsidy", 0, 0)))))</f>
        <v>565.2170000000001</v>
      </c>
      <c r="Z957" s="179">
        <f>IF('Funding Allocation Parameters'!$C$6="Basic Library Subsidy", 0, IF('Funding Allocation Parameters'!$C$6="Grant funding", 0, IF('Funding Allocation Parameters'!$C$6="Other author funding",  MIN(V957*'Funding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7" s="179">
        <f>IF('Funding Allocation Parameters'!$C$6="Basic Library Subsidy", MIN(W957*'Funding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MIN(W957*VLOOKUP(CONCATENATE($A957, 'Funding Allocation Parameters'!$I$6), 'Library Subsidy Complex'!$C$2:$J$55, 6, FALSE), VLOOKUP(CONCATENATE($A957, 'Funding Allocation Parameters'!$I$6), 'Library Subsidy Complex'!$C$2:$J$55, 8, FALSE)), 0)))))</f>
        <v>0</v>
      </c>
      <c r="AB957" s="179">
        <f>IF('Funding Allocation Parameters'!$C$6="Basic Library Subsidy", 0, IF('Funding Allocation Parameters'!$C$6="Grant funding", 0, IF('Funding Allocation Parameters'!$C$6="Other author funding",  MIN(W957*'Funding Allocation Parameters'!$E$6, 'Funding Allocation Parameters'!$G$6), IF('Funding Allocation Parameters'!$C$6="Any discretionary funds (grants if available, other if no grants)", MIN(W957*'Funding Allocation Parameters'!$E$6, 'Funding Allocation Parameters'!$G$6), IF('Funding Allocation Parameters'!$C$6="Complex Library Subsidy", 0, 0)))))</f>
        <v>565.2170000000001</v>
      </c>
      <c r="AC957" s="177">
        <f t="shared" si="440"/>
        <v>0</v>
      </c>
      <c r="AD957" s="177">
        <f t="shared" si="441"/>
        <v>0</v>
      </c>
      <c r="AE957" s="180">
        <f>IF('Funding Allocation Parameters'!$C$7="Basic Library Subsidy", MIN(AC957*'Funding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MIN(AC957*VLOOKUP(CONCATENATE($A957, 'Funding Allocation Parameters'!$I$7), 'Library Subsidy Complex'!$C$2:$J$55, 2, FALSE), VLOOKUP(CONCATENATE($A957, 'Funding Allocation Parameters'!$I$7), 'Library Subsidy Complex'!$C$2:$J$55, 4, FALSE)), 0)))))</f>
        <v>0</v>
      </c>
      <c r="AF957" s="180">
        <f>IF('Funding Allocation Parameters'!$C$7="Basic Library Subsidy", 0, IF('Funding Allocation Parameters'!$C$7="Grant funding",MIN(AC957*'Funding Allocation Parameters'!$E$7, 'Funding Allocation Parameters'!$G$7), IF('Funding Allocation Parameters'!$C$7="Other author funding", 0, IF('Funding Allocation Parameters'!$C$7="Any discretionary funds (grants if available, other if no grants)", MIN(AC957*'Funding Allocation Parameters'!$E$7, 'Funding Allocation Parameters'!$G$7), IF('Funding Allocation Parameters'!$C$7="Complex Library Subsidy", 0, 0)))))</f>
        <v>0</v>
      </c>
      <c r="AG957" s="180">
        <f>IF('Funding Allocation Parameters'!$C$7="Basic Library Subsidy", 0, IF('Funding Allocation Parameters'!$C$7="Grant funding", 0, IF('Funding Allocation Parameters'!$C$7="Other author funding",  MIN(AC957*'Funding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7" s="180">
        <f>IF('Funding Allocation Parameters'!$C$7="Basic Library Subsidy", MIN(AD957*'Funding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MIN(AD957*VLOOKUP(CONCATENATE($A957, 'Funding Allocation Parameters'!$I$7), 'Library Subsidy Complex'!$C$2:$J$55, 6, FALSE), VLOOKUP(CONCATENATE($A957, 'Funding Allocation Parameters'!$I$7), 'Library Subsidy Complex'!$C$2:$J$55, 8, FALSE)), 0)))))</f>
        <v>0</v>
      </c>
      <c r="AI957" s="180">
        <f>IF('Funding Allocation Parameters'!$C$7="Basic Library Subsidy", 0, IF('Funding Allocation Parameters'!$C$7="Grant funding", 0, IF('Funding Allocation Parameters'!$C$7="Other author funding",  MIN(AD957*'Funding Allocation Parameters'!$E$7, 'Funding Allocation Parameters'!$G$7), IF('Funding Allocation Parameters'!$C$7="Any discretionary funds (grants if available, other if no grants)", MIN(AD957*'Funding Allocation Parameters'!$E$7, 'Funding Allocation Parameters'!$G$7), IF('Funding Allocation Parameters'!$C$7="Complex Library Subsidy", 0, 0)))))</f>
        <v>0</v>
      </c>
      <c r="AJ957" s="177">
        <f t="shared" si="442"/>
        <v>0</v>
      </c>
      <c r="AK957" s="177">
        <f t="shared" si="443"/>
        <v>0</v>
      </c>
      <c r="AL957" s="181">
        <f>IF('Funding Allocation Parameters'!$C$8="Basic Library Subsidy", MIN(AJ957*'Funding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MIN(AJ957*VLOOKUP(CONCATENATE($A957, 'Funding Allocation Parameters'!$I$8), 'Library Subsidy Complex'!$C$2:$J$55, 2, FALSE), VLOOKUP(CONCATENATE($A957, 'Funding Allocation Parameters'!$I$8), 'Library Subsidy Complex'!$C$2:$J$55, 4, FALSE)), 0)))))</f>
        <v>0</v>
      </c>
      <c r="AM957" s="181">
        <f>IF('Funding Allocation Parameters'!$C$8="Basic Library Subsidy", 0, IF('Funding Allocation Parameters'!$C$8="Grant funding",MIN(AJ957*'Funding Allocation Parameters'!$E$8, 'Funding Allocation Parameters'!$G$8), IF('Funding Allocation Parameters'!$C$8="Other author funding", 0, IF('Funding Allocation Parameters'!$C$8="Any discretionary funds (grants if available, other if no grants)", MIN(AJ957*'Funding Allocation Parameters'!$E$8, 'Funding Allocation Parameters'!$G$8), IF('Funding Allocation Parameters'!$C$8="Complex Library Subsidy", 0, 0)))))</f>
        <v>0</v>
      </c>
      <c r="AN957" s="181">
        <f>IF('Funding Allocation Parameters'!$C$8="Basic Library Subsidy", 0, IF('Funding Allocation Parameters'!$C$8="Grant funding", 0, IF('Funding Allocation Parameters'!$C$8="Other author funding",  MIN(AJ957*'Funding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7" s="181">
        <f>IF('Funding Allocation Parameters'!$C$8="Basic Library Subsidy", MIN(AK957*'Funding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MIN(AK957*VLOOKUP(CONCATENATE($A957, 'Funding Allocation Parameters'!$I$8), 'Library Subsidy Complex'!$C$2:$J$55, 6, FALSE), VLOOKUP(CONCATENATE($A957, 'Funding Allocation Parameters'!$I$8), 'Library Subsidy Complex'!$C$2:$J$55, 8, FALSE)), 0)))))</f>
        <v>0</v>
      </c>
      <c r="AP957" s="181">
        <f>IF('Funding Allocation Parameters'!$C$8="Basic Library Subsidy", 0, IF('Funding Allocation Parameters'!$C$8="Grant funding", 0, IF('Funding Allocation Parameters'!$C$8="Other author funding",  MIN(AK957*'Funding Allocation Parameters'!$E$8, 'Funding Allocation Parameters'!$G$8), IF('Funding Allocation Parameters'!$C$8="Any discretionary funds (grants if available, other if no grants)", MIN(AK957*'Funding Allocation Parameters'!$E$8, 'Funding Allocation Parameters'!$G$8), IF('Funding Allocation Parameters'!$C$8="Complex Library Subsidy", 0, 0)))))</f>
        <v>0</v>
      </c>
      <c r="AQ957" s="177">
        <f t="shared" si="444"/>
        <v>0</v>
      </c>
      <c r="AR957" s="177">
        <f t="shared" si="445"/>
        <v>0</v>
      </c>
      <c r="AS957" s="182">
        <f t="shared" si="446"/>
        <v>1189</v>
      </c>
      <c r="AT957" s="182">
        <f t="shared" si="447"/>
        <v>565.2170000000001</v>
      </c>
      <c r="AU957" s="182">
        <f t="shared" si="448"/>
        <v>0</v>
      </c>
      <c r="AV957" s="182">
        <f t="shared" si="449"/>
        <v>1189</v>
      </c>
      <c r="AW957" s="182">
        <f t="shared" si="450"/>
        <v>565.2170000000001</v>
      </c>
      <c r="AX957" s="183">
        <f t="shared" si="451"/>
        <v>1189</v>
      </c>
      <c r="AY957" s="183">
        <f t="shared" si="452"/>
        <v>565.2170000000001</v>
      </c>
      <c r="AZ957" s="183">
        <f t="shared" si="453"/>
        <v>0</v>
      </c>
      <c r="BA957" s="183">
        <f t="shared" si="454"/>
        <v>0</v>
      </c>
      <c r="BB957" s="183">
        <f t="shared" si="455"/>
        <v>0</v>
      </c>
      <c r="BC957" s="184">
        <f t="shared" si="456"/>
        <v>1189</v>
      </c>
      <c r="BD957" s="184">
        <f t="shared" si="457"/>
        <v>0</v>
      </c>
      <c r="BE957" s="184">
        <f t="shared" si="458"/>
        <v>565.2170000000001</v>
      </c>
      <c r="BF957" s="184">
        <f t="shared" si="459"/>
        <v>0</v>
      </c>
      <c r="BG957" s="102">
        <f t="shared" si="460"/>
        <v>0</v>
      </c>
      <c r="BH957" s="102">
        <f t="shared" si="461"/>
        <v>0</v>
      </c>
      <c r="BI957" s="102">
        <f t="shared" si="462"/>
        <v>0</v>
      </c>
      <c r="BJ957" s="102">
        <f t="shared" si="463"/>
        <v>1</v>
      </c>
      <c r="BK957" s="102">
        <f t="shared" si="464"/>
        <v>0</v>
      </c>
      <c r="BL957" s="102">
        <f t="shared" si="465"/>
        <v>0</v>
      </c>
      <c r="BN957" s="102"/>
    </row>
    <row r="958" spans="1:66" x14ac:dyDescent="0.25">
      <c r="A958" s="102" t="s">
        <v>17</v>
      </c>
      <c r="B958" s="102" t="s">
        <v>8</v>
      </c>
      <c r="C958" s="102" t="s">
        <v>8</v>
      </c>
      <c r="D958" s="102" t="s">
        <v>27</v>
      </c>
      <c r="E958" s="102" t="s">
        <v>1725</v>
      </c>
      <c r="F958" s="102" t="s">
        <v>1726</v>
      </c>
      <c r="G958" s="102">
        <v>0.49299999999999999</v>
      </c>
      <c r="H958" s="102">
        <v>1</v>
      </c>
      <c r="I958" s="102">
        <v>1</v>
      </c>
      <c r="J958" s="167">
        <f>IFERROR(H958*VLOOKUP(A958, 'Advanced Parameters'!$B$7:$G$20, 6, FALSE)*VLOOKUP(A958, 'Growth Parameters'!$B$6:$H$19, 6, FALSE), 0)</f>
        <v>1</v>
      </c>
      <c r="K958" s="167">
        <f>IFERROR(IF('Advanced Parameters'!$C$5="n",'Raw Data'!I958*VLOOKUP(A958,'Advanced Parameters'!$B$7:$G$20,6,FALSE),J958*VLOOKUP(A958,'Advanced Parameters'!$B$7:$G$20,2,FALSE))*VLOOKUP(A958, 'Growth Parameters'!$B$6:$H$19, 6, FALSE), 0)</f>
        <v>1</v>
      </c>
      <c r="L958" s="167">
        <f t="shared" si="466"/>
        <v>0</v>
      </c>
      <c r="M958" s="168">
        <f>IFERROR(IF(G958="NA","NA",IF(G958&gt;'APC Parameters'!$K$6+VLOOKUP('Raw Data'!A958, 'APC Parameters'!$H$7:$L$20, 4, FALSE), 'APC Parameters'!$L$6+VLOOKUP('Raw Data'!A958, 'APC Parameters'!$H$7:$L$20, 5, FALSE), G958*('APC Parameters'!$J$6+VLOOKUP('Raw Data'!A958, 'APC Parameters'!$H$7:$L$20, 3, FALSE))+'APC Parameters'!$I$6+VLOOKUP('Raw Data'!A958, 'APC Parameters'!$H$7:$L$20, 2, FALSE))), 0)</f>
        <v>1497.4142000000002</v>
      </c>
      <c r="N958" s="168">
        <f t="shared" si="436"/>
        <v>1497.4142000000002</v>
      </c>
      <c r="O958" s="168">
        <f>IFERROR(IF(M958="NA",VLOOKUP(D958,'Internal Calculations'!$B$10:$C$11,2,FALSE), M958)*VLOOKUP(A958, 'Growth Parameters'!$B$6:$H$19, 7, FALSE), 0)</f>
        <v>1497.4142000000002</v>
      </c>
      <c r="P958" s="177">
        <f t="shared" si="437"/>
        <v>1497.4142000000002</v>
      </c>
      <c r="Q958" s="178">
        <f>IF('Funding Allocation Parameters'!$C$5="Basic Library Subsidy", MIN(O958*('Funding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MIN($O958*(VLOOKUP(CONCATENATE($A958, 'Funding Allocation Parameters'!$I$5), 'Library Subsidy Complex'!$C$2:$J$55, 2, FALSE)), VLOOKUP(CONCATENATE($A958, 'Funding Allocation Parameters'!$I$5), 'Library Subsidy Complex'!$C$2:$J$55, 4, FALSE)), 0)))))</f>
        <v>1189</v>
      </c>
      <c r="R958" s="178">
        <f>IF('Funding Allocation Parameters'!$C$5="Basic Library Subsidy", 0, IF('Funding Allocation Parameters'!$C$5="Grant funding",MIN(O958*('Funding Allocation Parameters'!$E$5), 'Funding Allocation Parameters'!$G$5), IF('Funding Allocation Parameters'!$C$5="Other author funding", 0, IF('Funding Allocation Parameters'!$C$5="Any discretionary funds (grants if available, other if no grants)", MIN(O958*('Funding Allocation Parameters'!$E$5), 'Funding Allocation Parameters'!$G$5), IF('Funding Allocation Parameters'!$C$5="Complex Library Subsidy", 0, 0)))))</f>
        <v>0</v>
      </c>
      <c r="S958" s="178">
        <f>IF('Funding Allocation Parameters'!$C$5="Basic Library Subsidy", 0, IF('Funding Allocation Parameters'!$C$5="Grant funding", 0, IF('Funding Allocation Parameters'!$C$5="Other author funding",  MIN(O958*('Funding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8" s="178">
        <f>IF('Funding Allocation Parameters'!$C$5="Basic Library Subsidy", MIN(O958*('Funding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MIN($O958*(VLOOKUP(CONCATENATE($A958, 'Funding Allocation Parameters'!$I$5), 'Library Subsidy Complex'!$C$2:$J$55, 6, FALSE)), VLOOKUP(CONCATENATE($A958, 'Funding Allocation Parameters'!$I$5), 'Library Subsidy Complex'!$C$2:$J$55, 8, FALSE)), 0)))))</f>
        <v>1189</v>
      </c>
      <c r="U958" s="178">
        <f>IF('Funding Allocation Parameters'!$C$5="Basic Library Subsidy", 0, IF('Funding Allocation Parameters'!$C$5="Grant funding", 0, IF('Funding Allocation Parameters'!$C$5="Other author funding",  MIN(O958*('Funding Allocation Parameters'!$E$5), 'Funding Allocation Parameters'!$G$5), IF('Funding Allocation Parameters'!$C$5="Any discretionary funds (grants if available, other if no grants)", MIN(O958*('Funding Allocation Parameters'!$E$5), 'Funding Allocation Parameters'!$G$5), IF('Funding Allocation Parameters'!$C$5="Complex Library Subsidy", 0, 0)))))</f>
        <v>0</v>
      </c>
      <c r="V958" s="177">
        <f t="shared" si="438"/>
        <v>308.41420000000016</v>
      </c>
      <c r="W958" s="177">
        <f t="shared" si="439"/>
        <v>308.41420000000016</v>
      </c>
      <c r="X958" s="179">
        <f>IF('Funding Allocation Parameters'!$C$6="Basic Library Subsidy", MIN(V958*'Funding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MIN(V958*VLOOKUP(CONCATENATE($A958, 'Funding Allocation Parameters'!$I$6), 'Library Subsidy Complex'!$C$2:$J$55, 2, FALSE), VLOOKUP(CONCATENATE($A958, 'Funding Allocation Parameters'!$I$6), 'Library Subsidy Complex'!$C$2:$J$55, 4, FALSE)), 0)))))</f>
        <v>0</v>
      </c>
      <c r="Y958" s="179">
        <f>IF('Funding Allocation Parameters'!$C$6="Basic Library Subsidy", 0, IF('Funding Allocation Parameters'!$C$6="Grant funding",MIN(V958*'Funding Allocation Parameters'!$E$6, 'Funding Allocation Parameters'!$G$6), IF('Funding Allocation Parameters'!$C$6="Other author funding", 0, IF('Funding Allocation Parameters'!$C$6="Any discretionary funds (grants if available, other if no grants)", MIN(V958*'Funding Allocation Parameters'!$E$6, 'Funding Allocation Parameters'!$G$6), IF('Funding Allocation Parameters'!$C$6="Complex Library Subsidy", 0, 0)))))</f>
        <v>308.41420000000016</v>
      </c>
      <c r="Z958" s="179">
        <f>IF('Funding Allocation Parameters'!$C$6="Basic Library Subsidy", 0, IF('Funding Allocation Parameters'!$C$6="Grant funding", 0, IF('Funding Allocation Parameters'!$C$6="Other author funding",  MIN(V958*'Funding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8" s="179">
        <f>IF('Funding Allocation Parameters'!$C$6="Basic Library Subsidy", MIN(W958*'Funding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MIN(W958*VLOOKUP(CONCATENATE($A958, 'Funding Allocation Parameters'!$I$6), 'Library Subsidy Complex'!$C$2:$J$55, 6, FALSE), VLOOKUP(CONCATENATE($A958, 'Funding Allocation Parameters'!$I$6), 'Library Subsidy Complex'!$C$2:$J$55, 8, FALSE)), 0)))))</f>
        <v>0</v>
      </c>
      <c r="AB958" s="179">
        <f>IF('Funding Allocation Parameters'!$C$6="Basic Library Subsidy", 0, IF('Funding Allocation Parameters'!$C$6="Grant funding", 0, IF('Funding Allocation Parameters'!$C$6="Other author funding",  MIN(W958*'Funding Allocation Parameters'!$E$6, 'Funding Allocation Parameters'!$G$6), IF('Funding Allocation Parameters'!$C$6="Any discretionary funds (grants if available, other if no grants)", MIN(W958*'Funding Allocation Parameters'!$E$6, 'Funding Allocation Parameters'!$G$6), IF('Funding Allocation Parameters'!$C$6="Complex Library Subsidy", 0, 0)))))</f>
        <v>308.41420000000016</v>
      </c>
      <c r="AC958" s="177">
        <f t="shared" si="440"/>
        <v>0</v>
      </c>
      <c r="AD958" s="177">
        <f t="shared" si="441"/>
        <v>0</v>
      </c>
      <c r="AE958" s="180">
        <f>IF('Funding Allocation Parameters'!$C$7="Basic Library Subsidy", MIN(AC958*'Funding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MIN(AC958*VLOOKUP(CONCATENATE($A958, 'Funding Allocation Parameters'!$I$7), 'Library Subsidy Complex'!$C$2:$J$55, 2, FALSE), VLOOKUP(CONCATENATE($A958, 'Funding Allocation Parameters'!$I$7), 'Library Subsidy Complex'!$C$2:$J$55, 4, FALSE)), 0)))))</f>
        <v>0</v>
      </c>
      <c r="AF958" s="180">
        <f>IF('Funding Allocation Parameters'!$C$7="Basic Library Subsidy", 0, IF('Funding Allocation Parameters'!$C$7="Grant funding",MIN(AC958*'Funding Allocation Parameters'!$E$7, 'Funding Allocation Parameters'!$G$7), IF('Funding Allocation Parameters'!$C$7="Other author funding", 0, IF('Funding Allocation Parameters'!$C$7="Any discretionary funds (grants if available, other if no grants)", MIN(AC958*'Funding Allocation Parameters'!$E$7, 'Funding Allocation Parameters'!$G$7), IF('Funding Allocation Parameters'!$C$7="Complex Library Subsidy", 0, 0)))))</f>
        <v>0</v>
      </c>
      <c r="AG958" s="180">
        <f>IF('Funding Allocation Parameters'!$C$7="Basic Library Subsidy", 0, IF('Funding Allocation Parameters'!$C$7="Grant funding", 0, IF('Funding Allocation Parameters'!$C$7="Other author funding",  MIN(AC958*'Funding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8" s="180">
        <f>IF('Funding Allocation Parameters'!$C$7="Basic Library Subsidy", MIN(AD958*'Funding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MIN(AD958*VLOOKUP(CONCATENATE($A958, 'Funding Allocation Parameters'!$I$7), 'Library Subsidy Complex'!$C$2:$J$55, 6, FALSE), VLOOKUP(CONCATENATE($A958, 'Funding Allocation Parameters'!$I$7), 'Library Subsidy Complex'!$C$2:$J$55, 8, FALSE)), 0)))))</f>
        <v>0</v>
      </c>
      <c r="AI958" s="180">
        <f>IF('Funding Allocation Parameters'!$C$7="Basic Library Subsidy", 0, IF('Funding Allocation Parameters'!$C$7="Grant funding", 0, IF('Funding Allocation Parameters'!$C$7="Other author funding",  MIN(AD958*'Funding Allocation Parameters'!$E$7, 'Funding Allocation Parameters'!$G$7), IF('Funding Allocation Parameters'!$C$7="Any discretionary funds (grants if available, other if no grants)", MIN(AD958*'Funding Allocation Parameters'!$E$7, 'Funding Allocation Parameters'!$G$7), IF('Funding Allocation Parameters'!$C$7="Complex Library Subsidy", 0, 0)))))</f>
        <v>0</v>
      </c>
      <c r="AJ958" s="177">
        <f t="shared" si="442"/>
        <v>0</v>
      </c>
      <c r="AK958" s="177">
        <f t="shared" si="443"/>
        <v>0</v>
      </c>
      <c r="AL958" s="181">
        <f>IF('Funding Allocation Parameters'!$C$8="Basic Library Subsidy", MIN(AJ958*'Funding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MIN(AJ958*VLOOKUP(CONCATENATE($A958, 'Funding Allocation Parameters'!$I$8), 'Library Subsidy Complex'!$C$2:$J$55, 2, FALSE), VLOOKUP(CONCATENATE($A958, 'Funding Allocation Parameters'!$I$8), 'Library Subsidy Complex'!$C$2:$J$55, 4, FALSE)), 0)))))</f>
        <v>0</v>
      </c>
      <c r="AM958" s="181">
        <f>IF('Funding Allocation Parameters'!$C$8="Basic Library Subsidy", 0, IF('Funding Allocation Parameters'!$C$8="Grant funding",MIN(AJ958*'Funding Allocation Parameters'!$E$8, 'Funding Allocation Parameters'!$G$8), IF('Funding Allocation Parameters'!$C$8="Other author funding", 0, IF('Funding Allocation Parameters'!$C$8="Any discretionary funds (grants if available, other if no grants)", MIN(AJ958*'Funding Allocation Parameters'!$E$8, 'Funding Allocation Parameters'!$G$8), IF('Funding Allocation Parameters'!$C$8="Complex Library Subsidy", 0, 0)))))</f>
        <v>0</v>
      </c>
      <c r="AN958" s="181">
        <f>IF('Funding Allocation Parameters'!$C$8="Basic Library Subsidy", 0, IF('Funding Allocation Parameters'!$C$8="Grant funding", 0, IF('Funding Allocation Parameters'!$C$8="Other author funding",  MIN(AJ958*'Funding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8" s="181">
        <f>IF('Funding Allocation Parameters'!$C$8="Basic Library Subsidy", MIN(AK958*'Funding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MIN(AK958*VLOOKUP(CONCATENATE($A958, 'Funding Allocation Parameters'!$I$8), 'Library Subsidy Complex'!$C$2:$J$55, 6, FALSE), VLOOKUP(CONCATENATE($A958, 'Funding Allocation Parameters'!$I$8), 'Library Subsidy Complex'!$C$2:$J$55, 8, FALSE)), 0)))))</f>
        <v>0</v>
      </c>
      <c r="AP958" s="181">
        <f>IF('Funding Allocation Parameters'!$C$8="Basic Library Subsidy", 0, IF('Funding Allocation Parameters'!$C$8="Grant funding", 0, IF('Funding Allocation Parameters'!$C$8="Other author funding",  MIN(AK958*'Funding Allocation Parameters'!$E$8, 'Funding Allocation Parameters'!$G$8), IF('Funding Allocation Parameters'!$C$8="Any discretionary funds (grants if available, other if no grants)", MIN(AK958*'Funding Allocation Parameters'!$E$8, 'Funding Allocation Parameters'!$G$8), IF('Funding Allocation Parameters'!$C$8="Complex Library Subsidy", 0, 0)))))</f>
        <v>0</v>
      </c>
      <c r="AQ958" s="177">
        <f t="shared" si="444"/>
        <v>0</v>
      </c>
      <c r="AR958" s="177">
        <f t="shared" si="445"/>
        <v>0</v>
      </c>
      <c r="AS958" s="182">
        <f t="shared" si="446"/>
        <v>1189</v>
      </c>
      <c r="AT958" s="182">
        <f t="shared" si="447"/>
        <v>308.41420000000016</v>
      </c>
      <c r="AU958" s="182">
        <f t="shared" si="448"/>
        <v>0</v>
      </c>
      <c r="AV958" s="182">
        <f t="shared" si="449"/>
        <v>1189</v>
      </c>
      <c r="AW958" s="182">
        <f t="shared" si="450"/>
        <v>308.41420000000016</v>
      </c>
      <c r="AX958" s="183">
        <f t="shared" si="451"/>
        <v>1189</v>
      </c>
      <c r="AY958" s="183">
        <f t="shared" si="452"/>
        <v>308.41420000000016</v>
      </c>
      <c r="AZ958" s="183">
        <f t="shared" si="453"/>
        <v>0</v>
      </c>
      <c r="BA958" s="183">
        <f t="shared" si="454"/>
        <v>0</v>
      </c>
      <c r="BB958" s="183">
        <f t="shared" si="455"/>
        <v>0</v>
      </c>
      <c r="BC958" s="184">
        <f t="shared" si="456"/>
        <v>1189</v>
      </c>
      <c r="BD958" s="184">
        <f t="shared" si="457"/>
        <v>0</v>
      </c>
      <c r="BE958" s="184">
        <f t="shared" si="458"/>
        <v>308.41420000000016</v>
      </c>
      <c r="BF958" s="184">
        <f t="shared" si="459"/>
        <v>0</v>
      </c>
      <c r="BG958" s="102">
        <f t="shared" si="460"/>
        <v>0</v>
      </c>
      <c r="BH958" s="102">
        <f t="shared" si="461"/>
        <v>0</v>
      </c>
      <c r="BI958" s="102">
        <f t="shared" si="462"/>
        <v>0</v>
      </c>
      <c r="BJ958" s="102">
        <f t="shared" si="463"/>
        <v>1</v>
      </c>
      <c r="BK958" s="102">
        <f t="shared" si="464"/>
        <v>0</v>
      </c>
      <c r="BL958" s="102">
        <f t="shared" si="465"/>
        <v>0</v>
      </c>
      <c r="BN958" s="102"/>
    </row>
    <row r="959" spans="1:66" x14ac:dyDescent="0.25">
      <c r="A959" s="102" t="s">
        <v>13</v>
      </c>
      <c r="B959" s="102" t="s">
        <v>8</v>
      </c>
      <c r="C959" s="102" t="s">
        <v>8</v>
      </c>
      <c r="D959" s="102" t="s">
        <v>27</v>
      </c>
      <c r="E959" s="102" t="s">
        <v>1727</v>
      </c>
      <c r="F959" s="102" t="s">
        <v>1728</v>
      </c>
      <c r="G959" s="102">
        <v>1.266</v>
      </c>
      <c r="H959" s="102">
        <v>1</v>
      </c>
      <c r="I959" s="102">
        <v>0</v>
      </c>
      <c r="J959" s="167">
        <f>IFERROR(H959*VLOOKUP(A959, 'Advanced Parameters'!$B$7:$G$20, 6, FALSE)*VLOOKUP(A959, 'Growth Parameters'!$B$6:$H$19, 6, FALSE), 0)</f>
        <v>1</v>
      </c>
      <c r="K959" s="167">
        <f>IFERROR(IF('Advanced Parameters'!$C$5="n",'Raw Data'!I959*VLOOKUP(A959,'Advanced Parameters'!$B$7:$G$20,6,FALSE),J959*VLOOKUP(A959,'Advanced Parameters'!$B$7:$G$20,2,FALSE))*VLOOKUP(A959, 'Growth Parameters'!$B$6:$H$19, 6, FALSE), 0)</f>
        <v>0</v>
      </c>
      <c r="L959" s="167">
        <f t="shared" si="466"/>
        <v>1</v>
      </c>
      <c r="M959" s="168">
        <f>IFERROR(IF(G959="NA","NA",IF(G959&gt;'APC Parameters'!$K$6+VLOOKUP('Raw Data'!A959, 'APC Parameters'!$H$7:$L$20, 4, FALSE), 'APC Parameters'!$L$6+VLOOKUP('Raw Data'!A959, 'APC Parameters'!$H$7:$L$20, 5, FALSE), G959*('APC Parameters'!$J$6+VLOOKUP('Raw Data'!A959, 'APC Parameters'!$H$7:$L$20, 3, FALSE))+'APC Parameters'!$I$6+VLOOKUP('Raw Data'!A959, 'APC Parameters'!$H$7:$L$20, 2, FALSE))), 0)</f>
        <v>2045.7804000000001</v>
      </c>
      <c r="N959" s="168">
        <f t="shared" si="436"/>
        <v>2045.7804000000001</v>
      </c>
      <c r="O959" s="168">
        <f>IFERROR(IF(M959="NA",VLOOKUP(D959,'Internal Calculations'!$B$10:$C$11,2,FALSE), M959)*VLOOKUP(A959, 'Growth Parameters'!$B$6:$H$19, 7, FALSE), 0)</f>
        <v>2045.7804000000001</v>
      </c>
      <c r="P959" s="177">
        <f t="shared" si="437"/>
        <v>2045.7804000000001</v>
      </c>
      <c r="Q959" s="178">
        <f>IF('Funding Allocation Parameters'!$C$5="Basic Library Subsidy", MIN(O959*('Funding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MIN($O959*(VLOOKUP(CONCATENATE($A959, 'Funding Allocation Parameters'!$I$5), 'Library Subsidy Complex'!$C$2:$J$55, 2, FALSE)), VLOOKUP(CONCATENATE($A959, 'Funding Allocation Parameters'!$I$5), 'Library Subsidy Complex'!$C$2:$J$55, 4, FALSE)), 0)))))</f>
        <v>1189</v>
      </c>
      <c r="R959" s="178">
        <f>IF('Funding Allocation Parameters'!$C$5="Basic Library Subsidy", 0, IF('Funding Allocation Parameters'!$C$5="Grant funding",MIN(O959*('Funding Allocation Parameters'!$E$5), 'Funding Allocation Parameters'!$G$5), IF('Funding Allocation Parameters'!$C$5="Other author funding", 0, IF('Funding Allocation Parameters'!$C$5="Any discretionary funds (grants if available, other if no grants)", MIN(O959*('Funding Allocation Parameters'!$E$5), 'Funding Allocation Parameters'!$G$5), IF('Funding Allocation Parameters'!$C$5="Complex Library Subsidy", 0, 0)))))</f>
        <v>0</v>
      </c>
      <c r="S959" s="178">
        <f>IF('Funding Allocation Parameters'!$C$5="Basic Library Subsidy", 0, IF('Funding Allocation Parameters'!$C$5="Grant funding", 0, IF('Funding Allocation Parameters'!$C$5="Other author funding",  MIN(O959*('Funding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59" s="178">
        <f>IF('Funding Allocation Parameters'!$C$5="Basic Library Subsidy", MIN(O959*('Funding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MIN($O959*(VLOOKUP(CONCATENATE($A959, 'Funding Allocation Parameters'!$I$5), 'Library Subsidy Complex'!$C$2:$J$55, 6, FALSE)), VLOOKUP(CONCATENATE($A959, 'Funding Allocation Parameters'!$I$5), 'Library Subsidy Complex'!$C$2:$J$55, 8, FALSE)), 0)))))</f>
        <v>1189</v>
      </c>
      <c r="U959" s="178">
        <f>IF('Funding Allocation Parameters'!$C$5="Basic Library Subsidy", 0, IF('Funding Allocation Parameters'!$C$5="Grant funding", 0, IF('Funding Allocation Parameters'!$C$5="Other author funding",  MIN(O959*('Funding Allocation Parameters'!$E$5), 'Funding Allocation Parameters'!$G$5), IF('Funding Allocation Parameters'!$C$5="Any discretionary funds (grants if available, other if no grants)", MIN(O959*('Funding Allocation Parameters'!$E$5), 'Funding Allocation Parameters'!$G$5), IF('Funding Allocation Parameters'!$C$5="Complex Library Subsidy", 0, 0)))))</f>
        <v>0</v>
      </c>
      <c r="V959" s="177">
        <f t="shared" si="438"/>
        <v>856.7804000000001</v>
      </c>
      <c r="W959" s="177">
        <f t="shared" si="439"/>
        <v>856.7804000000001</v>
      </c>
      <c r="X959" s="179">
        <f>IF('Funding Allocation Parameters'!$C$6="Basic Library Subsidy", MIN(V959*'Funding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MIN(V959*VLOOKUP(CONCATENATE($A959, 'Funding Allocation Parameters'!$I$6), 'Library Subsidy Complex'!$C$2:$J$55, 2, FALSE), VLOOKUP(CONCATENATE($A959, 'Funding Allocation Parameters'!$I$6), 'Library Subsidy Complex'!$C$2:$J$55, 4, FALSE)), 0)))))</f>
        <v>0</v>
      </c>
      <c r="Y959" s="179">
        <f>IF('Funding Allocation Parameters'!$C$6="Basic Library Subsidy", 0, IF('Funding Allocation Parameters'!$C$6="Grant funding",MIN(V959*'Funding Allocation Parameters'!$E$6, 'Funding Allocation Parameters'!$G$6), IF('Funding Allocation Parameters'!$C$6="Other author funding", 0, IF('Funding Allocation Parameters'!$C$6="Any discretionary funds (grants if available, other if no grants)", MIN(V959*'Funding Allocation Parameters'!$E$6, 'Funding Allocation Parameters'!$G$6), IF('Funding Allocation Parameters'!$C$6="Complex Library Subsidy", 0, 0)))))</f>
        <v>856.7804000000001</v>
      </c>
      <c r="Z959" s="179">
        <f>IF('Funding Allocation Parameters'!$C$6="Basic Library Subsidy", 0, IF('Funding Allocation Parameters'!$C$6="Grant funding", 0, IF('Funding Allocation Parameters'!$C$6="Other author funding",  MIN(V959*'Funding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59" s="179">
        <f>IF('Funding Allocation Parameters'!$C$6="Basic Library Subsidy", MIN(W959*'Funding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MIN(W959*VLOOKUP(CONCATENATE($A959, 'Funding Allocation Parameters'!$I$6), 'Library Subsidy Complex'!$C$2:$J$55, 6, FALSE), VLOOKUP(CONCATENATE($A959, 'Funding Allocation Parameters'!$I$6), 'Library Subsidy Complex'!$C$2:$J$55, 8, FALSE)), 0)))))</f>
        <v>0</v>
      </c>
      <c r="AB959" s="179">
        <f>IF('Funding Allocation Parameters'!$C$6="Basic Library Subsidy", 0, IF('Funding Allocation Parameters'!$C$6="Grant funding", 0, IF('Funding Allocation Parameters'!$C$6="Other author funding",  MIN(W959*'Funding Allocation Parameters'!$E$6, 'Funding Allocation Parameters'!$G$6), IF('Funding Allocation Parameters'!$C$6="Any discretionary funds (grants if available, other if no grants)", MIN(W959*'Funding Allocation Parameters'!$E$6, 'Funding Allocation Parameters'!$G$6), IF('Funding Allocation Parameters'!$C$6="Complex Library Subsidy", 0, 0)))))</f>
        <v>856.7804000000001</v>
      </c>
      <c r="AC959" s="177">
        <f t="shared" si="440"/>
        <v>0</v>
      </c>
      <c r="AD959" s="177">
        <f t="shared" si="441"/>
        <v>0</v>
      </c>
      <c r="AE959" s="180">
        <f>IF('Funding Allocation Parameters'!$C$7="Basic Library Subsidy", MIN(AC959*'Funding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MIN(AC959*VLOOKUP(CONCATENATE($A959, 'Funding Allocation Parameters'!$I$7), 'Library Subsidy Complex'!$C$2:$J$55, 2, FALSE), VLOOKUP(CONCATENATE($A959, 'Funding Allocation Parameters'!$I$7), 'Library Subsidy Complex'!$C$2:$J$55, 4, FALSE)), 0)))))</f>
        <v>0</v>
      </c>
      <c r="AF959" s="180">
        <f>IF('Funding Allocation Parameters'!$C$7="Basic Library Subsidy", 0, IF('Funding Allocation Parameters'!$C$7="Grant funding",MIN(AC959*'Funding Allocation Parameters'!$E$7, 'Funding Allocation Parameters'!$G$7), IF('Funding Allocation Parameters'!$C$7="Other author funding", 0, IF('Funding Allocation Parameters'!$C$7="Any discretionary funds (grants if available, other if no grants)", MIN(AC959*'Funding Allocation Parameters'!$E$7, 'Funding Allocation Parameters'!$G$7), IF('Funding Allocation Parameters'!$C$7="Complex Library Subsidy", 0, 0)))))</f>
        <v>0</v>
      </c>
      <c r="AG959" s="180">
        <f>IF('Funding Allocation Parameters'!$C$7="Basic Library Subsidy", 0, IF('Funding Allocation Parameters'!$C$7="Grant funding", 0, IF('Funding Allocation Parameters'!$C$7="Other author funding",  MIN(AC959*'Funding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59" s="180">
        <f>IF('Funding Allocation Parameters'!$C$7="Basic Library Subsidy", MIN(AD959*'Funding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MIN(AD959*VLOOKUP(CONCATENATE($A959, 'Funding Allocation Parameters'!$I$7), 'Library Subsidy Complex'!$C$2:$J$55, 6, FALSE), VLOOKUP(CONCATENATE($A959, 'Funding Allocation Parameters'!$I$7), 'Library Subsidy Complex'!$C$2:$J$55, 8, FALSE)), 0)))))</f>
        <v>0</v>
      </c>
      <c r="AI959" s="180">
        <f>IF('Funding Allocation Parameters'!$C$7="Basic Library Subsidy", 0, IF('Funding Allocation Parameters'!$C$7="Grant funding", 0, IF('Funding Allocation Parameters'!$C$7="Other author funding",  MIN(AD959*'Funding Allocation Parameters'!$E$7, 'Funding Allocation Parameters'!$G$7), IF('Funding Allocation Parameters'!$C$7="Any discretionary funds (grants if available, other if no grants)", MIN(AD959*'Funding Allocation Parameters'!$E$7, 'Funding Allocation Parameters'!$G$7), IF('Funding Allocation Parameters'!$C$7="Complex Library Subsidy", 0, 0)))))</f>
        <v>0</v>
      </c>
      <c r="AJ959" s="177">
        <f t="shared" si="442"/>
        <v>0</v>
      </c>
      <c r="AK959" s="177">
        <f t="shared" si="443"/>
        <v>0</v>
      </c>
      <c r="AL959" s="181">
        <f>IF('Funding Allocation Parameters'!$C$8="Basic Library Subsidy", MIN(AJ959*'Funding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MIN(AJ959*VLOOKUP(CONCATENATE($A959, 'Funding Allocation Parameters'!$I$8), 'Library Subsidy Complex'!$C$2:$J$55, 2, FALSE), VLOOKUP(CONCATENATE($A959, 'Funding Allocation Parameters'!$I$8), 'Library Subsidy Complex'!$C$2:$J$55, 4, FALSE)), 0)))))</f>
        <v>0</v>
      </c>
      <c r="AM959" s="181">
        <f>IF('Funding Allocation Parameters'!$C$8="Basic Library Subsidy", 0, IF('Funding Allocation Parameters'!$C$8="Grant funding",MIN(AJ959*'Funding Allocation Parameters'!$E$8, 'Funding Allocation Parameters'!$G$8), IF('Funding Allocation Parameters'!$C$8="Other author funding", 0, IF('Funding Allocation Parameters'!$C$8="Any discretionary funds (grants if available, other if no grants)", MIN(AJ959*'Funding Allocation Parameters'!$E$8, 'Funding Allocation Parameters'!$G$8), IF('Funding Allocation Parameters'!$C$8="Complex Library Subsidy", 0, 0)))))</f>
        <v>0</v>
      </c>
      <c r="AN959" s="181">
        <f>IF('Funding Allocation Parameters'!$C$8="Basic Library Subsidy", 0, IF('Funding Allocation Parameters'!$C$8="Grant funding", 0, IF('Funding Allocation Parameters'!$C$8="Other author funding",  MIN(AJ959*'Funding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59" s="181">
        <f>IF('Funding Allocation Parameters'!$C$8="Basic Library Subsidy", MIN(AK959*'Funding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MIN(AK959*VLOOKUP(CONCATENATE($A959, 'Funding Allocation Parameters'!$I$8), 'Library Subsidy Complex'!$C$2:$J$55, 6, FALSE), VLOOKUP(CONCATENATE($A959, 'Funding Allocation Parameters'!$I$8), 'Library Subsidy Complex'!$C$2:$J$55, 8, FALSE)), 0)))))</f>
        <v>0</v>
      </c>
      <c r="AP959" s="181">
        <f>IF('Funding Allocation Parameters'!$C$8="Basic Library Subsidy", 0, IF('Funding Allocation Parameters'!$C$8="Grant funding", 0, IF('Funding Allocation Parameters'!$C$8="Other author funding",  MIN(AK959*'Funding Allocation Parameters'!$E$8, 'Funding Allocation Parameters'!$G$8), IF('Funding Allocation Parameters'!$C$8="Any discretionary funds (grants if available, other if no grants)", MIN(AK959*'Funding Allocation Parameters'!$E$8, 'Funding Allocation Parameters'!$G$8), IF('Funding Allocation Parameters'!$C$8="Complex Library Subsidy", 0, 0)))))</f>
        <v>0</v>
      </c>
      <c r="AQ959" s="177">
        <f t="shared" si="444"/>
        <v>0</v>
      </c>
      <c r="AR959" s="177">
        <f t="shared" si="445"/>
        <v>0</v>
      </c>
      <c r="AS959" s="182">
        <f t="shared" si="446"/>
        <v>1189</v>
      </c>
      <c r="AT959" s="182">
        <f t="shared" si="447"/>
        <v>856.7804000000001</v>
      </c>
      <c r="AU959" s="182">
        <f t="shared" si="448"/>
        <v>0</v>
      </c>
      <c r="AV959" s="182">
        <f t="shared" si="449"/>
        <v>1189</v>
      </c>
      <c r="AW959" s="182">
        <f t="shared" si="450"/>
        <v>856.7804000000001</v>
      </c>
      <c r="AX959" s="183">
        <f t="shared" si="451"/>
        <v>0</v>
      </c>
      <c r="AY959" s="183">
        <f t="shared" si="452"/>
        <v>0</v>
      </c>
      <c r="AZ959" s="183">
        <f t="shared" si="453"/>
        <v>0</v>
      </c>
      <c r="BA959" s="183">
        <f t="shared" si="454"/>
        <v>1189</v>
      </c>
      <c r="BB959" s="183">
        <f t="shared" si="455"/>
        <v>856.7804000000001</v>
      </c>
      <c r="BC959" s="184">
        <f t="shared" si="456"/>
        <v>1189</v>
      </c>
      <c r="BD959" s="184">
        <f t="shared" si="457"/>
        <v>0</v>
      </c>
      <c r="BE959" s="184">
        <f t="shared" si="458"/>
        <v>0</v>
      </c>
      <c r="BF959" s="184">
        <f t="shared" si="459"/>
        <v>856.7804000000001</v>
      </c>
      <c r="BG959" s="102">
        <f t="shared" si="460"/>
        <v>0</v>
      </c>
      <c r="BH959" s="102">
        <f t="shared" si="461"/>
        <v>0</v>
      </c>
      <c r="BI959" s="102">
        <f t="shared" si="462"/>
        <v>0</v>
      </c>
      <c r="BJ959" s="102">
        <f t="shared" si="463"/>
        <v>0</v>
      </c>
      <c r="BK959" s="102">
        <f t="shared" si="464"/>
        <v>1</v>
      </c>
      <c r="BL959" s="102">
        <f t="shared" si="465"/>
        <v>0</v>
      </c>
      <c r="BN959" s="102"/>
    </row>
    <row r="960" spans="1:66" x14ac:dyDescent="0.25">
      <c r="A960" s="102" t="s">
        <v>19</v>
      </c>
      <c r="B960" s="102" t="s">
        <v>8</v>
      </c>
      <c r="C960" s="102" t="s">
        <v>8</v>
      </c>
      <c r="D960" s="102" t="s">
        <v>27</v>
      </c>
      <c r="E960" s="102" t="s">
        <v>979</v>
      </c>
      <c r="F960" s="102" t="s">
        <v>1729</v>
      </c>
      <c r="G960" s="102">
        <v>2.0590000000000002</v>
      </c>
      <c r="H960" s="102">
        <v>1</v>
      </c>
      <c r="I960" s="102">
        <v>1</v>
      </c>
      <c r="J960" s="167">
        <f>IFERROR(H960*VLOOKUP(A960, 'Advanced Parameters'!$B$7:$G$20, 6, FALSE)*VLOOKUP(A960, 'Growth Parameters'!$B$6:$H$19, 6, FALSE), 0)</f>
        <v>1</v>
      </c>
      <c r="K960" s="167">
        <f>IFERROR(IF('Advanced Parameters'!$C$5="n",'Raw Data'!I960*VLOOKUP(A960,'Advanced Parameters'!$B$7:$G$20,6,FALSE),J960*VLOOKUP(A960,'Advanced Parameters'!$B$7:$G$20,2,FALSE))*VLOOKUP(A960, 'Growth Parameters'!$B$6:$H$19, 6, FALSE), 0)</f>
        <v>1</v>
      </c>
      <c r="L960" s="167">
        <f t="shared" si="466"/>
        <v>0</v>
      </c>
      <c r="M960" s="168">
        <f>IFERROR(IF(G960="NA","NA",IF(G960&gt;'APC Parameters'!$K$6+VLOOKUP('Raw Data'!A960, 'APC Parameters'!$H$7:$L$20, 4, FALSE), 'APC Parameters'!$L$6+VLOOKUP('Raw Data'!A960, 'APC Parameters'!$H$7:$L$20, 5, FALSE), G960*('APC Parameters'!$J$6+VLOOKUP('Raw Data'!A960, 'APC Parameters'!$H$7:$L$20, 3, FALSE))+'APC Parameters'!$I$6+VLOOKUP('Raw Data'!A960, 'APC Parameters'!$H$7:$L$20, 2, FALSE))), 0)</f>
        <v>2608.3346000000001</v>
      </c>
      <c r="N960" s="168">
        <f t="shared" si="436"/>
        <v>2608.3346000000001</v>
      </c>
      <c r="O960" s="168">
        <f>IFERROR(IF(M960="NA",VLOOKUP(D960,'Internal Calculations'!$B$10:$C$11,2,FALSE), M960)*VLOOKUP(A960, 'Growth Parameters'!$B$6:$H$19, 7, FALSE), 0)</f>
        <v>2608.3346000000001</v>
      </c>
      <c r="P960" s="177">
        <f t="shared" si="437"/>
        <v>2608.3346000000001</v>
      </c>
      <c r="Q960" s="178">
        <f>IF('Funding Allocation Parameters'!$C$5="Basic Library Subsidy", MIN(O960*('Funding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MIN($O960*(VLOOKUP(CONCATENATE($A960, 'Funding Allocation Parameters'!$I$5), 'Library Subsidy Complex'!$C$2:$J$55, 2, FALSE)), VLOOKUP(CONCATENATE($A960, 'Funding Allocation Parameters'!$I$5), 'Library Subsidy Complex'!$C$2:$J$55, 4, FALSE)), 0)))))</f>
        <v>1189</v>
      </c>
      <c r="R960" s="178">
        <f>IF('Funding Allocation Parameters'!$C$5="Basic Library Subsidy", 0, IF('Funding Allocation Parameters'!$C$5="Grant funding",MIN(O960*('Funding Allocation Parameters'!$E$5), 'Funding Allocation Parameters'!$G$5), IF('Funding Allocation Parameters'!$C$5="Other author funding", 0, IF('Funding Allocation Parameters'!$C$5="Any discretionary funds (grants if available, other if no grants)", MIN(O960*('Funding Allocation Parameters'!$E$5), 'Funding Allocation Parameters'!$G$5), IF('Funding Allocation Parameters'!$C$5="Complex Library Subsidy", 0, 0)))))</f>
        <v>0</v>
      </c>
      <c r="S960" s="178">
        <f>IF('Funding Allocation Parameters'!$C$5="Basic Library Subsidy", 0, IF('Funding Allocation Parameters'!$C$5="Grant funding", 0, IF('Funding Allocation Parameters'!$C$5="Other author funding",  MIN(O960*('Funding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0" s="178">
        <f>IF('Funding Allocation Parameters'!$C$5="Basic Library Subsidy", MIN(O960*('Funding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MIN($O960*(VLOOKUP(CONCATENATE($A960, 'Funding Allocation Parameters'!$I$5), 'Library Subsidy Complex'!$C$2:$J$55, 6, FALSE)), VLOOKUP(CONCATENATE($A960, 'Funding Allocation Parameters'!$I$5), 'Library Subsidy Complex'!$C$2:$J$55, 8, FALSE)), 0)))))</f>
        <v>1189</v>
      </c>
      <c r="U960" s="178">
        <f>IF('Funding Allocation Parameters'!$C$5="Basic Library Subsidy", 0, IF('Funding Allocation Parameters'!$C$5="Grant funding", 0, IF('Funding Allocation Parameters'!$C$5="Other author funding",  MIN(O960*('Funding Allocation Parameters'!$E$5), 'Funding Allocation Parameters'!$G$5), IF('Funding Allocation Parameters'!$C$5="Any discretionary funds (grants if available, other if no grants)", MIN(O960*('Funding Allocation Parameters'!$E$5), 'Funding Allocation Parameters'!$G$5), IF('Funding Allocation Parameters'!$C$5="Complex Library Subsidy", 0, 0)))))</f>
        <v>0</v>
      </c>
      <c r="V960" s="177">
        <f t="shared" si="438"/>
        <v>1419.3346000000001</v>
      </c>
      <c r="W960" s="177">
        <f t="shared" si="439"/>
        <v>1419.3346000000001</v>
      </c>
      <c r="X960" s="179">
        <f>IF('Funding Allocation Parameters'!$C$6="Basic Library Subsidy", MIN(V960*'Funding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MIN(V960*VLOOKUP(CONCATENATE($A960, 'Funding Allocation Parameters'!$I$6), 'Library Subsidy Complex'!$C$2:$J$55, 2, FALSE), VLOOKUP(CONCATENATE($A960, 'Funding Allocation Parameters'!$I$6), 'Library Subsidy Complex'!$C$2:$J$55, 4, FALSE)), 0)))))</f>
        <v>0</v>
      </c>
      <c r="Y960" s="179">
        <f>IF('Funding Allocation Parameters'!$C$6="Basic Library Subsidy", 0, IF('Funding Allocation Parameters'!$C$6="Grant funding",MIN(V960*'Funding Allocation Parameters'!$E$6, 'Funding Allocation Parameters'!$G$6), IF('Funding Allocation Parameters'!$C$6="Other author funding", 0, IF('Funding Allocation Parameters'!$C$6="Any discretionary funds (grants if available, other if no grants)", MIN(V960*'Funding Allocation Parameters'!$E$6, 'Funding Allocation Parameters'!$G$6), IF('Funding Allocation Parameters'!$C$6="Complex Library Subsidy", 0, 0)))))</f>
        <v>1419.3346000000001</v>
      </c>
      <c r="Z960" s="179">
        <f>IF('Funding Allocation Parameters'!$C$6="Basic Library Subsidy", 0, IF('Funding Allocation Parameters'!$C$6="Grant funding", 0, IF('Funding Allocation Parameters'!$C$6="Other author funding",  MIN(V960*'Funding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0" s="179">
        <f>IF('Funding Allocation Parameters'!$C$6="Basic Library Subsidy", MIN(W960*'Funding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MIN(W960*VLOOKUP(CONCATENATE($A960, 'Funding Allocation Parameters'!$I$6), 'Library Subsidy Complex'!$C$2:$J$55, 6, FALSE), VLOOKUP(CONCATENATE($A960, 'Funding Allocation Parameters'!$I$6), 'Library Subsidy Complex'!$C$2:$J$55, 8, FALSE)), 0)))))</f>
        <v>0</v>
      </c>
      <c r="AB960" s="179">
        <f>IF('Funding Allocation Parameters'!$C$6="Basic Library Subsidy", 0, IF('Funding Allocation Parameters'!$C$6="Grant funding", 0, IF('Funding Allocation Parameters'!$C$6="Other author funding",  MIN(W960*'Funding Allocation Parameters'!$E$6, 'Funding Allocation Parameters'!$G$6), IF('Funding Allocation Parameters'!$C$6="Any discretionary funds (grants if available, other if no grants)", MIN(W960*'Funding Allocation Parameters'!$E$6, 'Funding Allocation Parameters'!$G$6), IF('Funding Allocation Parameters'!$C$6="Complex Library Subsidy", 0, 0)))))</f>
        <v>1419.3346000000001</v>
      </c>
      <c r="AC960" s="177">
        <f t="shared" si="440"/>
        <v>0</v>
      </c>
      <c r="AD960" s="177">
        <f t="shared" si="441"/>
        <v>0</v>
      </c>
      <c r="AE960" s="180">
        <f>IF('Funding Allocation Parameters'!$C$7="Basic Library Subsidy", MIN(AC960*'Funding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MIN(AC960*VLOOKUP(CONCATENATE($A960, 'Funding Allocation Parameters'!$I$7), 'Library Subsidy Complex'!$C$2:$J$55, 2, FALSE), VLOOKUP(CONCATENATE($A960, 'Funding Allocation Parameters'!$I$7), 'Library Subsidy Complex'!$C$2:$J$55, 4, FALSE)), 0)))))</f>
        <v>0</v>
      </c>
      <c r="AF960" s="180">
        <f>IF('Funding Allocation Parameters'!$C$7="Basic Library Subsidy", 0, IF('Funding Allocation Parameters'!$C$7="Grant funding",MIN(AC960*'Funding Allocation Parameters'!$E$7, 'Funding Allocation Parameters'!$G$7), IF('Funding Allocation Parameters'!$C$7="Other author funding", 0, IF('Funding Allocation Parameters'!$C$7="Any discretionary funds (grants if available, other if no grants)", MIN(AC960*'Funding Allocation Parameters'!$E$7, 'Funding Allocation Parameters'!$G$7), IF('Funding Allocation Parameters'!$C$7="Complex Library Subsidy", 0, 0)))))</f>
        <v>0</v>
      </c>
      <c r="AG960" s="180">
        <f>IF('Funding Allocation Parameters'!$C$7="Basic Library Subsidy", 0, IF('Funding Allocation Parameters'!$C$7="Grant funding", 0, IF('Funding Allocation Parameters'!$C$7="Other author funding",  MIN(AC960*'Funding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0" s="180">
        <f>IF('Funding Allocation Parameters'!$C$7="Basic Library Subsidy", MIN(AD960*'Funding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MIN(AD960*VLOOKUP(CONCATENATE($A960, 'Funding Allocation Parameters'!$I$7), 'Library Subsidy Complex'!$C$2:$J$55, 6, FALSE), VLOOKUP(CONCATENATE($A960, 'Funding Allocation Parameters'!$I$7), 'Library Subsidy Complex'!$C$2:$J$55, 8, FALSE)), 0)))))</f>
        <v>0</v>
      </c>
      <c r="AI960" s="180">
        <f>IF('Funding Allocation Parameters'!$C$7="Basic Library Subsidy", 0, IF('Funding Allocation Parameters'!$C$7="Grant funding", 0, IF('Funding Allocation Parameters'!$C$7="Other author funding",  MIN(AD960*'Funding Allocation Parameters'!$E$7, 'Funding Allocation Parameters'!$G$7), IF('Funding Allocation Parameters'!$C$7="Any discretionary funds (grants if available, other if no grants)", MIN(AD960*'Funding Allocation Parameters'!$E$7, 'Funding Allocation Parameters'!$G$7), IF('Funding Allocation Parameters'!$C$7="Complex Library Subsidy", 0, 0)))))</f>
        <v>0</v>
      </c>
      <c r="AJ960" s="177">
        <f t="shared" si="442"/>
        <v>0</v>
      </c>
      <c r="AK960" s="177">
        <f t="shared" si="443"/>
        <v>0</v>
      </c>
      <c r="AL960" s="181">
        <f>IF('Funding Allocation Parameters'!$C$8="Basic Library Subsidy", MIN(AJ960*'Funding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MIN(AJ960*VLOOKUP(CONCATENATE($A960, 'Funding Allocation Parameters'!$I$8), 'Library Subsidy Complex'!$C$2:$J$55, 2, FALSE), VLOOKUP(CONCATENATE($A960, 'Funding Allocation Parameters'!$I$8), 'Library Subsidy Complex'!$C$2:$J$55, 4, FALSE)), 0)))))</f>
        <v>0</v>
      </c>
      <c r="AM960" s="181">
        <f>IF('Funding Allocation Parameters'!$C$8="Basic Library Subsidy", 0, IF('Funding Allocation Parameters'!$C$8="Grant funding",MIN(AJ960*'Funding Allocation Parameters'!$E$8, 'Funding Allocation Parameters'!$G$8), IF('Funding Allocation Parameters'!$C$8="Other author funding", 0, IF('Funding Allocation Parameters'!$C$8="Any discretionary funds (grants if available, other if no grants)", MIN(AJ960*'Funding Allocation Parameters'!$E$8, 'Funding Allocation Parameters'!$G$8), IF('Funding Allocation Parameters'!$C$8="Complex Library Subsidy", 0, 0)))))</f>
        <v>0</v>
      </c>
      <c r="AN960" s="181">
        <f>IF('Funding Allocation Parameters'!$C$8="Basic Library Subsidy", 0, IF('Funding Allocation Parameters'!$C$8="Grant funding", 0, IF('Funding Allocation Parameters'!$C$8="Other author funding",  MIN(AJ960*'Funding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0" s="181">
        <f>IF('Funding Allocation Parameters'!$C$8="Basic Library Subsidy", MIN(AK960*'Funding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MIN(AK960*VLOOKUP(CONCATENATE($A960, 'Funding Allocation Parameters'!$I$8), 'Library Subsidy Complex'!$C$2:$J$55, 6, FALSE), VLOOKUP(CONCATENATE($A960, 'Funding Allocation Parameters'!$I$8), 'Library Subsidy Complex'!$C$2:$J$55, 8, FALSE)), 0)))))</f>
        <v>0</v>
      </c>
      <c r="AP960" s="181">
        <f>IF('Funding Allocation Parameters'!$C$8="Basic Library Subsidy", 0, IF('Funding Allocation Parameters'!$C$8="Grant funding", 0, IF('Funding Allocation Parameters'!$C$8="Other author funding",  MIN(AK960*'Funding Allocation Parameters'!$E$8, 'Funding Allocation Parameters'!$G$8), IF('Funding Allocation Parameters'!$C$8="Any discretionary funds (grants if available, other if no grants)", MIN(AK960*'Funding Allocation Parameters'!$E$8, 'Funding Allocation Parameters'!$G$8), IF('Funding Allocation Parameters'!$C$8="Complex Library Subsidy", 0, 0)))))</f>
        <v>0</v>
      </c>
      <c r="AQ960" s="177">
        <f t="shared" si="444"/>
        <v>0</v>
      </c>
      <c r="AR960" s="177">
        <f t="shared" si="445"/>
        <v>0</v>
      </c>
      <c r="AS960" s="182">
        <f t="shared" si="446"/>
        <v>1189</v>
      </c>
      <c r="AT960" s="182">
        <f t="shared" si="447"/>
        <v>1419.3346000000001</v>
      </c>
      <c r="AU960" s="182">
        <f t="shared" si="448"/>
        <v>0</v>
      </c>
      <c r="AV960" s="182">
        <f t="shared" si="449"/>
        <v>1189</v>
      </c>
      <c r="AW960" s="182">
        <f t="shared" si="450"/>
        <v>1419.3346000000001</v>
      </c>
      <c r="AX960" s="183">
        <f t="shared" si="451"/>
        <v>1189</v>
      </c>
      <c r="AY960" s="183">
        <f t="shared" si="452"/>
        <v>1419.3346000000001</v>
      </c>
      <c r="AZ960" s="183">
        <f t="shared" si="453"/>
        <v>0</v>
      </c>
      <c r="BA960" s="183">
        <f t="shared" si="454"/>
        <v>0</v>
      </c>
      <c r="BB960" s="183">
        <f t="shared" si="455"/>
        <v>0</v>
      </c>
      <c r="BC960" s="184">
        <f t="shared" si="456"/>
        <v>1189</v>
      </c>
      <c r="BD960" s="184">
        <f t="shared" si="457"/>
        <v>0</v>
      </c>
      <c r="BE960" s="184">
        <f t="shared" si="458"/>
        <v>1419.3346000000001</v>
      </c>
      <c r="BF960" s="184">
        <f t="shared" si="459"/>
        <v>0</v>
      </c>
      <c r="BG960" s="102">
        <f t="shared" si="460"/>
        <v>0</v>
      </c>
      <c r="BH960" s="102">
        <f t="shared" si="461"/>
        <v>0</v>
      </c>
      <c r="BI960" s="102">
        <f t="shared" si="462"/>
        <v>0</v>
      </c>
      <c r="BJ960" s="102">
        <f t="shared" si="463"/>
        <v>1</v>
      </c>
      <c r="BK960" s="102">
        <f t="shared" si="464"/>
        <v>0</v>
      </c>
      <c r="BL960" s="102">
        <f t="shared" si="465"/>
        <v>0</v>
      </c>
      <c r="BN960" s="102"/>
    </row>
    <row r="961" spans="1:66" x14ac:dyDescent="0.25">
      <c r="A961" s="102" t="s">
        <v>26</v>
      </c>
      <c r="B961" s="102" t="s">
        <v>8</v>
      </c>
      <c r="C961" s="102" t="s">
        <v>8</v>
      </c>
      <c r="D961" s="102" t="s">
        <v>27</v>
      </c>
      <c r="E961" s="102" t="s">
        <v>1730</v>
      </c>
      <c r="F961" s="102" t="s">
        <v>1731</v>
      </c>
      <c r="G961" s="102">
        <v>0.57199999999999995</v>
      </c>
      <c r="H961" s="102">
        <v>1</v>
      </c>
      <c r="I961" s="102">
        <v>0.41699999999999998</v>
      </c>
      <c r="J961" s="167">
        <f>IFERROR(H961*VLOOKUP(A961, 'Advanced Parameters'!$B$7:$G$20, 6, FALSE)*VLOOKUP(A961, 'Growth Parameters'!$B$6:$H$19, 6, FALSE), 0)</f>
        <v>1</v>
      </c>
      <c r="K961" s="167">
        <f>IFERROR(IF('Advanced Parameters'!$C$5="n",'Raw Data'!I961*VLOOKUP(A961,'Advanced Parameters'!$B$7:$G$20,6,FALSE),J961*VLOOKUP(A961,'Advanced Parameters'!$B$7:$G$20,2,FALSE))*VLOOKUP(A961, 'Growth Parameters'!$B$6:$H$19, 6, FALSE), 0)</f>
        <v>0.41699999999999998</v>
      </c>
      <c r="L961" s="167">
        <f t="shared" si="466"/>
        <v>0.58299999999999996</v>
      </c>
      <c r="M961" s="168">
        <f>IFERROR(IF(G961="NA","NA",IF(G961&gt;'APC Parameters'!$K$6+VLOOKUP('Raw Data'!A961, 'APC Parameters'!$H$7:$L$20, 4, FALSE), 'APC Parameters'!$L$6+VLOOKUP('Raw Data'!A961, 'APC Parameters'!$H$7:$L$20, 5, FALSE), G961*('APC Parameters'!$J$6+VLOOKUP('Raw Data'!A961, 'APC Parameters'!$H$7:$L$20, 3, FALSE))+'APC Parameters'!$I$6+VLOOKUP('Raw Data'!A961, 'APC Parameters'!$H$7:$L$20, 2, FALSE))), 0)</f>
        <v>1553.4567999999999</v>
      </c>
      <c r="N961" s="168">
        <f t="shared" si="436"/>
        <v>1553.4567999999999</v>
      </c>
      <c r="O961" s="168">
        <f>IFERROR(IF(M961="NA",VLOOKUP(D961,'Internal Calculations'!$B$10:$C$11,2,FALSE), M961)*VLOOKUP(A961, 'Growth Parameters'!$B$6:$H$19, 7, FALSE), 0)</f>
        <v>1553.4567999999999</v>
      </c>
      <c r="P961" s="177">
        <f t="shared" si="437"/>
        <v>1553.4567999999999</v>
      </c>
      <c r="Q961" s="178">
        <f>IF('Funding Allocation Parameters'!$C$5="Basic Library Subsidy", MIN(O961*('Funding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MIN($O961*(VLOOKUP(CONCATENATE($A961, 'Funding Allocation Parameters'!$I$5), 'Library Subsidy Complex'!$C$2:$J$55, 2, FALSE)), VLOOKUP(CONCATENATE($A961, 'Funding Allocation Parameters'!$I$5), 'Library Subsidy Complex'!$C$2:$J$55, 4, FALSE)), 0)))))</f>
        <v>1189</v>
      </c>
      <c r="R961" s="178">
        <f>IF('Funding Allocation Parameters'!$C$5="Basic Library Subsidy", 0, IF('Funding Allocation Parameters'!$C$5="Grant funding",MIN(O961*('Funding Allocation Parameters'!$E$5), 'Funding Allocation Parameters'!$G$5), IF('Funding Allocation Parameters'!$C$5="Other author funding", 0, IF('Funding Allocation Parameters'!$C$5="Any discretionary funds (grants if available, other if no grants)", MIN(O961*('Funding Allocation Parameters'!$E$5), 'Funding Allocation Parameters'!$G$5), IF('Funding Allocation Parameters'!$C$5="Complex Library Subsidy", 0, 0)))))</f>
        <v>0</v>
      </c>
      <c r="S961" s="178">
        <f>IF('Funding Allocation Parameters'!$C$5="Basic Library Subsidy", 0, IF('Funding Allocation Parameters'!$C$5="Grant funding", 0, IF('Funding Allocation Parameters'!$C$5="Other author funding",  MIN(O961*('Funding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1" s="178">
        <f>IF('Funding Allocation Parameters'!$C$5="Basic Library Subsidy", MIN(O961*('Funding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MIN($O961*(VLOOKUP(CONCATENATE($A961, 'Funding Allocation Parameters'!$I$5), 'Library Subsidy Complex'!$C$2:$J$55, 6, FALSE)), VLOOKUP(CONCATENATE($A961, 'Funding Allocation Parameters'!$I$5), 'Library Subsidy Complex'!$C$2:$J$55, 8, FALSE)), 0)))))</f>
        <v>1189</v>
      </c>
      <c r="U961" s="178">
        <f>IF('Funding Allocation Parameters'!$C$5="Basic Library Subsidy", 0, IF('Funding Allocation Parameters'!$C$5="Grant funding", 0, IF('Funding Allocation Parameters'!$C$5="Other author funding",  MIN(O961*('Funding Allocation Parameters'!$E$5), 'Funding Allocation Parameters'!$G$5), IF('Funding Allocation Parameters'!$C$5="Any discretionary funds (grants if available, other if no grants)", MIN(O961*('Funding Allocation Parameters'!$E$5), 'Funding Allocation Parameters'!$G$5), IF('Funding Allocation Parameters'!$C$5="Complex Library Subsidy", 0, 0)))))</f>
        <v>0</v>
      </c>
      <c r="V961" s="177">
        <f t="shared" si="438"/>
        <v>364.45679999999993</v>
      </c>
      <c r="W961" s="177">
        <f t="shared" si="439"/>
        <v>364.45679999999993</v>
      </c>
      <c r="X961" s="179">
        <f>IF('Funding Allocation Parameters'!$C$6="Basic Library Subsidy", MIN(V961*'Funding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MIN(V961*VLOOKUP(CONCATENATE($A961, 'Funding Allocation Parameters'!$I$6), 'Library Subsidy Complex'!$C$2:$J$55, 2, FALSE), VLOOKUP(CONCATENATE($A961, 'Funding Allocation Parameters'!$I$6), 'Library Subsidy Complex'!$C$2:$J$55, 4, FALSE)), 0)))))</f>
        <v>0</v>
      </c>
      <c r="Y961" s="179">
        <f>IF('Funding Allocation Parameters'!$C$6="Basic Library Subsidy", 0, IF('Funding Allocation Parameters'!$C$6="Grant funding",MIN(V961*'Funding Allocation Parameters'!$E$6, 'Funding Allocation Parameters'!$G$6), IF('Funding Allocation Parameters'!$C$6="Other author funding", 0, IF('Funding Allocation Parameters'!$C$6="Any discretionary funds (grants if available, other if no grants)", MIN(V961*'Funding Allocation Parameters'!$E$6, 'Funding Allocation Parameters'!$G$6), IF('Funding Allocation Parameters'!$C$6="Complex Library Subsidy", 0, 0)))))</f>
        <v>364.45679999999993</v>
      </c>
      <c r="Z961" s="179">
        <f>IF('Funding Allocation Parameters'!$C$6="Basic Library Subsidy", 0, IF('Funding Allocation Parameters'!$C$6="Grant funding", 0, IF('Funding Allocation Parameters'!$C$6="Other author funding",  MIN(V961*'Funding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1" s="179">
        <f>IF('Funding Allocation Parameters'!$C$6="Basic Library Subsidy", MIN(W961*'Funding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MIN(W961*VLOOKUP(CONCATENATE($A961, 'Funding Allocation Parameters'!$I$6), 'Library Subsidy Complex'!$C$2:$J$55, 6, FALSE), VLOOKUP(CONCATENATE($A961, 'Funding Allocation Parameters'!$I$6), 'Library Subsidy Complex'!$C$2:$J$55, 8, FALSE)), 0)))))</f>
        <v>0</v>
      </c>
      <c r="AB961" s="179">
        <f>IF('Funding Allocation Parameters'!$C$6="Basic Library Subsidy", 0, IF('Funding Allocation Parameters'!$C$6="Grant funding", 0, IF('Funding Allocation Parameters'!$C$6="Other author funding",  MIN(W961*'Funding Allocation Parameters'!$E$6, 'Funding Allocation Parameters'!$G$6), IF('Funding Allocation Parameters'!$C$6="Any discretionary funds (grants if available, other if no grants)", MIN(W961*'Funding Allocation Parameters'!$E$6, 'Funding Allocation Parameters'!$G$6), IF('Funding Allocation Parameters'!$C$6="Complex Library Subsidy", 0, 0)))))</f>
        <v>364.45679999999993</v>
      </c>
      <c r="AC961" s="177">
        <f t="shared" si="440"/>
        <v>0</v>
      </c>
      <c r="AD961" s="177">
        <f t="shared" si="441"/>
        <v>0</v>
      </c>
      <c r="AE961" s="180">
        <f>IF('Funding Allocation Parameters'!$C$7="Basic Library Subsidy", MIN(AC961*'Funding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MIN(AC961*VLOOKUP(CONCATENATE($A961, 'Funding Allocation Parameters'!$I$7), 'Library Subsidy Complex'!$C$2:$J$55, 2, FALSE), VLOOKUP(CONCATENATE($A961, 'Funding Allocation Parameters'!$I$7), 'Library Subsidy Complex'!$C$2:$J$55, 4, FALSE)), 0)))))</f>
        <v>0</v>
      </c>
      <c r="AF961" s="180">
        <f>IF('Funding Allocation Parameters'!$C$7="Basic Library Subsidy", 0, IF('Funding Allocation Parameters'!$C$7="Grant funding",MIN(AC961*'Funding Allocation Parameters'!$E$7, 'Funding Allocation Parameters'!$G$7), IF('Funding Allocation Parameters'!$C$7="Other author funding", 0, IF('Funding Allocation Parameters'!$C$7="Any discretionary funds (grants if available, other if no grants)", MIN(AC961*'Funding Allocation Parameters'!$E$7, 'Funding Allocation Parameters'!$G$7), IF('Funding Allocation Parameters'!$C$7="Complex Library Subsidy", 0, 0)))))</f>
        <v>0</v>
      </c>
      <c r="AG961" s="180">
        <f>IF('Funding Allocation Parameters'!$C$7="Basic Library Subsidy", 0, IF('Funding Allocation Parameters'!$C$7="Grant funding", 0, IF('Funding Allocation Parameters'!$C$7="Other author funding",  MIN(AC961*'Funding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1" s="180">
        <f>IF('Funding Allocation Parameters'!$C$7="Basic Library Subsidy", MIN(AD961*'Funding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MIN(AD961*VLOOKUP(CONCATENATE($A961, 'Funding Allocation Parameters'!$I$7), 'Library Subsidy Complex'!$C$2:$J$55, 6, FALSE), VLOOKUP(CONCATENATE($A961, 'Funding Allocation Parameters'!$I$7), 'Library Subsidy Complex'!$C$2:$J$55, 8, FALSE)), 0)))))</f>
        <v>0</v>
      </c>
      <c r="AI961" s="180">
        <f>IF('Funding Allocation Parameters'!$C$7="Basic Library Subsidy", 0, IF('Funding Allocation Parameters'!$C$7="Grant funding", 0, IF('Funding Allocation Parameters'!$C$7="Other author funding",  MIN(AD961*'Funding Allocation Parameters'!$E$7, 'Funding Allocation Parameters'!$G$7), IF('Funding Allocation Parameters'!$C$7="Any discretionary funds (grants if available, other if no grants)", MIN(AD961*'Funding Allocation Parameters'!$E$7, 'Funding Allocation Parameters'!$G$7), IF('Funding Allocation Parameters'!$C$7="Complex Library Subsidy", 0, 0)))))</f>
        <v>0</v>
      </c>
      <c r="AJ961" s="177">
        <f t="shared" si="442"/>
        <v>0</v>
      </c>
      <c r="AK961" s="177">
        <f t="shared" si="443"/>
        <v>0</v>
      </c>
      <c r="AL961" s="181">
        <f>IF('Funding Allocation Parameters'!$C$8="Basic Library Subsidy", MIN(AJ961*'Funding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MIN(AJ961*VLOOKUP(CONCATENATE($A961, 'Funding Allocation Parameters'!$I$8), 'Library Subsidy Complex'!$C$2:$J$55, 2, FALSE), VLOOKUP(CONCATENATE($A961, 'Funding Allocation Parameters'!$I$8), 'Library Subsidy Complex'!$C$2:$J$55, 4, FALSE)), 0)))))</f>
        <v>0</v>
      </c>
      <c r="AM961" s="181">
        <f>IF('Funding Allocation Parameters'!$C$8="Basic Library Subsidy", 0, IF('Funding Allocation Parameters'!$C$8="Grant funding",MIN(AJ961*'Funding Allocation Parameters'!$E$8, 'Funding Allocation Parameters'!$G$8), IF('Funding Allocation Parameters'!$C$8="Other author funding", 0, IF('Funding Allocation Parameters'!$C$8="Any discretionary funds (grants if available, other if no grants)", MIN(AJ961*'Funding Allocation Parameters'!$E$8, 'Funding Allocation Parameters'!$G$8), IF('Funding Allocation Parameters'!$C$8="Complex Library Subsidy", 0, 0)))))</f>
        <v>0</v>
      </c>
      <c r="AN961" s="181">
        <f>IF('Funding Allocation Parameters'!$C$8="Basic Library Subsidy", 0, IF('Funding Allocation Parameters'!$C$8="Grant funding", 0, IF('Funding Allocation Parameters'!$C$8="Other author funding",  MIN(AJ961*'Funding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1" s="181">
        <f>IF('Funding Allocation Parameters'!$C$8="Basic Library Subsidy", MIN(AK961*'Funding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MIN(AK961*VLOOKUP(CONCATENATE($A961, 'Funding Allocation Parameters'!$I$8), 'Library Subsidy Complex'!$C$2:$J$55, 6, FALSE), VLOOKUP(CONCATENATE($A961, 'Funding Allocation Parameters'!$I$8), 'Library Subsidy Complex'!$C$2:$J$55, 8, FALSE)), 0)))))</f>
        <v>0</v>
      </c>
      <c r="AP961" s="181">
        <f>IF('Funding Allocation Parameters'!$C$8="Basic Library Subsidy", 0, IF('Funding Allocation Parameters'!$C$8="Grant funding", 0, IF('Funding Allocation Parameters'!$C$8="Other author funding",  MIN(AK961*'Funding Allocation Parameters'!$E$8, 'Funding Allocation Parameters'!$G$8), IF('Funding Allocation Parameters'!$C$8="Any discretionary funds (grants if available, other if no grants)", MIN(AK961*'Funding Allocation Parameters'!$E$8, 'Funding Allocation Parameters'!$G$8), IF('Funding Allocation Parameters'!$C$8="Complex Library Subsidy", 0, 0)))))</f>
        <v>0</v>
      </c>
      <c r="AQ961" s="177">
        <f t="shared" si="444"/>
        <v>0</v>
      </c>
      <c r="AR961" s="177">
        <f t="shared" si="445"/>
        <v>0</v>
      </c>
      <c r="AS961" s="182">
        <f t="shared" si="446"/>
        <v>1189</v>
      </c>
      <c r="AT961" s="182">
        <f t="shared" si="447"/>
        <v>364.45679999999993</v>
      </c>
      <c r="AU961" s="182">
        <f t="shared" si="448"/>
        <v>0</v>
      </c>
      <c r="AV961" s="182">
        <f t="shared" si="449"/>
        <v>1189</v>
      </c>
      <c r="AW961" s="182">
        <f t="shared" si="450"/>
        <v>364.45679999999993</v>
      </c>
      <c r="AX961" s="183">
        <f t="shared" si="451"/>
        <v>495.81299999999999</v>
      </c>
      <c r="AY961" s="183">
        <f t="shared" si="452"/>
        <v>151.97848559999997</v>
      </c>
      <c r="AZ961" s="183">
        <f t="shared" si="453"/>
        <v>0</v>
      </c>
      <c r="BA961" s="183">
        <f t="shared" si="454"/>
        <v>693.18700000000001</v>
      </c>
      <c r="BB961" s="183">
        <f t="shared" si="455"/>
        <v>212.47831439999996</v>
      </c>
      <c r="BC961" s="184">
        <f t="shared" si="456"/>
        <v>1189</v>
      </c>
      <c r="BD961" s="184">
        <f t="shared" si="457"/>
        <v>0</v>
      </c>
      <c r="BE961" s="184">
        <f t="shared" si="458"/>
        <v>151.97848559999997</v>
      </c>
      <c r="BF961" s="184">
        <f t="shared" si="459"/>
        <v>212.47831439999996</v>
      </c>
      <c r="BG961" s="102">
        <f t="shared" si="460"/>
        <v>0</v>
      </c>
      <c r="BH961" s="102">
        <f t="shared" si="461"/>
        <v>0</v>
      </c>
      <c r="BI961" s="102">
        <f t="shared" si="462"/>
        <v>0</v>
      </c>
      <c r="BJ961" s="102">
        <f t="shared" si="463"/>
        <v>0.41699999999999998</v>
      </c>
      <c r="BK961" s="102">
        <f t="shared" si="464"/>
        <v>0.58299999999999996</v>
      </c>
      <c r="BL961" s="102">
        <f t="shared" si="465"/>
        <v>0</v>
      </c>
      <c r="BN961" s="102"/>
    </row>
    <row r="962" spans="1:66" x14ac:dyDescent="0.25">
      <c r="A962" s="102" t="s">
        <v>17</v>
      </c>
      <c r="B962" s="102" t="s">
        <v>8</v>
      </c>
      <c r="C962" s="102" t="s">
        <v>8</v>
      </c>
      <c r="D962" s="102" t="s">
        <v>27</v>
      </c>
      <c r="E962" s="102" t="s">
        <v>749</v>
      </c>
      <c r="F962" s="102" t="s">
        <v>1732</v>
      </c>
      <c r="G962" s="102">
        <v>1.772</v>
      </c>
      <c r="H962" s="102">
        <v>1</v>
      </c>
      <c r="I962" s="102">
        <v>1</v>
      </c>
      <c r="J962" s="167">
        <f>IFERROR(H962*VLOOKUP(A962, 'Advanced Parameters'!$B$7:$G$20, 6, FALSE)*VLOOKUP(A962, 'Growth Parameters'!$B$6:$H$19, 6, FALSE), 0)</f>
        <v>1</v>
      </c>
      <c r="K962" s="167">
        <f>IFERROR(IF('Advanced Parameters'!$C$5="n",'Raw Data'!I962*VLOOKUP(A962,'Advanced Parameters'!$B$7:$G$20,6,FALSE),J962*VLOOKUP(A962,'Advanced Parameters'!$B$7:$G$20,2,FALSE))*VLOOKUP(A962, 'Growth Parameters'!$B$6:$H$19, 6, FALSE), 0)</f>
        <v>1</v>
      </c>
      <c r="L962" s="167">
        <f t="shared" si="466"/>
        <v>0</v>
      </c>
      <c r="M962" s="168">
        <f>IFERROR(IF(G962="NA","NA",IF(G962&gt;'APC Parameters'!$K$6+VLOOKUP('Raw Data'!A962, 'APC Parameters'!$H$7:$L$20, 4, FALSE), 'APC Parameters'!$L$6+VLOOKUP('Raw Data'!A962, 'APC Parameters'!$H$7:$L$20, 5, FALSE), G962*('APC Parameters'!$J$6+VLOOKUP('Raw Data'!A962, 'APC Parameters'!$H$7:$L$20, 3, FALSE))+'APC Parameters'!$I$6+VLOOKUP('Raw Data'!A962, 'APC Parameters'!$H$7:$L$20, 2, FALSE))), 0)</f>
        <v>2404.7368000000001</v>
      </c>
      <c r="N962" s="168">
        <f t="shared" si="436"/>
        <v>2404.7368000000001</v>
      </c>
      <c r="O962" s="168">
        <f>IFERROR(IF(M962="NA",VLOOKUP(D962,'Internal Calculations'!$B$10:$C$11,2,FALSE), M962)*VLOOKUP(A962, 'Growth Parameters'!$B$6:$H$19, 7, FALSE), 0)</f>
        <v>2404.7368000000001</v>
      </c>
      <c r="P962" s="177">
        <f t="shared" si="437"/>
        <v>2404.7368000000001</v>
      </c>
      <c r="Q962" s="178">
        <f>IF('Funding Allocation Parameters'!$C$5="Basic Library Subsidy", MIN(O962*('Funding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MIN($O962*(VLOOKUP(CONCATENATE($A962, 'Funding Allocation Parameters'!$I$5), 'Library Subsidy Complex'!$C$2:$J$55, 2, FALSE)), VLOOKUP(CONCATENATE($A962, 'Funding Allocation Parameters'!$I$5), 'Library Subsidy Complex'!$C$2:$J$55, 4, FALSE)), 0)))))</f>
        <v>1189</v>
      </c>
      <c r="R962" s="178">
        <f>IF('Funding Allocation Parameters'!$C$5="Basic Library Subsidy", 0, IF('Funding Allocation Parameters'!$C$5="Grant funding",MIN(O962*('Funding Allocation Parameters'!$E$5), 'Funding Allocation Parameters'!$G$5), IF('Funding Allocation Parameters'!$C$5="Other author funding", 0, IF('Funding Allocation Parameters'!$C$5="Any discretionary funds (grants if available, other if no grants)", MIN(O962*('Funding Allocation Parameters'!$E$5), 'Funding Allocation Parameters'!$G$5), IF('Funding Allocation Parameters'!$C$5="Complex Library Subsidy", 0, 0)))))</f>
        <v>0</v>
      </c>
      <c r="S962" s="178">
        <f>IF('Funding Allocation Parameters'!$C$5="Basic Library Subsidy", 0, IF('Funding Allocation Parameters'!$C$5="Grant funding", 0, IF('Funding Allocation Parameters'!$C$5="Other author funding",  MIN(O962*('Funding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2" s="178">
        <f>IF('Funding Allocation Parameters'!$C$5="Basic Library Subsidy", MIN(O962*('Funding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MIN($O962*(VLOOKUP(CONCATENATE($A962, 'Funding Allocation Parameters'!$I$5), 'Library Subsidy Complex'!$C$2:$J$55, 6, FALSE)), VLOOKUP(CONCATENATE($A962, 'Funding Allocation Parameters'!$I$5), 'Library Subsidy Complex'!$C$2:$J$55, 8, FALSE)), 0)))))</f>
        <v>1189</v>
      </c>
      <c r="U962" s="178">
        <f>IF('Funding Allocation Parameters'!$C$5="Basic Library Subsidy", 0, IF('Funding Allocation Parameters'!$C$5="Grant funding", 0, IF('Funding Allocation Parameters'!$C$5="Other author funding",  MIN(O962*('Funding Allocation Parameters'!$E$5), 'Funding Allocation Parameters'!$G$5), IF('Funding Allocation Parameters'!$C$5="Any discretionary funds (grants if available, other if no grants)", MIN(O962*('Funding Allocation Parameters'!$E$5), 'Funding Allocation Parameters'!$G$5), IF('Funding Allocation Parameters'!$C$5="Complex Library Subsidy", 0, 0)))))</f>
        <v>0</v>
      </c>
      <c r="V962" s="177">
        <f t="shared" si="438"/>
        <v>1215.7368000000001</v>
      </c>
      <c r="W962" s="177">
        <f t="shared" si="439"/>
        <v>1215.7368000000001</v>
      </c>
      <c r="X962" s="179">
        <f>IF('Funding Allocation Parameters'!$C$6="Basic Library Subsidy", MIN(V962*'Funding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MIN(V962*VLOOKUP(CONCATENATE($A962, 'Funding Allocation Parameters'!$I$6), 'Library Subsidy Complex'!$C$2:$J$55, 2, FALSE), VLOOKUP(CONCATENATE($A962, 'Funding Allocation Parameters'!$I$6), 'Library Subsidy Complex'!$C$2:$J$55, 4, FALSE)), 0)))))</f>
        <v>0</v>
      </c>
      <c r="Y962" s="179">
        <f>IF('Funding Allocation Parameters'!$C$6="Basic Library Subsidy", 0, IF('Funding Allocation Parameters'!$C$6="Grant funding",MIN(V962*'Funding Allocation Parameters'!$E$6, 'Funding Allocation Parameters'!$G$6), IF('Funding Allocation Parameters'!$C$6="Other author funding", 0, IF('Funding Allocation Parameters'!$C$6="Any discretionary funds (grants if available, other if no grants)", MIN(V962*'Funding Allocation Parameters'!$E$6, 'Funding Allocation Parameters'!$G$6), IF('Funding Allocation Parameters'!$C$6="Complex Library Subsidy", 0, 0)))))</f>
        <v>1215.7368000000001</v>
      </c>
      <c r="Z962" s="179">
        <f>IF('Funding Allocation Parameters'!$C$6="Basic Library Subsidy", 0, IF('Funding Allocation Parameters'!$C$6="Grant funding", 0, IF('Funding Allocation Parameters'!$C$6="Other author funding",  MIN(V962*'Funding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2" s="179">
        <f>IF('Funding Allocation Parameters'!$C$6="Basic Library Subsidy", MIN(W962*'Funding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MIN(W962*VLOOKUP(CONCATENATE($A962, 'Funding Allocation Parameters'!$I$6), 'Library Subsidy Complex'!$C$2:$J$55, 6, FALSE), VLOOKUP(CONCATENATE($A962, 'Funding Allocation Parameters'!$I$6), 'Library Subsidy Complex'!$C$2:$J$55, 8, FALSE)), 0)))))</f>
        <v>0</v>
      </c>
      <c r="AB962" s="179">
        <f>IF('Funding Allocation Parameters'!$C$6="Basic Library Subsidy", 0, IF('Funding Allocation Parameters'!$C$6="Grant funding", 0, IF('Funding Allocation Parameters'!$C$6="Other author funding",  MIN(W962*'Funding Allocation Parameters'!$E$6, 'Funding Allocation Parameters'!$G$6), IF('Funding Allocation Parameters'!$C$6="Any discretionary funds (grants if available, other if no grants)", MIN(W962*'Funding Allocation Parameters'!$E$6, 'Funding Allocation Parameters'!$G$6), IF('Funding Allocation Parameters'!$C$6="Complex Library Subsidy", 0, 0)))))</f>
        <v>1215.7368000000001</v>
      </c>
      <c r="AC962" s="177">
        <f t="shared" si="440"/>
        <v>0</v>
      </c>
      <c r="AD962" s="177">
        <f t="shared" si="441"/>
        <v>0</v>
      </c>
      <c r="AE962" s="180">
        <f>IF('Funding Allocation Parameters'!$C$7="Basic Library Subsidy", MIN(AC962*'Funding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MIN(AC962*VLOOKUP(CONCATENATE($A962, 'Funding Allocation Parameters'!$I$7), 'Library Subsidy Complex'!$C$2:$J$55, 2, FALSE), VLOOKUP(CONCATENATE($A962, 'Funding Allocation Parameters'!$I$7), 'Library Subsidy Complex'!$C$2:$J$55, 4, FALSE)), 0)))))</f>
        <v>0</v>
      </c>
      <c r="AF962" s="180">
        <f>IF('Funding Allocation Parameters'!$C$7="Basic Library Subsidy", 0, IF('Funding Allocation Parameters'!$C$7="Grant funding",MIN(AC962*'Funding Allocation Parameters'!$E$7, 'Funding Allocation Parameters'!$G$7), IF('Funding Allocation Parameters'!$C$7="Other author funding", 0, IF('Funding Allocation Parameters'!$C$7="Any discretionary funds (grants if available, other if no grants)", MIN(AC962*'Funding Allocation Parameters'!$E$7, 'Funding Allocation Parameters'!$G$7), IF('Funding Allocation Parameters'!$C$7="Complex Library Subsidy", 0, 0)))))</f>
        <v>0</v>
      </c>
      <c r="AG962" s="180">
        <f>IF('Funding Allocation Parameters'!$C$7="Basic Library Subsidy", 0, IF('Funding Allocation Parameters'!$C$7="Grant funding", 0, IF('Funding Allocation Parameters'!$C$7="Other author funding",  MIN(AC962*'Funding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2" s="180">
        <f>IF('Funding Allocation Parameters'!$C$7="Basic Library Subsidy", MIN(AD962*'Funding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MIN(AD962*VLOOKUP(CONCATENATE($A962, 'Funding Allocation Parameters'!$I$7), 'Library Subsidy Complex'!$C$2:$J$55, 6, FALSE), VLOOKUP(CONCATENATE($A962, 'Funding Allocation Parameters'!$I$7), 'Library Subsidy Complex'!$C$2:$J$55, 8, FALSE)), 0)))))</f>
        <v>0</v>
      </c>
      <c r="AI962" s="180">
        <f>IF('Funding Allocation Parameters'!$C$7="Basic Library Subsidy", 0, IF('Funding Allocation Parameters'!$C$7="Grant funding", 0, IF('Funding Allocation Parameters'!$C$7="Other author funding",  MIN(AD962*'Funding Allocation Parameters'!$E$7, 'Funding Allocation Parameters'!$G$7), IF('Funding Allocation Parameters'!$C$7="Any discretionary funds (grants if available, other if no grants)", MIN(AD962*'Funding Allocation Parameters'!$E$7, 'Funding Allocation Parameters'!$G$7), IF('Funding Allocation Parameters'!$C$7="Complex Library Subsidy", 0, 0)))))</f>
        <v>0</v>
      </c>
      <c r="AJ962" s="177">
        <f t="shared" si="442"/>
        <v>0</v>
      </c>
      <c r="AK962" s="177">
        <f t="shared" si="443"/>
        <v>0</v>
      </c>
      <c r="AL962" s="181">
        <f>IF('Funding Allocation Parameters'!$C$8="Basic Library Subsidy", MIN(AJ962*'Funding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MIN(AJ962*VLOOKUP(CONCATENATE($A962, 'Funding Allocation Parameters'!$I$8), 'Library Subsidy Complex'!$C$2:$J$55, 2, FALSE), VLOOKUP(CONCATENATE($A962, 'Funding Allocation Parameters'!$I$8), 'Library Subsidy Complex'!$C$2:$J$55, 4, FALSE)), 0)))))</f>
        <v>0</v>
      </c>
      <c r="AM962" s="181">
        <f>IF('Funding Allocation Parameters'!$C$8="Basic Library Subsidy", 0, IF('Funding Allocation Parameters'!$C$8="Grant funding",MIN(AJ962*'Funding Allocation Parameters'!$E$8, 'Funding Allocation Parameters'!$G$8), IF('Funding Allocation Parameters'!$C$8="Other author funding", 0, IF('Funding Allocation Parameters'!$C$8="Any discretionary funds (grants if available, other if no grants)", MIN(AJ962*'Funding Allocation Parameters'!$E$8, 'Funding Allocation Parameters'!$G$8), IF('Funding Allocation Parameters'!$C$8="Complex Library Subsidy", 0, 0)))))</f>
        <v>0</v>
      </c>
      <c r="AN962" s="181">
        <f>IF('Funding Allocation Parameters'!$C$8="Basic Library Subsidy", 0, IF('Funding Allocation Parameters'!$C$8="Grant funding", 0, IF('Funding Allocation Parameters'!$C$8="Other author funding",  MIN(AJ962*'Funding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2" s="181">
        <f>IF('Funding Allocation Parameters'!$C$8="Basic Library Subsidy", MIN(AK962*'Funding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MIN(AK962*VLOOKUP(CONCATENATE($A962, 'Funding Allocation Parameters'!$I$8), 'Library Subsidy Complex'!$C$2:$J$55, 6, FALSE), VLOOKUP(CONCATENATE($A962, 'Funding Allocation Parameters'!$I$8), 'Library Subsidy Complex'!$C$2:$J$55, 8, FALSE)), 0)))))</f>
        <v>0</v>
      </c>
      <c r="AP962" s="181">
        <f>IF('Funding Allocation Parameters'!$C$8="Basic Library Subsidy", 0, IF('Funding Allocation Parameters'!$C$8="Grant funding", 0, IF('Funding Allocation Parameters'!$C$8="Other author funding",  MIN(AK962*'Funding Allocation Parameters'!$E$8, 'Funding Allocation Parameters'!$G$8), IF('Funding Allocation Parameters'!$C$8="Any discretionary funds (grants if available, other if no grants)", MIN(AK962*'Funding Allocation Parameters'!$E$8, 'Funding Allocation Parameters'!$G$8), IF('Funding Allocation Parameters'!$C$8="Complex Library Subsidy", 0, 0)))))</f>
        <v>0</v>
      </c>
      <c r="AQ962" s="177">
        <f t="shared" si="444"/>
        <v>0</v>
      </c>
      <c r="AR962" s="177">
        <f t="shared" si="445"/>
        <v>0</v>
      </c>
      <c r="AS962" s="182">
        <f t="shared" si="446"/>
        <v>1189</v>
      </c>
      <c r="AT962" s="182">
        <f t="shared" si="447"/>
        <v>1215.7368000000001</v>
      </c>
      <c r="AU962" s="182">
        <f t="shared" si="448"/>
        <v>0</v>
      </c>
      <c r="AV962" s="182">
        <f t="shared" si="449"/>
        <v>1189</v>
      </c>
      <c r="AW962" s="182">
        <f t="shared" si="450"/>
        <v>1215.7368000000001</v>
      </c>
      <c r="AX962" s="183">
        <f t="shared" si="451"/>
        <v>1189</v>
      </c>
      <c r="AY962" s="183">
        <f t="shared" si="452"/>
        <v>1215.7368000000001</v>
      </c>
      <c r="AZ962" s="183">
        <f t="shared" si="453"/>
        <v>0</v>
      </c>
      <c r="BA962" s="183">
        <f t="shared" si="454"/>
        <v>0</v>
      </c>
      <c r="BB962" s="183">
        <f t="shared" si="455"/>
        <v>0</v>
      </c>
      <c r="BC962" s="184">
        <f t="shared" si="456"/>
        <v>1189</v>
      </c>
      <c r="BD962" s="184">
        <f t="shared" si="457"/>
        <v>0</v>
      </c>
      <c r="BE962" s="184">
        <f t="shared" si="458"/>
        <v>1215.7368000000001</v>
      </c>
      <c r="BF962" s="184">
        <f t="shared" si="459"/>
        <v>0</v>
      </c>
      <c r="BG962" s="102">
        <f t="shared" si="460"/>
        <v>0</v>
      </c>
      <c r="BH962" s="102">
        <f t="shared" si="461"/>
        <v>0</v>
      </c>
      <c r="BI962" s="102">
        <f t="shared" si="462"/>
        <v>0</v>
      </c>
      <c r="BJ962" s="102">
        <f t="shared" si="463"/>
        <v>1</v>
      </c>
      <c r="BK962" s="102">
        <f t="shared" si="464"/>
        <v>0</v>
      </c>
      <c r="BL962" s="102">
        <f t="shared" si="465"/>
        <v>0</v>
      </c>
      <c r="BN962" s="102"/>
    </row>
    <row r="963" spans="1:66" x14ac:dyDescent="0.25">
      <c r="A963" s="102" t="s">
        <v>20</v>
      </c>
      <c r="B963" s="102" t="s">
        <v>8</v>
      </c>
      <c r="C963" s="102" t="s">
        <v>8</v>
      </c>
      <c r="D963" s="102" t="s">
        <v>27</v>
      </c>
      <c r="E963" s="102" t="s">
        <v>1733</v>
      </c>
      <c r="F963" s="102" t="s">
        <v>1734</v>
      </c>
      <c r="G963" s="102">
        <v>4.7750000000000004</v>
      </c>
      <c r="H963" s="102">
        <v>1</v>
      </c>
      <c r="I963" s="102">
        <v>1</v>
      </c>
      <c r="J963" s="167">
        <f>IFERROR(H963*VLOOKUP(A963, 'Advanced Parameters'!$B$7:$G$20, 6, FALSE)*VLOOKUP(A963, 'Growth Parameters'!$B$6:$H$19, 6, FALSE), 0)</f>
        <v>1</v>
      </c>
      <c r="K963" s="167">
        <f>IFERROR(IF('Advanced Parameters'!$C$5="n",'Raw Data'!I963*VLOOKUP(A963,'Advanced Parameters'!$B$7:$G$20,6,FALSE),J963*VLOOKUP(A963,'Advanced Parameters'!$B$7:$G$20,2,FALSE))*VLOOKUP(A963, 'Growth Parameters'!$B$6:$H$19, 6, FALSE), 0)</f>
        <v>1</v>
      </c>
      <c r="L963" s="167">
        <f t="shared" si="466"/>
        <v>0</v>
      </c>
      <c r="M963" s="168">
        <f>IFERROR(IF(G963="NA","NA",IF(G963&gt;'APC Parameters'!$K$6+VLOOKUP('Raw Data'!A963, 'APC Parameters'!$H$7:$L$20, 4, FALSE), 'APC Parameters'!$L$6+VLOOKUP('Raw Data'!A963, 'APC Parameters'!$H$7:$L$20, 5, FALSE), G963*('APC Parameters'!$J$6+VLOOKUP('Raw Data'!A963, 'APC Parameters'!$H$7:$L$20, 3, FALSE))+'APC Parameters'!$I$6+VLOOKUP('Raw Data'!A963, 'APC Parameters'!$H$7:$L$20, 2, FALSE))), 0)</f>
        <v>5000</v>
      </c>
      <c r="N963" s="168">
        <f t="shared" ref="N963:N1026" si="467">IFERROR(M963*J963, "NA")</f>
        <v>5000</v>
      </c>
      <c r="O963" s="168">
        <f>IFERROR(IF(M963="NA",VLOOKUP(D963,'Internal Calculations'!$B$10:$C$11,2,FALSE), M963)*VLOOKUP(A963, 'Growth Parameters'!$B$6:$H$19, 7, FALSE), 0)</f>
        <v>5000</v>
      </c>
      <c r="P963" s="177">
        <f t="shared" ref="P963:P1026" si="468">O963*J963</f>
        <v>5000</v>
      </c>
      <c r="Q963" s="178">
        <f>IF('Funding Allocation Parameters'!$C$5="Basic Library Subsidy", MIN(O963*('Funding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MIN($O963*(VLOOKUP(CONCATENATE($A963, 'Funding Allocation Parameters'!$I$5), 'Library Subsidy Complex'!$C$2:$J$55, 2, FALSE)), VLOOKUP(CONCATENATE($A963, 'Funding Allocation Parameters'!$I$5), 'Library Subsidy Complex'!$C$2:$J$55, 4, FALSE)), 0)))))</f>
        <v>1189</v>
      </c>
      <c r="R963" s="178">
        <f>IF('Funding Allocation Parameters'!$C$5="Basic Library Subsidy", 0, IF('Funding Allocation Parameters'!$C$5="Grant funding",MIN(O963*('Funding Allocation Parameters'!$E$5), 'Funding Allocation Parameters'!$G$5), IF('Funding Allocation Parameters'!$C$5="Other author funding", 0, IF('Funding Allocation Parameters'!$C$5="Any discretionary funds (grants if available, other if no grants)", MIN(O963*('Funding Allocation Parameters'!$E$5), 'Funding Allocation Parameters'!$G$5), IF('Funding Allocation Parameters'!$C$5="Complex Library Subsidy", 0, 0)))))</f>
        <v>0</v>
      </c>
      <c r="S963" s="178">
        <f>IF('Funding Allocation Parameters'!$C$5="Basic Library Subsidy", 0, IF('Funding Allocation Parameters'!$C$5="Grant funding", 0, IF('Funding Allocation Parameters'!$C$5="Other author funding",  MIN(O963*('Funding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3" s="178">
        <f>IF('Funding Allocation Parameters'!$C$5="Basic Library Subsidy", MIN(O963*('Funding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MIN($O963*(VLOOKUP(CONCATENATE($A963, 'Funding Allocation Parameters'!$I$5), 'Library Subsidy Complex'!$C$2:$J$55, 6, FALSE)), VLOOKUP(CONCATENATE($A963, 'Funding Allocation Parameters'!$I$5), 'Library Subsidy Complex'!$C$2:$J$55, 8, FALSE)), 0)))))</f>
        <v>1189</v>
      </c>
      <c r="U963" s="178">
        <f>IF('Funding Allocation Parameters'!$C$5="Basic Library Subsidy", 0, IF('Funding Allocation Parameters'!$C$5="Grant funding", 0, IF('Funding Allocation Parameters'!$C$5="Other author funding",  MIN(O963*('Funding Allocation Parameters'!$E$5), 'Funding Allocation Parameters'!$G$5), IF('Funding Allocation Parameters'!$C$5="Any discretionary funds (grants if available, other if no grants)", MIN(O963*('Funding Allocation Parameters'!$E$5), 'Funding Allocation Parameters'!$G$5), IF('Funding Allocation Parameters'!$C$5="Complex Library Subsidy", 0, 0)))))</f>
        <v>0</v>
      </c>
      <c r="V963" s="177">
        <f t="shared" ref="V963:V1026" si="469">MAX(O963-Q963-R963-S963, 0)</f>
        <v>3811</v>
      </c>
      <c r="W963" s="177">
        <f t="shared" ref="W963:W1026" si="470">MAX(O963-T963-U963, 0)</f>
        <v>3811</v>
      </c>
      <c r="X963" s="179">
        <f>IF('Funding Allocation Parameters'!$C$6="Basic Library Subsidy", MIN(V963*'Funding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MIN(V963*VLOOKUP(CONCATENATE($A963, 'Funding Allocation Parameters'!$I$6), 'Library Subsidy Complex'!$C$2:$J$55, 2, FALSE), VLOOKUP(CONCATENATE($A963, 'Funding Allocation Parameters'!$I$6), 'Library Subsidy Complex'!$C$2:$J$55, 4, FALSE)), 0)))))</f>
        <v>0</v>
      </c>
      <c r="Y963" s="179">
        <f>IF('Funding Allocation Parameters'!$C$6="Basic Library Subsidy", 0, IF('Funding Allocation Parameters'!$C$6="Grant funding",MIN(V963*'Funding Allocation Parameters'!$E$6, 'Funding Allocation Parameters'!$G$6), IF('Funding Allocation Parameters'!$C$6="Other author funding", 0, IF('Funding Allocation Parameters'!$C$6="Any discretionary funds (grants if available, other if no grants)", MIN(V963*'Funding Allocation Parameters'!$E$6, 'Funding Allocation Parameters'!$G$6), IF('Funding Allocation Parameters'!$C$6="Complex Library Subsidy", 0, 0)))))</f>
        <v>3811</v>
      </c>
      <c r="Z963" s="179">
        <f>IF('Funding Allocation Parameters'!$C$6="Basic Library Subsidy", 0, IF('Funding Allocation Parameters'!$C$6="Grant funding", 0, IF('Funding Allocation Parameters'!$C$6="Other author funding",  MIN(V963*'Funding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3" s="179">
        <f>IF('Funding Allocation Parameters'!$C$6="Basic Library Subsidy", MIN(W963*'Funding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MIN(W963*VLOOKUP(CONCATENATE($A963, 'Funding Allocation Parameters'!$I$6), 'Library Subsidy Complex'!$C$2:$J$55, 6, FALSE), VLOOKUP(CONCATENATE($A963, 'Funding Allocation Parameters'!$I$6), 'Library Subsidy Complex'!$C$2:$J$55, 8, FALSE)), 0)))))</f>
        <v>0</v>
      </c>
      <c r="AB963" s="179">
        <f>IF('Funding Allocation Parameters'!$C$6="Basic Library Subsidy", 0, IF('Funding Allocation Parameters'!$C$6="Grant funding", 0, IF('Funding Allocation Parameters'!$C$6="Other author funding",  MIN(W963*'Funding Allocation Parameters'!$E$6, 'Funding Allocation Parameters'!$G$6), IF('Funding Allocation Parameters'!$C$6="Any discretionary funds (grants if available, other if no grants)", MIN(W963*'Funding Allocation Parameters'!$E$6, 'Funding Allocation Parameters'!$G$6), IF('Funding Allocation Parameters'!$C$6="Complex Library Subsidy", 0, 0)))))</f>
        <v>3811</v>
      </c>
      <c r="AC963" s="177">
        <f t="shared" ref="AC963:AC1026" si="471">MAX(V963-X963-Y963-Z963, 0)</f>
        <v>0</v>
      </c>
      <c r="AD963" s="177">
        <f t="shared" ref="AD963:AD1026" si="472">MAX(W963-AA963-AB963, 0)</f>
        <v>0</v>
      </c>
      <c r="AE963" s="180">
        <f>IF('Funding Allocation Parameters'!$C$7="Basic Library Subsidy", MIN(AC963*'Funding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MIN(AC963*VLOOKUP(CONCATENATE($A963, 'Funding Allocation Parameters'!$I$7), 'Library Subsidy Complex'!$C$2:$J$55, 2, FALSE), VLOOKUP(CONCATENATE($A963, 'Funding Allocation Parameters'!$I$7), 'Library Subsidy Complex'!$C$2:$J$55, 4, FALSE)), 0)))))</f>
        <v>0</v>
      </c>
      <c r="AF963" s="180">
        <f>IF('Funding Allocation Parameters'!$C$7="Basic Library Subsidy", 0, IF('Funding Allocation Parameters'!$C$7="Grant funding",MIN(AC963*'Funding Allocation Parameters'!$E$7, 'Funding Allocation Parameters'!$G$7), IF('Funding Allocation Parameters'!$C$7="Other author funding", 0, IF('Funding Allocation Parameters'!$C$7="Any discretionary funds (grants if available, other if no grants)", MIN(AC963*'Funding Allocation Parameters'!$E$7, 'Funding Allocation Parameters'!$G$7), IF('Funding Allocation Parameters'!$C$7="Complex Library Subsidy", 0, 0)))))</f>
        <v>0</v>
      </c>
      <c r="AG963" s="180">
        <f>IF('Funding Allocation Parameters'!$C$7="Basic Library Subsidy", 0, IF('Funding Allocation Parameters'!$C$7="Grant funding", 0, IF('Funding Allocation Parameters'!$C$7="Other author funding",  MIN(AC963*'Funding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3" s="180">
        <f>IF('Funding Allocation Parameters'!$C$7="Basic Library Subsidy", MIN(AD963*'Funding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MIN(AD963*VLOOKUP(CONCATENATE($A963, 'Funding Allocation Parameters'!$I$7), 'Library Subsidy Complex'!$C$2:$J$55, 6, FALSE), VLOOKUP(CONCATENATE($A963, 'Funding Allocation Parameters'!$I$7), 'Library Subsidy Complex'!$C$2:$J$55, 8, FALSE)), 0)))))</f>
        <v>0</v>
      </c>
      <c r="AI963" s="180">
        <f>IF('Funding Allocation Parameters'!$C$7="Basic Library Subsidy", 0, IF('Funding Allocation Parameters'!$C$7="Grant funding", 0, IF('Funding Allocation Parameters'!$C$7="Other author funding",  MIN(AD963*'Funding Allocation Parameters'!$E$7, 'Funding Allocation Parameters'!$G$7), IF('Funding Allocation Parameters'!$C$7="Any discretionary funds (grants if available, other if no grants)", MIN(AD963*'Funding Allocation Parameters'!$E$7, 'Funding Allocation Parameters'!$G$7), IF('Funding Allocation Parameters'!$C$7="Complex Library Subsidy", 0, 0)))))</f>
        <v>0</v>
      </c>
      <c r="AJ963" s="177">
        <f t="shared" ref="AJ963:AJ1026" si="473">MAX(AC963-AE963-AF963-AG963, 0)</f>
        <v>0</v>
      </c>
      <c r="AK963" s="177">
        <f t="shared" ref="AK963:AK1026" si="474">MAX(AD963-AH963-AI963, 0)</f>
        <v>0</v>
      </c>
      <c r="AL963" s="181">
        <f>IF('Funding Allocation Parameters'!$C$8="Basic Library Subsidy", MIN(AJ963*'Funding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MIN(AJ963*VLOOKUP(CONCATENATE($A963, 'Funding Allocation Parameters'!$I$8), 'Library Subsidy Complex'!$C$2:$J$55, 2, FALSE), VLOOKUP(CONCATENATE($A963, 'Funding Allocation Parameters'!$I$8), 'Library Subsidy Complex'!$C$2:$J$55, 4, FALSE)), 0)))))</f>
        <v>0</v>
      </c>
      <c r="AM963" s="181">
        <f>IF('Funding Allocation Parameters'!$C$8="Basic Library Subsidy", 0, IF('Funding Allocation Parameters'!$C$8="Grant funding",MIN(AJ963*'Funding Allocation Parameters'!$E$8, 'Funding Allocation Parameters'!$G$8), IF('Funding Allocation Parameters'!$C$8="Other author funding", 0, IF('Funding Allocation Parameters'!$C$8="Any discretionary funds (grants if available, other if no grants)", MIN(AJ963*'Funding Allocation Parameters'!$E$8, 'Funding Allocation Parameters'!$G$8), IF('Funding Allocation Parameters'!$C$8="Complex Library Subsidy", 0, 0)))))</f>
        <v>0</v>
      </c>
      <c r="AN963" s="181">
        <f>IF('Funding Allocation Parameters'!$C$8="Basic Library Subsidy", 0, IF('Funding Allocation Parameters'!$C$8="Grant funding", 0, IF('Funding Allocation Parameters'!$C$8="Other author funding",  MIN(AJ963*'Funding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3" s="181">
        <f>IF('Funding Allocation Parameters'!$C$8="Basic Library Subsidy", MIN(AK963*'Funding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MIN(AK963*VLOOKUP(CONCATENATE($A963, 'Funding Allocation Parameters'!$I$8), 'Library Subsidy Complex'!$C$2:$J$55, 6, FALSE), VLOOKUP(CONCATENATE($A963, 'Funding Allocation Parameters'!$I$8), 'Library Subsidy Complex'!$C$2:$J$55, 8, FALSE)), 0)))))</f>
        <v>0</v>
      </c>
      <c r="AP963" s="181">
        <f>IF('Funding Allocation Parameters'!$C$8="Basic Library Subsidy", 0, IF('Funding Allocation Parameters'!$C$8="Grant funding", 0, IF('Funding Allocation Parameters'!$C$8="Other author funding",  MIN(AK963*'Funding Allocation Parameters'!$E$8, 'Funding Allocation Parameters'!$G$8), IF('Funding Allocation Parameters'!$C$8="Any discretionary funds (grants if available, other if no grants)", MIN(AK963*'Funding Allocation Parameters'!$E$8, 'Funding Allocation Parameters'!$G$8), IF('Funding Allocation Parameters'!$C$8="Complex Library Subsidy", 0, 0)))))</f>
        <v>0</v>
      </c>
      <c r="AQ963" s="177">
        <f t="shared" ref="AQ963:AQ1026" si="475">MAX(AJ963-AL963-AM963-AN963, 0)</f>
        <v>0</v>
      </c>
      <c r="AR963" s="177">
        <f t="shared" ref="AR963:AR1026" si="476">MAX(AK963-AO963-AP963, 0)</f>
        <v>0</v>
      </c>
      <c r="AS963" s="182">
        <f t="shared" ref="AS963:AS1026" si="477">SUM(Q963,X963,AE963,AL963)</f>
        <v>1189</v>
      </c>
      <c r="AT963" s="182">
        <f t="shared" ref="AT963:AT1026" si="478">SUM(R963,Y963,AF963,AM963)</f>
        <v>3811</v>
      </c>
      <c r="AU963" s="182">
        <f t="shared" ref="AU963:AU1026" si="479">SUM(S963,Z963,AG963,AN963)</f>
        <v>0</v>
      </c>
      <c r="AV963" s="182">
        <f t="shared" ref="AV963:AV1026" si="480">SUM(T963,AA963,AH963,AO963)</f>
        <v>1189</v>
      </c>
      <c r="AW963" s="182">
        <f t="shared" ref="AW963:AW1026" si="481">SUM(U963,AB963,AI963,AP963)</f>
        <v>3811</v>
      </c>
      <c r="AX963" s="183">
        <f t="shared" ref="AX963:AX1026" si="482">$K963*AS963</f>
        <v>1189</v>
      </c>
      <c r="AY963" s="183">
        <f t="shared" ref="AY963:AY1026" si="483">$K963*AT963</f>
        <v>3811</v>
      </c>
      <c r="AZ963" s="183">
        <f t="shared" ref="AZ963:AZ1026" si="484">$K963*AU963</f>
        <v>0</v>
      </c>
      <c r="BA963" s="183">
        <f t="shared" ref="BA963:BA1026" si="485">$L963*AV963</f>
        <v>0</v>
      </c>
      <c r="BB963" s="183">
        <f t="shared" ref="BB963:BB1026" si="486">$L963*AW963</f>
        <v>0</v>
      </c>
      <c r="BC963" s="184">
        <f t="shared" ref="BC963:BC1026" si="487">AX963+BA963</f>
        <v>1189</v>
      </c>
      <c r="BD963" s="184">
        <f t="shared" ref="BD963:BD1026" si="488">SUM(BC963,BE963,BF963)-P963</f>
        <v>0</v>
      </c>
      <c r="BE963" s="184">
        <f t="shared" ref="BE963:BE1026" si="489">AY963</f>
        <v>3811</v>
      </c>
      <c r="BF963" s="184">
        <f t="shared" ref="BF963:BF1026" si="490">AZ963+BB963</f>
        <v>0</v>
      </c>
      <c r="BG963" s="102">
        <f t="shared" ref="BG963:BG1026" si="491">K963*IF(AND(AS963&gt;0, AT963=0, AU963=0), 1, 0)+L963*IF(AND(AV963&gt;0, AW963=0), 1, 0)</f>
        <v>0</v>
      </c>
      <c r="BH963" s="102">
        <f t="shared" ref="BH963:BH1026" si="492">K963*IF(AND(AS963=0, AT963&gt;0, AU963=0), 1, 0)</f>
        <v>0</v>
      </c>
      <c r="BI963" s="102">
        <f t="shared" ref="BI963:BI1026" si="493">K963*IF(AND(AS963=0, AT963=0, AU963&gt;0), 1, 0)+L963*IF(AND(AV963=0, AW963&gt;0), 1, 0)</f>
        <v>0</v>
      </c>
      <c r="BJ963" s="102">
        <f t="shared" ref="BJ963:BJ1026" si="494">K963*IF(AND(AS963&gt;0, AT963&gt;0, AU963=0), 1, 0)</f>
        <v>1</v>
      </c>
      <c r="BK963" s="102">
        <f t="shared" ref="BK963:BK1026" si="495">K963*IF(AND(AS963&gt;0, AT963=0, AU963&gt;0), 1, 0)+L963*IF(AND(AV963&gt;0, AW963&gt;0), 1, 0)</f>
        <v>0</v>
      </c>
      <c r="BL963" s="102">
        <f t="shared" ref="BL963:BL1026" si="496">K963*IF(AND(AS963=0, AT963&gt;0, AU963&gt;0), 1, 0)+L963*IF(AND(AV963=0, AW963&gt;0), 1, 0)</f>
        <v>0</v>
      </c>
      <c r="BN963" s="102"/>
    </row>
    <row r="964" spans="1:66" x14ac:dyDescent="0.25">
      <c r="A964" s="102" t="s">
        <v>17</v>
      </c>
      <c r="B964" s="102" t="s">
        <v>8</v>
      </c>
      <c r="C964" s="102" t="s">
        <v>8</v>
      </c>
      <c r="D964" s="102" t="s">
        <v>27</v>
      </c>
      <c r="E964" s="102" t="s">
        <v>1284</v>
      </c>
      <c r="F964" s="102" t="s">
        <v>1735</v>
      </c>
      <c r="G964" s="102">
        <v>1.6339999999999999</v>
      </c>
      <c r="H964" s="102">
        <v>1</v>
      </c>
      <c r="I964" s="102">
        <v>1</v>
      </c>
      <c r="J964" s="167">
        <f>IFERROR(H964*VLOOKUP(A964, 'Advanced Parameters'!$B$7:$G$20, 6, FALSE)*VLOOKUP(A964, 'Growth Parameters'!$B$6:$H$19, 6, FALSE), 0)</f>
        <v>1</v>
      </c>
      <c r="K964" s="167">
        <f>IFERROR(IF('Advanced Parameters'!$C$5="n",'Raw Data'!I964*VLOOKUP(A964,'Advanced Parameters'!$B$7:$G$20,6,FALSE),J964*VLOOKUP(A964,'Advanced Parameters'!$B$7:$G$20,2,FALSE))*VLOOKUP(A964, 'Growth Parameters'!$B$6:$H$19, 6, FALSE), 0)</f>
        <v>1</v>
      </c>
      <c r="L964" s="167">
        <f t="shared" si="466"/>
        <v>0</v>
      </c>
      <c r="M964" s="168">
        <f>IFERROR(IF(G964="NA","NA",IF(G964&gt;'APC Parameters'!$K$6+VLOOKUP('Raw Data'!A964, 'APC Parameters'!$H$7:$L$20, 4, FALSE), 'APC Parameters'!$L$6+VLOOKUP('Raw Data'!A964, 'APC Parameters'!$H$7:$L$20, 5, FALSE), G964*('APC Parameters'!$J$6+VLOOKUP('Raw Data'!A964, 'APC Parameters'!$H$7:$L$20, 3, FALSE))+'APC Parameters'!$I$6+VLOOKUP('Raw Data'!A964, 'APC Parameters'!$H$7:$L$20, 2, FALSE))), 0)</f>
        <v>2306.8396000000002</v>
      </c>
      <c r="N964" s="168">
        <f t="shared" si="467"/>
        <v>2306.8396000000002</v>
      </c>
      <c r="O964" s="168">
        <f>IFERROR(IF(M964="NA",VLOOKUP(D964,'Internal Calculations'!$B$10:$C$11,2,FALSE), M964)*VLOOKUP(A964, 'Growth Parameters'!$B$6:$H$19, 7, FALSE), 0)</f>
        <v>2306.8396000000002</v>
      </c>
      <c r="P964" s="177">
        <f t="shared" si="468"/>
        <v>2306.8396000000002</v>
      </c>
      <c r="Q964" s="178">
        <f>IF('Funding Allocation Parameters'!$C$5="Basic Library Subsidy", MIN(O964*('Funding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MIN($O964*(VLOOKUP(CONCATENATE($A964, 'Funding Allocation Parameters'!$I$5), 'Library Subsidy Complex'!$C$2:$J$55, 2, FALSE)), VLOOKUP(CONCATENATE($A964, 'Funding Allocation Parameters'!$I$5), 'Library Subsidy Complex'!$C$2:$J$55, 4, FALSE)), 0)))))</f>
        <v>1189</v>
      </c>
      <c r="R964" s="178">
        <f>IF('Funding Allocation Parameters'!$C$5="Basic Library Subsidy", 0, IF('Funding Allocation Parameters'!$C$5="Grant funding",MIN(O964*('Funding Allocation Parameters'!$E$5), 'Funding Allocation Parameters'!$G$5), IF('Funding Allocation Parameters'!$C$5="Other author funding", 0, IF('Funding Allocation Parameters'!$C$5="Any discretionary funds (grants if available, other if no grants)", MIN(O964*('Funding Allocation Parameters'!$E$5), 'Funding Allocation Parameters'!$G$5), IF('Funding Allocation Parameters'!$C$5="Complex Library Subsidy", 0, 0)))))</f>
        <v>0</v>
      </c>
      <c r="S964" s="178">
        <f>IF('Funding Allocation Parameters'!$C$5="Basic Library Subsidy", 0, IF('Funding Allocation Parameters'!$C$5="Grant funding", 0, IF('Funding Allocation Parameters'!$C$5="Other author funding",  MIN(O964*('Funding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4" s="178">
        <f>IF('Funding Allocation Parameters'!$C$5="Basic Library Subsidy", MIN(O964*('Funding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MIN($O964*(VLOOKUP(CONCATENATE($A964, 'Funding Allocation Parameters'!$I$5), 'Library Subsidy Complex'!$C$2:$J$55, 6, FALSE)), VLOOKUP(CONCATENATE($A964, 'Funding Allocation Parameters'!$I$5), 'Library Subsidy Complex'!$C$2:$J$55, 8, FALSE)), 0)))))</f>
        <v>1189</v>
      </c>
      <c r="U964" s="178">
        <f>IF('Funding Allocation Parameters'!$C$5="Basic Library Subsidy", 0, IF('Funding Allocation Parameters'!$C$5="Grant funding", 0, IF('Funding Allocation Parameters'!$C$5="Other author funding",  MIN(O964*('Funding Allocation Parameters'!$E$5), 'Funding Allocation Parameters'!$G$5), IF('Funding Allocation Parameters'!$C$5="Any discretionary funds (grants if available, other if no grants)", MIN(O964*('Funding Allocation Parameters'!$E$5), 'Funding Allocation Parameters'!$G$5), IF('Funding Allocation Parameters'!$C$5="Complex Library Subsidy", 0, 0)))))</f>
        <v>0</v>
      </c>
      <c r="V964" s="177">
        <f t="shared" si="469"/>
        <v>1117.8396000000002</v>
      </c>
      <c r="W964" s="177">
        <f t="shared" si="470"/>
        <v>1117.8396000000002</v>
      </c>
      <c r="X964" s="179">
        <f>IF('Funding Allocation Parameters'!$C$6="Basic Library Subsidy", MIN(V964*'Funding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MIN(V964*VLOOKUP(CONCATENATE($A964, 'Funding Allocation Parameters'!$I$6), 'Library Subsidy Complex'!$C$2:$J$55, 2, FALSE), VLOOKUP(CONCATENATE($A964, 'Funding Allocation Parameters'!$I$6), 'Library Subsidy Complex'!$C$2:$J$55, 4, FALSE)), 0)))))</f>
        <v>0</v>
      </c>
      <c r="Y964" s="179">
        <f>IF('Funding Allocation Parameters'!$C$6="Basic Library Subsidy", 0, IF('Funding Allocation Parameters'!$C$6="Grant funding",MIN(V964*'Funding Allocation Parameters'!$E$6, 'Funding Allocation Parameters'!$G$6), IF('Funding Allocation Parameters'!$C$6="Other author funding", 0, IF('Funding Allocation Parameters'!$C$6="Any discretionary funds (grants if available, other if no grants)", MIN(V964*'Funding Allocation Parameters'!$E$6, 'Funding Allocation Parameters'!$G$6), IF('Funding Allocation Parameters'!$C$6="Complex Library Subsidy", 0, 0)))))</f>
        <v>1117.8396000000002</v>
      </c>
      <c r="Z964" s="179">
        <f>IF('Funding Allocation Parameters'!$C$6="Basic Library Subsidy", 0, IF('Funding Allocation Parameters'!$C$6="Grant funding", 0, IF('Funding Allocation Parameters'!$C$6="Other author funding",  MIN(V964*'Funding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4" s="179">
        <f>IF('Funding Allocation Parameters'!$C$6="Basic Library Subsidy", MIN(W964*'Funding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MIN(W964*VLOOKUP(CONCATENATE($A964, 'Funding Allocation Parameters'!$I$6), 'Library Subsidy Complex'!$C$2:$J$55, 6, FALSE), VLOOKUP(CONCATENATE($A964, 'Funding Allocation Parameters'!$I$6), 'Library Subsidy Complex'!$C$2:$J$55, 8, FALSE)), 0)))))</f>
        <v>0</v>
      </c>
      <c r="AB964" s="179">
        <f>IF('Funding Allocation Parameters'!$C$6="Basic Library Subsidy", 0, IF('Funding Allocation Parameters'!$C$6="Grant funding", 0, IF('Funding Allocation Parameters'!$C$6="Other author funding",  MIN(W964*'Funding Allocation Parameters'!$E$6, 'Funding Allocation Parameters'!$G$6), IF('Funding Allocation Parameters'!$C$6="Any discretionary funds (grants if available, other if no grants)", MIN(W964*'Funding Allocation Parameters'!$E$6, 'Funding Allocation Parameters'!$G$6), IF('Funding Allocation Parameters'!$C$6="Complex Library Subsidy", 0, 0)))))</f>
        <v>1117.8396000000002</v>
      </c>
      <c r="AC964" s="177">
        <f t="shared" si="471"/>
        <v>0</v>
      </c>
      <c r="AD964" s="177">
        <f t="shared" si="472"/>
        <v>0</v>
      </c>
      <c r="AE964" s="180">
        <f>IF('Funding Allocation Parameters'!$C$7="Basic Library Subsidy", MIN(AC964*'Funding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MIN(AC964*VLOOKUP(CONCATENATE($A964, 'Funding Allocation Parameters'!$I$7), 'Library Subsidy Complex'!$C$2:$J$55, 2, FALSE), VLOOKUP(CONCATENATE($A964, 'Funding Allocation Parameters'!$I$7), 'Library Subsidy Complex'!$C$2:$J$55, 4, FALSE)), 0)))))</f>
        <v>0</v>
      </c>
      <c r="AF964" s="180">
        <f>IF('Funding Allocation Parameters'!$C$7="Basic Library Subsidy", 0, IF('Funding Allocation Parameters'!$C$7="Grant funding",MIN(AC964*'Funding Allocation Parameters'!$E$7, 'Funding Allocation Parameters'!$G$7), IF('Funding Allocation Parameters'!$C$7="Other author funding", 0, IF('Funding Allocation Parameters'!$C$7="Any discretionary funds (grants if available, other if no grants)", MIN(AC964*'Funding Allocation Parameters'!$E$7, 'Funding Allocation Parameters'!$G$7), IF('Funding Allocation Parameters'!$C$7="Complex Library Subsidy", 0, 0)))))</f>
        <v>0</v>
      </c>
      <c r="AG964" s="180">
        <f>IF('Funding Allocation Parameters'!$C$7="Basic Library Subsidy", 0, IF('Funding Allocation Parameters'!$C$7="Grant funding", 0, IF('Funding Allocation Parameters'!$C$7="Other author funding",  MIN(AC964*'Funding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4" s="180">
        <f>IF('Funding Allocation Parameters'!$C$7="Basic Library Subsidy", MIN(AD964*'Funding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MIN(AD964*VLOOKUP(CONCATENATE($A964, 'Funding Allocation Parameters'!$I$7), 'Library Subsidy Complex'!$C$2:$J$55, 6, FALSE), VLOOKUP(CONCATENATE($A964, 'Funding Allocation Parameters'!$I$7), 'Library Subsidy Complex'!$C$2:$J$55, 8, FALSE)), 0)))))</f>
        <v>0</v>
      </c>
      <c r="AI964" s="180">
        <f>IF('Funding Allocation Parameters'!$C$7="Basic Library Subsidy", 0, IF('Funding Allocation Parameters'!$C$7="Grant funding", 0, IF('Funding Allocation Parameters'!$C$7="Other author funding",  MIN(AD964*'Funding Allocation Parameters'!$E$7, 'Funding Allocation Parameters'!$G$7), IF('Funding Allocation Parameters'!$C$7="Any discretionary funds (grants if available, other if no grants)", MIN(AD964*'Funding Allocation Parameters'!$E$7, 'Funding Allocation Parameters'!$G$7), IF('Funding Allocation Parameters'!$C$7="Complex Library Subsidy", 0, 0)))))</f>
        <v>0</v>
      </c>
      <c r="AJ964" s="177">
        <f t="shared" si="473"/>
        <v>0</v>
      </c>
      <c r="AK964" s="177">
        <f t="shared" si="474"/>
        <v>0</v>
      </c>
      <c r="AL964" s="181">
        <f>IF('Funding Allocation Parameters'!$C$8="Basic Library Subsidy", MIN(AJ964*'Funding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MIN(AJ964*VLOOKUP(CONCATENATE($A964, 'Funding Allocation Parameters'!$I$8), 'Library Subsidy Complex'!$C$2:$J$55, 2, FALSE), VLOOKUP(CONCATENATE($A964, 'Funding Allocation Parameters'!$I$8), 'Library Subsidy Complex'!$C$2:$J$55, 4, FALSE)), 0)))))</f>
        <v>0</v>
      </c>
      <c r="AM964" s="181">
        <f>IF('Funding Allocation Parameters'!$C$8="Basic Library Subsidy", 0, IF('Funding Allocation Parameters'!$C$8="Grant funding",MIN(AJ964*'Funding Allocation Parameters'!$E$8, 'Funding Allocation Parameters'!$G$8), IF('Funding Allocation Parameters'!$C$8="Other author funding", 0, IF('Funding Allocation Parameters'!$C$8="Any discretionary funds (grants if available, other if no grants)", MIN(AJ964*'Funding Allocation Parameters'!$E$8, 'Funding Allocation Parameters'!$G$8), IF('Funding Allocation Parameters'!$C$8="Complex Library Subsidy", 0, 0)))))</f>
        <v>0</v>
      </c>
      <c r="AN964" s="181">
        <f>IF('Funding Allocation Parameters'!$C$8="Basic Library Subsidy", 0, IF('Funding Allocation Parameters'!$C$8="Grant funding", 0, IF('Funding Allocation Parameters'!$C$8="Other author funding",  MIN(AJ964*'Funding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4" s="181">
        <f>IF('Funding Allocation Parameters'!$C$8="Basic Library Subsidy", MIN(AK964*'Funding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MIN(AK964*VLOOKUP(CONCATENATE($A964, 'Funding Allocation Parameters'!$I$8), 'Library Subsidy Complex'!$C$2:$J$55, 6, FALSE), VLOOKUP(CONCATENATE($A964, 'Funding Allocation Parameters'!$I$8), 'Library Subsidy Complex'!$C$2:$J$55, 8, FALSE)), 0)))))</f>
        <v>0</v>
      </c>
      <c r="AP964" s="181">
        <f>IF('Funding Allocation Parameters'!$C$8="Basic Library Subsidy", 0, IF('Funding Allocation Parameters'!$C$8="Grant funding", 0, IF('Funding Allocation Parameters'!$C$8="Other author funding",  MIN(AK964*'Funding Allocation Parameters'!$E$8, 'Funding Allocation Parameters'!$G$8), IF('Funding Allocation Parameters'!$C$8="Any discretionary funds (grants if available, other if no grants)", MIN(AK964*'Funding Allocation Parameters'!$E$8, 'Funding Allocation Parameters'!$G$8), IF('Funding Allocation Parameters'!$C$8="Complex Library Subsidy", 0, 0)))))</f>
        <v>0</v>
      </c>
      <c r="AQ964" s="177">
        <f t="shared" si="475"/>
        <v>0</v>
      </c>
      <c r="AR964" s="177">
        <f t="shared" si="476"/>
        <v>0</v>
      </c>
      <c r="AS964" s="182">
        <f t="shared" si="477"/>
        <v>1189</v>
      </c>
      <c r="AT964" s="182">
        <f t="shared" si="478"/>
        <v>1117.8396000000002</v>
      </c>
      <c r="AU964" s="182">
        <f t="shared" si="479"/>
        <v>0</v>
      </c>
      <c r="AV964" s="182">
        <f t="shared" si="480"/>
        <v>1189</v>
      </c>
      <c r="AW964" s="182">
        <f t="shared" si="481"/>
        <v>1117.8396000000002</v>
      </c>
      <c r="AX964" s="183">
        <f t="shared" si="482"/>
        <v>1189</v>
      </c>
      <c r="AY964" s="183">
        <f t="shared" si="483"/>
        <v>1117.8396000000002</v>
      </c>
      <c r="AZ964" s="183">
        <f t="shared" si="484"/>
        <v>0</v>
      </c>
      <c r="BA964" s="183">
        <f t="shared" si="485"/>
        <v>0</v>
      </c>
      <c r="BB964" s="183">
        <f t="shared" si="486"/>
        <v>0</v>
      </c>
      <c r="BC964" s="184">
        <f t="shared" si="487"/>
        <v>1189</v>
      </c>
      <c r="BD964" s="184">
        <f t="shared" si="488"/>
        <v>0</v>
      </c>
      <c r="BE964" s="184">
        <f t="shared" si="489"/>
        <v>1117.8396000000002</v>
      </c>
      <c r="BF964" s="184">
        <f t="shared" si="490"/>
        <v>0</v>
      </c>
      <c r="BG964" s="102">
        <f t="shared" si="491"/>
        <v>0</v>
      </c>
      <c r="BH964" s="102">
        <f t="shared" si="492"/>
        <v>0</v>
      </c>
      <c r="BI964" s="102">
        <f t="shared" si="493"/>
        <v>0</v>
      </c>
      <c r="BJ964" s="102">
        <f t="shared" si="494"/>
        <v>1</v>
      </c>
      <c r="BK964" s="102">
        <f t="shared" si="495"/>
        <v>0</v>
      </c>
      <c r="BL964" s="102">
        <f t="shared" si="496"/>
        <v>0</v>
      </c>
      <c r="BN964" s="102"/>
    </row>
    <row r="965" spans="1:66" x14ac:dyDescent="0.25">
      <c r="A965" s="102" t="s">
        <v>7</v>
      </c>
      <c r="B965" s="102" t="s">
        <v>8</v>
      </c>
      <c r="C965" s="102" t="s">
        <v>8</v>
      </c>
      <c r="D965" s="102" t="s">
        <v>27</v>
      </c>
      <c r="E965" s="102" t="s">
        <v>1736</v>
      </c>
      <c r="F965" s="102" t="s">
        <v>1737</v>
      </c>
      <c r="G965" s="102">
        <v>1.294</v>
      </c>
      <c r="H965" s="102">
        <v>1</v>
      </c>
      <c r="I965" s="102">
        <v>0</v>
      </c>
      <c r="J965" s="167">
        <f>IFERROR(H965*VLOOKUP(A965, 'Advanced Parameters'!$B$7:$G$20, 6, FALSE)*VLOOKUP(A965, 'Growth Parameters'!$B$6:$H$19, 6, FALSE), 0)</f>
        <v>1</v>
      </c>
      <c r="K965" s="167">
        <f>IFERROR(IF('Advanced Parameters'!$C$5="n",'Raw Data'!I965*VLOOKUP(A965,'Advanced Parameters'!$B$7:$G$20,6,FALSE),J965*VLOOKUP(A965,'Advanced Parameters'!$B$7:$G$20,2,FALSE))*VLOOKUP(A965, 'Growth Parameters'!$B$6:$H$19, 6, FALSE), 0)</f>
        <v>0</v>
      </c>
      <c r="L965" s="167">
        <f t="shared" si="466"/>
        <v>1</v>
      </c>
      <c r="M965" s="168">
        <f>IFERROR(IF(G965="NA","NA",IF(G965&gt;'APC Parameters'!$K$6+VLOOKUP('Raw Data'!A965, 'APC Parameters'!$H$7:$L$20, 4, FALSE), 'APC Parameters'!$L$6+VLOOKUP('Raw Data'!A965, 'APC Parameters'!$H$7:$L$20, 5, FALSE), G965*('APC Parameters'!$J$6+VLOOKUP('Raw Data'!A965, 'APC Parameters'!$H$7:$L$20, 3, FALSE))+'APC Parameters'!$I$6+VLOOKUP('Raw Data'!A965, 'APC Parameters'!$H$7:$L$20, 2, FALSE))), 0)</f>
        <v>2065.6436000000003</v>
      </c>
      <c r="N965" s="168">
        <f t="shared" si="467"/>
        <v>2065.6436000000003</v>
      </c>
      <c r="O965" s="168">
        <f>IFERROR(IF(M965="NA",VLOOKUP(D965,'Internal Calculations'!$B$10:$C$11,2,FALSE), M965)*VLOOKUP(A965, 'Growth Parameters'!$B$6:$H$19, 7, FALSE), 0)</f>
        <v>2065.6436000000003</v>
      </c>
      <c r="P965" s="177">
        <f t="shared" si="468"/>
        <v>2065.6436000000003</v>
      </c>
      <c r="Q965" s="178">
        <f>IF('Funding Allocation Parameters'!$C$5="Basic Library Subsidy", MIN(O965*('Funding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MIN($O965*(VLOOKUP(CONCATENATE($A965, 'Funding Allocation Parameters'!$I$5), 'Library Subsidy Complex'!$C$2:$J$55, 2, FALSE)), VLOOKUP(CONCATENATE($A965, 'Funding Allocation Parameters'!$I$5), 'Library Subsidy Complex'!$C$2:$J$55, 4, FALSE)), 0)))))</f>
        <v>1189</v>
      </c>
      <c r="R965" s="178">
        <f>IF('Funding Allocation Parameters'!$C$5="Basic Library Subsidy", 0, IF('Funding Allocation Parameters'!$C$5="Grant funding",MIN(O965*('Funding Allocation Parameters'!$E$5), 'Funding Allocation Parameters'!$G$5), IF('Funding Allocation Parameters'!$C$5="Other author funding", 0, IF('Funding Allocation Parameters'!$C$5="Any discretionary funds (grants if available, other if no grants)", MIN(O965*('Funding Allocation Parameters'!$E$5), 'Funding Allocation Parameters'!$G$5), IF('Funding Allocation Parameters'!$C$5="Complex Library Subsidy", 0, 0)))))</f>
        <v>0</v>
      </c>
      <c r="S965" s="178">
        <f>IF('Funding Allocation Parameters'!$C$5="Basic Library Subsidy", 0, IF('Funding Allocation Parameters'!$C$5="Grant funding", 0, IF('Funding Allocation Parameters'!$C$5="Other author funding",  MIN(O965*('Funding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5" s="178">
        <f>IF('Funding Allocation Parameters'!$C$5="Basic Library Subsidy", MIN(O965*('Funding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MIN($O965*(VLOOKUP(CONCATENATE($A965, 'Funding Allocation Parameters'!$I$5), 'Library Subsidy Complex'!$C$2:$J$55, 6, FALSE)), VLOOKUP(CONCATENATE($A965, 'Funding Allocation Parameters'!$I$5), 'Library Subsidy Complex'!$C$2:$J$55, 8, FALSE)), 0)))))</f>
        <v>1189</v>
      </c>
      <c r="U965" s="178">
        <f>IF('Funding Allocation Parameters'!$C$5="Basic Library Subsidy", 0, IF('Funding Allocation Parameters'!$C$5="Grant funding", 0, IF('Funding Allocation Parameters'!$C$5="Other author funding",  MIN(O965*('Funding Allocation Parameters'!$E$5), 'Funding Allocation Parameters'!$G$5), IF('Funding Allocation Parameters'!$C$5="Any discretionary funds (grants if available, other if no grants)", MIN(O965*('Funding Allocation Parameters'!$E$5), 'Funding Allocation Parameters'!$G$5), IF('Funding Allocation Parameters'!$C$5="Complex Library Subsidy", 0, 0)))))</f>
        <v>0</v>
      </c>
      <c r="V965" s="177">
        <f t="shared" si="469"/>
        <v>876.64360000000033</v>
      </c>
      <c r="W965" s="177">
        <f t="shared" si="470"/>
        <v>876.64360000000033</v>
      </c>
      <c r="X965" s="179">
        <f>IF('Funding Allocation Parameters'!$C$6="Basic Library Subsidy", MIN(V965*'Funding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MIN(V965*VLOOKUP(CONCATENATE($A965, 'Funding Allocation Parameters'!$I$6), 'Library Subsidy Complex'!$C$2:$J$55, 2, FALSE), VLOOKUP(CONCATENATE($A965, 'Funding Allocation Parameters'!$I$6), 'Library Subsidy Complex'!$C$2:$J$55, 4, FALSE)), 0)))))</f>
        <v>0</v>
      </c>
      <c r="Y965" s="179">
        <f>IF('Funding Allocation Parameters'!$C$6="Basic Library Subsidy", 0, IF('Funding Allocation Parameters'!$C$6="Grant funding",MIN(V965*'Funding Allocation Parameters'!$E$6, 'Funding Allocation Parameters'!$G$6), IF('Funding Allocation Parameters'!$C$6="Other author funding", 0, IF('Funding Allocation Parameters'!$C$6="Any discretionary funds (grants if available, other if no grants)", MIN(V965*'Funding Allocation Parameters'!$E$6, 'Funding Allocation Parameters'!$G$6), IF('Funding Allocation Parameters'!$C$6="Complex Library Subsidy", 0, 0)))))</f>
        <v>876.64360000000033</v>
      </c>
      <c r="Z965" s="179">
        <f>IF('Funding Allocation Parameters'!$C$6="Basic Library Subsidy", 0, IF('Funding Allocation Parameters'!$C$6="Grant funding", 0, IF('Funding Allocation Parameters'!$C$6="Other author funding",  MIN(V965*'Funding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5" s="179">
        <f>IF('Funding Allocation Parameters'!$C$6="Basic Library Subsidy", MIN(W965*'Funding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MIN(W965*VLOOKUP(CONCATENATE($A965, 'Funding Allocation Parameters'!$I$6), 'Library Subsidy Complex'!$C$2:$J$55, 6, FALSE), VLOOKUP(CONCATENATE($A965, 'Funding Allocation Parameters'!$I$6), 'Library Subsidy Complex'!$C$2:$J$55, 8, FALSE)), 0)))))</f>
        <v>0</v>
      </c>
      <c r="AB965" s="179">
        <f>IF('Funding Allocation Parameters'!$C$6="Basic Library Subsidy", 0, IF('Funding Allocation Parameters'!$C$6="Grant funding", 0, IF('Funding Allocation Parameters'!$C$6="Other author funding",  MIN(W965*'Funding Allocation Parameters'!$E$6, 'Funding Allocation Parameters'!$G$6), IF('Funding Allocation Parameters'!$C$6="Any discretionary funds (grants if available, other if no grants)", MIN(W965*'Funding Allocation Parameters'!$E$6, 'Funding Allocation Parameters'!$G$6), IF('Funding Allocation Parameters'!$C$6="Complex Library Subsidy", 0, 0)))))</f>
        <v>876.64360000000033</v>
      </c>
      <c r="AC965" s="177">
        <f t="shared" si="471"/>
        <v>0</v>
      </c>
      <c r="AD965" s="177">
        <f t="shared" si="472"/>
        <v>0</v>
      </c>
      <c r="AE965" s="180">
        <f>IF('Funding Allocation Parameters'!$C$7="Basic Library Subsidy", MIN(AC965*'Funding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MIN(AC965*VLOOKUP(CONCATENATE($A965, 'Funding Allocation Parameters'!$I$7), 'Library Subsidy Complex'!$C$2:$J$55, 2, FALSE), VLOOKUP(CONCATENATE($A965, 'Funding Allocation Parameters'!$I$7), 'Library Subsidy Complex'!$C$2:$J$55, 4, FALSE)), 0)))))</f>
        <v>0</v>
      </c>
      <c r="AF965" s="180">
        <f>IF('Funding Allocation Parameters'!$C$7="Basic Library Subsidy", 0, IF('Funding Allocation Parameters'!$C$7="Grant funding",MIN(AC965*'Funding Allocation Parameters'!$E$7, 'Funding Allocation Parameters'!$G$7), IF('Funding Allocation Parameters'!$C$7="Other author funding", 0, IF('Funding Allocation Parameters'!$C$7="Any discretionary funds (grants if available, other if no grants)", MIN(AC965*'Funding Allocation Parameters'!$E$7, 'Funding Allocation Parameters'!$G$7), IF('Funding Allocation Parameters'!$C$7="Complex Library Subsidy", 0, 0)))))</f>
        <v>0</v>
      </c>
      <c r="AG965" s="180">
        <f>IF('Funding Allocation Parameters'!$C$7="Basic Library Subsidy", 0, IF('Funding Allocation Parameters'!$C$7="Grant funding", 0, IF('Funding Allocation Parameters'!$C$7="Other author funding",  MIN(AC965*'Funding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5" s="180">
        <f>IF('Funding Allocation Parameters'!$C$7="Basic Library Subsidy", MIN(AD965*'Funding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MIN(AD965*VLOOKUP(CONCATENATE($A965, 'Funding Allocation Parameters'!$I$7), 'Library Subsidy Complex'!$C$2:$J$55, 6, FALSE), VLOOKUP(CONCATENATE($A965, 'Funding Allocation Parameters'!$I$7), 'Library Subsidy Complex'!$C$2:$J$55, 8, FALSE)), 0)))))</f>
        <v>0</v>
      </c>
      <c r="AI965" s="180">
        <f>IF('Funding Allocation Parameters'!$C$7="Basic Library Subsidy", 0, IF('Funding Allocation Parameters'!$C$7="Grant funding", 0, IF('Funding Allocation Parameters'!$C$7="Other author funding",  MIN(AD965*'Funding Allocation Parameters'!$E$7, 'Funding Allocation Parameters'!$G$7), IF('Funding Allocation Parameters'!$C$7="Any discretionary funds (grants if available, other if no grants)", MIN(AD965*'Funding Allocation Parameters'!$E$7, 'Funding Allocation Parameters'!$G$7), IF('Funding Allocation Parameters'!$C$7="Complex Library Subsidy", 0, 0)))))</f>
        <v>0</v>
      </c>
      <c r="AJ965" s="177">
        <f t="shared" si="473"/>
        <v>0</v>
      </c>
      <c r="AK965" s="177">
        <f t="shared" si="474"/>
        <v>0</v>
      </c>
      <c r="AL965" s="181">
        <f>IF('Funding Allocation Parameters'!$C$8="Basic Library Subsidy", MIN(AJ965*'Funding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MIN(AJ965*VLOOKUP(CONCATENATE($A965, 'Funding Allocation Parameters'!$I$8), 'Library Subsidy Complex'!$C$2:$J$55, 2, FALSE), VLOOKUP(CONCATENATE($A965, 'Funding Allocation Parameters'!$I$8), 'Library Subsidy Complex'!$C$2:$J$55, 4, FALSE)), 0)))))</f>
        <v>0</v>
      </c>
      <c r="AM965" s="181">
        <f>IF('Funding Allocation Parameters'!$C$8="Basic Library Subsidy", 0, IF('Funding Allocation Parameters'!$C$8="Grant funding",MIN(AJ965*'Funding Allocation Parameters'!$E$8, 'Funding Allocation Parameters'!$G$8), IF('Funding Allocation Parameters'!$C$8="Other author funding", 0, IF('Funding Allocation Parameters'!$C$8="Any discretionary funds (grants if available, other if no grants)", MIN(AJ965*'Funding Allocation Parameters'!$E$8, 'Funding Allocation Parameters'!$G$8), IF('Funding Allocation Parameters'!$C$8="Complex Library Subsidy", 0, 0)))))</f>
        <v>0</v>
      </c>
      <c r="AN965" s="181">
        <f>IF('Funding Allocation Parameters'!$C$8="Basic Library Subsidy", 0, IF('Funding Allocation Parameters'!$C$8="Grant funding", 0, IF('Funding Allocation Parameters'!$C$8="Other author funding",  MIN(AJ965*'Funding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5" s="181">
        <f>IF('Funding Allocation Parameters'!$C$8="Basic Library Subsidy", MIN(AK965*'Funding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MIN(AK965*VLOOKUP(CONCATENATE($A965, 'Funding Allocation Parameters'!$I$8), 'Library Subsidy Complex'!$C$2:$J$55, 6, FALSE), VLOOKUP(CONCATENATE($A965, 'Funding Allocation Parameters'!$I$8), 'Library Subsidy Complex'!$C$2:$J$55, 8, FALSE)), 0)))))</f>
        <v>0</v>
      </c>
      <c r="AP965" s="181">
        <f>IF('Funding Allocation Parameters'!$C$8="Basic Library Subsidy", 0, IF('Funding Allocation Parameters'!$C$8="Grant funding", 0, IF('Funding Allocation Parameters'!$C$8="Other author funding",  MIN(AK965*'Funding Allocation Parameters'!$E$8, 'Funding Allocation Parameters'!$G$8), IF('Funding Allocation Parameters'!$C$8="Any discretionary funds (grants if available, other if no grants)", MIN(AK965*'Funding Allocation Parameters'!$E$8, 'Funding Allocation Parameters'!$G$8), IF('Funding Allocation Parameters'!$C$8="Complex Library Subsidy", 0, 0)))))</f>
        <v>0</v>
      </c>
      <c r="AQ965" s="177">
        <f t="shared" si="475"/>
        <v>0</v>
      </c>
      <c r="AR965" s="177">
        <f t="shared" si="476"/>
        <v>0</v>
      </c>
      <c r="AS965" s="182">
        <f t="shared" si="477"/>
        <v>1189</v>
      </c>
      <c r="AT965" s="182">
        <f t="shared" si="478"/>
        <v>876.64360000000033</v>
      </c>
      <c r="AU965" s="182">
        <f t="shared" si="479"/>
        <v>0</v>
      </c>
      <c r="AV965" s="182">
        <f t="shared" si="480"/>
        <v>1189</v>
      </c>
      <c r="AW965" s="182">
        <f t="shared" si="481"/>
        <v>876.64360000000033</v>
      </c>
      <c r="AX965" s="183">
        <f t="shared" si="482"/>
        <v>0</v>
      </c>
      <c r="AY965" s="183">
        <f t="shared" si="483"/>
        <v>0</v>
      </c>
      <c r="AZ965" s="183">
        <f t="shared" si="484"/>
        <v>0</v>
      </c>
      <c r="BA965" s="183">
        <f t="shared" si="485"/>
        <v>1189</v>
      </c>
      <c r="BB965" s="183">
        <f t="shared" si="486"/>
        <v>876.64360000000033</v>
      </c>
      <c r="BC965" s="184">
        <f t="shared" si="487"/>
        <v>1189</v>
      </c>
      <c r="BD965" s="184">
        <f t="shared" si="488"/>
        <v>0</v>
      </c>
      <c r="BE965" s="184">
        <f t="shared" si="489"/>
        <v>0</v>
      </c>
      <c r="BF965" s="184">
        <f t="shared" si="490"/>
        <v>876.64360000000033</v>
      </c>
      <c r="BG965" s="102">
        <f t="shared" si="491"/>
        <v>0</v>
      </c>
      <c r="BH965" s="102">
        <f t="shared" si="492"/>
        <v>0</v>
      </c>
      <c r="BI965" s="102">
        <f t="shared" si="493"/>
        <v>0</v>
      </c>
      <c r="BJ965" s="102">
        <f t="shared" si="494"/>
        <v>0</v>
      </c>
      <c r="BK965" s="102">
        <f t="shared" si="495"/>
        <v>1</v>
      </c>
      <c r="BL965" s="102">
        <f t="shared" si="496"/>
        <v>0</v>
      </c>
      <c r="BN965" s="102"/>
    </row>
    <row r="966" spans="1:66" x14ac:dyDescent="0.25">
      <c r="A966" s="102" t="s">
        <v>17</v>
      </c>
      <c r="B966" s="102" t="s">
        <v>8</v>
      </c>
      <c r="C966" s="102" t="s">
        <v>8</v>
      </c>
      <c r="D966" s="102" t="s">
        <v>27</v>
      </c>
      <c r="E966" s="102" t="s">
        <v>1738</v>
      </c>
      <c r="F966" s="102" t="s">
        <v>1739</v>
      </c>
      <c r="G966" s="102">
        <v>0.72199999999999998</v>
      </c>
      <c r="H966" s="102">
        <v>1</v>
      </c>
      <c r="I966" s="102">
        <v>1</v>
      </c>
      <c r="J966" s="167">
        <f>IFERROR(H966*VLOOKUP(A966, 'Advanced Parameters'!$B$7:$G$20, 6, FALSE)*VLOOKUP(A966, 'Growth Parameters'!$B$6:$H$19, 6, FALSE), 0)</f>
        <v>1</v>
      </c>
      <c r="K966" s="167">
        <f>IFERROR(IF('Advanced Parameters'!$C$5="n",'Raw Data'!I966*VLOOKUP(A966,'Advanced Parameters'!$B$7:$G$20,6,FALSE),J966*VLOOKUP(A966,'Advanced Parameters'!$B$7:$G$20,2,FALSE))*VLOOKUP(A966, 'Growth Parameters'!$B$6:$H$19, 6, FALSE), 0)</f>
        <v>1</v>
      </c>
      <c r="L966" s="167">
        <f t="shared" si="466"/>
        <v>0</v>
      </c>
      <c r="M966" s="168">
        <f>IFERROR(IF(G966="NA","NA",IF(G966&gt;'APC Parameters'!$K$6+VLOOKUP('Raw Data'!A966, 'APC Parameters'!$H$7:$L$20, 4, FALSE), 'APC Parameters'!$L$6+VLOOKUP('Raw Data'!A966, 'APC Parameters'!$H$7:$L$20, 5, FALSE), G966*('APC Parameters'!$J$6+VLOOKUP('Raw Data'!A966, 'APC Parameters'!$H$7:$L$20, 3, FALSE))+'APC Parameters'!$I$6+VLOOKUP('Raw Data'!A966, 'APC Parameters'!$H$7:$L$20, 2, FALSE))), 0)</f>
        <v>1659.8668</v>
      </c>
      <c r="N966" s="168">
        <f t="shared" si="467"/>
        <v>1659.8668</v>
      </c>
      <c r="O966" s="168">
        <f>IFERROR(IF(M966="NA",VLOOKUP(D966,'Internal Calculations'!$B$10:$C$11,2,FALSE), M966)*VLOOKUP(A966, 'Growth Parameters'!$B$6:$H$19, 7, FALSE), 0)</f>
        <v>1659.8668</v>
      </c>
      <c r="P966" s="177">
        <f t="shared" si="468"/>
        <v>1659.8668</v>
      </c>
      <c r="Q966" s="178">
        <f>IF('Funding Allocation Parameters'!$C$5="Basic Library Subsidy", MIN(O966*('Funding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MIN($O966*(VLOOKUP(CONCATENATE($A966, 'Funding Allocation Parameters'!$I$5), 'Library Subsidy Complex'!$C$2:$J$55, 2, FALSE)), VLOOKUP(CONCATENATE($A966, 'Funding Allocation Parameters'!$I$5), 'Library Subsidy Complex'!$C$2:$J$55, 4, FALSE)), 0)))))</f>
        <v>1189</v>
      </c>
      <c r="R966" s="178">
        <f>IF('Funding Allocation Parameters'!$C$5="Basic Library Subsidy", 0, IF('Funding Allocation Parameters'!$C$5="Grant funding",MIN(O966*('Funding Allocation Parameters'!$E$5), 'Funding Allocation Parameters'!$G$5), IF('Funding Allocation Parameters'!$C$5="Other author funding", 0, IF('Funding Allocation Parameters'!$C$5="Any discretionary funds (grants if available, other if no grants)", MIN(O966*('Funding Allocation Parameters'!$E$5), 'Funding Allocation Parameters'!$G$5), IF('Funding Allocation Parameters'!$C$5="Complex Library Subsidy", 0, 0)))))</f>
        <v>0</v>
      </c>
      <c r="S966" s="178">
        <f>IF('Funding Allocation Parameters'!$C$5="Basic Library Subsidy", 0, IF('Funding Allocation Parameters'!$C$5="Grant funding", 0, IF('Funding Allocation Parameters'!$C$5="Other author funding",  MIN(O966*('Funding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6" s="178">
        <f>IF('Funding Allocation Parameters'!$C$5="Basic Library Subsidy", MIN(O966*('Funding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MIN($O966*(VLOOKUP(CONCATENATE($A966, 'Funding Allocation Parameters'!$I$5), 'Library Subsidy Complex'!$C$2:$J$55, 6, FALSE)), VLOOKUP(CONCATENATE($A966, 'Funding Allocation Parameters'!$I$5), 'Library Subsidy Complex'!$C$2:$J$55, 8, FALSE)), 0)))))</f>
        <v>1189</v>
      </c>
      <c r="U966" s="178">
        <f>IF('Funding Allocation Parameters'!$C$5="Basic Library Subsidy", 0, IF('Funding Allocation Parameters'!$C$5="Grant funding", 0, IF('Funding Allocation Parameters'!$C$5="Other author funding",  MIN(O966*('Funding Allocation Parameters'!$E$5), 'Funding Allocation Parameters'!$G$5), IF('Funding Allocation Parameters'!$C$5="Any discretionary funds (grants if available, other if no grants)", MIN(O966*('Funding Allocation Parameters'!$E$5), 'Funding Allocation Parameters'!$G$5), IF('Funding Allocation Parameters'!$C$5="Complex Library Subsidy", 0, 0)))))</f>
        <v>0</v>
      </c>
      <c r="V966" s="177">
        <f t="shared" si="469"/>
        <v>470.86680000000001</v>
      </c>
      <c r="W966" s="177">
        <f t="shared" si="470"/>
        <v>470.86680000000001</v>
      </c>
      <c r="X966" s="179">
        <f>IF('Funding Allocation Parameters'!$C$6="Basic Library Subsidy", MIN(V966*'Funding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MIN(V966*VLOOKUP(CONCATENATE($A966, 'Funding Allocation Parameters'!$I$6), 'Library Subsidy Complex'!$C$2:$J$55, 2, FALSE), VLOOKUP(CONCATENATE($A966, 'Funding Allocation Parameters'!$I$6), 'Library Subsidy Complex'!$C$2:$J$55, 4, FALSE)), 0)))))</f>
        <v>0</v>
      </c>
      <c r="Y966" s="179">
        <f>IF('Funding Allocation Parameters'!$C$6="Basic Library Subsidy", 0, IF('Funding Allocation Parameters'!$C$6="Grant funding",MIN(V966*'Funding Allocation Parameters'!$E$6, 'Funding Allocation Parameters'!$G$6), IF('Funding Allocation Parameters'!$C$6="Other author funding", 0, IF('Funding Allocation Parameters'!$C$6="Any discretionary funds (grants if available, other if no grants)", MIN(V966*'Funding Allocation Parameters'!$E$6, 'Funding Allocation Parameters'!$G$6), IF('Funding Allocation Parameters'!$C$6="Complex Library Subsidy", 0, 0)))))</f>
        <v>470.86680000000001</v>
      </c>
      <c r="Z966" s="179">
        <f>IF('Funding Allocation Parameters'!$C$6="Basic Library Subsidy", 0, IF('Funding Allocation Parameters'!$C$6="Grant funding", 0, IF('Funding Allocation Parameters'!$C$6="Other author funding",  MIN(V966*'Funding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6" s="179">
        <f>IF('Funding Allocation Parameters'!$C$6="Basic Library Subsidy", MIN(W966*'Funding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MIN(W966*VLOOKUP(CONCATENATE($A966, 'Funding Allocation Parameters'!$I$6), 'Library Subsidy Complex'!$C$2:$J$55, 6, FALSE), VLOOKUP(CONCATENATE($A966, 'Funding Allocation Parameters'!$I$6), 'Library Subsidy Complex'!$C$2:$J$55, 8, FALSE)), 0)))))</f>
        <v>0</v>
      </c>
      <c r="AB966" s="179">
        <f>IF('Funding Allocation Parameters'!$C$6="Basic Library Subsidy", 0, IF('Funding Allocation Parameters'!$C$6="Grant funding", 0, IF('Funding Allocation Parameters'!$C$6="Other author funding",  MIN(W966*'Funding Allocation Parameters'!$E$6, 'Funding Allocation Parameters'!$G$6), IF('Funding Allocation Parameters'!$C$6="Any discretionary funds (grants if available, other if no grants)", MIN(W966*'Funding Allocation Parameters'!$E$6, 'Funding Allocation Parameters'!$G$6), IF('Funding Allocation Parameters'!$C$6="Complex Library Subsidy", 0, 0)))))</f>
        <v>470.86680000000001</v>
      </c>
      <c r="AC966" s="177">
        <f t="shared" si="471"/>
        <v>0</v>
      </c>
      <c r="AD966" s="177">
        <f t="shared" si="472"/>
        <v>0</v>
      </c>
      <c r="AE966" s="180">
        <f>IF('Funding Allocation Parameters'!$C$7="Basic Library Subsidy", MIN(AC966*'Funding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MIN(AC966*VLOOKUP(CONCATENATE($A966, 'Funding Allocation Parameters'!$I$7), 'Library Subsidy Complex'!$C$2:$J$55, 2, FALSE), VLOOKUP(CONCATENATE($A966, 'Funding Allocation Parameters'!$I$7), 'Library Subsidy Complex'!$C$2:$J$55, 4, FALSE)), 0)))))</f>
        <v>0</v>
      </c>
      <c r="AF966" s="180">
        <f>IF('Funding Allocation Parameters'!$C$7="Basic Library Subsidy", 0, IF('Funding Allocation Parameters'!$C$7="Grant funding",MIN(AC966*'Funding Allocation Parameters'!$E$7, 'Funding Allocation Parameters'!$G$7), IF('Funding Allocation Parameters'!$C$7="Other author funding", 0, IF('Funding Allocation Parameters'!$C$7="Any discretionary funds (grants if available, other if no grants)", MIN(AC966*'Funding Allocation Parameters'!$E$7, 'Funding Allocation Parameters'!$G$7), IF('Funding Allocation Parameters'!$C$7="Complex Library Subsidy", 0, 0)))))</f>
        <v>0</v>
      </c>
      <c r="AG966" s="180">
        <f>IF('Funding Allocation Parameters'!$C$7="Basic Library Subsidy", 0, IF('Funding Allocation Parameters'!$C$7="Grant funding", 0, IF('Funding Allocation Parameters'!$C$7="Other author funding",  MIN(AC966*'Funding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6" s="180">
        <f>IF('Funding Allocation Parameters'!$C$7="Basic Library Subsidy", MIN(AD966*'Funding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MIN(AD966*VLOOKUP(CONCATENATE($A966, 'Funding Allocation Parameters'!$I$7), 'Library Subsidy Complex'!$C$2:$J$55, 6, FALSE), VLOOKUP(CONCATENATE($A966, 'Funding Allocation Parameters'!$I$7), 'Library Subsidy Complex'!$C$2:$J$55, 8, FALSE)), 0)))))</f>
        <v>0</v>
      </c>
      <c r="AI966" s="180">
        <f>IF('Funding Allocation Parameters'!$C$7="Basic Library Subsidy", 0, IF('Funding Allocation Parameters'!$C$7="Grant funding", 0, IF('Funding Allocation Parameters'!$C$7="Other author funding",  MIN(AD966*'Funding Allocation Parameters'!$E$7, 'Funding Allocation Parameters'!$G$7), IF('Funding Allocation Parameters'!$C$7="Any discretionary funds (grants if available, other if no grants)", MIN(AD966*'Funding Allocation Parameters'!$E$7, 'Funding Allocation Parameters'!$G$7), IF('Funding Allocation Parameters'!$C$7="Complex Library Subsidy", 0, 0)))))</f>
        <v>0</v>
      </c>
      <c r="AJ966" s="177">
        <f t="shared" si="473"/>
        <v>0</v>
      </c>
      <c r="AK966" s="177">
        <f t="shared" si="474"/>
        <v>0</v>
      </c>
      <c r="AL966" s="181">
        <f>IF('Funding Allocation Parameters'!$C$8="Basic Library Subsidy", MIN(AJ966*'Funding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MIN(AJ966*VLOOKUP(CONCATENATE($A966, 'Funding Allocation Parameters'!$I$8), 'Library Subsidy Complex'!$C$2:$J$55, 2, FALSE), VLOOKUP(CONCATENATE($A966, 'Funding Allocation Parameters'!$I$8), 'Library Subsidy Complex'!$C$2:$J$55, 4, FALSE)), 0)))))</f>
        <v>0</v>
      </c>
      <c r="AM966" s="181">
        <f>IF('Funding Allocation Parameters'!$C$8="Basic Library Subsidy", 0, IF('Funding Allocation Parameters'!$C$8="Grant funding",MIN(AJ966*'Funding Allocation Parameters'!$E$8, 'Funding Allocation Parameters'!$G$8), IF('Funding Allocation Parameters'!$C$8="Other author funding", 0, IF('Funding Allocation Parameters'!$C$8="Any discretionary funds (grants if available, other if no grants)", MIN(AJ966*'Funding Allocation Parameters'!$E$8, 'Funding Allocation Parameters'!$G$8), IF('Funding Allocation Parameters'!$C$8="Complex Library Subsidy", 0, 0)))))</f>
        <v>0</v>
      </c>
      <c r="AN966" s="181">
        <f>IF('Funding Allocation Parameters'!$C$8="Basic Library Subsidy", 0, IF('Funding Allocation Parameters'!$C$8="Grant funding", 0, IF('Funding Allocation Parameters'!$C$8="Other author funding",  MIN(AJ966*'Funding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6" s="181">
        <f>IF('Funding Allocation Parameters'!$C$8="Basic Library Subsidy", MIN(AK966*'Funding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MIN(AK966*VLOOKUP(CONCATENATE($A966, 'Funding Allocation Parameters'!$I$8), 'Library Subsidy Complex'!$C$2:$J$55, 6, FALSE), VLOOKUP(CONCATENATE($A966, 'Funding Allocation Parameters'!$I$8), 'Library Subsidy Complex'!$C$2:$J$55, 8, FALSE)), 0)))))</f>
        <v>0</v>
      </c>
      <c r="AP966" s="181">
        <f>IF('Funding Allocation Parameters'!$C$8="Basic Library Subsidy", 0, IF('Funding Allocation Parameters'!$C$8="Grant funding", 0, IF('Funding Allocation Parameters'!$C$8="Other author funding",  MIN(AK966*'Funding Allocation Parameters'!$E$8, 'Funding Allocation Parameters'!$G$8), IF('Funding Allocation Parameters'!$C$8="Any discretionary funds (grants if available, other if no grants)", MIN(AK966*'Funding Allocation Parameters'!$E$8, 'Funding Allocation Parameters'!$G$8), IF('Funding Allocation Parameters'!$C$8="Complex Library Subsidy", 0, 0)))))</f>
        <v>0</v>
      </c>
      <c r="AQ966" s="177">
        <f t="shared" si="475"/>
        <v>0</v>
      </c>
      <c r="AR966" s="177">
        <f t="shared" si="476"/>
        <v>0</v>
      </c>
      <c r="AS966" s="182">
        <f t="shared" si="477"/>
        <v>1189</v>
      </c>
      <c r="AT966" s="182">
        <f t="shared" si="478"/>
        <v>470.86680000000001</v>
      </c>
      <c r="AU966" s="182">
        <f t="shared" si="479"/>
        <v>0</v>
      </c>
      <c r="AV966" s="182">
        <f t="shared" si="480"/>
        <v>1189</v>
      </c>
      <c r="AW966" s="182">
        <f t="shared" si="481"/>
        <v>470.86680000000001</v>
      </c>
      <c r="AX966" s="183">
        <f t="shared" si="482"/>
        <v>1189</v>
      </c>
      <c r="AY966" s="183">
        <f t="shared" si="483"/>
        <v>470.86680000000001</v>
      </c>
      <c r="AZ966" s="183">
        <f t="shared" si="484"/>
        <v>0</v>
      </c>
      <c r="BA966" s="183">
        <f t="shared" si="485"/>
        <v>0</v>
      </c>
      <c r="BB966" s="183">
        <f t="shared" si="486"/>
        <v>0</v>
      </c>
      <c r="BC966" s="184">
        <f t="shared" si="487"/>
        <v>1189</v>
      </c>
      <c r="BD966" s="184">
        <f t="shared" si="488"/>
        <v>0</v>
      </c>
      <c r="BE966" s="184">
        <f t="shared" si="489"/>
        <v>470.86680000000001</v>
      </c>
      <c r="BF966" s="184">
        <f t="shared" si="490"/>
        <v>0</v>
      </c>
      <c r="BG966" s="102">
        <f t="shared" si="491"/>
        <v>0</v>
      </c>
      <c r="BH966" s="102">
        <f t="shared" si="492"/>
        <v>0</v>
      </c>
      <c r="BI966" s="102">
        <f t="shared" si="493"/>
        <v>0</v>
      </c>
      <c r="BJ966" s="102">
        <f t="shared" si="494"/>
        <v>1</v>
      </c>
      <c r="BK966" s="102">
        <f t="shared" si="495"/>
        <v>0</v>
      </c>
      <c r="BL966" s="102">
        <f t="shared" si="496"/>
        <v>0</v>
      </c>
      <c r="BN966" s="102"/>
    </row>
    <row r="967" spans="1:66" x14ac:dyDescent="0.25">
      <c r="A967" s="102" t="s">
        <v>25</v>
      </c>
      <c r="B967" s="102" t="s">
        <v>8</v>
      </c>
      <c r="C967" s="102" t="s">
        <v>8</v>
      </c>
      <c r="D967" s="102" t="s">
        <v>27</v>
      </c>
      <c r="E967" s="102" t="s">
        <v>1482</v>
      </c>
      <c r="F967" s="102" t="s">
        <v>1740</v>
      </c>
      <c r="G967" s="102">
        <v>1.288</v>
      </c>
      <c r="H967" s="102">
        <v>1</v>
      </c>
      <c r="I967" s="102">
        <v>0.498</v>
      </c>
      <c r="J967" s="167">
        <f>IFERROR(H967*VLOOKUP(A967, 'Advanced Parameters'!$B$7:$G$20, 6, FALSE)*VLOOKUP(A967, 'Growth Parameters'!$B$6:$H$19, 6, FALSE), 0)</f>
        <v>1</v>
      </c>
      <c r="K967" s="167">
        <f>IFERROR(IF('Advanced Parameters'!$C$5="n",'Raw Data'!I967*VLOOKUP(A967,'Advanced Parameters'!$B$7:$G$20,6,FALSE),J967*VLOOKUP(A967,'Advanced Parameters'!$B$7:$G$20,2,FALSE))*VLOOKUP(A967, 'Growth Parameters'!$B$6:$H$19, 6, FALSE), 0)</f>
        <v>0.498</v>
      </c>
      <c r="L967" s="167">
        <f t="shared" si="466"/>
        <v>0.502</v>
      </c>
      <c r="M967" s="168">
        <f>IFERROR(IF(G967="NA","NA",IF(G967&gt;'APC Parameters'!$K$6+VLOOKUP('Raw Data'!A967, 'APC Parameters'!$H$7:$L$20, 4, FALSE), 'APC Parameters'!$L$6+VLOOKUP('Raw Data'!A967, 'APC Parameters'!$H$7:$L$20, 5, FALSE), G967*('APC Parameters'!$J$6+VLOOKUP('Raw Data'!A967, 'APC Parameters'!$H$7:$L$20, 3, FALSE))+'APC Parameters'!$I$6+VLOOKUP('Raw Data'!A967, 'APC Parameters'!$H$7:$L$20, 2, FALSE))), 0)</f>
        <v>2061.3872000000001</v>
      </c>
      <c r="N967" s="168">
        <f t="shared" si="467"/>
        <v>2061.3872000000001</v>
      </c>
      <c r="O967" s="168">
        <f>IFERROR(IF(M967="NA",VLOOKUP(D967,'Internal Calculations'!$B$10:$C$11,2,FALSE), M967)*VLOOKUP(A967, 'Growth Parameters'!$B$6:$H$19, 7, FALSE), 0)</f>
        <v>2061.3872000000001</v>
      </c>
      <c r="P967" s="177">
        <f t="shared" si="468"/>
        <v>2061.3872000000001</v>
      </c>
      <c r="Q967" s="178">
        <f>IF('Funding Allocation Parameters'!$C$5="Basic Library Subsidy", MIN(O967*('Funding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MIN($O967*(VLOOKUP(CONCATENATE($A967, 'Funding Allocation Parameters'!$I$5), 'Library Subsidy Complex'!$C$2:$J$55, 2, FALSE)), VLOOKUP(CONCATENATE($A967, 'Funding Allocation Parameters'!$I$5), 'Library Subsidy Complex'!$C$2:$J$55, 4, FALSE)), 0)))))</f>
        <v>1189</v>
      </c>
      <c r="R967" s="178">
        <f>IF('Funding Allocation Parameters'!$C$5="Basic Library Subsidy", 0, IF('Funding Allocation Parameters'!$C$5="Grant funding",MIN(O967*('Funding Allocation Parameters'!$E$5), 'Funding Allocation Parameters'!$G$5), IF('Funding Allocation Parameters'!$C$5="Other author funding", 0, IF('Funding Allocation Parameters'!$C$5="Any discretionary funds (grants if available, other if no grants)", MIN(O967*('Funding Allocation Parameters'!$E$5), 'Funding Allocation Parameters'!$G$5), IF('Funding Allocation Parameters'!$C$5="Complex Library Subsidy", 0, 0)))))</f>
        <v>0</v>
      </c>
      <c r="S967" s="178">
        <f>IF('Funding Allocation Parameters'!$C$5="Basic Library Subsidy", 0, IF('Funding Allocation Parameters'!$C$5="Grant funding", 0, IF('Funding Allocation Parameters'!$C$5="Other author funding",  MIN(O967*('Funding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7" s="178">
        <f>IF('Funding Allocation Parameters'!$C$5="Basic Library Subsidy", MIN(O967*('Funding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MIN($O967*(VLOOKUP(CONCATENATE($A967, 'Funding Allocation Parameters'!$I$5), 'Library Subsidy Complex'!$C$2:$J$55, 6, FALSE)), VLOOKUP(CONCATENATE($A967, 'Funding Allocation Parameters'!$I$5), 'Library Subsidy Complex'!$C$2:$J$55, 8, FALSE)), 0)))))</f>
        <v>1189</v>
      </c>
      <c r="U967" s="178">
        <f>IF('Funding Allocation Parameters'!$C$5="Basic Library Subsidy", 0, IF('Funding Allocation Parameters'!$C$5="Grant funding", 0, IF('Funding Allocation Parameters'!$C$5="Other author funding",  MIN(O967*('Funding Allocation Parameters'!$E$5), 'Funding Allocation Parameters'!$G$5), IF('Funding Allocation Parameters'!$C$5="Any discretionary funds (grants if available, other if no grants)", MIN(O967*('Funding Allocation Parameters'!$E$5), 'Funding Allocation Parameters'!$G$5), IF('Funding Allocation Parameters'!$C$5="Complex Library Subsidy", 0, 0)))))</f>
        <v>0</v>
      </c>
      <c r="V967" s="177">
        <f t="shared" si="469"/>
        <v>872.38720000000012</v>
      </c>
      <c r="W967" s="177">
        <f t="shared" si="470"/>
        <v>872.38720000000012</v>
      </c>
      <c r="X967" s="179">
        <f>IF('Funding Allocation Parameters'!$C$6="Basic Library Subsidy", MIN(V967*'Funding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MIN(V967*VLOOKUP(CONCATENATE($A967, 'Funding Allocation Parameters'!$I$6), 'Library Subsidy Complex'!$C$2:$J$55, 2, FALSE), VLOOKUP(CONCATENATE($A967, 'Funding Allocation Parameters'!$I$6), 'Library Subsidy Complex'!$C$2:$J$55, 4, FALSE)), 0)))))</f>
        <v>0</v>
      </c>
      <c r="Y967" s="179">
        <f>IF('Funding Allocation Parameters'!$C$6="Basic Library Subsidy", 0, IF('Funding Allocation Parameters'!$C$6="Grant funding",MIN(V967*'Funding Allocation Parameters'!$E$6, 'Funding Allocation Parameters'!$G$6), IF('Funding Allocation Parameters'!$C$6="Other author funding", 0, IF('Funding Allocation Parameters'!$C$6="Any discretionary funds (grants if available, other if no grants)", MIN(V967*'Funding Allocation Parameters'!$E$6, 'Funding Allocation Parameters'!$G$6), IF('Funding Allocation Parameters'!$C$6="Complex Library Subsidy", 0, 0)))))</f>
        <v>872.38720000000012</v>
      </c>
      <c r="Z967" s="179">
        <f>IF('Funding Allocation Parameters'!$C$6="Basic Library Subsidy", 0, IF('Funding Allocation Parameters'!$C$6="Grant funding", 0, IF('Funding Allocation Parameters'!$C$6="Other author funding",  MIN(V967*'Funding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7" s="179">
        <f>IF('Funding Allocation Parameters'!$C$6="Basic Library Subsidy", MIN(W967*'Funding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MIN(W967*VLOOKUP(CONCATENATE($A967, 'Funding Allocation Parameters'!$I$6), 'Library Subsidy Complex'!$C$2:$J$55, 6, FALSE), VLOOKUP(CONCATENATE($A967, 'Funding Allocation Parameters'!$I$6), 'Library Subsidy Complex'!$C$2:$J$55, 8, FALSE)), 0)))))</f>
        <v>0</v>
      </c>
      <c r="AB967" s="179">
        <f>IF('Funding Allocation Parameters'!$C$6="Basic Library Subsidy", 0, IF('Funding Allocation Parameters'!$C$6="Grant funding", 0, IF('Funding Allocation Parameters'!$C$6="Other author funding",  MIN(W967*'Funding Allocation Parameters'!$E$6, 'Funding Allocation Parameters'!$G$6), IF('Funding Allocation Parameters'!$C$6="Any discretionary funds (grants if available, other if no grants)", MIN(W967*'Funding Allocation Parameters'!$E$6, 'Funding Allocation Parameters'!$G$6), IF('Funding Allocation Parameters'!$C$6="Complex Library Subsidy", 0, 0)))))</f>
        <v>872.38720000000012</v>
      </c>
      <c r="AC967" s="177">
        <f t="shared" si="471"/>
        <v>0</v>
      </c>
      <c r="AD967" s="177">
        <f t="shared" si="472"/>
        <v>0</v>
      </c>
      <c r="AE967" s="180">
        <f>IF('Funding Allocation Parameters'!$C$7="Basic Library Subsidy", MIN(AC967*'Funding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MIN(AC967*VLOOKUP(CONCATENATE($A967, 'Funding Allocation Parameters'!$I$7), 'Library Subsidy Complex'!$C$2:$J$55, 2, FALSE), VLOOKUP(CONCATENATE($A967, 'Funding Allocation Parameters'!$I$7), 'Library Subsidy Complex'!$C$2:$J$55, 4, FALSE)), 0)))))</f>
        <v>0</v>
      </c>
      <c r="AF967" s="180">
        <f>IF('Funding Allocation Parameters'!$C$7="Basic Library Subsidy", 0, IF('Funding Allocation Parameters'!$C$7="Grant funding",MIN(AC967*'Funding Allocation Parameters'!$E$7, 'Funding Allocation Parameters'!$G$7), IF('Funding Allocation Parameters'!$C$7="Other author funding", 0, IF('Funding Allocation Parameters'!$C$7="Any discretionary funds (grants if available, other if no grants)", MIN(AC967*'Funding Allocation Parameters'!$E$7, 'Funding Allocation Parameters'!$G$7), IF('Funding Allocation Parameters'!$C$7="Complex Library Subsidy", 0, 0)))))</f>
        <v>0</v>
      </c>
      <c r="AG967" s="180">
        <f>IF('Funding Allocation Parameters'!$C$7="Basic Library Subsidy", 0, IF('Funding Allocation Parameters'!$C$7="Grant funding", 0, IF('Funding Allocation Parameters'!$C$7="Other author funding",  MIN(AC967*'Funding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7" s="180">
        <f>IF('Funding Allocation Parameters'!$C$7="Basic Library Subsidy", MIN(AD967*'Funding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MIN(AD967*VLOOKUP(CONCATENATE($A967, 'Funding Allocation Parameters'!$I$7), 'Library Subsidy Complex'!$C$2:$J$55, 6, FALSE), VLOOKUP(CONCATENATE($A967, 'Funding Allocation Parameters'!$I$7), 'Library Subsidy Complex'!$C$2:$J$55, 8, FALSE)), 0)))))</f>
        <v>0</v>
      </c>
      <c r="AI967" s="180">
        <f>IF('Funding Allocation Parameters'!$C$7="Basic Library Subsidy", 0, IF('Funding Allocation Parameters'!$C$7="Grant funding", 0, IF('Funding Allocation Parameters'!$C$7="Other author funding",  MIN(AD967*'Funding Allocation Parameters'!$E$7, 'Funding Allocation Parameters'!$G$7), IF('Funding Allocation Parameters'!$C$7="Any discretionary funds (grants if available, other if no grants)", MIN(AD967*'Funding Allocation Parameters'!$E$7, 'Funding Allocation Parameters'!$G$7), IF('Funding Allocation Parameters'!$C$7="Complex Library Subsidy", 0, 0)))))</f>
        <v>0</v>
      </c>
      <c r="AJ967" s="177">
        <f t="shared" si="473"/>
        <v>0</v>
      </c>
      <c r="AK967" s="177">
        <f t="shared" si="474"/>
        <v>0</v>
      </c>
      <c r="AL967" s="181">
        <f>IF('Funding Allocation Parameters'!$C$8="Basic Library Subsidy", MIN(AJ967*'Funding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MIN(AJ967*VLOOKUP(CONCATENATE($A967, 'Funding Allocation Parameters'!$I$8), 'Library Subsidy Complex'!$C$2:$J$55, 2, FALSE), VLOOKUP(CONCATENATE($A967, 'Funding Allocation Parameters'!$I$8), 'Library Subsidy Complex'!$C$2:$J$55, 4, FALSE)), 0)))))</f>
        <v>0</v>
      </c>
      <c r="AM967" s="181">
        <f>IF('Funding Allocation Parameters'!$C$8="Basic Library Subsidy", 0, IF('Funding Allocation Parameters'!$C$8="Grant funding",MIN(AJ967*'Funding Allocation Parameters'!$E$8, 'Funding Allocation Parameters'!$G$8), IF('Funding Allocation Parameters'!$C$8="Other author funding", 0, IF('Funding Allocation Parameters'!$C$8="Any discretionary funds (grants if available, other if no grants)", MIN(AJ967*'Funding Allocation Parameters'!$E$8, 'Funding Allocation Parameters'!$G$8), IF('Funding Allocation Parameters'!$C$8="Complex Library Subsidy", 0, 0)))))</f>
        <v>0</v>
      </c>
      <c r="AN967" s="181">
        <f>IF('Funding Allocation Parameters'!$C$8="Basic Library Subsidy", 0, IF('Funding Allocation Parameters'!$C$8="Grant funding", 0, IF('Funding Allocation Parameters'!$C$8="Other author funding",  MIN(AJ967*'Funding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7" s="181">
        <f>IF('Funding Allocation Parameters'!$C$8="Basic Library Subsidy", MIN(AK967*'Funding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MIN(AK967*VLOOKUP(CONCATENATE($A967, 'Funding Allocation Parameters'!$I$8), 'Library Subsidy Complex'!$C$2:$J$55, 6, FALSE), VLOOKUP(CONCATENATE($A967, 'Funding Allocation Parameters'!$I$8), 'Library Subsidy Complex'!$C$2:$J$55, 8, FALSE)), 0)))))</f>
        <v>0</v>
      </c>
      <c r="AP967" s="181">
        <f>IF('Funding Allocation Parameters'!$C$8="Basic Library Subsidy", 0, IF('Funding Allocation Parameters'!$C$8="Grant funding", 0, IF('Funding Allocation Parameters'!$C$8="Other author funding",  MIN(AK967*'Funding Allocation Parameters'!$E$8, 'Funding Allocation Parameters'!$G$8), IF('Funding Allocation Parameters'!$C$8="Any discretionary funds (grants if available, other if no grants)", MIN(AK967*'Funding Allocation Parameters'!$E$8, 'Funding Allocation Parameters'!$G$8), IF('Funding Allocation Parameters'!$C$8="Complex Library Subsidy", 0, 0)))))</f>
        <v>0</v>
      </c>
      <c r="AQ967" s="177">
        <f t="shared" si="475"/>
        <v>0</v>
      </c>
      <c r="AR967" s="177">
        <f t="shared" si="476"/>
        <v>0</v>
      </c>
      <c r="AS967" s="182">
        <f t="shared" si="477"/>
        <v>1189</v>
      </c>
      <c r="AT967" s="182">
        <f t="shared" si="478"/>
        <v>872.38720000000012</v>
      </c>
      <c r="AU967" s="182">
        <f t="shared" si="479"/>
        <v>0</v>
      </c>
      <c r="AV967" s="182">
        <f t="shared" si="480"/>
        <v>1189</v>
      </c>
      <c r="AW967" s="182">
        <f t="shared" si="481"/>
        <v>872.38720000000012</v>
      </c>
      <c r="AX967" s="183">
        <f t="shared" si="482"/>
        <v>592.12199999999996</v>
      </c>
      <c r="AY967" s="183">
        <f t="shared" si="483"/>
        <v>434.44882560000008</v>
      </c>
      <c r="AZ967" s="183">
        <f t="shared" si="484"/>
        <v>0</v>
      </c>
      <c r="BA967" s="183">
        <f t="shared" si="485"/>
        <v>596.87800000000004</v>
      </c>
      <c r="BB967" s="183">
        <f t="shared" si="486"/>
        <v>437.93837440000004</v>
      </c>
      <c r="BC967" s="184">
        <f t="shared" si="487"/>
        <v>1189</v>
      </c>
      <c r="BD967" s="184">
        <f t="shared" si="488"/>
        <v>0</v>
      </c>
      <c r="BE967" s="184">
        <f t="shared" si="489"/>
        <v>434.44882560000008</v>
      </c>
      <c r="BF967" s="184">
        <f t="shared" si="490"/>
        <v>437.93837440000004</v>
      </c>
      <c r="BG967" s="102">
        <f t="shared" si="491"/>
        <v>0</v>
      </c>
      <c r="BH967" s="102">
        <f t="shared" si="492"/>
        <v>0</v>
      </c>
      <c r="BI967" s="102">
        <f t="shared" si="493"/>
        <v>0</v>
      </c>
      <c r="BJ967" s="102">
        <f t="shared" si="494"/>
        <v>0.498</v>
      </c>
      <c r="BK967" s="102">
        <f t="shared" si="495"/>
        <v>0.502</v>
      </c>
      <c r="BL967" s="102">
        <f t="shared" si="496"/>
        <v>0</v>
      </c>
      <c r="BN967" s="102"/>
    </row>
    <row r="968" spans="1:66" x14ac:dyDescent="0.25">
      <c r="A968" s="102" t="s">
        <v>13</v>
      </c>
      <c r="B968" s="102" t="s">
        <v>8</v>
      </c>
      <c r="C968" s="102" t="s">
        <v>8</v>
      </c>
      <c r="D968" s="102" t="s">
        <v>27</v>
      </c>
      <c r="E968" s="102" t="s">
        <v>1742</v>
      </c>
      <c r="F968" s="102" t="s">
        <v>1743</v>
      </c>
      <c r="G968" s="102">
        <v>0.504</v>
      </c>
      <c r="H968" s="102">
        <v>1</v>
      </c>
      <c r="I968" s="102">
        <v>1</v>
      </c>
      <c r="J968" s="167">
        <f>IFERROR(H968*VLOOKUP(A968, 'Advanced Parameters'!$B$7:$G$20, 6, FALSE)*VLOOKUP(A968, 'Growth Parameters'!$B$6:$H$19, 6, FALSE), 0)</f>
        <v>1</v>
      </c>
      <c r="K968" s="167">
        <f>IFERROR(IF('Advanced Parameters'!$C$5="n",'Raw Data'!I968*VLOOKUP(A968,'Advanced Parameters'!$B$7:$G$20,6,FALSE),J968*VLOOKUP(A968,'Advanced Parameters'!$B$7:$G$20,2,FALSE))*VLOOKUP(A968, 'Growth Parameters'!$B$6:$H$19, 6, FALSE), 0)</f>
        <v>1</v>
      </c>
      <c r="L968" s="167">
        <f t="shared" si="466"/>
        <v>0</v>
      </c>
      <c r="M968" s="168">
        <f>IFERROR(IF(G968="NA","NA",IF(G968&gt;'APC Parameters'!$K$6+VLOOKUP('Raw Data'!A968, 'APC Parameters'!$H$7:$L$20, 4, FALSE), 'APC Parameters'!$L$6+VLOOKUP('Raw Data'!A968, 'APC Parameters'!$H$7:$L$20, 5, FALSE), G968*('APC Parameters'!$J$6+VLOOKUP('Raw Data'!A968, 'APC Parameters'!$H$7:$L$20, 3, FALSE))+'APC Parameters'!$I$6+VLOOKUP('Raw Data'!A968, 'APC Parameters'!$H$7:$L$20, 2, FALSE))), 0)</f>
        <v>1505.2175999999999</v>
      </c>
      <c r="N968" s="168">
        <f t="shared" si="467"/>
        <v>1505.2175999999999</v>
      </c>
      <c r="O968" s="168">
        <f>IFERROR(IF(M968="NA",VLOOKUP(D968,'Internal Calculations'!$B$10:$C$11,2,FALSE), M968)*VLOOKUP(A968, 'Growth Parameters'!$B$6:$H$19, 7, FALSE), 0)</f>
        <v>1505.2175999999999</v>
      </c>
      <c r="P968" s="177">
        <f t="shared" si="468"/>
        <v>1505.2175999999999</v>
      </c>
      <c r="Q968" s="178">
        <f>IF('Funding Allocation Parameters'!$C$5="Basic Library Subsidy", MIN(O968*('Funding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MIN($O968*(VLOOKUP(CONCATENATE($A968, 'Funding Allocation Parameters'!$I$5), 'Library Subsidy Complex'!$C$2:$J$55, 2, FALSE)), VLOOKUP(CONCATENATE($A968, 'Funding Allocation Parameters'!$I$5), 'Library Subsidy Complex'!$C$2:$J$55, 4, FALSE)), 0)))))</f>
        <v>1189</v>
      </c>
      <c r="R968" s="178">
        <f>IF('Funding Allocation Parameters'!$C$5="Basic Library Subsidy", 0, IF('Funding Allocation Parameters'!$C$5="Grant funding",MIN(O968*('Funding Allocation Parameters'!$E$5), 'Funding Allocation Parameters'!$G$5), IF('Funding Allocation Parameters'!$C$5="Other author funding", 0, IF('Funding Allocation Parameters'!$C$5="Any discretionary funds (grants if available, other if no grants)", MIN(O968*('Funding Allocation Parameters'!$E$5), 'Funding Allocation Parameters'!$G$5), IF('Funding Allocation Parameters'!$C$5="Complex Library Subsidy", 0, 0)))))</f>
        <v>0</v>
      </c>
      <c r="S968" s="178">
        <f>IF('Funding Allocation Parameters'!$C$5="Basic Library Subsidy", 0, IF('Funding Allocation Parameters'!$C$5="Grant funding", 0, IF('Funding Allocation Parameters'!$C$5="Other author funding",  MIN(O968*('Funding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8" s="178">
        <f>IF('Funding Allocation Parameters'!$C$5="Basic Library Subsidy", MIN(O968*('Funding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MIN($O968*(VLOOKUP(CONCATENATE($A968, 'Funding Allocation Parameters'!$I$5), 'Library Subsidy Complex'!$C$2:$J$55, 6, FALSE)), VLOOKUP(CONCATENATE($A968, 'Funding Allocation Parameters'!$I$5), 'Library Subsidy Complex'!$C$2:$J$55, 8, FALSE)), 0)))))</f>
        <v>1189</v>
      </c>
      <c r="U968" s="178">
        <f>IF('Funding Allocation Parameters'!$C$5="Basic Library Subsidy", 0, IF('Funding Allocation Parameters'!$C$5="Grant funding", 0, IF('Funding Allocation Parameters'!$C$5="Other author funding",  MIN(O968*('Funding Allocation Parameters'!$E$5), 'Funding Allocation Parameters'!$G$5), IF('Funding Allocation Parameters'!$C$5="Any discretionary funds (grants if available, other if no grants)", MIN(O968*('Funding Allocation Parameters'!$E$5), 'Funding Allocation Parameters'!$G$5), IF('Funding Allocation Parameters'!$C$5="Complex Library Subsidy", 0, 0)))))</f>
        <v>0</v>
      </c>
      <c r="V968" s="177">
        <f t="shared" si="469"/>
        <v>316.21759999999995</v>
      </c>
      <c r="W968" s="177">
        <f t="shared" si="470"/>
        <v>316.21759999999995</v>
      </c>
      <c r="X968" s="179">
        <f>IF('Funding Allocation Parameters'!$C$6="Basic Library Subsidy", MIN(V968*'Funding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MIN(V968*VLOOKUP(CONCATENATE($A968, 'Funding Allocation Parameters'!$I$6), 'Library Subsidy Complex'!$C$2:$J$55, 2, FALSE), VLOOKUP(CONCATENATE($A968, 'Funding Allocation Parameters'!$I$6), 'Library Subsidy Complex'!$C$2:$J$55, 4, FALSE)), 0)))))</f>
        <v>0</v>
      </c>
      <c r="Y968" s="179">
        <f>IF('Funding Allocation Parameters'!$C$6="Basic Library Subsidy", 0, IF('Funding Allocation Parameters'!$C$6="Grant funding",MIN(V968*'Funding Allocation Parameters'!$E$6, 'Funding Allocation Parameters'!$G$6), IF('Funding Allocation Parameters'!$C$6="Other author funding", 0, IF('Funding Allocation Parameters'!$C$6="Any discretionary funds (grants if available, other if no grants)", MIN(V968*'Funding Allocation Parameters'!$E$6, 'Funding Allocation Parameters'!$G$6), IF('Funding Allocation Parameters'!$C$6="Complex Library Subsidy", 0, 0)))))</f>
        <v>316.21759999999995</v>
      </c>
      <c r="Z968" s="179">
        <f>IF('Funding Allocation Parameters'!$C$6="Basic Library Subsidy", 0, IF('Funding Allocation Parameters'!$C$6="Grant funding", 0, IF('Funding Allocation Parameters'!$C$6="Other author funding",  MIN(V968*'Funding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8" s="179">
        <f>IF('Funding Allocation Parameters'!$C$6="Basic Library Subsidy", MIN(W968*'Funding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MIN(W968*VLOOKUP(CONCATENATE($A968, 'Funding Allocation Parameters'!$I$6), 'Library Subsidy Complex'!$C$2:$J$55, 6, FALSE), VLOOKUP(CONCATENATE($A968, 'Funding Allocation Parameters'!$I$6), 'Library Subsidy Complex'!$C$2:$J$55, 8, FALSE)), 0)))))</f>
        <v>0</v>
      </c>
      <c r="AB968" s="179">
        <f>IF('Funding Allocation Parameters'!$C$6="Basic Library Subsidy", 0, IF('Funding Allocation Parameters'!$C$6="Grant funding", 0, IF('Funding Allocation Parameters'!$C$6="Other author funding",  MIN(W968*'Funding Allocation Parameters'!$E$6, 'Funding Allocation Parameters'!$G$6), IF('Funding Allocation Parameters'!$C$6="Any discretionary funds (grants if available, other if no grants)", MIN(W968*'Funding Allocation Parameters'!$E$6, 'Funding Allocation Parameters'!$G$6), IF('Funding Allocation Parameters'!$C$6="Complex Library Subsidy", 0, 0)))))</f>
        <v>316.21759999999995</v>
      </c>
      <c r="AC968" s="177">
        <f t="shared" si="471"/>
        <v>0</v>
      </c>
      <c r="AD968" s="177">
        <f t="shared" si="472"/>
        <v>0</v>
      </c>
      <c r="AE968" s="180">
        <f>IF('Funding Allocation Parameters'!$C$7="Basic Library Subsidy", MIN(AC968*'Funding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MIN(AC968*VLOOKUP(CONCATENATE($A968, 'Funding Allocation Parameters'!$I$7), 'Library Subsidy Complex'!$C$2:$J$55, 2, FALSE), VLOOKUP(CONCATENATE($A968, 'Funding Allocation Parameters'!$I$7), 'Library Subsidy Complex'!$C$2:$J$55, 4, FALSE)), 0)))))</f>
        <v>0</v>
      </c>
      <c r="AF968" s="180">
        <f>IF('Funding Allocation Parameters'!$C$7="Basic Library Subsidy", 0, IF('Funding Allocation Parameters'!$C$7="Grant funding",MIN(AC968*'Funding Allocation Parameters'!$E$7, 'Funding Allocation Parameters'!$G$7), IF('Funding Allocation Parameters'!$C$7="Other author funding", 0, IF('Funding Allocation Parameters'!$C$7="Any discretionary funds (grants if available, other if no grants)", MIN(AC968*'Funding Allocation Parameters'!$E$7, 'Funding Allocation Parameters'!$G$7), IF('Funding Allocation Parameters'!$C$7="Complex Library Subsidy", 0, 0)))))</f>
        <v>0</v>
      </c>
      <c r="AG968" s="180">
        <f>IF('Funding Allocation Parameters'!$C$7="Basic Library Subsidy", 0, IF('Funding Allocation Parameters'!$C$7="Grant funding", 0, IF('Funding Allocation Parameters'!$C$7="Other author funding",  MIN(AC968*'Funding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8" s="180">
        <f>IF('Funding Allocation Parameters'!$C$7="Basic Library Subsidy", MIN(AD968*'Funding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MIN(AD968*VLOOKUP(CONCATENATE($A968, 'Funding Allocation Parameters'!$I$7), 'Library Subsidy Complex'!$C$2:$J$55, 6, FALSE), VLOOKUP(CONCATENATE($A968, 'Funding Allocation Parameters'!$I$7), 'Library Subsidy Complex'!$C$2:$J$55, 8, FALSE)), 0)))))</f>
        <v>0</v>
      </c>
      <c r="AI968" s="180">
        <f>IF('Funding Allocation Parameters'!$C$7="Basic Library Subsidy", 0, IF('Funding Allocation Parameters'!$C$7="Grant funding", 0, IF('Funding Allocation Parameters'!$C$7="Other author funding",  MIN(AD968*'Funding Allocation Parameters'!$E$7, 'Funding Allocation Parameters'!$G$7), IF('Funding Allocation Parameters'!$C$7="Any discretionary funds (grants if available, other if no grants)", MIN(AD968*'Funding Allocation Parameters'!$E$7, 'Funding Allocation Parameters'!$G$7), IF('Funding Allocation Parameters'!$C$7="Complex Library Subsidy", 0, 0)))))</f>
        <v>0</v>
      </c>
      <c r="AJ968" s="177">
        <f t="shared" si="473"/>
        <v>0</v>
      </c>
      <c r="AK968" s="177">
        <f t="shared" si="474"/>
        <v>0</v>
      </c>
      <c r="AL968" s="181">
        <f>IF('Funding Allocation Parameters'!$C$8="Basic Library Subsidy", MIN(AJ968*'Funding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MIN(AJ968*VLOOKUP(CONCATENATE($A968, 'Funding Allocation Parameters'!$I$8), 'Library Subsidy Complex'!$C$2:$J$55, 2, FALSE), VLOOKUP(CONCATENATE($A968, 'Funding Allocation Parameters'!$I$8), 'Library Subsidy Complex'!$C$2:$J$55, 4, FALSE)), 0)))))</f>
        <v>0</v>
      </c>
      <c r="AM968" s="181">
        <f>IF('Funding Allocation Parameters'!$C$8="Basic Library Subsidy", 0, IF('Funding Allocation Parameters'!$C$8="Grant funding",MIN(AJ968*'Funding Allocation Parameters'!$E$8, 'Funding Allocation Parameters'!$G$8), IF('Funding Allocation Parameters'!$C$8="Other author funding", 0, IF('Funding Allocation Parameters'!$C$8="Any discretionary funds (grants if available, other if no grants)", MIN(AJ968*'Funding Allocation Parameters'!$E$8, 'Funding Allocation Parameters'!$G$8), IF('Funding Allocation Parameters'!$C$8="Complex Library Subsidy", 0, 0)))))</f>
        <v>0</v>
      </c>
      <c r="AN968" s="181">
        <f>IF('Funding Allocation Parameters'!$C$8="Basic Library Subsidy", 0, IF('Funding Allocation Parameters'!$C$8="Grant funding", 0, IF('Funding Allocation Parameters'!$C$8="Other author funding",  MIN(AJ968*'Funding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8" s="181">
        <f>IF('Funding Allocation Parameters'!$C$8="Basic Library Subsidy", MIN(AK968*'Funding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MIN(AK968*VLOOKUP(CONCATENATE($A968, 'Funding Allocation Parameters'!$I$8), 'Library Subsidy Complex'!$C$2:$J$55, 6, FALSE), VLOOKUP(CONCATENATE($A968, 'Funding Allocation Parameters'!$I$8), 'Library Subsidy Complex'!$C$2:$J$55, 8, FALSE)), 0)))))</f>
        <v>0</v>
      </c>
      <c r="AP968" s="181">
        <f>IF('Funding Allocation Parameters'!$C$8="Basic Library Subsidy", 0, IF('Funding Allocation Parameters'!$C$8="Grant funding", 0, IF('Funding Allocation Parameters'!$C$8="Other author funding",  MIN(AK968*'Funding Allocation Parameters'!$E$8, 'Funding Allocation Parameters'!$G$8), IF('Funding Allocation Parameters'!$C$8="Any discretionary funds (grants if available, other if no grants)", MIN(AK968*'Funding Allocation Parameters'!$E$8, 'Funding Allocation Parameters'!$G$8), IF('Funding Allocation Parameters'!$C$8="Complex Library Subsidy", 0, 0)))))</f>
        <v>0</v>
      </c>
      <c r="AQ968" s="177">
        <f t="shared" si="475"/>
        <v>0</v>
      </c>
      <c r="AR968" s="177">
        <f t="shared" si="476"/>
        <v>0</v>
      </c>
      <c r="AS968" s="182">
        <f t="shared" si="477"/>
        <v>1189</v>
      </c>
      <c r="AT968" s="182">
        <f t="shared" si="478"/>
        <v>316.21759999999995</v>
      </c>
      <c r="AU968" s="182">
        <f t="shared" si="479"/>
        <v>0</v>
      </c>
      <c r="AV968" s="182">
        <f t="shared" si="480"/>
        <v>1189</v>
      </c>
      <c r="AW968" s="182">
        <f t="shared" si="481"/>
        <v>316.21759999999995</v>
      </c>
      <c r="AX968" s="183">
        <f t="shared" si="482"/>
        <v>1189</v>
      </c>
      <c r="AY968" s="183">
        <f t="shared" si="483"/>
        <v>316.21759999999995</v>
      </c>
      <c r="AZ968" s="183">
        <f t="shared" si="484"/>
        <v>0</v>
      </c>
      <c r="BA968" s="183">
        <f t="shared" si="485"/>
        <v>0</v>
      </c>
      <c r="BB968" s="183">
        <f t="shared" si="486"/>
        <v>0</v>
      </c>
      <c r="BC968" s="184">
        <f t="shared" si="487"/>
        <v>1189</v>
      </c>
      <c r="BD968" s="184">
        <f t="shared" si="488"/>
        <v>0</v>
      </c>
      <c r="BE968" s="184">
        <f t="shared" si="489"/>
        <v>316.21759999999995</v>
      </c>
      <c r="BF968" s="184">
        <f t="shared" si="490"/>
        <v>0</v>
      </c>
      <c r="BG968" s="102">
        <f t="shared" si="491"/>
        <v>0</v>
      </c>
      <c r="BH968" s="102">
        <f t="shared" si="492"/>
        <v>0</v>
      </c>
      <c r="BI968" s="102">
        <f t="shared" si="493"/>
        <v>0</v>
      </c>
      <c r="BJ968" s="102">
        <f t="shared" si="494"/>
        <v>1</v>
      </c>
      <c r="BK968" s="102">
        <f t="shared" si="495"/>
        <v>0</v>
      </c>
      <c r="BL968" s="102">
        <f t="shared" si="496"/>
        <v>0</v>
      </c>
      <c r="BN968" s="102"/>
    </row>
    <row r="969" spans="1:66" x14ac:dyDescent="0.25">
      <c r="A969" s="102" t="s">
        <v>13</v>
      </c>
      <c r="B969" s="102" t="s">
        <v>8</v>
      </c>
      <c r="C969" s="102" t="s">
        <v>8</v>
      </c>
      <c r="D969" s="102" t="s">
        <v>27</v>
      </c>
      <c r="E969" s="102" t="s">
        <v>28</v>
      </c>
      <c r="F969" s="102" t="s">
        <v>1744</v>
      </c>
      <c r="G969" s="102">
        <v>1.034</v>
      </c>
      <c r="H969" s="102">
        <v>1</v>
      </c>
      <c r="I969" s="102">
        <v>1</v>
      </c>
      <c r="J969" s="167">
        <f>IFERROR(H969*VLOOKUP(A969, 'Advanced Parameters'!$B$7:$G$20, 6, FALSE)*VLOOKUP(A969, 'Growth Parameters'!$B$6:$H$19, 6, FALSE), 0)</f>
        <v>1</v>
      </c>
      <c r="K969" s="167">
        <f>IFERROR(IF('Advanced Parameters'!$C$5="n",'Raw Data'!I969*VLOOKUP(A969,'Advanced Parameters'!$B$7:$G$20,6,FALSE),J969*VLOOKUP(A969,'Advanced Parameters'!$B$7:$G$20,2,FALSE))*VLOOKUP(A969, 'Growth Parameters'!$B$6:$H$19, 6, FALSE), 0)</f>
        <v>1</v>
      </c>
      <c r="L969" s="167">
        <f t="shared" si="466"/>
        <v>0</v>
      </c>
      <c r="M969" s="168">
        <f>IFERROR(IF(G969="NA","NA",IF(G969&gt;'APC Parameters'!$K$6+VLOOKUP('Raw Data'!A969, 'APC Parameters'!$H$7:$L$20, 4, FALSE), 'APC Parameters'!$L$6+VLOOKUP('Raw Data'!A969, 'APC Parameters'!$H$7:$L$20, 5, FALSE), G969*('APC Parameters'!$J$6+VLOOKUP('Raw Data'!A969, 'APC Parameters'!$H$7:$L$20, 3, FALSE))+'APC Parameters'!$I$6+VLOOKUP('Raw Data'!A969, 'APC Parameters'!$H$7:$L$20, 2, FALSE))), 0)</f>
        <v>1881.1995999999999</v>
      </c>
      <c r="N969" s="168">
        <f t="shared" si="467"/>
        <v>1881.1995999999999</v>
      </c>
      <c r="O969" s="168">
        <f>IFERROR(IF(M969="NA",VLOOKUP(D969,'Internal Calculations'!$B$10:$C$11,2,FALSE), M969)*VLOOKUP(A969, 'Growth Parameters'!$B$6:$H$19, 7, FALSE), 0)</f>
        <v>1881.1995999999999</v>
      </c>
      <c r="P969" s="177">
        <f t="shared" si="468"/>
        <v>1881.1995999999999</v>
      </c>
      <c r="Q969" s="178">
        <f>IF('Funding Allocation Parameters'!$C$5="Basic Library Subsidy", MIN(O969*('Funding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MIN($O969*(VLOOKUP(CONCATENATE($A969, 'Funding Allocation Parameters'!$I$5), 'Library Subsidy Complex'!$C$2:$J$55, 2, FALSE)), VLOOKUP(CONCATENATE($A969, 'Funding Allocation Parameters'!$I$5), 'Library Subsidy Complex'!$C$2:$J$55, 4, FALSE)), 0)))))</f>
        <v>1189</v>
      </c>
      <c r="R969" s="178">
        <f>IF('Funding Allocation Parameters'!$C$5="Basic Library Subsidy", 0, IF('Funding Allocation Parameters'!$C$5="Grant funding",MIN(O969*('Funding Allocation Parameters'!$E$5), 'Funding Allocation Parameters'!$G$5), IF('Funding Allocation Parameters'!$C$5="Other author funding", 0, IF('Funding Allocation Parameters'!$C$5="Any discretionary funds (grants if available, other if no grants)", MIN(O969*('Funding Allocation Parameters'!$E$5), 'Funding Allocation Parameters'!$G$5), IF('Funding Allocation Parameters'!$C$5="Complex Library Subsidy", 0, 0)))))</f>
        <v>0</v>
      </c>
      <c r="S969" s="178">
        <f>IF('Funding Allocation Parameters'!$C$5="Basic Library Subsidy", 0, IF('Funding Allocation Parameters'!$C$5="Grant funding", 0, IF('Funding Allocation Parameters'!$C$5="Other author funding",  MIN(O969*('Funding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69" s="178">
        <f>IF('Funding Allocation Parameters'!$C$5="Basic Library Subsidy", MIN(O969*('Funding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MIN($O969*(VLOOKUP(CONCATENATE($A969, 'Funding Allocation Parameters'!$I$5), 'Library Subsidy Complex'!$C$2:$J$55, 6, FALSE)), VLOOKUP(CONCATENATE($A969, 'Funding Allocation Parameters'!$I$5), 'Library Subsidy Complex'!$C$2:$J$55, 8, FALSE)), 0)))))</f>
        <v>1189</v>
      </c>
      <c r="U969" s="178">
        <f>IF('Funding Allocation Parameters'!$C$5="Basic Library Subsidy", 0, IF('Funding Allocation Parameters'!$C$5="Grant funding", 0, IF('Funding Allocation Parameters'!$C$5="Other author funding",  MIN(O969*('Funding Allocation Parameters'!$E$5), 'Funding Allocation Parameters'!$G$5), IF('Funding Allocation Parameters'!$C$5="Any discretionary funds (grants if available, other if no grants)", MIN(O969*('Funding Allocation Parameters'!$E$5), 'Funding Allocation Parameters'!$G$5), IF('Funding Allocation Parameters'!$C$5="Complex Library Subsidy", 0, 0)))))</f>
        <v>0</v>
      </c>
      <c r="V969" s="177">
        <f t="shared" si="469"/>
        <v>692.19959999999992</v>
      </c>
      <c r="W969" s="177">
        <f t="shared" si="470"/>
        <v>692.19959999999992</v>
      </c>
      <c r="X969" s="179">
        <f>IF('Funding Allocation Parameters'!$C$6="Basic Library Subsidy", MIN(V969*'Funding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MIN(V969*VLOOKUP(CONCATENATE($A969, 'Funding Allocation Parameters'!$I$6), 'Library Subsidy Complex'!$C$2:$J$55, 2, FALSE), VLOOKUP(CONCATENATE($A969, 'Funding Allocation Parameters'!$I$6), 'Library Subsidy Complex'!$C$2:$J$55, 4, FALSE)), 0)))))</f>
        <v>0</v>
      </c>
      <c r="Y969" s="179">
        <f>IF('Funding Allocation Parameters'!$C$6="Basic Library Subsidy", 0, IF('Funding Allocation Parameters'!$C$6="Grant funding",MIN(V969*'Funding Allocation Parameters'!$E$6, 'Funding Allocation Parameters'!$G$6), IF('Funding Allocation Parameters'!$C$6="Other author funding", 0, IF('Funding Allocation Parameters'!$C$6="Any discretionary funds (grants if available, other if no grants)", MIN(V969*'Funding Allocation Parameters'!$E$6, 'Funding Allocation Parameters'!$G$6), IF('Funding Allocation Parameters'!$C$6="Complex Library Subsidy", 0, 0)))))</f>
        <v>692.19959999999992</v>
      </c>
      <c r="Z969" s="179">
        <f>IF('Funding Allocation Parameters'!$C$6="Basic Library Subsidy", 0, IF('Funding Allocation Parameters'!$C$6="Grant funding", 0, IF('Funding Allocation Parameters'!$C$6="Other author funding",  MIN(V969*'Funding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69" s="179">
        <f>IF('Funding Allocation Parameters'!$C$6="Basic Library Subsidy", MIN(W969*'Funding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MIN(W969*VLOOKUP(CONCATENATE($A969, 'Funding Allocation Parameters'!$I$6), 'Library Subsidy Complex'!$C$2:$J$55, 6, FALSE), VLOOKUP(CONCATENATE($A969, 'Funding Allocation Parameters'!$I$6), 'Library Subsidy Complex'!$C$2:$J$55, 8, FALSE)), 0)))))</f>
        <v>0</v>
      </c>
      <c r="AB969" s="179">
        <f>IF('Funding Allocation Parameters'!$C$6="Basic Library Subsidy", 0, IF('Funding Allocation Parameters'!$C$6="Grant funding", 0, IF('Funding Allocation Parameters'!$C$6="Other author funding",  MIN(W969*'Funding Allocation Parameters'!$E$6, 'Funding Allocation Parameters'!$G$6), IF('Funding Allocation Parameters'!$C$6="Any discretionary funds (grants if available, other if no grants)", MIN(W969*'Funding Allocation Parameters'!$E$6, 'Funding Allocation Parameters'!$G$6), IF('Funding Allocation Parameters'!$C$6="Complex Library Subsidy", 0, 0)))))</f>
        <v>692.19959999999992</v>
      </c>
      <c r="AC969" s="177">
        <f t="shared" si="471"/>
        <v>0</v>
      </c>
      <c r="AD969" s="177">
        <f t="shared" si="472"/>
        <v>0</v>
      </c>
      <c r="AE969" s="180">
        <f>IF('Funding Allocation Parameters'!$C$7="Basic Library Subsidy", MIN(AC969*'Funding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MIN(AC969*VLOOKUP(CONCATENATE($A969, 'Funding Allocation Parameters'!$I$7), 'Library Subsidy Complex'!$C$2:$J$55, 2, FALSE), VLOOKUP(CONCATENATE($A969, 'Funding Allocation Parameters'!$I$7), 'Library Subsidy Complex'!$C$2:$J$55, 4, FALSE)), 0)))))</f>
        <v>0</v>
      </c>
      <c r="AF969" s="180">
        <f>IF('Funding Allocation Parameters'!$C$7="Basic Library Subsidy", 0, IF('Funding Allocation Parameters'!$C$7="Grant funding",MIN(AC969*'Funding Allocation Parameters'!$E$7, 'Funding Allocation Parameters'!$G$7), IF('Funding Allocation Parameters'!$C$7="Other author funding", 0, IF('Funding Allocation Parameters'!$C$7="Any discretionary funds (grants if available, other if no grants)", MIN(AC969*'Funding Allocation Parameters'!$E$7, 'Funding Allocation Parameters'!$G$7), IF('Funding Allocation Parameters'!$C$7="Complex Library Subsidy", 0, 0)))))</f>
        <v>0</v>
      </c>
      <c r="AG969" s="180">
        <f>IF('Funding Allocation Parameters'!$C$7="Basic Library Subsidy", 0, IF('Funding Allocation Parameters'!$C$7="Grant funding", 0, IF('Funding Allocation Parameters'!$C$7="Other author funding",  MIN(AC969*'Funding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69" s="180">
        <f>IF('Funding Allocation Parameters'!$C$7="Basic Library Subsidy", MIN(AD969*'Funding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MIN(AD969*VLOOKUP(CONCATENATE($A969, 'Funding Allocation Parameters'!$I$7), 'Library Subsidy Complex'!$C$2:$J$55, 6, FALSE), VLOOKUP(CONCATENATE($A969, 'Funding Allocation Parameters'!$I$7), 'Library Subsidy Complex'!$C$2:$J$55, 8, FALSE)), 0)))))</f>
        <v>0</v>
      </c>
      <c r="AI969" s="180">
        <f>IF('Funding Allocation Parameters'!$C$7="Basic Library Subsidy", 0, IF('Funding Allocation Parameters'!$C$7="Grant funding", 0, IF('Funding Allocation Parameters'!$C$7="Other author funding",  MIN(AD969*'Funding Allocation Parameters'!$E$7, 'Funding Allocation Parameters'!$G$7), IF('Funding Allocation Parameters'!$C$7="Any discretionary funds (grants if available, other if no grants)", MIN(AD969*'Funding Allocation Parameters'!$E$7, 'Funding Allocation Parameters'!$G$7), IF('Funding Allocation Parameters'!$C$7="Complex Library Subsidy", 0, 0)))))</f>
        <v>0</v>
      </c>
      <c r="AJ969" s="177">
        <f t="shared" si="473"/>
        <v>0</v>
      </c>
      <c r="AK969" s="177">
        <f t="shared" si="474"/>
        <v>0</v>
      </c>
      <c r="AL969" s="181">
        <f>IF('Funding Allocation Parameters'!$C$8="Basic Library Subsidy", MIN(AJ969*'Funding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MIN(AJ969*VLOOKUP(CONCATENATE($A969, 'Funding Allocation Parameters'!$I$8), 'Library Subsidy Complex'!$C$2:$J$55, 2, FALSE), VLOOKUP(CONCATENATE($A969, 'Funding Allocation Parameters'!$I$8), 'Library Subsidy Complex'!$C$2:$J$55, 4, FALSE)), 0)))))</f>
        <v>0</v>
      </c>
      <c r="AM969" s="181">
        <f>IF('Funding Allocation Parameters'!$C$8="Basic Library Subsidy", 0, IF('Funding Allocation Parameters'!$C$8="Grant funding",MIN(AJ969*'Funding Allocation Parameters'!$E$8, 'Funding Allocation Parameters'!$G$8), IF('Funding Allocation Parameters'!$C$8="Other author funding", 0, IF('Funding Allocation Parameters'!$C$8="Any discretionary funds (grants if available, other if no grants)", MIN(AJ969*'Funding Allocation Parameters'!$E$8, 'Funding Allocation Parameters'!$G$8), IF('Funding Allocation Parameters'!$C$8="Complex Library Subsidy", 0, 0)))))</f>
        <v>0</v>
      </c>
      <c r="AN969" s="181">
        <f>IF('Funding Allocation Parameters'!$C$8="Basic Library Subsidy", 0, IF('Funding Allocation Parameters'!$C$8="Grant funding", 0, IF('Funding Allocation Parameters'!$C$8="Other author funding",  MIN(AJ969*'Funding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69" s="181">
        <f>IF('Funding Allocation Parameters'!$C$8="Basic Library Subsidy", MIN(AK969*'Funding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MIN(AK969*VLOOKUP(CONCATENATE($A969, 'Funding Allocation Parameters'!$I$8), 'Library Subsidy Complex'!$C$2:$J$55, 6, FALSE), VLOOKUP(CONCATENATE($A969, 'Funding Allocation Parameters'!$I$8), 'Library Subsidy Complex'!$C$2:$J$55, 8, FALSE)), 0)))))</f>
        <v>0</v>
      </c>
      <c r="AP969" s="181">
        <f>IF('Funding Allocation Parameters'!$C$8="Basic Library Subsidy", 0, IF('Funding Allocation Parameters'!$C$8="Grant funding", 0, IF('Funding Allocation Parameters'!$C$8="Other author funding",  MIN(AK969*'Funding Allocation Parameters'!$E$8, 'Funding Allocation Parameters'!$G$8), IF('Funding Allocation Parameters'!$C$8="Any discretionary funds (grants if available, other if no grants)", MIN(AK969*'Funding Allocation Parameters'!$E$8, 'Funding Allocation Parameters'!$G$8), IF('Funding Allocation Parameters'!$C$8="Complex Library Subsidy", 0, 0)))))</f>
        <v>0</v>
      </c>
      <c r="AQ969" s="177">
        <f t="shared" si="475"/>
        <v>0</v>
      </c>
      <c r="AR969" s="177">
        <f t="shared" si="476"/>
        <v>0</v>
      </c>
      <c r="AS969" s="182">
        <f t="shared" si="477"/>
        <v>1189</v>
      </c>
      <c r="AT969" s="182">
        <f t="shared" si="478"/>
        <v>692.19959999999992</v>
      </c>
      <c r="AU969" s="182">
        <f t="shared" si="479"/>
        <v>0</v>
      </c>
      <c r="AV969" s="182">
        <f t="shared" si="480"/>
        <v>1189</v>
      </c>
      <c r="AW969" s="182">
        <f t="shared" si="481"/>
        <v>692.19959999999992</v>
      </c>
      <c r="AX969" s="183">
        <f t="shared" si="482"/>
        <v>1189</v>
      </c>
      <c r="AY969" s="183">
        <f t="shared" si="483"/>
        <v>692.19959999999992</v>
      </c>
      <c r="AZ969" s="183">
        <f t="shared" si="484"/>
        <v>0</v>
      </c>
      <c r="BA969" s="183">
        <f t="shared" si="485"/>
        <v>0</v>
      </c>
      <c r="BB969" s="183">
        <f t="shared" si="486"/>
        <v>0</v>
      </c>
      <c r="BC969" s="184">
        <f t="shared" si="487"/>
        <v>1189</v>
      </c>
      <c r="BD969" s="184">
        <f t="shared" si="488"/>
        <v>0</v>
      </c>
      <c r="BE969" s="184">
        <f t="shared" si="489"/>
        <v>692.19959999999992</v>
      </c>
      <c r="BF969" s="184">
        <f t="shared" si="490"/>
        <v>0</v>
      </c>
      <c r="BG969" s="102">
        <f t="shared" si="491"/>
        <v>0</v>
      </c>
      <c r="BH969" s="102">
        <f t="shared" si="492"/>
        <v>0</v>
      </c>
      <c r="BI969" s="102">
        <f t="shared" si="493"/>
        <v>0</v>
      </c>
      <c r="BJ969" s="102">
        <f t="shared" si="494"/>
        <v>1</v>
      </c>
      <c r="BK969" s="102">
        <f t="shared" si="495"/>
        <v>0</v>
      </c>
      <c r="BL969" s="102">
        <f t="shared" si="496"/>
        <v>0</v>
      </c>
      <c r="BN969" s="102"/>
    </row>
    <row r="970" spans="1:66" x14ac:dyDescent="0.25">
      <c r="A970" s="102" t="s">
        <v>23</v>
      </c>
      <c r="B970" s="102" t="s">
        <v>15</v>
      </c>
      <c r="C970" s="102" t="s">
        <v>8</v>
      </c>
      <c r="D970" s="102" t="s">
        <v>27</v>
      </c>
      <c r="E970" s="102" t="s">
        <v>1745</v>
      </c>
      <c r="F970" s="102" t="s">
        <v>1746</v>
      </c>
      <c r="G970" s="102" t="s">
        <v>9</v>
      </c>
      <c r="H970" s="102">
        <v>1</v>
      </c>
      <c r="I970" s="102">
        <v>0</v>
      </c>
      <c r="J970" s="167">
        <f>IFERROR(H970*VLOOKUP(A970, 'Advanced Parameters'!$B$7:$G$20, 6, FALSE)*VLOOKUP(A970, 'Growth Parameters'!$B$6:$H$19, 6, FALSE), 0)</f>
        <v>1</v>
      </c>
      <c r="K970" s="167">
        <f>IFERROR(IF('Advanced Parameters'!$C$5="n",'Raw Data'!I970*VLOOKUP(A970,'Advanced Parameters'!$B$7:$G$20,6,FALSE),J970*VLOOKUP(A970,'Advanced Parameters'!$B$7:$G$20,2,FALSE))*VLOOKUP(A970, 'Growth Parameters'!$B$6:$H$19, 6, FALSE), 0)</f>
        <v>0</v>
      </c>
      <c r="L970" s="167">
        <f t="shared" si="466"/>
        <v>1</v>
      </c>
      <c r="M970" s="168" t="str">
        <f>IFERROR(IF(G970="NA","NA",IF(G970&gt;'APC Parameters'!$K$6+VLOOKUP('Raw Data'!A970, 'APC Parameters'!$H$7:$L$20, 4, FALSE), 'APC Parameters'!$L$6+VLOOKUP('Raw Data'!A970, 'APC Parameters'!$H$7:$L$20, 5, FALSE), G970*('APC Parameters'!$J$6+VLOOKUP('Raw Data'!A970, 'APC Parameters'!$H$7:$L$20, 3, FALSE))+'APC Parameters'!$I$6+VLOOKUP('Raw Data'!A970, 'APC Parameters'!$H$7:$L$20, 2, FALSE))), 0)</f>
        <v>NA</v>
      </c>
      <c r="N970" s="168" t="str">
        <f t="shared" si="467"/>
        <v>NA</v>
      </c>
      <c r="O970" s="168">
        <f>IFERROR(IF(M970="NA",VLOOKUP(D970,'Internal Calculations'!$B$10:$C$11,2,FALSE), M970)*VLOOKUP(A970, 'Growth Parameters'!$B$6:$H$19, 7, FALSE), 0)</f>
        <v>2278.6764150234731</v>
      </c>
      <c r="P970" s="177">
        <f t="shared" si="468"/>
        <v>2278.6764150234731</v>
      </c>
      <c r="Q970" s="178">
        <f>IF('Funding Allocation Parameters'!$C$5="Basic Library Subsidy", MIN(O970*('Funding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MIN($O970*(VLOOKUP(CONCATENATE($A970, 'Funding Allocation Parameters'!$I$5), 'Library Subsidy Complex'!$C$2:$J$55, 2, FALSE)), VLOOKUP(CONCATENATE($A970, 'Funding Allocation Parameters'!$I$5), 'Library Subsidy Complex'!$C$2:$J$55, 4, FALSE)), 0)))))</f>
        <v>1189</v>
      </c>
      <c r="R970" s="178">
        <f>IF('Funding Allocation Parameters'!$C$5="Basic Library Subsidy", 0, IF('Funding Allocation Parameters'!$C$5="Grant funding",MIN(O970*('Funding Allocation Parameters'!$E$5), 'Funding Allocation Parameters'!$G$5), IF('Funding Allocation Parameters'!$C$5="Other author funding", 0, IF('Funding Allocation Parameters'!$C$5="Any discretionary funds (grants if available, other if no grants)", MIN(O970*('Funding Allocation Parameters'!$E$5), 'Funding Allocation Parameters'!$G$5), IF('Funding Allocation Parameters'!$C$5="Complex Library Subsidy", 0, 0)))))</f>
        <v>0</v>
      </c>
      <c r="S970" s="178">
        <f>IF('Funding Allocation Parameters'!$C$5="Basic Library Subsidy", 0, IF('Funding Allocation Parameters'!$C$5="Grant funding", 0, IF('Funding Allocation Parameters'!$C$5="Other author funding",  MIN(O970*('Funding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0" s="178">
        <f>IF('Funding Allocation Parameters'!$C$5="Basic Library Subsidy", MIN(O970*('Funding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MIN($O970*(VLOOKUP(CONCATENATE($A970, 'Funding Allocation Parameters'!$I$5), 'Library Subsidy Complex'!$C$2:$J$55, 6, FALSE)), VLOOKUP(CONCATENATE($A970, 'Funding Allocation Parameters'!$I$5), 'Library Subsidy Complex'!$C$2:$J$55, 8, FALSE)), 0)))))</f>
        <v>1189</v>
      </c>
      <c r="U970" s="178">
        <f>IF('Funding Allocation Parameters'!$C$5="Basic Library Subsidy", 0, IF('Funding Allocation Parameters'!$C$5="Grant funding", 0, IF('Funding Allocation Parameters'!$C$5="Other author funding",  MIN(O970*('Funding Allocation Parameters'!$E$5), 'Funding Allocation Parameters'!$G$5), IF('Funding Allocation Parameters'!$C$5="Any discretionary funds (grants if available, other if no grants)", MIN(O970*('Funding Allocation Parameters'!$E$5), 'Funding Allocation Parameters'!$G$5), IF('Funding Allocation Parameters'!$C$5="Complex Library Subsidy", 0, 0)))))</f>
        <v>0</v>
      </c>
      <c r="V970" s="177">
        <f t="shared" si="469"/>
        <v>1089.6764150234731</v>
      </c>
      <c r="W970" s="177">
        <f t="shared" si="470"/>
        <v>1089.6764150234731</v>
      </c>
      <c r="X970" s="179">
        <f>IF('Funding Allocation Parameters'!$C$6="Basic Library Subsidy", MIN(V970*'Funding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MIN(V970*VLOOKUP(CONCATENATE($A970, 'Funding Allocation Parameters'!$I$6), 'Library Subsidy Complex'!$C$2:$J$55, 2, FALSE), VLOOKUP(CONCATENATE($A970, 'Funding Allocation Parameters'!$I$6), 'Library Subsidy Complex'!$C$2:$J$55, 4, FALSE)), 0)))))</f>
        <v>0</v>
      </c>
      <c r="Y970" s="179">
        <f>IF('Funding Allocation Parameters'!$C$6="Basic Library Subsidy", 0, IF('Funding Allocation Parameters'!$C$6="Grant funding",MIN(V970*'Funding Allocation Parameters'!$E$6, 'Funding Allocation Parameters'!$G$6), IF('Funding Allocation Parameters'!$C$6="Other author funding", 0, IF('Funding Allocation Parameters'!$C$6="Any discretionary funds (grants if available, other if no grants)", MIN(V970*'Funding Allocation Parameters'!$E$6, 'Funding Allocation Parameters'!$G$6), IF('Funding Allocation Parameters'!$C$6="Complex Library Subsidy", 0, 0)))))</f>
        <v>1089.6764150234731</v>
      </c>
      <c r="Z970" s="179">
        <f>IF('Funding Allocation Parameters'!$C$6="Basic Library Subsidy", 0, IF('Funding Allocation Parameters'!$C$6="Grant funding", 0, IF('Funding Allocation Parameters'!$C$6="Other author funding",  MIN(V970*'Funding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0" s="179">
        <f>IF('Funding Allocation Parameters'!$C$6="Basic Library Subsidy", MIN(W970*'Funding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MIN(W970*VLOOKUP(CONCATENATE($A970, 'Funding Allocation Parameters'!$I$6), 'Library Subsidy Complex'!$C$2:$J$55, 6, FALSE), VLOOKUP(CONCATENATE($A970, 'Funding Allocation Parameters'!$I$6), 'Library Subsidy Complex'!$C$2:$J$55, 8, FALSE)), 0)))))</f>
        <v>0</v>
      </c>
      <c r="AB970" s="179">
        <f>IF('Funding Allocation Parameters'!$C$6="Basic Library Subsidy", 0, IF('Funding Allocation Parameters'!$C$6="Grant funding", 0, IF('Funding Allocation Parameters'!$C$6="Other author funding",  MIN(W970*'Funding Allocation Parameters'!$E$6, 'Funding Allocation Parameters'!$G$6), IF('Funding Allocation Parameters'!$C$6="Any discretionary funds (grants if available, other if no grants)", MIN(W970*'Funding Allocation Parameters'!$E$6, 'Funding Allocation Parameters'!$G$6), IF('Funding Allocation Parameters'!$C$6="Complex Library Subsidy", 0, 0)))))</f>
        <v>1089.6764150234731</v>
      </c>
      <c r="AC970" s="177">
        <f t="shared" si="471"/>
        <v>0</v>
      </c>
      <c r="AD970" s="177">
        <f t="shared" si="472"/>
        <v>0</v>
      </c>
      <c r="AE970" s="180">
        <f>IF('Funding Allocation Parameters'!$C$7="Basic Library Subsidy", MIN(AC970*'Funding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MIN(AC970*VLOOKUP(CONCATENATE($A970, 'Funding Allocation Parameters'!$I$7), 'Library Subsidy Complex'!$C$2:$J$55, 2, FALSE), VLOOKUP(CONCATENATE($A970, 'Funding Allocation Parameters'!$I$7), 'Library Subsidy Complex'!$C$2:$J$55, 4, FALSE)), 0)))))</f>
        <v>0</v>
      </c>
      <c r="AF970" s="180">
        <f>IF('Funding Allocation Parameters'!$C$7="Basic Library Subsidy", 0, IF('Funding Allocation Parameters'!$C$7="Grant funding",MIN(AC970*'Funding Allocation Parameters'!$E$7, 'Funding Allocation Parameters'!$G$7), IF('Funding Allocation Parameters'!$C$7="Other author funding", 0, IF('Funding Allocation Parameters'!$C$7="Any discretionary funds (grants if available, other if no grants)", MIN(AC970*'Funding Allocation Parameters'!$E$7, 'Funding Allocation Parameters'!$G$7), IF('Funding Allocation Parameters'!$C$7="Complex Library Subsidy", 0, 0)))))</f>
        <v>0</v>
      </c>
      <c r="AG970" s="180">
        <f>IF('Funding Allocation Parameters'!$C$7="Basic Library Subsidy", 0, IF('Funding Allocation Parameters'!$C$7="Grant funding", 0, IF('Funding Allocation Parameters'!$C$7="Other author funding",  MIN(AC970*'Funding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0" s="180">
        <f>IF('Funding Allocation Parameters'!$C$7="Basic Library Subsidy", MIN(AD970*'Funding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MIN(AD970*VLOOKUP(CONCATENATE($A970, 'Funding Allocation Parameters'!$I$7), 'Library Subsidy Complex'!$C$2:$J$55, 6, FALSE), VLOOKUP(CONCATENATE($A970, 'Funding Allocation Parameters'!$I$7), 'Library Subsidy Complex'!$C$2:$J$55, 8, FALSE)), 0)))))</f>
        <v>0</v>
      </c>
      <c r="AI970" s="180">
        <f>IF('Funding Allocation Parameters'!$C$7="Basic Library Subsidy", 0, IF('Funding Allocation Parameters'!$C$7="Grant funding", 0, IF('Funding Allocation Parameters'!$C$7="Other author funding",  MIN(AD970*'Funding Allocation Parameters'!$E$7, 'Funding Allocation Parameters'!$G$7), IF('Funding Allocation Parameters'!$C$7="Any discretionary funds (grants if available, other if no grants)", MIN(AD970*'Funding Allocation Parameters'!$E$7, 'Funding Allocation Parameters'!$G$7), IF('Funding Allocation Parameters'!$C$7="Complex Library Subsidy", 0, 0)))))</f>
        <v>0</v>
      </c>
      <c r="AJ970" s="177">
        <f t="shared" si="473"/>
        <v>0</v>
      </c>
      <c r="AK970" s="177">
        <f t="shared" si="474"/>
        <v>0</v>
      </c>
      <c r="AL970" s="181">
        <f>IF('Funding Allocation Parameters'!$C$8="Basic Library Subsidy", MIN(AJ970*'Funding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MIN(AJ970*VLOOKUP(CONCATENATE($A970, 'Funding Allocation Parameters'!$I$8), 'Library Subsidy Complex'!$C$2:$J$55, 2, FALSE), VLOOKUP(CONCATENATE($A970, 'Funding Allocation Parameters'!$I$8), 'Library Subsidy Complex'!$C$2:$J$55, 4, FALSE)), 0)))))</f>
        <v>0</v>
      </c>
      <c r="AM970" s="181">
        <f>IF('Funding Allocation Parameters'!$C$8="Basic Library Subsidy", 0, IF('Funding Allocation Parameters'!$C$8="Grant funding",MIN(AJ970*'Funding Allocation Parameters'!$E$8, 'Funding Allocation Parameters'!$G$8), IF('Funding Allocation Parameters'!$C$8="Other author funding", 0, IF('Funding Allocation Parameters'!$C$8="Any discretionary funds (grants if available, other if no grants)", MIN(AJ970*'Funding Allocation Parameters'!$E$8, 'Funding Allocation Parameters'!$G$8), IF('Funding Allocation Parameters'!$C$8="Complex Library Subsidy", 0, 0)))))</f>
        <v>0</v>
      </c>
      <c r="AN970" s="181">
        <f>IF('Funding Allocation Parameters'!$C$8="Basic Library Subsidy", 0, IF('Funding Allocation Parameters'!$C$8="Grant funding", 0, IF('Funding Allocation Parameters'!$C$8="Other author funding",  MIN(AJ970*'Funding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0" s="181">
        <f>IF('Funding Allocation Parameters'!$C$8="Basic Library Subsidy", MIN(AK970*'Funding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MIN(AK970*VLOOKUP(CONCATENATE($A970, 'Funding Allocation Parameters'!$I$8), 'Library Subsidy Complex'!$C$2:$J$55, 6, FALSE), VLOOKUP(CONCATENATE($A970, 'Funding Allocation Parameters'!$I$8), 'Library Subsidy Complex'!$C$2:$J$55, 8, FALSE)), 0)))))</f>
        <v>0</v>
      </c>
      <c r="AP970" s="181">
        <f>IF('Funding Allocation Parameters'!$C$8="Basic Library Subsidy", 0, IF('Funding Allocation Parameters'!$C$8="Grant funding", 0, IF('Funding Allocation Parameters'!$C$8="Other author funding",  MIN(AK970*'Funding Allocation Parameters'!$E$8, 'Funding Allocation Parameters'!$G$8), IF('Funding Allocation Parameters'!$C$8="Any discretionary funds (grants if available, other if no grants)", MIN(AK970*'Funding Allocation Parameters'!$E$8, 'Funding Allocation Parameters'!$G$8), IF('Funding Allocation Parameters'!$C$8="Complex Library Subsidy", 0, 0)))))</f>
        <v>0</v>
      </c>
      <c r="AQ970" s="177">
        <f t="shared" si="475"/>
        <v>0</v>
      </c>
      <c r="AR970" s="177">
        <f t="shared" si="476"/>
        <v>0</v>
      </c>
      <c r="AS970" s="182">
        <f t="shared" si="477"/>
        <v>1189</v>
      </c>
      <c r="AT970" s="182">
        <f t="shared" si="478"/>
        <v>1089.6764150234731</v>
      </c>
      <c r="AU970" s="182">
        <f t="shared" si="479"/>
        <v>0</v>
      </c>
      <c r="AV970" s="182">
        <f t="shared" si="480"/>
        <v>1189</v>
      </c>
      <c r="AW970" s="182">
        <f t="shared" si="481"/>
        <v>1089.6764150234731</v>
      </c>
      <c r="AX970" s="183">
        <f t="shared" si="482"/>
        <v>0</v>
      </c>
      <c r="AY970" s="183">
        <f t="shared" si="483"/>
        <v>0</v>
      </c>
      <c r="AZ970" s="183">
        <f t="shared" si="484"/>
        <v>0</v>
      </c>
      <c r="BA970" s="183">
        <f t="shared" si="485"/>
        <v>1189</v>
      </c>
      <c r="BB970" s="183">
        <f t="shared" si="486"/>
        <v>1089.6764150234731</v>
      </c>
      <c r="BC970" s="184">
        <f t="shared" si="487"/>
        <v>1189</v>
      </c>
      <c r="BD970" s="184">
        <f t="shared" si="488"/>
        <v>0</v>
      </c>
      <c r="BE970" s="184">
        <f t="shared" si="489"/>
        <v>0</v>
      </c>
      <c r="BF970" s="184">
        <f t="shared" si="490"/>
        <v>1089.6764150234731</v>
      </c>
      <c r="BG970" s="102">
        <f t="shared" si="491"/>
        <v>0</v>
      </c>
      <c r="BH970" s="102">
        <f t="shared" si="492"/>
        <v>0</v>
      </c>
      <c r="BI970" s="102">
        <f t="shared" si="493"/>
        <v>0</v>
      </c>
      <c r="BJ970" s="102">
        <f t="shared" si="494"/>
        <v>0</v>
      </c>
      <c r="BK970" s="102">
        <f t="shared" si="495"/>
        <v>1</v>
      </c>
      <c r="BL970" s="102">
        <f t="shared" si="496"/>
        <v>0</v>
      </c>
      <c r="BN970" s="102"/>
    </row>
    <row r="971" spans="1:66" x14ac:dyDescent="0.25">
      <c r="A971" s="102" t="s">
        <v>13</v>
      </c>
      <c r="B971" s="102" t="s">
        <v>8</v>
      </c>
      <c r="C971" s="102" t="s">
        <v>8</v>
      </c>
      <c r="D971" s="102" t="s">
        <v>27</v>
      </c>
      <c r="E971" s="102" t="s">
        <v>315</v>
      </c>
      <c r="F971" s="102" t="s">
        <v>1747</v>
      </c>
      <c r="G971" s="102">
        <v>1.6579999999999999</v>
      </c>
      <c r="H971" s="102">
        <v>1</v>
      </c>
      <c r="I971" s="102">
        <v>1</v>
      </c>
      <c r="J971" s="167">
        <f>IFERROR(H971*VLOOKUP(A971, 'Advanced Parameters'!$B$7:$G$20, 6, FALSE)*VLOOKUP(A971, 'Growth Parameters'!$B$6:$H$19, 6, FALSE), 0)</f>
        <v>1</v>
      </c>
      <c r="K971" s="167">
        <f>IFERROR(IF('Advanced Parameters'!$C$5="n",'Raw Data'!I971*VLOOKUP(A971,'Advanced Parameters'!$B$7:$G$20,6,FALSE),J971*VLOOKUP(A971,'Advanced Parameters'!$B$7:$G$20,2,FALSE))*VLOOKUP(A971, 'Growth Parameters'!$B$6:$H$19, 6, FALSE), 0)</f>
        <v>1</v>
      </c>
      <c r="L971" s="167">
        <f t="shared" si="466"/>
        <v>0</v>
      </c>
      <c r="M971" s="168">
        <f>IFERROR(IF(G971="NA","NA",IF(G971&gt;'APC Parameters'!$K$6+VLOOKUP('Raw Data'!A971, 'APC Parameters'!$H$7:$L$20, 4, FALSE), 'APC Parameters'!$L$6+VLOOKUP('Raw Data'!A971, 'APC Parameters'!$H$7:$L$20, 5, FALSE), G971*('APC Parameters'!$J$6+VLOOKUP('Raw Data'!A971, 'APC Parameters'!$H$7:$L$20, 3, FALSE))+'APC Parameters'!$I$6+VLOOKUP('Raw Data'!A971, 'APC Parameters'!$H$7:$L$20, 2, FALSE))), 0)</f>
        <v>2323.8652000000002</v>
      </c>
      <c r="N971" s="168">
        <f t="shared" si="467"/>
        <v>2323.8652000000002</v>
      </c>
      <c r="O971" s="168">
        <f>IFERROR(IF(M971="NA",VLOOKUP(D971,'Internal Calculations'!$B$10:$C$11,2,FALSE), M971)*VLOOKUP(A971, 'Growth Parameters'!$B$6:$H$19, 7, FALSE), 0)</f>
        <v>2323.8652000000002</v>
      </c>
      <c r="P971" s="177">
        <f t="shared" si="468"/>
        <v>2323.8652000000002</v>
      </c>
      <c r="Q971" s="178">
        <f>IF('Funding Allocation Parameters'!$C$5="Basic Library Subsidy", MIN(O971*('Funding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MIN($O971*(VLOOKUP(CONCATENATE($A971, 'Funding Allocation Parameters'!$I$5), 'Library Subsidy Complex'!$C$2:$J$55, 2, FALSE)), VLOOKUP(CONCATENATE($A971, 'Funding Allocation Parameters'!$I$5), 'Library Subsidy Complex'!$C$2:$J$55, 4, FALSE)), 0)))))</f>
        <v>1189</v>
      </c>
      <c r="R971" s="178">
        <f>IF('Funding Allocation Parameters'!$C$5="Basic Library Subsidy", 0, IF('Funding Allocation Parameters'!$C$5="Grant funding",MIN(O971*('Funding Allocation Parameters'!$E$5), 'Funding Allocation Parameters'!$G$5), IF('Funding Allocation Parameters'!$C$5="Other author funding", 0, IF('Funding Allocation Parameters'!$C$5="Any discretionary funds (grants if available, other if no grants)", MIN(O971*('Funding Allocation Parameters'!$E$5), 'Funding Allocation Parameters'!$G$5), IF('Funding Allocation Parameters'!$C$5="Complex Library Subsidy", 0, 0)))))</f>
        <v>0</v>
      </c>
      <c r="S971" s="178">
        <f>IF('Funding Allocation Parameters'!$C$5="Basic Library Subsidy", 0, IF('Funding Allocation Parameters'!$C$5="Grant funding", 0, IF('Funding Allocation Parameters'!$C$5="Other author funding",  MIN(O971*('Funding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1" s="178">
        <f>IF('Funding Allocation Parameters'!$C$5="Basic Library Subsidy", MIN(O971*('Funding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MIN($O971*(VLOOKUP(CONCATENATE($A971, 'Funding Allocation Parameters'!$I$5), 'Library Subsidy Complex'!$C$2:$J$55, 6, FALSE)), VLOOKUP(CONCATENATE($A971, 'Funding Allocation Parameters'!$I$5), 'Library Subsidy Complex'!$C$2:$J$55, 8, FALSE)), 0)))))</f>
        <v>1189</v>
      </c>
      <c r="U971" s="178">
        <f>IF('Funding Allocation Parameters'!$C$5="Basic Library Subsidy", 0, IF('Funding Allocation Parameters'!$C$5="Grant funding", 0, IF('Funding Allocation Parameters'!$C$5="Other author funding",  MIN(O971*('Funding Allocation Parameters'!$E$5), 'Funding Allocation Parameters'!$G$5), IF('Funding Allocation Parameters'!$C$5="Any discretionary funds (grants if available, other if no grants)", MIN(O971*('Funding Allocation Parameters'!$E$5), 'Funding Allocation Parameters'!$G$5), IF('Funding Allocation Parameters'!$C$5="Complex Library Subsidy", 0, 0)))))</f>
        <v>0</v>
      </c>
      <c r="V971" s="177">
        <f t="shared" si="469"/>
        <v>1134.8652000000002</v>
      </c>
      <c r="W971" s="177">
        <f t="shared" si="470"/>
        <v>1134.8652000000002</v>
      </c>
      <c r="X971" s="179">
        <f>IF('Funding Allocation Parameters'!$C$6="Basic Library Subsidy", MIN(V971*'Funding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MIN(V971*VLOOKUP(CONCATENATE($A971, 'Funding Allocation Parameters'!$I$6), 'Library Subsidy Complex'!$C$2:$J$55, 2, FALSE), VLOOKUP(CONCATENATE($A971, 'Funding Allocation Parameters'!$I$6), 'Library Subsidy Complex'!$C$2:$J$55, 4, FALSE)), 0)))))</f>
        <v>0</v>
      </c>
      <c r="Y971" s="179">
        <f>IF('Funding Allocation Parameters'!$C$6="Basic Library Subsidy", 0, IF('Funding Allocation Parameters'!$C$6="Grant funding",MIN(V971*'Funding Allocation Parameters'!$E$6, 'Funding Allocation Parameters'!$G$6), IF('Funding Allocation Parameters'!$C$6="Other author funding", 0, IF('Funding Allocation Parameters'!$C$6="Any discretionary funds (grants if available, other if no grants)", MIN(V971*'Funding Allocation Parameters'!$E$6, 'Funding Allocation Parameters'!$G$6), IF('Funding Allocation Parameters'!$C$6="Complex Library Subsidy", 0, 0)))))</f>
        <v>1134.8652000000002</v>
      </c>
      <c r="Z971" s="179">
        <f>IF('Funding Allocation Parameters'!$C$6="Basic Library Subsidy", 0, IF('Funding Allocation Parameters'!$C$6="Grant funding", 0, IF('Funding Allocation Parameters'!$C$6="Other author funding",  MIN(V971*'Funding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1" s="179">
        <f>IF('Funding Allocation Parameters'!$C$6="Basic Library Subsidy", MIN(W971*'Funding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MIN(W971*VLOOKUP(CONCATENATE($A971, 'Funding Allocation Parameters'!$I$6), 'Library Subsidy Complex'!$C$2:$J$55, 6, FALSE), VLOOKUP(CONCATENATE($A971, 'Funding Allocation Parameters'!$I$6), 'Library Subsidy Complex'!$C$2:$J$55, 8, FALSE)), 0)))))</f>
        <v>0</v>
      </c>
      <c r="AB971" s="179">
        <f>IF('Funding Allocation Parameters'!$C$6="Basic Library Subsidy", 0, IF('Funding Allocation Parameters'!$C$6="Grant funding", 0, IF('Funding Allocation Parameters'!$C$6="Other author funding",  MIN(W971*'Funding Allocation Parameters'!$E$6, 'Funding Allocation Parameters'!$G$6), IF('Funding Allocation Parameters'!$C$6="Any discretionary funds (grants if available, other if no grants)", MIN(W971*'Funding Allocation Parameters'!$E$6, 'Funding Allocation Parameters'!$G$6), IF('Funding Allocation Parameters'!$C$6="Complex Library Subsidy", 0, 0)))))</f>
        <v>1134.8652000000002</v>
      </c>
      <c r="AC971" s="177">
        <f t="shared" si="471"/>
        <v>0</v>
      </c>
      <c r="AD971" s="177">
        <f t="shared" si="472"/>
        <v>0</v>
      </c>
      <c r="AE971" s="180">
        <f>IF('Funding Allocation Parameters'!$C$7="Basic Library Subsidy", MIN(AC971*'Funding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MIN(AC971*VLOOKUP(CONCATENATE($A971, 'Funding Allocation Parameters'!$I$7), 'Library Subsidy Complex'!$C$2:$J$55, 2, FALSE), VLOOKUP(CONCATENATE($A971, 'Funding Allocation Parameters'!$I$7), 'Library Subsidy Complex'!$C$2:$J$55, 4, FALSE)), 0)))))</f>
        <v>0</v>
      </c>
      <c r="AF971" s="180">
        <f>IF('Funding Allocation Parameters'!$C$7="Basic Library Subsidy", 0, IF('Funding Allocation Parameters'!$C$7="Grant funding",MIN(AC971*'Funding Allocation Parameters'!$E$7, 'Funding Allocation Parameters'!$G$7), IF('Funding Allocation Parameters'!$C$7="Other author funding", 0, IF('Funding Allocation Parameters'!$C$7="Any discretionary funds (grants if available, other if no grants)", MIN(AC971*'Funding Allocation Parameters'!$E$7, 'Funding Allocation Parameters'!$G$7), IF('Funding Allocation Parameters'!$C$7="Complex Library Subsidy", 0, 0)))))</f>
        <v>0</v>
      </c>
      <c r="AG971" s="180">
        <f>IF('Funding Allocation Parameters'!$C$7="Basic Library Subsidy", 0, IF('Funding Allocation Parameters'!$C$7="Grant funding", 0, IF('Funding Allocation Parameters'!$C$7="Other author funding",  MIN(AC971*'Funding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1" s="180">
        <f>IF('Funding Allocation Parameters'!$C$7="Basic Library Subsidy", MIN(AD971*'Funding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MIN(AD971*VLOOKUP(CONCATENATE($A971, 'Funding Allocation Parameters'!$I$7), 'Library Subsidy Complex'!$C$2:$J$55, 6, FALSE), VLOOKUP(CONCATENATE($A971, 'Funding Allocation Parameters'!$I$7), 'Library Subsidy Complex'!$C$2:$J$55, 8, FALSE)), 0)))))</f>
        <v>0</v>
      </c>
      <c r="AI971" s="180">
        <f>IF('Funding Allocation Parameters'!$C$7="Basic Library Subsidy", 0, IF('Funding Allocation Parameters'!$C$7="Grant funding", 0, IF('Funding Allocation Parameters'!$C$7="Other author funding",  MIN(AD971*'Funding Allocation Parameters'!$E$7, 'Funding Allocation Parameters'!$G$7), IF('Funding Allocation Parameters'!$C$7="Any discretionary funds (grants if available, other if no grants)", MIN(AD971*'Funding Allocation Parameters'!$E$7, 'Funding Allocation Parameters'!$G$7), IF('Funding Allocation Parameters'!$C$7="Complex Library Subsidy", 0, 0)))))</f>
        <v>0</v>
      </c>
      <c r="AJ971" s="177">
        <f t="shared" si="473"/>
        <v>0</v>
      </c>
      <c r="AK971" s="177">
        <f t="shared" si="474"/>
        <v>0</v>
      </c>
      <c r="AL971" s="181">
        <f>IF('Funding Allocation Parameters'!$C$8="Basic Library Subsidy", MIN(AJ971*'Funding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MIN(AJ971*VLOOKUP(CONCATENATE($A971, 'Funding Allocation Parameters'!$I$8), 'Library Subsidy Complex'!$C$2:$J$55, 2, FALSE), VLOOKUP(CONCATENATE($A971, 'Funding Allocation Parameters'!$I$8), 'Library Subsidy Complex'!$C$2:$J$55, 4, FALSE)), 0)))))</f>
        <v>0</v>
      </c>
      <c r="AM971" s="181">
        <f>IF('Funding Allocation Parameters'!$C$8="Basic Library Subsidy", 0, IF('Funding Allocation Parameters'!$C$8="Grant funding",MIN(AJ971*'Funding Allocation Parameters'!$E$8, 'Funding Allocation Parameters'!$G$8), IF('Funding Allocation Parameters'!$C$8="Other author funding", 0, IF('Funding Allocation Parameters'!$C$8="Any discretionary funds (grants if available, other if no grants)", MIN(AJ971*'Funding Allocation Parameters'!$E$8, 'Funding Allocation Parameters'!$G$8), IF('Funding Allocation Parameters'!$C$8="Complex Library Subsidy", 0, 0)))))</f>
        <v>0</v>
      </c>
      <c r="AN971" s="181">
        <f>IF('Funding Allocation Parameters'!$C$8="Basic Library Subsidy", 0, IF('Funding Allocation Parameters'!$C$8="Grant funding", 0, IF('Funding Allocation Parameters'!$C$8="Other author funding",  MIN(AJ971*'Funding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1" s="181">
        <f>IF('Funding Allocation Parameters'!$C$8="Basic Library Subsidy", MIN(AK971*'Funding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MIN(AK971*VLOOKUP(CONCATENATE($A971, 'Funding Allocation Parameters'!$I$8), 'Library Subsidy Complex'!$C$2:$J$55, 6, FALSE), VLOOKUP(CONCATENATE($A971, 'Funding Allocation Parameters'!$I$8), 'Library Subsidy Complex'!$C$2:$J$55, 8, FALSE)), 0)))))</f>
        <v>0</v>
      </c>
      <c r="AP971" s="181">
        <f>IF('Funding Allocation Parameters'!$C$8="Basic Library Subsidy", 0, IF('Funding Allocation Parameters'!$C$8="Grant funding", 0, IF('Funding Allocation Parameters'!$C$8="Other author funding",  MIN(AK971*'Funding Allocation Parameters'!$E$8, 'Funding Allocation Parameters'!$G$8), IF('Funding Allocation Parameters'!$C$8="Any discretionary funds (grants if available, other if no grants)", MIN(AK971*'Funding Allocation Parameters'!$E$8, 'Funding Allocation Parameters'!$G$8), IF('Funding Allocation Parameters'!$C$8="Complex Library Subsidy", 0, 0)))))</f>
        <v>0</v>
      </c>
      <c r="AQ971" s="177">
        <f t="shared" si="475"/>
        <v>0</v>
      </c>
      <c r="AR971" s="177">
        <f t="shared" si="476"/>
        <v>0</v>
      </c>
      <c r="AS971" s="182">
        <f t="shared" si="477"/>
        <v>1189</v>
      </c>
      <c r="AT971" s="182">
        <f t="shared" si="478"/>
        <v>1134.8652000000002</v>
      </c>
      <c r="AU971" s="182">
        <f t="shared" si="479"/>
        <v>0</v>
      </c>
      <c r="AV971" s="182">
        <f t="shared" si="480"/>
        <v>1189</v>
      </c>
      <c r="AW971" s="182">
        <f t="shared" si="481"/>
        <v>1134.8652000000002</v>
      </c>
      <c r="AX971" s="183">
        <f t="shared" si="482"/>
        <v>1189</v>
      </c>
      <c r="AY971" s="183">
        <f t="shared" si="483"/>
        <v>1134.8652000000002</v>
      </c>
      <c r="AZ971" s="183">
        <f t="shared" si="484"/>
        <v>0</v>
      </c>
      <c r="BA971" s="183">
        <f t="shared" si="485"/>
        <v>0</v>
      </c>
      <c r="BB971" s="183">
        <f t="shared" si="486"/>
        <v>0</v>
      </c>
      <c r="BC971" s="184">
        <f t="shared" si="487"/>
        <v>1189</v>
      </c>
      <c r="BD971" s="184">
        <f t="shared" si="488"/>
        <v>0</v>
      </c>
      <c r="BE971" s="184">
        <f t="shared" si="489"/>
        <v>1134.8652000000002</v>
      </c>
      <c r="BF971" s="184">
        <f t="shared" si="490"/>
        <v>0</v>
      </c>
      <c r="BG971" s="102">
        <f t="shared" si="491"/>
        <v>0</v>
      </c>
      <c r="BH971" s="102">
        <f t="shared" si="492"/>
        <v>0</v>
      </c>
      <c r="BI971" s="102">
        <f t="shared" si="493"/>
        <v>0</v>
      </c>
      <c r="BJ971" s="102">
        <f t="shared" si="494"/>
        <v>1</v>
      </c>
      <c r="BK971" s="102">
        <f t="shared" si="495"/>
        <v>0</v>
      </c>
      <c r="BL971" s="102">
        <f t="shared" si="496"/>
        <v>0</v>
      </c>
      <c r="BN971" s="102"/>
    </row>
    <row r="972" spans="1:66" x14ac:dyDescent="0.25">
      <c r="A972" s="102" t="s">
        <v>13</v>
      </c>
      <c r="B972" s="102" t="s">
        <v>12</v>
      </c>
      <c r="C972" s="102" t="s">
        <v>8</v>
      </c>
      <c r="D972" s="102" t="s">
        <v>27</v>
      </c>
      <c r="E972" s="102" t="s">
        <v>1748</v>
      </c>
      <c r="F972" s="102" t="s">
        <v>1749</v>
      </c>
      <c r="G972" s="102">
        <v>0.77300000000000002</v>
      </c>
      <c r="H972" s="102">
        <v>1</v>
      </c>
      <c r="I972" s="102">
        <v>1</v>
      </c>
      <c r="J972" s="167">
        <f>IFERROR(H972*VLOOKUP(A972, 'Advanced Parameters'!$B$7:$G$20, 6, FALSE)*VLOOKUP(A972, 'Growth Parameters'!$B$6:$H$19, 6, FALSE), 0)</f>
        <v>1</v>
      </c>
      <c r="K972" s="167">
        <f>IFERROR(IF('Advanced Parameters'!$C$5="n",'Raw Data'!I972*VLOOKUP(A972,'Advanced Parameters'!$B$7:$G$20,6,FALSE),J972*VLOOKUP(A972,'Advanced Parameters'!$B$7:$G$20,2,FALSE))*VLOOKUP(A972, 'Growth Parameters'!$B$6:$H$19, 6, FALSE), 0)</f>
        <v>1</v>
      </c>
      <c r="L972" s="167">
        <f t="shared" si="466"/>
        <v>0</v>
      </c>
      <c r="M972" s="168">
        <f>IFERROR(IF(G972="NA","NA",IF(G972&gt;'APC Parameters'!$K$6+VLOOKUP('Raw Data'!A972, 'APC Parameters'!$H$7:$L$20, 4, FALSE), 'APC Parameters'!$L$6+VLOOKUP('Raw Data'!A972, 'APC Parameters'!$H$7:$L$20, 5, FALSE), G972*('APC Parameters'!$J$6+VLOOKUP('Raw Data'!A972, 'APC Parameters'!$H$7:$L$20, 3, FALSE))+'APC Parameters'!$I$6+VLOOKUP('Raw Data'!A972, 'APC Parameters'!$H$7:$L$20, 2, FALSE))), 0)</f>
        <v>1696.0462000000002</v>
      </c>
      <c r="N972" s="168">
        <f t="shared" si="467"/>
        <v>1696.0462000000002</v>
      </c>
      <c r="O972" s="168">
        <f>IFERROR(IF(M972="NA",VLOOKUP(D972,'Internal Calculations'!$B$10:$C$11,2,FALSE), M972)*VLOOKUP(A972, 'Growth Parameters'!$B$6:$H$19, 7, FALSE), 0)</f>
        <v>1696.0462000000002</v>
      </c>
      <c r="P972" s="177">
        <f t="shared" si="468"/>
        <v>1696.0462000000002</v>
      </c>
      <c r="Q972" s="178">
        <f>IF('Funding Allocation Parameters'!$C$5="Basic Library Subsidy", MIN(O972*('Funding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MIN($O972*(VLOOKUP(CONCATENATE($A972, 'Funding Allocation Parameters'!$I$5), 'Library Subsidy Complex'!$C$2:$J$55, 2, FALSE)), VLOOKUP(CONCATENATE($A972, 'Funding Allocation Parameters'!$I$5), 'Library Subsidy Complex'!$C$2:$J$55, 4, FALSE)), 0)))))</f>
        <v>1189</v>
      </c>
      <c r="R972" s="178">
        <f>IF('Funding Allocation Parameters'!$C$5="Basic Library Subsidy", 0, IF('Funding Allocation Parameters'!$C$5="Grant funding",MIN(O972*('Funding Allocation Parameters'!$E$5), 'Funding Allocation Parameters'!$G$5), IF('Funding Allocation Parameters'!$C$5="Other author funding", 0, IF('Funding Allocation Parameters'!$C$5="Any discretionary funds (grants if available, other if no grants)", MIN(O972*('Funding Allocation Parameters'!$E$5), 'Funding Allocation Parameters'!$G$5), IF('Funding Allocation Parameters'!$C$5="Complex Library Subsidy", 0, 0)))))</f>
        <v>0</v>
      </c>
      <c r="S972" s="178">
        <f>IF('Funding Allocation Parameters'!$C$5="Basic Library Subsidy", 0, IF('Funding Allocation Parameters'!$C$5="Grant funding", 0, IF('Funding Allocation Parameters'!$C$5="Other author funding",  MIN(O972*('Funding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2" s="178">
        <f>IF('Funding Allocation Parameters'!$C$5="Basic Library Subsidy", MIN(O972*('Funding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MIN($O972*(VLOOKUP(CONCATENATE($A972, 'Funding Allocation Parameters'!$I$5), 'Library Subsidy Complex'!$C$2:$J$55, 6, FALSE)), VLOOKUP(CONCATENATE($A972, 'Funding Allocation Parameters'!$I$5), 'Library Subsidy Complex'!$C$2:$J$55, 8, FALSE)), 0)))))</f>
        <v>1189</v>
      </c>
      <c r="U972" s="178">
        <f>IF('Funding Allocation Parameters'!$C$5="Basic Library Subsidy", 0, IF('Funding Allocation Parameters'!$C$5="Grant funding", 0, IF('Funding Allocation Parameters'!$C$5="Other author funding",  MIN(O972*('Funding Allocation Parameters'!$E$5), 'Funding Allocation Parameters'!$G$5), IF('Funding Allocation Parameters'!$C$5="Any discretionary funds (grants if available, other if no grants)", MIN(O972*('Funding Allocation Parameters'!$E$5), 'Funding Allocation Parameters'!$G$5), IF('Funding Allocation Parameters'!$C$5="Complex Library Subsidy", 0, 0)))))</f>
        <v>0</v>
      </c>
      <c r="V972" s="177">
        <f t="shared" si="469"/>
        <v>507.04620000000023</v>
      </c>
      <c r="W972" s="177">
        <f t="shared" si="470"/>
        <v>507.04620000000023</v>
      </c>
      <c r="X972" s="179">
        <f>IF('Funding Allocation Parameters'!$C$6="Basic Library Subsidy", MIN(V972*'Funding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MIN(V972*VLOOKUP(CONCATENATE($A972, 'Funding Allocation Parameters'!$I$6), 'Library Subsidy Complex'!$C$2:$J$55, 2, FALSE), VLOOKUP(CONCATENATE($A972, 'Funding Allocation Parameters'!$I$6), 'Library Subsidy Complex'!$C$2:$J$55, 4, FALSE)), 0)))))</f>
        <v>0</v>
      </c>
      <c r="Y972" s="179">
        <f>IF('Funding Allocation Parameters'!$C$6="Basic Library Subsidy", 0, IF('Funding Allocation Parameters'!$C$6="Grant funding",MIN(V972*'Funding Allocation Parameters'!$E$6, 'Funding Allocation Parameters'!$G$6), IF('Funding Allocation Parameters'!$C$6="Other author funding", 0, IF('Funding Allocation Parameters'!$C$6="Any discretionary funds (grants if available, other if no grants)", MIN(V972*'Funding Allocation Parameters'!$E$6, 'Funding Allocation Parameters'!$G$6), IF('Funding Allocation Parameters'!$C$6="Complex Library Subsidy", 0, 0)))))</f>
        <v>507.04620000000023</v>
      </c>
      <c r="Z972" s="179">
        <f>IF('Funding Allocation Parameters'!$C$6="Basic Library Subsidy", 0, IF('Funding Allocation Parameters'!$C$6="Grant funding", 0, IF('Funding Allocation Parameters'!$C$6="Other author funding",  MIN(V972*'Funding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2" s="179">
        <f>IF('Funding Allocation Parameters'!$C$6="Basic Library Subsidy", MIN(W972*'Funding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MIN(W972*VLOOKUP(CONCATENATE($A972, 'Funding Allocation Parameters'!$I$6), 'Library Subsidy Complex'!$C$2:$J$55, 6, FALSE), VLOOKUP(CONCATENATE($A972, 'Funding Allocation Parameters'!$I$6), 'Library Subsidy Complex'!$C$2:$J$55, 8, FALSE)), 0)))))</f>
        <v>0</v>
      </c>
      <c r="AB972" s="179">
        <f>IF('Funding Allocation Parameters'!$C$6="Basic Library Subsidy", 0, IF('Funding Allocation Parameters'!$C$6="Grant funding", 0, IF('Funding Allocation Parameters'!$C$6="Other author funding",  MIN(W972*'Funding Allocation Parameters'!$E$6, 'Funding Allocation Parameters'!$G$6), IF('Funding Allocation Parameters'!$C$6="Any discretionary funds (grants if available, other if no grants)", MIN(W972*'Funding Allocation Parameters'!$E$6, 'Funding Allocation Parameters'!$G$6), IF('Funding Allocation Parameters'!$C$6="Complex Library Subsidy", 0, 0)))))</f>
        <v>507.04620000000023</v>
      </c>
      <c r="AC972" s="177">
        <f t="shared" si="471"/>
        <v>0</v>
      </c>
      <c r="AD972" s="177">
        <f t="shared" si="472"/>
        <v>0</v>
      </c>
      <c r="AE972" s="180">
        <f>IF('Funding Allocation Parameters'!$C$7="Basic Library Subsidy", MIN(AC972*'Funding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MIN(AC972*VLOOKUP(CONCATENATE($A972, 'Funding Allocation Parameters'!$I$7), 'Library Subsidy Complex'!$C$2:$J$55, 2, FALSE), VLOOKUP(CONCATENATE($A972, 'Funding Allocation Parameters'!$I$7), 'Library Subsidy Complex'!$C$2:$J$55, 4, FALSE)), 0)))))</f>
        <v>0</v>
      </c>
      <c r="AF972" s="180">
        <f>IF('Funding Allocation Parameters'!$C$7="Basic Library Subsidy", 0, IF('Funding Allocation Parameters'!$C$7="Grant funding",MIN(AC972*'Funding Allocation Parameters'!$E$7, 'Funding Allocation Parameters'!$G$7), IF('Funding Allocation Parameters'!$C$7="Other author funding", 0, IF('Funding Allocation Parameters'!$C$7="Any discretionary funds (grants if available, other if no grants)", MIN(AC972*'Funding Allocation Parameters'!$E$7, 'Funding Allocation Parameters'!$G$7), IF('Funding Allocation Parameters'!$C$7="Complex Library Subsidy", 0, 0)))))</f>
        <v>0</v>
      </c>
      <c r="AG972" s="180">
        <f>IF('Funding Allocation Parameters'!$C$7="Basic Library Subsidy", 0, IF('Funding Allocation Parameters'!$C$7="Grant funding", 0, IF('Funding Allocation Parameters'!$C$7="Other author funding",  MIN(AC972*'Funding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2" s="180">
        <f>IF('Funding Allocation Parameters'!$C$7="Basic Library Subsidy", MIN(AD972*'Funding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MIN(AD972*VLOOKUP(CONCATENATE($A972, 'Funding Allocation Parameters'!$I$7), 'Library Subsidy Complex'!$C$2:$J$55, 6, FALSE), VLOOKUP(CONCATENATE($A972, 'Funding Allocation Parameters'!$I$7), 'Library Subsidy Complex'!$C$2:$J$55, 8, FALSE)), 0)))))</f>
        <v>0</v>
      </c>
      <c r="AI972" s="180">
        <f>IF('Funding Allocation Parameters'!$C$7="Basic Library Subsidy", 0, IF('Funding Allocation Parameters'!$C$7="Grant funding", 0, IF('Funding Allocation Parameters'!$C$7="Other author funding",  MIN(AD972*'Funding Allocation Parameters'!$E$7, 'Funding Allocation Parameters'!$G$7), IF('Funding Allocation Parameters'!$C$7="Any discretionary funds (grants if available, other if no grants)", MIN(AD972*'Funding Allocation Parameters'!$E$7, 'Funding Allocation Parameters'!$G$7), IF('Funding Allocation Parameters'!$C$7="Complex Library Subsidy", 0, 0)))))</f>
        <v>0</v>
      </c>
      <c r="AJ972" s="177">
        <f t="shared" si="473"/>
        <v>0</v>
      </c>
      <c r="AK972" s="177">
        <f t="shared" si="474"/>
        <v>0</v>
      </c>
      <c r="AL972" s="181">
        <f>IF('Funding Allocation Parameters'!$C$8="Basic Library Subsidy", MIN(AJ972*'Funding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MIN(AJ972*VLOOKUP(CONCATENATE($A972, 'Funding Allocation Parameters'!$I$8), 'Library Subsidy Complex'!$C$2:$J$55, 2, FALSE), VLOOKUP(CONCATENATE($A972, 'Funding Allocation Parameters'!$I$8), 'Library Subsidy Complex'!$C$2:$J$55, 4, FALSE)), 0)))))</f>
        <v>0</v>
      </c>
      <c r="AM972" s="181">
        <f>IF('Funding Allocation Parameters'!$C$8="Basic Library Subsidy", 0, IF('Funding Allocation Parameters'!$C$8="Grant funding",MIN(AJ972*'Funding Allocation Parameters'!$E$8, 'Funding Allocation Parameters'!$G$8), IF('Funding Allocation Parameters'!$C$8="Other author funding", 0, IF('Funding Allocation Parameters'!$C$8="Any discretionary funds (grants if available, other if no grants)", MIN(AJ972*'Funding Allocation Parameters'!$E$8, 'Funding Allocation Parameters'!$G$8), IF('Funding Allocation Parameters'!$C$8="Complex Library Subsidy", 0, 0)))))</f>
        <v>0</v>
      </c>
      <c r="AN972" s="181">
        <f>IF('Funding Allocation Parameters'!$C$8="Basic Library Subsidy", 0, IF('Funding Allocation Parameters'!$C$8="Grant funding", 0, IF('Funding Allocation Parameters'!$C$8="Other author funding",  MIN(AJ972*'Funding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2" s="181">
        <f>IF('Funding Allocation Parameters'!$C$8="Basic Library Subsidy", MIN(AK972*'Funding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MIN(AK972*VLOOKUP(CONCATENATE($A972, 'Funding Allocation Parameters'!$I$8), 'Library Subsidy Complex'!$C$2:$J$55, 6, FALSE), VLOOKUP(CONCATENATE($A972, 'Funding Allocation Parameters'!$I$8), 'Library Subsidy Complex'!$C$2:$J$55, 8, FALSE)), 0)))))</f>
        <v>0</v>
      </c>
      <c r="AP972" s="181">
        <f>IF('Funding Allocation Parameters'!$C$8="Basic Library Subsidy", 0, IF('Funding Allocation Parameters'!$C$8="Grant funding", 0, IF('Funding Allocation Parameters'!$C$8="Other author funding",  MIN(AK972*'Funding Allocation Parameters'!$E$8, 'Funding Allocation Parameters'!$G$8), IF('Funding Allocation Parameters'!$C$8="Any discretionary funds (grants if available, other if no grants)", MIN(AK972*'Funding Allocation Parameters'!$E$8, 'Funding Allocation Parameters'!$G$8), IF('Funding Allocation Parameters'!$C$8="Complex Library Subsidy", 0, 0)))))</f>
        <v>0</v>
      </c>
      <c r="AQ972" s="177">
        <f t="shared" si="475"/>
        <v>0</v>
      </c>
      <c r="AR972" s="177">
        <f t="shared" si="476"/>
        <v>0</v>
      </c>
      <c r="AS972" s="182">
        <f t="shared" si="477"/>
        <v>1189</v>
      </c>
      <c r="AT972" s="182">
        <f t="shared" si="478"/>
        <v>507.04620000000023</v>
      </c>
      <c r="AU972" s="182">
        <f t="shared" si="479"/>
        <v>0</v>
      </c>
      <c r="AV972" s="182">
        <f t="shared" si="480"/>
        <v>1189</v>
      </c>
      <c r="AW972" s="182">
        <f t="shared" si="481"/>
        <v>507.04620000000023</v>
      </c>
      <c r="AX972" s="183">
        <f t="shared" si="482"/>
        <v>1189</v>
      </c>
      <c r="AY972" s="183">
        <f t="shared" si="483"/>
        <v>507.04620000000023</v>
      </c>
      <c r="AZ972" s="183">
        <f t="shared" si="484"/>
        <v>0</v>
      </c>
      <c r="BA972" s="183">
        <f t="shared" si="485"/>
        <v>0</v>
      </c>
      <c r="BB972" s="183">
        <f t="shared" si="486"/>
        <v>0</v>
      </c>
      <c r="BC972" s="184">
        <f t="shared" si="487"/>
        <v>1189</v>
      </c>
      <c r="BD972" s="184">
        <f t="shared" si="488"/>
        <v>0</v>
      </c>
      <c r="BE972" s="184">
        <f t="shared" si="489"/>
        <v>507.04620000000023</v>
      </c>
      <c r="BF972" s="184">
        <f t="shared" si="490"/>
        <v>0</v>
      </c>
      <c r="BG972" s="102">
        <f t="shared" si="491"/>
        <v>0</v>
      </c>
      <c r="BH972" s="102">
        <f t="shared" si="492"/>
        <v>0</v>
      </c>
      <c r="BI972" s="102">
        <f t="shared" si="493"/>
        <v>0</v>
      </c>
      <c r="BJ972" s="102">
        <f t="shared" si="494"/>
        <v>1</v>
      </c>
      <c r="BK972" s="102">
        <f t="shared" si="495"/>
        <v>0</v>
      </c>
      <c r="BL972" s="102">
        <f t="shared" si="496"/>
        <v>0</v>
      </c>
      <c r="BN972" s="102"/>
    </row>
    <row r="973" spans="1:66" x14ac:dyDescent="0.25">
      <c r="A973" s="102" t="s">
        <v>17</v>
      </c>
      <c r="B973" s="102" t="s">
        <v>8</v>
      </c>
      <c r="C973" s="102" t="s">
        <v>8</v>
      </c>
      <c r="D973" s="102" t="s">
        <v>27</v>
      </c>
      <c r="E973" s="102" t="s">
        <v>1545</v>
      </c>
      <c r="F973" s="102" t="s">
        <v>1750</v>
      </c>
      <c r="G973" s="102">
        <v>1.9650000000000001</v>
      </c>
      <c r="H973" s="102">
        <v>1</v>
      </c>
      <c r="I973" s="102">
        <v>1</v>
      </c>
      <c r="J973" s="167">
        <f>IFERROR(H973*VLOOKUP(A973, 'Advanced Parameters'!$B$7:$G$20, 6, FALSE)*VLOOKUP(A973, 'Growth Parameters'!$B$6:$H$19, 6, FALSE), 0)</f>
        <v>1</v>
      </c>
      <c r="K973" s="167">
        <f>IFERROR(IF('Advanced Parameters'!$C$5="n",'Raw Data'!I973*VLOOKUP(A973,'Advanced Parameters'!$B$7:$G$20,6,FALSE),J973*VLOOKUP(A973,'Advanced Parameters'!$B$7:$G$20,2,FALSE))*VLOOKUP(A973, 'Growth Parameters'!$B$6:$H$19, 6, FALSE), 0)</f>
        <v>1</v>
      </c>
      <c r="L973" s="167">
        <f t="shared" si="466"/>
        <v>0</v>
      </c>
      <c r="M973" s="168">
        <f>IFERROR(IF(G973="NA","NA",IF(G973&gt;'APC Parameters'!$K$6+VLOOKUP('Raw Data'!A973, 'APC Parameters'!$H$7:$L$20, 4, FALSE), 'APC Parameters'!$L$6+VLOOKUP('Raw Data'!A973, 'APC Parameters'!$H$7:$L$20, 5, FALSE), G973*('APC Parameters'!$J$6+VLOOKUP('Raw Data'!A973, 'APC Parameters'!$H$7:$L$20, 3, FALSE))+'APC Parameters'!$I$6+VLOOKUP('Raw Data'!A973, 'APC Parameters'!$H$7:$L$20, 2, FALSE))), 0)</f>
        <v>2541.6509999999998</v>
      </c>
      <c r="N973" s="168">
        <f t="shared" si="467"/>
        <v>2541.6509999999998</v>
      </c>
      <c r="O973" s="168">
        <f>IFERROR(IF(M973="NA",VLOOKUP(D973,'Internal Calculations'!$B$10:$C$11,2,FALSE), M973)*VLOOKUP(A973, 'Growth Parameters'!$B$6:$H$19, 7, FALSE), 0)</f>
        <v>2541.6509999999998</v>
      </c>
      <c r="P973" s="177">
        <f t="shared" si="468"/>
        <v>2541.6509999999998</v>
      </c>
      <c r="Q973" s="178">
        <f>IF('Funding Allocation Parameters'!$C$5="Basic Library Subsidy", MIN(O973*('Funding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MIN($O973*(VLOOKUP(CONCATENATE($A973, 'Funding Allocation Parameters'!$I$5), 'Library Subsidy Complex'!$C$2:$J$55, 2, FALSE)), VLOOKUP(CONCATENATE($A973, 'Funding Allocation Parameters'!$I$5), 'Library Subsidy Complex'!$C$2:$J$55, 4, FALSE)), 0)))))</f>
        <v>1189</v>
      </c>
      <c r="R973" s="178">
        <f>IF('Funding Allocation Parameters'!$C$5="Basic Library Subsidy", 0, IF('Funding Allocation Parameters'!$C$5="Grant funding",MIN(O973*('Funding Allocation Parameters'!$E$5), 'Funding Allocation Parameters'!$G$5), IF('Funding Allocation Parameters'!$C$5="Other author funding", 0, IF('Funding Allocation Parameters'!$C$5="Any discretionary funds (grants if available, other if no grants)", MIN(O973*('Funding Allocation Parameters'!$E$5), 'Funding Allocation Parameters'!$G$5), IF('Funding Allocation Parameters'!$C$5="Complex Library Subsidy", 0, 0)))))</f>
        <v>0</v>
      </c>
      <c r="S973" s="178">
        <f>IF('Funding Allocation Parameters'!$C$5="Basic Library Subsidy", 0, IF('Funding Allocation Parameters'!$C$5="Grant funding", 0, IF('Funding Allocation Parameters'!$C$5="Other author funding",  MIN(O973*('Funding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3" s="178">
        <f>IF('Funding Allocation Parameters'!$C$5="Basic Library Subsidy", MIN(O973*('Funding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MIN($O973*(VLOOKUP(CONCATENATE($A973, 'Funding Allocation Parameters'!$I$5), 'Library Subsidy Complex'!$C$2:$J$55, 6, FALSE)), VLOOKUP(CONCATENATE($A973, 'Funding Allocation Parameters'!$I$5), 'Library Subsidy Complex'!$C$2:$J$55, 8, FALSE)), 0)))))</f>
        <v>1189</v>
      </c>
      <c r="U973" s="178">
        <f>IF('Funding Allocation Parameters'!$C$5="Basic Library Subsidy", 0, IF('Funding Allocation Parameters'!$C$5="Grant funding", 0, IF('Funding Allocation Parameters'!$C$5="Other author funding",  MIN(O973*('Funding Allocation Parameters'!$E$5), 'Funding Allocation Parameters'!$G$5), IF('Funding Allocation Parameters'!$C$5="Any discretionary funds (grants if available, other if no grants)", MIN(O973*('Funding Allocation Parameters'!$E$5), 'Funding Allocation Parameters'!$G$5), IF('Funding Allocation Parameters'!$C$5="Complex Library Subsidy", 0, 0)))))</f>
        <v>0</v>
      </c>
      <c r="V973" s="177">
        <f t="shared" si="469"/>
        <v>1352.6509999999998</v>
      </c>
      <c r="W973" s="177">
        <f t="shared" si="470"/>
        <v>1352.6509999999998</v>
      </c>
      <c r="X973" s="179">
        <f>IF('Funding Allocation Parameters'!$C$6="Basic Library Subsidy", MIN(V973*'Funding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MIN(V973*VLOOKUP(CONCATENATE($A973, 'Funding Allocation Parameters'!$I$6), 'Library Subsidy Complex'!$C$2:$J$55, 2, FALSE), VLOOKUP(CONCATENATE($A973, 'Funding Allocation Parameters'!$I$6), 'Library Subsidy Complex'!$C$2:$J$55, 4, FALSE)), 0)))))</f>
        <v>0</v>
      </c>
      <c r="Y973" s="179">
        <f>IF('Funding Allocation Parameters'!$C$6="Basic Library Subsidy", 0, IF('Funding Allocation Parameters'!$C$6="Grant funding",MIN(V973*'Funding Allocation Parameters'!$E$6, 'Funding Allocation Parameters'!$G$6), IF('Funding Allocation Parameters'!$C$6="Other author funding", 0, IF('Funding Allocation Parameters'!$C$6="Any discretionary funds (grants if available, other if no grants)", MIN(V973*'Funding Allocation Parameters'!$E$6, 'Funding Allocation Parameters'!$G$6), IF('Funding Allocation Parameters'!$C$6="Complex Library Subsidy", 0, 0)))))</f>
        <v>1352.6509999999998</v>
      </c>
      <c r="Z973" s="179">
        <f>IF('Funding Allocation Parameters'!$C$6="Basic Library Subsidy", 0, IF('Funding Allocation Parameters'!$C$6="Grant funding", 0, IF('Funding Allocation Parameters'!$C$6="Other author funding",  MIN(V973*'Funding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3" s="179">
        <f>IF('Funding Allocation Parameters'!$C$6="Basic Library Subsidy", MIN(W973*'Funding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MIN(W973*VLOOKUP(CONCATENATE($A973, 'Funding Allocation Parameters'!$I$6), 'Library Subsidy Complex'!$C$2:$J$55, 6, FALSE), VLOOKUP(CONCATENATE($A973, 'Funding Allocation Parameters'!$I$6), 'Library Subsidy Complex'!$C$2:$J$55, 8, FALSE)), 0)))))</f>
        <v>0</v>
      </c>
      <c r="AB973" s="179">
        <f>IF('Funding Allocation Parameters'!$C$6="Basic Library Subsidy", 0, IF('Funding Allocation Parameters'!$C$6="Grant funding", 0, IF('Funding Allocation Parameters'!$C$6="Other author funding",  MIN(W973*'Funding Allocation Parameters'!$E$6, 'Funding Allocation Parameters'!$G$6), IF('Funding Allocation Parameters'!$C$6="Any discretionary funds (grants if available, other if no grants)", MIN(W973*'Funding Allocation Parameters'!$E$6, 'Funding Allocation Parameters'!$G$6), IF('Funding Allocation Parameters'!$C$6="Complex Library Subsidy", 0, 0)))))</f>
        <v>1352.6509999999998</v>
      </c>
      <c r="AC973" s="177">
        <f t="shared" si="471"/>
        <v>0</v>
      </c>
      <c r="AD973" s="177">
        <f t="shared" si="472"/>
        <v>0</v>
      </c>
      <c r="AE973" s="180">
        <f>IF('Funding Allocation Parameters'!$C$7="Basic Library Subsidy", MIN(AC973*'Funding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MIN(AC973*VLOOKUP(CONCATENATE($A973, 'Funding Allocation Parameters'!$I$7), 'Library Subsidy Complex'!$C$2:$J$55, 2, FALSE), VLOOKUP(CONCATENATE($A973, 'Funding Allocation Parameters'!$I$7), 'Library Subsidy Complex'!$C$2:$J$55, 4, FALSE)), 0)))))</f>
        <v>0</v>
      </c>
      <c r="AF973" s="180">
        <f>IF('Funding Allocation Parameters'!$C$7="Basic Library Subsidy", 0, IF('Funding Allocation Parameters'!$C$7="Grant funding",MIN(AC973*'Funding Allocation Parameters'!$E$7, 'Funding Allocation Parameters'!$G$7), IF('Funding Allocation Parameters'!$C$7="Other author funding", 0, IF('Funding Allocation Parameters'!$C$7="Any discretionary funds (grants if available, other if no grants)", MIN(AC973*'Funding Allocation Parameters'!$E$7, 'Funding Allocation Parameters'!$G$7), IF('Funding Allocation Parameters'!$C$7="Complex Library Subsidy", 0, 0)))))</f>
        <v>0</v>
      </c>
      <c r="AG973" s="180">
        <f>IF('Funding Allocation Parameters'!$C$7="Basic Library Subsidy", 0, IF('Funding Allocation Parameters'!$C$7="Grant funding", 0, IF('Funding Allocation Parameters'!$C$7="Other author funding",  MIN(AC973*'Funding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3" s="180">
        <f>IF('Funding Allocation Parameters'!$C$7="Basic Library Subsidy", MIN(AD973*'Funding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MIN(AD973*VLOOKUP(CONCATENATE($A973, 'Funding Allocation Parameters'!$I$7), 'Library Subsidy Complex'!$C$2:$J$55, 6, FALSE), VLOOKUP(CONCATENATE($A973, 'Funding Allocation Parameters'!$I$7), 'Library Subsidy Complex'!$C$2:$J$55, 8, FALSE)), 0)))))</f>
        <v>0</v>
      </c>
      <c r="AI973" s="180">
        <f>IF('Funding Allocation Parameters'!$C$7="Basic Library Subsidy", 0, IF('Funding Allocation Parameters'!$C$7="Grant funding", 0, IF('Funding Allocation Parameters'!$C$7="Other author funding",  MIN(AD973*'Funding Allocation Parameters'!$E$7, 'Funding Allocation Parameters'!$G$7), IF('Funding Allocation Parameters'!$C$7="Any discretionary funds (grants if available, other if no grants)", MIN(AD973*'Funding Allocation Parameters'!$E$7, 'Funding Allocation Parameters'!$G$7), IF('Funding Allocation Parameters'!$C$7="Complex Library Subsidy", 0, 0)))))</f>
        <v>0</v>
      </c>
      <c r="AJ973" s="177">
        <f t="shared" si="473"/>
        <v>0</v>
      </c>
      <c r="AK973" s="177">
        <f t="shared" si="474"/>
        <v>0</v>
      </c>
      <c r="AL973" s="181">
        <f>IF('Funding Allocation Parameters'!$C$8="Basic Library Subsidy", MIN(AJ973*'Funding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MIN(AJ973*VLOOKUP(CONCATENATE($A973, 'Funding Allocation Parameters'!$I$8), 'Library Subsidy Complex'!$C$2:$J$55, 2, FALSE), VLOOKUP(CONCATENATE($A973, 'Funding Allocation Parameters'!$I$8), 'Library Subsidy Complex'!$C$2:$J$55, 4, FALSE)), 0)))))</f>
        <v>0</v>
      </c>
      <c r="AM973" s="181">
        <f>IF('Funding Allocation Parameters'!$C$8="Basic Library Subsidy", 0, IF('Funding Allocation Parameters'!$C$8="Grant funding",MIN(AJ973*'Funding Allocation Parameters'!$E$8, 'Funding Allocation Parameters'!$G$8), IF('Funding Allocation Parameters'!$C$8="Other author funding", 0, IF('Funding Allocation Parameters'!$C$8="Any discretionary funds (grants if available, other if no grants)", MIN(AJ973*'Funding Allocation Parameters'!$E$8, 'Funding Allocation Parameters'!$G$8), IF('Funding Allocation Parameters'!$C$8="Complex Library Subsidy", 0, 0)))))</f>
        <v>0</v>
      </c>
      <c r="AN973" s="181">
        <f>IF('Funding Allocation Parameters'!$C$8="Basic Library Subsidy", 0, IF('Funding Allocation Parameters'!$C$8="Grant funding", 0, IF('Funding Allocation Parameters'!$C$8="Other author funding",  MIN(AJ973*'Funding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3" s="181">
        <f>IF('Funding Allocation Parameters'!$C$8="Basic Library Subsidy", MIN(AK973*'Funding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MIN(AK973*VLOOKUP(CONCATENATE($A973, 'Funding Allocation Parameters'!$I$8), 'Library Subsidy Complex'!$C$2:$J$55, 6, FALSE), VLOOKUP(CONCATENATE($A973, 'Funding Allocation Parameters'!$I$8), 'Library Subsidy Complex'!$C$2:$J$55, 8, FALSE)), 0)))))</f>
        <v>0</v>
      </c>
      <c r="AP973" s="181">
        <f>IF('Funding Allocation Parameters'!$C$8="Basic Library Subsidy", 0, IF('Funding Allocation Parameters'!$C$8="Grant funding", 0, IF('Funding Allocation Parameters'!$C$8="Other author funding",  MIN(AK973*'Funding Allocation Parameters'!$E$8, 'Funding Allocation Parameters'!$G$8), IF('Funding Allocation Parameters'!$C$8="Any discretionary funds (grants if available, other if no grants)", MIN(AK973*'Funding Allocation Parameters'!$E$8, 'Funding Allocation Parameters'!$G$8), IF('Funding Allocation Parameters'!$C$8="Complex Library Subsidy", 0, 0)))))</f>
        <v>0</v>
      </c>
      <c r="AQ973" s="177">
        <f t="shared" si="475"/>
        <v>0</v>
      </c>
      <c r="AR973" s="177">
        <f t="shared" si="476"/>
        <v>0</v>
      </c>
      <c r="AS973" s="182">
        <f t="shared" si="477"/>
        <v>1189</v>
      </c>
      <c r="AT973" s="182">
        <f t="shared" si="478"/>
        <v>1352.6509999999998</v>
      </c>
      <c r="AU973" s="182">
        <f t="shared" si="479"/>
        <v>0</v>
      </c>
      <c r="AV973" s="182">
        <f t="shared" si="480"/>
        <v>1189</v>
      </c>
      <c r="AW973" s="182">
        <f t="shared" si="481"/>
        <v>1352.6509999999998</v>
      </c>
      <c r="AX973" s="183">
        <f t="shared" si="482"/>
        <v>1189</v>
      </c>
      <c r="AY973" s="183">
        <f t="shared" si="483"/>
        <v>1352.6509999999998</v>
      </c>
      <c r="AZ973" s="183">
        <f t="shared" si="484"/>
        <v>0</v>
      </c>
      <c r="BA973" s="183">
        <f t="shared" si="485"/>
        <v>0</v>
      </c>
      <c r="BB973" s="183">
        <f t="shared" si="486"/>
        <v>0</v>
      </c>
      <c r="BC973" s="184">
        <f t="shared" si="487"/>
        <v>1189</v>
      </c>
      <c r="BD973" s="184">
        <f t="shared" si="488"/>
        <v>0</v>
      </c>
      <c r="BE973" s="184">
        <f t="shared" si="489"/>
        <v>1352.6509999999998</v>
      </c>
      <c r="BF973" s="184">
        <f t="shared" si="490"/>
        <v>0</v>
      </c>
      <c r="BG973" s="102">
        <f t="shared" si="491"/>
        <v>0</v>
      </c>
      <c r="BH973" s="102">
        <f t="shared" si="492"/>
        <v>0</v>
      </c>
      <c r="BI973" s="102">
        <f t="shared" si="493"/>
        <v>0</v>
      </c>
      <c r="BJ973" s="102">
        <f t="shared" si="494"/>
        <v>1</v>
      </c>
      <c r="BK973" s="102">
        <f t="shared" si="495"/>
        <v>0</v>
      </c>
      <c r="BL973" s="102">
        <f t="shared" si="496"/>
        <v>0</v>
      </c>
      <c r="BN973" s="102"/>
    </row>
    <row r="974" spans="1:66" x14ac:dyDescent="0.25">
      <c r="A974" s="102" t="s">
        <v>16</v>
      </c>
      <c r="B974" s="102" t="s">
        <v>8</v>
      </c>
      <c r="C974" s="102" t="s">
        <v>8</v>
      </c>
      <c r="D974" s="102" t="s">
        <v>27</v>
      </c>
      <c r="E974" s="102" t="s">
        <v>737</v>
      </c>
      <c r="F974" s="102" t="s">
        <v>1751</v>
      </c>
      <c r="G974" s="102">
        <v>1.546</v>
      </c>
      <c r="H974" s="102">
        <v>1</v>
      </c>
      <c r="I974" s="102">
        <v>1</v>
      </c>
      <c r="J974" s="167">
        <f>IFERROR(H974*VLOOKUP(A974, 'Advanced Parameters'!$B$7:$G$20, 6, FALSE)*VLOOKUP(A974, 'Growth Parameters'!$B$6:$H$19, 6, FALSE), 0)</f>
        <v>1</v>
      </c>
      <c r="K974" s="167">
        <f>IFERROR(IF('Advanced Parameters'!$C$5="n",'Raw Data'!I974*VLOOKUP(A974,'Advanced Parameters'!$B$7:$G$20,6,FALSE),J974*VLOOKUP(A974,'Advanced Parameters'!$B$7:$G$20,2,FALSE))*VLOOKUP(A974, 'Growth Parameters'!$B$6:$H$19, 6, FALSE), 0)</f>
        <v>1</v>
      </c>
      <c r="L974" s="167">
        <f t="shared" si="466"/>
        <v>0</v>
      </c>
      <c r="M974" s="168">
        <f>IFERROR(IF(G974="NA","NA",IF(G974&gt;'APC Parameters'!$K$6+VLOOKUP('Raw Data'!A974, 'APC Parameters'!$H$7:$L$20, 4, FALSE), 'APC Parameters'!$L$6+VLOOKUP('Raw Data'!A974, 'APC Parameters'!$H$7:$L$20, 5, FALSE), G974*('APC Parameters'!$J$6+VLOOKUP('Raw Data'!A974, 'APC Parameters'!$H$7:$L$20, 3, FALSE))+'APC Parameters'!$I$6+VLOOKUP('Raw Data'!A974, 'APC Parameters'!$H$7:$L$20, 2, FALSE))), 0)</f>
        <v>2244.4124000000002</v>
      </c>
      <c r="N974" s="168">
        <f t="shared" si="467"/>
        <v>2244.4124000000002</v>
      </c>
      <c r="O974" s="168">
        <f>IFERROR(IF(M974="NA",VLOOKUP(D974,'Internal Calculations'!$B$10:$C$11,2,FALSE), M974)*VLOOKUP(A974, 'Growth Parameters'!$B$6:$H$19, 7, FALSE), 0)</f>
        <v>2244.4124000000002</v>
      </c>
      <c r="P974" s="177">
        <f t="shared" si="468"/>
        <v>2244.4124000000002</v>
      </c>
      <c r="Q974" s="178">
        <f>IF('Funding Allocation Parameters'!$C$5="Basic Library Subsidy", MIN(O974*('Funding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MIN($O974*(VLOOKUP(CONCATENATE($A974, 'Funding Allocation Parameters'!$I$5), 'Library Subsidy Complex'!$C$2:$J$55, 2, FALSE)), VLOOKUP(CONCATENATE($A974, 'Funding Allocation Parameters'!$I$5), 'Library Subsidy Complex'!$C$2:$J$55, 4, FALSE)), 0)))))</f>
        <v>1189</v>
      </c>
      <c r="R974" s="178">
        <f>IF('Funding Allocation Parameters'!$C$5="Basic Library Subsidy", 0, IF('Funding Allocation Parameters'!$C$5="Grant funding",MIN(O974*('Funding Allocation Parameters'!$E$5), 'Funding Allocation Parameters'!$G$5), IF('Funding Allocation Parameters'!$C$5="Other author funding", 0, IF('Funding Allocation Parameters'!$C$5="Any discretionary funds (grants if available, other if no grants)", MIN(O974*('Funding Allocation Parameters'!$E$5), 'Funding Allocation Parameters'!$G$5), IF('Funding Allocation Parameters'!$C$5="Complex Library Subsidy", 0, 0)))))</f>
        <v>0</v>
      </c>
      <c r="S974" s="178">
        <f>IF('Funding Allocation Parameters'!$C$5="Basic Library Subsidy", 0, IF('Funding Allocation Parameters'!$C$5="Grant funding", 0, IF('Funding Allocation Parameters'!$C$5="Other author funding",  MIN(O974*('Funding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4" s="178">
        <f>IF('Funding Allocation Parameters'!$C$5="Basic Library Subsidy", MIN(O974*('Funding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MIN($O974*(VLOOKUP(CONCATENATE($A974, 'Funding Allocation Parameters'!$I$5), 'Library Subsidy Complex'!$C$2:$J$55, 6, FALSE)), VLOOKUP(CONCATENATE($A974, 'Funding Allocation Parameters'!$I$5), 'Library Subsidy Complex'!$C$2:$J$55, 8, FALSE)), 0)))))</f>
        <v>1189</v>
      </c>
      <c r="U974" s="178">
        <f>IF('Funding Allocation Parameters'!$C$5="Basic Library Subsidy", 0, IF('Funding Allocation Parameters'!$C$5="Grant funding", 0, IF('Funding Allocation Parameters'!$C$5="Other author funding",  MIN(O974*('Funding Allocation Parameters'!$E$5), 'Funding Allocation Parameters'!$G$5), IF('Funding Allocation Parameters'!$C$5="Any discretionary funds (grants if available, other if no grants)", MIN(O974*('Funding Allocation Parameters'!$E$5), 'Funding Allocation Parameters'!$G$5), IF('Funding Allocation Parameters'!$C$5="Complex Library Subsidy", 0, 0)))))</f>
        <v>0</v>
      </c>
      <c r="V974" s="177">
        <f t="shared" si="469"/>
        <v>1055.4124000000002</v>
      </c>
      <c r="W974" s="177">
        <f t="shared" si="470"/>
        <v>1055.4124000000002</v>
      </c>
      <c r="X974" s="179">
        <f>IF('Funding Allocation Parameters'!$C$6="Basic Library Subsidy", MIN(V974*'Funding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MIN(V974*VLOOKUP(CONCATENATE($A974, 'Funding Allocation Parameters'!$I$6), 'Library Subsidy Complex'!$C$2:$J$55, 2, FALSE), VLOOKUP(CONCATENATE($A974, 'Funding Allocation Parameters'!$I$6), 'Library Subsidy Complex'!$C$2:$J$55, 4, FALSE)), 0)))))</f>
        <v>0</v>
      </c>
      <c r="Y974" s="179">
        <f>IF('Funding Allocation Parameters'!$C$6="Basic Library Subsidy", 0, IF('Funding Allocation Parameters'!$C$6="Grant funding",MIN(V974*'Funding Allocation Parameters'!$E$6, 'Funding Allocation Parameters'!$G$6), IF('Funding Allocation Parameters'!$C$6="Other author funding", 0, IF('Funding Allocation Parameters'!$C$6="Any discretionary funds (grants if available, other if no grants)", MIN(V974*'Funding Allocation Parameters'!$E$6, 'Funding Allocation Parameters'!$G$6), IF('Funding Allocation Parameters'!$C$6="Complex Library Subsidy", 0, 0)))))</f>
        <v>1055.4124000000002</v>
      </c>
      <c r="Z974" s="179">
        <f>IF('Funding Allocation Parameters'!$C$6="Basic Library Subsidy", 0, IF('Funding Allocation Parameters'!$C$6="Grant funding", 0, IF('Funding Allocation Parameters'!$C$6="Other author funding",  MIN(V974*'Funding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4" s="179">
        <f>IF('Funding Allocation Parameters'!$C$6="Basic Library Subsidy", MIN(W974*'Funding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MIN(W974*VLOOKUP(CONCATENATE($A974, 'Funding Allocation Parameters'!$I$6), 'Library Subsidy Complex'!$C$2:$J$55, 6, FALSE), VLOOKUP(CONCATENATE($A974, 'Funding Allocation Parameters'!$I$6), 'Library Subsidy Complex'!$C$2:$J$55, 8, FALSE)), 0)))))</f>
        <v>0</v>
      </c>
      <c r="AB974" s="179">
        <f>IF('Funding Allocation Parameters'!$C$6="Basic Library Subsidy", 0, IF('Funding Allocation Parameters'!$C$6="Grant funding", 0, IF('Funding Allocation Parameters'!$C$6="Other author funding",  MIN(W974*'Funding Allocation Parameters'!$E$6, 'Funding Allocation Parameters'!$G$6), IF('Funding Allocation Parameters'!$C$6="Any discretionary funds (grants if available, other if no grants)", MIN(W974*'Funding Allocation Parameters'!$E$6, 'Funding Allocation Parameters'!$G$6), IF('Funding Allocation Parameters'!$C$6="Complex Library Subsidy", 0, 0)))))</f>
        <v>1055.4124000000002</v>
      </c>
      <c r="AC974" s="177">
        <f t="shared" si="471"/>
        <v>0</v>
      </c>
      <c r="AD974" s="177">
        <f t="shared" si="472"/>
        <v>0</v>
      </c>
      <c r="AE974" s="180">
        <f>IF('Funding Allocation Parameters'!$C$7="Basic Library Subsidy", MIN(AC974*'Funding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MIN(AC974*VLOOKUP(CONCATENATE($A974, 'Funding Allocation Parameters'!$I$7), 'Library Subsidy Complex'!$C$2:$J$55, 2, FALSE), VLOOKUP(CONCATENATE($A974, 'Funding Allocation Parameters'!$I$7), 'Library Subsidy Complex'!$C$2:$J$55, 4, FALSE)), 0)))))</f>
        <v>0</v>
      </c>
      <c r="AF974" s="180">
        <f>IF('Funding Allocation Parameters'!$C$7="Basic Library Subsidy", 0, IF('Funding Allocation Parameters'!$C$7="Grant funding",MIN(AC974*'Funding Allocation Parameters'!$E$7, 'Funding Allocation Parameters'!$G$7), IF('Funding Allocation Parameters'!$C$7="Other author funding", 0, IF('Funding Allocation Parameters'!$C$7="Any discretionary funds (grants if available, other if no grants)", MIN(AC974*'Funding Allocation Parameters'!$E$7, 'Funding Allocation Parameters'!$G$7), IF('Funding Allocation Parameters'!$C$7="Complex Library Subsidy", 0, 0)))))</f>
        <v>0</v>
      </c>
      <c r="AG974" s="180">
        <f>IF('Funding Allocation Parameters'!$C$7="Basic Library Subsidy", 0, IF('Funding Allocation Parameters'!$C$7="Grant funding", 0, IF('Funding Allocation Parameters'!$C$7="Other author funding",  MIN(AC974*'Funding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4" s="180">
        <f>IF('Funding Allocation Parameters'!$C$7="Basic Library Subsidy", MIN(AD974*'Funding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MIN(AD974*VLOOKUP(CONCATENATE($A974, 'Funding Allocation Parameters'!$I$7), 'Library Subsidy Complex'!$C$2:$J$55, 6, FALSE), VLOOKUP(CONCATENATE($A974, 'Funding Allocation Parameters'!$I$7), 'Library Subsidy Complex'!$C$2:$J$55, 8, FALSE)), 0)))))</f>
        <v>0</v>
      </c>
      <c r="AI974" s="180">
        <f>IF('Funding Allocation Parameters'!$C$7="Basic Library Subsidy", 0, IF('Funding Allocation Parameters'!$C$7="Grant funding", 0, IF('Funding Allocation Parameters'!$C$7="Other author funding",  MIN(AD974*'Funding Allocation Parameters'!$E$7, 'Funding Allocation Parameters'!$G$7), IF('Funding Allocation Parameters'!$C$7="Any discretionary funds (grants if available, other if no grants)", MIN(AD974*'Funding Allocation Parameters'!$E$7, 'Funding Allocation Parameters'!$G$7), IF('Funding Allocation Parameters'!$C$7="Complex Library Subsidy", 0, 0)))))</f>
        <v>0</v>
      </c>
      <c r="AJ974" s="177">
        <f t="shared" si="473"/>
        <v>0</v>
      </c>
      <c r="AK974" s="177">
        <f t="shared" si="474"/>
        <v>0</v>
      </c>
      <c r="AL974" s="181">
        <f>IF('Funding Allocation Parameters'!$C$8="Basic Library Subsidy", MIN(AJ974*'Funding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MIN(AJ974*VLOOKUP(CONCATENATE($A974, 'Funding Allocation Parameters'!$I$8), 'Library Subsidy Complex'!$C$2:$J$55, 2, FALSE), VLOOKUP(CONCATENATE($A974, 'Funding Allocation Parameters'!$I$8), 'Library Subsidy Complex'!$C$2:$J$55, 4, FALSE)), 0)))))</f>
        <v>0</v>
      </c>
      <c r="AM974" s="181">
        <f>IF('Funding Allocation Parameters'!$C$8="Basic Library Subsidy", 0, IF('Funding Allocation Parameters'!$C$8="Grant funding",MIN(AJ974*'Funding Allocation Parameters'!$E$8, 'Funding Allocation Parameters'!$G$8), IF('Funding Allocation Parameters'!$C$8="Other author funding", 0, IF('Funding Allocation Parameters'!$C$8="Any discretionary funds (grants if available, other if no grants)", MIN(AJ974*'Funding Allocation Parameters'!$E$8, 'Funding Allocation Parameters'!$G$8), IF('Funding Allocation Parameters'!$C$8="Complex Library Subsidy", 0, 0)))))</f>
        <v>0</v>
      </c>
      <c r="AN974" s="181">
        <f>IF('Funding Allocation Parameters'!$C$8="Basic Library Subsidy", 0, IF('Funding Allocation Parameters'!$C$8="Grant funding", 0, IF('Funding Allocation Parameters'!$C$8="Other author funding",  MIN(AJ974*'Funding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4" s="181">
        <f>IF('Funding Allocation Parameters'!$C$8="Basic Library Subsidy", MIN(AK974*'Funding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MIN(AK974*VLOOKUP(CONCATENATE($A974, 'Funding Allocation Parameters'!$I$8), 'Library Subsidy Complex'!$C$2:$J$55, 6, FALSE), VLOOKUP(CONCATENATE($A974, 'Funding Allocation Parameters'!$I$8), 'Library Subsidy Complex'!$C$2:$J$55, 8, FALSE)), 0)))))</f>
        <v>0</v>
      </c>
      <c r="AP974" s="181">
        <f>IF('Funding Allocation Parameters'!$C$8="Basic Library Subsidy", 0, IF('Funding Allocation Parameters'!$C$8="Grant funding", 0, IF('Funding Allocation Parameters'!$C$8="Other author funding",  MIN(AK974*'Funding Allocation Parameters'!$E$8, 'Funding Allocation Parameters'!$G$8), IF('Funding Allocation Parameters'!$C$8="Any discretionary funds (grants if available, other if no grants)", MIN(AK974*'Funding Allocation Parameters'!$E$8, 'Funding Allocation Parameters'!$G$8), IF('Funding Allocation Parameters'!$C$8="Complex Library Subsidy", 0, 0)))))</f>
        <v>0</v>
      </c>
      <c r="AQ974" s="177">
        <f t="shared" si="475"/>
        <v>0</v>
      </c>
      <c r="AR974" s="177">
        <f t="shared" si="476"/>
        <v>0</v>
      </c>
      <c r="AS974" s="182">
        <f t="shared" si="477"/>
        <v>1189</v>
      </c>
      <c r="AT974" s="182">
        <f t="shared" si="478"/>
        <v>1055.4124000000002</v>
      </c>
      <c r="AU974" s="182">
        <f t="shared" si="479"/>
        <v>0</v>
      </c>
      <c r="AV974" s="182">
        <f t="shared" si="480"/>
        <v>1189</v>
      </c>
      <c r="AW974" s="182">
        <f t="shared" si="481"/>
        <v>1055.4124000000002</v>
      </c>
      <c r="AX974" s="183">
        <f t="shared" si="482"/>
        <v>1189</v>
      </c>
      <c r="AY974" s="183">
        <f t="shared" si="483"/>
        <v>1055.4124000000002</v>
      </c>
      <c r="AZ974" s="183">
        <f t="shared" si="484"/>
        <v>0</v>
      </c>
      <c r="BA974" s="183">
        <f t="shared" si="485"/>
        <v>0</v>
      </c>
      <c r="BB974" s="183">
        <f t="shared" si="486"/>
        <v>0</v>
      </c>
      <c r="BC974" s="184">
        <f t="shared" si="487"/>
        <v>1189</v>
      </c>
      <c r="BD974" s="184">
        <f t="shared" si="488"/>
        <v>0</v>
      </c>
      <c r="BE974" s="184">
        <f t="shared" si="489"/>
        <v>1055.4124000000002</v>
      </c>
      <c r="BF974" s="184">
        <f t="shared" si="490"/>
        <v>0</v>
      </c>
      <c r="BG974" s="102">
        <f t="shared" si="491"/>
        <v>0</v>
      </c>
      <c r="BH974" s="102">
        <f t="shared" si="492"/>
        <v>0</v>
      </c>
      <c r="BI974" s="102">
        <f t="shared" si="493"/>
        <v>0</v>
      </c>
      <c r="BJ974" s="102">
        <f t="shared" si="494"/>
        <v>1</v>
      </c>
      <c r="BK974" s="102">
        <f t="shared" si="495"/>
        <v>0</v>
      </c>
      <c r="BL974" s="102">
        <f t="shared" si="496"/>
        <v>0</v>
      </c>
      <c r="BN974" s="102"/>
    </row>
    <row r="975" spans="1:66" x14ac:dyDescent="0.25">
      <c r="A975" s="102" t="s">
        <v>17</v>
      </c>
      <c r="B975" s="102" t="s">
        <v>8</v>
      </c>
      <c r="C975" s="102" t="s">
        <v>8</v>
      </c>
      <c r="D975" s="102" t="s">
        <v>27</v>
      </c>
      <c r="E975" s="102" t="s">
        <v>1271</v>
      </c>
      <c r="F975" s="102" t="s">
        <v>1752</v>
      </c>
      <c r="G975" s="102">
        <v>0.85699999999999998</v>
      </c>
      <c r="H975" s="102">
        <v>1</v>
      </c>
      <c r="I975" s="102">
        <v>0</v>
      </c>
      <c r="J975" s="167">
        <f>IFERROR(H975*VLOOKUP(A975, 'Advanced Parameters'!$B$7:$G$20, 6, FALSE)*VLOOKUP(A975, 'Growth Parameters'!$B$6:$H$19, 6, FALSE), 0)</f>
        <v>1</v>
      </c>
      <c r="K975" s="167">
        <f>IFERROR(IF('Advanced Parameters'!$C$5="n",'Raw Data'!I975*VLOOKUP(A975,'Advanced Parameters'!$B$7:$G$20,6,FALSE),J975*VLOOKUP(A975,'Advanced Parameters'!$B$7:$G$20,2,FALSE))*VLOOKUP(A975, 'Growth Parameters'!$B$6:$H$19, 6, FALSE), 0)</f>
        <v>0</v>
      </c>
      <c r="L975" s="167">
        <f t="shared" si="466"/>
        <v>1</v>
      </c>
      <c r="M975" s="168">
        <f>IFERROR(IF(G975="NA","NA",IF(G975&gt;'APC Parameters'!$K$6+VLOOKUP('Raw Data'!A975, 'APC Parameters'!$H$7:$L$20, 4, FALSE), 'APC Parameters'!$L$6+VLOOKUP('Raw Data'!A975, 'APC Parameters'!$H$7:$L$20, 5, FALSE), G975*('APC Parameters'!$J$6+VLOOKUP('Raw Data'!A975, 'APC Parameters'!$H$7:$L$20, 3, FALSE))+'APC Parameters'!$I$6+VLOOKUP('Raw Data'!A975, 'APC Parameters'!$H$7:$L$20, 2, FALSE))), 0)</f>
        <v>1755.6358</v>
      </c>
      <c r="N975" s="168">
        <f t="shared" si="467"/>
        <v>1755.6358</v>
      </c>
      <c r="O975" s="168">
        <f>IFERROR(IF(M975="NA",VLOOKUP(D975,'Internal Calculations'!$B$10:$C$11,2,FALSE), M975)*VLOOKUP(A975, 'Growth Parameters'!$B$6:$H$19, 7, FALSE), 0)</f>
        <v>1755.6358</v>
      </c>
      <c r="P975" s="177">
        <f t="shared" si="468"/>
        <v>1755.6358</v>
      </c>
      <c r="Q975" s="178">
        <f>IF('Funding Allocation Parameters'!$C$5="Basic Library Subsidy", MIN(O975*('Funding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MIN($O975*(VLOOKUP(CONCATENATE($A975, 'Funding Allocation Parameters'!$I$5), 'Library Subsidy Complex'!$C$2:$J$55, 2, FALSE)), VLOOKUP(CONCATENATE($A975, 'Funding Allocation Parameters'!$I$5), 'Library Subsidy Complex'!$C$2:$J$55, 4, FALSE)), 0)))))</f>
        <v>1189</v>
      </c>
      <c r="R975" s="178">
        <f>IF('Funding Allocation Parameters'!$C$5="Basic Library Subsidy", 0, IF('Funding Allocation Parameters'!$C$5="Grant funding",MIN(O975*('Funding Allocation Parameters'!$E$5), 'Funding Allocation Parameters'!$G$5), IF('Funding Allocation Parameters'!$C$5="Other author funding", 0, IF('Funding Allocation Parameters'!$C$5="Any discretionary funds (grants if available, other if no grants)", MIN(O975*('Funding Allocation Parameters'!$E$5), 'Funding Allocation Parameters'!$G$5), IF('Funding Allocation Parameters'!$C$5="Complex Library Subsidy", 0, 0)))))</f>
        <v>0</v>
      </c>
      <c r="S975" s="178">
        <f>IF('Funding Allocation Parameters'!$C$5="Basic Library Subsidy", 0, IF('Funding Allocation Parameters'!$C$5="Grant funding", 0, IF('Funding Allocation Parameters'!$C$5="Other author funding",  MIN(O975*('Funding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5" s="178">
        <f>IF('Funding Allocation Parameters'!$C$5="Basic Library Subsidy", MIN(O975*('Funding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MIN($O975*(VLOOKUP(CONCATENATE($A975, 'Funding Allocation Parameters'!$I$5), 'Library Subsidy Complex'!$C$2:$J$55, 6, FALSE)), VLOOKUP(CONCATENATE($A975, 'Funding Allocation Parameters'!$I$5), 'Library Subsidy Complex'!$C$2:$J$55, 8, FALSE)), 0)))))</f>
        <v>1189</v>
      </c>
      <c r="U975" s="178">
        <f>IF('Funding Allocation Parameters'!$C$5="Basic Library Subsidy", 0, IF('Funding Allocation Parameters'!$C$5="Grant funding", 0, IF('Funding Allocation Parameters'!$C$5="Other author funding",  MIN(O975*('Funding Allocation Parameters'!$E$5), 'Funding Allocation Parameters'!$G$5), IF('Funding Allocation Parameters'!$C$5="Any discretionary funds (grants if available, other if no grants)", MIN(O975*('Funding Allocation Parameters'!$E$5), 'Funding Allocation Parameters'!$G$5), IF('Funding Allocation Parameters'!$C$5="Complex Library Subsidy", 0, 0)))))</f>
        <v>0</v>
      </c>
      <c r="V975" s="177">
        <f t="shared" si="469"/>
        <v>566.63580000000002</v>
      </c>
      <c r="W975" s="177">
        <f t="shared" si="470"/>
        <v>566.63580000000002</v>
      </c>
      <c r="X975" s="179">
        <f>IF('Funding Allocation Parameters'!$C$6="Basic Library Subsidy", MIN(V975*'Funding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MIN(V975*VLOOKUP(CONCATENATE($A975, 'Funding Allocation Parameters'!$I$6), 'Library Subsidy Complex'!$C$2:$J$55, 2, FALSE), VLOOKUP(CONCATENATE($A975, 'Funding Allocation Parameters'!$I$6), 'Library Subsidy Complex'!$C$2:$J$55, 4, FALSE)), 0)))))</f>
        <v>0</v>
      </c>
      <c r="Y975" s="179">
        <f>IF('Funding Allocation Parameters'!$C$6="Basic Library Subsidy", 0, IF('Funding Allocation Parameters'!$C$6="Grant funding",MIN(V975*'Funding Allocation Parameters'!$E$6, 'Funding Allocation Parameters'!$G$6), IF('Funding Allocation Parameters'!$C$6="Other author funding", 0, IF('Funding Allocation Parameters'!$C$6="Any discretionary funds (grants if available, other if no grants)", MIN(V975*'Funding Allocation Parameters'!$E$6, 'Funding Allocation Parameters'!$G$6), IF('Funding Allocation Parameters'!$C$6="Complex Library Subsidy", 0, 0)))))</f>
        <v>566.63580000000002</v>
      </c>
      <c r="Z975" s="179">
        <f>IF('Funding Allocation Parameters'!$C$6="Basic Library Subsidy", 0, IF('Funding Allocation Parameters'!$C$6="Grant funding", 0, IF('Funding Allocation Parameters'!$C$6="Other author funding",  MIN(V975*'Funding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5" s="179">
        <f>IF('Funding Allocation Parameters'!$C$6="Basic Library Subsidy", MIN(W975*'Funding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MIN(W975*VLOOKUP(CONCATENATE($A975, 'Funding Allocation Parameters'!$I$6), 'Library Subsidy Complex'!$C$2:$J$55, 6, FALSE), VLOOKUP(CONCATENATE($A975, 'Funding Allocation Parameters'!$I$6), 'Library Subsidy Complex'!$C$2:$J$55, 8, FALSE)), 0)))))</f>
        <v>0</v>
      </c>
      <c r="AB975" s="179">
        <f>IF('Funding Allocation Parameters'!$C$6="Basic Library Subsidy", 0, IF('Funding Allocation Parameters'!$C$6="Grant funding", 0, IF('Funding Allocation Parameters'!$C$6="Other author funding",  MIN(W975*'Funding Allocation Parameters'!$E$6, 'Funding Allocation Parameters'!$G$6), IF('Funding Allocation Parameters'!$C$6="Any discretionary funds (grants if available, other if no grants)", MIN(W975*'Funding Allocation Parameters'!$E$6, 'Funding Allocation Parameters'!$G$6), IF('Funding Allocation Parameters'!$C$6="Complex Library Subsidy", 0, 0)))))</f>
        <v>566.63580000000002</v>
      </c>
      <c r="AC975" s="177">
        <f t="shared" si="471"/>
        <v>0</v>
      </c>
      <c r="AD975" s="177">
        <f t="shared" si="472"/>
        <v>0</v>
      </c>
      <c r="AE975" s="180">
        <f>IF('Funding Allocation Parameters'!$C$7="Basic Library Subsidy", MIN(AC975*'Funding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MIN(AC975*VLOOKUP(CONCATENATE($A975, 'Funding Allocation Parameters'!$I$7), 'Library Subsidy Complex'!$C$2:$J$55, 2, FALSE), VLOOKUP(CONCATENATE($A975, 'Funding Allocation Parameters'!$I$7), 'Library Subsidy Complex'!$C$2:$J$55, 4, FALSE)), 0)))))</f>
        <v>0</v>
      </c>
      <c r="AF975" s="180">
        <f>IF('Funding Allocation Parameters'!$C$7="Basic Library Subsidy", 0, IF('Funding Allocation Parameters'!$C$7="Grant funding",MIN(AC975*'Funding Allocation Parameters'!$E$7, 'Funding Allocation Parameters'!$G$7), IF('Funding Allocation Parameters'!$C$7="Other author funding", 0, IF('Funding Allocation Parameters'!$C$7="Any discretionary funds (grants if available, other if no grants)", MIN(AC975*'Funding Allocation Parameters'!$E$7, 'Funding Allocation Parameters'!$G$7), IF('Funding Allocation Parameters'!$C$7="Complex Library Subsidy", 0, 0)))))</f>
        <v>0</v>
      </c>
      <c r="AG975" s="180">
        <f>IF('Funding Allocation Parameters'!$C$7="Basic Library Subsidy", 0, IF('Funding Allocation Parameters'!$C$7="Grant funding", 0, IF('Funding Allocation Parameters'!$C$7="Other author funding",  MIN(AC975*'Funding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5" s="180">
        <f>IF('Funding Allocation Parameters'!$C$7="Basic Library Subsidy", MIN(AD975*'Funding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MIN(AD975*VLOOKUP(CONCATENATE($A975, 'Funding Allocation Parameters'!$I$7), 'Library Subsidy Complex'!$C$2:$J$55, 6, FALSE), VLOOKUP(CONCATENATE($A975, 'Funding Allocation Parameters'!$I$7), 'Library Subsidy Complex'!$C$2:$J$55, 8, FALSE)), 0)))))</f>
        <v>0</v>
      </c>
      <c r="AI975" s="180">
        <f>IF('Funding Allocation Parameters'!$C$7="Basic Library Subsidy", 0, IF('Funding Allocation Parameters'!$C$7="Grant funding", 0, IF('Funding Allocation Parameters'!$C$7="Other author funding",  MIN(AD975*'Funding Allocation Parameters'!$E$7, 'Funding Allocation Parameters'!$G$7), IF('Funding Allocation Parameters'!$C$7="Any discretionary funds (grants if available, other if no grants)", MIN(AD975*'Funding Allocation Parameters'!$E$7, 'Funding Allocation Parameters'!$G$7), IF('Funding Allocation Parameters'!$C$7="Complex Library Subsidy", 0, 0)))))</f>
        <v>0</v>
      </c>
      <c r="AJ975" s="177">
        <f t="shared" si="473"/>
        <v>0</v>
      </c>
      <c r="AK975" s="177">
        <f t="shared" si="474"/>
        <v>0</v>
      </c>
      <c r="AL975" s="181">
        <f>IF('Funding Allocation Parameters'!$C$8="Basic Library Subsidy", MIN(AJ975*'Funding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MIN(AJ975*VLOOKUP(CONCATENATE($A975, 'Funding Allocation Parameters'!$I$8), 'Library Subsidy Complex'!$C$2:$J$55, 2, FALSE), VLOOKUP(CONCATENATE($A975, 'Funding Allocation Parameters'!$I$8), 'Library Subsidy Complex'!$C$2:$J$55, 4, FALSE)), 0)))))</f>
        <v>0</v>
      </c>
      <c r="AM975" s="181">
        <f>IF('Funding Allocation Parameters'!$C$8="Basic Library Subsidy", 0, IF('Funding Allocation Parameters'!$C$8="Grant funding",MIN(AJ975*'Funding Allocation Parameters'!$E$8, 'Funding Allocation Parameters'!$G$8), IF('Funding Allocation Parameters'!$C$8="Other author funding", 0, IF('Funding Allocation Parameters'!$C$8="Any discretionary funds (grants if available, other if no grants)", MIN(AJ975*'Funding Allocation Parameters'!$E$8, 'Funding Allocation Parameters'!$G$8), IF('Funding Allocation Parameters'!$C$8="Complex Library Subsidy", 0, 0)))))</f>
        <v>0</v>
      </c>
      <c r="AN975" s="181">
        <f>IF('Funding Allocation Parameters'!$C$8="Basic Library Subsidy", 0, IF('Funding Allocation Parameters'!$C$8="Grant funding", 0, IF('Funding Allocation Parameters'!$C$8="Other author funding",  MIN(AJ975*'Funding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5" s="181">
        <f>IF('Funding Allocation Parameters'!$C$8="Basic Library Subsidy", MIN(AK975*'Funding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MIN(AK975*VLOOKUP(CONCATENATE($A975, 'Funding Allocation Parameters'!$I$8), 'Library Subsidy Complex'!$C$2:$J$55, 6, FALSE), VLOOKUP(CONCATENATE($A975, 'Funding Allocation Parameters'!$I$8), 'Library Subsidy Complex'!$C$2:$J$55, 8, FALSE)), 0)))))</f>
        <v>0</v>
      </c>
      <c r="AP975" s="181">
        <f>IF('Funding Allocation Parameters'!$C$8="Basic Library Subsidy", 0, IF('Funding Allocation Parameters'!$C$8="Grant funding", 0, IF('Funding Allocation Parameters'!$C$8="Other author funding",  MIN(AK975*'Funding Allocation Parameters'!$E$8, 'Funding Allocation Parameters'!$G$8), IF('Funding Allocation Parameters'!$C$8="Any discretionary funds (grants if available, other if no grants)", MIN(AK975*'Funding Allocation Parameters'!$E$8, 'Funding Allocation Parameters'!$G$8), IF('Funding Allocation Parameters'!$C$8="Complex Library Subsidy", 0, 0)))))</f>
        <v>0</v>
      </c>
      <c r="AQ975" s="177">
        <f t="shared" si="475"/>
        <v>0</v>
      </c>
      <c r="AR975" s="177">
        <f t="shared" si="476"/>
        <v>0</v>
      </c>
      <c r="AS975" s="182">
        <f t="shared" si="477"/>
        <v>1189</v>
      </c>
      <c r="AT975" s="182">
        <f t="shared" si="478"/>
        <v>566.63580000000002</v>
      </c>
      <c r="AU975" s="182">
        <f t="shared" si="479"/>
        <v>0</v>
      </c>
      <c r="AV975" s="182">
        <f t="shared" si="480"/>
        <v>1189</v>
      </c>
      <c r="AW975" s="182">
        <f t="shared" si="481"/>
        <v>566.63580000000002</v>
      </c>
      <c r="AX975" s="183">
        <f t="shared" si="482"/>
        <v>0</v>
      </c>
      <c r="AY975" s="183">
        <f t="shared" si="483"/>
        <v>0</v>
      </c>
      <c r="AZ975" s="183">
        <f t="shared" si="484"/>
        <v>0</v>
      </c>
      <c r="BA975" s="183">
        <f t="shared" si="485"/>
        <v>1189</v>
      </c>
      <c r="BB975" s="183">
        <f t="shared" si="486"/>
        <v>566.63580000000002</v>
      </c>
      <c r="BC975" s="184">
        <f t="shared" si="487"/>
        <v>1189</v>
      </c>
      <c r="BD975" s="184">
        <f t="shared" si="488"/>
        <v>0</v>
      </c>
      <c r="BE975" s="184">
        <f t="shared" si="489"/>
        <v>0</v>
      </c>
      <c r="BF975" s="184">
        <f t="shared" si="490"/>
        <v>566.63580000000002</v>
      </c>
      <c r="BG975" s="102">
        <f t="shared" si="491"/>
        <v>0</v>
      </c>
      <c r="BH975" s="102">
        <f t="shared" si="492"/>
        <v>0</v>
      </c>
      <c r="BI975" s="102">
        <f t="shared" si="493"/>
        <v>0</v>
      </c>
      <c r="BJ975" s="102">
        <f t="shared" si="494"/>
        <v>0</v>
      </c>
      <c r="BK975" s="102">
        <f t="shared" si="495"/>
        <v>1</v>
      </c>
      <c r="BL975" s="102">
        <f t="shared" si="496"/>
        <v>0</v>
      </c>
      <c r="BN975" s="102"/>
    </row>
    <row r="976" spans="1:66" x14ac:dyDescent="0.25">
      <c r="A976" s="102" t="s">
        <v>17</v>
      </c>
      <c r="B976" s="102" t="s">
        <v>8</v>
      </c>
      <c r="C976" s="102" t="s">
        <v>8</v>
      </c>
      <c r="D976" s="102" t="s">
        <v>27</v>
      </c>
      <c r="E976" s="102" t="s">
        <v>1153</v>
      </c>
      <c r="F976" s="102" t="s">
        <v>1753</v>
      </c>
      <c r="G976" s="102">
        <v>1.9330000000000001</v>
      </c>
      <c r="H976" s="102">
        <v>1</v>
      </c>
      <c r="I976" s="102">
        <v>1</v>
      </c>
      <c r="J976" s="167">
        <f>IFERROR(H976*VLOOKUP(A976, 'Advanced Parameters'!$B$7:$G$20, 6, FALSE)*VLOOKUP(A976, 'Growth Parameters'!$B$6:$H$19, 6, FALSE), 0)</f>
        <v>1</v>
      </c>
      <c r="K976" s="167">
        <f>IFERROR(IF('Advanced Parameters'!$C$5="n",'Raw Data'!I976*VLOOKUP(A976,'Advanced Parameters'!$B$7:$G$20,6,FALSE),J976*VLOOKUP(A976,'Advanced Parameters'!$B$7:$G$20,2,FALSE))*VLOOKUP(A976, 'Growth Parameters'!$B$6:$H$19, 6, FALSE), 0)</f>
        <v>1</v>
      </c>
      <c r="L976" s="167">
        <f t="shared" si="466"/>
        <v>0</v>
      </c>
      <c r="M976" s="168">
        <f>IFERROR(IF(G976="NA","NA",IF(G976&gt;'APC Parameters'!$K$6+VLOOKUP('Raw Data'!A976, 'APC Parameters'!$H$7:$L$20, 4, FALSE), 'APC Parameters'!$L$6+VLOOKUP('Raw Data'!A976, 'APC Parameters'!$H$7:$L$20, 5, FALSE), G976*('APC Parameters'!$J$6+VLOOKUP('Raw Data'!A976, 'APC Parameters'!$H$7:$L$20, 3, FALSE))+'APC Parameters'!$I$6+VLOOKUP('Raw Data'!A976, 'APC Parameters'!$H$7:$L$20, 2, FALSE))), 0)</f>
        <v>2518.9502000000002</v>
      </c>
      <c r="N976" s="168">
        <f t="shared" si="467"/>
        <v>2518.9502000000002</v>
      </c>
      <c r="O976" s="168">
        <f>IFERROR(IF(M976="NA",VLOOKUP(D976,'Internal Calculations'!$B$10:$C$11,2,FALSE), M976)*VLOOKUP(A976, 'Growth Parameters'!$B$6:$H$19, 7, FALSE), 0)</f>
        <v>2518.9502000000002</v>
      </c>
      <c r="P976" s="177">
        <f t="shared" si="468"/>
        <v>2518.9502000000002</v>
      </c>
      <c r="Q976" s="178">
        <f>IF('Funding Allocation Parameters'!$C$5="Basic Library Subsidy", MIN(O976*('Funding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MIN($O976*(VLOOKUP(CONCATENATE($A976, 'Funding Allocation Parameters'!$I$5), 'Library Subsidy Complex'!$C$2:$J$55, 2, FALSE)), VLOOKUP(CONCATENATE($A976, 'Funding Allocation Parameters'!$I$5), 'Library Subsidy Complex'!$C$2:$J$55, 4, FALSE)), 0)))))</f>
        <v>1189</v>
      </c>
      <c r="R976" s="178">
        <f>IF('Funding Allocation Parameters'!$C$5="Basic Library Subsidy", 0, IF('Funding Allocation Parameters'!$C$5="Grant funding",MIN(O976*('Funding Allocation Parameters'!$E$5), 'Funding Allocation Parameters'!$G$5), IF('Funding Allocation Parameters'!$C$5="Other author funding", 0, IF('Funding Allocation Parameters'!$C$5="Any discretionary funds (grants if available, other if no grants)", MIN(O976*('Funding Allocation Parameters'!$E$5), 'Funding Allocation Parameters'!$G$5), IF('Funding Allocation Parameters'!$C$5="Complex Library Subsidy", 0, 0)))))</f>
        <v>0</v>
      </c>
      <c r="S976" s="178">
        <f>IF('Funding Allocation Parameters'!$C$5="Basic Library Subsidy", 0, IF('Funding Allocation Parameters'!$C$5="Grant funding", 0, IF('Funding Allocation Parameters'!$C$5="Other author funding",  MIN(O976*('Funding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6" s="178">
        <f>IF('Funding Allocation Parameters'!$C$5="Basic Library Subsidy", MIN(O976*('Funding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MIN($O976*(VLOOKUP(CONCATENATE($A976, 'Funding Allocation Parameters'!$I$5), 'Library Subsidy Complex'!$C$2:$J$55, 6, FALSE)), VLOOKUP(CONCATENATE($A976, 'Funding Allocation Parameters'!$I$5), 'Library Subsidy Complex'!$C$2:$J$55, 8, FALSE)), 0)))))</f>
        <v>1189</v>
      </c>
      <c r="U976" s="178">
        <f>IF('Funding Allocation Parameters'!$C$5="Basic Library Subsidy", 0, IF('Funding Allocation Parameters'!$C$5="Grant funding", 0, IF('Funding Allocation Parameters'!$C$5="Other author funding",  MIN(O976*('Funding Allocation Parameters'!$E$5), 'Funding Allocation Parameters'!$G$5), IF('Funding Allocation Parameters'!$C$5="Any discretionary funds (grants if available, other if no grants)", MIN(O976*('Funding Allocation Parameters'!$E$5), 'Funding Allocation Parameters'!$G$5), IF('Funding Allocation Parameters'!$C$5="Complex Library Subsidy", 0, 0)))))</f>
        <v>0</v>
      </c>
      <c r="V976" s="177">
        <f t="shared" si="469"/>
        <v>1329.9502000000002</v>
      </c>
      <c r="W976" s="177">
        <f t="shared" si="470"/>
        <v>1329.9502000000002</v>
      </c>
      <c r="X976" s="179">
        <f>IF('Funding Allocation Parameters'!$C$6="Basic Library Subsidy", MIN(V976*'Funding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MIN(V976*VLOOKUP(CONCATENATE($A976, 'Funding Allocation Parameters'!$I$6), 'Library Subsidy Complex'!$C$2:$J$55, 2, FALSE), VLOOKUP(CONCATENATE($A976, 'Funding Allocation Parameters'!$I$6), 'Library Subsidy Complex'!$C$2:$J$55, 4, FALSE)), 0)))))</f>
        <v>0</v>
      </c>
      <c r="Y976" s="179">
        <f>IF('Funding Allocation Parameters'!$C$6="Basic Library Subsidy", 0, IF('Funding Allocation Parameters'!$C$6="Grant funding",MIN(V976*'Funding Allocation Parameters'!$E$6, 'Funding Allocation Parameters'!$G$6), IF('Funding Allocation Parameters'!$C$6="Other author funding", 0, IF('Funding Allocation Parameters'!$C$6="Any discretionary funds (grants if available, other if no grants)", MIN(V976*'Funding Allocation Parameters'!$E$6, 'Funding Allocation Parameters'!$G$6), IF('Funding Allocation Parameters'!$C$6="Complex Library Subsidy", 0, 0)))))</f>
        <v>1329.9502000000002</v>
      </c>
      <c r="Z976" s="179">
        <f>IF('Funding Allocation Parameters'!$C$6="Basic Library Subsidy", 0, IF('Funding Allocation Parameters'!$C$6="Grant funding", 0, IF('Funding Allocation Parameters'!$C$6="Other author funding",  MIN(V976*'Funding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6" s="179">
        <f>IF('Funding Allocation Parameters'!$C$6="Basic Library Subsidy", MIN(W976*'Funding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MIN(W976*VLOOKUP(CONCATENATE($A976, 'Funding Allocation Parameters'!$I$6), 'Library Subsidy Complex'!$C$2:$J$55, 6, FALSE), VLOOKUP(CONCATENATE($A976, 'Funding Allocation Parameters'!$I$6), 'Library Subsidy Complex'!$C$2:$J$55, 8, FALSE)), 0)))))</f>
        <v>0</v>
      </c>
      <c r="AB976" s="179">
        <f>IF('Funding Allocation Parameters'!$C$6="Basic Library Subsidy", 0, IF('Funding Allocation Parameters'!$C$6="Grant funding", 0, IF('Funding Allocation Parameters'!$C$6="Other author funding",  MIN(W976*'Funding Allocation Parameters'!$E$6, 'Funding Allocation Parameters'!$G$6), IF('Funding Allocation Parameters'!$C$6="Any discretionary funds (grants if available, other if no grants)", MIN(W976*'Funding Allocation Parameters'!$E$6, 'Funding Allocation Parameters'!$G$6), IF('Funding Allocation Parameters'!$C$6="Complex Library Subsidy", 0, 0)))))</f>
        <v>1329.9502000000002</v>
      </c>
      <c r="AC976" s="177">
        <f t="shared" si="471"/>
        <v>0</v>
      </c>
      <c r="AD976" s="177">
        <f t="shared" si="472"/>
        <v>0</v>
      </c>
      <c r="AE976" s="180">
        <f>IF('Funding Allocation Parameters'!$C$7="Basic Library Subsidy", MIN(AC976*'Funding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MIN(AC976*VLOOKUP(CONCATENATE($A976, 'Funding Allocation Parameters'!$I$7), 'Library Subsidy Complex'!$C$2:$J$55, 2, FALSE), VLOOKUP(CONCATENATE($A976, 'Funding Allocation Parameters'!$I$7), 'Library Subsidy Complex'!$C$2:$J$55, 4, FALSE)), 0)))))</f>
        <v>0</v>
      </c>
      <c r="AF976" s="180">
        <f>IF('Funding Allocation Parameters'!$C$7="Basic Library Subsidy", 0, IF('Funding Allocation Parameters'!$C$7="Grant funding",MIN(AC976*'Funding Allocation Parameters'!$E$7, 'Funding Allocation Parameters'!$G$7), IF('Funding Allocation Parameters'!$C$7="Other author funding", 0, IF('Funding Allocation Parameters'!$C$7="Any discretionary funds (grants if available, other if no grants)", MIN(AC976*'Funding Allocation Parameters'!$E$7, 'Funding Allocation Parameters'!$G$7), IF('Funding Allocation Parameters'!$C$7="Complex Library Subsidy", 0, 0)))))</f>
        <v>0</v>
      </c>
      <c r="AG976" s="180">
        <f>IF('Funding Allocation Parameters'!$C$7="Basic Library Subsidy", 0, IF('Funding Allocation Parameters'!$C$7="Grant funding", 0, IF('Funding Allocation Parameters'!$C$7="Other author funding",  MIN(AC976*'Funding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6" s="180">
        <f>IF('Funding Allocation Parameters'!$C$7="Basic Library Subsidy", MIN(AD976*'Funding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MIN(AD976*VLOOKUP(CONCATENATE($A976, 'Funding Allocation Parameters'!$I$7), 'Library Subsidy Complex'!$C$2:$J$55, 6, FALSE), VLOOKUP(CONCATENATE($A976, 'Funding Allocation Parameters'!$I$7), 'Library Subsidy Complex'!$C$2:$J$55, 8, FALSE)), 0)))))</f>
        <v>0</v>
      </c>
      <c r="AI976" s="180">
        <f>IF('Funding Allocation Parameters'!$C$7="Basic Library Subsidy", 0, IF('Funding Allocation Parameters'!$C$7="Grant funding", 0, IF('Funding Allocation Parameters'!$C$7="Other author funding",  MIN(AD976*'Funding Allocation Parameters'!$E$7, 'Funding Allocation Parameters'!$G$7), IF('Funding Allocation Parameters'!$C$7="Any discretionary funds (grants if available, other if no grants)", MIN(AD976*'Funding Allocation Parameters'!$E$7, 'Funding Allocation Parameters'!$G$7), IF('Funding Allocation Parameters'!$C$7="Complex Library Subsidy", 0, 0)))))</f>
        <v>0</v>
      </c>
      <c r="AJ976" s="177">
        <f t="shared" si="473"/>
        <v>0</v>
      </c>
      <c r="AK976" s="177">
        <f t="shared" si="474"/>
        <v>0</v>
      </c>
      <c r="AL976" s="181">
        <f>IF('Funding Allocation Parameters'!$C$8="Basic Library Subsidy", MIN(AJ976*'Funding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MIN(AJ976*VLOOKUP(CONCATENATE($A976, 'Funding Allocation Parameters'!$I$8), 'Library Subsidy Complex'!$C$2:$J$55, 2, FALSE), VLOOKUP(CONCATENATE($A976, 'Funding Allocation Parameters'!$I$8), 'Library Subsidy Complex'!$C$2:$J$55, 4, FALSE)), 0)))))</f>
        <v>0</v>
      </c>
      <c r="AM976" s="181">
        <f>IF('Funding Allocation Parameters'!$C$8="Basic Library Subsidy", 0, IF('Funding Allocation Parameters'!$C$8="Grant funding",MIN(AJ976*'Funding Allocation Parameters'!$E$8, 'Funding Allocation Parameters'!$G$8), IF('Funding Allocation Parameters'!$C$8="Other author funding", 0, IF('Funding Allocation Parameters'!$C$8="Any discretionary funds (grants if available, other if no grants)", MIN(AJ976*'Funding Allocation Parameters'!$E$8, 'Funding Allocation Parameters'!$G$8), IF('Funding Allocation Parameters'!$C$8="Complex Library Subsidy", 0, 0)))))</f>
        <v>0</v>
      </c>
      <c r="AN976" s="181">
        <f>IF('Funding Allocation Parameters'!$C$8="Basic Library Subsidy", 0, IF('Funding Allocation Parameters'!$C$8="Grant funding", 0, IF('Funding Allocation Parameters'!$C$8="Other author funding",  MIN(AJ976*'Funding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6" s="181">
        <f>IF('Funding Allocation Parameters'!$C$8="Basic Library Subsidy", MIN(AK976*'Funding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MIN(AK976*VLOOKUP(CONCATENATE($A976, 'Funding Allocation Parameters'!$I$8), 'Library Subsidy Complex'!$C$2:$J$55, 6, FALSE), VLOOKUP(CONCATENATE($A976, 'Funding Allocation Parameters'!$I$8), 'Library Subsidy Complex'!$C$2:$J$55, 8, FALSE)), 0)))))</f>
        <v>0</v>
      </c>
      <c r="AP976" s="181">
        <f>IF('Funding Allocation Parameters'!$C$8="Basic Library Subsidy", 0, IF('Funding Allocation Parameters'!$C$8="Grant funding", 0, IF('Funding Allocation Parameters'!$C$8="Other author funding",  MIN(AK976*'Funding Allocation Parameters'!$E$8, 'Funding Allocation Parameters'!$G$8), IF('Funding Allocation Parameters'!$C$8="Any discretionary funds (grants if available, other if no grants)", MIN(AK976*'Funding Allocation Parameters'!$E$8, 'Funding Allocation Parameters'!$G$8), IF('Funding Allocation Parameters'!$C$8="Complex Library Subsidy", 0, 0)))))</f>
        <v>0</v>
      </c>
      <c r="AQ976" s="177">
        <f t="shared" si="475"/>
        <v>0</v>
      </c>
      <c r="AR976" s="177">
        <f t="shared" si="476"/>
        <v>0</v>
      </c>
      <c r="AS976" s="182">
        <f t="shared" si="477"/>
        <v>1189</v>
      </c>
      <c r="AT976" s="182">
        <f t="shared" si="478"/>
        <v>1329.9502000000002</v>
      </c>
      <c r="AU976" s="182">
        <f t="shared" si="479"/>
        <v>0</v>
      </c>
      <c r="AV976" s="182">
        <f t="shared" si="480"/>
        <v>1189</v>
      </c>
      <c r="AW976" s="182">
        <f t="shared" si="481"/>
        <v>1329.9502000000002</v>
      </c>
      <c r="AX976" s="183">
        <f t="shared" si="482"/>
        <v>1189</v>
      </c>
      <c r="AY976" s="183">
        <f t="shared" si="483"/>
        <v>1329.9502000000002</v>
      </c>
      <c r="AZ976" s="183">
        <f t="shared" si="484"/>
        <v>0</v>
      </c>
      <c r="BA976" s="183">
        <f t="shared" si="485"/>
        <v>0</v>
      </c>
      <c r="BB976" s="183">
        <f t="shared" si="486"/>
        <v>0</v>
      </c>
      <c r="BC976" s="184">
        <f t="shared" si="487"/>
        <v>1189</v>
      </c>
      <c r="BD976" s="184">
        <f t="shared" si="488"/>
        <v>0</v>
      </c>
      <c r="BE976" s="184">
        <f t="shared" si="489"/>
        <v>1329.9502000000002</v>
      </c>
      <c r="BF976" s="184">
        <f t="shared" si="490"/>
        <v>0</v>
      </c>
      <c r="BG976" s="102">
        <f t="shared" si="491"/>
        <v>0</v>
      </c>
      <c r="BH976" s="102">
        <f t="shared" si="492"/>
        <v>0</v>
      </c>
      <c r="BI976" s="102">
        <f t="shared" si="493"/>
        <v>0</v>
      </c>
      <c r="BJ976" s="102">
        <f t="shared" si="494"/>
        <v>1</v>
      </c>
      <c r="BK976" s="102">
        <f t="shared" si="495"/>
        <v>0</v>
      </c>
      <c r="BL976" s="102">
        <f t="shared" si="496"/>
        <v>0</v>
      </c>
      <c r="BN976" s="102"/>
    </row>
    <row r="977" spans="1:66" x14ac:dyDescent="0.25">
      <c r="A977" s="102" t="s">
        <v>24</v>
      </c>
      <c r="B977" s="102" t="s">
        <v>8</v>
      </c>
      <c r="C977" s="102" t="s">
        <v>8</v>
      </c>
      <c r="D977" s="102" t="s">
        <v>27</v>
      </c>
      <c r="E977" s="102" t="s">
        <v>1754</v>
      </c>
      <c r="F977" s="102" t="s">
        <v>1755</v>
      </c>
      <c r="G977" s="102">
        <v>1.085</v>
      </c>
      <c r="H977" s="102">
        <v>1</v>
      </c>
      <c r="I977" s="102">
        <v>1</v>
      </c>
      <c r="J977" s="167">
        <f>IFERROR(H977*VLOOKUP(A977, 'Advanced Parameters'!$B$7:$G$20, 6, FALSE)*VLOOKUP(A977, 'Growth Parameters'!$B$6:$H$19, 6, FALSE), 0)</f>
        <v>1</v>
      </c>
      <c r="K977" s="167">
        <f>IFERROR(IF('Advanced Parameters'!$C$5="n",'Raw Data'!I977*VLOOKUP(A977,'Advanced Parameters'!$B$7:$G$20,6,FALSE),J977*VLOOKUP(A977,'Advanced Parameters'!$B$7:$G$20,2,FALSE))*VLOOKUP(A977, 'Growth Parameters'!$B$6:$H$19, 6, FALSE), 0)</f>
        <v>1</v>
      </c>
      <c r="L977" s="167">
        <f t="shared" si="466"/>
        <v>0</v>
      </c>
      <c r="M977" s="168">
        <f>IFERROR(IF(G977="NA","NA",IF(G977&gt;'APC Parameters'!$K$6+VLOOKUP('Raw Data'!A977, 'APC Parameters'!$H$7:$L$20, 4, FALSE), 'APC Parameters'!$L$6+VLOOKUP('Raw Data'!A977, 'APC Parameters'!$H$7:$L$20, 5, FALSE), G977*('APC Parameters'!$J$6+VLOOKUP('Raw Data'!A977, 'APC Parameters'!$H$7:$L$20, 3, FALSE))+'APC Parameters'!$I$6+VLOOKUP('Raw Data'!A977, 'APC Parameters'!$H$7:$L$20, 2, FALSE))), 0)</f>
        <v>1917.3789999999999</v>
      </c>
      <c r="N977" s="168">
        <f t="shared" si="467"/>
        <v>1917.3789999999999</v>
      </c>
      <c r="O977" s="168">
        <f>IFERROR(IF(M977="NA",VLOOKUP(D977,'Internal Calculations'!$B$10:$C$11,2,FALSE), M977)*VLOOKUP(A977, 'Growth Parameters'!$B$6:$H$19, 7, FALSE), 0)</f>
        <v>1917.3789999999999</v>
      </c>
      <c r="P977" s="177">
        <f t="shared" si="468"/>
        <v>1917.3789999999999</v>
      </c>
      <c r="Q977" s="178">
        <f>IF('Funding Allocation Parameters'!$C$5="Basic Library Subsidy", MIN(O977*('Funding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MIN($O977*(VLOOKUP(CONCATENATE($A977, 'Funding Allocation Parameters'!$I$5), 'Library Subsidy Complex'!$C$2:$J$55, 2, FALSE)), VLOOKUP(CONCATENATE($A977, 'Funding Allocation Parameters'!$I$5), 'Library Subsidy Complex'!$C$2:$J$55, 4, FALSE)), 0)))))</f>
        <v>1189</v>
      </c>
      <c r="R977" s="178">
        <f>IF('Funding Allocation Parameters'!$C$5="Basic Library Subsidy", 0, IF('Funding Allocation Parameters'!$C$5="Grant funding",MIN(O977*('Funding Allocation Parameters'!$E$5), 'Funding Allocation Parameters'!$G$5), IF('Funding Allocation Parameters'!$C$5="Other author funding", 0, IF('Funding Allocation Parameters'!$C$5="Any discretionary funds (grants if available, other if no grants)", MIN(O977*('Funding Allocation Parameters'!$E$5), 'Funding Allocation Parameters'!$G$5), IF('Funding Allocation Parameters'!$C$5="Complex Library Subsidy", 0, 0)))))</f>
        <v>0</v>
      </c>
      <c r="S977" s="178">
        <f>IF('Funding Allocation Parameters'!$C$5="Basic Library Subsidy", 0, IF('Funding Allocation Parameters'!$C$5="Grant funding", 0, IF('Funding Allocation Parameters'!$C$5="Other author funding",  MIN(O977*('Funding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7" s="178">
        <f>IF('Funding Allocation Parameters'!$C$5="Basic Library Subsidy", MIN(O977*('Funding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MIN($O977*(VLOOKUP(CONCATENATE($A977, 'Funding Allocation Parameters'!$I$5), 'Library Subsidy Complex'!$C$2:$J$55, 6, FALSE)), VLOOKUP(CONCATENATE($A977, 'Funding Allocation Parameters'!$I$5), 'Library Subsidy Complex'!$C$2:$J$55, 8, FALSE)), 0)))))</f>
        <v>1189</v>
      </c>
      <c r="U977" s="178">
        <f>IF('Funding Allocation Parameters'!$C$5="Basic Library Subsidy", 0, IF('Funding Allocation Parameters'!$C$5="Grant funding", 0, IF('Funding Allocation Parameters'!$C$5="Other author funding",  MIN(O977*('Funding Allocation Parameters'!$E$5), 'Funding Allocation Parameters'!$G$5), IF('Funding Allocation Parameters'!$C$5="Any discretionary funds (grants if available, other if no grants)", MIN(O977*('Funding Allocation Parameters'!$E$5), 'Funding Allocation Parameters'!$G$5), IF('Funding Allocation Parameters'!$C$5="Complex Library Subsidy", 0, 0)))))</f>
        <v>0</v>
      </c>
      <c r="V977" s="177">
        <f t="shared" si="469"/>
        <v>728.37899999999991</v>
      </c>
      <c r="W977" s="177">
        <f t="shared" si="470"/>
        <v>728.37899999999991</v>
      </c>
      <c r="X977" s="179">
        <f>IF('Funding Allocation Parameters'!$C$6="Basic Library Subsidy", MIN(V977*'Funding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MIN(V977*VLOOKUP(CONCATENATE($A977, 'Funding Allocation Parameters'!$I$6), 'Library Subsidy Complex'!$C$2:$J$55, 2, FALSE), VLOOKUP(CONCATENATE($A977, 'Funding Allocation Parameters'!$I$6), 'Library Subsidy Complex'!$C$2:$J$55, 4, FALSE)), 0)))))</f>
        <v>0</v>
      </c>
      <c r="Y977" s="179">
        <f>IF('Funding Allocation Parameters'!$C$6="Basic Library Subsidy", 0, IF('Funding Allocation Parameters'!$C$6="Grant funding",MIN(V977*'Funding Allocation Parameters'!$E$6, 'Funding Allocation Parameters'!$G$6), IF('Funding Allocation Parameters'!$C$6="Other author funding", 0, IF('Funding Allocation Parameters'!$C$6="Any discretionary funds (grants if available, other if no grants)", MIN(V977*'Funding Allocation Parameters'!$E$6, 'Funding Allocation Parameters'!$G$6), IF('Funding Allocation Parameters'!$C$6="Complex Library Subsidy", 0, 0)))))</f>
        <v>728.37899999999991</v>
      </c>
      <c r="Z977" s="179">
        <f>IF('Funding Allocation Parameters'!$C$6="Basic Library Subsidy", 0, IF('Funding Allocation Parameters'!$C$6="Grant funding", 0, IF('Funding Allocation Parameters'!$C$6="Other author funding",  MIN(V977*'Funding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7" s="179">
        <f>IF('Funding Allocation Parameters'!$C$6="Basic Library Subsidy", MIN(W977*'Funding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MIN(W977*VLOOKUP(CONCATENATE($A977, 'Funding Allocation Parameters'!$I$6), 'Library Subsidy Complex'!$C$2:$J$55, 6, FALSE), VLOOKUP(CONCATENATE($A977, 'Funding Allocation Parameters'!$I$6), 'Library Subsidy Complex'!$C$2:$J$55, 8, FALSE)), 0)))))</f>
        <v>0</v>
      </c>
      <c r="AB977" s="179">
        <f>IF('Funding Allocation Parameters'!$C$6="Basic Library Subsidy", 0, IF('Funding Allocation Parameters'!$C$6="Grant funding", 0, IF('Funding Allocation Parameters'!$C$6="Other author funding",  MIN(W977*'Funding Allocation Parameters'!$E$6, 'Funding Allocation Parameters'!$G$6), IF('Funding Allocation Parameters'!$C$6="Any discretionary funds (grants if available, other if no grants)", MIN(W977*'Funding Allocation Parameters'!$E$6, 'Funding Allocation Parameters'!$G$6), IF('Funding Allocation Parameters'!$C$6="Complex Library Subsidy", 0, 0)))))</f>
        <v>728.37899999999991</v>
      </c>
      <c r="AC977" s="177">
        <f t="shared" si="471"/>
        <v>0</v>
      </c>
      <c r="AD977" s="177">
        <f t="shared" si="472"/>
        <v>0</v>
      </c>
      <c r="AE977" s="180">
        <f>IF('Funding Allocation Parameters'!$C$7="Basic Library Subsidy", MIN(AC977*'Funding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MIN(AC977*VLOOKUP(CONCATENATE($A977, 'Funding Allocation Parameters'!$I$7), 'Library Subsidy Complex'!$C$2:$J$55, 2, FALSE), VLOOKUP(CONCATENATE($A977, 'Funding Allocation Parameters'!$I$7), 'Library Subsidy Complex'!$C$2:$J$55, 4, FALSE)), 0)))))</f>
        <v>0</v>
      </c>
      <c r="AF977" s="180">
        <f>IF('Funding Allocation Parameters'!$C$7="Basic Library Subsidy", 0, IF('Funding Allocation Parameters'!$C$7="Grant funding",MIN(AC977*'Funding Allocation Parameters'!$E$7, 'Funding Allocation Parameters'!$G$7), IF('Funding Allocation Parameters'!$C$7="Other author funding", 0, IF('Funding Allocation Parameters'!$C$7="Any discretionary funds (grants if available, other if no grants)", MIN(AC977*'Funding Allocation Parameters'!$E$7, 'Funding Allocation Parameters'!$G$7), IF('Funding Allocation Parameters'!$C$7="Complex Library Subsidy", 0, 0)))))</f>
        <v>0</v>
      </c>
      <c r="AG977" s="180">
        <f>IF('Funding Allocation Parameters'!$C$7="Basic Library Subsidy", 0, IF('Funding Allocation Parameters'!$C$7="Grant funding", 0, IF('Funding Allocation Parameters'!$C$7="Other author funding",  MIN(AC977*'Funding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7" s="180">
        <f>IF('Funding Allocation Parameters'!$C$7="Basic Library Subsidy", MIN(AD977*'Funding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MIN(AD977*VLOOKUP(CONCATENATE($A977, 'Funding Allocation Parameters'!$I$7), 'Library Subsidy Complex'!$C$2:$J$55, 6, FALSE), VLOOKUP(CONCATENATE($A977, 'Funding Allocation Parameters'!$I$7), 'Library Subsidy Complex'!$C$2:$J$55, 8, FALSE)), 0)))))</f>
        <v>0</v>
      </c>
      <c r="AI977" s="180">
        <f>IF('Funding Allocation Parameters'!$C$7="Basic Library Subsidy", 0, IF('Funding Allocation Parameters'!$C$7="Grant funding", 0, IF('Funding Allocation Parameters'!$C$7="Other author funding",  MIN(AD977*'Funding Allocation Parameters'!$E$7, 'Funding Allocation Parameters'!$G$7), IF('Funding Allocation Parameters'!$C$7="Any discretionary funds (grants if available, other if no grants)", MIN(AD977*'Funding Allocation Parameters'!$E$7, 'Funding Allocation Parameters'!$G$7), IF('Funding Allocation Parameters'!$C$7="Complex Library Subsidy", 0, 0)))))</f>
        <v>0</v>
      </c>
      <c r="AJ977" s="177">
        <f t="shared" si="473"/>
        <v>0</v>
      </c>
      <c r="AK977" s="177">
        <f t="shared" si="474"/>
        <v>0</v>
      </c>
      <c r="AL977" s="181">
        <f>IF('Funding Allocation Parameters'!$C$8="Basic Library Subsidy", MIN(AJ977*'Funding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MIN(AJ977*VLOOKUP(CONCATENATE($A977, 'Funding Allocation Parameters'!$I$8), 'Library Subsidy Complex'!$C$2:$J$55, 2, FALSE), VLOOKUP(CONCATENATE($A977, 'Funding Allocation Parameters'!$I$8), 'Library Subsidy Complex'!$C$2:$J$55, 4, FALSE)), 0)))))</f>
        <v>0</v>
      </c>
      <c r="AM977" s="181">
        <f>IF('Funding Allocation Parameters'!$C$8="Basic Library Subsidy", 0, IF('Funding Allocation Parameters'!$C$8="Grant funding",MIN(AJ977*'Funding Allocation Parameters'!$E$8, 'Funding Allocation Parameters'!$G$8), IF('Funding Allocation Parameters'!$C$8="Other author funding", 0, IF('Funding Allocation Parameters'!$C$8="Any discretionary funds (grants if available, other if no grants)", MIN(AJ977*'Funding Allocation Parameters'!$E$8, 'Funding Allocation Parameters'!$G$8), IF('Funding Allocation Parameters'!$C$8="Complex Library Subsidy", 0, 0)))))</f>
        <v>0</v>
      </c>
      <c r="AN977" s="181">
        <f>IF('Funding Allocation Parameters'!$C$8="Basic Library Subsidy", 0, IF('Funding Allocation Parameters'!$C$8="Grant funding", 0, IF('Funding Allocation Parameters'!$C$8="Other author funding",  MIN(AJ977*'Funding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7" s="181">
        <f>IF('Funding Allocation Parameters'!$C$8="Basic Library Subsidy", MIN(AK977*'Funding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MIN(AK977*VLOOKUP(CONCATENATE($A977, 'Funding Allocation Parameters'!$I$8), 'Library Subsidy Complex'!$C$2:$J$55, 6, FALSE), VLOOKUP(CONCATENATE($A977, 'Funding Allocation Parameters'!$I$8), 'Library Subsidy Complex'!$C$2:$J$55, 8, FALSE)), 0)))))</f>
        <v>0</v>
      </c>
      <c r="AP977" s="181">
        <f>IF('Funding Allocation Parameters'!$C$8="Basic Library Subsidy", 0, IF('Funding Allocation Parameters'!$C$8="Grant funding", 0, IF('Funding Allocation Parameters'!$C$8="Other author funding",  MIN(AK977*'Funding Allocation Parameters'!$E$8, 'Funding Allocation Parameters'!$G$8), IF('Funding Allocation Parameters'!$C$8="Any discretionary funds (grants if available, other if no grants)", MIN(AK977*'Funding Allocation Parameters'!$E$8, 'Funding Allocation Parameters'!$G$8), IF('Funding Allocation Parameters'!$C$8="Complex Library Subsidy", 0, 0)))))</f>
        <v>0</v>
      </c>
      <c r="AQ977" s="177">
        <f t="shared" si="475"/>
        <v>0</v>
      </c>
      <c r="AR977" s="177">
        <f t="shared" si="476"/>
        <v>0</v>
      </c>
      <c r="AS977" s="182">
        <f t="shared" si="477"/>
        <v>1189</v>
      </c>
      <c r="AT977" s="182">
        <f t="shared" si="478"/>
        <v>728.37899999999991</v>
      </c>
      <c r="AU977" s="182">
        <f t="shared" si="479"/>
        <v>0</v>
      </c>
      <c r="AV977" s="182">
        <f t="shared" si="480"/>
        <v>1189</v>
      </c>
      <c r="AW977" s="182">
        <f t="shared" si="481"/>
        <v>728.37899999999991</v>
      </c>
      <c r="AX977" s="183">
        <f t="shared" si="482"/>
        <v>1189</v>
      </c>
      <c r="AY977" s="183">
        <f t="shared" si="483"/>
        <v>728.37899999999991</v>
      </c>
      <c r="AZ977" s="183">
        <f t="shared" si="484"/>
        <v>0</v>
      </c>
      <c r="BA977" s="183">
        <f t="shared" si="485"/>
        <v>0</v>
      </c>
      <c r="BB977" s="183">
        <f t="shared" si="486"/>
        <v>0</v>
      </c>
      <c r="BC977" s="184">
        <f t="shared" si="487"/>
        <v>1189</v>
      </c>
      <c r="BD977" s="184">
        <f t="shared" si="488"/>
        <v>0</v>
      </c>
      <c r="BE977" s="184">
        <f t="shared" si="489"/>
        <v>728.37899999999991</v>
      </c>
      <c r="BF977" s="184">
        <f t="shared" si="490"/>
        <v>0</v>
      </c>
      <c r="BG977" s="102">
        <f t="shared" si="491"/>
        <v>0</v>
      </c>
      <c r="BH977" s="102">
        <f t="shared" si="492"/>
        <v>0</v>
      </c>
      <c r="BI977" s="102">
        <f t="shared" si="493"/>
        <v>0</v>
      </c>
      <c r="BJ977" s="102">
        <f t="shared" si="494"/>
        <v>1</v>
      </c>
      <c r="BK977" s="102">
        <f t="shared" si="495"/>
        <v>0</v>
      </c>
      <c r="BL977" s="102">
        <f t="shared" si="496"/>
        <v>0</v>
      </c>
      <c r="BN977" s="102"/>
    </row>
    <row r="978" spans="1:66" x14ac:dyDescent="0.25">
      <c r="A978" s="102" t="s">
        <v>17</v>
      </c>
      <c r="B978" s="102" t="s">
        <v>8</v>
      </c>
      <c r="C978" s="102" t="s">
        <v>8</v>
      </c>
      <c r="D978" s="102" t="s">
        <v>27</v>
      </c>
      <c r="E978" s="102" t="s">
        <v>633</v>
      </c>
      <c r="F978" s="102" t="s">
        <v>1756</v>
      </c>
      <c r="G978" s="102">
        <v>0.78600000000000003</v>
      </c>
      <c r="H978" s="102">
        <v>1</v>
      </c>
      <c r="I978" s="102">
        <v>0</v>
      </c>
      <c r="J978" s="167">
        <f>IFERROR(H978*VLOOKUP(A978, 'Advanced Parameters'!$B$7:$G$20, 6, FALSE)*VLOOKUP(A978, 'Growth Parameters'!$B$6:$H$19, 6, FALSE), 0)</f>
        <v>1</v>
      </c>
      <c r="K978" s="167">
        <f>IFERROR(IF('Advanced Parameters'!$C$5="n",'Raw Data'!I978*VLOOKUP(A978,'Advanced Parameters'!$B$7:$G$20,6,FALSE),J978*VLOOKUP(A978,'Advanced Parameters'!$B$7:$G$20,2,FALSE))*VLOOKUP(A978, 'Growth Parameters'!$B$6:$H$19, 6, FALSE), 0)</f>
        <v>0</v>
      </c>
      <c r="L978" s="167">
        <f t="shared" si="466"/>
        <v>1</v>
      </c>
      <c r="M978" s="168">
        <f>IFERROR(IF(G978="NA","NA",IF(G978&gt;'APC Parameters'!$K$6+VLOOKUP('Raw Data'!A978, 'APC Parameters'!$H$7:$L$20, 4, FALSE), 'APC Parameters'!$L$6+VLOOKUP('Raw Data'!A978, 'APC Parameters'!$H$7:$L$20, 5, FALSE), G978*('APC Parameters'!$J$6+VLOOKUP('Raw Data'!A978, 'APC Parameters'!$H$7:$L$20, 3, FALSE))+'APC Parameters'!$I$6+VLOOKUP('Raw Data'!A978, 'APC Parameters'!$H$7:$L$20, 2, FALSE))), 0)</f>
        <v>1705.2683999999999</v>
      </c>
      <c r="N978" s="168">
        <f t="shared" si="467"/>
        <v>1705.2683999999999</v>
      </c>
      <c r="O978" s="168">
        <f>IFERROR(IF(M978="NA",VLOOKUP(D978,'Internal Calculations'!$B$10:$C$11,2,FALSE), M978)*VLOOKUP(A978, 'Growth Parameters'!$B$6:$H$19, 7, FALSE), 0)</f>
        <v>1705.2683999999999</v>
      </c>
      <c r="P978" s="177">
        <f t="shared" si="468"/>
        <v>1705.2683999999999</v>
      </c>
      <c r="Q978" s="178">
        <f>IF('Funding Allocation Parameters'!$C$5="Basic Library Subsidy", MIN(O978*('Funding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MIN($O978*(VLOOKUP(CONCATENATE($A978, 'Funding Allocation Parameters'!$I$5), 'Library Subsidy Complex'!$C$2:$J$55, 2, FALSE)), VLOOKUP(CONCATENATE($A978, 'Funding Allocation Parameters'!$I$5), 'Library Subsidy Complex'!$C$2:$J$55, 4, FALSE)), 0)))))</f>
        <v>1189</v>
      </c>
      <c r="R978" s="178">
        <f>IF('Funding Allocation Parameters'!$C$5="Basic Library Subsidy", 0, IF('Funding Allocation Parameters'!$C$5="Grant funding",MIN(O978*('Funding Allocation Parameters'!$E$5), 'Funding Allocation Parameters'!$G$5), IF('Funding Allocation Parameters'!$C$5="Other author funding", 0, IF('Funding Allocation Parameters'!$C$5="Any discretionary funds (grants if available, other if no grants)", MIN(O978*('Funding Allocation Parameters'!$E$5), 'Funding Allocation Parameters'!$G$5), IF('Funding Allocation Parameters'!$C$5="Complex Library Subsidy", 0, 0)))))</f>
        <v>0</v>
      </c>
      <c r="S978" s="178">
        <f>IF('Funding Allocation Parameters'!$C$5="Basic Library Subsidy", 0, IF('Funding Allocation Parameters'!$C$5="Grant funding", 0, IF('Funding Allocation Parameters'!$C$5="Other author funding",  MIN(O978*('Funding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8" s="178">
        <f>IF('Funding Allocation Parameters'!$C$5="Basic Library Subsidy", MIN(O978*('Funding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MIN($O978*(VLOOKUP(CONCATENATE($A978, 'Funding Allocation Parameters'!$I$5), 'Library Subsidy Complex'!$C$2:$J$55, 6, FALSE)), VLOOKUP(CONCATENATE($A978, 'Funding Allocation Parameters'!$I$5), 'Library Subsidy Complex'!$C$2:$J$55, 8, FALSE)), 0)))))</f>
        <v>1189</v>
      </c>
      <c r="U978" s="178">
        <f>IF('Funding Allocation Parameters'!$C$5="Basic Library Subsidy", 0, IF('Funding Allocation Parameters'!$C$5="Grant funding", 0, IF('Funding Allocation Parameters'!$C$5="Other author funding",  MIN(O978*('Funding Allocation Parameters'!$E$5), 'Funding Allocation Parameters'!$G$5), IF('Funding Allocation Parameters'!$C$5="Any discretionary funds (grants if available, other if no grants)", MIN(O978*('Funding Allocation Parameters'!$E$5), 'Funding Allocation Parameters'!$G$5), IF('Funding Allocation Parameters'!$C$5="Complex Library Subsidy", 0, 0)))))</f>
        <v>0</v>
      </c>
      <c r="V978" s="177">
        <f t="shared" si="469"/>
        <v>516.26839999999993</v>
      </c>
      <c r="W978" s="177">
        <f t="shared" si="470"/>
        <v>516.26839999999993</v>
      </c>
      <c r="X978" s="179">
        <f>IF('Funding Allocation Parameters'!$C$6="Basic Library Subsidy", MIN(V978*'Funding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MIN(V978*VLOOKUP(CONCATENATE($A978, 'Funding Allocation Parameters'!$I$6), 'Library Subsidy Complex'!$C$2:$J$55, 2, FALSE), VLOOKUP(CONCATENATE($A978, 'Funding Allocation Parameters'!$I$6), 'Library Subsidy Complex'!$C$2:$J$55, 4, FALSE)), 0)))))</f>
        <v>0</v>
      </c>
      <c r="Y978" s="179">
        <f>IF('Funding Allocation Parameters'!$C$6="Basic Library Subsidy", 0, IF('Funding Allocation Parameters'!$C$6="Grant funding",MIN(V978*'Funding Allocation Parameters'!$E$6, 'Funding Allocation Parameters'!$G$6), IF('Funding Allocation Parameters'!$C$6="Other author funding", 0, IF('Funding Allocation Parameters'!$C$6="Any discretionary funds (grants if available, other if no grants)", MIN(V978*'Funding Allocation Parameters'!$E$6, 'Funding Allocation Parameters'!$G$6), IF('Funding Allocation Parameters'!$C$6="Complex Library Subsidy", 0, 0)))))</f>
        <v>516.26839999999993</v>
      </c>
      <c r="Z978" s="179">
        <f>IF('Funding Allocation Parameters'!$C$6="Basic Library Subsidy", 0, IF('Funding Allocation Parameters'!$C$6="Grant funding", 0, IF('Funding Allocation Parameters'!$C$6="Other author funding",  MIN(V978*'Funding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8" s="179">
        <f>IF('Funding Allocation Parameters'!$C$6="Basic Library Subsidy", MIN(W978*'Funding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MIN(W978*VLOOKUP(CONCATENATE($A978, 'Funding Allocation Parameters'!$I$6), 'Library Subsidy Complex'!$C$2:$J$55, 6, FALSE), VLOOKUP(CONCATENATE($A978, 'Funding Allocation Parameters'!$I$6), 'Library Subsidy Complex'!$C$2:$J$55, 8, FALSE)), 0)))))</f>
        <v>0</v>
      </c>
      <c r="AB978" s="179">
        <f>IF('Funding Allocation Parameters'!$C$6="Basic Library Subsidy", 0, IF('Funding Allocation Parameters'!$C$6="Grant funding", 0, IF('Funding Allocation Parameters'!$C$6="Other author funding",  MIN(W978*'Funding Allocation Parameters'!$E$6, 'Funding Allocation Parameters'!$G$6), IF('Funding Allocation Parameters'!$C$6="Any discretionary funds (grants if available, other if no grants)", MIN(W978*'Funding Allocation Parameters'!$E$6, 'Funding Allocation Parameters'!$G$6), IF('Funding Allocation Parameters'!$C$6="Complex Library Subsidy", 0, 0)))))</f>
        <v>516.26839999999993</v>
      </c>
      <c r="AC978" s="177">
        <f t="shared" si="471"/>
        <v>0</v>
      </c>
      <c r="AD978" s="177">
        <f t="shared" si="472"/>
        <v>0</v>
      </c>
      <c r="AE978" s="180">
        <f>IF('Funding Allocation Parameters'!$C$7="Basic Library Subsidy", MIN(AC978*'Funding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MIN(AC978*VLOOKUP(CONCATENATE($A978, 'Funding Allocation Parameters'!$I$7), 'Library Subsidy Complex'!$C$2:$J$55, 2, FALSE), VLOOKUP(CONCATENATE($A978, 'Funding Allocation Parameters'!$I$7), 'Library Subsidy Complex'!$C$2:$J$55, 4, FALSE)), 0)))))</f>
        <v>0</v>
      </c>
      <c r="AF978" s="180">
        <f>IF('Funding Allocation Parameters'!$C$7="Basic Library Subsidy", 0, IF('Funding Allocation Parameters'!$C$7="Grant funding",MIN(AC978*'Funding Allocation Parameters'!$E$7, 'Funding Allocation Parameters'!$G$7), IF('Funding Allocation Parameters'!$C$7="Other author funding", 0, IF('Funding Allocation Parameters'!$C$7="Any discretionary funds (grants if available, other if no grants)", MIN(AC978*'Funding Allocation Parameters'!$E$7, 'Funding Allocation Parameters'!$G$7), IF('Funding Allocation Parameters'!$C$7="Complex Library Subsidy", 0, 0)))))</f>
        <v>0</v>
      </c>
      <c r="AG978" s="180">
        <f>IF('Funding Allocation Parameters'!$C$7="Basic Library Subsidy", 0, IF('Funding Allocation Parameters'!$C$7="Grant funding", 0, IF('Funding Allocation Parameters'!$C$7="Other author funding",  MIN(AC978*'Funding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8" s="180">
        <f>IF('Funding Allocation Parameters'!$C$7="Basic Library Subsidy", MIN(AD978*'Funding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MIN(AD978*VLOOKUP(CONCATENATE($A978, 'Funding Allocation Parameters'!$I$7), 'Library Subsidy Complex'!$C$2:$J$55, 6, FALSE), VLOOKUP(CONCATENATE($A978, 'Funding Allocation Parameters'!$I$7), 'Library Subsidy Complex'!$C$2:$J$55, 8, FALSE)), 0)))))</f>
        <v>0</v>
      </c>
      <c r="AI978" s="180">
        <f>IF('Funding Allocation Parameters'!$C$7="Basic Library Subsidy", 0, IF('Funding Allocation Parameters'!$C$7="Grant funding", 0, IF('Funding Allocation Parameters'!$C$7="Other author funding",  MIN(AD978*'Funding Allocation Parameters'!$E$7, 'Funding Allocation Parameters'!$G$7), IF('Funding Allocation Parameters'!$C$7="Any discretionary funds (grants if available, other if no grants)", MIN(AD978*'Funding Allocation Parameters'!$E$7, 'Funding Allocation Parameters'!$G$7), IF('Funding Allocation Parameters'!$C$7="Complex Library Subsidy", 0, 0)))))</f>
        <v>0</v>
      </c>
      <c r="AJ978" s="177">
        <f t="shared" si="473"/>
        <v>0</v>
      </c>
      <c r="AK978" s="177">
        <f t="shared" si="474"/>
        <v>0</v>
      </c>
      <c r="AL978" s="181">
        <f>IF('Funding Allocation Parameters'!$C$8="Basic Library Subsidy", MIN(AJ978*'Funding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MIN(AJ978*VLOOKUP(CONCATENATE($A978, 'Funding Allocation Parameters'!$I$8), 'Library Subsidy Complex'!$C$2:$J$55, 2, FALSE), VLOOKUP(CONCATENATE($A978, 'Funding Allocation Parameters'!$I$8), 'Library Subsidy Complex'!$C$2:$J$55, 4, FALSE)), 0)))))</f>
        <v>0</v>
      </c>
      <c r="AM978" s="181">
        <f>IF('Funding Allocation Parameters'!$C$8="Basic Library Subsidy", 0, IF('Funding Allocation Parameters'!$C$8="Grant funding",MIN(AJ978*'Funding Allocation Parameters'!$E$8, 'Funding Allocation Parameters'!$G$8), IF('Funding Allocation Parameters'!$C$8="Other author funding", 0, IF('Funding Allocation Parameters'!$C$8="Any discretionary funds (grants if available, other if no grants)", MIN(AJ978*'Funding Allocation Parameters'!$E$8, 'Funding Allocation Parameters'!$G$8), IF('Funding Allocation Parameters'!$C$8="Complex Library Subsidy", 0, 0)))))</f>
        <v>0</v>
      </c>
      <c r="AN978" s="181">
        <f>IF('Funding Allocation Parameters'!$C$8="Basic Library Subsidy", 0, IF('Funding Allocation Parameters'!$C$8="Grant funding", 0, IF('Funding Allocation Parameters'!$C$8="Other author funding",  MIN(AJ978*'Funding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8" s="181">
        <f>IF('Funding Allocation Parameters'!$C$8="Basic Library Subsidy", MIN(AK978*'Funding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MIN(AK978*VLOOKUP(CONCATENATE($A978, 'Funding Allocation Parameters'!$I$8), 'Library Subsidy Complex'!$C$2:$J$55, 6, FALSE), VLOOKUP(CONCATENATE($A978, 'Funding Allocation Parameters'!$I$8), 'Library Subsidy Complex'!$C$2:$J$55, 8, FALSE)), 0)))))</f>
        <v>0</v>
      </c>
      <c r="AP978" s="181">
        <f>IF('Funding Allocation Parameters'!$C$8="Basic Library Subsidy", 0, IF('Funding Allocation Parameters'!$C$8="Grant funding", 0, IF('Funding Allocation Parameters'!$C$8="Other author funding",  MIN(AK978*'Funding Allocation Parameters'!$E$8, 'Funding Allocation Parameters'!$G$8), IF('Funding Allocation Parameters'!$C$8="Any discretionary funds (grants if available, other if no grants)", MIN(AK978*'Funding Allocation Parameters'!$E$8, 'Funding Allocation Parameters'!$G$8), IF('Funding Allocation Parameters'!$C$8="Complex Library Subsidy", 0, 0)))))</f>
        <v>0</v>
      </c>
      <c r="AQ978" s="177">
        <f t="shared" si="475"/>
        <v>0</v>
      </c>
      <c r="AR978" s="177">
        <f t="shared" si="476"/>
        <v>0</v>
      </c>
      <c r="AS978" s="182">
        <f t="shared" si="477"/>
        <v>1189</v>
      </c>
      <c r="AT978" s="182">
        <f t="shared" si="478"/>
        <v>516.26839999999993</v>
      </c>
      <c r="AU978" s="182">
        <f t="shared" si="479"/>
        <v>0</v>
      </c>
      <c r="AV978" s="182">
        <f t="shared" si="480"/>
        <v>1189</v>
      </c>
      <c r="AW978" s="182">
        <f t="shared" si="481"/>
        <v>516.26839999999993</v>
      </c>
      <c r="AX978" s="183">
        <f t="shared" si="482"/>
        <v>0</v>
      </c>
      <c r="AY978" s="183">
        <f t="shared" si="483"/>
        <v>0</v>
      </c>
      <c r="AZ978" s="183">
        <f t="shared" si="484"/>
        <v>0</v>
      </c>
      <c r="BA978" s="183">
        <f t="shared" si="485"/>
        <v>1189</v>
      </c>
      <c r="BB978" s="183">
        <f t="shared" si="486"/>
        <v>516.26839999999993</v>
      </c>
      <c r="BC978" s="184">
        <f t="shared" si="487"/>
        <v>1189</v>
      </c>
      <c r="BD978" s="184">
        <f t="shared" si="488"/>
        <v>0</v>
      </c>
      <c r="BE978" s="184">
        <f t="shared" si="489"/>
        <v>0</v>
      </c>
      <c r="BF978" s="184">
        <f t="shared" si="490"/>
        <v>516.26839999999993</v>
      </c>
      <c r="BG978" s="102">
        <f t="shared" si="491"/>
        <v>0</v>
      </c>
      <c r="BH978" s="102">
        <f t="shared" si="492"/>
        <v>0</v>
      </c>
      <c r="BI978" s="102">
        <f t="shared" si="493"/>
        <v>0</v>
      </c>
      <c r="BJ978" s="102">
        <f t="shared" si="494"/>
        <v>0</v>
      </c>
      <c r="BK978" s="102">
        <f t="shared" si="495"/>
        <v>1</v>
      </c>
      <c r="BL978" s="102">
        <f t="shared" si="496"/>
        <v>0</v>
      </c>
      <c r="BN978" s="102"/>
    </row>
    <row r="979" spans="1:66" x14ac:dyDescent="0.25">
      <c r="A979" s="102" t="s">
        <v>26</v>
      </c>
      <c r="B979" s="102" t="s">
        <v>8</v>
      </c>
      <c r="C979" s="102" t="s">
        <v>8</v>
      </c>
      <c r="D979" s="102" t="s">
        <v>27</v>
      </c>
      <c r="E979" s="102" t="s">
        <v>1757</v>
      </c>
      <c r="F979" s="102" t="s">
        <v>1758</v>
      </c>
      <c r="G979" s="102">
        <v>0.73199999999999998</v>
      </c>
      <c r="H979" s="102">
        <v>1</v>
      </c>
      <c r="I979" s="102">
        <v>0.41699999999999998</v>
      </c>
      <c r="J979" s="167">
        <f>IFERROR(H979*VLOOKUP(A979, 'Advanced Parameters'!$B$7:$G$20, 6, FALSE)*VLOOKUP(A979, 'Growth Parameters'!$B$6:$H$19, 6, FALSE), 0)</f>
        <v>1</v>
      </c>
      <c r="K979" s="167">
        <f>IFERROR(IF('Advanced Parameters'!$C$5="n",'Raw Data'!I979*VLOOKUP(A979,'Advanced Parameters'!$B$7:$G$20,6,FALSE),J979*VLOOKUP(A979,'Advanced Parameters'!$B$7:$G$20,2,FALSE))*VLOOKUP(A979, 'Growth Parameters'!$B$6:$H$19, 6, FALSE), 0)</f>
        <v>0.41699999999999998</v>
      </c>
      <c r="L979" s="167">
        <f t="shared" si="466"/>
        <v>0.58299999999999996</v>
      </c>
      <c r="M979" s="168">
        <f>IFERROR(IF(G979="NA","NA",IF(G979&gt;'APC Parameters'!$K$6+VLOOKUP('Raw Data'!A979, 'APC Parameters'!$H$7:$L$20, 4, FALSE), 'APC Parameters'!$L$6+VLOOKUP('Raw Data'!A979, 'APC Parameters'!$H$7:$L$20, 5, FALSE), G979*('APC Parameters'!$J$6+VLOOKUP('Raw Data'!A979, 'APC Parameters'!$H$7:$L$20, 3, FALSE))+'APC Parameters'!$I$6+VLOOKUP('Raw Data'!A979, 'APC Parameters'!$H$7:$L$20, 2, FALSE))), 0)</f>
        <v>1666.9608000000001</v>
      </c>
      <c r="N979" s="168">
        <f t="shared" si="467"/>
        <v>1666.9608000000001</v>
      </c>
      <c r="O979" s="168">
        <f>IFERROR(IF(M979="NA",VLOOKUP(D979,'Internal Calculations'!$B$10:$C$11,2,FALSE), M979)*VLOOKUP(A979, 'Growth Parameters'!$B$6:$H$19, 7, FALSE), 0)</f>
        <v>1666.9608000000001</v>
      </c>
      <c r="P979" s="177">
        <f t="shared" si="468"/>
        <v>1666.9608000000001</v>
      </c>
      <c r="Q979" s="178">
        <f>IF('Funding Allocation Parameters'!$C$5="Basic Library Subsidy", MIN(O979*('Funding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MIN($O979*(VLOOKUP(CONCATENATE($A979, 'Funding Allocation Parameters'!$I$5), 'Library Subsidy Complex'!$C$2:$J$55, 2, FALSE)), VLOOKUP(CONCATENATE($A979, 'Funding Allocation Parameters'!$I$5), 'Library Subsidy Complex'!$C$2:$J$55, 4, FALSE)), 0)))))</f>
        <v>1189</v>
      </c>
      <c r="R979" s="178">
        <f>IF('Funding Allocation Parameters'!$C$5="Basic Library Subsidy", 0, IF('Funding Allocation Parameters'!$C$5="Grant funding",MIN(O979*('Funding Allocation Parameters'!$E$5), 'Funding Allocation Parameters'!$G$5), IF('Funding Allocation Parameters'!$C$5="Other author funding", 0, IF('Funding Allocation Parameters'!$C$5="Any discretionary funds (grants if available, other if no grants)", MIN(O979*('Funding Allocation Parameters'!$E$5), 'Funding Allocation Parameters'!$G$5), IF('Funding Allocation Parameters'!$C$5="Complex Library Subsidy", 0, 0)))))</f>
        <v>0</v>
      </c>
      <c r="S979" s="178">
        <f>IF('Funding Allocation Parameters'!$C$5="Basic Library Subsidy", 0, IF('Funding Allocation Parameters'!$C$5="Grant funding", 0, IF('Funding Allocation Parameters'!$C$5="Other author funding",  MIN(O979*('Funding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79" s="178">
        <f>IF('Funding Allocation Parameters'!$C$5="Basic Library Subsidy", MIN(O979*('Funding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MIN($O979*(VLOOKUP(CONCATENATE($A979, 'Funding Allocation Parameters'!$I$5), 'Library Subsidy Complex'!$C$2:$J$55, 6, FALSE)), VLOOKUP(CONCATENATE($A979, 'Funding Allocation Parameters'!$I$5), 'Library Subsidy Complex'!$C$2:$J$55, 8, FALSE)), 0)))))</f>
        <v>1189</v>
      </c>
      <c r="U979" s="178">
        <f>IF('Funding Allocation Parameters'!$C$5="Basic Library Subsidy", 0, IF('Funding Allocation Parameters'!$C$5="Grant funding", 0, IF('Funding Allocation Parameters'!$C$5="Other author funding",  MIN(O979*('Funding Allocation Parameters'!$E$5), 'Funding Allocation Parameters'!$G$5), IF('Funding Allocation Parameters'!$C$5="Any discretionary funds (grants if available, other if no grants)", MIN(O979*('Funding Allocation Parameters'!$E$5), 'Funding Allocation Parameters'!$G$5), IF('Funding Allocation Parameters'!$C$5="Complex Library Subsidy", 0, 0)))))</f>
        <v>0</v>
      </c>
      <c r="V979" s="177">
        <f t="shared" si="469"/>
        <v>477.96080000000006</v>
      </c>
      <c r="W979" s="177">
        <f t="shared" si="470"/>
        <v>477.96080000000006</v>
      </c>
      <c r="X979" s="179">
        <f>IF('Funding Allocation Parameters'!$C$6="Basic Library Subsidy", MIN(V979*'Funding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MIN(V979*VLOOKUP(CONCATENATE($A979, 'Funding Allocation Parameters'!$I$6), 'Library Subsidy Complex'!$C$2:$J$55, 2, FALSE), VLOOKUP(CONCATENATE($A979, 'Funding Allocation Parameters'!$I$6), 'Library Subsidy Complex'!$C$2:$J$55, 4, FALSE)), 0)))))</f>
        <v>0</v>
      </c>
      <c r="Y979" s="179">
        <f>IF('Funding Allocation Parameters'!$C$6="Basic Library Subsidy", 0, IF('Funding Allocation Parameters'!$C$6="Grant funding",MIN(V979*'Funding Allocation Parameters'!$E$6, 'Funding Allocation Parameters'!$G$6), IF('Funding Allocation Parameters'!$C$6="Other author funding", 0, IF('Funding Allocation Parameters'!$C$6="Any discretionary funds (grants if available, other if no grants)", MIN(V979*'Funding Allocation Parameters'!$E$6, 'Funding Allocation Parameters'!$G$6), IF('Funding Allocation Parameters'!$C$6="Complex Library Subsidy", 0, 0)))))</f>
        <v>477.96080000000006</v>
      </c>
      <c r="Z979" s="179">
        <f>IF('Funding Allocation Parameters'!$C$6="Basic Library Subsidy", 0, IF('Funding Allocation Parameters'!$C$6="Grant funding", 0, IF('Funding Allocation Parameters'!$C$6="Other author funding",  MIN(V979*'Funding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79" s="179">
        <f>IF('Funding Allocation Parameters'!$C$6="Basic Library Subsidy", MIN(W979*'Funding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MIN(W979*VLOOKUP(CONCATENATE($A979, 'Funding Allocation Parameters'!$I$6), 'Library Subsidy Complex'!$C$2:$J$55, 6, FALSE), VLOOKUP(CONCATENATE($A979, 'Funding Allocation Parameters'!$I$6), 'Library Subsidy Complex'!$C$2:$J$55, 8, FALSE)), 0)))))</f>
        <v>0</v>
      </c>
      <c r="AB979" s="179">
        <f>IF('Funding Allocation Parameters'!$C$6="Basic Library Subsidy", 0, IF('Funding Allocation Parameters'!$C$6="Grant funding", 0, IF('Funding Allocation Parameters'!$C$6="Other author funding",  MIN(W979*'Funding Allocation Parameters'!$E$6, 'Funding Allocation Parameters'!$G$6), IF('Funding Allocation Parameters'!$C$6="Any discretionary funds (grants if available, other if no grants)", MIN(W979*'Funding Allocation Parameters'!$E$6, 'Funding Allocation Parameters'!$G$6), IF('Funding Allocation Parameters'!$C$6="Complex Library Subsidy", 0, 0)))))</f>
        <v>477.96080000000006</v>
      </c>
      <c r="AC979" s="177">
        <f t="shared" si="471"/>
        <v>0</v>
      </c>
      <c r="AD979" s="177">
        <f t="shared" si="472"/>
        <v>0</v>
      </c>
      <c r="AE979" s="180">
        <f>IF('Funding Allocation Parameters'!$C$7="Basic Library Subsidy", MIN(AC979*'Funding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MIN(AC979*VLOOKUP(CONCATENATE($A979, 'Funding Allocation Parameters'!$I$7), 'Library Subsidy Complex'!$C$2:$J$55, 2, FALSE), VLOOKUP(CONCATENATE($A979, 'Funding Allocation Parameters'!$I$7), 'Library Subsidy Complex'!$C$2:$J$55, 4, FALSE)), 0)))))</f>
        <v>0</v>
      </c>
      <c r="AF979" s="180">
        <f>IF('Funding Allocation Parameters'!$C$7="Basic Library Subsidy", 0, IF('Funding Allocation Parameters'!$C$7="Grant funding",MIN(AC979*'Funding Allocation Parameters'!$E$7, 'Funding Allocation Parameters'!$G$7), IF('Funding Allocation Parameters'!$C$7="Other author funding", 0, IF('Funding Allocation Parameters'!$C$7="Any discretionary funds (grants if available, other if no grants)", MIN(AC979*'Funding Allocation Parameters'!$E$7, 'Funding Allocation Parameters'!$G$7), IF('Funding Allocation Parameters'!$C$7="Complex Library Subsidy", 0, 0)))))</f>
        <v>0</v>
      </c>
      <c r="AG979" s="180">
        <f>IF('Funding Allocation Parameters'!$C$7="Basic Library Subsidy", 0, IF('Funding Allocation Parameters'!$C$7="Grant funding", 0, IF('Funding Allocation Parameters'!$C$7="Other author funding",  MIN(AC979*'Funding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79" s="180">
        <f>IF('Funding Allocation Parameters'!$C$7="Basic Library Subsidy", MIN(AD979*'Funding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MIN(AD979*VLOOKUP(CONCATENATE($A979, 'Funding Allocation Parameters'!$I$7), 'Library Subsidy Complex'!$C$2:$J$55, 6, FALSE), VLOOKUP(CONCATENATE($A979, 'Funding Allocation Parameters'!$I$7), 'Library Subsidy Complex'!$C$2:$J$55, 8, FALSE)), 0)))))</f>
        <v>0</v>
      </c>
      <c r="AI979" s="180">
        <f>IF('Funding Allocation Parameters'!$C$7="Basic Library Subsidy", 0, IF('Funding Allocation Parameters'!$C$7="Grant funding", 0, IF('Funding Allocation Parameters'!$C$7="Other author funding",  MIN(AD979*'Funding Allocation Parameters'!$E$7, 'Funding Allocation Parameters'!$G$7), IF('Funding Allocation Parameters'!$C$7="Any discretionary funds (grants if available, other if no grants)", MIN(AD979*'Funding Allocation Parameters'!$E$7, 'Funding Allocation Parameters'!$G$7), IF('Funding Allocation Parameters'!$C$7="Complex Library Subsidy", 0, 0)))))</f>
        <v>0</v>
      </c>
      <c r="AJ979" s="177">
        <f t="shared" si="473"/>
        <v>0</v>
      </c>
      <c r="AK979" s="177">
        <f t="shared" si="474"/>
        <v>0</v>
      </c>
      <c r="AL979" s="181">
        <f>IF('Funding Allocation Parameters'!$C$8="Basic Library Subsidy", MIN(AJ979*'Funding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MIN(AJ979*VLOOKUP(CONCATENATE($A979, 'Funding Allocation Parameters'!$I$8), 'Library Subsidy Complex'!$C$2:$J$55, 2, FALSE), VLOOKUP(CONCATENATE($A979, 'Funding Allocation Parameters'!$I$8), 'Library Subsidy Complex'!$C$2:$J$55, 4, FALSE)), 0)))))</f>
        <v>0</v>
      </c>
      <c r="AM979" s="181">
        <f>IF('Funding Allocation Parameters'!$C$8="Basic Library Subsidy", 0, IF('Funding Allocation Parameters'!$C$8="Grant funding",MIN(AJ979*'Funding Allocation Parameters'!$E$8, 'Funding Allocation Parameters'!$G$8), IF('Funding Allocation Parameters'!$C$8="Other author funding", 0, IF('Funding Allocation Parameters'!$C$8="Any discretionary funds (grants if available, other if no grants)", MIN(AJ979*'Funding Allocation Parameters'!$E$8, 'Funding Allocation Parameters'!$G$8), IF('Funding Allocation Parameters'!$C$8="Complex Library Subsidy", 0, 0)))))</f>
        <v>0</v>
      </c>
      <c r="AN979" s="181">
        <f>IF('Funding Allocation Parameters'!$C$8="Basic Library Subsidy", 0, IF('Funding Allocation Parameters'!$C$8="Grant funding", 0, IF('Funding Allocation Parameters'!$C$8="Other author funding",  MIN(AJ979*'Funding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79" s="181">
        <f>IF('Funding Allocation Parameters'!$C$8="Basic Library Subsidy", MIN(AK979*'Funding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MIN(AK979*VLOOKUP(CONCATENATE($A979, 'Funding Allocation Parameters'!$I$8), 'Library Subsidy Complex'!$C$2:$J$55, 6, FALSE), VLOOKUP(CONCATENATE($A979, 'Funding Allocation Parameters'!$I$8), 'Library Subsidy Complex'!$C$2:$J$55, 8, FALSE)), 0)))))</f>
        <v>0</v>
      </c>
      <c r="AP979" s="181">
        <f>IF('Funding Allocation Parameters'!$C$8="Basic Library Subsidy", 0, IF('Funding Allocation Parameters'!$C$8="Grant funding", 0, IF('Funding Allocation Parameters'!$C$8="Other author funding",  MIN(AK979*'Funding Allocation Parameters'!$E$8, 'Funding Allocation Parameters'!$G$8), IF('Funding Allocation Parameters'!$C$8="Any discretionary funds (grants if available, other if no grants)", MIN(AK979*'Funding Allocation Parameters'!$E$8, 'Funding Allocation Parameters'!$G$8), IF('Funding Allocation Parameters'!$C$8="Complex Library Subsidy", 0, 0)))))</f>
        <v>0</v>
      </c>
      <c r="AQ979" s="177">
        <f t="shared" si="475"/>
        <v>0</v>
      </c>
      <c r="AR979" s="177">
        <f t="shared" si="476"/>
        <v>0</v>
      </c>
      <c r="AS979" s="182">
        <f t="shared" si="477"/>
        <v>1189</v>
      </c>
      <c r="AT979" s="182">
        <f t="shared" si="478"/>
        <v>477.96080000000006</v>
      </c>
      <c r="AU979" s="182">
        <f t="shared" si="479"/>
        <v>0</v>
      </c>
      <c r="AV979" s="182">
        <f t="shared" si="480"/>
        <v>1189</v>
      </c>
      <c r="AW979" s="182">
        <f t="shared" si="481"/>
        <v>477.96080000000006</v>
      </c>
      <c r="AX979" s="183">
        <f t="shared" si="482"/>
        <v>495.81299999999999</v>
      </c>
      <c r="AY979" s="183">
        <f t="shared" si="483"/>
        <v>199.30965360000002</v>
      </c>
      <c r="AZ979" s="183">
        <f t="shared" si="484"/>
        <v>0</v>
      </c>
      <c r="BA979" s="183">
        <f t="shared" si="485"/>
        <v>693.18700000000001</v>
      </c>
      <c r="BB979" s="183">
        <f t="shared" si="486"/>
        <v>278.65114640000002</v>
      </c>
      <c r="BC979" s="184">
        <f t="shared" si="487"/>
        <v>1189</v>
      </c>
      <c r="BD979" s="184">
        <f t="shared" si="488"/>
        <v>0</v>
      </c>
      <c r="BE979" s="184">
        <f t="shared" si="489"/>
        <v>199.30965360000002</v>
      </c>
      <c r="BF979" s="184">
        <f t="shared" si="490"/>
        <v>278.65114640000002</v>
      </c>
      <c r="BG979" s="102">
        <f t="shared" si="491"/>
        <v>0</v>
      </c>
      <c r="BH979" s="102">
        <f t="shared" si="492"/>
        <v>0</v>
      </c>
      <c r="BI979" s="102">
        <f t="shared" si="493"/>
        <v>0</v>
      </c>
      <c r="BJ979" s="102">
        <f t="shared" si="494"/>
        <v>0.41699999999999998</v>
      </c>
      <c r="BK979" s="102">
        <f t="shared" si="495"/>
        <v>0.58299999999999996</v>
      </c>
      <c r="BL979" s="102">
        <f t="shared" si="496"/>
        <v>0</v>
      </c>
      <c r="BN979" s="102"/>
    </row>
    <row r="980" spans="1:66" x14ac:dyDescent="0.25">
      <c r="A980" s="102" t="s">
        <v>17</v>
      </c>
      <c r="B980" s="102" t="s">
        <v>8</v>
      </c>
      <c r="C980" s="102" t="s">
        <v>8</v>
      </c>
      <c r="D980" s="102" t="s">
        <v>27</v>
      </c>
      <c r="E980" s="102" t="s">
        <v>1759</v>
      </c>
      <c r="F980" s="102" t="s">
        <v>1760</v>
      </c>
      <c r="G980" s="102">
        <v>1.1739999999999999</v>
      </c>
      <c r="H980" s="102">
        <v>1</v>
      </c>
      <c r="I980" s="102">
        <v>0</v>
      </c>
      <c r="J980" s="167">
        <f>IFERROR(H980*VLOOKUP(A980, 'Advanced Parameters'!$B$7:$G$20, 6, FALSE)*VLOOKUP(A980, 'Growth Parameters'!$B$6:$H$19, 6, FALSE), 0)</f>
        <v>1</v>
      </c>
      <c r="K980" s="167">
        <f>IFERROR(IF('Advanced Parameters'!$C$5="n",'Raw Data'!I980*VLOOKUP(A980,'Advanced Parameters'!$B$7:$G$20,6,FALSE),J980*VLOOKUP(A980,'Advanced Parameters'!$B$7:$G$20,2,FALSE))*VLOOKUP(A980, 'Growth Parameters'!$B$6:$H$19, 6, FALSE), 0)</f>
        <v>0</v>
      </c>
      <c r="L980" s="167">
        <f t="shared" ref="L980:L1041" si="497">J980-K980</f>
        <v>1</v>
      </c>
      <c r="M980" s="168">
        <f>IFERROR(IF(G980="NA","NA",IF(G980&gt;'APC Parameters'!$K$6+VLOOKUP('Raw Data'!A980, 'APC Parameters'!$H$7:$L$20, 4, FALSE), 'APC Parameters'!$L$6+VLOOKUP('Raw Data'!A980, 'APC Parameters'!$H$7:$L$20, 5, FALSE), G980*('APC Parameters'!$J$6+VLOOKUP('Raw Data'!A980, 'APC Parameters'!$H$7:$L$20, 3, FALSE))+'APC Parameters'!$I$6+VLOOKUP('Raw Data'!A980, 'APC Parameters'!$H$7:$L$20, 2, FALSE))), 0)</f>
        <v>1980.5155999999999</v>
      </c>
      <c r="N980" s="168">
        <f t="shared" si="467"/>
        <v>1980.5155999999999</v>
      </c>
      <c r="O980" s="168">
        <f>IFERROR(IF(M980="NA",VLOOKUP(D980,'Internal Calculations'!$B$10:$C$11,2,FALSE), M980)*VLOOKUP(A980, 'Growth Parameters'!$B$6:$H$19, 7, FALSE), 0)</f>
        <v>1980.5155999999999</v>
      </c>
      <c r="P980" s="177">
        <f t="shared" si="468"/>
        <v>1980.5155999999999</v>
      </c>
      <c r="Q980" s="178">
        <f>IF('Funding Allocation Parameters'!$C$5="Basic Library Subsidy", MIN(O980*('Funding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MIN($O980*(VLOOKUP(CONCATENATE($A980, 'Funding Allocation Parameters'!$I$5), 'Library Subsidy Complex'!$C$2:$J$55, 2, FALSE)), VLOOKUP(CONCATENATE($A980, 'Funding Allocation Parameters'!$I$5), 'Library Subsidy Complex'!$C$2:$J$55, 4, FALSE)), 0)))))</f>
        <v>1189</v>
      </c>
      <c r="R980" s="178">
        <f>IF('Funding Allocation Parameters'!$C$5="Basic Library Subsidy", 0, IF('Funding Allocation Parameters'!$C$5="Grant funding",MIN(O980*('Funding Allocation Parameters'!$E$5), 'Funding Allocation Parameters'!$G$5), IF('Funding Allocation Parameters'!$C$5="Other author funding", 0, IF('Funding Allocation Parameters'!$C$5="Any discretionary funds (grants if available, other if no grants)", MIN(O980*('Funding Allocation Parameters'!$E$5), 'Funding Allocation Parameters'!$G$5), IF('Funding Allocation Parameters'!$C$5="Complex Library Subsidy", 0, 0)))))</f>
        <v>0</v>
      </c>
      <c r="S980" s="178">
        <f>IF('Funding Allocation Parameters'!$C$5="Basic Library Subsidy", 0, IF('Funding Allocation Parameters'!$C$5="Grant funding", 0, IF('Funding Allocation Parameters'!$C$5="Other author funding",  MIN(O980*('Funding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0" s="178">
        <f>IF('Funding Allocation Parameters'!$C$5="Basic Library Subsidy", MIN(O980*('Funding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MIN($O980*(VLOOKUP(CONCATENATE($A980, 'Funding Allocation Parameters'!$I$5), 'Library Subsidy Complex'!$C$2:$J$55, 6, FALSE)), VLOOKUP(CONCATENATE($A980, 'Funding Allocation Parameters'!$I$5), 'Library Subsidy Complex'!$C$2:$J$55, 8, FALSE)), 0)))))</f>
        <v>1189</v>
      </c>
      <c r="U980" s="178">
        <f>IF('Funding Allocation Parameters'!$C$5="Basic Library Subsidy", 0, IF('Funding Allocation Parameters'!$C$5="Grant funding", 0, IF('Funding Allocation Parameters'!$C$5="Other author funding",  MIN(O980*('Funding Allocation Parameters'!$E$5), 'Funding Allocation Parameters'!$G$5), IF('Funding Allocation Parameters'!$C$5="Any discretionary funds (grants if available, other if no grants)", MIN(O980*('Funding Allocation Parameters'!$E$5), 'Funding Allocation Parameters'!$G$5), IF('Funding Allocation Parameters'!$C$5="Complex Library Subsidy", 0, 0)))))</f>
        <v>0</v>
      </c>
      <c r="V980" s="177">
        <f t="shared" si="469"/>
        <v>791.51559999999995</v>
      </c>
      <c r="W980" s="177">
        <f t="shared" si="470"/>
        <v>791.51559999999995</v>
      </c>
      <c r="X980" s="179">
        <f>IF('Funding Allocation Parameters'!$C$6="Basic Library Subsidy", MIN(V980*'Funding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MIN(V980*VLOOKUP(CONCATENATE($A980, 'Funding Allocation Parameters'!$I$6), 'Library Subsidy Complex'!$C$2:$J$55, 2, FALSE), VLOOKUP(CONCATENATE($A980, 'Funding Allocation Parameters'!$I$6), 'Library Subsidy Complex'!$C$2:$J$55, 4, FALSE)), 0)))))</f>
        <v>0</v>
      </c>
      <c r="Y980" s="179">
        <f>IF('Funding Allocation Parameters'!$C$6="Basic Library Subsidy", 0, IF('Funding Allocation Parameters'!$C$6="Grant funding",MIN(V980*'Funding Allocation Parameters'!$E$6, 'Funding Allocation Parameters'!$G$6), IF('Funding Allocation Parameters'!$C$6="Other author funding", 0, IF('Funding Allocation Parameters'!$C$6="Any discretionary funds (grants if available, other if no grants)", MIN(V980*'Funding Allocation Parameters'!$E$6, 'Funding Allocation Parameters'!$G$6), IF('Funding Allocation Parameters'!$C$6="Complex Library Subsidy", 0, 0)))))</f>
        <v>791.51559999999995</v>
      </c>
      <c r="Z980" s="179">
        <f>IF('Funding Allocation Parameters'!$C$6="Basic Library Subsidy", 0, IF('Funding Allocation Parameters'!$C$6="Grant funding", 0, IF('Funding Allocation Parameters'!$C$6="Other author funding",  MIN(V980*'Funding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0" s="179">
        <f>IF('Funding Allocation Parameters'!$C$6="Basic Library Subsidy", MIN(W980*'Funding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MIN(W980*VLOOKUP(CONCATENATE($A980, 'Funding Allocation Parameters'!$I$6), 'Library Subsidy Complex'!$C$2:$J$55, 6, FALSE), VLOOKUP(CONCATENATE($A980, 'Funding Allocation Parameters'!$I$6), 'Library Subsidy Complex'!$C$2:$J$55, 8, FALSE)), 0)))))</f>
        <v>0</v>
      </c>
      <c r="AB980" s="179">
        <f>IF('Funding Allocation Parameters'!$C$6="Basic Library Subsidy", 0, IF('Funding Allocation Parameters'!$C$6="Grant funding", 0, IF('Funding Allocation Parameters'!$C$6="Other author funding",  MIN(W980*'Funding Allocation Parameters'!$E$6, 'Funding Allocation Parameters'!$G$6), IF('Funding Allocation Parameters'!$C$6="Any discretionary funds (grants if available, other if no grants)", MIN(W980*'Funding Allocation Parameters'!$E$6, 'Funding Allocation Parameters'!$G$6), IF('Funding Allocation Parameters'!$C$6="Complex Library Subsidy", 0, 0)))))</f>
        <v>791.51559999999995</v>
      </c>
      <c r="AC980" s="177">
        <f t="shared" si="471"/>
        <v>0</v>
      </c>
      <c r="AD980" s="177">
        <f t="shared" si="472"/>
        <v>0</v>
      </c>
      <c r="AE980" s="180">
        <f>IF('Funding Allocation Parameters'!$C$7="Basic Library Subsidy", MIN(AC980*'Funding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MIN(AC980*VLOOKUP(CONCATENATE($A980, 'Funding Allocation Parameters'!$I$7), 'Library Subsidy Complex'!$C$2:$J$55, 2, FALSE), VLOOKUP(CONCATENATE($A980, 'Funding Allocation Parameters'!$I$7), 'Library Subsidy Complex'!$C$2:$J$55, 4, FALSE)), 0)))))</f>
        <v>0</v>
      </c>
      <c r="AF980" s="180">
        <f>IF('Funding Allocation Parameters'!$C$7="Basic Library Subsidy", 0, IF('Funding Allocation Parameters'!$C$7="Grant funding",MIN(AC980*'Funding Allocation Parameters'!$E$7, 'Funding Allocation Parameters'!$G$7), IF('Funding Allocation Parameters'!$C$7="Other author funding", 0, IF('Funding Allocation Parameters'!$C$7="Any discretionary funds (grants if available, other if no grants)", MIN(AC980*'Funding Allocation Parameters'!$E$7, 'Funding Allocation Parameters'!$G$7), IF('Funding Allocation Parameters'!$C$7="Complex Library Subsidy", 0, 0)))))</f>
        <v>0</v>
      </c>
      <c r="AG980" s="180">
        <f>IF('Funding Allocation Parameters'!$C$7="Basic Library Subsidy", 0, IF('Funding Allocation Parameters'!$C$7="Grant funding", 0, IF('Funding Allocation Parameters'!$C$7="Other author funding",  MIN(AC980*'Funding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0" s="180">
        <f>IF('Funding Allocation Parameters'!$C$7="Basic Library Subsidy", MIN(AD980*'Funding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MIN(AD980*VLOOKUP(CONCATENATE($A980, 'Funding Allocation Parameters'!$I$7), 'Library Subsidy Complex'!$C$2:$J$55, 6, FALSE), VLOOKUP(CONCATENATE($A980, 'Funding Allocation Parameters'!$I$7), 'Library Subsidy Complex'!$C$2:$J$55, 8, FALSE)), 0)))))</f>
        <v>0</v>
      </c>
      <c r="AI980" s="180">
        <f>IF('Funding Allocation Parameters'!$C$7="Basic Library Subsidy", 0, IF('Funding Allocation Parameters'!$C$7="Grant funding", 0, IF('Funding Allocation Parameters'!$C$7="Other author funding",  MIN(AD980*'Funding Allocation Parameters'!$E$7, 'Funding Allocation Parameters'!$G$7), IF('Funding Allocation Parameters'!$C$7="Any discretionary funds (grants if available, other if no grants)", MIN(AD980*'Funding Allocation Parameters'!$E$7, 'Funding Allocation Parameters'!$G$7), IF('Funding Allocation Parameters'!$C$7="Complex Library Subsidy", 0, 0)))))</f>
        <v>0</v>
      </c>
      <c r="AJ980" s="177">
        <f t="shared" si="473"/>
        <v>0</v>
      </c>
      <c r="AK980" s="177">
        <f t="shared" si="474"/>
        <v>0</v>
      </c>
      <c r="AL980" s="181">
        <f>IF('Funding Allocation Parameters'!$C$8="Basic Library Subsidy", MIN(AJ980*'Funding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MIN(AJ980*VLOOKUP(CONCATENATE($A980, 'Funding Allocation Parameters'!$I$8), 'Library Subsidy Complex'!$C$2:$J$55, 2, FALSE), VLOOKUP(CONCATENATE($A980, 'Funding Allocation Parameters'!$I$8), 'Library Subsidy Complex'!$C$2:$J$55, 4, FALSE)), 0)))))</f>
        <v>0</v>
      </c>
      <c r="AM980" s="181">
        <f>IF('Funding Allocation Parameters'!$C$8="Basic Library Subsidy", 0, IF('Funding Allocation Parameters'!$C$8="Grant funding",MIN(AJ980*'Funding Allocation Parameters'!$E$8, 'Funding Allocation Parameters'!$G$8), IF('Funding Allocation Parameters'!$C$8="Other author funding", 0, IF('Funding Allocation Parameters'!$C$8="Any discretionary funds (grants if available, other if no grants)", MIN(AJ980*'Funding Allocation Parameters'!$E$8, 'Funding Allocation Parameters'!$G$8), IF('Funding Allocation Parameters'!$C$8="Complex Library Subsidy", 0, 0)))))</f>
        <v>0</v>
      </c>
      <c r="AN980" s="181">
        <f>IF('Funding Allocation Parameters'!$C$8="Basic Library Subsidy", 0, IF('Funding Allocation Parameters'!$C$8="Grant funding", 0, IF('Funding Allocation Parameters'!$C$8="Other author funding",  MIN(AJ980*'Funding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0" s="181">
        <f>IF('Funding Allocation Parameters'!$C$8="Basic Library Subsidy", MIN(AK980*'Funding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MIN(AK980*VLOOKUP(CONCATENATE($A980, 'Funding Allocation Parameters'!$I$8), 'Library Subsidy Complex'!$C$2:$J$55, 6, FALSE), VLOOKUP(CONCATENATE($A980, 'Funding Allocation Parameters'!$I$8), 'Library Subsidy Complex'!$C$2:$J$55, 8, FALSE)), 0)))))</f>
        <v>0</v>
      </c>
      <c r="AP980" s="181">
        <f>IF('Funding Allocation Parameters'!$C$8="Basic Library Subsidy", 0, IF('Funding Allocation Parameters'!$C$8="Grant funding", 0, IF('Funding Allocation Parameters'!$C$8="Other author funding",  MIN(AK980*'Funding Allocation Parameters'!$E$8, 'Funding Allocation Parameters'!$G$8), IF('Funding Allocation Parameters'!$C$8="Any discretionary funds (grants if available, other if no grants)", MIN(AK980*'Funding Allocation Parameters'!$E$8, 'Funding Allocation Parameters'!$G$8), IF('Funding Allocation Parameters'!$C$8="Complex Library Subsidy", 0, 0)))))</f>
        <v>0</v>
      </c>
      <c r="AQ980" s="177">
        <f t="shared" si="475"/>
        <v>0</v>
      </c>
      <c r="AR980" s="177">
        <f t="shared" si="476"/>
        <v>0</v>
      </c>
      <c r="AS980" s="182">
        <f t="shared" si="477"/>
        <v>1189</v>
      </c>
      <c r="AT980" s="182">
        <f t="shared" si="478"/>
        <v>791.51559999999995</v>
      </c>
      <c r="AU980" s="182">
        <f t="shared" si="479"/>
        <v>0</v>
      </c>
      <c r="AV980" s="182">
        <f t="shared" si="480"/>
        <v>1189</v>
      </c>
      <c r="AW980" s="182">
        <f t="shared" si="481"/>
        <v>791.51559999999995</v>
      </c>
      <c r="AX980" s="183">
        <f t="shared" si="482"/>
        <v>0</v>
      </c>
      <c r="AY980" s="183">
        <f t="shared" si="483"/>
        <v>0</v>
      </c>
      <c r="AZ980" s="183">
        <f t="shared" si="484"/>
        <v>0</v>
      </c>
      <c r="BA980" s="183">
        <f t="shared" si="485"/>
        <v>1189</v>
      </c>
      <c r="BB980" s="183">
        <f t="shared" si="486"/>
        <v>791.51559999999995</v>
      </c>
      <c r="BC980" s="184">
        <f t="shared" si="487"/>
        <v>1189</v>
      </c>
      <c r="BD980" s="184">
        <f t="shared" si="488"/>
        <v>0</v>
      </c>
      <c r="BE980" s="184">
        <f t="shared" si="489"/>
        <v>0</v>
      </c>
      <c r="BF980" s="184">
        <f t="shared" si="490"/>
        <v>791.51559999999995</v>
      </c>
      <c r="BG980" s="102">
        <f t="shared" si="491"/>
        <v>0</v>
      </c>
      <c r="BH980" s="102">
        <f t="shared" si="492"/>
        <v>0</v>
      </c>
      <c r="BI980" s="102">
        <f t="shared" si="493"/>
        <v>0</v>
      </c>
      <c r="BJ980" s="102">
        <f t="shared" si="494"/>
        <v>0</v>
      </c>
      <c r="BK980" s="102">
        <f t="shared" si="495"/>
        <v>1</v>
      </c>
      <c r="BL980" s="102">
        <f t="shared" si="496"/>
        <v>0</v>
      </c>
      <c r="BN980" s="102"/>
    </row>
    <row r="981" spans="1:66" x14ac:dyDescent="0.25">
      <c r="A981" s="102" t="s">
        <v>13</v>
      </c>
      <c r="B981" s="102" t="s">
        <v>8</v>
      </c>
      <c r="C981" s="102" t="s">
        <v>8</v>
      </c>
      <c r="D981" s="102" t="s">
        <v>27</v>
      </c>
      <c r="E981" s="102" t="s">
        <v>1741</v>
      </c>
      <c r="F981" s="102" t="s">
        <v>1761</v>
      </c>
      <c r="G981" s="102">
        <v>2.6059999999999999</v>
      </c>
      <c r="H981" s="102">
        <v>1</v>
      </c>
      <c r="I981" s="102">
        <v>1</v>
      </c>
      <c r="J981" s="167">
        <f>IFERROR(H981*VLOOKUP(A981, 'Advanced Parameters'!$B$7:$G$20, 6, FALSE)*VLOOKUP(A981, 'Growth Parameters'!$B$6:$H$19, 6, FALSE), 0)</f>
        <v>1</v>
      </c>
      <c r="K981" s="167">
        <f>IFERROR(IF('Advanced Parameters'!$C$5="n",'Raw Data'!I981*VLOOKUP(A981,'Advanced Parameters'!$B$7:$G$20,6,FALSE),J981*VLOOKUP(A981,'Advanced Parameters'!$B$7:$G$20,2,FALSE))*VLOOKUP(A981, 'Growth Parameters'!$B$6:$H$19, 6, FALSE), 0)</f>
        <v>1</v>
      </c>
      <c r="L981" s="167">
        <f t="shared" si="497"/>
        <v>0</v>
      </c>
      <c r="M981" s="168">
        <f>IFERROR(IF(G981="NA","NA",IF(G981&gt;'APC Parameters'!$K$6+VLOOKUP('Raw Data'!A981, 'APC Parameters'!$H$7:$L$20, 4, FALSE), 'APC Parameters'!$L$6+VLOOKUP('Raw Data'!A981, 'APC Parameters'!$H$7:$L$20, 5, FALSE), G981*('APC Parameters'!$J$6+VLOOKUP('Raw Data'!A981, 'APC Parameters'!$H$7:$L$20, 3, FALSE))+'APC Parameters'!$I$6+VLOOKUP('Raw Data'!A981, 'APC Parameters'!$H$7:$L$20, 2, FALSE))), 0)</f>
        <v>2996.3764000000001</v>
      </c>
      <c r="N981" s="168">
        <f t="shared" si="467"/>
        <v>2996.3764000000001</v>
      </c>
      <c r="O981" s="168">
        <f>IFERROR(IF(M981="NA",VLOOKUP(D981,'Internal Calculations'!$B$10:$C$11,2,FALSE), M981)*VLOOKUP(A981, 'Growth Parameters'!$B$6:$H$19, 7, FALSE), 0)</f>
        <v>2996.3764000000001</v>
      </c>
      <c r="P981" s="177">
        <f t="shared" si="468"/>
        <v>2996.3764000000001</v>
      </c>
      <c r="Q981" s="178">
        <f>IF('Funding Allocation Parameters'!$C$5="Basic Library Subsidy", MIN(O981*('Funding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MIN($O981*(VLOOKUP(CONCATENATE($A981, 'Funding Allocation Parameters'!$I$5), 'Library Subsidy Complex'!$C$2:$J$55, 2, FALSE)), VLOOKUP(CONCATENATE($A981, 'Funding Allocation Parameters'!$I$5), 'Library Subsidy Complex'!$C$2:$J$55, 4, FALSE)), 0)))))</f>
        <v>1189</v>
      </c>
      <c r="R981" s="178">
        <f>IF('Funding Allocation Parameters'!$C$5="Basic Library Subsidy", 0, IF('Funding Allocation Parameters'!$C$5="Grant funding",MIN(O981*('Funding Allocation Parameters'!$E$5), 'Funding Allocation Parameters'!$G$5), IF('Funding Allocation Parameters'!$C$5="Other author funding", 0, IF('Funding Allocation Parameters'!$C$5="Any discretionary funds (grants if available, other if no grants)", MIN(O981*('Funding Allocation Parameters'!$E$5), 'Funding Allocation Parameters'!$G$5), IF('Funding Allocation Parameters'!$C$5="Complex Library Subsidy", 0, 0)))))</f>
        <v>0</v>
      </c>
      <c r="S981" s="178">
        <f>IF('Funding Allocation Parameters'!$C$5="Basic Library Subsidy", 0, IF('Funding Allocation Parameters'!$C$5="Grant funding", 0, IF('Funding Allocation Parameters'!$C$5="Other author funding",  MIN(O981*('Funding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1" s="178">
        <f>IF('Funding Allocation Parameters'!$C$5="Basic Library Subsidy", MIN(O981*('Funding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MIN($O981*(VLOOKUP(CONCATENATE($A981, 'Funding Allocation Parameters'!$I$5), 'Library Subsidy Complex'!$C$2:$J$55, 6, FALSE)), VLOOKUP(CONCATENATE($A981, 'Funding Allocation Parameters'!$I$5), 'Library Subsidy Complex'!$C$2:$J$55, 8, FALSE)), 0)))))</f>
        <v>1189</v>
      </c>
      <c r="U981" s="178">
        <f>IF('Funding Allocation Parameters'!$C$5="Basic Library Subsidy", 0, IF('Funding Allocation Parameters'!$C$5="Grant funding", 0, IF('Funding Allocation Parameters'!$C$5="Other author funding",  MIN(O981*('Funding Allocation Parameters'!$E$5), 'Funding Allocation Parameters'!$G$5), IF('Funding Allocation Parameters'!$C$5="Any discretionary funds (grants if available, other if no grants)", MIN(O981*('Funding Allocation Parameters'!$E$5), 'Funding Allocation Parameters'!$G$5), IF('Funding Allocation Parameters'!$C$5="Complex Library Subsidy", 0, 0)))))</f>
        <v>0</v>
      </c>
      <c r="V981" s="177">
        <f t="shared" si="469"/>
        <v>1807.3764000000001</v>
      </c>
      <c r="W981" s="177">
        <f t="shared" si="470"/>
        <v>1807.3764000000001</v>
      </c>
      <c r="X981" s="179">
        <f>IF('Funding Allocation Parameters'!$C$6="Basic Library Subsidy", MIN(V981*'Funding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MIN(V981*VLOOKUP(CONCATENATE($A981, 'Funding Allocation Parameters'!$I$6), 'Library Subsidy Complex'!$C$2:$J$55, 2, FALSE), VLOOKUP(CONCATENATE($A981, 'Funding Allocation Parameters'!$I$6), 'Library Subsidy Complex'!$C$2:$J$55, 4, FALSE)), 0)))))</f>
        <v>0</v>
      </c>
      <c r="Y981" s="179">
        <f>IF('Funding Allocation Parameters'!$C$6="Basic Library Subsidy", 0, IF('Funding Allocation Parameters'!$C$6="Grant funding",MIN(V981*'Funding Allocation Parameters'!$E$6, 'Funding Allocation Parameters'!$G$6), IF('Funding Allocation Parameters'!$C$6="Other author funding", 0, IF('Funding Allocation Parameters'!$C$6="Any discretionary funds (grants if available, other if no grants)", MIN(V981*'Funding Allocation Parameters'!$E$6, 'Funding Allocation Parameters'!$G$6), IF('Funding Allocation Parameters'!$C$6="Complex Library Subsidy", 0, 0)))))</f>
        <v>1807.3764000000001</v>
      </c>
      <c r="Z981" s="179">
        <f>IF('Funding Allocation Parameters'!$C$6="Basic Library Subsidy", 0, IF('Funding Allocation Parameters'!$C$6="Grant funding", 0, IF('Funding Allocation Parameters'!$C$6="Other author funding",  MIN(V981*'Funding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1" s="179">
        <f>IF('Funding Allocation Parameters'!$C$6="Basic Library Subsidy", MIN(W981*'Funding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MIN(W981*VLOOKUP(CONCATENATE($A981, 'Funding Allocation Parameters'!$I$6), 'Library Subsidy Complex'!$C$2:$J$55, 6, FALSE), VLOOKUP(CONCATENATE($A981, 'Funding Allocation Parameters'!$I$6), 'Library Subsidy Complex'!$C$2:$J$55, 8, FALSE)), 0)))))</f>
        <v>0</v>
      </c>
      <c r="AB981" s="179">
        <f>IF('Funding Allocation Parameters'!$C$6="Basic Library Subsidy", 0, IF('Funding Allocation Parameters'!$C$6="Grant funding", 0, IF('Funding Allocation Parameters'!$C$6="Other author funding",  MIN(W981*'Funding Allocation Parameters'!$E$6, 'Funding Allocation Parameters'!$G$6), IF('Funding Allocation Parameters'!$C$6="Any discretionary funds (grants if available, other if no grants)", MIN(W981*'Funding Allocation Parameters'!$E$6, 'Funding Allocation Parameters'!$G$6), IF('Funding Allocation Parameters'!$C$6="Complex Library Subsidy", 0, 0)))))</f>
        <v>1807.3764000000001</v>
      </c>
      <c r="AC981" s="177">
        <f t="shared" si="471"/>
        <v>0</v>
      </c>
      <c r="AD981" s="177">
        <f t="shared" si="472"/>
        <v>0</v>
      </c>
      <c r="AE981" s="180">
        <f>IF('Funding Allocation Parameters'!$C$7="Basic Library Subsidy", MIN(AC981*'Funding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MIN(AC981*VLOOKUP(CONCATENATE($A981, 'Funding Allocation Parameters'!$I$7), 'Library Subsidy Complex'!$C$2:$J$55, 2, FALSE), VLOOKUP(CONCATENATE($A981, 'Funding Allocation Parameters'!$I$7), 'Library Subsidy Complex'!$C$2:$J$55, 4, FALSE)), 0)))))</f>
        <v>0</v>
      </c>
      <c r="AF981" s="180">
        <f>IF('Funding Allocation Parameters'!$C$7="Basic Library Subsidy", 0, IF('Funding Allocation Parameters'!$C$7="Grant funding",MIN(AC981*'Funding Allocation Parameters'!$E$7, 'Funding Allocation Parameters'!$G$7), IF('Funding Allocation Parameters'!$C$7="Other author funding", 0, IF('Funding Allocation Parameters'!$C$7="Any discretionary funds (grants if available, other if no grants)", MIN(AC981*'Funding Allocation Parameters'!$E$7, 'Funding Allocation Parameters'!$G$7), IF('Funding Allocation Parameters'!$C$7="Complex Library Subsidy", 0, 0)))))</f>
        <v>0</v>
      </c>
      <c r="AG981" s="180">
        <f>IF('Funding Allocation Parameters'!$C$7="Basic Library Subsidy", 0, IF('Funding Allocation Parameters'!$C$7="Grant funding", 0, IF('Funding Allocation Parameters'!$C$7="Other author funding",  MIN(AC981*'Funding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1" s="180">
        <f>IF('Funding Allocation Parameters'!$C$7="Basic Library Subsidy", MIN(AD981*'Funding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MIN(AD981*VLOOKUP(CONCATENATE($A981, 'Funding Allocation Parameters'!$I$7), 'Library Subsidy Complex'!$C$2:$J$55, 6, FALSE), VLOOKUP(CONCATENATE($A981, 'Funding Allocation Parameters'!$I$7), 'Library Subsidy Complex'!$C$2:$J$55, 8, FALSE)), 0)))))</f>
        <v>0</v>
      </c>
      <c r="AI981" s="180">
        <f>IF('Funding Allocation Parameters'!$C$7="Basic Library Subsidy", 0, IF('Funding Allocation Parameters'!$C$7="Grant funding", 0, IF('Funding Allocation Parameters'!$C$7="Other author funding",  MIN(AD981*'Funding Allocation Parameters'!$E$7, 'Funding Allocation Parameters'!$G$7), IF('Funding Allocation Parameters'!$C$7="Any discretionary funds (grants if available, other if no grants)", MIN(AD981*'Funding Allocation Parameters'!$E$7, 'Funding Allocation Parameters'!$G$7), IF('Funding Allocation Parameters'!$C$7="Complex Library Subsidy", 0, 0)))))</f>
        <v>0</v>
      </c>
      <c r="AJ981" s="177">
        <f t="shared" si="473"/>
        <v>0</v>
      </c>
      <c r="AK981" s="177">
        <f t="shared" si="474"/>
        <v>0</v>
      </c>
      <c r="AL981" s="181">
        <f>IF('Funding Allocation Parameters'!$C$8="Basic Library Subsidy", MIN(AJ981*'Funding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MIN(AJ981*VLOOKUP(CONCATENATE($A981, 'Funding Allocation Parameters'!$I$8), 'Library Subsidy Complex'!$C$2:$J$55, 2, FALSE), VLOOKUP(CONCATENATE($A981, 'Funding Allocation Parameters'!$I$8), 'Library Subsidy Complex'!$C$2:$J$55, 4, FALSE)), 0)))))</f>
        <v>0</v>
      </c>
      <c r="AM981" s="181">
        <f>IF('Funding Allocation Parameters'!$C$8="Basic Library Subsidy", 0, IF('Funding Allocation Parameters'!$C$8="Grant funding",MIN(AJ981*'Funding Allocation Parameters'!$E$8, 'Funding Allocation Parameters'!$G$8), IF('Funding Allocation Parameters'!$C$8="Other author funding", 0, IF('Funding Allocation Parameters'!$C$8="Any discretionary funds (grants if available, other if no grants)", MIN(AJ981*'Funding Allocation Parameters'!$E$8, 'Funding Allocation Parameters'!$G$8), IF('Funding Allocation Parameters'!$C$8="Complex Library Subsidy", 0, 0)))))</f>
        <v>0</v>
      </c>
      <c r="AN981" s="181">
        <f>IF('Funding Allocation Parameters'!$C$8="Basic Library Subsidy", 0, IF('Funding Allocation Parameters'!$C$8="Grant funding", 0, IF('Funding Allocation Parameters'!$C$8="Other author funding",  MIN(AJ981*'Funding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1" s="181">
        <f>IF('Funding Allocation Parameters'!$C$8="Basic Library Subsidy", MIN(AK981*'Funding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MIN(AK981*VLOOKUP(CONCATENATE($A981, 'Funding Allocation Parameters'!$I$8), 'Library Subsidy Complex'!$C$2:$J$55, 6, FALSE), VLOOKUP(CONCATENATE($A981, 'Funding Allocation Parameters'!$I$8), 'Library Subsidy Complex'!$C$2:$J$55, 8, FALSE)), 0)))))</f>
        <v>0</v>
      </c>
      <c r="AP981" s="181">
        <f>IF('Funding Allocation Parameters'!$C$8="Basic Library Subsidy", 0, IF('Funding Allocation Parameters'!$C$8="Grant funding", 0, IF('Funding Allocation Parameters'!$C$8="Other author funding",  MIN(AK981*'Funding Allocation Parameters'!$E$8, 'Funding Allocation Parameters'!$G$8), IF('Funding Allocation Parameters'!$C$8="Any discretionary funds (grants if available, other if no grants)", MIN(AK981*'Funding Allocation Parameters'!$E$8, 'Funding Allocation Parameters'!$G$8), IF('Funding Allocation Parameters'!$C$8="Complex Library Subsidy", 0, 0)))))</f>
        <v>0</v>
      </c>
      <c r="AQ981" s="177">
        <f t="shared" si="475"/>
        <v>0</v>
      </c>
      <c r="AR981" s="177">
        <f t="shared" si="476"/>
        <v>0</v>
      </c>
      <c r="AS981" s="182">
        <f t="shared" si="477"/>
        <v>1189</v>
      </c>
      <c r="AT981" s="182">
        <f t="shared" si="478"/>
        <v>1807.3764000000001</v>
      </c>
      <c r="AU981" s="182">
        <f t="shared" si="479"/>
        <v>0</v>
      </c>
      <c r="AV981" s="182">
        <f t="shared" si="480"/>
        <v>1189</v>
      </c>
      <c r="AW981" s="182">
        <f t="shared" si="481"/>
        <v>1807.3764000000001</v>
      </c>
      <c r="AX981" s="183">
        <f t="shared" si="482"/>
        <v>1189</v>
      </c>
      <c r="AY981" s="183">
        <f t="shared" si="483"/>
        <v>1807.3764000000001</v>
      </c>
      <c r="AZ981" s="183">
        <f t="shared" si="484"/>
        <v>0</v>
      </c>
      <c r="BA981" s="183">
        <f t="shared" si="485"/>
        <v>0</v>
      </c>
      <c r="BB981" s="183">
        <f t="shared" si="486"/>
        <v>0</v>
      </c>
      <c r="BC981" s="184">
        <f t="shared" si="487"/>
        <v>1189</v>
      </c>
      <c r="BD981" s="184">
        <f t="shared" si="488"/>
        <v>0</v>
      </c>
      <c r="BE981" s="184">
        <f t="shared" si="489"/>
        <v>1807.3764000000001</v>
      </c>
      <c r="BF981" s="184">
        <f t="shared" si="490"/>
        <v>0</v>
      </c>
      <c r="BG981" s="102">
        <f t="shared" si="491"/>
        <v>0</v>
      </c>
      <c r="BH981" s="102">
        <f t="shared" si="492"/>
        <v>0</v>
      </c>
      <c r="BI981" s="102">
        <f t="shared" si="493"/>
        <v>0</v>
      </c>
      <c r="BJ981" s="102">
        <f t="shared" si="494"/>
        <v>1</v>
      </c>
      <c r="BK981" s="102">
        <f t="shared" si="495"/>
        <v>0</v>
      </c>
      <c r="BL981" s="102">
        <f t="shared" si="496"/>
        <v>0</v>
      </c>
      <c r="BN981" s="102"/>
    </row>
    <row r="982" spans="1:66" x14ac:dyDescent="0.25">
      <c r="A982" s="102" t="s">
        <v>13</v>
      </c>
      <c r="B982" s="102" t="s">
        <v>12</v>
      </c>
      <c r="C982" s="102" t="s">
        <v>8</v>
      </c>
      <c r="D982" s="102" t="s">
        <v>27</v>
      </c>
      <c r="E982" s="102" t="s">
        <v>1199</v>
      </c>
      <c r="F982" s="102" t="s">
        <v>1762</v>
      </c>
      <c r="G982" s="102">
        <v>2.2250000000000001</v>
      </c>
      <c r="H982" s="102">
        <v>1</v>
      </c>
      <c r="I982" s="102">
        <v>1</v>
      </c>
      <c r="J982" s="167">
        <f>IFERROR(H982*VLOOKUP(A982, 'Advanced Parameters'!$B$7:$G$20, 6, FALSE)*VLOOKUP(A982, 'Growth Parameters'!$B$6:$H$19, 6, FALSE), 0)</f>
        <v>1</v>
      </c>
      <c r="K982" s="167">
        <f>IFERROR(IF('Advanced Parameters'!$C$5="n",'Raw Data'!I982*VLOOKUP(A982,'Advanced Parameters'!$B$7:$G$20,6,FALSE),J982*VLOOKUP(A982,'Advanced Parameters'!$B$7:$G$20,2,FALSE))*VLOOKUP(A982, 'Growth Parameters'!$B$6:$H$19, 6, FALSE), 0)</f>
        <v>1</v>
      </c>
      <c r="L982" s="167">
        <f t="shared" si="497"/>
        <v>0</v>
      </c>
      <c r="M982" s="168">
        <f>IFERROR(IF(G982="NA","NA",IF(G982&gt;'APC Parameters'!$K$6+VLOOKUP('Raw Data'!A982, 'APC Parameters'!$H$7:$L$20, 4, FALSE), 'APC Parameters'!$L$6+VLOOKUP('Raw Data'!A982, 'APC Parameters'!$H$7:$L$20, 5, FALSE), G982*('APC Parameters'!$J$6+VLOOKUP('Raw Data'!A982, 'APC Parameters'!$H$7:$L$20, 3, FALSE))+'APC Parameters'!$I$6+VLOOKUP('Raw Data'!A982, 'APC Parameters'!$H$7:$L$20, 2, FALSE))), 0)</f>
        <v>2726.0950000000003</v>
      </c>
      <c r="N982" s="168">
        <f t="shared" si="467"/>
        <v>2726.0950000000003</v>
      </c>
      <c r="O982" s="168">
        <f>IFERROR(IF(M982="NA",VLOOKUP(D982,'Internal Calculations'!$B$10:$C$11,2,FALSE), M982)*VLOOKUP(A982, 'Growth Parameters'!$B$6:$H$19, 7, FALSE), 0)</f>
        <v>2726.0950000000003</v>
      </c>
      <c r="P982" s="177">
        <f t="shared" si="468"/>
        <v>2726.0950000000003</v>
      </c>
      <c r="Q982" s="178">
        <f>IF('Funding Allocation Parameters'!$C$5="Basic Library Subsidy", MIN(O982*('Funding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MIN($O982*(VLOOKUP(CONCATENATE($A982, 'Funding Allocation Parameters'!$I$5), 'Library Subsidy Complex'!$C$2:$J$55, 2, FALSE)), VLOOKUP(CONCATENATE($A982, 'Funding Allocation Parameters'!$I$5), 'Library Subsidy Complex'!$C$2:$J$55, 4, FALSE)), 0)))))</f>
        <v>1189</v>
      </c>
      <c r="R982" s="178">
        <f>IF('Funding Allocation Parameters'!$C$5="Basic Library Subsidy", 0, IF('Funding Allocation Parameters'!$C$5="Grant funding",MIN(O982*('Funding Allocation Parameters'!$E$5), 'Funding Allocation Parameters'!$G$5), IF('Funding Allocation Parameters'!$C$5="Other author funding", 0, IF('Funding Allocation Parameters'!$C$5="Any discretionary funds (grants if available, other if no grants)", MIN(O982*('Funding Allocation Parameters'!$E$5), 'Funding Allocation Parameters'!$G$5), IF('Funding Allocation Parameters'!$C$5="Complex Library Subsidy", 0, 0)))))</f>
        <v>0</v>
      </c>
      <c r="S982" s="178">
        <f>IF('Funding Allocation Parameters'!$C$5="Basic Library Subsidy", 0, IF('Funding Allocation Parameters'!$C$5="Grant funding", 0, IF('Funding Allocation Parameters'!$C$5="Other author funding",  MIN(O982*('Funding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2" s="178">
        <f>IF('Funding Allocation Parameters'!$C$5="Basic Library Subsidy", MIN(O982*('Funding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MIN($O982*(VLOOKUP(CONCATENATE($A982, 'Funding Allocation Parameters'!$I$5), 'Library Subsidy Complex'!$C$2:$J$55, 6, FALSE)), VLOOKUP(CONCATENATE($A982, 'Funding Allocation Parameters'!$I$5), 'Library Subsidy Complex'!$C$2:$J$55, 8, FALSE)), 0)))))</f>
        <v>1189</v>
      </c>
      <c r="U982" s="178">
        <f>IF('Funding Allocation Parameters'!$C$5="Basic Library Subsidy", 0, IF('Funding Allocation Parameters'!$C$5="Grant funding", 0, IF('Funding Allocation Parameters'!$C$5="Other author funding",  MIN(O982*('Funding Allocation Parameters'!$E$5), 'Funding Allocation Parameters'!$G$5), IF('Funding Allocation Parameters'!$C$5="Any discretionary funds (grants if available, other if no grants)", MIN(O982*('Funding Allocation Parameters'!$E$5), 'Funding Allocation Parameters'!$G$5), IF('Funding Allocation Parameters'!$C$5="Complex Library Subsidy", 0, 0)))))</f>
        <v>0</v>
      </c>
      <c r="V982" s="177">
        <f t="shared" si="469"/>
        <v>1537.0950000000003</v>
      </c>
      <c r="W982" s="177">
        <f t="shared" si="470"/>
        <v>1537.0950000000003</v>
      </c>
      <c r="X982" s="179">
        <f>IF('Funding Allocation Parameters'!$C$6="Basic Library Subsidy", MIN(V982*'Funding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MIN(V982*VLOOKUP(CONCATENATE($A982, 'Funding Allocation Parameters'!$I$6), 'Library Subsidy Complex'!$C$2:$J$55, 2, FALSE), VLOOKUP(CONCATENATE($A982, 'Funding Allocation Parameters'!$I$6), 'Library Subsidy Complex'!$C$2:$J$55, 4, FALSE)), 0)))))</f>
        <v>0</v>
      </c>
      <c r="Y982" s="179">
        <f>IF('Funding Allocation Parameters'!$C$6="Basic Library Subsidy", 0, IF('Funding Allocation Parameters'!$C$6="Grant funding",MIN(V982*'Funding Allocation Parameters'!$E$6, 'Funding Allocation Parameters'!$G$6), IF('Funding Allocation Parameters'!$C$6="Other author funding", 0, IF('Funding Allocation Parameters'!$C$6="Any discretionary funds (grants if available, other if no grants)", MIN(V982*'Funding Allocation Parameters'!$E$6, 'Funding Allocation Parameters'!$G$6), IF('Funding Allocation Parameters'!$C$6="Complex Library Subsidy", 0, 0)))))</f>
        <v>1537.0950000000003</v>
      </c>
      <c r="Z982" s="179">
        <f>IF('Funding Allocation Parameters'!$C$6="Basic Library Subsidy", 0, IF('Funding Allocation Parameters'!$C$6="Grant funding", 0, IF('Funding Allocation Parameters'!$C$6="Other author funding",  MIN(V982*'Funding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2" s="179">
        <f>IF('Funding Allocation Parameters'!$C$6="Basic Library Subsidy", MIN(W982*'Funding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MIN(W982*VLOOKUP(CONCATENATE($A982, 'Funding Allocation Parameters'!$I$6), 'Library Subsidy Complex'!$C$2:$J$55, 6, FALSE), VLOOKUP(CONCATENATE($A982, 'Funding Allocation Parameters'!$I$6), 'Library Subsidy Complex'!$C$2:$J$55, 8, FALSE)), 0)))))</f>
        <v>0</v>
      </c>
      <c r="AB982" s="179">
        <f>IF('Funding Allocation Parameters'!$C$6="Basic Library Subsidy", 0, IF('Funding Allocation Parameters'!$C$6="Grant funding", 0, IF('Funding Allocation Parameters'!$C$6="Other author funding",  MIN(W982*'Funding Allocation Parameters'!$E$6, 'Funding Allocation Parameters'!$G$6), IF('Funding Allocation Parameters'!$C$6="Any discretionary funds (grants if available, other if no grants)", MIN(W982*'Funding Allocation Parameters'!$E$6, 'Funding Allocation Parameters'!$G$6), IF('Funding Allocation Parameters'!$C$6="Complex Library Subsidy", 0, 0)))))</f>
        <v>1537.0950000000003</v>
      </c>
      <c r="AC982" s="177">
        <f t="shared" si="471"/>
        <v>0</v>
      </c>
      <c r="AD982" s="177">
        <f t="shared" si="472"/>
        <v>0</v>
      </c>
      <c r="AE982" s="180">
        <f>IF('Funding Allocation Parameters'!$C$7="Basic Library Subsidy", MIN(AC982*'Funding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MIN(AC982*VLOOKUP(CONCATENATE($A982, 'Funding Allocation Parameters'!$I$7), 'Library Subsidy Complex'!$C$2:$J$55, 2, FALSE), VLOOKUP(CONCATENATE($A982, 'Funding Allocation Parameters'!$I$7), 'Library Subsidy Complex'!$C$2:$J$55, 4, FALSE)), 0)))))</f>
        <v>0</v>
      </c>
      <c r="AF982" s="180">
        <f>IF('Funding Allocation Parameters'!$C$7="Basic Library Subsidy", 0, IF('Funding Allocation Parameters'!$C$7="Grant funding",MIN(AC982*'Funding Allocation Parameters'!$E$7, 'Funding Allocation Parameters'!$G$7), IF('Funding Allocation Parameters'!$C$7="Other author funding", 0, IF('Funding Allocation Parameters'!$C$7="Any discretionary funds (grants if available, other if no grants)", MIN(AC982*'Funding Allocation Parameters'!$E$7, 'Funding Allocation Parameters'!$G$7), IF('Funding Allocation Parameters'!$C$7="Complex Library Subsidy", 0, 0)))))</f>
        <v>0</v>
      </c>
      <c r="AG982" s="180">
        <f>IF('Funding Allocation Parameters'!$C$7="Basic Library Subsidy", 0, IF('Funding Allocation Parameters'!$C$7="Grant funding", 0, IF('Funding Allocation Parameters'!$C$7="Other author funding",  MIN(AC982*'Funding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2" s="180">
        <f>IF('Funding Allocation Parameters'!$C$7="Basic Library Subsidy", MIN(AD982*'Funding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MIN(AD982*VLOOKUP(CONCATENATE($A982, 'Funding Allocation Parameters'!$I$7), 'Library Subsidy Complex'!$C$2:$J$55, 6, FALSE), VLOOKUP(CONCATENATE($A982, 'Funding Allocation Parameters'!$I$7), 'Library Subsidy Complex'!$C$2:$J$55, 8, FALSE)), 0)))))</f>
        <v>0</v>
      </c>
      <c r="AI982" s="180">
        <f>IF('Funding Allocation Parameters'!$C$7="Basic Library Subsidy", 0, IF('Funding Allocation Parameters'!$C$7="Grant funding", 0, IF('Funding Allocation Parameters'!$C$7="Other author funding",  MIN(AD982*'Funding Allocation Parameters'!$E$7, 'Funding Allocation Parameters'!$G$7), IF('Funding Allocation Parameters'!$C$7="Any discretionary funds (grants if available, other if no grants)", MIN(AD982*'Funding Allocation Parameters'!$E$7, 'Funding Allocation Parameters'!$G$7), IF('Funding Allocation Parameters'!$C$7="Complex Library Subsidy", 0, 0)))))</f>
        <v>0</v>
      </c>
      <c r="AJ982" s="177">
        <f t="shared" si="473"/>
        <v>0</v>
      </c>
      <c r="AK982" s="177">
        <f t="shared" si="474"/>
        <v>0</v>
      </c>
      <c r="AL982" s="181">
        <f>IF('Funding Allocation Parameters'!$C$8="Basic Library Subsidy", MIN(AJ982*'Funding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MIN(AJ982*VLOOKUP(CONCATENATE($A982, 'Funding Allocation Parameters'!$I$8), 'Library Subsidy Complex'!$C$2:$J$55, 2, FALSE), VLOOKUP(CONCATENATE($A982, 'Funding Allocation Parameters'!$I$8), 'Library Subsidy Complex'!$C$2:$J$55, 4, FALSE)), 0)))))</f>
        <v>0</v>
      </c>
      <c r="AM982" s="181">
        <f>IF('Funding Allocation Parameters'!$C$8="Basic Library Subsidy", 0, IF('Funding Allocation Parameters'!$C$8="Grant funding",MIN(AJ982*'Funding Allocation Parameters'!$E$8, 'Funding Allocation Parameters'!$G$8), IF('Funding Allocation Parameters'!$C$8="Other author funding", 0, IF('Funding Allocation Parameters'!$C$8="Any discretionary funds (grants if available, other if no grants)", MIN(AJ982*'Funding Allocation Parameters'!$E$8, 'Funding Allocation Parameters'!$G$8), IF('Funding Allocation Parameters'!$C$8="Complex Library Subsidy", 0, 0)))))</f>
        <v>0</v>
      </c>
      <c r="AN982" s="181">
        <f>IF('Funding Allocation Parameters'!$C$8="Basic Library Subsidy", 0, IF('Funding Allocation Parameters'!$C$8="Grant funding", 0, IF('Funding Allocation Parameters'!$C$8="Other author funding",  MIN(AJ982*'Funding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2" s="181">
        <f>IF('Funding Allocation Parameters'!$C$8="Basic Library Subsidy", MIN(AK982*'Funding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MIN(AK982*VLOOKUP(CONCATENATE($A982, 'Funding Allocation Parameters'!$I$8), 'Library Subsidy Complex'!$C$2:$J$55, 6, FALSE), VLOOKUP(CONCATENATE($A982, 'Funding Allocation Parameters'!$I$8), 'Library Subsidy Complex'!$C$2:$J$55, 8, FALSE)), 0)))))</f>
        <v>0</v>
      </c>
      <c r="AP982" s="181">
        <f>IF('Funding Allocation Parameters'!$C$8="Basic Library Subsidy", 0, IF('Funding Allocation Parameters'!$C$8="Grant funding", 0, IF('Funding Allocation Parameters'!$C$8="Other author funding",  MIN(AK982*'Funding Allocation Parameters'!$E$8, 'Funding Allocation Parameters'!$G$8), IF('Funding Allocation Parameters'!$C$8="Any discretionary funds (grants if available, other if no grants)", MIN(AK982*'Funding Allocation Parameters'!$E$8, 'Funding Allocation Parameters'!$G$8), IF('Funding Allocation Parameters'!$C$8="Complex Library Subsidy", 0, 0)))))</f>
        <v>0</v>
      </c>
      <c r="AQ982" s="177">
        <f t="shared" si="475"/>
        <v>0</v>
      </c>
      <c r="AR982" s="177">
        <f t="shared" si="476"/>
        <v>0</v>
      </c>
      <c r="AS982" s="182">
        <f t="shared" si="477"/>
        <v>1189</v>
      </c>
      <c r="AT982" s="182">
        <f t="shared" si="478"/>
        <v>1537.0950000000003</v>
      </c>
      <c r="AU982" s="182">
        <f t="shared" si="479"/>
        <v>0</v>
      </c>
      <c r="AV982" s="182">
        <f t="shared" si="480"/>
        <v>1189</v>
      </c>
      <c r="AW982" s="182">
        <f t="shared" si="481"/>
        <v>1537.0950000000003</v>
      </c>
      <c r="AX982" s="183">
        <f t="shared" si="482"/>
        <v>1189</v>
      </c>
      <c r="AY982" s="183">
        <f t="shared" si="483"/>
        <v>1537.0950000000003</v>
      </c>
      <c r="AZ982" s="183">
        <f t="shared" si="484"/>
        <v>0</v>
      </c>
      <c r="BA982" s="183">
        <f t="shared" si="485"/>
        <v>0</v>
      </c>
      <c r="BB982" s="183">
        <f t="shared" si="486"/>
        <v>0</v>
      </c>
      <c r="BC982" s="184">
        <f t="shared" si="487"/>
        <v>1189</v>
      </c>
      <c r="BD982" s="184">
        <f t="shared" si="488"/>
        <v>0</v>
      </c>
      <c r="BE982" s="184">
        <f t="shared" si="489"/>
        <v>1537.0950000000003</v>
      </c>
      <c r="BF982" s="184">
        <f t="shared" si="490"/>
        <v>0</v>
      </c>
      <c r="BG982" s="102">
        <f t="shared" si="491"/>
        <v>0</v>
      </c>
      <c r="BH982" s="102">
        <f t="shared" si="492"/>
        <v>0</v>
      </c>
      <c r="BI982" s="102">
        <f t="shared" si="493"/>
        <v>0</v>
      </c>
      <c r="BJ982" s="102">
        <f t="shared" si="494"/>
        <v>1</v>
      </c>
      <c r="BK982" s="102">
        <f t="shared" si="495"/>
        <v>0</v>
      </c>
      <c r="BL982" s="102">
        <f t="shared" si="496"/>
        <v>0</v>
      </c>
      <c r="BN982" s="102"/>
    </row>
    <row r="983" spans="1:66" x14ac:dyDescent="0.25">
      <c r="A983" s="102" t="s">
        <v>17</v>
      </c>
      <c r="B983" s="102" t="s">
        <v>8</v>
      </c>
      <c r="C983" s="102" t="s">
        <v>8</v>
      </c>
      <c r="D983" s="102" t="s">
        <v>27</v>
      </c>
      <c r="E983" s="102" t="s">
        <v>1763</v>
      </c>
      <c r="F983" s="102" t="s">
        <v>1764</v>
      </c>
      <c r="G983" s="102">
        <v>2.306</v>
      </c>
      <c r="H983" s="102">
        <v>1</v>
      </c>
      <c r="I983" s="102">
        <v>1</v>
      </c>
      <c r="J983" s="167">
        <f>IFERROR(H983*VLOOKUP(A983, 'Advanced Parameters'!$B$7:$G$20, 6, FALSE)*VLOOKUP(A983, 'Growth Parameters'!$B$6:$H$19, 6, FALSE), 0)</f>
        <v>1</v>
      </c>
      <c r="K983" s="167">
        <f>IFERROR(IF('Advanced Parameters'!$C$5="n",'Raw Data'!I983*VLOOKUP(A983,'Advanced Parameters'!$B$7:$G$20,6,FALSE),J983*VLOOKUP(A983,'Advanced Parameters'!$B$7:$G$20,2,FALSE))*VLOOKUP(A983, 'Growth Parameters'!$B$6:$H$19, 6, FALSE), 0)</f>
        <v>1</v>
      </c>
      <c r="L983" s="167">
        <f t="shared" si="497"/>
        <v>0</v>
      </c>
      <c r="M983" s="168">
        <f>IFERROR(IF(G983="NA","NA",IF(G983&gt;'APC Parameters'!$K$6+VLOOKUP('Raw Data'!A983, 'APC Parameters'!$H$7:$L$20, 4, FALSE), 'APC Parameters'!$L$6+VLOOKUP('Raw Data'!A983, 'APC Parameters'!$H$7:$L$20, 5, FALSE), G983*('APC Parameters'!$J$6+VLOOKUP('Raw Data'!A983, 'APC Parameters'!$H$7:$L$20, 3, FALSE))+'APC Parameters'!$I$6+VLOOKUP('Raw Data'!A983, 'APC Parameters'!$H$7:$L$20, 2, FALSE))), 0)</f>
        <v>2783.5563999999999</v>
      </c>
      <c r="N983" s="168">
        <f t="shared" si="467"/>
        <v>2783.5563999999999</v>
      </c>
      <c r="O983" s="168">
        <f>IFERROR(IF(M983="NA",VLOOKUP(D983,'Internal Calculations'!$B$10:$C$11,2,FALSE), M983)*VLOOKUP(A983, 'Growth Parameters'!$B$6:$H$19, 7, FALSE), 0)</f>
        <v>2783.5563999999999</v>
      </c>
      <c r="P983" s="177">
        <f t="shared" si="468"/>
        <v>2783.5563999999999</v>
      </c>
      <c r="Q983" s="178">
        <f>IF('Funding Allocation Parameters'!$C$5="Basic Library Subsidy", MIN(O983*('Funding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MIN($O983*(VLOOKUP(CONCATENATE($A983, 'Funding Allocation Parameters'!$I$5), 'Library Subsidy Complex'!$C$2:$J$55, 2, FALSE)), VLOOKUP(CONCATENATE($A983, 'Funding Allocation Parameters'!$I$5), 'Library Subsidy Complex'!$C$2:$J$55, 4, FALSE)), 0)))))</f>
        <v>1189</v>
      </c>
      <c r="R983" s="178">
        <f>IF('Funding Allocation Parameters'!$C$5="Basic Library Subsidy", 0, IF('Funding Allocation Parameters'!$C$5="Grant funding",MIN(O983*('Funding Allocation Parameters'!$E$5), 'Funding Allocation Parameters'!$G$5), IF('Funding Allocation Parameters'!$C$5="Other author funding", 0, IF('Funding Allocation Parameters'!$C$5="Any discretionary funds (grants if available, other if no grants)", MIN(O983*('Funding Allocation Parameters'!$E$5), 'Funding Allocation Parameters'!$G$5), IF('Funding Allocation Parameters'!$C$5="Complex Library Subsidy", 0, 0)))))</f>
        <v>0</v>
      </c>
      <c r="S983" s="178">
        <f>IF('Funding Allocation Parameters'!$C$5="Basic Library Subsidy", 0, IF('Funding Allocation Parameters'!$C$5="Grant funding", 0, IF('Funding Allocation Parameters'!$C$5="Other author funding",  MIN(O983*('Funding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3" s="178">
        <f>IF('Funding Allocation Parameters'!$C$5="Basic Library Subsidy", MIN(O983*('Funding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MIN($O983*(VLOOKUP(CONCATENATE($A983, 'Funding Allocation Parameters'!$I$5), 'Library Subsidy Complex'!$C$2:$J$55, 6, FALSE)), VLOOKUP(CONCATENATE($A983, 'Funding Allocation Parameters'!$I$5), 'Library Subsidy Complex'!$C$2:$J$55, 8, FALSE)), 0)))))</f>
        <v>1189</v>
      </c>
      <c r="U983" s="178">
        <f>IF('Funding Allocation Parameters'!$C$5="Basic Library Subsidy", 0, IF('Funding Allocation Parameters'!$C$5="Grant funding", 0, IF('Funding Allocation Parameters'!$C$5="Other author funding",  MIN(O983*('Funding Allocation Parameters'!$E$5), 'Funding Allocation Parameters'!$G$5), IF('Funding Allocation Parameters'!$C$5="Any discretionary funds (grants if available, other if no grants)", MIN(O983*('Funding Allocation Parameters'!$E$5), 'Funding Allocation Parameters'!$G$5), IF('Funding Allocation Parameters'!$C$5="Complex Library Subsidy", 0, 0)))))</f>
        <v>0</v>
      </c>
      <c r="V983" s="177">
        <f t="shared" si="469"/>
        <v>1594.5563999999999</v>
      </c>
      <c r="W983" s="177">
        <f t="shared" si="470"/>
        <v>1594.5563999999999</v>
      </c>
      <c r="X983" s="179">
        <f>IF('Funding Allocation Parameters'!$C$6="Basic Library Subsidy", MIN(V983*'Funding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MIN(V983*VLOOKUP(CONCATENATE($A983, 'Funding Allocation Parameters'!$I$6), 'Library Subsidy Complex'!$C$2:$J$55, 2, FALSE), VLOOKUP(CONCATENATE($A983, 'Funding Allocation Parameters'!$I$6), 'Library Subsidy Complex'!$C$2:$J$55, 4, FALSE)), 0)))))</f>
        <v>0</v>
      </c>
      <c r="Y983" s="179">
        <f>IF('Funding Allocation Parameters'!$C$6="Basic Library Subsidy", 0, IF('Funding Allocation Parameters'!$C$6="Grant funding",MIN(V983*'Funding Allocation Parameters'!$E$6, 'Funding Allocation Parameters'!$G$6), IF('Funding Allocation Parameters'!$C$6="Other author funding", 0, IF('Funding Allocation Parameters'!$C$6="Any discretionary funds (grants if available, other if no grants)", MIN(V983*'Funding Allocation Parameters'!$E$6, 'Funding Allocation Parameters'!$G$6), IF('Funding Allocation Parameters'!$C$6="Complex Library Subsidy", 0, 0)))))</f>
        <v>1594.5563999999999</v>
      </c>
      <c r="Z983" s="179">
        <f>IF('Funding Allocation Parameters'!$C$6="Basic Library Subsidy", 0, IF('Funding Allocation Parameters'!$C$6="Grant funding", 0, IF('Funding Allocation Parameters'!$C$6="Other author funding",  MIN(V983*'Funding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3" s="179">
        <f>IF('Funding Allocation Parameters'!$C$6="Basic Library Subsidy", MIN(W983*'Funding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MIN(W983*VLOOKUP(CONCATENATE($A983, 'Funding Allocation Parameters'!$I$6), 'Library Subsidy Complex'!$C$2:$J$55, 6, FALSE), VLOOKUP(CONCATENATE($A983, 'Funding Allocation Parameters'!$I$6), 'Library Subsidy Complex'!$C$2:$J$55, 8, FALSE)), 0)))))</f>
        <v>0</v>
      </c>
      <c r="AB983" s="179">
        <f>IF('Funding Allocation Parameters'!$C$6="Basic Library Subsidy", 0, IF('Funding Allocation Parameters'!$C$6="Grant funding", 0, IF('Funding Allocation Parameters'!$C$6="Other author funding",  MIN(W983*'Funding Allocation Parameters'!$E$6, 'Funding Allocation Parameters'!$G$6), IF('Funding Allocation Parameters'!$C$6="Any discretionary funds (grants if available, other if no grants)", MIN(W983*'Funding Allocation Parameters'!$E$6, 'Funding Allocation Parameters'!$G$6), IF('Funding Allocation Parameters'!$C$6="Complex Library Subsidy", 0, 0)))))</f>
        <v>1594.5563999999999</v>
      </c>
      <c r="AC983" s="177">
        <f t="shared" si="471"/>
        <v>0</v>
      </c>
      <c r="AD983" s="177">
        <f t="shared" si="472"/>
        <v>0</v>
      </c>
      <c r="AE983" s="180">
        <f>IF('Funding Allocation Parameters'!$C$7="Basic Library Subsidy", MIN(AC983*'Funding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MIN(AC983*VLOOKUP(CONCATENATE($A983, 'Funding Allocation Parameters'!$I$7), 'Library Subsidy Complex'!$C$2:$J$55, 2, FALSE), VLOOKUP(CONCATENATE($A983, 'Funding Allocation Parameters'!$I$7), 'Library Subsidy Complex'!$C$2:$J$55, 4, FALSE)), 0)))))</f>
        <v>0</v>
      </c>
      <c r="AF983" s="180">
        <f>IF('Funding Allocation Parameters'!$C$7="Basic Library Subsidy", 0, IF('Funding Allocation Parameters'!$C$7="Grant funding",MIN(AC983*'Funding Allocation Parameters'!$E$7, 'Funding Allocation Parameters'!$G$7), IF('Funding Allocation Parameters'!$C$7="Other author funding", 0, IF('Funding Allocation Parameters'!$C$7="Any discretionary funds (grants if available, other if no grants)", MIN(AC983*'Funding Allocation Parameters'!$E$7, 'Funding Allocation Parameters'!$G$7), IF('Funding Allocation Parameters'!$C$7="Complex Library Subsidy", 0, 0)))))</f>
        <v>0</v>
      </c>
      <c r="AG983" s="180">
        <f>IF('Funding Allocation Parameters'!$C$7="Basic Library Subsidy", 0, IF('Funding Allocation Parameters'!$C$7="Grant funding", 0, IF('Funding Allocation Parameters'!$C$7="Other author funding",  MIN(AC983*'Funding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3" s="180">
        <f>IF('Funding Allocation Parameters'!$C$7="Basic Library Subsidy", MIN(AD983*'Funding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MIN(AD983*VLOOKUP(CONCATENATE($A983, 'Funding Allocation Parameters'!$I$7), 'Library Subsidy Complex'!$C$2:$J$55, 6, FALSE), VLOOKUP(CONCATENATE($A983, 'Funding Allocation Parameters'!$I$7), 'Library Subsidy Complex'!$C$2:$J$55, 8, FALSE)), 0)))))</f>
        <v>0</v>
      </c>
      <c r="AI983" s="180">
        <f>IF('Funding Allocation Parameters'!$C$7="Basic Library Subsidy", 0, IF('Funding Allocation Parameters'!$C$7="Grant funding", 0, IF('Funding Allocation Parameters'!$C$7="Other author funding",  MIN(AD983*'Funding Allocation Parameters'!$E$7, 'Funding Allocation Parameters'!$G$7), IF('Funding Allocation Parameters'!$C$7="Any discretionary funds (grants if available, other if no grants)", MIN(AD983*'Funding Allocation Parameters'!$E$7, 'Funding Allocation Parameters'!$G$7), IF('Funding Allocation Parameters'!$C$7="Complex Library Subsidy", 0, 0)))))</f>
        <v>0</v>
      </c>
      <c r="AJ983" s="177">
        <f t="shared" si="473"/>
        <v>0</v>
      </c>
      <c r="AK983" s="177">
        <f t="shared" si="474"/>
        <v>0</v>
      </c>
      <c r="AL983" s="181">
        <f>IF('Funding Allocation Parameters'!$C$8="Basic Library Subsidy", MIN(AJ983*'Funding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MIN(AJ983*VLOOKUP(CONCATENATE($A983, 'Funding Allocation Parameters'!$I$8), 'Library Subsidy Complex'!$C$2:$J$55, 2, FALSE), VLOOKUP(CONCATENATE($A983, 'Funding Allocation Parameters'!$I$8), 'Library Subsidy Complex'!$C$2:$J$55, 4, FALSE)), 0)))))</f>
        <v>0</v>
      </c>
      <c r="AM983" s="181">
        <f>IF('Funding Allocation Parameters'!$C$8="Basic Library Subsidy", 0, IF('Funding Allocation Parameters'!$C$8="Grant funding",MIN(AJ983*'Funding Allocation Parameters'!$E$8, 'Funding Allocation Parameters'!$G$8), IF('Funding Allocation Parameters'!$C$8="Other author funding", 0, IF('Funding Allocation Parameters'!$C$8="Any discretionary funds (grants if available, other if no grants)", MIN(AJ983*'Funding Allocation Parameters'!$E$8, 'Funding Allocation Parameters'!$G$8), IF('Funding Allocation Parameters'!$C$8="Complex Library Subsidy", 0, 0)))))</f>
        <v>0</v>
      </c>
      <c r="AN983" s="181">
        <f>IF('Funding Allocation Parameters'!$C$8="Basic Library Subsidy", 0, IF('Funding Allocation Parameters'!$C$8="Grant funding", 0, IF('Funding Allocation Parameters'!$C$8="Other author funding",  MIN(AJ983*'Funding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3" s="181">
        <f>IF('Funding Allocation Parameters'!$C$8="Basic Library Subsidy", MIN(AK983*'Funding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MIN(AK983*VLOOKUP(CONCATENATE($A983, 'Funding Allocation Parameters'!$I$8), 'Library Subsidy Complex'!$C$2:$J$55, 6, FALSE), VLOOKUP(CONCATENATE($A983, 'Funding Allocation Parameters'!$I$8), 'Library Subsidy Complex'!$C$2:$J$55, 8, FALSE)), 0)))))</f>
        <v>0</v>
      </c>
      <c r="AP983" s="181">
        <f>IF('Funding Allocation Parameters'!$C$8="Basic Library Subsidy", 0, IF('Funding Allocation Parameters'!$C$8="Grant funding", 0, IF('Funding Allocation Parameters'!$C$8="Other author funding",  MIN(AK983*'Funding Allocation Parameters'!$E$8, 'Funding Allocation Parameters'!$G$8), IF('Funding Allocation Parameters'!$C$8="Any discretionary funds (grants if available, other if no grants)", MIN(AK983*'Funding Allocation Parameters'!$E$8, 'Funding Allocation Parameters'!$G$8), IF('Funding Allocation Parameters'!$C$8="Complex Library Subsidy", 0, 0)))))</f>
        <v>0</v>
      </c>
      <c r="AQ983" s="177">
        <f t="shared" si="475"/>
        <v>0</v>
      </c>
      <c r="AR983" s="177">
        <f t="shared" si="476"/>
        <v>0</v>
      </c>
      <c r="AS983" s="182">
        <f t="shared" si="477"/>
        <v>1189</v>
      </c>
      <c r="AT983" s="182">
        <f t="shared" si="478"/>
        <v>1594.5563999999999</v>
      </c>
      <c r="AU983" s="182">
        <f t="shared" si="479"/>
        <v>0</v>
      </c>
      <c r="AV983" s="182">
        <f t="shared" si="480"/>
        <v>1189</v>
      </c>
      <c r="AW983" s="182">
        <f t="shared" si="481"/>
        <v>1594.5563999999999</v>
      </c>
      <c r="AX983" s="183">
        <f t="shared" si="482"/>
        <v>1189</v>
      </c>
      <c r="AY983" s="183">
        <f t="shared" si="483"/>
        <v>1594.5563999999999</v>
      </c>
      <c r="AZ983" s="183">
        <f t="shared" si="484"/>
        <v>0</v>
      </c>
      <c r="BA983" s="183">
        <f t="shared" si="485"/>
        <v>0</v>
      </c>
      <c r="BB983" s="183">
        <f t="shared" si="486"/>
        <v>0</v>
      </c>
      <c r="BC983" s="184">
        <f t="shared" si="487"/>
        <v>1189</v>
      </c>
      <c r="BD983" s="184">
        <f t="shared" si="488"/>
        <v>0</v>
      </c>
      <c r="BE983" s="184">
        <f t="shared" si="489"/>
        <v>1594.5563999999999</v>
      </c>
      <c r="BF983" s="184">
        <f t="shared" si="490"/>
        <v>0</v>
      </c>
      <c r="BG983" s="102">
        <f t="shared" si="491"/>
        <v>0</v>
      </c>
      <c r="BH983" s="102">
        <f t="shared" si="492"/>
        <v>0</v>
      </c>
      <c r="BI983" s="102">
        <f t="shared" si="493"/>
        <v>0</v>
      </c>
      <c r="BJ983" s="102">
        <f t="shared" si="494"/>
        <v>1</v>
      </c>
      <c r="BK983" s="102">
        <f t="shared" si="495"/>
        <v>0</v>
      </c>
      <c r="BL983" s="102">
        <f t="shared" si="496"/>
        <v>0</v>
      </c>
      <c r="BN983" s="102"/>
    </row>
    <row r="984" spans="1:66" x14ac:dyDescent="0.25">
      <c r="A984" s="102" t="s">
        <v>26</v>
      </c>
      <c r="B984" s="102" t="s">
        <v>8</v>
      </c>
      <c r="C984" s="102" t="s">
        <v>8</v>
      </c>
      <c r="D984" s="102" t="s">
        <v>27</v>
      </c>
      <c r="E984" s="102" t="s">
        <v>1765</v>
      </c>
      <c r="F984" s="102" t="s">
        <v>1766</v>
      </c>
      <c r="G984" s="102">
        <v>0.75600000000000001</v>
      </c>
      <c r="H984" s="102">
        <v>1</v>
      </c>
      <c r="I984" s="102">
        <v>0.41699999999999998</v>
      </c>
      <c r="J984" s="167">
        <f>IFERROR(H984*VLOOKUP(A984, 'Advanced Parameters'!$B$7:$G$20, 6, FALSE)*VLOOKUP(A984, 'Growth Parameters'!$B$6:$H$19, 6, FALSE), 0)</f>
        <v>1</v>
      </c>
      <c r="K984" s="167">
        <f>IFERROR(IF('Advanced Parameters'!$C$5="n",'Raw Data'!I984*VLOOKUP(A984,'Advanced Parameters'!$B$7:$G$20,6,FALSE),J984*VLOOKUP(A984,'Advanced Parameters'!$B$7:$G$20,2,FALSE))*VLOOKUP(A984, 'Growth Parameters'!$B$6:$H$19, 6, FALSE), 0)</f>
        <v>0.41699999999999998</v>
      </c>
      <c r="L984" s="167">
        <f t="shared" si="497"/>
        <v>0.58299999999999996</v>
      </c>
      <c r="M984" s="168">
        <f>IFERROR(IF(G984="NA","NA",IF(G984&gt;'APC Parameters'!$K$6+VLOOKUP('Raw Data'!A984, 'APC Parameters'!$H$7:$L$20, 4, FALSE), 'APC Parameters'!$L$6+VLOOKUP('Raw Data'!A984, 'APC Parameters'!$H$7:$L$20, 5, FALSE), G984*('APC Parameters'!$J$6+VLOOKUP('Raw Data'!A984, 'APC Parameters'!$H$7:$L$20, 3, FALSE))+'APC Parameters'!$I$6+VLOOKUP('Raw Data'!A984, 'APC Parameters'!$H$7:$L$20, 2, FALSE))), 0)</f>
        <v>1683.9864</v>
      </c>
      <c r="N984" s="168">
        <f t="shared" si="467"/>
        <v>1683.9864</v>
      </c>
      <c r="O984" s="168">
        <f>IFERROR(IF(M984="NA",VLOOKUP(D984,'Internal Calculations'!$B$10:$C$11,2,FALSE), M984)*VLOOKUP(A984, 'Growth Parameters'!$B$6:$H$19, 7, FALSE), 0)</f>
        <v>1683.9864</v>
      </c>
      <c r="P984" s="177">
        <f t="shared" si="468"/>
        <v>1683.9864</v>
      </c>
      <c r="Q984" s="178">
        <f>IF('Funding Allocation Parameters'!$C$5="Basic Library Subsidy", MIN(O984*('Funding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MIN($O984*(VLOOKUP(CONCATENATE($A984, 'Funding Allocation Parameters'!$I$5), 'Library Subsidy Complex'!$C$2:$J$55, 2, FALSE)), VLOOKUP(CONCATENATE($A984, 'Funding Allocation Parameters'!$I$5), 'Library Subsidy Complex'!$C$2:$J$55, 4, FALSE)), 0)))))</f>
        <v>1189</v>
      </c>
      <c r="R984" s="178">
        <f>IF('Funding Allocation Parameters'!$C$5="Basic Library Subsidy", 0, IF('Funding Allocation Parameters'!$C$5="Grant funding",MIN(O984*('Funding Allocation Parameters'!$E$5), 'Funding Allocation Parameters'!$G$5), IF('Funding Allocation Parameters'!$C$5="Other author funding", 0, IF('Funding Allocation Parameters'!$C$5="Any discretionary funds (grants if available, other if no grants)", MIN(O984*('Funding Allocation Parameters'!$E$5), 'Funding Allocation Parameters'!$G$5), IF('Funding Allocation Parameters'!$C$5="Complex Library Subsidy", 0, 0)))))</f>
        <v>0</v>
      </c>
      <c r="S984" s="178">
        <f>IF('Funding Allocation Parameters'!$C$5="Basic Library Subsidy", 0, IF('Funding Allocation Parameters'!$C$5="Grant funding", 0, IF('Funding Allocation Parameters'!$C$5="Other author funding",  MIN(O984*('Funding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4" s="178">
        <f>IF('Funding Allocation Parameters'!$C$5="Basic Library Subsidy", MIN(O984*('Funding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MIN($O984*(VLOOKUP(CONCATENATE($A984, 'Funding Allocation Parameters'!$I$5), 'Library Subsidy Complex'!$C$2:$J$55, 6, FALSE)), VLOOKUP(CONCATENATE($A984, 'Funding Allocation Parameters'!$I$5), 'Library Subsidy Complex'!$C$2:$J$55, 8, FALSE)), 0)))))</f>
        <v>1189</v>
      </c>
      <c r="U984" s="178">
        <f>IF('Funding Allocation Parameters'!$C$5="Basic Library Subsidy", 0, IF('Funding Allocation Parameters'!$C$5="Grant funding", 0, IF('Funding Allocation Parameters'!$C$5="Other author funding",  MIN(O984*('Funding Allocation Parameters'!$E$5), 'Funding Allocation Parameters'!$G$5), IF('Funding Allocation Parameters'!$C$5="Any discretionary funds (grants if available, other if no grants)", MIN(O984*('Funding Allocation Parameters'!$E$5), 'Funding Allocation Parameters'!$G$5), IF('Funding Allocation Parameters'!$C$5="Complex Library Subsidy", 0, 0)))))</f>
        <v>0</v>
      </c>
      <c r="V984" s="177">
        <f t="shared" si="469"/>
        <v>494.9864</v>
      </c>
      <c r="W984" s="177">
        <f t="shared" si="470"/>
        <v>494.9864</v>
      </c>
      <c r="X984" s="179">
        <f>IF('Funding Allocation Parameters'!$C$6="Basic Library Subsidy", MIN(V984*'Funding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MIN(V984*VLOOKUP(CONCATENATE($A984, 'Funding Allocation Parameters'!$I$6), 'Library Subsidy Complex'!$C$2:$J$55, 2, FALSE), VLOOKUP(CONCATENATE($A984, 'Funding Allocation Parameters'!$I$6), 'Library Subsidy Complex'!$C$2:$J$55, 4, FALSE)), 0)))))</f>
        <v>0</v>
      </c>
      <c r="Y984" s="179">
        <f>IF('Funding Allocation Parameters'!$C$6="Basic Library Subsidy", 0, IF('Funding Allocation Parameters'!$C$6="Grant funding",MIN(V984*'Funding Allocation Parameters'!$E$6, 'Funding Allocation Parameters'!$G$6), IF('Funding Allocation Parameters'!$C$6="Other author funding", 0, IF('Funding Allocation Parameters'!$C$6="Any discretionary funds (grants if available, other if no grants)", MIN(V984*'Funding Allocation Parameters'!$E$6, 'Funding Allocation Parameters'!$G$6), IF('Funding Allocation Parameters'!$C$6="Complex Library Subsidy", 0, 0)))))</f>
        <v>494.9864</v>
      </c>
      <c r="Z984" s="179">
        <f>IF('Funding Allocation Parameters'!$C$6="Basic Library Subsidy", 0, IF('Funding Allocation Parameters'!$C$6="Grant funding", 0, IF('Funding Allocation Parameters'!$C$6="Other author funding",  MIN(V984*'Funding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4" s="179">
        <f>IF('Funding Allocation Parameters'!$C$6="Basic Library Subsidy", MIN(W984*'Funding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MIN(W984*VLOOKUP(CONCATENATE($A984, 'Funding Allocation Parameters'!$I$6), 'Library Subsidy Complex'!$C$2:$J$55, 6, FALSE), VLOOKUP(CONCATENATE($A984, 'Funding Allocation Parameters'!$I$6), 'Library Subsidy Complex'!$C$2:$J$55, 8, FALSE)), 0)))))</f>
        <v>0</v>
      </c>
      <c r="AB984" s="179">
        <f>IF('Funding Allocation Parameters'!$C$6="Basic Library Subsidy", 0, IF('Funding Allocation Parameters'!$C$6="Grant funding", 0, IF('Funding Allocation Parameters'!$C$6="Other author funding",  MIN(W984*'Funding Allocation Parameters'!$E$6, 'Funding Allocation Parameters'!$G$6), IF('Funding Allocation Parameters'!$C$6="Any discretionary funds (grants if available, other if no grants)", MIN(W984*'Funding Allocation Parameters'!$E$6, 'Funding Allocation Parameters'!$G$6), IF('Funding Allocation Parameters'!$C$6="Complex Library Subsidy", 0, 0)))))</f>
        <v>494.9864</v>
      </c>
      <c r="AC984" s="177">
        <f t="shared" si="471"/>
        <v>0</v>
      </c>
      <c r="AD984" s="177">
        <f t="shared" si="472"/>
        <v>0</v>
      </c>
      <c r="AE984" s="180">
        <f>IF('Funding Allocation Parameters'!$C$7="Basic Library Subsidy", MIN(AC984*'Funding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MIN(AC984*VLOOKUP(CONCATENATE($A984, 'Funding Allocation Parameters'!$I$7), 'Library Subsidy Complex'!$C$2:$J$55, 2, FALSE), VLOOKUP(CONCATENATE($A984, 'Funding Allocation Parameters'!$I$7), 'Library Subsidy Complex'!$C$2:$J$55, 4, FALSE)), 0)))))</f>
        <v>0</v>
      </c>
      <c r="AF984" s="180">
        <f>IF('Funding Allocation Parameters'!$C$7="Basic Library Subsidy", 0, IF('Funding Allocation Parameters'!$C$7="Grant funding",MIN(AC984*'Funding Allocation Parameters'!$E$7, 'Funding Allocation Parameters'!$G$7), IF('Funding Allocation Parameters'!$C$7="Other author funding", 0, IF('Funding Allocation Parameters'!$C$7="Any discretionary funds (grants if available, other if no grants)", MIN(AC984*'Funding Allocation Parameters'!$E$7, 'Funding Allocation Parameters'!$G$7), IF('Funding Allocation Parameters'!$C$7="Complex Library Subsidy", 0, 0)))))</f>
        <v>0</v>
      </c>
      <c r="AG984" s="180">
        <f>IF('Funding Allocation Parameters'!$C$7="Basic Library Subsidy", 0, IF('Funding Allocation Parameters'!$C$7="Grant funding", 0, IF('Funding Allocation Parameters'!$C$7="Other author funding",  MIN(AC984*'Funding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4" s="180">
        <f>IF('Funding Allocation Parameters'!$C$7="Basic Library Subsidy", MIN(AD984*'Funding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MIN(AD984*VLOOKUP(CONCATENATE($A984, 'Funding Allocation Parameters'!$I$7), 'Library Subsidy Complex'!$C$2:$J$55, 6, FALSE), VLOOKUP(CONCATENATE($A984, 'Funding Allocation Parameters'!$I$7), 'Library Subsidy Complex'!$C$2:$J$55, 8, FALSE)), 0)))))</f>
        <v>0</v>
      </c>
      <c r="AI984" s="180">
        <f>IF('Funding Allocation Parameters'!$C$7="Basic Library Subsidy", 0, IF('Funding Allocation Parameters'!$C$7="Grant funding", 0, IF('Funding Allocation Parameters'!$C$7="Other author funding",  MIN(AD984*'Funding Allocation Parameters'!$E$7, 'Funding Allocation Parameters'!$G$7), IF('Funding Allocation Parameters'!$C$7="Any discretionary funds (grants if available, other if no grants)", MIN(AD984*'Funding Allocation Parameters'!$E$7, 'Funding Allocation Parameters'!$G$7), IF('Funding Allocation Parameters'!$C$7="Complex Library Subsidy", 0, 0)))))</f>
        <v>0</v>
      </c>
      <c r="AJ984" s="177">
        <f t="shared" si="473"/>
        <v>0</v>
      </c>
      <c r="AK984" s="177">
        <f t="shared" si="474"/>
        <v>0</v>
      </c>
      <c r="AL984" s="181">
        <f>IF('Funding Allocation Parameters'!$C$8="Basic Library Subsidy", MIN(AJ984*'Funding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MIN(AJ984*VLOOKUP(CONCATENATE($A984, 'Funding Allocation Parameters'!$I$8), 'Library Subsidy Complex'!$C$2:$J$55, 2, FALSE), VLOOKUP(CONCATENATE($A984, 'Funding Allocation Parameters'!$I$8), 'Library Subsidy Complex'!$C$2:$J$55, 4, FALSE)), 0)))))</f>
        <v>0</v>
      </c>
      <c r="AM984" s="181">
        <f>IF('Funding Allocation Parameters'!$C$8="Basic Library Subsidy", 0, IF('Funding Allocation Parameters'!$C$8="Grant funding",MIN(AJ984*'Funding Allocation Parameters'!$E$8, 'Funding Allocation Parameters'!$G$8), IF('Funding Allocation Parameters'!$C$8="Other author funding", 0, IF('Funding Allocation Parameters'!$C$8="Any discretionary funds (grants if available, other if no grants)", MIN(AJ984*'Funding Allocation Parameters'!$E$8, 'Funding Allocation Parameters'!$G$8), IF('Funding Allocation Parameters'!$C$8="Complex Library Subsidy", 0, 0)))))</f>
        <v>0</v>
      </c>
      <c r="AN984" s="181">
        <f>IF('Funding Allocation Parameters'!$C$8="Basic Library Subsidy", 0, IF('Funding Allocation Parameters'!$C$8="Grant funding", 0, IF('Funding Allocation Parameters'!$C$8="Other author funding",  MIN(AJ984*'Funding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4" s="181">
        <f>IF('Funding Allocation Parameters'!$C$8="Basic Library Subsidy", MIN(AK984*'Funding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MIN(AK984*VLOOKUP(CONCATENATE($A984, 'Funding Allocation Parameters'!$I$8), 'Library Subsidy Complex'!$C$2:$J$55, 6, FALSE), VLOOKUP(CONCATENATE($A984, 'Funding Allocation Parameters'!$I$8), 'Library Subsidy Complex'!$C$2:$J$55, 8, FALSE)), 0)))))</f>
        <v>0</v>
      </c>
      <c r="AP984" s="181">
        <f>IF('Funding Allocation Parameters'!$C$8="Basic Library Subsidy", 0, IF('Funding Allocation Parameters'!$C$8="Grant funding", 0, IF('Funding Allocation Parameters'!$C$8="Other author funding",  MIN(AK984*'Funding Allocation Parameters'!$E$8, 'Funding Allocation Parameters'!$G$8), IF('Funding Allocation Parameters'!$C$8="Any discretionary funds (grants if available, other if no grants)", MIN(AK984*'Funding Allocation Parameters'!$E$8, 'Funding Allocation Parameters'!$G$8), IF('Funding Allocation Parameters'!$C$8="Complex Library Subsidy", 0, 0)))))</f>
        <v>0</v>
      </c>
      <c r="AQ984" s="177">
        <f t="shared" si="475"/>
        <v>0</v>
      </c>
      <c r="AR984" s="177">
        <f t="shared" si="476"/>
        <v>0</v>
      </c>
      <c r="AS984" s="182">
        <f t="shared" si="477"/>
        <v>1189</v>
      </c>
      <c r="AT984" s="182">
        <f t="shared" si="478"/>
        <v>494.9864</v>
      </c>
      <c r="AU984" s="182">
        <f t="shared" si="479"/>
        <v>0</v>
      </c>
      <c r="AV984" s="182">
        <f t="shared" si="480"/>
        <v>1189</v>
      </c>
      <c r="AW984" s="182">
        <f t="shared" si="481"/>
        <v>494.9864</v>
      </c>
      <c r="AX984" s="183">
        <f t="shared" si="482"/>
        <v>495.81299999999999</v>
      </c>
      <c r="AY984" s="183">
        <f t="shared" si="483"/>
        <v>206.4093288</v>
      </c>
      <c r="AZ984" s="183">
        <f t="shared" si="484"/>
        <v>0</v>
      </c>
      <c r="BA984" s="183">
        <f t="shared" si="485"/>
        <v>693.18700000000001</v>
      </c>
      <c r="BB984" s="183">
        <f t="shared" si="486"/>
        <v>288.57707119999998</v>
      </c>
      <c r="BC984" s="184">
        <f t="shared" si="487"/>
        <v>1189</v>
      </c>
      <c r="BD984" s="184">
        <f t="shared" si="488"/>
        <v>0</v>
      </c>
      <c r="BE984" s="184">
        <f t="shared" si="489"/>
        <v>206.4093288</v>
      </c>
      <c r="BF984" s="184">
        <f t="shared" si="490"/>
        <v>288.57707119999998</v>
      </c>
      <c r="BG984" s="102">
        <f t="shared" si="491"/>
        <v>0</v>
      </c>
      <c r="BH984" s="102">
        <f t="shared" si="492"/>
        <v>0</v>
      </c>
      <c r="BI984" s="102">
        <f t="shared" si="493"/>
        <v>0</v>
      </c>
      <c r="BJ984" s="102">
        <f t="shared" si="494"/>
        <v>0.41699999999999998</v>
      </c>
      <c r="BK984" s="102">
        <f t="shared" si="495"/>
        <v>0.58299999999999996</v>
      </c>
      <c r="BL984" s="102">
        <f t="shared" si="496"/>
        <v>0</v>
      </c>
      <c r="BN984" s="102"/>
    </row>
    <row r="985" spans="1:66" x14ac:dyDescent="0.25">
      <c r="A985" s="102" t="s">
        <v>20</v>
      </c>
      <c r="B985" s="102" t="s">
        <v>8</v>
      </c>
      <c r="C985" s="102" t="s">
        <v>8</v>
      </c>
      <c r="D985" s="102" t="s">
        <v>27</v>
      </c>
      <c r="E985" s="102" t="s">
        <v>864</v>
      </c>
      <c r="F985" s="102" t="s">
        <v>1767</v>
      </c>
      <c r="G985" s="102">
        <v>2.085</v>
      </c>
      <c r="H985" s="102">
        <v>1</v>
      </c>
      <c r="I985" s="102">
        <v>1</v>
      </c>
      <c r="J985" s="167">
        <f>IFERROR(H985*VLOOKUP(A985, 'Advanced Parameters'!$B$7:$G$20, 6, FALSE)*VLOOKUP(A985, 'Growth Parameters'!$B$6:$H$19, 6, FALSE), 0)</f>
        <v>1</v>
      </c>
      <c r="K985" s="167">
        <f>IFERROR(IF('Advanced Parameters'!$C$5="n",'Raw Data'!I985*VLOOKUP(A985,'Advanced Parameters'!$B$7:$G$20,6,FALSE),J985*VLOOKUP(A985,'Advanced Parameters'!$B$7:$G$20,2,FALSE))*VLOOKUP(A985, 'Growth Parameters'!$B$6:$H$19, 6, FALSE), 0)</f>
        <v>1</v>
      </c>
      <c r="L985" s="167">
        <f t="shared" si="497"/>
        <v>0</v>
      </c>
      <c r="M985" s="168">
        <f>IFERROR(IF(G985="NA","NA",IF(G985&gt;'APC Parameters'!$K$6+VLOOKUP('Raw Data'!A985, 'APC Parameters'!$H$7:$L$20, 4, FALSE), 'APC Parameters'!$L$6+VLOOKUP('Raw Data'!A985, 'APC Parameters'!$H$7:$L$20, 5, FALSE), G985*('APC Parameters'!$J$6+VLOOKUP('Raw Data'!A985, 'APC Parameters'!$H$7:$L$20, 3, FALSE))+'APC Parameters'!$I$6+VLOOKUP('Raw Data'!A985, 'APC Parameters'!$H$7:$L$20, 2, FALSE))), 0)</f>
        <v>2626.779</v>
      </c>
      <c r="N985" s="168">
        <f t="shared" si="467"/>
        <v>2626.779</v>
      </c>
      <c r="O985" s="168">
        <f>IFERROR(IF(M985="NA",VLOOKUP(D985,'Internal Calculations'!$B$10:$C$11,2,FALSE), M985)*VLOOKUP(A985, 'Growth Parameters'!$B$6:$H$19, 7, FALSE), 0)</f>
        <v>2626.779</v>
      </c>
      <c r="P985" s="177">
        <f t="shared" si="468"/>
        <v>2626.779</v>
      </c>
      <c r="Q985" s="178">
        <f>IF('Funding Allocation Parameters'!$C$5="Basic Library Subsidy", MIN(O985*('Funding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MIN($O985*(VLOOKUP(CONCATENATE($A985, 'Funding Allocation Parameters'!$I$5), 'Library Subsidy Complex'!$C$2:$J$55, 2, FALSE)), VLOOKUP(CONCATENATE($A985, 'Funding Allocation Parameters'!$I$5), 'Library Subsidy Complex'!$C$2:$J$55, 4, FALSE)), 0)))))</f>
        <v>1189</v>
      </c>
      <c r="R985" s="178">
        <f>IF('Funding Allocation Parameters'!$C$5="Basic Library Subsidy", 0, IF('Funding Allocation Parameters'!$C$5="Grant funding",MIN(O985*('Funding Allocation Parameters'!$E$5), 'Funding Allocation Parameters'!$G$5), IF('Funding Allocation Parameters'!$C$5="Other author funding", 0, IF('Funding Allocation Parameters'!$C$5="Any discretionary funds (grants if available, other if no grants)", MIN(O985*('Funding Allocation Parameters'!$E$5), 'Funding Allocation Parameters'!$G$5), IF('Funding Allocation Parameters'!$C$5="Complex Library Subsidy", 0, 0)))))</f>
        <v>0</v>
      </c>
      <c r="S985" s="178">
        <f>IF('Funding Allocation Parameters'!$C$5="Basic Library Subsidy", 0, IF('Funding Allocation Parameters'!$C$5="Grant funding", 0, IF('Funding Allocation Parameters'!$C$5="Other author funding",  MIN(O985*('Funding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5" s="178">
        <f>IF('Funding Allocation Parameters'!$C$5="Basic Library Subsidy", MIN(O985*('Funding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MIN($O985*(VLOOKUP(CONCATENATE($A985, 'Funding Allocation Parameters'!$I$5), 'Library Subsidy Complex'!$C$2:$J$55, 6, FALSE)), VLOOKUP(CONCATENATE($A985, 'Funding Allocation Parameters'!$I$5), 'Library Subsidy Complex'!$C$2:$J$55, 8, FALSE)), 0)))))</f>
        <v>1189</v>
      </c>
      <c r="U985" s="178">
        <f>IF('Funding Allocation Parameters'!$C$5="Basic Library Subsidy", 0, IF('Funding Allocation Parameters'!$C$5="Grant funding", 0, IF('Funding Allocation Parameters'!$C$5="Other author funding",  MIN(O985*('Funding Allocation Parameters'!$E$5), 'Funding Allocation Parameters'!$G$5), IF('Funding Allocation Parameters'!$C$5="Any discretionary funds (grants if available, other if no grants)", MIN(O985*('Funding Allocation Parameters'!$E$5), 'Funding Allocation Parameters'!$G$5), IF('Funding Allocation Parameters'!$C$5="Complex Library Subsidy", 0, 0)))))</f>
        <v>0</v>
      </c>
      <c r="V985" s="177">
        <f t="shared" si="469"/>
        <v>1437.779</v>
      </c>
      <c r="W985" s="177">
        <f t="shared" si="470"/>
        <v>1437.779</v>
      </c>
      <c r="X985" s="179">
        <f>IF('Funding Allocation Parameters'!$C$6="Basic Library Subsidy", MIN(V985*'Funding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MIN(V985*VLOOKUP(CONCATENATE($A985, 'Funding Allocation Parameters'!$I$6), 'Library Subsidy Complex'!$C$2:$J$55, 2, FALSE), VLOOKUP(CONCATENATE($A985, 'Funding Allocation Parameters'!$I$6), 'Library Subsidy Complex'!$C$2:$J$55, 4, FALSE)), 0)))))</f>
        <v>0</v>
      </c>
      <c r="Y985" s="179">
        <f>IF('Funding Allocation Parameters'!$C$6="Basic Library Subsidy", 0, IF('Funding Allocation Parameters'!$C$6="Grant funding",MIN(V985*'Funding Allocation Parameters'!$E$6, 'Funding Allocation Parameters'!$G$6), IF('Funding Allocation Parameters'!$C$6="Other author funding", 0, IF('Funding Allocation Parameters'!$C$6="Any discretionary funds (grants if available, other if no grants)", MIN(V985*'Funding Allocation Parameters'!$E$6, 'Funding Allocation Parameters'!$G$6), IF('Funding Allocation Parameters'!$C$6="Complex Library Subsidy", 0, 0)))))</f>
        <v>1437.779</v>
      </c>
      <c r="Z985" s="179">
        <f>IF('Funding Allocation Parameters'!$C$6="Basic Library Subsidy", 0, IF('Funding Allocation Parameters'!$C$6="Grant funding", 0, IF('Funding Allocation Parameters'!$C$6="Other author funding",  MIN(V985*'Funding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5" s="179">
        <f>IF('Funding Allocation Parameters'!$C$6="Basic Library Subsidy", MIN(W985*'Funding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MIN(W985*VLOOKUP(CONCATENATE($A985, 'Funding Allocation Parameters'!$I$6), 'Library Subsidy Complex'!$C$2:$J$55, 6, FALSE), VLOOKUP(CONCATENATE($A985, 'Funding Allocation Parameters'!$I$6), 'Library Subsidy Complex'!$C$2:$J$55, 8, FALSE)), 0)))))</f>
        <v>0</v>
      </c>
      <c r="AB985" s="179">
        <f>IF('Funding Allocation Parameters'!$C$6="Basic Library Subsidy", 0, IF('Funding Allocation Parameters'!$C$6="Grant funding", 0, IF('Funding Allocation Parameters'!$C$6="Other author funding",  MIN(W985*'Funding Allocation Parameters'!$E$6, 'Funding Allocation Parameters'!$G$6), IF('Funding Allocation Parameters'!$C$6="Any discretionary funds (grants if available, other if no grants)", MIN(W985*'Funding Allocation Parameters'!$E$6, 'Funding Allocation Parameters'!$G$6), IF('Funding Allocation Parameters'!$C$6="Complex Library Subsidy", 0, 0)))))</f>
        <v>1437.779</v>
      </c>
      <c r="AC985" s="177">
        <f t="shared" si="471"/>
        <v>0</v>
      </c>
      <c r="AD985" s="177">
        <f t="shared" si="472"/>
        <v>0</v>
      </c>
      <c r="AE985" s="180">
        <f>IF('Funding Allocation Parameters'!$C$7="Basic Library Subsidy", MIN(AC985*'Funding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MIN(AC985*VLOOKUP(CONCATENATE($A985, 'Funding Allocation Parameters'!$I$7), 'Library Subsidy Complex'!$C$2:$J$55, 2, FALSE), VLOOKUP(CONCATENATE($A985, 'Funding Allocation Parameters'!$I$7), 'Library Subsidy Complex'!$C$2:$J$55, 4, FALSE)), 0)))))</f>
        <v>0</v>
      </c>
      <c r="AF985" s="180">
        <f>IF('Funding Allocation Parameters'!$C$7="Basic Library Subsidy", 0, IF('Funding Allocation Parameters'!$C$7="Grant funding",MIN(AC985*'Funding Allocation Parameters'!$E$7, 'Funding Allocation Parameters'!$G$7), IF('Funding Allocation Parameters'!$C$7="Other author funding", 0, IF('Funding Allocation Parameters'!$C$7="Any discretionary funds (grants if available, other if no grants)", MIN(AC985*'Funding Allocation Parameters'!$E$7, 'Funding Allocation Parameters'!$G$7), IF('Funding Allocation Parameters'!$C$7="Complex Library Subsidy", 0, 0)))))</f>
        <v>0</v>
      </c>
      <c r="AG985" s="180">
        <f>IF('Funding Allocation Parameters'!$C$7="Basic Library Subsidy", 0, IF('Funding Allocation Parameters'!$C$7="Grant funding", 0, IF('Funding Allocation Parameters'!$C$7="Other author funding",  MIN(AC985*'Funding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5" s="180">
        <f>IF('Funding Allocation Parameters'!$C$7="Basic Library Subsidy", MIN(AD985*'Funding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MIN(AD985*VLOOKUP(CONCATENATE($A985, 'Funding Allocation Parameters'!$I$7), 'Library Subsidy Complex'!$C$2:$J$55, 6, FALSE), VLOOKUP(CONCATENATE($A985, 'Funding Allocation Parameters'!$I$7), 'Library Subsidy Complex'!$C$2:$J$55, 8, FALSE)), 0)))))</f>
        <v>0</v>
      </c>
      <c r="AI985" s="180">
        <f>IF('Funding Allocation Parameters'!$C$7="Basic Library Subsidy", 0, IF('Funding Allocation Parameters'!$C$7="Grant funding", 0, IF('Funding Allocation Parameters'!$C$7="Other author funding",  MIN(AD985*'Funding Allocation Parameters'!$E$7, 'Funding Allocation Parameters'!$G$7), IF('Funding Allocation Parameters'!$C$7="Any discretionary funds (grants if available, other if no grants)", MIN(AD985*'Funding Allocation Parameters'!$E$7, 'Funding Allocation Parameters'!$G$7), IF('Funding Allocation Parameters'!$C$7="Complex Library Subsidy", 0, 0)))))</f>
        <v>0</v>
      </c>
      <c r="AJ985" s="177">
        <f t="shared" si="473"/>
        <v>0</v>
      </c>
      <c r="AK985" s="177">
        <f t="shared" si="474"/>
        <v>0</v>
      </c>
      <c r="AL985" s="181">
        <f>IF('Funding Allocation Parameters'!$C$8="Basic Library Subsidy", MIN(AJ985*'Funding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MIN(AJ985*VLOOKUP(CONCATENATE($A985, 'Funding Allocation Parameters'!$I$8), 'Library Subsidy Complex'!$C$2:$J$55, 2, FALSE), VLOOKUP(CONCATENATE($A985, 'Funding Allocation Parameters'!$I$8), 'Library Subsidy Complex'!$C$2:$J$55, 4, FALSE)), 0)))))</f>
        <v>0</v>
      </c>
      <c r="AM985" s="181">
        <f>IF('Funding Allocation Parameters'!$C$8="Basic Library Subsidy", 0, IF('Funding Allocation Parameters'!$C$8="Grant funding",MIN(AJ985*'Funding Allocation Parameters'!$E$8, 'Funding Allocation Parameters'!$G$8), IF('Funding Allocation Parameters'!$C$8="Other author funding", 0, IF('Funding Allocation Parameters'!$C$8="Any discretionary funds (grants if available, other if no grants)", MIN(AJ985*'Funding Allocation Parameters'!$E$8, 'Funding Allocation Parameters'!$G$8), IF('Funding Allocation Parameters'!$C$8="Complex Library Subsidy", 0, 0)))))</f>
        <v>0</v>
      </c>
      <c r="AN985" s="181">
        <f>IF('Funding Allocation Parameters'!$C$8="Basic Library Subsidy", 0, IF('Funding Allocation Parameters'!$C$8="Grant funding", 0, IF('Funding Allocation Parameters'!$C$8="Other author funding",  MIN(AJ985*'Funding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5" s="181">
        <f>IF('Funding Allocation Parameters'!$C$8="Basic Library Subsidy", MIN(AK985*'Funding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MIN(AK985*VLOOKUP(CONCATENATE($A985, 'Funding Allocation Parameters'!$I$8), 'Library Subsidy Complex'!$C$2:$J$55, 6, FALSE), VLOOKUP(CONCATENATE($A985, 'Funding Allocation Parameters'!$I$8), 'Library Subsidy Complex'!$C$2:$J$55, 8, FALSE)), 0)))))</f>
        <v>0</v>
      </c>
      <c r="AP985" s="181">
        <f>IF('Funding Allocation Parameters'!$C$8="Basic Library Subsidy", 0, IF('Funding Allocation Parameters'!$C$8="Grant funding", 0, IF('Funding Allocation Parameters'!$C$8="Other author funding",  MIN(AK985*'Funding Allocation Parameters'!$E$8, 'Funding Allocation Parameters'!$G$8), IF('Funding Allocation Parameters'!$C$8="Any discretionary funds (grants if available, other if no grants)", MIN(AK985*'Funding Allocation Parameters'!$E$8, 'Funding Allocation Parameters'!$G$8), IF('Funding Allocation Parameters'!$C$8="Complex Library Subsidy", 0, 0)))))</f>
        <v>0</v>
      </c>
      <c r="AQ985" s="177">
        <f t="shared" si="475"/>
        <v>0</v>
      </c>
      <c r="AR985" s="177">
        <f t="shared" si="476"/>
        <v>0</v>
      </c>
      <c r="AS985" s="182">
        <f t="shared" si="477"/>
        <v>1189</v>
      </c>
      <c r="AT985" s="182">
        <f t="shared" si="478"/>
        <v>1437.779</v>
      </c>
      <c r="AU985" s="182">
        <f t="shared" si="479"/>
        <v>0</v>
      </c>
      <c r="AV985" s="182">
        <f t="shared" si="480"/>
        <v>1189</v>
      </c>
      <c r="AW985" s="182">
        <f t="shared" si="481"/>
        <v>1437.779</v>
      </c>
      <c r="AX985" s="183">
        <f t="shared" si="482"/>
        <v>1189</v>
      </c>
      <c r="AY985" s="183">
        <f t="shared" si="483"/>
        <v>1437.779</v>
      </c>
      <c r="AZ985" s="183">
        <f t="shared" si="484"/>
        <v>0</v>
      </c>
      <c r="BA985" s="183">
        <f t="shared" si="485"/>
        <v>0</v>
      </c>
      <c r="BB985" s="183">
        <f t="shared" si="486"/>
        <v>0</v>
      </c>
      <c r="BC985" s="184">
        <f t="shared" si="487"/>
        <v>1189</v>
      </c>
      <c r="BD985" s="184">
        <f t="shared" si="488"/>
        <v>0</v>
      </c>
      <c r="BE985" s="184">
        <f t="shared" si="489"/>
        <v>1437.779</v>
      </c>
      <c r="BF985" s="184">
        <f t="shared" si="490"/>
        <v>0</v>
      </c>
      <c r="BG985" s="102">
        <f t="shared" si="491"/>
        <v>0</v>
      </c>
      <c r="BH985" s="102">
        <f t="shared" si="492"/>
        <v>0</v>
      </c>
      <c r="BI985" s="102">
        <f t="shared" si="493"/>
        <v>0</v>
      </c>
      <c r="BJ985" s="102">
        <f t="shared" si="494"/>
        <v>1</v>
      </c>
      <c r="BK985" s="102">
        <f t="shared" si="495"/>
        <v>0</v>
      </c>
      <c r="BL985" s="102">
        <f t="shared" si="496"/>
        <v>0</v>
      </c>
      <c r="BN985" s="102"/>
    </row>
    <row r="986" spans="1:66" x14ac:dyDescent="0.25">
      <c r="A986" s="102" t="s">
        <v>13</v>
      </c>
      <c r="B986" s="102" t="s">
        <v>8</v>
      </c>
      <c r="C986" s="102" t="s">
        <v>8</v>
      </c>
      <c r="D986" s="102" t="s">
        <v>27</v>
      </c>
      <c r="E986" s="102" t="s">
        <v>1768</v>
      </c>
      <c r="F986" s="102" t="s">
        <v>1769</v>
      </c>
      <c r="G986" s="102">
        <v>0.997</v>
      </c>
      <c r="H986" s="102">
        <v>1</v>
      </c>
      <c r="I986" s="102">
        <v>0</v>
      </c>
      <c r="J986" s="167">
        <f>IFERROR(H986*VLOOKUP(A986, 'Advanced Parameters'!$B$7:$G$20, 6, FALSE)*VLOOKUP(A986, 'Growth Parameters'!$B$6:$H$19, 6, FALSE), 0)</f>
        <v>1</v>
      </c>
      <c r="K986" s="167">
        <f>IFERROR(IF('Advanced Parameters'!$C$5="n",'Raw Data'!I986*VLOOKUP(A986,'Advanced Parameters'!$B$7:$G$20,6,FALSE),J986*VLOOKUP(A986,'Advanced Parameters'!$B$7:$G$20,2,FALSE))*VLOOKUP(A986, 'Growth Parameters'!$B$6:$H$19, 6, FALSE), 0)</f>
        <v>0</v>
      </c>
      <c r="L986" s="167">
        <f t="shared" si="497"/>
        <v>1</v>
      </c>
      <c r="M986" s="168">
        <f>IFERROR(IF(G986="NA","NA",IF(G986&gt;'APC Parameters'!$K$6+VLOOKUP('Raw Data'!A986, 'APC Parameters'!$H$7:$L$20, 4, FALSE), 'APC Parameters'!$L$6+VLOOKUP('Raw Data'!A986, 'APC Parameters'!$H$7:$L$20, 5, FALSE), G986*('APC Parameters'!$J$6+VLOOKUP('Raw Data'!A986, 'APC Parameters'!$H$7:$L$20, 3, FALSE))+'APC Parameters'!$I$6+VLOOKUP('Raw Data'!A986, 'APC Parameters'!$H$7:$L$20, 2, FALSE))), 0)</f>
        <v>1854.9518</v>
      </c>
      <c r="N986" s="168">
        <f t="shared" si="467"/>
        <v>1854.9518</v>
      </c>
      <c r="O986" s="168">
        <f>IFERROR(IF(M986="NA",VLOOKUP(D986,'Internal Calculations'!$B$10:$C$11,2,FALSE), M986)*VLOOKUP(A986, 'Growth Parameters'!$B$6:$H$19, 7, FALSE), 0)</f>
        <v>1854.9518</v>
      </c>
      <c r="P986" s="177">
        <f t="shared" si="468"/>
        <v>1854.9518</v>
      </c>
      <c r="Q986" s="178">
        <f>IF('Funding Allocation Parameters'!$C$5="Basic Library Subsidy", MIN(O986*('Funding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MIN($O986*(VLOOKUP(CONCATENATE($A986, 'Funding Allocation Parameters'!$I$5), 'Library Subsidy Complex'!$C$2:$J$55, 2, FALSE)), VLOOKUP(CONCATENATE($A986, 'Funding Allocation Parameters'!$I$5), 'Library Subsidy Complex'!$C$2:$J$55, 4, FALSE)), 0)))))</f>
        <v>1189</v>
      </c>
      <c r="R986" s="178">
        <f>IF('Funding Allocation Parameters'!$C$5="Basic Library Subsidy", 0, IF('Funding Allocation Parameters'!$C$5="Grant funding",MIN(O986*('Funding Allocation Parameters'!$E$5), 'Funding Allocation Parameters'!$G$5), IF('Funding Allocation Parameters'!$C$5="Other author funding", 0, IF('Funding Allocation Parameters'!$C$5="Any discretionary funds (grants if available, other if no grants)", MIN(O986*('Funding Allocation Parameters'!$E$5), 'Funding Allocation Parameters'!$G$5), IF('Funding Allocation Parameters'!$C$5="Complex Library Subsidy", 0, 0)))))</f>
        <v>0</v>
      </c>
      <c r="S986" s="178">
        <f>IF('Funding Allocation Parameters'!$C$5="Basic Library Subsidy", 0, IF('Funding Allocation Parameters'!$C$5="Grant funding", 0, IF('Funding Allocation Parameters'!$C$5="Other author funding",  MIN(O986*('Funding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6" s="178">
        <f>IF('Funding Allocation Parameters'!$C$5="Basic Library Subsidy", MIN(O986*('Funding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MIN($O986*(VLOOKUP(CONCATENATE($A986, 'Funding Allocation Parameters'!$I$5), 'Library Subsidy Complex'!$C$2:$J$55, 6, FALSE)), VLOOKUP(CONCATENATE($A986, 'Funding Allocation Parameters'!$I$5), 'Library Subsidy Complex'!$C$2:$J$55, 8, FALSE)), 0)))))</f>
        <v>1189</v>
      </c>
      <c r="U986" s="178">
        <f>IF('Funding Allocation Parameters'!$C$5="Basic Library Subsidy", 0, IF('Funding Allocation Parameters'!$C$5="Grant funding", 0, IF('Funding Allocation Parameters'!$C$5="Other author funding",  MIN(O986*('Funding Allocation Parameters'!$E$5), 'Funding Allocation Parameters'!$G$5), IF('Funding Allocation Parameters'!$C$5="Any discretionary funds (grants if available, other if no grants)", MIN(O986*('Funding Allocation Parameters'!$E$5), 'Funding Allocation Parameters'!$G$5), IF('Funding Allocation Parameters'!$C$5="Complex Library Subsidy", 0, 0)))))</f>
        <v>0</v>
      </c>
      <c r="V986" s="177">
        <f t="shared" si="469"/>
        <v>665.95180000000005</v>
      </c>
      <c r="W986" s="177">
        <f t="shared" si="470"/>
        <v>665.95180000000005</v>
      </c>
      <c r="X986" s="179">
        <f>IF('Funding Allocation Parameters'!$C$6="Basic Library Subsidy", MIN(V986*'Funding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MIN(V986*VLOOKUP(CONCATENATE($A986, 'Funding Allocation Parameters'!$I$6), 'Library Subsidy Complex'!$C$2:$J$55, 2, FALSE), VLOOKUP(CONCATENATE($A986, 'Funding Allocation Parameters'!$I$6), 'Library Subsidy Complex'!$C$2:$J$55, 4, FALSE)), 0)))))</f>
        <v>0</v>
      </c>
      <c r="Y986" s="179">
        <f>IF('Funding Allocation Parameters'!$C$6="Basic Library Subsidy", 0, IF('Funding Allocation Parameters'!$C$6="Grant funding",MIN(V986*'Funding Allocation Parameters'!$E$6, 'Funding Allocation Parameters'!$G$6), IF('Funding Allocation Parameters'!$C$6="Other author funding", 0, IF('Funding Allocation Parameters'!$C$6="Any discretionary funds (grants if available, other if no grants)", MIN(V986*'Funding Allocation Parameters'!$E$6, 'Funding Allocation Parameters'!$G$6), IF('Funding Allocation Parameters'!$C$6="Complex Library Subsidy", 0, 0)))))</f>
        <v>665.95180000000005</v>
      </c>
      <c r="Z986" s="179">
        <f>IF('Funding Allocation Parameters'!$C$6="Basic Library Subsidy", 0, IF('Funding Allocation Parameters'!$C$6="Grant funding", 0, IF('Funding Allocation Parameters'!$C$6="Other author funding",  MIN(V986*'Funding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6" s="179">
        <f>IF('Funding Allocation Parameters'!$C$6="Basic Library Subsidy", MIN(W986*'Funding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MIN(W986*VLOOKUP(CONCATENATE($A986, 'Funding Allocation Parameters'!$I$6), 'Library Subsidy Complex'!$C$2:$J$55, 6, FALSE), VLOOKUP(CONCATENATE($A986, 'Funding Allocation Parameters'!$I$6), 'Library Subsidy Complex'!$C$2:$J$55, 8, FALSE)), 0)))))</f>
        <v>0</v>
      </c>
      <c r="AB986" s="179">
        <f>IF('Funding Allocation Parameters'!$C$6="Basic Library Subsidy", 0, IF('Funding Allocation Parameters'!$C$6="Grant funding", 0, IF('Funding Allocation Parameters'!$C$6="Other author funding",  MIN(W986*'Funding Allocation Parameters'!$E$6, 'Funding Allocation Parameters'!$G$6), IF('Funding Allocation Parameters'!$C$6="Any discretionary funds (grants if available, other if no grants)", MIN(W986*'Funding Allocation Parameters'!$E$6, 'Funding Allocation Parameters'!$G$6), IF('Funding Allocation Parameters'!$C$6="Complex Library Subsidy", 0, 0)))))</f>
        <v>665.95180000000005</v>
      </c>
      <c r="AC986" s="177">
        <f t="shared" si="471"/>
        <v>0</v>
      </c>
      <c r="AD986" s="177">
        <f t="shared" si="472"/>
        <v>0</v>
      </c>
      <c r="AE986" s="180">
        <f>IF('Funding Allocation Parameters'!$C$7="Basic Library Subsidy", MIN(AC986*'Funding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MIN(AC986*VLOOKUP(CONCATENATE($A986, 'Funding Allocation Parameters'!$I$7), 'Library Subsidy Complex'!$C$2:$J$55, 2, FALSE), VLOOKUP(CONCATENATE($A986, 'Funding Allocation Parameters'!$I$7), 'Library Subsidy Complex'!$C$2:$J$55, 4, FALSE)), 0)))))</f>
        <v>0</v>
      </c>
      <c r="AF986" s="180">
        <f>IF('Funding Allocation Parameters'!$C$7="Basic Library Subsidy", 0, IF('Funding Allocation Parameters'!$C$7="Grant funding",MIN(AC986*'Funding Allocation Parameters'!$E$7, 'Funding Allocation Parameters'!$G$7), IF('Funding Allocation Parameters'!$C$7="Other author funding", 0, IF('Funding Allocation Parameters'!$C$7="Any discretionary funds (grants if available, other if no grants)", MIN(AC986*'Funding Allocation Parameters'!$E$7, 'Funding Allocation Parameters'!$G$7), IF('Funding Allocation Parameters'!$C$7="Complex Library Subsidy", 0, 0)))))</f>
        <v>0</v>
      </c>
      <c r="AG986" s="180">
        <f>IF('Funding Allocation Parameters'!$C$7="Basic Library Subsidy", 0, IF('Funding Allocation Parameters'!$C$7="Grant funding", 0, IF('Funding Allocation Parameters'!$C$7="Other author funding",  MIN(AC986*'Funding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6" s="180">
        <f>IF('Funding Allocation Parameters'!$C$7="Basic Library Subsidy", MIN(AD986*'Funding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MIN(AD986*VLOOKUP(CONCATENATE($A986, 'Funding Allocation Parameters'!$I$7), 'Library Subsidy Complex'!$C$2:$J$55, 6, FALSE), VLOOKUP(CONCATENATE($A986, 'Funding Allocation Parameters'!$I$7), 'Library Subsidy Complex'!$C$2:$J$55, 8, FALSE)), 0)))))</f>
        <v>0</v>
      </c>
      <c r="AI986" s="180">
        <f>IF('Funding Allocation Parameters'!$C$7="Basic Library Subsidy", 0, IF('Funding Allocation Parameters'!$C$7="Grant funding", 0, IF('Funding Allocation Parameters'!$C$7="Other author funding",  MIN(AD986*'Funding Allocation Parameters'!$E$7, 'Funding Allocation Parameters'!$G$7), IF('Funding Allocation Parameters'!$C$7="Any discretionary funds (grants if available, other if no grants)", MIN(AD986*'Funding Allocation Parameters'!$E$7, 'Funding Allocation Parameters'!$G$7), IF('Funding Allocation Parameters'!$C$7="Complex Library Subsidy", 0, 0)))))</f>
        <v>0</v>
      </c>
      <c r="AJ986" s="177">
        <f t="shared" si="473"/>
        <v>0</v>
      </c>
      <c r="AK986" s="177">
        <f t="shared" si="474"/>
        <v>0</v>
      </c>
      <c r="AL986" s="181">
        <f>IF('Funding Allocation Parameters'!$C$8="Basic Library Subsidy", MIN(AJ986*'Funding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MIN(AJ986*VLOOKUP(CONCATENATE($A986, 'Funding Allocation Parameters'!$I$8), 'Library Subsidy Complex'!$C$2:$J$55, 2, FALSE), VLOOKUP(CONCATENATE($A986, 'Funding Allocation Parameters'!$I$8), 'Library Subsidy Complex'!$C$2:$J$55, 4, FALSE)), 0)))))</f>
        <v>0</v>
      </c>
      <c r="AM986" s="181">
        <f>IF('Funding Allocation Parameters'!$C$8="Basic Library Subsidy", 0, IF('Funding Allocation Parameters'!$C$8="Grant funding",MIN(AJ986*'Funding Allocation Parameters'!$E$8, 'Funding Allocation Parameters'!$G$8), IF('Funding Allocation Parameters'!$C$8="Other author funding", 0, IF('Funding Allocation Parameters'!$C$8="Any discretionary funds (grants if available, other if no grants)", MIN(AJ986*'Funding Allocation Parameters'!$E$8, 'Funding Allocation Parameters'!$G$8), IF('Funding Allocation Parameters'!$C$8="Complex Library Subsidy", 0, 0)))))</f>
        <v>0</v>
      </c>
      <c r="AN986" s="181">
        <f>IF('Funding Allocation Parameters'!$C$8="Basic Library Subsidy", 0, IF('Funding Allocation Parameters'!$C$8="Grant funding", 0, IF('Funding Allocation Parameters'!$C$8="Other author funding",  MIN(AJ986*'Funding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6" s="181">
        <f>IF('Funding Allocation Parameters'!$C$8="Basic Library Subsidy", MIN(AK986*'Funding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MIN(AK986*VLOOKUP(CONCATENATE($A986, 'Funding Allocation Parameters'!$I$8), 'Library Subsidy Complex'!$C$2:$J$55, 6, FALSE), VLOOKUP(CONCATENATE($A986, 'Funding Allocation Parameters'!$I$8), 'Library Subsidy Complex'!$C$2:$J$55, 8, FALSE)), 0)))))</f>
        <v>0</v>
      </c>
      <c r="AP986" s="181">
        <f>IF('Funding Allocation Parameters'!$C$8="Basic Library Subsidy", 0, IF('Funding Allocation Parameters'!$C$8="Grant funding", 0, IF('Funding Allocation Parameters'!$C$8="Other author funding",  MIN(AK986*'Funding Allocation Parameters'!$E$8, 'Funding Allocation Parameters'!$G$8), IF('Funding Allocation Parameters'!$C$8="Any discretionary funds (grants if available, other if no grants)", MIN(AK986*'Funding Allocation Parameters'!$E$8, 'Funding Allocation Parameters'!$G$8), IF('Funding Allocation Parameters'!$C$8="Complex Library Subsidy", 0, 0)))))</f>
        <v>0</v>
      </c>
      <c r="AQ986" s="177">
        <f t="shared" si="475"/>
        <v>0</v>
      </c>
      <c r="AR986" s="177">
        <f t="shared" si="476"/>
        <v>0</v>
      </c>
      <c r="AS986" s="182">
        <f t="shared" si="477"/>
        <v>1189</v>
      </c>
      <c r="AT986" s="182">
        <f t="shared" si="478"/>
        <v>665.95180000000005</v>
      </c>
      <c r="AU986" s="182">
        <f t="shared" si="479"/>
        <v>0</v>
      </c>
      <c r="AV986" s="182">
        <f t="shared" si="480"/>
        <v>1189</v>
      </c>
      <c r="AW986" s="182">
        <f t="shared" si="481"/>
        <v>665.95180000000005</v>
      </c>
      <c r="AX986" s="183">
        <f t="shared" si="482"/>
        <v>0</v>
      </c>
      <c r="AY986" s="183">
        <f t="shared" si="483"/>
        <v>0</v>
      </c>
      <c r="AZ986" s="183">
        <f t="shared" si="484"/>
        <v>0</v>
      </c>
      <c r="BA986" s="183">
        <f t="shared" si="485"/>
        <v>1189</v>
      </c>
      <c r="BB986" s="183">
        <f t="shared" si="486"/>
        <v>665.95180000000005</v>
      </c>
      <c r="BC986" s="184">
        <f t="shared" si="487"/>
        <v>1189</v>
      </c>
      <c r="BD986" s="184">
        <f t="shared" si="488"/>
        <v>0</v>
      </c>
      <c r="BE986" s="184">
        <f t="shared" si="489"/>
        <v>0</v>
      </c>
      <c r="BF986" s="184">
        <f t="shared" si="490"/>
        <v>665.95180000000005</v>
      </c>
      <c r="BG986" s="102">
        <f t="shared" si="491"/>
        <v>0</v>
      </c>
      <c r="BH986" s="102">
        <f t="shared" si="492"/>
        <v>0</v>
      </c>
      <c r="BI986" s="102">
        <f t="shared" si="493"/>
        <v>0</v>
      </c>
      <c r="BJ986" s="102">
        <f t="shared" si="494"/>
        <v>0</v>
      </c>
      <c r="BK986" s="102">
        <f t="shared" si="495"/>
        <v>1</v>
      </c>
      <c r="BL986" s="102">
        <f t="shared" si="496"/>
        <v>0</v>
      </c>
      <c r="BN986" s="102"/>
    </row>
    <row r="987" spans="1:66" x14ac:dyDescent="0.25">
      <c r="A987" s="102" t="s">
        <v>25</v>
      </c>
      <c r="B987" s="102" t="s">
        <v>8</v>
      </c>
      <c r="C987" s="102" t="s">
        <v>8</v>
      </c>
      <c r="D987" s="102" t="s">
        <v>27</v>
      </c>
      <c r="E987" s="102" t="s">
        <v>1770</v>
      </c>
      <c r="F987" s="102" t="s">
        <v>1771</v>
      </c>
      <c r="G987" s="102">
        <v>1.08</v>
      </c>
      <c r="H987" s="102">
        <v>1</v>
      </c>
      <c r="I987" s="102">
        <v>0.498</v>
      </c>
      <c r="J987" s="167">
        <f>IFERROR(H987*VLOOKUP(A987, 'Advanced Parameters'!$B$7:$G$20, 6, FALSE)*VLOOKUP(A987, 'Growth Parameters'!$B$6:$H$19, 6, FALSE), 0)</f>
        <v>1</v>
      </c>
      <c r="K987" s="167">
        <f>IFERROR(IF('Advanced Parameters'!$C$5="n",'Raw Data'!I987*VLOOKUP(A987,'Advanced Parameters'!$B$7:$G$20,6,FALSE),J987*VLOOKUP(A987,'Advanced Parameters'!$B$7:$G$20,2,FALSE))*VLOOKUP(A987, 'Growth Parameters'!$B$6:$H$19, 6, FALSE), 0)</f>
        <v>0.498</v>
      </c>
      <c r="L987" s="167">
        <f t="shared" si="497"/>
        <v>0.502</v>
      </c>
      <c r="M987" s="168">
        <f>IFERROR(IF(G987="NA","NA",IF(G987&gt;'APC Parameters'!$K$6+VLOOKUP('Raw Data'!A987, 'APC Parameters'!$H$7:$L$20, 4, FALSE), 'APC Parameters'!$L$6+VLOOKUP('Raw Data'!A987, 'APC Parameters'!$H$7:$L$20, 5, FALSE), G987*('APC Parameters'!$J$6+VLOOKUP('Raw Data'!A987, 'APC Parameters'!$H$7:$L$20, 3, FALSE))+'APC Parameters'!$I$6+VLOOKUP('Raw Data'!A987, 'APC Parameters'!$H$7:$L$20, 2, FALSE))), 0)</f>
        <v>1913.8320000000001</v>
      </c>
      <c r="N987" s="168">
        <f t="shared" si="467"/>
        <v>1913.8320000000001</v>
      </c>
      <c r="O987" s="168">
        <f>IFERROR(IF(M987="NA",VLOOKUP(D987,'Internal Calculations'!$B$10:$C$11,2,FALSE), M987)*VLOOKUP(A987, 'Growth Parameters'!$B$6:$H$19, 7, FALSE), 0)</f>
        <v>1913.8320000000001</v>
      </c>
      <c r="P987" s="177">
        <f t="shared" si="468"/>
        <v>1913.8320000000001</v>
      </c>
      <c r="Q987" s="178">
        <f>IF('Funding Allocation Parameters'!$C$5="Basic Library Subsidy", MIN(O987*('Funding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MIN($O987*(VLOOKUP(CONCATENATE($A987, 'Funding Allocation Parameters'!$I$5), 'Library Subsidy Complex'!$C$2:$J$55, 2, FALSE)), VLOOKUP(CONCATENATE($A987, 'Funding Allocation Parameters'!$I$5), 'Library Subsidy Complex'!$C$2:$J$55, 4, FALSE)), 0)))))</f>
        <v>1189</v>
      </c>
      <c r="R987" s="178">
        <f>IF('Funding Allocation Parameters'!$C$5="Basic Library Subsidy", 0, IF('Funding Allocation Parameters'!$C$5="Grant funding",MIN(O987*('Funding Allocation Parameters'!$E$5), 'Funding Allocation Parameters'!$G$5), IF('Funding Allocation Parameters'!$C$5="Other author funding", 0, IF('Funding Allocation Parameters'!$C$5="Any discretionary funds (grants if available, other if no grants)", MIN(O987*('Funding Allocation Parameters'!$E$5), 'Funding Allocation Parameters'!$G$5), IF('Funding Allocation Parameters'!$C$5="Complex Library Subsidy", 0, 0)))))</f>
        <v>0</v>
      </c>
      <c r="S987" s="178">
        <f>IF('Funding Allocation Parameters'!$C$5="Basic Library Subsidy", 0, IF('Funding Allocation Parameters'!$C$5="Grant funding", 0, IF('Funding Allocation Parameters'!$C$5="Other author funding",  MIN(O987*('Funding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7" s="178">
        <f>IF('Funding Allocation Parameters'!$C$5="Basic Library Subsidy", MIN(O987*('Funding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MIN($O987*(VLOOKUP(CONCATENATE($A987, 'Funding Allocation Parameters'!$I$5), 'Library Subsidy Complex'!$C$2:$J$55, 6, FALSE)), VLOOKUP(CONCATENATE($A987, 'Funding Allocation Parameters'!$I$5), 'Library Subsidy Complex'!$C$2:$J$55, 8, FALSE)), 0)))))</f>
        <v>1189</v>
      </c>
      <c r="U987" s="178">
        <f>IF('Funding Allocation Parameters'!$C$5="Basic Library Subsidy", 0, IF('Funding Allocation Parameters'!$C$5="Grant funding", 0, IF('Funding Allocation Parameters'!$C$5="Other author funding",  MIN(O987*('Funding Allocation Parameters'!$E$5), 'Funding Allocation Parameters'!$G$5), IF('Funding Allocation Parameters'!$C$5="Any discretionary funds (grants if available, other if no grants)", MIN(O987*('Funding Allocation Parameters'!$E$5), 'Funding Allocation Parameters'!$G$5), IF('Funding Allocation Parameters'!$C$5="Complex Library Subsidy", 0, 0)))))</f>
        <v>0</v>
      </c>
      <c r="V987" s="177">
        <f t="shared" si="469"/>
        <v>724.83200000000011</v>
      </c>
      <c r="W987" s="177">
        <f t="shared" si="470"/>
        <v>724.83200000000011</v>
      </c>
      <c r="X987" s="179">
        <f>IF('Funding Allocation Parameters'!$C$6="Basic Library Subsidy", MIN(V987*'Funding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MIN(V987*VLOOKUP(CONCATENATE($A987, 'Funding Allocation Parameters'!$I$6), 'Library Subsidy Complex'!$C$2:$J$55, 2, FALSE), VLOOKUP(CONCATENATE($A987, 'Funding Allocation Parameters'!$I$6), 'Library Subsidy Complex'!$C$2:$J$55, 4, FALSE)), 0)))))</f>
        <v>0</v>
      </c>
      <c r="Y987" s="179">
        <f>IF('Funding Allocation Parameters'!$C$6="Basic Library Subsidy", 0, IF('Funding Allocation Parameters'!$C$6="Grant funding",MIN(V987*'Funding Allocation Parameters'!$E$6, 'Funding Allocation Parameters'!$G$6), IF('Funding Allocation Parameters'!$C$6="Other author funding", 0, IF('Funding Allocation Parameters'!$C$6="Any discretionary funds (grants if available, other if no grants)", MIN(V987*'Funding Allocation Parameters'!$E$6, 'Funding Allocation Parameters'!$G$6), IF('Funding Allocation Parameters'!$C$6="Complex Library Subsidy", 0, 0)))))</f>
        <v>724.83200000000011</v>
      </c>
      <c r="Z987" s="179">
        <f>IF('Funding Allocation Parameters'!$C$6="Basic Library Subsidy", 0, IF('Funding Allocation Parameters'!$C$6="Grant funding", 0, IF('Funding Allocation Parameters'!$C$6="Other author funding",  MIN(V987*'Funding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7" s="179">
        <f>IF('Funding Allocation Parameters'!$C$6="Basic Library Subsidy", MIN(W987*'Funding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MIN(W987*VLOOKUP(CONCATENATE($A987, 'Funding Allocation Parameters'!$I$6), 'Library Subsidy Complex'!$C$2:$J$55, 6, FALSE), VLOOKUP(CONCATENATE($A987, 'Funding Allocation Parameters'!$I$6), 'Library Subsidy Complex'!$C$2:$J$55, 8, FALSE)), 0)))))</f>
        <v>0</v>
      </c>
      <c r="AB987" s="179">
        <f>IF('Funding Allocation Parameters'!$C$6="Basic Library Subsidy", 0, IF('Funding Allocation Parameters'!$C$6="Grant funding", 0, IF('Funding Allocation Parameters'!$C$6="Other author funding",  MIN(W987*'Funding Allocation Parameters'!$E$6, 'Funding Allocation Parameters'!$G$6), IF('Funding Allocation Parameters'!$C$6="Any discretionary funds (grants if available, other if no grants)", MIN(W987*'Funding Allocation Parameters'!$E$6, 'Funding Allocation Parameters'!$G$6), IF('Funding Allocation Parameters'!$C$6="Complex Library Subsidy", 0, 0)))))</f>
        <v>724.83200000000011</v>
      </c>
      <c r="AC987" s="177">
        <f t="shared" si="471"/>
        <v>0</v>
      </c>
      <c r="AD987" s="177">
        <f t="shared" si="472"/>
        <v>0</v>
      </c>
      <c r="AE987" s="180">
        <f>IF('Funding Allocation Parameters'!$C$7="Basic Library Subsidy", MIN(AC987*'Funding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MIN(AC987*VLOOKUP(CONCATENATE($A987, 'Funding Allocation Parameters'!$I$7), 'Library Subsidy Complex'!$C$2:$J$55, 2, FALSE), VLOOKUP(CONCATENATE($A987, 'Funding Allocation Parameters'!$I$7), 'Library Subsidy Complex'!$C$2:$J$55, 4, FALSE)), 0)))))</f>
        <v>0</v>
      </c>
      <c r="AF987" s="180">
        <f>IF('Funding Allocation Parameters'!$C$7="Basic Library Subsidy", 0, IF('Funding Allocation Parameters'!$C$7="Grant funding",MIN(AC987*'Funding Allocation Parameters'!$E$7, 'Funding Allocation Parameters'!$G$7), IF('Funding Allocation Parameters'!$C$7="Other author funding", 0, IF('Funding Allocation Parameters'!$C$7="Any discretionary funds (grants if available, other if no grants)", MIN(AC987*'Funding Allocation Parameters'!$E$7, 'Funding Allocation Parameters'!$G$7), IF('Funding Allocation Parameters'!$C$7="Complex Library Subsidy", 0, 0)))))</f>
        <v>0</v>
      </c>
      <c r="AG987" s="180">
        <f>IF('Funding Allocation Parameters'!$C$7="Basic Library Subsidy", 0, IF('Funding Allocation Parameters'!$C$7="Grant funding", 0, IF('Funding Allocation Parameters'!$C$7="Other author funding",  MIN(AC987*'Funding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7" s="180">
        <f>IF('Funding Allocation Parameters'!$C$7="Basic Library Subsidy", MIN(AD987*'Funding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MIN(AD987*VLOOKUP(CONCATENATE($A987, 'Funding Allocation Parameters'!$I$7), 'Library Subsidy Complex'!$C$2:$J$55, 6, FALSE), VLOOKUP(CONCATENATE($A987, 'Funding Allocation Parameters'!$I$7), 'Library Subsidy Complex'!$C$2:$J$55, 8, FALSE)), 0)))))</f>
        <v>0</v>
      </c>
      <c r="AI987" s="180">
        <f>IF('Funding Allocation Parameters'!$C$7="Basic Library Subsidy", 0, IF('Funding Allocation Parameters'!$C$7="Grant funding", 0, IF('Funding Allocation Parameters'!$C$7="Other author funding",  MIN(AD987*'Funding Allocation Parameters'!$E$7, 'Funding Allocation Parameters'!$G$7), IF('Funding Allocation Parameters'!$C$7="Any discretionary funds (grants if available, other if no grants)", MIN(AD987*'Funding Allocation Parameters'!$E$7, 'Funding Allocation Parameters'!$G$7), IF('Funding Allocation Parameters'!$C$7="Complex Library Subsidy", 0, 0)))))</f>
        <v>0</v>
      </c>
      <c r="AJ987" s="177">
        <f t="shared" si="473"/>
        <v>0</v>
      </c>
      <c r="AK987" s="177">
        <f t="shared" si="474"/>
        <v>0</v>
      </c>
      <c r="AL987" s="181">
        <f>IF('Funding Allocation Parameters'!$C$8="Basic Library Subsidy", MIN(AJ987*'Funding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MIN(AJ987*VLOOKUP(CONCATENATE($A987, 'Funding Allocation Parameters'!$I$8), 'Library Subsidy Complex'!$C$2:$J$55, 2, FALSE), VLOOKUP(CONCATENATE($A987, 'Funding Allocation Parameters'!$I$8), 'Library Subsidy Complex'!$C$2:$J$55, 4, FALSE)), 0)))))</f>
        <v>0</v>
      </c>
      <c r="AM987" s="181">
        <f>IF('Funding Allocation Parameters'!$C$8="Basic Library Subsidy", 0, IF('Funding Allocation Parameters'!$C$8="Grant funding",MIN(AJ987*'Funding Allocation Parameters'!$E$8, 'Funding Allocation Parameters'!$G$8), IF('Funding Allocation Parameters'!$C$8="Other author funding", 0, IF('Funding Allocation Parameters'!$C$8="Any discretionary funds (grants if available, other if no grants)", MIN(AJ987*'Funding Allocation Parameters'!$E$8, 'Funding Allocation Parameters'!$G$8), IF('Funding Allocation Parameters'!$C$8="Complex Library Subsidy", 0, 0)))))</f>
        <v>0</v>
      </c>
      <c r="AN987" s="181">
        <f>IF('Funding Allocation Parameters'!$C$8="Basic Library Subsidy", 0, IF('Funding Allocation Parameters'!$C$8="Grant funding", 0, IF('Funding Allocation Parameters'!$C$8="Other author funding",  MIN(AJ987*'Funding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7" s="181">
        <f>IF('Funding Allocation Parameters'!$C$8="Basic Library Subsidy", MIN(AK987*'Funding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MIN(AK987*VLOOKUP(CONCATENATE($A987, 'Funding Allocation Parameters'!$I$8), 'Library Subsidy Complex'!$C$2:$J$55, 6, FALSE), VLOOKUP(CONCATENATE($A987, 'Funding Allocation Parameters'!$I$8), 'Library Subsidy Complex'!$C$2:$J$55, 8, FALSE)), 0)))))</f>
        <v>0</v>
      </c>
      <c r="AP987" s="181">
        <f>IF('Funding Allocation Parameters'!$C$8="Basic Library Subsidy", 0, IF('Funding Allocation Parameters'!$C$8="Grant funding", 0, IF('Funding Allocation Parameters'!$C$8="Other author funding",  MIN(AK987*'Funding Allocation Parameters'!$E$8, 'Funding Allocation Parameters'!$G$8), IF('Funding Allocation Parameters'!$C$8="Any discretionary funds (grants if available, other if no grants)", MIN(AK987*'Funding Allocation Parameters'!$E$8, 'Funding Allocation Parameters'!$G$8), IF('Funding Allocation Parameters'!$C$8="Complex Library Subsidy", 0, 0)))))</f>
        <v>0</v>
      </c>
      <c r="AQ987" s="177">
        <f t="shared" si="475"/>
        <v>0</v>
      </c>
      <c r="AR987" s="177">
        <f t="shared" si="476"/>
        <v>0</v>
      </c>
      <c r="AS987" s="182">
        <f t="shared" si="477"/>
        <v>1189</v>
      </c>
      <c r="AT987" s="182">
        <f t="shared" si="478"/>
        <v>724.83200000000011</v>
      </c>
      <c r="AU987" s="182">
        <f t="shared" si="479"/>
        <v>0</v>
      </c>
      <c r="AV987" s="182">
        <f t="shared" si="480"/>
        <v>1189</v>
      </c>
      <c r="AW987" s="182">
        <f t="shared" si="481"/>
        <v>724.83200000000011</v>
      </c>
      <c r="AX987" s="183">
        <f t="shared" si="482"/>
        <v>592.12199999999996</v>
      </c>
      <c r="AY987" s="183">
        <f t="shared" si="483"/>
        <v>360.96633600000007</v>
      </c>
      <c r="AZ987" s="183">
        <f t="shared" si="484"/>
        <v>0</v>
      </c>
      <c r="BA987" s="183">
        <f t="shared" si="485"/>
        <v>596.87800000000004</v>
      </c>
      <c r="BB987" s="183">
        <f t="shared" si="486"/>
        <v>363.86566400000004</v>
      </c>
      <c r="BC987" s="184">
        <f t="shared" si="487"/>
        <v>1189</v>
      </c>
      <c r="BD987" s="184">
        <f t="shared" si="488"/>
        <v>0</v>
      </c>
      <c r="BE987" s="184">
        <f t="shared" si="489"/>
        <v>360.96633600000007</v>
      </c>
      <c r="BF987" s="184">
        <f t="shared" si="490"/>
        <v>363.86566400000004</v>
      </c>
      <c r="BG987" s="102">
        <f t="shared" si="491"/>
        <v>0</v>
      </c>
      <c r="BH987" s="102">
        <f t="shared" si="492"/>
        <v>0</v>
      </c>
      <c r="BI987" s="102">
        <f t="shared" si="493"/>
        <v>0</v>
      </c>
      <c r="BJ987" s="102">
        <f t="shared" si="494"/>
        <v>0.498</v>
      </c>
      <c r="BK987" s="102">
        <f t="shared" si="495"/>
        <v>0.502</v>
      </c>
      <c r="BL987" s="102">
        <f t="shared" si="496"/>
        <v>0</v>
      </c>
      <c r="BN987" s="102"/>
    </row>
    <row r="988" spans="1:66" x14ac:dyDescent="0.25">
      <c r="A988" s="102" t="s">
        <v>26</v>
      </c>
      <c r="B988" s="102" t="s">
        <v>8</v>
      </c>
      <c r="C988" s="102" t="s">
        <v>8</v>
      </c>
      <c r="D988" s="102" t="s">
        <v>27</v>
      </c>
      <c r="E988" s="102" t="s">
        <v>1772</v>
      </c>
      <c r="F988" s="102" t="s">
        <v>1773</v>
      </c>
      <c r="G988" s="102">
        <v>2.7850000000000001</v>
      </c>
      <c r="H988" s="102">
        <v>1</v>
      </c>
      <c r="I988" s="102">
        <v>0.41699999999999998</v>
      </c>
      <c r="J988" s="167">
        <f>IFERROR(H988*VLOOKUP(A988, 'Advanced Parameters'!$B$7:$G$20, 6, FALSE)*VLOOKUP(A988, 'Growth Parameters'!$B$6:$H$19, 6, FALSE), 0)</f>
        <v>1</v>
      </c>
      <c r="K988" s="167">
        <f>IFERROR(IF('Advanced Parameters'!$C$5="n",'Raw Data'!I988*VLOOKUP(A988,'Advanced Parameters'!$B$7:$G$20,6,FALSE),J988*VLOOKUP(A988,'Advanced Parameters'!$B$7:$G$20,2,FALSE))*VLOOKUP(A988, 'Growth Parameters'!$B$6:$H$19, 6, FALSE), 0)</f>
        <v>0.41699999999999998</v>
      </c>
      <c r="L988" s="167">
        <f t="shared" si="497"/>
        <v>0.58299999999999996</v>
      </c>
      <c r="M988" s="168">
        <f>IFERROR(IF(G988="NA","NA",IF(G988&gt;'APC Parameters'!$K$6+VLOOKUP('Raw Data'!A988, 'APC Parameters'!$H$7:$L$20, 4, FALSE), 'APC Parameters'!$L$6+VLOOKUP('Raw Data'!A988, 'APC Parameters'!$H$7:$L$20, 5, FALSE), G988*('APC Parameters'!$J$6+VLOOKUP('Raw Data'!A988, 'APC Parameters'!$H$7:$L$20, 3, FALSE))+'APC Parameters'!$I$6+VLOOKUP('Raw Data'!A988, 'APC Parameters'!$H$7:$L$20, 2, FALSE))), 0)</f>
        <v>3123.3590000000004</v>
      </c>
      <c r="N988" s="168">
        <f t="shared" si="467"/>
        <v>3123.3590000000004</v>
      </c>
      <c r="O988" s="168">
        <f>IFERROR(IF(M988="NA",VLOOKUP(D988,'Internal Calculations'!$B$10:$C$11,2,FALSE), M988)*VLOOKUP(A988, 'Growth Parameters'!$B$6:$H$19, 7, FALSE), 0)</f>
        <v>3123.3590000000004</v>
      </c>
      <c r="P988" s="177">
        <f t="shared" si="468"/>
        <v>3123.3590000000004</v>
      </c>
      <c r="Q988" s="178">
        <f>IF('Funding Allocation Parameters'!$C$5="Basic Library Subsidy", MIN(O988*('Funding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MIN($O988*(VLOOKUP(CONCATENATE($A988, 'Funding Allocation Parameters'!$I$5), 'Library Subsidy Complex'!$C$2:$J$55, 2, FALSE)), VLOOKUP(CONCATENATE($A988, 'Funding Allocation Parameters'!$I$5), 'Library Subsidy Complex'!$C$2:$J$55, 4, FALSE)), 0)))))</f>
        <v>1189</v>
      </c>
      <c r="R988" s="178">
        <f>IF('Funding Allocation Parameters'!$C$5="Basic Library Subsidy", 0, IF('Funding Allocation Parameters'!$C$5="Grant funding",MIN(O988*('Funding Allocation Parameters'!$E$5), 'Funding Allocation Parameters'!$G$5), IF('Funding Allocation Parameters'!$C$5="Other author funding", 0, IF('Funding Allocation Parameters'!$C$5="Any discretionary funds (grants if available, other if no grants)", MIN(O988*('Funding Allocation Parameters'!$E$5), 'Funding Allocation Parameters'!$G$5), IF('Funding Allocation Parameters'!$C$5="Complex Library Subsidy", 0, 0)))))</f>
        <v>0</v>
      </c>
      <c r="S988" s="178">
        <f>IF('Funding Allocation Parameters'!$C$5="Basic Library Subsidy", 0, IF('Funding Allocation Parameters'!$C$5="Grant funding", 0, IF('Funding Allocation Parameters'!$C$5="Other author funding",  MIN(O988*('Funding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8" s="178">
        <f>IF('Funding Allocation Parameters'!$C$5="Basic Library Subsidy", MIN(O988*('Funding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MIN($O988*(VLOOKUP(CONCATENATE($A988, 'Funding Allocation Parameters'!$I$5), 'Library Subsidy Complex'!$C$2:$J$55, 6, FALSE)), VLOOKUP(CONCATENATE($A988, 'Funding Allocation Parameters'!$I$5), 'Library Subsidy Complex'!$C$2:$J$55, 8, FALSE)), 0)))))</f>
        <v>1189</v>
      </c>
      <c r="U988" s="178">
        <f>IF('Funding Allocation Parameters'!$C$5="Basic Library Subsidy", 0, IF('Funding Allocation Parameters'!$C$5="Grant funding", 0, IF('Funding Allocation Parameters'!$C$5="Other author funding",  MIN(O988*('Funding Allocation Parameters'!$E$5), 'Funding Allocation Parameters'!$G$5), IF('Funding Allocation Parameters'!$C$5="Any discretionary funds (grants if available, other if no grants)", MIN(O988*('Funding Allocation Parameters'!$E$5), 'Funding Allocation Parameters'!$G$5), IF('Funding Allocation Parameters'!$C$5="Complex Library Subsidy", 0, 0)))))</f>
        <v>0</v>
      </c>
      <c r="V988" s="177">
        <f t="shared" si="469"/>
        <v>1934.3590000000004</v>
      </c>
      <c r="W988" s="177">
        <f t="shared" si="470"/>
        <v>1934.3590000000004</v>
      </c>
      <c r="X988" s="179">
        <f>IF('Funding Allocation Parameters'!$C$6="Basic Library Subsidy", MIN(V988*'Funding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MIN(V988*VLOOKUP(CONCATENATE($A988, 'Funding Allocation Parameters'!$I$6), 'Library Subsidy Complex'!$C$2:$J$55, 2, FALSE), VLOOKUP(CONCATENATE($A988, 'Funding Allocation Parameters'!$I$6), 'Library Subsidy Complex'!$C$2:$J$55, 4, FALSE)), 0)))))</f>
        <v>0</v>
      </c>
      <c r="Y988" s="179">
        <f>IF('Funding Allocation Parameters'!$C$6="Basic Library Subsidy", 0, IF('Funding Allocation Parameters'!$C$6="Grant funding",MIN(V988*'Funding Allocation Parameters'!$E$6, 'Funding Allocation Parameters'!$G$6), IF('Funding Allocation Parameters'!$C$6="Other author funding", 0, IF('Funding Allocation Parameters'!$C$6="Any discretionary funds (grants if available, other if no grants)", MIN(V988*'Funding Allocation Parameters'!$E$6, 'Funding Allocation Parameters'!$G$6), IF('Funding Allocation Parameters'!$C$6="Complex Library Subsidy", 0, 0)))))</f>
        <v>1934.3590000000004</v>
      </c>
      <c r="Z988" s="179">
        <f>IF('Funding Allocation Parameters'!$C$6="Basic Library Subsidy", 0, IF('Funding Allocation Parameters'!$C$6="Grant funding", 0, IF('Funding Allocation Parameters'!$C$6="Other author funding",  MIN(V988*'Funding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8" s="179">
        <f>IF('Funding Allocation Parameters'!$C$6="Basic Library Subsidy", MIN(W988*'Funding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MIN(W988*VLOOKUP(CONCATENATE($A988, 'Funding Allocation Parameters'!$I$6), 'Library Subsidy Complex'!$C$2:$J$55, 6, FALSE), VLOOKUP(CONCATENATE($A988, 'Funding Allocation Parameters'!$I$6), 'Library Subsidy Complex'!$C$2:$J$55, 8, FALSE)), 0)))))</f>
        <v>0</v>
      </c>
      <c r="AB988" s="179">
        <f>IF('Funding Allocation Parameters'!$C$6="Basic Library Subsidy", 0, IF('Funding Allocation Parameters'!$C$6="Grant funding", 0, IF('Funding Allocation Parameters'!$C$6="Other author funding",  MIN(W988*'Funding Allocation Parameters'!$E$6, 'Funding Allocation Parameters'!$G$6), IF('Funding Allocation Parameters'!$C$6="Any discretionary funds (grants if available, other if no grants)", MIN(W988*'Funding Allocation Parameters'!$E$6, 'Funding Allocation Parameters'!$G$6), IF('Funding Allocation Parameters'!$C$6="Complex Library Subsidy", 0, 0)))))</f>
        <v>1934.3590000000004</v>
      </c>
      <c r="AC988" s="177">
        <f t="shared" si="471"/>
        <v>0</v>
      </c>
      <c r="AD988" s="177">
        <f t="shared" si="472"/>
        <v>0</v>
      </c>
      <c r="AE988" s="180">
        <f>IF('Funding Allocation Parameters'!$C$7="Basic Library Subsidy", MIN(AC988*'Funding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MIN(AC988*VLOOKUP(CONCATENATE($A988, 'Funding Allocation Parameters'!$I$7), 'Library Subsidy Complex'!$C$2:$J$55, 2, FALSE), VLOOKUP(CONCATENATE($A988, 'Funding Allocation Parameters'!$I$7), 'Library Subsidy Complex'!$C$2:$J$55, 4, FALSE)), 0)))))</f>
        <v>0</v>
      </c>
      <c r="AF988" s="180">
        <f>IF('Funding Allocation Parameters'!$C$7="Basic Library Subsidy", 0, IF('Funding Allocation Parameters'!$C$7="Grant funding",MIN(AC988*'Funding Allocation Parameters'!$E$7, 'Funding Allocation Parameters'!$G$7), IF('Funding Allocation Parameters'!$C$7="Other author funding", 0, IF('Funding Allocation Parameters'!$C$7="Any discretionary funds (grants if available, other if no grants)", MIN(AC988*'Funding Allocation Parameters'!$E$7, 'Funding Allocation Parameters'!$G$7), IF('Funding Allocation Parameters'!$C$7="Complex Library Subsidy", 0, 0)))))</f>
        <v>0</v>
      </c>
      <c r="AG988" s="180">
        <f>IF('Funding Allocation Parameters'!$C$7="Basic Library Subsidy", 0, IF('Funding Allocation Parameters'!$C$7="Grant funding", 0, IF('Funding Allocation Parameters'!$C$7="Other author funding",  MIN(AC988*'Funding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8" s="180">
        <f>IF('Funding Allocation Parameters'!$C$7="Basic Library Subsidy", MIN(AD988*'Funding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MIN(AD988*VLOOKUP(CONCATENATE($A988, 'Funding Allocation Parameters'!$I$7), 'Library Subsidy Complex'!$C$2:$J$55, 6, FALSE), VLOOKUP(CONCATENATE($A988, 'Funding Allocation Parameters'!$I$7), 'Library Subsidy Complex'!$C$2:$J$55, 8, FALSE)), 0)))))</f>
        <v>0</v>
      </c>
      <c r="AI988" s="180">
        <f>IF('Funding Allocation Parameters'!$C$7="Basic Library Subsidy", 0, IF('Funding Allocation Parameters'!$C$7="Grant funding", 0, IF('Funding Allocation Parameters'!$C$7="Other author funding",  MIN(AD988*'Funding Allocation Parameters'!$E$7, 'Funding Allocation Parameters'!$G$7), IF('Funding Allocation Parameters'!$C$7="Any discretionary funds (grants if available, other if no grants)", MIN(AD988*'Funding Allocation Parameters'!$E$7, 'Funding Allocation Parameters'!$G$7), IF('Funding Allocation Parameters'!$C$7="Complex Library Subsidy", 0, 0)))))</f>
        <v>0</v>
      </c>
      <c r="AJ988" s="177">
        <f t="shared" si="473"/>
        <v>0</v>
      </c>
      <c r="AK988" s="177">
        <f t="shared" si="474"/>
        <v>0</v>
      </c>
      <c r="AL988" s="181">
        <f>IF('Funding Allocation Parameters'!$C$8="Basic Library Subsidy", MIN(AJ988*'Funding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MIN(AJ988*VLOOKUP(CONCATENATE($A988, 'Funding Allocation Parameters'!$I$8), 'Library Subsidy Complex'!$C$2:$J$55, 2, FALSE), VLOOKUP(CONCATENATE($A988, 'Funding Allocation Parameters'!$I$8), 'Library Subsidy Complex'!$C$2:$J$55, 4, FALSE)), 0)))))</f>
        <v>0</v>
      </c>
      <c r="AM988" s="181">
        <f>IF('Funding Allocation Parameters'!$C$8="Basic Library Subsidy", 0, IF('Funding Allocation Parameters'!$C$8="Grant funding",MIN(AJ988*'Funding Allocation Parameters'!$E$8, 'Funding Allocation Parameters'!$G$8), IF('Funding Allocation Parameters'!$C$8="Other author funding", 0, IF('Funding Allocation Parameters'!$C$8="Any discretionary funds (grants if available, other if no grants)", MIN(AJ988*'Funding Allocation Parameters'!$E$8, 'Funding Allocation Parameters'!$G$8), IF('Funding Allocation Parameters'!$C$8="Complex Library Subsidy", 0, 0)))))</f>
        <v>0</v>
      </c>
      <c r="AN988" s="181">
        <f>IF('Funding Allocation Parameters'!$C$8="Basic Library Subsidy", 0, IF('Funding Allocation Parameters'!$C$8="Grant funding", 0, IF('Funding Allocation Parameters'!$C$8="Other author funding",  MIN(AJ988*'Funding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8" s="181">
        <f>IF('Funding Allocation Parameters'!$C$8="Basic Library Subsidy", MIN(AK988*'Funding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MIN(AK988*VLOOKUP(CONCATENATE($A988, 'Funding Allocation Parameters'!$I$8), 'Library Subsidy Complex'!$C$2:$J$55, 6, FALSE), VLOOKUP(CONCATENATE($A988, 'Funding Allocation Parameters'!$I$8), 'Library Subsidy Complex'!$C$2:$J$55, 8, FALSE)), 0)))))</f>
        <v>0</v>
      </c>
      <c r="AP988" s="181">
        <f>IF('Funding Allocation Parameters'!$C$8="Basic Library Subsidy", 0, IF('Funding Allocation Parameters'!$C$8="Grant funding", 0, IF('Funding Allocation Parameters'!$C$8="Other author funding",  MIN(AK988*'Funding Allocation Parameters'!$E$8, 'Funding Allocation Parameters'!$G$8), IF('Funding Allocation Parameters'!$C$8="Any discretionary funds (grants if available, other if no grants)", MIN(AK988*'Funding Allocation Parameters'!$E$8, 'Funding Allocation Parameters'!$G$8), IF('Funding Allocation Parameters'!$C$8="Complex Library Subsidy", 0, 0)))))</f>
        <v>0</v>
      </c>
      <c r="AQ988" s="177">
        <f t="shared" si="475"/>
        <v>0</v>
      </c>
      <c r="AR988" s="177">
        <f t="shared" si="476"/>
        <v>0</v>
      </c>
      <c r="AS988" s="182">
        <f t="shared" si="477"/>
        <v>1189</v>
      </c>
      <c r="AT988" s="182">
        <f t="shared" si="478"/>
        <v>1934.3590000000004</v>
      </c>
      <c r="AU988" s="182">
        <f t="shared" si="479"/>
        <v>0</v>
      </c>
      <c r="AV988" s="182">
        <f t="shared" si="480"/>
        <v>1189</v>
      </c>
      <c r="AW988" s="182">
        <f t="shared" si="481"/>
        <v>1934.3590000000004</v>
      </c>
      <c r="AX988" s="183">
        <f t="shared" si="482"/>
        <v>495.81299999999999</v>
      </c>
      <c r="AY988" s="183">
        <f t="shared" si="483"/>
        <v>806.62770300000011</v>
      </c>
      <c r="AZ988" s="183">
        <f t="shared" si="484"/>
        <v>0</v>
      </c>
      <c r="BA988" s="183">
        <f t="shared" si="485"/>
        <v>693.18700000000001</v>
      </c>
      <c r="BB988" s="183">
        <f t="shared" si="486"/>
        <v>1127.731297</v>
      </c>
      <c r="BC988" s="184">
        <f t="shared" si="487"/>
        <v>1189</v>
      </c>
      <c r="BD988" s="184">
        <f t="shared" si="488"/>
        <v>0</v>
      </c>
      <c r="BE988" s="184">
        <f t="shared" si="489"/>
        <v>806.62770300000011</v>
      </c>
      <c r="BF988" s="184">
        <f t="shared" si="490"/>
        <v>1127.731297</v>
      </c>
      <c r="BG988" s="102">
        <f t="shared" si="491"/>
        <v>0</v>
      </c>
      <c r="BH988" s="102">
        <f t="shared" si="492"/>
        <v>0</v>
      </c>
      <c r="BI988" s="102">
        <f t="shared" si="493"/>
        <v>0</v>
      </c>
      <c r="BJ988" s="102">
        <f t="shared" si="494"/>
        <v>0.41699999999999998</v>
      </c>
      <c r="BK988" s="102">
        <f t="shared" si="495"/>
        <v>0.58299999999999996</v>
      </c>
      <c r="BL988" s="102">
        <f t="shared" si="496"/>
        <v>0</v>
      </c>
      <c r="BN988" s="102"/>
    </row>
    <row r="989" spans="1:66" x14ac:dyDescent="0.25">
      <c r="A989" s="102" t="s">
        <v>25</v>
      </c>
      <c r="B989" s="102" t="s">
        <v>8</v>
      </c>
      <c r="C989" s="102" t="s">
        <v>8</v>
      </c>
      <c r="D989" s="102" t="s">
        <v>27</v>
      </c>
      <c r="E989" s="102" t="s">
        <v>1774</v>
      </c>
      <c r="F989" s="102" t="s">
        <v>1775</v>
      </c>
      <c r="G989" s="102">
        <v>1.41</v>
      </c>
      <c r="H989" s="102">
        <v>1</v>
      </c>
      <c r="I989" s="102">
        <v>0.498</v>
      </c>
      <c r="J989" s="167">
        <f>IFERROR(H989*VLOOKUP(A989, 'Advanced Parameters'!$B$7:$G$20, 6, FALSE)*VLOOKUP(A989, 'Growth Parameters'!$B$6:$H$19, 6, FALSE), 0)</f>
        <v>1</v>
      </c>
      <c r="K989" s="167">
        <f>IFERROR(IF('Advanced Parameters'!$C$5="n",'Raw Data'!I989*VLOOKUP(A989,'Advanced Parameters'!$B$7:$G$20,6,FALSE),J989*VLOOKUP(A989,'Advanced Parameters'!$B$7:$G$20,2,FALSE))*VLOOKUP(A989, 'Growth Parameters'!$B$6:$H$19, 6, FALSE), 0)</f>
        <v>0.498</v>
      </c>
      <c r="L989" s="167">
        <f t="shared" si="497"/>
        <v>0.502</v>
      </c>
      <c r="M989" s="168">
        <f>IFERROR(IF(G989="NA","NA",IF(G989&gt;'APC Parameters'!$K$6+VLOOKUP('Raw Data'!A989, 'APC Parameters'!$H$7:$L$20, 4, FALSE), 'APC Parameters'!$L$6+VLOOKUP('Raw Data'!A989, 'APC Parameters'!$H$7:$L$20, 5, FALSE), G989*('APC Parameters'!$J$6+VLOOKUP('Raw Data'!A989, 'APC Parameters'!$H$7:$L$20, 3, FALSE))+'APC Parameters'!$I$6+VLOOKUP('Raw Data'!A989, 'APC Parameters'!$H$7:$L$20, 2, FALSE))), 0)</f>
        <v>2147.9340000000002</v>
      </c>
      <c r="N989" s="168">
        <f t="shared" si="467"/>
        <v>2147.9340000000002</v>
      </c>
      <c r="O989" s="168">
        <f>IFERROR(IF(M989="NA",VLOOKUP(D989,'Internal Calculations'!$B$10:$C$11,2,FALSE), M989)*VLOOKUP(A989, 'Growth Parameters'!$B$6:$H$19, 7, FALSE), 0)</f>
        <v>2147.9340000000002</v>
      </c>
      <c r="P989" s="177">
        <f t="shared" si="468"/>
        <v>2147.9340000000002</v>
      </c>
      <c r="Q989" s="178">
        <f>IF('Funding Allocation Parameters'!$C$5="Basic Library Subsidy", MIN(O989*('Funding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MIN($O989*(VLOOKUP(CONCATENATE($A989, 'Funding Allocation Parameters'!$I$5), 'Library Subsidy Complex'!$C$2:$J$55, 2, FALSE)), VLOOKUP(CONCATENATE($A989, 'Funding Allocation Parameters'!$I$5), 'Library Subsidy Complex'!$C$2:$J$55, 4, FALSE)), 0)))))</f>
        <v>1189</v>
      </c>
      <c r="R989" s="178">
        <f>IF('Funding Allocation Parameters'!$C$5="Basic Library Subsidy", 0, IF('Funding Allocation Parameters'!$C$5="Grant funding",MIN(O989*('Funding Allocation Parameters'!$E$5), 'Funding Allocation Parameters'!$G$5), IF('Funding Allocation Parameters'!$C$5="Other author funding", 0, IF('Funding Allocation Parameters'!$C$5="Any discretionary funds (grants if available, other if no grants)", MIN(O989*('Funding Allocation Parameters'!$E$5), 'Funding Allocation Parameters'!$G$5), IF('Funding Allocation Parameters'!$C$5="Complex Library Subsidy", 0, 0)))))</f>
        <v>0</v>
      </c>
      <c r="S989" s="178">
        <f>IF('Funding Allocation Parameters'!$C$5="Basic Library Subsidy", 0, IF('Funding Allocation Parameters'!$C$5="Grant funding", 0, IF('Funding Allocation Parameters'!$C$5="Other author funding",  MIN(O989*('Funding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89" s="178">
        <f>IF('Funding Allocation Parameters'!$C$5="Basic Library Subsidy", MIN(O989*('Funding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MIN($O989*(VLOOKUP(CONCATENATE($A989, 'Funding Allocation Parameters'!$I$5), 'Library Subsidy Complex'!$C$2:$J$55, 6, FALSE)), VLOOKUP(CONCATENATE($A989, 'Funding Allocation Parameters'!$I$5), 'Library Subsidy Complex'!$C$2:$J$55, 8, FALSE)), 0)))))</f>
        <v>1189</v>
      </c>
      <c r="U989" s="178">
        <f>IF('Funding Allocation Parameters'!$C$5="Basic Library Subsidy", 0, IF('Funding Allocation Parameters'!$C$5="Grant funding", 0, IF('Funding Allocation Parameters'!$C$5="Other author funding",  MIN(O989*('Funding Allocation Parameters'!$E$5), 'Funding Allocation Parameters'!$G$5), IF('Funding Allocation Parameters'!$C$5="Any discretionary funds (grants if available, other if no grants)", MIN(O989*('Funding Allocation Parameters'!$E$5), 'Funding Allocation Parameters'!$G$5), IF('Funding Allocation Parameters'!$C$5="Complex Library Subsidy", 0, 0)))))</f>
        <v>0</v>
      </c>
      <c r="V989" s="177">
        <f t="shared" si="469"/>
        <v>958.9340000000002</v>
      </c>
      <c r="W989" s="177">
        <f t="shared" si="470"/>
        <v>958.9340000000002</v>
      </c>
      <c r="X989" s="179">
        <f>IF('Funding Allocation Parameters'!$C$6="Basic Library Subsidy", MIN(V989*'Funding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MIN(V989*VLOOKUP(CONCATENATE($A989, 'Funding Allocation Parameters'!$I$6), 'Library Subsidy Complex'!$C$2:$J$55, 2, FALSE), VLOOKUP(CONCATENATE($A989, 'Funding Allocation Parameters'!$I$6), 'Library Subsidy Complex'!$C$2:$J$55, 4, FALSE)), 0)))))</f>
        <v>0</v>
      </c>
      <c r="Y989" s="179">
        <f>IF('Funding Allocation Parameters'!$C$6="Basic Library Subsidy", 0, IF('Funding Allocation Parameters'!$C$6="Grant funding",MIN(V989*'Funding Allocation Parameters'!$E$6, 'Funding Allocation Parameters'!$G$6), IF('Funding Allocation Parameters'!$C$6="Other author funding", 0, IF('Funding Allocation Parameters'!$C$6="Any discretionary funds (grants if available, other if no grants)", MIN(V989*'Funding Allocation Parameters'!$E$6, 'Funding Allocation Parameters'!$G$6), IF('Funding Allocation Parameters'!$C$6="Complex Library Subsidy", 0, 0)))))</f>
        <v>958.9340000000002</v>
      </c>
      <c r="Z989" s="179">
        <f>IF('Funding Allocation Parameters'!$C$6="Basic Library Subsidy", 0, IF('Funding Allocation Parameters'!$C$6="Grant funding", 0, IF('Funding Allocation Parameters'!$C$6="Other author funding",  MIN(V989*'Funding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89" s="179">
        <f>IF('Funding Allocation Parameters'!$C$6="Basic Library Subsidy", MIN(W989*'Funding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MIN(W989*VLOOKUP(CONCATENATE($A989, 'Funding Allocation Parameters'!$I$6), 'Library Subsidy Complex'!$C$2:$J$55, 6, FALSE), VLOOKUP(CONCATENATE($A989, 'Funding Allocation Parameters'!$I$6), 'Library Subsidy Complex'!$C$2:$J$55, 8, FALSE)), 0)))))</f>
        <v>0</v>
      </c>
      <c r="AB989" s="179">
        <f>IF('Funding Allocation Parameters'!$C$6="Basic Library Subsidy", 0, IF('Funding Allocation Parameters'!$C$6="Grant funding", 0, IF('Funding Allocation Parameters'!$C$6="Other author funding",  MIN(W989*'Funding Allocation Parameters'!$E$6, 'Funding Allocation Parameters'!$G$6), IF('Funding Allocation Parameters'!$C$6="Any discretionary funds (grants if available, other if no grants)", MIN(W989*'Funding Allocation Parameters'!$E$6, 'Funding Allocation Parameters'!$G$6), IF('Funding Allocation Parameters'!$C$6="Complex Library Subsidy", 0, 0)))))</f>
        <v>958.9340000000002</v>
      </c>
      <c r="AC989" s="177">
        <f t="shared" si="471"/>
        <v>0</v>
      </c>
      <c r="AD989" s="177">
        <f t="shared" si="472"/>
        <v>0</v>
      </c>
      <c r="AE989" s="180">
        <f>IF('Funding Allocation Parameters'!$C$7="Basic Library Subsidy", MIN(AC989*'Funding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MIN(AC989*VLOOKUP(CONCATENATE($A989, 'Funding Allocation Parameters'!$I$7), 'Library Subsidy Complex'!$C$2:$J$55, 2, FALSE), VLOOKUP(CONCATENATE($A989, 'Funding Allocation Parameters'!$I$7), 'Library Subsidy Complex'!$C$2:$J$55, 4, FALSE)), 0)))))</f>
        <v>0</v>
      </c>
      <c r="AF989" s="180">
        <f>IF('Funding Allocation Parameters'!$C$7="Basic Library Subsidy", 0, IF('Funding Allocation Parameters'!$C$7="Grant funding",MIN(AC989*'Funding Allocation Parameters'!$E$7, 'Funding Allocation Parameters'!$G$7), IF('Funding Allocation Parameters'!$C$7="Other author funding", 0, IF('Funding Allocation Parameters'!$C$7="Any discretionary funds (grants if available, other if no grants)", MIN(AC989*'Funding Allocation Parameters'!$E$7, 'Funding Allocation Parameters'!$G$7), IF('Funding Allocation Parameters'!$C$7="Complex Library Subsidy", 0, 0)))))</f>
        <v>0</v>
      </c>
      <c r="AG989" s="180">
        <f>IF('Funding Allocation Parameters'!$C$7="Basic Library Subsidy", 0, IF('Funding Allocation Parameters'!$C$7="Grant funding", 0, IF('Funding Allocation Parameters'!$C$7="Other author funding",  MIN(AC989*'Funding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89" s="180">
        <f>IF('Funding Allocation Parameters'!$C$7="Basic Library Subsidy", MIN(AD989*'Funding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MIN(AD989*VLOOKUP(CONCATENATE($A989, 'Funding Allocation Parameters'!$I$7), 'Library Subsidy Complex'!$C$2:$J$55, 6, FALSE), VLOOKUP(CONCATENATE($A989, 'Funding Allocation Parameters'!$I$7), 'Library Subsidy Complex'!$C$2:$J$55, 8, FALSE)), 0)))))</f>
        <v>0</v>
      </c>
      <c r="AI989" s="180">
        <f>IF('Funding Allocation Parameters'!$C$7="Basic Library Subsidy", 0, IF('Funding Allocation Parameters'!$C$7="Grant funding", 0, IF('Funding Allocation Parameters'!$C$7="Other author funding",  MIN(AD989*'Funding Allocation Parameters'!$E$7, 'Funding Allocation Parameters'!$G$7), IF('Funding Allocation Parameters'!$C$7="Any discretionary funds (grants if available, other if no grants)", MIN(AD989*'Funding Allocation Parameters'!$E$7, 'Funding Allocation Parameters'!$G$7), IF('Funding Allocation Parameters'!$C$7="Complex Library Subsidy", 0, 0)))))</f>
        <v>0</v>
      </c>
      <c r="AJ989" s="177">
        <f t="shared" si="473"/>
        <v>0</v>
      </c>
      <c r="AK989" s="177">
        <f t="shared" si="474"/>
        <v>0</v>
      </c>
      <c r="AL989" s="181">
        <f>IF('Funding Allocation Parameters'!$C$8="Basic Library Subsidy", MIN(AJ989*'Funding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MIN(AJ989*VLOOKUP(CONCATENATE($A989, 'Funding Allocation Parameters'!$I$8), 'Library Subsidy Complex'!$C$2:$J$55, 2, FALSE), VLOOKUP(CONCATENATE($A989, 'Funding Allocation Parameters'!$I$8), 'Library Subsidy Complex'!$C$2:$J$55, 4, FALSE)), 0)))))</f>
        <v>0</v>
      </c>
      <c r="AM989" s="181">
        <f>IF('Funding Allocation Parameters'!$C$8="Basic Library Subsidy", 0, IF('Funding Allocation Parameters'!$C$8="Grant funding",MIN(AJ989*'Funding Allocation Parameters'!$E$8, 'Funding Allocation Parameters'!$G$8), IF('Funding Allocation Parameters'!$C$8="Other author funding", 0, IF('Funding Allocation Parameters'!$C$8="Any discretionary funds (grants if available, other if no grants)", MIN(AJ989*'Funding Allocation Parameters'!$E$8, 'Funding Allocation Parameters'!$G$8), IF('Funding Allocation Parameters'!$C$8="Complex Library Subsidy", 0, 0)))))</f>
        <v>0</v>
      </c>
      <c r="AN989" s="181">
        <f>IF('Funding Allocation Parameters'!$C$8="Basic Library Subsidy", 0, IF('Funding Allocation Parameters'!$C$8="Grant funding", 0, IF('Funding Allocation Parameters'!$C$8="Other author funding",  MIN(AJ989*'Funding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89" s="181">
        <f>IF('Funding Allocation Parameters'!$C$8="Basic Library Subsidy", MIN(AK989*'Funding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MIN(AK989*VLOOKUP(CONCATENATE($A989, 'Funding Allocation Parameters'!$I$8), 'Library Subsidy Complex'!$C$2:$J$55, 6, FALSE), VLOOKUP(CONCATENATE($A989, 'Funding Allocation Parameters'!$I$8), 'Library Subsidy Complex'!$C$2:$J$55, 8, FALSE)), 0)))))</f>
        <v>0</v>
      </c>
      <c r="AP989" s="181">
        <f>IF('Funding Allocation Parameters'!$C$8="Basic Library Subsidy", 0, IF('Funding Allocation Parameters'!$C$8="Grant funding", 0, IF('Funding Allocation Parameters'!$C$8="Other author funding",  MIN(AK989*'Funding Allocation Parameters'!$E$8, 'Funding Allocation Parameters'!$G$8), IF('Funding Allocation Parameters'!$C$8="Any discretionary funds (grants if available, other if no grants)", MIN(AK989*'Funding Allocation Parameters'!$E$8, 'Funding Allocation Parameters'!$G$8), IF('Funding Allocation Parameters'!$C$8="Complex Library Subsidy", 0, 0)))))</f>
        <v>0</v>
      </c>
      <c r="AQ989" s="177">
        <f t="shared" si="475"/>
        <v>0</v>
      </c>
      <c r="AR989" s="177">
        <f t="shared" si="476"/>
        <v>0</v>
      </c>
      <c r="AS989" s="182">
        <f t="shared" si="477"/>
        <v>1189</v>
      </c>
      <c r="AT989" s="182">
        <f t="shared" si="478"/>
        <v>958.9340000000002</v>
      </c>
      <c r="AU989" s="182">
        <f t="shared" si="479"/>
        <v>0</v>
      </c>
      <c r="AV989" s="182">
        <f t="shared" si="480"/>
        <v>1189</v>
      </c>
      <c r="AW989" s="182">
        <f t="shared" si="481"/>
        <v>958.9340000000002</v>
      </c>
      <c r="AX989" s="183">
        <f t="shared" si="482"/>
        <v>592.12199999999996</v>
      </c>
      <c r="AY989" s="183">
        <f t="shared" si="483"/>
        <v>477.5491320000001</v>
      </c>
      <c r="AZ989" s="183">
        <f t="shared" si="484"/>
        <v>0</v>
      </c>
      <c r="BA989" s="183">
        <f t="shared" si="485"/>
        <v>596.87800000000004</v>
      </c>
      <c r="BB989" s="183">
        <f t="shared" si="486"/>
        <v>481.3848680000001</v>
      </c>
      <c r="BC989" s="184">
        <f t="shared" si="487"/>
        <v>1189</v>
      </c>
      <c r="BD989" s="184">
        <f t="shared" si="488"/>
        <v>0</v>
      </c>
      <c r="BE989" s="184">
        <f t="shared" si="489"/>
        <v>477.5491320000001</v>
      </c>
      <c r="BF989" s="184">
        <f t="shared" si="490"/>
        <v>481.3848680000001</v>
      </c>
      <c r="BG989" s="102">
        <f t="shared" si="491"/>
        <v>0</v>
      </c>
      <c r="BH989" s="102">
        <f t="shared" si="492"/>
        <v>0</v>
      </c>
      <c r="BI989" s="102">
        <f t="shared" si="493"/>
        <v>0</v>
      </c>
      <c r="BJ989" s="102">
        <f t="shared" si="494"/>
        <v>0.498</v>
      </c>
      <c r="BK989" s="102">
        <f t="shared" si="495"/>
        <v>0.502</v>
      </c>
      <c r="BL989" s="102">
        <f t="shared" si="496"/>
        <v>0</v>
      </c>
      <c r="BN989" s="102"/>
    </row>
    <row r="990" spans="1:66" x14ac:dyDescent="0.25">
      <c r="A990" s="102" t="s">
        <v>17</v>
      </c>
      <c r="B990" s="102" t="s">
        <v>8</v>
      </c>
      <c r="C990" s="102" t="s">
        <v>8</v>
      </c>
      <c r="D990" s="102" t="s">
        <v>27</v>
      </c>
      <c r="E990" s="102" t="s">
        <v>1153</v>
      </c>
      <c r="F990" s="102" t="s">
        <v>1776</v>
      </c>
      <c r="G990" s="102">
        <v>1.9330000000000001</v>
      </c>
      <c r="H990" s="102">
        <v>1</v>
      </c>
      <c r="I990" s="102">
        <v>1</v>
      </c>
      <c r="J990" s="167">
        <f>IFERROR(H990*VLOOKUP(A990, 'Advanced Parameters'!$B$7:$G$20, 6, FALSE)*VLOOKUP(A990, 'Growth Parameters'!$B$6:$H$19, 6, FALSE), 0)</f>
        <v>1</v>
      </c>
      <c r="K990" s="167">
        <f>IFERROR(IF('Advanced Parameters'!$C$5="n",'Raw Data'!I990*VLOOKUP(A990,'Advanced Parameters'!$B$7:$G$20,6,FALSE),J990*VLOOKUP(A990,'Advanced Parameters'!$B$7:$G$20,2,FALSE))*VLOOKUP(A990, 'Growth Parameters'!$B$6:$H$19, 6, FALSE), 0)</f>
        <v>1</v>
      </c>
      <c r="L990" s="167">
        <f t="shared" si="497"/>
        <v>0</v>
      </c>
      <c r="M990" s="168">
        <f>IFERROR(IF(G990="NA","NA",IF(G990&gt;'APC Parameters'!$K$6+VLOOKUP('Raw Data'!A990, 'APC Parameters'!$H$7:$L$20, 4, FALSE), 'APC Parameters'!$L$6+VLOOKUP('Raw Data'!A990, 'APC Parameters'!$H$7:$L$20, 5, FALSE), G990*('APC Parameters'!$J$6+VLOOKUP('Raw Data'!A990, 'APC Parameters'!$H$7:$L$20, 3, FALSE))+'APC Parameters'!$I$6+VLOOKUP('Raw Data'!A990, 'APC Parameters'!$H$7:$L$20, 2, FALSE))), 0)</f>
        <v>2518.9502000000002</v>
      </c>
      <c r="N990" s="168">
        <f t="shared" si="467"/>
        <v>2518.9502000000002</v>
      </c>
      <c r="O990" s="168">
        <f>IFERROR(IF(M990="NA",VLOOKUP(D990,'Internal Calculations'!$B$10:$C$11,2,FALSE), M990)*VLOOKUP(A990, 'Growth Parameters'!$B$6:$H$19, 7, FALSE), 0)</f>
        <v>2518.9502000000002</v>
      </c>
      <c r="P990" s="177">
        <f t="shared" si="468"/>
        <v>2518.9502000000002</v>
      </c>
      <c r="Q990" s="178">
        <f>IF('Funding Allocation Parameters'!$C$5="Basic Library Subsidy", MIN(O990*('Funding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MIN($O990*(VLOOKUP(CONCATENATE($A990, 'Funding Allocation Parameters'!$I$5), 'Library Subsidy Complex'!$C$2:$J$55, 2, FALSE)), VLOOKUP(CONCATENATE($A990, 'Funding Allocation Parameters'!$I$5), 'Library Subsidy Complex'!$C$2:$J$55, 4, FALSE)), 0)))))</f>
        <v>1189</v>
      </c>
      <c r="R990" s="178">
        <f>IF('Funding Allocation Parameters'!$C$5="Basic Library Subsidy", 0, IF('Funding Allocation Parameters'!$C$5="Grant funding",MIN(O990*('Funding Allocation Parameters'!$E$5), 'Funding Allocation Parameters'!$G$5), IF('Funding Allocation Parameters'!$C$5="Other author funding", 0, IF('Funding Allocation Parameters'!$C$5="Any discretionary funds (grants if available, other if no grants)", MIN(O990*('Funding Allocation Parameters'!$E$5), 'Funding Allocation Parameters'!$G$5), IF('Funding Allocation Parameters'!$C$5="Complex Library Subsidy", 0, 0)))))</f>
        <v>0</v>
      </c>
      <c r="S990" s="178">
        <f>IF('Funding Allocation Parameters'!$C$5="Basic Library Subsidy", 0, IF('Funding Allocation Parameters'!$C$5="Grant funding", 0, IF('Funding Allocation Parameters'!$C$5="Other author funding",  MIN(O990*('Funding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0" s="178">
        <f>IF('Funding Allocation Parameters'!$C$5="Basic Library Subsidy", MIN(O990*('Funding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MIN($O990*(VLOOKUP(CONCATENATE($A990, 'Funding Allocation Parameters'!$I$5), 'Library Subsidy Complex'!$C$2:$J$55, 6, FALSE)), VLOOKUP(CONCATENATE($A990, 'Funding Allocation Parameters'!$I$5), 'Library Subsidy Complex'!$C$2:$J$55, 8, FALSE)), 0)))))</f>
        <v>1189</v>
      </c>
      <c r="U990" s="178">
        <f>IF('Funding Allocation Parameters'!$C$5="Basic Library Subsidy", 0, IF('Funding Allocation Parameters'!$C$5="Grant funding", 0, IF('Funding Allocation Parameters'!$C$5="Other author funding",  MIN(O990*('Funding Allocation Parameters'!$E$5), 'Funding Allocation Parameters'!$G$5), IF('Funding Allocation Parameters'!$C$5="Any discretionary funds (grants if available, other if no grants)", MIN(O990*('Funding Allocation Parameters'!$E$5), 'Funding Allocation Parameters'!$G$5), IF('Funding Allocation Parameters'!$C$5="Complex Library Subsidy", 0, 0)))))</f>
        <v>0</v>
      </c>
      <c r="V990" s="177">
        <f t="shared" si="469"/>
        <v>1329.9502000000002</v>
      </c>
      <c r="W990" s="177">
        <f t="shared" si="470"/>
        <v>1329.9502000000002</v>
      </c>
      <c r="X990" s="179">
        <f>IF('Funding Allocation Parameters'!$C$6="Basic Library Subsidy", MIN(V990*'Funding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MIN(V990*VLOOKUP(CONCATENATE($A990, 'Funding Allocation Parameters'!$I$6), 'Library Subsidy Complex'!$C$2:$J$55, 2, FALSE), VLOOKUP(CONCATENATE($A990, 'Funding Allocation Parameters'!$I$6), 'Library Subsidy Complex'!$C$2:$J$55, 4, FALSE)), 0)))))</f>
        <v>0</v>
      </c>
      <c r="Y990" s="179">
        <f>IF('Funding Allocation Parameters'!$C$6="Basic Library Subsidy", 0, IF('Funding Allocation Parameters'!$C$6="Grant funding",MIN(V990*'Funding Allocation Parameters'!$E$6, 'Funding Allocation Parameters'!$G$6), IF('Funding Allocation Parameters'!$C$6="Other author funding", 0, IF('Funding Allocation Parameters'!$C$6="Any discretionary funds (grants if available, other if no grants)", MIN(V990*'Funding Allocation Parameters'!$E$6, 'Funding Allocation Parameters'!$G$6), IF('Funding Allocation Parameters'!$C$6="Complex Library Subsidy", 0, 0)))))</f>
        <v>1329.9502000000002</v>
      </c>
      <c r="Z990" s="179">
        <f>IF('Funding Allocation Parameters'!$C$6="Basic Library Subsidy", 0, IF('Funding Allocation Parameters'!$C$6="Grant funding", 0, IF('Funding Allocation Parameters'!$C$6="Other author funding",  MIN(V990*'Funding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0" s="179">
        <f>IF('Funding Allocation Parameters'!$C$6="Basic Library Subsidy", MIN(W990*'Funding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MIN(W990*VLOOKUP(CONCATENATE($A990, 'Funding Allocation Parameters'!$I$6), 'Library Subsidy Complex'!$C$2:$J$55, 6, FALSE), VLOOKUP(CONCATENATE($A990, 'Funding Allocation Parameters'!$I$6), 'Library Subsidy Complex'!$C$2:$J$55, 8, FALSE)), 0)))))</f>
        <v>0</v>
      </c>
      <c r="AB990" s="179">
        <f>IF('Funding Allocation Parameters'!$C$6="Basic Library Subsidy", 0, IF('Funding Allocation Parameters'!$C$6="Grant funding", 0, IF('Funding Allocation Parameters'!$C$6="Other author funding",  MIN(W990*'Funding Allocation Parameters'!$E$6, 'Funding Allocation Parameters'!$G$6), IF('Funding Allocation Parameters'!$C$6="Any discretionary funds (grants if available, other if no grants)", MIN(W990*'Funding Allocation Parameters'!$E$6, 'Funding Allocation Parameters'!$G$6), IF('Funding Allocation Parameters'!$C$6="Complex Library Subsidy", 0, 0)))))</f>
        <v>1329.9502000000002</v>
      </c>
      <c r="AC990" s="177">
        <f t="shared" si="471"/>
        <v>0</v>
      </c>
      <c r="AD990" s="177">
        <f t="shared" si="472"/>
        <v>0</v>
      </c>
      <c r="AE990" s="180">
        <f>IF('Funding Allocation Parameters'!$C$7="Basic Library Subsidy", MIN(AC990*'Funding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MIN(AC990*VLOOKUP(CONCATENATE($A990, 'Funding Allocation Parameters'!$I$7), 'Library Subsidy Complex'!$C$2:$J$55, 2, FALSE), VLOOKUP(CONCATENATE($A990, 'Funding Allocation Parameters'!$I$7), 'Library Subsidy Complex'!$C$2:$J$55, 4, FALSE)), 0)))))</f>
        <v>0</v>
      </c>
      <c r="AF990" s="180">
        <f>IF('Funding Allocation Parameters'!$C$7="Basic Library Subsidy", 0, IF('Funding Allocation Parameters'!$C$7="Grant funding",MIN(AC990*'Funding Allocation Parameters'!$E$7, 'Funding Allocation Parameters'!$G$7), IF('Funding Allocation Parameters'!$C$7="Other author funding", 0, IF('Funding Allocation Parameters'!$C$7="Any discretionary funds (grants if available, other if no grants)", MIN(AC990*'Funding Allocation Parameters'!$E$7, 'Funding Allocation Parameters'!$G$7), IF('Funding Allocation Parameters'!$C$7="Complex Library Subsidy", 0, 0)))))</f>
        <v>0</v>
      </c>
      <c r="AG990" s="180">
        <f>IF('Funding Allocation Parameters'!$C$7="Basic Library Subsidy", 0, IF('Funding Allocation Parameters'!$C$7="Grant funding", 0, IF('Funding Allocation Parameters'!$C$7="Other author funding",  MIN(AC990*'Funding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0" s="180">
        <f>IF('Funding Allocation Parameters'!$C$7="Basic Library Subsidy", MIN(AD990*'Funding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MIN(AD990*VLOOKUP(CONCATENATE($A990, 'Funding Allocation Parameters'!$I$7), 'Library Subsidy Complex'!$C$2:$J$55, 6, FALSE), VLOOKUP(CONCATENATE($A990, 'Funding Allocation Parameters'!$I$7), 'Library Subsidy Complex'!$C$2:$J$55, 8, FALSE)), 0)))))</f>
        <v>0</v>
      </c>
      <c r="AI990" s="180">
        <f>IF('Funding Allocation Parameters'!$C$7="Basic Library Subsidy", 0, IF('Funding Allocation Parameters'!$C$7="Grant funding", 0, IF('Funding Allocation Parameters'!$C$7="Other author funding",  MIN(AD990*'Funding Allocation Parameters'!$E$7, 'Funding Allocation Parameters'!$G$7), IF('Funding Allocation Parameters'!$C$7="Any discretionary funds (grants if available, other if no grants)", MIN(AD990*'Funding Allocation Parameters'!$E$7, 'Funding Allocation Parameters'!$G$7), IF('Funding Allocation Parameters'!$C$7="Complex Library Subsidy", 0, 0)))))</f>
        <v>0</v>
      </c>
      <c r="AJ990" s="177">
        <f t="shared" si="473"/>
        <v>0</v>
      </c>
      <c r="AK990" s="177">
        <f t="shared" si="474"/>
        <v>0</v>
      </c>
      <c r="AL990" s="181">
        <f>IF('Funding Allocation Parameters'!$C$8="Basic Library Subsidy", MIN(AJ990*'Funding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MIN(AJ990*VLOOKUP(CONCATENATE($A990, 'Funding Allocation Parameters'!$I$8), 'Library Subsidy Complex'!$C$2:$J$55, 2, FALSE), VLOOKUP(CONCATENATE($A990, 'Funding Allocation Parameters'!$I$8), 'Library Subsidy Complex'!$C$2:$J$55, 4, FALSE)), 0)))))</f>
        <v>0</v>
      </c>
      <c r="AM990" s="181">
        <f>IF('Funding Allocation Parameters'!$C$8="Basic Library Subsidy", 0, IF('Funding Allocation Parameters'!$C$8="Grant funding",MIN(AJ990*'Funding Allocation Parameters'!$E$8, 'Funding Allocation Parameters'!$G$8), IF('Funding Allocation Parameters'!$C$8="Other author funding", 0, IF('Funding Allocation Parameters'!$C$8="Any discretionary funds (grants if available, other if no grants)", MIN(AJ990*'Funding Allocation Parameters'!$E$8, 'Funding Allocation Parameters'!$G$8), IF('Funding Allocation Parameters'!$C$8="Complex Library Subsidy", 0, 0)))))</f>
        <v>0</v>
      </c>
      <c r="AN990" s="181">
        <f>IF('Funding Allocation Parameters'!$C$8="Basic Library Subsidy", 0, IF('Funding Allocation Parameters'!$C$8="Grant funding", 0, IF('Funding Allocation Parameters'!$C$8="Other author funding",  MIN(AJ990*'Funding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0" s="181">
        <f>IF('Funding Allocation Parameters'!$C$8="Basic Library Subsidy", MIN(AK990*'Funding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MIN(AK990*VLOOKUP(CONCATENATE($A990, 'Funding Allocation Parameters'!$I$8), 'Library Subsidy Complex'!$C$2:$J$55, 6, FALSE), VLOOKUP(CONCATENATE($A990, 'Funding Allocation Parameters'!$I$8), 'Library Subsidy Complex'!$C$2:$J$55, 8, FALSE)), 0)))))</f>
        <v>0</v>
      </c>
      <c r="AP990" s="181">
        <f>IF('Funding Allocation Parameters'!$C$8="Basic Library Subsidy", 0, IF('Funding Allocation Parameters'!$C$8="Grant funding", 0, IF('Funding Allocation Parameters'!$C$8="Other author funding",  MIN(AK990*'Funding Allocation Parameters'!$E$8, 'Funding Allocation Parameters'!$G$8), IF('Funding Allocation Parameters'!$C$8="Any discretionary funds (grants if available, other if no grants)", MIN(AK990*'Funding Allocation Parameters'!$E$8, 'Funding Allocation Parameters'!$G$8), IF('Funding Allocation Parameters'!$C$8="Complex Library Subsidy", 0, 0)))))</f>
        <v>0</v>
      </c>
      <c r="AQ990" s="177">
        <f t="shared" si="475"/>
        <v>0</v>
      </c>
      <c r="AR990" s="177">
        <f t="shared" si="476"/>
        <v>0</v>
      </c>
      <c r="AS990" s="182">
        <f t="shared" si="477"/>
        <v>1189</v>
      </c>
      <c r="AT990" s="182">
        <f t="shared" si="478"/>
        <v>1329.9502000000002</v>
      </c>
      <c r="AU990" s="182">
        <f t="shared" si="479"/>
        <v>0</v>
      </c>
      <c r="AV990" s="182">
        <f t="shared" si="480"/>
        <v>1189</v>
      </c>
      <c r="AW990" s="182">
        <f t="shared" si="481"/>
        <v>1329.9502000000002</v>
      </c>
      <c r="AX990" s="183">
        <f t="shared" si="482"/>
        <v>1189</v>
      </c>
      <c r="AY990" s="183">
        <f t="shared" si="483"/>
        <v>1329.9502000000002</v>
      </c>
      <c r="AZ990" s="183">
        <f t="shared" si="484"/>
        <v>0</v>
      </c>
      <c r="BA990" s="183">
        <f t="shared" si="485"/>
        <v>0</v>
      </c>
      <c r="BB990" s="183">
        <f t="shared" si="486"/>
        <v>0</v>
      </c>
      <c r="BC990" s="184">
        <f t="shared" si="487"/>
        <v>1189</v>
      </c>
      <c r="BD990" s="184">
        <f t="shared" si="488"/>
        <v>0</v>
      </c>
      <c r="BE990" s="184">
        <f t="shared" si="489"/>
        <v>1329.9502000000002</v>
      </c>
      <c r="BF990" s="184">
        <f t="shared" si="490"/>
        <v>0</v>
      </c>
      <c r="BG990" s="102">
        <f t="shared" si="491"/>
        <v>0</v>
      </c>
      <c r="BH990" s="102">
        <f t="shared" si="492"/>
        <v>0</v>
      </c>
      <c r="BI990" s="102">
        <f t="shared" si="493"/>
        <v>0</v>
      </c>
      <c r="BJ990" s="102">
        <f t="shared" si="494"/>
        <v>1</v>
      </c>
      <c r="BK990" s="102">
        <f t="shared" si="495"/>
        <v>0</v>
      </c>
      <c r="BL990" s="102">
        <f t="shared" si="496"/>
        <v>0</v>
      </c>
      <c r="BN990" s="102"/>
    </row>
    <row r="991" spans="1:66" x14ac:dyDescent="0.25">
      <c r="A991" s="102" t="s">
        <v>13</v>
      </c>
      <c r="B991" s="102" t="s">
        <v>8</v>
      </c>
      <c r="C991" s="102" t="s">
        <v>8</v>
      </c>
      <c r="D991" s="102" t="s">
        <v>27</v>
      </c>
      <c r="E991" s="102" t="s">
        <v>1037</v>
      </c>
      <c r="F991" s="102" t="s">
        <v>1777</v>
      </c>
      <c r="G991" s="102">
        <v>1.784</v>
      </c>
      <c r="H991" s="102">
        <v>1</v>
      </c>
      <c r="I991" s="102">
        <v>1</v>
      </c>
      <c r="J991" s="167">
        <f>IFERROR(H991*VLOOKUP(A991, 'Advanced Parameters'!$B$7:$G$20, 6, FALSE)*VLOOKUP(A991, 'Growth Parameters'!$B$6:$H$19, 6, FALSE), 0)</f>
        <v>1</v>
      </c>
      <c r="K991" s="167">
        <f>IFERROR(IF('Advanced Parameters'!$C$5="n",'Raw Data'!I991*VLOOKUP(A991,'Advanced Parameters'!$B$7:$G$20,6,FALSE),J991*VLOOKUP(A991,'Advanced Parameters'!$B$7:$G$20,2,FALSE))*VLOOKUP(A991, 'Growth Parameters'!$B$6:$H$19, 6, FALSE), 0)</f>
        <v>1</v>
      </c>
      <c r="L991" s="167">
        <f t="shared" si="497"/>
        <v>0</v>
      </c>
      <c r="M991" s="168">
        <f>IFERROR(IF(G991="NA","NA",IF(G991&gt;'APC Parameters'!$K$6+VLOOKUP('Raw Data'!A991, 'APC Parameters'!$H$7:$L$20, 4, FALSE), 'APC Parameters'!$L$6+VLOOKUP('Raw Data'!A991, 'APC Parameters'!$H$7:$L$20, 5, FALSE), G991*('APC Parameters'!$J$6+VLOOKUP('Raw Data'!A991, 'APC Parameters'!$H$7:$L$20, 3, FALSE))+'APC Parameters'!$I$6+VLOOKUP('Raw Data'!A991, 'APC Parameters'!$H$7:$L$20, 2, FALSE))), 0)</f>
        <v>2413.2496000000001</v>
      </c>
      <c r="N991" s="168">
        <f t="shared" si="467"/>
        <v>2413.2496000000001</v>
      </c>
      <c r="O991" s="168">
        <f>IFERROR(IF(M991="NA",VLOOKUP(D991,'Internal Calculations'!$B$10:$C$11,2,FALSE), M991)*VLOOKUP(A991, 'Growth Parameters'!$B$6:$H$19, 7, FALSE), 0)</f>
        <v>2413.2496000000001</v>
      </c>
      <c r="P991" s="177">
        <f t="shared" si="468"/>
        <v>2413.2496000000001</v>
      </c>
      <c r="Q991" s="178">
        <f>IF('Funding Allocation Parameters'!$C$5="Basic Library Subsidy", MIN(O991*('Funding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MIN($O991*(VLOOKUP(CONCATENATE($A991, 'Funding Allocation Parameters'!$I$5), 'Library Subsidy Complex'!$C$2:$J$55, 2, FALSE)), VLOOKUP(CONCATENATE($A991, 'Funding Allocation Parameters'!$I$5), 'Library Subsidy Complex'!$C$2:$J$55, 4, FALSE)), 0)))))</f>
        <v>1189</v>
      </c>
      <c r="R991" s="178">
        <f>IF('Funding Allocation Parameters'!$C$5="Basic Library Subsidy", 0, IF('Funding Allocation Parameters'!$C$5="Grant funding",MIN(O991*('Funding Allocation Parameters'!$E$5), 'Funding Allocation Parameters'!$G$5), IF('Funding Allocation Parameters'!$C$5="Other author funding", 0, IF('Funding Allocation Parameters'!$C$5="Any discretionary funds (grants if available, other if no grants)", MIN(O991*('Funding Allocation Parameters'!$E$5), 'Funding Allocation Parameters'!$G$5), IF('Funding Allocation Parameters'!$C$5="Complex Library Subsidy", 0, 0)))))</f>
        <v>0</v>
      </c>
      <c r="S991" s="178">
        <f>IF('Funding Allocation Parameters'!$C$5="Basic Library Subsidy", 0, IF('Funding Allocation Parameters'!$C$5="Grant funding", 0, IF('Funding Allocation Parameters'!$C$5="Other author funding",  MIN(O991*('Funding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1" s="178">
        <f>IF('Funding Allocation Parameters'!$C$5="Basic Library Subsidy", MIN(O991*('Funding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MIN($O991*(VLOOKUP(CONCATENATE($A991, 'Funding Allocation Parameters'!$I$5), 'Library Subsidy Complex'!$C$2:$J$55, 6, FALSE)), VLOOKUP(CONCATENATE($A991, 'Funding Allocation Parameters'!$I$5), 'Library Subsidy Complex'!$C$2:$J$55, 8, FALSE)), 0)))))</f>
        <v>1189</v>
      </c>
      <c r="U991" s="178">
        <f>IF('Funding Allocation Parameters'!$C$5="Basic Library Subsidy", 0, IF('Funding Allocation Parameters'!$C$5="Grant funding", 0, IF('Funding Allocation Parameters'!$C$5="Other author funding",  MIN(O991*('Funding Allocation Parameters'!$E$5), 'Funding Allocation Parameters'!$G$5), IF('Funding Allocation Parameters'!$C$5="Any discretionary funds (grants if available, other if no grants)", MIN(O991*('Funding Allocation Parameters'!$E$5), 'Funding Allocation Parameters'!$G$5), IF('Funding Allocation Parameters'!$C$5="Complex Library Subsidy", 0, 0)))))</f>
        <v>0</v>
      </c>
      <c r="V991" s="177">
        <f t="shared" si="469"/>
        <v>1224.2496000000001</v>
      </c>
      <c r="W991" s="177">
        <f t="shared" si="470"/>
        <v>1224.2496000000001</v>
      </c>
      <c r="X991" s="179">
        <f>IF('Funding Allocation Parameters'!$C$6="Basic Library Subsidy", MIN(V991*'Funding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MIN(V991*VLOOKUP(CONCATENATE($A991, 'Funding Allocation Parameters'!$I$6), 'Library Subsidy Complex'!$C$2:$J$55, 2, FALSE), VLOOKUP(CONCATENATE($A991, 'Funding Allocation Parameters'!$I$6), 'Library Subsidy Complex'!$C$2:$J$55, 4, FALSE)), 0)))))</f>
        <v>0</v>
      </c>
      <c r="Y991" s="179">
        <f>IF('Funding Allocation Parameters'!$C$6="Basic Library Subsidy", 0, IF('Funding Allocation Parameters'!$C$6="Grant funding",MIN(V991*'Funding Allocation Parameters'!$E$6, 'Funding Allocation Parameters'!$G$6), IF('Funding Allocation Parameters'!$C$6="Other author funding", 0, IF('Funding Allocation Parameters'!$C$6="Any discretionary funds (grants if available, other if no grants)", MIN(V991*'Funding Allocation Parameters'!$E$6, 'Funding Allocation Parameters'!$G$6), IF('Funding Allocation Parameters'!$C$6="Complex Library Subsidy", 0, 0)))))</f>
        <v>1224.2496000000001</v>
      </c>
      <c r="Z991" s="179">
        <f>IF('Funding Allocation Parameters'!$C$6="Basic Library Subsidy", 0, IF('Funding Allocation Parameters'!$C$6="Grant funding", 0, IF('Funding Allocation Parameters'!$C$6="Other author funding",  MIN(V991*'Funding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1" s="179">
        <f>IF('Funding Allocation Parameters'!$C$6="Basic Library Subsidy", MIN(W991*'Funding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MIN(W991*VLOOKUP(CONCATENATE($A991, 'Funding Allocation Parameters'!$I$6), 'Library Subsidy Complex'!$C$2:$J$55, 6, FALSE), VLOOKUP(CONCATENATE($A991, 'Funding Allocation Parameters'!$I$6), 'Library Subsidy Complex'!$C$2:$J$55, 8, FALSE)), 0)))))</f>
        <v>0</v>
      </c>
      <c r="AB991" s="179">
        <f>IF('Funding Allocation Parameters'!$C$6="Basic Library Subsidy", 0, IF('Funding Allocation Parameters'!$C$6="Grant funding", 0, IF('Funding Allocation Parameters'!$C$6="Other author funding",  MIN(W991*'Funding Allocation Parameters'!$E$6, 'Funding Allocation Parameters'!$G$6), IF('Funding Allocation Parameters'!$C$6="Any discretionary funds (grants if available, other if no grants)", MIN(W991*'Funding Allocation Parameters'!$E$6, 'Funding Allocation Parameters'!$G$6), IF('Funding Allocation Parameters'!$C$6="Complex Library Subsidy", 0, 0)))))</f>
        <v>1224.2496000000001</v>
      </c>
      <c r="AC991" s="177">
        <f t="shared" si="471"/>
        <v>0</v>
      </c>
      <c r="AD991" s="177">
        <f t="shared" si="472"/>
        <v>0</v>
      </c>
      <c r="AE991" s="180">
        <f>IF('Funding Allocation Parameters'!$C$7="Basic Library Subsidy", MIN(AC991*'Funding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MIN(AC991*VLOOKUP(CONCATENATE($A991, 'Funding Allocation Parameters'!$I$7), 'Library Subsidy Complex'!$C$2:$J$55, 2, FALSE), VLOOKUP(CONCATENATE($A991, 'Funding Allocation Parameters'!$I$7), 'Library Subsidy Complex'!$C$2:$J$55, 4, FALSE)), 0)))))</f>
        <v>0</v>
      </c>
      <c r="AF991" s="180">
        <f>IF('Funding Allocation Parameters'!$C$7="Basic Library Subsidy", 0, IF('Funding Allocation Parameters'!$C$7="Grant funding",MIN(AC991*'Funding Allocation Parameters'!$E$7, 'Funding Allocation Parameters'!$G$7), IF('Funding Allocation Parameters'!$C$7="Other author funding", 0, IF('Funding Allocation Parameters'!$C$7="Any discretionary funds (grants if available, other if no grants)", MIN(AC991*'Funding Allocation Parameters'!$E$7, 'Funding Allocation Parameters'!$G$7), IF('Funding Allocation Parameters'!$C$7="Complex Library Subsidy", 0, 0)))))</f>
        <v>0</v>
      </c>
      <c r="AG991" s="180">
        <f>IF('Funding Allocation Parameters'!$C$7="Basic Library Subsidy", 0, IF('Funding Allocation Parameters'!$C$7="Grant funding", 0, IF('Funding Allocation Parameters'!$C$7="Other author funding",  MIN(AC991*'Funding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1" s="180">
        <f>IF('Funding Allocation Parameters'!$C$7="Basic Library Subsidy", MIN(AD991*'Funding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MIN(AD991*VLOOKUP(CONCATENATE($A991, 'Funding Allocation Parameters'!$I$7), 'Library Subsidy Complex'!$C$2:$J$55, 6, FALSE), VLOOKUP(CONCATENATE($A991, 'Funding Allocation Parameters'!$I$7), 'Library Subsidy Complex'!$C$2:$J$55, 8, FALSE)), 0)))))</f>
        <v>0</v>
      </c>
      <c r="AI991" s="180">
        <f>IF('Funding Allocation Parameters'!$C$7="Basic Library Subsidy", 0, IF('Funding Allocation Parameters'!$C$7="Grant funding", 0, IF('Funding Allocation Parameters'!$C$7="Other author funding",  MIN(AD991*'Funding Allocation Parameters'!$E$7, 'Funding Allocation Parameters'!$G$7), IF('Funding Allocation Parameters'!$C$7="Any discretionary funds (grants if available, other if no grants)", MIN(AD991*'Funding Allocation Parameters'!$E$7, 'Funding Allocation Parameters'!$G$7), IF('Funding Allocation Parameters'!$C$7="Complex Library Subsidy", 0, 0)))))</f>
        <v>0</v>
      </c>
      <c r="AJ991" s="177">
        <f t="shared" si="473"/>
        <v>0</v>
      </c>
      <c r="AK991" s="177">
        <f t="shared" si="474"/>
        <v>0</v>
      </c>
      <c r="AL991" s="181">
        <f>IF('Funding Allocation Parameters'!$C$8="Basic Library Subsidy", MIN(AJ991*'Funding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MIN(AJ991*VLOOKUP(CONCATENATE($A991, 'Funding Allocation Parameters'!$I$8), 'Library Subsidy Complex'!$C$2:$J$55, 2, FALSE), VLOOKUP(CONCATENATE($A991, 'Funding Allocation Parameters'!$I$8), 'Library Subsidy Complex'!$C$2:$J$55, 4, FALSE)), 0)))))</f>
        <v>0</v>
      </c>
      <c r="AM991" s="181">
        <f>IF('Funding Allocation Parameters'!$C$8="Basic Library Subsidy", 0, IF('Funding Allocation Parameters'!$C$8="Grant funding",MIN(AJ991*'Funding Allocation Parameters'!$E$8, 'Funding Allocation Parameters'!$G$8), IF('Funding Allocation Parameters'!$C$8="Other author funding", 0, IF('Funding Allocation Parameters'!$C$8="Any discretionary funds (grants if available, other if no grants)", MIN(AJ991*'Funding Allocation Parameters'!$E$8, 'Funding Allocation Parameters'!$G$8), IF('Funding Allocation Parameters'!$C$8="Complex Library Subsidy", 0, 0)))))</f>
        <v>0</v>
      </c>
      <c r="AN991" s="181">
        <f>IF('Funding Allocation Parameters'!$C$8="Basic Library Subsidy", 0, IF('Funding Allocation Parameters'!$C$8="Grant funding", 0, IF('Funding Allocation Parameters'!$C$8="Other author funding",  MIN(AJ991*'Funding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1" s="181">
        <f>IF('Funding Allocation Parameters'!$C$8="Basic Library Subsidy", MIN(AK991*'Funding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MIN(AK991*VLOOKUP(CONCATENATE($A991, 'Funding Allocation Parameters'!$I$8), 'Library Subsidy Complex'!$C$2:$J$55, 6, FALSE), VLOOKUP(CONCATENATE($A991, 'Funding Allocation Parameters'!$I$8), 'Library Subsidy Complex'!$C$2:$J$55, 8, FALSE)), 0)))))</f>
        <v>0</v>
      </c>
      <c r="AP991" s="181">
        <f>IF('Funding Allocation Parameters'!$C$8="Basic Library Subsidy", 0, IF('Funding Allocation Parameters'!$C$8="Grant funding", 0, IF('Funding Allocation Parameters'!$C$8="Other author funding",  MIN(AK991*'Funding Allocation Parameters'!$E$8, 'Funding Allocation Parameters'!$G$8), IF('Funding Allocation Parameters'!$C$8="Any discretionary funds (grants if available, other if no grants)", MIN(AK991*'Funding Allocation Parameters'!$E$8, 'Funding Allocation Parameters'!$G$8), IF('Funding Allocation Parameters'!$C$8="Complex Library Subsidy", 0, 0)))))</f>
        <v>0</v>
      </c>
      <c r="AQ991" s="177">
        <f t="shared" si="475"/>
        <v>0</v>
      </c>
      <c r="AR991" s="177">
        <f t="shared" si="476"/>
        <v>0</v>
      </c>
      <c r="AS991" s="182">
        <f t="shared" si="477"/>
        <v>1189</v>
      </c>
      <c r="AT991" s="182">
        <f t="shared" si="478"/>
        <v>1224.2496000000001</v>
      </c>
      <c r="AU991" s="182">
        <f t="shared" si="479"/>
        <v>0</v>
      </c>
      <c r="AV991" s="182">
        <f t="shared" si="480"/>
        <v>1189</v>
      </c>
      <c r="AW991" s="182">
        <f t="shared" si="481"/>
        <v>1224.2496000000001</v>
      </c>
      <c r="AX991" s="183">
        <f t="shared" si="482"/>
        <v>1189</v>
      </c>
      <c r="AY991" s="183">
        <f t="shared" si="483"/>
        <v>1224.2496000000001</v>
      </c>
      <c r="AZ991" s="183">
        <f t="shared" si="484"/>
        <v>0</v>
      </c>
      <c r="BA991" s="183">
        <f t="shared" si="485"/>
        <v>0</v>
      </c>
      <c r="BB991" s="183">
        <f t="shared" si="486"/>
        <v>0</v>
      </c>
      <c r="BC991" s="184">
        <f t="shared" si="487"/>
        <v>1189</v>
      </c>
      <c r="BD991" s="184">
        <f t="shared" si="488"/>
        <v>0</v>
      </c>
      <c r="BE991" s="184">
        <f t="shared" si="489"/>
        <v>1224.2496000000001</v>
      </c>
      <c r="BF991" s="184">
        <f t="shared" si="490"/>
        <v>0</v>
      </c>
      <c r="BG991" s="102">
        <f t="shared" si="491"/>
        <v>0</v>
      </c>
      <c r="BH991" s="102">
        <f t="shared" si="492"/>
        <v>0</v>
      </c>
      <c r="BI991" s="102">
        <f t="shared" si="493"/>
        <v>0</v>
      </c>
      <c r="BJ991" s="102">
        <f t="shared" si="494"/>
        <v>1</v>
      </c>
      <c r="BK991" s="102">
        <f t="shared" si="495"/>
        <v>0</v>
      </c>
      <c r="BL991" s="102">
        <f t="shared" si="496"/>
        <v>0</v>
      </c>
      <c r="BN991" s="102"/>
    </row>
    <row r="992" spans="1:66" x14ac:dyDescent="0.25">
      <c r="A992" s="102" t="s">
        <v>17</v>
      </c>
      <c r="B992" s="102" t="s">
        <v>12</v>
      </c>
      <c r="C992" s="102" t="s">
        <v>8</v>
      </c>
      <c r="D992" s="102" t="s">
        <v>27</v>
      </c>
      <c r="E992" s="102" t="s">
        <v>1778</v>
      </c>
      <c r="F992" s="102" t="s">
        <v>1779</v>
      </c>
      <c r="G992" s="102">
        <v>1.151</v>
      </c>
      <c r="H992" s="102">
        <v>1</v>
      </c>
      <c r="I992" s="102">
        <v>0</v>
      </c>
      <c r="J992" s="167">
        <f>IFERROR(H992*VLOOKUP(A992, 'Advanced Parameters'!$B$7:$G$20, 6, FALSE)*VLOOKUP(A992, 'Growth Parameters'!$B$6:$H$19, 6, FALSE), 0)</f>
        <v>1</v>
      </c>
      <c r="K992" s="167">
        <f>IFERROR(IF('Advanced Parameters'!$C$5="n",'Raw Data'!I992*VLOOKUP(A992,'Advanced Parameters'!$B$7:$G$20,6,FALSE),J992*VLOOKUP(A992,'Advanced Parameters'!$B$7:$G$20,2,FALSE))*VLOOKUP(A992, 'Growth Parameters'!$B$6:$H$19, 6, FALSE), 0)</f>
        <v>0</v>
      </c>
      <c r="L992" s="167">
        <f t="shared" si="497"/>
        <v>1</v>
      </c>
      <c r="M992" s="168">
        <f>IFERROR(IF(G992="NA","NA",IF(G992&gt;'APC Parameters'!$K$6+VLOOKUP('Raw Data'!A992, 'APC Parameters'!$H$7:$L$20, 4, FALSE), 'APC Parameters'!$L$6+VLOOKUP('Raw Data'!A992, 'APC Parameters'!$H$7:$L$20, 5, FALSE), G992*('APC Parameters'!$J$6+VLOOKUP('Raw Data'!A992, 'APC Parameters'!$H$7:$L$20, 3, FALSE))+'APC Parameters'!$I$6+VLOOKUP('Raw Data'!A992, 'APC Parameters'!$H$7:$L$20, 2, FALSE))), 0)</f>
        <v>1964.1994</v>
      </c>
      <c r="N992" s="168">
        <f t="shared" si="467"/>
        <v>1964.1994</v>
      </c>
      <c r="O992" s="168">
        <f>IFERROR(IF(M992="NA",VLOOKUP(D992,'Internal Calculations'!$B$10:$C$11,2,FALSE), M992)*VLOOKUP(A992, 'Growth Parameters'!$B$6:$H$19, 7, FALSE), 0)</f>
        <v>1964.1994</v>
      </c>
      <c r="P992" s="177">
        <f t="shared" si="468"/>
        <v>1964.1994</v>
      </c>
      <c r="Q992" s="178">
        <f>IF('Funding Allocation Parameters'!$C$5="Basic Library Subsidy", MIN(O992*('Funding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MIN($O992*(VLOOKUP(CONCATENATE($A992, 'Funding Allocation Parameters'!$I$5), 'Library Subsidy Complex'!$C$2:$J$55, 2, FALSE)), VLOOKUP(CONCATENATE($A992, 'Funding Allocation Parameters'!$I$5), 'Library Subsidy Complex'!$C$2:$J$55, 4, FALSE)), 0)))))</f>
        <v>1189</v>
      </c>
      <c r="R992" s="178">
        <f>IF('Funding Allocation Parameters'!$C$5="Basic Library Subsidy", 0, IF('Funding Allocation Parameters'!$C$5="Grant funding",MIN(O992*('Funding Allocation Parameters'!$E$5), 'Funding Allocation Parameters'!$G$5), IF('Funding Allocation Parameters'!$C$5="Other author funding", 0, IF('Funding Allocation Parameters'!$C$5="Any discretionary funds (grants if available, other if no grants)", MIN(O992*('Funding Allocation Parameters'!$E$5), 'Funding Allocation Parameters'!$G$5), IF('Funding Allocation Parameters'!$C$5="Complex Library Subsidy", 0, 0)))))</f>
        <v>0</v>
      </c>
      <c r="S992" s="178">
        <f>IF('Funding Allocation Parameters'!$C$5="Basic Library Subsidy", 0, IF('Funding Allocation Parameters'!$C$5="Grant funding", 0, IF('Funding Allocation Parameters'!$C$5="Other author funding",  MIN(O992*('Funding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2" s="178">
        <f>IF('Funding Allocation Parameters'!$C$5="Basic Library Subsidy", MIN(O992*('Funding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MIN($O992*(VLOOKUP(CONCATENATE($A992, 'Funding Allocation Parameters'!$I$5), 'Library Subsidy Complex'!$C$2:$J$55, 6, FALSE)), VLOOKUP(CONCATENATE($A992, 'Funding Allocation Parameters'!$I$5), 'Library Subsidy Complex'!$C$2:$J$55, 8, FALSE)), 0)))))</f>
        <v>1189</v>
      </c>
      <c r="U992" s="178">
        <f>IF('Funding Allocation Parameters'!$C$5="Basic Library Subsidy", 0, IF('Funding Allocation Parameters'!$C$5="Grant funding", 0, IF('Funding Allocation Parameters'!$C$5="Other author funding",  MIN(O992*('Funding Allocation Parameters'!$E$5), 'Funding Allocation Parameters'!$G$5), IF('Funding Allocation Parameters'!$C$5="Any discretionary funds (grants if available, other if no grants)", MIN(O992*('Funding Allocation Parameters'!$E$5), 'Funding Allocation Parameters'!$G$5), IF('Funding Allocation Parameters'!$C$5="Complex Library Subsidy", 0, 0)))))</f>
        <v>0</v>
      </c>
      <c r="V992" s="177">
        <f t="shared" si="469"/>
        <v>775.19939999999997</v>
      </c>
      <c r="W992" s="177">
        <f t="shared" si="470"/>
        <v>775.19939999999997</v>
      </c>
      <c r="X992" s="179">
        <f>IF('Funding Allocation Parameters'!$C$6="Basic Library Subsidy", MIN(V992*'Funding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MIN(V992*VLOOKUP(CONCATENATE($A992, 'Funding Allocation Parameters'!$I$6), 'Library Subsidy Complex'!$C$2:$J$55, 2, FALSE), VLOOKUP(CONCATENATE($A992, 'Funding Allocation Parameters'!$I$6), 'Library Subsidy Complex'!$C$2:$J$55, 4, FALSE)), 0)))))</f>
        <v>0</v>
      </c>
      <c r="Y992" s="179">
        <f>IF('Funding Allocation Parameters'!$C$6="Basic Library Subsidy", 0, IF('Funding Allocation Parameters'!$C$6="Grant funding",MIN(V992*'Funding Allocation Parameters'!$E$6, 'Funding Allocation Parameters'!$G$6), IF('Funding Allocation Parameters'!$C$6="Other author funding", 0, IF('Funding Allocation Parameters'!$C$6="Any discretionary funds (grants if available, other if no grants)", MIN(V992*'Funding Allocation Parameters'!$E$6, 'Funding Allocation Parameters'!$G$6), IF('Funding Allocation Parameters'!$C$6="Complex Library Subsidy", 0, 0)))))</f>
        <v>775.19939999999997</v>
      </c>
      <c r="Z992" s="179">
        <f>IF('Funding Allocation Parameters'!$C$6="Basic Library Subsidy", 0, IF('Funding Allocation Parameters'!$C$6="Grant funding", 0, IF('Funding Allocation Parameters'!$C$6="Other author funding",  MIN(V992*'Funding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2" s="179">
        <f>IF('Funding Allocation Parameters'!$C$6="Basic Library Subsidy", MIN(W992*'Funding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MIN(W992*VLOOKUP(CONCATENATE($A992, 'Funding Allocation Parameters'!$I$6), 'Library Subsidy Complex'!$C$2:$J$55, 6, FALSE), VLOOKUP(CONCATENATE($A992, 'Funding Allocation Parameters'!$I$6), 'Library Subsidy Complex'!$C$2:$J$55, 8, FALSE)), 0)))))</f>
        <v>0</v>
      </c>
      <c r="AB992" s="179">
        <f>IF('Funding Allocation Parameters'!$C$6="Basic Library Subsidy", 0, IF('Funding Allocation Parameters'!$C$6="Grant funding", 0, IF('Funding Allocation Parameters'!$C$6="Other author funding",  MIN(W992*'Funding Allocation Parameters'!$E$6, 'Funding Allocation Parameters'!$G$6), IF('Funding Allocation Parameters'!$C$6="Any discretionary funds (grants if available, other if no grants)", MIN(W992*'Funding Allocation Parameters'!$E$6, 'Funding Allocation Parameters'!$G$6), IF('Funding Allocation Parameters'!$C$6="Complex Library Subsidy", 0, 0)))))</f>
        <v>775.19939999999997</v>
      </c>
      <c r="AC992" s="177">
        <f t="shared" si="471"/>
        <v>0</v>
      </c>
      <c r="AD992" s="177">
        <f t="shared" si="472"/>
        <v>0</v>
      </c>
      <c r="AE992" s="180">
        <f>IF('Funding Allocation Parameters'!$C$7="Basic Library Subsidy", MIN(AC992*'Funding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MIN(AC992*VLOOKUP(CONCATENATE($A992, 'Funding Allocation Parameters'!$I$7), 'Library Subsidy Complex'!$C$2:$J$55, 2, FALSE), VLOOKUP(CONCATENATE($A992, 'Funding Allocation Parameters'!$I$7), 'Library Subsidy Complex'!$C$2:$J$55, 4, FALSE)), 0)))))</f>
        <v>0</v>
      </c>
      <c r="AF992" s="180">
        <f>IF('Funding Allocation Parameters'!$C$7="Basic Library Subsidy", 0, IF('Funding Allocation Parameters'!$C$7="Grant funding",MIN(AC992*'Funding Allocation Parameters'!$E$7, 'Funding Allocation Parameters'!$G$7), IF('Funding Allocation Parameters'!$C$7="Other author funding", 0, IF('Funding Allocation Parameters'!$C$7="Any discretionary funds (grants if available, other if no grants)", MIN(AC992*'Funding Allocation Parameters'!$E$7, 'Funding Allocation Parameters'!$G$7), IF('Funding Allocation Parameters'!$C$7="Complex Library Subsidy", 0, 0)))))</f>
        <v>0</v>
      </c>
      <c r="AG992" s="180">
        <f>IF('Funding Allocation Parameters'!$C$7="Basic Library Subsidy", 0, IF('Funding Allocation Parameters'!$C$7="Grant funding", 0, IF('Funding Allocation Parameters'!$C$7="Other author funding",  MIN(AC992*'Funding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2" s="180">
        <f>IF('Funding Allocation Parameters'!$C$7="Basic Library Subsidy", MIN(AD992*'Funding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MIN(AD992*VLOOKUP(CONCATENATE($A992, 'Funding Allocation Parameters'!$I$7), 'Library Subsidy Complex'!$C$2:$J$55, 6, FALSE), VLOOKUP(CONCATENATE($A992, 'Funding Allocation Parameters'!$I$7), 'Library Subsidy Complex'!$C$2:$J$55, 8, FALSE)), 0)))))</f>
        <v>0</v>
      </c>
      <c r="AI992" s="180">
        <f>IF('Funding Allocation Parameters'!$C$7="Basic Library Subsidy", 0, IF('Funding Allocation Parameters'!$C$7="Grant funding", 0, IF('Funding Allocation Parameters'!$C$7="Other author funding",  MIN(AD992*'Funding Allocation Parameters'!$E$7, 'Funding Allocation Parameters'!$G$7), IF('Funding Allocation Parameters'!$C$7="Any discretionary funds (grants if available, other if no grants)", MIN(AD992*'Funding Allocation Parameters'!$E$7, 'Funding Allocation Parameters'!$G$7), IF('Funding Allocation Parameters'!$C$7="Complex Library Subsidy", 0, 0)))))</f>
        <v>0</v>
      </c>
      <c r="AJ992" s="177">
        <f t="shared" si="473"/>
        <v>0</v>
      </c>
      <c r="AK992" s="177">
        <f t="shared" si="474"/>
        <v>0</v>
      </c>
      <c r="AL992" s="181">
        <f>IF('Funding Allocation Parameters'!$C$8="Basic Library Subsidy", MIN(AJ992*'Funding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MIN(AJ992*VLOOKUP(CONCATENATE($A992, 'Funding Allocation Parameters'!$I$8), 'Library Subsidy Complex'!$C$2:$J$55, 2, FALSE), VLOOKUP(CONCATENATE($A992, 'Funding Allocation Parameters'!$I$8), 'Library Subsidy Complex'!$C$2:$J$55, 4, FALSE)), 0)))))</f>
        <v>0</v>
      </c>
      <c r="AM992" s="181">
        <f>IF('Funding Allocation Parameters'!$C$8="Basic Library Subsidy", 0, IF('Funding Allocation Parameters'!$C$8="Grant funding",MIN(AJ992*'Funding Allocation Parameters'!$E$8, 'Funding Allocation Parameters'!$G$8), IF('Funding Allocation Parameters'!$C$8="Other author funding", 0, IF('Funding Allocation Parameters'!$C$8="Any discretionary funds (grants if available, other if no grants)", MIN(AJ992*'Funding Allocation Parameters'!$E$8, 'Funding Allocation Parameters'!$G$8), IF('Funding Allocation Parameters'!$C$8="Complex Library Subsidy", 0, 0)))))</f>
        <v>0</v>
      </c>
      <c r="AN992" s="181">
        <f>IF('Funding Allocation Parameters'!$C$8="Basic Library Subsidy", 0, IF('Funding Allocation Parameters'!$C$8="Grant funding", 0, IF('Funding Allocation Parameters'!$C$8="Other author funding",  MIN(AJ992*'Funding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2" s="181">
        <f>IF('Funding Allocation Parameters'!$C$8="Basic Library Subsidy", MIN(AK992*'Funding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MIN(AK992*VLOOKUP(CONCATENATE($A992, 'Funding Allocation Parameters'!$I$8), 'Library Subsidy Complex'!$C$2:$J$55, 6, FALSE), VLOOKUP(CONCATENATE($A992, 'Funding Allocation Parameters'!$I$8), 'Library Subsidy Complex'!$C$2:$J$55, 8, FALSE)), 0)))))</f>
        <v>0</v>
      </c>
      <c r="AP992" s="181">
        <f>IF('Funding Allocation Parameters'!$C$8="Basic Library Subsidy", 0, IF('Funding Allocation Parameters'!$C$8="Grant funding", 0, IF('Funding Allocation Parameters'!$C$8="Other author funding",  MIN(AK992*'Funding Allocation Parameters'!$E$8, 'Funding Allocation Parameters'!$G$8), IF('Funding Allocation Parameters'!$C$8="Any discretionary funds (grants if available, other if no grants)", MIN(AK992*'Funding Allocation Parameters'!$E$8, 'Funding Allocation Parameters'!$G$8), IF('Funding Allocation Parameters'!$C$8="Complex Library Subsidy", 0, 0)))))</f>
        <v>0</v>
      </c>
      <c r="AQ992" s="177">
        <f t="shared" si="475"/>
        <v>0</v>
      </c>
      <c r="AR992" s="177">
        <f t="shared" si="476"/>
        <v>0</v>
      </c>
      <c r="AS992" s="182">
        <f t="shared" si="477"/>
        <v>1189</v>
      </c>
      <c r="AT992" s="182">
        <f t="shared" si="478"/>
        <v>775.19939999999997</v>
      </c>
      <c r="AU992" s="182">
        <f t="shared" si="479"/>
        <v>0</v>
      </c>
      <c r="AV992" s="182">
        <f t="shared" si="480"/>
        <v>1189</v>
      </c>
      <c r="AW992" s="182">
        <f t="shared" si="481"/>
        <v>775.19939999999997</v>
      </c>
      <c r="AX992" s="183">
        <f t="shared" si="482"/>
        <v>0</v>
      </c>
      <c r="AY992" s="183">
        <f t="shared" si="483"/>
        <v>0</v>
      </c>
      <c r="AZ992" s="183">
        <f t="shared" si="484"/>
        <v>0</v>
      </c>
      <c r="BA992" s="183">
        <f t="shared" si="485"/>
        <v>1189</v>
      </c>
      <c r="BB992" s="183">
        <f t="shared" si="486"/>
        <v>775.19939999999997</v>
      </c>
      <c r="BC992" s="184">
        <f t="shared" si="487"/>
        <v>1189</v>
      </c>
      <c r="BD992" s="184">
        <f t="shared" si="488"/>
        <v>0</v>
      </c>
      <c r="BE992" s="184">
        <f t="shared" si="489"/>
        <v>0</v>
      </c>
      <c r="BF992" s="184">
        <f t="shared" si="490"/>
        <v>775.19939999999997</v>
      </c>
      <c r="BG992" s="102">
        <f t="shared" si="491"/>
        <v>0</v>
      </c>
      <c r="BH992" s="102">
        <f t="shared" si="492"/>
        <v>0</v>
      </c>
      <c r="BI992" s="102">
        <f t="shared" si="493"/>
        <v>0</v>
      </c>
      <c r="BJ992" s="102">
        <f t="shared" si="494"/>
        <v>0</v>
      </c>
      <c r="BK992" s="102">
        <f t="shared" si="495"/>
        <v>1</v>
      </c>
      <c r="BL992" s="102">
        <f t="shared" si="496"/>
        <v>0</v>
      </c>
      <c r="BN992" s="102"/>
    </row>
    <row r="993" spans="1:66" x14ac:dyDescent="0.25">
      <c r="A993" s="102" t="s">
        <v>17</v>
      </c>
      <c r="B993" s="102" t="s">
        <v>8</v>
      </c>
      <c r="C993" s="102" t="s">
        <v>8</v>
      </c>
      <c r="D993" s="102" t="s">
        <v>27</v>
      </c>
      <c r="E993" s="102" t="s">
        <v>1780</v>
      </c>
      <c r="F993" s="102" t="s">
        <v>1781</v>
      </c>
      <c r="G993" s="102">
        <v>1.022</v>
      </c>
      <c r="H993" s="102">
        <v>1</v>
      </c>
      <c r="I993" s="102">
        <v>1</v>
      </c>
      <c r="J993" s="167">
        <f>IFERROR(H993*VLOOKUP(A993, 'Advanced Parameters'!$B$7:$G$20, 6, FALSE)*VLOOKUP(A993, 'Growth Parameters'!$B$6:$H$19, 6, FALSE), 0)</f>
        <v>1</v>
      </c>
      <c r="K993" s="167">
        <f>IFERROR(IF('Advanced Parameters'!$C$5="n",'Raw Data'!I993*VLOOKUP(A993,'Advanced Parameters'!$B$7:$G$20,6,FALSE),J993*VLOOKUP(A993,'Advanced Parameters'!$B$7:$G$20,2,FALSE))*VLOOKUP(A993, 'Growth Parameters'!$B$6:$H$19, 6, FALSE), 0)</f>
        <v>1</v>
      </c>
      <c r="L993" s="167">
        <f t="shared" si="497"/>
        <v>0</v>
      </c>
      <c r="M993" s="168">
        <f>IFERROR(IF(G993="NA","NA",IF(G993&gt;'APC Parameters'!$K$6+VLOOKUP('Raw Data'!A993, 'APC Parameters'!$H$7:$L$20, 4, FALSE), 'APC Parameters'!$L$6+VLOOKUP('Raw Data'!A993, 'APC Parameters'!$H$7:$L$20, 5, FALSE), G993*('APC Parameters'!$J$6+VLOOKUP('Raw Data'!A993, 'APC Parameters'!$H$7:$L$20, 3, FALSE))+'APC Parameters'!$I$6+VLOOKUP('Raw Data'!A993, 'APC Parameters'!$H$7:$L$20, 2, FALSE))), 0)</f>
        <v>1872.6867999999999</v>
      </c>
      <c r="N993" s="168">
        <f t="shared" si="467"/>
        <v>1872.6867999999999</v>
      </c>
      <c r="O993" s="168">
        <f>IFERROR(IF(M993="NA",VLOOKUP(D993,'Internal Calculations'!$B$10:$C$11,2,FALSE), M993)*VLOOKUP(A993, 'Growth Parameters'!$B$6:$H$19, 7, FALSE), 0)</f>
        <v>1872.6867999999999</v>
      </c>
      <c r="P993" s="177">
        <f t="shared" si="468"/>
        <v>1872.6867999999999</v>
      </c>
      <c r="Q993" s="178">
        <f>IF('Funding Allocation Parameters'!$C$5="Basic Library Subsidy", MIN(O993*('Funding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MIN($O993*(VLOOKUP(CONCATENATE($A993, 'Funding Allocation Parameters'!$I$5), 'Library Subsidy Complex'!$C$2:$J$55, 2, FALSE)), VLOOKUP(CONCATENATE($A993, 'Funding Allocation Parameters'!$I$5), 'Library Subsidy Complex'!$C$2:$J$55, 4, FALSE)), 0)))))</f>
        <v>1189</v>
      </c>
      <c r="R993" s="178">
        <f>IF('Funding Allocation Parameters'!$C$5="Basic Library Subsidy", 0, IF('Funding Allocation Parameters'!$C$5="Grant funding",MIN(O993*('Funding Allocation Parameters'!$E$5), 'Funding Allocation Parameters'!$G$5), IF('Funding Allocation Parameters'!$C$5="Other author funding", 0, IF('Funding Allocation Parameters'!$C$5="Any discretionary funds (grants if available, other if no grants)", MIN(O993*('Funding Allocation Parameters'!$E$5), 'Funding Allocation Parameters'!$G$5), IF('Funding Allocation Parameters'!$C$5="Complex Library Subsidy", 0, 0)))))</f>
        <v>0</v>
      </c>
      <c r="S993" s="178">
        <f>IF('Funding Allocation Parameters'!$C$5="Basic Library Subsidy", 0, IF('Funding Allocation Parameters'!$C$5="Grant funding", 0, IF('Funding Allocation Parameters'!$C$5="Other author funding",  MIN(O993*('Funding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3" s="178">
        <f>IF('Funding Allocation Parameters'!$C$5="Basic Library Subsidy", MIN(O993*('Funding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MIN($O993*(VLOOKUP(CONCATENATE($A993, 'Funding Allocation Parameters'!$I$5), 'Library Subsidy Complex'!$C$2:$J$55, 6, FALSE)), VLOOKUP(CONCATENATE($A993, 'Funding Allocation Parameters'!$I$5), 'Library Subsidy Complex'!$C$2:$J$55, 8, FALSE)), 0)))))</f>
        <v>1189</v>
      </c>
      <c r="U993" s="178">
        <f>IF('Funding Allocation Parameters'!$C$5="Basic Library Subsidy", 0, IF('Funding Allocation Parameters'!$C$5="Grant funding", 0, IF('Funding Allocation Parameters'!$C$5="Other author funding",  MIN(O993*('Funding Allocation Parameters'!$E$5), 'Funding Allocation Parameters'!$G$5), IF('Funding Allocation Parameters'!$C$5="Any discretionary funds (grants if available, other if no grants)", MIN(O993*('Funding Allocation Parameters'!$E$5), 'Funding Allocation Parameters'!$G$5), IF('Funding Allocation Parameters'!$C$5="Complex Library Subsidy", 0, 0)))))</f>
        <v>0</v>
      </c>
      <c r="V993" s="177">
        <f t="shared" si="469"/>
        <v>683.68679999999995</v>
      </c>
      <c r="W993" s="177">
        <f t="shared" si="470"/>
        <v>683.68679999999995</v>
      </c>
      <c r="X993" s="179">
        <f>IF('Funding Allocation Parameters'!$C$6="Basic Library Subsidy", MIN(V993*'Funding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MIN(V993*VLOOKUP(CONCATENATE($A993, 'Funding Allocation Parameters'!$I$6), 'Library Subsidy Complex'!$C$2:$J$55, 2, FALSE), VLOOKUP(CONCATENATE($A993, 'Funding Allocation Parameters'!$I$6), 'Library Subsidy Complex'!$C$2:$J$55, 4, FALSE)), 0)))))</f>
        <v>0</v>
      </c>
      <c r="Y993" s="179">
        <f>IF('Funding Allocation Parameters'!$C$6="Basic Library Subsidy", 0, IF('Funding Allocation Parameters'!$C$6="Grant funding",MIN(V993*'Funding Allocation Parameters'!$E$6, 'Funding Allocation Parameters'!$G$6), IF('Funding Allocation Parameters'!$C$6="Other author funding", 0, IF('Funding Allocation Parameters'!$C$6="Any discretionary funds (grants if available, other if no grants)", MIN(V993*'Funding Allocation Parameters'!$E$6, 'Funding Allocation Parameters'!$G$6), IF('Funding Allocation Parameters'!$C$6="Complex Library Subsidy", 0, 0)))))</f>
        <v>683.68679999999995</v>
      </c>
      <c r="Z993" s="179">
        <f>IF('Funding Allocation Parameters'!$C$6="Basic Library Subsidy", 0, IF('Funding Allocation Parameters'!$C$6="Grant funding", 0, IF('Funding Allocation Parameters'!$C$6="Other author funding",  MIN(V993*'Funding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3" s="179">
        <f>IF('Funding Allocation Parameters'!$C$6="Basic Library Subsidy", MIN(W993*'Funding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MIN(W993*VLOOKUP(CONCATENATE($A993, 'Funding Allocation Parameters'!$I$6), 'Library Subsidy Complex'!$C$2:$J$55, 6, FALSE), VLOOKUP(CONCATENATE($A993, 'Funding Allocation Parameters'!$I$6), 'Library Subsidy Complex'!$C$2:$J$55, 8, FALSE)), 0)))))</f>
        <v>0</v>
      </c>
      <c r="AB993" s="179">
        <f>IF('Funding Allocation Parameters'!$C$6="Basic Library Subsidy", 0, IF('Funding Allocation Parameters'!$C$6="Grant funding", 0, IF('Funding Allocation Parameters'!$C$6="Other author funding",  MIN(W993*'Funding Allocation Parameters'!$E$6, 'Funding Allocation Parameters'!$G$6), IF('Funding Allocation Parameters'!$C$6="Any discretionary funds (grants if available, other if no grants)", MIN(W993*'Funding Allocation Parameters'!$E$6, 'Funding Allocation Parameters'!$G$6), IF('Funding Allocation Parameters'!$C$6="Complex Library Subsidy", 0, 0)))))</f>
        <v>683.68679999999995</v>
      </c>
      <c r="AC993" s="177">
        <f t="shared" si="471"/>
        <v>0</v>
      </c>
      <c r="AD993" s="177">
        <f t="shared" si="472"/>
        <v>0</v>
      </c>
      <c r="AE993" s="180">
        <f>IF('Funding Allocation Parameters'!$C$7="Basic Library Subsidy", MIN(AC993*'Funding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MIN(AC993*VLOOKUP(CONCATENATE($A993, 'Funding Allocation Parameters'!$I$7), 'Library Subsidy Complex'!$C$2:$J$55, 2, FALSE), VLOOKUP(CONCATENATE($A993, 'Funding Allocation Parameters'!$I$7), 'Library Subsidy Complex'!$C$2:$J$55, 4, FALSE)), 0)))))</f>
        <v>0</v>
      </c>
      <c r="AF993" s="180">
        <f>IF('Funding Allocation Parameters'!$C$7="Basic Library Subsidy", 0, IF('Funding Allocation Parameters'!$C$7="Grant funding",MIN(AC993*'Funding Allocation Parameters'!$E$7, 'Funding Allocation Parameters'!$G$7), IF('Funding Allocation Parameters'!$C$7="Other author funding", 0, IF('Funding Allocation Parameters'!$C$7="Any discretionary funds (grants if available, other if no grants)", MIN(AC993*'Funding Allocation Parameters'!$E$7, 'Funding Allocation Parameters'!$G$7), IF('Funding Allocation Parameters'!$C$7="Complex Library Subsidy", 0, 0)))))</f>
        <v>0</v>
      </c>
      <c r="AG993" s="180">
        <f>IF('Funding Allocation Parameters'!$C$7="Basic Library Subsidy", 0, IF('Funding Allocation Parameters'!$C$7="Grant funding", 0, IF('Funding Allocation Parameters'!$C$7="Other author funding",  MIN(AC993*'Funding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3" s="180">
        <f>IF('Funding Allocation Parameters'!$C$7="Basic Library Subsidy", MIN(AD993*'Funding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MIN(AD993*VLOOKUP(CONCATENATE($A993, 'Funding Allocation Parameters'!$I$7), 'Library Subsidy Complex'!$C$2:$J$55, 6, FALSE), VLOOKUP(CONCATENATE($A993, 'Funding Allocation Parameters'!$I$7), 'Library Subsidy Complex'!$C$2:$J$55, 8, FALSE)), 0)))))</f>
        <v>0</v>
      </c>
      <c r="AI993" s="180">
        <f>IF('Funding Allocation Parameters'!$C$7="Basic Library Subsidy", 0, IF('Funding Allocation Parameters'!$C$7="Grant funding", 0, IF('Funding Allocation Parameters'!$C$7="Other author funding",  MIN(AD993*'Funding Allocation Parameters'!$E$7, 'Funding Allocation Parameters'!$G$7), IF('Funding Allocation Parameters'!$C$7="Any discretionary funds (grants if available, other if no grants)", MIN(AD993*'Funding Allocation Parameters'!$E$7, 'Funding Allocation Parameters'!$G$7), IF('Funding Allocation Parameters'!$C$7="Complex Library Subsidy", 0, 0)))))</f>
        <v>0</v>
      </c>
      <c r="AJ993" s="177">
        <f t="shared" si="473"/>
        <v>0</v>
      </c>
      <c r="AK993" s="177">
        <f t="shared" si="474"/>
        <v>0</v>
      </c>
      <c r="AL993" s="181">
        <f>IF('Funding Allocation Parameters'!$C$8="Basic Library Subsidy", MIN(AJ993*'Funding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MIN(AJ993*VLOOKUP(CONCATENATE($A993, 'Funding Allocation Parameters'!$I$8), 'Library Subsidy Complex'!$C$2:$J$55, 2, FALSE), VLOOKUP(CONCATENATE($A993, 'Funding Allocation Parameters'!$I$8), 'Library Subsidy Complex'!$C$2:$J$55, 4, FALSE)), 0)))))</f>
        <v>0</v>
      </c>
      <c r="AM993" s="181">
        <f>IF('Funding Allocation Parameters'!$C$8="Basic Library Subsidy", 0, IF('Funding Allocation Parameters'!$C$8="Grant funding",MIN(AJ993*'Funding Allocation Parameters'!$E$8, 'Funding Allocation Parameters'!$G$8), IF('Funding Allocation Parameters'!$C$8="Other author funding", 0, IF('Funding Allocation Parameters'!$C$8="Any discretionary funds (grants if available, other if no grants)", MIN(AJ993*'Funding Allocation Parameters'!$E$8, 'Funding Allocation Parameters'!$G$8), IF('Funding Allocation Parameters'!$C$8="Complex Library Subsidy", 0, 0)))))</f>
        <v>0</v>
      </c>
      <c r="AN993" s="181">
        <f>IF('Funding Allocation Parameters'!$C$8="Basic Library Subsidy", 0, IF('Funding Allocation Parameters'!$C$8="Grant funding", 0, IF('Funding Allocation Parameters'!$C$8="Other author funding",  MIN(AJ993*'Funding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3" s="181">
        <f>IF('Funding Allocation Parameters'!$C$8="Basic Library Subsidy", MIN(AK993*'Funding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MIN(AK993*VLOOKUP(CONCATENATE($A993, 'Funding Allocation Parameters'!$I$8), 'Library Subsidy Complex'!$C$2:$J$55, 6, FALSE), VLOOKUP(CONCATENATE($A993, 'Funding Allocation Parameters'!$I$8), 'Library Subsidy Complex'!$C$2:$J$55, 8, FALSE)), 0)))))</f>
        <v>0</v>
      </c>
      <c r="AP993" s="181">
        <f>IF('Funding Allocation Parameters'!$C$8="Basic Library Subsidy", 0, IF('Funding Allocation Parameters'!$C$8="Grant funding", 0, IF('Funding Allocation Parameters'!$C$8="Other author funding",  MIN(AK993*'Funding Allocation Parameters'!$E$8, 'Funding Allocation Parameters'!$G$8), IF('Funding Allocation Parameters'!$C$8="Any discretionary funds (grants if available, other if no grants)", MIN(AK993*'Funding Allocation Parameters'!$E$8, 'Funding Allocation Parameters'!$G$8), IF('Funding Allocation Parameters'!$C$8="Complex Library Subsidy", 0, 0)))))</f>
        <v>0</v>
      </c>
      <c r="AQ993" s="177">
        <f t="shared" si="475"/>
        <v>0</v>
      </c>
      <c r="AR993" s="177">
        <f t="shared" si="476"/>
        <v>0</v>
      </c>
      <c r="AS993" s="182">
        <f t="shared" si="477"/>
        <v>1189</v>
      </c>
      <c r="AT993" s="182">
        <f t="shared" si="478"/>
        <v>683.68679999999995</v>
      </c>
      <c r="AU993" s="182">
        <f t="shared" si="479"/>
        <v>0</v>
      </c>
      <c r="AV993" s="182">
        <f t="shared" si="480"/>
        <v>1189</v>
      </c>
      <c r="AW993" s="182">
        <f t="shared" si="481"/>
        <v>683.68679999999995</v>
      </c>
      <c r="AX993" s="183">
        <f t="shared" si="482"/>
        <v>1189</v>
      </c>
      <c r="AY993" s="183">
        <f t="shared" si="483"/>
        <v>683.68679999999995</v>
      </c>
      <c r="AZ993" s="183">
        <f t="shared" si="484"/>
        <v>0</v>
      </c>
      <c r="BA993" s="183">
        <f t="shared" si="485"/>
        <v>0</v>
      </c>
      <c r="BB993" s="183">
        <f t="shared" si="486"/>
        <v>0</v>
      </c>
      <c r="BC993" s="184">
        <f t="shared" si="487"/>
        <v>1189</v>
      </c>
      <c r="BD993" s="184">
        <f t="shared" si="488"/>
        <v>0</v>
      </c>
      <c r="BE993" s="184">
        <f t="shared" si="489"/>
        <v>683.68679999999995</v>
      </c>
      <c r="BF993" s="184">
        <f t="shared" si="490"/>
        <v>0</v>
      </c>
      <c r="BG993" s="102">
        <f t="shared" si="491"/>
        <v>0</v>
      </c>
      <c r="BH993" s="102">
        <f t="shared" si="492"/>
        <v>0</v>
      </c>
      <c r="BI993" s="102">
        <f t="shared" si="493"/>
        <v>0</v>
      </c>
      <c r="BJ993" s="102">
        <f t="shared" si="494"/>
        <v>1</v>
      </c>
      <c r="BK993" s="102">
        <f t="shared" si="495"/>
        <v>0</v>
      </c>
      <c r="BL993" s="102">
        <f t="shared" si="496"/>
        <v>0</v>
      </c>
      <c r="BN993" s="102"/>
    </row>
    <row r="994" spans="1:66" x14ac:dyDescent="0.25">
      <c r="A994" s="102" t="s">
        <v>24</v>
      </c>
      <c r="B994" s="102" t="s">
        <v>8</v>
      </c>
      <c r="C994" s="102" t="s">
        <v>8</v>
      </c>
      <c r="D994" s="102" t="s">
        <v>27</v>
      </c>
      <c r="E994" s="102" t="s">
        <v>266</v>
      </c>
      <c r="F994" s="102" t="s">
        <v>1782</v>
      </c>
      <c r="G994" s="102">
        <v>0.34200000000000003</v>
      </c>
      <c r="H994" s="102">
        <v>1</v>
      </c>
      <c r="I994" s="102">
        <v>0</v>
      </c>
      <c r="J994" s="167">
        <f>IFERROR(H994*VLOOKUP(A994, 'Advanced Parameters'!$B$7:$G$20, 6, FALSE)*VLOOKUP(A994, 'Growth Parameters'!$B$6:$H$19, 6, FALSE), 0)</f>
        <v>1</v>
      </c>
      <c r="K994" s="167">
        <f>IFERROR(IF('Advanced Parameters'!$C$5="n",'Raw Data'!I994*VLOOKUP(A994,'Advanced Parameters'!$B$7:$G$20,6,FALSE),J994*VLOOKUP(A994,'Advanced Parameters'!$B$7:$G$20,2,FALSE))*VLOOKUP(A994, 'Growth Parameters'!$B$6:$H$19, 6, FALSE), 0)</f>
        <v>0</v>
      </c>
      <c r="L994" s="167">
        <f t="shared" si="497"/>
        <v>1</v>
      </c>
      <c r="M994" s="168">
        <f>IFERROR(IF(G994="NA","NA",IF(G994&gt;'APC Parameters'!$K$6+VLOOKUP('Raw Data'!A994, 'APC Parameters'!$H$7:$L$20, 4, FALSE), 'APC Parameters'!$L$6+VLOOKUP('Raw Data'!A994, 'APC Parameters'!$H$7:$L$20, 5, FALSE), G994*('APC Parameters'!$J$6+VLOOKUP('Raw Data'!A994, 'APC Parameters'!$H$7:$L$20, 3, FALSE))+'APC Parameters'!$I$6+VLOOKUP('Raw Data'!A994, 'APC Parameters'!$H$7:$L$20, 2, FALSE))), 0)</f>
        <v>1390.2948000000001</v>
      </c>
      <c r="N994" s="168">
        <f t="shared" si="467"/>
        <v>1390.2948000000001</v>
      </c>
      <c r="O994" s="168">
        <f>IFERROR(IF(M994="NA",VLOOKUP(D994,'Internal Calculations'!$B$10:$C$11,2,FALSE), M994)*VLOOKUP(A994, 'Growth Parameters'!$B$6:$H$19, 7, FALSE), 0)</f>
        <v>1390.2948000000001</v>
      </c>
      <c r="P994" s="177">
        <f t="shared" si="468"/>
        <v>1390.2948000000001</v>
      </c>
      <c r="Q994" s="178">
        <f>IF('Funding Allocation Parameters'!$C$5="Basic Library Subsidy", MIN(O994*('Funding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MIN($O994*(VLOOKUP(CONCATENATE($A994, 'Funding Allocation Parameters'!$I$5), 'Library Subsidy Complex'!$C$2:$J$55, 2, FALSE)), VLOOKUP(CONCATENATE($A994, 'Funding Allocation Parameters'!$I$5), 'Library Subsidy Complex'!$C$2:$J$55, 4, FALSE)), 0)))))</f>
        <v>1189</v>
      </c>
      <c r="R994" s="178">
        <f>IF('Funding Allocation Parameters'!$C$5="Basic Library Subsidy", 0, IF('Funding Allocation Parameters'!$C$5="Grant funding",MIN(O994*('Funding Allocation Parameters'!$E$5), 'Funding Allocation Parameters'!$G$5), IF('Funding Allocation Parameters'!$C$5="Other author funding", 0, IF('Funding Allocation Parameters'!$C$5="Any discretionary funds (grants if available, other if no grants)", MIN(O994*('Funding Allocation Parameters'!$E$5), 'Funding Allocation Parameters'!$G$5), IF('Funding Allocation Parameters'!$C$5="Complex Library Subsidy", 0, 0)))))</f>
        <v>0</v>
      </c>
      <c r="S994" s="178">
        <f>IF('Funding Allocation Parameters'!$C$5="Basic Library Subsidy", 0, IF('Funding Allocation Parameters'!$C$5="Grant funding", 0, IF('Funding Allocation Parameters'!$C$5="Other author funding",  MIN(O994*('Funding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4" s="178">
        <f>IF('Funding Allocation Parameters'!$C$5="Basic Library Subsidy", MIN(O994*('Funding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MIN($O994*(VLOOKUP(CONCATENATE($A994, 'Funding Allocation Parameters'!$I$5), 'Library Subsidy Complex'!$C$2:$J$55, 6, FALSE)), VLOOKUP(CONCATENATE($A994, 'Funding Allocation Parameters'!$I$5), 'Library Subsidy Complex'!$C$2:$J$55, 8, FALSE)), 0)))))</f>
        <v>1189</v>
      </c>
      <c r="U994" s="178">
        <f>IF('Funding Allocation Parameters'!$C$5="Basic Library Subsidy", 0, IF('Funding Allocation Parameters'!$C$5="Grant funding", 0, IF('Funding Allocation Parameters'!$C$5="Other author funding",  MIN(O994*('Funding Allocation Parameters'!$E$5), 'Funding Allocation Parameters'!$G$5), IF('Funding Allocation Parameters'!$C$5="Any discretionary funds (grants if available, other if no grants)", MIN(O994*('Funding Allocation Parameters'!$E$5), 'Funding Allocation Parameters'!$G$5), IF('Funding Allocation Parameters'!$C$5="Complex Library Subsidy", 0, 0)))))</f>
        <v>0</v>
      </c>
      <c r="V994" s="177">
        <f t="shared" si="469"/>
        <v>201.29480000000012</v>
      </c>
      <c r="W994" s="177">
        <f t="shared" si="470"/>
        <v>201.29480000000012</v>
      </c>
      <c r="X994" s="179">
        <f>IF('Funding Allocation Parameters'!$C$6="Basic Library Subsidy", MIN(V994*'Funding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MIN(V994*VLOOKUP(CONCATENATE($A994, 'Funding Allocation Parameters'!$I$6), 'Library Subsidy Complex'!$C$2:$J$55, 2, FALSE), VLOOKUP(CONCATENATE($A994, 'Funding Allocation Parameters'!$I$6), 'Library Subsidy Complex'!$C$2:$J$55, 4, FALSE)), 0)))))</f>
        <v>0</v>
      </c>
      <c r="Y994" s="179">
        <f>IF('Funding Allocation Parameters'!$C$6="Basic Library Subsidy", 0, IF('Funding Allocation Parameters'!$C$6="Grant funding",MIN(V994*'Funding Allocation Parameters'!$E$6, 'Funding Allocation Parameters'!$G$6), IF('Funding Allocation Parameters'!$C$6="Other author funding", 0, IF('Funding Allocation Parameters'!$C$6="Any discretionary funds (grants if available, other if no grants)", MIN(V994*'Funding Allocation Parameters'!$E$6, 'Funding Allocation Parameters'!$G$6), IF('Funding Allocation Parameters'!$C$6="Complex Library Subsidy", 0, 0)))))</f>
        <v>201.29480000000012</v>
      </c>
      <c r="Z994" s="179">
        <f>IF('Funding Allocation Parameters'!$C$6="Basic Library Subsidy", 0, IF('Funding Allocation Parameters'!$C$6="Grant funding", 0, IF('Funding Allocation Parameters'!$C$6="Other author funding",  MIN(V994*'Funding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4" s="179">
        <f>IF('Funding Allocation Parameters'!$C$6="Basic Library Subsidy", MIN(W994*'Funding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MIN(W994*VLOOKUP(CONCATENATE($A994, 'Funding Allocation Parameters'!$I$6), 'Library Subsidy Complex'!$C$2:$J$55, 6, FALSE), VLOOKUP(CONCATENATE($A994, 'Funding Allocation Parameters'!$I$6), 'Library Subsidy Complex'!$C$2:$J$55, 8, FALSE)), 0)))))</f>
        <v>0</v>
      </c>
      <c r="AB994" s="179">
        <f>IF('Funding Allocation Parameters'!$C$6="Basic Library Subsidy", 0, IF('Funding Allocation Parameters'!$C$6="Grant funding", 0, IF('Funding Allocation Parameters'!$C$6="Other author funding",  MIN(W994*'Funding Allocation Parameters'!$E$6, 'Funding Allocation Parameters'!$G$6), IF('Funding Allocation Parameters'!$C$6="Any discretionary funds (grants if available, other if no grants)", MIN(W994*'Funding Allocation Parameters'!$E$6, 'Funding Allocation Parameters'!$G$6), IF('Funding Allocation Parameters'!$C$6="Complex Library Subsidy", 0, 0)))))</f>
        <v>201.29480000000012</v>
      </c>
      <c r="AC994" s="177">
        <f t="shared" si="471"/>
        <v>0</v>
      </c>
      <c r="AD994" s="177">
        <f t="shared" si="472"/>
        <v>0</v>
      </c>
      <c r="AE994" s="180">
        <f>IF('Funding Allocation Parameters'!$C$7="Basic Library Subsidy", MIN(AC994*'Funding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MIN(AC994*VLOOKUP(CONCATENATE($A994, 'Funding Allocation Parameters'!$I$7), 'Library Subsidy Complex'!$C$2:$J$55, 2, FALSE), VLOOKUP(CONCATENATE($A994, 'Funding Allocation Parameters'!$I$7), 'Library Subsidy Complex'!$C$2:$J$55, 4, FALSE)), 0)))))</f>
        <v>0</v>
      </c>
      <c r="AF994" s="180">
        <f>IF('Funding Allocation Parameters'!$C$7="Basic Library Subsidy", 0, IF('Funding Allocation Parameters'!$C$7="Grant funding",MIN(AC994*'Funding Allocation Parameters'!$E$7, 'Funding Allocation Parameters'!$G$7), IF('Funding Allocation Parameters'!$C$7="Other author funding", 0, IF('Funding Allocation Parameters'!$C$7="Any discretionary funds (grants if available, other if no grants)", MIN(AC994*'Funding Allocation Parameters'!$E$7, 'Funding Allocation Parameters'!$G$7), IF('Funding Allocation Parameters'!$C$7="Complex Library Subsidy", 0, 0)))))</f>
        <v>0</v>
      </c>
      <c r="AG994" s="180">
        <f>IF('Funding Allocation Parameters'!$C$7="Basic Library Subsidy", 0, IF('Funding Allocation Parameters'!$C$7="Grant funding", 0, IF('Funding Allocation Parameters'!$C$7="Other author funding",  MIN(AC994*'Funding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4" s="180">
        <f>IF('Funding Allocation Parameters'!$C$7="Basic Library Subsidy", MIN(AD994*'Funding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MIN(AD994*VLOOKUP(CONCATENATE($A994, 'Funding Allocation Parameters'!$I$7), 'Library Subsidy Complex'!$C$2:$J$55, 6, FALSE), VLOOKUP(CONCATENATE($A994, 'Funding Allocation Parameters'!$I$7), 'Library Subsidy Complex'!$C$2:$J$55, 8, FALSE)), 0)))))</f>
        <v>0</v>
      </c>
      <c r="AI994" s="180">
        <f>IF('Funding Allocation Parameters'!$C$7="Basic Library Subsidy", 0, IF('Funding Allocation Parameters'!$C$7="Grant funding", 0, IF('Funding Allocation Parameters'!$C$7="Other author funding",  MIN(AD994*'Funding Allocation Parameters'!$E$7, 'Funding Allocation Parameters'!$G$7), IF('Funding Allocation Parameters'!$C$7="Any discretionary funds (grants if available, other if no grants)", MIN(AD994*'Funding Allocation Parameters'!$E$7, 'Funding Allocation Parameters'!$G$7), IF('Funding Allocation Parameters'!$C$7="Complex Library Subsidy", 0, 0)))))</f>
        <v>0</v>
      </c>
      <c r="AJ994" s="177">
        <f t="shared" si="473"/>
        <v>0</v>
      </c>
      <c r="AK994" s="177">
        <f t="shared" si="474"/>
        <v>0</v>
      </c>
      <c r="AL994" s="181">
        <f>IF('Funding Allocation Parameters'!$C$8="Basic Library Subsidy", MIN(AJ994*'Funding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MIN(AJ994*VLOOKUP(CONCATENATE($A994, 'Funding Allocation Parameters'!$I$8), 'Library Subsidy Complex'!$C$2:$J$55, 2, FALSE), VLOOKUP(CONCATENATE($A994, 'Funding Allocation Parameters'!$I$8), 'Library Subsidy Complex'!$C$2:$J$55, 4, FALSE)), 0)))))</f>
        <v>0</v>
      </c>
      <c r="AM994" s="181">
        <f>IF('Funding Allocation Parameters'!$C$8="Basic Library Subsidy", 0, IF('Funding Allocation Parameters'!$C$8="Grant funding",MIN(AJ994*'Funding Allocation Parameters'!$E$8, 'Funding Allocation Parameters'!$G$8), IF('Funding Allocation Parameters'!$C$8="Other author funding", 0, IF('Funding Allocation Parameters'!$C$8="Any discretionary funds (grants if available, other if no grants)", MIN(AJ994*'Funding Allocation Parameters'!$E$8, 'Funding Allocation Parameters'!$G$8), IF('Funding Allocation Parameters'!$C$8="Complex Library Subsidy", 0, 0)))))</f>
        <v>0</v>
      </c>
      <c r="AN994" s="181">
        <f>IF('Funding Allocation Parameters'!$C$8="Basic Library Subsidy", 0, IF('Funding Allocation Parameters'!$C$8="Grant funding", 0, IF('Funding Allocation Parameters'!$C$8="Other author funding",  MIN(AJ994*'Funding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4" s="181">
        <f>IF('Funding Allocation Parameters'!$C$8="Basic Library Subsidy", MIN(AK994*'Funding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MIN(AK994*VLOOKUP(CONCATENATE($A994, 'Funding Allocation Parameters'!$I$8), 'Library Subsidy Complex'!$C$2:$J$55, 6, FALSE), VLOOKUP(CONCATENATE($A994, 'Funding Allocation Parameters'!$I$8), 'Library Subsidy Complex'!$C$2:$J$55, 8, FALSE)), 0)))))</f>
        <v>0</v>
      </c>
      <c r="AP994" s="181">
        <f>IF('Funding Allocation Parameters'!$C$8="Basic Library Subsidy", 0, IF('Funding Allocation Parameters'!$C$8="Grant funding", 0, IF('Funding Allocation Parameters'!$C$8="Other author funding",  MIN(AK994*'Funding Allocation Parameters'!$E$8, 'Funding Allocation Parameters'!$G$8), IF('Funding Allocation Parameters'!$C$8="Any discretionary funds (grants if available, other if no grants)", MIN(AK994*'Funding Allocation Parameters'!$E$8, 'Funding Allocation Parameters'!$G$8), IF('Funding Allocation Parameters'!$C$8="Complex Library Subsidy", 0, 0)))))</f>
        <v>0</v>
      </c>
      <c r="AQ994" s="177">
        <f t="shared" si="475"/>
        <v>0</v>
      </c>
      <c r="AR994" s="177">
        <f t="shared" si="476"/>
        <v>0</v>
      </c>
      <c r="AS994" s="182">
        <f t="shared" si="477"/>
        <v>1189</v>
      </c>
      <c r="AT994" s="182">
        <f t="shared" si="478"/>
        <v>201.29480000000012</v>
      </c>
      <c r="AU994" s="182">
        <f t="shared" si="479"/>
        <v>0</v>
      </c>
      <c r="AV994" s="182">
        <f t="shared" si="480"/>
        <v>1189</v>
      </c>
      <c r="AW994" s="182">
        <f t="shared" si="481"/>
        <v>201.29480000000012</v>
      </c>
      <c r="AX994" s="183">
        <f t="shared" si="482"/>
        <v>0</v>
      </c>
      <c r="AY994" s="183">
        <f t="shared" si="483"/>
        <v>0</v>
      </c>
      <c r="AZ994" s="183">
        <f t="shared" si="484"/>
        <v>0</v>
      </c>
      <c r="BA994" s="183">
        <f t="shared" si="485"/>
        <v>1189</v>
      </c>
      <c r="BB994" s="183">
        <f t="shared" si="486"/>
        <v>201.29480000000012</v>
      </c>
      <c r="BC994" s="184">
        <f t="shared" si="487"/>
        <v>1189</v>
      </c>
      <c r="BD994" s="184">
        <f t="shared" si="488"/>
        <v>0</v>
      </c>
      <c r="BE994" s="184">
        <f t="shared" si="489"/>
        <v>0</v>
      </c>
      <c r="BF994" s="184">
        <f t="shared" si="490"/>
        <v>201.29480000000012</v>
      </c>
      <c r="BG994" s="102">
        <f t="shared" si="491"/>
        <v>0</v>
      </c>
      <c r="BH994" s="102">
        <f t="shared" si="492"/>
        <v>0</v>
      </c>
      <c r="BI994" s="102">
        <f t="shared" si="493"/>
        <v>0</v>
      </c>
      <c r="BJ994" s="102">
        <f t="shared" si="494"/>
        <v>0</v>
      </c>
      <c r="BK994" s="102">
        <f t="shared" si="495"/>
        <v>1</v>
      </c>
      <c r="BL994" s="102">
        <f t="shared" si="496"/>
        <v>0</v>
      </c>
      <c r="BN994" s="102"/>
    </row>
    <row r="995" spans="1:66" x14ac:dyDescent="0.25">
      <c r="A995" s="102" t="s">
        <v>26</v>
      </c>
      <c r="B995" s="102" t="s">
        <v>8</v>
      </c>
      <c r="C995" s="102" t="s">
        <v>8</v>
      </c>
      <c r="D995" s="102" t="s">
        <v>27</v>
      </c>
      <c r="E995" s="102" t="s">
        <v>1783</v>
      </c>
      <c r="F995" s="102" t="s">
        <v>1784</v>
      </c>
      <c r="G995" s="102">
        <v>1.052</v>
      </c>
      <c r="H995" s="102">
        <v>1</v>
      </c>
      <c r="I995" s="102">
        <v>0.41699999999999998</v>
      </c>
      <c r="J995" s="167">
        <f>IFERROR(H995*VLOOKUP(A995, 'Advanced Parameters'!$B$7:$G$20, 6, FALSE)*VLOOKUP(A995, 'Growth Parameters'!$B$6:$H$19, 6, FALSE), 0)</f>
        <v>1</v>
      </c>
      <c r="K995" s="167">
        <f>IFERROR(IF('Advanced Parameters'!$C$5="n",'Raw Data'!I995*VLOOKUP(A995,'Advanced Parameters'!$B$7:$G$20,6,FALSE),J995*VLOOKUP(A995,'Advanced Parameters'!$B$7:$G$20,2,FALSE))*VLOOKUP(A995, 'Growth Parameters'!$B$6:$H$19, 6, FALSE), 0)</f>
        <v>0.41699999999999998</v>
      </c>
      <c r="L995" s="167">
        <f t="shared" si="497"/>
        <v>0.58299999999999996</v>
      </c>
      <c r="M995" s="168">
        <f>IFERROR(IF(G995="NA","NA",IF(G995&gt;'APC Parameters'!$K$6+VLOOKUP('Raw Data'!A995, 'APC Parameters'!$H$7:$L$20, 4, FALSE), 'APC Parameters'!$L$6+VLOOKUP('Raw Data'!A995, 'APC Parameters'!$H$7:$L$20, 5, FALSE), G995*('APC Parameters'!$J$6+VLOOKUP('Raw Data'!A995, 'APC Parameters'!$H$7:$L$20, 3, FALSE))+'APC Parameters'!$I$6+VLOOKUP('Raw Data'!A995, 'APC Parameters'!$H$7:$L$20, 2, FALSE))), 0)</f>
        <v>1893.9688000000001</v>
      </c>
      <c r="N995" s="168">
        <f t="shared" si="467"/>
        <v>1893.9688000000001</v>
      </c>
      <c r="O995" s="168">
        <f>IFERROR(IF(M995="NA",VLOOKUP(D995,'Internal Calculations'!$B$10:$C$11,2,FALSE), M995)*VLOOKUP(A995, 'Growth Parameters'!$B$6:$H$19, 7, FALSE), 0)</f>
        <v>1893.9688000000001</v>
      </c>
      <c r="P995" s="177">
        <f t="shared" si="468"/>
        <v>1893.9688000000001</v>
      </c>
      <c r="Q995" s="178">
        <f>IF('Funding Allocation Parameters'!$C$5="Basic Library Subsidy", MIN(O995*('Funding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MIN($O995*(VLOOKUP(CONCATENATE($A995, 'Funding Allocation Parameters'!$I$5), 'Library Subsidy Complex'!$C$2:$J$55, 2, FALSE)), VLOOKUP(CONCATENATE($A995, 'Funding Allocation Parameters'!$I$5), 'Library Subsidy Complex'!$C$2:$J$55, 4, FALSE)), 0)))))</f>
        <v>1189</v>
      </c>
      <c r="R995" s="178">
        <f>IF('Funding Allocation Parameters'!$C$5="Basic Library Subsidy", 0, IF('Funding Allocation Parameters'!$C$5="Grant funding",MIN(O995*('Funding Allocation Parameters'!$E$5), 'Funding Allocation Parameters'!$G$5), IF('Funding Allocation Parameters'!$C$5="Other author funding", 0, IF('Funding Allocation Parameters'!$C$5="Any discretionary funds (grants if available, other if no grants)", MIN(O995*('Funding Allocation Parameters'!$E$5), 'Funding Allocation Parameters'!$G$5), IF('Funding Allocation Parameters'!$C$5="Complex Library Subsidy", 0, 0)))))</f>
        <v>0</v>
      </c>
      <c r="S995" s="178">
        <f>IF('Funding Allocation Parameters'!$C$5="Basic Library Subsidy", 0, IF('Funding Allocation Parameters'!$C$5="Grant funding", 0, IF('Funding Allocation Parameters'!$C$5="Other author funding",  MIN(O995*('Funding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5" s="178">
        <f>IF('Funding Allocation Parameters'!$C$5="Basic Library Subsidy", MIN(O995*('Funding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MIN($O995*(VLOOKUP(CONCATENATE($A995, 'Funding Allocation Parameters'!$I$5), 'Library Subsidy Complex'!$C$2:$J$55, 6, FALSE)), VLOOKUP(CONCATENATE($A995, 'Funding Allocation Parameters'!$I$5), 'Library Subsidy Complex'!$C$2:$J$55, 8, FALSE)), 0)))))</f>
        <v>1189</v>
      </c>
      <c r="U995" s="178">
        <f>IF('Funding Allocation Parameters'!$C$5="Basic Library Subsidy", 0, IF('Funding Allocation Parameters'!$C$5="Grant funding", 0, IF('Funding Allocation Parameters'!$C$5="Other author funding",  MIN(O995*('Funding Allocation Parameters'!$E$5), 'Funding Allocation Parameters'!$G$5), IF('Funding Allocation Parameters'!$C$5="Any discretionary funds (grants if available, other if no grants)", MIN(O995*('Funding Allocation Parameters'!$E$5), 'Funding Allocation Parameters'!$G$5), IF('Funding Allocation Parameters'!$C$5="Complex Library Subsidy", 0, 0)))))</f>
        <v>0</v>
      </c>
      <c r="V995" s="177">
        <f t="shared" si="469"/>
        <v>704.9688000000001</v>
      </c>
      <c r="W995" s="177">
        <f t="shared" si="470"/>
        <v>704.9688000000001</v>
      </c>
      <c r="X995" s="179">
        <f>IF('Funding Allocation Parameters'!$C$6="Basic Library Subsidy", MIN(V995*'Funding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MIN(V995*VLOOKUP(CONCATENATE($A995, 'Funding Allocation Parameters'!$I$6), 'Library Subsidy Complex'!$C$2:$J$55, 2, FALSE), VLOOKUP(CONCATENATE($A995, 'Funding Allocation Parameters'!$I$6), 'Library Subsidy Complex'!$C$2:$J$55, 4, FALSE)), 0)))))</f>
        <v>0</v>
      </c>
      <c r="Y995" s="179">
        <f>IF('Funding Allocation Parameters'!$C$6="Basic Library Subsidy", 0, IF('Funding Allocation Parameters'!$C$6="Grant funding",MIN(V995*'Funding Allocation Parameters'!$E$6, 'Funding Allocation Parameters'!$G$6), IF('Funding Allocation Parameters'!$C$6="Other author funding", 0, IF('Funding Allocation Parameters'!$C$6="Any discretionary funds (grants if available, other if no grants)", MIN(V995*'Funding Allocation Parameters'!$E$6, 'Funding Allocation Parameters'!$G$6), IF('Funding Allocation Parameters'!$C$6="Complex Library Subsidy", 0, 0)))))</f>
        <v>704.9688000000001</v>
      </c>
      <c r="Z995" s="179">
        <f>IF('Funding Allocation Parameters'!$C$6="Basic Library Subsidy", 0, IF('Funding Allocation Parameters'!$C$6="Grant funding", 0, IF('Funding Allocation Parameters'!$C$6="Other author funding",  MIN(V995*'Funding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5" s="179">
        <f>IF('Funding Allocation Parameters'!$C$6="Basic Library Subsidy", MIN(W995*'Funding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MIN(W995*VLOOKUP(CONCATENATE($A995, 'Funding Allocation Parameters'!$I$6), 'Library Subsidy Complex'!$C$2:$J$55, 6, FALSE), VLOOKUP(CONCATENATE($A995, 'Funding Allocation Parameters'!$I$6), 'Library Subsidy Complex'!$C$2:$J$55, 8, FALSE)), 0)))))</f>
        <v>0</v>
      </c>
      <c r="AB995" s="179">
        <f>IF('Funding Allocation Parameters'!$C$6="Basic Library Subsidy", 0, IF('Funding Allocation Parameters'!$C$6="Grant funding", 0, IF('Funding Allocation Parameters'!$C$6="Other author funding",  MIN(W995*'Funding Allocation Parameters'!$E$6, 'Funding Allocation Parameters'!$G$6), IF('Funding Allocation Parameters'!$C$6="Any discretionary funds (grants if available, other if no grants)", MIN(W995*'Funding Allocation Parameters'!$E$6, 'Funding Allocation Parameters'!$G$6), IF('Funding Allocation Parameters'!$C$6="Complex Library Subsidy", 0, 0)))))</f>
        <v>704.9688000000001</v>
      </c>
      <c r="AC995" s="177">
        <f t="shared" si="471"/>
        <v>0</v>
      </c>
      <c r="AD995" s="177">
        <f t="shared" si="472"/>
        <v>0</v>
      </c>
      <c r="AE995" s="180">
        <f>IF('Funding Allocation Parameters'!$C$7="Basic Library Subsidy", MIN(AC995*'Funding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MIN(AC995*VLOOKUP(CONCATENATE($A995, 'Funding Allocation Parameters'!$I$7), 'Library Subsidy Complex'!$C$2:$J$55, 2, FALSE), VLOOKUP(CONCATENATE($A995, 'Funding Allocation Parameters'!$I$7), 'Library Subsidy Complex'!$C$2:$J$55, 4, FALSE)), 0)))))</f>
        <v>0</v>
      </c>
      <c r="AF995" s="180">
        <f>IF('Funding Allocation Parameters'!$C$7="Basic Library Subsidy", 0, IF('Funding Allocation Parameters'!$C$7="Grant funding",MIN(AC995*'Funding Allocation Parameters'!$E$7, 'Funding Allocation Parameters'!$G$7), IF('Funding Allocation Parameters'!$C$7="Other author funding", 0, IF('Funding Allocation Parameters'!$C$7="Any discretionary funds (grants if available, other if no grants)", MIN(AC995*'Funding Allocation Parameters'!$E$7, 'Funding Allocation Parameters'!$G$7), IF('Funding Allocation Parameters'!$C$7="Complex Library Subsidy", 0, 0)))))</f>
        <v>0</v>
      </c>
      <c r="AG995" s="180">
        <f>IF('Funding Allocation Parameters'!$C$7="Basic Library Subsidy", 0, IF('Funding Allocation Parameters'!$C$7="Grant funding", 0, IF('Funding Allocation Parameters'!$C$7="Other author funding",  MIN(AC995*'Funding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5" s="180">
        <f>IF('Funding Allocation Parameters'!$C$7="Basic Library Subsidy", MIN(AD995*'Funding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MIN(AD995*VLOOKUP(CONCATENATE($A995, 'Funding Allocation Parameters'!$I$7), 'Library Subsidy Complex'!$C$2:$J$55, 6, FALSE), VLOOKUP(CONCATENATE($A995, 'Funding Allocation Parameters'!$I$7), 'Library Subsidy Complex'!$C$2:$J$55, 8, FALSE)), 0)))))</f>
        <v>0</v>
      </c>
      <c r="AI995" s="180">
        <f>IF('Funding Allocation Parameters'!$C$7="Basic Library Subsidy", 0, IF('Funding Allocation Parameters'!$C$7="Grant funding", 0, IF('Funding Allocation Parameters'!$C$7="Other author funding",  MIN(AD995*'Funding Allocation Parameters'!$E$7, 'Funding Allocation Parameters'!$G$7), IF('Funding Allocation Parameters'!$C$7="Any discretionary funds (grants if available, other if no grants)", MIN(AD995*'Funding Allocation Parameters'!$E$7, 'Funding Allocation Parameters'!$G$7), IF('Funding Allocation Parameters'!$C$7="Complex Library Subsidy", 0, 0)))))</f>
        <v>0</v>
      </c>
      <c r="AJ995" s="177">
        <f t="shared" si="473"/>
        <v>0</v>
      </c>
      <c r="AK995" s="177">
        <f t="shared" si="474"/>
        <v>0</v>
      </c>
      <c r="AL995" s="181">
        <f>IF('Funding Allocation Parameters'!$C$8="Basic Library Subsidy", MIN(AJ995*'Funding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MIN(AJ995*VLOOKUP(CONCATENATE($A995, 'Funding Allocation Parameters'!$I$8), 'Library Subsidy Complex'!$C$2:$J$55, 2, FALSE), VLOOKUP(CONCATENATE($A995, 'Funding Allocation Parameters'!$I$8), 'Library Subsidy Complex'!$C$2:$J$55, 4, FALSE)), 0)))))</f>
        <v>0</v>
      </c>
      <c r="AM995" s="181">
        <f>IF('Funding Allocation Parameters'!$C$8="Basic Library Subsidy", 0, IF('Funding Allocation Parameters'!$C$8="Grant funding",MIN(AJ995*'Funding Allocation Parameters'!$E$8, 'Funding Allocation Parameters'!$G$8), IF('Funding Allocation Parameters'!$C$8="Other author funding", 0, IF('Funding Allocation Parameters'!$C$8="Any discretionary funds (grants if available, other if no grants)", MIN(AJ995*'Funding Allocation Parameters'!$E$8, 'Funding Allocation Parameters'!$G$8), IF('Funding Allocation Parameters'!$C$8="Complex Library Subsidy", 0, 0)))))</f>
        <v>0</v>
      </c>
      <c r="AN995" s="181">
        <f>IF('Funding Allocation Parameters'!$C$8="Basic Library Subsidy", 0, IF('Funding Allocation Parameters'!$C$8="Grant funding", 0, IF('Funding Allocation Parameters'!$C$8="Other author funding",  MIN(AJ995*'Funding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5" s="181">
        <f>IF('Funding Allocation Parameters'!$C$8="Basic Library Subsidy", MIN(AK995*'Funding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MIN(AK995*VLOOKUP(CONCATENATE($A995, 'Funding Allocation Parameters'!$I$8), 'Library Subsidy Complex'!$C$2:$J$55, 6, FALSE), VLOOKUP(CONCATENATE($A995, 'Funding Allocation Parameters'!$I$8), 'Library Subsidy Complex'!$C$2:$J$55, 8, FALSE)), 0)))))</f>
        <v>0</v>
      </c>
      <c r="AP995" s="181">
        <f>IF('Funding Allocation Parameters'!$C$8="Basic Library Subsidy", 0, IF('Funding Allocation Parameters'!$C$8="Grant funding", 0, IF('Funding Allocation Parameters'!$C$8="Other author funding",  MIN(AK995*'Funding Allocation Parameters'!$E$8, 'Funding Allocation Parameters'!$G$8), IF('Funding Allocation Parameters'!$C$8="Any discretionary funds (grants if available, other if no grants)", MIN(AK995*'Funding Allocation Parameters'!$E$8, 'Funding Allocation Parameters'!$G$8), IF('Funding Allocation Parameters'!$C$8="Complex Library Subsidy", 0, 0)))))</f>
        <v>0</v>
      </c>
      <c r="AQ995" s="177">
        <f t="shared" si="475"/>
        <v>0</v>
      </c>
      <c r="AR995" s="177">
        <f t="shared" si="476"/>
        <v>0</v>
      </c>
      <c r="AS995" s="182">
        <f t="shared" si="477"/>
        <v>1189</v>
      </c>
      <c r="AT995" s="182">
        <f t="shared" si="478"/>
        <v>704.9688000000001</v>
      </c>
      <c r="AU995" s="182">
        <f t="shared" si="479"/>
        <v>0</v>
      </c>
      <c r="AV995" s="182">
        <f t="shared" si="480"/>
        <v>1189</v>
      </c>
      <c r="AW995" s="182">
        <f t="shared" si="481"/>
        <v>704.9688000000001</v>
      </c>
      <c r="AX995" s="183">
        <f t="shared" si="482"/>
        <v>495.81299999999999</v>
      </c>
      <c r="AY995" s="183">
        <f t="shared" si="483"/>
        <v>293.97198960000003</v>
      </c>
      <c r="AZ995" s="183">
        <f t="shared" si="484"/>
        <v>0</v>
      </c>
      <c r="BA995" s="183">
        <f t="shared" si="485"/>
        <v>693.18700000000001</v>
      </c>
      <c r="BB995" s="183">
        <f t="shared" si="486"/>
        <v>410.99681040000002</v>
      </c>
      <c r="BC995" s="184">
        <f t="shared" si="487"/>
        <v>1189</v>
      </c>
      <c r="BD995" s="184">
        <f t="shared" si="488"/>
        <v>0</v>
      </c>
      <c r="BE995" s="184">
        <f t="shared" si="489"/>
        <v>293.97198960000003</v>
      </c>
      <c r="BF995" s="184">
        <f t="shared" si="490"/>
        <v>410.99681040000002</v>
      </c>
      <c r="BG995" s="102">
        <f t="shared" si="491"/>
        <v>0</v>
      </c>
      <c r="BH995" s="102">
        <f t="shared" si="492"/>
        <v>0</v>
      </c>
      <c r="BI995" s="102">
        <f t="shared" si="493"/>
        <v>0</v>
      </c>
      <c r="BJ995" s="102">
        <f t="shared" si="494"/>
        <v>0.41699999999999998</v>
      </c>
      <c r="BK995" s="102">
        <f t="shared" si="495"/>
        <v>0.58299999999999996</v>
      </c>
      <c r="BL995" s="102">
        <f t="shared" si="496"/>
        <v>0</v>
      </c>
      <c r="BN995" s="102"/>
    </row>
    <row r="996" spans="1:66" x14ac:dyDescent="0.25">
      <c r="A996" s="102" t="s">
        <v>13</v>
      </c>
      <c r="B996" s="102" t="s">
        <v>8</v>
      </c>
      <c r="C996" s="102" t="s">
        <v>8</v>
      </c>
      <c r="D996" s="102" t="s">
        <v>27</v>
      </c>
      <c r="E996" s="102" t="s">
        <v>1245</v>
      </c>
      <c r="F996" s="102" t="s">
        <v>1785</v>
      </c>
      <c r="G996" s="102">
        <v>1.3720000000000001</v>
      </c>
      <c r="H996" s="102">
        <v>1</v>
      </c>
      <c r="I996" s="102">
        <v>1</v>
      </c>
      <c r="J996" s="167">
        <f>IFERROR(H996*VLOOKUP(A996, 'Advanced Parameters'!$B$7:$G$20, 6, FALSE)*VLOOKUP(A996, 'Growth Parameters'!$B$6:$H$19, 6, FALSE), 0)</f>
        <v>1</v>
      </c>
      <c r="K996" s="167">
        <f>IFERROR(IF('Advanced Parameters'!$C$5="n",'Raw Data'!I996*VLOOKUP(A996,'Advanced Parameters'!$B$7:$G$20,6,FALSE),J996*VLOOKUP(A996,'Advanced Parameters'!$B$7:$G$20,2,FALSE))*VLOOKUP(A996, 'Growth Parameters'!$B$6:$H$19, 6, FALSE), 0)</f>
        <v>1</v>
      </c>
      <c r="L996" s="167">
        <f t="shared" si="497"/>
        <v>0</v>
      </c>
      <c r="M996" s="168">
        <f>IFERROR(IF(G996="NA","NA",IF(G996&gt;'APC Parameters'!$K$6+VLOOKUP('Raw Data'!A996, 'APC Parameters'!$H$7:$L$20, 4, FALSE), 'APC Parameters'!$L$6+VLOOKUP('Raw Data'!A996, 'APC Parameters'!$H$7:$L$20, 5, FALSE), G996*('APC Parameters'!$J$6+VLOOKUP('Raw Data'!A996, 'APC Parameters'!$H$7:$L$20, 3, FALSE))+'APC Parameters'!$I$6+VLOOKUP('Raw Data'!A996, 'APC Parameters'!$H$7:$L$20, 2, FALSE))), 0)</f>
        <v>2120.9768000000004</v>
      </c>
      <c r="N996" s="168">
        <f t="shared" si="467"/>
        <v>2120.9768000000004</v>
      </c>
      <c r="O996" s="168">
        <f>IFERROR(IF(M996="NA",VLOOKUP(D996,'Internal Calculations'!$B$10:$C$11,2,FALSE), M996)*VLOOKUP(A996, 'Growth Parameters'!$B$6:$H$19, 7, FALSE), 0)</f>
        <v>2120.9768000000004</v>
      </c>
      <c r="P996" s="177">
        <f t="shared" si="468"/>
        <v>2120.9768000000004</v>
      </c>
      <c r="Q996" s="178">
        <f>IF('Funding Allocation Parameters'!$C$5="Basic Library Subsidy", MIN(O996*('Funding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MIN($O996*(VLOOKUP(CONCATENATE($A996, 'Funding Allocation Parameters'!$I$5), 'Library Subsidy Complex'!$C$2:$J$55, 2, FALSE)), VLOOKUP(CONCATENATE($A996, 'Funding Allocation Parameters'!$I$5), 'Library Subsidy Complex'!$C$2:$J$55, 4, FALSE)), 0)))))</f>
        <v>1189</v>
      </c>
      <c r="R996" s="178">
        <f>IF('Funding Allocation Parameters'!$C$5="Basic Library Subsidy", 0, IF('Funding Allocation Parameters'!$C$5="Grant funding",MIN(O996*('Funding Allocation Parameters'!$E$5), 'Funding Allocation Parameters'!$G$5), IF('Funding Allocation Parameters'!$C$5="Other author funding", 0, IF('Funding Allocation Parameters'!$C$5="Any discretionary funds (grants if available, other if no grants)", MIN(O996*('Funding Allocation Parameters'!$E$5), 'Funding Allocation Parameters'!$G$5), IF('Funding Allocation Parameters'!$C$5="Complex Library Subsidy", 0, 0)))))</f>
        <v>0</v>
      </c>
      <c r="S996" s="178">
        <f>IF('Funding Allocation Parameters'!$C$5="Basic Library Subsidy", 0, IF('Funding Allocation Parameters'!$C$5="Grant funding", 0, IF('Funding Allocation Parameters'!$C$5="Other author funding",  MIN(O996*('Funding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6" s="178">
        <f>IF('Funding Allocation Parameters'!$C$5="Basic Library Subsidy", MIN(O996*('Funding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MIN($O996*(VLOOKUP(CONCATENATE($A996, 'Funding Allocation Parameters'!$I$5), 'Library Subsidy Complex'!$C$2:$J$55, 6, FALSE)), VLOOKUP(CONCATENATE($A996, 'Funding Allocation Parameters'!$I$5), 'Library Subsidy Complex'!$C$2:$J$55, 8, FALSE)), 0)))))</f>
        <v>1189</v>
      </c>
      <c r="U996" s="178">
        <f>IF('Funding Allocation Parameters'!$C$5="Basic Library Subsidy", 0, IF('Funding Allocation Parameters'!$C$5="Grant funding", 0, IF('Funding Allocation Parameters'!$C$5="Other author funding",  MIN(O996*('Funding Allocation Parameters'!$E$5), 'Funding Allocation Parameters'!$G$5), IF('Funding Allocation Parameters'!$C$5="Any discretionary funds (grants if available, other if no grants)", MIN(O996*('Funding Allocation Parameters'!$E$5), 'Funding Allocation Parameters'!$G$5), IF('Funding Allocation Parameters'!$C$5="Complex Library Subsidy", 0, 0)))))</f>
        <v>0</v>
      </c>
      <c r="V996" s="177">
        <f t="shared" si="469"/>
        <v>931.97680000000037</v>
      </c>
      <c r="W996" s="177">
        <f t="shared" si="470"/>
        <v>931.97680000000037</v>
      </c>
      <c r="X996" s="179">
        <f>IF('Funding Allocation Parameters'!$C$6="Basic Library Subsidy", MIN(V996*'Funding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MIN(V996*VLOOKUP(CONCATENATE($A996, 'Funding Allocation Parameters'!$I$6), 'Library Subsidy Complex'!$C$2:$J$55, 2, FALSE), VLOOKUP(CONCATENATE($A996, 'Funding Allocation Parameters'!$I$6), 'Library Subsidy Complex'!$C$2:$J$55, 4, FALSE)), 0)))))</f>
        <v>0</v>
      </c>
      <c r="Y996" s="179">
        <f>IF('Funding Allocation Parameters'!$C$6="Basic Library Subsidy", 0, IF('Funding Allocation Parameters'!$C$6="Grant funding",MIN(V996*'Funding Allocation Parameters'!$E$6, 'Funding Allocation Parameters'!$G$6), IF('Funding Allocation Parameters'!$C$6="Other author funding", 0, IF('Funding Allocation Parameters'!$C$6="Any discretionary funds (grants if available, other if no grants)", MIN(V996*'Funding Allocation Parameters'!$E$6, 'Funding Allocation Parameters'!$G$6), IF('Funding Allocation Parameters'!$C$6="Complex Library Subsidy", 0, 0)))))</f>
        <v>931.97680000000037</v>
      </c>
      <c r="Z996" s="179">
        <f>IF('Funding Allocation Parameters'!$C$6="Basic Library Subsidy", 0, IF('Funding Allocation Parameters'!$C$6="Grant funding", 0, IF('Funding Allocation Parameters'!$C$6="Other author funding",  MIN(V996*'Funding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6" s="179">
        <f>IF('Funding Allocation Parameters'!$C$6="Basic Library Subsidy", MIN(W996*'Funding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MIN(W996*VLOOKUP(CONCATENATE($A996, 'Funding Allocation Parameters'!$I$6), 'Library Subsidy Complex'!$C$2:$J$55, 6, FALSE), VLOOKUP(CONCATENATE($A996, 'Funding Allocation Parameters'!$I$6), 'Library Subsidy Complex'!$C$2:$J$55, 8, FALSE)), 0)))))</f>
        <v>0</v>
      </c>
      <c r="AB996" s="179">
        <f>IF('Funding Allocation Parameters'!$C$6="Basic Library Subsidy", 0, IF('Funding Allocation Parameters'!$C$6="Grant funding", 0, IF('Funding Allocation Parameters'!$C$6="Other author funding",  MIN(W996*'Funding Allocation Parameters'!$E$6, 'Funding Allocation Parameters'!$G$6), IF('Funding Allocation Parameters'!$C$6="Any discretionary funds (grants if available, other if no grants)", MIN(W996*'Funding Allocation Parameters'!$E$6, 'Funding Allocation Parameters'!$G$6), IF('Funding Allocation Parameters'!$C$6="Complex Library Subsidy", 0, 0)))))</f>
        <v>931.97680000000037</v>
      </c>
      <c r="AC996" s="177">
        <f t="shared" si="471"/>
        <v>0</v>
      </c>
      <c r="AD996" s="177">
        <f t="shared" si="472"/>
        <v>0</v>
      </c>
      <c r="AE996" s="180">
        <f>IF('Funding Allocation Parameters'!$C$7="Basic Library Subsidy", MIN(AC996*'Funding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MIN(AC996*VLOOKUP(CONCATENATE($A996, 'Funding Allocation Parameters'!$I$7), 'Library Subsidy Complex'!$C$2:$J$55, 2, FALSE), VLOOKUP(CONCATENATE($A996, 'Funding Allocation Parameters'!$I$7), 'Library Subsidy Complex'!$C$2:$J$55, 4, FALSE)), 0)))))</f>
        <v>0</v>
      </c>
      <c r="AF996" s="180">
        <f>IF('Funding Allocation Parameters'!$C$7="Basic Library Subsidy", 0, IF('Funding Allocation Parameters'!$C$7="Grant funding",MIN(AC996*'Funding Allocation Parameters'!$E$7, 'Funding Allocation Parameters'!$G$7), IF('Funding Allocation Parameters'!$C$7="Other author funding", 0, IF('Funding Allocation Parameters'!$C$7="Any discretionary funds (grants if available, other if no grants)", MIN(AC996*'Funding Allocation Parameters'!$E$7, 'Funding Allocation Parameters'!$G$7), IF('Funding Allocation Parameters'!$C$7="Complex Library Subsidy", 0, 0)))))</f>
        <v>0</v>
      </c>
      <c r="AG996" s="180">
        <f>IF('Funding Allocation Parameters'!$C$7="Basic Library Subsidy", 0, IF('Funding Allocation Parameters'!$C$7="Grant funding", 0, IF('Funding Allocation Parameters'!$C$7="Other author funding",  MIN(AC996*'Funding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6" s="180">
        <f>IF('Funding Allocation Parameters'!$C$7="Basic Library Subsidy", MIN(AD996*'Funding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MIN(AD996*VLOOKUP(CONCATENATE($A996, 'Funding Allocation Parameters'!$I$7), 'Library Subsidy Complex'!$C$2:$J$55, 6, FALSE), VLOOKUP(CONCATENATE($A996, 'Funding Allocation Parameters'!$I$7), 'Library Subsidy Complex'!$C$2:$J$55, 8, FALSE)), 0)))))</f>
        <v>0</v>
      </c>
      <c r="AI996" s="180">
        <f>IF('Funding Allocation Parameters'!$C$7="Basic Library Subsidy", 0, IF('Funding Allocation Parameters'!$C$7="Grant funding", 0, IF('Funding Allocation Parameters'!$C$7="Other author funding",  MIN(AD996*'Funding Allocation Parameters'!$E$7, 'Funding Allocation Parameters'!$G$7), IF('Funding Allocation Parameters'!$C$7="Any discretionary funds (grants if available, other if no grants)", MIN(AD996*'Funding Allocation Parameters'!$E$7, 'Funding Allocation Parameters'!$G$7), IF('Funding Allocation Parameters'!$C$7="Complex Library Subsidy", 0, 0)))))</f>
        <v>0</v>
      </c>
      <c r="AJ996" s="177">
        <f t="shared" si="473"/>
        <v>0</v>
      </c>
      <c r="AK996" s="177">
        <f t="shared" si="474"/>
        <v>0</v>
      </c>
      <c r="AL996" s="181">
        <f>IF('Funding Allocation Parameters'!$C$8="Basic Library Subsidy", MIN(AJ996*'Funding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MIN(AJ996*VLOOKUP(CONCATENATE($A996, 'Funding Allocation Parameters'!$I$8), 'Library Subsidy Complex'!$C$2:$J$55, 2, FALSE), VLOOKUP(CONCATENATE($A996, 'Funding Allocation Parameters'!$I$8), 'Library Subsidy Complex'!$C$2:$J$55, 4, FALSE)), 0)))))</f>
        <v>0</v>
      </c>
      <c r="AM996" s="181">
        <f>IF('Funding Allocation Parameters'!$C$8="Basic Library Subsidy", 0, IF('Funding Allocation Parameters'!$C$8="Grant funding",MIN(AJ996*'Funding Allocation Parameters'!$E$8, 'Funding Allocation Parameters'!$G$8), IF('Funding Allocation Parameters'!$C$8="Other author funding", 0, IF('Funding Allocation Parameters'!$C$8="Any discretionary funds (grants if available, other if no grants)", MIN(AJ996*'Funding Allocation Parameters'!$E$8, 'Funding Allocation Parameters'!$G$8), IF('Funding Allocation Parameters'!$C$8="Complex Library Subsidy", 0, 0)))))</f>
        <v>0</v>
      </c>
      <c r="AN996" s="181">
        <f>IF('Funding Allocation Parameters'!$C$8="Basic Library Subsidy", 0, IF('Funding Allocation Parameters'!$C$8="Grant funding", 0, IF('Funding Allocation Parameters'!$C$8="Other author funding",  MIN(AJ996*'Funding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6" s="181">
        <f>IF('Funding Allocation Parameters'!$C$8="Basic Library Subsidy", MIN(AK996*'Funding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MIN(AK996*VLOOKUP(CONCATENATE($A996, 'Funding Allocation Parameters'!$I$8), 'Library Subsidy Complex'!$C$2:$J$55, 6, FALSE), VLOOKUP(CONCATENATE($A996, 'Funding Allocation Parameters'!$I$8), 'Library Subsidy Complex'!$C$2:$J$55, 8, FALSE)), 0)))))</f>
        <v>0</v>
      </c>
      <c r="AP996" s="181">
        <f>IF('Funding Allocation Parameters'!$C$8="Basic Library Subsidy", 0, IF('Funding Allocation Parameters'!$C$8="Grant funding", 0, IF('Funding Allocation Parameters'!$C$8="Other author funding",  MIN(AK996*'Funding Allocation Parameters'!$E$8, 'Funding Allocation Parameters'!$G$8), IF('Funding Allocation Parameters'!$C$8="Any discretionary funds (grants if available, other if no grants)", MIN(AK996*'Funding Allocation Parameters'!$E$8, 'Funding Allocation Parameters'!$G$8), IF('Funding Allocation Parameters'!$C$8="Complex Library Subsidy", 0, 0)))))</f>
        <v>0</v>
      </c>
      <c r="AQ996" s="177">
        <f t="shared" si="475"/>
        <v>0</v>
      </c>
      <c r="AR996" s="177">
        <f t="shared" si="476"/>
        <v>0</v>
      </c>
      <c r="AS996" s="182">
        <f t="shared" si="477"/>
        <v>1189</v>
      </c>
      <c r="AT996" s="182">
        <f t="shared" si="478"/>
        <v>931.97680000000037</v>
      </c>
      <c r="AU996" s="182">
        <f t="shared" si="479"/>
        <v>0</v>
      </c>
      <c r="AV996" s="182">
        <f t="shared" si="480"/>
        <v>1189</v>
      </c>
      <c r="AW996" s="182">
        <f t="shared" si="481"/>
        <v>931.97680000000037</v>
      </c>
      <c r="AX996" s="183">
        <f t="shared" si="482"/>
        <v>1189</v>
      </c>
      <c r="AY996" s="183">
        <f t="shared" si="483"/>
        <v>931.97680000000037</v>
      </c>
      <c r="AZ996" s="183">
        <f t="shared" si="484"/>
        <v>0</v>
      </c>
      <c r="BA996" s="183">
        <f t="shared" si="485"/>
        <v>0</v>
      </c>
      <c r="BB996" s="183">
        <f t="shared" si="486"/>
        <v>0</v>
      </c>
      <c r="BC996" s="184">
        <f t="shared" si="487"/>
        <v>1189</v>
      </c>
      <c r="BD996" s="184">
        <f t="shared" si="488"/>
        <v>0</v>
      </c>
      <c r="BE996" s="184">
        <f t="shared" si="489"/>
        <v>931.97680000000037</v>
      </c>
      <c r="BF996" s="184">
        <f t="shared" si="490"/>
        <v>0</v>
      </c>
      <c r="BG996" s="102">
        <f t="shared" si="491"/>
        <v>0</v>
      </c>
      <c r="BH996" s="102">
        <f t="shared" si="492"/>
        <v>0</v>
      </c>
      <c r="BI996" s="102">
        <f t="shared" si="493"/>
        <v>0</v>
      </c>
      <c r="BJ996" s="102">
        <f t="shared" si="494"/>
        <v>1</v>
      </c>
      <c r="BK996" s="102">
        <f t="shared" si="495"/>
        <v>0</v>
      </c>
      <c r="BL996" s="102">
        <f t="shared" si="496"/>
        <v>0</v>
      </c>
      <c r="BN996" s="102"/>
    </row>
    <row r="997" spans="1:66" x14ac:dyDescent="0.25">
      <c r="A997" s="102" t="s">
        <v>17</v>
      </c>
      <c r="B997" s="102" t="s">
        <v>8</v>
      </c>
      <c r="C997" s="102" t="s">
        <v>8</v>
      </c>
      <c r="D997" s="102" t="s">
        <v>27</v>
      </c>
      <c r="E997" s="102" t="s">
        <v>586</v>
      </c>
      <c r="F997" s="102" t="s">
        <v>1786</v>
      </c>
      <c r="G997" s="102">
        <v>0.433</v>
      </c>
      <c r="H997" s="102">
        <v>1</v>
      </c>
      <c r="I997" s="102">
        <v>1</v>
      </c>
      <c r="J997" s="167">
        <f>IFERROR(H997*VLOOKUP(A997, 'Advanced Parameters'!$B$7:$G$20, 6, FALSE)*VLOOKUP(A997, 'Growth Parameters'!$B$6:$H$19, 6, FALSE), 0)</f>
        <v>1</v>
      </c>
      <c r="K997" s="167">
        <f>IFERROR(IF('Advanced Parameters'!$C$5="n",'Raw Data'!I997*VLOOKUP(A997,'Advanced Parameters'!$B$7:$G$20,6,FALSE),J997*VLOOKUP(A997,'Advanced Parameters'!$B$7:$G$20,2,FALSE))*VLOOKUP(A997, 'Growth Parameters'!$B$6:$H$19, 6, FALSE), 0)</f>
        <v>1</v>
      </c>
      <c r="L997" s="167">
        <f t="shared" si="497"/>
        <v>0</v>
      </c>
      <c r="M997" s="168">
        <f>IFERROR(IF(G997="NA","NA",IF(G997&gt;'APC Parameters'!$K$6+VLOOKUP('Raw Data'!A997, 'APC Parameters'!$H$7:$L$20, 4, FALSE), 'APC Parameters'!$L$6+VLOOKUP('Raw Data'!A997, 'APC Parameters'!$H$7:$L$20, 5, FALSE), G997*('APC Parameters'!$J$6+VLOOKUP('Raw Data'!A997, 'APC Parameters'!$H$7:$L$20, 3, FALSE))+'APC Parameters'!$I$6+VLOOKUP('Raw Data'!A997, 'APC Parameters'!$H$7:$L$20, 2, FALSE))), 0)</f>
        <v>1454.8502000000001</v>
      </c>
      <c r="N997" s="168">
        <f t="shared" si="467"/>
        <v>1454.8502000000001</v>
      </c>
      <c r="O997" s="168">
        <f>IFERROR(IF(M997="NA",VLOOKUP(D997,'Internal Calculations'!$B$10:$C$11,2,FALSE), M997)*VLOOKUP(A997, 'Growth Parameters'!$B$6:$H$19, 7, FALSE), 0)</f>
        <v>1454.8502000000001</v>
      </c>
      <c r="P997" s="177">
        <f t="shared" si="468"/>
        <v>1454.8502000000001</v>
      </c>
      <c r="Q997" s="178">
        <f>IF('Funding Allocation Parameters'!$C$5="Basic Library Subsidy", MIN(O997*('Funding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MIN($O997*(VLOOKUP(CONCATENATE($A997, 'Funding Allocation Parameters'!$I$5), 'Library Subsidy Complex'!$C$2:$J$55, 2, FALSE)), VLOOKUP(CONCATENATE($A997, 'Funding Allocation Parameters'!$I$5), 'Library Subsidy Complex'!$C$2:$J$55, 4, FALSE)), 0)))))</f>
        <v>1189</v>
      </c>
      <c r="R997" s="178">
        <f>IF('Funding Allocation Parameters'!$C$5="Basic Library Subsidy", 0, IF('Funding Allocation Parameters'!$C$5="Grant funding",MIN(O997*('Funding Allocation Parameters'!$E$5), 'Funding Allocation Parameters'!$G$5), IF('Funding Allocation Parameters'!$C$5="Other author funding", 0, IF('Funding Allocation Parameters'!$C$5="Any discretionary funds (grants if available, other if no grants)", MIN(O997*('Funding Allocation Parameters'!$E$5), 'Funding Allocation Parameters'!$G$5), IF('Funding Allocation Parameters'!$C$5="Complex Library Subsidy", 0, 0)))))</f>
        <v>0</v>
      </c>
      <c r="S997" s="178">
        <f>IF('Funding Allocation Parameters'!$C$5="Basic Library Subsidy", 0, IF('Funding Allocation Parameters'!$C$5="Grant funding", 0, IF('Funding Allocation Parameters'!$C$5="Other author funding",  MIN(O997*('Funding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7" s="178">
        <f>IF('Funding Allocation Parameters'!$C$5="Basic Library Subsidy", MIN(O997*('Funding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MIN($O997*(VLOOKUP(CONCATENATE($A997, 'Funding Allocation Parameters'!$I$5), 'Library Subsidy Complex'!$C$2:$J$55, 6, FALSE)), VLOOKUP(CONCATENATE($A997, 'Funding Allocation Parameters'!$I$5), 'Library Subsidy Complex'!$C$2:$J$55, 8, FALSE)), 0)))))</f>
        <v>1189</v>
      </c>
      <c r="U997" s="178">
        <f>IF('Funding Allocation Parameters'!$C$5="Basic Library Subsidy", 0, IF('Funding Allocation Parameters'!$C$5="Grant funding", 0, IF('Funding Allocation Parameters'!$C$5="Other author funding",  MIN(O997*('Funding Allocation Parameters'!$E$5), 'Funding Allocation Parameters'!$G$5), IF('Funding Allocation Parameters'!$C$5="Any discretionary funds (grants if available, other if no grants)", MIN(O997*('Funding Allocation Parameters'!$E$5), 'Funding Allocation Parameters'!$G$5), IF('Funding Allocation Parameters'!$C$5="Complex Library Subsidy", 0, 0)))))</f>
        <v>0</v>
      </c>
      <c r="V997" s="177">
        <f t="shared" si="469"/>
        <v>265.85020000000009</v>
      </c>
      <c r="W997" s="177">
        <f t="shared" si="470"/>
        <v>265.85020000000009</v>
      </c>
      <c r="X997" s="179">
        <f>IF('Funding Allocation Parameters'!$C$6="Basic Library Subsidy", MIN(V997*'Funding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MIN(V997*VLOOKUP(CONCATENATE($A997, 'Funding Allocation Parameters'!$I$6), 'Library Subsidy Complex'!$C$2:$J$55, 2, FALSE), VLOOKUP(CONCATENATE($A997, 'Funding Allocation Parameters'!$I$6), 'Library Subsidy Complex'!$C$2:$J$55, 4, FALSE)), 0)))))</f>
        <v>0</v>
      </c>
      <c r="Y997" s="179">
        <f>IF('Funding Allocation Parameters'!$C$6="Basic Library Subsidy", 0, IF('Funding Allocation Parameters'!$C$6="Grant funding",MIN(V997*'Funding Allocation Parameters'!$E$6, 'Funding Allocation Parameters'!$G$6), IF('Funding Allocation Parameters'!$C$6="Other author funding", 0, IF('Funding Allocation Parameters'!$C$6="Any discretionary funds (grants if available, other if no grants)", MIN(V997*'Funding Allocation Parameters'!$E$6, 'Funding Allocation Parameters'!$G$6), IF('Funding Allocation Parameters'!$C$6="Complex Library Subsidy", 0, 0)))))</f>
        <v>265.85020000000009</v>
      </c>
      <c r="Z997" s="179">
        <f>IF('Funding Allocation Parameters'!$C$6="Basic Library Subsidy", 0, IF('Funding Allocation Parameters'!$C$6="Grant funding", 0, IF('Funding Allocation Parameters'!$C$6="Other author funding",  MIN(V997*'Funding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7" s="179">
        <f>IF('Funding Allocation Parameters'!$C$6="Basic Library Subsidy", MIN(W997*'Funding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MIN(W997*VLOOKUP(CONCATENATE($A997, 'Funding Allocation Parameters'!$I$6), 'Library Subsidy Complex'!$C$2:$J$55, 6, FALSE), VLOOKUP(CONCATENATE($A997, 'Funding Allocation Parameters'!$I$6), 'Library Subsidy Complex'!$C$2:$J$55, 8, FALSE)), 0)))))</f>
        <v>0</v>
      </c>
      <c r="AB997" s="179">
        <f>IF('Funding Allocation Parameters'!$C$6="Basic Library Subsidy", 0, IF('Funding Allocation Parameters'!$C$6="Grant funding", 0, IF('Funding Allocation Parameters'!$C$6="Other author funding",  MIN(W997*'Funding Allocation Parameters'!$E$6, 'Funding Allocation Parameters'!$G$6), IF('Funding Allocation Parameters'!$C$6="Any discretionary funds (grants if available, other if no grants)", MIN(W997*'Funding Allocation Parameters'!$E$6, 'Funding Allocation Parameters'!$G$6), IF('Funding Allocation Parameters'!$C$6="Complex Library Subsidy", 0, 0)))))</f>
        <v>265.85020000000009</v>
      </c>
      <c r="AC997" s="177">
        <f t="shared" si="471"/>
        <v>0</v>
      </c>
      <c r="AD997" s="177">
        <f t="shared" si="472"/>
        <v>0</v>
      </c>
      <c r="AE997" s="180">
        <f>IF('Funding Allocation Parameters'!$C$7="Basic Library Subsidy", MIN(AC997*'Funding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MIN(AC997*VLOOKUP(CONCATENATE($A997, 'Funding Allocation Parameters'!$I$7), 'Library Subsidy Complex'!$C$2:$J$55, 2, FALSE), VLOOKUP(CONCATENATE($A997, 'Funding Allocation Parameters'!$I$7), 'Library Subsidy Complex'!$C$2:$J$55, 4, FALSE)), 0)))))</f>
        <v>0</v>
      </c>
      <c r="AF997" s="180">
        <f>IF('Funding Allocation Parameters'!$C$7="Basic Library Subsidy", 0, IF('Funding Allocation Parameters'!$C$7="Grant funding",MIN(AC997*'Funding Allocation Parameters'!$E$7, 'Funding Allocation Parameters'!$G$7), IF('Funding Allocation Parameters'!$C$7="Other author funding", 0, IF('Funding Allocation Parameters'!$C$7="Any discretionary funds (grants if available, other if no grants)", MIN(AC997*'Funding Allocation Parameters'!$E$7, 'Funding Allocation Parameters'!$G$7), IF('Funding Allocation Parameters'!$C$7="Complex Library Subsidy", 0, 0)))))</f>
        <v>0</v>
      </c>
      <c r="AG997" s="180">
        <f>IF('Funding Allocation Parameters'!$C$7="Basic Library Subsidy", 0, IF('Funding Allocation Parameters'!$C$7="Grant funding", 0, IF('Funding Allocation Parameters'!$C$7="Other author funding",  MIN(AC997*'Funding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7" s="180">
        <f>IF('Funding Allocation Parameters'!$C$7="Basic Library Subsidy", MIN(AD997*'Funding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MIN(AD997*VLOOKUP(CONCATENATE($A997, 'Funding Allocation Parameters'!$I$7), 'Library Subsidy Complex'!$C$2:$J$55, 6, FALSE), VLOOKUP(CONCATENATE($A997, 'Funding Allocation Parameters'!$I$7), 'Library Subsidy Complex'!$C$2:$J$55, 8, FALSE)), 0)))))</f>
        <v>0</v>
      </c>
      <c r="AI997" s="180">
        <f>IF('Funding Allocation Parameters'!$C$7="Basic Library Subsidy", 0, IF('Funding Allocation Parameters'!$C$7="Grant funding", 0, IF('Funding Allocation Parameters'!$C$7="Other author funding",  MIN(AD997*'Funding Allocation Parameters'!$E$7, 'Funding Allocation Parameters'!$G$7), IF('Funding Allocation Parameters'!$C$7="Any discretionary funds (grants if available, other if no grants)", MIN(AD997*'Funding Allocation Parameters'!$E$7, 'Funding Allocation Parameters'!$G$7), IF('Funding Allocation Parameters'!$C$7="Complex Library Subsidy", 0, 0)))))</f>
        <v>0</v>
      </c>
      <c r="AJ997" s="177">
        <f t="shared" si="473"/>
        <v>0</v>
      </c>
      <c r="AK997" s="177">
        <f t="shared" si="474"/>
        <v>0</v>
      </c>
      <c r="AL997" s="181">
        <f>IF('Funding Allocation Parameters'!$C$8="Basic Library Subsidy", MIN(AJ997*'Funding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MIN(AJ997*VLOOKUP(CONCATENATE($A997, 'Funding Allocation Parameters'!$I$8), 'Library Subsidy Complex'!$C$2:$J$55, 2, FALSE), VLOOKUP(CONCATENATE($A997, 'Funding Allocation Parameters'!$I$8), 'Library Subsidy Complex'!$C$2:$J$55, 4, FALSE)), 0)))))</f>
        <v>0</v>
      </c>
      <c r="AM997" s="181">
        <f>IF('Funding Allocation Parameters'!$C$8="Basic Library Subsidy", 0, IF('Funding Allocation Parameters'!$C$8="Grant funding",MIN(AJ997*'Funding Allocation Parameters'!$E$8, 'Funding Allocation Parameters'!$G$8), IF('Funding Allocation Parameters'!$C$8="Other author funding", 0, IF('Funding Allocation Parameters'!$C$8="Any discretionary funds (grants if available, other if no grants)", MIN(AJ997*'Funding Allocation Parameters'!$E$8, 'Funding Allocation Parameters'!$G$8), IF('Funding Allocation Parameters'!$C$8="Complex Library Subsidy", 0, 0)))))</f>
        <v>0</v>
      </c>
      <c r="AN997" s="181">
        <f>IF('Funding Allocation Parameters'!$C$8="Basic Library Subsidy", 0, IF('Funding Allocation Parameters'!$C$8="Grant funding", 0, IF('Funding Allocation Parameters'!$C$8="Other author funding",  MIN(AJ997*'Funding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7" s="181">
        <f>IF('Funding Allocation Parameters'!$C$8="Basic Library Subsidy", MIN(AK997*'Funding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MIN(AK997*VLOOKUP(CONCATENATE($A997, 'Funding Allocation Parameters'!$I$8), 'Library Subsidy Complex'!$C$2:$J$55, 6, FALSE), VLOOKUP(CONCATENATE($A997, 'Funding Allocation Parameters'!$I$8), 'Library Subsidy Complex'!$C$2:$J$55, 8, FALSE)), 0)))))</f>
        <v>0</v>
      </c>
      <c r="AP997" s="181">
        <f>IF('Funding Allocation Parameters'!$C$8="Basic Library Subsidy", 0, IF('Funding Allocation Parameters'!$C$8="Grant funding", 0, IF('Funding Allocation Parameters'!$C$8="Other author funding",  MIN(AK997*'Funding Allocation Parameters'!$E$8, 'Funding Allocation Parameters'!$G$8), IF('Funding Allocation Parameters'!$C$8="Any discretionary funds (grants if available, other if no grants)", MIN(AK997*'Funding Allocation Parameters'!$E$8, 'Funding Allocation Parameters'!$G$8), IF('Funding Allocation Parameters'!$C$8="Complex Library Subsidy", 0, 0)))))</f>
        <v>0</v>
      </c>
      <c r="AQ997" s="177">
        <f t="shared" si="475"/>
        <v>0</v>
      </c>
      <c r="AR997" s="177">
        <f t="shared" si="476"/>
        <v>0</v>
      </c>
      <c r="AS997" s="182">
        <f t="shared" si="477"/>
        <v>1189</v>
      </c>
      <c r="AT997" s="182">
        <f t="shared" si="478"/>
        <v>265.85020000000009</v>
      </c>
      <c r="AU997" s="182">
        <f t="shared" si="479"/>
        <v>0</v>
      </c>
      <c r="AV997" s="182">
        <f t="shared" si="480"/>
        <v>1189</v>
      </c>
      <c r="AW997" s="182">
        <f t="shared" si="481"/>
        <v>265.85020000000009</v>
      </c>
      <c r="AX997" s="183">
        <f t="shared" si="482"/>
        <v>1189</v>
      </c>
      <c r="AY997" s="183">
        <f t="shared" si="483"/>
        <v>265.85020000000009</v>
      </c>
      <c r="AZ997" s="183">
        <f t="shared" si="484"/>
        <v>0</v>
      </c>
      <c r="BA997" s="183">
        <f t="shared" si="485"/>
        <v>0</v>
      </c>
      <c r="BB997" s="183">
        <f t="shared" si="486"/>
        <v>0</v>
      </c>
      <c r="BC997" s="184">
        <f t="shared" si="487"/>
        <v>1189</v>
      </c>
      <c r="BD997" s="184">
        <f t="shared" si="488"/>
        <v>0</v>
      </c>
      <c r="BE997" s="184">
        <f t="shared" si="489"/>
        <v>265.85020000000009</v>
      </c>
      <c r="BF997" s="184">
        <f t="shared" si="490"/>
        <v>0</v>
      </c>
      <c r="BG997" s="102">
        <f t="shared" si="491"/>
        <v>0</v>
      </c>
      <c r="BH997" s="102">
        <f t="shared" si="492"/>
        <v>0</v>
      </c>
      <c r="BI997" s="102">
        <f t="shared" si="493"/>
        <v>0</v>
      </c>
      <c r="BJ997" s="102">
        <f t="shared" si="494"/>
        <v>1</v>
      </c>
      <c r="BK997" s="102">
        <f t="shared" si="495"/>
        <v>0</v>
      </c>
      <c r="BL997" s="102">
        <f t="shared" si="496"/>
        <v>0</v>
      </c>
      <c r="BN997" s="102"/>
    </row>
    <row r="998" spans="1:66" x14ac:dyDescent="0.25">
      <c r="A998" s="102" t="s">
        <v>17</v>
      </c>
      <c r="B998" s="102" t="s">
        <v>8</v>
      </c>
      <c r="C998" s="102" t="s">
        <v>8</v>
      </c>
      <c r="D998" s="102" t="s">
        <v>27</v>
      </c>
      <c r="E998" s="102" t="s">
        <v>626</v>
      </c>
      <c r="F998" s="102" t="s">
        <v>1787</v>
      </c>
      <c r="G998" s="102">
        <v>1.91</v>
      </c>
      <c r="H998" s="102">
        <v>1</v>
      </c>
      <c r="I998" s="102">
        <v>1</v>
      </c>
      <c r="J998" s="167">
        <f>IFERROR(H998*VLOOKUP(A998, 'Advanced Parameters'!$B$7:$G$20, 6, FALSE)*VLOOKUP(A998, 'Growth Parameters'!$B$6:$H$19, 6, FALSE), 0)</f>
        <v>1</v>
      </c>
      <c r="K998" s="167">
        <f>IFERROR(IF('Advanced Parameters'!$C$5="n",'Raw Data'!I998*VLOOKUP(A998,'Advanced Parameters'!$B$7:$G$20,6,FALSE),J998*VLOOKUP(A998,'Advanced Parameters'!$B$7:$G$20,2,FALSE))*VLOOKUP(A998, 'Growth Parameters'!$B$6:$H$19, 6, FALSE), 0)</f>
        <v>1</v>
      </c>
      <c r="L998" s="167">
        <f t="shared" si="497"/>
        <v>0</v>
      </c>
      <c r="M998" s="168">
        <f>IFERROR(IF(G998="NA","NA",IF(G998&gt;'APC Parameters'!$K$6+VLOOKUP('Raw Data'!A998, 'APC Parameters'!$H$7:$L$20, 4, FALSE), 'APC Parameters'!$L$6+VLOOKUP('Raw Data'!A998, 'APC Parameters'!$H$7:$L$20, 5, FALSE), G998*('APC Parameters'!$J$6+VLOOKUP('Raw Data'!A998, 'APC Parameters'!$H$7:$L$20, 3, FALSE))+'APC Parameters'!$I$6+VLOOKUP('Raw Data'!A998, 'APC Parameters'!$H$7:$L$20, 2, FALSE))), 0)</f>
        <v>2502.634</v>
      </c>
      <c r="N998" s="168">
        <f t="shared" si="467"/>
        <v>2502.634</v>
      </c>
      <c r="O998" s="168">
        <f>IFERROR(IF(M998="NA",VLOOKUP(D998,'Internal Calculations'!$B$10:$C$11,2,FALSE), M998)*VLOOKUP(A998, 'Growth Parameters'!$B$6:$H$19, 7, FALSE), 0)</f>
        <v>2502.634</v>
      </c>
      <c r="P998" s="177">
        <f t="shared" si="468"/>
        <v>2502.634</v>
      </c>
      <c r="Q998" s="178">
        <f>IF('Funding Allocation Parameters'!$C$5="Basic Library Subsidy", MIN(O998*('Funding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MIN($O998*(VLOOKUP(CONCATENATE($A998, 'Funding Allocation Parameters'!$I$5), 'Library Subsidy Complex'!$C$2:$J$55, 2, FALSE)), VLOOKUP(CONCATENATE($A998, 'Funding Allocation Parameters'!$I$5), 'Library Subsidy Complex'!$C$2:$J$55, 4, FALSE)), 0)))))</f>
        <v>1189</v>
      </c>
      <c r="R998" s="178">
        <f>IF('Funding Allocation Parameters'!$C$5="Basic Library Subsidy", 0, IF('Funding Allocation Parameters'!$C$5="Grant funding",MIN(O998*('Funding Allocation Parameters'!$E$5), 'Funding Allocation Parameters'!$G$5), IF('Funding Allocation Parameters'!$C$5="Other author funding", 0, IF('Funding Allocation Parameters'!$C$5="Any discretionary funds (grants if available, other if no grants)", MIN(O998*('Funding Allocation Parameters'!$E$5), 'Funding Allocation Parameters'!$G$5), IF('Funding Allocation Parameters'!$C$5="Complex Library Subsidy", 0, 0)))))</f>
        <v>0</v>
      </c>
      <c r="S998" s="178">
        <f>IF('Funding Allocation Parameters'!$C$5="Basic Library Subsidy", 0, IF('Funding Allocation Parameters'!$C$5="Grant funding", 0, IF('Funding Allocation Parameters'!$C$5="Other author funding",  MIN(O998*('Funding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8" s="178">
        <f>IF('Funding Allocation Parameters'!$C$5="Basic Library Subsidy", MIN(O998*('Funding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MIN($O998*(VLOOKUP(CONCATENATE($A998, 'Funding Allocation Parameters'!$I$5), 'Library Subsidy Complex'!$C$2:$J$55, 6, FALSE)), VLOOKUP(CONCATENATE($A998, 'Funding Allocation Parameters'!$I$5), 'Library Subsidy Complex'!$C$2:$J$55, 8, FALSE)), 0)))))</f>
        <v>1189</v>
      </c>
      <c r="U998" s="178">
        <f>IF('Funding Allocation Parameters'!$C$5="Basic Library Subsidy", 0, IF('Funding Allocation Parameters'!$C$5="Grant funding", 0, IF('Funding Allocation Parameters'!$C$5="Other author funding",  MIN(O998*('Funding Allocation Parameters'!$E$5), 'Funding Allocation Parameters'!$G$5), IF('Funding Allocation Parameters'!$C$5="Any discretionary funds (grants if available, other if no grants)", MIN(O998*('Funding Allocation Parameters'!$E$5), 'Funding Allocation Parameters'!$G$5), IF('Funding Allocation Parameters'!$C$5="Complex Library Subsidy", 0, 0)))))</f>
        <v>0</v>
      </c>
      <c r="V998" s="177">
        <f t="shared" si="469"/>
        <v>1313.634</v>
      </c>
      <c r="W998" s="177">
        <f t="shared" si="470"/>
        <v>1313.634</v>
      </c>
      <c r="X998" s="179">
        <f>IF('Funding Allocation Parameters'!$C$6="Basic Library Subsidy", MIN(V998*'Funding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MIN(V998*VLOOKUP(CONCATENATE($A998, 'Funding Allocation Parameters'!$I$6), 'Library Subsidy Complex'!$C$2:$J$55, 2, FALSE), VLOOKUP(CONCATENATE($A998, 'Funding Allocation Parameters'!$I$6), 'Library Subsidy Complex'!$C$2:$J$55, 4, FALSE)), 0)))))</f>
        <v>0</v>
      </c>
      <c r="Y998" s="179">
        <f>IF('Funding Allocation Parameters'!$C$6="Basic Library Subsidy", 0, IF('Funding Allocation Parameters'!$C$6="Grant funding",MIN(V998*'Funding Allocation Parameters'!$E$6, 'Funding Allocation Parameters'!$G$6), IF('Funding Allocation Parameters'!$C$6="Other author funding", 0, IF('Funding Allocation Parameters'!$C$6="Any discretionary funds (grants if available, other if no grants)", MIN(V998*'Funding Allocation Parameters'!$E$6, 'Funding Allocation Parameters'!$G$6), IF('Funding Allocation Parameters'!$C$6="Complex Library Subsidy", 0, 0)))))</f>
        <v>1313.634</v>
      </c>
      <c r="Z998" s="179">
        <f>IF('Funding Allocation Parameters'!$C$6="Basic Library Subsidy", 0, IF('Funding Allocation Parameters'!$C$6="Grant funding", 0, IF('Funding Allocation Parameters'!$C$6="Other author funding",  MIN(V998*'Funding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8" s="179">
        <f>IF('Funding Allocation Parameters'!$C$6="Basic Library Subsidy", MIN(W998*'Funding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MIN(W998*VLOOKUP(CONCATENATE($A998, 'Funding Allocation Parameters'!$I$6), 'Library Subsidy Complex'!$C$2:$J$55, 6, FALSE), VLOOKUP(CONCATENATE($A998, 'Funding Allocation Parameters'!$I$6), 'Library Subsidy Complex'!$C$2:$J$55, 8, FALSE)), 0)))))</f>
        <v>0</v>
      </c>
      <c r="AB998" s="179">
        <f>IF('Funding Allocation Parameters'!$C$6="Basic Library Subsidy", 0, IF('Funding Allocation Parameters'!$C$6="Grant funding", 0, IF('Funding Allocation Parameters'!$C$6="Other author funding",  MIN(W998*'Funding Allocation Parameters'!$E$6, 'Funding Allocation Parameters'!$G$6), IF('Funding Allocation Parameters'!$C$6="Any discretionary funds (grants if available, other if no grants)", MIN(W998*'Funding Allocation Parameters'!$E$6, 'Funding Allocation Parameters'!$G$6), IF('Funding Allocation Parameters'!$C$6="Complex Library Subsidy", 0, 0)))))</f>
        <v>1313.634</v>
      </c>
      <c r="AC998" s="177">
        <f t="shared" si="471"/>
        <v>0</v>
      </c>
      <c r="AD998" s="177">
        <f t="shared" si="472"/>
        <v>0</v>
      </c>
      <c r="AE998" s="180">
        <f>IF('Funding Allocation Parameters'!$C$7="Basic Library Subsidy", MIN(AC998*'Funding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MIN(AC998*VLOOKUP(CONCATENATE($A998, 'Funding Allocation Parameters'!$I$7), 'Library Subsidy Complex'!$C$2:$J$55, 2, FALSE), VLOOKUP(CONCATENATE($A998, 'Funding Allocation Parameters'!$I$7), 'Library Subsidy Complex'!$C$2:$J$55, 4, FALSE)), 0)))))</f>
        <v>0</v>
      </c>
      <c r="AF998" s="180">
        <f>IF('Funding Allocation Parameters'!$C$7="Basic Library Subsidy", 0, IF('Funding Allocation Parameters'!$C$7="Grant funding",MIN(AC998*'Funding Allocation Parameters'!$E$7, 'Funding Allocation Parameters'!$G$7), IF('Funding Allocation Parameters'!$C$7="Other author funding", 0, IF('Funding Allocation Parameters'!$C$7="Any discretionary funds (grants if available, other if no grants)", MIN(AC998*'Funding Allocation Parameters'!$E$7, 'Funding Allocation Parameters'!$G$7), IF('Funding Allocation Parameters'!$C$7="Complex Library Subsidy", 0, 0)))))</f>
        <v>0</v>
      </c>
      <c r="AG998" s="180">
        <f>IF('Funding Allocation Parameters'!$C$7="Basic Library Subsidy", 0, IF('Funding Allocation Parameters'!$C$7="Grant funding", 0, IF('Funding Allocation Parameters'!$C$7="Other author funding",  MIN(AC998*'Funding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8" s="180">
        <f>IF('Funding Allocation Parameters'!$C$7="Basic Library Subsidy", MIN(AD998*'Funding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MIN(AD998*VLOOKUP(CONCATENATE($A998, 'Funding Allocation Parameters'!$I$7), 'Library Subsidy Complex'!$C$2:$J$55, 6, FALSE), VLOOKUP(CONCATENATE($A998, 'Funding Allocation Parameters'!$I$7), 'Library Subsidy Complex'!$C$2:$J$55, 8, FALSE)), 0)))))</f>
        <v>0</v>
      </c>
      <c r="AI998" s="180">
        <f>IF('Funding Allocation Parameters'!$C$7="Basic Library Subsidy", 0, IF('Funding Allocation Parameters'!$C$7="Grant funding", 0, IF('Funding Allocation Parameters'!$C$7="Other author funding",  MIN(AD998*'Funding Allocation Parameters'!$E$7, 'Funding Allocation Parameters'!$G$7), IF('Funding Allocation Parameters'!$C$7="Any discretionary funds (grants if available, other if no grants)", MIN(AD998*'Funding Allocation Parameters'!$E$7, 'Funding Allocation Parameters'!$G$7), IF('Funding Allocation Parameters'!$C$7="Complex Library Subsidy", 0, 0)))))</f>
        <v>0</v>
      </c>
      <c r="AJ998" s="177">
        <f t="shared" si="473"/>
        <v>0</v>
      </c>
      <c r="AK998" s="177">
        <f t="shared" si="474"/>
        <v>0</v>
      </c>
      <c r="AL998" s="181">
        <f>IF('Funding Allocation Parameters'!$C$8="Basic Library Subsidy", MIN(AJ998*'Funding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MIN(AJ998*VLOOKUP(CONCATENATE($A998, 'Funding Allocation Parameters'!$I$8), 'Library Subsidy Complex'!$C$2:$J$55, 2, FALSE), VLOOKUP(CONCATENATE($A998, 'Funding Allocation Parameters'!$I$8), 'Library Subsidy Complex'!$C$2:$J$55, 4, FALSE)), 0)))))</f>
        <v>0</v>
      </c>
      <c r="AM998" s="181">
        <f>IF('Funding Allocation Parameters'!$C$8="Basic Library Subsidy", 0, IF('Funding Allocation Parameters'!$C$8="Grant funding",MIN(AJ998*'Funding Allocation Parameters'!$E$8, 'Funding Allocation Parameters'!$G$8), IF('Funding Allocation Parameters'!$C$8="Other author funding", 0, IF('Funding Allocation Parameters'!$C$8="Any discretionary funds (grants if available, other if no grants)", MIN(AJ998*'Funding Allocation Parameters'!$E$8, 'Funding Allocation Parameters'!$G$8), IF('Funding Allocation Parameters'!$C$8="Complex Library Subsidy", 0, 0)))))</f>
        <v>0</v>
      </c>
      <c r="AN998" s="181">
        <f>IF('Funding Allocation Parameters'!$C$8="Basic Library Subsidy", 0, IF('Funding Allocation Parameters'!$C$8="Grant funding", 0, IF('Funding Allocation Parameters'!$C$8="Other author funding",  MIN(AJ998*'Funding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8" s="181">
        <f>IF('Funding Allocation Parameters'!$C$8="Basic Library Subsidy", MIN(AK998*'Funding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MIN(AK998*VLOOKUP(CONCATENATE($A998, 'Funding Allocation Parameters'!$I$8), 'Library Subsidy Complex'!$C$2:$J$55, 6, FALSE), VLOOKUP(CONCATENATE($A998, 'Funding Allocation Parameters'!$I$8), 'Library Subsidy Complex'!$C$2:$J$55, 8, FALSE)), 0)))))</f>
        <v>0</v>
      </c>
      <c r="AP998" s="181">
        <f>IF('Funding Allocation Parameters'!$C$8="Basic Library Subsidy", 0, IF('Funding Allocation Parameters'!$C$8="Grant funding", 0, IF('Funding Allocation Parameters'!$C$8="Other author funding",  MIN(AK998*'Funding Allocation Parameters'!$E$8, 'Funding Allocation Parameters'!$G$8), IF('Funding Allocation Parameters'!$C$8="Any discretionary funds (grants if available, other if no grants)", MIN(AK998*'Funding Allocation Parameters'!$E$8, 'Funding Allocation Parameters'!$G$8), IF('Funding Allocation Parameters'!$C$8="Complex Library Subsidy", 0, 0)))))</f>
        <v>0</v>
      </c>
      <c r="AQ998" s="177">
        <f t="shared" si="475"/>
        <v>0</v>
      </c>
      <c r="AR998" s="177">
        <f t="shared" si="476"/>
        <v>0</v>
      </c>
      <c r="AS998" s="182">
        <f t="shared" si="477"/>
        <v>1189</v>
      </c>
      <c r="AT998" s="182">
        <f t="shared" si="478"/>
        <v>1313.634</v>
      </c>
      <c r="AU998" s="182">
        <f t="shared" si="479"/>
        <v>0</v>
      </c>
      <c r="AV998" s="182">
        <f t="shared" si="480"/>
        <v>1189</v>
      </c>
      <c r="AW998" s="182">
        <f t="shared" si="481"/>
        <v>1313.634</v>
      </c>
      <c r="AX998" s="183">
        <f t="shared" si="482"/>
        <v>1189</v>
      </c>
      <c r="AY998" s="183">
        <f t="shared" si="483"/>
        <v>1313.634</v>
      </c>
      <c r="AZ998" s="183">
        <f t="shared" si="484"/>
        <v>0</v>
      </c>
      <c r="BA998" s="183">
        <f t="shared" si="485"/>
        <v>0</v>
      </c>
      <c r="BB998" s="183">
        <f t="shared" si="486"/>
        <v>0</v>
      </c>
      <c r="BC998" s="184">
        <f t="shared" si="487"/>
        <v>1189</v>
      </c>
      <c r="BD998" s="184">
        <f t="shared" si="488"/>
        <v>0</v>
      </c>
      <c r="BE998" s="184">
        <f t="shared" si="489"/>
        <v>1313.634</v>
      </c>
      <c r="BF998" s="184">
        <f t="shared" si="490"/>
        <v>0</v>
      </c>
      <c r="BG998" s="102">
        <f t="shared" si="491"/>
        <v>0</v>
      </c>
      <c r="BH998" s="102">
        <f t="shared" si="492"/>
        <v>0</v>
      </c>
      <c r="BI998" s="102">
        <f t="shared" si="493"/>
        <v>0</v>
      </c>
      <c r="BJ998" s="102">
        <f t="shared" si="494"/>
        <v>1</v>
      </c>
      <c r="BK998" s="102">
        <f t="shared" si="495"/>
        <v>0</v>
      </c>
      <c r="BL998" s="102">
        <f t="shared" si="496"/>
        <v>0</v>
      </c>
      <c r="BN998" s="102"/>
    </row>
    <row r="999" spans="1:66" x14ac:dyDescent="0.25">
      <c r="A999" s="102" t="s">
        <v>26</v>
      </c>
      <c r="B999" s="102" t="s">
        <v>8</v>
      </c>
      <c r="C999" s="102" t="s">
        <v>8</v>
      </c>
      <c r="D999" s="102" t="s">
        <v>27</v>
      </c>
      <c r="E999" s="102" t="s">
        <v>1018</v>
      </c>
      <c r="F999" s="102" t="s">
        <v>1788</v>
      </c>
      <c r="G999" s="102">
        <v>1.5529999999999999</v>
      </c>
      <c r="H999" s="102">
        <v>1</v>
      </c>
      <c r="I999" s="102">
        <v>0.41699999999999998</v>
      </c>
      <c r="J999" s="167">
        <f>IFERROR(H999*VLOOKUP(A999, 'Advanced Parameters'!$B$7:$G$20, 6, FALSE)*VLOOKUP(A999, 'Growth Parameters'!$B$6:$H$19, 6, FALSE), 0)</f>
        <v>1</v>
      </c>
      <c r="K999" s="167">
        <f>IFERROR(IF('Advanced Parameters'!$C$5="n",'Raw Data'!I999*VLOOKUP(A999,'Advanced Parameters'!$B$7:$G$20,6,FALSE),J999*VLOOKUP(A999,'Advanced Parameters'!$B$7:$G$20,2,FALSE))*VLOOKUP(A999, 'Growth Parameters'!$B$6:$H$19, 6, FALSE), 0)</f>
        <v>0.41699999999999998</v>
      </c>
      <c r="L999" s="167">
        <f t="shared" si="497"/>
        <v>0.58299999999999996</v>
      </c>
      <c r="M999" s="168">
        <f>IFERROR(IF(G999="NA","NA",IF(G999&gt;'APC Parameters'!$K$6+VLOOKUP('Raw Data'!A999, 'APC Parameters'!$H$7:$L$20, 4, FALSE), 'APC Parameters'!$L$6+VLOOKUP('Raw Data'!A999, 'APC Parameters'!$H$7:$L$20, 5, FALSE), G999*('APC Parameters'!$J$6+VLOOKUP('Raw Data'!A999, 'APC Parameters'!$H$7:$L$20, 3, FALSE))+'APC Parameters'!$I$6+VLOOKUP('Raw Data'!A999, 'APC Parameters'!$H$7:$L$20, 2, FALSE))), 0)</f>
        <v>2249.3782000000001</v>
      </c>
      <c r="N999" s="168">
        <f t="shared" si="467"/>
        <v>2249.3782000000001</v>
      </c>
      <c r="O999" s="168">
        <f>IFERROR(IF(M999="NA",VLOOKUP(D999,'Internal Calculations'!$B$10:$C$11,2,FALSE), M999)*VLOOKUP(A999, 'Growth Parameters'!$B$6:$H$19, 7, FALSE), 0)</f>
        <v>2249.3782000000001</v>
      </c>
      <c r="P999" s="177">
        <f t="shared" si="468"/>
        <v>2249.3782000000001</v>
      </c>
      <c r="Q999" s="178">
        <f>IF('Funding Allocation Parameters'!$C$5="Basic Library Subsidy", MIN(O999*('Funding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MIN($O999*(VLOOKUP(CONCATENATE($A999, 'Funding Allocation Parameters'!$I$5), 'Library Subsidy Complex'!$C$2:$J$55, 2, FALSE)), VLOOKUP(CONCATENATE($A999, 'Funding Allocation Parameters'!$I$5), 'Library Subsidy Complex'!$C$2:$J$55, 4, FALSE)), 0)))))</f>
        <v>1189</v>
      </c>
      <c r="R999" s="178">
        <f>IF('Funding Allocation Parameters'!$C$5="Basic Library Subsidy", 0, IF('Funding Allocation Parameters'!$C$5="Grant funding",MIN(O999*('Funding Allocation Parameters'!$E$5), 'Funding Allocation Parameters'!$G$5), IF('Funding Allocation Parameters'!$C$5="Other author funding", 0, IF('Funding Allocation Parameters'!$C$5="Any discretionary funds (grants if available, other if no grants)", MIN(O999*('Funding Allocation Parameters'!$E$5), 'Funding Allocation Parameters'!$G$5), IF('Funding Allocation Parameters'!$C$5="Complex Library Subsidy", 0, 0)))))</f>
        <v>0</v>
      </c>
      <c r="S999" s="178">
        <f>IF('Funding Allocation Parameters'!$C$5="Basic Library Subsidy", 0, IF('Funding Allocation Parameters'!$C$5="Grant funding", 0, IF('Funding Allocation Parameters'!$C$5="Other author funding",  MIN(O999*('Funding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999" s="178">
        <f>IF('Funding Allocation Parameters'!$C$5="Basic Library Subsidy", MIN(O999*('Funding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MIN($O999*(VLOOKUP(CONCATENATE($A999, 'Funding Allocation Parameters'!$I$5), 'Library Subsidy Complex'!$C$2:$J$55, 6, FALSE)), VLOOKUP(CONCATENATE($A999, 'Funding Allocation Parameters'!$I$5), 'Library Subsidy Complex'!$C$2:$J$55, 8, FALSE)), 0)))))</f>
        <v>1189</v>
      </c>
      <c r="U999" s="178">
        <f>IF('Funding Allocation Parameters'!$C$5="Basic Library Subsidy", 0, IF('Funding Allocation Parameters'!$C$5="Grant funding", 0, IF('Funding Allocation Parameters'!$C$5="Other author funding",  MIN(O999*('Funding Allocation Parameters'!$E$5), 'Funding Allocation Parameters'!$G$5), IF('Funding Allocation Parameters'!$C$5="Any discretionary funds (grants if available, other if no grants)", MIN(O999*('Funding Allocation Parameters'!$E$5), 'Funding Allocation Parameters'!$G$5), IF('Funding Allocation Parameters'!$C$5="Complex Library Subsidy", 0, 0)))))</f>
        <v>0</v>
      </c>
      <c r="V999" s="177">
        <f t="shared" si="469"/>
        <v>1060.3782000000001</v>
      </c>
      <c r="W999" s="177">
        <f t="shared" si="470"/>
        <v>1060.3782000000001</v>
      </c>
      <c r="X999" s="179">
        <f>IF('Funding Allocation Parameters'!$C$6="Basic Library Subsidy", MIN(V999*'Funding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MIN(V999*VLOOKUP(CONCATENATE($A999, 'Funding Allocation Parameters'!$I$6), 'Library Subsidy Complex'!$C$2:$J$55, 2, FALSE), VLOOKUP(CONCATENATE($A999, 'Funding Allocation Parameters'!$I$6), 'Library Subsidy Complex'!$C$2:$J$55, 4, FALSE)), 0)))))</f>
        <v>0</v>
      </c>
      <c r="Y999" s="179">
        <f>IF('Funding Allocation Parameters'!$C$6="Basic Library Subsidy", 0, IF('Funding Allocation Parameters'!$C$6="Grant funding",MIN(V999*'Funding Allocation Parameters'!$E$6, 'Funding Allocation Parameters'!$G$6), IF('Funding Allocation Parameters'!$C$6="Other author funding", 0, IF('Funding Allocation Parameters'!$C$6="Any discretionary funds (grants if available, other if no grants)", MIN(V999*'Funding Allocation Parameters'!$E$6, 'Funding Allocation Parameters'!$G$6), IF('Funding Allocation Parameters'!$C$6="Complex Library Subsidy", 0, 0)))))</f>
        <v>1060.3782000000001</v>
      </c>
      <c r="Z999" s="179">
        <f>IF('Funding Allocation Parameters'!$C$6="Basic Library Subsidy", 0, IF('Funding Allocation Parameters'!$C$6="Grant funding", 0, IF('Funding Allocation Parameters'!$C$6="Other author funding",  MIN(V999*'Funding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999" s="179">
        <f>IF('Funding Allocation Parameters'!$C$6="Basic Library Subsidy", MIN(W999*'Funding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MIN(W999*VLOOKUP(CONCATENATE($A999, 'Funding Allocation Parameters'!$I$6), 'Library Subsidy Complex'!$C$2:$J$55, 6, FALSE), VLOOKUP(CONCATENATE($A999, 'Funding Allocation Parameters'!$I$6), 'Library Subsidy Complex'!$C$2:$J$55, 8, FALSE)), 0)))))</f>
        <v>0</v>
      </c>
      <c r="AB999" s="179">
        <f>IF('Funding Allocation Parameters'!$C$6="Basic Library Subsidy", 0, IF('Funding Allocation Parameters'!$C$6="Grant funding", 0, IF('Funding Allocation Parameters'!$C$6="Other author funding",  MIN(W999*'Funding Allocation Parameters'!$E$6, 'Funding Allocation Parameters'!$G$6), IF('Funding Allocation Parameters'!$C$6="Any discretionary funds (grants if available, other if no grants)", MIN(W999*'Funding Allocation Parameters'!$E$6, 'Funding Allocation Parameters'!$G$6), IF('Funding Allocation Parameters'!$C$6="Complex Library Subsidy", 0, 0)))))</f>
        <v>1060.3782000000001</v>
      </c>
      <c r="AC999" s="177">
        <f t="shared" si="471"/>
        <v>0</v>
      </c>
      <c r="AD999" s="177">
        <f t="shared" si="472"/>
        <v>0</v>
      </c>
      <c r="AE999" s="180">
        <f>IF('Funding Allocation Parameters'!$C$7="Basic Library Subsidy", MIN(AC999*'Funding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MIN(AC999*VLOOKUP(CONCATENATE($A999, 'Funding Allocation Parameters'!$I$7), 'Library Subsidy Complex'!$C$2:$J$55, 2, FALSE), VLOOKUP(CONCATENATE($A999, 'Funding Allocation Parameters'!$I$7), 'Library Subsidy Complex'!$C$2:$J$55, 4, FALSE)), 0)))))</f>
        <v>0</v>
      </c>
      <c r="AF999" s="180">
        <f>IF('Funding Allocation Parameters'!$C$7="Basic Library Subsidy", 0, IF('Funding Allocation Parameters'!$C$7="Grant funding",MIN(AC999*'Funding Allocation Parameters'!$E$7, 'Funding Allocation Parameters'!$G$7), IF('Funding Allocation Parameters'!$C$7="Other author funding", 0, IF('Funding Allocation Parameters'!$C$7="Any discretionary funds (grants if available, other if no grants)", MIN(AC999*'Funding Allocation Parameters'!$E$7, 'Funding Allocation Parameters'!$G$7), IF('Funding Allocation Parameters'!$C$7="Complex Library Subsidy", 0, 0)))))</f>
        <v>0</v>
      </c>
      <c r="AG999" s="180">
        <f>IF('Funding Allocation Parameters'!$C$7="Basic Library Subsidy", 0, IF('Funding Allocation Parameters'!$C$7="Grant funding", 0, IF('Funding Allocation Parameters'!$C$7="Other author funding",  MIN(AC999*'Funding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999" s="180">
        <f>IF('Funding Allocation Parameters'!$C$7="Basic Library Subsidy", MIN(AD999*'Funding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MIN(AD999*VLOOKUP(CONCATENATE($A999, 'Funding Allocation Parameters'!$I$7), 'Library Subsidy Complex'!$C$2:$J$55, 6, FALSE), VLOOKUP(CONCATENATE($A999, 'Funding Allocation Parameters'!$I$7), 'Library Subsidy Complex'!$C$2:$J$55, 8, FALSE)), 0)))))</f>
        <v>0</v>
      </c>
      <c r="AI999" s="180">
        <f>IF('Funding Allocation Parameters'!$C$7="Basic Library Subsidy", 0, IF('Funding Allocation Parameters'!$C$7="Grant funding", 0, IF('Funding Allocation Parameters'!$C$7="Other author funding",  MIN(AD999*'Funding Allocation Parameters'!$E$7, 'Funding Allocation Parameters'!$G$7), IF('Funding Allocation Parameters'!$C$7="Any discretionary funds (grants if available, other if no grants)", MIN(AD999*'Funding Allocation Parameters'!$E$7, 'Funding Allocation Parameters'!$G$7), IF('Funding Allocation Parameters'!$C$7="Complex Library Subsidy", 0, 0)))))</f>
        <v>0</v>
      </c>
      <c r="AJ999" s="177">
        <f t="shared" si="473"/>
        <v>0</v>
      </c>
      <c r="AK999" s="177">
        <f t="shared" si="474"/>
        <v>0</v>
      </c>
      <c r="AL999" s="181">
        <f>IF('Funding Allocation Parameters'!$C$8="Basic Library Subsidy", MIN(AJ999*'Funding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MIN(AJ999*VLOOKUP(CONCATENATE($A999, 'Funding Allocation Parameters'!$I$8), 'Library Subsidy Complex'!$C$2:$J$55, 2, FALSE), VLOOKUP(CONCATENATE($A999, 'Funding Allocation Parameters'!$I$8), 'Library Subsidy Complex'!$C$2:$J$55, 4, FALSE)), 0)))))</f>
        <v>0</v>
      </c>
      <c r="AM999" s="181">
        <f>IF('Funding Allocation Parameters'!$C$8="Basic Library Subsidy", 0, IF('Funding Allocation Parameters'!$C$8="Grant funding",MIN(AJ999*'Funding Allocation Parameters'!$E$8, 'Funding Allocation Parameters'!$G$8), IF('Funding Allocation Parameters'!$C$8="Other author funding", 0, IF('Funding Allocation Parameters'!$C$8="Any discretionary funds (grants if available, other if no grants)", MIN(AJ999*'Funding Allocation Parameters'!$E$8, 'Funding Allocation Parameters'!$G$8), IF('Funding Allocation Parameters'!$C$8="Complex Library Subsidy", 0, 0)))))</f>
        <v>0</v>
      </c>
      <c r="AN999" s="181">
        <f>IF('Funding Allocation Parameters'!$C$8="Basic Library Subsidy", 0, IF('Funding Allocation Parameters'!$C$8="Grant funding", 0, IF('Funding Allocation Parameters'!$C$8="Other author funding",  MIN(AJ999*'Funding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999" s="181">
        <f>IF('Funding Allocation Parameters'!$C$8="Basic Library Subsidy", MIN(AK999*'Funding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MIN(AK999*VLOOKUP(CONCATENATE($A999, 'Funding Allocation Parameters'!$I$8), 'Library Subsidy Complex'!$C$2:$J$55, 6, FALSE), VLOOKUP(CONCATENATE($A999, 'Funding Allocation Parameters'!$I$8), 'Library Subsidy Complex'!$C$2:$J$55, 8, FALSE)), 0)))))</f>
        <v>0</v>
      </c>
      <c r="AP999" s="181">
        <f>IF('Funding Allocation Parameters'!$C$8="Basic Library Subsidy", 0, IF('Funding Allocation Parameters'!$C$8="Grant funding", 0, IF('Funding Allocation Parameters'!$C$8="Other author funding",  MIN(AK999*'Funding Allocation Parameters'!$E$8, 'Funding Allocation Parameters'!$G$8), IF('Funding Allocation Parameters'!$C$8="Any discretionary funds (grants if available, other if no grants)", MIN(AK999*'Funding Allocation Parameters'!$E$8, 'Funding Allocation Parameters'!$G$8), IF('Funding Allocation Parameters'!$C$8="Complex Library Subsidy", 0, 0)))))</f>
        <v>0</v>
      </c>
      <c r="AQ999" s="177">
        <f t="shared" si="475"/>
        <v>0</v>
      </c>
      <c r="AR999" s="177">
        <f t="shared" si="476"/>
        <v>0</v>
      </c>
      <c r="AS999" s="182">
        <f t="shared" si="477"/>
        <v>1189</v>
      </c>
      <c r="AT999" s="182">
        <f t="shared" si="478"/>
        <v>1060.3782000000001</v>
      </c>
      <c r="AU999" s="182">
        <f t="shared" si="479"/>
        <v>0</v>
      </c>
      <c r="AV999" s="182">
        <f t="shared" si="480"/>
        <v>1189</v>
      </c>
      <c r="AW999" s="182">
        <f t="shared" si="481"/>
        <v>1060.3782000000001</v>
      </c>
      <c r="AX999" s="183">
        <f t="shared" si="482"/>
        <v>495.81299999999999</v>
      </c>
      <c r="AY999" s="183">
        <f t="shared" si="483"/>
        <v>442.17770940000003</v>
      </c>
      <c r="AZ999" s="183">
        <f t="shared" si="484"/>
        <v>0</v>
      </c>
      <c r="BA999" s="183">
        <f t="shared" si="485"/>
        <v>693.18700000000001</v>
      </c>
      <c r="BB999" s="183">
        <f t="shared" si="486"/>
        <v>618.20049059999997</v>
      </c>
      <c r="BC999" s="184">
        <f t="shared" si="487"/>
        <v>1189</v>
      </c>
      <c r="BD999" s="184">
        <f t="shared" si="488"/>
        <v>0</v>
      </c>
      <c r="BE999" s="184">
        <f t="shared" si="489"/>
        <v>442.17770940000003</v>
      </c>
      <c r="BF999" s="184">
        <f t="shared" si="490"/>
        <v>618.20049059999997</v>
      </c>
      <c r="BG999" s="102">
        <f t="shared" si="491"/>
        <v>0</v>
      </c>
      <c r="BH999" s="102">
        <f t="shared" si="492"/>
        <v>0</v>
      </c>
      <c r="BI999" s="102">
        <f t="shared" si="493"/>
        <v>0</v>
      </c>
      <c r="BJ999" s="102">
        <f t="shared" si="494"/>
        <v>0.41699999999999998</v>
      </c>
      <c r="BK999" s="102">
        <f t="shared" si="495"/>
        <v>0.58299999999999996</v>
      </c>
      <c r="BL999" s="102">
        <f t="shared" si="496"/>
        <v>0</v>
      </c>
      <c r="BN999" s="102"/>
    </row>
    <row r="1000" spans="1:66" x14ac:dyDescent="0.25">
      <c r="A1000" s="102" t="s">
        <v>17</v>
      </c>
      <c r="B1000" s="102" t="s">
        <v>8</v>
      </c>
      <c r="C1000" s="102" t="s">
        <v>8</v>
      </c>
      <c r="D1000" s="102" t="s">
        <v>27</v>
      </c>
      <c r="E1000" s="102" t="s">
        <v>1789</v>
      </c>
      <c r="F1000" s="102" t="s">
        <v>1790</v>
      </c>
      <c r="G1000" s="102">
        <v>2.177</v>
      </c>
      <c r="H1000" s="102">
        <v>1</v>
      </c>
      <c r="I1000" s="102">
        <v>0</v>
      </c>
      <c r="J1000" s="167">
        <f>IFERROR(H1000*VLOOKUP(A1000, 'Advanced Parameters'!$B$7:$G$20, 6, FALSE)*VLOOKUP(A1000, 'Growth Parameters'!$B$6:$H$19, 6, FALSE), 0)</f>
        <v>1</v>
      </c>
      <c r="K1000" s="167">
        <f>IFERROR(IF('Advanced Parameters'!$C$5="n",'Raw Data'!I1000*VLOOKUP(A1000,'Advanced Parameters'!$B$7:$G$20,6,FALSE),J1000*VLOOKUP(A1000,'Advanced Parameters'!$B$7:$G$20,2,FALSE))*VLOOKUP(A1000, 'Growth Parameters'!$B$6:$H$19, 6, FALSE), 0)</f>
        <v>0</v>
      </c>
      <c r="L1000" s="167">
        <f t="shared" si="497"/>
        <v>1</v>
      </c>
      <c r="M1000" s="168">
        <f>IFERROR(IF(G1000="NA","NA",IF(G1000&gt;'APC Parameters'!$K$6+VLOOKUP('Raw Data'!A1000, 'APC Parameters'!$H$7:$L$20, 4, FALSE), 'APC Parameters'!$L$6+VLOOKUP('Raw Data'!A1000, 'APC Parameters'!$H$7:$L$20, 5, FALSE), G1000*('APC Parameters'!$J$6+VLOOKUP('Raw Data'!A1000, 'APC Parameters'!$H$7:$L$20, 3, FALSE))+'APC Parameters'!$I$6+VLOOKUP('Raw Data'!A1000, 'APC Parameters'!$H$7:$L$20, 2, FALSE))), 0)</f>
        <v>2692.0438000000004</v>
      </c>
      <c r="N1000" s="168">
        <f t="shared" si="467"/>
        <v>2692.0438000000004</v>
      </c>
      <c r="O1000" s="168">
        <f>IFERROR(IF(M1000="NA",VLOOKUP(D1000,'Internal Calculations'!$B$10:$C$11,2,FALSE), M1000)*VLOOKUP(A1000, 'Growth Parameters'!$B$6:$H$19, 7, FALSE), 0)</f>
        <v>2692.0438000000004</v>
      </c>
      <c r="P1000" s="177">
        <f t="shared" si="468"/>
        <v>2692.0438000000004</v>
      </c>
      <c r="Q1000" s="178">
        <f>IF('Funding Allocation Parameters'!$C$5="Basic Library Subsidy", MIN(O1000*('Funding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MIN($O1000*(VLOOKUP(CONCATENATE($A1000, 'Funding Allocation Parameters'!$I$5), 'Library Subsidy Complex'!$C$2:$J$55, 2, FALSE)), VLOOKUP(CONCATENATE($A1000, 'Funding Allocation Parameters'!$I$5), 'Library Subsidy Complex'!$C$2:$J$55, 4, FALSE)), 0)))))</f>
        <v>1189</v>
      </c>
      <c r="R1000" s="178">
        <f>IF('Funding Allocation Parameters'!$C$5="Basic Library Subsidy", 0, IF('Funding Allocation Parameters'!$C$5="Grant funding",MIN(O1000*('Funding Allocation Parameters'!$E$5), 'Funding Allocation Parameters'!$G$5), IF('Funding Allocation Parameters'!$C$5="Other author funding", 0, IF('Funding Allocation Parameters'!$C$5="Any discretionary funds (grants if available, other if no grants)", MIN(O1000*('Funding Allocation Parameters'!$E$5), 'Funding Allocation Parameters'!$G$5), IF('Funding Allocation Parameters'!$C$5="Complex Library Subsidy", 0, 0)))))</f>
        <v>0</v>
      </c>
      <c r="S1000" s="178">
        <f>IF('Funding Allocation Parameters'!$C$5="Basic Library Subsidy", 0, IF('Funding Allocation Parameters'!$C$5="Grant funding", 0, IF('Funding Allocation Parameters'!$C$5="Other author funding",  MIN(O1000*('Funding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0" s="178">
        <f>IF('Funding Allocation Parameters'!$C$5="Basic Library Subsidy", MIN(O1000*('Funding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MIN($O1000*(VLOOKUP(CONCATENATE($A1000, 'Funding Allocation Parameters'!$I$5), 'Library Subsidy Complex'!$C$2:$J$55, 6, FALSE)), VLOOKUP(CONCATENATE($A1000, 'Funding Allocation Parameters'!$I$5), 'Library Subsidy Complex'!$C$2:$J$55, 8, FALSE)), 0)))))</f>
        <v>1189</v>
      </c>
      <c r="U1000" s="178">
        <f>IF('Funding Allocation Parameters'!$C$5="Basic Library Subsidy", 0, IF('Funding Allocation Parameters'!$C$5="Grant funding", 0, IF('Funding Allocation Parameters'!$C$5="Other author funding",  MIN(O1000*('Funding Allocation Parameters'!$E$5), 'Funding Allocation Parameters'!$G$5), IF('Funding Allocation Parameters'!$C$5="Any discretionary funds (grants if available, other if no grants)", MIN(O1000*('Funding Allocation Parameters'!$E$5), 'Funding Allocation Parameters'!$G$5), IF('Funding Allocation Parameters'!$C$5="Complex Library Subsidy", 0, 0)))))</f>
        <v>0</v>
      </c>
      <c r="V1000" s="177">
        <f t="shared" si="469"/>
        <v>1503.0438000000004</v>
      </c>
      <c r="W1000" s="177">
        <f t="shared" si="470"/>
        <v>1503.0438000000004</v>
      </c>
      <c r="X1000" s="179">
        <f>IF('Funding Allocation Parameters'!$C$6="Basic Library Subsidy", MIN(V1000*'Funding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MIN(V1000*VLOOKUP(CONCATENATE($A1000, 'Funding Allocation Parameters'!$I$6), 'Library Subsidy Complex'!$C$2:$J$55, 2, FALSE), VLOOKUP(CONCATENATE($A1000, 'Funding Allocation Parameters'!$I$6), 'Library Subsidy Complex'!$C$2:$J$55, 4, FALSE)), 0)))))</f>
        <v>0</v>
      </c>
      <c r="Y1000" s="179">
        <f>IF('Funding Allocation Parameters'!$C$6="Basic Library Subsidy", 0, IF('Funding Allocation Parameters'!$C$6="Grant funding",MIN(V1000*'Funding Allocation Parameters'!$E$6, 'Funding Allocation Parameters'!$G$6), IF('Funding Allocation Parameters'!$C$6="Other author funding", 0, IF('Funding Allocation Parameters'!$C$6="Any discretionary funds (grants if available, other if no grants)", MIN(V1000*'Funding Allocation Parameters'!$E$6, 'Funding Allocation Parameters'!$G$6), IF('Funding Allocation Parameters'!$C$6="Complex Library Subsidy", 0, 0)))))</f>
        <v>1503.0438000000004</v>
      </c>
      <c r="Z1000" s="179">
        <f>IF('Funding Allocation Parameters'!$C$6="Basic Library Subsidy", 0, IF('Funding Allocation Parameters'!$C$6="Grant funding", 0, IF('Funding Allocation Parameters'!$C$6="Other author funding",  MIN(V1000*'Funding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0" s="179">
        <f>IF('Funding Allocation Parameters'!$C$6="Basic Library Subsidy", MIN(W1000*'Funding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MIN(W1000*VLOOKUP(CONCATENATE($A1000, 'Funding Allocation Parameters'!$I$6), 'Library Subsidy Complex'!$C$2:$J$55, 6, FALSE), VLOOKUP(CONCATENATE($A1000, 'Funding Allocation Parameters'!$I$6), 'Library Subsidy Complex'!$C$2:$J$55, 8, FALSE)), 0)))))</f>
        <v>0</v>
      </c>
      <c r="AB1000" s="179">
        <f>IF('Funding Allocation Parameters'!$C$6="Basic Library Subsidy", 0, IF('Funding Allocation Parameters'!$C$6="Grant funding", 0, IF('Funding Allocation Parameters'!$C$6="Other author funding",  MIN(W1000*'Funding Allocation Parameters'!$E$6, 'Funding Allocation Parameters'!$G$6), IF('Funding Allocation Parameters'!$C$6="Any discretionary funds (grants if available, other if no grants)", MIN(W1000*'Funding Allocation Parameters'!$E$6, 'Funding Allocation Parameters'!$G$6), IF('Funding Allocation Parameters'!$C$6="Complex Library Subsidy", 0, 0)))))</f>
        <v>1503.0438000000004</v>
      </c>
      <c r="AC1000" s="177">
        <f t="shared" si="471"/>
        <v>0</v>
      </c>
      <c r="AD1000" s="177">
        <f t="shared" si="472"/>
        <v>0</v>
      </c>
      <c r="AE1000" s="180">
        <f>IF('Funding Allocation Parameters'!$C$7="Basic Library Subsidy", MIN(AC1000*'Funding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MIN(AC1000*VLOOKUP(CONCATENATE($A1000, 'Funding Allocation Parameters'!$I$7), 'Library Subsidy Complex'!$C$2:$J$55, 2, FALSE), VLOOKUP(CONCATENATE($A1000, 'Funding Allocation Parameters'!$I$7), 'Library Subsidy Complex'!$C$2:$J$55, 4, FALSE)), 0)))))</f>
        <v>0</v>
      </c>
      <c r="AF1000" s="180">
        <f>IF('Funding Allocation Parameters'!$C$7="Basic Library Subsidy", 0, IF('Funding Allocation Parameters'!$C$7="Grant funding",MIN(AC1000*'Funding Allocation Parameters'!$E$7, 'Funding Allocation Parameters'!$G$7), IF('Funding Allocation Parameters'!$C$7="Other author funding", 0, IF('Funding Allocation Parameters'!$C$7="Any discretionary funds (grants if available, other if no grants)", MIN(AC1000*'Funding Allocation Parameters'!$E$7, 'Funding Allocation Parameters'!$G$7), IF('Funding Allocation Parameters'!$C$7="Complex Library Subsidy", 0, 0)))))</f>
        <v>0</v>
      </c>
      <c r="AG1000" s="180">
        <f>IF('Funding Allocation Parameters'!$C$7="Basic Library Subsidy", 0, IF('Funding Allocation Parameters'!$C$7="Grant funding", 0, IF('Funding Allocation Parameters'!$C$7="Other author funding",  MIN(AC1000*'Funding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0" s="180">
        <f>IF('Funding Allocation Parameters'!$C$7="Basic Library Subsidy", MIN(AD1000*'Funding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MIN(AD1000*VLOOKUP(CONCATENATE($A1000, 'Funding Allocation Parameters'!$I$7), 'Library Subsidy Complex'!$C$2:$J$55, 6, FALSE), VLOOKUP(CONCATENATE($A1000, 'Funding Allocation Parameters'!$I$7), 'Library Subsidy Complex'!$C$2:$J$55, 8, FALSE)), 0)))))</f>
        <v>0</v>
      </c>
      <c r="AI1000" s="180">
        <f>IF('Funding Allocation Parameters'!$C$7="Basic Library Subsidy", 0, IF('Funding Allocation Parameters'!$C$7="Grant funding", 0, IF('Funding Allocation Parameters'!$C$7="Other author funding",  MIN(AD1000*'Funding Allocation Parameters'!$E$7, 'Funding Allocation Parameters'!$G$7), IF('Funding Allocation Parameters'!$C$7="Any discretionary funds (grants if available, other if no grants)", MIN(AD1000*'Funding Allocation Parameters'!$E$7, 'Funding Allocation Parameters'!$G$7), IF('Funding Allocation Parameters'!$C$7="Complex Library Subsidy", 0, 0)))))</f>
        <v>0</v>
      </c>
      <c r="AJ1000" s="177">
        <f t="shared" si="473"/>
        <v>0</v>
      </c>
      <c r="AK1000" s="177">
        <f t="shared" si="474"/>
        <v>0</v>
      </c>
      <c r="AL1000" s="181">
        <f>IF('Funding Allocation Parameters'!$C$8="Basic Library Subsidy", MIN(AJ1000*'Funding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MIN(AJ1000*VLOOKUP(CONCATENATE($A1000, 'Funding Allocation Parameters'!$I$8), 'Library Subsidy Complex'!$C$2:$J$55, 2, FALSE), VLOOKUP(CONCATENATE($A1000, 'Funding Allocation Parameters'!$I$8), 'Library Subsidy Complex'!$C$2:$J$55, 4, FALSE)), 0)))))</f>
        <v>0</v>
      </c>
      <c r="AM1000" s="181">
        <f>IF('Funding Allocation Parameters'!$C$8="Basic Library Subsidy", 0, IF('Funding Allocation Parameters'!$C$8="Grant funding",MIN(AJ1000*'Funding Allocation Parameters'!$E$8, 'Funding Allocation Parameters'!$G$8), IF('Funding Allocation Parameters'!$C$8="Other author funding", 0, IF('Funding Allocation Parameters'!$C$8="Any discretionary funds (grants if available, other if no grants)", MIN(AJ1000*'Funding Allocation Parameters'!$E$8, 'Funding Allocation Parameters'!$G$8), IF('Funding Allocation Parameters'!$C$8="Complex Library Subsidy", 0, 0)))))</f>
        <v>0</v>
      </c>
      <c r="AN1000" s="181">
        <f>IF('Funding Allocation Parameters'!$C$8="Basic Library Subsidy", 0, IF('Funding Allocation Parameters'!$C$8="Grant funding", 0, IF('Funding Allocation Parameters'!$C$8="Other author funding",  MIN(AJ1000*'Funding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0" s="181">
        <f>IF('Funding Allocation Parameters'!$C$8="Basic Library Subsidy", MIN(AK1000*'Funding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MIN(AK1000*VLOOKUP(CONCATENATE($A1000, 'Funding Allocation Parameters'!$I$8), 'Library Subsidy Complex'!$C$2:$J$55, 6, FALSE), VLOOKUP(CONCATENATE($A1000, 'Funding Allocation Parameters'!$I$8), 'Library Subsidy Complex'!$C$2:$J$55, 8, FALSE)), 0)))))</f>
        <v>0</v>
      </c>
      <c r="AP1000" s="181">
        <f>IF('Funding Allocation Parameters'!$C$8="Basic Library Subsidy", 0, IF('Funding Allocation Parameters'!$C$8="Grant funding", 0, IF('Funding Allocation Parameters'!$C$8="Other author funding",  MIN(AK1000*'Funding Allocation Parameters'!$E$8, 'Funding Allocation Parameters'!$G$8), IF('Funding Allocation Parameters'!$C$8="Any discretionary funds (grants if available, other if no grants)", MIN(AK1000*'Funding Allocation Parameters'!$E$8, 'Funding Allocation Parameters'!$G$8), IF('Funding Allocation Parameters'!$C$8="Complex Library Subsidy", 0, 0)))))</f>
        <v>0</v>
      </c>
      <c r="AQ1000" s="177">
        <f t="shared" si="475"/>
        <v>0</v>
      </c>
      <c r="AR1000" s="177">
        <f t="shared" si="476"/>
        <v>0</v>
      </c>
      <c r="AS1000" s="182">
        <f t="shared" si="477"/>
        <v>1189</v>
      </c>
      <c r="AT1000" s="182">
        <f t="shared" si="478"/>
        <v>1503.0438000000004</v>
      </c>
      <c r="AU1000" s="182">
        <f t="shared" si="479"/>
        <v>0</v>
      </c>
      <c r="AV1000" s="182">
        <f t="shared" si="480"/>
        <v>1189</v>
      </c>
      <c r="AW1000" s="182">
        <f t="shared" si="481"/>
        <v>1503.0438000000004</v>
      </c>
      <c r="AX1000" s="183">
        <f t="shared" si="482"/>
        <v>0</v>
      </c>
      <c r="AY1000" s="183">
        <f t="shared" si="483"/>
        <v>0</v>
      </c>
      <c r="AZ1000" s="183">
        <f t="shared" si="484"/>
        <v>0</v>
      </c>
      <c r="BA1000" s="183">
        <f t="shared" si="485"/>
        <v>1189</v>
      </c>
      <c r="BB1000" s="183">
        <f t="shared" si="486"/>
        <v>1503.0438000000004</v>
      </c>
      <c r="BC1000" s="184">
        <f t="shared" si="487"/>
        <v>1189</v>
      </c>
      <c r="BD1000" s="184">
        <f t="shared" si="488"/>
        <v>0</v>
      </c>
      <c r="BE1000" s="184">
        <f t="shared" si="489"/>
        <v>0</v>
      </c>
      <c r="BF1000" s="184">
        <f t="shared" si="490"/>
        <v>1503.0438000000004</v>
      </c>
      <c r="BG1000" s="102">
        <f t="shared" si="491"/>
        <v>0</v>
      </c>
      <c r="BH1000" s="102">
        <f t="shared" si="492"/>
        <v>0</v>
      </c>
      <c r="BI1000" s="102">
        <f t="shared" si="493"/>
        <v>0</v>
      </c>
      <c r="BJ1000" s="102">
        <f t="shared" si="494"/>
        <v>0</v>
      </c>
      <c r="BK1000" s="102">
        <f t="shared" si="495"/>
        <v>1</v>
      </c>
      <c r="BL1000" s="102">
        <f t="shared" si="496"/>
        <v>0</v>
      </c>
      <c r="BN1000" s="102"/>
    </row>
    <row r="1001" spans="1:66" x14ac:dyDescent="0.25">
      <c r="A1001" s="102" t="s">
        <v>17</v>
      </c>
      <c r="B1001" s="102" t="s">
        <v>8</v>
      </c>
      <c r="C1001" s="102" t="s">
        <v>8</v>
      </c>
      <c r="D1001" s="102" t="s">
        <v>27</v>
      </c>
      <c r="E1001" s="102" t="s">
        <v>1153</v>
      </c>
      <c r="F1001" s="102" t="s">
        <v>1791</v>
      </c>
      <c r="G1001" s="102">
        <v>1.9330000000000001</v>
      </c>
      <c r="H1001" s="102">
        <v>1</v>
      </c>
      <c r="I1001" s="102">
        <v>1</v>
      </c>
      <c r="J1001" s="167">
        <f>IFERROR(H1001*VLOOKUP(A1001, 'Advanced Parameters'!$B$7:$G$20, 6, FALSE)*VLOOKUP(A1001, 'Growth Parameters'!$B$6:$H$19, 6, FALSE), 0)</f>
        <v>1</v>
      </c>
      <c r="K1001" s="167">
        <f>IFERROR(IF('Advanced Parameters'!$C$5="n",'Raw Data'!I1001*VLOOKUP(A1001,'Advanced Parameters'!$B$7:$G$20,6,FALSE),J1001*VLOOKUP(A1001,'Advanced Parameters'!$B$7:$G$20,2,FALSE))*VLOOKUP(A1001, 'Growth Parameters'!$B$6:$H$19, 6, FALSE), 0)</f>
        <v>1</v>
      </c>
      <c r="L1001" s="167">
        <f t="shared" si="497"/>
        <v>0</v>
      </c>
      <c r="M1001" s="168">
        <f>IFERROR(IF(G1001="NA","NA",IF(G1001&gt;'APC Parameters'!$K$6+VLOOKUP('Raw Data'!A1001, 'APC Parameters'!$H$7:$L$20, 4, FALSE), 'APC Parameters'!$L$6+VLOOKUP('Raw Data'!A1001, 'APC Parameters'!$H$7:$L$20, 5, FALSE), G1001*('APC Parameters'!$J$6+VLOOKUP('Raw Data'!A1001, 'APC Parameters'!$H$7:$L$20, 3, FALSE))+'APC Parameters'!$I$6+VLOOKUP('Raw Data'!A1001, 'APC Parameters'!$H$7:$L$20, 2, FALSE))), 0)</f>
        <v>2518.9502000000002</v>
      </c>
      <c r="N1001" s="168">
        <f t="shared" si="467"/>
        <v>2518.9502000000002</v>
      </c>
      <c r="O1001" s="168">
        <f>IFERROR(IF(M1001="NA",VLOOKUP(D1001,'Internal Calculations'!$B$10:$C$11,2,FALSE), M1001)*VLOOKUP(A1001, 'Growth Parameters'!$B$6:$H$19, 7, FALSE), 0)</f>
        <v>2518.9502000000002</v>
      </c>
      <c r="P1001" s="177">
        <f t="shared" si="468"/>
        <v>2518.9502000000002</v>
      </c>
      <c r="Q1001" s="178">
        <f>IF('Funding Allocation Parameters'!$C$5="Basic Library Subsidy", MIN(O1001*('Funding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MIN($O1001*(VLOOKUP(CONCATENATE($A1001, 'Funding Allocation Parameters'!$I$5), 'Library Subsidy Complex'!$C$2:$J$55, 2, FALSE)), VLOOKUP(CONCATENATE($A1001, 'Funding Allocation Parameters'!$I$5), 'Library Subsidy Complex'!$C$2:$J$55, 4, FALSE)), 0)))))</f>
        <v>1189</v>
      </c>
      <c r="R1001" s="178">
        <f>IF('Funding Allocation Parameters'!$C$5="Basic Library Subsidy", 0, IF('Funding Allocation Parameters'!$C$5="Grant funding",MIN(O1001*('Funding Allocation Parameters'!$E$5), 'Funding Allocation Parameters'!$G$5), IF('Funding Allocation Parameters'!$C$5="Other author funding", 0, IF('Funding Allocation Parameters'!$C$5="Any discretionary funds (grants if available, other if no grants)", MIN(O1001*('Funding Allocation Parameters'!$E$5), 'Funding Allocation Parameters'!$G$5), IF('Funding Allocation Parameters'!$C$5="Complex Library Subsidy", 0, 0)))))</f>
        <v>0</v>
      </c>
      <c r="S1001" s="178">
        <f>IF('Funding Allocation Parameters'!$C$5="Basic Library Subsidy", 0, IF('Funding Allocation Parameters'!$C$5="Grant funding", 0, IF('Funding Allocation Parameters'!$C$5="Other author funding",  MIN(O1001*('Funding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1" s="178">
        <f>IF('Funding Allocation Parameters'!$C$5="Basic Library Subsidy", MIN(O1001*('Funding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MIN($O1001*(VLOOKUP(CONCATENATE($A1001, 'Funding Allocation Parameters'!$I$5), 'Library Subsidy Complex'!$C$2:$J$55, 6, FALSE)), VLOOKUP(CONCATENATE($A1001, 'Funding Allocation Parameters'!$I$5), 'Library Subsidy Complex'!$C$2:$J$55, 8, FALSE)), 0)))))</f>
        <v>1189</v>
      </c>
      <c r="U1001" s="178">
        <f>IF('Funding Allocation Parameters'!$C$5="Basic Library Subsidy", 0, IF('Funding Allocation Parameters'!$C$5="Grant funding", 0, IF('Funding Allocation Parameters'!$C$5="Other author funding",  MIN(O1001*('Funding Allocation Parameters'!$E$5), 'Funding Allocation Parameters'!$G$5), IF('Funding Allocation Parameters'!$C$5="Any discretionary funds (grants if available, other if no grants)", MIN(O1001*('Funding Allocation Parameters'!$E$5), 'Funding Allocation Parameters'!$G$5), IF('Funding Allocation Parameters'!$C$5="Complex Library Subsidy", 0, 0)))))</f>
        <v>0</v>
      </c>
      <c r="V1001" s="177">
        <f t="shared" si="469"/>
        <v>1329.9502000000002</v>
      </c>
      <c r="W1001" s="177">
        <f t="shared" si="470"/>
        <v>1329.9502000000002</v>
      </c>
      <c r="X1001" s="179">
        <f>IF('Funding Allocation Parameters'!$C$6="Basic Library Subsidy", MIN(V1001*'Funding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MIN(V1001*VLOOKUP(CONCATENATE($A1001, 'Funding Allocation Parameters'!$I$6), 'Library Subsidy Complex'!$C$2:$J$55, 2, FALSE), VLOOKUP(CONCATENATE($A1001, 'Funding Allocation Parameters'!$I$6), 'Library Subsidy Complex'!$C$2:$J$55, 4, FALSE)), 0)))))</f>
        <v>0</v>
      </c>
      <c r="Y1001" s="179">
        <f>IF('Funding Allocation Parameters'!$C$6="Basic Library Subsidy", 0, IF('Funding Allocation Parameters'!$C$6="Grant funding",MIN(V1001*'Funding Allocation Parameters'!$E$6, 'Funding Allocation Parameters'!$G$6), IF('Funding Allocation Parameters'!$C$6="Other author funding", 0, IF('Funding Allocation Parameters'!$C$6="Any discretionary funds (grants if available, other if no grants)", MIN(V1001*'Funding Allocation Parameters'!$E$6, 'Funding Allocation Parameters'!$G$6), IF('Funding Allocation Parameters'!$C$6="Complex Library Subsidy", 0, 0)))))</f>
        <v>1329.9502000000002</v>
      </c>
      <c r="Z1001" s="179">
        <f>IF('Funding Allocation Parameters'!$C$6="Basic Library Subsidy", 0, IF('Funding Allocation Parameters'!$C$6="Grant funding", 0, IF('Funding Allocation Parameters'!$C$6="Other author funding",  MIN(V1001*'Funding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1" s="179">
        <f>IF('Funding Allocation Parameters'!$C$6="Basic Library Subsidy", MIN(W1001*'Funding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MIN(W1001*VLOOKUP(CONCATENATE($A1001, 'Funding Allocation Parameters'!$I$6), 'Library Subsidy Complex'!$C$2:$J$55, 6, FALSE), VLOOKUP(CONCATENATE($A1001, 'Funding Allocation Parameters'!$I$6), 'Library Subsidy Complex'!$C$2:$J$55, 8, FALSE)), 0)))))</f>
        <v>0</v>
      </c>
      <c r="AB1001" s="179">
        <f>IF('Funding Allocation Parameters'!$C$6="Basic Library Subsidy", 0, IF('Funding Allocation Parameters'!$C$6="Grant funding", 0, IF('Funding Allocation Parameters'!$C$6="Other author funding",  MIN(W1001*'Funding Allocation Parameters'!$E$6, 'Funding Allocation Parameters'!$G$6), IF('Funding Allocation Parameters'!$C$6="Any discretionary funds (grants if available, other if no grants)", MIN(W1001*'Funding Allocation Parameters'!$E$6, 'Funding Allocation Parameters'!$G$6), IF('Funding Allocation Parameters'!$C$6="Complex Library Subsidy", 0, 0)))))</f>
        <v>1329.9502000000002</v>
      </c>
      <c r="AC1001" s="177">
        <f t="shared" si="471"/>
        <v>0</v>
      </c>
      <c r="AD1001" s="177">
        <f t="shared" si="472"/>
        <v>0</v>
      </c>
      <c r="AE1001" s="180">
        <f>IF('Funding Allocation Parameters'!$C$7="Basic Library Subsidy", MIN(AC1001*'Funding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MIN(AC1001*VLOOKUP(CONCATENATE($A1001, 'Funding Allocation Parameters'!$I$7), 'Library Subsidy Complex'!$C$2:$J$55, 2, FALSE), VLOOKUP(CONCATENATE($A1001, 'Funding Allocation Parameters'!$I$7), 'Library Subsidy Complex'!$C$2:$J$55, 4, FALSE)), 0)))))</f>
        <v>0</v>
      </c>
      <c r="AF1001" s="180">
        <f>IF('Funding Allocation Parameters'!$C$7="Basic Library Subsidy", 0, IF('Funding Allocation Parameters'!$C$7="Grant funding",MIN(AC1001*'Funding Allocation Parameters'!$E$7, 'Funding Allocation Parameters'!$G$7), IF('Funding Allocation Parameters'!$C$7="Other author funding", 0, IF('Funding Allocation Parameters'!$C$7="Any discretionary funds (grants if available, other if no grants)", MIN(AC1001*'Funding Allocation Parameters'!$E$7, 'Funding Allocation Parameters'!$G$7), IF('Funding Allocation Parameters'!$C$7="Complex Library Subsidy", 0, 0)))))</f>
        <v>0</v>
      </c>
      <c r="AG1001" s="180">
        <f>IF('Funding Allocation Parameters'!$C$7="Basic Library Subsidy", 0, IF('Funding Allocation Parameters'!$C$7="Grant funding", 0, IF('Funding Allocation Parameters'!$C$7="Other author funding",  MIN(AC1001*'Funding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1" s="180">
        <f>IF('Funding Allocation Parameters'!$C$7="Basic Library Subsidy", MIN(AD1001*'Funding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MIN(AD1001*VLOOKUP(CONCATENATE($A1001, 'Funding Allocation Parameters'!$I$7), 'Library Subsidy Complex'!$C$2:$J$55, 6, FALSE), VLOOKUP(CONCATENATE($A1001, 'Funding Allocation Parameters'!$I$7), 'Library Subsidy Complex'!$C$2:$J$55, 8, FALSE)), 0)))))</f>
        <v>0</v>
      </c>
      <c r="AI1001" s="180">
        <f>IF('Funding Allocation Parameters'!$C$7="Basic Library Subsidy", 0, IF('Funding Allocation Parameters'!$C$7="Grant funding", 0, IF('Funding Allocation Parameters'!$C$7="Other author funding",  MIN(AD1001*'Funding Allocation Parameters'!$E$7, 'Funding Allocation Parameters'!$G$7), IF('Funding Allocation Parameters'!$C$7="Any discretionary funds (grants if available, other if no grants)", MIN(AD1001*'Funding Allocation Parameters'!$E$7, 'Funding Allocation Parameters'!$G$7), IF('Funding Allocation Parameters'!$C$7="Complex Library Subsidy", 0, 0)))))</f>
        <v>0</v>
      </c>
      <c r="AJ1001" s="177">
        <f t="shared" si="473"/>
        <v>0</v>
      </c>
      <c r="AK1001" s="177">
        <f t="shared" si="474"/>
        <v>0</v>
      </c>
      <c r="AL1001" s="181">
        <f>IF('Funding Allocation Parameters'!$C$8="Basic Library Subsidy", MIN(AJ1001*'Funding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MIN(AJ1001*VLOOKUP(CONCATENATE($A1001, 'Funding Allocation Parameters'!$I$8), 'Library Subsidy Complex'!$C$2:$J$55, 2, FALSE), VLOOKUP(CONCATENATE($A1001, 'Funding Allocation Parameters'!$I$8), 'Library Subsidy Complex'!$C$2:$J$55, 4, FALSE)), 0)))))</f>
        <v>0</v>
      </c>
      <c r="AM1001" s="181">
        <f>IF('Funding Allocation Parameters'!$C$8="Basic Library Subsidy", 0, IF('Funding Allocation Parameters'!$C$8="Grant funding",MIN(AJ1001*'Funding Allocation Parameters'!$E$8, 'Funding Allocation Parameters'!$G$8), IF('Funding Allocation Parameters'!$C$8="Other author funding", 0, IF('Funding Allocation Parameters'!$C$8="Any discretionary funds (grants if available, other if no grants)", MIN(AJ1001*'Funding Allocation Parameters'!$E$8, 'Funding Allocation Parameters'!$G$8), IF('Funding Allocation Parameters'!$C$8="Complex Library Subsidy", 0, 0)))))</f>
        <v>0</v>
      </c>
      <c r="AN1001" s="181">
        <f>IF('Funding Allocation Parameters'!$C$8="Basic Library Subsidy", 0, IF('Funding Allocation Parameters'!$C$8="Grant funding", 0, IF('Funding Allocation Parameters'!$C$8="Other author funding",  MIN(AJ1001*'Funding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1" s="181">
        <f>IF('Funding Allocation Parameters'!$C$8="Basic Library Subsidy", MIN(AK1001*'Funding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MIN(AK1001*VLOOKUP(CONCATENATE($A1001, 'Funding Allocation Parameters'!$I$8), 'Library Subsidy Complex'!$C$2:$J$55, 6, FALSE), VLOOKUP(CONCATENATE($A1001, 'Funding Allocation Parameters'!$I$8), 'Library Subsidy Complex'!$C$2:$J$55, 8, FALSE)), 0)))))</f>
        <v>0</v>
      </c>
      <c r="AP1001" s="181">
        <f>IF('Funding Allocation Parameters'!$C$8="Basic Library Subsidy", 0, IF('Funding Allocation Parameters'!$C$8="Grant funding", 0, IF('Funding Allocation Parameters'!$C$8="Other author funding",  MIN(AK1001*'Funding Allocation Parameters'!$E$8, 'Funding Allocation Parameters'!$G$8), IF('Funding Allocation Parameters'!$C$8="Any discretionary funds (grants if available, other if no grants)", MIN(AK1001*'Funding Allocation Parameters'!$E$8, 'Funding Allocation Parameters'!$G$8), IF('Funding Allocation Parameters'!$C$8="Complex Library Subsidy", 0, 0)))))</f>
        <v>0</v>
      </c>
      <c r="AQ1001" s="177">
        <f t="shared" si="475"/>
        <v>0</v>
      </c>
      <c r="AR1001" s="177">
        <f t="shared" si="476"/>
        <v>0</v>
      </c>
      <c r="AS1001" s="182">
        <f t="shared" si="477"/>
        <v>1189</v>
      </c>
      <c r="AT1001" s="182">
        <f t="shared" si="478"/>
        <v>1329.9502000000002</v>
      </c>
      <c r="AU1001" s="182">
        <f t="shared" si="479"/>
        <v>0</v>
      </c>
      <c r="AV1001" s="182">
        <f t="shared" si="480"/>
        <v>1189</v>
      </c>
      <c r="AW1001" s="182">
        <f t="shared" si="481"/>
        <v>1329.9502000000002</v>
      </c>
      <c r="AX1001" s="183">
        <f t="shared" si="482"/>
        <v>1189</v>
      </c>
      <c r="AY1001" s="183">
        <f t="shared" si="483"/>
        <v>1329.9502000000002</v>
      </c>
      <c r="AZ1001" s="183">
        <f t="shared" si="484"/>
        <v>0</v>
      </c>
      <c r="BA1001" s="183">
        <f t="shared" si="485"/>
        <v>0</v>
      </c>
      <c r="BB1001" s="183">
        <f t="shared" si="486"/>
        <v>0</v>
      </c>
      <c r="BC1001" s="184">
        <f t="shared" si="487"/>
        <v>1189</v>
      </c>
      <c r="BD1001" s="184">
        <f t="shared" si="488"/>
        <v>0</v>
      </c>
      <c r="BE1001" s="184">
        <f t="shared" si="489"/>
        <v>1329.9502000000002</v>
      </c>
      <c r="BF1001" s="184">
        <f t="shared" si="490"/>
        <v>0</v>
      </c>
      <c r="BG1001" s="102">
        <f t="shared" si="491"/>
        <v>0</v>
      </c>
      <c r="BH1001" s="102">
        <f t="shared" si="492"/>
        <v>0</v>
      </c>
      <c r="BI1001" s="102">
        <f t="shared" si="493"/>
        <v>0</v>
      </c>
      <c r="BJ1001" s="102">
        <f t="shared" si="494"/>
        <v>1</v>
      </c>
      <c r="BK1001" s="102">
        <f t="shared" si="495"/>
        <v>0</v>
      </c>
      <c r="BL1001" s="102">
        <f t="shared" si="496"/>
        <v>0</v>
      </c>
      <c r="BN1001" s="102"/>
    </row>
    <row r="1002" spans="1:66" x14ac:dyDescent="0.25">
      <c r="A1002" s="102" t="s">
        <v>17</v>
      </c>
      <c r="B1002" s="102" t="s">
        <v>8</v>
      </c>
      <c r="C1002" s="102" t="s">
        <v>8</v>
      </c>
      <c r="D1002" s="102" t="s">
        <v>27</v>
      </c>
      <c r="E1002" s="102" t="s">
        <v>1763</v>
      </c>
      <c r="F1002" s="102" t="s">
        <v>1792</v>
      </c>
      <c r="G1002" s="102">
        <v>2.306</v>
      </c>
      <c r="H1002" s="102">
        <v>1</v>
      </c>
      <c r="I1002" s="102">
        <v>1</v>
      </c>
      <c r="J1002" s="167">
        <f>IFERROR(H1002*VLOOKUP(A1002, 'Advanced Parameters'!$B$7:$G$20, 6, FALSE)*VLOOKUP(A1002, 'Growth Parameters'!$B$6:$H$19, 6, FALSE), 0)</f>
        <v>1</v>
      </c>
      <c r="K1002" s="167">
        <f>IFERROR(IF('Advanced Parameters'!$C$5="n",'Raw Data'!I1002*VLOOKUP(A1002,'Advanced Parameters'!$B$7:$G$20,6,FALSE),J1002*VLOOKUP(A1002,'Advanced Parameters'!$B$7:$G$20,2,FALSE))*VLOOKUP(A1002, 'Growth Parameters'!$B$6:$H$19, 6, FALSE), 0)</f>
        <v>1</v>
      </c>
      <c r="L1002" s="167">
        <f t="shared" si="497"/>
        <v>0</v>
      </c>
      <c r="M1002" s="168">
        <f>IFERROR(IF(G1002="NA","NA",IF(G1002&gt;'APC Parameters'!$K$6+VLOOKUP('Raw Data'!A1002, 'APC Parameters'!$H$7:$L$20, 4, FALSE), 'APC Parameters'!$L$6+VLOOKUP('Raw Data'!A1002, 'APC Parameters'!$H$7:$L$20, 5, FALSE), G1002*('APC Parameters'!$J$6+VLOOKUP('Raw Data'!A1002, 'APC Parameters'!$H$7:$L$20, 3, FALSE))+'APC Parameters'!$I$6+VLOOKUP('Raw Data'!A1002, 'APC Parameters'!$H$7:$L$20, 2, FALSE))), 0)</f>
        <v>2783.5563999999999</v>
      </c>
      <c r="N1002" s="168">
        <f t="shared" si="467"/>
        <v>2783.5563999999999</v>
      </c>
      <c r="O1002" s="168">
        <f>IFERROR(IF(M1002="NA",VLOOKUP(D1002,'Internal Calculations'!$B$10:$C$11,2,FALSE), M1002)*VLOOKUP(A1002, 'Growth Parameters'!$B$6:$H$19, 7, FALSE), 0)</f>
        <v>2783.5563999999999</v>
      </c>
      <c r="P1002" s="177">
        <f t="shared" si="468"/>
        <v>2783.5563999999999</v>
      </c>
      <c r="Q1002" s="178">
        <f>IF('Funding Allocation Parameters'!$C$5="Basic Library Subsidy", MIN(O1002*('Funding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MIN($O1002*(VLOOKUP(CONCATENATE($A1002, 'Funding Allocation Parameters'!$I$5), 'Library Subsidy Complex'!$C$2:$J$55, 2, FALSE)), VLOOKUP(CONCATENATE($A1002, 'Funding Allocation Parameters'!$I$5), 'Library Subsidy Complex'!$C$2:$J$55, 4, FALSE)), 0)))))</f>
        <v>1189</v>
      </c>
      <c r="R1002" s="178">
        <f>IF('Funding Allocation Parameters'!$C$5="Basic Library Subsidy", 0, IF('Funding Allocation Parameters'!$C$5="Grant funding",MIN(O1002*('Funding Allocation Parameters'!$E$5), 'Funding Allocation Parameters'!$G$5), IF('Funding Allocation Parameters'!$C$5="Other author funding", 0, IF('Funding Allocation Parameters'!$C$5="Any discretionary funds (grants if available, other if no grants)", MIN(O1002*('Funding Allocation Parameters'!$E$5), 'Funding Allocation Parameters'!$G$5), IF('Funding Allocation Parameters'!$C$5="Complex Library Subsidy", 0, 0)))))</f>
        <v>0</v>
      </c>
      <c r="S1002" s="178">
        <f>IF('Funding Allocation Parameters'!$C$5="Basic Library Subsidy", 0, IF('Funding Allocation Parameters'!$C$5="Grant funding", 0, IF('Funding Allocation Parameters'!$C$5="Other author funding",  MIN(O1002*('Funding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2" s="178">
        <f>IF('Funding Allocation Parameters'!$C$5="Basic Library Subsidy", MIN(O1002*('Funding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MIN($O1002*(VLOOKUP(CONCATENATE($A1002, 'Funding Allocation Parameters'!$I$5), 'Library Subsidy Complex'!$C$2:$J$55, 6, FALSE)), VLOOKUP(CONCATENATE($A1002, 'Funding Allocation Parameters'!$I$5), 'Library Subsidy Complex'!$C$2:$J$55, 8, FALSE)), 0)))))</f>
        <v>1189</v>
      </c>
      <c r="U1002" s="178">
        <f>IF('Funding Allocation Parameters'!$C$5="Basic Library Subsidy", 0, IF('Funding Allocation Parameters'!$C$5="Grant funding", 0, IF('Funding Allocation Parameters'!$C$5="Other author funding",  MIN(O1002*('Funding Allocation Parameters'!$E$5), 'Funding Allocation Parameters'!$G$5), IF('Funding Allocation Parameters'!$C$5="Any discretionary funds (grants if available, other if no grants)", MIN(O1002*('Funding Allocation Parameters'!$E$5), 'Funding Allocation Parameters'!$G$5), IF('Funding Allocation Parameters'!$C$5="Complex Library Subsidy", 0, 0)))))</f>
        <v>0</v>
      </c>
      <c r="V1002" s="177">
        <f t="shared" si="469"/>
        <v>1594.5563999999999</v>
      </c>
      <c r="W1002" s="177">
        <f t="shared" si="470"/>
        <v>1594.5563999999999</v>
      </c>
      <c r="X1002" s="179">
        <f>IF('Funding Allocation Parameters'!$C$6="Basic Library Subsidy", MIN(V1002*'Funding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MIN(V1002*VLOOKUP(CONCATENATE($A1002, 'Funding Allocation Parameters'!$I$6), 'Library Subsidy Complex'!$C$2:$J$55, 2, FALSE), VLOOKUP(CONCATENATE($A1002, 'Funding Allocation Parameters'!$I$6), 'Library Subsidy Complex'!$C$2:$J$55, 4, FALSE)), 0)))))</f>
        <v>0</v>
      </c>
      <c r="Y1002" s="179">
        <f>IF('Funding Allocation Parameters'!$C$6="Basic Library Subsidy", 0, IF('Funding Allocation Parameters'!$C$6="Grant funding",MIN(V1002*'Funding Allocation Parameters'!$E$6, 'Funding Allocation Parameters'!$G$6), IF('Funding Allocation Parameters'!$C$6="Other author funding", 0, IF('Funding Allocation Parameters'!$C$6="Any discretionary funds (grants if available, other if no grants)", MIN(V1002*'Funding Allocation Parameters'!$E$6, 'Funding Allocation Parameters'!$G$6), IF('Funding Allocation Parameters'!$C$6="Complex Library Subsidy", 0, 0)))))</f>
        <v>1594.5563999999999</v>
      </c>
      <c r="Z1002" s="179">
        <f>IF('Funding Allocation Parameters'!$C$6="Basic Library Subsidy", 0, IF('Funding Allocation Parameters'!$C$6="Grant funding", 0, IF('Funding Allocation Parameters'!$C$6="Other author funding",  MIN(V1002*'Funding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2" s="179">
        <f>IF('Funding Allocation Parameters'!$C$6="Basic Library Subsidy", MIN(W1002*'Funding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MIN(W1002*VLOOKUP(CONCATENATE($A1002, 'Funding Allocation Parameters'!$I$6), 'Library Subsidy Complex'!$C$2:$J$55, 6, FALSE), VLOOKUP(CONCATENATE($A1002, 'Funding Allocation Parameters'!$I$6), 'Library Subsidy Complex'!$C$2:$J$55, 8, FALSE)), 0)))))</f>
        <v>0</v>
      </c>
      <c r="AB1002" s="179">
        <f>IF('Funding Allocation Parameters'!$C$6="Basic Library Subsidy", 0, IF('Funding Allocation Parameters'!$C$6="Grant funding", 0, IF('Funding Allocation Parameters'!$C$6="Other author funding",  MIN(W1002*'Funding Allocation Parameters'!$E$6, 'Funding Allocation Parameters'!$G$6), IF('Funding Allocation Parameters'!$C$6="Any discretionary funds (grants if available, other if no grants)", MIN(W1002*'Funding Allocation Parameters'!$E$6, 'Funding Allocation Parameters'!$G$6), IF('Funding Allocation Parameters'!$C$6="Complex Library Subsidy", 0, 0)))))</f>
        <v>1594.5563999999999</v>
      </c>
      <c r="AC1002" s="177">
        <f t="shared" si="471"/>
        <v>0</v>
      </c>
      <c r="AD1002" s="177">
        <f t="shared" si="472"/>
        <v>0</v>
      </c>
      <c r="AE1002" s="180">
        <f>IF('Funding Allocation Parameters'!$C$7="Basic Library Subsidy", MIN(AC1002*'Funding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MIN(AC1002*VLOOKUP(CONCATENATE($A1002, 'Funding Allocation Parameters'!$I$7), 'Library Subsidy Complex'!$C$2:$J$55, 2, FALSE), VLOOKUP(CONCATENATE($A1002, 'Funding Allocation Parameters'!$I$7), 'Library Subsidy Complex'!$C$2:$J$55, 4, FALSE)), 0)))))</f>
        <v>0</v>
      </c>
      <c r="AF1002" s="180">
        <f>IF('Funding Allocation Parameters'!$C$7="Basic Library Subsidy", 0, IF('Funding Allocation Parameters'!$C$7="Grant funding",MIN(AC1002*'Funding Allocation Parameters'!$E$7, 'Funding Allocation Parameters'!$G$7), IF('Funding Allocation Parameters'!$C$7="Other author funding", 0, IF('Funding Allocation Parameters'!$C$7="Any discretionary funds (grants if available, other if no grants)", MIN(AC1002*'Funding Allocation Parameters'!$E$7, 'Funding Allocation Parameters'!$G$7), IF('Funding Allocation Parameters'!$C$7="Complex Library Subsidy", 0, 0)))))</f>
        <v>0</v>
      </c>
      <c r="AG1002" s="180">
        <f>IF('Funding Allocation Parameters'!$C$7="Basic Library Subsidy", 0, IF('Funding Allocation Parameters'!$C$7="Grant funding", 0, IF('Funding Allocation Parameters'!$C$7="Other author funding",  MIN(AC1002*'Funding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2" s="180">
        <f>IF('Funding Allocation Parameters'!$C$7="Basic Library Subsidy", MIN(AD1002*'Funding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MIN(AD1002*VLOOKUP(CONCATENATE($A1002, 'Funding Allocation Parameters'!$I$7), 'Library Subsidy Complex'!$C$2:$J$55, 6, FALSE), VLOOKUP(CONCATENATE($A1002, 'Funding Allocation Parameters'!$I$7), 'Library Subsidy Complex'!$C$2:$J$55, 8, FALSE)), 0)))))</f>
        <v>0</v>
      </c>
      <c r="AI1002" s="180">
        <f>IF('Funding Allocation Parameters'!$C$7="Basic Library Subsidy", 0, IF('Funding Allocation Parameters'!$C$7="Grant funding", 0, IF('Funding Allocation Parameters'!$C$7="Other author funding",  MIN(AD1002*'Funding Allocation Parameters'!$E$7, 'Funding Allocation Parameters'!$G$7), IF('Funding Allocation Parameters'!$C$7="Any discretionary funds (grants if available, other if no grants)", MIN(AD1002*'Funding Allocation Parameters'!$E$7, 'Funding Allocation Parameters'!$G$7), IF('Funding Allocation Parameters'!$C$7="Complex Library Subsidy", 0, 0)))))</f>
        <v>0</v>
      </c>
      <c r="AJ1002" s="177">
        <f t="shared" si="473"/>
        <v>0</v>
      </c>
      <c r="AK1002" s="177">
        <f t="shared" si="474"/>
        <v>0</v>
      </c>
      <c r="AL1002" s="181">
        <f>IF('Funding Allocation Parameters'!$C$8="Basic Library Subsidy", MIN(AJ1002*'Funding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MIN(AJ1002*VLOOKUP(CONCATENATE($A1002, 'Funding Allocation Parameters'!$I$8), 'Library Subsidy Complex'!$C$2:$J$55, 2, FALSE), VLOOKUP(CONCATENATE($A1002, 'Funding Allocation Parameters'!$I$8), 'Library Subsidy Complex'!$C$2:$J$55, 4, FALSE)), 0)))))</f>
        <v>0</v>
      </c>
      <c r="AM1002" s="181">
        <f>IF('Funding Allocation Parameters'!$C$8="Basic Library Subsidy", 0, IF('Funding Allocation Parameters'!$C$8="Grant funding",MIN(AJ1002*'Funding Allocation Parameters'!$E$8, 'Funding Allocation Parameters'!$G$8), IF('Funding Allocation Parameters'!$C$8="Other author funding", 0, IF('Funding Allocation Parameters'!$C$8="Any discretionary funds (grants if available, other if no grants)", MIN(AJ1002*'Funding Allocation Parameters'!$E$8, 'Funding Allocation Parameters'!$G$8), IF('Funding Allocation Parameters'!$C$8="Complex Library Subsidy", 0, 0)))))</f>
        <v>0</v>
      </c>
      <c r="AN1002" s="181">
        <f>IF('Funding Allocation Parameters'!$C$8="Basic Library Subsidy", 0, IF('Funding Allocation Parameters'!$C$8="Grant funding", 0, IF('Funding Allocation Parameters'!$C$8="Other author funding",  MIN(AJ1002*'Funding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2" s="181">
        <f>IF('Funding Allocation Parameters'!$C$8="Basic Library Subsidy", MIN(AK1002*'Funding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MIN(AK1002*VLOOKUP(CONCATENATE($A1002, 'Funding Allocation Parameters'!$I$8), 'Library Subsidy Complex'!$C$2:$J$55, 6, FALSE), VLOOKUP(CONCATENATE($A1002, 'Funding Allocation Parameters'!$I$8), 'Library Subsidy Complex'!$C$2:$J$55, 8, FALSE)), 0)))))</f>
        <v>0</v>
      </c>
      <c r="AP1002" s="181">
        <f>IF('Funding Allocation Parameters'!$C$8="Basic Library Subsidy", 0, IF('Funding Allocation Parameters'!$C$8="Grant funding", 0, IF('Funding Allocation Parameters'!$C$8="Other author funding",  MIN(AK1002*'Funding Allocation Parameters'!$E$8, 'Funding Allocation Parameters'!$G$8), IF('Funding Allocation Parameters'!$C$8="Any discretionary funds (grants if available, other if no grants)", MIN(AK1002*'Funding Allocation Parameters'!$E$8, 'Funding Allocation Parameters'!$G$8), IF('Funding Allocation Parameters'!$C$8="Complex Library Subsidy", 0, 0)))))</f>
        <v>0</v>
      </c>
      <c r="AQ1002" s="177">
        <f t="shared" si="475"/>
        <v>0</v>
      </c>
      <c r="AR1002" s="177">
        <f t="shared" si="476"/>
        <v>0</v>
      </c>
      <c r="AS1002" s="182">
        <f t="shared" si="477"/>
        <v>1189</v>
      </c>
      <c r="AT1002" s="182">
        <f t="shared" si="478"/>
        <v>1594.5563999999999</v>
      </c>
      <c r="AU1002" s="182">
        <f t="shared" si="479"/>
        <v>0</v>
      </c>
      <c r="AV1002" s="182">
        <f t="shared" si="480"/>
        <v>1189</v>
      </c>
      <c r="AW1002" s="182">
        <f t="shared" si="481"/>
        <v>1594.5563999999999</v>
      </c>
      <c r="AX1002" s="183">
        <f t="shared" si="482"/>
        <v>1189</v>
      </c>
      <c r="AY1002" s="183">
        <f t="shared" si="483"/>
        <v>1594.5563999999999</v>
      </c>
      <c r="AZ1002" s="183">
        <f t="shared" si="484"/>
        <v>0</v>
      </c>
      <c r="BA1002" s="183">
        <f t="shared" si="485"/>
        <v>0</v>
      </c>
      <c r="BB1002" s="183">
        <f t="shared" si="486"/>
        <v>0</v>
      </c>
      <c r="BC1002" s="184">
        <f t="shared" si="487"/>
        <v>1189</v>
      </c>
      <c r="BD1002" s="184">
        <f t="shared" si="488"/>
        <v>0</v>
      </c>
      <c r="BE1002" s="184">
        <f t="shared" si="489"/>
        <v>1594.5563999999999</v>
      </c>
      <c r="BF1002" s="184">
        <f t="shared" si="490"/>
        <v>0</v>
      </c>
      <c r="BG1002" s="102">
        <f t="shared" si="491"/>
        <v>0</v>
      </c>
      <c r="BH1002" s="102">
        <f t="shared" si="492"/>
        <v>0</v>
      </c>
      <c r="BI1002" s="102">
        <f t="shared" si="493"/>
        <v>0</v>
      </c>
      <c r="BJ1002" s="102">
        <f t="shared" si="494"/>
        <v>1</v>
      </c>
      <c r="BK1002" s="102">
        <f t="shared" si="495"/>
        <v>0</v>
      </c>
      <c r="BL1002" s="102">
        <f t="shared" si="496"/>
        <v>0</v>
      </c>
      <c r="BN1002" s="102"/>
    </row>
    <row r="1003" spans="1:66" x14ac:dyDescent="0.25">
      <c r="A1003" s="102" t="s">
        <v>26</v>
      </c>
      <c r="B1003" s="102" t="s">
        <v>8</v>
      </c>
      <c r="C1003" s="102" t="s">
        <v>8</v>
      </c>
      <c r="D1003" s="102" t="s">
        <v>27</v>
      </c>
      <c r="E1003" s="102" t="s">
        <v>1793</v>
      </c>
      <c r="F1003" s="102" t="s">
        <v>1794</v>
      </c>
      <c r="G1003" s="102">
        <v>0.996</v>
      </c>
      <c r="H1003" s="102">
        <v>1</v>
      </c>
      <c r="I1003" s="102">
        <v>0.41699999999999998</v>
      </c>
      <c r="J1003" s="167">
        <f>IFERROR(H1003*VLOOKUP(A1003, 'Advanced Parameters'!$B$7:$G$20, 6, FALSE)*VLOOKUP(A1003, 'Growth Parameters'!$B$6:$H$19, 6, FALSE), 0)</f>
        <v>1</v>
      </c>
      <c r="K1003" s="167">
        <f>IFERROR(IF('Advanced Parameters'!$C$5="n",'Raw Data'!I1003*VLOOKUP(A1003,'Advanced Parameters'!$B$7:$G$20,6,FALSE),J1003*VLOOKUP(A1003,'Advanced Parameters'!$B$7:$G$20,2,FALSE))*VLOOKUP(A1003, 'Growth Parameters'!$B$6:$H$19, 6, FALSE), 0)</f>
        <v>0.41699999999999998</v>
      </c>
      <c r="L1003" s="167">
        <f t="shared" si="497"/>
        <v>0.58299999999999996</v>
      </c>
      <c r="M1003" s="168">
        <f>IFERROR(IF(G1003="NA","NA",IF(G1003&gt;'APC Parameters'!$K$6+VLOOKUP('Raw Data'!A1003, 'APC Parameters'!$H$7:$L$20, 4, FALSE), 'APC Parameters'!$L$6+VLOOKUP('Raw Data'!A1003, 'APC Parameters'!$H$7:$L$20, 5, FALSE), G1003*('APC Parameters'!$J$6+VLOOKUP('Raw Data'!A1003, 'APC Parameters'!$H$7:$L$20, 3, FALSE))+'APC Parameters'!$I$6+VLOOKUP('Raw Data'!A1003, 'APC Parameters'!$H$7:$L$20, 2, FALSE))), 0)</f>
        <v>1854.2424000000001</v>
      </c>
      <c r="N1003" s="168">
        <f t="shared" si="467"/>
        <v>1854.2424000000001</v>
      </c>
      <c r="O1003" s="168">
        <f>IFERROR(IF(M1003="NA",VLOOKUP(D1003,'Internal Calculations'!$B$10:$C$11,2,FALSE), M1003)*VLOOKUP(A1003, 'Growth Parameters'!$B$6:$H$19, 7, FALSE), 0)</f>
        <v>1854.2424000000001</v>
      </c>
      <c r="P1003" s="177">
        <f t="shared" si="468"/>
        <v>1854.2424000000001</v>
      </c>
      <c r="Q1003" s="178">
        <f>IF('Funding Allocation Parameters'!$C$5="Basic Library Subsidy", MIN(O1003*('Funding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MIN($O1003*(VLOOKUP(CONCATENATE($A1003, 'Funding Allocation Parameters'!$I$5), 'Library Subsidy Complex'!$C$2:$J$55, 2, FALSE)), VLOOKUP(CONCATENATE($A1003, 'Funding Allocation Parameters'!$I$5), 'Library Subsidy Complex'!$C$2:$J$55, 4, FALSE)), 0)))))</f>
        <v>1189</v>
      </c>
      <c r="R1003" s="178">
        <f>IF('Funding Allocation Parameters'!$C$5="Basic Library Subsidy", 0, IF('Funding Allocation Parameters'!$C$5="Grant funding",MIN(O1003*('Funding Allocation Parameters'!$E$5), 'Funding Allocation Parameters'!$G$5), IF('Funding Allocation Parameters'!$C$5="Other author funding", 0, IF('Funding Allocation Parameters'!$C$5="Any discretionary funds (grants if available, other if no grants)", MIN(O1003*('Funding Allocation Parameters'!$E$5), 'Funding Allocation Parameters'!$G$5), IF('Funding Allocation Parameters'!$C$5="Complex Library Subsidy", 0, 0)))))</f>
        <v>0</v>
      </c>
      <c r="S1003" s="178">
        <f>IF('Funding Allocation Parameters'!$C$5="Basic Library Subsidy", 0, IF('Funding Allocation Parameters'!$C$5="Grant funding", 0, IF('Funding Allocation Parameters'!$C$5="Other author funding",  MIN(O1003*('Funding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3" s="178">
        <f>IF('Funding Allocation Parameters'!$C$5="Basic Library Subsidy", MIN(O1003*('Funding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MIN($O1003*(VLOOKUP(CONCATENATE($A1003, 'Funding Allocation Parameters'!$I$5), 'Library Subsidy Complex'!$C$2:$J$55, 6, FALSE)), VLOOKUP(CONCATENATE($A1003, 'Funding Allocation Parameters'!$I$5), 'Library Subsidy Complex'!$C$2:$J$55, 8, FALSE)), 0)))))</f>
        <v>1189</v>
      </c>
      <c r="U1003" s="178">
        <f>IF('Funding Allocation Parameters'!$C$5="Basic Library Subsidy", 0, IF('Funding Allocation Parameters'!$C$5="Grant funding", 0, IF('Funding Allocation Parameters'!$C$5="Other author funding",  MIN(O1003*('Funding Allocation Parameters'!$E$5), 'Funding Allocation Parameters'!$G$5), IF('Funding Allocation Parameters'!$C$5="Any discretionary funds (grants if available, other if no grants)", MIN(O1003*('Funding Allocation Parameters'!$E$5), 'Funding Allocation Parameters'!$G$5), IF('Funding Allocation Parameters'!$C$5="Complex Library Subsidy", 0, 0)))))</f>
        <v>0</v>
      </c>
      <c r="V1003" s="177">
        <f t="shared" si="469"/>
        <v>665.24240000000009</v>
      </c>
      <c r="W1003" s="177">
        <f t="shared" si="470"/>
        <v>665.24240000000009</v>
      </c>
      <c r="X1003" s="179">
        <f>IF('Funding Allocation Parameters'!$C$6="Basic Library Subsidy", MIN(V1003*'Funding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MIN(V1003*VLOOKUP(CONCATENATE($A1003, 'Funding Allocation Parameters'!$I$6), 'Library Subsidy Complex'!$C$2:$J$55, 2, FALSE), VLOOKUP(CONCATENATE($A1003, 'Funding Allocation Parameters'!$I$6), 'Library Subsidy Complex'!$C$2:$J$55, 4, FALSE)), 0)))))</f>
        <v>0</v>
      </c>
      <c r="Y1003" s="179">
        <f>IF('Funding Allocation Parameters'!$C$6="Basic Library Subsidy", 0, IF('Funding Allocation Parameters'!$C$6="Grant funding",MIN(V1003*'Funding Allocation Parameters'!$E$6, 'Funding Allocation Parameters'!$G$6), IF('Funding Allocation Parameters'!$C$6="Other author funding", 0, IF('Funding Allocation Parameters'!$C$6="Any discretionary funds (grants if available, other if no grants)", MIN(V1003*'Funding Allocation Parameters'!$E$6, 'Funding Allocation Parameters'!$G$6), IF('Funding Allocation Parameters'!$C$6="Complex Library Subsidy", 0, 0)))))</f>
        <v>665.24240000000009</v>
      </c>
      <c r="Z1003" s="179">
        <f>IF('Funding Allocation Parameters'!$C$6="Basic Library Subsidy", 0, IF('Funding Allocation Parameters'!$C$6="Grant funding", 0, IF('Funding Allocation Parameters'!$C$6="Other author funding",  MIN(V1003*'Funding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3" s="179">
        <f>IF('Funding Allocation Parameters'!$C$6="Basic Library Subsidy", MIN(W1003*'Funding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MIN(W1003*VLOOKUP(CONCATENATE($A1003, 'Funding Allocation Parameters'!$I$6), 'Library Subsidy Complex'!$C$2:$J$55, 6, FALSE), VLOOKUP(CONCATENATE($A1003, 'Funding Allocation Parameters'!$I$6), 'Library Subsidy Complex'!$C$2:$J$55, 8, FALSE)), 0)))))</f>
        <v>0</v>
      </c>
      <c r="AB1003" s="179">
        <f>IF('Funding Allocation Parameters'!$C$6="Basic Library Subsidy", 0, IF('Funding Allocation Parameters'!$C$6="Grant funding", 0, IF('Funding Allocation Parameters'!$C$6="Other author funding",  MIN(W1003*'Funding Allocation Parameters'!$E$6, 'Funding Allocation Parameters'!$G$6), IF('Funding Allocation Parameters'!$C$6="Any discretionary funds (grants if available, other if no grants)", MIN(W1003*'Funding Allocation Parameters'!$E$6, 'Funding Allocation Parameters'!$G$6), IF('Funding Allocation Parameters'!$C$6="Complex Library Subsidy", 0, 0)))))</f>
        <v>665.24240000000009</v>
      </c>
      <c r="AC1003" s="177">
        <f t="shared" si="471"/>
        <v>0</v>
      </c>
      <c r="AD1003" s="177">
        <f t="shared" si="472"/>
        <v>0</v>
      </c>
      <c r="AE1003" s="180">
        <f>IF('Funding Allocation Parameters'!$C$7="Basic Library Subsidy", MIN(AC1003*'Funding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MIN(AC1003*VLOOKUP(CONCATENATE($A1003, 'Funding Allocation Parameters'!$I$7), 'Library Subsidy Complex'!$C$2:$J$55, 2, FALSE), VLOOKUP(CONCATENATE($A1003, 'Funding Allocation Parameters'!$I$7), 'Library Subsidy Complex'!$C$2:$J$55, 4, FALSE)), 0)))))</f>
        <v>0</v>
      </c>
      <c r="AF1003" s="180">
        <f>IF('Funding Allocation Parameters'!$C$7="Basic Library Subsidy", 0, IF('Funding Allocation Parameters'!$C$7="Grant funding",MIN(AC1003*'Funding Allocation Parameters'!$E$7, 'Funding Allocation Parameters'!$G$7), IF('Funding Allocation Parameters'!$C$7="Other author funding", 0, IF('Funding Allocation Parameters'!$C$7="Any discretionary funds (grants if available, other if no grants)", MIN(AC1003*'Funding Allocation Parameters'!$E$7, 'Funding Allocation Parameters'!$G$7), IF('Funding Allocation Parameters'!$C$7="Complex Library Subsidy", 0, 0)))))</f>
        <v>0</v>
      </c>
      <c r="AG1003" s="180">
        <f>IF('Funding Allocation Parameters'!$C$7="Basic Library Subsidy", 0, IF('Funding Allocation Parameters'!$C$7="Grant funding", 0, IF('Funding Allocation Parameters'!$C$7="Other author funding",  MIN(AC1003*'Funding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3" s="180">
        <f>IF('Funding Allocation Parameters'!$C$7="Basic Library Subsidy", MIN(AD1003*'Funding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MIN(AD1003*VLOOKUP(CONCATENATE($A1003, 'Funding Allocation Parameters'!$I$7), 'Library Subsidy Complex'!$C$2:$J$55, 6, FALSE), VLOOKUP(CONCATENATE($A1003, 'Funding Allocation Parameters'!$I$7), 'Library Subsidy Complex'!$C$2:$J$55, 8, FALSE)), 0)))))</f>
        <v>0</v>
      </c>
      <c r="AI1003" s="180">
        <f>IF('Funding Allocation Parameters'!$C$7="Basic Library Subsidy", 0, IF('Funding Allocation Parameters'!$C$7="Grant funding", 0, IF('Funding Allocation Parameters'!$C$7="Other author funding",  MIN(AD1003*'Funding Allocation Parameters'!$E$7, 'Funding Allocation Parameters'!$G$7), IF('Funding Allocation Parameters'!$C$7="Any discretionary funds (grants if available, other if no grants)", MIN(AD1003*'Funding Allocation Parameters'!$E$7, 'Funding Allocation Parameters'!$G$7), IF('Funding Allocation Parameters'!$C$7="Complex Library Subsidy", 0, 0)))))</f>
        <v>0</v>
      </c>
      <c r="AJ1003" s="177">
        <f t="shared" si="473"/>
        <v>0</v>
      </c>
      <c r="AK1003" s="177">
        <f t="shared" si="474"/>
        <v>0</v>
      </c>
      <c r="AL1003" s="181">
        <f>IF('Funding Allocation Parameters'!$C$8="Basic Library Subsidy", MIN(AJ1003*'Funding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MIN(AJ1003*VLOOKUP(CONCATENATE($A1003, 'Funding Allocation Parameters'!$I$8), 'Library Subsidy Complex'!$C$2:$J$55, 2, FALSE), VLOOKUP(CONCATENATE($A1003, 'Funding Allocation Parameters'!$I$8), 'Library Subsidy Complex'!$C$2:$J$55, 4, FALSE)), 0)))))</f>
        <v>0</v>
      </c>
      <c r="AM1003" s="181">
        <f>IF('Funding Allocation Parameters'!$C$8="Basic Library Subsidy", 0, IF('Funding Allocation Parameters'!$C$8="Grant funding",MIN(AJ1003*'Funding Allocation Parameters'!$E$8, 'Funding Allocation Parameters'!$G$8), IF('Funding Allocation Parameters'!$C$8="Other author funding", 0, IF('Funding Allocation Parameters'!$C$8="Any discretionary funds (grants if available, other if no grants)", MIN(AJ1003*'Funding Allocation Parameters'!$E$8, 'Funding Allocation Parameters'!$G$8), IF('Funding Allocation Parameters'!$C$8="Complex Library Subsidy", 0, 0)))))</f>
        <v>0</v>
      </c>
      <c r="AN1003" s="181">
        <f>IF('Funding Allocation Parameters'!$C$8="Basic Library Subsidy", 0, IF('Funding Allocation Parameters'!$C$8="Grant funding", 0, IF('Funding Allocation Parameters'!$C$8="Other author funding",  MIN(AJ1003*'Funding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3" s="181">
        <f>IF('Funding Allocation Parameters'!$C$8="Basic Library Subsidy", MIN(AK1003*'Funding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MIN(AK1003*VLOOKUP(CONCATENATE($A1003, 'Funding Allocation Parameters'!$I$8), 'Library Subsidy Complex'!$C$2:$J$55, 6, FALSE), VLOOKUP(CONCATENATE($A1003, 'Funding Allocation Parameters'!$I$8), 'Library Subsidy Complex'!$C$2:$J$55, 8, FALSE)), 0)))))</f>
        <v>0</v>
      </c>
      <c r="AP1003" s="181">
        <f>IF('Funding Allocation Parameters'!$C$8="Basic Library Subsidy", 0, IF('Funding Allocation Parameters'!$C$8="Grant funding", 0, IF('Funding Allocation Parameters'!$C$8="Other author funding",  MIN(AK1003*'Funding Allocation Parameters'!$E$8, 'Funding Allocation Parameters'!$G$8), IF('Funding Allocation Parameters'!$C$8="Any discretionary funds (grants if available, other if no grants)", MIN(AK1003*'Funding Allocation Parameters'!$E$8, 'Funding Allocation Parameters'!$G$8), IF('Funding Allocation Parameters'!$C$8="Complex Library Subsidy", 0, 0)))))</f>
        <v>0</v>
      </c>
      <c r="AQ1003" s="177">
        <f t="shared" si="475"/>
        <v>0</v>
      </c>
      <c r="AR1003" s="177">
        <f t="shared" si="476"/>
        <v>0</v>
      </c>
      <c r="AS1003" s="182">
        <f t="shared" si="477"/>
        <v>1189</v>
      </c>
      <c r="AT1003" s="182">
        <f t="shared" si="478"/>
        <v>665.24240000000009</v>
      </c>
      <c r="AU1003" s="182">
        <f t="shared" si="479"/>
        <v>0</v>
      </c>
      <c r="AV1003" s="182">
        <f t="shared" si="480"/>
        <v>1189</v>
      </c>
      <c r="AW1003" s="182">
        <f t="shared" si="481"/>
        <v>665.24240000000009</v>
      </c>
      <c r="AX1003" s="183">
        <f t="shared" si="482"/>
        <v>495.81299999999999</v>
      </c>
      <c r="AY1003" s="183">
        <f t="shared" si="483"/>
        <v>277.40608080000004</v>
      </c>
      <c r="AZ1003" s="183">
        <f t="shared" si="484"/>
        <v>0</v>
      </c>
      <c r="BA1003" s="183">
        <f t="shared" si="485"/>
        <v>693.18700000000001</v>
      </c>
      <c r="BB1003" s="183">
        <f t="shared" si="486"/>
        <v>387.83631920000005</v>
      </c>
      <c r="BC1003" s="184">
        <f t="shared" si="487"/>
        <v>1189</v>
      </c>
      <c r="BD1003" s="184">
        <f t="shared" si="488"/>
        <v>0</v>
      </c>
      <c r="BE1003" s="184">
        <f t="shared" si="489"/>
        <v>277.40608080000004</v>
      </c>
      <c r="BF1003" s="184">
        <f t="shared" si="490"/>
        <v>387.83631920000005</v>
      </c>
      <c r="BG1003" s="102">
        <f t="shared" si="491"/>
        <v>0</v>
      </c>
      <c r="BH1003" s="102">
        <f t="shared" si="492"/>
        <v>0</v>
      </c>
      <c r="BI1003" s="102">
        <f t="shared" si="493"/>
        <v>0</v>
      </c>
      <c r="BJ1003" s="102">
        <f t="shared" si="494"/>
        <v>0.41699999999999998</v>
      </c>
      <c r="BK1003" s="102">
        <f t="shared" si="495"/>
        <v>0.58299999999999996</v>
      </c>
      <c r="BL1003" s="102">
        <f t="shared" si="496"/>
        <v>0</v>
      </c>
      <c r="BN1003" s="102"/>
    </row>
    <row r="1004" spans="1:66" x14ac:dyDescent="0.25">
      <c r="A1004" s="102" t="s">
        <v>17</v>
      </c>
      <c r="B1004" s="102" t="s">
        <v>8</v>
      </c>
      <c r="C1004" s="102" t="s">
        <v>8</v>
      </c>
      <c r="D1004" s="102" t="s">
        <v>27</v>
      </c>
      <c r="E1004" s="102" t="s">
        <v>1795</v>
      </c>
      <c r="F1004" s="102" t="s">
        <v>1796</v>
      </c>
      <c r="G1004" s="102">
        <v>0.873</v>
      </c>
      <c r="H1004" s="102">
        <v>1</v>
      </c>
      <c r="I1004" s="102">
        <v>0</v>
      </c>
      <c r="J1004" s="167">
        <f>IFERROR(H1004*VLOOKUP(A1004, 'Advanced Parameters'!$B$7:$G$20, 6, FALSE)*VLOOKUP(A1004, 'Growth Parameters'!$B$6:$H$19, 6, FALSE), 0)</f>
        <v>1</v>
      </c>
      <c r="K1004" s="167">
        <f>IFERROR(IF('Advanced Parameters'!$C$5="n",'Raw Data'!I1004*VLOOKUP(A1004,'Advanced Parameters'!$B$7:$G$20,6,FALSE),J1004*VLOOKUP(A1004,'Advanced Parameters'!$B$7:$G$20,2,FALSE))*VLOOKUP(A1004, 'Growth Parameters'!$B$6:$H$19, 6, FALSE), 0)</f>
        <v>0</v>
      </c>
      <c r="L1004" s="167">
        <f t="shared" si="497"/>
        <v>1</v>
      </c>
      <c r="M1004" s="168">
        <f>IFERROR(IF(G1004="NA","NA",IF(G1004&gt;'APC Parameters'!$K$6+VLOOKUP('Raw Data'!A1004, 'APC Parameters'!$H$7:$L$20, 4, FALSE), 'APC Parameters'!$L$6+VLOOKUP('Raw Data'!A1004, 'APC Parameters'!$H$7:$L$20, 5, FALSE), G1004*('APC Parameters'!$J$6+VLOOKUP('Raw Data'!A1004, 'APC Parameters'!$H$7:$L$20, 3, FALSE))+'APC Parameters'!$I$6+VLOOKUP('Raw Data'!A1004, 'APC Parameters'!$H$7:$L$20, 2, FALSE))), 0)</f>
        <v>1766.9862000000001</v>
      </c>
      <c r="N1004" s="168">
        <f t="shared" si="467"/>
        <v>1766.9862000000001</v>
      </c>
      <c r="O1004" s="168">
        <f>IFERROR(IF(M1004="NA",VLOOKUP(D1004,'Internal Calculations'!$B$10:$C$11,2,FALSE), M1004)*VLOOKUP(A1004, 'Growth Parameters'!$B$6:$H$19, 7, FALSE), 0)</f>
        <v>1766.9862000000001</v>
      </c>
      <c r="P1004" s="177">
        <f t="shared" si="468"/>
        <v>1766.9862000000001</v>
      </c>
      <c r="Q1004" s="178">
        <f>IF('Funding Allocation Parameters'!$C$5="Basic Library Subsidy", MIN(O1004*('Funding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MIN($O1004*(VLOOKUP(CONCATENATE($A1004, 'Funding Allocation Parameters'!$I$5), 'Library Subsidy Complex'!$C$2:$J$55, 2, FALSE)), VLOOKUP(CONCATENATE($A1004, 'Funding Allocation Parameters'!$I$5), 'Library Subsidy Complex'!$C$2:$J$55, 4, FALSE)), 0)))))</f>
        <v>1189</v>
      </c>
      <c r="R1004" s="178">
        <f>IF('Funding Allocation Parameters'!$C$5="Basic Library Subsidy", 0, IF('Funding Allocation Parameters'!$C$5="Grant funding",MIN(O1004*('Funding Allocation Parameters'!$E$5), 'Funding Allocation Parameters'!$G$5), IF('Funding Allocation Parameters'!$C$5="Other author funding", 0, IF('Funding Allocation Parameters'!$C$5="Any discretionary funds (grants if available, other if no grants)", MIN(O1004*('Funding Allocation Parameters'!$E$5), 'Funding Allocation Parameters'!$G$5), IF('Funding Allocation Parameters'!$C$5="Complex Library Subsidy", 0, 0)))))</f>
        <v>0</v>
      </c>
      <c r="S1004" s="178">
        <f>IF('Funding Allocation Parameters'!$C$5="Basic Library Subsidy", 0, IF('Funding Allocation Parameters'!$C$5="Grant funding", 0, IF('Funding Allocation Parameters'!$C$5="Other author funding",  MIN(O1004*('Funding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4" s="178">
        <f>IF('Funding Allocation Parameters'!$C$5="Basic Library Subsidy", MIN(O1004*('Funding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MIN($O1004*(VLOOKUP(CONCATENATE($A1004, 'Funding Allocation Parameters'!$I$5), 'Library Subsidy Complex'!$C$2:$J$55, 6, FALSE)), VLOOKUP(CONCATENATE($A1004, 'Funding Allocation Parameters'!$I$5), 'Library Subsidy Complex'!$C$2:$J$55, 8, FALSE)), 0)))))</f>
        <v>1189</v>
      </c>
      <c r="U1004" s="178">
        <f>IF('Funding Allocation Parameters'!$C$5="Basic Library Subsidy", 0, IF('Funding Allocation Parameters'!$C$5="Grant funding", 0, IF('Funding Allocation Parameters'!$C$5="Other author funding",  MIN(O1004*('Funding Allocation Parameters'!$E$5), 'Funding Allocation Parameters'!$G$5), IF('Funding Allocation Parameters'!$C$5="Any discretionary funds (grants if available, other if no grants)", MIN(O1004*('Funding Allocation Parameters'!$E$5), 'Funding Allocation Parameters'!$G$5), IF('Funding Allocation Parameters'!$C$5="Complex Library Subsidy", 0, 0)))))</f>
        <v>0</v>
      </c>
      <c r="V1004" s="177">
        <f t="shared" si="469"/>
        <v>577.98620000000005</v>
      </c>
      <c r="W1004" s="177">
        <f t="shared" si="470"/>
        <v>577.98620000000005</v>
      </c>
      <c r="X1004" s="179">
        <f>IF('Funding Allocation Parameters'!$C$6="Basic Library Subsidy", MIN(V1004*'Funding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MIN(V1004*VLOOKUP(CONCATENATE($A1004, 'Funding Allocation Parameters'!$I$6), 'Library Subsidy Complex'!$C$2:$J$55, 2, FALSE), VLOOKUP(CONCATENATE($A1004, 'Funding Allocation Parameters'!$I$6), 'Library Subsidy Complex'!$C$2:$J$55, 4, FALSE)), 0)))))</f>
        <v>0</v>
      </c>
      <c r="Y1004" s="179">
        <f>IF('Funding Allocation Parameters'!$C$6="Basic Library Subsidy", 0, IF('Funding Allocation Parameters'!$C$6="Grant funding",MIN(V1004*'Funding Allocation Parameters'!$E$6, 'Funding Allocation Parameters'!$G$6), IF('Funding Allocation Parameters'!$C$6="Other author funding", 0, IF('Funding Allocation Parameters'!$C$6="Any discretionary funds (grants if available, other if no grants)", MIN(V1004*'Funding Allocation Parameters'!$E$6, 'Funding Allocation Parameters'!$G$6), IF('Funding Allocation Parameters'!$C$6="Complex Library Subsidy", 0, 0)))))</f>
        <v>577.98620000000005</v>
      </c>
      <c r="Z1004" s="179">
        <f>IF('Funding Allocation Parameters'!$C$6="Basic Library Subsidy", 0, IF('Funding Allocation Parameters'!$C$6="Grant funding", 0, IF('Funding Allocation Parameters'!$C$6="Other author funding",  MIN(V1004*'Funding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4" s="179">
        <f>IF('Funding Allocation Parameters'!$C$6="Basic Library Subsidy", MIN(W1004*'Funding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MIN(W1004*VLOOKUP(CONCATENATE($A1004, 'Funding Allocation Parameters'!$I$6), 'Library Subsidy Complex'!$C$2:$J$55, 6, FALSE), VLOOKUP(CONCATENATE($A1004, 'Funding Allocation Parameters'!$I$6), 'Library Subsidy Complex'!$C$2:$J$55, 8, FALSE)), 0)))))</f>
        <v>0</v>
      </c>
      <c r="AB1004" s="179">
        <f>IF('Funding Allocation Parameters'!$C$6="Basic Library Subsidy", 0, IF('Funding Allocation Parameters'!$C$6="Grant funding", 0, IF('Funding Allocation Parameters'!$C$6="Other author funding",  MIN(W1004*'Funding Allocation Parameters'!$E$6, 'Funding Allocation Parameters'!$G$6), IF('Funding Allocation Parameters'!$C$6="Any discretionary funds (grants if available, other if no grants)", MIN(W1004*'Funding Allocation Parameters'!$E$6, 'Funding Allocation Parameters'!$G$6), IF('Funding Allocation Parameters'!$C$6="Complex Library Subsidy", 0, 0)))))</f>
        <v>577.98620000000005</v>
      </c>
      <c r="AC1004" s="177">
        <f t="shared" si="471"/>
        <v>0</v>
      </c>
      <c r="AD1004" s="177">
        <f t="shared" si="472"/>
        <v>0</v>
      </c>
      <c r="AE1004" s="180">
        <f>IF('Funding Allocation Parameters'!$C$7="Basic Library Subsidy", MIN(AC1004*'Funding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MIN(AC1004*VLOOKUP(CONCATENATE($A1004, 'Funding Allocation Parameters'!$I$7), 'Library Subsidy Complex'!$C$2:$J$55, 2, FALSE), VLOOKUP(CONCATENATE($A1004, 'Funding Allocation Parameters'!$I$7), 'Library Subsidy Complex'!$C$2:$J$55, 4, FALSE)), 0)))))</f>
        <v>0</v>
      </c>
      <c r="AF1004" s="180">
        <f>IF('Funding Allocation Parameters'!$C$7="Basic Library Subsidy", 0, IF('Funding Allocation Parameters'!$C$7="Grant funding",MIN(AC1004*'Funding Allocation Parameters'!$E$7, 'Funding Allocation Parameters'!$G$7), IF('Funding Allocation Parameters'!$C$7="Other author funding", 0, IF('Funding Allocation Parameters'!$C$7="Any discretionary funds (grants if available, other if no grants)", MIN(AC1004*'Funding Allocation Parameters'!$E$7, 'Funding Allocation Parameters'!$G$7), IF('Funding Allocation Parameters'!$C$7="Complex Library Subsidy", 0, 0)))))</f>
        <v>0</v>
      </c>
      <c r="AG1004" s="180">
        <f>IF('Funding Allocation Parameters'!$C$7="Basic Library Subsidy", 0, IF('Funding Allocation Parameters'!$C$7="Grant funding", 0, IF('Funding Allocation Parameters'!$C$7="Other author funding",  MIN(AC1004*'Funding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4" s="180">
        <f>IF('Funding Allocation Parameters'!$C$7="Basic Library Subsidy", MIN(AD1004*'Funding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MIN(AD1004*VLOOKUP(CONCATENATE($A1004, 'Funding Allocation Parameters'!$I$7), 'Library Subsidy Complex'!$C$2:$J$55, 6, FALSE), VLOOKUP(CONCATENATE($A1004, 'Funding Allocation Parameters'!$I$7), 'Library Subsidy Complex'!$C$2:$J$55, 8, FALSE)), 0)))))</f>
        <v>0</v>
      </c>
      <c r="AI1004" s="180">
        <f>IF('Funding Allocation Parameters'!$C$7="Basic Library Subsidy", 0, IF('Funding Allocation Parameters'!$C$7="Grant funding", 0, IF('Funding Allocation Parameters'!$C$7="Other author funding",  MIN(AD1004*'Funding Allocation Parameters'!$E$7, 'Funding Allocation Parameters'!$G$7), IF('Funding Allocation Parameters'!$C$7="Any discretionary funds (grants if available, other if no grants)", MIN(AD1004*'Funding Allocation Parameters'!$E$7, 'Funding Allocation Parameters'!$G$7), IF('Funding Allocation Parameters'!$C$7="Complex Library Subsidy", 0, 0)))))</f>
        <v>0</v>
      </c>
      <c r="AJ1004" s="177">
        <f t="shared" si="473"/>
        <v>0</v>
      </c>
      <c r="AK1004" s="177">
        <f t="shared" si="474"/>
        <v>0</v>
      </c>
      <c r="AL1004" s="181">
        <f>IF('Funding Allocation Parameters'!$C$8="Basic Library Subsidy", MIN(AJ1004*'Funding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MIN(AJ1004*VLOOKUP(CONCATENATE($A1004, 'Funding Allocation Parameters'!$I$8), 'Library Subsidy Complex'!$C$2:$J$55, 2, FALSE), VLOOKUP(CONCATENATE($A1004, 'Funding Allocation Parameters'!$I$8), 'Library Subsidy Complex'!$C$2:$J$55, 4, FALSE)), 0)))))</f>
        <v>0</v>
      </c>
      <c r="AM1004" s="181">
        <f>IF('Funding Allocation Parameters'!$C$8="Basic Library Subsidy", 0, IF('Funding Allocation Parameters'!$C$8="Grant funding",MIN(AJ1004*'Funding Allocation Parameters'!$E$8, 'Funding Allocation Parameters'!$G$8), IF('Funding Allocation Parameters'!$C$8="Other author funding", 0, IF('Funding Allocation Parameters'!$C$8="Any discretionary funds (grants if available, other if no grants)", MIN(AJ1004*'Funding Allocation Parameters'!$E$8, 'Funding Allocation Parameters'!$G$8), IF('Funding Allocation Parameters'!$C$8="Complex Library Subsidy", 0, 0)))))</f>
        <v>0</v>
      </c>
      <c r="AN1004" s="181">
        <f>IF('Funding Allocation Parameters'!$C$8="Basic Library Subsidy", 0, IF('Funding Allocation Parameters'!$C$8="Grant funding", 0, IF('Funding Allocation Parameters'!$C$8="Other author funding",  MIN(AJ1004*'Funding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4" s="181">
        <f>IF('Funding Allocation Parameters'!$C$8="Basic Library Subsidy", MIN(AK1004*'Funding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MIN(AK1004*VLOOKUP(CONCATENATE($A1004, 'Funding Allocation Parameters'!$I$8), 'Library Subsidy Complex'!$C$2:$J$55, 6, FALSE), VLOOKUP(CONCATENATE($A1004, 'Funding Allocation Parameters'!$I$8), 'Library Subsidy Complex'!$C$2:$J$55, 8, FALSE)), 0)))))</f>
        <v>0</v>
      </c>
      <c r="AP1004" s="181">
        <f>IF('Funding Allocation Parameters'!$C$8="Basic Library Subsidy", 0, IF('Funding Allocation Parameters'!$C$8="Grant funding", 0, IF('Funding Allocation Parameters'!$C$8="Other author funding",  MIN(AK1004*'Funding Allocation Parameters'!$E$8, 'Funding Allocation Parameters'!$G$8), IF('Funding Allocation Parameters'!$C$8="Any discretionary funds (grants if available, other if no grants)", MIN(AK1004*'Funding Allocation Parameters'!$E$8, 'Funding Allocation Parameters'!$G$8), IF('Funding Allocation Parameters'!$C$8="Complex Library Subsidy", 0, 0)))))</f>
        <v>0</v>
      </c>
      <c r="AQ1004" s="177">
        <f t="shared" si="475"/>
        <v>0</v>
      </c>
      <c r="AR1004" s="177">
        <f t="shared" si="476"/>
        <v>0</v>
      </c>
      <c r="AS1004" s="182">
        <f t="shared" si="477"/>
        <v>1189</v>
      </c>
      <c r="AT1004" s="182">
        <f t="shared" si="478"/>
        <v>577.98620000000005</v>
      </c>
      <c r="AU1004" s="182">
        <f t="shared" si="479"/>
        <v>0</v>
      </c>
      <c r="AV1004" s="182">
        <f t="shared" si="480"/>
        <v>1189</v>
      </c>
      <c r="AW1004" s="182">
        <f t="shared" si="481"/>
        <v>577.98620000000005</v>
      </c>
      <c r="AX1004" s="183">
        <f t="shared" si="482"/>
        <v>0</v>
      </c>
      <c r="AY1004" s="183">
        <f t="shared" si="483"/>
        <v>0</v>
      </c>
      <c r="AZ1004" s="183">
        <f t="shared" si="484"/>
        <v>0</v>
      </c>
      <c r="BA1004" s="183">
        <f t="shared" si="485"/>
        <v>1189</v>
      </c>
      <c r="BB1004" s="183">
        <f t="shared" si="486"/>
        <v>577.98620000000005</v>
      </c>
      <c r="BC1004" s="184">
        <f t="shared" si="487"/>
        <v>1189</v>
      </c>
      <c r="BD1004" s="184">
        <f t="shared" si="488"/>
        <v>0</v>
      </c>
      <c r="BE1004" s="184">
        <f t="shared" si="489"/>
        <v>0</v>
      </c>
      <c r="BF1004" s="184">
        <f t="shared" si="490"/>
        <v>577.98620000000005</v>
      </c>
      <c r="BG1004" s="102">
        <f t="shared" si="491"/>
        <v>0</v>
      </c>
      <c r="BH1004" s="102">
        <f t="shared" si="492"/>
        <v>0</v>
      </c>
      <c r="BI1004" s="102">
        <f t="shared" si="493"/>
        <v>0</v>
      </c>
      <c r="BJ1004" s="102">
        <f t="shared" si="494"/>
        <v>0</v>
      </c>
      <c r="BK1004" s="102">
        <f t="shared" si="495"/>
        <v>1</v>
      </c>
      <c r="BL1004" s="102">
        <f t="shared" si="496"/>
        <v>0</v>
      </c>
      <c r="BN1004" s="102"/>
    </row>
    <row r="1005" spans="1:66" x14ac:dyDescent="0.25">
      <c r="A1005" s="102" t="s">
        <v>17</v>
      </c>
      <c r="B1005" s="102" t="s">
        <v>8</v>
      </c>
      <c r="C1005" s="102" t="s">
        <v>8</v>
      </c>
      <c r="D1005" s="102" t="s">
        <v>27</v>
      </c>
      <c r="E1005" s="102" t="s">
        <v>1797</v>
      </c>
      <c r="F1005" s="102" t="s">
        <v>1798</v>
      </c>
      <c r="G1005" s="102">
        <v>1.603</v>
      </c>
      <c r="H1005" s="102">
        <v>1</v>
      </c>
      <c r="I1005" s="102">
        <v>1</v>
      </c>
      <c r="J1005" s="167">
        <f>IFERROR(H1005*VLOOKUP(A1005, 'Advanced Parameters'!$B$7:$G$20, 6, FALSE)*VLOOKUP(A1005, 'Growth Parameters'!$B$6:$H$19, 6, FALSE), 0)</f>
        <v>1</v>
      </c>
      <c r="K1005" s="167">
        <f>IFERROR(IF('Advanced Parameters'!$C$5="n",'Raw Data'!I1005*VLOOKUP(A1005,'Advanced Parameters'!$B$7:$G$20,6,FALSE),J1005*VLOOKUP(A1005,'Advanced Parameters'!$B$7:$G$20,2,FALSE))*VLOOKUP(A1005, 'Growth Parameters'!$B$6:$H$19, 6, FALSE), 0)</f>
        <v>1</v>
      </c>
      <c r="L1005" s="167">
        <f t="shared" si="497"/>
        <v>0</v>
      </c>
      <c r="M1005" s="168">
        <f>IFERROR(IF(G1005="NA","NA",IF(G1005&gt;'APC Parameters'!$K$6+VLOOKUP('Raw Data'!A1005, 'APC Parameters'!$H$7:$L$20, 4, FALSE), 'APC Parameters'!$L$6+VLOOKUP('Raw Data'!A1005, 'APC Parameters'!$H$7:$L$20, 5, FALSE), G1005*('APC Parameters'!$J$6+VLOOKUP('Raw Data'!A1005, 'APC Parameters'!$H$7:$L$20, 3, FALSE))+'APC Parameters'!$I$6+VLOOKUP('Raw Data'!A1005, 'APC Parameters'!$H$7:$L$20, 2, FALSE))), 0)</f>
        <v>2284.8481999999999</v>
      </c>
      <c r="N1005" s="168">
        <f t="shared" si="467"/>
        <v>2284.8481999999999</v>
      </c>
      <c r="O1005" s="168">
        <f>IFERROR(IF(M1005="NA",VLOOKUP(D1005,'Internal Calculations'!$B$10:$C$11,2,FALSE), M1005)*VLOOKUP(A1005, 'Growth Parameters'!$B$6:$H$19, 7, FALSE), 0)</f>
        <v>2284.8481999999999</v>
      </c>
      <c r="P1005" s="177">
        <f t="shared" si="468"/>
        <v>2284.8481999999999</v>
      </c>
      <c r="Q1005" s="178">
        <f>IF('Funding Allocation Parameters'!$C$5="Basic Library Subsidy", MIN(O1005*('Funding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MIN($O1005*(VLOOKUP(CONCATENATE($A1005, 'Funding Allocation Parameters'!$I$5), 'Library Subsidy Complex'!$C$2:$J$55, 2, FALSE)), VLOOKUP(CONCATENATE($A1005, 'Funding Allocation Parameters'!$I$5), 'Library Subsidy Complex'!$C$2:$J$55, 4, FALSE)), 0)))))</f>
        <v>1189</v>
      </c>
      <c r="R1005" s="178">
        <f>IF('Funding Allocation Parameters'!$C$5="Basic Library Subsidy", 0, IF('Funding Allocation Parameters'!$C$5="Grant funding",MIN(O1005*('Funding Allocation Parameters'!$E$5), 'Funding Allocation Parameters'!$G$5), IF('Funding Allocation Parameters'!$C$5="Other author funding", 0, IF('Funding Allocation Parameters'!$C$5="Any discretionary funds (grants if available, other if no grants)", MIN(O1005*('Funding Allocation Parameters'!$E$5), 'Funding Allocation Parameters'!$G$5), IF('Funding Allocation Parameters'!$C$5="Complex Library Subsidy", 0, 0)))))</f>
        <v>0</v>
      </c>
      <c r="S1005" s="178">
        <f>IF('Funding Allocation Parameters'!$C$5="Basic Library Subsidy", 0, IF('Funding Allocation Parameters'!$C$5="Grant funding", 0, IF('Funding Allocation Parameters'!$C$5="Other author funding",  MIN(O1005*('Funding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5" s="178">
        <f>IF('Funding Allocation Parameters'!$C$5="Basic Library Subsidy", MIN(O1005*('Funding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MIN($O1005*(VLOOKUP(CONCATENATE($A1005, 'Funding Allocation Parameters'!$I$5), 'Library Subsidy Complex'!$C$2:$J$55, 6, FALSE)), VLOOKUP(CONCATENATE($A1005, 'Funding Allocation Parameters'!$I$5), 'Library Subsidy Complex'!$C$2:$J$55, 8, FALSE)), 0)))))</f>
        <v>1189</v>
      </c>
      <c r="U1005" s="178">
        <f>IF('Funding Allocation Parameters'!$C$5="Basic Library Subsidy", 0, IF('Funding Allocation Parameters'!$C$5="Grant funding", 0, IF('Funding Allocation Parameters'!$C$5="Other author funding",  MIN(O1005*('Funding Allocation Parameters'!$E$5), 'Funding Allocation Parameters'!$G$5), IF('Funding Allocation Parameters'!$C$5="Any discretionary funds (grants if available, other if no grants)", MIN(O1005*('Funding Allocation Parameters'!$E$5), 'Funding Allocation Parameters'!$G$5), IF('Funding Allocation Parameters'!$C$5="Complex Library Subsidy", 0, 0)))))</f>
        <v>0</v>
      </c>
      <c r="V1005" s="177">
        <f t="shared" si="469"/>
        <v>1095.8481999999999</v>
      </c>
      <c r="W1005" s="177">
        <f t="shared" si="470"/>
        <v>1095.8481999999999</v>
      </c>
      <c r="X1005" s="179">
        <f>IF('Funding Allocation Parameters'!$C$6="Basic Library Subsidy", MIN(V1005*'Funding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MIN(V1005*VLOOKUP(CONCATENATE($A1005, 'Funding Allocation Parameters'!$I$6), 'Library Subsidy Complex'!$C$2:$J$55, 2, FALSE), VLOOKUP(CONCATENATE($A1005, 'Funding Allocation Parameters'!$I$6), 'Library Subsidy Complex'!$C$2:$J$55, 4, FALSE)), 0)))))</f>
        <v>0</v>
      </c>
      <c r="Y1005" s="179">
        <f>IF('Funding Allocation Parameters'!$C$6="Basic Library Subsidy", 0, IF('Funding Allocation Parameters'!$C$6="Grant funding",MIN(V1005*'Funding Allocation Parameters'!$E$6, 'Funding Allocation Parameters'!$G$6), IF('Funding Allocation Parameters'!$C$6="Other author funding", 0, IF('Funding Allocation Parameters'!$C$6="Any discretionary funds (grants if available, other if no grants)", MIN(V1005*'Funding Allocation Parameters'!$E$6, 'Funding Allocation Parameters'!$G$6), IF('Funding Allocation Parameters'!$C$6="Complex Library Subsidy", 0, 0)))))</f>
        <v>1095.8481999999999</v>
      </c>
      <c r="Z1005" s="179">
        <f>IF('Funding Allocation Parameters'!$C$6="Basic Library Subsidy", 0, IF('Funding Allocation Parameters'!$C$6="Grant funding", 0, IF('Funding Allocation Parameters'!$C$6="Other author funding",  MIN(V1005*'Funding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5" s="179">
        <f>IF('Funding Allocation Parameters'!$C$6="Basic Library Subsidy", MIN(W1005*'Funding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MIN(W1005*VLOOKUP(CONCATENATE($A1005, 'Funding Allocation Parameters'!$I$6), 'Library Subsidy Complex'!$C$2:$J$55, 6, FALSE), VLOOKUP(CONCATENATE($A1005, 'Funding Allocation Parameters'!$I$6), 'Library Subsidy Complex'!$C$2:$J$55, 8, FALSE)), 0)))))</f>
        <v>0</v>
      </c>
      <c r="AB1005" s="179">
        <f>IF('Funding Allocation Parameters'!$C$6="Basic Library Subsidy", 0, IF('Funding Allocation Parameters'!$C$6="Grant funding", 0, IF('Funding Allocation Parameters'!$C$6="Other author funding",  MIN(W1005*'Funding Allocation Parameters'!$E$6, 'Funding Allocation Parameters'!$G$6), IF('Funding Allocation Parameters'!$C$6="Any discretionary funds (grants if available, other if no grants)", MIN(W1005*'Funding Allocation Parameters'!$E$6, 'Funding Allocation Parameters'!$G$6), IF('Funding Allocation Parameters'!$C$6="Complex Library Subsidy", 0, 0)))))</f>
        <v>1095.8481999999999</v>
      </c>
      <c r="AC1005" s="177">
        <f t="shared" si="471"/>
        <v>0</v>
      </c>
      <c r="AD1005" s="177">
        <f t="shared" si="472"/>
        <v>0</v>
      </c>
      <c r="AE1005" s="180">
        <f>IF('Funding Allocation Parameters'!$C$7="Basic Library Subsidy", MIN(AC1005*'Funding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MIN(AC1005*VLOOKUP(CONCATENATE($A1005, 'Funding Allocation Parameters'!$I$7), 'Library Subsidy Complex'!$C$2:$J$55, 2, FALSE), VLOOKUP(CONCATENATE($A1005, 'Funding Allocation Parameters'!$I$7), 'Library Subsidy Complex'!$C$2:$J$55, 4, FALSE)), 0)))))</f>
        <v>0</v>
      </c>
      <c r="AF1005" s="180">
        <f>IF('Funding Allocation Parameters'!$C$7="Basic Library Subsidy", 0, IF('Funding Allocation Parameters'!$C$7="Grant funding",MIN(AC1005*'Funding Allocation Parameters'!$E$7, 'Funding Allocation Parameters'!$G$7), IF('Funding Allocation Parameters'!$C$7="Other author funding", 0, IF('Funding Allocation Parameters'!$C$7="Any discretionary funds (grants if available, other if no grants)", MIN(AC1005*'Funding Allocation Parameters'!$E$7, 'Funding Allocation Parameters'!$G$7), IF('Funding Allocation Parameters'!$C$7="Complex Library Subsidy", 0, 0)))))</f>
        <v>0</v>
      </c>
      <c r="AG1005" s="180">
        <f>IF('Funding Allocation Parameters'!$C$7="Basic Library Subsidy", 0, IF('Funding Allocation Parameters'!$C$7="Grant funding", 0, IF('Funding Allocation Parameters'!$C$7="Other author funding",  MIN(AC1005*'Funding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5" s="180">
        <f>IF('Funding Allocation Parameters'!$C$7="Basic Library Subsidy", MIN(AD1005*'Funding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MIN(AD1005*VLOOKUP(CONCATENATE($A1005, 'Funding Allocation Parameters'!$I$7), 'Library Subsidy Complex'!$C$2:$J$55, 6, FALSE), VLOOKUP(CONCATENATE($A1005, 'Funding Allocation Parameters'!$I$7), 'Library Subsidy Complex'!$C$2:$J$55, 8, FALSE)), 0)))))</f>
        <v>0</v>
      </c>
      <c r="AI1005" s="180">
        <f>IF('Funding Allocation Parameters'!$C$7="Basic Library Subsidy", 0, IF('Funding Allocation Parameters'!$C$7="Grant funding", 0, IF('Funding Allocation Parameters'!$C$7="Other author funding",  MIN(AD1005*'Funding Allocation Parameters'!$E$7, 'Funding Allocation Parameters'!$G$7), IF('Funding Allocation Parameters'!$C$7="Any discretionary funds (grants if available, other if no grants)", MIN(AD1005*'Funding Allocation Parameters'!$E$7, 'Funding Allocation Parameters'!$G$7), IF('Funding Allocation Parameters'!$C$7="Complex Library Subsidy", 0, 0)))))</f>
        <v>0</v>
      </c>
      <c r="AJ1005" s="177">
        <f t="shared" si="473"/>
        <v>0</v>
      </c>
      <c r="AK1005" s="177">
        <f t="shared" si="474"/>
        <v>0</v>
      </c>
      <c r="AL1005" s="181">
        <f>IF('Funding Allocation Parameters'!$C$8="Basic Library Subsidy", MIN(AJ1005*'Funding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MIN(AJ1005*VLOOKUP(CONCATENATE($A1005, 'Funding Allocation Parameters'!$I$8), 'Library Subsidy Complex'!$C$2:$J$55, 2, FALSE), VLOOKUP(CONCATENATE($A1005, 'Funding Allocation Parameters'!$I$8), 'Library Subsidy Complex'!$C$2:$J$55, 4, FALSE)), 0)))))</f>
        <v>0</v>
      </c>
      <c r="AM1005" s="181">
        <f>IF('Funding Allocation Parameters'!$C$8="Basic Library Subsidy", 0, IF('Funding Allocation Parameters'!$C$8="Grant funding",MIN(AJ1005*'Funding Allocation Parameters'!$E$8, 'Funding Allocation Parameters'!$G$8), IF('Funding Allocation Parameters'!$C$8="Other author funding", 0, IF('Funding Allocation Parameters'!$C$8="Any discretionary funds (grants if available, other if no grants)", MIN(AJ1005*'Funding Allocation Parameters'!$E$8, 'Funding Allocation Parameters'!$G$8), IF('Funding Allocation Parameters'!$C$8="Complex Library Subsidy", 0, 0)))))</f>
        <v>0</v>
      </c>
      <c r="AN1005" s="181">
        <f>IF('Funding Allocation Parameters'!$C$8="Basic Library Subsidy", 0, IF('Funding Allocation Parameters'!$C$8="Grant funding", 0, IF('Funding Allocation Parameters'!$C$8="Other author funding",  MIN(AJ1005*'Funding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5" s="181">
        <f>IF('Funding Allocation Parameters'!$C$8="Basic Library Subsidy", MIN(AK1005*'Funding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MIN(AK1005*VLOOKUP(CONCATENATE($A1005, 'Funding Allocation Parameters'!$I$8), 'Library Subsidy Complex'!$C$2:$J$55, 6, FALSE), VLOOKUP(CONCATENATE($A1005, 'Funding Allocation Parameters'!$I$8), 'Library Subsidy Complex'!$C$2:$J$55, 8, FALSE)), 0)))))</f>
        <v>0</v>
      </c>
      <c r="AP1005" s="181">
        <f>IF('Funding Allocation Parameters'!$C$8="Basic Library Subsidy", 0, IF('Funding Allocation Parameters'!$C$8="Grant funding", 0, IF('Funding Allocation Parameters'!$C$8="Other author funding",  MIN(AK1005*'Funding Allocation Parameters'!$E$8, 'Funding Allocation Parameters'!$G$8), IF('Funding Allocation Parameters'!$C$8="Any discretionary funds (grants if available, other if no grants)", MIN(AK1005*'Funding Allocation Parameters'!$E$8, 'Funding Allocation Parameters'!$G$8), IF('Funding Allocation Parameters'!$C$8="Complex Library Subsidy", 0, 0)))))</f>
        <v>0</v>
      </c>
      <c r="AQ1005" s="177">
        <f t="shared" si="475"/>
        <v>0</v>
      </c>
      <c r="AR1005" s="177">
        <f t="shared" si="476"/>
        <v>0</v>
      </c>
      <c r="AS1005" s="182">
        <f t="shared" si="477"/>
        <v>1189</v>
      </c>
      <c r="AT1005" s="182">
        <f t="shared" si="478"/>
        <v>1095.8481999999999</v>
      </c>
      <c r="AU1005" s="182">
        <f t="shared" si="479"/>
        <v>0</v>
      </c>
      <c r="AV1005" s="182">
        <f t="shared" si="480"/>
        <v>1189</v>
      </c>
      <c r="AW1005" s="182">
        <f t="shared" si="481"/>
        <v>1095.8481999999999</v>
      </c>
      <c r="AX1005" s="183">
        <f t="shared" si="482"/>
        <v>1189</v>
      </c>
      <c r="AY1005" s="183">
        <f t="shared" si="483"/>
        <v>1095.8481999999999</v>
      </c>
      <c r="AZ1005" s="183">
        <f t="shared" si="484"/>
        <v>0</v>
      </c>
      <c r="BA1005" s="183">
        <f t="shared" si="485"/>
        <v>0</v>
      </c>
      <c r="BB1005" s="183">
        <f t="shared" si="486"/>
        <v>0</v>
      </c>
      <c r="BC1005" s="184">
        <f t="shared" si="487"/>
        <v>1189</v>
      </c>
      <c r="BD1005" s="184">
        <f t="shared" si="488"/>
        <v>0</v>
      </c>
      <c r="BE1005" s="184">
        <f t="shared" si="489"/>
        <v>1095.8481999999999</v>
      </c>
      <c r="BF1005" s="184">
        <f t="shared" si="490"/>
        <v>0</v>
      </c>
      <c r="BG1005" s="102">
        <f t="shared" si="491"/>
        <v>0</v>
      </c>
      <c r="BH1005" s="102">
        <f t="shared" si="492"/>
        <v>0</v>
      </c>
      <c r="BI1005" s="102">
        <f t="shared" si="493"/>
        <v>0</v>
      </c>
      <c r="BJ1005" s="102">
        <f t="shared" si="494"/>
        <v>1</v>
      </c>
      <c r="BK1005" s="102">
        <f t="shared" si="495"/>
        <v>0</v>
      </c>
      <c r="BL1005" s="102">
        <f t="shared" si="496"/>
        <v>0</v>
      </c>
      <c r="BN1005" s="102"/>
    </row>
    <row r="1006" spans="1:66" x14ac:dyDescent="0.25">
      <c r="A1006" s="102" t="s">
        <v>20</v>
      </c>
      <c r="B1006" s="102" t="s">
        <v>8</v>
      </c>
      <c r="C1006" s="102" t="s">
        <v>8</v>
      </c>
      <c r="D1006" s="102" t="s">
        <v>27</v>
      </c>
      <c r="E1006" s="102" t="s">
        <v>403</v>
      </c>
      <c r="F1006" s="102" t="s">
        <v>1799</v>
      </c>
      <c r="G1006" s="102">
        <v>1.1499999999999999</v>
      </c>
      <c r="H1006" s="102">
        <v>1</v>
      </c>
      <c r="I1006" s="102">
        <v>1</v>
      </c>
      <c r="J1006" s="167">
        <f>IFERROR(H1006*VLOOKUP(A1006, 'Advanced Parameters'!$B$7:$G$20, 6, FALSE)*VLOOKUP(A1006, 'Growth Parameters'!$B$6:$H$19, 6, FALSE), 0)</f>
        <v>1</v>
      </c>
      <c r="K1006" s="167">
        <f>IFERROR(IF('Advanced Parameters'!$C$5="n",'Raw Data'!I1006*VLOOKUP(A1006,'Advanced Parameters'!$B$7:$G$20,6,FALSE),J1006*VLOOKUP(A1006,'Advanced Parameters'!$B$7:$G$20,2,FALSE))*VLOOKUP(A1006, 'Growth Parameters'!$B$6:$H$19, 6, FALSE), 0)</f>
        <v>1</v>
      </c>
      <c r="L1006" s="167">
        <f t="shared" si="497"/>
        <v>0</v>
      </c>
      <c r="M1006" s="168">
        <f>IFERROR(IF(G1006="NA","NA",IF(G1006&gt;'APC Parameters'!$K$6+VLOOKUP('Raw Data'!A1006, 'APC Parameters'!$H$7:$L$20, 4, FALSE), 'APC Parameters'!$L$6+VLOOKUP('Raw Data'!A1006, 'APC Parameters'!$H$7:$L$20, 5, FALSE), G1006*('APC Parameters'!$J$6+VLOOKUP('Raw Data'!A1006, 'APC Parameters'!$H$7:$L$20, 3, FALSE))+'APC Parameters'!$I$6+VLOOKUP('Raw Data'!A1006, 'APC Parameters'!$H$7:$L$20, 2, FALSE))), 0)</f>
        <v>1963.49</v>
      </c>
      <c r="N1006" s="168">
        <f t="shared" si="467"/>
        <v>1963.49</v>
      </c>
      <c r="O1006" s="168">
        <f>IFERROR(IF(M1006="NA",VLOOKUP(D1006,'Internal Calculations'!$B$10:$C$11,2,FALSE), M1006)*VLOOKUP(A1006, 'Growth Parameters'!$B$6:$H$19, 7, FALSE), 0)</f>
        <v>1963.49</v>
      </c>
      <c r="P1006" s="177">
        <f t="shared" si="468"/>
        <v>1963.49</v>
      </c>
      <c r="Q1006" s="178">
        <f>IF('Funding Allocation Parameters'!$C$5="Basic Library Subsidy", MIN(O1006*('Funding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MIN($O1006*(VLOOKUP(CONCATENATE($A1006, 'Funding Allocation Parameters'!$I$5), 'Library Subsidy Complex'!$C$2:$J$55, 2, FALSE)), VLOOKUP(CONCATENATE($A1006, 'Funding Allocation Parameters'!$I$5), 'Library Subsidy Complex'!$C$2:$J$55, 4, FALSE)), 0)))))</f>
        <v>1189</v>
      </c>
      <c r="R1006" s="178">
        <f>IF('Funding Allocation Parameters'!$C$5="Basic Library Subsidy", 0, IF('Funding Allocation Parameters'!$C$5="Grant funding",MIN(O1006*('Funding Allocation Parameters'!$E$5), 'Funding Allocation Parameters'!$G$5), IF('Funding Allocation Parameters'!$C$5="Other author funding", 0, IF('Funding Allocation Parameters'!$C$5="Any discretionary funds (grants if available, other if no grants)", MIN(O1006*('Funding Allocation Parameters'!$E$5), 'Funding Allocation Parameters'!$G$5), IF('Funding Allocation Parameters'!$C$5="Complex Library Subsidy", 0, 0)))))</f>
        <v>0</v>
      </c>
      <c r="S1006" s="178">
        <f>IF('Funding Allocation Parameters'!$C$5="Basic Library Subsidy", 0, IF('Funding Allocation Parameters'!$C$5="Grant funding", 0, IF('Funding Allocation Parameters'!$C$5="Other author funding",  MIN(O1006*('Funding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6" s="178">
        <f>IF('Funding Allocation Parameters'!$C$5="Basic Library Subsidy", MIN(O1006*('Funding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MIN($O1006*(VLOOKUP(CONCATENATE($A1006, 'Funding Allocation Parameters'!$I$5), 'Library Subsidy Complex'!$C$2:$J$55, 6, FALSE)), VLOOKUP(CONCATENATE($A1006, 'Funding Allocation Parameters'!$I$5), 'Library Subsidy Complex'!$C$2:$J$55, 8, FALSE)), 0)))))</f>
        <v>1189</v>
      </c>
      <c r="U1006" s="178">
        <f>IF('Funding Allocation Parameters'!$C$5="Basic Library Subsidy", 0, IF('Funding Allocation Parameters'!$C$5="Grant funding", 0, IF('Funding Allocation Parameters'!$C$5="Other author funding",  MIN(O1006*('Funding Allocation Parameters'!$E$5), 'Funding Allocation Parameters'!$G$5), IF('Funding Allocation Parameters'!$C$5="Any discretionary funds (grants if available, other if no grants)", MIN(O1006*('Funding Allocation Parameters'!$E$5), 'Funding Allocation Parameters'!$G$5), IF('Funding Allocation Parameters'!$C$5="Complex Library Subsidy", 0, 0)))))</f>
        <v>0</v>
      </c>
      <c r="V1006" s="177">
        <f t="shared" si="469"/>
        <v>774.49</v>
      </c>
      <c r="W1006" s="177">
        <f t="shared" si="470"/>
        <v>774.49</v>
      </c>
      <c r="X1006" s="179">
        <f>IF('Funding Allocation Parameters'!$C$6="Basic Library Subsidy", MIN(V1006*'Funding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MIN(V1006*VLOOKUP(CONCATENATE($A1006, 'Funding Allocation Parameters'!$I$6), 'Library Subsidy Complex'!$C$2:$J$55, 2, FALSE), VLOOKUP(CONCATENATE($A1006, 'Funding Allocation Parameters'!$I$6), 'Library Subsidy Complex'!$C$2:$J$55, 4, FALSE)), 0)))))</f>
        <v>0</v>
      </c>
      <c r="Y1006" s="179">
        <f>IF('Funding Allocation Parameters'!$C$6="Basic Library Subsidy", 0, IF('Funding Allocation Parameters'!$C$6="Grant funding",MIN(V1006*'Funding Allocation Parameters'!$E$6, 'Funding Allocation Parameters'!$G$6), IF('Funding Allocation Parameters'!$C$6="Other author funding", 0, IF('Funding Allocation Parameters'!$C$6="Any discretionary funds (grants if available, other if no grants)", MIN(V1006*'Funding Allocation Parameters'!$E$6, 'Funding Allocation Parameters'!$G$6), IF('Funding Allocation Parameters'!$C$6="Complex Library Subsidy", 0, 0)))))</f>
        <v>774.49</v>
      </c>
      <c r="Z1006" s="179">
        <f>IF('Funding Allocation Parameters'!$C$6="Basic Library Subsidy", 0, IF('Funding Allocation Parameters'!$C$6="Grant funding", 0, IF('Funding Allocation Parameters'!$C$6="Other author funding",  MIN(V1006*'Funding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6" s="179">
        <f>IF('Funding Allocation Parameters'!$C$6="Basic Library Subsidy", MIN(W1006*'Funding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MIN(W1006*VLOOKUP(CONCATENATE($A1006, 'Funding Allocation Parameters'!$I$6), 'Library Subsidy Complex'!$C$2:$J$55, 6, FALSE), VLOOKUP(CONCATENATE($A1006, 'Funding Allocation Parameters'!$I$6), 'Library Subsidy Complex'!$C$2:$J$55, 8, FALSE)), 0)))))</f>
        <v>0</v>
      </c>
      <c r="AB1006" s="179">
        <f>IF('Funding Allocation Parameters'!$C$6="Basic Library Subsidy", 0, IF('Funding Allocation Parameters'!$C$6="Grant funding", 0, IF('Funding Allocation Parameters'!$C$6="Other author funding",  MIN(W1006*'Funding Allocation Parameters'!$E$6, 'Funding Allocation Parameters'!$G$6), IF('Funding Allocation Parameters'!$C$6="Any discretionary funds (grants if available, other if no grants)", MIN(W1006*'Funding Allocation Parameters'!$E$6, 'Funding Allocation Parameters'!$G$6), IF('Funding Allocation Parameters'!$C$6="Complex Library Subsidy", 0, 0)))))</f>
        <v>774.49</v>
      </c>
      <c r="AC1006" s="177">
        <f t="shared" si="471"/>
        <v>0</v>
      </c>
      <c r="AD1006" s="177">
        <f t="shared" si="472"/>
        <v>0</v>
      </c>
      <c r="AE1006" s="180">
        <f>IF('Funding Allocation Parameters'!$C$7="Basic Library Subsidy", MIN(AC1006*'Funding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MIN(AC1006*VLOOKUP(CONCATENATE($A1006, 'Funding Allocation Parameters'!$I$7), 'Library Subsidy Complex'!$C$2:$J$55, 2, FALSE), VLOOKUP(CONCATENATE($A1006, 'Funding Allocation Parameters'!$I$7), 'Library Subsidy Complex'!$C$2:$J$55, 4, FALSE)), 0)))))</f>
        <v>0</v>
      </c>
      <c r="AF1006" s="180">
        <f>IF('Funding Allocation Parameters'!$C$7="Basic Library Subsidy", 0, IF('Funding Allocation Parameters'!$C$7="Grant funding",MIN(AC1006*'Funding Allocation Parameters'!$E$7, 'Funding Allocation Parameters'!$G$7), IF('Funding Allocation Parameters'!$C$7="Other author funding", 0, IF('Funding Allocation Parameters'!$C$7="Any discretionary funds (grants if available, other if no grants)", MIN(AC1006*'Funding Allocation Parameters'!$E$7, 'Funding Allocation Parameters'!$G$7), IF('Funding Allocation Parameters'!$C$7="Complex Library Subsidy", 0, 0)))))</f>
        <v>0</v>
      </c>
      <c r="AG1006" s="180">
        <f>IF('Funding Allocation Parameters'!$C$7="Basic Library Subsidy", 0, IF('Funding Allocation Parameters'!$C$7="Grant funding", 0, IF('Funding Allocation Parameters'!$C$7="Other author funding",  MIN(AC1006*'Funding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6" s="180">
        <f>IF('Funding Allocation Parameters'!$C$7="Basic Library Subsidy", MIN(AD1006*'Funding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MIN(AD1006*VLOOKUP(CONCATENATE($A1006, 'Funding Allocation Parameters'!$I$7), 'Library Subsidy Complex'!$C$2:$J$55, 6, FALSE), VLOOKUP(CONCATENATE($A1006, 'Funding Allocation Parameters'!$I$7), 'Library Subsidy Complex'!$C$2:$J$55, 8, FALSE)), 0)))))</f>
        <v>0</v>
      </c>
      <c r="AI1006" s="180">
        <f>IF('Funding Allocation Parameters'!$C$7="Basic Library Subsidy", 0, IF('Funding Allocation Parameters'!$C$7="Grant funding", 0, IF('Funding Allocation Parameters'!$C$7="Other author funding",  MIN(AD1006*'Funding Allocation Parameters'!$E$7, 'Funding Allocation Parameters'!$G$7), IF('Funding Allocation Parameters'!$C$7="Any discretionary funds (grants if available, other if no grants)", MIN(AD1006*'Funding Allocation Parameters'!$E$7, 'Funding Allocation Parameters'!$G$7), IF('Funding Allocation Parameters'!$C$7="Complex Library Subsidy", 0, 0)))))</f>
        <v>0</v>
      </c>
      <c r="AJ1006" s="177">
        <f t="shared" si="473"/>
        <v>0</v>
      </c>
      <c r="AK1006" s="177">
        <f t="shared" si="474"/>
        <v>0</v>
      </c>
      <c r="AL1006" s="181">
        <f>IF('Funding Allocation Parameters'!$C$8="Basic Library Subsidy", MIN(AJ1006*'Funding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MIN(AJ1006*VLOOKUP(CONCATENATE($A1006, 'Funding Allocation Parameters'!$I$8), 'Library Subsidy Complex'!$C$2:$J$55, 2, FALSE), VLOOKUP(CONCATENATE($A1006, 'Funding Allocation Parameters'!$I$8), 'Library Subsidy Complex'!$C$2:$J$55, 4, FALSE)), 0)))))</f>
        <v>0</v>
      </c>
      <c r="AM1006" s="181">
        <f>IF('Funding Allocation Parameters'!$C$8="Basic Library Subsidy", 0, IF('Funding Allocation Parameters'!$C$8="Grant funding",MIN(AJ1006*'Funding Allocation Parameters'!$E$8, 'Funding Allocation Parameters'!$G$8), IF('Funding Allocation Parameters'!$C$8="Other author funding", 0, IF('Funding Allocation Parameters'!$C$8="Any discretionary funds (grants if available, other if no grants)", MIN(AJ1006*'Funding Allocation Parameters'!$E$8, 'Funding Allocation Parameters'!$G$8), IF('Funding Allocation Parameters'!$C$8="Complex Library Subsidy", 0, 0)))))</f>
        <v>0</v>
      </c>
      <c r="AN1006" s="181">
        <f>IF('Funding Allocation Parameters'!$C$8="Basic Library Subsidy", 0, IF('Funding Allocation Parameters'!$C$8="Grant funding", 0, IF('Funding Allocation Parameters'!$C$8="Other author funding",  MIN(AJ1006*'Funding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6" s="181">
        <f>IF('Funding Allocation Parameters'!$C$8="Basic Library Subsidy", MIN(AK1006*'Funding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MIN(AK1006*VLOOKUP(CONCATENATE($A1006, 'Funding Allocation Parameters'!$I$8), 'Library Subsidy Complex'!$C$2:$J$55, 6, FALSE), VLOOKUP(CONCATENATE($A1006, 'Funding Allocation Parameters'!$I$8), 'Library Subsidy Complex'!$C$2:$J$55, 8, FALSE)), 0)))))</f>
        <v>0</v>
      </c>
      <c r="AP1006" s="181">
        <f>IF('Funding Allocation Parameters'!$C$8="Basic Library Subsidy", 0, IF('Funding Allocation Parameters'!$C$8="Grant funding", 0, IF('Funding Allocation Parameters'!$C$8="Other author funding",  MIN(AK1006*'Funding Allocation Parameters'!$E$8, 'Funding Allocation Parameters'!$G$8), IF('Funding Allocation Parameters'!$C$8="Any discretionary funds (grants if available, other if no grants)", MIN(AK1006*'Funding Allocation Parameters'!$E$8, 'Funding Allocation Parameters'!$G$8), IF('Funding Allocation Parameters'!$C$8="Complex Library Subsidy", 0, 0)))))</f>
        <v>0</v>
      </c>
      <c r="AQ1006" s="177">
        <f t="shared" si="475"/>
        <v>0</v>
      </c>
      <c r="AR1006" s="177">
        <f t="shared" si="476"/>
        <v>0</v>
      </c>
      <c r="AS1006" s="182">
        <f t="shared" si="477"/>
        <v>1189</v>
      </c>
      <c r="AT1006" s="182">
        <f t="shared" si="478"/>
        <v>774.49</v>
      </c>
      <c r="AU1006" s="182">
        <f t="shared" si="479"/>
        <v>0</v>
      </c>
      <c r="AV1006" s="182">
        <f t="shared" si="480"/>
        <v>1189</v>
      </c>
      <c r="AW1006" s="182">
        <f t="shared" si="481"/>
        <v>774.49</v>
      </c>
      <c r="AX1006" s="183">
        <f t="shared" si="482"/>
        <v>1189</v>
      </c>
      <c r="AY1006" s="183">
        <f t="shared" si="483"/>
        <v>774.49</v>
      </c>
      <c r="AZ1006" s="183">
        <f t="shared" si="484"/>
        <v>0</v>
      </c>
      <c r="BA1006" s="183">
        <f t="shared" si="485"/>
        <v>0</v>
      </c>
      <c r="BB1006" s="183">
        <f t="shared" si="486"/>
        <v>0</v>
      </c>
      <c r="BC1006" s="184">
        <f t="shared" si="487"/>
        <v>1189</v>
      </c>
      <c r="BD1006" s="184">
        <f t="shared" si="488"/>
        <v>0</v>
      </c>
      <c r="BE1006" s="184">
        <f t="shared" si="489"/>
        <v>774.49</v>
      </c>
      <c r="BF1006" s="184">
        <f t="shared" si="490"/>
        <v>0</v>
      </c>
      <c r="BG1006" s="102">
        <f t="shared" si="491"/>
        <v>0</v>
      </c>
      <c r="BH1006" s="102">
        <f t="shared" si="492"/>
        <v>0</v>
      </c>
      <c r="BI1006" s="102">
        <f t="shared" si="493"/>
        <v>0</v>
      </c>
      <c r="BJ1006" s="102">
        <f t="shared" si="494"/>
        <v>1</v>
      </c>
      <c r="BK1006" s="102">
        <f t="shared" si="495"/>
        <v>0</v>
      </c>
      <c r="BL1006" s="102">
        <f t="shared" si="496"/>
        <v>0</v>
      </c>
      <c r="BN1006" s="102"/>
    </row>
    <row r="1007" spans="1:66" x14ac:dyDescent="0.25">
      <c r="A1007" s="102" t="s">
        <v>13</v>
      </c>
      <c r="B1007" s="102" t="s">
        <v>8</v>
      </c>
      <c r="C1007" s="102" t="s">
        <v>8</v>
      </c>
      <c r="D1007" s="102" t="s">
        <v>27</v>
      </c>
      <c r="E1007" s="102" t="s">
        <v>1617</v>
      </c>
      <c r="F1007" s="102" t="s">
        <v>1800</v>
      </c>
      <c r="G1007" s="102">
        <v>1.2130000000000001</v>
      </c>
      <c r="H1007" s="102">
        <v>1</v>
      </c>
      <c r="I1007" s="102">
        <v>1</v>
      </c>
      <c r="J1007" s="167">
        <f>IFERROR(H1007*VLOOKUP(A1007, 'Advanced Parameters'!$B$7:$G$20, 6, FALSE)*VLOOKUP(A1007, 'Growth Parameters'!$B$6:$H$19, 6, FALSE), 0)</f>
        <v>1</v>
      </c>
      <c r="K1007" s="167">
        <f>IFERROR(IF('Advanced Parameters'!$C$5="n",'Raw Data'!I1007*VLOOKUP(A1007,'Advanced Parameters'!$B$7:$G$20,6,FALSE),J1007*VLOOKUP(A1007,'Advanced Parameters'!$B$7:$G$20,2,FALSE))*VLOOKUP(A1007, 'Growth Parameters'!$B$6:$H$19, 6, FALSE), 0)</f>
        <v>1</v>
      </c>
      <c r="L1007" s="167">
        <f t="shared" si="497"/>
        <v>0</v>
      </c>
      <c r="M1007" s="168">
        <f>IFERROR(IF(G1007="NA","NA",IF(G1007&gt;'APC Parameters'!$K$6+VLOOKUP('Raw Data'!A1007, 'APC Parameters'!$H$7:$L$20, 4, FALSE), 'APC Parameters'!$L$6+VLOOKUP('Raw Data'!A1007, 'APC Parameters'!$H$7:$L$20, 5, FALSE), G1007*('APC Parameters'!$J$6+VLOOKUP('Raw Data'!A1007, 'APC Parameters'!$H$7:$L$20, 3, FALSE))+'APC Parameters'!$I$6+VLOOKUP('Raw Data'!A1007, 'APC Parameters'!$H$7:$L$20, 2, FALSE))), 0)</f>
        <v>2008.1822000000002</v>
      </c>
      <c r="N1007" s="168">
        <f t="shared" si="467"/>
        <v>2008.1822000000002</v>
      </c>
      <c r="O1007" s="168">
        <f>IFERROR(IF(M1007="NA",VLOOKUP(D1007,'Internal Calculations'!$B$10:$C$11,2,FALSE), M1007)*VLOOKUP(A1007, 'Growth Parameters'!$B$6:$H$19, 7, FALSE), 0)</f>
        <v>2008.1822000000002</v>
      </c>
      <c r="P1007" s="177">
        <f t="shared" si="468"/>
        <v>2008.1822000000002</v>
      </c>
      <c r="Q1007" s="178">
        <f>IF('Funding Allocation Parameters'!$C$5="Basic Library Subsidy", MIN(O1007*('Funding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MIN($O1007*(VLOOKUP(CONCATENATE($A1007, 'Funding Allocation Parameters'!$I$5), 'Library Subsidy Complex'!$C$2:$J$55, 2, FALSE)), VLOOKUP(CONCATENATE($A1007, 'Funding Allocation Parameters'!$I$5), 'Library Subsidy Complex'!$C$2:$J$55, 4, FALSE)), 0)))))</f>
        <v>1189</v>
      </c>
      <c r="R1007" s="178">
        <f>IF('Funding Allocation Parameters'!$C$5="Basic Library Subsidy", 0, IF('Funding Allocation Parameters'!$C$5="Grant funding",MIN(O1007*('Funding Allocation Parameters'!$E$5), 'Funding Allocation Parameters'!$G$5), IF('Funding Allocation Parameters'!$C$5="Other author funding", 0, IF('Funding Allocation Parameters'!$C$5="Any discretionary funds (grants if available, other if no grants)", MIN(O1007*('Funding Allocation Parameters'!$E$5), 'Funding Allocation Parameters'!$G$5), IF('Funding Allocation Parameters'!$C$5="Complex Library Subsidy", 0, 0)))))</f>
        <v>0</v>
      </c>
      <c r="S1007" s="178">
        <f>IF('Funding Allocation Parameters'!$C$5="Basic Library Subsidy", 0, IF('Funding Allocation Parameters'!$C$5="Grant funding", 0, IF('Funding Allocation Parameters'!$C$5="Other author funding",  MIN(O1007*('Funding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7" s="178">
        <f>IF('Funding Allocation Parameters'!$C$5="Basic Library Subsidy", MIN(O1007*('Funding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MIN($O1007*(VLOOKUP(CONCATENATE($A1007, 'Funding Allocation Parameters'!$I$5), 'Library Subsidy Complex'!$C$2:$J$55, 6, FALSE)), VLOOKUP(CONCATENATE($A1007, 'Funding Allocation Parameters'!$I$5), 'Library Subsidy Complex'!$C$2:$J$55, 8, FALSE)), 0)))))</f>
        <v>1189</v>
      </c>
      <c r="U1007" s="178">
        <f>IF('Funding Allocation Parameters'!$C$5="Basic Library Subsidy", 0, IF('Funding Allocation Parameters'!$C$5="Grant funding", 0, IF('Funding Allocation Parameters'!$C$5="Other author funding",  MIN(O1007*('Funding Allocation Parameters'!$E$5), 'Funding Allocation Parameters'!$G$5), IF('Funding Allocation Parameters'!$C$5="Any discretionary funds (grants if available, other if no grants)", MIN(O1007*('Funding Allocation Parameters'!$E$5), 'Funding Allocation Parameters'!$G$5), IF('Funding Allocation Parameters'!$C$5="Complex Library Subsidy", 0, 0)))))</f>
        <v>0</v>
      </c>
      <c r="V1007" s="177">
        <f t="shared" si="469"/>
        <v>819.18220000000019</v>
      </c>
      <c r="W1007" s="177">
        <f t="shared" si="470"/>
        <v>819.18220000000019</v>
      </c>
      <c r="X1007" s="179">
        <f>IF('Funding Allocation Parameters'!$C$6="Basic Library Subsidy", MIN(V1007*'Funding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MIN(V1007*VLOOKUP(CONCATENATE($A1007, 'Funding Allocation Parameters'!$I$6), 'Library Subsidy Complex'!$C$2:$J$55, 2, FALSE), VLOOKUP(CONCATENATE($A1007, 'Funding Allocation Parameters'!$I$6), 'Library Subsidy Complex'!$C$2:$J$55, 4, FALSE)), 0)))))</f>
        <v>0</v>
      </c>
      <c r="Y1007" s="179">
        <f>IF('Funding Allocation Parameters'!$C$6="Basic Library Subsidy", 0, IF('Funding Allocation Parameters'!$C$6="Grant funding",MIN(V1007*'Funding Allocation Parameters'!$E$6, 'Funding Allocation Parameters'!$G$6), IF('Funding Allocation Parameters'!$C$6="Other author funding", 0, IF('Funding Allocation Parameters'!$C$6="Any discretionary funds (grants if available, other if no grants)", MIN(V1007*'Funding Allocation Parameters'!$E$6, 'Funding Allocation Parameters'!$G$6), IF('Funding Allocation Parameters'!$C$6="Complex Library Subsidy", 0, 0)))))</f>
        <v>819.18220000000019</v>
      </c>
      <c r="Z1007" s="179">
        <f>IF('Funding Allocation Parameters'!$C$6="Basic Library Subsidy", 0, IF('Funding Allocation Parameters'!$C$6="Grant funding", 0, IF('Funding Allocation Parameters'!$C$6="Other author funding",  MIN(V1007*'Funding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7" s="179">
        <f>IF('Funding Allocation Parameters'!$C$6="Basic Library Subsidy", MIN(W1007*'Funding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MIN(W1007*VLOOKUP(CONCATENATE($A1007, 'Funding Allocation Parameters'!$I$6), 'Library Subsidy Complex'!$C$2:$J$55, 6, FALSE), VLOOKUP(CONCATENATE($A1007, 'Funding Allocation Parameters'!$I$6), 'Library Subsidy Complex'!$C$2:$J$55, 8, FALSE)), 0)))))</f>
        <v>0</v>
      </c>
      <c r="AB1007" s="179">
        <f>IF('Funding Allocation Parameters'!$C$6="Basic Library Subsidy", 0, IF('Funding Allocation Parameters'!$C$6="Grant funding", 0, IF('Funding Allocation Parameters'!$C$6="Other author funding",  MIN(W1007*'Funding Allocation Parameters'!$E$6, 'Funding Allocation Parameters'!$G$6), IF('Funding Allocation Parameters'!$C$6="Any discretionary funds (grants if available, other if no grants)", MIN(W1007*'Funding Allocation Parameters'!$E$6, 'Funding Allocation Parameters'!$G$6), IF('Funding Allocation Parameters'!$C$6="Complex Library Subsidy", 0, 0)))))</f>
        <v>819.18220000000019</v>
      </c>
      <c r="AC1007" s="177">
        <f t="shared" si="471"/>
        <v>0</v>
      </c>
      <c r="AD1007" s="177">
        <f t="shared" si="472"/>
        <v>0</v>
      </c>
      <c r="AE1007" s="180">
        <f>IF('Funding Allocation Parameters'!$C$7="Basic Library Subsidy", MIN(AC1007*'Funding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MIN(AC1007*VLOOKUP(CONCATENATE($A1007, 'Funding Allocation Parameters'!$I$7), 'Library Subsidy Complex'!$C$2:$J$55, 2, FALSE), VLOOKUP(CONCATENATE($A1007, 'Funding Allocation Parameters'!$I$7), 'Library Subsidy Complex'!$C$2:$J$55, 4, FALSE)), 0)))))</f>
        <v>0</v>
      </c>
      <c r="AF1007" s="180">
        <f>IF('Funding Allocation Parameters'!$C$7="Basic Library Subsidy", 0, IF('Funding Allocation Parameters'!$C$7="Grant funding",MIN(AC1007*'Funding Allocation Parameters'!$E$7, 'Funding Allocation Parameters'!$G$7), IF('Funding Allocation Parameters'!$C$7="Other author funding", 0, IF('Funding Allocation Parameters'!$C$7="Any discretionary funds (grants if available, other if no grants)", MIN(AC1007*'Funding Allocation Parameters'!$E$7, 'Funding Allocation Parameters'!$G$7), IF('Funding Allocation Parameters'!$C$7="Complex Library Subsidy", 0, 0)))))</f>
        <v>0</v>
      </c>
      <c r="AG1007" s="180">
        <f>IF('Funding Allocation Parameters'!$C$7="Basic Library Subsidy", 0, IF('Funding Allocation Parameters'!$C$7="Grant funding", 0, IF('Funding Allocation Parameters'!$C$7="Other author funding",  MIN(AC1007*'Funding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7" s="180">
        <f>IF('Funding Allocation Parameters'!$C$7="Basic Library Subsidy", MIN(AD1007*'Funding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MIN(AD1007*VLOOKUP(CONCATENATE($A1007, 'Funding Allocation Parameters'!$I$7), 'Library Subsidy Complex'!$C$2:$J$55, 6, FALSE), VLOOKUP(CONCATENATE($A1007, 'Funding Allocation Parameters'!$I$7), 'Library Subsidy Complex'!$C$2:$J$55, 8, FALSE)), 0)))))</f>
        <v>0</v>
      </c>
      <c r="AI1007" s="180">
        <f>IF('Funding Allocation Parameters'!$C$7="Basic Library Subsidy", 0, IF('Funding Allocation Parameters'!$C$7="Grant funding", 0, IF('Funding Allocation Parameters'!$C$7="Other author funding",  MIN(AD1007*'Funding Allocation Parameters'!$E$7, 'Funding Allocation Parameters'!$G$7), IF('Funding Allocation Parameters'!$C$7="Any discretionary funds (grants if available, other if no grants)", MIN(AD1007*'Funding Allocation Parameters'!$E$7, 'Funding Allocation Parameters'!$G$7), IF('Funding Allocation Parameters'!$C$7="Complex Library Subsidy", 0, 0)))))</f>
        <v>0</v>
      </c>
      <c r="AJ1007" s="177">
        <f t="shared" si="473"/>
        <v>0</v>
      </c>
      <c r="AK1007" s="177">
        <f t="shared" si="474"/>
        <v>0</v>
      </c>
      <c r="AL1007" s="181">
        <f>IF('Funding Allocation Parameters'!$C$8="Basic Library Subsidy", MIN(AJ1007*'Funding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MIN(AJ1007*VLOOKUP(CONCATENATE($A1007, 'Funding Allocation Parameters'!$I$8), 'Library Subsidy Complex'!$C$2:$J$55, 2, FALSE), VLOOKUP(CONCATENATE($A1007, 'Funding Allocation Parameters'!$I$8), 'Library Subsidy Complex'!$C$2:$J$55, 4, FALSE)), 0)))))</f>
        <v>0</v>
      </c>
      <c r="AM1007" s="181">
        <f>IF('Funding Allocation Parameters'!$C$8="Basic Library Subsidy", 0, IF('Funding Allocation Parameters'!$C$8="Grant funding",MIN(AJ1007*'Funding Allocation Parameters'!$E$8, 'Funding Allocation Parameters'!$G$8), IF('Funding Allocation Parameters'!$C$8="Other author funding", 0, IF('Funding Allocation Parameters'!$C$8="Any discretionary funds (grants if available, other if no grants)", MIN(AJ1007*'Funding Allocation Parameters'!$E$8, 'Funding Allocation Parameters'!$G$8), IF('Funding Allocation Parameters'!$C$8="Complex Library Subsidy", 0, 0)))))</f>
        <v>0</v>
      </c>
      <c r="AN1007" s="181">
        <f>IF('Funding Allocation Parameters'!$C$8="Basic Library Subsidy", 0, IF('Funding Allocation Parameters'!$C$8="Grant funding", 0, IF('Funding Allocation Parameters'!$C$8="Other author funding",  MIN(AJ1007*'Funding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7" s="181">
        <f>IF('Funding Allocation Parameters'!$C$8="Basic Library Subsidy", MIN(AK1007*'Funding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MIN(AK1007*VLOOKUP(CONCATENATE($A1007, 'Funding Allocation Parameters'!$I$8), 'Library Subsidy Complex'!$C$2:$J$55, 6, FALSE), VLOOKUP(CONCATENATE($A1007, 'Funding Allocation Parameters'!$I$8), 'Library Subsidy Complex'!$C$2:$J$55, 8, FALSE)), 0)))))</f>
        <v>0</v>
      </c>
      <c r="AP1007" s="181">
        <f>IF('Funding Allocation Parameters'!$C$8="Basic Library Subsidy", 0, IF('Funding Allocation Parameters'!$C$8="Grant funding", 0, IF('Funding Allocation Parameters'!$C$8="Other author funding",  MIN(AK1007*'Funding Allocation Parameters'!$E$8, 'Funding Allocation Parameters'!$G$8), IF('Funding Allocation Parameters'!$C$8="Any discretionary funds (grants if available, other if no grants)", MIN(AK1007*'Funding Allocation Parameters'!$E$8, 'Funding Allocation Parameters'!$G$8), IF('Funding Allocation Parameters'!$C$8="Complex Library Subsidy", 0, 0)))))</f>
        <v>0</v>
      </c>
      <c r="AQ1007" s="177">
        <f t="shared" si="475"/>
        <v>0</v>
      </c>
      <c r="AR1007" s="177">
        <f t="shared" si="476"/>
        <v>0</v>
      </c>
      <c r="AS1007" s="182">
        <f t="shared" si="477"/>
        <v>1189</v>
      </c>
      <c r="AT1007" s="182">
        <f t="shared" si="478"/>
        <v>819.18220000000019</v>
      </c>
      <c r="AU1007" s="182">
        <f t="shared" si="479"/>
        <v>0</v>
      </c>
      <c r="AV1007" s="182">
        <f t="shared" si="480"/>
        <v>1189</v>
      </c>
      <c r="AW1007" s="182">
        <f t="shared" si="481"/>
        <v>819.18220000000019</v>
      </c>
      <c r="AX1007" s="183">
        <f t="shared" si="482"/>
        <v>1189</v>
      </c>
      <c r="AY1007" s="183">
        <f t="shared" si="483"/>
        <v>819.18220000000019</v>
      </c>
      <c r="AZ1007" s="183">
        <f t="shared" si="484"/>
        <v>0</v>
      </c>
      <c r="BA1007" s="183">
        <f t="shared" si="485"/>
        <v>0</v>
      </c>
      <c r="BB1007" s="183">
        <f t="shared" si="486"/>
        <v>0</v>
      </c>
      <c r="BC1007" s="184">
        <f t="shared" si="487"/>
        <v>1189</v>
      </c>
      <c r="BD1007" s="184">
        <f t="shared" si="488"/>
        <v>0</v>
      </c>
      <c r="BE1007" s="184">
        <f t="shared" si="489"/>
        <v>819.18220000000019</v>
      </c>
      <c r="BF1007" s="184">
        <f t="shared" si="490"/>
        <v>0</v>
      </c>
      <c r="BG1007" s="102">
        <f t="shared" si="491"/>
        <v>0</v>
      </c>
      <c r="BH1007" s="102">
        <f t="shared" si="492"/>
        <v>0</v>
      </c>
      <c r="BI1007" s="102">
        <f t="shared" si="493"/>
        <v>0</v>
      </c>
      <c r="BJ1007" s="102">
        <f t="shared" si="494"/>
        <v>1</v>
      </c>
      <c r="BK1007" s="102">
        <f t="shared" si="495"/>
        <v>0</v>
      </c>
      <c r="BL1007" s="102">
        <f t="shared" si="496"/>
        <v>0</v>
      </c>
      <c r="BN1007" s="102"/>
    </row>
    <row r="1008" spans="1:66" x14ac:dyDescent="0.25">
      <c r="A1008" s="102" t="s">
        <v>13</v>
      </c>
      <c r="B1008" s="102" t="s">
        <v>8</v>
      </c>
      <c r="C1008" s="102" t="s">
        <v>8</v>
      </c>
      <c r="D1008" s="102" t="s">
        <v>27</v>
      </c>
      <c r="E1008" s="102" t="s">
        <v>1470</v>
      </c>
      <c r="F1008" s="102" t="s">
        <v>1801</v>
      </c>
      <c r="G1008" s="102" t="s">
        <v>9</v>
      </c>
      <c r="H1008" s="102">
        <v>1</v>
      </c>
      <c r="I1008" s="102">
        <v>1</v>
      </c>
      <c r="J1008" s="167">
        <f>IFERROR(H1008*VLOOKUP(A1008, 'Advanced Parameters'!$B$7:$G$20, 6, FALSE)*VLOOKUP(A1008, 'Growth Parameters'!$B$6:$H$19, 6, FALSE), 0)</f>
        <v>1</v>
      </c>
      <c r="K1008" s="167">
        <f>IFERROR(IF('Advanced Parameters'!$C$5="n",'Raw Data'!I1008*VLOOKUP(A1008,'Advanced Parameters'!$B$7:$G$20,6,FALSE),J1008*VLOOKUP(A1008,'Advanced Parameters'!$B$7:$G$20,2,FALSE))*VLOOKUP(A1008, 'Growth Parameters'!$B$6:$H$19, 6, FALSE), 0)</f>
        <v>1</v>
      </c>
      <c r="L1008" s="167">
        <f t="shared" si="497"/>
        <v>0</v>
      </c>
      <c r="M1008" s="168" t="str">
        <f>IFERROR(IF(G1008="NA","NA",IF(G1008&gt;'APC Parameters'!$K$6+VLOOKUP('Raw Data'!A1008, 'APC Parameters'!$H$7:$L$20, 4, FALSE), 'APC Parameters'!$L$6+VLOOKUP('Raw Data'!A1008, 'APC Parameters'!$H$7:$L$20, 5, FALSE), G1008*('APC Parameters'!$J$6+VLOOKUP('Raw Data'!A1008, 'APC Parameters'!$H$7:$L$20, 3, FALSE))+'APC Parameters'!$I$6+VLOOKUP('Raw Data'!A1008, 'APC Parameters'!$H$7:$L$20, 2, FALSE))), 0)</f>
        <v>NA</v>
      </c>
      <c r="N1008" s="168" t="str">
        <f t="shared" si="467"/>
        <v>NA</v>
      </c>
      <c r="O1008" s="168">
        <f>IFERROR(IF(M1008="NA",VLOOKUP(D1008,'Internal Calculations'!$B$10:$C$11,2,FALSE), M1008)*VLOOKUP(A1008, 'Growth Parameters'!$B$6:$H$19, 7, FALSE), 0)</f>
        <v>2278.6764150234731</v>
      </c>
      <c r="P1008" s="177">
        <f t="shared" si="468"/>
        <v>2278.6764150234731</v>
      </c>
      <c r="Q1008" s="178">
        <f>IF('Funding Allocation Parameters'!$C$5="Basic Library Subsidy", MIN(O1008*('Funding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MIN($O1008*(VLOOKUP(CONCATENATE($A1008, 'Funding Allocation Parameters'!$I$5), 'Library Subsidy Complex'!$C$2:$J$55, 2, FALSE)), VLOOKUP(CONCATENATE($A1008, 'Funding Allocation Parameters'!$I$5), 'Library Subsidy Complex'!$C$2:$J$55, 4, FALSE)), 0)))))</f>
        <v>1189</v>
      </c>
      <c r="R1008" s="178">
        <f>IF('Funding Allocation Parameters'!$C$5="Basic Library Subsidy", 0, IF('Funding Allocation Parameters'!$C$5="Grant funding",MIN(O1008*('Funding Allocation Parameters'!$E$5), 'Funding Allocation Parameters'!$G$5), IF('Funding Allocation Parameters'!$C$5="Other author funding", 0, IF('Funding Allocation Parameters'!$C$5="Any discretionary funds (grants if available, other if no grants)", MIN(O1008*('Funding Allocation Parameters'!$E$5), 'Funding Allocation Parameters'!$G$5), IF('Funding Allocation Parameters'!$C$5="Complex Library Subsidy", 0, 0)))))</f>
        <v>0</v>
      </c>
      <c r="S1008" s="178">
        <f>IF('Funding Allocation Parameters'!$C$5="Basic Library Subsidy", 0, IF('Funding Allocation Parameters'!$C$5="Grant funding", 0, IF('Funding Allocation Parameters'!$C$5="Other author funding",  MIN(O1008*('Funding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8" s="178">
        <f>IF('Funding Allocation Parameters'!$C$5="Basic Library Subsidy", MIN(O1008*('Funding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MIN($O1008*(VLOOKUP(CONCATENATE($A1008, 'Funding Allocation Parameters'!$I$5), 'Library Subsidy Complex'!$C$2:$J$55, 6, FALSE)), VLOOKUP(CONCATENATE($A1008, 'Funding Allocation Parameters'!$I$5), 'Library Subsidy Complex'!$C$2:$J$55, 8, FALSE)), 0)))))</f>
        <v>1189</v>
      </c>
      <c r="U1008" s="178">
        <f>IF('Funding Allocation Parameters'!$C$5="Basic Library Subsidy", 0, IF('Funding Allocation Parameters'!$C$5="Grant funding", 0, IF('Funding Allocation Parameters'!$C$5="Other author funding",  MIN(O1008*('Funding Allocation Parameters'!$E$5), 'Funding Allocation Parameters'!$G$5), IF('Funding Allocation Parameters'!$C$5="Any discretionary funds (grants if available, other if no grants)", MIN(O1008*('Funding Allocation Parameters'!$E$5), 'Funding Allocation Parameters'!$G$5), IF('Funding Allocation Parameters'!$C$5="Complex Library Subsidy", 0, 0)))))</f>
        <v>0</v>
      </c>
      <c r="V1008" s="177">
        <f t="shared" si="469"/>
        <v>1089.6764150234731</v>
      </c>
      <c r="W1008" s="177">
        <f t="shared" si="470"/>
        <v>1089.6764150234731</v>
      </c>
      <c r="X1008" s="179">
        <f>IF('Funding Allocation Parameters'!$C$6="Basic Library Subsidy", MIN(V1008*'Funding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MIN(V1008*VLOOKUP(CONCATENATE($A1008, 'Funding Allocation Parameters'!$I$6), 'Library Subsidy Complex'!$C$2:$J$55, 2, FALSE), VLOOKUP(CONCATENATE($A1008, 'Funding Allocation Parameters'!$I$6), 'Library Subsidy Complex'!$C$2:$J$55, 4, FALSE)), 0)))))</f>
        <v>0</v>
      </c>
      <c r="Y1008" s="179">
        <f>IF('Funding Allocation Parameters'!$C$6="Basic Library Subsidy", 0, IF('Funding Allocation Parameters'!$C$6="Grant funding",MIN(V1008*'Funding Allocation Parameters'!$E$6, 'Funding Allocation Parameters'!$G$6), IF('Funding Allocation Parameters'!$C$6="Other author funding", 0, IF('Funding Allocation Parameters'!$C$6="Any discretionary funds (grants if available, other if no grants)", MIN(V1008*'Funding Allocation Parameters'!$E$6, 'Funding Allocation Parameters'!$G$6), IF('Funding Allocation Parameters'!$C$6="Complex Library Subsidy", 0, 0)))))</f>
        <v>1089.6764150234731</v>
      </c>
      <c r="Z1008" s="179">
        <f>IF('Funding Allocation Parameters'!$C$6="Basic Library Subsidy", 0, IF('Funding Allocation Parameters'!$C$6="Grant funding", 0, IF('Funding Allocation Parameters'!$C$6="Other author funding",  MIN(V1008*'Funding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8" s="179">
        <f>IF('Funding Allocation Parameters'!$C$6="Basic Library Subsidy", MIN(W1008*'Funding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MIN(W1008*VLOOKUP(CONCATENATE($A1008, 'Funding Allocation Parameters'!$I$6), 'Library Subsidy Complex'!$C$2:$J$55, 6, FALSE), VLOOKUP(CONCATENATE($A1008, 'Funding Allocation Parameters'!$I$6), 'Library Subsidy Complex'!$C$2:$J$55, 8, FALSE)), 0)))))</f>
        <v>0</v>
      </c>
      <c r="AB1008" s="179">
        <f>IF('Funding Allocation Parameters'!$C$6="Basic Library Subsidy", 0, IF('Funding Allocation Parameters'!$C$6="Grant funding", 0, IF('Funding Allocation Parameters'!$C$6="Other author funding",  MIN(W1008*'Funding Allocation Parameters'!$E$6, 'Funding Allocation Parameters'!$G$6), IF('Funding Allocation Parameters'!$C$6="Any discretionary funds (grants if available, other if no grants)", MIN(W1008*'Funding Allocation Parameters'!$E$6, 'Funding Allocation Parameters'!$G$6), IF('Funding Allocation Parameters'!$C$6="Complex Library Subsidy", 0, 0)))))</f>
        <v>1089.6764150234731</v>
      </c>
      <c r="AC1008" s="177">
        <f t="shared" si="471"/>
        <v>0</v>
      </c>
      <c r="AD1008" s="177">
        <f t="shared" si="472"/>
        <v>0</v>
      </c>
      <c r="AE1008" s="180">
        <f>IF('Funding Allocation Parameters'!$C$7="Basic Library Subsidy", MIN(AC1008*'Funding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MIN(AC1008*VLOOKUP(CONCATENATE($A1008, 'Funding Allocation Parameters'!$I$7), 'Library Subsidy Complex'!$C$2:$J$55, 2, FALSE), VLOOKUP(CONCATENATE($A1008, 'Funding Allocation Parameters'!$I$7), 'Library Subsidy Complex'!$C$2:$J$55, 4, FALSE)), 0)))))</f>
        <v>0</v>
      </c>
      <c r="AF1008" s="180">
        <f>IF('Funding Allocation Parameters'!$C$7="Basic Library Subsidy", 0, IF('Funding Allocation Parameters'!$C$7="Grant funding",MIN(AC1008*'Funding Allocation Parameters'!$E$7, 'Funding Allocation Parameters'!$G$7), IF('Funding Allocation Parameters'!$C$7="Other author funding", 0, IF('Funding Allocation Parameters'!$C$7="Any discretionary funds (grants if available, other if no grants)", MIN(AC1008*'Funding Allocation Parameters'!$E$7, 'Funding Allocation Parameters'!$G$7), IF('Funding Allocation Parameters'!$C$7="Complex Library Subsidy", 0, 0)))))</f>
        <v>0</v>
      </c>
      <c r="AG1008" s="180">
        <f>IF('Funding Allocation Parameters'!$C$7="Basic Library Subsidy", 0, IF('Funding Allocation Parameters'!$C$7="Grant funding", 0, IF('Funding Allocation Parameters'!$C$7="Other author funding",  MIN(AC1008*'Funding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8" s="180">
        <f>IF('Funding Allocation Parameters'!$C$7="Basic Library Subsidy", MIN(AD1008*'Funding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MIN(AD1008*VLOOKUP(CONCATENATE($A1008, 'Funding Allocation Parameters'!$I$7), 'Library Subsidy Complex'!$C$2:$J$55, 6, FALSE), VLOOKUP(CONCATENATE($A1008, 'Funding Allocation Parameters'!$I$7), 'Library Subsidy Complex'!$C$2:$J$55, 8, FALSE)), 0)))))</f>
        <v>0</v>
      </c>
      <c r="AI1008" s="180">
        <f>IF('Funding Allocation Parameters'!$C$7="Basic Library Subsidy", 0, IF('Funding Allocation Parameters'!$C$7="Grant funding", 0, IF('Funding Allocation Parameters'!$C$7="Other author funding",  MIN(AD1008*'Funding Allocation Parameters'!$E$7, 'Funding Allocation Parameters'!$G$7), IF('Funding Allocation Parameters'!$C$7="Any discretionary funds (grants if available, other if no grants)", MIN(AD1008*'Funding Allocation Parameters'!$E$7, 'Funding Allocation Parameters'!$G$7), IF('Funding Allocation Parameters'!$C$7="Complex Library Subsidy", 0, 0)))))</f>
        <v>0</v>
      </c>
      <c r="AJ1008" s="177">
        <f t="shared" si="473"/>
        <v>0</v>
      </c>
      <c r="AK1008" s="177">
        <f t="shared" si="474"/>
        <v>0</v>
      </c>
      <c r="AL1008" s="181">
        <f>IF('Funding Allocation Parameters'!$C$8="Basic Library Subsidy", MIN(AJ1008*'Funding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MIN(AJ1008*VLOOKUP(CONCATENATE($A1008, 'Funding Allocation Parameters'!$I$8), 'Library Subsidy Complex'!$C$2:$J$55, 2, FALSE), VLOOKUP(CONCATENATE($A1008, 'Funding Allocation Parameters'!$I$8), 'Library Subsidy Complex'!$C$2:$J$55, 4, FALSE)), 0)))))</f>
        <v>0</v>
      </c>
      <c r="AM1008" s="181">
        <f>IF('Funding Allocation Parameters'!$C$8="Basic Library Subsidy", 0, IF('Funding Allocation Parameters'!$C$8="Grant funding",MIN(AJ1008*'Funding Allocation Parameters'!$E$8, 'Funding Allocation Parameters'!$G$8), IF('Funding Allocation Parameters'!$C$8="Other author funding", 0, IF('Funding Allocation Parameters'!$C$8="Any discretionary funds (grants if available, other if no grants)", MIN(AJ1008*'Funding Allocation Parameters'!$E$8, 'Funding Allocation Parameters'!$G$8), IF('Funding Allocation Parameters'!$C$8="Complex Library Subsidy", 0, 0)))))</f>
        <v>0</v>
      </c>
      <c r="AN1008" s="181">
        <f>IF('Funding Allocation Parameters'!$C$8="Basic Library Subsidy", 0, IF('Funding Allocation Parameters'!$C$8="Grant funding", 0, IF('Funding Allocation Parameters'!$C$8="Other author funding",  MIN(AJ1008*'Funding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8" s="181">
        <f>IF('Funding Allocation Parameters'!$C$8="Basic Library Subsidy", MIN(AK1008*'Funding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MIN(AK1008*VLOOKUP(CONCATENATE($A1008, 'Funding Allocation Parameters'!$I$8), 'Library Subsidy Complex'!$C$2:$J$55, 6, FALSE), VLOOKUP(CONCATENATE($A1008, 'Funding Allocation Parameters'!$I$8), 'Library Subsidy Complex'!$C$2:$J$55, 8, FALSE)), 0)))))</f>
        <v>0</v>
      </c>
      <c r="AP1008" s="181">
        <f>IF('Funding Allocation Parameters'!$C$8="Basic Library Subsidy", 0, IF('Funding Allocation Parameters'!$C$8="Grant funding", 0, IF('Funding Allocation Parameters'!$C$8="Other author funding",  MIN(AK1008*'Funding Allocation Parameters'!$E$8, 'Funding Allocation Parameters'!$G$8), IF('Funding Allocation Parameters'!$C$8="Any discretionary funds (grants if available, other if no grants)", MIN(AK1008*'Funding Allocation Parameters'!$E$8, 'Funding Allocation Parameters'!$G$8), IF('Funding Allocation Parameters'!$C$8="Complex Library Subsidy", 0, 0)))))</f>
        <v>0</v>
      </c>
      <c r="AQ1008" s="177">
        <f t="shared" si="475"/>
        <v>0</v>
      </c>
      <c r="AR1008" s="177">
        <f t="shared" si="476"/>
        <v>0</v>
      </c>
      <c r="AS1008" s="182">
        <f t="shared" si="477"/>
        <v>1189</v>
      </c>
      <c r="AT1008" s="182">
        <f t="shared" si="478"/>
        <v>1089.6764150234731</v>
      </c>
      <c r="AU1008" s="182">
        <f t="shared" si="479"/>
        <v>0</v>
      </c>
      <c r="AV1008" s="182">
        <f t="shared" si="480"/>
        <v>1189</v>
      </c>
      <c r="AW1008" s="182">
        <f t="shared" si="481"/>
        <v>1089.6764150234731</v>
      </c>
      <c r="AX1008" s="183">
        <f t="shared" si="482"/>
        <v>1189</v>
      </c>
      <c r="AY1008" s="183">
        <f t="shared" si="483"/>
        <v>1089.6764150234731</v>
      </c>
      <c r="AZ1008" s="183">
        <f t="shared" si="484"/>
        <v>0</v>
      </c>
      <c r="BA1008" s="183">
        <f t="shared" si="485"/>
        <v>0</v>
      </c>
      <c r="BB1008" s="183">
        <f t="shared" si="486"/>
        <v>0</v>
      </c>
      <c r="BC1008" s="184">
        <f t="shared" si="487"/>
        <v>1189</v>
      </c>
      <c r="BD1008" s="184">
        <f t="shared" si="488"/>
        <v>0</v>
      </c>
      <c r="BE1008" s="184">
        <f t="shared" si="489"/>
        <v>1089.6764150234731</v>
      </c>
      <c r="BF1008" s="184">
        <f t="shared" si="490"/>
        <v>0</v>
      </c>
      <c r="BG1008" s="102">
        <f t="shared" si="491"/>
        <v>0</v>
      </c>
      <c r="BH1008" s="102">
        <f t="shared" si="492"/>
        <v>0</v>
      </c>
      <c r="BI1008" s="102">
        <f t="shared" si="493"/>
        <v>0</v>
      </c>
      <c r="BJ1008" s="102">
        <f t="shared" si="494"/>
        <v>1</v>
      </c>
      <c r="BK1008" s="102">
        <f t="shared" si="495"/>
        <v>0</v>
      </c>
      <c r="BL1008" s="102">
        <f t="shared" si="496"/>
        <v>0</v>
      </c>
      <c r="BN1008" s="102"/>
    </row>
    <row r="1009" spans="1:66" x14ac:dyDescent="0.25">
      <c r="A1009" s="102" t="s">
        <v>17</v>
      </c>
      <c r="B1009" s="102" t="s">
        <v>8</v>
      </c>
      <c r="C1009" s="102" t="s">
        <v>8</v>
      </c>
      <c r="D1009" s="102" t="s">
        <v>27</v>
      </c>
      <c r="E1009" s="102" t="s">
        <v>1802</v>
      </c>
      <c r="F1009" s="102" t="s">
        <v>1803</v>
      </c>
      <c r="G1009" s="102">
        <v>1.3109999999999999</v>
      </c>
      <c r="H1009" s="102">
        <v>1</v>
      </c>
      <c r="I1009" s="102">
        <v>1</v>
      </c>
      <c r="J1009" s="167">
        <f>IFERROR(H1009*VLOOKUP(A1009, 'Advanced Parameters'!$B$7:$G$20, 6, FALSE)*VLOOKUP(A1009, 'Growth Parameters'!$B$6:$H$19, 6, FALSE), 0)</f>
        <v>1</v>
      </c>
      <c r="K1009" s="167">
        <f>IFERROR(IF('Advanced Parameters'!$C$5="n",'Raw Data'!I1009*VLOOKUP(A1009,'Advanced Parameters'!$B$7:$G$20,6,FALSE),J1009*VLOOKUP(A1009,'Advanced Parameters'!$B$7:$G$20,2,FALSE))*VLOOKUP(A1009, 'Growth Parameters'!$B$6:$H$19, 6, FALSE), 0)</f>
        <v>1</v>
      </c>
      <c r="L1009" s="167">
        <f t="shared" si="497"/>
        <v>0</v>
      </c>
      <c r="M1009" s="168">
        <f>IFERROR(IF(G1009="NA","NA",IF(G1009&gt;'APC Parameters'!$K$6+VLOOKUP('Raw Data'!A1009, 'APC Parameters'!$H$7:$L$20, 4, FALSE), 'APC Parameters'!$L$6+VLOOKUP('Raw Data'!A1009, 'APC Parameters'!$H$7:$L$20, 5, FALSE), G1009*('APC Parameters'!$J$6+VLOOKUP('Raw Data'!A1009, 'APC Parameters'!$H$7:$L$20, 3, FALSE))+'APC Parameters'!$I$6+VLOOKUP('Raw Data'!A1009, 'APC Parameters'!$H$7:$L$20, 2, FALSE))), 0)</f>
        <v>2077.7033999999999</v>
      </c>
      <c r="N1009" s="168">
        <f t="shared" si="467"/>
        <v>2077.7033999999999</v>
      </c>
      <c r="O1009" s="168">
        <f>IFERROR(IF(M1009="NA",VLOOKUP(D1009,'Internal Calculations'!$B$10:$C$11,2,FALSE), M1009)*VLOOKUP(A1009, 'Growth Parameters'!$B$6:$H$19, 7, FALSE), 0)</f>
        <v>2077.7033999999999</v>
      </c>
      <c r="P1009" s="177">
        <f t="shared" si="468"/>
        <v>2077.7033999999999</v>
      </c>
      <c r="Q1009" s="178">
        <f>IF('Funding Allocation Parameters'!$C$5="Basic Library Subsidy", MIN(O1009*('Funding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MIN($O1009*(VLOOKUP(CONCATENATE($A1009, 'Funding Allocation Parameters'!$I$5), 'Library Subsidy Complex'!$C$2:$J$55, 2, FALSE)), VLOOKUP(CONCATENATE($A1009, 'Funding Allocation Parameters'!$I$5), 'Library Subsidy Complex'!$C$2:$J$55, 4, FALSE)), 0)))))</f>
        <v>1189</v>
      </c>
      <c r="R1009" s="178">
        <f>IF('Funding Allocation Parameters'!$C$5="Basic Library Subsidy", 0, IF('Funding Allocation Parameters'!$C$5="Grant funding",MIN(O1009*('Funding Allocation Parameters'!$E$5), 'Funding Allocation Parameters'!$G$5), IF('Funding Allocation Parameters'!$C$5="Other author funding", 0, IF('Funding Allocation Parameters'!$C$5="Any discretionary funds (grants if available, other if no grants)", MIN(O1009*('Funding Allocation Parameters'!$E$5), 'Funding Allocation Parameters'!$G$5), IF('Funding Allocation Parameters'!$C$5="Complex Library Subsidy", 0, 0)))))</f>
        <v>0</v>
      </c>
      <c r="S1009" s="178">
        <f>IF('Funding Allocation Parameters'!$C$5="Basic Library Subsidy", 0, IF('Funding Allocation Parameters'!$C$5="Grant funding", 0, IF('Funding Allocation Parameters'!$C$5="Other author funding",  MIN(O1009*('Funding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09" s="178">
        <f>IF('Funding Allocation Parameters'!$C$5="Basic Library Subsidy", MIN(O1009*('Funding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MIN($O1009*(VLOOKUP(CONCATENATE($A1009, 'Funding Allocation Parameters'!$I$5), 'Library Subsidy Complex'!$C$2:$J$55, 6, FALSE)), VLOOKUP(CONCATENATE($A1009, 'Funding Allocation Parameters'!$I$5), 'Library Subsidy Complex'!$C$2:$J$55, 8, FALSE)), 0)))))</f>
        <v>1189</v>
      </c>
      <c r="U1009" s="178">
        <f>IF('Funding Allocation Parameters'!$C$5="Basic Library Subsidy", 0, IF('Funding Allocation Parameters'!$C$5="Grant funding", 0, IF('Funding Allocation Parameters'!$C$5="Other author funding",  MIN(O1009*('Funding Allocation Parameters'!$E$5), 'Funding Allocation Parameters'!$G$5), IF('Funding Allocation Parameters'!$C$5="Any discretionary funds (grants if available, other if no grants)", MIN(O1009*('Funding Allocation Parameters'!$E$5), 'Funding Allocation Parameters'!$G$5), IF('Funding Allocation Parameters'!$C$5="Complex Library Subsidy", 0, 0)))))</f>
        <v>0</v>
      </c>
      <c r="V1009" s="177">
        <f t="shared" si="469"/>
        <v>888.70339999999987</v>
      </c>
      <c r="W1009" s="177">
        <f t="shared" si="470"/>
        <v>888.70339999999987</v>
      </c>
      <c r="X1009" s="179">
        <f>IF('Funding Allocation Parameters'!$C$6="Basic Library Subsidy", MIN(V1009*'Funding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MIN(V1009*VLOOKUP(CONCATENATE($A1009, 'Funding Allocation Parameters'!$I$6), 'Library Subsidy Complex'!$C$2:$J$55, 2, FALSE), VLOOKUP(CONCATENATE($A1009, 'Funding Allocation Parameters'!$I$6), 'Library Subsidy Complex'!$C$2:$J$55, 4, FALSE)), 0)))))</f>
        <v>0</v>
      </c>
      <c r="Y1009" s="179">
        <f>IF('Funding Allocation Parameters'!$C$6="Basic Library Subsidy", 0, IF('Funding Allocation Parameters'!$C$6="Grant funding",MIN(V1009*'Funding Allocation Parameters'!$E$6, 'Funding Allocation Parameters'!$G$6), IF('Funding Allocation Parameters'!$C$6="Other author funding", 0, IF('Funding Allocation Parameters'!$C$6="Any discretionary funds (grants if available, other if no grants)", MIN(V1009*'Funding Allocation Parameters'!$E$6, 'Funding Allocation Parameters'!$G$6), IF('Funding Allocation Parameters'!$C$6="Complex Library Subsidy", 0, 0)))))</f>
        <v>888.70339999999987</v>
      </c>
      <c r="Z1009" s="179">
        <f>IF('Funding Allocation Parameters'!$C$6="Basic Library Subsidy", 0, IF('Funding Allocation Parameters'!$C$6="Grant funding", 0, IF('Funding Allocation Parameters'!$C$6="Other author funding",  MIN(V1009*'Funding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09" s="179">
        <f>IF('Funding Allocation Parameters'!$C$6="Basic Library Subsidy", MIN(W1009*'Funding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MIN(W1009*VLOOKUP(CONCATENATE($A1009, 'Funding Allocation Parameters'!$I$6), 'Library Subsidy Complex'!$C$2:$J$55, 6, FALSE), VLOOKUP(CONCATENATE($A1009, 'Funding Allocation Parameters'!$I$6), 'Library Subsidy Complex'!$C$2:$J$55, 8, FALSE)), 0)))))</f>
        <v>0</v>
      </c>
      <c r="AB1009" s="179">
        <f>IF('Funding Allocation Parameters'!$C$6="Basic Library Subsidy", 0, IF('Funding Allocation Parameters'!$C$6="Grant funding", 0, IF('Funding Allocation Parameters'!$C$6="Other author funding",  MIN(W1009*'Funding Allocation Parameters'!$E$6, 'Funding Allocation Parameters'!$G$6), IF('Funding Allocation Parameters'!$C$6="Any discretionary funds (grants if available, other if no grants)", MIN(W1009*'Funding Allocation Parameters'!$E$6, 'Funding Allocation Parameters'!$G$6), IF('Funding Allocation Parameters'!$C$6="Complex Library Subsidy", 0, 0)))))</f>
        <v>888.70339999999987</v>
      </c>
      <c r="AC1009" s="177">
        <f t="shared" si="471"/>
        <v>0</v>
      </c>
      <c r="AD1009" s="177">
        <f t="shared" si="472"/>
        <v>0</v>
      </c>
      <c r="AE1009" s="180">
        <f>IF('Funding Allocation Parameters'!$C$7="Basic Library Subsidy", MIN(AC1009*'Funding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MIN(AC1009*VLOOKUP(CONCATENATE($A1009, 'Funding Allocation Parameters'!$I$7), 'Library Subsidy Complex'!$C$2:$J$55, 2, FALSE), VLOOKUP(CONCATENATE($A1009, 'Funding Allocation Parameters'!$I$7), 'Library Subsidy Complex'!$C$2:$J$55, 4, FALSE)), 0)))))</f>
        <v>0</v>
      </c>
      <c r="AF1009" s="180">
        <f>IF('Funding Allocation Parameters'!$C$7="Basic Library Subsidy", 0, IF('Funding Allocation Parameters'!$C$7="Grant funding",MIN(AC1009*'Funding Allocation Parameters'!$E$7, 'Funding Allocation Parameters'!$G$7), IF('Funding Allocation Parameters'!$C$7="Other author funding", 0, IF('Funding Allocation Parameters'!$C$7="Any discretionary funds (grants if available, other if no grants)", MIN(AC1009*'Funding Allocation Parameters'!$E$7, 'Funding Allocation Parameters'!$G$7), IF('Funding Allocation Parameters'!$C$7="Complex Library Subsidy", 0, 0)))))</f>
        <v>0</v>
      </c>
      <c r="AG1009" s="180">
        <f>IF('Funding Allocation Parameters'!$C$7="Basic Library Subsidy", 0, IF('Funding Allocation Parameters'!$C$7="Grant funding", 0, IF('Funding Allocation Parameters'!$C$7="Other author funding",  MIN(AC1009*'Funding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09" s="180">
        <f>IF('Funding Allocation Parameters'!$C$7="Basic Library Subsidy", MIN(AD1009*'Funding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MIN(AD1009*VLOOKUP(CONCATENATE($A1009, 'Funding Allocation Parameters'!$I$7), 'Library Subsidy Complex'!$C$2:$J$55, 6, FALSE), VLOOKUP(CONCATENATE($A1009, 'Funding Allocation Parameters'!$I$7), 'Library Subsidy Complex'!$C$2:$J$55, 8, FALSE)), 0)))))</f>
        <v>0</v>
      </c>
      <c r="AI1009" s="180">
        <f>IF('Funding Allocation Parameters'!$C$7="Basic Library Subsidy", 0, IF('Funding Allocation Parameters'!$C$7="Grant funding", 0, IF('Funding Allocation Parameters'!$C$7="Other author funding",  MIN(AD1009*'Funding Allocation Parameters'!$E$7, 'Funding Allocation Parameters'!$G$7), IF('Funding Allocation Parameters'!$C$7="Any discretionary funds (grants if available, other if no grants)", MIN(AD1009*'Funding Allocation Parameters'!$E$7, 'Funding Allocation Parameters'!$G$7), IF('Funding Allocation Parameters'!$C$7="Complex Library Subsidy", 0, 0)))))</f>
        <v>0</v>
      </c>
      <c r="AJ1009" s="177">
        <f t="shared" si="473"/>
        <v>0</v>
      </c>
      <c r="AK1009" s="177">
        <f t="shared" si="474"/>
        <v>0</v>
      </c>
      <c r="AL1009" s="181">
        <f>IF('Funding Allocation Parameters'!$C$8="Basic Library Subsidy", MIN(AJ1009*'Funding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MIN(AJ1009*VLOOKUP(CONCATENATE($A1009, 'Funding Allocation Parameters'!$I$8), 'Library Subsidy Complex'!$C$2:$J$55, 2, FALSE), VLOOKUP(CONCATENATE($A1009, 'Funding Allocation Parameters'!$I$8), 'Library Subsidy Complex'!$C$2:$J$55, 4, FALSE)), 0)))))</f>
        <v>0</v>
      </c>
      <c r="AM1009" s="181">
        <f>IF('Funding Allocation Parameters'!$C$8="Basic Library Subsidy", 0, IF('Funding Allocation Parameters'!$C$8="Grant funding",MIN(AJ1009*'Funding Allocation Parameters'!$E$8, 'Funding Allocation Parameters'!$G$8), IF('Funding Allocation Parameters'!$C$8="Other author funding", 0, IF('Funding Allocation Parameters'!$C$8="Any discretionary funds (grants if available, other if no grants)", MIN(AJ1009*'Funding Allocation Parameters'!$E$8, 'Funding Allocation Parameters'!$G$8), IF('Funding Allocation Parameters'!$C$8="Complex Library Subsidy", 0, 0)))))</f>
        <v>0</v>
      </c>
      <c r="AN1009" s="181">
        <f>IF('Funding Allocation Parameters'!$C$8="Basic Library Subsidy", 0, IF('Funding Allocation Parameters'!$C$8="Grant funding", 0, IF('Funding Allocation Parameters'!$C$8="Other author funding",  MIN(AJ1009*'Funding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09" s="181">
        <f>IF('Funding Allocation Parameters'!$C$8="Basic Library Subsidy", MIN(AK1009*'Funding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MIN(AK1009*VLOOKUP(CONCATENATE($A1009, 'Funding Allocation Parameters'!$I$8), 'Library Subsidy Complex'!$C$2:$J$55, 6, FALSE), VLOOKUP(CONCATENATE($A1009, 'Funding Allocation Parameters'!$I$8), 'Library Subsidy Complex'!$C$2:$J$55, 8, FALSE)), 0)))))</f>
        <v>0</v>
      </c>
      <c r="AP1009" s="181">
        <f>IF('Funding Allocation Parameters'!$C$8="Basic Library Subsidy", 0, IF('Funding Allocation Parameters'!$C$8="Grant funding", 0, IF('Funding Allocation Parameters'!$C$8="Other author funding",  MIN(AK1009*'Funding Allocation Parameters'!$E$8, 'Funding Allocation Parameters'!$G$8), IF('Funding Allocation Parameters'!$C$8="Any discretionary funds (grants if available, other if no grants)", MIN(AK1009*'Funding Allocation Parameters'!$E$8, 'Funding Allocation Parameters'!$G$8), IF('Funding Allocation Parameters'!$C$8="Complex Library Subsidy", 0, 0)))))</f>
        <v>0</v>
      </c>
      <c r="AQ1009" s="177">
        <f t="shared" si="475"/>
        <v>0</v>
      </c>
      <c r="AR1009" s="177">
        <f t="shared" si="476"/>
        <v>0</v>
      </c>
      <c r="AS1009" s="182">
        <f t="shared" si="477"/>
        <v>1189</v>
      </c>
      <c r="AT1009" s="182">
        <f t="shared" si="478"/>
        <v>888.70339999999987</v>
      </c>
      <c r="AU1009" s="182">
        <f t="shared" si="479"/>
        <v>0</v>
      </c>
      <c r="AV1009" s="182">
        <f t="shared" si="480"/>
        <v>1189</v>
      </c>
      <c r="AW1009" s="182">
        <f t="shared" si="481"/>
        <v>888.70339999999987</v>
      </c>
      <c r="AX1009" s="183">
        <f t="shared" si="482"/>
        <v>1189</v>
      </c>
      <c r="AY1009" s="183">
        <f t="shared" si="483"/>
        <v>888.70339999999987</v>
      </c>
      <c r="AZ1009" s="183">
        <f t="shared" si="484"/>
        <v>0</v>
      </c>
      <c r="BA1009" s="183">
        <f t="shared" si="485"/>
        <v>0</v>
      </c>
      <c r="BB1009" s="183">
        <f t="shared" si="486"/>
        <v>0</v>
      </c>
      <c r="BC1009" s="184">
        <f t="shared" si="487"/>
        <v>1189</v>
      </c>
      <c r="BD1009" s="184">
        <f t="shared" si="488"/>
        <v>0</v>
      </c>
      <c r="BE1009" s="184">
        <f t="shared" si="489"/>
        <v>888.70339999999987</v>
      </c>
      <c r="BF1009" s="184">
        <f t="shared" si="490"/>
        <v>0</v>
      </c>
      <c r="BG1009" s="102">
        <f t="shared" si="491"/>
        <v>0</v>
      </c>
      <c r="BH1009" s="102">
        <f t="shared" si="492"/>
        <v>0</v>
      </c>
      <c r="BI1009" s="102">
        <f t="shared" si="493"/>
        <v>0</v>
      </c>
      <c r="BJ1009" s="102">
        <f t="shared" si="494"/>
        <v>1</v>
      </c>
      <c r="BK1009" s="102">
        <f t="shared" si="495"/>
        <v>0</v>
      </c>
      <c r="BL1009" s="102">
        <f t="shared" si="496"/>
        <v>0</v>
      </c>
      <c r="BN1009" s="102"/>
    </row>
    <row r="1010" spans="1:66" x14ac:dyDescent="0.25">
      <c r="A1010" s="102" t="s">
        <v>13</v>
      </c>
      <c r="B1010" s="102" t="s">
        <v>8</v>
      </c>
      <c r="C1010" s="102" t="s">
        <v>8</v>
      </c>
      <c r="D1010" s="102" t="s">
        <v>27</v>
      </c>
      <c r="E1010" s="102" t="s">
        <v>1251</v>
      </c>
      <c r="F1010" s="102" t="s">
        <v>1804</v>
      </c>
      <c r="G1010" s="102">
        <v>2.0960000000000001</v>
      </c>
      <c r="H1010" s="102">
        <v>1</v>
      </c>
      <c r="I1010" s="102">
        <v>1</v>
      </c>
      <c r="J1010" s="167">
        <f>IFERROR(H1010*VLOOKUP(A1010, 'Advanced Parameters'!$B$7:$G$20, 6, FALSE)*VLOOKUP(A1010, 'Growth Parameters'!$B$6:$H$19, 6, FALSE), 0)</f>
        <v>1</v>
      </c>
      <c r="K1010" s="167">
        <f>IFERROR(IF('Advanced Parameters'!$C$5="n",'Raw Data'!I1010*VLOOKUP(A1010,'Advanced Parameters'!$B$7:$G$20,6,FALSE),J1010*VLOOKUP(A1010,'Advanced Parameters'!$B$7:$G$20,2,FALSE))*VLOOKUP(A1010, 'Growth Parameters'!$B$6:$H$19, 6, FALSE), 0)</f>
        <v>1</v>
      </c>
      <c r="L1010" s="167">
        <f t="shared" si="497"/>
        <v>0</v>
      </c>
      <c r="M1010" s="168">
        <f>IFERROR(IF(G1010="NA","NA",IF(G1010&gt;'APC Parameters'!$K$6+VLOOKUP('Raw Data'!A1010, 'APC Parameters'!$H$7:$L$20, 4, FALSE), 'APC Parameters'!$L$6+VLOOKUP('Raw Data'!A1010, 'APC Parameters'!$H$7:$L$20, 5, FALSE), G1010*('APC Parameters'!$J$6+VLOOKUP('Raw Data'!A1010, 'APC Parameters'!$H$7:$L$20, 3, FALSE))+'APC Parameters'!$I$6+VLOOKUP('Raw Data'!A1010, 'APC Parameters'!$H$7:$L$20, 2, FALSE))), 0)</f>
        <v>2634.5824000000002</v>
      </c>
      <c r="N1010" s="168">
        <f t="shared" si="467"/>
        <v>2634.5824000000002</v>
      </c>
      <c r="O1010" s="168">
        <f>IFERROR(IF(M1010="NA",VLOOKUP(D1010,'Internal Calculations'!$B$10:$C$11,2,FALSE), M1010)*VLOOKUP(A1010, 'Growth Parameters'!$B$6:$H$19, 7, FALSE), 0)</f>
        <v>2634.5824000000002</v>
      </c>
      <c r="P1010" s="177">
        <f t="shared" si="468"/>
        <v>2634.5824000000002</v>
      </c>
      <c r="Q1010" s="178">
        <f>IF('Funding Allocation Parameters'!$C$5="Basic Library Subsidy", MIN(O1010*('Funding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MIN($O1010*(VLOOKUP(CONCATENATE($A1010, 'Funding Allocation Parameters'!$I$5), 'Library Subsidy Complex'!$C$2:$J$55, 2, FALSE)), VLOOKUP(CONCATENATE($A1010, 'Funding Allocation Parameters'!$I$5), 'Library Subsidy Complex'!$C$2:$J$55, 4, FALSE)), 0)))))</f>
        <v>1189</v>
      </c>
      <c r="R1010" s="178">
        <f>IF('Funding Allocation Parameters'!$C$5="Basic Library Subsidy", 0, IF('Funding Allocation Parameters'!$C$5="Grant funding",MIN(O1010*('Funding Allocation Parameters'!$E$5), 'Funding Allocation Parameters'!$G$5), IF('Funding Allocation Parameters'!$C$5="Other author funding", 0, IF('Funding Allocation Parameters'!$C$5="Any discretionary funds (grants if available, other if no grants)", MIN(O1010*('Funding Allocation Parameters'!$E$5), 'Funding Allocation Parameters'!$G$5), IF('Funding Allocation Parameters'!$C$5="Complex Library Subsidy", 0, 0)))))</f>
        <v>0</v>
      </c>
      <c r="S1010" s="178">
        <f>IF('Funding Allocation Parameters'!$C$5="Basic Library Subsidy", 0, IF('Funding Allocation Parameters'!$C$5="Grant funding", 0, IF('Funding Allocation Parameters'!$C$5="Other author funding",  MIN(O1010*('Funding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0" s="178">
        <f>IF('Funding Allocation Parameters'!$C$5="Basic Library Subsidy", MIN(O1010*('Funding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MIN($O1010*(VLOOKUP(CONCATENATE($A1010, 'Funding Allocation Parameters'!$I$5), 'Library Subsidy Complex'!$C$2:$J$55, 6, FALSE)), VLOOKUP(CONCATENATE($A1010, 'Funding Allocation Parameters'!$I$5), 'Library Subsidy Complex'!$C$2:$J$55, 8, FALSE)), 0)))))</f>
        <v>1189</v>
      </c>
      <c r="U1010" s="178">
        <f>IF('Funding Allocation Parameters'!$C$5="Basic Library Subsidy", 0, IF('Funding Allocation Parameters'!$C$5="Grant funding", 0, IF('Funding Allocation Parameters'!$C$5="Other author funding",  MIN(O1010*('Funding Allocation Parameters'!$E$5), 'Funding Allocation Parameters'!$G$5), IF('Funding Allocation Parameters'!$C$5="Any discretionary funds (grants if available, other if no grants)", MIN(O1010*('Funding Allocation Parameters'!$E$5), 'Funding Allocation Parameters'!$G$5), IF('Funding Allocation Parameters'!$C$5="Complex Library Subsidy", 0, 0)))))</f>
        <v>0</v>
      </c>
      <c r="V1010" s="177">
        <f t="shared" si="469"/>
        <v>1445.5824000000002</v>
      </c>
      <c r="W1010" s="177">
        <f t="shared" si="470"/>
        <v>1445.5824000000002</v>
      </c>
      <c r="X1010" s="179">
        <f>IF('Funding Allocation Parameters'!$C$6="Basic Library Subsidy", MIN(V1010*'Funding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MIN(V1010*VLOOKUP(CONCATENATE($A1010, 'Funding Allocation Parameters'!$I$6), 'Library Subsidy Complex'!$C$2:$J$55, 2, FALSE), VLOOKUP(CONCATENATE($A1010, 'Funding Allocation Parameters'!$I$6), 'Library Subsidy Complex'!$C$2:$J$55, 4, FALSE)), 0)))))</f>
        <v>0</v>
      </c>
      <c r="Y1010" s="179">
        <f>IF('Funding Allocation Parameters'!$C$6="Basic Library Subsidy", 0, IF('Funding Allocation Parameters'!$C$6="Grant funding",MIN(V1010*'Funding Allocation Parameters'!$E$6, 'Funding Allocation Parameters'!$G$6), IF('Funding Allocation Parameters'!$C$6="Other author funding", 0, IF('Funding Allocation Parameters'!$C$6="Any discretionary funds (grants if available, other if no grants)", MIN(V1010*'Funding Allocation Parameters'!$E$6, 'Funding Allocation Parameters'!$G$6), IF('Funding Allocation Parameters'!$C$6="Complex Library Subsidy", 0, 0)))))</f>
        <v>1445.5824000000002</v>
      </c>
      <c r="Z1010" s="179">
        <f>IF('Funding Allocation Parameters'!$C$6="Basic Library Subsidy", 0, IF('Funding Allocation Parameters'!$C$6="Grant funding", 0, IF('Funding Allocation Parameters'!$C$6="Other author funding",  MIN(V1010*'Funding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0" s="179">
        <f>IF('Funding Allocation Parameters'!$C$6="Basic Library Subsidy", MIN(W1010*'Funding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MIN(W1010*VLOOKUP(CONCATENATE($A1010, 'Funding Allocation Parameters'!$I$6), 'Library Subsidy Complex'!$C$2:$J$55, 6, FALSE), VLOOKUP(CONCATENATE($A1010, 'Funding Allocation Parameters'!$I$6), 'Library Subsidy Complex'!$C$2:$J$55, 8, FALSE)), 0)))))</f>
        <v>0</v>
      </c>
      <c r="AB1010" s="179">
        <f>IF('Funding Allocation Parameters'!$C$6="Basic Library Subsidy", 0, IF('Funding Allocation Parameters'!$C$6="Grant funding", 0, IF('Funding Allocation Parameters'!$C$6="Other author funding",  MIN(W1010*'Funding Allocation Parameters'!$E$6, 'Funding Allocation Parameters'!$G$6), IF('Funding Allocation Parameters'!$C$6="Any discretionary funds (grants if available, other if no grants)", MIN(W1010*'Funding Allocation Parameters'!$E$6, 'Funding Allocation Parameters'!$G$6), IF('Funding Allocation Parameters'!$C$6="Complex Library Subsidy", 0, 0)))))</f>
        <v>1445.5824000000002</v>
      </c>
      <c r="AC1010" s="177">
        <f t="shared" si="471"/>
        <v>0</v>
      </c>
      <c r="AD1010" s="177">
        <f t="shared" si="472"/>
        <v>0</v>
      </c>
      <c r="AE1010" s="180">
        <f>IF('Funding Allocation Parameters'!$C$7="Basic Library Subsidy", MIN(AC1010*'Funding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MIN(AC1010*VLOOKUP(CONCATENATE($A1010, 'Funding Allocation Parameters'!$I$7), 'Library Subsidy Complex'!$C$2:$J$55, 2, FALSE), VLOOKUP(CONCATENATE($A1010, 'Funding Allocation Parameters'!$I$7), 'Library Subsidy Complex'!$C$2:$J$55, 4, FALSE)), 0)))))</f>
        <v>0</v>
      </c>
      <c r="AF1010" s="180">
        <f>IF('Funding Allocation Parameters'!$C$7="Basic Library Subsidy", 0, IF('Funding Allocation Parameters'!$C$7="Grant funding",MIN(AC1010*'Funding Allocation Parameters'!$E$7, 'Funding Allocation Parameters'!$G$7), IF('Funding Allocation Parameters'!$C$7="Other author funding", 0, IF('Funding Allocation Parameters'!$C$7="Any discretionary funds (grants if available, other if no grants)", MIN(AC1010*'Funding Allocation Parameters'!$E$7, 'Funding Allocation Parameters'!$G$7), IF('Funding Allocation Parameters'!$C$7="Complex Library Subsidy", 0, 0)))))</f>
        <v>0</v>
      </c>
      <c r="AG1010" s="180">
        <f>IF('Funding Allocation Parameters'!$C$7="Basic Library Subsidy", 0, IF('Funding Allocation Parameters'!$C$7="Grant funding", 0, IF('Funding Allocation Parameters'!$C$7="Other author funding",  MIN(AC1010*'Funding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0" s="180">
        <f>IF('Funding Allocation Parameters'!$C$7="Basic Library Subsidy", MIN(AD1010*'Funding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MIN(AD1010*VLOOKUP(CONCATENATE($A1010, 'Funding Allocation Parameters'!$I$7), 'Library Subsidy Complex'!$C$2:$J$55, 6, FALSE), VLOOKUP(CONCATENATE($A1010, 'Funding Allocation Parameters'!$I$7), 'Library Subsidy Complex'!$C$2:$J$55, 8, FALSE)), 0)))))</f>
        <v>0</v>
      </c>
      <c r="AI1010" s="180">
        <f>IF('Funding Allocation Parameters'!$C$7="Basic Library Subsidy", 0, IF('Funding Allocation Parameters'!$C$7="Grant funding", 0, IF('Funding Allocation Parameters'!$C$7="Other author funding",  MIN(AD1010*'Funding Allocation Parameters'!$E$7, 'Funding Allocation Parameters'!$G$7), IF('Funding Allocation Parameters'!$C$7="Any discretionary funds (grants if available, other if no grants)", MIN(AD1010*'Funding Allocation Parameters'!$E$7, 'Funding Allocation Parameters'!$G$7), IF('Funding Allocation Parameters'!$C$7="Complex Library Subsidy", 0, 0)))))</f>
        <v>0</v>
      </c>
      <c r="AJ1010" s="177">
        <f t="shared" si="473"/>
        <v>0</v>
      </c>
      <c r="AK1010" s="177">
        <f t="shared" si="474"/>
        <v>0</v>
      </c>
      <c r="AL1010" s="181">
        <f>IF('Funding Allocation Parameters'!$C$8="Basic Library Subsidy", MIN(AJ1010*'Funding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MIN(AJ1010*VLOOKUP(CONCATENATE($A1010, 'Funding Allocation Parameters'!$I$8), 'Library Subsidy Complex'!$C$2:$J$55, 2, FALSE), VLOOKUP(CONCATENATE($A1010, 'Funding Allocation Parameters'!$I$8), 'Library Subsidy Complex'!$C$2:$J$55, 4, FALSE)), 0)))))</f>
        <v>0</v>
      </c>
      <c r="AM1010" s="181">
        <f>IF('Funding Allocation Parameters'!$C$8="Basic Library Subsidy", 0, IF('Funding Allocation Parameters'!$C$8="Grant funding",MIN(AJ1010*'Funding Allocation Parameters'!$E$8, 'Funding Allocation Parameters'!$G$8), IF('Funding Allocation Parameters'!$C$8="Other author funding", 0, IF('Funding Allocation Parameters'!$C$8="Any discretionary funds (grants if available, other if no grants)", MIN(AJ1010*'Funding Allocation Parameters'!$E$8, 'Funding Allocation Parameters'!$G$8), IF('Funding Allocation Parameters'!$C$8="Complex Library Subsidy", 0, 0)))))</f>
        <v>0</v>
      </c>
      <c r="AN1010" s="181">
        <f>IF('Funding Allocation Parameters'!$C$8="Basic Library Subsidy", 0, IF('Funding Allocation Parameters'!$C$8="Grant funding", 0, IF('Funding Allocation Parameters'!$C$8="Other author funding",  MIN(AJ1010*'Funding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0" s="181">
        <f>IF('Funding Allocation Parameters'!$C$8="Basic Library Subsidy", MIN(AK1010*'Funding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MIN(AK1010*VLOOKUP(CONCATENATE($A1010, 'Funding Allocation Parameters'!$I$8), 'Library Subsidy Complex'!$C$2:$J$55, 6, FALSE), VLOOKUP(CONCATENATE($A1010, 'Funding Allocation Parameters'!$I$8), 'Library Subsidy Complex'!$C$2:$J$55, 8, FALSE)), 0)))))</f>
        <v>0</v>
      </c>
      <c r="AP1010" s="181">
        <f>IF('Funding Allocation Parameters'!$C$8="Basic Library Subsidy", 0, IF('Funding Allocation Parameters'!$C$8="Grant funding", 0, IF('Funding Allocation Parameters'!$C$8="Other author funding",  MIN(AK1010*'Funding Allocation Parameters'!$E$8, 'Funding Allocation Parameters'!$G$8), IF('Funding Allocation Parameters'!$C$8="Any discretionary funds (grants if available, other if no grants)", MIN(AK1010*'Funding Allocation Parameters'!$E$8, 'Funding Allocation Parameters'!$G$8), IF('Funding Allocation Parameters'!$C$8="Complex Library Subsidy", 0, 0)))))</f>
        <v>0</v>
      </c>
      <c r="AQ1010" s="177">
        <f t="shared" si="475"/>
        <v>0</v>
      </c>
      <c r="AR1010" s="177">
        <f t="shared" si="476"/>
        <v>0</v>
      </c>
      <c r="AS1010" s="182">
        <f t="shared" si="477"/>
        <v>1189</v>
      </c>
      <c r="AT1010" s="182">
        <f t="shared" si="478"/>
        <v>1445.5824000000002</v>
      </c>
      <c r="AU1010" s="182">
        <f t="shared" si="479"/>
        <v>0</v>
      </c>
      <c r="AV1010" s="182">
        <f t="shared" si="480"/>
        <v>1189</v>
      </c>
      <c r="AW1010" s="182">
        <f t="shared" si="481"/>
        <v>1445.5824000000002</v>
      </c>
      <c r="AX1010" s="183">
        <f t="shared" si="482"/>
        <v>1189</v>
      </c>
      <c r="AY1010" s="183">
        <f t="shared" si="483"/>
        <v>1445.5824000000002</v>
      </c>
      <c r="AZ1010" s="183">
        <f t="shared" si="484"/>
        <v>0</v>
      </c>
      <c r="BA1010" s="183">
        <f t="shared" si="485"/>
        <v>0</v>
      </c>
      <c r="BB1010" s="183">
        <f t="shared" si="486"/>
        <v>0</v>
      </c>
      <c r="BC1010" s="184">
        <f t="shared" si="487"/>
        <v>1189</v>
      </c>
      <c r="BD1010" s="184">
        <f t="shared" si="488"/>
        <v>0</v>
      </c>
      <c r="BE1010" s="184">
        <f t="shared" si="489"/>
        <v>1445.5824000000002</v>
      </c>
      <c r="BF1010" s="184">
        <f t="shared" si="490"/>
        <v>0</v>
      </c>
      <c r="BG1010" s="102">
        <f t="shared" si="491"/>
        <v>0</v>
      </c>
      <c r="BH1010" s="102">
        <f t="shared" si="492"/>
        <v>0</v>
      </c>
      <c r="BI1010" s="102">
        <f t="shared" si="493"/>
        <v>0</v>
      </c>
      <c r="BJ1010" s="102">
        <f t="shared" si="494"/>
        <v>1</v>
      </c>
      <c r="BK1010" s="102">
        <f t="shared" si="495"/>
        <v>0</v>
      </c>
      <c r="BL1010" s="102">
        <f t="shared" si="496"/>
        <v>0</v>
      </c>
      <c r="BN1010" s="102"/>
    </row>
    <row r="1011" spans="1:66" x14ac:dyDescent="0.25">
      <c r="A1011" s="102" t="s">
        <v>13</v>
      </c>
      <c r="B1011" s="102" t="s">
        <v>12</v>
      </c>
      <c r="C1011" s="102" t="s">
        <v>8</v>
      </c>
      <c r="D1011" s="102" t="s">
        <v>27</v>
      </c>
      <c r="E1011" s="102" t="s">
        <v>1274</v>
      </c>
      <c r="F1011" s="102" t="s">
        <v>1805</v>
      </c>
      <c r="G1011" s="102">
        <v>1.6</v>
      </c>
      <c r="H1011" s="102">
        <v>1</v>
      </c>
      <c r="I1011" s="102">
        <v>1</v>
      </c>
      <c r="J1011" s="167">
        <f>IFERROR(H1011*VLOOKUP(A1011, 'Advanced Parameters'!$B$7:$G$20, 6, FALSE)*VLOOKUP(A1011, 'Growth Parameters'!$B$6:$H$19, 6, FALSE), 0)</f>
        <v>1</v>
      </c>
      <c r="K1011" s="167">
        <f>IFERROR(IF('Advanced Parameters'!$C$5="n",'Raw Data'!I1011*VLOOKUP(A1011,'Advanced Parameters'!$B$7:$G$20,6,FALSE),J1011*VLOOKUP(A1011,'Advanced Parameters'!$B$7:$G$20,2,FALSE))*VLOOKUP(A1011, 'Growth Parameters'!$B$6:$H$19, 6, FALSE), 0)</f>
        <v>1</v>
      </c>
      <c r="L1011" s="167">
        <f t="shared" si="497"/>
        <v>0</v>
      </c>
      <c r="M1011" s="168">
        <f>IFERROR(IF(G1011="NA","NA",IF(G1011&gt;'APC Parameters'!$K$6+VLOOKUP('Raw Data'!A1011, 'APC Parameters'!$H$7:$L$20, 4, FALSE), 'APC Parameters'!$L$6+VLOOKUP('Raw Data'!A1011, 'APC Parameters'!$H$7:$L$20, 5, FALSE), G1011*('APC Parameters'!$J$6+VLOOKUP('Raw Data'!A1011, 'APC Parameters'!$H$7:$L$20, 3, FALSE))+'APC Parameters'!$I$6+VLOOKUP('Raw Data'!A1011, 'APC Parameters'!$H$7:$L$20, 2, FALSE))), 0)</f>
        <v>2282.7200000000003</v>
      </c>
      <c r="N1011" s="168">
        <f t="shared" si="467"/>
        <v>2282.7200000000003</v>
      </c>
      <c r="O1011" s="168">
        <f>IFERROR(IF(M1011="NA",VLOOKUP(D1011,'Internal Calculations'!$B$10:$C$11,2,FALSE), M1011)*VLOOKUP(A1011, 'Growth Parameters'!$B$6:$H$19, 7, FALSE), 0)</f>
        <v>2282.7200000000003</v>
      </c>
      <c r="P1011" s="177">
        <f t="shared" si="468"/>
        <v>2282.7200000000003</v>
      </c>
      <c r="Q1011" s="178">
        <f>IF('Funding Allocation Parameters'!$C$5="Basic Library Subsidy", MIN(O1011*('Funding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MIN($O1011*(VLOOKUP(CONCATENATE($A1011, 'Funding Allocation Parameters'!$I$5), 'Library Subsidy Complex'!$C$2:$J$55, 2, FALSE)), VLOOKUP(CONCATENATE($A1011, 'Funding Allocation Parameters'!$I$5), 'Library Subsidy Complex'!$C$2:$J$55, 4, FALSE)), 0)))))</f>
        <v>1189</v>
      </c>
      <c r="R1011" s="178">
        <f>IF('Funding Allocation Parameters'!$C$5="Basic Library Subsidy", 0, IF('Funding Allocation Parameters'!$C$5="Grant funding",MIN(O1011*('Funding Allocation Parameters'!$E$5), 'Funding Allocation Parameters'!$G$5), IF('Funding Allocation Parameters'!$C$5="Other author funding", 0, IF('Funding Allocation Parameters'!$C$5="Any discretionary funds (grants if available, other if no grants)", MIN(O1011*('Funding Allocation Parameters'!$E$5), 'Funding Allocation Parameters'!$G$5), IF('Funding Allocation Parameters'!$C$5="Complex Library Subsidy", 0, 0)))))</f>
        <v>0</v>
      </c>
      <c r="S1011" s="178">
        <f>IF('Funding Allocation Parameters'!$C$5="Basic Library Subsidy", 0, IF('Funding Allocation Parameters'!$C$5="Grant funding", 0, IF('Funding Allocation Parameters'!$C$5="Other author funding",  MIN(O1011*('Funding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1" s="178">
        <f>IF('Funding Allocation Parameters'!$C$5="Basic Library Subsidy", MIN(O1011*('Funding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MIN($O1011*(VLOOKUP(CONCATENATE($A1011, 'Funding Allocation Parameters'!$I$5), 'Library Subsidy Complex'!$C$2:$J$55, 6, FALSE)), VLOOKUP(CONCATENATE($A1011, 'Funding Allocation Parameters'!$I$5), 'Library Subsidy Complex'!$C$2:$J$55, 8, FALSE)), 0)))))</f>
        <v>1189</v>
      </c>
      <c r="U1011" s="178">
        <f>IF('Funding Allocation Parameters'!$C$5="Basic Library Subsidy", 0, IF('Funding Allocation Parameters'!$C$5="Grant funding", 0, IF('Funding Allocation Parameters'!$C$5="Other author funding",  MIN(O1011*('Funding Allocation Parameters'!$E$5), 'Funding Allocation Parameters'!$G$5), IF('Funding Allocation Parameters'!$C$5="Any discretionary funds (grants if available, other if no grants)", MIN(O1011*('Funding Allocation Parameters'!$E$5), 'Funding Allocation Parameters'!$G$5), IF('Funding Allocation Parameters'!$C$5="Complex Library Subsidy", 0, 0)))))</f>
        <v>0</v>
      </c>
      <c r="V1011" s="177">
        <f t="shared" si="469"/>
        <v>1093.7200000000003</v>
      </c>
      <c r="W1011" s="177">
        <f t="shared" si="470"/>
        <v>1093.7200000000003</v>
      </c>
      <c r="X1011" s="179">
        <f>IF('Funding Allocation Parameters'!$C$6="Basic Library Subsidy", MIN(V1011*'Funding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MIN(V1011*VLOOKUP(CONCATENATE($A1011, 'Funding Allocation Parameters'!$I$6), 'Library Subsidy Complex'!$C$2:$J$55, 2, FALSE), VLOOKUP(CONCATENATE($A1011, 'Funding Allocation Parameters'!$I$6), 'Library Subsidy Complex'!$C$2:$J$55, 4, FALSE)), 0)))))</f>
        <v>0</v>
      </c>
      <c r="Y1011" s="179">
        <f>IF('Funding Allocation Parameters'!$C$6="Basic Library Subsidy", 0, IF('Funding Allocation Parameters'!$C$6="Grant funding",MIN(V1011*'Funding Allocation Parameters'!$E$6, 'Funding Allocation Parameters'!$G$6), IF('Funding Allocation Parameters'!$C$6="Other author funding", 0, IF('Funding Allocation Parameters'!$C$6="Any discretionary funds (grants if available, other if no grants)", MIN(V1011*'Funding Allocation Parameters'!$E$6, 'Funding Allocation Parameters'!$G$6), IF('Funding Allocation Parameters'!$C$6="Complex Library Subsidy", 0, 0)))))</f>
        <v>1093.7200000000003</v>
      </c>
      <c r="Z1011" s="179">
        <f>IF('Funding Allocation Parameters'!$C$6="Basic Library Subsidy", 0, IF('Funding Allocation Parameters'!$C$6="Grant funding", 0, IF('Funding Allocation Parameters'!$C$6="Other author funding",  MIN(V1011*'Funding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1" s="179">
        <f>IF('Funding Allocation Parameters'!$C$6="Basic Library Subsidy", MIN(W1011*'Funding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MIN(W1011*VLOOKUP(CONCATENATE($A1011, 'Funding Allocation Parameters'!$I$6), 'Library Subsidy Complex'!$C$2:$J$55, 6, FALSE), VLOOKUP(CONCATENATE($A1011, 'Funding Allocation Parameters'!$I$6), 'Library Subsidy Complex'!$C$2:$J$55, 8, FALSE)), 0)))))</f>
        <v>0</v>
      </c>
      <c r="AB1011" s="179">
        <f>IF('Funding Allocation Parameters'!$C$6="Basic Library Subsidy", 0, IF('Funding Allocation Parameters'!$C$6="Grant funding", 0, IF('Funding Allocation Parameters'!$C$6="Other author funding",  MIN(W1011*'Funding Allocation Parameters'!$E$6, 'Funding Allocation Parameters'!$G$6), IF('Funding Allocation Parameters'!$C$6="Any discretionary funds (grants if available, other if no grants)", MIN(W1011*'Funding Allocation Parameters'!$E$6, 'Funding Allocation Parameters'!$G$6), IF('Funding Allocation Parameters'!$C$6="Complex Library Subsidy", 0, 0)))))</f>
        <v>1093.7200000000003</v>
      </c>
      <c r="AC1011" s="177">
        <f t="shared" si="471"/>
        <v>0</v>
      </c>
      <c r="AD1011" s="177">
        <f t="shared" si="472"/>
        <v>0</v>
      </c>
      <c r="AE1011" s="180">
        <f>IF('Funding Allocation Parameters'!$C$7="Basic Library Subsidy", MIN(AC1011*'Funding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MIN(AC1011*VLOOKUP(CONCATENATE($A1011, 'Funding Allocation Parameters'!$I$7), 'Library Subsidy Complex'!$C$2:$J$55, 2, FALSE), VLOOKUP(CONCATENATE($A1011, 'Funding Allocation Parameters'!$I$7), 'Library Subsidy Complex'!$C$2:$J$55, 4, FALSE)), 0)))))</f>
        <v>0</v>
      </c>
      <c r="AF1011" s="180">
        <f>IF('Funding Allocation Parameters'!$C$7="Basic Library Subsidy", 0, IF('Funding Allocation Parameters'!$C$7="Grant funding",MIN(AC1011*'Funding Allocation Parameters'!$E$7, 'Funding Allocation Parameters'!$G$7), IF('Funding Allocation Parameters'!$C$7="Other author funding", 0, IF('Funding Allocation Parameters'!$C$7="Any discretionary funds (grants if available, other if no grants)", MIN(AC1011*'Funding Allocation Parameters'!$E$7, 'Funding Allocation Parameters'!$G$7), IF('Funding Allocation Parameters'!$C$7="Complex Library Subsidy", 0, 0)))))</f>
        <v>0</v>
      </c>
      <c r="AG1011" s="180">
        <f>IF('Funding Allocation Parameters'!$C$7="Basic Library Subsidy", 0, IF('Funding Allocation Parameters'!$C$7="Grant funding", 0, IF('Funding Allocation Parameters'!$C$7="Other author funding",  MIN(AC1011*'Funding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1" s="180">
        <f>IF('Funding Allocation Parameters'!$C$7="Basic Library Subsidy", MIN(AD1011*'Funding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MIN(AD1011*VLOOKUP(CONCATENATE($A1011, 'Funding Allocation Parameters'!$I$7), 'Library Subsidy Complex'!$C$2:$J$55, 6, FALSE), VLOOKUP(CONCATENATE($A1011, 'Funding Allocation Parameters'!$I$7), 'Library Subsidy Complex'!$C$2:$J$55, 8, FALSE)), 0)))))</f>
        <v>0</v>
      </c>
      <c r="AI1011" s="180">
        <f>IF('Funding Allocation Parameters'!$C$7="Basic Library Subsidy", 0, IF('Funding Allocation Parameters'!$C$7="Grant funding", 0, IF('Funding Allocation Parameters'!$C$7="Other author funding",  MIN(AD1011*'Funding Allocation Parameters'!$E$7, 'Funding Allocation Parameters'!$G$7), IF('Funding Allocation Parameters'!$C$7="Any discretionary funds (grants if available, other if no grants)", MIN(AD1011*'Funding Allocation Parameters'!$E$7, 'Funding Allocation Parameters'!$G$7), IF('Funding Allocation Parameters'!$C$7="Complex Library Subsidy", 0, 0)))))</f>
        <v>0</v>
      </c>
      <c r="AJ1011" s="177">
        <f t="shared" si="473"/>
        <v>0</v>
      </c>
      <c r="AK1011" s="177">
        <f t="shared" si="474"/>
        <v>0</v>
      </c>
      <c r="AL1011" s="181">
        <f>IF('Funding Allocation Parameters'!$C$8="Basic Library Subsidy", MIN(AJ1011*'Funding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MIN(AJ1011*VLOOKUP(CONCATENATE($A1011, 'Funding Allocation Parameters'!$I$8), 'Library Subsidy Complex'!$C$2:$J$55, 2, FALSE), VLOOKUP(CONCATENATE($A1011, 'Funding Allocation Parameters'!$I$8), 'Library Subsidy Complex'!$C$2:$J$55, 4, FALSE)), 0)))))</f>
        <v>0</v>
      </c>
      <c r="AM1011" s="181">
        <f>IF('Funding Allocation Parameters'!$C$8="Basic Library Subsidy", 0, IF('Funding Allocation Parameters'!$C$8="Grant funding",MIN(AJ1011*'Funding Allocation Parameters'!$E$8, 'Funding Allocation Parameters'!$G$8), IF('Funding Allocation Parameters'!$C$8="Other author funding", 0, IF('Funding Allocation Parameters'!$C$8="Any discretionary funds (grants if available, other if no grants)", MIN(AJ1011*'Funding Allocation Parameters'!$E$8, 'Funding Allocation Parameters'!$G$8), IF('Funding Allocation Parameters'!$C$8="Complex Library Subsidy", 0, 0)))))</f>
        <v>0</v>
      </c>
      <c r="AN1011" s="181">
        <f>IF('Funding Allocation Parameters'!$C$8="Basic Library Subsidy", 0, IF('Funding Allocation Parameters'!$C$8="Grant funding", 0, IF('Funding Allocation Parameters'!$C$8="Other author funding",  MIN(AJ1011*'Funding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1" s="181">
        <f>IF('Funding Allocation Parameters'!$C$8="Basic Library Subsidy", MIN(AK1011*'Funding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MIN(AK1011*VLOOKUP(CONCATENATE($A1011, 'Funding Allocation Parameters'!$I$8), 'Library Subsidy Complex'!$C$2:$J$55, 6, FALSE), VLOOKUP(CONCATENATE($A1011, 'Funding Allocation Parameters'!$I$8), 'Library Subsidy Complex'!$C$2:$J$55, 8, FALSE)), 0)))))</f>
        <v>0</v>
      </c>
      <c r="AP1011" s="181">
        <f>IF('Funding Allocation Parameters'!$C$8="Basic Library Subsidy", 0, IF('Funding Allocation Parameters'!$C$8="Grant funding", 0, IF('Funding Allocation Parameters'!$C$8="Other author funding",  MIN(AK1011*'Funding Allocation Parameters'!$E$8, 'Funding Allocation Parameters'!$G$8), IF('Funding Allocation Parameters'!$C$8="Any discretionary funds (grants if available, other if no grants)", MIN(AK1011*'Funding Allocation Parameters'!$E$8, 'Funding Allocation Parameters'!$G$8), IF('Funding Allocation Parameters'!$C$8="Complex Library Subsidy", 0, 0)))))</f>
        <v>0</v>
      </c>
      <c r="AQ1011" s="177">
        <f t="shared" si="475"/>
        <v>0</v>
      </c>
      <c r="AR1011" s="177">
        <f t="shared" si="476"/>
        <v>0</v>
      </c>
      <c r="AS1011" s="182">
        <f t="shared" si="477"/>
        <v>1189</v>
      </c>
      <c r="AT1011" s="182">
        <f t="shared" si="478"/>
        <v>1093.7200000000003</v>
      </c>
      <c r="AU1011" s="182">
        <f t="shared" si="479"/>
        <v>0</v>
      </c>
      <c r="AV1011" s="182">
        <f t="shared" si="480"/>
        <v>1189</v>
      </c>
      <c r="AW1011" s="182">
        <f t="shared" si="481"/>
        <v>1093.7200000000003</v>
      </c>
      <c r="AX1011" s="183">
        <f t="shared" si="482"/>
        <v>1189</v>
      </c>
      <c r="AY1011" s="183">
        <f t="shared" si="483"/>
        <v>1093.7200000000003</v>
      </c>
      <c r="AZ1011" s="183">
        <f t="shared" si="484"/>
        <v>0</v>
      </c>
      <c r="BA1011" s="183">
        <f t="shared" si="485"/>
        <v>0</v>
      </c>
      <c r="BB1011" s="183">
        <f t="shared" si="486"/>
        <v>0</v>
      </c>
      <c r="BC1011" s="184">
        <f t="shared" si="487"/>
        <v>1189</v>
      </c>
      <c r="BD1011" s="184">
        <f t="shared" si="488"/>
        <v>0</v>
      </c>
      <c r="BE1011" s="184">
        <f t="shared" si="489"/>
        <v>1093.7200000000003</v>
      </c>
      <c r="BF1011" s="184">
        <f t="shared" si="490"/>
        <v>0</v>
      </c>
      <c r="BG1011" s="102">
        <f t="shared" si="491"/>
        <v>0</v>
      </c>
      <c r="BH1011" s="102">
        <f t="shared" si="492"/>
        <v>0</v>
      </c>
      <c r="BI1011" s="102">
        <f t="shared" si="493"/>
        <v>0</v>
      </c>
      <c r="BJ1011" s="102">
        <f t="shared" si="494"/>
        <v>1</v>
      </c>
      <c r="BK1011" s="102">
        <f t="shared" si="495"/>
        <v>0</v>
      </c>
      <c r="BL1011" s="102">
        <f t="shared" si="496"/>
        <v>0</v>
      </c>
      <c r="BN1011" s="102"/>
    </row>
    <row r="1012" spans="1:66" x14ac:dyDescent="0.25">
      <c r="A1012" s="102" t="s">
        <v>17</v>
      </c>
      <c r="B1012" s="102" t="s">
        <v>8</v>
      </c>
      <c r="C1012" s="102" t="s">
        <v>8</v>
      </c>
      <c r="D1012" s="102" t="s">
        <v>27</v>
      </c>
      <c r="E1012" s="102" t="s">
        <v>1149</v>
      </c>
      <c r="F1012" s="102" t="s">
        <v>1806</v>
      </c>
      <c r="G1012" s="102">
        <v>3.3210000000000002</v>
      </c>
      <c r="H1012" s="102">
        <v>1</v>
      </c>
      <c r="I1012" s="102">
        <v>1</v>
      </c>
      <c r="J1012" s="167">
        <f>IFERROR(H1012*VLOOKUP(A1012, 'Advanced Parameters'!$B$7:$G$20, 6, FALSE)*VLOOKUP(A1012, 'Growth Parameters'!$B$6:$H$19, 6, FALSE), 0)</f>
        <v>1</v>
      </c>
      <c r="K1012" s="167">
        <f>IFERROR(IF('Advanced Parameters'!$C$5="n",'Raw Data'!I1012*VLOOKUP(A1012,'Advanced Parameters'!$B$7:$G$20,6,FALSE),J1012*VLOOKUP(A1012,'Advanced Parameters'!$B$7:$G$20,2,FALSE))*VLOOKUP(A1012, 'Growth Parameters'!$B$6:$H$19, 6, FALSE), 0)</f>
        <v>1</v>
      </c>
      <c r="L1012" s="167">
        <f t="shared" si="497"/>
        <v>0</v>
      </c>
      <c r="M1012" s="168">
        <f>IFERROR(IF(G1012="NA","NA",IF(G1012&gt;'APC Parameters'!$K$6+VLOOKUP('Raw Data'!A1012, 'APC Parameters'!$H$7:$L$20, 4, FALSE), 'APC Parameters'!$L$6+VLOOKUP('Raw Data'!A1012, 'APC Parameters'!$H$7:$L$20, 5, FALSE), G1012*('APC Parameters'!$J$6+VLOOKUP('Raw Data'!A1012, 'APC Parameters'!$H$7:$L$20, 3, FALSE))+'APC Parameters'!$I$6+VLOOKUP('Raw Data'!A1012, 'APC Parameters'!$H$7:$L$20, 2, FALSE))), 0)</f>
        <v>5000</v>
      </c>
      <c r="N1012" s="168">
        <f t="shared" si="467"/>
        <v>5000</v>
      </c>
      <c r="O1012" s="168">
        <f>IFERROR(IF(M1012="NA",VLOOKUP(D1012,'Internal Calculations'!$B$10:$C$11,2,FALSE), M1012)*VLOOKUP(A1012, 'Growth Parameters'!$B$6:$H$19, 7, FALSE), 0)</f>
        <v>5000</v>
      </c>
      <c r="P1012" s="177">
        <f t="shared" si="468"/>
        <v>5000</v>
      </c>
      <c r="Q1012" s="178">
        <f>IF('Funding Allocation Parameters'!$C$5="Basic Library Subsidy", MIN(O1012*('Funding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MIN($O1012*(VLOOKUP(CONCATENATE($A1012, 'Funding Allocation Parameters'!$I$5), 'Library Subsidy Complex'!$C$2:$J$55, 2, FALSE)), VLOOKUP(CONCATENATE($A1012, 'Funding Allocation Parameters'!$I$5), 'Library Subsidy Complex'!$C$2:$J$55, 4, FALSE)), 0)))))</f>
        <v>1189</v>
      </c>
      <c r="R1012" s="178">
        <f>IF('Funding Allocation Parameters'!$C$5="Basic Library Subsidy", 0, IF('Funding Allocation Parameters'!$C$5="Grant funding",MIN(O1012*('Funding Allocation Parameters'!$E$5), 'Funding Allocation Parameters'!$G$5), IF('Funding Allocation Parameters'!$C$5="Other author funding", 0, IF('Funding Allocation Parameters'!$C$5="Any discretionary funds (grants if available, other if no grants)", MIN(O1012*('Funding Allocation Parameters'!$E$5), 'Funding Allocation Parameters'!$G$5), IF('Funding Allocation Parameters'!$C$5="Complex Library Subsidy", 0, 0)))))</f>
        <v>0</v>
      </c>
      <c r="S1012" s="178">
        <f>IF('Funding Allocation Parameters'!$C$5="Basic Library Subsidy", 0, IF('Funding Allocation Parameters'!$C$5="Grant funding", 0, IF('Funding Allocation Parameters'!$C$5="Other author funding",  MIN(O1012*('Funding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2" s="178">
        <f>IF('Funding Allocation Parameters'!$C$5="Basic Library Subsidy", MIN(O1012*('Funding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MIN($O1012*(VLOOKUP(CONCATENATE($A1012, 'Funding Allocation Parameters'!$I$5), 'Library Subsidy Complex'!$C$2:$J$55, 6, FALSE)), VLOOKUP(CONCATENATE($A1012, 'Funding Allocation Parameters'!$I$5), 'Library Subsidy Complex'!$C$2:$J$55, 8, FALSE)), 0)))))</f>
        <v>1189</v>
      </c>
      <c r="U1012" s="178">
        <f>IF('Funding Allocation Parameters'!$C$5="Basic Library Subsidy", 0, IF('Funding Allocation Parameters'!$C$5="Grant funding", 0, IF('Funding Allocation Parameters'!$C$5="Other author funding",  MIN(O1012*('Funding Allocation Parameters'!$E$5), 'Funding Allocation Parameters'!$G$5), IF('Funding Allocation Parameters'!$C$5="Any discretionary funds (grants if available, other if no grants)", MIN(O1012*('Funding Allocation Parameters'!$E$5), 'Funding Allocation Parameters'!$G$5), IF('Funding Allocation Parameters'!$C$5="Complex Library Subsidy", 0, 0)))))</f>
        <v>0</v>
      </c>
      <c r="V1012" s="177">
        <f t="shared" si="469"/>
        <v>3811</v>
      </c>
      <c r="W1012" s="177">
        <f t="shared" si="470"/>
        <v>3811</v>
      </c>
      <c r="X1012" s="179">
        <f>IF('Funding Allocation Parameters'!$C$6="Basic Library Subsidy", MIN(V1012*'Funding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MIN(V1012*VLOOKUP(CONCATENATE($A1012, 'Funding Allocation Parameters'!$I$6), 'Library Subsidy Complex'!$C$2:$J$55, 2, FALSE), VLOOKUP(CONCATENATE($A1012, 'Funding Allocation Parameters'!$I$6), 'Library Subsidy Complex'!$C$2:$J$55, 4, FALSE)), 0)))))</f>
        <v>0</v>
      </c>
      <c r="Y1012" s="179">
        <f>IF('Funding Allocation Parameters'!$C$6="Basic Library Subsidy", 0, IF('Funding Allocation Parameters'!$C$6="Grant funding",MIN(V1012*'Funding Allocation Parameters'!$E$6, 'Funding Allocation Parameters'!$G$6), IF('Funding Allocation Parameters'!$C$6="Other author funding", 0, IF('Funding Allocation Parameters'!$C$6="Any discretionary funds (grants if available, other if no grants)", MIN(V1012*'Funding Allocation Parameters'!$E$6, 'Funding Allocation Parameters'!$G$6), IF('Funding Allocation Parameters'!$C$6="Complex Library Subsidy", 0, 0)))))</f>
        <v>3811</v>
      </c>
      <c r="Z1012" s="179">
        <f>IF('Funding Allocation Parameters'!$C$6="Basic Library Subsidy", 0, IF('Funding Allocation Parameters'!$C$6="Grant funding", 0, IF('Funding Allocation Parameters'!$C$6="Other author funding",  MIN(V1012*'Funding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2" s="179">
        <f>IF('Funding Allocation Parameters'!$C$6="Basic Library Subsidy", MIN(W1012*'Funding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MIN(W1012*VLOOKUP(CONCATENATE($A1012, 'Funding Allocation Parameters'!$I$6), 'Library Subsidy Complex'!$C$2:$J$55, 6, FALSE), VLOOKUP(CONCATENATE($A1012, 'Funding Allocation Parameters'!$I$6), 'Library Subsidy Complex'!$C$2:$J$55, 8, FALSE)), 0)))))</f>
        <v>0</v>
      </c>
      <c r="AB1012" s="179">
        <f>IF('Funding Allocation Parameters'!$C$6="Basic Library Subsidy", 0, IF('Funding Allocation Parameters'!$C$6="Grant funding", 0, IF('Funding Allocation Parameters'!$C$6="Other author funding",  MIN(W1012*'Funding Allocation Parameters'!$E$6, 'Funding Allocation Parameters'!$G$6), IF('Funding Allocation Parameters'!$C$6="Any discretionary funds (grants if available, other if no grants)", MIN(W1012*'Funding Allocation Parameters'!$E$6, 'Funding Allocation Parameters'!$G$6), IF('Funding Allocation Parameters'!$C$6="Complex Library Subsidy", 0, 0)))))</f>
        <v>3811</v>
      </c>
      <c r="AC1012" s="177">
        <f t="shared" si="471"/>
        <v>0</v>
      </c>
      <c r="AD1012" s="177">
        <f t="shared" si="472"/>
        <v>0</v>
      </c>
      <c r="AE1012" s="180">
        <f>IF('Funding Allocation Parameters'!$C$7="Basic Library Subsidy", MIN(AC1012*'Funding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MIN(AC1012*VLOOKUP(CONCATENATE($A1012, 'Funding Allocation Parameters'!$I$7), 'Library Subsidy Complex'!$C$2:$J$55, 2, FALSE), VLOOKUP(CONCATENATE($A1012, 'Funding Allocation Parameters'!$I$7), 'Library Subsidy Complex'!$C$2:$J$55, 4, FALSE)), 0)))))</f>
        <v>0</v>
      </c>
      <c r="AF1012" s="180">
        <f>IF('Funding Allocation Parameters'!$C$7="Basic Library Subsidy", 0, IF('Funding Allocation Parameters'!$C$7="Grant funding",MIN(AC1012*'Funding Allocation Parameters'!$E$7, 'Funding Allocation Parameters'!$G$7), IF('Funding Allocation Parameters'!$C$7="Other author funding", 0, IF('Funding Allocation Parameters'!$C$7="Any discretionary funds (grants if available, other if no grants)", MIN(AC1012*'Funding Allocation Parameters'!$E$7, 'Funding Allocation Parameters'!$G$7), IF('Funding Allocation Parameters'!$C$7="Complex Library Subsidy", 0, 0)))))</f>
        <v>0</v>
      </c>
      <c r="AG1012" s="180">
        <f>IF('Funding Allocation Parameters'!$C$7="Basic Library Subsidy", 0, IF('Funding Allocation Parameters'!$C$7="Grant funding", 0, IF('Funding Allocation Parameters'!$C$7="Other author funding",  MIN(AC1012*'Funding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2" s="180">
        <f>IF('Funding Allocation Parameters'!$C$7="Basic Library Subsidy", MIN(AD1012*'Funding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MIN(AD1012*VLOOKUP(CONCATENATE($A1012, 'Funding Allocation Parameters'!$I$7), 'Library Subsidy Complex'!$C$2:$J$55, 6, FALSE), VLOOKUP(CONCATENATE($A1012, 'Funding Allocation Parameters'!$I$7), 'Library Subsidy Complex'!$C$2:$J$55, 8, FALSE)), 0)))))</f>
        <v>0</v>
      </c>
      <c r="AI1012" s="180">
        <f>IF('Funding Allocation Parameters'!$C$7="Basic Library Subsidy", 0, IF('Funding Allocation Parameters'!$C$7="Grant funding", 0, IF('Funding Allocation Parameters'!$C$7="Other author funding",  MIN(AD1012*'Funding Allocation Parameters'!$E$7, 'Funding Allocation Parameters'!$G$7), IF('Funding Allocation Parameters'!$C$7="Any discretionary funds (grants if available, other if no grants)", MIN(AD1012*'Funding Allocation Parameters'!$E$7, 'Funding Allocation Parameters'!$G$7), IF('Funding Allocation Parameters'!$C$7="Complex Library Subsidy", 0, 0)))))</f>
        <v>0</v>
      </c>
      <c r="AJ1012" s="177">
        <f t="shared" si="473"/>
        <v>0</v>
      </c>
      <c r="AK1012" s="177">
        <f t="shared" si="474"/>
        <v>0</v>
      </c>
      <c r="AL1012" s="181">
        <f>IF('Funding Allocation Parameters'!$C$8="Basic Library Subsidy", MIN(AJ1012*'Funding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MIN(AJ1012*VLOOKUP(CONCATENATE($A1012, 'Funding Allocation Parameters'!$I$8), 'Library Subsidy Complex'!$C$2:$J$55, 2, FALSE), VLOOKUP(CONCATENATE($A1012, 'Funding Allocation Parameters'!$I$8), 'Library Subsidy Complex'!$C$2:$J$55, 4, FALSE)), 0)))))</f>
        <v>0</v>
      </c>
      <c r="AM1012" s="181">
        <f>IF('Funding Allocation Parameters'!$C$8="Basic Library Subsidy", 0, IF('Funding Allocation Parameters'!$C$8="Grant funding",MIN(AJ1012*'Funding Allocation Parameters'!$E$8, 'Funding Allocation Parameters'!$G$8), IF('Funding Allocation Parameters'!$C$8="Other author funding", 0, IF('Funding Allocation Parameters'!$C$8="Any discretionary funds (grants if available, other if no grants)", MIN(AJ1012*'Funding Allocation Parameters'!$E$8, 'Funding Allocation Parameters'!$G$8), IF('Funding Allocation Parameters'!$C$8="Complex Library Subsidy", 0, 0)))))</f>
        <v>0</v>
      </c>
      <c r="AN1012" s="181">
        <f>IF('Funding Allocation Parameters'!$C$8="Basic Library Subsidy", 0, IF('Funding Allocation Parameters'!$C$8="Grant funding", 0, IF('Funding Allocation Parameters'!$C$8="Other author funding",  MIN(AJ1012*'Funding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2" s="181">
        <f>IF('Funding Allocation Parameters'!$C$8="Basic Library Subsidy", MIN(AK1012*'Funding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MIN(AK1012*VLOOKUP(CONCATENATE($A1012, 'Funding Allocation Parameters'!$I$8), 'Library Subsidy Complex'!$C$2:$J$55, 6, FALSE), VLOOKUP(CONCATENATE($A1012, 'Funding Allocation Parameters'!$I$8), 'Library Subsidy Complex'!$C$2:$J$55, 8, FALSE)), 0)))))</f>
        <v>0</v>
      </c>
      <c r="AP1012" s="181">
        <f>IF('Funding Allocation Parameters'!$C$8="Basic Library Subsidy", 0, IF('Funding Allocation Parameters'!$C$8="Grant funding", 0, IF('Funding Allocation Parameters'!$C$8="Other author funding",  MIN(AK1012*'Funding Allocation Parameters'!$E$8, 'Funding Allocation Parameters'!$G$8), IF('Funding Allocation Parameters'!$C$8="Any discretionary funds (grants if available, other if no grants)", MIN(AK1012*'Funding Allocation Parameters'!$E$8, 'Funding Allocation Parameters'!$G$8), IF('Funding Allocation Parameters'!$C$8="Complex Library Subsidy", 0, 0)))))</f>
        <v>0</v>
      </c>
      <c r="AQ1012" s="177">
        <f t="shared" si="475"/>
        <v>0</v>
      </c>
      <c r="AR1012" s="177">
        <f t="shared" si="476"/>
        <v>0</v>
      </c>
      <c r="AS1012" s="182">
        <f t="shared" si="477"/>
        <v>1189</v>
      </c>
      <c r="AT1012" s="182">
        <f t="shared" si="478"/>
        <v>3811</v>
      </c>
      <c r="AU1012" s="182">
        <f t="shared" si="479"/>
        <v>0</v>
      </c>
      <c r="AV1012" s="182">
        <f t="shared" si="480"/>
        <v>1189</v>
      </c>
      <c r="AW1012" s="182">
        <f t="shared" si="481"/>
        <v>3811</v>
      </c>
      <c r="AX1012" s="183">
        <f t="shared" si="482"/>
        <v>1189</v>
      </c>
      <c r="AY1012" s="183">
        <f t="shared" si="483"/>
        <v>3811</v>
      </c>
      <c r="AZ1012" s="183">
        <f t="shared" si="484"/>
        <v>0</v>
      </c>
      <c r="BA1012" s="183">
        <f t="shared" si="485"/>
        <v>0</v>
      </c>
      <c r="BB1012" s="183">
        <f t="shared" si="486"/>
        <v>0</v>
      </c>
      <c r="BC1012" s="184">
        <f t="shared" si="487"/>
        <v>1189</v>
      </c>
      <c r="BD1012" s="184">
        <f t="shared" si="488"/>
        <v>0</v>
      </c>
      <c r="BE1012" s="184">
        <f t="shared" si="489"/>
        <v>3811</v>
      </c>
      <c r="BF1012" s="184">
        <f t="shared" si="490"/>
        <v>0</v>
      </c>
      <c r="BG1012" s="102">
        <f t="shared" si="491"/>
        <v>0</v>
      </c>
      <c r="BH1012" s="102">
        <f t="shared" si="492"/>
        <v>0</v>
      </c>
      <c r="BI1012" s="102">
        <f t="shared" si="493"/>
        <v>0</v>
      </c>
      <c r="BJ1012" s="102">
        <f t="shared" si="494"/>
        <v>1</v>
      </c>
      <c r="BK1012" s="102">
        <f t="shared" si="495"/>
        <v>0</v>
      </c>
      <c r="BL1012" s="102">
        <f t="shared" si="496"/>
        <v>0</v>
      </c>
      <c r="BN1012" s="102"/>
    </row>
    <row r="1013" spans="1:66" x14ac:dyDescent="0.25">
      <c r="A1013" s="102" t="s">
        <v>13</v>
      </c>
      <c r="B1013" s="102" t="s">
        <v>8</v>
      </c>
      <c r="C1013" s="102" t="s">
        <v>8</v>
      </c>
      <c r="D1013" s="102" t="s">
        <v>27</v>
      </c>
      <c r="E1013" s="102" t="s">
        <v>334</v>
      </c>
      <c r="F1013" s="102" t="s">
        <v>1807</v>
      </c>
      <c r="G1013" s="102">
        <v>7.93</v>
      </c>
      <c r="H1013" s="102">
        <v>1</v>
      </c>
      <c r="I1013" s="102">
        <v>1</v>
      </c>
      <c r="J1013" s="167">
        <f>IFERROR(H1013*VLOOKUP(A1013, 'Advanced Parameters'!$B$7:$G$20, 6, FALSE)*VLOOKUP(A1013, 'Growth Parameters'!$B$6:$H$19, 6, FALSE), 0)</f>
        <v>1</v>
      </c>
      <c r="K1013" s="167">
        <f>IFERROR(IF('Advanced Parameters'!$C$5="n",'Raw Data'!I1013*VLOOKUP(A1013,'Advanced Parameters'!$B$7:$G$20,6,FALSE),J1013*VLOOKUP(A1013,'Advanced Parameters'!$B$7:$G$20,2,FALSE))*VLOOKUP(A1013, 'Growth Parameters'!$B$6:$H$19, 6, FALSE), 0)</f>
        <v>1</v>
      </c>
      <c r="L1013" s="167">
        <f t="shared" si="497"/>
        <v>0</v>
      </c>
      <c r="M1013" s="168">
        <f>IFERROR(IF(G1013="NA","NA",IF(G1013&gt;'APC Parameters'!$K$6+VLOOKUP('Raw Data'!A1013, 'APC Parameters'!$H$7:$L$20, 4, FALSE), 'APC Parameters'!$L$6+VLOOKUP('Raw Data'!A1013, 'APC Parameters'!$H$7:$L$20, 5, FALSE), G1013*('APC Parameters'!$J$6+VLOOKUP('Raw Data'!A1013, 'APC Parameters'!$H$7:$L$20, 3, FALSE))+'APC Parameters'!$I$6+VLOOKUP('Raw Data'!A1013, 'APC Parameters'!$H$7:$L$20, 2, FALSE))), 0)</f>
        <v>5000</v>
      </c>
      <c r="N1013" s="168">
        <f t="shared" si="467"/>
        <v>5000</v>
      </c>
      <c r="O1013" s="168">
        <f>IFERROR(IF(M1013="NA",VLOOKUP(D1013,'Internal Calculations'!$B$10:$C$11,2,FALSE), M1013)*VLOOKUP(A1013, 'Growth Parameters'!$B$6:$H$19, 7, FALSE), 0)</f>
        <v>5000</v>
      </c>
      <c r="P1013" s="177">
        <f t="shared" si="468"/>
        <v>5000</v>
      </c>
      <c r="Q1013" s="178">
        <f>IF('Funding Allocation Parameters'!$C$5="Basic Library Subsidy", MIN(O1013*('Funding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MIN($O1013*(VLOOKUP(CONCATENATE($A1013, 'Funding Allocation Parameters'!$I$5), 'Library Subsidy Complex'!$C$2:$J$55, 2, FALSE)), VLOOKUP(CONCATENATE($A1013, 'Funding Allocation Parameters'!$I$5), 'Library Subsidy Complex'!$C$2:$J$55, 4, FALSE)), 0)))))</f>
        <v>1189</v>
      </c>
      <c r="R1013" s="178">
        <f>IF('Funding Allocation Parameters'!$C$5="Basic Library Subsidy", 0, IF('Funding Allocation Parameters'!$C$5="Grant funding",MIN(O1013*('Funding Allocation Parameters'!$E$5), 'Funding Allocation Parameters'!$G$5), IF('Funding Allocation Parameters'!$C$5="Other author funding", 0, IF('Funding Allocation Parameters'!$C$5="Any discretionary funds (grants if available, other if no grants)", MIN(O1013*('Funding Allocation Parameters'!$E$5), 'Funding Allocation Parameters'!$G$5), IF('Funding Allocation Parameters'!$C$5="Complex Library Subsidy", 0, 0)))))</f>
        <v>0</v>
      </c>
      <c r="S1013" s="178">
        <f>IF('Funding Allocation Parameters'!$C$5="Basic Library Subsidy", 0, IF('Funding Allocation Parameters'!$C$5="Grant funding", 0, IF('Funding Allocation Parameters'!$C$5="Other author funding",  MIN(O1013*('Funding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3" s="178">
        <f>IF('Funding Allocation Parameters'!$C$5="Basic Library Subsidy", MIN(O1013*('Funding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MIN($O1013*(VLOOKUP(CONCATENATE($A1013, 'Funding Allocation Parameters'!$I$5), 'Library Subsidy Complex'!$C$2:$J$55, 6, FALSE)), VLOOKUP(CONCATENATE($A1013, 'Funding Allocation Parameters'!$I$5), 'Library Subsidy Complex'!$C$2:$J$55, 8, FALSE)), 0)))))</f>
        <v>1189</v>
      </c>
      <c r="U1013" s="178">
        <f>IF('Funding Allocation Parameters'!$C$5="Basic Library Subsidy", 0, IF('Funding Allocation Parameters'!$C$5="Grant funding", 0, IF('Funding Allocation Parameters'!$C$5="Other author funding",  MIN(O1013*('Funding Allocation Parameters'!$E$5), 'Funding Allocation Parameters'!$G$5), IF('Funding Allocation Parameters'!$C$5="Any discretionary funds (grants if available, other if no grants)", MIN(O1013*('Funding Allocation Parameters'!$E$5), 'Funding Allocation Parameters'!$G$5), IF('Funding Allocation Parameters'!$C$5="Complex Library Subsidy", 0, 0)))))</f>
        <v>0</v>
      </c>
      <c r="V1013" s="177">
        <f t="shared" si="469"/>
        <v>3811</v>
      </c>
      <c r="W1013" s="177">
        <f t="shared" si="470"/>
        <v>3811</v>
      </c>
      <c r="X1013" s="179">
        <f>IF('Funding Allocation Parameters'!$C$6="Basic Library Subsidy", MIN(V1013*'Funding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MIN(V1013*VLOOKUP(CONCATENATE($A1013, 'Funding Allocation Parameters'!$I$6), 'Library Subsidy Complex'!$C$2:$J$55, 2, FALSE), VLOOKUP(CONCATENATE($A1013, 'Funding Allocation Parameters'!$I$6), 'Library Subsidy Complex'!$C$2:$J$55, 4, FALSE)), 0)))))</f>
        <v>0</v>
      </c>
      <c r="Y1013" s="179">
        <f>IF('Funding Allocation Parameters'!$C$6="Basic Library Subsidy", 0, IF('Funding Allocation Parameters'!$C$6="Grant funding",MIN(V1013*'Funding Allocation Parameters'!$E$6, 'Funding Allocation Parameters'!$G$6), IF('Funding Allocation Parameters'!$C$6="Other author funding", 0, IF('Funding Allocation Parameters'!$C$6="Any discretionary funds (grants if available, other if no grants)", MIN(V1013*'Funding Allocation Parameters'!$E$6, 'Funding Allocation Parameters'!$G$6), IF('Funding Allocation Parameters'!$C$6="Complex Library Subsidy", 0, 0)))))</f>
        <v>3811</v>
      </c>
      <c r="Z1013" s="179">
        <f>IF('Funding Allocation Parameters'!$C$6="Basic Library Subsidy", 0, IF('Funding Allocation Parameters'!$C$6="Grant funding", 0, IF('Funding Allocation Parameters'!$C$6="Other author funding",  MIN(V1013*'Funding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3" s="179">
        <f>IF('Funding Allocation Parameters'!$C$6="Basic Library Subsidy", MIN(W1013*'Funding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MIN(W1013*VLOOKUP(CONCATENATE($A1013, 'Funding Allocation Parameters'!$I$6), 'Library Subsidy Complex'!$C$2:$J$55, 6, FALSE), VLOOKUP(CONCATENATE($A1013, 'Funding Allocation Parameters'!$I$6), 'Library Subsidy Complex'!$C$2:$J$55, 8, FALSE)), 0)))))</f>
        <v>0</v>
      </c>
      <c r="AB1013" s="179">
        <f>IF('Funding Allocation Parameters'!$C$6="Basic Library Subsidy", 0, IF('Funding Allocation Parameters'!$C$6="Grant funding", 0, IF('Funding Allocation Parameters'!$C$6="Other author funding",  MIN(W1013*'Funding Allocation Parameters'!$E$6, 'Funding Allocation Parameters'!$G$6), IF('Funding Allocation Parameters'!$C$6="Any discretionary funds (grants if available, other if no grants)", MIN(W1013*'Funding Allocation Parameters'!$E$6, 'Funding Allocation Parameters'!$G$6), IF('Funding Allocation Parameters'!$C$6="Complex Library Subsidy", 0, 0)))))</f>
        <v>3811</v>
      </c>
      <c r="AC1013" s="177">
        <f t="shared" si="471"/>
        <v>0</v>
      </c>
      <c r="AD1013" s="177">
        <f t="shared" si="472"/>
        <v>0</v>
      </c>
      <c r="AE1013" s="180">
        <f>IF('Funding Allocation Parameters'!$C$7="Basic Library Subsidy", MIN(AC1013*'Funding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MIN(AC1013*VLOOKUP(CONCATENATE($A1013, 'Funding Allocation Parameters'!$I$7), 'Library Subsidy Complex'!$C$2:$J$55, 2, FALSE), VLOOKUP(CONCATENATE($A1013, 'Funding Allocation Parameters'!$I$7), 'Library Subsidy Complex'!$C$2:$J$55, 4, FALSE)), 0)))))</f>
        <v>0</v>
      </c>
      <c r="AF1013" s="180">
        <f>IF('Funding Allocation Parameters'!$C$7="Basic Library Subsidy", 0, IF('Funding Allocation Parameters'!$C$7="Grant funding",MIN(AC1013*'Funding Allocation Parameters'!$E$7, 'Funding Allocation Parameters'!$G$7), IF('Funding Allocation Parameters'!$C$7="Other author funding", 0, IF('Funding Allocation Parameters'!$C$7="Any discretionary funds (grants if available, other if no grants)", MIN(AC1013*'Funding Allocation Parameters'!$E$7, 'Funding Allocation Parameters'!$G$7), IF('Funding Allocation Parameters'!$C$7="Complex Library Subsidy", 0, 0)))))</f>
        <v>0</v>
      </c>
      <c r="AG1013" s="180">
        <f>IF('Funding Allocation Parameters'!$C$7="Basic Library Subsidy", 0, IF('Funding Allocation Parameters'!$C$7="Grant funding", 0, IF('Funding Allocation Parameters'!$C$7="Other author funding",  MIN(AC1013*'Funding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3" s="180">
        <f>IF('Funding Allocation Parameters'!$C$7="Basic Library Subsidy", MIN(AD1013*'Funding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MIN(AD1013*VLOOKUP(CONCATENATE($A1013, 'Funding Allocation Parameters'!$I$7), 'Library Subsidy Complex'!$C$2:$J$55, 6, FALSE), VLOOKUP(CONCATENATE($A1013, 'Funding Allocation Parameters'!$I$7), 'Library Subsidy Complex'!$C$2:$J$55, 8, FALSE)), 0)))))</f>
        <v>0</v>
      </c>
      <c r="AI1013" s="180">
        <f>IF('Funding Allocation Parameters'!$C$7="Basic Library Subsidy", 0, IF('Funding Allocation Parameters'!$C$7="Grant funding", 0, IF('Funding Allocation Parameters'!$C$7="Other author funding",  MIN(AD1013*'Funding Allocation Parameters'!$E$7, 'Funding Allocation Parameters'!$G$7), IF('Funding Allocation Parameters'!$C$7="Any discretionary funds (grants if available, other if no grants)", MIN(AD1013*'Funding Allocation Parameters'!$E$7, 'Funding Allocation Parameters'!$G$7), IF('Funding Allocation Parameters'!$C$7="Complex Library Subsidy", 0, 0)))))</f>
        <v>0</v>
      </c>
      <c r="AJ1013" s="177">
        <f t="shared" si="473"/>
        <v>0</v>
      </c>
      <c r="AK1013" s="177">
        <f t="shared" si="474"/>
        <v>0</v>
      </c>
      <c r="AL1013" s="181">
        <f>IF('Funding Allocation Parameters'!$C$8="Basic Library Subsidy", MIN(AJ1013*'Funding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MIN(AJ1013*VLOOKUP(CONCATENATE($A1013, 'Funding Allocation Parameters'!$I$8), 'Library Subsidy Complex'!$C$2:$J$55, 2, FALSE), VLOOKUP(CONCATENATE($A1013, 'Funding Allocation Parameters'!$I$8), 'Library Subsidy Complex'!$C$2:$J$55, 4, FALSE)), 0)))))</f>
        <v>0</v>
      </c>
      <c r="AM1013" s="181">
        <f>IF('Funding Allocation Parameters'!$C$8="Basic Library Subsidy", 0, IF('Funding Allocation Parameters'!$C$8="Grant funding",MIN(AJ1013*'Funding Allocation Parameters'!$E$8, 'Funding Allocation Parameters'!$G$8), IF('Funding Allocation Parameters'!$C$8="Other author funding", 0, IF('Funding Allocation Parameters'!$C$8="Any discretionary funds (grants if available, other if no grants)", MIN(AJ1013*'Funding Allocation Parameters'!$E$8, 'Funding Allocation Parameters'!$G$8), IF('Funding Allocation Parameters'!$C$8="Complex Library Subsidy", 0, 0)))))</f>
        <v>0</v>
      </c>
      <c r="AN1013" s="181">
        <f>IF('Funding Allocation Parameters'!$C$8="Basic Library Subsidy", 0, IF('Funding Allocation Parameters'!$C$8="Grant funding", 0, IF('Funding Allocation Parameters'!$C$8="Other author funding",  MIN(AJ1013*'Funding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3" s="181">
        <f>IF('Funding Allocation Parameters'!$C$8="Basic Library Subsidy", MIN(AK1013*'Funding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MIN(AK1013*VLOOKUP(CONCATENATE($A1013, 'Funding Allocation Parameters'!$I$8), 'Library Subsidy Complex'!$C$2:$J$55, 6, FALSE), VLOOKUP(CONCATENATE($A1013, 'Funding Allocation Parameters'!$I$8), 'Library Subsidy Complex'!$C$2:$J$55, 8, FALSE)), 0)))))</f>
        <v>0</v>
      </c>
      <c r="AP1013" s="181">
        <f>IF('Funding Allocation Parameters'!$C$8="Basic Library Subsidy", 0, IF('Funding Allocation Parameters'!$C$8="Grant funding", 0, IF('Funding Allocation Parameters'!$C$8="Other author funding",  MIN(AK1013*'Funding Allocation Parameters'!$E$8, 'Funding Allocation Parameters'!$G$8), IF('Funding Allocation Parameters'!$C$8="Any discretionary funds (grants if available, other if no grants)", MIN(AK1013*'Funding Allocation Parameters'!$E$8, 'Funding Allocation Parameters'!$G$8), IF('Funding Allocation Parameters'!$C$8="Complex Library Subsidy", 0, 0)))))</f>
        <v>0</v>
      </c>
      <c r="AQ1013" s="177">
        <f t="shared" si="475"/>
        <v>0</v>
      </c>
      <c r="AR1013" s="177">
        <f t="shared" si="476"/>
        <v>0</v>
      </c>
      <c r="AS1013" s="182">
        <f t="shared" si="477"/>
        <v>1189</v>
      </c>
      <c r="AT1013" s="182">
        <f t="shared" si="478"/>
        <v>3811</v>
      </c>
      <c r="AU1013" s="182">
        <f t="shared" si="479"/>
        <v>0</v>
      </c>
      <c r="AV1013" s="182">
        <f t="shared" si="480"/>
        <v>1189</v>
      </c>
      <c r="AW1013" s="182">
        <f t="shared" si="481"/>
        <v>3811</v>
      </c>
      <c r="AX1013" s="183">
        <f t="shared" si="482"/>
        <v>1189</v>
      </c>
      <c r="AY1013" s="183">
        <f t="shared" si="483"/>
        <v>3811</v>
      </c>
      <c r="AZ1013" s="183">
        <f t="shared" si="484"/>
        <v>0</v>
      </c>
      <c r="BA1013" s="183">
        <f t="shared" si="485"/>
        <v>0</v>
      </c>
      <c r="BB1013" s="183">
        <f t="shared" si="486"/>
        <v>0</v>
      </c>
      <c r="BC1013" s="184">
        <f t="shared" si="487"/>
        <v>1189</v>
      </c>
      <c r="BD1013" s="184">
        <f t="shared" si="488"/>
        <v>0</v>
      </c>
      <c r="BE1013" s="184">
        <f t="shared" si="489"/>
        <v>3811</v>
      </c>
      <c r="BF1013" s="184">
        <f t="shared" si="490"/>
        <v>0</v>
      </c>
      <c r="BG1013" s="102">
        <f t="shared" si="491"/>
        <v>0</v>
      </c>
      <c r="BH1013" s="102">
        <f t="shared" si="492"/>
        <v>0</v>
      </c>
      <c r="BI1013" s="102">
        <f t="shared" si="493"/>
        <v>0</v>
      </c>
      <c r="BJ1013" s="102">
        <f t="shared" si="494"/>
        <v>1</v>
      </c>
      <c r="BK1013" s="102">
        <f t="shared" si="495"/>
        <v>0</v>
      </c>
      <c r="BL1013" s="102">
        <f t="shared" si="496"/>
        <v>0</v>
      </c>
      <c r="BN1013" s="102"/>
    </row>
    <row r="1014" spans="1:66" x14ac:dyDescent="0.25">
      <c r="A1014" s="102" t="s">
        <v>13</v>
      </c>
      <c r="B1014" s="102" t="s">
        <v>12</v>
      </c>
      <c r="C1014" s="102" t="s">
        <v>8</v>
      </c>
      <c r="D1014" s="102" t="s">
        <v>27</v>
      </c>
      <c r="E1014" s="102" t="s">
        <v>334</v>
      </c>
      <c r="F1014" s="102" t="s">
        <v>1808</v>
      </c>
      <c r="G1014" s="102">
        <v>7.93</v>
      </c>
      <c r="H1014" s="102">
        <v>1</v>
      </c>
      <c r="I1014" s="102">
        <v>1</v>
      </c>
      <c r="J1014" s="167">
        <f>IFERROR(H1014*VLOOKUP(A1014, 'Advanced Parameters'!$B$7:$G$20, 6, FALSE)*VLOOKUP(A1014, 'Growth Parameters'!$B$6:$H$19, 6, FALSE), 0)</f>
        <v>1</v>
      </c>
      <c r="K1014" s="167">
        <f>IFERROR(IF('Advanced Parameters'!$C$5="n",'Raw Data'!I1014*VLOOKUP(A1014,'Advanced Parameters'!$B$7:$G$20,6,FALSE),J1014*VLOOKUP(A1014,'Advanced Parameters'!$B$7:$G$20,2,FALSE))*VLOOKUP(A1014, 'Growth Parameters'!$B$6:$H$19, 6, FALSE), 0)</f>
        <v>1</v>
      </c>
      <c r="L1014" s="167">
        <f t="shared" si="497"/>
        <v>0</v>
      </c>
      <c r="M1014" s="168">
        <f>IFERROR(IF(G1014="NA","NA",IF(G1014&gt;'APC Parameters'!$K$6+VLOOKUP('Raw Data'!A1014, 'APC Parameters'!$H$7:$L$20, 4, FALSE), 'APC Parameters'!$L$6+VLOOKUP('Raw Data'!A1014, 'APC Parameters'!$H$7:$L$20, 5, FALSE), G1014*('APC Parameters'!$J$6+VLOOKUP('Raw Data'!A1014, 'APC Parameters'!$H$7:$L$20, 3, FALSE))+'APC Parameters'!$I$6+VLOOKUP('Raw Data'!A1014, 'APC Parameters'!$H$7:$L$20, 2, FALSE))), 0)</f>
        <v>5000</v>
      </c>
      <c r="N1014" s="168">
        <f t="shared" si="467"/>
        <v>5000</v>
      </c>
      <c r="O1014" s="168">
        <f>IFERROR(IF(M1014="NA",VLOOKUP(D1014,'Internal Calculations'!$B$10:$C$11,2,FALSE), M1014)*VLOOKUP(A1014, 'Growth Parameters'!$B$6:$H$19, 7, FALSE), 0)</f>
        <v>5000</v>
      </c>
      <c r="P1014" s="177">
        <f t="shared" si="468"/>
        <v>5000</v>
      </c>
      <c r="Q1014" s="178">
        <f>IF('Funding Allocation Parameters'!$C$5="Basic Library Subsidy", MIN(O1014*('Funding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MIN($O1014*(VLOOKUP(CONCATENATE($A1014, 'Funding Allocation Parameters'!$I$5), 'Library Subsidy Complex'!$C$2:$J$55, 2, FALSE)), VLOOKUP(CONCATENATE($A1014, 'Funding Allocation Parameters'!$I$5), 'Library Subsidy Complex'!$C$2:$J$55, 4, FALSE)), 0)))))</f>
        <v>1189</v>
      </c>
      <c r="R1014" s="178">
        <f>IF('Funding Allocation Parameters'!$C$5="Basic Library Subsidy", 0, IF('Funding Allocation Parameters'!$C$5="Grant funding",MIN(O1014*('Funding Allocation Parameters'!$E$5), 'Funding Allocation Parameters'!$G$5), IF('Funding Allocation Parameters'!$C$5="Other author funding", 0, IF('Funding Allocation Parameters'!$C$5="Any discretionary funds (grants if available, other if no grants)", MIN(O1014*('Funding Allocation Parameters'!$E$5), 'Funding Allocation Parameters'!$G$5), IF('Funding Allocation Parameters'!$C$5="Complex Library Subsidy", 0, 0)))))</f>
        <v>0</v>
      </c>
      <c r="S1014" s="178">
        <f>IF('Funding Allocation Parameters'!$C$5="Basic Library Subsidy", 0, IF('Funding Allocation Parameters'!$C$5="Grant funding", 0, IF('Funding Allocation Parameters'!$C$5="Other author funding",  MIN(O1014*('Funding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4" s="178">
        <f>IF('Funding Allocation Parameters'!$C$5="Basic Library Subsidy", MIN(O1014*('Funding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MIN($O1014*(VLOOKUP(CONCATENATE($A1014, 'Funding Allocation Parameters'!$I$5), 'Library Subsidy Complex'!$C$2:$J$55, 6, FALSE)), VLOOKUP(CONCATENATE($A1014, 'Funding Allocation Parameters'!$I$5), 'Library Subsidy Complex'!$C$2:$J$55, 8, FALSE)), 0)))))</f>
        <v>1189</v>
      </c>
      <c r="U1014" s="178">
        <f>IF('Funding Allocation Parameters'!$C$5="Basic Library Subsidy", 0, IF('Funding Allocation Parameters'!$C$5="Grant funding", 0, IF('Funding Allocation Parameters'!$C$5="Other author funding",  MIN(O1014*('Funding Allocation Parameters'!$E$5), 'Funding Allocation Parameters'!$G$5), IF('Funding Allocation Parameters'!$C$5="Any discretionary funds (grants if available, other if no grants)", MIN(O1014*('Funding Allocation Parameters'!$E$5), 'Funding Allocation Parameters'!$G$5), IF('Funding Allocation Parameters'!$C$5="Complex Library Subsidy", 0, 0)))))</f>
        <v>0</v>
      </c>
      <c r="V1014" s="177">
        <f t="shared" si="469"/>
        <v>3811</v>
      </c>
      <c r="W1014" s="177">
        <f t="shared" si="470"/>
        <v>3811</v>
      </c>
      <c r="X1014" s="179">
        <f>IF('Funding Allocation Parameters'!$C$6="Basic Library Subsidy", MIN(V1014*'Funding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MIN(V1014*VLOOKUP(CONCATENATE($A1014, 'Funding Allocation Parameters'!$I$6), 'Library Subsidy Complex'!$C$2:$J$55, 2, FALSE), VLOOKUP(CONCATENATE($A1014, 'Funding Allocation Parameters'!$I$6), 'Library Subsidy Complex'!$C$2:$J$55, 4, FALSE)), 0)))))</f>
        <v>0</v>
      </c>
      <c r="Y1014" s="179">
        <f>IF('Funding Allocation Parameters'!$C$6="Basic Library Subsidy", 0, IF('Funding Allocation Parameters'!$C$6="Grant funding",MIN(V1014*'Funding Allocation Parameters'!$E$6, 'Funding Allocation Parameters'!$G$6), IF('Funding Allocation Parameters'!$C$6="Other author funding", 0, IF('Funding Allocation Parameters'!$C$6="Any discretionary funds (grants if available, other if no grants)", MIN(V1014*'Funding Allocation Parameters'!$E$6, 'Funding Allocation Parameters'!$G$6), IF('Funding Allocation Parameters'!$C$6="Complex Library Subsidy", 0, 0)))))</f>
        <v>3811</v>
      </c>
      <c r="Z1014" s="179">
        <f>IF('Funding Allocation Parameters'!$C$6="Basic Library Subsidy", 0, IF('Funding Allocation Parameters'!$C$6="Grant funding", 0, IF('Funding Allocation Parameters'!$C$6="Other author funding",  MIN(V1014*'Funding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4" s="179">
        <f>IF('Funding Allocation Parameters'!$C$6="Basic Library Subsidy", MIN(W1014*'Funding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MIN(W1014*VLOOKUP(CONCATENATE($A1014, 'Funding Allocation Parameters'!$I$6), 'Library Subsidy Complex'!$C$2:$J$55, 6, FALSE), VLOOKUP(CONCATENATE($A1014, 'Funding Allocation Parameters'!$I$6), 'Library Subsidy Complex'!$C$2:$J$55, 8, FALSE)), 0)))))</f>
        <v>0</v>
      </c>
      <c r="AB1014" s="179">
        <f>IF('Funding Allocation Parameters'!$C$6="Basic Library Subsidy", 0, IF('Funding Allocation Parameters'!$C$6="Grant funding", 0, IF('Funding Allocation Parameters'!$C$6="Other author funding",  MIN(W1014*'Funding Allocation Parameters'!$E$6, 'Funding Allocation Parameters'!$G$6), IF('Funding Allocation Parameters'!$C$6="Any discretionary funds (grants if available, other if no grants)", MIN(W1014*'Funding Allocation Parameters'!$E$6, 'Funding Allocation Parameters'!$G$6), IF('Funding Allocation Parameters'!$C$6="Complex Library Subsidy", 0, 0)))))</f>
        <v>3811</v>
      </c>
      <c r="AC1014" s="177">
        <f t="shared" si="471"/>
        <v>0</v>
      </c>
      <c r="AD1014" s="177">
        <f t="shared" si="472"/>
        <v>0</v>
      </c>
      <c r="AE1014" s="180">
        <f>IF('Funding Allocation Parameters'!$C$7="Basic Library Subsidy", MIN(AC1014*'Funding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MIN(AC1014*VLOOKUP(CONCATENATE($A1014, 'Funding Allocation Parameters'!$I$7), 'Library Subsidy Complex'!$C$2:$J$55, 2, FALSE), VLOOKUP(CONCATENATE($A1014, 'Funding Allocation Parameters'!$I$7), 'Library Subsidy Complex'!$C$2:$J$55, 4, FALSE)), 0)))))</f>
        <v>0</v>
      </c>
      <c r="AF1014" s="180">
        <f>IF('Funding Allocation Parameters'!$C$7="Basic Library Subsidy", 0, IF('Funding Allocation Parameters'!$C$7="Grant funding",MIN(AC1014*'Funding Allocation Parameters'!$E$7, 'Funding Allocation Parameters'!$G$7), IF('Funding Allocation Parameters'!$C$7="Other author funding", 0, IF('Funding Allocation Parameters'!$C$7="Any discretionary funds (grants if available, other if no grants)", MIN(AC1014*'Funding Allocation Parameters'!$E$7, 'Funding Allocation Parameters'!$G$7), IF('Funding Allocation Parameters'!$C$7="Complex Library Subsidy", 0, 0)))))</f>
        <v>0</v>
      </c>
      <c r="AG1014" s="180">
        <f>IF('Funding Allocation Parameters'!$C$7="Basic Library Subsidy", 0, IF('Funding Allocation Parameters'!$C$7="Grant funding", 0, IF('Funding Allocation Parameters'!$C$7="Other author funding",  MIN(AC1014*'Funding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4" s="180">
        <f>IF('Funding Allocation Parameters'!$C$7="Basic Library Subsidy", MIN(AD1014*'Funding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MIN(AD1014*VLOOKUP(CONCATENATE($A1014, 'Funding Allocation Parameters'!$I$7), 'Library Subsidy Complex'!$C$2:$J$55, 6, FALSE), VLOOKUP(CONCATENATE($A1014, 'Funding Allocation Parameters'!$I$7), 'Library Subsidy Complex'!$C$2:$J$55, 8, FALSE)), 0)))))</f>
        <v>0</v>
      </c>
      <c r="AI1014" s="180">
        <f>IF('Funding Allocation Parameters'!$C$7="Basic Library Subsidy", 0, IF('Funding Allocation Parameters'!$C$7="Grant funding", 0, IF('Funding Allocation Parameters'!$C$7="Other author funding",  MIN(AD1014*'Funding Allocation Parameters'!$E$7, 'Funding Allocation Parameters'!$G$7), IF('Funding Allocation Parameters'!$C$7="Any discretionary funds (grants if available, other if no grants)", MIN(AD1014*'Funding Allocation Parameters'!$E$7, 'Funding Allocation Parameters'!$G$7), IF('Funding Allocation Parameters'!$C$7="Complex Library Subsidy", 0, 0)))))</f>
        <v>0</v>
      </c>
      <c r="AJ1014" s="177">
        <f t="shared" si="473"/>
        <v>0</v>
      </c>
      <c r="AK1014" s="177">
        <f t="shared" si="474"/>
        <v>0</v>
      </c>
      <c r="AL1014" s="181">
        <f>IF('Funding Allocation Parameters'!$C$8="Basic Library Subsidy", MIN(AJ1014*'Funding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MIN(AJ1014*VLOOKUP(CONCATENATE($A1014, 'Funding Allocation Parameters'!$I$8), 'Library Subsidy Complex'!$C$2:$J$55, 2, FALSE), VLOOKUP(CONCATENATE($A1014, 'Funding Allocation Parameters'!$I$8), 'Library Subsidy Complex'!$C$2:$J$55, 4, FALSE)), 0)))))</f>
        <v>0</v>
      </c>
      <c r="AM1014" s="181">
        <f>IF('Funding Allocation Parameters'!$C$8="Basic Library Subsidy", 0, IF('Funding Allocation Parameters'!$C$8="Grant funding",MIN(AJ1014*'Funding Allocation Parameters'!$E$8, 'Funding Allocation Parameters'!$G$8), IF('Funding Allocation Parameters'!$C$8="Other author funding", 0, IF('Funding Allocation Parameters'!$C$8="Any discretionary funds (grants if available, other if no grants)", MIN(AJ1014*'Funding Allocation Parameters'!$E$8, 'Funding Allocation Parameters'!$G$8), IF('Funding Allocation Parameters'!$C$8="Complex Library Subsidy", 0, 0)))))</f>
        <v>0</v>
      </c>
      <c r="AN1014" s="181">
        <f>IF('Funding Allocation Parameters'!$C$8="Basic Library Subsidy", 0, IF('Funding Allocation Parameters'!$C$8="Grant funding", 0, IF('Funding Allocation Parameters'!$C$8="Other author funding",  MIN(AJ1014*'Funding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4" s="181">
        <f>IF('Funding Allocation Parameters'!$C$8="Basic Library Subsidy", MIN(AK1014*'Funding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MIN(AK1014*VLOOKUP(CONCATENATE($A1014, 'Funding Allocation Parameters'!$I$8), 'Library Subsidy Complex'!$C$2:$J$55, 6, FALSE), VLOOKUP(CONCATENATE($A1014, 'Funding Allocation Parameters'!$I$8), 'Library Subsidy Complex'!$C$2:$J$55, 8, FALSE)), 0)))))</f>
        <v>0</v>
      </c>
      <c r="AP1014" s="181">
        <f>IF('Funding Allocation Parameters'!$C$8="Basic Library Subsidy", 0, IF('Funding Allocation Parameters'!$C$8="Grant funding", 0, IF('Funding Allocation Parameters'!$C$8="Other author funding",  MIN(AK1014*'Funding Allocation Parameters'!$E$8, 'Funding Allocation Parameters'!$G$8), IF('Funding Allocation Parameters'!$C$8="Any discretionary funds (grants if available, other if no grants)", MIN(AK1014*'Funding Allocation Parameters'!$E$8, 'Funding Allocation Parameters'!$G$8), IF('Funding Allocation Parameters'!$C$8="Complex Library Subsidy", 0, 0)))))</f>
        <v>0</v>
      </c>
      <c r="AQ1014" s="177">
        <f t="shared" si="475"/>
        <v>0</v>
      </c>
      <c r="AR1014" s="177">
        <f t="shared" si="476"/>
        <v>0</v>
      </c>
      <c r="AS1014" s="182">
        <f t="shared" si="477"/>
        <v>1189</v>
      </c>
      <c r="AT1014" s="182">
        <f t="shared" si="478"/>
        <v>3811</v>
      </c>
      <c r="AU1014" s="182">
        <f t="shared" si="479"/>
        <v>0</v>
      </c>
      <c r="AV1014" s="182">
        <f t="shared" si="480"/>
        <v>1189</v>
      </c>
      <c r="AW1014" s="182">
        <f t="shared" si="481"/>
        <v>3811</v>
      </c>
      <c r="AX1014" s="183">
        <f t="shared" si="482"/>
        <v>1189</v>
      </c>
      <c r="AY1014" s="183">
        <f t="shared" si="483"/>
        <v>3811</v>
      </c>
      <c r="AZ1014" s="183">
        <f t="shared" si="484"/>
        <v>0</v>
      </c>
      <c r="BA1014" s="183">
        <f t="shared" si="485"/>
        <v>0</v>
      </c>
      <c r="BB1014" s="183">
        <f t="shared" si="486"/>
        <v>0</v>
      </c>
      <c r="BC1014" s="184">
        <f t="shared" si="487"/>
        <v>1189</v>
      </c>
      <c r="BD1014" s="184">
        <f t="shared" si="488"/>
        <v>0</v>
      </c>
      <c r="BE1014" s="184">
        <f t="shared" si="489"/>
        <v>3811</v>
      </c>
      <c r="BF1014" s="184">
        <f t="shared" si="490"/>
        <v>0</v>
      </c>
      <c r="BG1014" s="102">
        <f t="shared" si="491"/>
        <v>0</v>
      </c>
      <c r="BH1014" s="102">
        <f t="shared" si="492"/>
        <v>0</v>
      </c>
      <c r="BI1014" s="102">
        <f t="shared" si="493"/>
        <v>0</v>
      </c>
      <c r="BJ1014" s="102">
        <f t="shared" si="494"/>
        <v>1</v>
      </c>
      <c r="BK1014" s="102">
        <f t="shared" si="495"/>
        <v>0</v>
      </c>
      <c r="BL1014" s="102">
        <f t="shared" si="496"/>
        <v>0</v>
      </c>
      <c r="BN1014" s="102"/>
    </row>
    <row r="1015" spans="1:66" x14ac:dyDescent="0.25">
      <c r="A1015" s="102" t="s">
        <v>17</v>
      </c>
      <c r="B1015" s="102" t="s">
        <v>15</v>
      </c>
      <c r="C1015" s="102" t="s">
        <v>8</v>
      </c>
      <c r="D1015" s="102" t="s">
        <v>27</v>
      </c>
      <c r="E1015" s="102" t="s">
        <v>1553</v>
      </c>
      <c r="F1015" s="102" t="s">
        <v>1809</v>
      </c>
      <c r="G1015" s="102">
        <v>1.4059999999999999</v>
      </c>
      <c r="H1015" s="102">
        <v>1</v>
      </c>
      <c r="I1015" s="102">
        <v>0</v>
      </c>
      <c r="J1015" s="167">
        <f>IFERROR(H1015*VLOOKUP(A1015, 'Advanced Parameters'!$B$7:$G$20, 6, FALSE)*VLOOKUP(A1015, 'Growth Parameters'!$B$6:$H$19, 6, FALSE), 0)</f>
        <v>1</v>
      </c>
      <c r="K1015" s="167">
        <f>IFERROR(IF('Advanced Parameters'!$C$5="n",'Raw Data'!I1015*VLOOKUP(A1015,'Advanced Parameters'!$B$7:$G$20,6,FALSE),J1015*VLOOKUP(A1015,'Advanced Parameters'!$B$7:$G$20,2,FALSE))*VLOOKUP(A1015, 'Growth Parameters'!$B$6:$H$19, 6, FALSE), 0)</f>
        <v>0</v>
      </c>
      <c r="L1015" s="167">
        <f t="shared" si="497"/>
        <v>1</v>
      </c>
      <c r="M1015" s="168">
        <f>IFERROR(IF(G1015="NA","NA",IF(G1015&gt;'APC Parameters'!$K$6+VLOOKUP('Raw Data'!A1015, 'APC Parameters'!$H$7:$L$20, 4, FALSE), 'APC Parameters'!$L$6+VLOOKUP('Raw Data'!A1015, 'APC Parameters'!$H$7:$L$20, 5, FALSE), G1015*('APC Parameters'!$J$6+VLOOKUP('Raw Data'!A1015, 'APC Parameters'!$H$7:$L$20, 3, FALSE))+'APC Parameters'!$I$6+VLOOKUP('Raw Data'!A1015, 'APC Parameters'!$H$7:$L$20, 2, FALSE))), 0)</f>
        <v>2145.0963999999999</v>
      </c>
      <c r="N1015" s="168">
        <f t="shared" si="467"/>
        <v>2145.0963999999999</v>
      </c>
      <c r="O1015" s="168">
        <f>IFERROR(IF(M1015="NA",VLOOKUP(D1015,'Internal Calculations'!$B$10:$C$11,2,FALSE), M1015)*VLOOKUP(A1015, 'Growth Parameters'!$B$6:$H$19, 7, FALSE), 0)</f>
        <v>2145.0963999999999</v>
      </c>
      <c r="P1015" s="177">
        <f t="shared" si="468"/>
        <v>2145.0963999999999</v>
      </c>
      <c r="Q1015" s="178">
        <f>IF('Funding Allocation Parameters'!$C$5="Basic Library Subsidy", MIN(O1015*('Funding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MIN($O1015*(VLOOKUP(CONCATENATE($A1015, 'Funding Allocation Parameters'!$I$5), 'Library Subsidy Complex'!$C$2:$J$55, 2, FALSE)), VLOOKUP(CONCATENATE($A1015, 'Funding Allocation Parameters'!$I$5), 'Library Subsidy Complex'!$C$2:$J$55, 4, FALSE)), 0)))))</f>
        <v>1189</v>
      </c>
      <c r="R1015" s="178">
        <f>IF('Funding Allocation Parameters'!$C$5="Basic Library Subsidy", 0, IF('Funding Allocation Parameters'!$C$5="Grant funding",MIN(O1015*('Funding Allocation Parameters'!$E$5), 'Funding Allocation Parameters'!$G$5), IF('Funding Allocation Parameters'!$C$5="Other author funding", 0, IF('Funding Allocation Parameters'!$C$5="Any discretionary funds (grants if available, other if no grants)", MIN(O1015*('Funding Allocation Parameters'!$E$5), 'Funding Allocation Parameters'!$G$5), IF('Funding Allocation Parameters'!$C$5="Complex Library Subsidy", 0, 0)))))</f>
        <v>0</v>
      </c>
      <c r="S1015" s="178">
        <f>IF('Funding Allocation Parameters'!$C$5="Basic Library Subsidy", 0, IF('Funding Allocation Parameters'!$C$5="Grant funding", 0, IF('Funding Allocation Parameters'!$C$5="Other author funding",  MIN(O1015*('Funding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5" s="178">
        <f>IF('Funding Allocation Parameters'!$C$5="Basic Library Subsidy", MIN(O1015*('Funding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MIN($O1015*(VLOOKUP(CONCATENATE($A1015, 'Funding Allocation Parameters'!$I$5), 'Library Subsidy Complex'!$C$2:$J$55, 6, FALSE)), VLOOKUP(CONCATENATE($A1015, 'Funding Allocation Parameters'!$I$5), 'Library Subsidy Complex'!$C$2:$J$55, 8, FALSE)), 0)))))</f>
        <v>1189</v>
      </c>
      <c r="U1015" s="178">
        <f>IF('Funding Allocation Parameters'!$C$5="Basic Library Subsidy", 0, IF('Funding Allocation Parameters'!$C$5="Grant funding", 0, IF('Funding Allocation Parameters'!$C$5="Other author funding",  MIN(O1015*('Funding Allocation Parameters'!$E$5), 'Funding Allocation Parameters'!$G$5), IF('Funding Allocation Parameters'!$C$5="Any discretionary funds (grants if available, other if no grants)", MIN(O1015*('Funding Allocation Parameters'!$E$5), 'Funding Allocation Parameters'!$G$5), IF('Funding Allocation Parameters'!$C$5="Complex Library Subsidy", 0, 0)))))</f>
        <v>0</v>
      </c>
      <c r="V1015" s="177">
        <f t="shared" si="469"/>
        <v>956.0963999999999</v>
      </c>
      <c r="W1015" s="177">
        <f t="shared" si="470"/>
        <v>956.0963999999999</v>
      </c>
      <c r="X1015" s="179">
        <f>IF('Funding Allocation Parameters'!$C$6="Basic Library Subsidy", MIN(V1015*'Funding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MIN(V1015*VLOOKUP(CONCATENATE($A1015, 'Funding Allocation Parameters'!$I$6), 'Library Subsidy Complex'!$C$2:$J$55, 2, FALSE), VLOOKUP(CONCATENATE($A1015, 'Funding Allocation Parameters'!$I$6), 'Library Subsidy Complex'!$C$2:$J$55, 4, FALSE)), 0)))))</f>
        <v>0</v>
      </c>
      <c r="Y1015" s="179">
        <f>IF('Funding Allocation Parameters'!$C$6="Basic Library Subsidy", 0, IF('Funding Allocation Parameters'!$C$6="Grant funding",MIN(V1015*'Funding Allocation Parameters'!$E$6, 'Funding Allocation Parameters'!$G$6), IF('Funding Allocation Parameters'!$C$6="Other author funding", 0, IF('Funding Allocation Parameters'!$C$6="Any discretionary funds (grants if available, other if no grants)", MIN(V1015*'Funding Allocation Parameters'!$E$6, 'Funding Allocation Parameters'!$G$6), IF('Funding Allocation Parameters'!$C$6="Complex Library Subsidy", 0, 0)))))</f>
        <v>956.0963999999999</v>
      </c>
      <c r="Z1015" s="179">
        <f>IF('Funding Allocation Parameters'!$C$6="Basic Library Subsidy", 0, IF('Funding Allocation Parameters'!$C$6="Grant funding", 0, IF('Funding Allocation Parameters'!$C$6="Other author funding",  MIN(V1015*'Funding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5" s="179">
        <f>IF('Funding Allocation Parameters'!$C$6="Basic Library Subsidy", MIN(W1015*'Funding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MIN(W1015*VLOOKUP(CONCATENATE($A1015, 'Funding Allocation Parameters'!$I$6), 'Library Subsidy Complex'!$C$2:$J$55, 6, FALSE), VLOOKUP(CONCATENATE($A1015, 'Funding Allocation Parameters'!$I$6), 'Library Subsidy Complex'!$C$2:$J$55, 8, FALSE)), 0)))))</f>
        <v>0</v>
      </c>
      <c r="AB1015" s="179">
        <f>IF('Funding Allocation Parameters'!$C$6="Basic Library Subsidy", 0, IF('Funding Allocation Parameters'!$C$6="Grant funding", 0, IF('Funding Allocation Parameters'!$C$6="Other author funding",  MIN(W1015*'Funding Allocation Parameters'!$E$6, 'Funding Allocation Parameters'!$G$6), IF('Funding Allocation Parameters'!$C$6="Any discretionary funds (grants if available, other if no grants)", MIN(W1015*'Funding Allocation Parameters'!$E$6, 'Funding Allocation Parameters'!$G$6), IF('Funding Allocation Parameters'!$C$6="Complex Library Subsidy", 0, 0)))))</f>
        <v>956.0963999999999</v>
      </c>
      <c r="AC1015" s="177">
        <f t="shared" si="471"/>
        <v>0</v>
      </c>
      <c r="AD1015" s="177">
        <f t="shared" si="472"/>
        <v>0</v>
      </c>
      <c r="AE1015" s="180">
        <f>IF('Funding Allocation Parameters'!$C$7="Basic Library Subsidy", MIN(AC1015*'Funding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MIN(AC1015*VLOOKUP(CONCATENATE($A1015, 'Funding Allocation Parameters'!$I$7), 'Library Subsidy Complex'!$C$2:$J$55, 2, FALSE), VLOOKUP(CONCATENATE($A1015, 'Funding Allocation Parameters'!$I$7), 'Library Subsidy Complex'!$C$2:$J$55, 4, FALSE)), 0)))))</f>
        <v>0</v>
      </c>
      <c r="AF1015" s="180">
        <f>IF('Funding Allocation Parameters'!$C$7="Basic Library Subsidy", 0, IF('Funding Allocation Parameters'!$C$7="Grant funding",MIN(AC1015*'Funding Allocation Parameters'!$E$7, 'Funding Allocation Parameters'!$G$7), IF('Funding Allocation Parameters'!$C$7="Other author funding", 0, IF('Funding Allocation Parameters'!$C$7="Any discretionary funds (grants if available, other if no grants)", MIN(AC1015*'Funding Allocation Parameters'!$E$7, 'Funding Allocation Parameters'!$G$7), IF('Funding Allocation Parameters'!$C$7="Complex Library Subsidy", 0, 0)))))</f>
        <v>0</v>
      </c>
      <c r="AG1015" s="180">
        <f>IF('Funding Allocation Parameters'!$C$7="Basic Library Subsidy", 0, IF('Funding Allocation Parameters'!$C$7="Grant funding", 0, IF('Funding Allocation Parameters'!$C$7="Other author funding",  MIN(AC1015*'Funding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5" s="180">
        <f>IF('Funding Allocation Parameters'!$C$7="Basic Library Subsidy", MIN(AD1015*'Funding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MIN(AD1015*VLOOKUP(CONCATENATE($A1015, 'Funding Allocation Parameters'!$I$7), 'Library Subsidy Complex'!$C$2:$J$55, 6, FALSE), VLOOKUP(CONCATENATE($A1015, 'Funding Allocation Parameters'!$I$7), 'Library Subsidy Complex'!$C$2:$J$55, 8, FALSE)), 0)))))</f>
        <v>0</v>
      </c>
      <c r="AI1015" s="180">
        <f>IF('Funding Allocation Parameters'!$C$7="Basic Library Subsidy", 0, IF('Funding Allocation Parameters'!$C$7="Grant funding", 0, IF('Funding Allocation Parameters'!$C$7="Other author funding",  MIN(AD1015*'Funding Allocation Parameters'!$E$7, 'Funding Allocation Parameters'!$G$7), IF('Funding Allocation Parameters'!$C$7="Any discretionary funds (grants if available, other if no grants)", MIN(AD1015*'Funding Allocation Parameters'!$E$7, 'Funding Allocation Parameters'!$G$7), IF('Funding Allocation Parameters'!$C$7="Complex Library Subsidy", 0, 0)))))</f>
        <v>0</v>
      </c>
      <c r="AJ1015" s="177">
        <f t="shared" si="473"/>
        <v>0</v>
      </c>
      <c r="AK1015" s="177">
        <f t="shared" si="474"/>
        <v>0</v>
      </c>
      <c r="AL1015" s="181">
        <f>IF('Funding Allocation Parameters'!$C$8="Basic Library Subsidy", MIN(AJ1015*'Funding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MIN(AJ1015*VLOOKUP(CONCATENATE($A1015, 'Funding Allocation Parameters'!$I$8), 'Library Subsidy Complex'!$C$2:$J$55, 2, FALSE), VLOOKUP(CONCATENATE($A1015, 'Funding Allocation Parameters'!$I$8), 'Library Subsidy Complex'!$C$2:$J$55, 4, FALSE)), 0)))))</f>
        <v>0</v>
      </c>
      <c r="AM1015" s="181">
        <f>IF('Funding Allocation Parameters'!$C$8="Basic Library Subsidy", 0, IF('Funding Allocation Parameters'!$C$8="Grant funding",MIN(AJ1015*'Funding Allocation Parameters'!$E$8, 'Funding Allocation Parameters'!$G$8), IF('Funding Allocation Parameters'!$C$8="Other author funding", 0, IF('Funding Allocation Parameters'!$C$8="Any discretionary funds (grants if available, other if no grants)", MIN(AJ1015*'Funding Allocation Parameters'!$E$8, 'Funding Allocation Parameters'!$G$8), IF('Funding Allocation Parameters'!$C$8="Complex Library Subsidy", 0, 0)))))</f>
        <v>0</v>
      </c>
      <c r="AN1015" s="181">
        <f>IF('Funding Allocation Parameters'!$C$8="Basic Library Subsidy", 0, IF('Funding Allocation Parameters'!$C$8="Grant funding", 0, IF('Funding Allocation Parameters'!$C$8="Other author funding",  MIN(AJ1015*'Funding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5" s="181">
        <f>IF('Funding Allocation Parameters'!$C$8="Basic Library Subsidy", MIN(AK1015*'Funding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MIN(AK1015*VLOOKUP(CONCATENATE($A1015, 'Funding Allocation Parameters'!$I$8), 'Library Subsidy Complex'!$C$2:$J$55, 6, FALSE), VLOOKUP(CONCATENATE($A1015, 'Funding Allocation Parameters'!$I$8), 'Library Subsidy Complex'!$C$2:$J$55, 8, FALSE)), 0)))))</f>
        <v>0</v>
      </c>
      <c r="AP1015" s="181">
        <f>IF('Funding Allocation Parameters'!$C$8="Basic Library Subsidy", 0, IF('Funding Allocation Parameters'!$C$8="Grant funding", 0, IF('Funding Allocation Parameters'!$C$8="Other author funding",  MIN(AK1015*'Funding Allocation Parameters'!$E$8, 'Funding Allocation Parameters'!$G$8), IF('Funding Allocation Parameters'!$C$8="Any discretionary funds (grants if available, other if no grants)", MIN(AK1015*'Funding Allocation Parameters'!$E$8, 'Funding Allocation Parameters'!$G$8), IF('Funding Allocation Parameters'!$C$8="Complex Library Subsidy", 0, 0)))))</f>
        <v>0</v>
      </c>
      <c r="AQ1015" s="177">
        <f t="shared" si="475"/>
        <v>0</v>
      </c>
      <c r="AR1015" s="177">
        <f t="shared" si="476"/>
        <v>0</v>
      </c>
      <c r="AS1015" s="182">
        <f t="shared" si="477"/>
        <v>1189</v>
      </c>
      <c r="AT1015" s="182">
        <f t="shared" si="478"/>
        <v>956.0963999999999</v>
      </c>
      <c r="AU1015" s="182">
        <f t="shared" si="479"/>
        <v>0</v>
      </c>
      <c r="AV1015" s="182">
        <f t="shared" si="480"/>
        <v>1189</v>
      </c>
      <c r="AW1015" s="182">
        <f t="shared" si="481"/>
        <v>956.0963999999999</v>
      </c>
      <c r="AX1015" s="183">
        <f t="shared" si="482"/>
        <v>0</v>
      </c>
      <c r="AY1015" s="183">
        <f t="shared" si="483"/>
        <v>0</v>
      </c>
      <c r="AZ1015" s="183">
        <f t="shared" si="484"/>
        <v>0</v>
      </c>
      <c r="BA1015" s="183">
        <f t="shared" si="485"/>
        <v>1189</v>
      </c>
      <c r="BB1015" s="183">
        <f t="shared" si="486"/>
        <v>956.0963999999999</v>
      </c>
      <c r="BC1015" s="184">
        <f t="shared" si="487"/>
        <v>1189</v>
      </c>
      <c r="BD1015" s="184">
        <f t="shared" si="488"/>
        <v>0</v>
      </c>
      <c r="BE1015" s="184">
        <f t="shared" si="489"/>
        <v>0</v>
      </c>
      <c r="BF1015" s="184">
        <f t="shared" si="490"/>
        <v>956.0963999999999</v>
      </c>
      <c r="BG1015" s="102">
        <f t="shared" si="491"/>
        <v>0</v>
      </c>
      <c r="BH1015" s="102">
        <f t="shared" si="492"/>
        <v>0</v>
      </c>
      <c r="BI1015" s="102">
        <f t="shared" si="493"/>
        <v>0</v>
      </c>
      <c r="BJ1015" s="102">
        <f t="shared" si="494"/>
        <v>0</v>
      </c>
      <c r="BK1015" s="102">
        <f t="shared" si="495"/>
        <v>1</v>
      </c>
      <c r="BL1015" s="102">
        <f t="shared" si="496"/>
        <v>0</v>
      </c>
      <c r="BN1015" s="102"/>
    </row>
    <row r="1016" spans="1:66" x14ac:dyDescent="0.25">
      <c r="A1016" s="102" t="s">
        <v>17</v>
      </c>
      <c r="B1016" s="102" t="s">
        <v>8</v>
      </c>
      <c r="C1016" s="102" t="s">
        <v>8</v>
      </c>
      <c r="D1016" s="102" t="s">
        <v>27</v>
      </c>
      <c r="E1016" s="102" t="s">
        <v>1115</v>
      </c>
      <c r="F1016" s="102" t="s">
        <v>1810</v>
      </c>
      <c r="G1016" s="102">
        <v>0.875</v>
      </c>
      <c r="H1016" s="102">
        <v>1</v>
      </c>
      <c r="I1016" s="102">
        <v>1</v>
      </c>
      <c r="J1016" s="167">
        <f>IFERROR(H1016*VLOOKUP(A1016, 'Advanced Parameters'!$B$7:$G$20, 6, FALSE)*VLOOKUP(A1016, 'Growth Parameters'!$B$6:$H$19, 6, FALSE), 0)</f>
        <v>1</v>
      </c>
      <c r="K1016" s="167">
        <f>IFERROR(IF('Advanced Parameters'!$C$5="n",'Raw Data'!I1016*VLOOKUP(A1016,'Advanced Parameters'!$B$7:$G$20,6,FALSE),J1016*VLOOKUP(A1016,'Advanced Parameters'!$B$7:$G$20,2,FALSE))*VLOOKUP(A1016, 'Growth Parameters'!$B$6:$H$19, 6, FALSE), 0)</f>
        <v>1</v>
      </c>
      <c r="L1016" s="167">
        <f t="shared" si="497"/>
        <v>0</v>
      </c>
      <c r="M1016" s="168">
        <f>IFERROR(IF(G1016="NA","NA",IF(G1016&gt;'APC Parameters'!$K$6+VLOOKUP('Raw Data'!A1016, 'APC Parameters'!$H$7:$L$20, 4, FALSE), 'APC Parameters'!$L$6+VLOOKUP('Raw Data'!A1016, 'APC Parameters'!$H$7:$L$20, 5, FALSE), G1016*('APC Parameters'!$J$6+VLOOKUP('Raw Data'!A1016, 'APC Parameters'!$H$7:$L$20, 3, FALSE))+'APC Parameters'!$I$6+VLOOKUP('Raw Data'!A1016, 'APC Parameters'!$H$7:$L$20, 2, FALSE))), 0)</f>
        <v>1768.4050000000002</v>
      </c>
      <c r="N1016" s="168">
        <f t="shared" si="467"/>
        <v>1768.4050000000002</v>
      </c>
      <c r="O1016" s="168">
        <f>IFERROR(IF(M1016="NA",VLOOKUP(D1016,'Internal Calculations'!$B$10:$C$11,2,FALSE), M1016)*VLOOKUP(A1016, 'Growth Parameters'!$B$6:$H$19, 7, FALSE), 0)</f>
        <v>1768.4050000000002</v>
      </c>
      <c r="P1016" s="177">
        <f t="shared" si="468"/>
        <v>1768.4050000000002</v>
      </c>
      <c r="Q1016" s="178">
        <f>IF('Funding Allocation Parameters'!$C$5="Basic Library Subsidy", MIN(O1016*('Funding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MIN($O1016*(VLOOKUP(CONCATENATE($A1016, 'Funding Allocation Parameters'!$I$5), 'Library Subsidy Complex'!$C$2:$J$55, 2, FALSE)), VLOOKUP(CONCATENATE($A1016, 'Funding Allocation Parameters'!$I$5), 'Library Subsidy Complex'!$C$2:$J$55, 4, FALSE)), 0)))))</f>
        <v>1189</v>
      </c>
      <c r="R1016" s="178">
        <f>IF('Funding Allocation Parameters'!$C$5="Basic Library Subsidy", 0, IF('Funding Allocation Parameters'!$C$5="Grant funding",MIN(O1016*('Funding Allocation Parameters'!$E$5), 'Funding Allocation Parameters'!$G$5), IF('Funding Allocation Parameters'!$C$5="Other author funding", 0, IF('Funding Allocation Parameters'!$C$5="Any discretionary funds (grants if available, other if no grants)", MIN(O1016*('Funding Allocation Parameters'!$E$5), 'Funding Allocation Parameters'!$G$5), IF('Funding Allocation Parameters'!$C$5="Complex Library Subsidy", 0, 0)))))</f>
        <v>0</v>
      </c>
      <c r="S1016" s="178">
        <f>IF('Funding Allocation Parameters'!$C$5="Basic Library Subsidy", 0, IF('Funding Allocation Parameters'!$C$5="Grant funding", 0, IF('Funding Allocation Parameters'!$C$5="Other author funding",  MIN(O1016*('Funding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6" s="178">
        <f>IF('Funding Allocation Parameters'!$C$5="Basic Library Subsidy", MIN(O1016*('Funding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MIN($O1016*(VLOOKUP(CONCATENATE($A1016, 'Funding Allocation Parameters'!$I$5), 'Library Subsidy Complex'!$C$2:$J$55, 6, FALSE)), VLOOKUP(CONCATENATE($A1016, 'Funding Allocation Parameters'!$I$5), 'Library Subsidy Complex'!$C$2:$J$55, 8, FALSE)), 0)))))</f>
        <v>1189</v>
      </c>
      <c r="U1016" s="178">
        <f>IF('Funding Allocation Parameters'!$C$5="Basic Library Subsidy", 0, IF('Funding Allocation Parameters'!$C$5="Grant funding", 0, IF('Funding Allocation Parameters'!$C$5="Other author funding",  MIN(O1016*('Funding Allocation Parameters'!$E$5), 'Funding Allocation Parameters'!$G$5), IF('Funding Allocation Parameters'!$C$5="Any discretionary funds (grants if available, other if no grants)", MIN(O1016*('Funding Allocation Parameters'!$E$5), 'Funding Allocation Parameters'!$G$5), IF('Funding Allocation Parameters'!$C$5="Complex Library Subsidy", 0, 0)))))</f>
        <v>0</v>
      </c>
      <c r="V1016" s="177">
        <f t="shared" si="469"/>
        <v>579.4050000000002</v>
      </c>
      <c r="W1016" s="177">
        <f t="shared" si="470"/>
        <v>579.4050000000002</v>
      </c>
      <c r="X1016" s="179">
        <f>IF('Funding Allocation Parameters'!$C$6="Basic Library Subsidy", MIN(V1016*'Funding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MIN(V1016*VLOOKUP(CONCATENATE($A1016, 'Funding Allocation Parameters'!$I$6), 'Library Subsidy Complex'!$C$2:$J$55, 2, FALSE), VLOOKUP(CONCATENATE($A1016, 'Funding Allocation Parameters'!$I$6), 'Library Subsidy Complex'!$C$2:$J$55, 4, FALSE)), 0)))))</f>
        <v>0</v>
      </c>
      <c r="Y1016" s="179">
        <f>IF('Funding Allocation Parameters'!$C$6="Basic Library Subsidy", 0, IF('Funding Allocation Parameters'!$C$6="Grant funding",MIN(V1016*'Funding Allocation Parameters'!$E$6, 'Funding Allocation Parameters'!$G$6), IF('Funding Allocation Parameters'!$C$6="Other author funding", 0, IF('Funding Allocation Parameters'!$C$6="Any discretionary funds (grants if available, other if no grants)", MIN(V1016*'Funding Allocation Parameters'!$E$6, 'Funding Allocation Parameters'!$G$6), IF('Funding Allocation Parameters'!$C$6="Complex Library Subsidy", 0, 0)))))</f>
        <v>579.4050000000002</v>
      </c>
      <c r="Z1016" s="179">
        <f>IF('Funding Allocation Parameters'!$C$6="Basic Library Subsidy", 0, IF('Funding Allocation Parameters'!$C$6="Grant funding", 0, IF('Funding Allocation Parameters'!$C$6="Other author funding",  MIN(V1016*'Funding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6" s="179">
        <f>IF('Funding Allocation Parameters'!$C$6="Basic Library Subsidy", MIN(W1016*'Funding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MIN(W1016*VLOOKUP(CONCATENATE($A1016, 'Funding Allocation Parameters'!$I$6), 'Library Subsidy Complex'!$C$2:$J$55, 6, FALSE), VLOOKUP(CONCATENATE($A1016, 'Funding Allocation Parameters'!$I$6), 'Library Subsidy Complex'!$C$2:$J$55, 8, FALSE)), 0)))))</f>
        <v>0</v>
      </c>
      <c r="AB1016" s="179">
        <f>IF('Funding Allocation Parameters'!$C$6="Basic Library Subsidy", 0, IF('Funding Allocation Parameters'!$C$6="Grant funding", 0, IF('Funding Allocation Parameters'!$C$6="Other author funding",  MIN(W1016*'Funding Allocation Parameters'!$E$6, 'Funding Allocation Parameters'!$G$6), IF('Funding Allocation Parameters'!$C$6="Any discretionary funds (grants if available, other if no grants)", MIN(W1016*'Funding Allocation Parameters'!$E$6, 'Funding Allocation Parameters'!$G$6), IF('Funding Allocation Parameters'!$C$6="Complex Library Subsidy", 0, 0)))))</f>
        <v>579.4050000000002</v>
      </c>
      <c r="AC1016" s="177">
        <f t="shared" si="471"/>
        <v>0</v>
      </c>
      <c r="AD1016" s="177">
        <f t="shared" si="472"/>
        <v>0</v>
      </c>
      <c r="AE1016" s="180">
        <f>IF('Funding Allocation Parameters'!$C$7="Basic Library Subsidy", MIN(AC1016*'Funding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MIN(AC1016*VLOOKUP(CONCATENATE($A1016, 'Funding Allocation Parameters'!$I$7), 'Library Subsidy Complex'!$C$2:$J$55, 2, FALSE), VLOOKUP(CONCATENATE($A1016, 'Funding Allocation Parameters'!$I$7), 'Library Subsidy Complex'!$C$2:$J$55, 4, FALSE)), 0)))))</f>
        <v>0</v>
      </c>
      <c r="AF1016" s="180">
        <f>IF('Funding Allocation Parameters'!$C$7="Basic Library Subsidy", 0, IF('Funding Allocation Parameters'!$C$7="Grant funding",MIN(AC1016*'Funding Allocation Parameters'!$E$7, 'Funding Allocation Parameters'!$G$7), IF('Funding Allocation Parameters'!$C$7="Other author funding", 0, IF('Funding Allocation Parameters'!$C$7="Any discretionary funds (grants if available, other if no grants)", MIN(AC1016*'Funding Allocation Parameters'!$E$7, 'Funding Allocation Parameters'!$G$7), IF('Funding Allocation Parameters'!$C$7="Complex Library Subsidy", 0, 0)))))</f>
        <v>0</v>
      </c>
      <c r="AG1016" s="180">
        <f>IF('Funding Allocation Parameters'!$C$7="Basic Library Subsidy", 0, IF('Funding Allocation Parameters'!$C$7="Grant funding", 0, IF('Funding Allocation Parameters'!$C$7="Other author funding",  MIN(AC1016*'Funding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6" s="180">
        <f>IF('Funding Allocation Parameters'!$C$7="Basic Library Subsidy", MIN(AD1016*'Funding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MIN(AD1016*VLOOKUP(CONCATENATE($A1016, 'Funding Allocation Parameters'!$I$7), 'Library Subsidy Complex'!$C$2:$J$55, 6, FALSE), VLOOKUP(CONCATENATE($A1016, 'Funding Allocation Parameters'!$I$7), 'Library Subsidy Complex'!$C$2:$J$55, 8, FALSE)), 0)))))</f>
        <v>0</v>
      </c>
      <c r="AI1016" s="180">
        <f>IF('Funding Allocation Parameters'!$C$7="Basic Library Subsidy", 0, IF('Funding Allocation Parameters'!$C$7="Grant funding", 0, IF('Funding Allocation Parameters'!$C$7="Other author funding",  MIN(AD1016*'Funding Allocation Parameters'!$E$7, 'Funding Allocation Parameters'!$G$7), IF('Funding Allocation Parameters'!$C$7="Any discretionary funds (grants if available, other if no grants)", MIN(AD1016*'Funding Allocation Parameters'!$E$7, 'Funding Allocation Parameters'!$G$7), IF('Funding Allocation Parameters'!$C$7="Complex Library Subsidy", 0, 0)))))</f>
        <v>0</v>
      </c>
      <c r="AJ1016" s="177">
        <f t="shared" si="473"/>
        <v>0</v>
      </c>
      <c r="AK1016" s="177">
        <f t="shared" si="474"/>
        <v>0</v>
      </c>
      <c r="AL1016" s="181">
        <f>IF('Funding Allocation Parameters'!$C$8="Basic Library Subsidy", MIN(AJ1016*'Funding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MIN(AJ1016*VLOOKUP(CONCATENATE($A1016, 'Funding Allocation Parameters'!$I$8), 'Library Subsidy Complex'!$C$2:$J$55, 2, FALSE), VLOOKUP(CONCATENATE($A1016, 'Funding Allocation Parameters'!$I$8), 'Library Subsidy Complex'!$C$2:$J$55, 4, FALSE)), 0)))))</f>
        <v>0</v>
      </c>
      <c r="AM1016" s="181">
        <f>IF('Funding Allocation Parameters'!$C$8="Basic Library Subsidy", 0, IF('Funding Allocation Parameters'!$C$8="Grant funding",MIN(AJ1016*'Funding Allocation Parameters'!$E$8, 'Funding Allocation Parameters'!$G$8), IF('Funding Allocation Parameters'!$C$8="Other author funding", 0, IF('Funding Allocation Parameters'!$C$8="Any discretionary funds (grants if available, other if no grants)", MIN(AJ1016*'Funding Allocation Parameters'!$E$8, 'Funding Allocation Parameters'!$G$8), IF('Funding Allocation Parameters'!$C$8="Complex Library Subsidy", 0, 0)))))</f>
        <v>0</v>
      </c>
      <c r="AN1016" s="181">
        <f>IF('Funding Allocation Parameters'!$C$8="Basic Library Subsidy", 0, IF('Funding Allocation Parameters'!$C$8="Grant funding", 0, IF('Funding Allocation Parameters'!$C$8="Other author funding",  MIN(AJ1016*'Funding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6" s="181">
        <f>IF('Funding Allocation Parameters'!$C$8="Basic Library Subsidy", MIN(AK1016*'Funding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MIN(AK1016*VLOOKUP(CONCATENATE($A1016, 'Funding Allocation Parameters'!$I$8), 'Library Subsidy Complex'!$C$2:$J$55, 6, FALSE), VLOOKUP(CONCATENATE($A1016, 'Funding Allocation Parameters'!$I$8), 'Library Subsidy Complex'!$C$2:$J$55, 8, FALSE)), 0)))))</f>
        <v>0</v>
      </c>
      <c r="AP1016" s="181">
        <f>IF('Funding Allocation Parameters'!$C$8="Basic Library Subsidy", 0, IF('Funding Allocation Parameters'!$C$8="Grant funding", 0, IF('Funding Allocation Parameters'!$C$8="Other author funding",  MIN(AK1016*'Funding Allocation Parameters'!$E$8, 'Funding Allocation Parameters'!$G$8), IF('Funding Allocation Parameters'!$C$8="Any discretionary funds (grants if available, other if no grants)", MIN(AK1016*'Funding Allocation Parameters'!$E$8, 'Funding Allocation Parameters'!$G$8), IF('Funding Allocation Parameters'!$C$8="Complex Library Subsidy", 0, 0)))))</f>
        <v>0</v>
      </c>
      <c r="AQ1016" s="177">
        <f t="shared" si="475"/>
        <v>0</v>
      </c>
      <c r="AR1016" s="177">
        <f t="shared" si="476"/>
        <v>0</v>
      </c>
      <c r="AS1016" s="182">
        <f t="shared" si="477"/>
        <v>1189</v>
      </c>
      <c r="AT1016" s="182">
        <f t="shared" si="478"/>
        <v>579.4050000000002</v>
      </c>
      <c r="AU1016" s="182">
        <f t="shared" si="479"/>
        <v>0</v>
      </c>
      <c r="AV1016" s="182">
        <f t="shared" si="480"/>
        <v>1189</v>
      </c>
      <c r="AW1016" s="182">
        <f t="shared" si="481"/>
        <v>579.4050000000002</v>
      </c>
      <c r="AX1016" s="183">
        <f t="shared" si="482"/>
        <v>1189</v>
      </c>
      <c r="AY1016" s="183">
        <f t="shared" si="483"/>
        <v>579.4050000000002</v>
      </c>
      <c r="AZ1016" s="183">
        <f t="shared" si="484"/>
        <v>0</v>
      </c>
      <c r="BA1016" s="183">
        <f t="shared" si="485"/>
        <v>0</v>
      </c>
      <c r="BB1016" s="183">
        <f t="shared" si="486"/>
        <v>0</v>
      </c>
      <c r="BC1016" s="184">
        <f t="shared" si="487"/>
        <v>1189</v>
      </c>
      <c r="BD1016" s="184">
        <f t="shared" si="488"/>
        <v>0</v>
      </c>
      <c r="BE1016" s="184">
        <f t="shared" si="489"/>
        <v>579.4050000000002</v>
      </c>
      <c r="BF1016" s="184">
        <f t="shared" si="490"/>
        <v>0</v>
      </c>
      <c r="BG1016" s="102">
        <f t="shared" si="491"/>
        <v>0</v>
      </c>
      <c r="BH1016" s="102">
        <f t="shared" si="492"/>
        <v>0</v>
      </c>
      <c r="BI1016" s="102">
        <f t="shared" si="493"/>
        <v>0</v>
      </c>
      <c r="BJ1016" s="102">
        <f t="shared" si="494"/>
        <v>1</v>
      </c>
      <c r="BK1016" s="102">
        <f t="shared" si="495"/>
        <v>0</v>
      </c>
      <c r="BL1016" s="102">
        <f t="shared" si="496"/>
        <v>0</v>
      </c>
      <c r="BN1016" s="102"/>
    </row>
    <row r="1017" spans="1:66" x14ac:dyDescent="0.25">
      <c r="A1017" s="102" t="s">
        <v>13</v>
      </c>
      <c r="B1017" s="102" t="s">
        <v>12</v>
      </c>
      <c r="C1017" s="102" t="s">
        <v>8</v>
      </c>
      <c r="D1017" s="102" t="s">
        <v>27</v>
      </c>
      <c r="E1017" s="102" t="s">
        <v>1811</v>
      </c>
      <c r="F1017" s="102" t="s">
        <v>1812</v>
      </c>
      <c r="G1017" s="102">
        <v>0.92100000000000004</v>
      </c>
      <c r="H1017" s="102">
        <v>1</v>
      </c>
      <c r="I1017" s="102">
        <v>0</v>
      </c>
      <c r="J1017" s="167">
        <f>IFERROR(H1017*VLOOKUP(A1017, 'Advanced Parameters'!$B$7:$G$20, 6, FALSE)*VLOOKUP(A1017, 'Growth Parameters'!$B$6:$H$19, 6, FALSE), 0)</f>
        <v>1</v>
      </c>
      <c r="K1017" s="167">
        <f>IFERROR(IF('Advanced Parameters'!$C$5="n",'Raw Data'!I1017*VLOOKUP(A1017,'Advanced Parameters'!$B$7:$G$20,6,FALSE),J1017*VLOOKUP(A1017,'Advanced Parameters'!$B$7:$G$20,2,FALSE))*VLOOKUP(A1017, 'Growth Parameters'!$B$6:$H$19, 6, FALSE), 0)</f>
        <v>0</v>
      </c>
      <c r="L1017" s="167">
        <f t="shared" si="497"/>
        <v>1</v>
      </c>
      <c r="M1017" s="168">
        <f>IFERROR(IF(G1017="NA","NA",IF(G1017&gt;'APC Parameters'!$K$6+VLOOKUP('Raw Data'!A1017, 'APC Parameters'!$H$7:$L$20, 4, FALSE), 'APC Parameters'!$L$6+VLOOKUP('Raw Data'!A1017, 'APC Parameters'!$H$7:$L$20, 5, FALSE), G1017*('APC Parameters'!$J$6+VLOOKUP('Raw Data'!A1017, 'APC Parameters'!$H$7:$L$20, 3, FALSE))+'APC Parameters'!$I$6+VLOOKUP('Raw Data'!A1017, 'APC Parameters'!$H$7:$L$20, 2, FALSE))), 0)</f>
        <v>1801.0374000000002</v>
      </c>
      <c r="N1017" s="168">
        <f t="shared" si="467"/>
        <v>1801.0374000000002</v>
      </c>
      <c r="O1017" s="168">
        <f>IFERROR(IF(M1017="NA",VLOOKUP(D1017,'Internal Calculations'!$B$10:$C$11,2,FALSE), M1017)*VLOOKUP(A1017, 'Growth Parameters'!$B$6:$H$19, 7, FALSE), 0)</f>
        <v>1801.0374000000002</v>
      </c>
      <c r="P1017" s="177">
        <f t="shared" si="468"/>
        <v>1801.0374000000002</v>
      </c>
      <c r="Q1017" s="178">
        <f>IF('Funding Allocation Parameters'!$C$5="Basic Library Subsidy", MIN(O1017*('Funding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MIN($O1017*(VLOOKUP(CONCATENATE($A1017, 'Funding Allocation Parameters'!$I$5), 'Library Subsidy Complex'!$C$2:$J$55, 2, FALSE)), VLOOKUP(CONCATENATE($A1017, 'Funding Allocation Parameters'!$I$5), 'Library Subsidy Complex'!$C$2:$J$55, 4, FALSE)), 0)))))</f>
        <v>1189</v>
      </c>
      <c r="R1017" s="178">
        <f>IF('Funding Allocation Parameters'!$C$5="Basic Library Subsidy", 0, IF('Funding Allocation Parameters'!$C$5="Grant funding",MIN(O1017*('Funding Allocation Parameters'!$E$5), 'Funding Allocation Parameters'!$G$5), IF('Funding Allocation Parameters'!$C$5="Other author funding", 0, IF('Funding Allocation Parameters'!$C$5="Any discretionary funds (grants if available, other if no grants)", MIN(O1017*('Funding Allocation Parameters'!$E$5), 'Funding Allocation Parameters'!$G$5), IF('Funding Allocation Parameters'!$C$5="Complex Library Subsidy", 0, 0)))))</f>
        <v>0</v>
      </c>
      <c r="S1017" s="178">
        <f>IF('Funding Allocation Parameters'!$C$5="Basic Library Subsidy", 0, IF('Funding Allocation Parameters'!$C$5="Grant funding", 0, IF('Funding Allocation Parameters'!$C$5="Other author funding",  MIN(O1017*('Funding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7" s="178">
        <f>IF('Funding Allocation Parameters'!$C$5="Basic Library Subsidy", MIN(O1017*('Funding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MIN($O1017*(VLOOKUP(CONCATENATE($A1017, 'Funding Allocation Parameters'!$I$5), 'Library Subsidy Complex'!$C$2:$J$55, 6, FALSE)), VLOOKUP(CONCATENATE($A1017, 'Funding Allocation Parameters'!$I$5), 'Library Subsidy Complex'!$C$2:$J$55, 8, FALSE)), 0)))))</f>
        <v>1189</v>
      </c>
      <c r="U1017" s="178">
        <f>IF('Funding Allocation Parameters'!$C$5="Basic Library Subsidy", 0, IF('Funding Allocation Parameters'!$C$5="Grant funding", 0, IF('Funding Allocation Parameters'!$C$5="Other author funding",  MIN(O1017*('Funding Allocation Parameters'!$E$5), 'Funding Allocation Parameters'!$G$5), IF('Funding Allocation Parameters'!$C$5="Any discretionary funds (grants if available, other if no grants)", MIN(O1017*('Funding Allocation Parameters'!$E$5), 'Funding Allocation Parameters'!$G$5), IF('Funding Allocation Parameters'!$C$5="Complex Library Subsidy", 0, 0)))))</f>
        <v>0</v>
      </c>
      <c r="V1017" s="177">
        <f t="shared" si="469"/>
        <v>612.03740000000016</v>
      </c>
      <c r="W1017" s="177">
        <f t="shared" si="470"/>
        <v>612.03740000000016</v>
      </c>
      <c r="X1017" s="179">
        <f>IF('Funding Allocation Parameters'!$C$6="Basic Library Subsidy", MIN(V1017*'Funding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MIN(V1017*VLOOKUP(CONCATENATE($A1017, 'Funding Allocation Parameters'!$I$6), 'Library Subsidy Complex'!$C$2:$J$55, 2, FALSE), VLOOKUP(CONCATENATE($A1017, 'Funding Allocation Parameters'!$I$6), 'Library Subsidy Complex'!$C$2:$J$55, 4, FALSE)), 0)))))</f>
        <v>0</v>
      </c>
      <c r="Y1017" s="179">
        <f>IF('Funding Allocation Parameters'!$C$6="Basic Library Subsidy", 0, IF('Funding Allocation Parameters'!$C$6="Grant funding",MIN(V1017*'Funding Allocation Parameters'!$E$6, 'Funding Allocation Parameters'!$G$6), IF('Funding Allocation Parameters'!$C$6="Other author funding", 0, IF('Funding Allocation Parameters'!$C$6="Any discretionary funds (grants if available, other if no grants)", MIN(V1017*'Funding Allocation Parameters'!$E$6, 'Funding Allocation Parameters'!$G$6), IF('Funding Allocation Parameters'!$C$6="Complex Library Subsidy", 0, 0)))))</f>
        <v>612.03740000000016</v>
      </c>
      <c r="Z1017" s="179">
        <f>IF('Funding Allocation Parameters'!$C$6="Basic Library Subsidy", 0, IF('Funding Allocation Parameters'!$C$6="Grant funding", 0, IF('Funding Allocation Parameters'!$C$6="Other author funding",  MIN(V1017*'Funding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7" s="179">
        <f>IF('Funding Allocation Parameters'!$C$6="Basic Library Subsidy", MIN(W1017*'Funding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MIN(W1017*VLOOKUP(CONCATENATE($A1017, 'Funding Allocation Parameters'!$I$6), 'Library Subsidy Complex'!$C$2:$J$55, 6, FALSE), VLOOKUP(CONCATENATE($A1017, 'Funding Allocation Parameters'!$I$6), 'Library Subsidy Complex'!$C$2:$J$55, 8, FALSE)), 0)))))</f>
        <v>0</v>
      </c>
      <c r="AB1017" s="179">
        <f>IF('Funding Allocation Parameters'!$C$6="Basic Library Subsidy", 0, IF('Funding Allocation Parameters'!$C$6="Grant funding", 0, IF('Funding Allocation Parameters'!$C$6="Other author funding",  MIN(W1017*'Funding Allocation Parameters'!$E$6, 'Funding Allocation Parameters'!$G$6), IF('Funding Allocation Parameters'!$C$6="Any discretionary funds (grants if available, other if no grants)", MIN(W1017*'Funding Allocation Parameters'!$E$6, 'Funding Allocation Parameters'!$G$6), IF('Funding Allocation Parameters'!$C$6="Complex Library Subsidy", 0, 0)))))</f>
        <v>612.03740000000016</v>
      </c>
      <c r="AC1017" s="177">
        <f t="shared" si="471"/>
        <v>0</v>
      </c>
      <c r="AD1017" s="177">
        <f t="shared" si="472"/>
        <v>0</v>
      </c>
      <c r="AE1017" s="180">
        <f>IF('Funding Allocation Parameters'!$C$7="Basic Library Subsidy", MIN(AC1017*'Funding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MIN(AC1017*VLOOKUP(CONCATENATE($A1017, 'Funding Allocation Parameters'!$I$7), 'Library Subsidy Complex'!$C$2:$J$55, 2, FALSE), VLOOKUP(CONCATENATE($A1017, 'Funding Allocation Parameters'!$I$7), 'Library Subsidy Complex'!$C$2:$J$55, 4, FALSE)), 0)))))</f>
        <v>0</v>
      </c>
      <c r="AF1017" s="180">
        <f>IF('Funding Allocation Parameters'!$C$7="Basic Library Subsidy", 0, IF('Funding Allocation Parameters'!$C$7="Grant funding",MIN(AC1017*'Funding Allocation Parameters'!$E$7, 'Funding Allocation Parameters'!$G$7), IF('Funding Allocation Parameters'!$C$7="Other author funding", 0, IF('Funding Allocation Parameters'!$C$7="Any discretionary funds (grants if available, other if no grants)", MIN(AC1017*'Funding Allocation Parameters'!$E$7, 'Funding Allocation Parameters'!$G$7), IF('Funding Allocation Parameters'!$C$7="Complex Library Subsidy", 0, 0)))))</f>
        <v>0</v>
      </c>
      <c r="AG1017" s="180">
        <f>IF('Funding Allocation Parameters'!$C$7="Basic Library Subsidy", 0, IF('Funding Allocation Parameters'!$C$7="Grant funding", 0, IF('Funding Allocation Parameters'!$C$7="Other author funding",  MIN(AC1017*'Funding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7" s="180">
        <f>IF('Funding Allocation Parameters'!$C$7="Basic Library Subsidy", MIN(AD1017*'Funding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MIN(AD1017*VLOOKUP(CONCATENATE($A1017, 'Funding Allocation Parameters'!$I$7), 'Library Subsidy Complex'!$C$2:$J$55, 6, FALSE), VLOOKUP(CONCATENATE($A1017, 'Funding Allocation Parameters'!$I$7), 'Library Subsidy Complex'!$C$2:$J$55, 8, FALSE)), 0)))))</f>
        <v>0</v>
      </c>
      <c r="AI1017" s="180">
        <f>IF('Funding Allocation Parameters'!$C$7="Basic Library Subsidy", 0, IF('Funding Allocation Parameters'!$C$7="Grant funding", 0, IF('Funding Allocation Parameters'!$C$7="Other author funding",  MIN(AD1017*'Funding Allocation Parameters'!$E$7, 'Funding Allocation Parameters'!$G$7), IF('Funding Allocation Parameters'!$C$7="Any discretionary funds (grants if available, other if no grants)", MIN(AD1017*'Funding Allocation Parameters'!$E$7, 'Funding Allocation Parameters'!$G$7), IF('Funding Allocation Parameters'!$C$7="Complex Library Subsidy", 0, 0)))))</f>
        <v>0</v>
      </c>
      <c r="AJ1017" s="177">
        <f t="shared" si="473"/>
        <v>0</v>
      </c>
      <c r="AK1017" s="177">
        <f t="shared" si="474"/>
        <v>0</v>
      </c>
      <c r="AL1017" s="181">
        <f>IF('Funding Allocation Parameters'!$C$8="Basic Library Subsidy", MIN(AJ1017*'Funding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MIN(AJ1017*VLOOKUP(CONCATENATE($A1017, 'Funding Allocation Parameters'!$I$8), 'Library Subsidy Complex'!$C$2:$J$55, 2, FALSE), VLOOKUP(CONCATENATE($A1017, 'Funding Allocation Parameters'!$I$8), 'Library Subsidy Complex'!$C$2:$J$55, 4, FALSE)), 0)))))</f>
        <v>0</v>
      </c>
      <c r="AM1017" s="181">
        <f>IF('Funding Allocation Parameters'!$C$8="Basic Library Subsidy", 0, IF('Funding Allocation Parameters'!$C$8="Grant funding",MIN(AJ1017*'Funding Allocation Parameters'!$E$8, 'Funding Allocation Parameters'!$G$8), IF('Funding Allocation Parameters'!$C$8="Other author funding", 0, IF('Funding Allocation Parameters'!$C$8="Any discretionary funds (grants if available, other if no grants)", MIN(AJ1017*'Funding Allocation Parameters'!$E$8, 'Funding Allocation Parameters'!$G$8), IF('Funding Allocation Parameters'!$C$8="Complex Library Subsidy", 0, 0)))))</f>
        <v>0</v>
      </c>
      <c r="AN1017" s="181">
        <f>IF('Funding Allocation Parameters'!$C$8="Basic Library Subsidy", 0, IF('Funding Allocation Parameters'!$C$8="Grant funding", 0, IF('Funding Allocation Parameters'!$C$8="Other author funding",  MIN(AJ1017*'Funding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7" s="181">
        <f>IF('Funding Allocation Parameters'!$C$8="Basic Library Subsidy", MIN(AK1017*'Funding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MIN(AK1017*VLOOKUP(CONCATENATE($A1017, 'Funding Allocation Parameters'!$I$8), 'Library Subsidy Complex'!$C$2:$J$55, 6, FALSE), VLOOKUP(CONCATENATE($A1017, 'Funding Allocation Parameters'!$I$8), 'Library Subsidy Complex'!$C$2:$J$55, 8, FALSE)), 0)))))</f>
        <v>0</v>
      </c>
      <c r="AP1017" s="181">
        <f>IF('Funding Allocation Parameters'!$C$8="Basic Library Subsidy", 0, IF('Funding Allocation Parameters'!$C$8="Grant funding", 0, IF('Funding Allocation Parameters'!$C$8="Other author funding",  MIN(AK1017*'Funding Allocation Parameters'!$E$8, 'Funding Allocation Parameters'!$G$8), IF('Funding Allocation Parameters'!$C$8="Any discretionary funds (grants if available, other if no grants)", MIN(AK1017*'Funding Allocation Parameters'!$E$8, 'Funding Allocation Parameters'!$G$8), IF('Funding Allocation Parameters'!$C$8="Complex Library Subsidy", 0, 0)))))</f>
        <v>0</v>
      </c>
      <c r="AQ1017" s="177">
        <f t="shared" si="475"/>
        <v>0</v>
      </c>
      <c r="AR1017" s="177">
        <f t="shared" si="476"/>
        <v>0</v>
      </c>
      <c r="AS1017" s="182">
        <f t="shared" si="477"/>
        <v>1189</v>
      </c>
      <c r="AT1017" s="182">
        <f t="shared" si="478"/>
        <v>612.03740000000016</v>
      </c>
      <c r="AU1017" s="182">
        <f t="shared" si="479"/>
        <v>0</v>
      </c>
      <c r="AV1017" s="182">
        <f t="shared" si="480"/>
        <v>1189</v>
      </c>
      <c r="AW1017" s="182">
        <f t="shared" si="481"/>
        <v>612.03740000000016</v>
      </c>
      <c r="AX1017" s="183">
        <f t="shared" si="482"/>
        <v>0</v>
      </c>
      <c r="AY1017" s="183">
        <f t="shared" si="483"/>
        <v>0</v>
      </c>
      <c r="AZ1017" s="183">
        <f t="shared" si="484"/>
        <v>0</v>
      </c>
      <c r="BA1017" s="183">
        <f t="shared" si="485"/>
        <v>1189</v>
      </c>
      <c r="BB1017" s="183">
        <f t="shared" si="486"/>
        <v>612.03740000000016</v>
      </c>
      <c r="BC1017" s="184">
        <f t="shared" si="487"/>
        <v>1189</v>
      </c>
      <c r="BD1017" s="184">
        <f t="shared" si="488"/>
        <v>0</v>
      </c>
      <c r="BE1017" s="184">
        <f t="shared" si="489"/>
        <v>0</v>
      </c>
      <c r="BF1017" s="184">
        <f t="shared" si="490"/>
        <v>612.03740000000016</v>
      </c>
      <c r="BG1017" s="102">
        <f t="shared" si="491"/>
        <v>0</v>
      </c>
      <c r="BH1017" s="102">
        <f t="shared" si="492"/>
        <v>0</v>
      </c>
      <c r="BI1017" s="102">
        <f t="shared" si="493"/>
        <v>0</v>
      </c>
      <c r="BJ1017" s="102">
        <f t="shared" si="494"/>
        <v>0</v>
      </c>
      <c r="BK1017" s="102">
        <f t="shared" si="495"/>
        <v>1</v>
      </c>
      <c r="BL1017" s="102">
        <f t="shared" si="496"/>
        <v>0</v>
      </c>
      <c r="BN1017" s="102"/>
    </row>
    <row r="1018" spans="1:66" x14ac:dyDescent="0.25">
      <c r="A1018" s="102" t="s">
        <v>17</v>
      </c>
      <c r="B1018" s="102" t="s">
        <v>8</v>
      </c>
      <c r="C1018" s="102" t="s">
        <v>8</v>
      </c>
      <c r="D1018" s="102" t="s">
        <v>27</v>
      </c>
      <c r="E1018" s="102" t="s">
        <v>812</v>
      </c>
      <c r="F1018" s="102" t="s">
        <v>1813</v>
      </c>
      <c r="G1018" s="102">
        <v>0.98</v>
      </c>
      <c r="H1018" s="102">
        <v>1</v>
      </c>
      <c r="I1018" s="102">
        <v>1</v>
      </c>
      <c r="J1018" s="167">
        <f>IFERROR(H1018*VLOOKUP(A1018, 'Advanced Parameters'!$B$7:$G$20, 6, FALSE)*VLOOKUP(A1018, 'Growth Parameters'!$B$6:$H$19, 6, FALSE), 0)</f>
        <v>1</v>
      </c>
      <c r="K1018" s="167">
        <f>IFERROR(IF('Advanced Parameters'!$C$5="n",'Raw Data'!I1018*VLOOKUP(A1018,'Advanced Parameters'!$B$7:$G$20,6,FALSE),J1018*VLOOKUP(A1018,'Advanced Parameters'!$B$7:$G$20,2,FALSE))*VLOOKUP(A1018, 'Growth Parameters'!$B$6:$H$19, 6, FALSE), 0)</f>
        <v>1</v>
      </c>
      <c r="L1018" s="167">
        <f t="shared" si="497"/>
        <v>0</v>
      </c>
      <c r="M1018" s="168">
        <f>IFERROR(IF(G1018="NA","NA",IF(G1018&gt;'APC Parameters'!$K$6+VLOOKUP('Raw Data'!A1018, 'APC Parameters'!$H$7:$L$20, 4, FALSE), 'APC Parameters'!$L$6+VLOOKUP('Raw Data'!A1018, 'APC Parameters'!$H$7:$L$20, 5, FALSE), G1018*('APC Parameters'!$J$6+VLOOKUP('Raw Data'!A1018, 'APC Parameters'!$H$7:$L$20, 3, FALSE))+'APC Parameters'!$I$6+VLOOKUP('Raw Data'!A1018, 'APC Parameters'!$H$7:$L$20, 2, FALSE))), 0)</f>
        <v>1842.8920000000001</v>
      </c>
      <c r="N1018" s="168">
        <f t="shared" si="467"/>
        <v>1842.8920000000001</v>
      </c>
      <c r="O1018" s="168">
        <f>IFERROR(IF(M1018="NA",VLOOKUP(D1018,'Internal Calculations'!$B$10:$C$11,2,FALSE), M1018)*VLOOKUP(A1018, 'Growth Parameters'!$B$6:$H$19, 7, FALSE), 0)</f>
        <v>1842.8920000000001</v>
      </c>
      <c r="P1018" s="177">
        <f t="shared" si="468"/>
        <v>1842.8920000000001</v>
      </c>
      <c r="Q1018" s="178">
        <f>IF('Funding Allocation Parameters'!$C$5="Basic Library Subsidy", MIN(O1018*('Funding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MIN($O1018*(VLOOKUP(CONCATENATE($A1018, 'Funding Allocation Parameters'!$I$5), 'Library Subsidy Complex'!$C$2:$J$55, 2, FALSE)), VLOOKUP(CONCATENATE($A1018, 'Funding Allocation Parameters'!$I$5), 'Library Subsidy Complex'!$C$2:$J$55, 4, FALSE)), 0)))))</f>
        <v>1189</v>
      </c>
      <c r="R1018" s="178">
        <f>IF('Funding Allocation Parameters'!$C$5="Basic Library Subsidy", 0, IF('Funding Allocation Parameters'!$C$5="Grant funding",MIN(O1018*('Funding Allocation Parameters'!$E$5), 'Funding Allocation Parameters'!$G$5), IF('Funding Allocation Parameters'!$C$5="Other author funding", 0, IF('Funding Allocation Parameters'!$C$5="Any discretionary funds (grants if available, other if no grants)", MIN(O1018*('Funding Allocation Parameters'!$E$5), 'Funding Allocation Parameters'!$G$5), IF('Funding Allocation Parameters'!$C$5="Complex Library Subsidy", 0, 0)))))</f>
        <v>0</v>
      </c>
      <c r="S1018" s="178">
        <f>IF('Funding Allocation Parameters'!$C$5="Basic Library Subsidy", 0, IF('Funding Allocation Parameters'!$C$5="Grant funding", 0, IF('Funding Allocation Parameters'!$C$5="Other author funding",  MIN(O1018*('Funding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8" s="178">
        <f>IF('Funding Allocation Parameters'!$C$5="Basic Library Subsidy", MIN(O1018*('Funding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MIN($O1018*(VLOOKUP(CONCATENATE($A1018, 'Funding Allocation Parameters'!$I$5), 'Library Subsidy Complex'!$C$2:$J$55, 6, FALSE)), VLOOKUP(CONCATENATE($A1018, 'Funding Allocation Parameters'!$I$5), 'Library Subsidy Complex'!$C$2:$J$55, 8, FALSE)), 0)))))</f>
        <v>1189</v>
      </c>
      <c r="U1018" s="178">
        <f>IF('Funding Allocation Parameters'!$C$5="Basic Library Subsidy", 0, IF('Funding Allocation Parameters'!$C$5="Grant funding", 0, IF('Funding Allocation Parameters'!$C$5="Other author funding",  MIN(O1018*('Funding Allocation Parameters'!$E$5), 'Funding Allocation Parameters'!$G$5), IF('Funding Allocation Parameters'!$C$5="Any discretionary funds (grants if available, other if no grants)", MIN(O1018*('Funding Allocation Parameters'!$E$5), 'Funding Allocation Parameters'!$G$5), IF('Funding Allocation Parameters'!$C$5="Complex Library Subsidy", 0, 0)))))</f>
        <v>0</v>
      </c>
      <c r="V1018" s="177">
        <f t="shared" si="469"/>
        <v>653.89200000000005</v>
      </c>
      <c r="W1018" s="177">
        <f t="shared" si="470"/>
        <v>653.89200000000005</v>
      </c>
      <c r="X1018" s="179">
        <f>IF('Funding Allocation Parameters'!$C$6="Basic Library Subsidy", MIN(V1018*'Funding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MIN(V1018*VLOOKUP(CONCATENATE($A1018, 'Funding Allocation Parameters'!$I$6), 'Library Subsidy Complex'!$C$2:$J$55, 2, FALSE), VLOOKUP(CONCATENATE($A1018, 'Funding Allocation Parameters'!$I$6), 'Library Subsidy Complex'!$C$2:$J$55, 4, FALSE)), 0)))))</f>
        <v>0</v>
      </c>
      <c r="Y1018" s="179">
        <f>IF('Funding Allocation Parameters'!$C$6="Basic Library Subsidy", 0, IF('Funding Allocation Parameters'!$C$6="Grant funding",MIN(V1018*'Funding Allocation Parameters'!$E$6, 'Funding Allocation Parameters'!$G$6), IF('Funding Allocation Parameters'!$C$6="Other author funding", 0, IF('Funding Allocation Parameters'!$C$6="Any discretionary funds (grants if available, other if no grants)", MIN(V1018*'Funding Allocation Parameters'!$E$6, 'Funding Allocation Parameters'!$G$6), IF('Funding Allocation Parameters'!$C$6="Complex Library Subsidy", 0, 0)))))</f>
        <v>653.89200000000005</v>
      </c>
      <c r="Z1018" s="179">
        <f>IF('Funding Allocation Parameters'!$C$6="Basic Library Subsidy", 0, IF('Funding Allocation Parameters'!$C$6="Grant funding", 0, IF('Funding Allocation Parameters'!$C$6="Other author funding",  MIN(V1018*'Funding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8" s="179">
        <f>IF('Funding Allocation Parameters'!$C$6="Basic Library Subsidy", MIN(W1018*'Funding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MIN(W1018*VLOOKUP(CONCATENATE($A1018, 'Funding Allocation Parameters'!$I$6), 'Library Subsidy Complex'!$C$2:$J$55, 6, FALSE), VLOOKUP(CONCATENATE($A1018, 'Funding Allocation Parameters'!$I$6), 'Library Subsidy Complex'!$C$2:$J$55, 8, FALSE)), 0)))))</f>
        <v>0</v>
      </c>
      <c r="AB1018" s="179">
        <f>IF('Funding Allocation Parameters'!$C$6="Basic Library Subsidy", 0, IF('Funding Allocation Parameters'!$C$6="Grant funding", 0, IF('Funding Allocation Parameters'!$C$6="Other author funding",  MIN(W1018*'Funding Allocation Parameters'!$E$6, 'Funding Allocation Parameters'!$G$6), IF('Funding Allocation Parameters'!$C$6="Any discretionary funds (grants if available, other if no grants)", MIN(W1018*'Funding Allocation Parameters'!$E$6, 'Funding Allocation Parameters'!$G$6), IF('Funding Allocation Parameters'!$C$6="Complex Library Subsidy", 0, 0)))))</f>
        <v>653.89200000000005</v>
      </c>
      <c r="AC1018" s="177">
        <f t="shared" si="471"/>
        <v>0</v>
      </c>
      <c r="AD1018" s="177">
        <f t="shared" si="472"/>
        <v>0</v>
      </c>
      <c r="AE1018" s="180">
        <f>IF('Funding Allocation Parameters'!$C$7="Basic Library Subsidy", MIN(AC1018*'Funding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MIN(AC1018*VLOOKUP(CONCATENATE($A1018, 'Funding Allocation Parameters'!$I$7), 'Library Subsidy Complex'!$C$2:$J$55, 2, FALSE), VLOOKUP(CONCATENATE($A1018, 'Funding Allocation Parameters'!$I$7), 'Library Subsidy Complex'!$C$2:$J$55, 4, FALSE)), 0)))))</f>
        <v>0</v>
      </c>
      <c r="AF1018" s="180">
        <f>IF('Funding Allocation Parameters'!$C$7="Basic Library Subsidy", 0, IF('Funding Allocation Parameters'!$C$7="Grant funding",MIN(AC1018*'Funding Allocation Parameters'!$E$7, 'Funding Allocation Parameters'!$G$7), IF('Funding Allocation Parameters'!$C$7="Other author funding", 0, IF('Funding Allocation Parameters'!$C$7="Any discretionary funds (grants if available, other if no grants)", MIN(AC1018*'Funding Allocation Parameters'!$E$7, 'Funding Allocation Parameters'!$G$7), IF('Funding Allocation Parameters'!$C$7="Complex Library Subsidy", 0, 0)))))</f>
        <v>0</v>
      </c>
      <c r="AG1018" s="180">
        <f>IF('Funding Allocation Parameters'!$C$7="Basic Library Subsidy", 0, IF('Funding Allocation Parameters'!$C$7="Grant funding", 0, IF('Funding Allocation Parameters'!$C$7="Other author funding",  MIN(AC1018*'Funding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8" s="180">
        <f>IF('Funding Allocation Parameters'!$C$7="Basic Library Subsidy", MIN(AD1018*'Funding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MIN(AD1018*VLOOKUP(CONCATENATE($A1018, 'Funding Allocation Parameters'!$I$7), 'Library Subsidy Complex'!$C$2:$J$55, 6, FALSE), VLOOKUP(CONCATENATE($A1018, 'Funding Allocation Parameters'!$I$7), 'Library Subsidy Complex'!$C$2:$J$55, 8, FALSE)), 0)))))</f>
        <v>0</v>
      </c>
      <c r="AI1018" s="180">
        <f>IF('Funding Allocation Parameters'!$C$7="Basic Library Subsidy", 0, IF('Funding Allocation Parameters'!$C$7="Grant funding", 0, IF('Funding Allocation Parameters'!$C$7="Other author funding",  MIN(AD1018*'Funding Allocation Parameters'!$E$7, 'Funding Allocation Parameters'!$G$7), IF('Funding Allocation Parameters'!$C$7="Any discretionary funds (grants if available, other if no grants)", MIN(AD1018*'Funding Allocation Parameters'!$E$7, 'Funding Allocation Parameters'!$G$7), IF('Funding Allocation Parameters'!$C$7="Complex Library Subsidy", 0, 0)))))</f>
        <v>0</v>
      </c>
      <c r="AJ1018" s="177">
        <f t="shared" si="473"/>
        <v>0</v>
      </c>
      <c r="AK1018" s="177">
        <f t="shared" si="474"/>
        <v>0</v>
      </c>
      <c r="AL1018" s="181">
        <f>IF('Funding Allocation Parameters'!$C$8="Basic Library Subsidy", MIN(AJ1018*'Funding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MIN(AJ1018*VLOOKUP(CONCATENATE($A1018, 'Funding Allocation Parameters'!$I$8), 'Library Subsidy Complex'!$C$2:$J$55, 2, FALSE), VLOOKUP(CONCATENATE($A1018, 'Funding Allocation Parameters'!$I$8), 'Library Subsidy Complex'!$C$2:$J$55, 4, FALSE)), 0)))))</f>
        <v>0</v>
      </c>
      <c r="AM1018" s="181">
        <f>IF('Funding Allocation Parameters'!$C$8="Basic Library Subsidy", 0, IF('Funding Allocation Parameters'!$C$8="Grant funding",MIN(AJ1018*'Funding Allocation Parameters'!$E$8, 'Funding Allocation Parameters'!$G$8), IF('Funding Allocation Parameters'!$C$8="Other author funding", 0, IF('Funding Allocation Parameters'!$C$8="Any discretionary funds (grants if available, other if no grants)", MIN(AJ1018*'Funding Allocation Parameters'!$E$8, 'Funding Allocation Parameters'!$G$8), IF('Funding Allocation Parameters'!$C$8="Complex Library Subsidy", 0, 0)))))</f>
        <v>0</v>
      </c>
      <c r="AN1018" s="181">
        <f>IF('Funding Allocation Parameters'!$C$8="Basic Library Subsidy", 0, IF('Funding Allocation Parameters'!$C$8="Grant funding", 0, IF('Funding Allocation Parameters'!$C$8="Other author funding",  MIN(AJ1018*'Funding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8" s="181">
        <f>IF('Funding Allocation Parameters'!$C$8="Basic Library Subsidy", MIN(AK1018*'Funding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MIN(AK1018*VLOOKUP(CONCATENATE($A1018, 'Funding Allocation Parameters'!$I$8), 'Library Subsidy Complex'!$C$2:$J$55, 6, FALSE), VLOOKUP(CONCATENATE($A1018, 'Funding Allocation Parameters'!$I$8), 'Library Subsidy Complex'!$C$2:$J$55, 8, FALSE)), 0)))))</f>
        <v>0</v>
      </c>
      <c r="AP1018" s="181">
        <f>IF('Funding Allocation Parameters'!$C$8="Basic Library Subsidy", 0, IF('Funding Allocation Parameters'!$C$8="Grant funding", 0, IF('Funding Allocation Parameters'!$C$8="Other author funding",  MIN(AK1018*'Funding Allocation Parameters'!$E$8, 'Funding Allocation Parameters'!$G$8), IF('Funding Allocation Parameters'!$C$8="Any discretionary funds (grants if available, other if no grants)", MIN(AK1018*'Funding Allocation Parameters'!$E$8, 'Funding Allocation Parameters'!$G$8), IF('Funding Allocation Parameters'!$C$8="Complex Library Subsidy", 0, 0)))))</f>
        <v>0</v>
      </c>
      <c r="AQ1018" s="177">
        <f t="shared" si="475"/>
        <v>0</v>
      </c>
      <c r="AR1018" s="177">
        <f t="shared" si="476"/>
        <v>0</v>
      </c>
      <c r="AS1018" s="182">
        <f t="shared" si="477"/>
        <v>1189</v>
      </c>
      <c r="AT1018" s="182">
        <f t="shared" si="478"/>
        <v>653.89200000000005</v>
      </c>
      <c r="AU1018" s="182">
        <f t="shared" si="479"/>
        <v>0</v>
      </c>
      <c r="AV1018" s="182">
        <f t="shared" si="480"/>
        <v>1189</v>
      </c>
      <c r="AW1018" s="182">
        <f t="shared" si="481"/>
        <v>653.89200000000005</v>
      </c>
      <c r="AX1018" s="183">
        <f t="shared" si="482"/>
        <v>1189</v>
      </c>
      <c r="AY1018" s="183">
        <f t="shared" si="483"/>
        <v>653.89200000000005</v>
      </c>
      <c r="AZ1018" s="183">
        <f t="shared" si="484"/>
        <v>0</v>
      </c>
      <c r="BA1018" s="183">
        <f t="shared" si="485"/>
        <v>0</v>
      </c>
      <c r="BB1018" s="183">
        <f t="shared" si="486"/>
        <v>0</v>
      </c>
      <c r="BC1018" s="184">
        <f t="shared" si="487"/>
        <v>1189</v>
      </c>
      <c r="BD1018" s="184">
        <f t="shared" si="488"/>
        <v>0</v>
      </c>
      <c r="BE1018" s="184">
        <f t="shared" si="489"/>
        <v>653.89200000000005</v>
      </c>
      <c r="BF1018" s="184">
        <f t="shared" si="490"/>
        <v>0</v>
      </c>
      <c r="BG1018" s="102">
        <f t="shared" si="491"/>
        <v>0</v>
      </c>
      <c r="BH1018" s="102">
        <f t="shared" si="492"/>
        <v>0</v>
      </c>
      <c r="BI1018" s="102">
        <f t="shared" si="493"/>
        <v>0</v>
      </c>
      <c r="BJ1018" s="102">
        <f t="shared" si="494"/>
        <v>1</v>
      </c>
      <c r="BK1018" s="102">
        <f t="shared" si="495"/>
        <v>0</v>
      </c>
      <c r="BL1018" s="102">
        <f t="shared" si="496"/>
        <v>0</v>
      </c>
      <c r="BN1018" s="102"/>
    </row>
    <row r="1019" spans="1:66" x14ac:dyDescent="0.25">
      <c r="A1019" s="102" t="s">
        <v>17</v>
      </c>
      <c r="B1019" s="102" t="s">
        <v>8</v>
      </c>
      <c r="C1019" s="102" t="s">
        <v>8</v>
      </c>
      <c r="D1019" s="102" t="s">
        <v>27</v>
      </c>
      <c r="E1019" s="102" t="s">
        <v>1814</v>
      </c>
      <c r="F1019" s="102" t="s">
        <v>1815</v>
      </c>
      <c r="G1019" s="102">
        <v>1.921</v>
      </c>
      <c r="H1019" s="102">
        <v>1</v>
      </c>
      <c r="I1019" s="102">
        <v>1</v>
      </c>
      <c r="J1019" s="167">
        <f>IFERROR(H1019*VLOOKUP(A1019, 'Advanced Parameters'!$B$7:$G$20, 6, FALSE)*VLOOKUP(A1019, 'Growth Parameters'!$B$6:$H$19, 6, FALSE), 0)</f>
        <v>1</v>
      </c>
      <c r="K1019" s="167">
        <f>IFERROR(IF('Advanced Parameters'!$C$5="n",'Raw Data'!I1019*VLOOKUP(A1019,'Advanced Parameters'!$B$7:$G$20,6,FALSE),J1019*VLOOKUP(A1019,'Advanced Parameters'!$B$7:$G$20,2,FALSE))*VLOOKUP(A1019, 'Growth Parameters'!$B$6:$H$19, 6, FALSE), 0)</f>
        <v>1</v>
      </c>
      <c r="L1019" s="167">
        <f t="shared" si="497"/>
        <v>0</v>
      </c>
      <c r="M1019" s="168">
        <f>IFERROR(IF(G1019="NA","NA",IF(G1019&gt;'APC Parameters'!$K$6+VLOOKUP('Raw Data'!A1019, 'APC Parameters'!$H$7:$L$20, 4, FALSE), 'APC Parameters'!$L$6+VLOOKUP('Raw Data'!A1019, 'APC Parameters'!$H$7:$L$20, 5, FALSE), G1019*('APC Parameters'!$J$6+VLOOKUP('Raw Data'!A1019, 'APC Parameters'!$H$7:$L$20, 3, FALSE))+'APC Parameters'!$I$6+VLOOKUP('Raw Data'!A1019, 'APC Parameters'!$H$7:$L$20, 2, FALSE))), 0)</f>
        <v>2510.4373999999998</v>
      </c>
      <c r="N1019" s="168">
        <f t="shared" si="467"/>
        <v>2510.4373999999998</v>
      </c>
      <c r="O1019" s="168">
        <f>IFERROR(IF(M1019="NA",VLOOKUP(D1019,'Internal Calculations'!$B$10:$C$11,2,FALSE), M1019)*VLOOKUP(A1019, 'Growth Parameters'!$B$6:$H$19, 7, FALSE), 0)</f>
        <v>2510.4373999999998</v>
      </c>
      <c r="P1019" s="177">
        <f t="shared" si="468"/>
        <v>2510.4373999999998</v>
      </c>
      <c r="Q1019" s="178">
        <f>IF('Funding Allocation Parameters'!$C$5="Basic Library Subsidy", MIN(O1019*('Funding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MIN($O1019*(VLOOKUP(CONCATENATE($A1019, 'Funding Allocation Parameters'!$I$5), 'Library Subsidy Complex'!$C$2:$J$55, 2, FALSE)), VLOOKUP(CONCATENATE($A1019, 'Funding Allocation Parameters'!$I$5), 'Library Subsidy Complex'!$C$2:$J$55, 4, FALSE)), 0)))))</f>
        <v>1189</v>
      </c>
      <c r="R1019" s="178">
        <f>IF('Funding Allocation Parameters'!$C$5="Basic Library Subsidy", 0, IF('Funding Allocation Parameters'!$C$5="Grant funding",MIN(O1019*('Funding Allocation Parameters'!$E$5), 'Funding Allocation Parameters'!$G$5), IF('Funding Allocation Parameters'!$C$5="Other author funding", 0, IF('Funding Allocation Parameters'!$C$5="Any discretionary funds (grants if available, other if no grants)", MIN(O1019*('Funding Allocation Parameters'!$E$5), 'Funding Allocation Parameters'!$G$5), IF('Funding Allocation Parameters'!$C$5="Complex Library Subsidy", 0, 0)))))</f>
        <v>0</v>
      </c>
      <c r="S1019" s="178">
        <f>IF('Funding Allocation Parameters'!$C$5="Basic Library Subsidy", 0, IF('Funding Allocation Parameters'!$C$5="Grant funding", 0, IF('Funding Allocation Parameters'!$C$5="Other author funding",  MIN(O1019*('Funding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19" s="178">
        <f>IF('Funding Allocation Parameters'!$C$5="Basic Library Subsidy", MIN(O1019*('Funding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MIN($O1019*(VLOOKUP(CONCATENATE($A1019, 'Funding Allocation Parameters'!$I$5), 'Library Subsidy Complex'!$C$2:$J$55, 6, FALSE)), VLOOKUP(CONCATENATE($A1019, 'Funding Allocation Parameters'!$I$5), 'Library Subsidy Complex'!$C$2:$J$55, 8, FALSE)), 0)))))</f>
        <v>1189</v>
      </c>
      <c r="U1019" s="178">
        <f>IF('Funding Allocation Parameters'!$C$5="Basic Library Subsidy", 0, IF('Funding Allocation Parameters'!$C$5="Grant funding", 0, IF('Funding Allocation Parameters'!$C$5="Other author funding",  MIN(O1019*('Funding Allocation Parameters'!$E$5), 'Funding Allocation Parameters'!$G$5), IF('Funding Allocation Parameters'!$C$5="Any discretionary funds (grants if available, other if no grants)", MIN(O1019*('Funding Allocation Parameters'!$E$5), 'Funding Allocation Parameters'!$G$5), IF('Funding Allocation Parameters'!$C$5="Complex Library Subsidy", 0, 0)))))</f>
        <v>0</v>
      </c>
      <c r="V1019" s="177">
        <f t="shared" si="469"/>
        <v>1321.4373999999998</v>
      </c>
      <c r="W1019" s="177">
        <f t="shared" si="470"/>
        <v>1321.4373999999998</v>
      </c>
      <c r="X1019" s="179">
        <f>IF('Funding Allocation Parameters'!$C$6="Basic Library Subsidy", MIN(V1019*'Funding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MIN(V1019*VLOOKUP(CONCATENATE($A1019, 'Funding Allocation Parameters'!$I$6), 'Library Subsidy Complex'!$C$2:$J$55, 2, FALSE), VLOOKUP(CONCATENATE($A1019, 'Funding Allocation Parameters'!$I$6), 'Library Subsidy Complex'!$C$2:$J$55, 4, FALSE)), 0)))))</f>
        <v>0</v>
      </c>
      <c r="Y1019" s="179">
        <f>IF('Funding Allocation Parameters'!$C$6="Basic Library Subsidy", 0, IF('Funding Allocation Parameters'!$C$6="Grant funding",MIN(V1019*'Funding Allocation Parameters'!$E$6, 'Funding Allocation Parameters'!$G$6), IF('Funding Allocation Parameters'!$C$6="Other author funding", 0, IF('Funding Allocation Parameters'!$C$6="Any discretionary funds (grants if available, other if no grants)", MIN(V1019*'Funding Allocation Parameters'!$E$6, 'Funding Allocation Parameters'!$G$6), IF('Funding Allocation Parameters'!$C$6="Complex Library Subsidy", 0, 0)))))</f>
        <v>1321.4373999999998</v>
      </c>
      <c r="Z1019" s="179">
        <f>IF('Funding Allocation Parameters'!$C$6="Basic Library Subsidy", 0, IF('Funding Allocation Parameters'!$C$6="Grant funding", 0, IF('Funding Allocation Parameters'!$C$6="Other author funding",  MIN(V1019*'Funding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19" s="179">
        <f>IF('Funding Allocation Parameters'!$C$6="Basic Library Subsidy", MIN(W1019*'Funding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MIN(W1019*VLOOKUP(CONCATENATE($A1019, 'Funding Allocation Parameters'!$I$6), 'Library Subsidy Complex'!$C$2:$J$55, 6, FALSE), VLOOKUP(CONCATENATE($A1019, 'Funding Allocation Parameters'!$I$6), 'Library Subsidy Complex'!$C$2:$J$55, 8, FALSE)), 0)))))</f>
        <v>0</v>
      </c>
      <c r="AB1019" s="179">
        <f>IF('Funding Allocation Parameters'!$C$6="Basic Library Subsidy", 0, IF('Funding Allocation Parameters'!$C$6="Grant funding", 0, IF('Funding Allocation Parameters'!$C$6="Other author funding",  MIN(W1019*'Funding Allocation Parameters'!$E$6, 'Funding Allocation Parameters'!$G$6), IF('Funding Allocation Parameters'!$C$6="Any discretionary funds (grants if available, other if no grants)", MIN(W1019*'Funding Allocation Parameters'!$E$6, 'Funding Allocation Parameters'!$G$6), IF('Funding Allocation Parameters'!$C$6="Complex Library Subsidy", 0, 0)))))</f>
        <v>1321.4373999999998</v>
      </c>
      <c r="AC1019" s="177">
        <f t="shared" si="471"/>
        <v>0</v>
      </c>
      <c r="AD1019" s="177">
        <f t="shared" si="472"/>
        <v>0</v>
      </c>
      <c r="AE1019" s="180">
        <f>IF('Funding Allocation Parameters'!$C$7="Basic Library Subsidy", MIN(AC1019*'Funding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MIN(AC1019*VLOOKUP(CONCATENATE($A1019, 'Funding Allocation Parameters'!$I$7), 'Library Subsidy Complex'!$C$2:$J$55, 2, FALSE), VLOOKUP(CONCATENATE($A1019, 'Funding Allocation Parameters'!$I$7), 'Library Subsidy Complex'!$C$2:$J$55, 4, FALSE)), 0)))))</f>
        <v>0</v>
      </c>
      <c r="AF1019" s="180">
        <f>IF('Funding Allocation Parameters'!$C$7="Basic Library Subsidy", 0, IF('Funding Allocation Parameters'!$C$7="Grant funding",MIN(AC1019*'Funding Allocation Parameters'!$E$7, 'Funding Allocation Parameters'!$G$7), IF('Funding Allocation Parameters'!$C$7="Other author funding", 0, IF('Funding Allocation Parameters'!$C$7="Any discretionary funds (grants if available, other if no grants)", MIN(AC1019*'Funding Allocation Parameters'!$E$7, 'Funding Allocation Parameters'!$G$7), IF('Funding Allocation Parameters'!$C$7="Complex Library Subsidy", 0, 0)))))</f>
        <v>0</v>
      </c>
      <c r="AG1019" s="180">
        <f>IF('Funding Allocation Parameters'!$C$7="Basic Library Subsidy", 0, IF('Funding Allocation Parameters'!$C$7="Grant funding", 0, IF('Funding Allocation Parameters'!$C$7="Other author funding",  MIN(AC1019*'Funding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19" s="180">
        <f>IF('Funding Allocation Parameters'!$C$7="Basic Library Subsidy", MIN(AD1019*'Funding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MIN(AD1019*VLOOKUP(CONCATENATE($A1019, 'Funding Allocation Parameters'!$I$7), 'Library Subsidy Complex'!$C$2:$J$55, 6, FALSE), VLOOKUP(CONCATENATE($A1019, 'Funding Allocation Parameters'!$I$7), 'Library Subsidy Complex'!$C$2:$J$55, 8, FALSE)), 0)))))</f>
        <v>0</v>
      </c>
      <c r="AI1019" s="180">
        <f>IF('Funding Allocation Parameters'!$C$7="Basic Library Subsidy", 0, IF('Funding Allocation Parameters'!$C$7="Grant funding", 0, IF('Funding Allocation Parameters'!$C$7="Other author funding",  MIN(AD1019*'Funding Allocation Parameters'!$E$7, 'Funding Allocation Parameters'!$G$7), IF('Funding Allocation Parameters'!$C$7="Any discretionary funds (grants if available, other if no grants)", MIN(AD1019*'Funding Allocation Parameters'!$E$7, 'Funding Allocation Parameters'!$G$7), IF('Funding Allocation Parameters'!$C$7="Complex Library Subsidy", 0, 0)))))</f>
        <v>0</v>
      </c>
      <c r="AJ1019" s="177">
        <f t="shared" si="473"/>
        <v>0</v>
      </c>
      <c r="AK1019" s="177">
        <f t="shared" si="474"/>
        <v>0</v>
      </c>
      <c r="AL1019" s="181">
        <f>IF('Funding Allocation Parameters'!$C$8="Basic Library Subsidy", MIN(AJ1019*'Funding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MIN(AJ1019*VLOOKUP(CONCATENATE($A1019, 'Funding Allocation Parameters'!$I$8), 'Library Subsidy Complex'!$C$2:$J$55, 2, FALSE), VLOOKUP(CONCATENATE($A1019, 'Funding Allocation Parameters'!$I$8), 'Library Subsidy Complex'!$C$2:$J$55, 4, FALSE)), 0)))))</f>
        <v>0</v>
      </c>
      <c r="AM1019" s="181">
        <f>IF('Funding Allocation Parameters'!$C$8="Basic Library Subsidy", 0, IF('Funding Allocation Parameters'!$C$8="Grant funding",MIN(AJ1019*'Funding Allocation Parameters'!$E$8, 'Funding Allocation Parameters'!$G$8), IF('Funding Allocation Parameters'!$C$8="Other author funding", 0, IF('Funding Allocation Parameters'!$C$8="Any discretionary funds (grants if available, other if no grants)", MIN(AJ1019*'Funding Allocation Parameters'!$E$8, 'Funding Allocation Parameters'!$G$8), IF('Funding Allocation Parameters'!$C$8="Complex Library Subsidy", 0, 0)))))</f>
        <v>0</v>
      </c>
      <c r="AN1019" s="181">
        <f>IF('Funding Allocation Parameters'!$C$8="Basic Library Subsidy", 0, IF('Funding Allocation Parameters'!$C$8="Grant funding", 0, IF('Funding Allocation Parameters'!$C$8="Other author funding",  MIN(AJ1019*'Funding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19" s="181">
        <f>IF('Funding Allocation Parameters'!$C$8="Basic Library Subsidy", MIN(AK1019*'Funding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MIN(AK1019*VLOOKUP(CONCATENATE($A1019, 'Funding Allocation Parameters'!$I$8), 'Library Subsidy Complex'!$C$2:$J$55, 6, FALSE), VLOOKUP(CONCATENATE($A1019, 'Funding Allocation Parameters'!$I$8), 'Library Subsidy Complex'!$C$2:$J$55, 8, FALSE)), 0)))))</f>
        <v>0</v>
      </c>
      <c r="AP1019" s="181">
        <f>IF('Funding Allocation Parameters'!$C$8="Basic Library Subsidy", 0, IF('Funding Allocation Parameters'!$C$8="Grant funding", 0, IF('Funding Allocation Parameters'!$C$8="Other author funding",  MIN(AK1019*'Funding Allocation Parameters'!$E$8, 'Funding Allocation Parameters'!$G$8), IF('Funding Allocation Parameters'!$C$8="Any discretionary funds (grants if available, other if no grants)", MIN(AK1019*'Funding Allocation Parameters'!$E$8, 'Funding Allocation Parameters'!$G$8), IF('Funding Allocation Parameters'!$C$8="Complex Library Subsidy", 0, 0)))))</f>
        <v>0</v>
      </c>
      <c r="AQ1019" s="177">
        <f t="shared" si="475"/>
        <v>0</v>
      </c>
      <c r="AR1019" s="177">
        <f t="shared" si="476"/>
        <v>0</v>
      </c>
      <c r="AS1019" s="182">
        <f t="shared" si="477"/>
        <v>1189</v>
      </c>
      <c r="AT1019" s="182">
        <f t="shared" si="478"/>
        <v>1321.4373999999998</v>
      </c>
      <c r="AU1019" s="182">
        <f t="shared" si="479"/>
        <v>0</v>
      </c>
      <c r="AV1019" s="182">
        <f t="shared" si="480"/>
        <v>1189</v>
      </c>
      <c r="AW1019" s="182">
        <f t="shared" si="481"/>
        <v>1321.4373999999998</v>
      </c>
      <c r="AX1019" s="183">
        <f t="shared" si="482"/>
        <v>1189</v>
      </c>
      <c r="AY1019" s="183">
        <f t="shared" si="483"/>
        <v>1321.4373999999998</v>
      </c>
      <c r="AZ1019" s="183">
        <f t="shared" si="484"/>
        <v>0</v>
      </c>
      <c r="BA1019" s="183">
        <f t="shared" si="485"/>
        <v>0</v>
      </c>
      <c r="BB1019" s="183">
        <f t="shared" si="486"/>
        <v>0</v>
      </c>
      <c r="BC1019" s="184">
        <f t="shared" si="487"/>
        <v>1189</v>
      </c>
      <c r="BD1019" s="184">
        <f t="shared" si="488"/>
        <v>0</v>
      </c>
      <c r="BE1019" s="184">
        <f t="shared" si="489"/>
        <v>1321.4373999999998</v>
      </c>
      <c r="BF1019" s="184">
        <f t="shared" si="490"/>
        <v>0</v>
      </c>
      <c r="BG1019" s="102">
        <f t="shared" si="491"/>
        <v>0</v>
      </c>
      <c r="BH1019" s="102">
        <f t="shared" si="492"/>
        <v>0</v>
      </c>
      <c r="BI1019" s="102">
        <f t="shared" si="493"/>
        <v>0</v>
      </c>
      <c r="BJ1019" s="102">
        <f t="shared" si="494"/>
        <v>1</v>
      </c>
      <c r="BK1019" s="102">
        <f t="shared" si="495"/>
        <v>0</v>
      </c>
      <c r="BL1019" s="102">
        <f t="shared" si="496"/>
        <v>0</v>
      </c>
      <c r="BN1019" s="102"/>
    </row>
    <row r="1020" spans="1:66" x14ac:dyDescent="0.25">
      <c r="A1020" s="102" t="s">
        <v>17</v>
      </c>
      <c r="B1020" s="102" t="s">
        <v>12</v>
      </c>
      <c r="C1020" s="102" t="s">
        <v>8</v>
      </c>
      <c r="D1020" s="102" t="s">
        <v>27</v>
      </c>
      <c r="E1020" s="102" t="s">
        <v>1816</v>
      </c>
      <c r="F1020" s="102" t="s">
        <v>1817</v>
      </c>
      <c r="G1020" s="102">
        <v>0.69899999999999995</v>
      </c>
      <c r="H1020" s="102">
        <v>1</v>
      </c>
      <c r="I1020" s="102">
        <v>0</v>
      </c>
      <c r="J1020" s="167">
        <f>IFERROR(H1020*VLOOKUP(A1020, 'Advanced Parameters'!$B$7:$G$20, 6, FALSE)*VLOOKUP(A1020, 'Growth Parameters'!$B$6:$H$19, 6, FALSE), 0)</f>
        <v>1</v>
      </c>
      <c r="K1020" s="167">
        <f>IFERROR(IF('Advanced Parameters'!$C$5="n",'Raw Data'!I1020*VLOOKUP(A1020,'Advanced Parameters'!$B$7:$G$20,6,FALSE),J1020*VLOOKUP(A1020,'Advanced Parameters'!$B$7:$G$20,2,FALSE))*VLOOKUP(A1020, 'Growth Parameters'!$B$6:$H$19, 6, FALSE), 0)</f>
        <v>0</v>
      </c>
      <c r="L1020" s="167">
        <f t="shared" si="497"/>
        <v>1</v>
      </c>
      <c r="M1020" s="168">
        <f>IFERROR(IF(G1020="NA","NA",IF(G1020&gt;'APC Parameters'!$K$6+VLOOKUP('Raw Data'!A1020, 'APC Parameters'!$H$7:$L$20, 4, FALSE), 'APC Parameters'!$L$6+VLOOKUP('Raw Data'!A1020, 'APC Parameters'!$H$7:$L$20, 5, FALSE), G1020*('APC Parameters'!$J$6+VLOOKUP('Raw Data'!A1020, 'APC Parameters'!$H$7:$L$20, 3, FALSE))+'APC Parameters'!$I$6+VLOOKUP('Raw Data'!A1020, 'APC Parameters'!$H$7:$L$20, 2, FALSE))), 0)</f>
        <v>1643.5506</v>
      </c>
      <c r="N1020" s="168">
        <f t="shared" si="467"/>
        <v>1643.5506</v>
      </c>
      <c r="O1020" s="168">
        <f>IFERROR(IF(M1020="NA",VLOOKUP(D1020,'Internal Calculations'!$B$10:$C$11,2,FALSE), M1020)*VLOOKUP(A1020, 'Growth Parameters'!$B$6:$H$19, 7, FALSE), 0)</f>
        <v>1643.5506</v>
      </c>
      <c r="P1020" s="177">
        <f t="shared" si="468"/>
        <v>1643.5506</v>
      </c>
      <c r="Q1020" s="178">
        <f>IF('Funding Allocation Parameters'!$C$5="Basic Library Subsidy", MIN(O1020*('Funding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MIN($O1020*(VLOOKUP(CONCATENATE($A1020, 'Funding Allocation Parameters'!$I$5), 'Library Subsidy Complex'!$C$2:$J$55, 2, FALSE)), VLOOKUP(CONCATENATE($A1020, 'Funding Allocation Parameters'!$I$5), 'Library Subsidy Complex'!$C$2:$J$55, 4, FALSE)), 0)))))</f>
        <v>1189</v>
      </c>
      <c r="R1020" s="178">
        <f>IF('Funding Allocation Parameters'!$C$5="Basic Library Subsidy", 0, IF('Funding Allocation Parameters'!$C$5="Grant funding",MIN(O1020*('Funding Allocation Parameters'!$E$5), 'Funding Allocation Parameters'!$G$5), IF('Funding Allocation Parameters'!$C$5="Other author funding", 0, IF('Funding Allocation Parameters'!$C$5="Any discretionary funds (grants if available, other if no grants)", MIN(O1020*('Funding Allocation Parameters'!$E$5), 'Funding Allocation Parameters'!$G$5), IF('Funding Allocation Parameters'!$C$5="Complex Library Subsidy", 0, 0)))))</f>
        <v>0</v>
      </c>
      <c r="S1020" s="178">
        <f>IF('Funding Allocation Parameters'!$C$5="Basic Library Subsidy", 0, IF('Funding Allocation Parameters'!$C$5="Grant funding", 0, IF('Funding Allocation Parameters'!$C$5="Other author funding",  MIN(O1020*('Funding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0" s="178">
        <f>IF('Funding Allocation Parameters'!$C$5="Basic Library Subsidy", MIN(O1020*('Funding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MIN($O1020*(VLOOKUP(CONCATENATE($A1020, 'Funding Allocation Parameters'!$I$5), 'Library Subsidy Complex'!$C$2:$J$55, 6, FALSE)), VLOOKUP(CONCATENATE($A1020, 'Funding Allocation Parameters'!$I$5), 'Library Subsidy Complex'!$C$2:$J$55, 8, FALSE)), 0)))))</f>
        <v>1189</v>
      </c>
      <c r="U1020" s="178">
        <f>IF('Funding Allocation Parameters'!$C$5="Basic Library Subsidy", 0, IF('Funding Allocation Parameters'!$C$5="Grant funding", 0, IF('Funding Allocation Parameters'!$C$5="Other author funding",  MIN(O1020*('Funding Allocation Parameters'!$E$5), 'Funding Allocation Parameters'!$G$5), IF('Funding Allocation Parameters'!$C$5="Any discretionary funds (grants if available, other if no grants)", MIN(O1020*('Funding Allocation Parameters'!$E$5), 'Funding Allocation Parameters'!$G$5), IF('Funding Allocation Parameters'!$C$5="Complex Library Subsidy", 0, 0)))))</f>
        <v>0</v>
      </c>
      <c r="V1020" s="177">
        <f t="shared" si="469"/>
        <v>454.55060000000003</v>
      </c>
      <c r="W1020" s="177">
        <f t="shared" si="470"/>
        <v>454.55060000000003</v>
      </c>
      <c r="X1020" s="179">
        <f>IF('Funding Allocation Parameters'!$C$6="Basic Library Subsidy", MIN(V1020*'Funding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MIN(V1020*VLOOKUP(CONCATENATE($A1020, 'Funding Allocation Parameters'!$I$6), 'Library Subsidy Complex'!$C$2:$J$55, 2, FALSE), VLOOKUP(CONCATENATE($A1020, 'Funding Allocation Parameters'!$I$6), 'Library Subsidy Complex'!$C$2:$J$55, 4, FALSE)), 0)))))</f>
        <v>0</v>
      </c>
      <c r="Y1020" s="179">
        <f>IF('Funding Allocation Parameters'!$C$6="Basic Library Subsidy", 0, IF('Funding Allocation Parameters'!$C$6="Grant funding",MIN(V1020*'Funding Allocation Parameters'!$E$6, 'Funding Allocation Parameters'!$G$6), IF('Funding Allocation Parameters'!$C$6="Other author funding", 0, IF('Funding Allocation Parameters'!$C$6="Any discretionary funds (grants if available, other if no grants)", MIN(V1020*'Funding Allocation Parameters'!$E$6, 'Funding Allocation Parameters'!$G$6), IF('Funding Allocation Parameters'!$C$6="Complex Library Subsidy", 0, 0)))))</f>
        <v>454.55060000000003</v>
      </c>
      <c r="Z1020" s="179">
        <f>IF('Funding Allocation Parameters'!$C$6="Basic Library Subsidy", 0, IF('Funding Allocation Parameters'!$C$6="Grant funding", 0, IF('Funding Allocation Parameters'!$C$6="Other author funding",  MIN(V1020*'Funding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0" s="179">
        <f>IF('Funding Allocation Parameters'!$C$6="Basic Library Subsidy", MIN(W1020*'Funding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MIN(W1020*VLOOKUP(CONCATENATE($A1020, 'Funding Allocation Parameters'!$I$6), 'Library Subsidy Complex'!$C$2:$J$55, 6, FALSE), VLOOKUP(CONCATENATE($A1020, 'Funding Allocation Parameters'!$I$6), 'Library Subsidy Complex'!$C$2:$J$55, 8, FALSE)), 0)))))</f>
        <v>0</v>
      </c>
      <c r="AB1020" s="179">
        <f>IF('Funding Allocation Parameters'!$C$6="Basic Library Subsidy", 0, IF('Funding Allocation Parameters'!$C$6="Grant funding", 0, IF('Funding Allocation Parameters'!$C$6="Other author funding",  MIN(W1020*'Funding Allocation Parameters'!$E$6, 'Funding Allocation Parameters'!$G$6), IF('Funding Allocation Parameters'!$C$6="Any discretionary funds (grants if available, other if no grants)", MIN(W1020*'Funding Allocation Parameters'!$E$6, 'Funding Allocation Parameters'!$G$6), IF('Funding Allocation Parameters'!$C$6="Complex Library Subsidy", 0, 0)))))</f>
        <v>454.55060000000003</v>
      </c>
      <c r="AC1020" s="177">
        <f t="shared" si="471"/>
        <v>0</v>
      </c>
      <c r="AD1020" s="177">
        <f t="shared" si="472"/>
        <v>0</v>
      </c>
      <c r="AE1020" s="180">
        <f>IF('Funding Allocation Parameters'!$C$7="Basic Library Subsidy", MIN(AC1020*'Funding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MIN(AC1020*VLOOKUP(CONCATENATE($A1020, 'Funding Allocation Parameters'!$I$7), 'Library Subsidy Complex'!$C$2:$J$55, 2, FALSE), VLOOKUP(CONCATENATE($A1020, 'Funding Allocation Parameters'!$I$7), 'Library Subsidy Complex'!$C$2:$J$55, 4, FALSE)), 0)))))</f>
        <v>0</v>
      </c>
      <c r="AF1020" s="180">
        <f>IF('Funding Allocation Parameters'!$C$7="Basic Library Subsidy", 0, IF('Funding Allocation Parameters'!$C$7="Grant funding",MIN(AC1020*'Funding Allocation Parameters'!$E$7, 'Funding Allocation Parameters'!$G$7), IF('Funding Allocation Parameters'!$C$7="Other author funding", 0, IF('Funding Allocation Parameters'!$C$7="Any discretionary funds (grants if available, other if no grants)", MIN(AC1020*'Funding Allocation Parameters'!$E$7, 'Funding Allocation Parameters'!$G$7), IF('Funding Allocation Parameters'!$C$7="Complex Library Subsidy", 0, 0)))))</f>
        <v>0</v>
      </c>
      <c r="AG1020" s="180">
        <f>IF('Funding Allocation Parameters'!$C$7="Basic Library Subsidy", 0, IF('Funding Allocation Parameters'!$C$7="Grant funding", 0, IF('Funding Allocation Parameters'!$C$7="Other author funding",  MIN(AC1020*'Funding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0" s="180">
        <f>IF('Funding Allocation Parameters'!$C$7="Basic Library Subsidy", MIN(AD1020*'Funding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MIN(AD1020*VLOOKUP(CONCATENATE($A1020, 'Funding Allocation Parameters'!$I$7), 'Library Subsidy Complex'!$C$2:$J$55, 6, FALSE), VLOOKUP(CONCATENATE($A1020, 'Funding Allocation Parameters'!$I$7), 'Library Subsidy Complex'!$C$2:$J$55, 8, FALSE)), 0)))))</f>
        <v>0</v>
      </c>
      <c r="AI1020" s="180">
        <f>IF('Funding Allocation Parameters'!$C$7="Basic Library Subsidy", 0, IF('Funding Allocation Parameters'!$C$7="Grant funding", 0, IF('Funding Allocation Parameters'!$C$7="Other author funding",  MIN(AD1020*'Funding Allocation Parameters'!$E$7, 'Funding Allocation Parameters'!$G$7), IF('Funding Allocation Parameters'!$C$7="Any discretionary funds (grants if available, other if no grants)", MIN(AD1020*'Funding Allocation Parameters'!$E$7, 'Funding Allocation Parameters'!$G$7), IF('Funding Allocation Parameters'!$C$7="Complex Library Subsidy", 0, 0)))))</f>
        <v>0</v>
      </c>
      <c r="AJ1020" s="177">
        <f t="shared" si="473"/>
        <v>0</v>
      </c>
      <c r="AK1020" s="177">
        <f t="shared" si="474"/>
        <v>0</v>
      </c>
      <c r="AL1020" s="181">
        <f>IF('Funding Allocation Parameters'!$C$8="Basic Library Subsidy", MIN(AJ1020*'Funding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MIN(AJ1020*VLOOKUP(CONCATENATE($A1020, 'Funding Allocation Parameters'!$I$8), 'Library Subsidy Complex'!$C$2:$J$55, 2, FALSE), VLOOKUP(CONCATENATE($A1020, 'Funding Allocation Parameters'!$I$8), 'Library Subsidy Complex'!$C$2:$J$55, 4, FALSE)), 0)))))</f>
        <v>0</v>
      </c>
      <c r="AM1020" s="181">
        <f>IF('Funding Allocation Parameters'!$C$8="Basic Library Subsidy", 0, IF('Funding Allocation Parameters'!$C$8="Grant funding",MIN(AJ1020*'Funding Allocation Parameters'!$E$8, 'Funding Allocation Parameters'!$G$8), IF('Funding Allocation Parameters'!$C$8="Other author funding", 0, IF('Funding Allocation Parameters'!$C$8="Any discretionary funds (grants if available, other if no grants)", MIN(AJ1020*'Funding Allocation Parameters'!$E$8, 'Funding Allocation Parameters'!$G$8), IF('Funding Allocation Parameters'!$C$8="Complex Library Subsidy", 0, 0)))))</f>
        <v>0</v>
      </c>
      <c r="AN1020" s="181">
        <f>IF('Funding Allocation Parameters'!$C$8="Basic Library Subsidy", 0, IF('Funding Allocation Parameters'!$C$8="Grant funding", 0, IF('Funding Allocation Parameters'!$C$8="Other author funding",  MIN(AJ1020*'Funding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0" s="181">
        <f>IF('Funding Allocation Parameters'!$C$8="Basic Library Subsidy", MIN(AK1020*'Funding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MIN(AK1020*VLOOKUP(CONCATENATE($A1020, 'Funding Allocation Parameters'!$I$8), 'Library Subsidy Complex'!$C$2:$J$55, 6, FALSE), VLOOKUP(CONCATENATE($A1020, 'Funding Allocation Parameters'!$I$8), 'Library Subsidy Complex'!$C$2:$J$55, 8, FALSE)), 0)))))</f>
        <v>0</v>
      </c>
      <c r="AP1020" s="181">
        <f>IF('Funding Allocation Parameters'!$C$8="Basic Library Subsidy", 0, IF('Funding Allocation Parameters'!$C$8="Grant funding", 0, IF('Funding Allocation Parameters'!$C$8="Other author funding",  MIN(AK1020*'Funding Allocation Parameters'!$E$8, 'Funding Allocation Parameters'!$G$8), IF('Funding Allocation Parameters'!$C$8="Any discretionary funds (grants if available, other if no grants)", MIN(AK1020*'Funding Allocation Parameters'!$E$8, 'Funding Allocation Parameters'!$G$8), IF('Funding Allocation Parameters'!$C$8="Complex Library Subsidy", 0, 0)))))</f>
        <v>0</v>
      </c>
      <c r="AQ1020" s="177">
        <f t="shared" si="475"/>
        <v>0</v>
      </c>
      <c r="AR1020" s="177">
        <f t="shared" si="476"/>
        <v>0</v>
      </c>
      <c r="AS1020" s="182">
        <f t="shared" si="477"/>
        <v>1189</v>
      </c>
      <c r="AT1020" s="182">
        <f t="shared" si="478"/>
        <v>454.55060000000003</v>
      </c>
      <c r="AU1020" s="182">
        <f t="shared" si="479"/>
        <v>0</v>
      </c>
      <c r="AV1020" s="182">
        <f t="shared" si="480"/>
        <v>1189</v>
      </c>
      <c r="AW1020" s="182">
        <f t="shared" si="481"/>
        <v>454.55060000000003</v>
      </c>
      <c r="AX1020" s="183">
        <f t="shared" si="482"/>
        <v>0</v>
      </c>
      <c r="AY1020" s="183">
        <f t="shared" si="483"/>
        <v>0</v>
      </c>
      <c r="AZ1020" s="183">
        <f t="shared" si="484"/>
        <v>0</v>
      </c>
      <c r="BA1020" s="183">
        <f t="shared" si="485"/>
        <v>1189</v>
      </c>
      <c r="BB1020" s="183">
        <f t="shared" si="486"/>
        <v>454.55060000000003</v>
      </c>
      <c r="BC1020" s="184">
        <f t="shared" si="487"/>
        <v>1189</v>
      </c>
      <c r="BD1020" s="184">
        <f t="shared" si="488"/>
        <v>0</v>
      </c>
      <c r="BE1020" s="184">
        <f t="shared" si="489"/>
        <v>0</v>
      </c>
      <c r="BF1020" s="184">
        <f t="shared" si="490"/>
        <v>454.55060000000003</v>
      </c>
      <c r="BG1020" s="102">
        <f t="shared" si="491"/>
        <v>0</v>
      </c>
      <c r="BH1020" s="102">
        <f t="shared" si="492"/>
        <v>0</v>
      </c>
      <c r="BI1020" s="102">
        <f t="shared" si="493"/>
        <v>0</v>
      </c>
      <c r="BJ1020" s="102">
        <f t="shared" si="494"/>
        <v>0</v>
      </c>
      <c r="BK1020" s="102">
        <f t="shared" si="495"/>
        <v>1</v>
      </c>
      <c r="BL1020" s="102">
        <f t="shared" si="496"/>
        <v>0</v>
      </c>
      <c r="BN1020" s="102"/>
    </row>
    <row r="1021" spans="1:66" x14ac:dyDescent="0.25">
      <c r="A1021" s="102" t="s">
        <v>17</v>
      </c>
      <c r="B1021" s="102" t="s">
        <v>8</v>
      </c>
      <c r="C1021" s="102" t="s">
        <v>8</v>
      </c>
      <c r="D1021" s="102" t="s">
        <v>27</v>
      </c>
      <c r="E1021" s="102" t="s">
        <v>1759</v>
      </c>
      <c r="F1021" s="102" t="s">
        <v>1818</v>
      </c>
      <c r="G1021" s="102">
        <v>1.1739999999999999</v>
      </c>
      <c r="H1021" s="102">
        <v>1</v>
      </c>
      <c r="I1021" s="102">
        <v>1</v>
      </c>
      <c r="J1021" s="167">
        <f>IFERROR(H1021*VLOOKUP(A1021, 'Advanced Parameters'!$B$7:$G$20, 6, FALSE)*VLOOKUP(A1021, 'Growth Parameters'!$B$6:$H$19, 6, FALSE), 0)</f>
        <v>1</v>
      </c>
      <c r="K1021" s="167">
        <f>IFERROR(IF('Advanced Parameters'!$C$5="n",'Raw Data'!I1021*VLOOKUP(A1021,'Advanced Parameters'!$B$7:$G$20,6,FALSE),J1021*VLOOKUP(A1021,'Advanced Parameters'!$B$7:$G$20,2,FALSE))*VLOOKUP(A1021, 'Growth Parameters'!$B$6:$H$19, 6, FALSE), 0)</f>
        <v>1</v>
      </c>
      <c r="L1021" s="167">
        <f t="shared" si="497"/>
        <v>0</v>
      </c>
      <c r="M1021" s="168">
        <f>IFERROR(IF(G1021="NA","NA",IF(G1021&gt;'APC Parameters'!$K$6+VLOOKUP('Raw Data'!A1021, 'APC Parameters'!$H$7:$L$20, 4, FALSE), 'APC Parameters'!$L$6+VLOOKUP('Raw Data'!A1021, 'APC Parameters'!$H$7:$L$20, 5, FALSE), G1021*('APC Parameters'!$J$6+VLOOKUP('Raw Data'!A1021, 'APC Parameters'!$H$7:$L$20, 3, FALSE))+'APC Parameters'!$I$6+VLOOKUP('Raw Data'!A1021, 'APC Parameters'!$H$7:$L$20, 2, FALSE))), 0)</f>
        <v>1980.5155999999999</v>
      </c>
      <c r="N1021" s="168">
        <f t="shared" si="467"/>
        <v>1980.5155999999999</v>
      </c>
      <c r="O1021" s="168">
        <f>IFERROR(IF(M1021="NA",VLOOKUP(D1021,'Internal Calculations'!$B$10:$C$11,2,FALSE), M1021)*VLOOKUP(A1021, 'Growth Parameters'!$B$6:$H$19, 7, FALSE), 0)</f>
        <v>1980.5155999999999</v>
      </c>
      <c r="P1021" s="177">
        <f t="shared" si="468"/>
        <v>1980.5155999999999</v>
      </c>
      <c r="Q1021" s="178">
        <f>IF('Funding Allocation Parameters'!$C$5="Basic Library Subsidy", MIN(O1021*('Funding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MIN($O1021*(VLOOKUP(CONCATENATE($A1021, 'Funding Allocation Parameters'!$I$5), 'Library Subsidy Complex'!$C$2:$J$55, 2, FALSE)), VLOOKUP(CONCATENATE($A1021, 'Funding Allocation Parameters'!$I$5), 'Library Subsidy Complex'!$C$2:$J$55, 4, FALSE)), 0)))))</f>
        <v>1189</v>
      </c>
      <c r="R1021" s="178">
        <f>IF('Funding Allocation Parameters'!$C$5="Basic Library Subsidy", 0, IF('Funding Allocation Parameters'!$C$5="Grant funding",MIN(O1021*('Funding Allocation Parameters'!$E$5), 'Funding Allocation Parameters'!$G$5), IF('Funding Allocation Parameters'!$C$5="Other author funding", 0, IF('Funding Allocation Parameters'!$C$5="Any discretionary funds (grants if available, other if no grants)", MIN(O1021*('Funding Allocation Parameters'!$E$5), 'Funding Allocation Parameters'!$G$5), IF('Funding Allocation Parameters'!$C$5="Complex Library Subsidy", 0, 0)))))</f>
        <v>0</v>
      </c>
      <c r="S1021" s="178">
        <f>IF('Funding Allocation Parameters'!$C$5="Basic Library Subsidy", 0, IF('Funding Allocation Parameters'!$C$5="Grant funding", 0, IF('Funding Allocation Parameters'!$C$5="Other author funding",  MIN(O1021*('Funding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1" s="178">
        <f>IF('Funding Allocation Parameters'!$C$5="Basic Library Subsidy", MIN(O1021*('Funding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MIN($O1021*(VLOOKUP(CONCATENATE($A1021, 'Funding Allocation Parameters'!$I$5), 'Library Subsidy Complex'!$C$2:$J$55, 6, FALSE)), VLOOKUP(CONCATENATE($A1021, 'Funding Allocation Parameters'!$I$5), 'Library Subsidy Complex'!$C$2:$J$55, 8, FALSE)), 0)))))</f>
        <v>1189</v>
      </c>
      <c r="U1021" s="178">
        <f>IF('Funding Allocation Parameters'!$C$5="Basic Library Subsidy", 0, IF('Funding Allocation Parameters'!$C$5="Grant funding", 0, IF('Funding Allocation Parameters'!$C$5="Other author funding",  MIN(O1021*('Funding Allocation Parameters'!$E$5), 'Funding Allocation Parameters'!$G$5), IF('Funding Allocation Parameters'!$C$5="Any discretionary funds (grants if available, other if no grants)", MIN(O1021*('Funding Allocation Parameters'!$E$5), 'Funding Allocation Parameters'!$G$5), IF('Funding Allocation Parameters'!$C$5="Complex Library Subsidy", 0, 0)))))</f>
        <v>0</v>
      </c>
      <c r="V1021" s="177">
        <f t="shared" si="469"/>
        <v>791.51559999999995</v>
      </c>
      <c r="W1021" s="177">
        <f t="shared" si="470"/>
        <v>791.51559999999995</v>
      </c>
      <c r="X1021" s="179">
        <f>IF('Funding Allocation Parameters'!$C$6="Basic Library Subsidy", MIN(V1021*'Funding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MIN(V1021*VLOOKUP(CONCATENATE($A1021, 'Funding Allocation Parameters'!$I$6), 'Library Subsidy Complex'!$C$2:$J$55, 2, FALSE), VLOOKUP(CONCATENATE($A1021, 'Funding Allocation Parameters'!$I$6), 'Library Subsidy Complex'!$C$2:$J$55, 4, FALSE)), 0)))))</f>
        <v>0</v>
      </c>
      <c r="Y1021" s="179">
        <f>IF('Funding Allocation Parameters'!$C$6="Basic Library Subsidy", 0, IF('Funding Allocation Parameters'!$C$6="Grant funding",MIN(V1021*'Funding Allocation Parameters'!$E$6, 'Funding Allocation Parameters'!$G$6), IF('Funding Allocation Parameters'!$C$6="Other author funding", 0, IF('Funding Allocation Parameters'!$C$6="Any discretionary funds (grants if available, other if no grants)", MIN(V1021*'Funding Allocation Parameters'!$E$6, 'Funding Allocation Parameters'!$G$6), IF('Funding Allocation Parameters'!$C$6="Complex Library Subsidy", 0, 0)))))</f>
        <v>791.51559999999995</v>
      </c>
      <c r="Z1021" s="179">
        <f>IF('Funding Allocation Parameters'!$C$6="Basic Library Subsidy", 0, IF('Funding Allocation Parameters'!$C$6="Grant funding", 0, IF('Funding Allocation Parameters'!$C$6="Other author funding",  MIN(V1021*'Funding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1" s="179">
        <f>IF('Funding Allocation Parameters'!$C$6="Basic Library Subsidy", MIN(W1021*'Funding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MIN(W1021*VLOOKUP(CONCATENATE($A1021, 'Funding Allocation Parameters'!$I$6), 'Library Subsidy Complex'!$C$2:$J$55, 6, FALSE), VLOOKUP(CONCATENATE($A1021, 'Funding Allocation Parameters'!$I$6), 'Library Subsidy Complex'!$C$2:$J$55, 8, FALSE)), 0)))))</f>
        <v>0</v>
      </c>
      <c r="AB1021" s="179">
        <f>IF('Funding Allocation Parameters'!$C$6="Basic Library Subsidy", 0, IF('Funding Allocation Parameters'!$C$6="Grant funding", 0, IF('Funding Allocation Parameters'!$C$6="Other author funding",  MIN(W1021*'Funding Allocation Parameters'!$E$6, 'Funding Allocation Parameters'!$G$6), IF('Funding Allocation Parameters'!$C$6="Any discretionary funds (grants if available, other if no grants)", MIN(W1021*'Funding Allocation Parameters'!$E$6, 'Funding Allocation Parameters'!$G$6), IF('Funding Allocation Parameters'!$C$6="Complex Library Subsidy", 0, 0)))))</f>
        <v>791.51559999999995</v>
      </c>
      <c r="AC1021" s="177">
        <f t="shared" si="471"/>
        <v>0</v>
      </c>
      <c r="AD1021" s="177">
        <f t="shared" si="472"/>
        <v>0</v>
      </c>
      <c r="AE1021" s="180">
        <f>IF('Funding Allocation Parameters'!$C$7="Basic Library Subsidy", MIN(AC1021*'Funding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MIN(AC1021*VLOOKUP(CONCATENATE($A1021, 'Funding Allocation Parameters'!$I$7), 'Library Subsidy Complex'!$C$2:$J$55, 2, FALSE), VLOOKUP(CONCATENATE($A1021, 'Funding Allocation Parameters'!$I$7), 'Library Subsidy Complex'!$C$2:$J$55, 4, FALSE)), 0)))))</f>
        <v>0</v>
      </c>
      <c r="AF1021" s="180">
        <f>IF('Funding Allocation Parameters'!$C$7="Basic Library Subsidy", 0, IF('Funding Allocation Parameters'!$C$7="Grant funding",MIN(AC1021*'Funding Allocation Parameters'!$E$7, 'Funding Allocation Parameters'!$G$7), IF('Funding Allocation Parameters'!$C$7="Other author funding", 0, IF('Funding Allocation Parameters'!$C$7="Any discretionary funds (grants if available, other if no grants)", MIN(AC1021*'Funding Allocation Parameters'!$E$7, 'Funding Allocation Parameters'!$G$7), IF('Funding Allocation Parameters'!$C$7="Complex Library Subsidy", 0, 0)))))</f>
        <v>0</v>
      </c>
      <c r="AG1021" s="180">
        <f>IF('Funding Allocation Parameters'!$C$7="Basic Library Subsidy", 0, IF('Funding Allocation Parameters'!$C$7="Grant funding", 0, IF('Funding Allocation Parameters'!$C$7="Other author funding",  MIN(AC1021*'Funding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1" s="180">
        <f>IF('Funding Allocation Parameters'!$C$7="Basic Library Subsidy", MIN(AD1021*'Funding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MIN(AD1021*VLOOKUP(CONCATENATE($A1021, 'Funding Allocation Parameters'!$I$7), 'Library Subsidy Complex'!$C$2:$J$55, 6, FALSE), VLOOKUP(CONCATENATE($A1021, 'Funding Allocation Parameters'!$I$7), 'Library Subsidy Complex'!$C$2:$J$55, 8, FALSE)), 0)))))</f>
        <v>0</v>
      </c>
      <c r="AI1021" s="180">
        <f>IF('Funding Allocation Parameters'!$C$7="Basic Library Subsidy", 0, IF('Funding Allocation Parameters'!$C$7="Grant funding", 0, IF('Funding Allocation Parameters'!$C$7="Other author funding",  MIN(AD1021*'Funding Allocation Parameters'!$E$7, 'Funding Allocation Parameters'!$G$7), IF('Funding Allocation Parameters'!$C$7="Any discretionary funds (grants if available, other if no grants)", MIN(AD1021*'Funding Allocation Parameters'!$E$7, 'Funding Allocation Parameters'!$G$7), IF('Funding Allocation Parameters'!$C$7="Complex Library Subsidy", 0, 0)))))</f>
        <v>0</v>
      </c>
      <c r="AJ1021" s="177">
        <f t="shared" si="473"/>
        <v>0</v>
      </c>
      <c r="AK1021" s="177">
        <f t="shared" si="474"/>
        <v>0</v>
      </c>
      <c r="AL1021" s="181">
        <f>IF('Funding Allocation Parameters'!$C$8="Basic Library Subsidy", MIN(AJ1021*'Funding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MIN(AJ1021*VLOOKUP(CONCATENATE($A1021, 'Funding Allocation Parameters'!$I$8), 'Library Subsidy Complex'!$C$2:$J$55, 2, FALSE), VLOOKUP(CONCATENATE($A1021, 'Funding Allocation Parameters'!$I$8), 'Library Subsidy Complex'!$C$2:$J$55, 4, FALSE)), 0)))))</f>
        <v>0</v>
      </c>
      <c r="AM1021" s="181">
        <f>IF('Funding Allocation Parameters'!$C$8="Basic Library Subsidy", 0, IF('Funding Allocation Parameters'!$C$8="Grant funding",MIN(AJ1021*'Funding Allocation Parameters'!$E$8, 'Funding Allocation Parameters'!$G$8), IF('Funding Allocation Parameters'!$C$8="Other author funding", 0, IF('Funding Allocation Parameters'!$C$8="Any discretionary funds (grants if available, other if no grants)", MIN(AJ1021*'Funding Allocation Parameters'!$E$8, 'Funding Allocation Parameters'!$G$8), IF('Funding Allocation Parameters'!$C$8="Complex Library Subsidy", 0, 0)))))</f>
        <v>0</v>
      </c>
      <c r="AN1021" s="181">
        <f>IF('Funding Allocation Parameters'!$C$8="Basic Library Subsidy", 0, IF('Funding Allocation Parameters'!$C$8="Grant funding", 0, IF('Funding Allocation Parameters'!$C$8="Other author funding",  MIN(AJ1021*'Funding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1" s="181">
        <f>IF('Funding Allocation Parameters'!$C$8="Basic Library Subsidy", MIN(AK1021*'Funding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MIN(AK1021*VLOOKUP(CONCATENATE($A1021, 'Funding Allocation Parameters'!$I$8), 'Library Subsidy Complex'!$C$2:$J$55, 6, FALSE), VLOOKUP(CONCATENATE($A1021, 'Funding Allocation Parameters'!$I$8), 'Library Subsidy Complex'!$C$2:$J$55, 8, FALSE)), 0)))))</f>
        <v>0</v>
      </c>
      <c r="AP1021" s="181">
        <f>IF('Funding Allocation Parameters'!$C$8="Basic Library Subsidy", 0, IF('Funding Allocation Parameters'!$C$8="Grant funding", 0, IF('Funding Allocation Parameters'!$C$8="Other author funding",  MIN(AK1021*'Funding Allocation Parameters'!$E$8, 'Funding Allocation Parameters'!$G$8), IF('Funding Allocation Parameters'!$C$8="Any discretionary funds (grants if available, other if no grants)", MIN(AK1021*'Funding Allocation Parameters'!$E$8, 'Funding Allocation Parameters'!$G$8), IF('Funding Allocation Parameters'!$C$8="Complex Library Subsidy", 0, 0)))))</f>
        <v>0</v>
      </c>
      <c r="AQ1021" s="177">
        <f t="shared" si="475"/>
        <v>0</v>
      </c>
      <c r="AR1021" s="177">
        <f t="shared" si="476"/>
        <v>0</v>
      </c>
      <c r="AS1021" s="182">
        <f t="shared" si="477"/>
        <v>1189</v>
      </c>
      <c r="AT1021" s="182">
        <f t="shared" si="478"/>
        <v>791.51559999999995</v>
      </c>
      <c r="AU1021" s="182">
        <f t="shared" si="479"/>
        <v>0</v>
      </c>
      <c r="AV1021" s="182">
        <f t="shared" si="480"/>
        <v>1189</v>
      </c>
      <c r="AW1021" s="182">
        <f t="shared" si="481"/>
        <v>791.51559999999995</v>
      </c>
      <c r="AX1021" s="183">
        <f t="shared" si="482"/>
        <v>1189</v>
      </c>
      <c r="AY1021" s="183">
        <f t="shared" si="483"/>
        <v>791.51559999999995</v>
      </c>
      <c r="AZ1021" s="183">
        <f t="shared" si="484"/>
        <v>0</v>
      </c>
      <c r="BA1021" s="183">
        <f t="shared" si="485"/>
        <v>0</v>
      </c>
      <c r="BB1021" s="183">
        <f t="shared" si="486"/>
        <v>0</v>
      </c>
      <c r="BC1021" s="184">
        <f t="shared" si="487"/>
        <v>1189</v>
      </c>
      <c r="BD1021" s="184">
        <f t="shared" si="488"/>
        <v>0</v>
      </c>
      <c r="BE1021" s="184">
        <f t="shared" si="489"/>
        <v>791.51559999999995</v>
      </c>
      <c r="BF1021" s="184">
        <f t="shared" si="490"/>
        <v>0</v>
      </c>
      <c r="BG1021" s="102">
        <f t="shared" si="491"/>
        <v>0</v>
      </c>
      <c r="BH1021" s="102">
        <f t="shared" si="492"/>
        <v>0</v>
      </c>
      <c r="BI1021" s="102">
        <f t="shared" si="493"/>
        <v>0</v>
      </c>
      <c r="BJ1021" s="102">
        <f t="shared" si="494"/>
        <v>1</v>
      </c>
      <c r="BK1021" s="102">
        <f t="shared" si="495"/>
        <v>0</v>
      </c>
      <c r="BL1021" s="102">
        <f t="shared" si="496"/>
        <v>0</v>
      </c>
      <c r="BN1021" s="102"/>
    </row>
    <row r="1022" spans="1:66" x14ac:dyDescent="0.25">
      <c r="A1022" s="102" t="s">
        <v>17</v>
      </c>
      <c r="B1022" s="102" t="s">
        <v>8</v>
      </c>
      <c r="C1022" s="102" t="s">
        <v>8</v>
      </c>
      <c r="D1022" s="102" t="s">
        <v>27</v>
      </c>
      <c r="E1022" s="102" t="s">
        <v>1819</v>
      </c>
      <c r="F1022" s="102" t="s">
        <v>1820</v>
      </c>
      <c r="G1022" s="102">
        <v>1.5740000000000001</v>
      </c>
      <c r="H1022" s="102">
        <v>1</v>
      </c>
      <c r="I1022" s="102">
        <v>1</v>
      </c>
      <c r="J1022" s="167">
        <f>IFERROR(H1022*VLOOKUP(A1022, 'Advanced Parameters'!$B$7:$G$20, 6, FALSE)*VLOOKUP(A1022, 'Growth Parameters'!$B$6:$H$19, 6, FALSE), 0)</f>
        <v>1</v>
      </c>
      <c r="K1022" s="167">
        <f>IFERROR(IF('Advanced Parameters'!$C$5="n",'Raw Data'!I1022*VLOOKUP(A1022,'Advanced Parameters'!$B$7:$G$20,6,FALSE),J1022*VLOOKUP(A1022,'Advanced Parameters'!$B$7:$G$20,2,FALSE))*VLOOKUP(A1022, 'Growth Parameters'!$B$6:$H$19, 6, FALSE), 0)</f>
        <v>1</v>
      </c>
      <c r="L1022" s="167">
        <f t="shared" si="497"/>
        <v>0</v>
      </c>
      <c r="M1022" s="168">
        <f>IFERROR(IF(G1022="NA","NA",IF(G1022&gt;'APC Parameters'!$K$6+VLOOKUP('Raw Data'!A1022, 'APC Parameters'!$H$7:$L$20, 4, FALSE), 'APC Parameters'!$L$6+VLOOKUP('Raw Data'!A1022, 'APC Parameters'!$H$7:$L$20, 5, FALSE), G1022*('APC Parameters'!$J$6+VLOOKUP('Raw Data'!A1022, 'APC Parameters'!$H$7:$L$20, 3, FALSE))+'APC Parameters'!$I$6+VLOOKUP('Raw Data'!A1022, 'APC Parameters'!$H$7:$L$20, 2, FALSE))), 0)</f>
        <v>2264.2755999999999</v>
      </c>
      <c r="N1022" s="168">
        <f t="shared" si="467"/>
        <v>2264.2755999999999</v>
      </c>
      <c r="O1022" s="168">
        <f>IFERROR(IF(M1022="NA",VLOOKUP(D1022,'Internal Calculations'!$B$10:$C$11,2,FALSE), M1022)*VLOOKUP(A1022, 'Growth Parameters'!$B$6:$H$19, 7, FALSE), 0)</f>
        <v>2264.2755999999999</v>
      </c>
      <c r="P1022" s="177">
        <f t="shared" si="468"/>
        <v>2264.2755999999999</v>
      </c>
      <c r="Q1022" s="178">
        <f>IF('Funding Allocation Parameters'!$C$5="Basic Library Subsidy", MIN(O1022*('Funding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MIN($O1022*(VLOOKUP(CONCATENATE($A1022, 'Funding Allocation Parameters'!$I$5), 'Library Subsidy Complex'!$C$2:$J$55, 2, FALSE)), VLOOKUP(CONCATENATE($A1022, 'Funding Allocation Parameters'!$I$5), 'Library Subsidy Complex'!$C$2:$J$55, 4, FALSE)), 0)))))</f>
        <v>1189</v>
      </c>
      <c r="R1022" s="178">
        <f>IF('Funding Allocation Parameters'!$C$5="Basic Library Subsidy", 0, IF('Funding Allocation Parameters'!$C$5="Grant funding",MIN(O1022*('Funding Allocation Parameters'!$E$5), 'Funding Allocation Parameters'!$G$5), IF('Funding Allocation Parameters'!$C$5="Other author funding", 0, IF('Funding Allocation Parameters'!$C$5="Any discretionary funds (grants if available, other if no grants)", MIN(O1022*('Funding Allocation Parameters'!$E$5), 'Funding Allocation Parameters'!$G$5), IF('Funding Allocation Parameters'!$C$5="Complex Library Subsidy", 0, 0)))))</f>
        <v>0</v>
      </c>
      <c r="S1022" s="178">
        <f>IF('Funding Allocation Parameters'!$C$5="Basic Library Subsidy", 0, IF('Funding Allocation Parameters'!$C$5="Grant funding", 0, IF('Funding Allocation Parameters'!$C$5="Other author funding",  MIN(O1022*('Funding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2" s="178">
        <f>IF('Funding Allocation Parameters'!$C$5="Basic Library Subsidy", MIN(O1022*('Funding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MIN($O1022*(VLOOKUP(CONCATENATE($A1022, 'Funding Allocation Parameters'!$I$5), 'Library Subsidy Complex'!$C$2:$J$55, 6, FALSE)), VLOOKUP(CONCATENATE($A1022, 'Funding Allocation Parameters'!$I$5), 'Library Subsidy Complex'!$C$2:$J$55, 8, FALSE)), 0)))))</f>
        <v>1189</v>
      </c>
      <c r="U1022" s="178">
        <f>IF('Funding Allocation Parameters'!$C$5="Basic Library Subsidy", 0, IF('Funding Allocation Parameters'!$C$5="Grant funding", 0, IF('Funding Allocation Parameters'!$C$5="Other author funding",  MIN(O1022*('Funding Allocation Parameters'!$E$5), 'Funding Allocation Parameters'!$G$5), IF('Funding Allocation Parameters'!$C$5="Any discretionary funds (grants if available, other if no grants)", MIN(O1022*('Funding Allocation Parameters'!$E$5), 'Funding Allocation Parameters'!$G$5), IF('Funding Allocation Parameters'!$C$5="Complex Library Subsidy", 0, 0)))))</f>
        <v>0</v>
      </c>
      <c r="V1022" s="177">
        <f t="shared" si="469"/>
        <v>1075.2755999999999</v>
      </c>
      <c r="W1022" s="177">
        <f t="shared" si="470"/>
        <v>1075.2755999999999</v>
      </c>
      <c r="X1022" s="179">
        <f>IF('Funding Allocation Parameters'!$C$6="Basic Library Subsidy", MIN(V1022*'Funding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MIN(V1022*VLOOKUP(CONCATENATE($A1022, 'Funding Allocation Parameters'!$I$6), 'Library Subsidy Complex'!$C$2:$J$55, 2, FALSE), VLOOKUP(CONCATENATE($A1022, 'Funding Allocation Parameters'!$I$6), 'Library Subsidy Complex'!$C$2:$J$55, 4, FALSE)), 0)))))</f>
        <v>0</v>
      </c>
      <c r="Y1022" s="179">
        <f>IF('Funding Allocation Parameters'!$C$6="Basic Library Subsidy", 0, IF('Funding Allocation Parameters'!$C$6="Grant funding",MIN(V1022*'Funding Allocation Parameters'!$E$6, 'Funding Allocation Parameters'!$G$6), IF('Funding Allocation Parameters'!$C$6="Other author funding", 0, IF('Funding Allocation Parameters'!$C$6="Any discretionary funds (grants if available, other if no grants)", MIN(V1022*'Funding Allocation Parameters'!$E$6, 'Funding Allocation Parameters'!$G$6), IF('Funding Allocation Parameters'!$C$6="Complex Library Subsidy", 0, 0)))))</f>
        <v>1075.2755999999999</v>
      </c>
      <c r="Z1022" s="179">
        <f>IF('Funding Allocation Parameters'!$C$6="Basic Library Subsidy", 0, IF('Funding Allocation Parameters'!$C$6="Grant funding", 0, IF('Funding Allocation Parameters'!$C$6="Other author funding",  MIN(V1022*'Funding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2" s="179">
        <f>IF('Funding Allocation Parameters'!$C$6="Basic Library Subsidy", MIN(W1022*'Funding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MIN(W1022*VLOOKUP(CONCATENATE($A1022, 'Funding Allocation Parameters'!$I$6), 'Library Subsidy Complex'!$C$2:$J$55, 6, FALSE), VLOOKUP(CONCATENATE($A1022, 'Funding Allocation Parameters'!$I$6), 'Library Subsidy Complex'!$C$2:$J$55, 8, FALSE)), 0)))))</f>
        <v>0</v>
      </c>
      <c r="AB1022" s="179">
        <f>IF('Funding Allocation Parameters'!$C$6="Basic Library Subsidy", 0, IF('Funding Allocation Parameters'!$C$6="Grant funding", 0, IF('Funding Allocation Parameters'!$C$6="Other author funding",  MIN(W1022*'Funding Allocation Parameters'!$E$6, 'Funding Allocation Parameters'!$G$6), IF('Funding Allocation Parameters'!$C$6="Any discretionary funds (grants if available, other if no grants)", MIN(W1022*'Funding Allocation Parameters'!$E$6, 'Funding Allocation Parameters'!$G$6), IF('Funding Allocation Parameters'!$C$6="Complex Library Subsidy", 0, 0)))))</f>
        <v>1075.2755999999999</v>
      </c>
      <c r="AC1022" s="177">
        <f t="shared" si="471"/>
        <v>0</v>
      </c>
      <c r="AD1022" s="177">
        <f t="shared" si="472"/>
        <v>0</v>
      </c>
      <c r="AE1022" s="180">
        <f>IF('Funding Allocation Parameters'!$C$7="Basic Library Subsidy", MIN(AC1022*'Funding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MIN(AC1022*VLOOKUP(CONCATENATE($A1022, 'Funding Allocation Parameters'!$I$7), 'Library Subsidy Complex'!$C$2:$J$55, 2, FALSE), VLOOKUP(CONCATENATE($A1022, 'Funding Allocation Parameters'!$I$7), 'Library Subsidy Complex'!$C$2:$J$55, 4, FALSE)), 0)))))</f>
        <v>0</v>
      </c>
      <c r="AF1022" s="180">
        <f>IF('Funding Allocation Parameters'!$C$7="Basic Library Subsidy", 0, IF('Funding Allocation Parameters'!$C$7="Grant funding",MIN(AC1022*'Funding Allocation Parameters'!$E$7, 'Funding Allocation Parameters'!$G$7), IF('Funding Allocation Parameters'!$C$7="Other author funding", 0, IF('Funding Allocation Parameters'!$C$7="Any discretionary funds (grants if available, other if no grants)", MIN(AC1022*'Funding Allocation Parameters'!$E$7, 'Funding Allocation Parameters'!$G$7), IF('Funding Allocation Parameters'!$C$7="Complex Library Subsidy", 0, 0)))))</f>
        <v>0</v>
      </c>
      <c r="AG1022" s="180">
        <f>IF('Funding Allocation Parameters'!$C$7="Basic Library Subsidy", 0, IF('Funding Allocation Parameters'!$C$7="Grant funding", 0, IF('Funding Allocation Parameters'!$C$7="Other author funding",  MIN(AC1022*'Funding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2" s="180">
        <f>IF('Funding Allocation Parameters'!$C$7="Basic Library Subsidy", MIN(AD1022*'Funding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MIN(AD1022*VLOOKUP(CONCATENATE($A1022, 'Funding Allocation Parameters'!$I$7), 'Library Subsidy Complex'!$C$2:$J$55, 6, FALSE), VLOOKUP(CONCATENATE($A1022, 'Funding Allocation Parameters'!$I$7), 'Library Subsidy Complex'!$C$2:$J$55, 8, FALSE)), 0)))))</f>
        <v>0</v>
      </c>
      <c r="AI1022" s="180">
        <f>IF('Funding Allocation Parameters'!$C$7="Basic Library Subsidy", 0, IF('Funding Allocation Parameters'!$C$7="Grant funding", 0, IF('Funding Allocation Parameters'!$C$7="Other author funding",  MIN(AD1022*'Funding Allocation Parameters'!$E$7, 'Funding Allocation Parameters'!$G$7), IF('Funding Allocation Parameters'!$C$7="Any discretionary funds (grants if available, other if no grants)", MIN(AD1022*'Funding Allocation Parameters'!$E$7, 'Funding Allocation Parameters'!$G$7), IF('Funding Allocation Parameters'!$C$7="Complex Library Subsidy", 0, 0)))))</f>
        <v>0</v>
      </c>
      <c r="AJ1022" s="177">
        <f t="shared" si="473"/>
        <v>0</v>
      </c>
      <c r="AK1022" s="177">
        <f t="shared" si="474"/>
        <v>0</v>
      </c>
      <c r="AL1022" s="181">
        <f>IF('Funding Allocation Parameters'!$C$8="Basic Library Subsidy", MIN(AJ1022*'Funding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MIN(AJ1022*VLOOKUP(CONCATENATE($A1022, 'Funding Allocation Parameters'!$I$8), 'Library Subsidy Complex'!$C$2:$J$55, 2, FALSE), VLOOKUP(CONCATENATE($A1022, 'Funding Allocation Parameters'!$I$8), 'Library Subsidy Complex'!$C$2:$J$55, 4, FALSE)), 0)))))</f>
        <v>0</v>
      </c>
      <c r="AM1022" s="181">
        <f>IF('Funding Allocation Parameters'!$C$8="Basic Library Subsidy", 0, IF('Funding Allocation Parameters'!$C$8="Grant funding",MIN(AJ1022*'Funding Allocation Parameters'!$E$8, 'Funding Allocation Parameters'!$G$8), IF('Funding Allocation Parameters'!$C$8="Other author funding", 0, IF('Funding Allocation Parameters'!$C$8="Any discretionary funds (grants if available, other if no grants)", MIN(AJ1022*'Funding Allocation Parameters'!$E$8, 'Funding Allocation Parameters'!$G$8), IF('Funding Allocation Parameters'!$C$8="Complex Library Subsidy", 0, 0)))))</f>
        <v>0</v>
      </c>
      <c r="AN1022" s="181">
        <f>IF('Funding Allocation Parameters'!$C$8="Basic Library Subsidy", 0, IF('Funding Allocation Parameters'!$C$8="Grant funding", 0, IF('Funding Allocation Parameters'!$C$8="Other author funding",  MIN(AJ1022*'Funding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2" s="181">
        <f>IF('Funding Allocation Parameters'!$C$8="Basic Library Subsidy", MIN(AK1022*'Funding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MIN(AK1022*VLOOKUP(CONCATENATE($A1022, 'Funding Allocation Parameters'!$I$8), 'Library Subsidy Complex'!$C$2:$J$55, 6, FALSE), VLOOKUP(CONCATENATE($A1022, 'Funding Allocation Parameters'!$I$8), 'Library Subsidy Complex'!$C$2:$J$55, 8, FALSE)), 0)))))</f>
        <v>0</v>
      </c>
      <c r="AP1022" s="181">
        <f>IF('Funding Allocation Parameters'!$C$8="Basic Library Subsidy", 0, IF('Funding Allocation Parameters'!$C$8="Grant funding", 0, IF('Funding Allocation Parameters'!$C$8="Other author funding",  MIN(AK1022*'Funding Allocation Parameters'!$E$8, 'Funding Allocation Parameters'!$G$8), IF('Funding Allocation Parameters'!$C$8="Any discretionary funds (grants if available, other if no grants)", MIN(AK1022*'Funding Allocation Parameters'!$E$8, 'Funding Allocation Parameters'!$G$8), IF('Funding Allocation Parameters'!$C$8="Complex Library Subsidy", 0, 0)))))</f>
        <v>0</v>
      </c>
      <c r="AQ1022" s="177">
        <f t="shared" si="475"/>
        <v>0</v>
      </c>
      <c r="AR1022" s="177">
        <f t="shared" si="476"/>
        <v>0</v>
      </c>
      <c r="AS1022" s="182">
        <f t="shared" si="477"/>
        <v>1189</v>
      </c>
      <c r="AT1022" s="182">
        <f t="shared" si="478"/>
        <v>1075.2755999999999</v>
      </c>
      <c r="AU1022" s="182">
        <f t="shared" si="479"/>
        <v>0</v>
      </c>
      <c r="AV1022" s="182">
        <f t="shared" si="480"/>
        <v>1189</v>
      </c>
      <c r="AW1022" s="182">
        <f t="shared" si="481"/>
        <v>1075.2755999999999</v>
      </c>
      <c r="AX1022" s="183">
        <f t="shared" si="482"/>
        <v>1189</v>
      </c>
      <c r="AY1022" s="183">
        <f t="shared" si="483"/>
        <v>1075.2755999999999</v>
      </c>
      <c r="AZ1022" s="183">
        <f t="shared" si="484"/>
        <v>0</v>
      </c>
      <c r="BA1022" s="183">
        <f t="shared" si="485"/>
        <v>0</v>
      </c>
      <c r="BB1022" s="183">
        <f t="shared" si="486"/>
        <v>0</v>
      </c>
      <c r="BC1022" s="184">
        <f t="shared" si="487"/>
        <v>1189</v>
      </c>
      <c r="BD1022" s="184">
        <f t="shared" si="488"/>
        <v>0</v>
      </c>
      <c r="BE1022" s="184">
        <f t="shared" si="489"/>
        <v>1075.2755999999999</v>
      </c>
      <c r="BF1022" s="184">
        <f t="shared" si="490"/>
        <v>0</v>
      </c>
      <c r="BG1022" s="102">
        <f t="shared" si="491"/>
        <v>0</v>
      </c>
      <c r="BH1022" s="102">
        <f t="shared" si="492"/>
        <v>0</v>
      </c>
      <c r="BI1022" s="102">
        <f t="shared" si="493"/>
        <v>0</v>
      </c>
      <c r="BJ1022" s="102">
        <f t="shared" si="494"/>
        <v>1</v>
      </c>
      <c r="BK1022" s="102">
        <f t="shared" si="495"/>
        <v>0</v>
      </c>
      <c r="BL1022" s="102">
        <f t="shared" si="496"/>
        <v>0</v>
      </c>
      <c r="BN1022" s="102"/>
    </row>
    <row r="1023" spans="1:66" x14ac:dyDescent="0.25">
      <c r="A1023" s="102" t="s">
        <v>20</v>
      </c>
      <c r="B1023" s="102" t="s">
        <v>8</v>
      </c>
      <c r="C1023" s="102" t="s">
        <v>8</v>
      </c>
      <c r="D1023" s="102" t="s">
        <v>27</v>
      </c>
      <c r="E1023" s="102" t="s">
        <v>1596</v>
      </c>
      <c r="F1023" s="102" t="s">
        <v>1821</v>
      </c>
      <c r="G1023" s="102">
        <v>1.218</v>
      </c>
      <c r="H1023" s="102">
        <v>1</v>
      </c>
      <c r="I1023" s="102">
        <v>1</v>
      </c>
      <c r="J1023" s="167">
        <f>IFERROR(H1023*VLOOKUP(A1023, 'Advanced Parameters'!$B$7:$G$20, 6, FALSE)*VLOOKUP(A1023, 'Growth Parameters'!$B$6:$H$19, 6, FALSE), 0)</f>
        <v>1</v>
      </c>
      <c r="K1023" s="167">
        <f>IFERROR(IF('Advanced Parameters'!$C$5="n",'Raw Data'!I1023*VLOOKUP(A1023,'Advanced Parameters'!$B$7:$G$20,6,FALSE),J1023*VLOOKUP(A1023,'Advanced Parameters'!$B$7:$G$20,2,FALSE))*VLOOKUP(A1023, 'Growth Parameters'!$B$6:$H$19, 6, FALSE), 0)</f>
        <v>1</v>
      </c>
      <c r="L1023" s="167">
        <f t="shared" si="497"/>
        <v>0</v>
      </c>
      <c r="M1023" s="168">
        <f>IFERROR(IF(G1023="NA","NA",IF(G1023&gt;'APC Parameters'!$K$6+VLOOKUP('Raw Data'!A1023, 'APC Parameters'!$H$7:$L$20, 4, FALSE), 'APC Parameters'!$L$6+VLOOKUP('Raw Data'!A1023, 'APC Parameters'!$H$7:$L$20, 5, FALSE), G1023*('APC Parameters'!$J$6+VLOOKUP('Raw Data'!A1023, 'APC Parameters'!$H$7:$L$20, 3, FALSE))+'APC Parameters'!$I$6+VLOOKUP('Raw Data'!A1023, 'APC Parameters'!$H$7:$L$20, 2, FALSE))), 0)</f>
        <v>2011.7292</v>
      </c>
      <c r="N1023" s="168">
        <f t="shared" si="467"/>
        <v>2011.7292</v>
      </c>
      <c r="O1023" s="168">
        <f>IFERROR(IF(M1023="NA",VLOOKUP(D1023,'Internal Calculations'!$B$10:$C$11,2,FALSE), M1023)*VLOOKUP(A1023, 'Growth Parameters'!$B$6:$H$19, 7, FALSE), 0)</f>
        <v>2011.7292</v>
      </c>
      <c r="P1023" s="177">
        <f t="shared" si="468"/>
        <v>2011.7292</v>
      </c>
      <c r="Q1023" s="178">
        <f>IF('Funding Allocation Parameters'!$C$5="Basic Library Subsidy", MIN(O1023*('Funding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MIN($O1023*(VLOOKUP(CONCATENATE($A1023, 'Funding Allocation Parameters'!$I$5), 'Library Subsidy Complex'!$C$2:$J$55, 2, FALSE)), VLOOKUP(CONCATENATE($A1023, 'Funding Allocation Parameters'!$I$5), 'Library Subsidy Complex'!$C$2:$J$55, 4, FALSE)), 0)))))</f>
        <v>1189</v>
      </c>
      <c r="R1023" s="178">
        <f>IF('Funding Allocation Parameters'!$C$5="Basic Library Subsidy", 0, IF('Funding Allocation Parameters'!$C$5="Grant funding",MIN(O1023*('Funding Allocation Parameters'!$E$5), 'Funding Allocation Parameters'!$G$5), IF('Funding Allocation Parameters'!$C$5="Other author funding", 0, IF('Funding Allocation Parameters'!$C$5="Any discretionary funds (grants if available, other if no grants)", MIN(O1023*('Funding Allocation Parameters'!$E$5), 'Funding Allocation Parameters'!$G$5), IF('Funding Allocation Parameters'!$C$5="Complex Library Subsidy", 0, 0)))))</f>
        <v>0</v>
      </c>
      <c r="S1023" s="178">
        <f>IF('Funding Allocation Parameters'!$C$5="Basic Library Subsidy", 0, IF('Funding Allocation Parameters'!$C$5="Grant funding", 0, IF('Funding Allocation Parameters'!$C$5="Other author funding",  MIN(O1023*('Funding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3" s="178">
        <f>IF('Funding Allocation Parameters'!$C$5="Basic Library Subsidy", MIN(O1023*('Funding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MIN($O1023*(VLOOKUP(CONCATENATE($A1023, 'Funding Allocation Parameters'!$I$5), 'Library Subsidy Complex'!$C$2:$J$55, 6, FALSE)), VLOOKUP(CONCATENATE($A1023, 'Funding Allocation Parameters'!$I$5), 'Library Subsidy Complex'!$C$2:$J$55, 8, FALSE)), 0)))))</f>
        <v>1189</v>
      </c>
      <c r="U1023" s="178">
        <f>IF('Funding Allocation Parameters'!$C$5="Basic Library Subsidy", 0, IF('Funding Allocation Parameters'!$C$5="Grant funding", 0, IF('Funding Allocation Parameters'!$C$5="Other author funding",  MIN(O1023*('Funding Allocation Parameters'!$E$5), 'Funding Allocation Parameters'!$G$5), IF('Funding Allocation Parameters'!$C$5="Any discretionary funds (grants if available, other if no grants)", MIN(O1023*('Funding Allocation Parameters'!$E$5), 'Funding Allocation Parameters'!$G$5), IF('Funding Allocation Parameters'!$C$5="Complex Library Subsidy", 0, 0)))))</f>
        <v>0</v>
      </c>
      <c r="V1023" s="177">
        <f t="shared" si="469"/>
        <v>822.72919999999999</v>
      </c>
      <c r="W1023" s="177">
        <f t="shared" si="470"/>
        <v>822.72919999999999</v>
      </c>
      <c r="X1023" s="179">
        <f>IF('Funding Allocation Parameters'!$C$6="Basic Library Subsidy", MIN(V1023*'Funding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MIN(V1023*VLOOKUP(CONCATENATE($A1023, 'Funding Allocation Parameters'!$I$6), 'Library Subsidy Complex'!$C$2:$J$55, 2, FALSE), VLOOKUP(CONCATENATE($A1023, 'Funding Allocation Parameters'!$I$6), 'Library Subsidy Complex'!$C$2:$J$55, 4, FALSE)), 0)))))</f>
        <v>0</v>
      </c>
      <c r="Y1023" s="179">
        <f>IF('Funding Allocation Parameters'!$C$6="Basic Library Subsidy", 0, IF('Funding Allocation Parameters'!$C$6="Grant funding",MIN(V1023*'Funding Allocation Parameters'!$E$6, 'Funding Allocation Parameters'!$G$6), IF('Funding Allocation Parameters'!$C$6="Other author funding", 0, IF('Funding Allocation Parameters'!$C$6="Any discretionary funds (grants if available, other if no grants)", MIN(V1023*'Funding Allocation Parameters'!$E$6, 'Funding Allocation Parameters'!$G$6), IF('Funding Allocation Parameters'!$C$6="Complex Library Subsidy", 0, 0)))))</f>
        <v>822.72919999999999</v>
      </c>
      <c r="Z1023" s="179">
        <f>IF('Funding Allocation Parameters'!$C$6="Basic Library Subsidy", 0, IF('Funding Allocation Parameters'!$C$6="Grant funding", 0, IF('Funding Allocation Parameters'!$C$6="Other author funding",  MIN(V1023*'Funding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3" s="179">
        <f>IF('Funding Allocation Parameters'!$C$6="Basic Library Subsidy", MIN(W1023*'Funding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MIN(W1023*VLOOKUP(CONCATENATE($A1023, 'Funding Allocation Parameters'!$I$6), 'Library Subsidy Complex'!$C$2:$J$55, 6, FALSE), VLOOKUP(CONCATENATE($A1023, 'Funding Allocation Parameters'!$I$6), 'Library Subsidy Complex'!$C$2:$J$55, 8, FALSE)), 0)))))</f>
        <v>0</v>
      </c>
      <c r="AB1023" s="179">
        <f>IF('Funding Allocation Parameters'!$C$6="Basic Library Subsidy", 0, IF('Funding Allocation Parameters'!$C$6="Grant funding", 0, IF('Funding Allocation Parameters'!$C$6="Other author funding",  MIN(W1023*'Funding Allocation Parameters'!$E$6, 'Funding Allocation Parameters'!$G$6), IF('Funding Allocation Parameters'!$C$6="Any discretionary funds (grants if available, other if no grants)", MIN(W1023*'Funding Allocation Parameters'!$E$6, 'Funding Allocation Parameters'!$G$6), IF('Funding Allocation Parameters'!$C$6="Complex Library Subsidy", 0, 0)))))</f>
        <v>822.72919999999999</v>
      </c>
      <c r="AC1023" s="177">
        <f t="shared" si="471"/>
        <v>0</v>
      </c>
      <c r="AD1023" s="177">
        <f t="shared" si="472"/>
        <v>0</v>
      </c>
      <c r="AE1023" s="180">
        <f>IF('Funding Allocation Parameters'!$C$7="Basic Library Subsidy", MIN(AC1023*'Funding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MIN(AC1023*VLOOKUP(CONCATENATE($A1023, 'Funding Allocation Parameters'!$I$7), 'Library Subsidy Complex'!$C$2:$J$55, 2, FALSE), VLOOKUP(CONCATENATE($A1023, 'Funding Allocation Parameters'!$I$7), 'Library Subsidy Complex'!$C$2:$J$55, 4, FALSE)), 0)))))</f>
        <v>0</v>
      </c>
      <c r="AF1023" s="180">
        <f>IF('Funding Allocation Parameters'!$C$7="Basic Library Subsidy", 0, IF('Funding Allocation Parameters'!$C$7="Grant funding",MIN(AC1023*'Funding Allocation Parameters'!$E$7, 'Funding Allocation Parameters'!$G$7), IF('Funding Allocation Parameters'!$C$7="Other author funding", 0, IF('Funding Allocation Parameters'!$C$7="Any discretionary funds (grants if available, other if no grants)", MIN(AC1023*'Funding Allocation Parameters'!$E$7, 'Funding Allocation Parameters'!$G$7), IF('Funding Allocation Parameters'!$C$7="Complex Library Subsidy", 0, 0)))))</f>
        <v>0</v>
      </c>
      <c r="AG1023" s="180">
        <f>IF('Funding Allocation Parameters'!$C$7="Basic Library Subsidy", 0, IF('Funding Allocation Parameters'!$C$7="Grant funding", 0, IF('Funding Allocation Parameters'!$C$7="Other author funding",  MIN(AC1023*'Funding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3" s="180">
        <f>IF('Funding Allocation Parameters'!$C$7="Basic Library Subsidy", MIN(AD1023*'Funding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MIN(AD1023*VLOOKUP(CONCATENATE($A1023, 'Funding Allocation Parameters'!$I$7), 'Library Subsidy Complex'!$C$2:$J$55, 6, FALSE), VLOOKUP(CONCATENATE($A1023, 'Funding Allocation Parameters'!$I$7), 'Library Subsidy Complex'!$C$2:$J$55, 8, FALSE)), 0)))))</f>
        <v>0</v>
      </c>
      <c r="AI1023" s="180">
        <f>IF('Funding Allocation Parameters'!$C$7="Basic Library Subsidy", 0, IF('Funding Allocation Parameters'!$C$7="Grant funding", 0, IF('Funding Allocation Parameters'!$C$7="Other author funding",  MIN(AD1023*'Funding Allocation Parameters'!$E$7, 'Funding Allocation Parameters'!$G$7), IF('Funding Allocation Parameters'!$C$7="Any discretionary funds (grants if available, other if no grants)", MIN(AD1023*'Funding Allocation Parameters'!$E$7, 'Funding Allocation Parameters'!$G$7), IF('Funding Allocation Parameters'!$C$7="Complex Library Subsidy", 0, 0)))))</f>
        <v>0</v>
      </c>
      <c r="AJ1023" s="177">
        <f t="shared" si="473"/>
        <v>0</v>
      </c>
      <c r="AK1023" s="177">
        <f t="shared" si="474"/>
        <v>0</v>
      </c>
      <c r="AL1023" s="181">
        <f>IF('Funding Allocation Parameters'!$C$8="Basic Library Subsidy", MIN(AJ1023*'Funding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MIN(AJ1023*VLOOKUP(CONCATENATE($A1023, 'Funding Allocation Parameters'!$I$8), 'Library Subsidy Complex'!$C$2:$J$55, 2, FALSE), VLOOKUP(CONCATENATE($A1023, 'Funding Allocation Parameters'!$I$8), 'Library Subsidy Complex'!$C$2:$J$55, 4, FALSE)), 0)))))</f>
        <v>0</v>
      </c>
      <c r="AM1023" s="181">
        <f>IF('Funding Allocation Parameters'!$C$8="Basic Library Subsidy", 0, IF('Funding Allocation Parameters'!$C$8="Grant funding",MIN(AJ1023*'Funding Allocation Parameters'!$E$8, 'Funding Allocation Parameters'!$G$8), IF('Funding Allocation Parameters'!$C$8="Other author funding", 0, IF('Funding Allocation Parameters'!$C$8="Any discretionary funds (grants if available, other if no grants)", MIN(AJ1023*'Funding Allocation Parameters'!$E$8, 'Funding Allocation Parameters'!$G$8), IF('Funding Allocation Parameters'!$C$8="Complex Library Subsidy", 0, 0)))))</f>
        <v>0</v>
      </c>
      <c r="AN1023" s="181">
        <f>IF('Funding Allocation Parameters'!$C$8="Basic Library Subsidy", 0, IF('Funding Allocation Parameters'!$C$8="Grant funding", 0, IF('Funding Allocation Parameters'!$C$8="Other author funding",  MIN(AJ1023*'Funding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3" s="181">
        <f>IF('Funding Allocation Parameters'!$C$8="Basic Library Subsidy", MIN(AK1023*'Funding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MIN(AK1023*VLOOKUP(CONCATENATE($A1023, 'Funding Allocation Parameters'!$I$8), 'Library Subsidy Complex'!$C$2:$J$55, 6, FALSE), VLOOKUP(CONCATENATE($A1023, 'Funding Allocation Parameters'!$I$8), 'Library Subsidy Complex'!$C$2:$J$55, 8, FALSE)), 0)))))</f>
        <v>0</v>
      </c>
      <c r="AP1023" s="181">
        <f>IF('Funding Allocation Parameters'!$C$8="Basic Library Subsidy", 0, IF('Funding Allocation Parameters'!$C$8="Grant funding", 0, IF('Funding Allocation Parameters'!$C$8="Other author funding",  MIN(AK1023*'Funding Allocation Parameters'!$E$8, 'Funding Allocation Parameters'!$G$8), IF('Funding Allocation Parameters'!$C$8="Any discretionary funds (grants if available, other if no grants)", MIN(AK1023*'Funding Allocation Parameters'!$E$8, 'Funding Allocation Parameters'!$G$8), IF('Funding Allocation Parameters'!$C$8="Complex Library Subsidy", 0, 0)))))</f>
        <v>0</v>
      </c>
      <c r="AQ1023" s="177">
        <f t="shared" si="475"/>
        <v>0</v>
      </c>
      <c r="AR1023" s="177">
        <f t="shared" si="476"/>
        <v>0</v>
      </c>
      <c r="AS1023" s="182">
        <f t="shared" si="477"/>
        <v>1189</v>
      </c>
      <c r="AT1023" s="182">
        <f t="shared" si="478"/>
        <v>822.72919999999999</v>
      </c>
      <c r="AU1023" s="182">
        <f t="shared" si="479"/>
        <v>0</v>
      </c>
      <c r="AV1023" s="182">
        <f t="shared" si="480"/>
        <v>1189</v>
      </c>
      <c r="AW1023" s="182">
        <f t="shared" si="481"/>
        <v>822.72919999999999</v>
      </c>
      <c r="AX1023" s="183">
        <f t="shared" si="482"/>
        <v>1189</v>
      </c>
      <c r="AY1023" s="183">
        <f t="shared" si="483"/>
        <v>822.72919999999999</v>
      </c>
      <c r="AZ1023" s="183">
        <f t="shared" si="484"/>
        <v>0</v>
      </c>
      <c r="BA1023" s="183">
        <f t="shared" si="485"/>
        <v>0</v>
      </c>
      <c r="BB1023" s="183">
        <f t="shared" si="486"/>
        <v>0</v>
      </c>
      <c r="BC1023" s="184">
        <f t="shared" si="487"/>
        <v>1189</v>
      </c>
      <c r="BD1023" s="184">
        <f t="shared" si="488"/>
        <v>0</v>
      </c>
      <c r="BE1023" s="184">
        <f t="shared" si="489"/>
        <v>822.72919999999999</v>
      </c>
      <c r="BF1023" s="184">
        <f t="shared" si="490"/>
        <v>0</v>
      </c>
      <c r="BG1023" s="102">
        <f t="shared" si="491"/>
        <v>0</v>
      </c>
      <c r="BH1023" s="102">
        <f t="shared" si="492"/>
        <v>0</v>
      </c>
      <c r="BI1023" s="102">
        <f t="shared" si="493"/>
        <v>0</v>
      </c>
      <c r="BJ1023" s="102">
        <f t="shared" si="494"/>
        <v>1</v>
      </c>
      <c r="BK1023" s="102">
        <f t="shared" si="495"/>
        <v>0</v>
      </c>
      <c r="BL1023" s="102">
        <f t="shared" si="496"/>
        <v>0</v>
      </c>
      <c r="BN1023" s="102"/>
    </row>
    <row r="1024" spans="1:66" x14ac:dyDescent="0.25">
      <c r="A1024" s="102" t="s">
        <v>17</v>
      </c>
      <c r="B1024" s="102" t="s">
        <v>8</v>
      </c>
      <c r="C1024" s="102" t="s">
        <v>8</v>
      </c>
      <c r="D1024" s="102" t="s">
        <v>27</v>
      </c>
      <c r="E1024" s="102" t="s">
        <v>1822</v>
      </c>
      <c r="F1024" s="102" t="s">
        <v>1823</v>
      </c>
      <c r="G1024" s="102">
        <v>0.33700000000000002</v>
      </c>
      <c r="H1024" s="102">
        <v>1</v>
      </c>
      <c r="I1024" s="102">
        <v>0</v>
      </c>
      <c r="J1024" s="167">
        <f>IFERROR(H1024*VLOOKUP(A1024, 'Advanced Parameters'!$B$7:$G$20, 6, FALSE)*VLOOKUP(A1024, 'Growth Parameters'!$B$6:$H$19, 6, FALSE), 0)</f>
        <v>1</v>
      </c>
      <c r="K1024" s="167">
        <f>IFERROR(IF('Advanced Parameters'!$C$5="n",'Raw Data'!I1024*VLOOKUP(A1024,'Advanced Parameters'!$B$7:$G$20,6,FALSE),J1024*VLOOKUP(A1024,'Advanced Parameters'!$B$7:$G$20,2,FALSE))*VLOOKUP(A1024, 'Growth Parameters'!$B$6:$H$19, 6, FALSE), 0)</f>
        <v>0</v>
      </c>
      <c r="L1024" s="167">
        <f t="shared" si="497"/>
        <v>1</v>
      </c>
      <c r="M1024" s="168">
        <f>IFERROR(IF(G1024="NA","NA",IF(G1024&gt;'APC Parameters'!$K$6+VLOOKUP('Raw Data'!A1024, 'APC Parameters'!$H$7:$L$20, 4, FALSE), 'APC Parameters'!$L$6+VLOOKUP('Raw Data'!A1024, 'APC Parameters'!$H$7:$L$20, 5, FALSE), G1024*('APC Parameters'!$J$6+VLOOKUP('Raw Data'!A1024, 'APC Parameters'!$H$7:$L$20, 3, FALSE))+'APC Parameters'!$I$6+VLOOKUP('Raw Data'!A1024, 'APC Parameters'!$H$7:$L$20, 2, FALSE))), 0)</f>
        <v>1386.7478000000001</v>
      </c>
      <c r="N1024" s="168">
        <f t="shared" si="467"/>
        <v>1386.7478000000001</v>
      </c>
      <c r="O1024" s="168">
        <f>IFERROR(IF(M1024="NA",VLOOKUP(D1024,'Internal Calculations'!$B$10:$C$11,2,FALSE), M1024)*VLOOKUP(A1024, 'Growth Parameters'!$B$6:$H$19, 7, FALSE), 0)</f>
        <v>1386.7478000000001</v>
      </c>
      <c r="P1024" s="177">
        <f t="shared" si="468"/>
        <v>1386.7478000000001</v>
      </c>
      <c r="Q1024" s="178">
        <f>IF('Funding Allocation Parameters'!$C$5="Basic Library Subsidy", MIN(O1024*('Funding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MIN($O1024*(VLOOKUP(CONCATENATE($A1024, 'Funding Allocation Parameters'!$I$5), 'Library Subsidy Complex'!$C$2:$J$55, 2, FALSE)), VLOOKUP(CONCATENATE($A1024, 'Funding Allocation Parameters'!$I$5), 'Library Subsidy Complex'!$C$2:$J$55, 4, FALSE)), 0)))))</f>
        <v>1189</v>
      </c>
      <c r="R1024" s="178">
        <f>IF('Funding Allocation Parameters'!$C$5="Basic Library Subsidy", 0, IF('Funding Allocation Parameters'!$C$5="Grant funding",MIN(O1024*('Funding Allocation Parameters'!$E$5), 'Funding Allocation Parameters'!$G$5), IF('Funding Allocation Parameters'!$C$5="Other author funding", 0, IF('Funding Allocation Parameters'!$C$5="Any discretionary funds (grants if available, other if no grants)", MIN(O1024*('Funding Allocation Parameters'!$E$5), 'Funding Allocation Parameters'!$G$5), IF('Funding Allocation Parameters'!$C$5="Complex Library Subsidy", 0, 0)))))</f>
        <v>0</v>
      </c>
      <c r="S1024" s="178">
        <f>IF('Funding Allocation Parameters'!$C$5="Basic Library Subsidy", 0, IF('Funding Allocation Parameters'!$C$5="Grant funding", 0, IF('Funding Allocation Parameters'!$C$5="Other author funding",  MIN(O1024*('Funding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4" s="178">
        <f>IF('Funding Allocation Parameters'!$C$5="Basic Library Subsidy", MIN(O1024*('Funding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MIN($O1024*(VLOOKUP(CONCATENATE($A1024, 'Funding Allocation Parameters'!$I$5), 'Library Subsidy Complex'!$C$2:$J$55, 6, FALSE)), VLOOKUP(CONCATENATE($A1024, 'Funding Allocation Parameters'!$I$5), 'Library Subsidy Complex'!$C$2:$J$55, 8, FALSE)), 0)))))</f>
        <v>1189</v>
      </c>
      <c r="U1024" s="178">
        <f>IF('Funding Allocation Parameters'!$C$5="Basic Library Subsidy", 0, IF('Funding Allocation Parameters'!$C$5="Grant funding", 0, IF('Funding Allocation Parameters'!$C$5="Other author funding",  MIN(O1024*('Funding Allocation Parameters'!$E$5), 'Funding Allocation Parameters'!$G$5), IF('Funding Allocation Parameters'!$C$5="Any discretionary funds (grants if available, other if no grants)", MIN(O1024*('Funding Allocation Parameters'!$E$5), 'Funding Allocation Parameters'!$G$5), IF('Funding Allocation Parameters'!$C$5="Complex Library Subsidy", 0, 0)))))</f>
        <v>0</v>
      </c>
      <c r="V1024" s="177">
        <f t="shared" si="469"/>
        <v>197.7478000000001</v>
      </c>
      <c r="W1024" s="177">
        <f t="shared" si="470"/>
        <v>197.7478000000001</v>
      </c>
      <c r="X1024" s="179">
        <f>IF('Funding Allocation Parameters'!$C$6="Basic Library Subsidy", MIN(V1024*'Funding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MIN(V1024*VLOOKUP(CONCATENATE($A1024, 'Funding Allocation Parameters'!$I$6), 'Library Subsidy Complex'!$C$2:$J$55, 2, FALSE), VLOOKUP(CONCATENATE($A1024, 'Funding Allocation Parameters'!$I$6), 'Library Subsidy Complex'!$C$2:$J$55, 4, FALSE)), 0)))))</f>
        <v>0</v>
      </c>
      <c r="Y1024" s="179">
        <f>IF('Funding Allocation Parameters'!$C$6="Basic Library Subsidy", 0, IF('Funding Allocation Parameters'!$C$6="Grant funding",MIN(V1024*'Funding Allocation Parameters'!$E$6, 'Funding Allocation Parameters'!$G$6), IF('Funding Allocation Parameters'!$C$6="Other author funding", 0, IF('Funding Allocation Parameters'!$C$6="Any discretionary funds (grants if available, other if no grants)", MIN(V1024*'Funding Allocation Parameters'!$E$6, 'Funding Allocation Parameters'!$G$6), IF('Funding Allocation Parameters'!$C$6="Complex Library Subsidy", 0, 0)))))</f>
        <v>197.7478000000001</v>
      </c>
      <c r="Z1024" s="179">
        <f>IF('Funding Allocation Parameters'!$C$6="Basic Library Subsidy", 0, IF('Funding Allocation Parameters'!$C$6="Grant funding", 0, IF('Funding Allocation Parameters'!$C$6="Other author funding",  MIN(V1024*'Funding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4" s="179">
        <f>IF('Funding Allocation Parameters'!$C$6="Basic Library Subsidy", MIN(W1024*'Funding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MIN(W1024*VLOOKUP(CONCATENATE($A1024, 'Funding Allocation Parameters'!$I$6), 'Library Subsidy Complex'!$C$2:$J$55, 6, FALSE), VLOOKUP(CONCATENATE($A1024, 'Funding Allocation Parameters'!$I$6), 'Library Subsidy Complex'!$C$2:$J$55, 8, FALSE)), 0)))))</f>
        <v>0</v>
      </c>
      <c r="AB1024" s="179">
        <f>IF('Funding Allocation Parameters'!$C$6="Basic Library Subsidy", 0, IF('Funding Allocation Parameters'!$C$6="Grant funding", 0, IF('Funding Allocation Parameters'!$C$6="Other author funding",  MIN(W1024*'Funding Allocation Parameters'!$E$6, 'Funding Allocation Parameters'!$G$6), IF('Funding Allocation Parameters'!$C$6="Any discretionary funds (grants if available, other if no grants)", MIN(W1024*'Funding Allocation Parameters'!$E$6, 'Funding Allocation Parameters'!$G$6), IF('Funding Allocation Parameters'!$C$6="Complex Library Subsidy", 0, 0)))))</f>
        <v>197.7478000000001</v>
      </c>
      <c r="AC1024" s="177">
        <f t="shared" si="471"/>
        <v>0</v>
      </c>
      <c r="AD1024" s="177">
        <f t="shared" si="472"/>
        <v>0</v>
      </c>
      <c r="AE1024" s="180">
        <f>IF('Funding Allocation Parameters'!$C$7="Basic Library Subsidy", MIN(AC1024*'Funding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MIN(AC1024*VLOOKUP(CONCATENATE($A1024, 'Funding Allocation Parameters'!$I$7), 'Library Subsidy Complex'!$C$2:$J$55, 2, FALSE), VLOOKUP(CONCATENATE($A1024, 'Funding Allocation Parameters'!$I$7), 'Library Subsidy Complex'!$C$2:$J$55, 4, FALSE)), 0)))))</f>
        <v>0</v>
      </c>
      <c r="AF1024" s="180">
        <f>IF('Funding Allocation Parameters'!$C$7="Basic Library Subsidy", 0, IF('Funding Allocation Parameters'!$C$7="Grant funding",MIN(AC1024*'Funding Allocation Parameters'!$E$7, 'Funding Allocation Parameters'!$G$7), IF('Funding Allocation Parameters'!$C$7="Other author funding", 0, IF('Funding Allocation Parameters'!$C$7="Any discretionary funds (grants if available, other if no grants)", MIN(AC1024*'Funding Allocation Parameters'!$E$7, 'Funding Allocation Parameters'!$G$7), IF('Funding Allocation Parameters'!$C$7="Complex Library Subsidy", 0, 0)))))</f>
        <v>0</v>
      </c>
      <c r="AG1024" s="180">
        <f>IF('Funding Allocation Parameters'!$C$7="Basic Library Subsidy", 0, IF('Funding Allocation Parameters'!$C$7="Grant funding", 0, IF('Funding Allocation Parameters'!$C$7="Other author funding",  MIN(AC1024*'Funding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4" s="180">
        <f>IF('Funding Allocation Parameters'!$C$7="Basic Library Subsidy", MIN(AD1024*'Funding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MIN(AD1024*VLOOKUP(CONCATENATE($A1024, 'Funding Allocation Parameters'!$I$7), 'Library Subsidy Complex'!$C$2:$J$55, 6, FALSE), VLOOKUP(CONCATENATE($A1024, 'Funding Allocation Parameters'!$I$7), 'Library Subsidy Complex'!$C$2:$J$55, 8, FALSE)), 0)))))</f>
        <v>0</v>
      </c>
      <c r="AI1024" s="180">
        <f>IF('Funding Allocation Parameters'!$C$7="Basic Library Subsidy", 0, IF('Funding Allocation Parameters'!$C$7="Grant funding", 0, IF('Funding Allocation Parameters'!$C$7="Other author funding",  MIN(AD1024*'Funding Allocation Parameters'!$E$7, 'Funding Allocation Parameters'!$G$7), IF('Funding Allocation Parameters'!$C$7="Any discretionary funds (grants if available, other if no grants)", MIN(AD1024*'Funding Allocation Parameters'!$E$7, 'Funding Allocation Parameters'!$G$7), IF('Funding Allocation Parameters'!$C$7="Complex Library Subsidy", 0, 0)))))</f>
        <v>0</v>
      </c>
      <c r="AJ1024" s="177">
        <f t="shared" si="473"/>
        <v>0</v>
      </c>
      <c r="AK1024" s="177">
        <f t="shared" si="474"/>
        <v>0</v>
      </c>
      <c r="AL1024" s="181">
        <f>IF('Funding Allocation Parameters'!$C$8="Basic Library Subsidy", MIN(AJ1024*'Funding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MIN(AJ1024*VLOOKUP(CONCATENATE($A1024, 'Funding Allocation Parameters'!$I$8), 'Library Subsidy Complex'!$C$2:$J$55, 2, FALSE), VLOOKUP(CONCATENATE($A1024, 'Funding Allocation Parameters'!$I$8), 'Library Subsidy Complex'!$C$2:$J$55, 4, FALSE)), 0)))))</f>
        <v>0</v>
      </c>
      <c r="AM1024" s="181">
        <f>IF('Funding Allocation Parameters'!$C$8="Basic Library Subsidy", 0, IF('Funding Allocation Parameters'!$C$8="Grant funding",MIN(AJ1024*'Funding Allocation Parameters'!$E$8, 'Funding Allocation Parameters'!$G$8), IF('Funding Allocation Parameters'!$C$8="Other author funding", 0, IF('Funding Allocation Parameters'!$C$8="Any discretionary funds (grants if available, other if no grants)", MIN(AJ1024*'Funding Allocation Parameters'!$E$8, 'Funding Allocation Parameters'!$G$8), IF('Funding Allocation Parameters'!$C$8="Complex Library Subsidy", 0, 0)))))</f>
        <v>0</v>
      </c>
      <c r="AN1024" s="181">
        <f>IF('Funding Allocation Parameters'!$C$8="Basic Library Subsidy", 0, IF('Funding Allocation Parameters'!$C$8="Grant funding", 0, IF('Funding Allocation Parameters'!$C$8="Other author funding",  MIN(AJ1024*'Funding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4" s="181">
        <f>IF('Funding Allocation Parameters'!$C$8="Basic Library Subsidy", MIN(AK1024*'Funding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MIN(AK1024*VLOOKUP(CONCATENATE($A1024, 'Funding Allocation Parameters'!$I$8), 'Library Subsidy Complex'!$C$2:$J$55, 6, FALSE), VLOOKUP(CONCATENATE($A1024, 'Funding Allocation Parameters'!$I$8), 'Library Subsidy Complex'!$C$2:$J$55, 8, FALSE)), 0)))))</f>
        <v>0</v>
      </c>
      <c r="AP1024" s="181">
        <f>IF('Funding Allocation Parameters'!$C$8="Basic Library Subsidy", 0, IF('Funding Allocation Parameters'!$C$8="Grant funding", 0, IF('Funding Allocation Parameters'!$C$8="Other author funding",  MIN(AK1024*'Funding Allocation Parameters'!$E$8, 'Funding Allocation Parameters'!$G$8), IF('Funding Allocation Parameters'!$C$8="Any discretionary funds (grants if available, other if no grants)", MIN(AK1024*'Funding Allocation Parameters'!$E$8, 'Funding Allocation Parameters'!$G$8), IF('Funding Allocation Parameters'!$C$8="Complex Library Subsidy", 0, 0)))))</f>
        <v>0</v>
      </c>
      <c r="AQ1024" s="177">
        <f t="shared" si="475"/>
        <v>0</v>
      </c>
      <c r="AR1024" s="177">
        <f t="shared" si="476"/>
        <v>0</v>
      </c>
      <c r="AS1024" s="182">
        <f t="shared" si="477"/>
        <v>1189</v>
      </c>
      <c r="AT1024" s="182">
        <f t="shared" si="478"/>
        <v>197.7478000000001</v>
      </c>
      <c r="AU1024" s="182">
        <f t="shared" si="479"/>
        <v>0</v>
      </c>
      <c r="AV1024" s="182">
        <f t="shared" si="480"/>
        <v>1189</v>
      </c>
      <c r="AW1024" s="182">
        <f t="shared" si="481"/>
        <v>197.7478000000001</v>
      </c>
      <c r="AX1024" s="183">
        <f t="shared" si="482"/>
        <v>0</v>
      </c>
      <c r="AY1024" s="183">
        <f t="shared" si="483"/>
        <v>0</v>
      </c>
      <c r="AZ1024" s="183">
        <f t="shared" si="484"/>
        <v>0</v>
      </c>
      <c r="BA1024" s="183">
        <f t="shared" si="485"/>
        <v>1189</v>
      </c>
      <c r="BB1024" s="183">
        <f t="shared" si="486"/>
        <v>197.7478000000001</v>
      </c>
      <c r="BC1024" s="184">
        <f t="shared" si="487"/>
        <v>1189</v>
      </c>
      <c r="BD1024" s="184">
        <f t="shared" si="488"/>
        <v>0</v>
      </c>
      <c r="BE1024" s="184">
        <f t="shared" si="489"/>
        <v>0</v>
      </c>
      <c r="BF1024" s="184">
        <f t="shared" si="490"/>
        <v>197.7478000000001</v>
      </c>
      <c r="BG1024" s="102">
        <f t="shared" si="491"/>
        <v>0</v>
      </c>
      <c r="BH1024" s="102">
        <f t="shared" si="492"/>
        <v>0</v>
      </c>
      <c r="BI1024" s="102">
        <f t="shared" si="493"/>
        <v>0</v>
      </c>
      <c r="BJ1024" s="102">
        <f t="shared" si="494"/>
        <v>0</v>
      </c>
      <c r="BK1024" s="102">
        <f t="shared" si="495"/>
        <v>1</v>
      </c>
      <c r="BL1024" s="102">
        <f t="shared" si="496"/>
        <v>0</v>
      </c>
      <c r="BN1024" s="102"/>
    </row>
    <row r="1025" spans="1:66" x14ac:dyDescent="0.25">
      <c r="A1025" s="102" t="s">
        <v>13</v>
      </c>
      <c r="B1025" s="102" t="s">
        <v>8</v>
      </c>
      <c r="C1025" s="102" t="s">
        <v>8</v>
      </c>
      <c r="D1025" s="102" t="s">
        <v>27</v>
      </c>
      <c r="E1025" s="102" t="s">
        <v>1717</v>
      </c>
      <c r="F1025" s="102" t="s">
        <v>1824</v>
      </c>
      <c r="G1025" s="102">
        <v>0.88100000000000001</v>
      </c>
      <c r="H1025" s="102">
        <v>1</v>
      </c>
      <c r="I1025" s="102">
        <v>1</v>
      </c>
      <c r="J1025" s="167">
        <f>IFERROR(H1025*VLOOKUP(A1025, 'Advanced Parameters'!$B$7:$G$20, 6, FALSE)*VLOOKUP(A1025, 'Growth Parameters'!$B$6:$H$19, 6, FALSE), 0)</f>
        <v>1</v>
      </c>
      <c r="K1025" s="167">
        <f>IFERROR(IF('Advanced Parameters'!$C$5="n",'Raw Data'!I1025*VLOOKUP(A1025,'Advanced Parameters'!$B$7:$G$20,6,FALSE),J1025*VLOOKUP(A1025,'Advanced Parameters'!$B$7:$G$20,2,FALSE))*VLOOKUP(A1025, 'Growth Parameters'!$B$6:$H$19, 6, FALSE), 0)</f>
        <v>1</v>
      </c>
      <c r="L1025" s="167">
        <f t="shared" si="497"/>
        <v>0</v>
      </c>
      <c r="M1025" s="168">
        <f>IFERROR(IF(G1025="NA","NA",IF(G1025&gt;'APC Parameters'!$K$6+VLOOKUP('Raw Data'!A1025, 'APC Parameters'!$H$7:$L$20, 4, FALSE), 'APC Parameters'!$L$6+VLOOKUP('Raw Data'!A1025, 'APC Parameters'!$H$7:$L$20, 5, FALSE), G1025*('APC Parameters'!$J$6+VLOOKUP('Raw Data'!A1025, 'APC Parameters'!$H$7:$L$20, 3, FALSE))+'APC Parameters'!$I$6+VLOOKUP('Raw Data'!A1025, 'APC Parameters'!$H$7:$L$20, 2, FALSE))), 0)</f>
        <v>1772.6614</v>
      </c>
      <c r="N1025" s="168">
        <f t="shared" si="467"/>
        <v>1772.6614</v>
      </c>
      <c r="O1025" s="168">
        <f>IFERROR(IF(M1025="NA",VLOOKUP(D1025,'Internal Calculations'!$B$10:$C$11,2,FALSE), M1025)*VLOOKUP(A1025, 'Growth Parameters'!$B$6:$H$19, 7, FALSE), 0)</f>
        <v>1772.6614</v>
      </c>
      <c r="P1025" s="177">
        <f t="shared" si="468"/>
        <v>1772.6614</v>
      </c>
      <c r="Q1025" s="178">
        <f>IF('Funding Allocation Parameters'!$C$5="Basic Library Subsidy", MIN(O1025*('Funding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MIN($O1025*(VLOOKUP(CONCATENATE($A1025, 'Funding Allocation Parameters'!$I$5), 'Library Subsidy Complex'!$C$2:$J$55, 2, FALSE)), VLOOKUP(CONCATENATE($A1025, 'Funding Allocation Parameters'!$I$5), 'Library Subsidy Complex'!$C$2:$J$55, 4, FALSE)), 0)))))</f>
        <v>1189</v>
      </c>
      <c r="R1025" s="178">
        <f>IF('Funding Allocation Parameters'!$C$5="Basic Library Subsidy", 0, IF('Funding Allocation Parameters'!$C$5="Grant funding",MIN(O1025*('Funding Allocation Parameters'!$E$5), 'Funding Allocation Parameters'!$G$5), IF('Funding Allocation Parameters'!$C$5="Other author funding", 0, IF('Funding Allocation Parameters'!$C$5="Any discretionary funds (grants if available, other if no grants)", MIN(O1025*('Funding Allocation Parameters'!$E$5), 'Funding Allocation Parameters'!$G$5), IF('Funding Allocation Parameters'!$C$5="Complex Library Subsidy", 0, 0)))))</f>
        <v>0</v>
      </c>
      <c r="S1025" s="178">
        <f>IF('Funding Allocation Parameters'!$C$5="Basic Library Subsidy", 0, IF('Funding Allocation Parameters'!$C$5="Grant funding", 0, IF('Funding Allocation Parameters'!$C$5="Other author funding",  MIN(O1025*('Funding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5" s="178">
        <f>IF('Funding Allocation Parameters'!$C$5="Basic Library Subsidy", MIN(O1025*('Funding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MIN($O1025*(VLOOKUP(CONCATENATE($A1025, 'Funding Allocation Parameters'!$I$5), 'Library Subsidy Complex'!$C$2:$J$55, 6, FALSE)), VLOOKUP(CONCATENATE($A1025, 'Funding Allocation Parameters'!$I$5), 'Library Subsidy Complex'!$C$2:$J$55, 8, FALSE)), 0)))))</f>
        <v>1189</v>
      </c>
      <c r="U1025" s="178">
        <f>IF('Funding Allocation Parameters'!$C$5="Basic Library Subsidy", 0, IF('Funding Allocation Parameters'!$C$5="Grant funding", 0, IF('Funding Allocation Parameters'!$C$5="Other author funding",  MIN(O1025*('Funding Allocation Parameters'!$E$5), 'Funding Allocation Parameters'!$G$5), IF('Funding Allocation Parameters'!$C$5="Any discretionary funds (grants if available, other if no grants)", MIN(O1025*('Funding Allocation Parameters'!$E$5), 'Funding Allocation Parameters'!$G$5), IF('Funding Allocation Parameters'!$C$5="Complex Library Subsidy", 0, 0)))))</f>
        <v>0</v>
      </c>
      <c r="V1025" s="177">
        <f t="shared" si="469"/>
        <v>583.66139999999996</v>
      </c>
      <c r="W1025" s="177">
        <f t="shared" si="470"/>
        <v>583.66139999999996</v>
      </c>
      <c r="X1025" s="179">
        <f>IF('Funding Allocation Parameters'!$C$6="Basic Library Subsidy", MIN(V1025*'Funding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MIN(V1025*VLOOKUP(CONCATENATE($A1025, 'Funding Allocation Parameters'!$I$6), 'Library Subsidy Complex'!$C$2:$J$55, 2, FALSE), VLOOKUP(CONCATENATE($A1025, 'Funding Allocation Parameters'!$I$6), 'Library Subsidy Complex'!$C$2:$J$55, 4, FALSE)), 0)))))</f>
        <v>0</v>
      </c>
      <c r="Y1025" s="179">
        <f>IF('Funding Allocation Parameters'!$C$6="Basic Library Subsidy", 0, IF('Funding Allocation Parameters'!$C$6="Grant funding",MIN(V1025*'Funding Allocation Parameters'!$E$6, 'Funding Allocation Parameters'!$G$6), IF('Funding Allocation Parameters'!$C$6="Other author funding", 0, IF('Funding Allocation Parameters'!$C$6="Any discretionary funds (grants if available, other if no grants)", MIN(V1025*'Funding Allocation Parameters'!$E$6, 'Funding Allocation Parameters'!$G$6), IF('Funding Allocation Parameters'!$C$6="Complex Library Subsidy", 0, 0)))))</f>
        <v>583.66139999999996</v>
      </c>
      <c r="Z1025" s="179">
        <f>IF('Funding Allocation Parameters'!$C$6="Basic Library Subsidy", 0, IF('Funding Allocation Parameters'!$C$6="Grant funding", 0, IF('Funding Allocation Parameters'!$C$6="Other author funding",  MIN(V1025*'Funding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5" s="179">
        <f>IF('Funding Allocation Parameters'!$C$6="Basic Library Subsidy", MIN(W1025*'Funding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MIN(W1025*VLOOKUP(CONCATENATE($A1025, 'Funding Allocation Parameters'!$I$6), 'Library Subsidy Complex'!$C$2:$J$55, 6, FALSE), VLOOKUP(CONCATENATE($A1025, 'Funding Allocation Parameters'!$I$6), 'Library Subsidy Complex'!$C$2:$J$55, 8, FALSE)), 0)))))</f>
        <v>0</v>
      </c>
      <c r="AB1025" s="179">
        <f>IF('Funding Allocation Parameters'!$C$6="Basic Library Subsidy", 0, IF('Funding Allocation Parameters'!$C$6="Grant funding", 0, IF('Funding Allocation Parameters'!$C$6="Other author funding",  MIN(W1025*'Funding Allocation Parameters'!$E$6, 'Funding Allocation Parameters'!$G$6), IF('Funding Allocation Parameters'!$C$6="Any discretionary funds (grants if available, other if no grants)", MIN(W1025*'Funding Allocation Parameters'!$E$6, 'Funding Allocation Parameters'!$G$6), IF('Funding Allocation Parameters'!$C$6="Complex Library Subsidy", 0, 0)))))</f>
        <v>583.66139999999996</v>
      </c>
      <c r="AC1025" s="177">
        <f t="shared" si="471"/>
        <v>0</v>
      </c>
      <c r="AD1025" s="177">
        <f t="shared" si="472"/>
        <v>0</v>
      </c>
      <c r="AE1025" s="180">
        <f>IF('Funding Allocation Parameters'!$C$7="Basic Library Subsidy", MIN(AC1025*'Funding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MIN(AC1025*VLOOKUP(CONCATENATE($A1025, 'Funding Allocation Parameters'!$I$7), 'Library Subsidy Complex'!$C$2:$J$55, 2, FALSE), VLOOKUP(CONCATENATE($A1025, 'Funding Allocation Parameters'!$I$7), 'Library Subsidy Complex'!$C$2:$J$55, 4, FALSE)), 0)))))</f>
        <v>0</v>
      </c>
      <c r="AF1025" s="180">
        <f>IF('Funding Allocation Parameters'!$C$7="Basic Library Subsidy", 0, IF('Funding Allocation Parameters'!$C$7="Grant funding",MIN(AC1025*'Funding Allocation Parameters'!$E$7, 'Funding Allocation Parameters'!$G$7), IF('Funding Allocation Parameters'!$C$7="Other author funding", 0, IF('Funding Allocation Parameters'!$C$7="Any discretionary funds (grants if available, other if no grants)", MIN(AC1025*'Funding Allocation Parameters'!$E$7, 'Funding Allocation Parameters'!$G$7), IF('Funding Allocation Parameters'!$C$7="Complex Library Subsidy", 0, 0)))))</f>
        <v>0</v>
      </c>
      <c r="AG1025" s="180">
        <f>IF('Funding Allocation Parameters'!$C$7="Basic Library Subsidy", 0, IF('Funding Allocation Parameters'!$C$7="Grant funding", 0, IF('Funding Allocation Parameters'!$C$7="Other author funding",  MIN(AC1025*'Funding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5" s="180">
        <f>IF('Funding Allocation Parameters'!$C$7="Basic Library Subsidy", MIN(AD1025*'Funding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MIN(AD1025*VLOOKUP(CONCATENATE($A1025, 'Funding Allocation Parameters'!$I$7), 'Library Subsidy Complex'!$C$2:$J$55, 6, FALSE), VLOOKUP(CONCATENATE($A1025, 'Funding Allocation Parameters'!$I$7), 'Library Subsidy Complex'!$C$2:$J$55, 8, FALSE)), 0)))))</f>
        <v>0</v>
      </c>
      <c r="AI1025" s="180">
        <f>IF('Funding Allocation Parameters'!$C$7="Basic Library Subsidy", 0, IF('Funding Allocation Parameters'!$C$7="Grant funding", 0, IF('Funding Allocation Parameters'!$C$7="Other author funding",  MIN(AD1025*'Funding Allocation Parameters'!$E$7, 'Funding Allocation Parameters'!$G$7), IF('Funding Allocation Parameters'!$C$7="Any discretionary funds (grants if available, other if no grants)", MIN(AD1025*'Funding Allocation Parameters'!$E$7, 'Funding Allocation Parameters'!$G$7), IF('Funding Allocation Parameters'!$C$7="Complex Library Subsidy", 0, 0)))))</f>
        <v>0</v>
      </c>
      <c r="AJ1025" s="177">
        <f t="shared" si="473"/>
        <v>0</v>
      </c>
      <c r="AK1025" s="177">
        <f t="shared" si="474"/>
        <v>0</v>
      </c>
      <c r="AL1025" s="181">
        <f>IF('Funding Allocation Parameters'!$C$8="Basic Library Subsidy", MIN(AJ1025*'Funding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MIN(AJ1025*VLOOKUP(CONCATENATE($A1025, 'Funding Allocation Parameters'!$I$8), 'Library Subsidy Complex'!$C$2:$J$55, 2, FALSE), VLOOKUP(CONCATENATE($A1025, 'Funding Allocation Parameters'!$I$8), 'Library Subsidy Complex'!$C$2:$J$55, 4, FALSE)), 0)))))</f>
        <v>0</v>
      </c>
      <c r="AM1025" s="181">
        <f>IF('Funding Allocation Parameters'!$C$8="Basic Library Subsidy", 0, IF('Funding Allocation Parameters'!$C$8="Grant funding",MIN(AJ1025*'Funding Allocation Parameters'!$E$8, 'Funding Allocation Parameters'!$G$8), IF('Funding Allocation Parameters'!$C$8="Other author funding", 0, IF('Funding Allocation Parameters'!$C$8="Any discretionary funds (grants if available, other if no grants)", MIN(AJ1025*'Funding Allocation Parameters'!$E$8, 'Funding Allocation Parameters'!$G$8), IF('Funding Allocation Parameters'!$C$8="Complex Library Subsidy", 0, 0)))))</f>
        <v>0</v>
      </c>
      <c r="AN1025" s="181">
        <f>IF('Funding Allocation Parameters'!$C$8="Basic Library Subsidy", 0, IF('Funding Allocation Parameters'!$C$8="Grant funding", 0, IF('Funding Allocation Parameters'!$C$8="Other author funding",  MIN(AJ1025*'Funding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5" s="181">
        <f>IF('Funding Allocation Parameters'!$C$8="Basic Library Subsidy", MIN(AK1025*'Funding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MIN(AK1025*VLOOKUP(CONCATENATE($A1025, 'Funding Allocation Parameters'!$I$8), 'Library Subsidy Complex'!$C$2:$J$55, 6, FALSE), VLOOKUP(CONCATENATE($A1025, 'Funding Allocation Parameters'!$I$8), 'Library Subsidy Complex'!$C$2:$J$55, 8, FALSE)), 0)))))</f>
        <v>0</v>
      </c>
      <c r="AP1025" s="181">
        <f>IF('Funding Allocation Parameters'!$C$8="Basic Library Subsidy", 0, IF('Funding Allocation Parameters'!$C$8="Grant funding", 0, IF('Funding Allocation Parameters'!$C$8="Other author funding",  MIN(AK1025*'Funding Allocation Parameters'!$E$8, 'Funding Allocation Parameters'!$G$8), IF('Funding Allocation Parameters'!$C$8="Any discretionary funds (grants if available, other if no grants)", MIN(AK1025*'Funding Allocation Parameters'!$E$8, 'Funding Allocation Parameters'!$G$8), IF('Funding Allocation Parameters'!$C$8="Complex Library Subsidy", 0, 0)))))</f>
        <v>0</v>
      </c>
      <c r="AQ1025" s="177">
        <f t="shared" si="475"/>
        <v>0</v>
      </c>
      <c r="AR1025" s="177">
        <f t="shared" si="476"/>
        <v>0</v>
      </c>
      <c r="AS1025" s="182">
        <f t="shared" si="477"/>
        <v>1189</v>
      </c>
      <c r="AT1025" s="182">
        <f t="shared" si="478"/>
        <v>583.66139999999996</v>
      </c>
      <c r="AU1025" s="182">
        <f t="shared" si="479"/>
        <v>0</v>
      </c>
      <c r="AV1025" s="182">
        <f t="shared" si="480"/>
        <v>1189</v>
      </c>
      <c r="AW1025" s="182">
        <f t="shared" si="481"/>
        <v>583.66139999999996</v>
      </c>
      <c r="AX1025" s="183">
        <f t="shared" si="482"/>
        <v>1189</v>
      </c>
      <c r="AY1025" s="183">
        <f t="shared" si="483"/>
        <v>583.66139999999996</v>
      </c>
      <c r="AZ1025" s="183">
        <f t="shared" si="484"/>
        <v>0</v>
      </c>
      <c r="BA1025" s="183">
        <f t="shared" si="485"/>
        <v>0</v>
      </c>
      <c r="BB1025" s="183">
        <f t="shared" si="486"/>
        <v>0</v>
      </c>
      <c r="BC1025" s="184">
        <f t="shared" si="487"/>
        <v>1189</v>
      </c>
      <c r="BD1025" s="184">
        <f t="shared" si="488"/>
        <v>0</v>
      </c>
      <c r="BE1025" s="184">
        <f t="shared" si="489"/>
        <v>583.66139999999996</v>
      </c>
      <c r="BF1025" s="184">
        <f t="shared" si="490"/>
        <v>0</v>
      </c>
      <c r="BG1025" s="102">
        <f t="shared" si="491"/>
        <v>0</v>
      </c>
      <c r="BH1025" s="102">
        <f t="shared" si="492"/>
        <v>0</v>
      </c>
      <c r="BI1025" s="102">
        <f t="shared" si="493"/>
        <v>0</v>
      </c>
      <c r="BJ1025" s="102">
        <f t="shared" si="494"/>
        <v>1</v>
      </c>
      <c r="BK1025" s="102">
        <f t="shared" si="495"/>
        <v>0</v>
      </c>
      <c r="BL1025" s="102">
        <f t="shared" si="496"/>
        <v>0</v>
      </c>
      <c r="BN1025" s="102"/>
    </row>
    <row r="1026" spans="1:66" x14ac:dyDescent="0.25">
      <c r="A1026" s="102" t="s">
        <v>17</v>
      </c>
      <c r="B1026" s="102" t="s">
        <v>8</v>
      </c>
      <c r="C1026" s="102" t="s">
        <v>8</v>
      </c>
      <c r="D1026" s="102" t="s">
        <v>27</v>
      </c>
      <c r="E1026" s="102" t="s">
        <v>749</v>
      </c>
      <c r="F1026" s="102" t="s">
        <v>1825</v>
      </c>
      <c r="G1026" s="102">
        <v>1.772</v>
      </c>
      <c r="H1026" s="102">
        <v>1</v>
      </c>
      <c r="I1026" s="102">
        <v>1</v>
      </c>
      <c r="J1026" s="167">
        <f>IFERROR(H1026*VLOOKUP(A1026, 'Advanced Parameters'!$B$7:$G$20, 6, FALSE)*VLOOKUP(A1026, 'Growth Parameters'!$B$6:$H$19, 6, FALSE), 0)</f>
        <v>1</v>
      </c>
      <c r="K1026" s="167">
        <f>IFERROR(IF('Advanced Parameters'!$C$5="n",'Raw Data'!I1026*VLOOKUP(A1026,'Advanced Parameters'!$B$7:$G$20,6,FALSE),J1026*VLOOKUP(A1026,'Advanced Parameters'!$B$7:$G$20,2,FALSE))*VLOOKUP(A1026, 'Growth Parameters'!$B$6:$H$19, 6, FALSE), 0)</f>
        <v>1</v>
      </c>
      <c r="L1026" s="167">
        <f t="shared" si="497"/>
        <v>0</v>
      </c>
      <c r="M1026" s="168">
        <f>IFERROR(IF(G1026="NA","NA",IF(G1026&gt;'APC Parameters'!$K$6+VLOOKUP('Raw Data'!A1026, 'APC Parameters'!$H$7:$L$20, 4, FALSE), 'APC Parameters'!$L$6+VLOOKUP('Raw Data'!A1026, 'APC Parameters'!$H$7:$L$20, 5, FALSE), G1026*('APC Parameters'!$J$6+VLOOKUP('Raw Data'!A1026, 'APC Parameters'!$H$7:$L$20, 3, FALSE))+'APC Parameters'!$I$6+VLOOKUP('Raw Data'!A1026, 'APC Parameters'!$H$7:$L$20, 2, FALSE))), 0)</f>
        <v>2404.7368000000001</v>
      </c>
      <c r="N1026" s="168">
        <f t="shared" si="467"/>
        <v>2404.7368000000001</v>
      </c>
      <c r="O1026" s="168">
        <f>IFERROR(IF(M1026="NA",VLOOKUP(D1026,'Internal Calculations'!$B$10:$C$11,2,FALSE), M1026)*VLOOKUP(A1026, 'Growth Parameters'!$B$6:$H$19, 7, FALSE), 0)</f>
        <v>2404.7368000000001</v>
      </c>
      <c r="P1026" s="177">
        <f t="shared" si="468"/>
        <v>2404.7368000000001</v>
      </c>
      <c r="Q1026" s="178">
        <f>IF('Funding Allocation Parameters'!$C$5="Basic Library Subsidy", MIN(O1026*('Funding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MIN($O1026*(VLOOKUP(CONCATENATE($A1026, 'Funding Allocation Parameters'!$I$5), 'Library Subsidy Complex'!$C$2:$J$55, 2, FALSE)), VLOOKUP(CONCATENATE($A1026, 'Funding Allocation Parameters'!$I$5), 'Library Subsidy Complex'!$C$2:$J$55, 4, FALSE)), 0)))))</f>
        <v>1189</v>
      </c>
      <c r="R1026" s="178">
        <f>IF('Funding Allocation Parameters'!$C$5="Basic Library Subsidy", 0, IF('Funding Allocation Parameters'!$C$5="Grant funding",MIN(O1026*('Funding Allocation Parameters'!$E$5), 'Funding Allocation Parameters'!$G$5), IF('Funding Allocation Parameters'!$C$5="Other author funding", 0, IF('Funding Allocation Parameters'!$C$5="Any discretionary funds (grants if available, other if no grants)", MIN(O1026*('Funding Allocation Parameters'!$E$5), 'Funding Allocation Parameters'!$G$5), IF('Funding Allocation Parameters'!$C$5="Complex Library Subsidy", 0, 0)))))</f>
        <v>0</v>
      </c>
      <c r="S1026" s="178">
        <f>IF('Funding Allocation Parameters'!$C$5="Basic Library Subsidy", 0, IF('Funding Allocation Parameters'!$C$5="Grant funding", 0, IF('Funding Allocation Parameters'!$C$5="Other author funding",  MIN(O1026*('Funding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6" s="178">
        <f>IF('Funding Allocation Parameters'!$C$5="Basic Library Subsidy", MIN(O1026*('Funding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MIN($O1026*(VLOOKUP(CONCATENATE($A1026, 'Funding Allocation Parameters'!$I$5), 'Library Subsidy Complex'!$C$2:$J$55, 6, FALSE)), VLOOKUP(CONCATENATE($A1026, 'Funding Allocation Parameters'!$I$5), 'Library Subsidy Complex'!$C$2:$J$55, 8, FALSE)), 0)))))</f>
        <v>1189</v>
      </c>
      <c r="U1026" s="178">
        <f>IF('Funding Allocation Parameters'!$C$5="Basic Library Subsidy", 0, IF('Funding Allocation Parameters'!$C$5="Grant funding", 0, IF('Funding Allocation Parameters'!$C$5="Other author funding",  MIN(O1026*('Funding Allocation Parameters'!$E$5), 'Funding Allocation Parameters'!$G$5), IF('Funding Allocation Parameters'!$C$5="Any discretionary funds (grants if available, other if no grants)", MIN(O1026*('Funding Allocation Parameters'!$E$5), 'Funding Allocation Parameters'!$G$5), IF('Funding Allocation Parameters'!$C$5="Complex Library Subsidy", 0, 0)))))</f>
        <v>0</v>
      </c>
      <c r="V1026" s="177">
        <f t="shared" si="469"/>
        <v>1215.7368000000001</v>
      </c>
      <c r="W1026" s="177">
        <f t="shared" si="470"/>
        <v>1215.7368000000001</v>
      </c>
      <c r="X1026" s="179">
        <f>IF('Funding Allocation Parameters'!$C$6="Basic Library Subsidy", MIN(V1026*'Funding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MIN(V1026*VLOOKUP(CONCATENATE($A1026, 'Funding Allocation Parameters'!$I$6), 'Library Subsidy Complex'!$C$2:$J$55, 2, FALSE), VLOOKUP(CONCATENATE($A1026, 'Funding Allocation Parameters'!$I$6), 'Library Subsidy Complex'!$C$2:$J$55, 4, FALSE)), 0)))))</f>
        <v>0</v>
      </c>
      <c r="Y1026" s="179">
        <f>IF('Funding Allocation Parameters'!$C$6="Basic Library Subsidy", 0, IF('Funding Allocation Parameters'!$C$6="Grant funding",MIN(V1026*'Funding Allocation Parameters'!$E$6, 'Funding Allocation Parameters'!$G$6), IF('Funding Allocation Parameters'!$C$6="Other author funding", 0, IF('Funding Allocation Parameters'!$C$6="Any discretionary funds (grants if available, other if no grants)", MIN(V1026*'Funding Allocation Parameters'!$E$6, 'Funding Allocation Parameters'!$G$6), IF('Funding Allocation Parameters'!$C$6="Complex Library Subsidy", 0, 0)))))</f>
        <v>1215.7368000000001</v>
      </c>
      <c r="Z1026" s="179">
        <f>IF('Funding Allocation Parameters'!$C$6="Basic Library Subsidy", 0, IF('Funding Allocation Parameters'!$C$6="Grant funding", 0, IF('Funding Allocation Parameters'!$C$6="Other author funding",  MIN(V1026*'Funding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6" s="179">
        <f>IF('Funding Allocation Parameters'!$C$6="Basic Library Subsidy", MIN(W1026*'Funding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MIN(W1026*VLOOKUP(CONCATENATE($A1026, 'Funding Allocation Parameters'!$I$6), 'Library Subsidy Complex'!$C$2:$J$55, 6, FALSE), VLOOKUP(CONCATENATE($A1026, 'Funding Allocation Parameters'!$I$6), 'Library Subsidy Complex'!$C$2:$J$55, 8, FALSE)), 0)))))</f>
        <v>0</v>
      </c>
      <c r="AB1026" s="179">
        <f>IF('Funding Allocation Parameters'!$C$6="Basic Library Subsidy", 0, IF('Funding Allocation Parameters'!$C$6="Grant funding", 0, IF('Funding Allocation Parameters'!$C$6="Other author funding",  MIN(W1026*'Funding Allocation Parameters'!$E$6, 'Funding Allocation Parameters'!$G$6), IF('Funding Allocation Parameters'!$C$6="Any discretionary funds (grants if available, other if no grants)", MIN(W1026*'Funding Allocation Parameters'!$E$6, 'Funding Allocation Parameters'!$G$6), IF('Funding Allocation Parameters'!$C$6="Complex Library Subsidy", 0, 0)))))</f>
        <v>1215.7368000000001</v>
      </c>
      <c r="AC1026" s="177">
        <f t="shared" si="471"/>
        <v>0</v>
      </c>
      <c r="AD1026" s="177">
        <f t="shared" si="472"/>
        <v>0</v>
      </c>
      <c r="AE1026" s="180">
        <f>IF('Funding Allocation Parameters'!$C$7="Basic Library Subsidy", MIN(AC1026*'Funding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MIN(AC1026*VLOOKUP(CONCATENATE($A1026, 'Funding Allocation Parameters'!$I$7), 'Library Subsidy Complex'!$C$2:$J$55, 2, FALSE), VLOOKUP(CONCATENATE($A1026, 'Funding Allocation Parameters'!$I$7), 'Library Subsidy Complex'!$C$2:$J$55, 4, FALSE)), 0)))))</f>
        <v>0</v>
      </c>
      <c r="AF1026" s="180">
        <f>IF('Funding Allocation Parameters'!$C$7="Basic Library Subsidy", 0, IF('Funding Allocation Parameters'!$C$7="Grant funding",MIN(AC1026*'Funding Allocation Parameters'!$E$7, 'Funding Allocation Parameters'!$G$7), IF('Funding Allocation Parameters'!$C$7="Other author funding", 0, IF('Funding Allocation Parameters'!$C$7="Any discretionary funds (grants if available, other if no grants)", MIN(AC1026*'Funding Allocation Parameters'!$E$7, 'Funding Allocation Parameters'!$G$7), IF('Funding Allocation Parameters'!$C$7="Complex Library Subsidy", 0, 0)))))</f>
        <v>0</v>
      </c>
      <c r="AG1026" s="180">
        <f>IF('Funding Allocation Parameters'!$C$7="Basic Library Subsidy", 0, IF('Funding Allocation Parameters'!$C$7="Grant funding", 0, IF('Funding Allocation Parameters'!$C$7="Other author funding",  MIN(AC1026*'Funding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6" s="180">
        <f>IF('Funding Allocation Parameters'!$C$7="Basic Library Subsidy", MIN(AD1026*'Funding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MIN(AD1026*VLOOKUP(CONCATENATE($A1026, 'Funding Allocation Parameters'!$I$7), 'Library Subsidy Complex'!$C$2:$J$55, 6, FALSE), VLOOKUP(CONCATENATE($A1026, 'Funding Allocation Parameters'!$I$7), 'Library Subsidy Complex'!$C$2:$J$55, 8, FALSE)), 0)))))</f>
        <v>0</v>
      </c>
      <c r="AI1026" s="180">
        <f>IF('Funding Allocation Parameters'!$C$7="Basic Library Subsidy", 0, IF('Funding Allocation Parameters'!$C$7="Grant funding", 0, IF('Funding Allocation Parameters'!$C$7="Other author funding",  MIN(AD1026*'Funding Allocation Parameters'!$E$7, 'Funding Allocation Parameters'!$G$7), IF('Funding Allocation Parameters'!$C$7="Any discretionary funds (grants if available, other if no grants)", MIN(AD1026*'Funding Allocation Parameters'!$E$7, 'Funding Allocation Parameters'!$G$7), IF('Funding Allocation Parameters'!$C$7="Complex Library Subsidy", 0, 0)))))</f>
        <v>0</v>
      </c>
      <c r="AJ1026" s="177">
        <f t="shared" si="473"/>
        <v>0</v>
      </c>
      <c r="AK1026" s="177">
        <f t="shared" si="474"/>
        <v>0</v>
      </c>
      <c r="AL1026" s="181">
        <f>IF('Funding Allocation Parameters'!$C$8="Basic Library Subsidy", MIN(AJ1026*'Funding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MIN(AJ1026*VLOOKUP(CONCATENATE($A1026, 'Funding Allocation Parameters'!$I$8), 'Library Subsidy Complex'!$C$2:$J$55, 2, FALSE), VLOOKUP(CONCATENATE($A1026, 'Funding Allocation Parameters'!$I$8), 'Library Subsidy Complex'!$C$2:$J$55, 4, FALSE)), 0)))))</f>
        <v>0</v>
      </c>
      <c r="AM1026" s="181">
        <f>IF('Funding Allocation Parameters'!$C$8="Basic Library Subsidy", 0, IF('Funding Allocation Parameters'!$C$8="Grant funding",MIN(AJ1026*'Funding Allocation Parameters'!$E$8, 'Funding Allocation Parameters'!$G$8), IF('Funding Allocation Parameters'!$C$8="Other author funding", 0, IF('Funding Allocation Parameters'!$C$8="Any discretionary funds (grants if available, other if no grants)", MIN(AJ1026*'Funding Allocation Parameters'!$E$8, 'Funding Allocation Parameters'!$G$8), IF('Funding Allocation Parameters'!$C$8="Complex Library Subsidy", 0, 0)))))</f>
        <v>0</v>
      </c>
      <c r="AN1026" s="181">
        <f>IF('Funding Allocation Parameters'!$C$8="Basic Library Subsidy", 0, IF('Funding Allocation Parameters'!$C$8="Grant funding", 0, IF('Funding Allocation Parameters'!$C$8="Other author funding",  MIN(AJ1026*'Funding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6" s="181">
        <f>IF('Funding Allocation Parameters'!$C$8="Basic Library Subsidy", MIN(AK1026*'Funding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MIN(AK1026*VLOOKUP(CONCATENATE($A1026, 'Funding Allocation Parameters'!$I$8), 'Library Subsidy Complex'!$C$2:$J$55, 6, FALSE), VLOOKUP(CONCATENATE($A1026, 'Funding Allocation Parameters'!$I$8), 'Library Subsidy Complex'!$C$2:$J$55, 8, FALSE)), 0)))))</f>
        <v>0</v>
      </c>
      <c r="AP1026" s="181">
        <f>IF('Funding Allocation Parameters'!$C$8="Basic Library Subsidy", 0, IF('Funding Allocation Parameters'!$C$8="Grant funding", 0, IF('Funding Allocation Parameters'!$C$8="Other author funding",  MIN(AK1026*'Funding Allocation Parameters'!$E$8, 'Funding Allocation Parameters'!$G$8), IF('Funding Allocation Parameters'!$C$8="Any discretionary funds (grants if available, other if no grants)", MIN(AK1026*'Funding Allocation Parameters'!$E$8, 'Funding Allocation Parameters'!$G$8), IF('Funding Allocation Parameters'!$C$8="Complex Library Subsidy", 0, 0)))))</f>
        <v>0</v>
      </c>
      <c r="AQ1026" s="177">
        <f t="shared" si="475"/>
        <v>0</v>
      </c>
      <c r="AR1026" s="177">
        <f t="shared" si="476"/>
        <v>0</v>
      </c>
      <c r="AS1026" s="182">
        <f t="shared" si="477"/>
        <v>1189</v>
      </c>
      <c r="AT1026" s="182">
        <f t="shared" si="478"/>
        <v>1215.7368000000001</v>
      </c>
      <c r="AU1026" s="182">
        <f t="shared" si="479"/>
        <v>0</v>
      </c>
      <c r="AV1026" s="182">
        <f t="shared" si="480"/>
        <v>1189</v>
      </c>
      <c r="AW1026" s="182">
        <f t="shared" si="481"/>
        <v>1215.7368000000001</v>
      </c>
      <c r="AX1026" s="183">
        <f t="shared" si="482"/>
        <v>1189</v>
      </c>
      <c r="AY1026" s="183">
        <f t="shared" si="483"/>
        <v>1215.7368000000001</v>
      </c>
      <c r="AZ1026" s="183">
        <f t="shared" si="484"/>
        <v>0</v>
      </c>
      <c r="BA1026" s="183">
        <f t="shared" si="485"/>
        <v>0</v>
      </c>
      <c r="BB1026" s="183">
        <f t="shared" si="486"/>
        <v>0</v>
      </c>
      <c r="BC1026" s="184">
        <f t="shared" si="487"/>
        <v>1189</v>
      </c>
      <c r="BD1026" s="184">
        <f t="shared" si="488"/>
        <v>0</v>
      </c>
      <c r="BE1026" s="184">
        <f t="shared" si="489"/>
        <v>1215.7368000000001</v>
      </c>
      <c r="BF1026" s="184">
        <f t="shared" si="490"/>
        <v>0</v>
      </c>
      <c r="BG1026" s="102">
        <f t="shared" si="491"/>
        <v>0</v>
      </c>
      <c r="BH1026" s="102">
        <f t="shared" si="492"/>
        <v>0</v>
      </c>
      <c r="BI1026" s="102">
        <f t="shared" si="493"/>
        <v>0</v>
      </c>
      <c r="BJ1026" s="102">
        <f t="shared" si="494"/>
        <v>1</v>
      </c>
      <c r="BK1026" s="102">
        <f t="shared" si="495"/>
        <v>0</v>
      </c>
      <c r="BL1026" s="102">
        <f t="shared" si="496"/>
        <v>0</v>
      </c>
      <c r="BN1026" s="102"/>
    </row>
    <row r="1027" spans="1:66" x14ac:dyDescent="0.25">
      <c r="A1027" s="102" t="s">
        <v>26</v>
      </c>
      <c r="B1027" s="102" t="s">
        <v>8</v>
      </c>
      <c r="C1027" s="102" t="s">
        <v>8</v>
      </c>
      <c r="D1027" s="102" t="s">
        <v>27</v>
      </c>
      <c r="E1027" s="102" t="s">
        <v>1826</v>
      </c>
      <c r="F1027" s="102" t="s">
        <v>1827</v>
      </c>
      <c r="G1027" s="102">
        <v>0.92</v>
      </c>
      <c r="H1027" s="102">
        <v>1</v>
      </c>
      <c r="I1027" s="102">
        <v>0.41699999999999998</v>
      </c>
      <c r="J1027" s="167">
        <f>IFERROR(H1027*VLOOKUP(A1027, 'Advanced Parameters'!$B$7:$G$20, 6, FALSE)*VLOOKUP(A1027, 'Growth Parameters'!$B$6:$H$19, 6, FALSE), 0)</f>
        <v>1</v>
      </c>
      <c r="K1027" s="167">
        <f>IFERROR(IF('Advanced Parameters'!$C$5="n",'Raw Data'!I1027*VLOOKUP(A1027,'Advanced Parameters'!$B$7:$G$20,6,FALSE),J1027*VLOOKUP(A1027,'Advanced Parameters'!$B$7:$G$20,2,FALSE))*VLOOKUP(A1027, 'Growth Parameters'!$B$6:$H$19, 6, FALSE), 0)</f>
        <v>0.41699999999999998</v>
      </c>
      <c r="L1027" s="167">
        <f t="shared" si="497"/>
        <v>0.58299999999999996</v>
      </c>
      <c r="M1027" s="168">
        <f>IFERROR(IF(G1027="NA","NA",IF(G1027&gt;'APC Parameters'!$K$6+VLOOKUP('Raw Data'!A1027, 'APC Parameters'!$H$7:$L$20, 4, FALSE), 'APC Parameters'!$L$6+VLOOKUP('Raw Data'!A1027, 'APC Parameters'!$H$7:$L$20, 5, FALSE), G1027*('APC Parameters'!$J$6+VLOOKUP('Raw Data'!A1027, 'APC Parameters'!$H$7:$L$20, 3, FALSE))+'APC Parameters'!$I$6+VLOOKUP('Raw Data'!A1027, 'APC Parameters'!$H$7:$L$20, 2, FALSE))), 0)</f>
        <v>1800.328</v>
      </c>
      <c r="N1027" s="168">
        <f t="shared" ref="N1027:N1041" si="498">IFERROR(M1027*J1027, "NA")</f>
        <v>1800.328</v>
      </c>
      <c r="O1027" s="168">
        <f>IFERROR(IF(M1027="NA",VLOOKUP(D1027,'Internal Calculations'!$B$10:$C$11,2,FALSE), M1027)*VLOOKUP(A1027, 'Growth Parameters'!$B$6:$H$19, 7, FALSE), 0)</f>
        <v>1800.328</v>
      </c>
      <c r="P1027" s="177">
        <f t="shared" ref="P1027:P1041" si="499">O1027*J1027</f>
        <v>1800.328</v>
      </c>
      <c r="Q1027" s="178">
        <f>IF('Funding Allocation Parameters'!$C$5="Basic Library Subsidy", MIN(O1027*('Funding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MIN($O1027*(VLOOKUP(CONCATENATE($A1027, 'Funding Allocation Parameters'!$I$5), 'Library Subsidy Complex'!$C$2:$J$55, 2, FALSE)), VLOOKUP(CONCATENATE($A1027, 'Funding Allocation Parameters'!$I$5), 'Library Subsidy Complex'!$C$2:$J$55, 4, FALSE)), 0)))))</f>
        <v>1189</v>
      </c>
      <c r="R1027" s="178">
        <f>IF('Funding Allocation Parameters'!$C$5="Basic Library Subsidy", 0, IF('Funding Allocation Parameters'!$C$5="Grant funding",MIN(O1027*('Funding Allocation Parameters'!$E$5), 'Funding Allocation Parameters'!$G$5), IF('Funding Allocation Parameters'!$C$5="Other author funding", 0, IF('Funding Allocation Parameters'!$C$5="Any discretionary funds (grants if available, other if no grants)", MIN(O1027*('Funding Allocation Parameters'!$E$5), 'Funding Allocation Parameters'!$G$5), IF('Funding Allocation Parameters'!$C$5="Complex Library Subsidy", 0, 0)))))</f>
        <v>0</v>
      </c>
      <c r="S1027" s="178">
        <f>IF('Funding Allocation Parameters'!$C$5="Basic Library Subsidy", 0, IF('Funding Allocation Parameters'!$C$5="Grant funding", 0, IF('Funding Allocation Parameters'!$C$5="Other author funding",  MIN(O1027*('Funding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7" s="178">
        <f>IF('Funding Allocation Parameters'!$C$5="Basic Library Subsidy", MIN(O1027*('Funding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MIN($O1027*(VLOOKUP(CONCATENATE($A1027, 'Funding Allocation Parameters'!$I$5), 'Library Subsidy Complex'!$C$2:$J$55, 6, FALSE)), VLOOKUP(CONCATENATE($A1027, 'Funding Allocation Parameters'!$I$5), 'Library Subsidy Complex'!$C$2:$J$55, 8, FALSE)), 0)))))</f>
        <v>1189</v>
      </c>
      <c r="U1027" s="178">
        <f>IF('Funding Allocation Parameters'!$C$5="Basic Library Subsidy", 0, IF('Funding Allocation Parameters'!$C$5="Grant funding", 0, IF('Funding Allocation Parameters'!$C$5="Other author funding",  MIN(O1027*('Funding Allocation Parameters'!$E$5), 'Funding Allocation Parameters'!$G$5), IF('Funding Allocation Parameters'!$C$5="Any discretionary funds (grants if available, other if no grants)", MIN(O1027*('Funding Allocation Parameters'!$E$5), 'Funding Allocation Parameters'!$G$5), IF('Funding Allocation Parameters'!$C$5="Complex Library Subsidy", 0, 0)))))</f>
        <v>0</v>
      </c>
      <c r="V1027" s="177">
        <f t="shared" ref="V1027:V1041" si="500">MAX(O1027-Q1027-R1027-S1027, 0)</f>
        <v>611.32799999999997</v>
      </c>
      <c r="W1027" s="177">
        <f t="shared" ref="W1027:W1041" si="501">MAX(O1027-T1027-U1027, 0)</f>
        <v>611.32799999999997</v>
      </c>
      <c r="X1027" s="179">
        <f>IF('Funding Allocation Parameters'!$C$6="Basic Library Subsidy", MIN(V1027*'Funding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MIN(V1027*VLOOKUP(CONCATENATE($A1027, 'Funding Allocation Parameters'!$I$6), 'Library Subsidy Complex'!$C$2:$J$55, 2, FALSE), VLOOKUP(CONCATENATE($A1027, 'Funding Allocation Parameters'!$I$6), 'Library Subsidy Complex'!$C$2:$J$55, 4, FALSE)), 0)))))</f>
        <v>0</v>
      </c>
      <c r="Y1027" s="179">
        <f>IF('Funding Allocation Parameters'!$C$6="Basic Library Subsidy", 0, IF('Funding Allocation Parameters'!$C$6="Grant funding",MIN(V1027*'Funding Allocation Parameters'!$E$6, 'Funding Allocation Parameters'!$G$6), IF('Funding Allocation Parameters'!$C$6="Other author funding", 0, IF('Funding Allocation Parameters'!$C$6="Any discretionary funds (grants if available, other if no grants)", MIN(V1027*'Funding Allocation Parameters'!$E$6, 'Funding Allocation Parameters'!$G$6), IF('Funding Allocation Parameters'!$C$6="Complex Library Subsidy", 0, 0)))))</f>
        <v>611.32799999999997</v>
      </c>
      <c r="Z1027" s="179">
        <f>IF('Funding Allocation Parameters'!$C$6="Basic Library Subsidy", 0, IF('Funding Allocation Parameters'!$C$6="Grant funding", 0, IF('Funding Allocation Parameters'!$C$6="Other author funding",  MIN(V1027*'Funding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7" s="179">
        <f>IF('Funding Allocation Parameters'!$C$6="Basic Library Subsidy", MIN(W1027*'Funding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MIN(W1027*VLOOKUP(CONCATENATE($A1027, 'Funding Allocation Parameters'!$I$6), 'Library Subsidy Complex'!$C$2:$J$55, 6, FALSE), VLOOKUP(CONCATENATE($A1027, 'Funding Allocation Parameters'!$I$6), 'Library Subsidy Complex'!$C$2:$J$55, 8, FALSE)), 0)))))</f>
        <v>0</v>
      </c>
      <c r="AB1027" s="179">
        <f>IF('Funding Allocation Parameters'!$C$6="Basic Library Subsidy", 0, IF('Funding Allocation Parameters'!$C$6="Grant funding", 0, IF('Funding Allocation Parameters'!$C$6="Other author funding",  MIN(W1027*'Funding Allocation Parameters'!$E$6, 'Funding Allocation Parameters'!$G$6), IF('Funding Allocation Parameters'!$C$6="Any discretionary funds (grants if available, other if no grants)", MIN(W1027*'Funding Allocation Parameters'!$E$6, 'Funding Allocation Parameters'!$G$6), IF('Funding Allocation Parameters'!$C$6="Complex Library Subsidy", 0, 0)))))</f>
        <v>611.32799999999997</v>
      </c>
      <c r="AC1027" s="177">
        <f t="shared" ref="AC1027:AC1041" si="502">MAX(V1027-X1027-Y1027-Z1027, 0)</f>
        <v>0</v>
      </c>
      <c r="AD1027" s="177">
        <f t="shared" ref="AD1027:AD1041" si="503">MAX(W1027-AA1027-AB1027, 0)</f>
        <v>0</v>
      </c>
      <c r="AE1027" s="180">
        <f>IF('Funding Allocation Parameters'!$C$7="Basic Library Subsidy", MIN(AC1027*'Funding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MIN(AC1027*VLOOKUP(CONCATENATE($A1027, 'Funding Allocation Parameters'!$I$7), 'Library Subsidy Complex'!$C$2:$J$55, 2, FALSE), VLOOKUP(CONCATENATE($A1027, 'Funding Allocation Parameters'!$I$7), 'Library Subsidy Complex'!$C$2:$J$55, 4, FALSE)), 0)))))</f>
        <v>0</v>
      </c>
      <c r="AF1027" s="180">
        <f>IF('Funding Allocation Parameters'!$C$7="Basic Library Subsidy", 0, IF('Funding Allocation Parameters'!$C$7="Grant funding",MIN(AC1027*'Funding Allocation Parameters'!$E$7, 'Funding Allocation Parameters'!$G$7), IF('Funding Allocation Parameters'!$C$7="Other author funding", 0, IF('Funding Allocation Parameters'!$C$7="Any discretionary funds (grants if available, other if no grants)", MIN(AC1027*'Funding Allocation Parameters'!$E$7, 'Funding Allocation Parameters'!$G$7), IF('Funding Allocation Parameters'!$C$7="Complex Library Subsidy", 0, 0)))))</f>
        <v>0</v>
      </c>
      <c r="AG1027" s="180">
        <f>IF('Funding Allocation Parameters'!$C$7="Basic Library Subsidy", 0, IF('Funding Allocation Parameters'!$C$7="Grant funding", 0, IF('Funding Allocation Parameters'!$C$7="Other author funding",  MIN(AC1027*'Funding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7" s="180">
        <f>IF('Funding Allocation Parameters'!$C$7="Basic Library Subsidy", MIN(AD1027*'Funding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MIN(AD1027*VLOOKUP(CONCATENATE($A1027, 'Funding Allocation Parameters'!$I$7), 'Library Subsidy Complex'!$C$2:$J$55, 6, FALSE), VLOOKUP(CONCATENATE($A1027, 'Funding Allocation Parameters'!$I$7), 'Library Subsidy Complex'!$C$2:$J$55, 8, FALSE)), 0)))))</f>
        <v>0</v>
      </c>
      <c r="AI1027" s="180">
        <f>IF('Funding Allocation Parameters'!$C$7="Basic Library Subsidy", 0, IF('Funding Allocation Parameters'!$C$7="Grant funding", 0, IF('Funding Allocation Parameters'!$C$7="Other author funding",  MIN(AD1027*'Funding Allocation Parameters'!$E$7, 'Funding Allocation Parameters'!$G$7), IF('Funding Allocation Parameters'!$C$7="Any discretionary funds (grants if available, other if no grants)", MIN(AD1027*'Funding Allocation Parameters'!$E$7, 'Funding Allocation Parameters'!$G$7), IF('Funding Allocation Parameters'!$C$7="Complex Library Subsidy", 0, 0)))))</f>
        <v>0</v>
      </c>
      <c r="AJ1027" s="177">
        <f t="shared" ref="AJ1027:AJ1041" si="504">MAX(AC1027-AE1027-AF1027-AG1027, 0)</f>
        <v>0</v>
      </c>
      <c r="AK1027" s="177">
        <f t="shared" ref="AK1027:AK1041" si="505">MAX(AD1027-AH1027-AI1027, 0)</f>
        <v>0</v>
      </c>
      <c r="AL1027" s="181">
        <f>IF('Funding Allocation Parameters'!$C$8="Basic Library Subsidy", MIN(AJ1027*'Funding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MIN(AJ1027*VLOOKUP(CONCATENATE($A1027, 'Funding Allocation Parameters'!$I$8), 'Library Subsidy Complex'!$C$2:$J$55, 2, FALSE), VLOOKUP(CONCATENATE($A1027, 'Funding Allocation Parameters'!$I$8), 'Library Subsidy Complex'!$C$2:$J$55, 4, FALSE)), 0)))))</f>
        <v>0</v>
      </c>
      <c r="AM1027" s="181">
        <f>IF('Funding Allocation Parameters'!$C$8="Basic Library Subsidy", 0, IF('Funding Allocation Parameters'!$C$8="Grant funding",MIN(AJ1027*'Funding Allocation Parameters'!$E$8, 'Funding Allocation Parameters'!$G$8), IF('Funding Allocation Parameters'!$C$8="Other author funding", 0, IF('Funding Allocation Parameters'!$C$8="Any discretionary funds (grants if available, other if no grants)", MIN(AJ1027*'Funding Allocation Parameters'!$E$8, 'Funding Allocation Parameters'!$G$8), IF('Funding Allocation Parameters'!$C$8="Complex Library Subsidy", 0, 0)))))</f>
        <v>0</v>
      </c>
      <c r="AN1027" s="181">
        <f>IF('Funding Allocation Parameters'!$C$8="Basic Library Subsidy", 0, IF('Funding Allocation Parameters'!$C$8="Grant funding", 0, IF('Funding Allocation Parameters'!$C$8="Other author funding",  MIN(AJ1027*'Funding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7" s="181">
        <f>IF('Funding Allocation Parameters'!$C$8="Basic Library Subsidy", MIN(AK1027*'Funding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MIN(AK1027*VLOOKUP(CONCATENATE($A1027, 'Funding Allocation Parameters'!$I$8), 'Library Subsidy Complex'!$C$2:$J$55, 6, FALSE), VLOOKUP(CONCATENATE($A1027, 'Funding Allocation Parameters'!$I$8), 'Library Subsidy Complex'!$C$2:$J$55, 8, FALSE)), 0)))))</f>
        <v>0</v>
      </c>
      <c r="AP1027" s="181">
        <f>IF('Funding Allocation Parameters'!$C$8="Basic Library Subsidy", 0, IF('Funding Allocation Parameters'!$C$8="Grant funding", 0, IF('Funding Allocation Parameters'!$C$8="Other author funding",  MIN(AK1027*'Funding Allocation Parameters'!$E$8, 'Funding Allocation Parameters'!$G$8), IF('Funding Allocation Parameters'!$C$8="Any discretionary funds (grants if available, other if no grants)", MIN(AK1027*'Funding Allocation Parameters'!$E$8, 'Funding Allocation Parameters'!$G$8), IF('Funding Allocation Parameters'!$C$8="Complex Library Subsidy", 0, 0)))))</f>
        <v>0</v>
      </c>
      <c r="AQ1027" s="177">
        <f t="shared" ref="AQ1027:AQ1041" si="506">MAX(AJ1027-AL1027-AM1027-AN1027, 0)</f>
        <v>0</v>
      </c>
      <c r="AR1027" s="177">
        <f t="shared" ref="AR1027:AR1041" si="507">MAX(AK1027-AO1027-AP1027, 0)</f>
        <v>0</v>
      </c>
      <c r="AS1027" s="182">
        <f t="shared" ref="AS1027:AS1041" si="508">SUM(Q1027,X1027,AE1027,AL1027)</f>
        <v>1189</v>
      </c>
      <c r="AT1027" s="182">
        <f t="shared" ref="AT1027:AT1041" si="509">SUM(R1027,Y1027,AF1027,AM1027)</f>
        <v>611.32799999999997</v>
      </c>
      <c r="AU1027" s="182">
        <f t="shared" ref="AU1027:AU1041" si="510">SUM(S1027,Z1027,AG1027,AN1027)</f>
        <v>0</v>
      </c>
      <c r="AV1027" s="182">
        <f t="shared" ref="AV1027:AV1041" si="511">SUM(T1027,AA1027,AH1027,AO1027)</f>
        <v>1189</v>
      </c>
      <c r="AW1027" s="182">
        <f t="shared" ref="AW1027:AW1041" si="512">SUM(U1027,AB1027,AI1027,AP1027)</f>
        <v>611.32799999999997</v>
      </c>
      <c r="AX1027" s="183">
        <f t="shared" ref="AX1027:AX1041" si="513">$K1027*AS1027</f>
        <v>495.81299999999999</v>
      </c>
      <c r="AY1027" s="183">
        <f t="shared" ref="AY1027:AY1041" si="514">$K1027*AT1027</f>
        <v>254.92377599999998</v>
      </c>
      <c r="AZ1027" s="183">
        <f t="shared" ref="AZ1027:AZ1041" si="515">$K1027*AU1027</f>
        <v>0</v>
      </c>
      <c r="BA1027" s="183">
        <f t="shared" ref="BA1027:BA1041" si="516">$L1027*AV1027</f>
        <v>693.18700000000001</v>
      </c>
      <c r="BB1027" s="183">
        <f t="shared" ref="BB1027:BB1041" si="517">$L1027*AW1027</f>
        <v>356.40422399999994</v>
      </c>
      <c r="BC1027" s="184">
        <f t="shared" ref="BC1027:BC1041" si="518">AX1027+BA1027</f>
        <v>1189</v>
      </c>
      <c r="BD1027" s="184">
        <f t="shared" ref="BD1027:BD1041" si="519">SUM(BC1027,BE1027,BF1027)-P1027</f>
        <v>0</v>
      </c>
      <c r="BE1027" s="184">
        <f t="shared" ref="BE1027:BE1041" si="520">AY1027</f>
        <v>254.92377599999998</v>
      </c>
      <c r="BF1027" s="184">
        <f t="shared" ref="BF1027:BF1041" si="521">AZ1027+BB1027</f>
        <v>356.40422399999994</v>
      </c>
      <c r="BG1027" s="102">
        <f t="shared" ref="BG1027:BG1041" si="522">K1027*IF(AND(AS1027&gt;0, AT1027=0, AU1027=0), 1, 0)+L1027*IF(AND(AV1027&gt;0, AW1027=0), 1, 0)</f>
        <v>0</v>
      </c>
      <c r="BH1027" s="102">
        <f t="shared" ref="BH1027:BH1041" si="523">K1027*IF(AND(AS1027=0, AT1027&gt;0, AU1027=0), 1, 0)</f>
        <v>0</v>
      </c>
      <c r="BI1027" s="102">
        <f t="shared" ref="BI1027:BI1041" si="524">K1027*IF(AND(AS1027=0, AT1027=0, AU1027&gt;0), 1, 0)+L1027*IF(AND(AV1027=0, AW1027&gt;0), 1, 0)</f>
        <v>0</v>
      </c>
      <c r="BJ1027" s="102">
        <f t="shared" ref="BJ1027:BJ1041" si="525">K1027*IF(AND(AS1027&gt;0, AT1027&gt;0, AU1027=0), 1, 0)</f>
        <v>0.41699999999999998</v>
      </c>
      <c r="BK1027" s="102">
        <f t="shared" ref="BK1027:BK1041" si="526">K1027*IF(AND(AS1027&gt;0, AT1027=0, AU1027&gt;0), 1, 0)+L1027*IF(AND(AV1027&gt;0, AW1027&gt;0), 1, 0)</f>
        <v>0.58299999999999996</v>
      </c>
      <c r="BL1027" s="102">
        <f t="shared" ref="BL1027:BL1041" si="527">K1027*IF(AND(AS1027=0, AT1027&gt;0, AU1027&gt;0), 1, 0)+L1027*IF(AND(AV1027=0, AW1027&gt;0), 1, 0)</f>
        <v>0</v>
      </c>
      <c r="BN1027" s="102"/>
    </row>
    <row r="1028" spans="1:66" x14ac:dyDescent="0.25">
      <c r="A1028" s="102" t="s">
        <v>17</v>
      </c>
      <c r="B1028" s="102" t="s">
        <v>8</v>
      </c>
      <c r="C1028" s="102" t="s">
        <v>8</v>
      </c>
      <c r="D1028" s="102" t="s">
        <v>27</v>
      </c>
      <c r="E1028" s="102" t="s">
        <v>1828</v>
      </c>
      <c r="F1028" s="102" t="s">
        <v>1829</v>
      </c>
      <c r="G1028" s="102">
        <v>0.13100000000000001</v>
      </c>
      <c r="H1028" s="102">
        <v>1</v>
      </c>
      <c r="I1028" s="102">
        <v>1</v>
      </c>
      <c r="J1028" s="167">
        <f>IFERROR(H1028*VLOOKUP(A1028, 'Advanced Parameters'!$B$7:$G$20, 6, FALSE)*VLOOKUP(A1028, 'Growth Parameters'!$B$6:$H$19, 6, FALSE), 0)</f>
        <v>1</v>
      </c>
      <c r="K1028" s="167">
        <f>IFERROR(IF('Advanced Parameters'!$C$5="n",'Raw Data'!I1028*VLOOKUP(A1028,'Advanced Parameters'!$B$7:$G$20,6,FALSE),J1028*VLOOKUP(A1028,'Advanced Parameters'!$B$7:$G$20,2,FALSE))*VLOOKUP(A1028, 'Growth Parameters'!$B$6:$H$19, 6, FALSE), 0)</f>
        <v>1</v>
      </c>
      <c r="L1028" s="167">
        <f t="shared" si="497"/>
        <v>0</v>
      </c>
      <c r="M1028" s="168">
        <f>IFERROR(IF(G1028="NA","NA",IF(G1028&gt;'APC Parameters'!$K$6+VLOOKUP('Raw Data'!A1028, 'APC Parameters'!$H$7:$L$20, 4, FALSE), 'APC Parameters'!$L$6+VLOOKUP('Raw Data'!A1028, 'APC Parameters'!$H$7:$L$20, 5, FALSE), G1028*('APC Parameters'!$J$6+VLOOKUP('Raw Data'!A1028, 'APC Parameters'!$H$7:$L$20, 3, FALSE))+'APC Parameters'!$I$6+VLOOKUP('Raw Data'!A1028, 'APC Parameters'!$H$7:$L$20, 2, FALSE))), 0)</f>
        <v>1240.6114</v>
      </c>
      <c r="N1028" s="168">
        <f t="shared" si="498"/>
        <v>1240.6114</v>
      </c>
      <c r="O1028" s="168">
        <f>IFERROR(IF(M1028="NA",VLOOKUP(D1028,'Internal Calculations'!$B$10:$C$11,2,FALSE), M1028)*VLOOKUP(A1028, 'Growth Parameters'!$B$6:$H$19, 7, FALSE), 0)</f>
        <v>1240.6114</v>
      </c>
      <c r="P1028" s="177">
        <f t="shared" si="499"/>
        <v>1240.6114</v>
      </c>
      <c r="Q1028" s="178">
        <f>IF('Funding Allocation Parameters'!$C$5="Basic Library Subsidy", MIN(O1028*('Funding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MIN($O1028*(VLOOKUP(CONCATENATE($A1028, 'Funding Allocation Parameters'!$I$5), 'Library Subsidy Complex'!$C$2:$J$55, 2, FALSE)), VLOOKUP(CONCATENATE($A1028, 'Funding Allocation Parameters'!$I$5), 'Library Subsidy Complex'!$C$2:$J$55, 4, FALSE)), 0)))))</f>
        <v>1189</v>
      </c>
      <c r="R1028" s="178">
        <f>IF('Funding Allocation Parameters'!$C$5="Basic Library Subsidy", 0, IF('Funding Allocation Parameters'!$C$5="Grant funding",MIN(O1028*('Funding Allocation Parameters'!$E$5), 'Funding Allocation Parameters'!$G$5), IF('Funding Allocation Parameters'!$C$5="Other author funding", 0, IF('Funding Allocation Parameters'!$C$5="Any discretionary funds (grants if available, other if no grants)", MIN(O1028*('Funding Allocation Parameters'!$E$5), 'Funding Allocation Parameters'!$G$5), IF('Funding Allocation Parameters'!$C$5="Complex Library Subsidy", 0, 0)))))</f>
        <v>0</v>
      </c>
      <c r="S1028" s="178">
        <f>IF('Funding Allocation Parameters'!$C$5="Basic Library Subsidy", 0, IF('Funding Allocation Parameters'!$C$5="Grant funding", 0, IF('Funding Allocation Parameters'!$C$5="Other author funding",  MIN(O1028*('Funding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8" s="178">
        <f>IF('Funding Allocation Parameters'!$C$5="Basic Library Subsidy", MIN(O1028*('Funding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MIN($O1028*(VLOOKUP(CONCATENATE($A1028, 'Funding Allocation Parameters'!$I$5), 'Library Subsidy Complex'!$C$2:$J$55, 6, FALSE)), VLOOKUP(CONCATENATE($A1028, 'Funding Allocation Parameters'!$I$5), 'Library Subsidy Complex'!$C$2:$J$55, 8, FALSE)), 0)))))</f>
        <v>1189</v>
      </c>
      <c r="U1028" s="178">
        <f>IF('Funding Allocation Parameters'!$C$5="Basic Library Subsidy", 0, IF('Funding Allocation Parameters'!$C$5="Grant funding", 0, IF('Funding Allocation Parameters'!$C$5="Other author funding",  MIN(O1028*('Funding Allocation Parameters'!$E$5), 'Funding Allocation Parameters'!$G$5), IF('Funding Allocation Parameters'!$C$5="Any discretionary funds (grants if available, other if no grants)", MIN(O1028*('Funding Allocation Parameters'!$E$5), 'Funding Allocation Parameters'!$G$5), IF('Funding Allocation Parameters'!$C$5="Complex Library Subsidy", 0, 0)))))</f>
        <v>0</v>
      </c>
      <c r="V1028" s="177">
        <f t="shared" si="500"/>
        <v>51.611400000000003</v>
      </c>
      <c r="W1028" s="177">
        <f t="shared" si="501"/>
        <v>51.611400000000003</v>
      </c>
      <c r="X1028" s="179">
        <f>IF('Funding Allocation Parameters'!$C$6="Basic Library Subsidy", MIN(V1028*'Funding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MIN(V1028*VLOOKUP(CONCATENATE($A1028, 'Funding Allocation Parameters'!$I$6), 'Library Subsidy Complex'!$C$2:$J$55, 2, FALSE), VLOOKUP(CONCATENATE($A1028, 'Funding Allocation Parameters'!$I$6), 'Library Subsidy Complex'!$C$2:$J$55, 4, FALSE)), 0)))))</f>
        <v>0</v>
      </c>
      <c r="Y1028" s="179">
        <f>IF('Funding Allocation Parameters'!$C$6="Basic Library Subsidy", 0, IF('Funding Allocation Parameters'!$C$6="Grant funding",MIN(V1028*'Funding Allocation Parameters'!$E$6, 'Funding Allocation Parameters'!$G$6), IF('Funding Allocation Parameters'!$C$6="Other author funding", 0, IF('Funding Allocation Parameters'!$C$6="Any discretionary funds (grants if available, other if no grants)", MIN(V1028*'Funding Allocation Parameters'!$E$6, 'Funding Allocation Parameters'!$G$6), IF('Funding Allocation Parameters'!$C$6="Complex Library Subsidy", 0, 0)))))</f>
        <v>51.611400000000003</v>
      </c>
      <c r="Z1028" s="179">
        <f>IF('Funding Allocation Parameters'!$C$6="Basic Library Subsidy", 0, IF('Funding Allocation Parameters'!$C$6="Grant funding", 0, IF('Funding Allocation Parameters'!$C$6="Other author funding",  MIN(V1028*'Funding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8" s="179">
        <f>IF('Funding Allocation Parameters'!$C$6="Basic Library Subsidy", MIN(W1028*'Funding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MIN(W1028*VLOOKUP(CONCATENATE($A1028, 'Funding Allocation Parameters'!$I$6), 'Library Subsidy Complex'!$C$2:$J$55, 6, FALSE), VLOOKUP(CONCATENATE($A1028, 'Funding Allocation Parameters'!$I$6), 'Library Subsidy Complex'!$C$2:$J$55, 8, FALSE)), 0)))))</f>
        <v>0</v>
      </c>
      <c r="AB1028" s="179">
        <f>IF('Funding Allocation Parameters'!$C$6="Basic Library Subsidy", 0, IF('Funding Allocation Parameters'!$C$6="Grant funding", 0, IF('Funding Allocation Parameters'!$C$6="Other author funding",  MIN(W1028*'Funding Allocation Parameters'!$E$6, 'Funding Allocation Parameters'!$G$6), IF('Funding Allocation Parameters'!$C$6="Any discretionary funds (grants if available, other if no grants)", MIN(W1028*'Funding Allocation Parameters'!$E$6, 'Funding Allocation Parameters'!$G$6), IF('Funding Allocation Parameters'!$C$6="Complex Library Subsidy", 0, 0)))))</f>
        <v>51.611400000000003</v>
      </c>
      <c r="AC1028" s="177">
        <f t="shared" si="502"/>
        <v>0</v>
      </c>
      <c r="AD1028" s="177">
        <f t="shared" si="503"/>
        <v>0</v>
      </c>
      <c r="AE1028" s="180">
        <f>IF('Funding Allocation Parameters'!$C$7="Basic Library Subsidy", MIN(AC1028*'Funding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MIN(AC1028*VLOOKUP(CONCATENATE($A1028, 'Funding Allocation Parameters'!$I$7), 'Library Subsidy Complex'!$C$2:$J$55, 2, FALSE), VLOOKUP(CONCATENATE($A1028, 'Funding Allocation Parameters'!$I$7), 'Library Subsidy Complex'!$C$2:$J$55, 4, FALSE)), 0)))))</f>
        <v>0</v>
      </c>
      <c r="AF1028" s="180">
        <f>IF('Funding Allocation Parameters'!$C$7="Basic Library Subsidy", 0, IF('Funding Allocation Parameters'!$C$7="Grant funding",MIN(AC1028*'Funding Allocation Parameters'!$E$7, 'Funding Allocation Parameters'!$G$7), IF('Funding Allocation Parameters'!$C$7="Other author funding", 0, IF('Funding Allocation Parameters'!$C$7="Any discretionary funds (grants if available, other if no grants)", MIN(AC1028*'Funding Allocation Parameters'!$E$7, 'Funding Allocation Parameters'!$G$7), IF('Funding Allocation Parameters'!$C$7="Complex Library Subsidy", 0, 0)))))</f>
        <v>0</v>
      </c>
      <c r="AG1028" s="180">
        <f>IF('Funding Allocation Parameters'!$C$7="Basic Library Subsidy", 0, IF('Funding Allocation Parameters'!$C$7="Grant funding", 0, IF('Funding Allocation Parameters'!$C$7="Other author funding",  MIN(AC1028*'Funding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8" s="180">
        <f>IF('Funding Allocation Parameters'!$C$7="Basic Library Subsidy", MIN(AD1028*'Funding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MIN(AD1028*VLOOKUP(CONCATENATE($A1028, 'Funding Allocation Parameters'!$I$7), 'Library Subsidy Complex'!$C$2:$J$55, 6, FALSE), VLOOKUP(CONCATENATE($A1028, 'Funding Allocation Parameters'!$I$7), 'Library Subsidy Complex'!$C$2:$J$55, 8, FALSE)), 0)))))</f>
        <v>0</v>
      </c>
      <c r="AI1028" s="180">
        <f>IF('Funding Allocation Parameters'!$C$7="Basic Library Subsidy", 0, IF('Funding Allocation Parameters'!$C$7="Grant funding", 0, IF('Funding Allocation Parameters'!$C$7="Other author funding",  MIN(AD1028*'Funding Allocation Parameters'!$E$7, 'Funding Allocation Parameters'!$G$7), IF('Funding Allocation Parameters'!$C$7="Any discretionary funds (grants if available, other if no grants)", MIN(AD1028*'Funding Allocation Parameters'!$E$7, 'Funding Allocation Parameters'!$G$7), IF('Funding Allocation Parameters'!$C$7="Complex Library Subsidy", 0, 0)))))</f>
        <v>0</v>
      </c>
      <c r="AJ1028" s="177">
        <f t="shared" si="504"/>
        <v>0</v>
      </c>
      <c r="AK1028" s="177">
        <f t="shared" si="505"/>
        <v>0</v>
      </c>
      <c r="AL1028" s="181">
        <f>IF('Funding Allocation Parameters'!$C$8="Basic Library Subsidy", MIN(AJ1028*'Funding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MIN(AJ1028*VLOOKUP(CONCATENATE($A1028, 'Funding Allocation Parameters'!$I$8), 'Library Subsidy Complex'!$C$2:$J$55, 2, FALSE), VLOOKUP(CONCATENATE($A1028, 'Funding Allocation Parameters'!$I$8), 'Library Subsidy Complex'!$C$2:$J$55, 4, FALSE)), 0)))))</f>
        <v>0</v>
      </c>
      <c r="AM1028" s="181">
        <f>IF('Funding Allocation Parameters'!$C$8="Basic Library Subsidy", 0, IF('Funding Allocation Parameters'!$C$8="Grant funding",MIN(AJ1028*'Funding Allocation Parameters'!$E$8, 'Funding Allocation Parameters'!$G$8), IF('Funding Allocation Parameters'!$C$8="Other author funding", 0, IF('Funding Allocation Parameters'!$C$8="Any discretionary funds (grants if available, other if no grants)", MIN(AJ1028*'Funding Allocation Parameters'!$E$8, 'Funding Allocation Parameters'!$G$8), IF('Funding Allocation Parameters'!$C$8="Complex Library Subsidy", 0, 0)))))</f>
        <v>0</v>
      </c>
      <c r="AN1028" s="181">
        <f>IF('Funding Allocation Parameters'!$C$8="Basic Library Subsidy", 0, IF('Funding Allocation Parameters'!$C$8="Grant funding", 0, IF('Funding Allocation Parameters'!$C$8="Other author funding",  MIN(AJ1028*'Funding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8" s="181">
        <f>IF('Funding Allocation Parameters'!$C$8="Basic Library Subsidy", MIN(AK1028*'Funding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MIN(AK1028*VLOOKUP(CONCATENATE($A1028, 'Funding Allocation Parameters'!$I$8), 'Library Subsidy Complex'!$C$2:$J$55, 6, FALSE), VLOOKUP(CONCATENATE($A1028, 'Funding Allocation Parameters'!$I$8), 'Library Subsidy Complex'!$C$2:$J$55, 8, FALSE)), 0)))))</f>
        <v>0</v>
      </c>
      <c r="AP1028" s="181">
        <f>IF('Funding Allocation Parameters'!$C$8="Basic Library Subsidy", 0, IF('Funding Allocation Parameters'!$C$8="Grant funding", 0, IF('Funding Allocation Parameters'!$C$8="Other author funding",  MIN(AK1028*'Funding Allocation Parameters'!$E$8, 'Funding Allocation Parameters'!$G$8), IF('Funding Allocation Parameters'!$C$8="Any discretionary funds (grants if available, other if no grants)", MIN(AK1028*'Funding Allocation Parameters'!$E$8, 'Funding Allocation Parameters'!$G$8), IF('Funding Allocation Parameters'!$C$8="Complex Library Subsidy", 0, 0)))))</f>
        <v>0</v>
      </c>
      <c r="AQ1028" s="177">
        <f t="shared" si="506"/>
        <v>0</v>
      </c>
      <c r="AR1028" s="177">
        <f t="shared" si="507"/>
        <v>0</v>
      </c>
      <c r="AS1028" s="182">
        <f t="shared" si="508"/>
        <v>1189</v>
      </c>
      <c r="AT1028" s="182">
        <f t="shared" si="509"/>
        <v>51.611400000000003</v>
      </c>
      <c r="AU1028" s="182">
        <f t="shared" si="510"/>
        <v>0</v>
      </c>
      <c r="AV1028" s="182">
        <f t="shared" si="511"/>
        <v>1189</v>
      </c>
      <c r="AW1028" s="182">
        <f t="shared" si="512"/>
        <v>51.611400000000003</v>
      </c>
      <c r="AX1028" s="183">
        <f t="shared" si="513"/>
        <v>1189</v>
      </c>
      <c r="AY1028" s="183">
        <f t="shared" si="514"/>
        <v>51.611400000000003</v>
      </c>
      <c r="AZ1028" s="183">
        <f t="shared" si="515"/>
        <v>0</v>
      </c>
      <c r="BA1028" s="183">
        <f t="shared" si="516"/>
        <v>0</v>
      </c>
      <c r="BB1028" s="183">
        <f t="shared" si="517"/>
        <v>0</v>
      </c>
      <c r="BC1028" s="184">
        <f t="shared" si="518"/>
        <v>1189</v>
      </c>
      <c r="BD1028" s="184">
        <f t="shared" si="519"/>
        <v>0</v>
      </c>
      <c r="BE1028" s="184">
        <f t="shared" si="520"/>
        <v>51.611400000000003</v>
      </c>
      <c r="BF1028" s="184">
        <f t="shared" si="521"/>
        <v>0</v>
      </c>
      <c r="BG1028" s="102">
        <f t="shared" si="522"/>
        <v>0</v>
      </c>
      <c r="BH1028" s="102">
        <f t="shared" si="523"/>
        <v>0</v>
      </c>
      <c r="BI1028" s="102">
        <f t="shared" si="524"/>
        <v>0</v>
      </c>
      <c r="BJ1028" s="102">
        <f t="shared" si="525"/>
        <v>1</v>
      </c>
      <c r="BK1028" s="102">
        <f t="shared" si="526"/>
        <v>0</v>
      </c>
      <c r="BL1028" s="102">
        <f t="shared" si="527"/>
        <v>0</v>
      </c>
      <c r="BN1028" s="102"/>
    </row>
    <row r="1029" spans="1:66" x14ac:dyDescent="0.25">
      <c r="A1029" s="102" t="s">
        <v>17</v>
      </c>
      <c r="B1029" s="102" t="s">
        <v>8</v>
      </c>
      <c r="C1029" s="102" t="s">
        <v>8</v>
      </c>
      <c r="D1029" s="102" t="s">
        <v>27</v>
      </c>
      <c r="E1029" s="102" t="s">
        <v>387</v>
      </c>
      <c r="F1029" s="102" t="s">
        <v>1830</v>
      </c>
      <c r="G1029" s="102">
        <v>3.4569999999999999</v>
      </c>
      <c r="H1029" s="102">
        <v>1</v>
      </c>
      <c r="I1029" s="102">
        <v>1</v>
      </c>
      <c r="J1029" s="167">
        <f>IFERROR(H1029*VLOOKUP(A1029, 'Advanced Parameters'!$B$7:$G$20, 6, FALSE)*VLOOKUP(A1029, 'Growth Parameters'!$B$6:$H$19, 6, FALSE), 0)</f>
        <v>1</v>
      </c>
      <c r="K1029" s="167">
        <f>IFERROR(IF('Advanced Parameters'!$C$5="n",'Raw Data'!I1029*VLOOKUP(A1029,'Advanced Parameters'!$B$7:$G$20,6,FALSE),J1029*VLOOKUP(A1029,'Advanced Parameters'!$B$7:$G$20,2,FALSE))*VLOOKUP(A1029, 'Growth Parameters'!$B$6:$H$19, 6, FALSE), 0)</f>
        <v>1</v>
      </c>
      <c r="L1029" s="167">
        <f t="shared" si="497"/>
        <v>0</v>
      </c>
      <c r="M1029" s="168">
        <f>IFERROR(IF(G1029="NA","NA",IF(G1029&gt;'APC Parameters'!$K$6+VLOOKUP('Raw Data'!A1029, 'APC Parameters'!$H$7:$L$20, 4, FALSE), 'APC Parameters'!$L$6+VLOOKUP('Raw Data'!A1029, 'APC Parameters'!$H$7:$L$20, 5, FALSE), G1029*('APC Parameters'!$J$6+VLOOKUP('Raw Data'!A1029, 'APC Parameters'!$H$7:$L$20, 3, FALSE))+'APC Parameters'!$I$6+VLOOKUP('Raw Data'!A1029, 'APC Parameters'!$H$7:$L$20, 2, FALSE))), 0)</f>
        <v>5000</v>
      </c>
      <c r="N1029" s="168">
        <f t="shared" si="498"/>
        <v>5000</v>
      </c>
      <c r="O1029" s="168">
        <f>IFERROR(IF(M1029="NA",VLOOKUP(D1029,'Internal Calculations'!$B$10:$C$11,2,FALSE), M1029)*VLOOKUP(A1029, 'Growth Parameters'!$B$6:$H$19, 7, FALSE), 0)</f>
        <v>5000</v>
      </c>
      <c r="P1029" s="177">
        <f t="shared" si="499"/>
        <v>5000</v>
      </c>
      <c r="Q1029" s="178">
        <f>IF('Funding Allocation Parameters'!$C$5="Basic Library Subsidy", MIN(O1029*('Funding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MIN($O1029*(VLOOKUP(CONCATENATE($A1029, 'Funding Allocation Parameters'!$I$5), 'Library Subsidy Complex'!$C$2:$J$55, 2, FALSE)), VLOOKUP(CONCATENATE($A1029, 'Funding Allocation Parameters'!$I$5), 'Library Subsidy Complex'!$C$2:$J$55, 4, FALSE)), 0)))))</f>
        <v>1189</v>
      </c>
      <c r="R1029" s="178">
        <f>IF('Funding Allocation Parameters'!$C$5="Basic Library Subsidy", 0, IF('Funding Allocation Parameters'!$C$5="Grant funding",MIN(O1029*('Funding Allocation Parameters'!$E$5), 'Funding Allocation Parameters'!$G$5), IF('Funding Allocation Parameters'!$C$5="Other author funding", 0, IF('Funding Allocation Parameters'!$C$5="Any discretionary funds (grants if available, other if no grants)", MIN(O1029*('Funding Allocation Parameters'!$E$5), 'Funding Allocation Parameters'!$G$5), IF('Funding Allocation Parameters'!$C$5="Complex Library Subsidy", 0, 0)))))</f>
        <v>0</v>
      </c>
      <c r="S1029" s="178">
        <f>IF('Funding Allocation Parameters'!$C$5="Basic Library Subsidy", 0, IF('Funding Allocation Parameters'!$C$5="Grant funding", 0, IF('Funding Allocation Parameters'!$C$5="Other author funding",  MIN(O1029*('Funding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29" s="178">
        <f>IF('Funding Allocation Parameters'!$C$5="Basic Library Subsidy", MIN(O1029*('Funding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MIN($O1029*(VLOOKUP(CONCATENATE($A1029, 'Funding Allocation Parameters'!$I$5), 'Library Subsidy Complex'!$C$2:$J$55, 6, FALSE)), VLOOKUP(CONCATENATE($A1029, 'Funding Allocation Parameters'!$I$5), 'Library Subsidy Complex'!$C$2:$J$55, 8, FALSE)), 0)))))</f>
        <v>1189</v>
      </c>
      <c r="U1029" s="178">
        <f>IF('Funding Allocation Parameters'!$C$5="Basic Library Subsidy", 0, IF('Funding Allocation Parameters'!$C$5="Grant funding", 0, IF('Funding Allocation Parameters'!$C$5="Other author funding",  MIN(O1029*('Funding Allocation Parameters'!$E$5), 'Funding Allocation Parameters'!$G$5), IF('Funding Allocation Parameters'!$C$5="Any discretionary funds (grants if available, other if no grants)", MIN(O1029*('Funding Allocation Parameters'!$E$5), 'Funding Allocation Parameters'!$G$5), IF('Funding Allocation Parameters'!$C$5="Complex Library Subsidy", 0, 0)))))</f>
        <v>0</v>
      </c>
      <c r="V1029" s="177">
        <f t="shared" si="500"/>
        <v>3811</v>
      </c>
      <c r="W1029" s="177">
        <f t="shared" si="501"/>
        <v>3811</v>
      </c>
      <c r="X1029" s="179">
        <f>IF('Funding Allocation Parameters'!$C$6="Basic Library Subsidy", MIN(V1029*'Funding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MIN(V1029*VLOOKUP(CONCATENATE($A1029, 'Funding Allocation Parameters'!$I$6), 'Library Subsidy Complex'!$C$2:$J$55, 2, FALSE), VLOOKUP(CONCATENATE($A1029, 'Funding Allocation Parameters'!$I$6), 'Library Subsidy Complex'!$C$2:$J$55, 4, FALSE)), 0)))))</f>
        <v>0</v>
      </c>
      <c r="Y1029" s="179">
        <f>IF('Funding Allocation Parameters'!$C$6="Basic Library Subsidy", 0, IF('Funding Allocation Parameters'!$C$6="Grant funding",MIN(V1029*'Funding Allocation Parameters'!$E$6, 'Funding Allocation Parameters'!$G$6), IF('Funding Allocation Parameters'!$C$6="Other author funding", 0, IF('Funding Allocation Parameters'!$C$6="Any discretionary funds (grants if available, other if no grants)", MIN(V1029*'Funding Allocation Parameters'!$E$6, 'Funding Allocation Parameters'!$G$6), IF('Funding Allocation Parameters'!$C$6="Complex Library Subsidy", 0, 0)))))</f>
        <v>3811</v>
      </c>
      <c r="Z1029" s="179">
        <f>IF('Funding Allocation Parameters'!$C$6="Basic Library Subsidy", 0, IF('Funding Allocation Parameters'!$C$6="Grant funding", 0, IF('Funding Allocation Parameters'!$C$6="Other author funding",  MIN(V1029*'Funding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29" s="179">
        <f>IF('Funding Allocation Parameters'!$C$6="Basic Library Subsidy", MIN(W1029*'Funding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MIN(W1029*VLOOKUP(CONCATENATE($A1029, 'Funding Allocation Parameters'!$I$6), 'Library Subsidy Complex'!$C$2:$J$55, 6, FALSE), VLOOKUP(CONCATENATE($A1029, 'Funding Allocation Parameters'!$I$6), 'Library Subsidy Complex'!$C$2:$J$55, 8, FALSE)), 0)))))</f>
        <v>0</v>
      </c>
      <c r="AB1029" s="179">
        <f>IF('Funding Allocation Parameters'!$C$6="Basic Library Subsidy", 0, IF('Funding Allocation Parameters'!$C$6="Grant funding", 0, IF('Funding Allocation Parameters'!$C$6="Other author funding",  MIN(W1029*'Funding Allocation Parameters'!$E$6, 'Funding Allocation Parameters'!$G$6), IF('Funding Allocation Parameters'!$C$6="Any discretionary funds (grants if available, other if no grants)", MIN(W1029*'Funding Allocation Parameters'!$E$6, 'Funding Allocation Parameters'!$G$6), IF('Funding Allocation Parameters'!$C$6="Complex Library Subsidy", 0, 0)))))</f>
        <v>3811</v>
      </c>
      <c r="AC1029" s="177">
        <f t="shared" si="502"/>
        <v>0</v>
      </c>
      <c r="AD1029" s="177">
        <f t="shared" si="503"/>
        <v>0</v>
      </c>
      <c r="AE1029" s="180">
        <f>IF('Funding Allocation Parameters'!$C$7="Basic Library Subsidy", MIN(AC1029*'Funding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MIN(AC1029*VLOOKUP(CONCATENATE($A1029, 'Funding Allocation Parameters'!$I$7), 'Library Subsidy Complex'!$C$2:$J$55, 2, FALSE), VLOOKUP(CONCATENATE($A1029, 'Funding Allocation Parameters'!$I$7), 'Library Subsidy Complex'!$C$2:$J$55, 4, FALSE)), 0)))))</f>
        <v>0</v>
      </c>
      <c r="AF1029" s="180">
        <f>IF('Funding Allocation Parameters'!$C$7="Basic Library Subsidy", 0, IF('Funding Allocation Parameters'!$C$7="Grant funding",MIN(AC1029*'Funding Allocation Parameters'!$E$7, 'Funding Allocation Parameters'!$G$7), IF('Funding Allocation Parameters'!$C$7="Other author funding", 0, IF('Funding Allocation Parameters'!$C$7="Any discretionary funds (grants if available, other if no grants)", MIN(AC1029*'Funding Allocation Parameters'!$E$7, 'Funding Allocation Parameters'!$G$7), IF('Funding Allocation Parameters'!$C$7="Complex Library Subsidy", 0, 0)))))</f>
        <v>0</v>
      </c>
      <c r="AG1029" s="180">
        <f>IF('Funding Allocation Parameters'!$C$7="Basic Library Subsidy", 0, IF('Funding Allocation Parameters'!$C$7="Grant funding", 0, IF('Funding Allocation Parameters'!$C$7="Other author funding",  MIN(AC1029*'Funding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29" s="180">
        <f>IF('Funding Allocation Parameters'!$C$7="Basic Library Subsidy", MIN(AD1029*'Funding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MIN(AD1029*VLOOKUP(CONCATENATE($A1029, 'Funding Allocation Parameters'!$I$7), 'Library Subsidy Complex'!$C$2:$J$55, 6, FALSE), VLOOKUP(CONCATENATE($A1029, 'Funding Allocation Parameters'!$I$7), 'Library Subsidy Complex'!$C$2:$J$55, 8, FALSE)), 0)))))</f>
        <v>0</v>
      </c>
      <c r="AI1029" s="180">
        <f>IF('Funding Allocation Parameters'!$C$7="Basic Library Subsidy", 0, IF('Funding Allocation Parameters'!$C$7="Grant funding", 0, IF('Funding Allocation Parameters'!$C$7="Other author funding",  MIN(AD1029*'Funding Allocation Parameters'!$E$7, 'Funding Allocation Parameters'!$G$7), IF('Funding Allocation Parameters'!$C$7="Any discretionary funds (grants if available, other if no grants)", MIN(AD1029*'Funding Allocation Parameters'!$E$7, 'Funding Allocation Parameters'!$G$7), IF('Funding Allocation Parameters'!$C$7="Complex Library Subsidy", 0, 0)))))</f>
        <v>0</v>
      </c>
      <c r="AJ1029" s="177">
        <f t="shared" si="504"/>
        <v>0</v>
      </c>
      <c r="AK1029" s="177">
        <f t="shared" si="505"/>
        <v>0</v>
      </c>
      <c r="AL1029" s="181">
        <f>IF('Funding Allocation Parameters'!$C$8="Basic Library Subsidy", MIN(AJ1029*'Funding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MIN(AJ1029*VLOOKUP(CONCATENATE($A1029, 'Funding Allocation Parameters'!$I$8), 'Library Subsidy Complex'!$C$2:$J$55, 2, FALSE), VLOOKUP(CONCATENATE($A1029, 'Funding Allocation Parameters'!$I$8), 'Library Subsidy Complex'!$C$2:$J$55, 4, FALSE)), 0)))))</f>
        <v>0</v>
      </c>
      <c r="AM1029" s="181">
        <f>IF('Funding Allocation Parameters'!$C$8="Basic Library Subsidy", 0, IF('Funding Allocation Parameters'!$C$8="Grant funding",MIN(AJ1029*'Funding Allocation Parameters'!$E$8, 'Funding Allocation Parameters'!$G$8), IF('Funding Allocation Parameters'!$C$8="Other author funding", 0, IF('Funding Allocation Parameters'!$C$8="Any discretionary funds (grants if available, other if no grants)", MIN(AJ1029*'Funding Allocation Parameters'!$E$8, 'Funding Allocation Parameters'!$G$8), IF('Funding Allocation Parameters'!$C$8="Complex Library Subsidy", 0, 0)))))</f>
        <v>0</v>
      </c>
      <c r="AN1029" s="181">
        <f>IF('Funding Allocation Parameters'!$C$8="Basic Library Subsidy", 0, IF('Funding Allocation Parameters'!$C$8="Grant funding", 0, IF('Funding Allocation Parameters'!$C$8="Other author funding",  MIN(AJ1029*'Funding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29" s="181">
        <f>IF('Funding Allocation Parameters'!$C$8="Basic Library Subsidy", MIN(AK1029*'Funding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MIN(AK1029*VLOOKUP(CONCATENATE($A1029, 'Funding Allocation Parameters'!$I$8), 'Library Subsidy Complex'!$C$2:$J$55, 6, FALSE), VLOOKUP(CONCATENATE($A1029, 'Funding Allocation Parameters'!$I$8), 'Library Subsidy Complex'!$C$2:$J$55, 8, FALSE)), 0)))))</f>
        <v>0</v>
      </c>
      <c r="AP1029" s="181">
        <f>IF('Funding Allocation Parameters'!$C$8="Basic Library Subsidy", 0, IF('Funding Allocation Parameters'!$C$8="Grant funding", 0, IF('Funding Allocation Parameters'!$C$8="Other author funding",  MIN(AK1029*'Funding Allocation Parameters'!$E$8, 'Funding Allocation Parameters'!$G$8), IF('Funding Allocation Parameters'!$C$8="Any discretionary funds (grants if available, other if no grants)", MIN(AK1029*'Funding Allocation Parameters'!$E$8, 'Funding Allocation Parameters'!$G$8), IF('Funding Allocation Parameters'!$C$8="Complex Library Subsidy", 0, 0)))))</f>
        <v>0</v>
      </c>
      <c r="AQ1029" s="177">
        <f t="shared" si="506"/>
        <v>0</v>
      </c>
      <c r="AR1029" s="177">
        <f t="shared" si="507"/>
        <v>0</v>
      </c>
      <c r="AS1029" s="182">
        <f t="shared" si="508"/>
        <v>1189</v>
      </c>
      <c r="AT1029" s="182">
        <f t="shared" si="509"/>
        <v>3811</v>
      </c>
      <c r="AU1029" s="182">
        <f t="shared" si="510"/>
        <v>0</v>
      </c>
      <c r="AV1029" s="182">
        <f t="shared" si="511"/>
        <v>1189</v>
      </c>
      <c r="AW1029" s="182">
        <f t="shared" si="512"/>
        <v>3811</v>
      </c>
      <c r="AX1029" s="183">
        <f t="shared" si="513"/>
        <v>1189</v>
      </c>
      <c r="AY1029" s="183">
        <f t="shared" si="514"/>
        <v>3811</v>
      </c>
      <c r="AZ1029" s="183">
        <f t="shared" si="515"/>
        <v>0</v>
      </c>
      <c r="BA1029" s="183">
        <f t="shared" si="516"/>
        <v>0</v>
      </c>
      <c r="BB1029" s="183">
        <f t="shared" si="517"/>
        <v>0</v>
      </c>
      <c r="BC1029" s="184">
        <f t="shared" si="518"/>
        <v>1189</v>
      </c>
      <c r="BD1029" s="184">
        <f t="shared" si="519"/>
        <v>0</v>
      </c>
      <c r="BE1029" s="184">
        <f t="shared" si="520"/>
        <v>3811</v>
      </c>
      <c r="BF1029" s="184">
        <f t="shared" si="521"/>
        <v>0</v>
      </c>
      <c r="BG1029" s="102">
        <f t="shared" si="522"/>
        <v>0</v>
      </c>
      <c r="BH1029" s="102">
        <f t="shared" si="523"/>
        <v>0</v>
      </c>
      <c r="BI1029" s="102">
        <f t="shared" si="524"/>
        <v>0</v>
      </c>
      <c r="BJ1029" s="102">
        <f t="shared" si="525"/>
        <v>1</v>
      </c>
      <c r="BK1029" s="102">
        <f t="shared" si="526"/>
        <v>0</v>
      </c>
      <c r="BL1029" s="102">
        <f t="shared" si="527"/>
        <v>0</v>
      </c>
      <c r="BN1029" s="102"/>
    </row>
    <row r="1030" spans="1:66" x14ac:dyDescent="0.25">
      <c r="A1030" s="102" t="s">
        <v>13</v>
      </c>
      <c r="B1030" s="102" t="s">
        <v>8</v>
      </c>
      <c r="C1030" s="102" t="s">
        <v>8</v>
      </c>
      <c r="D1030" s="102" t="s">
        <v>27</v>
      </c>
      <c r="E1030" s="102" t="s">
        <v>28</v>
      </c>
      <c r="F1030" s="102" t="s">
        <v>1831</v>
      </c>
      <c r="G1030" s="102">
        <v>1.034</v>
      </c>
      <c r="H1030" s="102">
        <v>1</v>
      </c>
      <c r="I1030" s="102">
        <v>1</v>
      </c>
      <c r="J1030" s="167">
        <f>IFERROR(H1030*VLOOKUP(A1030, 'Advanced Parameters'!$B$7:$G$20, 6, FALSE)*VLOOKUP(A1030, 'Growth Parameters'!$B$6:$H$19, 6, FALSE), 0)</f>
        <v>1</v>
      </c>
      <c r="K1030" s="167">
        <f>IFERROR(IF('Advanced Parameters'!$C$5="n",'Raw Data'!I1030*VLOOKUP(A1030,'Advanced Parameters'!$B$7:$G$20,6,FALSE),J1030*VLOOKUP(A1030,'Advanced Parameters'!$B$7:$G$20,2,FALSE))*VLOOKUP(A1030, 'Growth Parameters'!$B$6:$H$19, 6, FALSE), 0)</f>
        <v>1</v>
      </c>
      <c r="L1030" s="167">
        <f t="shared" si="497"/>
        <v>0</v>
      </c>
      <c r="M1030" s="168">
        <f>IFERROR(IF(G1030="NA","NA",IF(G1030&gt;'APC Parameters'!$K$6+VLOOKUP('Raw Data'!A1030, 'APC Parameters'!$H$7:$L$20, 4, FALSE), 'APC Parameters'!$L$6+VLOOKUP('Raw Data'!A1030, 'APC Parameters'!$H$7:$L$20, 5, FALSE), G1030*('APC Parameters'!$J$6+VLOOKUP('Raw Data'!A1030, 'APC Parameters'!$H$7:$L$20, 3, FALSE))+'APC Parameters'!$I$6+VLOOKUP('Raw Data'!A1030, 'APC Parameters'!$H$7:$L$20, 2, FALSE))), 0)</f>
        <v>1881.1995999999999</v>
      </c>
      <c r="N1030" s="168">
        <f t="shared" si="498"/>
        <v>1881.1995999999999</v>
      </c>
      <c r="O1030" s="168">
        <f>IFERROR(IF(M1030="NA",VLOOKUP(D1030,'Internal Calculations'!$B$10:$C$11,2,FALSE), M1030)*VLOOKUP(A1030, 'Growth Parameters'!$B$6:$H$19, 7, FALSE), 0)</f>
        <v>1881.1995999999999</v>
      </c>
      <c r="P1030" s="177">
        <f t="shared" si="499"/>
        <v>1881.1995999999999</v>
      </c>
      <c r="Q1030" s="178">
        <f>IF('Funding Allocation Parameters'!$C$5="Basic Library Subsidy", MIN(O1030*('Funding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MIN($O1030*(VLOOKUP(CONCATENATE($A1030, 'Funding Allocation Parameters'!$I$5), 'Library Subsidy Complex'!$C$2:$J$55, 2, FALSE)), VLOOKUP(CONCATENATE($A1030, 'Funding Allocation Parameters'!$I$5), 'Library Subsidy Complex'!$C$2:$J$55, 4, FALSE)), 0)))))</f>
        <v>1189</v>
      </c>
      <c r="R1030" s="178">
        <f>IF('Funding Allocation Parameters'!$C$5="Basic Library Subsidy", 0, IF('Funding Allocation Parameters'!$C$5="Grant funding",MIN(O1030*('Funding Allocation Parameters'!$E$5), 'Funding Allocation Parameters'!$G$5), IF('Funding Allocation Parameters'!$C$5="Other author funding", 0, IF('Funding Allocation Parameters'!$C$5="Any discretionary funds (grants if available, other if no grants)", MIN(O1030*('Funding Allocation Parameters'!$E$5), 'Funding Allocation Parameters'!$G$5), IF('Funding Allocation Parameters'!$C$5="Complex Library Subsidy", 0, 0)))))</f>
        <v>0</v>
      </c>
      <c r="S1030" s="178">
        <f>IF('Funding Allocation Parameters'!$C$5="Basic Library Subsidy", 0, IF('Funding Allocation Parameters'!$C$5="Grant funding", 0, IF('Funding Allocation Parameters'!$C$5="Other author funding",  MIN(O1030*('Funding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0" s="178">
        <f>IF('Funding Allocation Parameters'!$C$5="Basic Library Subsidy", MIN(O1030*('Funding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MIN($O1030*(VLOOKUP(CONCATENATE($A1030, 'Funding Allocation Parameters'!$I$5), 'Library Subsidy Complex'!$C$2:$J$55, 6, FALSE)), VLOOKUP(CONCATENATE($A1030, 'Funding Allocation Parameters'!$I$5), 'Library Subsidy Complex'!$C$2:$J$55, 8, FALSE)), 0)))))</f>
        <v>1189</v>
      </c>
      <c r="U1030" s="178">
        <f>IF('Funding Allocation Parameters'!$C$5="Basic Library Subsidy", 0, IF('Funding Allocation Parameters'!$C$5="Grant funding", 0, IF('Funding Allocation Parameters'!$C$5="Other author funding",  MIN(O1030*('Funding Allocation Parameters'!$E$5), 'Funding Allocation Parameters'!$G$5), IF('Funding Allocation Parameters'!$C$5="Any discretionary funds (grants if available, other if no grants)", MIN(O1030*('Funding Allocation Parameters'!$E$5), 'Funding Allocation Parameters'!$G$5), IF('Funding Allocation Parameters'!$C$5="Complex Library Subsidy", 0, 0)))))</f>
        <v>0</v>
      </c>
      <c r="V1030" s="177">
        <f t="shared" si="500"/>
        <v>692.19959999999992</v>
      </c>
      <c r="W1030" s="177">
        <f t="shared" si="501"/>
        <v>692.19959999999992</v>
      </c>
      <c r="X1030" s="179">
        <f>IF('Funding Allocation Parameters'!$C$6="Basic Library Subsidy", MIN(V1030*'Funding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MIN(V1030*VLOOKUP(CONCATENATE($A1030, 'Funding Allocation Parameters'!$I$6), 'Library Subsidy Complex'!$C$2:$J$55, 2, FALSE), VLOOKUP(CONCATENATE($A1030, 'Funding Allocation Parameters'!$I$6), 'Library Subsidy Complex'!$C$2:$J$55, 4, FALSE)), 0)))))</f>
        <v>0</v>
      </c>
      <c r="Y1030" s="179">
        <f>IF('Funding Allocation Parameters'!$C$6="Basic Library Subsidy", 0, IF('Funding Allocation Parameters'!$C$6="Grant funding",MIN(V1030*'Funding Allocation Parameters'!$E$6, 'Funding Allocation Parameters'!$G$6), IF('Funding Allocation Parameters'!$C$6="Other author funding", 0, IF('Funding Allocation Parameters'!$C$6="Any discretionary funds (grants if available, other if no grants)", MIN(V1030*'Funding Allocation Parameters'!$E$6, 'Funding Allocation Parameters'!$G$6), IF('Funding Allocation Parameters'!$C$6="Complex Library Subsidy", 0, 0)))))</f>
        <v>692.19959999999992</v>
      </c>
      <c r="Z1030" s="179">
        <f>IF('Funding Allocation Parameters'!$C$6="Basic Library Subsidy", 0, IF('Funding Allocation Parameters'!$C$6="Grant funding", 0, IF('Funding Allocation Parameters'!$C$6="Other author funding",  MIN(V1030*'Funding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0" s="179">
        <f>IF('Funding Allocation Parameters'!$C$6="Basic Library Subsidy", MIN(W1030*'Funding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MIN(W1030*VLOOKUP(CONCATENATE($A1030, 'Funding Allocation Parameters'!$I$6), 'Library Subsidy Complex'!$C$2:$J$55, 6, FALSE), VLOOKUP(CONCATENATE($A1030, 'Funding Allocation Parameters'!$I$6), 'Library Subsidy Complex'!$C$2:$J$55, 8, FALSE)), 0)))))</f>
        <v>0</v>
      </c>
      <c r="AB1030" s="179">
        <f>IF('Funding Allocation Parameters'!$C$6="Basic Library Subsidy", 0, IF('Funding Allocation Parameters'!$C$6="Grant funding", 0, IF('Funding Allocation Parameters'!$C$6="Other author funding",  MIN(W1030*'Funding Allocation Parameters'!$E$6, 'Funding Allocation Parameters'!$G$6), IF('Funding Allocation Parameters'!$C$6="Any discretionary funds (grants if available, other if no grants)", MIN(W1030*'Funding Allocation Parameters'!$E$6, 'Funding Allocation Parameters'!$G$6), IF('Funding Allocation Parameters'!$C$6="Complex Library Subsidy", 0, 0)))))</f>
        <v>692.19959999999992</v>
      </c>
      <c r="AC1030" s="177">
        <f t="shared" si="502"/>
        <v>0</v>
      </c>
      <c r="AD1030" s="177">
        <f t="shared" si="503"/>
        <v>0</v>
      </c>
      <c r="AE1030" s="180">
        <f>IF('Funding Allocation Parameters'!$C$7="Basic Library Subsidy", MIN(AC1030*'Funding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MIN(AC1030*VLOOKUP(CONCATENATE($A1030, 'Funding Allocation Parameters'!$I$7), 'Library Subsidy Complex'!$C$2:$J$55, 2, FALSE), VLOOKUP(CONCATENATE($A1030, 'Funding Allocation Parameters'!$I$7), 'Library Subsidy Complex'!$C$2:$J$55, 4, FALSE)), 0)))))</f>
        <v>0</v>
      </c>
      <c r="AF1030" s="180">
        <f>IF('Funding Allocation Parameters'!$C$7="Basic Library Subsidy", 0, IF('Funding Allocation Parameters'!$C$7="Grant funding",MIN(AC1030*'Funding Allocation Parameters'!$E$7, 'Funding Allocation Parameters'!$G$7), IF('Funding Allocation Parameters'!$C$7="Other author funding", 0, IF('Funding Allocation Parameters'!$C$7="Any discretionary funds (grants if available, other if no grants)", MIN(AC1030*'Funding Allocation Parameters'!$E$7, 'Funding Allocation Parameters'!$G$7), IF('Funding Allocation Parameters'!$C$7="Complex Library Subsidy", 0, 0)))))</f>
        <v>0</v>
      </c>
      <c r="AG1030" s="180">
        <f>IF('Funding Allocation Parameters'!$C$7="Basic Library Subsidy", 0, IF('Funding Allocation Parameters'!$C$7="Grant funding", 0, IF('Funding Allocation Parameters'!$C$7="Other author funding",  MIN(AC1030*'Funding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0" s="180">
        <f>IF('Funding Allocation Parameters'!$C$7="Basic Library Subsidy", MIN(AD1030*'Funding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MIN(AD1030*VLOOKUP(CONCATENATE($A1030, 'Funding Allocation Parameters'!$I$7), 'Library Subsidy Complex'!$C$2:$J$55, 6, FALSE), VLOOKUP(CONCATENATE($A1030, 'Funding Allocation Parameters'!$I$7), 'Library Subsidy Complex'!$C$2:$J$55, 8, FALSE)), 0)))))</f>
        <v>0</v>
      </c>
      <c r="AI1030" s="180">
        <f>IF('Funding Allocation Parameters'!$C$7="Basic Library Subsidy", 0, IF('Funding Allocation Parameters'!$C$7="Grant funding", 0, IF('Funding Allocation Parameters'!$C$7="Other author funding",  MIN(AD1030*'Funding Allocation Parameters'!$E$7, 'Funding Allocation Parameters'!$G$7), IF('Funding Allocation Parameters'!$C$7="Any discretionary funds (grants if available, other if no grants)", MIN(AD1030*'Funding Allocation Parameters'!$E$7, 'Funding Allocation Parameters'!$G$7), IF('Funding Allocation Parameters'!$C$7="Complex Library Subsidy", 0, 0)))))</f>
        <v>0</v>
      </c>
      <c r="AJ1030" s="177">
        <f t="shared" si="504"/>
        <v>0</v>
      </c>
      <c r="AK1030" s="177">
        <f t="shared" si="505"/>
        <v>0</v>
      </c>
      <c r="AL1030" s="181">
        <f>IF('Funding Allocation Parameters'!$C$8="Basic Library Subsidy", MIN(AJ1030*'Funding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MIN(AJ1030*VLOOKUP(CONCATENATE($A1030, 'Funding Allocation Parameters'!$I$8), 'Library Subsidy Complex'!$C$2:$J$55, 2, FALSE), VLOOKUP(CONCATENATE($A1030, 'Funding Allocation Parameters'!$I$8), 'Library Subsidy Complex'!$C$2:$J$55, 4, FALSE)), 0)))))</f>
        <v>0</v>
      </c>
      <c r="AM1030" s="181">
        <f>IF('Funding Allocation Parameters'!$C$8="Basic Library Subsidy", 0, IF('Funding Allocation Parameters'!$C$8="Grant funding",MIN(AJ1030*'Funding Allocation Parameters'!$E$8, 'Funding Allocation Parameters'!$G$8), IF('Funding Allocation Parameters'!$C$8="Other author funding", 0, IF('Funding Allocation Parameters'!$C$8="Any discretionary funds (grants if available, other if no grants)", MIN(AJ1030*'Funding Allocation Parameters'!$E$8, 'Funding Allocation Parameters'!$G$8), IF('Funding Allocation Parameters'!$C$8="Complex Library Subsidy", 0, 0)))))</f>
        <v>0</v>
      </c>
      <c r="AN1030" s="181">
        <f>IF('Funding Allocation Parameters'!$C$8="Basic Library Subsidy", 0, IF('Funding Allocation Parameters'!$C$8="Grant funding", 0, IF('Funding Allocation Parameters'!$C$8="Other author funding",  MIN(AJ1030*'Funding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0" s="181">
        <f>IF('Funding Allocation Parameters'!$C$8="Basic Library Subsidy", MIN(AK1030*'Funding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MIN(AK1030*VLOOKUP(CONCATENATE($A1030, 'Funding Allocation Parameters'!$I$8), 'Library Subsidy Complex'!$C$2:$J$55, 6, FALSE), VLOOKUP(CONCATENATE($A1030, 'Funding Allocation Parameters'!$I$8), 'Library Subsidy Complex'!$C$2:$J$55, 8, FALSE)), 0)))))</f>
        <v>0</v>
      </c>
      <c r="AP1030" s="181">
        <f>IF('Funding Allocation Parameters'!$C$8="Basic Library Subsidy", 0, IF('Funding Allocation Parameters'!$C$8="Grant funding", 0, IF('Funding Allocation Parameters'!$C$8="Other author funding",  MIN(AK1030*'Funding Allocation Parameters'!$E$8, 'Funding Allocation Parameters'!$G$8), IF('Funding Allocation Parameters'!$C$8="Any discretionary funds (grants if available, other if no grants)", MIN(AK1030*'Funding Allocation Parameters'!$E$8, 'Funding Allocation Parameters'!$G$8), IF('Funding Allocation Parameters'!$C$8="Complex Library Subsidy", 0, 0)))))</f>
        <v>0</v>
      </c>
      <c r="AQ1030" s="177">
        <f t="shared" si="506"/>
        <v>0</v>
      </c>
      <c r="AR1030" s="177">
        <f t="shared" si="507"/>
        <v>0</v>
      </c>
      <c r="AS1030" s="182">
        <f t="shared" si="508"/>
        <v>1189</v>
      </c>
      <c r="AT1030" s="182">
        <f t="shared" si="509"/>
        <v>692.19959999999992</v>
      </c>
      <c r="AU1030" s="182">
        <f t="shared" si="510"/>
        <v>0</v>
      </c>
      <c r="AV1030" s="182">
        <f t="shared" si="511"/>
        <v>1189</v>
      </c>
      <c r="AW1030" s="182">
        <f t="shared" si="512"/>
        <v>692.19959999999992</v>
      </c>
      <c r="AX1030" s="183">
        <f t="shared" si="513"/>
        <v>1189</v>
      </c>
      <c r="AY1030" s="183">
        <f t="shared" si="514"/>
        <v>692.19959999999992</v>
      </c>
      <c r="AZ1030" s="183">
        <f t="shared" si="515"/>
        <v>0</v>
      </c>
      <c r="BA1030" s="183">
        <f t="shared" si="516"/>
        <v>0</v>
      </c>
      <c r="BB1030" s="183">
        <f t="shared" si="517"/>
        <v>0</v>
      </c>
      <c r="BC1030" s="184">
        <f t="shared" si="518"/>
        <v>1189</v>
      </c>
      <c r="BD1030" s="184">
        <f t="shared" si="519"/>
        <v>0</v>
      </c>
      <c r="BE1030" s="184">
        <f t="shared" si="520"/>
        <v>692.19959999999992</v>
      </c>
      <c r="BF1030" s="184">
        <f t="shared" si="521"/>
        <v>0</v>
      </c>
      <c r="BG1030" s="102">
        <f t="shared" si="522"/>
        <v>0</v>
      </c>
      <c r="BH1030" s="102">
        <f t="shared" si="523"/>
        <v>0</v>
      </c>
      <c r="BI1030" s="102">
        <f t="shared" si="524"/>
        <v>0</v>
      </c>
      <c r="BJ1030" s="102">
        <f t="shared" si="525"/>
        <v>1</v>
      </c>
      <c r="BK1030" s="102">
        <f t="shared" si="526"/>
        <v>0</v>
      </c>
      <c r="BL1030" s="102">
        <f t="shared" si="527"/>
        <v>0</v>
      </c>
      <c r="BN1030" s="102"/>
    </row>
    <row r="1031" spans="1:66" x14ac:dyDescent="0.25">
      <c r="A1031" s="102" t="s">
        <v>17</v>
      </c>
      <c r="B1031" s="102" t="s">
        <v>8</v>
      </c>
      <c r="C1031" s="102" t="s">
        <v>8</v>
      </c>
      <c r="D1031" s="102" t="s">
        <v>27</v>
      </c>
      <c r="E1031" s="102" t="s">
        <v>1832</v>
      </c>
      <c r="F1031" s="102" t="s">
        <v>1833</v>
      </c>
      <c r="G1031" s="102">
        <v>1.117</v>
      </c>
      <c r="H1031" s="102">
        <v>1</v>
      </c>
      <c r="I1031" s="102">
        <v>0</v>
      </c>
      <c r="J1031" s="167">
        <f>IFERROR(H1031*VLOOKUP(A1031, 'Advanced Parameters'!$B$7:$G$20, 6, FALSE)*VLOOKUP(A1031, 'Growth Parameters'!$B$6:$H$19, 6, FALSE), 0)</f>
        <v>1</v>
      </c>
      <c r="K1031" s="167">
        <f>IFERROR(IF('Advanced Parameters'!$C$5="n",'Raw Data'!I1031*VLOOKUP(A1031,'Advanced Parameters'!$B$7:$G$20,6,FALSE),J1031*VLOOKUP(A1031,'Advanced Parameters'!$B$7:$G$20,2,FALSE))*VLOOKUP(A1031, 'Growth Parameters'!$B$6:$H$19, 6, FALSE), 0)</f>
        <v>0</v>
      </c>
      <c r="L1031" s="167">
        <f t="shared" si="497"/>
        <v>1</v>
      </c>
      <c r="M1031" s="168">
        <f>IFERROR(IF(G1031="NA","NA",IF(G1031&gt;'APC Parameters'!$K$6+VLOOKUP('Raw Data'!A1031, 'APC Parameters'!$H$7:$L$20, 4, FALSE), 'APC Parameters'!$L$6+VLOOKUP('Raw Data'!A1031, 'APC Parameters'!$H$7:$L$20, 5, FALSE), G1031*('APC Parameters'!$J$6+VLOOKUP('Raw Data'!A1031, 'APC Parameters'!$H$7:$L$20, 3, FALSE))+'APC Parameters'!$I$6+VLOOKUP('Raw Data'!A1031, 'APC Parameters'!$H$7:$L$20, 2, FALSE))), 0)</f>
        <v>1940.0798</v>
      </c>
      <c r="N1031" s="168">
        <f t="shared" si="498"/>
        <v>1940.0798</v>
      </c>
      <c r="O1031" s="168">
        <f>IFERROR(IF(M1031="NA",VLOOKUP(D1031,'Internal Calculations'!$B$10:$C$11,2,FALSE), M1031)*VLOOKUP(A1031, 'Growth Parameters'!$B$6:$H$19, 7, FALSE), 0)</f>
        <v>1940.0798</v>
      </c>
      <c r="P1031" s="177">
        <f t="shared" si="499"/>
        <v>1940.0798</v>
      </c>
      <c r="Q1031" s="178">
        <f>IF('Funding Allocation Parameters'!$C$5="Basic Library Subsidy", MIN(O1031*('Funding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MIN($O1031*(VLOOKUP(CONCATENATE($A1031, 'Funding Allocation Parameters'!$I$5), 'Library Subsidy Complex'!$C$2:$J$55, 2, FALSE)), VLOOKUP(CONCATENATE($A1031, 'Funding Allocation Parameters'!$I$5), 'Library Subsidy Complex'!$C$2:$J$55, 4, FALSE)), 0)))))</f>
        <v>1189</v>
      </c>
      <c r="R1031" s="178">
        <f>IF('Funding Allocation Parameters'!$C$5="Basic Library Subsidy", 0, IF('Funding Allocation Parameters'!$C$5="Grant funding",MIN(O1031*('Funding Allocation Parameters'!$E$5), 'Funding Allocation Parameters'!$G$5), IF('Funding Allocation Parameters'!$C$5="Other author funding", 0, IF('Funding Allocation Parameters'!$C$5="Any discretionary funds (grants if available, other if no grants)", MIN(O1031*('Funding Allocation Parameters'!$E$5), 'Funding Allocation Parameters'!$G$5), IF('Funding Allocation Parameters'!$C$5="Complex Library Subsidy", 0, 0)))))</f>
        <v>0</v>
      </c>
      <c r="S1031" s="178">
        <f>IF('Funding Allocation Parameters'!$C$5="Basic Library Subsidy", 0, IF('Funding Allocation Parameters'!$C$5="Grant funding", 0, IF('Funding Allocation Parameters'!$C$5="Other author funding",  MIN(O1031*('Funding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1" s="178">
        <f>IF('Funding Allocation Parameters'!$C$5="Basic Library Subsidy", MIN(O1031*('Funding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MIN($O1031*(VLOOKUP(CONCATENATE($A1031, 'Funding Allocation Parameters'!$I$5), 'Library Subsidy Complex'!$C$2:$J$55, 6, FALSE)), VLOOKUP(CONCATENATE($A1031, 'Funding Allocation Parameters'!$I$5), 'Library Subsidy Complex'!$C$2:$J$55, 8, FALSE)), 0)))))</f>
        <v>1189</v>
      </c>
      <c r="U1031" s="178">
        <f>IF('Funding Allocation Parameters'!$C$5="Basic Library Subsidy", 0, IF('Funding Allocation Parameters'!$C$5="Grant funding", 0, IF('Funding Allocation Parameters'!$C$5="Other author funding",  MIN(O1031*('Funding Allocation Parameters'!$E$5), 'Funding Allocation Parameters'!$G$5), IF('Funding Allocation Parameters'!$C$5="Any discretionary funds (grants if available, other if no grants)", MIN(O1031*('Funding Allocation Parameters'!$E$5), 'Funding Allocation Parameters'!$G$5), IF('Funding Allocation Parameters'!$C$5="Complex Library Subsidy", 0, 0)))))</f>
        <v>0</v>
      </c>
      <c r="V1031" s="177">
        <f t="shared" si="500"/>
        <v>751.07979999999998</v>
      </c>
      <c r="W1031" s="177">
        <f t="shared" si="501"/>
        <v>751.07979999999998</v>
      </c>
      <c r="X1031" s="179">
        <f>IF('Funding Allocation Parameters'!$C$6="Basic Library Subsidy", MIN(V1031*'Funding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MIN(V1031*VLOOKUP(CONCATENATE($A1031, 'Funding Allocation Parameters'!$I$6), 'Library Subsidy Complex'!$C$2:$J$55, 2, FALSE), VLOOKUP(CONCATENATE($A1031, 'Funding Allocation Parameters'!$I$6), 'Library Subsidy Complex'!$C$2:$J$55, 4, FALSE)), 0)))))</f>
        <v>0</v>
      </c>
      <c r="Y1031" s="179">
        <f>IF('Funding Allocation Parameters'!$C$6="Basic Library Subsidy", 0, IF('Funding Allocation Parameters'!$C$6="Grant funding",MIN(V1031*'Funding Allocation Parameters'!$E$6, 'Funding Allocation Parameters'!$G$6), IF('Funding Allocation Parameters'!$C$6="Other author funding", 0, IF('Funding Allocation Parameters'!$C$6="Any discretionary funds (grants if available, other if no grants)", MIN(V1031*'Funding Allocation Parameters'!$E$6, 'Funding Allocation Parameters'!$G$6), IF('Funding Allocation Parameters'!$C$6="Complex Library Subsidy", 0, 0)))))</f>
        <v>751.07979999999998</v>
      </c>
      <c r="Z1031" s="179">
        <f>IF('Funding Allocation Parameters'!$C$6="Basic Library Subsidy", 0, IF('Funding Allocation Parameters'!$C$6="Grant funding", 0, IF('Funding Allocation Parameters'!$C$6="Other author funding",  MIN(V1031*'Funding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1" s="179">
        <f>IF('Funding Allocation Parameters'!$C$6="Basic Library Subsidy", MIN(W1031*'Funding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MIN(W1031*VLOOKUP(CONCATENATE($A1031, 'Funding Allocation Parameters'!$I$6), 'Library Subsidy Complex'!$C$2:$J$55, 6, FALSE), VLOOKUP(CONCATENATE($A1031, 'Funding Allocation Parameters'!$I$6), 'Library Subsidy Complex'!$C$2:$J$55, 8, FALSE)), 0)))))</f>
        <v>0</v>
      </c>
      <c r="AB1031" s="179">
        <f>IF('Funding Allocation Parameters'!$C$6="Basic Library Subsidy", 0, IF('Funding Allocation Parameters'!$C$6="Grant funding", 0, IF('Funding Allocation Parameters'!$C$6="Other author funding",  MIN(W1031*'Funding Allocation Parameters'!$E$6, 'Funding Allocation Parameters'!$G$6), IF('Funding Allocation Parameters'!$C$6="Any discretionary funds (grants if available, other if no grants)", MIN(W1031*'Funding Allocation Parameters'!$E$6, 'Funding Allocation Parameters'!$G$6), IF('Funding Allocation Parameters'!$C$6="Complex Library Subsidy", 0, 0)))))</f>
        <v>751.07979999999998</v>
      </c>
      <c r="AC1031" s="177">
        <f t="shared" si="502"/>
        <v>0</v>
      </c>
      <c r="AD1031" s="177">
        <f t="shared" si="503"/>
        <v>0</v>
      </c>
      <c r="AE1031" s="180">
        <f>IF('Funding Allocation Parameters'!$C$7="Basic Library Subsidy", MIN(AC1031*'Funding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MIN(AC1031*VLOOKUP(CONCATENATE($A1031, 'Funding Allocation Parameters'!$I$7), 'Library Subsidy Complex'!$C$2:$J$55, 2, FALSE), VLOOKUP(CONCATENATE($A1031, 'Funding Allocation Parameters'!$I$7), 'Library Subsidy Complex'!$C$2:$J$55, 4, FALSE)), 0)))))</f>
        <v>0</v>
      </c>
      <c r="AF1031" s="180">
        <f>IF('Funding Allocation Parameters'!$C$7="Basic Library Subsidy", 0, IF('Funding Allocation Parameters'!$C$7="Grant funding",MIN(AC1031*'Funding Allocation Parameters'!$E$7, 'Funding Allocation Parameters'!$G$7), IF('Funding Allocation Parameters'!$C$7="Other author funding", 0, IF('Funding Allocation Parameters'!$C$7="Any discretionary funds (grants if available, other if no grants)", MIN(AC1031*'Funding Allocation Parameters'!$E$7, 'Funding Allocation Parameters'!$G$7), IF('Funding Allocation Parameters'!$C$7="Complex Library Subsidy", 0, 0)))))</f>
        <v>0</v>
      </c>
      <c r="AG1031" s="180">
        <f>IF('Funding Allocation Parameters'!$C$7="Basic Library Subsidy", 0, IF('Funding Allocation Parameters'!$C$7="Grant funding", 0, IF('Funding Allocation Parameters'!$C$7="Other author funding",  MIN(AC1031*'Funding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1" s="180">
        <f>IF('Funding Allocation Parameters'!$C$7="Basic Library Subsidy", MIN(AD1031*'Funding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MIN(AD1031*VLOOKUP(CONCATENATE($A1031, 'Funding Allocation Parameters'!$I$7), 'Library Subsidy Complex'!$C$2:$J$55, 6, FALSE), VLOOKUP(CONCATENATE($A1031, 'Funding Allocation Parameters'!$I$7), 'Library Subsidy Complex'!$C$2:$J$55, 8, FALSE)), 0)))))</f>
        <v>0</v>
      </c>
      <c r="AI1031" s="180">
        <f>IF('Funding Allocation Parameters'!$C$7="Basic Library Subsidy", 0, IF('Funding Allocation Parameters'!$C$7="Grant funding", 0, IF('Funding Allocation Parameters'!$C$7="Other author funding",  MIN(AD1031*'Funding Allocation Parameters'!$E$7, 'Funding Allocation Parameters'!$G$7), IF('Funding Allocation Parameters'!$C$7="Any discretionary funds (grants if available, other if no grants)", MIN(AD1031*'Funding Allocation Parameters'!$E$7, 'Funding Allocation Parameters'!$G$7), IF('Funding Allocation Parameters'!$C$7="Complex Library Subsidy", 0, 0)))))</f>
        <v>0</v>
      </c>
      <c r="AJ1031" s="177">
        <f t="shared" si="504"/>
        <v>0</v>
      </c>
      <c r="AK1031" s="177">
        <f t="shared" si="505"/>
        <v>0</v>
      </c>
      <c r="AL1031" s="181">
        <f>IF('Funding Allocation Parameters'!$C$8="Basic Library Subsidy", MIN(AJ1031*'Funding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MIN(AJ1031*VLOOKUP(CONCATENATE($A1031, 'Funding Allocation Parameters'!$I$8), 'Library Subsidy Complex'!$C$2:$J$55, 2, FALSE), VLOOKUP(CONCATENATE($A1031, 'Funding Allocation Parameters'!$I$8), 'Library Subsidy Complex'!$C$2:$J$55, 4, FALSE)), 0)))))</f>
        <v>0</v>
      </c>
      <c r="AM1031" s="181">
        <f>IF('Funding Allocation Parameters'!$C$8="Basic Library Subsidy", 0, IF('Funding Allocation Parameters'!$C$8="Grant funding",MIN(AJ1031*'Funding Allocation Parameters'!$E$8, 'Funding Allocation Parameters'!$G$8), IF('Funding Allocation Parameters'!$C$8="Other author funding", 0, IF('Funding Allocation Parameters'!$C$8="Any discretionary funds (grants if available, other if no grants)", MIN(AJ1031*'Funding Allocation Parameters'!$E$8, 'Funding Allocation Parameters'!$G$8), IF('Funding Allocation Parameters'!$C$8="Complex Library Subsidy", 0, 0)))))</f>
        <v>0</v>
      </c>
      <c r="AN1031" s="181">
        <f>IF('Funding Allocation Parameters'!$C$8="Basic Library Subsidy", 0, IF('Funding Allocation Parameters'!$C$8="Grant funding", 0, IF('Funding Allocation Parameters'!$C$8="Other author funding",  MIN(AJ1031*'Funding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1" s="181">
        <f>IF('Funding Allocation Parameters'!$C$8="Basic Library Subsidy", MIN(AK1031*'Funding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MIN(AK1031*VLOOKUP(CONCATENATE($A1031, 'Funding Allocation Parameters'!$I$8), 'Library Subsidy Complex'!$C$2:$J$55, 6, FALSE), VLOOKUP(CONCATENATE($A1031, 'Funding Allocation Parameters'!$I$8), 'Library Subsidy Complex'!$C$2:$J$55, 8, FALSE)), 0)))))</f>
        <v>0</v>
      </c>
      <c r="AP1031" s="181">
        <f>IF('Funding Allocation Parameters'!$C$8="Basic Library Subsidy", 0, IF('Funding Allocation Parameters'!$C$8="Grant funding", 0, IF('Funding Allocation Parameters'!$C$8="Other author funding",  MIN(AK1031*'Funding Allocation Parameters'!$E$8, 'Funding Allocation Parameters'!$G$8), IF('Funding Allocation Parameters'!$C$8="Any discretionary funds (grants if available, other if no grants)", MIN(AK1031*'Funding Allocation Parameters'!$E$8, 'Funding Allocation Parameters'!$G$8), IF('Funding Allocation Parameters'!$C$8="Complex Library Subsidy", 0, 0)))))</f>
        <v>0</v>
      </c>
      <c r="AQ1031" s="177">
        <f t="shared" si="506"/>
        <v>0</v>
      </c>
      <c r="AR1031" s="177">
        <f t="shared" si="507"/>
        <v>0</v>
      </c>
      <c r="AS1031" s="182">
        <f t="shared" si="508"/>
        <v>1189</v>
      </c>
      <c r="AT1031" s="182">
        <f t="shared" si="509"/>
        <v>751.07979999999998</v>
      </c>
      <c r="AU1031" s="182">
        <f t="shared" si="510"/>
        <v>0</v>
      </c>
      <c r="AV1031" s="182">
        <f t="shared" si="511"/>
        <v>1189</v>
      </c>
      <c r="AW1031" s="182">
        <f t="shared" si="512"/>
        <v>751.07979999999998</v>
      </c>
      <c r="AX1031" s="183">
        <f t="shared" si="513"/>
        <v>0</v>
      </c>
      <c r="AY1031" s="183">
        <f t="shared" si="514"/>
        <v>0</v>
      </c>
      <c r="AZ1031" s="183">
        <f t="shared" si="515"/>
        <v>0</v>
      </c>
      <c r="BA1031" s="183">
        <f t="shared" si="516"/>
        <v>1189</v>
      </c>
      <c r="BB1031" s="183">
        <f t="shared" si="517"/>
        <v>751.07979999999998</v>
      </c>
      <c r="BC1031" s="184">
        <f t="shared" si="518"/>
        <v>1189</v>
      </c>
      <c r="BD1031" s="184">
        <f t="shared" si="519"/>
        <v>0</v>
      </c>
      <c r="BE1031" s="184">
        <f t="shared" si="520"/>
        <v>0</v>
      </c>
      <c r="BF1031" s="184">
        <f t="shared" si="521"/>
        <v>751.07979999999998</v>
      </c>
      <c r="BG1031" s="102">
        <f t="shared" si="522"/>
        <v>0</v>
      </c>
      <c r="BH1031" s="102">
        <f t="shared" si="523"/>
        <v>0</v>
      </c>
      <c r="BI1031" s="102">
        <f t="shared" si="524"/>
        <v>0</v>
      </c>
      <c r="BJ1031" s="102">
        <f t="shared" si="525"/>
        <v>0</v>
      </c>
      <c r="BK1031" s="102">
        <f t="shared" si="526"/>
        <v>1</v>
      </c>
      <c r="BL1031" s="102">
        <f t="shared" si="527"/>
        <v>0</v>
      </c>
      <c r="BN1031" s="102"/>
    </row>
    <row r="1032" spans="1:66" x14ac:dyDescent="0.25">
      <c r="A1032" s="102" t="s">
        <v>13</v>
      </c>
      <c r="B1032" s="102" t="s">
        <v>8</v>
      </c>
      <c r="C1032" s="102" t="s">
        <v>8</v>
      </c>
      <c r="D1032" s="102" t="s">
        <v>27</v>
      </c>
      <c r="E1032" s="102" t="s">
        <v>1834</v>
      </c>
      <c r="F1032" s="102" t="s">
        <v>1835</v>
      </c>
      <c r="G1032" s="102">
        <v>0.99399999999999999</v>
      </c>
      <c r="H1032" s="102">
        <v>1</v>
      </c>
      <c r="I1032" s="102">
        <v>1</v>
      </c>
      <c r="J1032" s="167">
        <f>IFERROR(H1032*VLOOKUP(A1032, 'Advanced Parameters'!$B$7:$G$20, 6, FALSE)*VLOOKUP(A1032, 'Growth Parameters'!$B$6:$H$19, 6, FALSE), 0)</f>
        <v>1</v>
      </c>
      <c r="K1032" s="167">
        <f>IFERROR(IF('Advanced Parameters'!$C$5="n",'Raw Data'!I1032*VLOOKUP(A1032,'Advanced Parameters'!$B$7:$G$20,6,FALSE),J1032*VLOOKUP(A1032,'Advanced Parameters'!$B$7:$G$20,2,FALSE))*VLOOKUP(A1032, 'Growth Parameters'!$B$6:$H$19, 6, FALSE), 0)</f>
        <v>1</v>
      </c>
      <c r="L1032" s="167">
        <f t="shared" si="497"/>
        <v>0</v>
      </c>
      <c r="M1032" s="168">
        <f>IFERROR(IF(G1032="NA","NA",IF(G1032&gt;'APC Parameters'!$K$6+VLOOKUP('Raw Data'!A1032, 'APC Parameters'!$H$7:$L$20, 4, FALSE), 'APC Parameters'!$L$6+VLOOKUP('Raw Data'!A1032, 'APC Parameters'!$H$7:$L$20, 5, FALSE), G1032*('APC Parameters'!$J$6+VLOOKUP('Raw Data'!A1032, 'APC Parameters'!$H$7:$L$20, 3, FALSE))+'APC Parameters'!$I$6+VLOOKUP('Raw Data'!A1032, 'APC Parameters'!$H$7:$L$20, 2, FALSE))), 0)</f>
        <v>1852.8236000000002</v>
      </c>
      <c r="N1032" s="168">
        <f t="shared" si="498"/>
        <v>1852.8236000000002</v>
      </c>
      <c r="O1032" s="168">
        <f>IFERROR(IF(M1032="NA",VLOOKUP(D1032,'Internal Calculations'!$B$10:$C$11,2,FALSE), M1032)*VLOOKUP(A1032, 'Growth Parameters'!$B$6:$H$19, 7, FALSE), 0)</f>
        <v>1852.8236000000002</v>
      </c>
      <c r="P1032" s="177">
        <f t="shared" si="499"/>
        <v>1852.8236000000002</v>
      </c>
      <c r="Q1032" s="178">
        <f>IF('Funding Allocation Parameters'!$C$5="Basic Library Subsidy", MIN(O1032*('Funding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MIN($O1032*(VLOOKUP(CONCATENATE($A1032, 'Funding Allocation Parameters'!$I$5), 'Library Subsidy Complex'!$C$2:$J$55, 2, FALSE)), VLOOKUP(CONCATENATE($A1032, 'Funding Allocation Parameters'!$I$5), 'Library Subsidy Complex'!$C$2:$J$55, 4, FALSE)), 0)))))</f>
        <v>1189</v>
      </c>
      <c r="R1032" s="178">
        <f>IF('Funding Allocation Parameters'!$C$5="Basic Library Subsidy", 0, IF('Funding Allocation Parameters'!$C$5="Grant funding",MIN(O1032*('Funding Allocation Parameters'!$E$5), 'Funding Allocation Parameters'!$G$5), IF('Funding Allocation Parameters'!$C$5="Other author funding", 0, IF('Funding Allocation Parameters'!$C$5="Any discretionary funds (grants if available, other if no grants)", MIN(O1032*('Funding Allocation Parameters'!$E$5), 'Funding Allocation Parameters'!$G$5), IF('Funding Allocation Parameters'!$C$5="Complex Library Subsidy", 0, 0)))))</f>
        <v>0</v>
      </c>
      <c r="S1032" s="178">
        <f>IF('Funding Allocation Parameters'!$C$5="Basic Library Subsidy", 0, IF('Funding Allocation Parameters'!$C$5="Grant funding", 0, IF('Funding Allocation Parameters'!$C$5="Other author funding",  MIN(O1032*('Funding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2" s="178">
        <f>IF('Funding Allocation Parameters'!$C$5="Basic Library Subsidy", MIN(O1032*('Funding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MIN($O1032*(VLOOKUP(CONCATENATE($A1032, 'Funding Allocation Parameters'!$I$5), 'Library Subsidy Complex'!$C$2:$J$55, 6, FALSE)), VLOOKUP(CONCATENATE($A1032, 'Funding Allocation Parameters'!$I$5), 'Library Subsidy Complex'!$C$2:$J$55, 8, FALSE)), 0)))))</f>
        <v>1189</v>
      </c>
      <c r="U1032" s="178">
        <f>IF('Funding Allocation Parameters'!$C$5="Basic Library Subsidy", 0, IF('Funding Allocation Parameters'!$C$5="Grant funding", 0, IF('Funding Allocation Parameters'!$C$5="Other author funding",  MIN(O1032*('Funding Allocation Parameters'!$E$5), 'Funding Allocation Parameters'!$G$5), IF('Funding Allocation Parameters'!$C$5="Any discretionary funds (grants if available, other if no grants)", MIN(O1032*('Funding Allocation Parameters'!$E$5), 'Funding Allocation Parameters'!$G$5), IF('Funding Allocation Parameters'!$C$5="Complex Library Subsidy", 0, 0)))))</f>
        <v>0</v>
      </c>
      <c r="V1032" s="177">
        <f t="shared" si="500"/>
        <v>663.82360000000017</v>
      </c>
      <c r="W1032" s="177">
        <f t="shared" si="501"/>
        <v>663.82360000000017</v>
      </c>
      <c r="X1032" s="179">
        <f>IF('Funding Allocation Parameters'!$C$6="Basic Library Subsidy", MIN(V1032*'Funding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MIN(V1032*VLOOKUP(CONCATENATE($A1032, 'Funding Allocation Parameters'!$I$6), 'Library Subsidy Complex'!$C$2:$J$55, 2, FALSE), VLOOKUP(CONCATENATE($A1032, 'Funding Allocation Parameters'!$I$6), 'Library Subsidy Complex'!$C$2:$J$55, 4, FALSE)), 0)))))</f>
        <v>0</v>
      </c>
      <c r="Y1032" s="179">
        <f>IF('Funding Allocation Parameters'!$C$6="Basic Library Subsidy", 0, IF('Funding Allocation Parameters'!$C$6="Grant funding",MIN(V1032*'Funding Allocation Parameters'!$E$6, 'Funding Allocation Parameters'!$G$6), IF('Funding Allocation Parameters'!$C$6="Other author funding", 0, IF('Funding Allocation Parameters'!$C$6="Any discretionary funds (grants if available, other if no grants)", MIN(V1032*'Funding Allocation Parameters'!$E$6, 'Funding Allocation Parameters'!$G$6), IF('Funding Allocation Parameters'!$C$6="Complex Library Subsidy", 0, 0)))))</f>
        <v>663.82360000000017</v>
      </c>
      <c r="Z1032" s="179">
        <f>IF('Funding Allocation Parameters'!$C$6="Basic Library Subsidy", 0, IF('Funding Allocation Parameters'!$C$6="Grant funding", 0, IF('Funding Allocation Parameters'!$C$6="Other author funding",  MIN(V1032*'Funding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2" s="179">
        <f>IF('Funding Allocation Parameters'!$C$6="Basic Library Subsidy", MIN(W1032*'Funding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MIN(W1032*VLOOKUP(CONCATENATE($A1032, 'Funding Allocation Parameters'!$I$6), 'Library Subsidy Complex'!$C$2:$J$55, 6, FALSE), VLOOKUP(CONCATENATE($A1032, 'Funding Allocation Parameters'!$I$6), 'Library Subsidy Complex'!$C$2:$J$55, 8, FALSE)), 0)))))</f>
        <v>0</v>
      </c>
      <c r="AB1032" s="179">
        <f>IF('Funding Allocation Parameters'!$C$6="Basic Library Subsidy", 0, IF('Funding Allocation Parameters'!$C$6="Grant funding", 0, IF('Funding Allocation Parameters'!$C$6="Other author funding",  MIN(W1032*'Funding Allocation Parameters'!$E$6, 'Funding Allocation Parameters'!$G$6), IF('Funding Allocation Parameters'!$C$6="Any discretionary funds (grants if available, other if no grants)", MIN(W1032*'Funding Allocation Parameters'!$E$6, 'Funding Allocation Parameters'!$G$6), IF('Funding Allocation Parameters'!$C$6="Complex Library Subsidy", 0, 0)))))</f>
        <v>663.82360000000017</v>
      </c>
      <c r="AC1032" s="177">
        <f t="shared" si="502"/>
        <v>0</v>
      </c>
      <c r="AD1032" s="177">
        <f t="shared" si="503"/>
        <v>0</v>
      </c>
      <c r="AE1032" s="180">
        <f>IF('Funding Allocation Parameters'!$C$7="Basic Library Subsidy", MIN(AC1032*'Funding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MIN(AC1032*VLOOKUP(CONCATENATE($A1032, 'Funding Allocation Parameters'!$I$7), 'Library Subsidy Complex'!$C$2:$J$55, 2, FALSE), VLOOKUP(CONCATENATE($A1032, 'Funding Allocation Parameters'!$I$7), 'Library Subsidy Complex'!$C$2:$J$55, 4, FALSE)), 0)))))</f>
        <v>0</v>
      </c>
      <c r="AF1032" s="180">
        <f>IF('Funding Allocation Parameters'!$C$7="Basic Library Subsidy", 0, IF('Funding Allocation Parameters'!$C$7="Grant funding",MIN(AC1032*'Funding Allocation Parameters'!$E$7, 'Funding Allocation Parameters'!$G$7), IF('Funding Allocation Parameters'!$C$7="Other author funding", 0, IF('Funding Allocation Parameters'!$C$7="Any discretionary funds (grants if available, other if no grants)", MIN(AC1032*'Funding Allocation Parameters'!$E$7, 'Funding Allocation Parameters'!$G$7), IF('Funding Allocation Parameters'!$C$7="Complex Library Subsidy", 0, 0)))))</f>
        <v>0</v>
      </c>
      <c r="AG1032" s="180">
        <f>IF('Funding Allocation Parameters'!$C$7="Basic Library Subsidy", 0, IF('Funding Allocation Parameters'!$C$7="Grant funding", 0, IF('Funding Allocation Parameters'!$C$7="Other author funding",  MIN(AC1032*'Funding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2" s="180">
        <f>IF('Funding Allocation Parameters'!$C$7="Basic Library Subsidy", MIN(AD1032*'Funding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MIN(AD1032*VLOOKUP(CONCATENATE($A1032, 'Funding Allocation Parameters'!$I$7), 'Library Subsidy Complex'!$C$2:$J$55, 6, FALSE), VLOOKUP(CONCATENATE($A1032, 'Funding Allocation Parameters'!$I$7), 'Library Subsidy Complex'!$C$2:$J$55, 8, FALSE)), 0)))))</f>
        <v>0</v>
      </c>
      <c r="AI1032" s="180">
        <f>IF('Funding Allocation Parameters'!$C$7="Basic Library Subsidy", 0, IF('Funding Allocation Parameters'!$C$7="Grant funding", 0, IF('Funding Allocation Parameters'!$C$7="Other author funding",  MIN(AD1032*'Funding Allocation Parameters'!$E$7, 'Funding Allocation Parameters'!$G$7), IF('Funding Allocation Parameters'!$C$7="Any discretionary funds (grants if available, other if no grants)", MIN(AD1032*'Funding Allocation Parameters'!$E$7, 'Funding Allocation Parameters'!$G$7), IF('Funding Allocation Parameters'!$C$7="Complex Library Subsidy", 0, 0)))))</f>
        <v>0</v>
      </c>
      <c r="AJ1032" s="177">
        <f t="shared" si="504"/>
        <v>0</v>
      </c>
      <c r="AK1032" s="177">
        <f t="shared" si="505"/>
        <v>0</v>
      </c>
      <c r="AL1032" s="181">
        <f>IF('Funding Allocation Parameters'!$C$8="Basic Library Subsidy", MIN(AJ1032*'Funding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MIN(AJ1032*VLOOKUP(CONCATENATE($A1032, 'Funding Allocation Parameters'!$I$8), 'Library Subsidy Complex'!$C$2:$J$55, 2, FALSE), VLOOKUP(CONCATENATE($A1032, 'Funding Allocation Parameters'!$I$8), 'Library Subsidy Complex'!$C$2:$J$55, 4, FALSE)), 0)))))</f>
        <v>0</v>
      </c>
      <c r="AM1032" s="181">
        <f>IF('Funding Allocation Parameters'!$C$8="Basic Library Subsidy", 0, IF('Funding Allocation Parameters'!$C$8="Grant funding",MIN(AJ1032*'Funding Allocation Parameters'!$E$8, 'Funding Allocation Parameters'!$G$8), IF('Funding Allocation Parameters'!$C$8="Other author funding", 0, IF('Funding Allocation Parameters'!$C$8="Any discretionary funds (grants if available, other if no grants)", MIN(AJ1032*'Funding Allocation Parameters'!$E$8, 'Funding Allocation Parameters'!$G$8), IF('Funding Allocation Parameters'!$C$8="Complex Library Subsidy", 0, 0)))))</f>
        <v>0</v>
      </c>
      <c r="AN1032" s="181">
        <f>IF('Funding Allocation Parameters'!$C$8="Basic Library Subsidy", 0, IF('Funding Allocation Parameters'!$C$8="Grant funding", 0, IF('Funding Allocation Parameters'!$C$8="Other author funding",  MIN(AJ1032*'Funding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2" s="181">
        <f>IF('Funding Allocation Parameters'!$C$8="Basic Library Subsidy", MIN(AK1032*'Funding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MIN(AK1032*VLOOKUP(CONCATENATE($A1032, 'Funding Allocation Parameters'!$I$8), 'Library Subsidy Complex'!$C$2:$J$55, 6, FALSE), VLOOKUP(CONCATENATE($A1032, 'Funding Allocation Parameters'!$I$8), 'Library Subsidy Complex'!$C$2:$J$55, 8, FALSE)), 0)))))</f>
        <v>0</v>
      </c>
      <c r="AP1032" s="181">
        <f>IF('Funding Allocation Parameters'!$C$8="Basic Library Subsidy", 0, IF('Funding Allocation Parameters'!$C$8="Grant funding", 0, IF('Funding Allocation Parameters'!$C$8="Other author funding",  MIN(AK1032*'Funding Allocation Parameters'!$E$8, 'Funding Allocation Parameters'!$G$8), IF('Funding Allocation Parameters'!$C$8="Any discretionary funds (grants if available, other if no grants)", MIN(AK1032*'Funding Allocation Parameters'!$E$8, 'Funding Allocation Parameters'!$G$8), IF('Funding Allocation Parameters'!$C$8="Complex Library Subsidy", 0, 0)))))</f>
        <v>0</v>
      </c>
      <c r="AQ1032" s="177">
        <f t="shared" si="506"/>
        <v>0</v>
      </c>
      <c r="AR1032" s="177">
        <f t="shared" si="507"/>
        <v>0</v>
      </c>
      <c r="AS1032" s="182">
        <f t="shared" si="508"/>
        <v>1189</v>
      </c>
      <c r="AT1032" s="182">
        <f t="shared" si="509"/>
        <v>663.82360000000017</v>
      </c>
      <c r="AU1032" s="182">
        <f t="shared" si="510"/>
        <v>0</v>
      </c>
      <c r="AV1032" s="182">
        <f t="shared" si="511"/>
        <v>1189</v>
      </c>
      <c r="AW1032" s="182">
        <f t="shared" si="512"/>
        <v>663.82360000000017</v>
      </c>
      <c r="AX1032" s="183">
        <f t="shared" si="513"/>
        <v>1189</v>
      </c>
      <c r="AY1032" s="183">
        <f t="shared" si="514"/>
        <v>663.82360000000017</v>
      </c>
      <c r="AZ1032" s="183">
        <f t="shared" si="515"/>
        <v>0</v>
      </c>
      <c r="BA1032" s="183">
        <f t="shared" si="516"/>
        <v>0</v>
      </c>
      <c r="BB1032" s="183">
        <f t="shared" si="517"/>
        <v>0</v>
      </c>
      <c r="BC1032" s="184">
        <f t="shared" si="518"/>
        <v>1189</v>
      </c>
      <c r="BD1032" s="184">
        <f t="shared" si="519"/>
        <v>0</v>
      </c>
      <c r="BE1032" s="184">
        <f t="shared" si="520"/>
        <v>663.82360000000017</v>
      </c>
      <c r="BF1032" s="184">
        <f t="shared" si="521"/>
        <v>0</v>
      </c>
      <c r="BG1032" s="102">
        <f t="shared" si="522"/>
        <v>0</v>
      </c>
      <c r="BH1032" s="102">
        <f t="shared" si="523"/>
        <v>0</v>
      </c>
      <c r="BI1032" s="102">
        <f t="shared" si="524"/>
        <v>0</v>
      </c>
      <c r="BJ1032" s="102">
        <f t="shared" si="525"/>
        <v>1</v>
      </c>
      <c r="BK1032" s="102">
        <f t="shared" si="526"/>
        <v>0</v>
      </c>
      <c r="BL1032" s="102">
        <f t="shared" si="527"/>
        <v>0</v>
      </c>
      <c r="BN1032" s="102"/>
    </row>
    <row r="1033" spans="1:66" x14ac:dyDescent="0.25">
      <c r="A1033" s="102" t="s">
        <v>22</v>
      </c>
      <c r="B1033" s="102" t="s">
        <v>8</v>
      </c>
      <c r="C1033" s="102" t="s">
        <v>8</v>
      </c>
      <c r="D1033" s="102" t="s">
        <v>27</v>
      </c>
      <c r="E1033" s="102" t="s">
        <v>37</v>
      </c>
      <c r="F1033" s="102" t="s">
        <v>1836</v>
      </c>
      <c r="G1033" s="102">
        <v>7.8410000000000002</v>
      </c>
      <c r="H1033" s="102">
        <v>1</v>
      </c>
      <c r="I1033" s="102">
        <v>1</v>
      </c>
      <c r="J1033" s="167">
        <f>IFERROR(H1033*VLOOKUP(A1033, 'Advanced Parameters'!$B$7:$G$20, 6, FALSE)*VLOOKUP(A1033, 'Growth Parameters'!$B$6:$H$19, 6, FALSE), 0)</f>
        <v>1</v>
      </c>
      <c r="K1033" s="167">
        <f>IFERROR(IF('Advanced Parameters'!$C$5="n",'Raw Data'!I1033*VLOOKUP(A1033,'Advanced Parameters'!$B$7:$G$20,6,FALSE),J1033*VLOOKUP(A1033,'Advanced Parameters'!$B$7:$G$20,2,FALSE))*VLOOKUP(A1033, 'Growth Parameters'!$B$6:$H$19, 6, FALSE), 0)</f>
        <v>1</v>
      </c>
      <c r="L1033" s="167">
        <f t="shared" si="497"/>
        <v>0</v>
      </c>
      <c r="M1033" s="168">
        <f>IFERROR(IF(G1033="NA","NA",IF(G1033&gt;'APC Parameters'!$K$6+VLOOKUP('Raw Data'!A1033, 'APC Parameters'!$H$7:$L$20, 4, FALSE), 'APC Parameters'!$L$6+VLOOKUP('Raw Data'!A1033, 'APC Parameters'!$H$7:$L$20, 5, FALSE), G1033*('APC Parameters'!$J$6+VLOOKUP('Raw Data'!A1033, 'APC Parameters'!$H$7:$L$20, 3, FALSE))+'APC Parameters'!$I$6+VLOOKUP('Raw Data'!A1033, 'APC Parameters'!$H$7:$L$20, 2, FALSE))), 0)</f>
        <v>5000</v>
      </c>
      <c r="N1033" s="168">
        <f t="shared" si="498"/>
        <v>5000</v>
      </c>
      <c r="O1033" s="168">
        <f>IFERROR(IF(M1033="NA",VLOOKUP(D1033,'Internal Calculations'!$B$10:$C$11,2,FALSE), M1033)*VLOOKUP(A1033, 'Growth Parameters'!$B$6:$H$19, 7, FALSE), 0)</f>
        <v>5000</v>
      </c>
      <c r="P1033" s="177">
        <f t="shared" si="499"/>
        <v>5000</v>
      </c>
      <c r="Q1033" s="178">
        <f>IF('Funding Allocation Parameters'!$C$5="Basic Library Subsidy", MIN(O1033*('Funding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MIN($O1033*(VLOOKUP(CONCATENATE($A1033, 'Funding Allocation Parameters'!$I$5), 'Library Subsidy Complex'!$C$2:$J$55, 2, FALSE)), VLOOKUP(CONCATENATE($A1033, 'Funding Allocation Parameters'!$I$5), 'Library Subsidy Complex'!$C$2:$J$55, 4, FALSE)), 0)))))</f>
        <v>1189</v>
      </c>
      <c r="R1033" s="178">
        <f>IF('Funding Allocation Parameters'!$C$5="Basic Library Subsidy", 0, IF('Funding Allocation Parameters'!$C$5="Grant funding",MIN(O1033*('Funding Allocation Parameters'!$E$5), 'Funding Allocation Parameters'!$G$5), IF('Funding Allocation Parameters'!$C$5="Other author funding", 0, IF('Funding Allocation Parameters'!$C$5="Any discretionary funds (grants if available, other if no grants)", MIN(O1033*('Funding Allocation Parameters'!$E$5), 'Funding Allocation Parameters'!$G$5), IF('Funding Allocation Parameters'!$C$5="Complex Library Subsidy", 0, 0)))))</f>
        <v>0</v>
      </c>
      <c r="S1033" s="178">
        <f>IF('Funding Allocation Parameters'!$C$5="Basic Library Subsidy", 0, IF('Funding Allocation Parameters'!$C$5="Grant funding", 0, IF('Funding Allocation Parameters'!$C$5="Other author funding",  MIN(O1033*('Funding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3" s="178">
        <f>IF('Funding Allocation Parameters'!$C$5="Basic Library Subsidy", MIN(O1033*('Funding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MIN($O1033*(VLOOKUP(CONCATENATE($A1033, 'Funding Allocation Parameters'!$I$5), 'Library Subsidy Complex'!$C$2:$J$55, 6, FALSE)), VLOOKUP(CONCATENATE($A1033, 'Funding Allocation Parameters'!$I$5), 'Library Subsidy Complex'!$C$2:$J$55, 8, FALSE)), 0)))))</f>
        <v>1189</v>
      </c>
      <c r="U1033" s="178">
        <f>IF('Funding Allocation Parameters'!$C$5="Basic Library Subsidy", 0, IF('Funding Allocation Parameters'!$C$5="Grant funding", 0, IF('Funding Allocation Parameters'!$C$5="Other author funding",  MIN(O1033*('Funding Allocation Parameters'!$E$5), 'Funding Allocation Parameters'!$G$5), IF('Funding Allocation Parameters'!$C$5="Any discretionary funds (grants if available, other if no grants)", MIN(O1033*('Funding Allocation Parameters'!$E$5), 'Funding Allocation Parameters'!$G$5), IF('Funding Allocation Parameters'!$C$5="Complex Library Subsidy", 0, 0)))))</f>
        <v>0</v>
      </c>
      <c r="V1033" s="177">
        <f t="shared" si="500"/>
        <v>3811</v>
      </c>
      <c r="W1033" s="177">
        <f t="shared" si="501"/>
        <v>3811</v>
      </c>
      <c r="X1033" s="179">
        <f>IF('Funding Allocation Parameters'!$C$6="Basic Library Subsidy", MIN(V1033*'Funding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MIN(V1033*VLOOKUP(CONCATENATE($A1033, 'Funding Allocation Parameters'!$I$6), 'Library Subsidy Complex'!$C$2:$J$55, 2, FALSE), VLOOKUP(CONCATENATE($A1033, 'Funding Allocation Parameters'!$I$6), 'Library Subsidy Complex'!$C$2:$J$55, 4, FALSE)), 0)))))</f>
        <v>0</v>
      </c>
      <c r="Y1033" s="179">
        <f>IF('Funding Allocation Parameters'!$C$6="Basic Library Subsidy", 0, IF('Funding Allocation Parameters'!$C$6="Grant funding",MIN(V1033*'Funding Allocation Parameters'!$E$6, 'Funding Allocation Parameters'!$G$6), IF('Funding Allocation Parameters'!$C$6="Other author funding", 0, IF('Funding Allocation Parameters'!$C$6="Any discretionary funds (grants if available, other if no grants)", MIN(V1033*'Funding Allocation Parameters'!$E$6, 'Funding Allocation Parameters'!$G$6), IF('Funding Allocation Parameters'!$C$6="Complex Library Subsidy", 0, 0)))))</f>
        <v>3811</v>
      </c>
      <c r="Z1033" s="179">
        <f>IF('Funding Allocation Parameters'!$C$6="Basic Library Subsidy", 0, IF('Funding Allocation Parameters'!$C$6="Grant funding", 0, IF('Funding Allocation Parameters'!$C$6="Other author funding",  MIN(V1033*'Funding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3" s="179">
        <f>IF('Funding Allocation Parameters'!$C$6="Basic Library Subsidy", MIN(W1033*'Funding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MIN(W1033*VLOOKUP(CONCATENATE($A1033, 'Funding Allocation Parameters'!$I$6), 'Library Subsidy Complex'!$C$2:$J$55, 6, FALSE), VLOOKUP(CONCATENATE($A1033, 'Funding Allocation Parameters'!$I$6), 'Library Subsidy Complex'!$C$2:$J$55, 8, FALSE)), 0)))))</f>
        <v>0</v>
      </c>
      <c r="AB1033" s="179">
        <f>IF('Funding Allocation Parameters'!$C$6="Basic Library Subsidy", 0, IF('Funding Allocation Parameters'!$C$6="Grant funding", 0, IF('Funding Allocation Parameters'!$C$6="Other author funding",  MIN(W1033*'Funding Allocation Parameters'!$E$6, 'Funding Allocation Parameters'!$G$6), IF('Funding Allocation Parameters'!$C$6="Any discretionary funds (grants if available, other if no grants)", MIN(W1033*'Funding Allocation Parameters'!$E$6, 'Funding Allocation Parameters'!$G$6), IF('Funding Allocation Parameters'!$C$6="Complex Library Subsidy", 0, 0)))))</f>
        <v>3811</v>
      </c>
      <c r="AC1033" s="177">
        <f t="shared" si="502"/>
        <v>0</v>
      </c>
      <c r="AD1033" s="177">
        <f t="shared" si="503"/>
        <v>0</v>
      </c>
      <c r="AE1033" s="180">
        <f>IF('Funding Allocation Parameters'!$C$7="Basic Library Subsidy", MIN(AC1033*'Funding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MIN(AC1033*VLOOKUP(CONCATENATE($A1033, 'Funding Allocation Parameters'!$I$7), 'Library Subsidy Complex'!$C$2:$J$55, 2, FALSE), VLOOKUP(CONCATENATE($A1033, 'Funding Allocation Parameters'!$I$7), 'Library Subsidy Complex'!$C$2:$J$55, 4, FALSE)), 0)))))</f>
        <v>0</v>
      </c>
      <c r="AF1033" s="180">
        <f>IF('Funding Allocation Parameters'!$C$7="Basic Library Subsidy", 0, IF('Funding Allocation Parameters'!$C$7="Grant funding",MIN(AC1033*'Funding Allocation Parameters'!$E$7, 'Funding Allocation Parameters'!$G$7), IF('Funding Allocation Parameters'!$C$7="Other author funding", 0, IF('Funding Allocation Parameters'!$C$7="Any discretionary funds (grants if available, other if no grants)", MIN(AC1033*'Funding Allocation Parameters'!$E$7, 'Funding Allocation Parameters'!$G$7), IF('Funding Allocation Parameters'!$C$7="Complex Library Subsidy", 0, 0)))))</f>
        <v>0</v>
      </c>
      <c r="AG1033" s="180">
        <f>IF('Funding Allocation Parameters'!$C$7="Basic Library Subsidy", 0, IF('Funding Allocation Parameters'!$C$7="Grant funding", 0, IF('Funding Allocation Parameters'!$C$7="Other author funding",  MIN(AC1033*'Funding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3" s="180">
        <f>IF('Funding Allocation Parameters'!$C$7="Basic Library Subsidy", MIN(AD1033*'Funding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MIN(AD1033*VLOOKUP(CONCATENATE($A1033, 'Funding Allocation Parameters'!$I$7), 'Library Subsidy Complex'!$C$2:$J$55, 6, FALSE), VLOOKUP(CONCATENATE($A1033, 'Funding Allocation Parameters'!$I$7), 'Library Subsidy Complex'!$C$2:$J$55, 8, FALSE)), 0)))))</f>
        <v>0</v>
      </c>
      <c r="AI1033" s="180">
        <f>IF('Funding Allocation Parameters'!$C$7="Basic Library Subsidy", 0, IF('Funding Allocation Parameters'!$C$7="Grant funding", 0, IF('Funding Allocation Parameters'!$C$7="Other author funding",  MIN(AD1033*'Funding Allocation Parameters'!$E$7, 'Funding Allocation Parameters'!$G$7), IF('Funding Allocation Parameters'!$C$7="Any discretionary funds (grants if available, other if no grants)", MIN(AD1033*'Funding Allocation Parameters'!$E$7, 'Funding Allocation Parameters'!$G$7), IF('Funding Allocation Parameters'!$C$7="Complex Library Subsidy", 0, 0)))))</f>
        <v>0</v>
      </c>
      <c r="AJ1033" s="177">
        <f t="shared" si="504"/>
        <v>0</v>
      </c>
      <c r="AK1033" s="177">
        <f t="shared" si="505"/>
        <v>0</v>
      </c>
      <c r="AL1033" s="181">
        <f>IF('Funding Allocation Parameters'!$C$8="Basic Library Subsidy", MIN(AJ1033*'Funding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MIN(AJ1033*VLOOKUP(CONCATENATE($A1033, 'Funding Allocation Parameters'!$I$8), 'Library Subsidy Complex'!$C$2:$J$55, 2, FALSE), VLOOKUP(CONCATENATE($A1033, 'Funding Allocation Parameters'!$I$8), 'Library Subsidy Complex'!$C$2:$J$55, 4, FALSE)), 0)))))</f>
        <v>0</v>
      </c>
      <c r="AM1033" s="181">
        <f>IF('Funding Allocation Parameters'!$C$8="Basic Library Subsidy", 0, IF('Funding Allocation Parameters'!$C$8="Grant funding",MIN(AJ1033*'Funding Allocation Parameters'!$E$8, 'Funding Allocation Parameters'!$G$8), IF('Funding Allocation Parameters'!$C$8="Other author funding", 0, IF('Funding Allocation Parameters'!$C$8="Any discretionary funds (grants if available, other if no grants)", MIN(AJ1033*'Funding Allocation Parameters'!$E$8, 'Funding Allocation Parameters'!$G$8), IF('Funding Allocation Parameters'!$C$8="Complex Library Subsidy", 0, 0)))))</f>
        <v>0</v>
      </c>
      <c r="AN1033" s="181">
        <f>IF('Funding Allocation Parameters'!$C$8="Basic Library Subsidy", 0, IF('Funding Allocation Parameters'!$C$8="Grant funding", 0, IF('Funding Allocation Parameters'!$C$8="Other author funding",  MIN(AJ1033*'Funding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3" s="181">
        <f>IF('Funding Allocation Parameters'!$C$8="Basic Library Subsidy", MIN(AK1033*'Funding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MIN(AK1033*VLOOKUP(CONCATENATE($A1033, 'Funding Allocation Parameters'!$I$8), 'Library Subsidy Complex'!$C$2:$J$55, 6, FALSE), VLOOKUP(CONCATENATE($A1033, 'Funding Allocation Parameters'!$I$8), 'Library Subsidy Complex'!$C$2:$J$55, 8, FALSE)), 0)))))</f>
        <v>0</v>
      </c>
      <c r="AP1033" s="181">
        <f>IF('Funding Allocation Parameters'!$C$8="Basic Library Subsidy", 0, IF('Funding Allocation Parameters'!$C$8="Grant funding", 0, IF('Funding Allocation Parameters'!$C$8="Other author funding",  MIN(AK1033*'Funding Allocation Parameters'!$E$8, 'Funding Allocation Parameters'!$G$8), IF('Funding Allocation Parameters'!$C$8="Any discretionary funds (grants if available, other if no grants)", MIN(AK1033*'Funding Allocation Parameters'!$E$8, 'Funding Allocation Parameters'!$G$8), IF('Funding Allocation Parameters'!$C$8="Complex Library Subsidy", 0, 0)))))</f>
        <v>0</v>
      </c>
      <c r="AQ1033" s="177">
        <f t="shared" si="506"/>
        <v>0</v>
      </c>
      <c r="AR1033" s="177">
        <f t="shared" si="507"/>
        <v>0</v>
      </c>
      <c r="AS1033" s="182">
        <f t="shared" si="508"/>
        <v>1189</v>
      </c>
      <c r="AT1033" s="182">
        <f t="shared" si="509"/>
        <v>3811</v>
      </c>
      <c r="AU1033" s="182">
        <f t="shared" si="510"/>
        <v>0</v>
      </c>
      <c r="AV1033" s="182">
        <f t="shared" si="511"/>
        <v>1189</v>
      </c>
      <c r="AW1033" s="182">
        <f t="shared" si="512"/>
        <v>3811</v>
      </c>
      <c r="AX1033" s="183">
        <f t="shared" si="513"/>
        <v>1189</v>
      </c>
      <c r="AY1033" s="183">
        <f t="shared" si="514"/>
        <v>3811</v>
      </c>
      <c r="AZ1033" s="183">
        <f t="shared" si="515"/>
        <v>0</v>
      </c>
      <c r="BA1033" s="183">
        <f t="shared" si="516"/>
        <v>0</v>
      </c>
      <c r="BB1033" s="183">
        <f t="shared" si="517"/>
        <v>0</v>
      </c>
      <c r="BC1033" s="184">
        <f t="shared" si="518"/>
        <v>1189</v>
      </c>
      <c r="BD1033" s="184">
        <f t="shared" si="519"/>
        <v>0</v>
      </c>
      <c r="BE1033" s="184">
        <f t="shared" si="520"/>
        <v>3811</v>
      </c>
      <c r="BF1033" s="184">
        <f t="shared" si="521"/>
        <v>0</v>
      </c>
      <c r="BG1033" s="102">
        <f t="shared" si="522"/>
        <v>0</v>
      </c>
      <c r="BH1033" s="102">
        <f t="shared" si="523"/>
        <v>0</v>
      </c>
      <c r="BI1033" s="102">
        <f t="shared" si="524"/>
        <v>0</v>
      </c>
      <c r="BJ1033" s="102">
        <f t="shared" si="525"/>
        <v>1</v>
      </c>
      <c r="BK1033" s="102">
        <f t="shared" si="526"/>
        <v>0</v>
      </c>
      <c r="BL1033" s="102">
        <f t="shared" si="527"/>
        <v>0</v>
      </c>
      <c r="BN1033" s="102"/>
    </row>
    <row r="1034" spans="1:66" x14ac:dyDescent="0.25">
      <c r="A1034" s="102" t="s">
        <v>17</v>
      </c>
      <c r="B1034" s="102" t="s">
        <v>8</v>
      </c>
      <c r="C1034" s="102" t="s">
        <v>8</v>
      </c>
      <c r="D1034" s="102" t="s">
        <v>27</v>
      </c>
      <c r="E1034" s="102" t="s">
        <v>803</v>
      </c>
      <c r="F1034" s="102" t="s">
        <v>1837</v>
      </c>
      <c r="G1034" s="102">
        <v>1.012</v>
      </c>
      <c r="H1034" s="102">
        <v>1</v>
      </c>
      <c r="I1034" s="102">
        <v>1</v>
      </c>
      <c r="J1034" s="167">
        <f>IFERROR(H1034*VLOOKUP(A1034, 'Advanced Parameters'!$B$7:$G$20, 6, FALSE)*VLOOKUP(A1034, 'Growth Parameters'!$B$6:$H$19, 6, FALSE), 0)</f>
        <v>1</v>
      </c>
      <c r="K1034" s="167">
        <f>IFERROR(IF('Advanced Parameters'!$C$5="n",'Raw Data'!I1034*VLOOKUP(A1034,'Advanced Parameters'!$B$7:$G$20,6,FALSE),J1034*VLOOKUP(A1034,'Advanced Parameters'!$B$7:$G$20,2,FALSE))*VLOOKUP(A1034, 'Growth Parameters'!$B$6:$H$19, 6, FALSE), 0)</f>
        <v>1</v>
      </c>
      <c r="L1034" s="167">
        <f t="shared" si="497"/>
        <v>0</v>
      </c>
      <c r="M1034" s="168">
        <f>IFERROR(IF(G1034="NA","NA",IF(G1034&gt;'APC Parameters'!$K$6+VLOOKUP('Raw Data'!A1034, 'APC Parameters'!$H$7:$L$20, 4, FALSE), 'APC Parameters'!$L$6+VLOOKUP('Raw Data'!A1034, 'APC Parameters'!$H$7:$L$20, 5, FALSE), G1034*('APC Parameters'!$J$6+VLOOKUP('Raw Data'!A1034, 'APC Parameters'!$H$7:$L$20, 3, FALSE))+'APC Parameters'!$I$6+VLOOKUP('Raw Data'!A1034, 'APC Parameters'!$H$7:$L$20, 2, FALSE))), 0)</f>
        <v>1865.5927999999999</v>
      </c>
      <c r="N1034" s="168">
        <f t="shared" si="498"/>
        <v>1865.5927999999999</v>
      </c>
      <c r="O1034" s="168">
        <f>IFERROR(IF(M1034="NA",VLOOKUP(D1034,'Internal Calculations'!$B$10:$C$11,2,FALSE), M1034)*VLOOKUP(A1034, 'Growth Parameters'!$B$6:$H$19, 7, FALSE), 0)</f>
        <v>1865.5927999999999</v>
      </c>
      <c r="P1034" s="177">
        <f t="shared" si="499"/>
        <v>1865.5927999999999</v>
      </c>
      <c r="Q1034" s="178">
        <f>IF('Funding Allocation Parameters'!$C$5="Basic Library Subsidy", MIN(O1034*('Funding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MIN($O1034*(VLOOKUP(CONCATENATE($A1034, 'Funding Allocation Parameters'!$I$5), 'Library Subsidy Complex'!$C$2:$J$55, 2, FALSE)), VLOOKUP(CONCATENATE($A1034, 'Funding Allocation Parameters'!$I$5), 'Library Subsidy Complex'!$C$2:$J$55, 4, FALSE)), 0)))))</f>
        <v>1189</v>
      </c>
      <c r="R1034" s="178">
        <f>IF('Funding Allocation Parameters'!$C$5="Basic Library Subsidy", 0, IF('Funding Allocation Parameters'!$C$5="Grant funding",MIN(O1034*('Funding Allocation Parameters'!$E$5), 'Funding Allocation Parameters'!$G$5), IF('Funding Allocation Parameters'!$C$5="Other author funding", 0, IF('Funding Allocation Parameters'!$C$5="Any discretionary funds (grants if available, other if no grants)", MIN(O1034*('Funding Allocation Parameters'!$E$5), 'Funding Allocation Parameters'!$G$5), IF('Funding Allocation Parameters'!$C$5="Complex Library Subsidy", 0, 0)))))</f>
        <v>0</v>
      </c>
      <c r="S1034" s="178">
        <f>IF('Funding Allocation Parameters'!$C$5="Basic Library Subsidy", 0, IF('Funding Allocation Parameters'!$C$5="Grant funding", 0, IF('Funding Allocation Parameters'!$C$5="Other author funding",  MIN(O1034*('Funding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4" s="178">
        <f>IF('Funding Allocation Parameters'!$C$5="Basic Library Subsidy", MIN(O1034*('Funding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MIN($O1034*(VLOOKUP(CONCATENATE($A1034, 'Funding Allocation Parameters'!$I$5), 'Library Subsidy Complex'!$C$2:$J$55, 6, FALSE)), VLOOKUP(CONCATENATE($A1034, 'Funding Allocation Parameters'!$I$5), 'Library Subsidy Complex'!$C$2:$J$55, 8, FALSE)), 0)))))</f>
        <v>1189</v>
      </c>
      <c r="U1034" s="178">
        <f>IF('Funding Allocation Parameters'!$C$5="Basic Library Subsidy", 0, IF('Funding Allocation Parameters'!$C$5="Grant funding", 0, IF('Funding Allocation Parameters'!$C$5="Other author funding",  MIN(O1034*('Funding Allocation Parameters'!$E$5), 'Funding Allocation Parameters'!$G$5), IF('Funding Allocation Parameters'!$C$5="Any discretionary funds (grants if available, other if no grants)", MIN(O1034*('Funding Allocation Parameters'!$E$5), 'Funding Allocation Parameters'!$G$5), IF('Funding Allocation Parameters'!$C$5="Complex Library Subsidy", 0, 0)))))</f>
        <v>0</v>
      </c>
      <c r="V1034" s="177">
        <f t="shared" si="500"/>
        <v>676.5927999999999</v>
      </c>
      <c r="W1034" s="177">
        <f t="shared" si="501"/>
        <v>676.5927999999999</v>
      </c>
      <c r="X1034" s="179">
        <f>IF('Funding Allocation Parameters'!$C$6="Basic Library Subsidy", MIN(V1034*'Funding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MIN(V1034*VLOOKUP(CONCATENATE($A1034, 'Funding Allocation Parameters'!$I$6), 'Library Subsidy Complex'!$C$2:$J$55, 2, FALSE), VLOOKUP(CONCATENATE($A1034, 'Funding Allocation Parameters'!$I$6), 'Library Subsidy Complex'!$C$2:$J$55, 4, FALSE)), 0)))))</f>
        <v>0</v>
      </c>
      <c r="Y1034" s="179">
        <f>IF('Funding Allocation Parameters'!$C$6="Basic Library Subsidy", 0, IF('Funding Allocation Parameters'!$C$6="Grant funding",MIN(V1034*'Funding Allocation Parameters'!$E$6, 'Funding Allocation Parameters'!$G$6), IF('Funding Allocation Parameters'!$C$6="Other author funding", 0, IF('Funding Allocation Parameters'!$C$6="Any discretionary funds (grants if available, other if no grants)", MIN(V1034*'Funding Allocation Parameters'!$E$6, 'Funding Allocation Parameters'!$G$6), IF('Funding Allocation Parameters'!$C$6="Complex Library Subsidy", 0, 0)))))</f>
        <v>676.5927999999999</v>
      </c>
      <c r="Z1034" s="179">
        <f>IF('Funding Allocation Parameters'!$C$6="Basic Library Subsidy", 0, IF('Funding Allocation Parameters'!$C$6="Grant funding", 0, IF('Funding Allocation Parameters'!$C$6="Other author funding",  MIN(V1034*'Funding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4" s="179">
        <f>IF('Funding Allocation Parameters'!$C$6="Basic Library Subsidy", MIN(W1034*'Funding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MIN(W1034*VLOOKUP(CONCATENATE($A1034, 'Funding Allocation Parameters'!$I$6), 'Library Subsidy Complex'!$C$2:$J$55, 6, FALSE), VLOOKUP(CONCATENATE($A1034, 'Funding Allocation Parameters'!$I$6), 'Library Subsidy Complex'!$C$2:$J$55, 8, FALSE)), 0)))))</f>
        <v>0</v>
      </c>
      <c r="AB1034" s="179">
        <f>IF('Funding Allocation Parameters'!$C$6="Basic Library Subsidy", 0, IF('Funding Allocation Parameters'!$C$6="Grant funding", 0, IF('Funding Allocation Parameters'!$C$6="Other author funding",  MIN(W1034*'Funding Allocation Parameters'!$E$6, 'Funding Allocation Parameters'!$G$6), IF('Funding Allocation Parameters'!$C$6="Any discretionary funds (grants if available, other if no grants)", MIN(W1034*'Funding Allocation Parameters'!$E$6, 'Funding Allocation Parameters'!$G$6), IF('Funding Allocation Parameters'!$C$6="Complex Library Subsidy", 0, 0)))))</f>
        <v>676.5927999999999</v>
      </c>
      <c r="AC1034" s="177">
        <f t="shared" si="502"/>
        <v>0</v>
      </c>
      <c r="AD1034" s="177">
        <f t="shared" si="503"/>
        <v>0</v>
      </c>
      <c r="AE1034" s="180">
        <f>IF('Funding Allocation Parameters'!$C$7="Basic Library Subsidy", MIN(AC1034*'Funding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MIN(AC1034*VLOOKUP(CONCATENATE($A1034, 'Funding Allocation Parameters'!$I$7), 'Library Subsidy Complex'!$C$2:$J$55, 2, FALSE), VLOOKUP(CONCATENATE($A1034, 'Funding Allocation Parameters'!$I$7), 'Library Subsidy Complex'!$C$2:$J$55, 4, FALSE)), 0)))))</f>
        <v>0</v>
      </c>
      <c r="AF1034" s="180">
        <f>IF('Funding Allocation Parameters'!$C$7="Basic Library Subsidy", 0, IF('Funding Allocation Parameters'!$C$7="Grant funding",MIN(AC1034*'Funding Allocation Parameters'!$E$7, 'Funding Allocation Parameters'!$G$7), IF('Funding Allocation Parameters'!$C$7="Other author funding", 0, IF('Funding Allocation Parameters'!$C$7="Any discretionary funds (grants if available, other if no grants)", MIN(AC1034*'Funding Allocation Parameters'!$E$7, 'Funding Allocation Parameters'!$G$7), IF('Funding Allocation Parameters'!$C$7="Complex Library Subsidy", 0, 0)))))</f>
        <v>0</v>
      </c>
      <c r="AG1034" s="180">
        <f>IF('Funding Allocation Parameters'!$C$7="Basic Library Subsidy", 0, IF('Funding Allocation Parameters'!$C$7="Grant funding", 0, IF('Funding Allocation Parameters'!$C$7="Other author funding",  MIN(AC1034*'Funding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4" s="180">
        <f>IF('Funding Allocation Parameters'!$C$7="Basic Library Subsidy", MIN(AD1034*'Funding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MIN(AD1034*VLOOKUP(CONCATENATE($A1034, 'Funding Allocation Parameters'!$I$7), 'Library Subsidy Complex'!$C$2:$J$55, 6, FALSE), VLOOKUP(CONCATENATE($A1034, 'Funding Allocation Parameters'!$I$7), 'Library Subsidy Complex'!$C$2:$J$55, 8, FALSE)), 0)))))</f>
        <v>0</v>
      </c>
      <c r="AI1034" s="180">
        <f>IF('Funding Allocation Parameters'!$C$7="Basic Library Subsidy", 0, IF('Funding Allocation Parameters'!$C$7="Grant funding", 0, IF('Funding Allocation Parameters'!$C$7="Other author funding",  MIN(AD1034*'Funding Allocation Parameters'!$E$7, 'Funding Allocation Parameters'!$G$7), IF('Funding Allocation Parameters'!$C$7="Any discretionary funds (grants if available, other if no grants)", MIN(AD1034*'Funding Allocation Parameters'!$E$7, 'Funding Allocation Parameters'!$G$7), IF('Funding Allocation Parameters'!$C$7="Complex Library Subsidy", 0, 0)))))</f>
        <v>0</v>
      </c>
      <c r="AJ1034" s="177">
        <f t="shared" si="504"/>
        <v>0</v>
      </c>
      <c r="AK1034" s="177">
        <f t="shared" si="505"/>
        <v>0</v>
      </c>
      <c r="AL1034" s="181">
        <f>IF('Funding Allocation Parameters'!$C$8="Basic Library Subsidy", MIN(AJ1034*'Funding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MIN(AJ1034*VLOOKUP(CONCATENATE($A1034, 'Funding Allocation Parameters'!$I$8), 'Library Subsidy Complex'!$C$2:$J$55, 2, FALSE), VLOOKUP(CONCATENATE($A1034, 'Funding Allocation Parameters'!$I$8), 'Library Subsidy Complex'!$C$2:$J$55, 4, FALSE)), 0)))))</f>
        <v>0</v>
      </c>
      <c r="AM1034" s="181">
        <f>IF('Funding Allocation Parameters'!$C$8="Basic Library Subsidy", 0, IF('Funding Allocation Parameters'!$C$8="Grant funding",MIN(AJ1034*'Funding Allocation Parameters'!$E$8, 'Funding Allocation Parameters'!$G$8), IF('Funding Allocation Parameters'!$C$8="Other author funding", 0, IF('Funding Allocation Parameters'!$C$8="Any discretionary funds (grants if available, other if no grants)", MIN(AJ1034*'Funding Allocation Parameters'!$E$8, 'Funding Allocation Parameters'!$G$8), IF('Funding Allocation Parameters'!$C$8="Complex Library Subsidy", 0, 0)))))</f>
        <v>0</v>
      </c>
      <c r="AN1034" s="181">
        <f>IF('Funding Allocation Parameters'!$C$8="Basic Library Subsidy", 0, IF('Funding Allocation Parameters'!$C$8="Grant funding", 0, IF('Funding Allocation Parameters'!$C$8="Other author funding",  MIN(AJ1034*'Funding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4" s="181">
        <f>IF('Funding Allocation Parameters'!$C$8="Basic Library Subsidy", MIN(AK1034*'Funding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MIN(AK1034*VLOOKUP(CONCATENATE($A1034, 'Funding Allocation Parameters'!$I$8), 'Library Subsidy Complex'!$C$2:$J$55, 6, FALSE), VLOOKUP(CONCATENATE($A1034, 'Funding Allocation Parameters'!$I$8), 'Library Subsidy Complex'!$C$2:$J$55, 8, FALSE)), 0)))))</f>
        <v>0</v>
      </c>
      <c r="AP1034" s="181">
        <f>IF('Funding Allocation Parameters'!$C$8="Basic Library Subsidy", 0, IF('Funding Allocation Parameters'!$C$8="Grant funding", 0, IF('Funding Allocation Parameters'!$C$8="Other author funding",  MIN(AK1034*'Funding Allocation Parameters'!$E$8, 'Funding Allocation Parameters'!$G$8), IF('Funding Allocation Parameters'!$C$8="Any discretionary funds (grants if available, other if no grants)", MIN(AK1034*'Funding Allocation Parameters'!$E$8, 'Funding Allocation Parameters'!$G$8), IF('Funding Allocation Parameters'!$C$8="Complex Library Subsidy", 0, 0)))))</f>
        <v>0</v>
      </c>
      <c r="AQ1034" s="177">
        <f t="shared" si="506"/>
        <v>0</v>
      </c>
      <c r="AR1034" s="177">
        <f t="shared" si="507"/>
        <v>0</v>
      </c>
      <c r="AS1034" s="182">
        <f t="shared" si="508"/>
        <v>1189</v>
      </c>
      <c r="AT1034" s="182">
        <f t="shared" si="509"/>
        <v>676.5927999999999</v>
      </c>
      <c r="AU1034" s="182">
        <f t="shared" si="510"/>
        <v>0</v>
      </c>
      <c r="AV1034" s="182">
        <f t="shared" si="511"/>
        <v>1189</v>
      </c>
      <c r="AW1034" s="182">
        <f t="shared" si="512"/>
        <v>676.5927999999999</v>
      </c>
      <c r="AX1034" s="183">
        <f t="shared" si="513"/>
        <v>1189</v>
      </c>
      <c r="AY1034" s="183">
        <f t="shared" si="514"/>
        <v>676.5927999999999</v>
      </c>
      <c r="AZ1034" s="183">
        <f t="shared" si="515"/>
        <v>0</v>
      </c>
      <c r="BA1034" s="183">
        <f t="shared" si="516"/>
        <v>0</v>
      </c>
      <c r="BB1034" s="183">
        <f t="shared" si="517"/>
        <v>0</v>
      </c>
      <c r="BC1034" s="184">
        <f t="shared" si="518"/>
        <v>1189</v>
      </c>
      <c r="BD1034" s="184">
        <f t="shared" si="519"/>
        <v>0</v>
      </c>
      <c r="BE1034" s="184">
        <f t="shared" si="520"/>
        <v>676.5927999999999</v>
      </c>
      <c r="BF1034" s="184">
        <f t="shared" si="521"/>
        <v>0</v>
      </c>
      <c r="BG1034" s="102">
        <f t="shared" si="522"/>
        <v>0</v>
      </c>
      <c r="BH1034" s="102">
        <f t="shared" si="523"/>
        <v>0</v>
      </c>
      <c r="BI1034" s="102">
        <f t="shared" si="524"/>
        <v>0</v>
      </c>
      <c r="BJ1034" s="102">
        <f t="shared" si="525"/>
        <v>1</v>
      </c>
      <c r="BK1034" s="102">
        <f t="shared" si="526"/>
        <v>0</v>
      </c>
      <c r="BL1034" s="102">
        <f t="shared" si="527"/>
        <v>0</v>
      </c>
      <c r="BN1034" s="102"/>
    </row>
    <row r="1035" spans="1:66" x14ac:dyDescent="0.25">
      <c r="A1035" s="102" t="s">
        <v>17</v>
      </c>
      <c r="B1035" s="102" t="s">
        <v>8</v>
      </c>
      <c r="C1035" s="102" t="s">
        <v>8</v>
      </c>
      <c r="D1035" s="102" t="s">
        <v>27</v>
      </c>
      <c r="E1035" s="102" t="s">
        <v>1701</v>
      </c>
      <c r="F1035" s="102" t="s">
        <v>1838</v>
      </c>
      <c r="G1035" s="102">
        <v>0.93400000000000005</v>
      </c>
      <c r="H1035" s="102">
        <v>1</v>
      </c>
      <c r="I1035" s="102">
        <v>0</v>
      </c>
      <c r="J1035" s="167">
        <f>IFERROR(H1035*VLOOKUP(A1035, 'Advanced Parameters'!$B$7:$G$20, 6, FALSE)*VLOOKUP(A1035, 'Growth Parameters'!$B$6:$H$19, 6, FALSE), 0)</f>
        <v>1</v>
      </c>
      <c r="K1035" s="167">
        <f>IFERROR(IF('Advanced Parameters'!$C$5="n",'Raw Data'!I1035*VLOOKUP(A1035,'Advanced Parameters'!$B$7:$G$20,6,FALSE),J1035*VLOOKUP(A1035,'Advanced Parameters'!$B$7:$G$20,2,FALSE))*VLOOKUP(A1035, 'Growth Parameters'!$B$6:$H$19, 6, FALSE), 0)</f>
        <v>0</v>
      </c>
      <c r="L1035" s="167">
        <f t="shared" si="497"/>
        <v>1</v>
      </c>
      <c r="M1035" s="168">
        <f>IFERROR(IF(G1035="NA","NA",IF(G1035&gt;'APC Parameters'!$K$6+VLOOKUP('Raw Data'!A1035, 'APC Parameters'!$H$7:$L$20, 4, FALSE), 'APC Parameters'!$L$6+VLOOKUP('Raw Data'!A1035, 'APC Parameters'!$H$7:$L$20, 5, FALSE), G1035*('APC Parameters'!$J$6+VLOOKUP('Raw Data'!A1035, 'APC Parameters'!$H$7:$L$20, 3, FALSE))+'APC Parameters'!$I$6+VLOOKUP('Raw Data'!A1035, 'APC Parameters'!$H$7:$L$20, 2, FALSE))), 0)</f>
        <v>1810.2596000000001</v>
      </c>
      <c r="N1035" s="168">
        <f t="shared" si="498"/>
        <v>1810.2596000000001</v>
      </c>
      <c r="O1035" s="168">
        <f>IFERROR(IF(M1035="NA",VLOOKUP(D1035,'Internal Calculations'!$B$10:$C$11,2,FALSE), M1035)*VLOOKUP(A1035, 'Growth Parameters'!$B$6:$H$19, 7, FALSE), 0)</f>
        <v>1810.2596000000001</v>
      </c>
      <c r="P1035" s="177">
        <f t="shared" si="499"/>
        <v>1810.2596000000001</v>
      </c>
      <c r="Q1035" s="178">
        <f>IF('Funding Allocation Parameters'!$C$5="Basic Library Subsidy", MIN(O1035*('Funding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MIN($O1035*(VLOOKUP(CONCATENATE($A1035, 'Funding Allocation Parameters'!$I$5), 'Library Subsidy Complex'!$C$2:$J$55, 2, FALSE)), VLOOKUP(CONCATENATE($A1035, 'Funding Allocation Parameters'!$I$5), 'Library Subsidy Complex'!$C$2:$J$55, 4, FALSE)), 0)))))</f>
        <v>1189</v>
      </c>
      <c r="R1035" s="178">
        <f>IF('Funding Allocation Parameters'!$C$5="Basic Library Subsidy", 0, IF('Funding Allocation Parameters'!$C$5="Grant funding",MIN(O1035*('Funding Allocation Parameters'!$E$5), 'Funding Allocation Parameters'!$G$5), IF('Funding Allocation Parameters'!$C$5="Other author funding", 0, IF('Funding Allocation Parameters'!$C$5="Any discretionary funds (grants if available, other if no grants)", MIN(O1035*('Funding Allocation Parameters'!$E$5), 'Funding Allocation Parameters'!$G$5), IF('Funding Allocation Parameters'!$C$5="Complex Library Subsidy", 0, 0)))))</f>
        <v>0</v>
      </c>
      <c r="S1035" s="178">
        <f>IF('Funding Allocation Parameters'!$C$5="Basic Library Subsidy", 0, IF('Funding Allocation Parameters'!$C$5="Grant funding", 0, IF('Funding Allocation Parameters'!$C$5="Other author funding",  MIN(O1035*('Funding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5" s="178">
        <f>IF('Funding Allocation Parameters'!$C$5="Basic Library Subsidy", MIN(O1035*('Funding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MIN($O1035*(VLOOKUP(CONCATENATE($A1035, 'Funding Allocation Parameters'!$I$5), 'Library Subsidy Complex'!$C$2:$J$55, 6, FALSE)), VLOOKUP(CONCATENATE($A1035, 'Funding Allocation Parameters'!$I$5), 'Library Subsidy Complex'!$C$2:$J$55, 8, FALSE)), 0)))))</f>
        <v>1189</v>
      </c>
      <c r="U1035" s="178">
        <f>IF('Funding Allocation Parameters'!$C$5="Basic Library Subsidy", 0, IF('Funding Allocation Parameters'!$C$5="Grant funding", 0, IF('Funding Allocation Parameters'!$C$5="Other author funding",  MIN(O1035*('Funding Allocation Parameters'!$E$5), 'Funding Allocation Parameters'!$G$5), IF('Funding Allocation Parameters'!$C$5="Any discretionary funds (grants if available, other if no grants)", MIN(O1035*('Funding Allocation Parameters'!$E$5), 'Funding Allocation Parameters'!$G$5), IF('Funding Allocation Parameters'!$C$5="Complex Library Subsidy", 0, 0)))))</f>
        <v>0</v>
      </c>
      <c r="V1035" s="177">
        <f t="shared" si="500"/>
        <v>621.25960000000009</v>
      </c>
      <c r="W1035" s="177">
        <f t="shared" si="501"/>
        <v>621.25960000000009</v>
      </c>
      <c r="X1035" s="179">
        <f>IF('Funding Allocation Parameters'!$C$6="Basic Library Subsidy", MIN(V1035*'Funding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MIN(V1035*VLOOKUP(CONCATENATE($A1035, 'Funding Allocation Parameters'!$I$6), 'Library Subsidy Complex'!$C$2:$J$55, 2, FALSE), VLOOKUP(CONCATENATE($A1035, 'Funding Allocation Parameters'!$I$6), 'Library Subsidy Complex'!$C$2:$J$55, 4, FALSE)), 0)))))</f>
        <v>0</v>
      </c>
      <c r="Y1035" s="179">
        <f>IF('Funding Allocation Parameters'!$C$6="Basic Library Subsidy", 0, IF('Funding Allocation Parameters'!$C$6="Grant funding",MIN(V1035*'Funding Allocation Parameters'!$E$6, 'Funding Allocation Parameters'!$G$6), IF('Funding Allocation Parameters'!$C$6="Other author funding", 0, IF('Funding Allocation Parameters'!$C$6="Any discretionary funds (grants if available, other if no grants)", MIN(V1035*'Funding Allocation Parameters'!$E$6, 'Funding Allocation Parameters'!$G$6), IF('Funding Allocation Parameters'!$C$6="Complex Library Subsidy", 0, 0)))))</f>
        <v>621.25960000000009</v>
      </c>
      <c r="Z1035" s="179">
        <f>IF('Funding Allocation Parameters'!$C$6="Basic Library Subsidy", 0, IF('Funding Allocation Parameters'!$C$6="Grant funding", 0, IF('Funding Allocation Parameters'!$C$6="Other author funding",  MIN(V1035*'Funding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5" s="179">
        <f>IF('Funding Allocation Parameters'!$C$6="Basic Library Subsidy", MIN(W1035*'Funding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MIN(W1035*VLOOKUP(CONCATENATE($A1035, 'Funding Allocation Parameters'!$I$6), 'Library Subsidy Complex'!$C$2:$J$55, 6, FALSE), VLOOKUP(CONCATENATE($A1035, 'Funding Allocation Parameters'!$I$6), 'Library Subsidy Complex'!$C$2:$J$55, 8, FALSE)), 0)))))</f>
        <v>0</v>
      </c>
      <c r="AB1035" s="179">
        <f>IF('Funding Allocation Parameters'!$C$6="Basic Library Subsidy", 0, IF('Funding Allocation Parameters'!$C$6="Grant funding", 0, IF('Funding Allocation Parameters'!$C$6="Other author funding",  MIN(W1035*'Funding Allocation Parameters'!$E$6, 'Funding Allocation Parameters'!$G$6), IF('Funding Allocation Parameters'!$C$6="Any discretionary funds (grants if available, other if no grants)", MIN(W1035*'Funding Allocation Parameters'!$E$6, 'Funding Allocation Parameters'!$G$6), IF('Funding Allocation Parameters'!$C$6="Complex Library Subsidy", 0, 0)))))</f>
        <v>621.25960000000009</v>
      </c>
      <c r="AC1035" s="177">
        <f t="shared" si="502"/>
        <v>0</v>
      </c>
      <c r="AD1035" s="177">
        <f t="shared" si="503"/>
        <v>0</v>
      </c>
      <c r="AE1035" s="180">
        <f>IF('Funding Allocation Parameters'!$C$7="Basic Library Subsidy", MIN(AC1035*'Funding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MIN(AC1035*VLOOKUP(CONCATENATE($A1035, 'Funding Allocation Parameters'!$I$7), 'Library Subsidy Complex'!$C$2:$J$55, 2, FALSE), VLOOKUP(CONCATENATE($A1035, 'Funding Allocation Parameters'!$I$7), 'Library Subsidy Complex'!$C$2:$J$55, 4, FALSE)), 0)))))</f>
        <v>0</v>
      </c>
      <c r="AF1035" s="180">
        <f>IF('Funding Allocation Parameters'!$C$7="Basic Library Subsidy", 0, IF('Funding Allocation Parameters'!$C$7="Grant funding",MIN(AC1035*'Funding Allocation Parameters'!$E$7, 'Funding Allocation Parameters'!$G$7), IF('Funding Allocation Parameters'!$C$7="Other author funding", 0, IF('Funding Allocation Parameters'!$C$7="Any discretionary funds (grants if available, other if no grants)", MIN(AC1035*'Funding Allocation Parameters'!$E$7, 'Funding Allocation Parameters'!$G$7), IF('Funding Allocation Parameters'!$C$7="Complex Library Subsidy", 0, 0)))))</f>
        <v>0</v>
      </c>
      <c r="AG1035" s="180">
        <f>IF('Funding Allocation Parameters'!$C$7="Basic Library Subsidy", 0, IF('Funding Allocation Parameters'!$C$7="Grant funding", 0, IF('Funding Allocation Parameters'!$C$7="Other author funding",  MIN(AC1035*'Funding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5" s="180">
        <f>IF('Funding Allocation Parameters'!$C$7="Basic Library Subsidy", MIN(AD1035*'Funding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MIN(AD1035*VLOOKUP(CONCATENATE($A1035, 'Funding Allocation Parameters'!$I$7), 'Library Subsidy Complex'!$C$2:$J$55, 6, FALSE), VLOOKUP(CONCATENATE($A1035, 'Funding Allocation Parameters'!$I$7), 'Library Subsidy Complex'!$C$2:$J$55, 8, FALSE)), 0)))))</f>
        <v>0</v>
      </c>
      <c r="AI1035" s="180">
        <f>IF('Funding Allocation Parameters'!$C$7="Basic Library Subsidy", 0, IF('Funding Allocation Parameters'!$C$7="Grant funding", 0, IF('Funding Allocation Parameters'!$C$7="Other author funding",  MIN(AD1035*'Funding Allocation Parameters'!$E$7, 'Funding Allocation Parameters'!$G$7), IF('Funding Allocation Parameters'!$C$7="Any discretionary funds (grants if available, other if no grants)", MIN(AD1035*'Funding Allocation Parameters'!$E$7, 'Funding Allocation Parameters'!$G$7), IF('Funding Allocation Parameters'!$C$7="Complex Library Subsidy", 0, 0)))))</f>
        <v>0</v>
      </c>
      <c r="AJ1035" s="177">
        <f t="shared" si="504"/>
        <v>0</v>
      </c>
      <c r="AK1035" s="177">
        <f t="shared" si="505"/>
        <v>0</v>
      </c>
      <c r="AL1035" s="181">
        <f>IF('Funding Allocation Parameters'!$C$8="Basic Library Subsidy", MIN(AJ1035*'Funding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MIN(AJ1035*VLOOKUP(CONCATENATE($A1035, 'Funding Allocation Parameters'!$I$8), 'Library Subsidy Complex'!$C$2:$J$55, 2, FALSE), VLOOKUP(CONCATENATE($A1035, 'Funding Allocation Parameters'!$I$8), 'Library Subsidy Complex'!$C$2:$J$55, 4, FALSE)), 0)))))</f>
        <v>0</v>
      </c>
      <c r="AM1035" s="181">
        <f>IF('Funding Allocation Parameters'!$C$8="Basic Library Subsidy", 0, IF('Funding Allocation Parameters'!$C$8="Grant funding",MIN(AJ1035*'Funding Allocation Parameters'!$E$8, 'Funding Allocation Parameters'!$G$8), IF('Funding Allocation Parameters'!$C$8="Other author funding", 0, IF('Funding Allocation Parameters'!$C$8="Any discretionary funds (grants if available, other if no grants)", MIN(AJ1035*'Funding Allocation Parameters'!$E$8, 'Funding Allocation Parameters'!$G$8), IF('Funding Allocation Parameters'!$C$8="Complex Library Subsidy", 0, 0)))))</f>
        <v>0</v>
      </c>
      <c r="AN1035" s="181">
        <f>IF('Funding Allocation Parameters'!$C$8="Basic Library Subsidy", 0, IF('Funding Allocation Parameters'!$C$8="Grant funding", 0, IF('Funding Allocation Parameters'!$C$8="Other author funding",  MIN(AJ1035*'Funding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5" s="181">
        <f>IF('Funding Allocation Parameters'!$C$8="Basic Library Subsidy", MIN(AK1035*'Funding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MIN(AK1035*VLOOKUP(CONCATENATE($A1035, 'Funding Allocation Parameters'!$I$8), 'Library Subsidy Complex'!$C$2:$J$55, 6, FALSE), VLOOKUP(CONCATENATE($A1035, 'Funding Allocation Parameters'!$I$8), 'Library Subsidy Complex'!$C$2:$J$55, 8, FALSE)), 0)))))</f>
        <v>0</v>
      </c>
      <c r="AP1035" s="181">
        <f>IF('Funding Allocation Parameters'!$C$8="Basic Library Subsidy", 0, IF('Funding Allocation Parameters'!$C$8="Grant funding", 0, IF('Funding Allocation Parameters'!$C$8="Other author funding",  MIN(AK1035*'Funding Allocation Parameters'!$E$8, 'Funding Allocation Parameters'!$G$8), IF('Funding Allocation Parameters'!$C$8="Any discretionary funds (grants if available, other if no grants)", MIN(AK1035*'Funding Allocation Parameters'!$E$8, 'Funding Allocation Parameters'!$G$8), IF('Funding Allocation Parameters'!$C$8="Complex Library Subsidy", 0, 0)))))</f>
        <v>0</v>
      </c>
      <c r="AQ1035" s="177">
        <f t="shared" si="506"/>
        <v>0</v>
      </c>
      <c r="AR1035" s="177">
        <f t="shared" si="507"/>
        <v>0</v>
      </c>
      <c r="AS1035" s="182">
        <f t="shared" si="508"/>
        <v>1189</v>
      </c>
      <c r="AT1035" s="182">
        <f t="shared" si="509"/>
        <v>621.25960000000009</v>
      </c>
      <c r="AU1035" s="182">
        <f t="shared" si="510"/>
        <v>0</v>
      </c>
      <c r="AV1035" s="182">
        <f t="shared" si="511"/>
        <v>1189</v>
      </c>
      <c r="AW1035" s="182">
        <f t="shared" si="512"/>
        <v>621.25960000000009</v>
      </c>
      <c r="AX1035" s="183">
        <f t="shared" si="513"/>
        <v>0</v>
      </c>
      <c r="AY1035" s="183">
        <f t="shared" si="514"/>
        <v>0</v>
      </c>
      <c r="AZ1035" s="183">
        <f t="shared" si="515"/>
        <v>0</v>
      </c>
      <c r="BA1035" s="183">
        <f t="shared" si="516"/>
        <v>1189</v>
      </c>
      <c r="BB1035" s="183">
        <f t="shared" si="517"/>
        <v>621.25960000000009</v>
      </c>
      <c r="BC1035" s="184">
        <f t="shared" si="518"/>
        <v>1189</v>
      </c>
      <c r="BD1035" s="184">
        <f t="shared" si="519"/>
        <v>0</v>
      </c>
      <c r="BE1035" s="184">
        <f t="shared" si="520"/>
        <v>0</v>
      </c>
      <c r="BF1035" s="184">
        <f t="shared" si="521"/>
        <v>621.25960000000009</v>
      </c>
      <c r="BG1035" s="102">
        <f t="shared" si="522"/>
        <v>0</v>
      </c>
      <c r="BH1035" s="102">
        <f t="shared" si="523"/>
        <v>0</v>
      </c>
      <c r="BI1035" s="102">
        <f t="shared" si="524"/>
        <v>0</v>
      </c>
      <c r="BJ1035" s="102">
        <f t="shared" si="525"/>
        <v>0</v>
      </c>
      <c r="BK1035" s="102">
        <f t="shared" si="526"/>
        <v>1</v>
      </c>
      <c r="BL1035" s="102">
        <f t="shared" si="527"/>
        <v>0</v>
      </c>
      <c r="BN1035" s="102"/>
    </row>
    <row r="1036" spans="1:66" x14ac:dyDescent="0.25">
      <c r="A1036" s="102" t="s">
        <v>17</v>
      </c>
      <c r="B1036" s="102" t="s">
        <v>8</v>
      </c>
      <c r="C1036" s="102" t="s">
        <v>8</v>
      </c>
      <c r="D1036" s="102" t="s">
        <v>27</v>
      </c>
      <c r="E1036" s="102" t="s">
        <v>1839</v>
      </c>
      <c r="F1036" s="102" t="s">
        <v>1840</v>
      </c>
      <c r="G1036" s="102">
        <v>1.321</v>
      </c>
      <c r="H1036" s="102">
        <v>1</v>
      </c>
      <c r="I1036" s="102">
        <v>1</v>
      </c>
      <c r="J1036" s="167">
        <f>IFERROR(H1036*VLOOKUP(A1036, 'Advanced Parameters'!$B$7:$G$20, 6, FALSE)*VLOOKUP(A1036, 'Growth Parameters'!$B$6:$H$19, 6, FALSE), 0)</f>
        <v>1</v>
      </c>
      <c r="K1036" s="167">
        <f>IFERROR(IF('Advanced Parameters'!$C$5="n",'Raw Data'!I1036*VLOOKUP(A1036,'Advanced Parameters'!$B$7:$G$20,6,FALSE),J1036*VLOOKUP(A1036,'Advanced Parameters'!$B$7:$G$20,2,FALSE))*VLOOKUP(A1036, 'Growth Parameters'!$B$6:$H$19, 6, FALSE), 0)</f>
        <v>1</v>
      </c>
      <c r="L1036" s="167">
        <f t="shared" si="497"/>
        <v>0</v>
      </c>
      <c r="M1036" s="168">
        <f>IFERROR(IF(G1036="NA","NA",IF(G1036&gt;'APC Parameters'!$K$6+VLOOKUP('Raw Data'!A1036, 'APC Parameters'!$H$7:$L$20, 4, FALSE), 'APC Parameters'!$L$6+VLOOKUP('Raw Data'!A1036, 'APC Parameters'!$H$7:$L$20, 5, FALSE), G1036*('APC Parameters'!$J$6+VLOOKUP('Raw Data'!A1036, 'APC Parameters'!$H$7:$L$20, 3, FALSE))+'APC Parameters'!$I$6+VLOOKUP('Raw Data'!A1036, 'APC Parameters'!$H$7:$L$20, 2, FALSE))), 0)</f>
        <v>2084.7973999999999</v>
      </c>
      <c r="N1036" s="168">
        <f t="shared" si="498"/>
        <v>2084.7973999999999</v>
      </c>
      <c r="O1036" s="168">
        <f>IFERROR(IF(M1036="NA",VLOOKUP(D1036,'Internal Calculations'!$B$10:$C$11,2,FALSE), M1036)*VLOOKUP(A1036, 'Growth Parameters'!$B$6:$H$19, 7, FALSE), 0)</f>
        <v>2084.7973999999999</v>
      </c>
      <c r="P1036" s="177">
        <f t="shared" si="499"/>
        <v>2084.7973999999999</v>
      </c>
      <c r="Q1036" s="178">
        <f>IF('Funding Allocation Parameters'!$C$5="Basic Library Subsidy", MIN(O1036*('Funding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MIN($O1036*(VLOOKUP(CONCATENATE($A1036, 'Funding Allocation Parameters'!$I$5), 'Library Subsidy Complex'!$C$2:$J$55, 2, FALSE)), VLOOKUP(CONCATENATE($A1036, 'Funding Allocation Parameters'!$I$5), 'Library Subsidy Complex'!$C$2:$J$55, 4, FALSE)), 0)))))</f>
        <v>1189</v>
      </c>
      <c r="R1036" s="178">
        <f>IF('Funding Allocation Parameters'!$C$5="Basic Library Subsidy", 0, IF('Funding Allocation Parameters'!$C$5="Grant funding",MIN(O1036*('Funding Allocation Parameters'!$E$5), 'Funding Allocation Parameters'!$G$5), IF('Funding Allocation Parameters'!$C$5="Other author funding", 0, IF('Funding Allocation Parameters'!$C$5="Any discretionary funds (grants if available, other if no grants)", MIN(O1036*('Funding Allocation Parameters'!$E$5), 'Funding Allocation Parameters'!$G$5), IF('Funding Allocation Parameters'!$C$5="Complex Library Subsidy", 0, 0)))))</f>
        <v>0</v>
      </c>
      <c r="S1036" s="178">
        <f>IF('Funding Allocation Parameters'!$C$5="Basic Library Subsidy", 0, IF('Funding Allocation Parameters'!$C$5="Grant funding", 0, IF('Funding Allocation Parameters'!$C$5="Other author funding",  MIN(O1036*('Funding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6" s="178">
        <f>IF('Funding Allocation Parameters'!$C$5="Basic Library Subsidy", MIN(O1036*('Funding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MIN($O1036*(VLOOKUP(CONCATENATE($A1036, 'Funding Allocation Parameters'!$I$5), 'Library Subsidy Complex'!$C$2:$J$55, 6, FALSE)), VLOOKUP(CONCATENATE($A1036, 'Funding Allocation Parameters'!$I$5), 'Library Subsidy Complex'!$C$2:$J$55, 8, FALSE)), 0)))))</f>
        <v>1189</v>
      </c>
      <c r="U1036" s="178">
        <f>IF('Funding Allocation Parameters'!$C$5="Basic Library Subsidy", 0, IF('Funding Allocation Parameters'!$C$5="Grant funding", 0, IF('Funding Allocation Parameters'!$C$5="Other author funding",  MIN(O1036*('Funding Allocation Parameters'!$E$5), 'Funding Allocation Parameters'!$G$5), IF('Funding Allocation Parameters'!$C$5="Any discretionary funds (grants if available, other if no grants)", MIN(O1036*('Funding Allocation Parameters'!$E$5), 'Funding Allocation Parameters'!$G$5), IF('Funding Allocation Parameters'!$C$5="Complex Library Subsidy", 0, 0)))))</f>
        <v>0</v>
      </c>
      <c r="V1036" s="177">
        <f t="shared" si="500"/>
        <v>895.79739999999993</v>
      </c>
      <c r="W1036" s="177">
        <f t="shared" si="501"/>
        <v>895.79739999999993</v>
      </c>
      <c r="X1036" s="179">
        <f>IF('Funding Allocation Parameters'!$C$6="Basic Library Subsidy", MIN(V1036*'Funding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MIN(V1036*VLOOKUP(CONCATENATE($A1036, 'Funding Allocation Parameters'!$I$6), 'Library Subsidy Complex'!$C$2:$J$55, 2, FALSE), VLOOKUP(CONCATENATE($A1036, 'Funding Allocation Parameters'!$I$6), 'Library Subsidy Complex'!$C$2:$J$55, 4, FALSE)), 0)))))</f>
        <v>0</v>
      </c>
      <c r="Y1036" s="179">
        <f>IF('Funding Allocation Parameters'!$C$6="Basic Library Subsidy", 0, IF('Funding Allocation Parameters'!$C$6="Grant funding",MIN(V1036*'Funding Allocation Parameters'!$E$6, 'Funding Allocation Parameters'!$G$6), IF('Funding Allocation Parameters'!$C$6="Other author funding", 0, IF('Funding Allocation Parameters'!$C$6="Any discretionary funds (grants if available, other if no grants)", MIN(V1036*'Funding Allocation Parameters'!$E$6, 'Funding Allocation Parameters'!$G$6), IF('Funding Allocation Parameters'!$C$6="Complex Library Subsidy", 0, 0)))))</f>
        <v>895.79739999999993</v>
      </c>
      <c r="Z1036" s="179">
        <f>IF('Funding Allocation Parameters'!$C$6="Basic Library Subsidy", 0, IF('Funding Allocation Parameters'!$C$6="Grant funding", 0, IF('Funding Allocation Parameters'!$C$6="Other author funding",  MIN(V1036*'Funding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6" s="179">
        <f>IF('Funding Allocation Parameters'!$C$6="Basic Library Subsidy", MIN(W1036*'Funding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MIN(W1036*VLOOKUP(CONCATENATE($A1036, 'Funding Allocation Parameters'!$I$6), 'Library Subsidy Complex'!$C$2:$J$55, 6, FALSE), VLOOKUP(CONCATENATE($A1036, 'Funding Allocation Parameters'!$I$6), 'Library Subsidy Complex'!$C$2:$J$55, 8, FALSE)), 0)))))</f>
        <v>0</v>
      </c>
      <c r="AB1036" s="179">
        <f>IF('Funding Allocation Parameters'!$C$6="Basic Library Subsidy", 0, IF('Funding Allocation Parameters'!$C$6="Grant funding", 0, IF('Funding Allocation Parameters'!$C$6="Other author funding",  MIN(W1036*'Funding Allocation Parameters'!$E$6, 'Funding Allocation Parameters'!$G$6), IF('Funding Allocation Parameters'!$C$6="Any discretionary funds (grants if available, other if no grants)", MIN(W1036*'Funding Allocation Parameters'!$E$6, 'Funding Allocation Parameters'!$G$6), IF('Funding Allocation Parameters'!$C$6="Complex Library Subsidy", 0, 0)))))</f>
        <v>895.79739999999993</v>
      </c>
      <c r="AC1036" s="177">
        <f t="shared" si="502"/>
        <v>0</v>
      </c>
      <c r="AD1036" s="177">
        <f t="shared" si="503"/>
        <v>0</v>
      </c>
      <c r="AE1036" s="180">
        <f>IF('Funding Allocation Parameters'!$C$7="Basic Library Subsidy", MIN(AC1036*'Funding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MIN(AC1036*VLOOKUP(CONCATENATE($A1036, 'Funding Allocation Parameters'!$I$7), 'Library Subsidy Complex'!$C$2:$J$55, 2, FALSE), VLOOKUP(CONCATENATE($A1036, 'Funding Allocation Parameters'!$I$7), 'Library Subsidy Complex'!$C$2:$J$55, 4, FALSE)), 0)))))</f>
        <v>0</v>
      </c>
      <c r="AF1036" s="180">
        <f>IF('Funding Allocation Parameters'!$C$7="Basic Library Subsidy", 0, IF('Funding Allocation Parameters'!$C$7="Grant funding",MIN(AC1036*'Funding Allocation Parameters'!$E$7, 'Funding Allocation Parameters'!$G$7), IF('Funding Allocation Parameters'!$C$7="Other author funding", 0, IF('Funding Allocation Parameters'!$C$7="Any discretionary funds (grants if available, other if no grants)", MIN(AC1036*'Funding Allocation Parameters'!$E$7, 'Funding Allocation Parameters'!$G$7), IF('Funding Allocation Parameters'!$C$7="Complex Library Subsidy", 0, 0)))))</f>
        <v>0</v>
      </c>
      <c r="AG1036" s="180">
        <f>IF('Funding Allocation Parameters'!$C$7="Basic Library Subsidy", 0, IF('Funding Allocation Parameters'!$C$7="Grant funding", 0, IF('Funding Allocation Parameters'!$C$7="Other author funding",  MIN(AC1036*'Funding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6" s="180">
        <f>IF('Funding Allocation Parameters'!$C$7="Basic Library Subsidy", MIN(AD1036*'Funding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MIN(AD1036*VLOOKUP(CONCATENATE($A1036, 'Funding Allocation Parameters'!$I$7), 'Library Subsidy Complex'!$C$2:$J$55, 6, FALSE), VLOOKUP(CONCATENATE($A1036, 'Funding Allocation Parameters'!$I$7), 'Library Subsidy Complex'!$C$2:$J$55, 8, FALSE)), 0)))))</f>
        <v>0</v>
      </c>
      <c r="AI1036" s="180">
        <f>IF('Funding Allocation Parameters'!$C$7="Basic Library Subsidy", 0, IF('Funding Allocation Parameters'!$C$7="Grant funding", 0, IF('Funding Allocation Parameters'!$C$7="Other author funding",  MIN(AD1036*'Funding Allocation Parameters'!$E$7, 'Funding Allocation Parameters'!$G$7), IF('Funding Allocation Parameters'!$C$7="Any discretionary funds (grants if available, other if no grants)", MIN(AD1036*'Funding Allocation Parameters'!$E$7, 'Funding Allocation Parameters'!$G$7), IF('Funding Allocation Parameters'!$C$7="Complex Library Subsidy", 0, 0)))))</f>
        <v>0</v>
      </c>
      <c r="AJ1036" s="177">
        <f t="shared" si="504"/>
        <v>0</v>
      </c>
      <c r="AK1036" s="177">
        <f t="shared" si="505"/>
        <v>0</v>
      </c>
      <c r="AL1036" s="181">
        <f>IF('Funding Allocation Parameters'!$C$8="Basic Library Subsidy", MIN(AJ1036*'Funding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MIN(AJ1036*VLOOKUP(CONCATENATE($A1036, 'Funding Allocation Parameters'!$I$8), 'Library Subsidy Complex'!$C$2:$J$55, 2, FALSE), VLOOKUP(CONCATENATE($A1036, 'Funding Allocation Parameters'!$I$8), 'Library Subsidy Complex'!$C$2:$J$55, 4, FALSE)), 0)))))</f>
        <v>0</v>
      </c>
      <c r="AM1036" s="181">
        <f>IF('Funding Allocation Parameters'!$C$8="Basic Library Subsidy", 0, IF('Funding Allocation Parameters'!$C$8="Grant funding",MIN(AJ1036*'Funding Allocation Parameters'!$E$8, 'Funding Allocation Parameters'!$G$8), IF('Funding Allocation Parameters'!$C$8="Other author funding", 0, IF('Funding Allocation Parameters'!$C$8="Any discretionary funds (grants if available, other if no grants)", MIN(AJ1036*'Funding Allocation Parameters'!$E$8, 'Funding Allocation Parameters'!$G$8), IF('Funding Allocation Parameters'!$C$8="Complex Library Subsidy", 0, 0)))))</f>
        <v>0</v>
      </c>
      <c r="AN1036" s="181">
        <f>IF('Funding Allocation Parameters'!$C$8="Basic Library Subsidy", 0, IF('Funding Allocation Parameters'!$C$8="Grant funding", 0, IF('Funding Allocation Parameters'!$C$8="Other author funding",  MIN(AJ1036*'Funding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6" s="181">
        <f>IF('Funding Allocation Parameters'!$C$8="Basic Library Subsidy", MIN(AK1036*'Funding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MIN(AK1036*VLOOKUP(CONCATENATE($A1036, 'Funding Allocation Parameters'!$I$8), 'Library Subsidy Complex'!$C$2:$J$55, 6, FALSE), VLOOKUP(CONCATENATE($A1036, 'Funding Allocation Parameters'!$I$8), 'Library Subsidy Complex'!$C$2:$J$55, 8, FALSE)), 0)))))</f>
        <v>0</v>
      </c>
      <c r="AP1036" s="181">
        <f>IF('Funding Allocation Parameters'!$C$8="Basic Library Subsidy", 0, IF('Funding Allocation Parameters'!$C$8="Grant funding", 0, IF('Funding Allocation Parameters'!$C$8="Other author funding",  MIN(AK1036*'Funding Allocation Parameters'!$E$8, 'Funding Allocation Parameters'!$G$8), IF('Funding Allocation Parameters'!$C$8="Any discretionary funds (grants if available, other if no grants)", MIN(AK1036*'Funding Allocation Parameters'!$E$8, 'Funding Allocation Parameters'!$G$8), IF('Funding Allocation Parameters'!$C$8="Complex Library Subsidy", 0, 0)))))</f>
        <v>0</v>
      </c>
      <c r="AQ1036" s="177">
        <f t="shared" si="506"/>
        <v>0</v>
      </c>
      <c r="AR1036" s="177">
        <f t="shared" si="507"/>
        <v>0</v>
      </c>
      <c r="AS1036" s="182">
        <f t="shared" si="508"/>
        <v>1189</v>
      </c>
      <c r="AT1036" s="182">
        <f t="shared" si="509"/>
        <v>895.79739999999993</v>
      </c>
      <c r="AU1036" s="182">
        <f t="shared" si="510"/>
        <v>0</v>
      </c>
      <c r="AV1036" s="182">
        <f t="shared" si="511"/>
        <v>1189</v>
      </c>
      <c r="AW1036" s="182">
        <f t="shared" si="512"/>
        <v>895.79739999999993</v>
      </c>
      <c r="AX1036" s="183">
        <f t="shared" si="513"/>
        <v>1189</v>
      </c>
      <c r="AY1036" s="183">
        <f t="shared" si="514"/>
        <v>895.79739999999993</v>
      </c>
      <c r="AZ1036" s="183">
        <f t="shared" si="515"/>
        <v>0</v>
      </c>
      <c r="BA1036" s="183">
        <f t="shared" si="516"/>
        <v>0</v>
      </c>
      <c r="BB1036" s="183">
        <f t="shared" si="517"/>
        <v>0</v>
      </c>
      <c r="BC1036" s="184">
        <f t="shared" si="518"/>
        <v>1189</v>
      </c>
      <c r="BD1036" s="184">
        <f t="shared" si="519"/>
        <v>0</v>
      </c>
      <c r="BE1036" s="184">
        <f t="shared" si="520"/>
        <v>895.79739999999993</v>
      </c>
      <c r="BF1036" s="184">
        <f t="shared" si="521"/>
        <v>0</v>
      </c>
      <c r="BG1036" s="102">
        <f t="shared" si="522"/>
        <v>0</v>
      </c>
      <c r="BH1036" s="102">
        <f t="shared" si="523"/>
        <v>0</v>
      </c>
      <c r="BI1036" s="102">
        <f t="shared" si="524"/>
        <v>0</v>
      </c>
      <c r="BJ1036" s="102">
        <f t="shared" si="525"/>
        <v>1</v>
      </c>
      <c r="BK1036" s="102">
        <f t="shared" si="526"/>
        <v>0</v>
      </c>
      <c r="BL1036" s="102">
        <f t="shared" si="527"/>
        <v>0</v>
      </c>
      <c r="BN1036" s="102"/>
    </row>
    <row r="1037" spans="1:66" x14ac:dyDescent="0.25">
      <c r="A1037" s="102" t="s">
        <v>17</v>
      </c>
      <c r="B1037" s="102" t="s">
        <v>8</v>
      </c>
      <c r="C1037" s="102" t="s">
        <v>8</v>
      </c>
      <c r="D1037" s="102" t="s">
        <v>27</v>
      </c>
      <c r="E1037" s="102" t="s">
        <v>1841</v>
      </c>
      <c r="F1037" s="102" t="s">
        <v>1842</v>
      </c>
      <c r="G1037" s="102">
        <v>1.0169999999999999</v>
      </c>
      <c r="H1037" s="102">
        <v>1</v>
      </c>
      <c r="I1037" s="102">
        <v>0</v>
      </c>
      <c r="J1037" s="167">
        <f>IFERROR(H1037*VLOOKUP(A1037, 'Advanced Parameters'!$B$7:$G$20, 6, FALSE)*VLOOKUP(A1037, 'Growth Parameters'!$B$6:$H$19, 6, FALSE), 0)</f>
        <v>1</v>
      </c>
      <c r="K1037" s="167">
        <f>IFERROR(IF('Advanced Parameters'!$C$5="n",'Raw Data'!I1037*VLOOKUP(A1037,'Advanced Parameters'!$B$7:$G$20,6,FALSE),J1037*VLOOKUP(A1037,'Advanced Parameters'!$B$7:$G$20,2,FALSE))*VLOOKUP(A1037, 'Growth Parameters'!$B$6:$H$19, 6, FALSE), 0)</f>
        <v>0</v>
      </c>
      <c r="L1037" s="167">
        <f t="shared" si="497"/>
        <v>1</v>
      </c>
      <c r="M1037" s="168">
        <f>IFERROR(IF(G1037="NA","NA",IF(G1037&gt;'APC Parameters'!$K$6+VLOOKUP('Raw Data'!A1037, 'APC Parameters'!$H$7:$L$20, 4, FALSE), 'APC Parameters'!$L$6+VLOOKUP('Raw Data'!A1037, 'APC Parameters'!$H$7:$L$20, 5, FALSE), G1037*('APC Parameters'!$J$6+VLOOKUP('Raw Data'!A1037, 'APC Parameters'!$H$7:$L$20, 3, FALSE))+'APC Parameters'!$I$6+VLOOKUP('Raw Data'!A1037, 'APC Parameters'!$H$7:$L$20, 2, FALSE))), 0)</f>
        <v>1869.1397999999999</v>
      </c>
      <c r="N1037" s="168">
        <f t="shared" si="498"/>
        <v>1869.1397999999999</v>
      </c>
      <c r="O1037" s="168">
        <f>IFERROR(IF(M1037="NA",VLOOKUP(D1037,'Internal Calculations'!$B$10:$C$11,2,FALSE), M1037)*VLOOKUP(A1037, 'Growth Parameters'!$B$6:$H$19, 7, FALSE), 0)</f>
        <v>1869.1397999999999</v>
      </c>
      <c r="P1037" s="177">
        <f t="shared" si="499"/>
        <v>1869.1397999999999</v>
      </c>
      <c r="Q1037" s="178">
        <f>IF('Funding Allocation Parameters'!$C$5="Basic Library Subsidy", MIN(O1037*('Funding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MIN($O1037*(VLOOKUP(CONCATENATE($A1037, 'Funding Allocation Parameters'!$I$5), 'Library Subsidy Complex'!$C$2:$J$55, 2, FALSE)), VLOOKUP(CONCATENATE($A1037, 'Funding Allocation Parameters'!$I$5), 'Library Subsidy Complex'!$C$2:$J$55, 4, FALSE)), 0)))))</f>
        <v>1189</v>
      </c>
      <c r="R1037" s="178">
        <f>IF('Funding Allocation Parameters'!$C$5="Basic Library Subsidy", 0, IF('Funding Allocation Parameters'!$C$5="Grant funding",MIN(O1037*('Funding Allocation Parameters'!$E$5), 'Funding Allocation Parameters'!$G$5), IF('Funding Allocation Parameters'!$C$5="Other author funding", 0, IF('Funding Allocation Parameters'!$C$5="Any discretionary funds (grants if available, other if no grants)", MIN(O1037*('Funding Allocation Parameters'!$E$5), 'Funding Allocation Parameters'!$G$5), IF('Funding Allocation Parameters'!$C$5="Complex Library Subsidy", 0, 0)))))</f>
        <v>0</v>
      </c>
      <c r="S1037" s="178">
        <f>IF('Funding Allocation Parameters'!$C$5="Basic Library Subsidy", 0, IF('Funding Allocation Parameters'!$C$5="Grant funding", 0, IF('Funding Allocation Parameters'!$C$5="Other author funding",  MIN(O1037*('Funding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7" s="178">
        <f>IF('Funding Allocation Parameters'!$C$5="Basic Library Subsidy", MIN(O1037*('Funding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MIN($O1037*(VLOOKUP(CONCATENATE($A1037, 'Funding Allocation Parameters'!$I$5), 'Library Subsidy Complex'!$C$2:$J$55, 6, FALSE)), VLOOKUP(CONCATENATE($A1037, 'Funding Allocation Parameters'!$I$5), 'Library Subsidy Complex'!$C$2:$J$55, 8, FALSE)), 0)))))</f>
        <v>1189</v>
      </c>
      <c r="U1037" s="178">
        <f>IF('Funding Allocation Parameters'!$C$5="Basic Library Subsidy", 0, IF('Funding Allocation Parameters'!$C$5="Grant funding", 0, IF('Funding Allocation Parameters'!$C$5="Other author funding",  MIN(O1037*('Funding Allocation Parameters'!$E$5), 'Funding Allocation Parameters'!$G$5), IF('Funding Allocation Parameters'!$C$5="Any discretionary funds (grants if available, other if no grants)", MIN(O1037*('Funding Allocation Parameters'!$E$5), 'Funding Allocation Parameters'!$G$5), IF('Funding Allocation Parameters'!$C$5="Complex Library Subsidy", 0, 0)))))</f>
        <v>0</v>
      </c>
      <c r="V1037" s="177">
        <f t="shared" si="500"/>
        <v>680.13979999999992</v>
      </c>
      <c r="W1037" s="177">
        <f t="shared" si="501"/>
        <v>680.13979999999992</v>
      </c>
      <c r="X1037" s="179">
        <f>IF('Funding Allocation Parameters'!$C$6="Basic Library Subsidy", MIN(V1037*'Funding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MIN(V1037*VLOOKUP(CONCATENATE($A1037, 'Funding Allocation Parameters'!$I$6), 'Library Subsidy Complex'!$C$2:$J$55, 2, FALSE), VLOOKUP(CONCATENATE($A1037, 'Funding Allocation Parameters'!$I$6), 'Library Subsidy Complex'!$C$2:$J$55, 4, FALSE)), 0)))))</f>
        <v>0</v>
      </c>
      <c r="Y1037" s="179">
        <f>IF('Funding Allocation Parameters'!$C$6="Basic Library Subsidy", 0, IF('Funding Allocation Parameters'!$C$6="Grant funding",MIN(V1037*'Funding Allocation Parameters'!$E$6, 'Funding Allocation Parameters'!$G$6), IF('Funding Allocation Parameters'!$C$6="Other author funding", 0, IF('Funding Allocation Parameters'!$C$6="Any discretionary funds (grants if available, other if no grants)", MIN(V1037*'Funding Allocation Parameters'!$E$6, 'Funding Allocation Parameters'!$G$6), IF('Funding Allocation Parameters'!$C$6="Complex Library Subsidy", 0, 0)))))</f>
        <v>680.13979999999992</v>
      </c>
      <c r="Z1037" s="179">
        <f>IF('Funding Allocation Parameters'!$C$6="Basic Library Subsidy", 0, IF('Funding Allocation Parameters'!$C$6="Grant funding", 0, IF('Funding Allocation Parameters'!$C$6="Other author funding",  MIN(V1037*'Funding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7" s="179">
        <f>IF('Funding Allocation Parameters'!$C$6="Basic Library Subsidy", MIN(W1037*'Funding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MIN(W1037*VLOOKUP(CONCATENATE($A1037, 'Funding Allocation Parameters'!$I$6), 'Library Subsidy Complex'!$C$2:$J$55, 6, FALSE), VLOOKUP(CONCATENATE($A1037, 'Funding Allocation Parameters'!$I$6), 'Library Subsidy Complex'!$C$2:$J$55, 8, FALSE)), 0)))))</f>
        <v>0</v>
      </c>
      <c r="AB1037" s="179">
        <f>IF('Funding Allocation Parameters'!$C$6="Basic Library Subsidy", 0, IF('Funding Allocation Parameters'!$C$6="Grant funding", 0, IF('Funding Allocation Parameters'!$C$6="Other author funding",  MIN(W1037*'Funding Allocation Parameters'!$E$6, 'Funding Allocation Parameters'!$G$6), IF('Funding Allocation Parameters'!$C$6="Any discretionary funds (grants if available, other if no grants)", MIN(W1037*'Funding Allocation Parameters'!$E$6, 'Funding Allocation Parameters'!$G$6), IF('Funding Allocation Parameters'!$C$6="Complex Library Subsidy", 0, 0)))))</f>
        <v>680.13979999999992</v>
      </c>
      <c r="AC1037" s="177">
        <f t="shared" si="502"/>
        <v>0</v>
      </c>
      <c r="AD1037" s="177">
        <f t="shared" si="503"/>
        <v>0</v>
      </c>
      <c r="AE1037" s="180">
        <f>IF('Funding Allocation Parameters'!$C$7="Basic Library Subsidy", MIN(AC1037*'Funding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MIN(AC1037*VLOOKUP(CONCATENATE($A1037, 'Funding Allocation Parameters'!$I$7), 'Library Subsidy Complex'!$C$2:$J$55, 2, FALSE), VLOOKUP(CONCATENATE($A1037, 'Funding Allocation Parameters'!$I$7), 'Library Subsidy Complex'!$C$2:$J$55, 4, FALSE)), 0)))))</f>
        <v>0</v>
      </c>
      <c r="AF1037" s="180">
        <f>IF('Funding Allocation Parameters'!$C$7="Basic Library Subsidy", 0, IF('Funding Allocation Parameters'!$C$7="Grant funding",MIN(AC1037*'Funding Allocation Parameters'!$E$7, 'Funding Allocation Parameters'!$G$7), IF('Funding Allocation Parameters'!$C$7="Other author funding", 0, IF('Funding Allocation Parameters'!$C$7="Any discretionary funds (grants if available, other if no grants)", MIN(AC1037*'Funding Allocation Parameters'!$E$7, 'Funding Allocation Parameters'!$G$7), IF('Funding Allocation Parameters'!$C$7="Complex Library Subsidy", 0, 0)))))</f>
        <v>0</v>
      </c>
      <c r="AG1037" s="180">
        <f>IF('Funding Allocation Parameters'!$C$7="Basic Library Subsidy", 0, IF('Funding Allocation Parameters'!$C$7="Grant funding", 0, IF('Funding Allocation Parameters'!$C$7="Other author funding",  MIN(AC1037*'Funding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7" s="180">
        <f>IF('Funding Allocation Parameters'!$C$7="Basic Library Subsidy", MIN(AD1037*'Funding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MIN(AD1037*VLOOKUP(CONCATENATE($A1037, 'Funding Allocation Parameters'!$I$7), 'Library Subsidy Complex'!$C$2:$J$55, 6, FALSE), VLOOKUP(CONCATENATE($A1037, 'Funding Allocation Parameters'!$I$7), 'Library Subsidy Complex'!$C$2:$J$55, 8, FALSE)), 0)))))</f>
        <v>0</v>
      </c>
      <c r="AI1037" s="180">
        <f>IF('Funding Allocation Parameters'!$C$7="Basic Library Subsidy", 0, IF('Funding Allocation Parameters'!$C$7="Grant funding", 0, IF('Funding Allocation Parameters'!$C$7="Other author funding",  MIN(AD1037*'Funding Allocation Parameters'!$E$7, 'Funding Allocation Parameters'!$G$7), IF('Funding Allocation Parameters'!$C$7="Any discretionary funds (grants if available, other if no grants)", MIN(AD1037*'Funding Allocation Parameters'!$E$7, 'Funding Allocation Parameters'!$G$7), IF('Funding Allocation Parameters'!$C$7="Complex Library Subsidy", 0, 0)))))</f>
        <v>0</v>
      </c>
      <c r="AJ1037" s="177">
        <f t="shared" si="504"/>
        <v>0</v>
      </c>
      <c r="AK1037" s="177">
        <f t="shared" si="505"/>
        <v>0</v>
      </c>
      <c r="AL1037" s="181">
        <f>IF('Funding Allocation Parameters'!$C$8="Basic Library Subsidy", MIN(AJ1037*'Funding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MIN(AJ1037*VLOOKUP(CONCATENATE($A1037, 'Funding Allocation Parameters'!$I$8), 'Library Subsidy Complex'!$C$2:$J$55, 2, FALSE), VLOOKUP(CONCATENATE($A1037, 'Funding Allocation Parameters'!$I$8), 'Library Subsidy Complex'!$C$2:$J$55, 4, FALSE)), 0)))))</f>
        <v>0</v>
      </c>
      <c r="AM1037" s="181">
        <f>IF('Funding Allocation Parameters'!$C$8="Basic Library Subsidy", 0, IF('Funding Allocation Parameters'!$C$8="Grant funding",MIN(AJ1037*'Funding Allocation Parameters'!$E$8, 'Funding Allocation Parameters'!$G$8), IF('Funding Allocation Parameters'!$C$8="Other author funding", 0, IF('Funding Allocation Parameters'!$C$8="Any discretionary funds (grants if available, other if no grants)", MIN(AJ1037*'Funding Allocation Parameters'!$E$8, 'Funding Allocation Parameters'!$G$8), IF('Funding Allocation Parameters'!$C$8="Complex Library Subsidy", 0, 0)))))</f>
        <v>0</v>
      </c>
      <c r="AN1037" s="181">
        <f>IF('Funding Allocation Parameters'!$C$8="Basic Library Subsidy", 0, IF('Funding Allocation Parameters'!$C$8="Grant funding", 0, IF('Funding Allocation Parameters'!$C$8="Other author funding",  MIN(AJ1037*'Funding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7" s="181">
        <f>IF('Funding Allocation Parameters'!$C$8="Basic Library Subsidy", MIN(AK1037*'Funding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MIN(AK1037*VLOOKUP(CONCATENATE($A1037, 'Funding Allocation Parameters'!$I$8), 'Library Subsidy Complex'!$C$2:$J$55, 6, FALSE), VLOOKUP(CONCATENATE($A1037, 'Funding Allocation Parameters'!$I$8), 'Library Subsidy Complex'!$C$2:$J$55, 8, FALSE)), 0)))))</f>
        <v>0</v>
      </c>
      <c r="AP1037" s="181">
        <f>IF('Funding Allocation Parameters'!$C$8="Basic Library Subsidy", 0, IF('Funding Allocation Parameters'!$C$8="Grant funding", 0, IF('Funding Allocation Parameters'!$C$8="Other author funding",  MIN(AK1037*'Funding Allocation Parameters'!$E$8, 'Funding Allocation Parameters'!$G$8), IF('Funding Allocation Parameters'!$C$8="Any discretionary funds (grants if available, other if no grants)", MIN(AK1037*'Funding Allocation Parameters'!$E$8, 'Funding Allocation Parameters'!$G$8), IF('Funding Allocation Parameters'!$C$8="Complex Library Subsidy", 0, 0)))))</f>
        <v>0</v>
      </c>
      <c r="AQ1037" s="177">
        <f t="shared" si="506"/>
        <v>0</v>
      </c>
      <c r="AR1037" s="177">
        <f t="shared" si="507"/>
        <v>0</v>
      </c>
      <c r="AS1037" s="182">
        <f t="shared" si="508"/>
        <v>1189</v>
      </c>
      <c r="AT1037" s="182">
        <f t="shared" si="509"/>
        <v>680.13979999999992</v>
      </c>
      <c r="AU1037" s="182">
        <f t="shared" si="510"/>
        <v>0</v>
      </c>
      <c r="AV1037" s="182">
        <f t="shared" si="511"/>
        <v>1189</v>
      </c>
      <c r="AW1037" s="182">
        <f t="shared" si="512"/>
        <v>680.13979999999992</v>
      </c>
      <c r="AX1037" s="183">
        <f t="shared" si="513"/>
        <v>0</v>
      </c>
      <c r="AY1037" s="183">
        <f t="shared" si="514"/>
        <v>0</v>
      </c>
      <c r="AZ1037" s="183">
        <f t="shared" si="515"/>
        <v>0</v>
      </c>
      <c r="BA1037" s="183">
        <f t="shared" si="516"/>
        <v>1189</v>
      </c>
      <c r="BB1037" s="183">
        <f t="shared" si="517"/>
        <v>680.13979999999992</v>
      </c>
      <c r="BC1037" s="184">
        <f t="shared" si="518"/>
        <v>1189</v>
      </c>
      <c r="BD1037" s="184">
        <f t="shared" si="519"/>
        <v>0</v>
      </c>
      <c r="BE1037" s="184">
        <f t="shared" si="520"/>
        <v>0</v>
      </c>
      <c r="BF1037" s="184">
        <f t="shared" si="521"/>
        <v>680.13979999999992</v>
      </c>
      <c r="BG1037" s="102">
        <f t="shared" si="522"/>
        <v>0</v>
      </c>
      <c r="BH1037" s="102">
        <f t="shared" si="523"/>
        <v>0</v>
      </c>
      <c r="BI1037" s="102">
        <f t="shared" si="524"/>
        <v>0</v>
      </c>
      <c r="BJ1037" s="102">
        <f t="shared" si="525"/>
        <v>0</v>
      </c>
      <c r="BK1037" s="102">
        <f t="shared" si="526"/>
        <v>1</v>
      </c>
      <c r="BL1037" s="102">
        <f t="shared" si="527"/>
        <v>0</v>
      </c>
      <c r="BN1037" s="102"/>
    </row>
    <row r="1038" spans="1:66" x14ac:dyDescent="0.25">
      <c r="A1038" s="102" t="s">
        <v>17</v>
      </c>
      <c r="B1038" s="102" t="s">
        <v>8</v>
      </c>
      <c r="C1038" s="102" t="s">
        <v>8</v>
      </c>
      <c r="D1038" s="102" t="s">
        <v>27</v>
      </c>
      <c r="E1038" s="102" t="s">
        <v>767</v>
      </c>
      <c r="F1038" s="102" t="s">
        <v>1843</v>
      </c>
      <c r="G1038" s="102">
        <v>1.5309999999999999</v>
      </c>
      <c r="H1038" s="102">
        <v>1</v>
      </c>
      <c r="I1038" s="102">
        <v>1</v>
      </c>
      <c r="J1038" s="167">
        <f>IFERROR(H1038*VLOOKUP(A1038, 'Advanced Parameters'!$B$7:$G$20, 6, FALSE)*VLOOKUP(A1038, 'Growth Parameters'!$B$6:$H$19, 6, FALSE), 0)</f>
        <v>1</v>
      </c>
      <c r="K1038" s="167">
        <f>IFERROR(IF('Advanced Parameters'!$C$5="n",'Raw Data'!I1038*VLOOKUP(A1038,'Advanced Parameters'!$B$7:$G$20,6,FALSE),J1038*VLOOKUP(A1038,'Advanced Parameters'!$B$7:$G$20,2,FALSE))*VLOOKUP(A1038, 'Growth Parameters'!$B$6:$H$19, 6, FALSE), 0)</f>
        <v>1</v>
      </c>
      <c r="L1038" s="167">
        <f t="shared" si="497"/>
        <v>0</v>
      </c>
      <c r="M1038" s="168">
        <f>IFERROR(IF(G1038="NA","NA",IF(G1038&gt;'APC Parameters'!$K$6+VLOOKUP('Raw Data'!A1038, 'APC Parameters'!$H$7:$L$20, 4, FALSE), 'APC Parameters'!$L$6+VLOOKUP('Raw Data'!A1038, 'APC Parameters'!$H$7:$L$20, 5, FALSE), G1038*('APC Parameters'!$J$6+VLOOKUP('Raw Data'!A1038, 'APC Parameters'!$H$7:$L$20, 3, FALSE))+'APC Parameters'!$I$6+VLOOKUP('Raw Data'!A1038, 'APC Parameters'!$H$7:$L$20, 2, FALSE))), 0)</f>
        <v>2233.7713999999996</v>
      </c>
      <c r="N1038" s="168">
        <f t="shared" si="498"/>
        <v>2233.7713999999996</v>
      </c>
      <c r="O1038" s="168">
        <f>IFERROR(IF(M1038="NA",VLOOKUP(D1038,'Internal Calculations'!$B$10:$C$11,2,FALSE), M1038)*VLOOKUP(A1038, 'Growth Parameters'!$B$6:$H$19, 7, FALSE), 0)</f>
        <v>2233.7713999999996</v>
      </c>
      <c r="P1038" s="177">
        <f t="shared" si="499"/>
        <v>2233.7713999999996</v>
      </c>
      <c r="Q1038" s="178">
        <f>IF('Funding Allocation Parameters'!$C$5="Basic Library Subsidy", MIN(O1038*('Funding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MIN($O1038*(VLOOKUP(CONCATENATE($A1038, 'Funding Allocation Parameters'!$I$5), 'Library Subsidy Complex'!$C$2:$J$55, 2, FALSE)), VLOOKUP(CONCATENATE($A1038, 'Funding Allocation Parameters'!$I$5), 'Library Subsidy Complex'!$C$2:$J$55, 4, FALSE)), 0)))))</f>
        <v>1189</v>
      </c>
      <c r="R1038" s="178">
        <f>IF('Funding Allocation Parameters'!$C$5="Basic Library Subsidy", 0, IF('Funding Allocation Parameters'!$C$5="Grant funding",MIN(O1038*('Funding Allocation Parameters'!$E$5), 'Funding Allocation Parameters'!$G$5), IF('Funding Allocation Parameters'!$C$5="Other author funding", 0, IF('Funding Allocation Parameters'!$C$5="Any discretionary funds (grants if available, other if no grants)", MIN(O1038*('Funding Allocation Parameters'!$E$5), 'Funding Allocation Parameters'!$G$5), IF('Funding Allocation Parameters'!$C$5="Complex Library Subsidy", 0, 0)))))</f>
        <v>0</v>
      </c>
      <c r="S1038" s="178">
        <f>IF('Funding Allocation Parameters'!$C$5="Basic Library Subsidy", 0, IF('Funding Allocation Parameters'!$C$5="Grant funding", 0, IF('Funding Allocation Parameters'!$C$5="Other author funding",  MIN(O1038*('Funding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8" s="178">
        <f>IF('Funding Allocation Parameters'!$C$5="Basic Library Subsidy", MIN(O1038*('Funding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MIN($O1038*(VLOOKUP(CONCATENATE($A1038, 'Funding Allocation Parameters'!$I$5), 'Library Subsidy Complex'!$C$2:$J$55, 6, FALSE)), VLOOKUP(CONCATENATE($A1038, 'Funding Allocation Parameters'!$I$5), 'Library Subsidy Complex'!$C$2:$J$55, 8, FALSE)), 0)))))</f>
        <v>1189</v>
      </c>
      <c r="U1038" s="178">
        <f>IF('Funding Allocation Parameters'!$C$5="Basic Library Subsidy", 0, IF('Funding Allocation Parameters'!$C$5="Grant funding", 0, IF('Funding Allocation Parameters'!$C$5="Other author funding",  MIN(O1038*('Funding Allocation Parameters'!$E$5), 'Funding Allocation Parameters'!$G$5), IF('Funding Allocation Parameters'!$C$5="Any discretionary funds (grants if available, other if no grants)", MIN(O1038*('Funding Allocation Parameters'!$E$5), 'Funding Allocation Parameters'!$G$5), IF('Funding Allocation Parameters'!$C$5="Complex Library Subsidy", 0, 0)))))</f>
        <v>0</v>
      </c>
      <c r="V1038" s="177">
        <f t="shared" si="500"/>
        <v>1044.7713999999996</v>
      </c>
      <c r="W1038" s="177">
        <f t="shared" si="501"/>
        <v>1044.7713999999996</v>
      </c>
      <c r="X1038" s="179">
        <f>IF('Funding Allocation Parameters'!$C$6="Basic Library Subsidy", MIN(V1038*'Funding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MIN(V1038*VLOOKUP(CONCATENATE($A1038, 'Funding Allocation Parameters'!$I$6), 'Library Subsidy Complex'!$C$2:$J$55, 2, FALSE), VLOOKUP(CONCATENATE($A1038, 'Funding Allocation Parameters'!$I$6), 'Library Subsidy Complex'!$C$2:$J$55, 4, FALSE)), 0)))))</f>
        <v>0</v>
      </c>
      <c r="Y1038" s="179">
        <f>IF('Funding Allocation Parameters'!$C$6="Basic Library Subsidy", 0, IF('Funding Allocation Parameters'!$C$6="Grant funding",MIN(V1038*'Funding Allocation Parameters'!$E$6, 'Funding Allocation Parameters'!$G$6), IF('Funding Allocation Parameters'!$C$6="Other author funding", 0, IF('Funding Allocation Parameters'!$C$6="Any discretionary funds (grants if available, other if no grants)", MIN(V1038*'Funding Allocation Parameters'!$E$6, 'Funding Allocation Parameters'!$G$6), IF('Funding Allocation Parameters'!$C$6="Complex Library Subsidy", 0, 0)))))</f>
        <v>1044.7713999999996</v>
      </c>
      <c r="Z1038" s="179">
        <f>IF('Funding Allocation Parameters'!$C$6="Basic Library Subsidy", 0, IF('Funding Allocation Parameters'!$C$6="Grant funding", 0, IF('Funding Allocation Parameters'!$C$6="Other author funding",  MIN(V1038*'Funding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8" s="179">
        <f>IF('Funding Allocation Parameters'!$C$6="Basic Library Subsidy", MIN(W1038*'Funding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MIN(W1038*VLOOKUP(CONCATENATE($A1038, 'Funding Allocation Parameters'!$I$6), 'Library Subsidy Complex'!$C$2:$J$55, 6, FALSE), VLOOKUP(CONCATENATE($A1038, 'Funding Allocation Parameters'!$I$6), 'Library Subsidy Complex'!$C$2:$J$55, 8, FALSE)), 0)))))</f>
        <v>0</v>
      </c>
      <c r="AB1038" s="179">
        <f>IF('Funding Allocation Parameters'!$C$6="Basic Library Subsidy", 0, IF('Funding Allocation Parameters'!$C$6="Grant funding", 0, IF('Funding Allocation Parameters'!$C$6="Other author funding",  MIN(W1038*'Funding Allocation Parameters'!$E$6, 'Funding Allocation Parameters'!$G$6), IF('Funding Allocation Parameters'!$C$6="Any discretionary funds (grants if available, other if no grants)", MIN(W1038*'Funding Allocation Parameters'!$E$6, 'Funding Allocation Parameters'!$G$6), IF('Funding Allocation Parameters'!$C$6="Complex Library Subsidy", 0, 0)))))</f>
        <v>1044.7713999999996</v>
      </c>
      <c r="AC1038" s="177">
        <f t="shared" si="502"/>
        <v>0</v>
      </c>
      <c r="AD1038" s="177">
        <f t="shared" si="503"/>
        <v>0</v>
      </c>
      <c r="AE1038" s="180">
        <f>IF('Funding Allocation Parameters'!$C$7="Basic Library Subsidy", MIN(AC1038*'Funding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MIN(AC1038*VLOOKUP(CONCATENATE($A1038, 'Funding Allocation Parameters'!$I$7), 'Library Subsidy Complex'!$C$2:$J$55, 2, FALSE), VLOOKUP(CONCATENATE($A1038, 'Funding Allocation Parameters'!$I$7), 'Library Subsidy Complex'!$C$2:$J$55, 4, FALSE)), 0)))))</f>
        <v>0</v>
      </c>
      <c r="AF1038" s="180">
        <f>IF('Funding Allocation Parameters'!$C$7="Basic Library Subsidy", 0, IF('Funding Allocation Parameters'!$C$7="Grant funding",MIN(AC1038*'Funding Allocation Parameters'!$E$7, 'Funding Allocation Parameters'!$G$7), IF('Funding Allocation Parameters'!$C$7="Other author funding", 0, IF('Funding Allocation Parameters'!$C$7="Any discretionary funds (grants if available, other if no grants)", MIN(AC1038*'Funding Allocation Parameters'!$E$7, 'Funding Allocation Parameters'!$G$7), IF('Funding Allocation Parameters'!$C$7="Complex Library Subsidy", 0, 0)))))</f>
        <v>0</v>
      </c>
      <c r="AG1038" s="180">
        <f>IF('Funding Allocation Parameters'!$C$7="Basic Library Subsidy", 0, IF('Funding Allocation Parameters'!$C$7="Grant funding", 0, IF('Funding Allocation Parameters'!$C$7="Other author funding",  MIN(AC1038*'Funding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8" s="180">
        <f>IF('Funding Allocation Parameters'!$C$7="Basic Library Subsidy", MIN(AD1038*'Funding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MIN(AD1038*VLOOKUP(CONCATENATE($A1038, 'Funding Allocation Parameters'!$I$7), 'Library Subsidy Complex'!$C$2:$J$55, 6, FALSE), VLOOKUP(CONCATENATE($A1038, 'Funding Allocation Parameters'!$I$7), 'Library Subsidy Complex'!$C$2:$J$55, 8, FALSE)), 0)))))</f>
        <v>0</v>
      </c>
      <c r="AI1038" s="180">
        <f>IF('Funding Allocation Parameters'!$C$7="Basic Library Subsidy", 0, IF('Funding Allocation Parameters'!$C$7="Grant funding", 0, IF('Funding Allocation Parameters'!$C$7="Other author funding",  MIN(AD1038*'Funding Allocation Parameters'!$E$7, 'Funding Allocation Parameters'!$G$7), IF('Funding Allocation Parameters'!$C$7="Any discretionary funds (grants if available, other if no grants)", MIN(AD1038*'Funding Allocation Parameters'!$E$7, 'Funding Allocation Parameters'!$G$7), IF('Funding Allocation Parameters'!$C$7="Complex Library Subsidy", 0, 0)))))</f>
        <v>0</v>
      </c>
      <c r="AJ1038" s="177">
        <f t="shared" si="504"/>
        <v>0</v>
      </c>
      <c r="AK1038" s="177">
        <f t="shared" si="505"/>
        <v>0</v>
      </c>
      <c r="AL1038" s="181">
        <f>IF('Funding Allocation Parameters'!$C$8="Basic Library Subsidy", MIN(AJ1038*'Funding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MIN(AJ1038*VLOOKUP(CONCATENATE($A1038, 'Funding Allocation Parameters'!$I$8), 'Library Subsidy Complex'!$C$2:$J$55, 2, FALSE), VLOOKUP(CONCATENATE($A1038, 'Funding Allocation Parameters'!$I$8), 'Library Subsidy Complex'!$C$2:$J$55, 4, FALSE)), 0)))))</f>
        <v>0</v>
      </c>
      <c r="AM1038" s="181">
        <f>IF('Funding Allocation Parameters'!$C$8="Basic Library Subsidy", 0, IF('Funding Allocation Parameters'!$C$8="Grant funding",MIN(AJ1038*'Funding Allocation Parameters'!$E$8, 'Funding Allocation Parameters'!$G$8), IF('Funding Allocation Parameters'!$C$8="Other author funding", 0, IF('Funding Allocation Parameters'!$C$8="Any discretionary funds (grants if available, other if no grants)", MIN(AJ1038*'Funding Allocation Parameters'!$E$8, 'Funding Allocation Parameters'!$G$8), IF('Funding Allocation Parameters'!$C$8="Complex Library Subsidy", 0, 0)))))</f>
        <v>0</v>
      </c>
      <c r="AN1038" s="181">
        <f>IF('Funding Allocation Parameters'!$C$8="Basic Library Subsidy", 0, IF('Funding Allocation Parameters'!$C$8="Grant funding", 0, IF('Funding Allocation Parameters'!$C$8="Other author funding",  MIN(AJ1038*'Funding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8" s="181">
        <f>IF('Funding Allocation Parameters'!$C$8="Basic Library Subsidy", MIN(AK1038*'Funding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MIN(AK1038*VLOOKUP(CONCATENATE($A1038, 'Funding Allocation Parameters'!$I$8), 'Library Subsidy Complex'!$C$2:$J$55, 6, FALSE), VLOOKUP(CONCATENATE($A1038, 'Funding Allocation Parameters'!$I$8), 'Library Subsidy Complex'!$C$2:$J$55, 8, FALSE)), 0)))))</f>
        <v>0</v>
      </c>
      <c r="AP1038" s="181">
        <f>IF('Funding Allocation Parameters'!$C$8="Basic Library Subsidy", 0, IF('Funding Allocation Parameters'!$C$8="Grant funding", 0, IF('Funding Allocation Parameters'!$C$8="Other author funding",  MIN(AK1038*'Funding Allocation Parameters'!$E$8, 'Funding Allocation Parameters'!$G$8), IF('Funding Allocation Parameters'!$C$8="Any discretionary funds (grants if available, other if no grants)", MIN(AK1038*'Funding Allocation Parameters'!$E$8, 'Funding Allocation Parameters'!$G$8), IF('Funding Allocation Parameters'!$C$8="Complex Library Subsidy", 0, 0)))))</f>
        <v>0</v>
      </c>
      <c r="AQ1038" s="177">
        <f t="shared" si="506"/>
        <v>0</v>
      </c>
      <c r="AR1038" s="177">
        <f t="shared" si="507"/>
        <v>0</v>
      </c>
      <c r="AS1038" s="182">
        <f t="shared" si="508"/>
        <v>1189</v>
      </c>
      <c r="AT1038" s="182">
        <f t="shared" si="509"/>
        <v>1044.7713999999996</v>
      </c>
      <c r="AU1038" s="182">
        <f t="shared" si="510"/>
        <v>0</v>
      </c>
      <c r="AV1038" s="182">
        <f t="shared" si="511"/>
        <v>1189</v>
      </c>
      <c r="AW1038" s="182">
        <f t="shared" si="512"/>
        <v>1044.7713999999996</v>
      </c>
      <c r="AX1038" s="183">
        <f t="shared" si="513"/>
        <v>1189</v>
      </c>
      <c r="AY1038" s="183">
        <f t="shared" si="514"/>
        <v>1044.7713999999996</v>
      </c>
      <c r="AZ1038" s="183">
        <f t="shared" si="515"/>
        <v>0</v>
      </c>
      <c r="BA1038" s="183">
        <f t="shared" si="516"/>
        <v>0</v>
      </c>
      <c r="BB1038" s="183">
        <f t="shared" si="517"/>
        <v>0</v>
      </c>
      <c r="BC1038" s="184">
        <f t="shared" si="518"/>
        <v>1189</v>
      </c>
      <c r="BD1038" s="184">
        <f t="shared" si="519"/>
        <v>0</v>
      </c>
      <c r="BE1038" s="184">
        <f t="shared" si="520"/>
        <v>1044.7713999999996</v>
      </c>
      <c r="BF1038" s="184">
        <f t="shared" si="521"/>
        <v>0</v>
      </c>
      <c r="BG1038" s="102">
        <f t="shared" si="522"/>
        <v>0</v>
      </c>
      <c r="BH1038" s="102">
        <f t="shared" si="523"/>
        <v>0</v>
      </c>
      <c r="BI1038" s="102">
        <f t="shared" si="524"/>
        <v>0</v>
      </c>
      <c r="BJ1038" s="102">
        <f t="shared" si="525"/>
        <v>1</v>
      </c>
      <c r="BK1038" s="102">
        <f t="shared" si="526"/>
        <v>0</v>
      </c>
      <c r="BL1038" s="102">
        <f t="shared" si="527"/>
        <v>0</v>
      </c>
      <c r="BN1038" s="102"/>
    </row>
    <row r="1039" spans="1:66" x14ac:dyDescent="0.25">
      <c r="A1039" s="102" t="s">
        <v>13</v>
      </c>
      <c r="B1039" s="102" t="s">
        <v>8</v>
      </c>
      <c r="C1039" s="102" t="s">
        <v>8</v>
      </c>
      <c r="D1039" s="102" t="s">
        <v>27</v>
      </c>
      <c r="E1039" s="102" t="s">
        <v>1021</v>
      </c>
      <c r="F1039" s="102" t="s">
        <v>1844</v>
      </c>
      <c r="G1039" s="102">
        <v>2.3330000000000002</v>
      </c>
      <c r="H1039" s="102">
        <v>1</v>
      </c>
      <c r="I1039" s="102">
        <v>1</v>
      </c>
      <c r="J1039" s="167">
        <f>IFERROR(H1039*VLOOKUP(A1039, 'Advanced Parameters'!$B$7:$G$20, 6, FALSE)*VLOOKUP(A1039, 'Growth Parameters'!$B$6:$H$19, 6, FALSE), 0)</f>
        <v>1</v>
      </c>
      <c r="K1039" s="167">
        <f>IFERROR(IF('Advanced Parameters'!$C$5="n",'Raw Data'!I1039*VLOOKUP(A1039,'Advanced Parameters'!$B$7:$G$20,6,FALSE),J1039*VLOOKUP(A1039,'Advanced Parameters'!$B$7:$G$20,2,FALSE))*VLOOKUP(A1039, 'Growth Parameters'!$B$6:$H$19, 6, FALSE), 0)</f>
        <v>1</v>
      </c>
      <c r="L1039" s="167">
        <f t="shared" si="497"/>
        <v>0</v>
      </c>
      <c r="M1039" s="168">
        <f>IFERROR(IF(G1039="NA","NA",IF(G1039&gt;'APC Parameters'!$K$6+VLOOKUP('Raw Data'!A1039, 'APC Parameters'!$H$7:$L$20, 4, FALSE), 'APC Parameters'!$L$6+VLOOKUP('Raw Data'!A1039, 'APC Parameters'!$H$7:$L$20, 5, FALSE), G1039*('APC Parameters'!$J$6+VLOOKUP('Raw Data'!A1039, 'APC Parameters'!$H$7:$L$20, 3, FALSE))+'APC Parameters'!$I$6+VLOOKUP('Raw Data'!A1039, 'APC Parameters'!$H$7:$L$20, 2, FALSE))), 0)</f>
        <v>2802.7102000000004</v>
      </c>
      <c r="N1039" s="168">
        <f t="shared" si="498"/>
        <v>2802.7102000000004</v>
      </c>
      <c r="O1039" s="168">
        <f>IFERROR(IF(M1039="NA",VLOOKUP(D1039,'Internal Calculations'!$B$10:$C$11,2,FALSE), M1039)*VLOOKUP(A1039, 'Growth Parameters'!$B$6:$H$19, 7, FALSE), 0)</f>
        <v>2802.7102000000004</v>
      </c>
      <c r="P1039" s="177">
        <f t="shared" si="499"/>
        <v>2802.7102000000004</v>
      </c>
      <c r="Q1039" s="178">
        <f>IF('Funding Allocation Parameters'!$C$5="Basic Library Subsidy", MIN(O1039*('Funding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MIN($O1039*(VLOOKUP(CONCATENATE($A1039, 'Funding Allocation Parameters'!$I$5), 'Library Subsidy Complex'!$C$2:$J$55, 2, FALSE)), VLOOKUP(CONCATENATE($A1039, 'Funding Allocation Parameters'!$I$5), 'Library Subsidy Complex'!$C$2:$J$55, 4, FALSE)), 0)))))</f>
        <v>1189</v>
      </c>
      <c r="R1039" s="178">
        <f>IF('Funding Allocation Parameters'!$C$5="Basic Library Subsidy", 0, IF('Funding Allocation Parameters'!$C$5="Grant funding",MIN(O1039*('Funding Allocation Parameters'!$E$5), 'Funding Allocation Parameters'!$G$5), IF('Funding Allocation Parameters'!$C$5="Other author funding", 0, IF('Funding Allocation Parameters'!$C$5="Any discretionary funds (grants if available, other if no grants)", MIN(O1039*('Funding Allocation Parameters'!$E$5), 'Funding Allocation Parameters'!$G$5), IF('Funding Allocation Parameters'!$C$5="Complex Library Subsidy", 0, 0)))))</f>
        <v>0</v>
      </c>
      <c r="S1039" s="178">
        <f>IF('Funding Allocation Parameters'!$C$5="Basic Library Subsidy", 0, IF('Funding Allocation Parameters'!$C$5="Grant funding", 0, IF('Funding Allocation Parameters'!$C$5="Other author funding",  MIN(O1039*('Funding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39" s="178">
        <f>IF('Funding Allocation Parameters'!$C$5="Basic Library Subsidy", MIN(O1039*('Funding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MIN($O1039*(VLOOKUP(CONCATENATE($A1039, 'Funding Allocation Parameters'!$I$5), 'Library Subsidy Complex'!$C$2:$J$55, 6, FALSE)), VLOOKUP(CONCATENATE($A1039, 'Funding Allocation Parameters'!$I$5), 'Library Subsidy Complex'!$C$2:$J$55, 8, FALSE)), 0)))))</f>
        <v>1189</v>
      </c>
      <c r="U1039" s="178">
        <f>IF('Funding Allocation Parameters'!$C$5="Basic Library Subsidy", 0, IF('Funding Allocation Parameters'!$C$5="Grant funding", 0, IF('Funding Allocation Parameters'!$C$5="Other author funding",  MIN(O1039*('Funding Allocation Parameters'!$E$5), 'Funding Allocation Parameters'!$G$5), IF('Funding Allocation Parameters'!$C$5="Any discretionary funds (grants if available, other if no grants)", MIN(O1039*('Funding Allocation Parameters'!$E$5), 'Funding Allocation Parameters'!$G$5), IF('Funding Allocation Parameters'!$C$5="Complex Library Subsidy", 0, 0)))))</f>
        <v>0</v>
      </c>
      <c r="V1039" s="177">
        <f t="shared" si="500"/>
        <v>1613.7102000000004</v>
      </c>
      <c r="W1039" s="177">
        <f t="shared" si="501"/>
        <v>1613.7102000000004</v>
      </c>
      <c r="X1039" s="179">
        <f>IF('Funding Allocation Parameters'!$C$6="Basic Library Subsidy", MIN(V1039*'Funding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MIN(V1039*VLOOKUP(CONCATENATE($A1039, 'Funding Allocation Parameters'!$I$6), 'Library Subsidy Complex'!$C$2:$J$55, 2, FALSE), VLOOKUP(CONCATENATE($A1039, 'Funding Allocation Parameters'!$I$6), 'Library Subsidy Complex'!$C$2:$J$55, 4, FALSE)), 0)))))</f>
        <v>0</v>
      </c>
      <c r="Y1039" s="179">
        <f>IF('Funding Allocation Parameters'!$C$6="Basic Library Subsidy", 0, IF('Funding Allocation Parameters'!$C$6="Grant funding",MIN(V1039*'Funding Allocation Parameters'!$E$6, 'Funding Allocation Parameters'!$G$6), IF('Funding Allocation Parameters'!$C$6="Other author funding", 0, IF('Funding Allocation Parameters'!$C$6="Any discretionary funds (grants if available, other if no grants)", MIN(V1039*'Funding Allocation Parameters'!$E$6, 'Funding Allocation Parameters'!$G$6), IF('Funding Allocation Parameters'!$C$6="Complex Library Subsidy", 0, 0)))))</f>
        <v>1613.7102000000004</v>
      </c>
      <c r="Z1039" s="179">
        <f>IF('Funding Allocation Parameters'!$C$6="Basic Library Subsidy", 0, IF('Funding Allocation Parameters'!$C$6="Grant funding", 0, IF('Funding Allocation Parameters'!$C$6="Other author funding",  MIN(V1039*'Funding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39" s="179">
        <f>IF('Funding Allocation Parameters'!$C$6="Basic Library Subsidy", MIN(W1039*'Funding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MIN(W1039*VLOOKUP(CONCATENATE($A1039, 'Funding Allocation Parameters'!$I$6), 'Library Subsidy Complex'!$C$2:$J$55, 6, FALSE), VLOOKUP(CONCATENATE($A1039, 'Funding Allocation Parameters'!$I$6), 'Library Subsidy Complex'!$C$2:$J$55, 8, FALSE)), 0)))))</f>
        <v>0</v>
      </c>
      <c r="AB1039" s="179">
        <f>IF('Funding Allocation Parameters'!$C$6="Basic Library Subsidy", 0, IF('Funding Allocation Parameters'!$C$6="Grant funding", 0, IF('Funding Allocation Parameters'!$C$6="Other author funding",  MIN(W1039*'Funding Allocation Parameters'!$E$6, 'Funding Allocation Parameters'!$G$6), IF('Funding Allocation Parameters'!$C$6="Any discretionary funds (grants if available, other if no grants)", MIN(W1039*'Funding Allocation Parameters'!$E$6, 'Funding Allocation Parameters'!$G$6), IF('Funding Allocation Parameters'!$C$6="Complex Library Subsidy", 0, 0)))))</f>
        <v>1613.7102000000004</v>
      </c>
      <c r="AC1039" s="177">
        <f t="shared" si="502"/>
        <v>0</v>
      </c>
      <c r="AD1039" s="177">
        <f t="shared" si="503"/>
        <v>0</v>
      </c>
      <c r="AE1039" s="180">
        <f>IF('Funding Allocation Parameters'!$C$7="Basic Library Subsidy", MIN(AC1039*'Funding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MIN(AC1039*VLOOKUP(CONCATENATE($A1039, 'Funding Allocation Parameters'!$I$7), 'Library Subsidy Complex'!$C$2:$J$55, 2, FALSE), VLOOKUP(CONCATENATE($A1039, 'Funding Allocation Parameters'!$I$7), 'Library Subsidy Complex'!$C$2:$J$55, 4, FALSE)), 0)))))</f>
        <v>0</v>
      </c>
      <c r="AF1039" s="180">
        <f>IF('Funding Allocation Parameters'!$C$7="Basic Library Subsidy", 0, IF('Funding Allocation Parameters'!$C$7="Grant funding",MIN(AC1039*'Funding Allocation Parameters'!$E$7, 'Funding Allocation Parameters'!$G$7), IF('Funding Allocation Parameters'!$C$7="Other author funding", 0, IF('Funding Allocation Parameters'!$C$7="Any discretionary funds (grants if available, other if no grants)", MIN(AC1039*'Funding Allocation Parameters'!$E$7, 'Funding Allocation Parameters'!$G$7), IF('Funding Allocation Parameters'!$C$7="Complex Library Subsidy", 0, 0)))))</f>
        <v>0</v>
      </c>
      <c r="AG1039" s="180">
        <f>IF('Funding Allocation Parameters'!$C$7="Basic Library Subsidy", 0, IF('Funding Allocation Parameters'!$C$7="Grant funding", 0, IF('Funding Allocation Parameters'!$C$7="Other author funding",  MIN(AC1039*'Funding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39" s="180">
        <f>IF('Funding Allocation Parameters'!$C$7="Basic Library Subsidy", MIN(AD1039*'Funding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MIN(AD1039*VLOOKUP(CONCATENATE($A1039, 'Funding Allocation Parameters'!$I$7), 'Library Subsidy Complex'!$C$2:$J$55, 6, FALSE), VLOOKUP(CONCATENATE($A1039, 'Funding Allocation Parameters'!$I$7), 'Library Subsidy Complex'!$C$2:$J$55, 8, FALSE)), 0)))))</f>
        <v>0</v>
      </c>
      <c r="AI1039" s="180">
        <f>IF('Funding Allocation Parameters'!$C$7="Basic Library Subsidy", 0, IF('Funding Allocation Parameters'!$C$7="Grant funding", 0, IF('Funding Allocation Parameters'!$C$7="Other author funding",  MIN(AD1039*'Funding Allocation Parameters'!$E$7, 'Funding Allocation Parameters'!$G$7), IF('Funding Allocation Parameters'!$C$7="Any discretionary funds (grants if available, other if no grants)", MIN(AD1039*'Funding Allocation Parameters'!$E$7, 'Funding Allocation Parameters'!$G$7), IF('Funding Allocation Parameters'!$C$7="Complex Library Subsidy", 0, 0)))))</f>
        <v>0</v>
      </c>
      <c r="AJ1039" s="177">
        <f t="shared" si="504"/>
        <v>0</v>
      </c>
      <c r="AK1039" s="177">
        <f t="shared" si="505"/>
        <v>0</v>
      </c>
      <c r="AL1039" s="181">
        <f>IF('Funding Allocation Parameters'!$C$8="Basic Library Subsidy", MIN(AJ1039*'Funding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MIN(AJ1039*VLOOKUP(CONCATENATE($A1039, 'Funding Allocation Parameters'!$I$8), 'Library Subsidy Complex'!$C$2:$J$55, 2, FALSE), VLOOKUP(CONCATENATE($A1039, 'Funding Allocation Parameters'!$I$8), 'Library Subsidy Complex'!$C$2:$J$55, 4, FALSE)), 0)))))</f>
        <v>0</v>
      </c>
      <c r="AM1039" s="181">
        <f>IF('Funding Allocation Parameters'!$C$8="Basic Library Subsidy", 0, IF('Funding Allocation Parameters'!$C$8="Grant funding",MIN(AJ1039*'Funding Allocation Parameters'!$E$8, 'Funding Allocation Parameters'!$G$8), IF('Funding Allocation Parameters'!$C$8="Other author funding", 0, IF('Funding Allocation Parameters'!$C$8="Any discretionary funds (grants if available, other if no grants)", MIN(AJ1039*'Funding Allocation Parameters'!$E$8, 'Funding Allocation Parameters'!$G$8), IF('Funding Allocation Parameters'!$C$8="Complex Library Subsidy", 0, 0)))))</f>
        <v>0</v>
      </c>
      <c r="AN1039" s="181">
        <f>IF('Funding Allocation Parameters'!$C$8="Basic Library Subsidy", 0, IF('Funding Allocation Parameters'!$C$8="Grant funding", 0, IF('Funding Allocation Parameters'!$C$8="Other author funding",  MIN(AJ1039*'Funding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39" s="181">
        <f>IF('Funding Allocation Parameters'!$C$8="Basic Library Subsidy", MIN(AK1039*'Funding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MIN(AK1039*VLOOKUP(CONCATENATE($A1039, 'Funding Allocation Parameters'!$I$8), 'Library Subsidy Complex'!$C$2:$J$55, 6, FALSE), VLOOKUP(CONCATENATE($A1039, 'Funding Allocation Parameters'!$I$8), 'Library Subsidy Complex'!$C$2:$J$55, 8, FALSE)), 0)))))</f>
        <v>0</v>
      </c>
      <c r="AP1039" s="181">
        <f>IF('Funding Allocation Parameters'!$C$8="Basic Library Subsidy", 0, IF('Funding Allocation Parameters'!$C$8="Grant funding", 0, IF('Funding Allocation Parameters'!$C$8="Other author funding",  MIN(AK1039*'Funding Allocation Parameters'!$E$8, 'Funding Allocation Parameters'!$G$8), IF('Funding Allocation Parameters'!$C$8="Any discretionary funds (grants if available, other if no grants)", MIN(AK1039*'Funding Allocation Parameters'!$E$8, 'Funding Allocation Parameters'!$G$8), IF('Funding Allocation Parameters'!$C$8="Complex Library Subsidy", 0, 0)))))</f>
        <v>0</v>
      </c>
      <c r="AQ1039" s="177">
        <f t="shared" si="506"/>
        <v>0</v>
      </c>
      <c r="AR1039" s="177">
        <f t="shared" si="507"/>
        <v>0</v>
      </c>
      <c r="AS1039" s="182">
        <f t="shared" si="508"/>
        <v>1189</v>
      </c>
      <c r="AT1039" s="182">
        <f t="shared" si="509"/>
        <v>1613.7102000000004</v>
      </c>
      <c r="AU1039" s="182">
        <f t="shared" si="510"/>
        <v>0</v>
      </c>
      <c r="AV1039" s="182">
        <f t="shared" si="511"/>
        <v>1189</v>
      </c>
      <c r="AW1039" s="182">
        <f t="shared" si="512"/>
        <v>1613.7102000000004</v>
      </c>
      <c r="AX1039" s="183">
        <f t="shared" si="513"/>
        <v>1189</v>
      </c>
      <c r="AY1039" s="183">
        <f t="shared" si="514"/>
        <v>1613.7102000000004</v>
      </c>
      <c r="AZ1039" s="183">
        <f t="shared" si="515"/>
        <v>0</v>
      </c>
      <c r="BA1039" s="183">
        <f t="shared" si="516"/>
        <v>0</v>
      </c>
      <c r="BB1039" s="183">
        <f t="shared" si="517"/>
        <v>0</v>
      </c>
      <c r="BC1039" s="184">
        <f t="shared" si="518"/>
        <v>1189</v>
      </c>
      <c r="BD1039" s="184">
        <f t="shared" si="519"/>
        <v>0</v>
      </c>
      <c r="BE1039" s="184">
        <f t="shared" si="520"/>
        <v>1613.7102000000004</v>
      </c>
      <c r="BF1039" s="184">
        <f t="shared" si="521"/>
        <v>0</v>
      </c>
      <c r="BG1039" s="102">
        <f t="shared" si="522"/>
        <v>0</v>
      </c>
      <c r="BH1039" s="102">
        <f t="shared" si="523"/>
        <v>0</v>
      </c>
      <c r="BI1039" s="102">
        <f t="shared" si="524"/>
        <v>0</v>
      </c>
      <c r="BJ1039" s="102">
        <f t="shared" si="525"/>
        <v>1</v>
      </c>
      <c r="BK1039" s="102">
        <f t="shared" si="526"/>
        <v>0</v>
      </c>
      <c r="BL1039" s="102">
        <f t="shared" si="527"/>
        <v>0</v>
      </c>
      <c r="BN1039" s="102"/>
    </row>
    <row r="1040" spans="1:66" x14ac:dyDescent="0.25">
      <c r="A1040" s="102" t="s">
        <v>17</v>
      </c>
      <c r="B1040" s="102" t="s">
        <v>15</v>
      </c>
      <c r="C1040" s="102" t="s">
        <v>8</v>
      </c>
      <c r="D1040" s="102" t="s">
        <v>27</v>
      </c>
      <c r="E1040" s="102" t="s">
        <v>753</v>
      </c>
      <c r="F1040" s="102" t="s">
        <v>1845</v>
      </c>
      <c r="G1040" s="102">
        <v>1.454</v>
      </c>
      <c r="H1040" s="102">
        <v>1</v>
      </c>
      <c r="I1040" s="102">
        <v>0</v>
      </c>
      <c r="J1040" s="167">
        <f>IFERROR(H1040*VLOOKUP(A1040, 'Advanced Parameters'!$B$7:$G$20, 6, FALSE)*VLOOKUP(A1040, 'Growth Parameters'!$B$6:$H$19, 6, FALSE), 0)</f>
        <v>1</v>
      </c>
      <c r="K1040" s="167">
        <f>IFERROR(IF('Advanced Parameters'!$C$5="n",'Raw Data'!I1040*VLOOKUP(A1040,'Advanced Parameters'!$B$7:$G$20,6,FALSE),J1040*VLOOKUP(A1040,'Advanced Parameters'!$B$7:$G$20,2,FALSE))*VLOOKUP(A1040, 'Growth Parameters'!$B$6:$H$19, 6, FALSE), 0)</f>
        <v>0</v>
      </c>
      <c r="L1040" s="167">
        <f t="shared" si="497"/>
        <v>1</v>
      </c>
      <c r="M1040" s="168">
        <f>IFERROR(IF(G1040="NA","NA",IF(G1040&gt;'APC Parameters'!$K$6+VLOOKUP('Raw Data'!A1040, 'APC Parameters'!$H$7:$L$20, 4, FALSE), 'APC Parameters'!$L$6+VLOOKUP('Raw Data'!A1040, 'APC Parameters'!$H$7:$L$20, 5, FALSE), G1040*('APC Parameters'!$J$6+VLOOKUP('Raw Data'!A1040, 'APC Parameters'!$H$7:$L$20, 3, FALSE))+'APC Parameters'!$I$6+VLOOKUP('Raw Data'!A1040, 'APC Parameters'!$H$7:$L$20, 2, FALSE))), 0)</f>
        <v>2179.1476000000002</v>
      </c>
      <c r="N1040" s="168">
        <f t="shared" si="498"/>
        <v>2179.1476000000002</v>
      </c>
      <c r="O1040" s="168">
        <f>IFERROR(IF(M1040="NA",VLOOKUP(D1040,'Internal Calculations'!$B$10:$C$11,2,FALSE), M1040)*VLOOKUP(A1040, 'Growth Parameters'!$B$6:$H$19, 7, FALSE), 0)</f>
        <v>2179.1476000000002</v>
      </c>
      <c r="P1040" s="177">
        <f t="shared" si="499"/>
        <v>2179.1476000000002</v>
      </c>
      <c r="Q1040" s="178">
        <f>IF('Funding Allocation Parameters'!$C$5="Basic Library Subsidy", MIN(O1040*('Funding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MIN($O1040*(VLOOKUP(CONCATENATE($A1040, 'Funding Allocation Parameters'!$I$5), 'Library Subsidy Complex'!$C$2:$J$55, 2, FALSE)), VLOOKUP(CONCATENATE($A1040, 'Funding Allocation Parameters'!$I$5), 'Library Subsidy Complex'!$C$2:$J$55, 4, FALSE)), 0)))))</f>
        <v>1189</v>
      </c>
      <c r="R1040" s="178">
        <f>IF('Funding Allocation Parameters'!$C$5="Basic Library Subsidy", 0, IF('Funding Allocation Parameters'!$C$5="Grant funding",MIN(O1040*('Funding Allocation Parameters'!$E$5), 'Funding Allocation Parameters'!$G$5), IF('Funding Allocation Parameters'!$C$5="Other author funding", 0, IF('Funding Allocation Parameters'!$C$5="Any discretionary funds (grants if available, other if no grants)", MIN(O1040*('Funding Allocation Parameters'!$E$5), 'Funding Allocation Parameters'!$G$5), IF('Funding Allocation Parameters'!$C$5="Complex Library Subsidy", 0, 0)))))</f>
        <v>0</v>
      </c>
      <c r="S1040" s="178">
        <f>IF('Funding Allocation Parameters'!$C$5="Basic Library Subsidy", 0, IF('Funding Allocation Parameters'!$C$5="Grant funding", 0, IF('Funding Allocation Parameters'!$C$5="Other author funding",  MIN(O1040*('Funding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40" s="178">
        <f>IF('Funding Allocation Parameters'!$C$5="Basic Library Subsidy", MIN(O1040*('Funding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MIN($O1040*(VLOOKUP(CONCATENATE($A1040, 'Funding Allocation Parameters'!$I$5), 'Library Subsidy Complex'!$C$2:$J$55, 6, FALSE)), VLOOKUP(CONCATENATE($A1040, 'Funding Allocation Parameters'!$I$5), 'Library Subsidy Complex'!$C$2:$J$55, 8, FALSE)), 0)))))</f>
        <v>1189</v>
      </c>
      <c r="U1040" s="178">
        <f>IF('Funding Allocation Parameters'!$C$5="Basic Library Subsidy", 0, IF('Funding Allocation Parameters'!$C$5="Grant funding", 0, IF('Funding Allocation Parameters'!$C$5="Other author funding",  MIN(O1040*('Funding Allocation Parameters'!$E$5), 'Funding Allocation Parameters'!$G$5), IF('Funding Allocation Parameters'!$C$5="Any discretionary funds (grants if available, other if no grants)", MIN(O1040*('Funding Allocation Parameters'!$E$5), 'Funding Allocation Parameters'!$G$5), IF('Funding Allocation Parameters'!$C$5="Complex Library Subsidy", 0, 0)))))</f>
        <v>0</v>
      </c>
      <c r="V1040" s="177">
        <f t="shared" si="500"/>
        <v>990.14760000000024</v>
      </c>
      <c r="W1040" s="177">
        <f t="shared" si="501"/>
        <v>990.14760000000024</v>
      </c>
      <c r="X1040" s="179">
        <f>IF('Funding Allocation Parameters'!$C$6="Basic Library Subsidy", MIN(V1040*'Funding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MIN(V1040*VLOOKUP(CONCATENATE($A1040, 'Funding Allocation Parameters'!$I$6), 'Library Subsidy Complex'!$C$2:$J$55, 2, FALSE), VLOOKUP(CONCATENATE($A1040, 'Funding Allocation Parameters'!$I$6), 'Library Subsidy Complex'!$C$2:$J$55, 4, FALSE)), 0)))))</f>
        <v>0</v>
      </c>
      <c r="Y1040" s="179">
        <f>IF('Funding Allocation Parameters'!$C$6="Basic Library Subsidy", 0, IF('Funding Allocation Parameters'!$C$6="Grant funding",MIN(V1040*'Funding Allocation Parameters'!$E$6, 'Funding Allocation Parameters'!$G$6), IF('Funding Allocation Parameters'!$C$6="Other author funding", 0, IF('Funding Allocation Parameters'!$C$6="Any discretionary funds (grants if available, other if no grants)", MIN(V1040*'Funding Allocation Parameters'!$E$6, 'Funding Allocation Parameters'!$G$6), IF('Funding Allocation Parameters'!$C$6="Complex Library Subsidy", 0, 0)))))</f>
        <v>990.14760000000024</v>
      </c>
      <c r="Z1040" s="179">
        <f>IF('Funding Allocation Parameters'!$C$6="Basic Library Subsidy", 0, IF('Funding Allocation Parameters'!$C$6="Grant funding", 0, IF('Funding Allocation Parameters'!$C$6="Other author funding",  MIN(V1040*'Funding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40" s="179">
        <f>IF('Funding Allocation Parameters'!$C$6="Basic Library Subsidy", MIN(W1040*'Funding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MIN(W1040*VLOOKUP(CONCATENATE($A1040, 'Funding Allocation Parameters'!$I$6), 'Library Subsidy Complex'!$C$2:$J$55, 6, FALSE), VLOOKUP(CONCATENATE($A1040, 'Funding Allocation Parameters'!$I$6), 'Library Subsidy Complex'!$C$2:$J$55, 8, FALSE)), 0)))))</f>
        <v>0</v>
      </c>
      <c r="AB1040" s="179">
        <f>IF('Funding Allocation Parameters'!$C$6="Basic Library Subsidy", 0, IF('Funding Allocation Parameters'!$C$6="Grant funding", 0, IF('Funding Allocation Parameters'!$C$6="Other author funding",  MIN(W1040*'Funding Allocation Parameters'!$E$6, 'Funding Allocation Parameters'!$G$6), IF('Funding Allocation Parameters'!$C$6="Any discretionary funds (grants if available, other if no grants)", MIN(W1040*'Funding Allocation Parameters'!$E$6, 'Funding Allocation Parameters'!$G$6), IF('Funding Allocation Parameters'!$C$6="Complex Library Subsidy", 0, 0)))))</f>
        <v>990.14760000000024</v>
      </c>
      <c r="AC1040" s="177">
        <f t="shared" si="502"/>
        <v>0</v>
      </c>
      <c r="AD1040" s="177">
        <f t="shared" si="503"/>
        <v>0</v>
      </c>
      <c r="AE1040" s="180">
        <f>IF('Funding Allocation Parameters'!$C$7="Basic Library Subsidy", MIN(AC1040*'Funding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MIN(AC1040*VLOOKUP(CONCATENATE($A1040, 'Funding Allocation Parameters'!$I$7), 'Library Subsidy Complex'!$C$2:$J$55, 2, FALSE), VLOOKUP(CONCATENATE($A1040, 'Funding Allocation Parameters'!$I$7), 'Library Subsidy Complex'!$C$2:$J$55, 4, FALSE)), 0)))))</f>
        <v>0</v>
      </c>
      <c r="AF1040" s="180">
        <f>IF('Funding Allocation Parameters'!$C$7="Basic Library Subsidy", 0, IF('Funding Allocation Parameters'!$C$7="Grant funding",MIN(AC1040*'Funding Allocation Parameters'!$E$7, 'Funding Allocation Parameters'!$G$7), IF('Funding Allocation Parameters'!$C$7="Other author funding", 0, IF('Funding Allocation Parameters'!$C$7="Any discretionary funds (grants if available, other if no grants)", MIN(AC1040*'Funding Allocation Parameters'!$E$7, 'Funding Allocation Parameters'!$G$7), IF('Funding Allocation Parameters'!$C$7="Complex Library Subsidy", 0, 0)))))</f>
        <v>0</v>
      </c>
      <c r="AG1040" s="180">
        <f>IF('Funding Allocation Parameters'!$C$7="Basic Library Subsidy", 0, IF('Funding Allocation Parameters'!$C$7="Grant funding", 0, IF('Funding Allocation Parameters'!$C$7="Other author funding",  MIN(AC1040*'Funding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40" s="180">
        <f>IF('Funding Allocation Parameters'!$C$7="Basic Library Subsidy", MIN(AD1040*'Funding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MIN(AD1040*VLOOKUP(CONCATENATE($A1040, 'Funding Allocation Parameters'!$I$7), 'Library Subsidy Complex'!$C$2:$J$55, 6, FALSE), VLOOKUP(CONCATENATE($A1040, 'Funding Allocation Parameters'!$I$7), 'Library Subsidy Complex'!$C$2:$J$55, 8, FALSE)), 0)))))</f>
        <v>0</v>
      </c>
      <c r="AI1040" s="180">
        <f>IF('Funding Allocation Parameters'!$C$7="Basic Library Subsidy", 0, IF('Funding Allocation Parameters'!$C$7="Grant funding", 0, IF('Funding Allocation Parameters'!$C$7="Other author funding",  MIN(AD1040*'Funding Allocation Parameters'!$E$7, 'Funding Allocation Parameters'!$G$7), IF('Funding Allocation Parameters'!$C$7="Any discretionary funds (grants if available, other if no grants)", MIN(AD1040*'Funding Allocation Parameters'!$E$7, 'Funding Allocation Parameters'!$G$7), IF('Funding Allocation Parameters'!$C$7="Complex Library Subsidy", 0, 0)))))</f>
        <v>0</v>
      </c>
      <c r="AJ1040" s="177">
        <f t="shared" si="504"/>
        <v>0</v>
      </c>
      <c r="AK1040" s="177">
        <f t="shared" si="505"/>
        <v>0</v>
      </c>
      <c r="AL1040" s="181">
        <f>IF('Funding Allocation Parameters'!$C$8="Basic Library Subsidy", MIN(AJ1040*'Funding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MIN(AJ1040*VLOOKUP(CONCATENATE($A1040, 'Funding Allocation Parameters'!$I$8), 'Library Subsidy Complex'!$C$2:$J$55, 2, FALSE), VLOOKUP(CONCATENATE($A1040, 'Funding Allocation Parameters'!$I$8), 'Library Subsidy Complex'!$C$2:$J$55, 4, FALSE)), 0)))))</f>
        <v>0</v>
      </c>
      <c r="AM1040" s="181">
        <f>IF('Funding Allocation Parameters'!$C$8="Basic Library Subsidy", 0, IF('Funding Allocation Parameters'!$C$8="Grant funding",MIN(AJ1040*'Funding Allocation Parameters'!$E$8, 'Funding Allocation Parameters'!$G$8), IF('Funding Allocation Parameters'!$C$8="Other author funding", 0, IF('Funding Allocation Parameters'!$C$8="Any discretionary funds (grants if available, other if no grants)", MIN(AJ1040*'Funding Allocation Parameters'!$E$8, 'Funding Allocation Parameters'!$G$8), IF('Funding Allocation Parameters'!$C$8="Complex Library Subsidy", 0, 0)))))</f>
        <v>0</v>
      </c>
      <c r="AN1040" s="181">
        <f>IF('Funding Allocation Parameters'!$C$8="Basic Library Subsidy", 0, IF('Funding Allocation Parameters'!$C$8="Grant funding", 0, IF('Funding Allocation Parameters'!$C$8="Other author funding",  MIN(AJ1040*'Funding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40" s="181">
        <f>IF('Funding Allocation Parameters'!$C$8="Basic Library Subsidy", MIN(AK1040*'Funding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MIN(AK1040*VLOOKUP(CONCATENATE($A1040, 'Funding Allocation Parameters'!$I$8), 'Library Subsidy Complex'!$C$2:$J$55, 6, FALSE), VLOOKUP(CONCATENATE($A1040, 'Funding Allocation Parameters'!$I$8), 'Library Subsidy Complex'!$C$2:$J$55, 8, FALSE)), 0)))))</f>
        <v>0</v>
      </c>
      <c r="AP1040" s="181">
        <f>IF('Funding Allocation Parameters'!$C$8="Basic Library Subsidy", 0, IF('Funding Allocation Parameters'!$C$8="Grant funding", 0, IF('Funding Allocation Parameters'!$C$8="Other author funding",  MIN(AK1040*'Funding Allocation Parameters'!$E$8, 'Funding Allocation Parameters'!$G$8), IF('Funding Allocation Parameters'!$C$8="Any discretionary funds (grants if available, other if no grants)", MIN(AK1040*'Funding Allocation Parameters'!$E$8, 'Funding Allocation Parameters'!$G$8), IF('Funding Allocation Parameters'!$C$8="Complex Library Subsidy", 0, 0)))))</f>
        <v>0</v>
      </c>
      <c r="AQ1040" s="177">
        <f t="shared" si="506"/>
        <v>0</v>
      </c>
      <c r="AR1040" s="177">
        <f t="shared" si="507"/>
        <v>0</v>
      </c>
      <c r="AS1040" s="182">
        <f t="shared" si="508"/>
        <v>1189</v>
      </c>
      <c r="AT1040" s="182">
        <f t="shared" si="509"/>
        <v>990.14760000000024</v>
      </c>
      <c r="AU1040" s="182">
        <f t="shared" si="510"/>
        <v>0</v>
      </c>
      <c r="AV1040" s="182">
        <f t="shared" si="511"/>
        <v>1189</v>
      </c>
      <c r="AW1040" s="182">
        <f t="shared" si="512"/>
        <v>990.14760000000024</v>
      </c>
      <c r="AX1040" s="183">
        <f t="shared" si="513"/>
        <v>0</v>
      </c>
      <c r="AY1040" s="183">
        <f t="shared" si="514"/>
        <v>0</v>
      </c>
      <c r="AZ1040" s="183">
        <f t="shared" si="515"/>
        <v>0</v>
      </c>
      <c r="BA1040" s="183">
        <f t="shared" si="516"/>
        <v>1189</v>
      </c>
      <c r="BB1040" s="183">
        <f t="shared" si="517"/>
        <v>990.14760000000024</v>
      </c>
      <c r="BC1040" s="184">
        <f t="shared" si="518"/>
        <v>1189</v>
      </c>
      <c r="BD1040" s="184">
        <f t="shared" si="519"/>
        <v>0</v>
      </c>
      <c r="BE1040" s="184">
        <f t="shared" si="520"/>
        <v>0</v>
      </c>
      <c r="BF1040" s="184">
        <f t="shared" si="521"/>
        <v>990.14760000000024</v>
      </c>
      <c r="BG1040" s="102">
        <f t="shared" si="522"/>
        <v>0</v>
      </c>
      <c r="BH1040" s="102">
        <f t="shared" si="523"/>
        <v>0</v>
      </c>
      <c r="BI1040" s="102">
        <f t="shared" si="524"/>
        <v>0</v>
      </c>
      <c r="BJ1040" s="102">
        <f t="shared" si="525"/>
        <v>0</v>
      </c>
      <c r="BK1040" s="102">
        <f t="shared" si="526"/>
        <v>1</v>
      </c>
      <c r="BL1040" s="102">
        <f t="shared" si="527"/>
        <v>0</v>
      </c>
      <c r="BN1040" s="102"/>
    </row>
    <row r="1041" spans="1:66" x14ac:dyDescent="0.25">
      <c r="A1041" s="102" t="s">
        <v>17</v>
      </c>
      <c r="B1041" s="102" t="s">
        <v>12</v>
      </c>
      <c r="C1041" s="102" t="s">
        <v>8</v>
      </c>
      <c r="D1041" s="102" t="s">
        <v>27</v>
      </c>
      <c r="E1041" s="102" t="s">
        <v>1846</v>
      </c>
      <c r="F1041" s="102" t="s">
        <v>1847</v>
      </c>
      <c r="G1041" s="102">
        <v>0.98099999999999998</v>
      </c>
      <c r="H1041" s="102">
        <v>1</v>
      </c>
      <c r="I1041" s="102">
        <v>0</v>
      </c>
      <c r="J1041" s="167">
        <f>IFERROR(H1041*VLOOKUP(A1041, 'Advanced Parameters'!$B$7:$G$20, 6, FALSE)*VLOOKUP(A1041, 'Growth Parameters'!$B$6:$H$19, 6, FALSE), 0)</f>
        <v>1</v>
      </c>
      <c r="K1041" s="167">
        <f>IFERROR(IF('Advanced Parameters'!$C$5="n",'Raw Data'!I1041*VLOOKUP(A1041,'Advanced Parameters'!$B$7:$G$20,6,FALSE),J1041*VLOOKUP(A1041,'Advanced Parameters'!$B$7:$G$20,2,FALSE))*VLOOKUP(A1041, 'Growth Parameters'!$B$6:$H$19, 6, FALSE), 0)</f>
        <v>0</v>
      </c>
      <c r="L1041" s="167">
        <f t="shared" si="497"/>
        <v>1</v>
      </c>
      <c r="M1041" s="168">
        <f>IFERROR(IF(G1041="NA","NA",IF(G1041&gt;'APC Parameters'!$K$6+VLOOKUP('Raw Data'!A1041, 'APC Parameters'!$H$7:$L$20, 4, FALSE), 'APC Parameters'!$L$6+VLOOKUP('Raw Data'!A1041, 'APC Parameters'!$H$7:$L$20, 5, FALSE), G1041*('APC Parameters'!$J$6+VLOOKUP('Raw Data'!A1041, 'APC Parameters'!$H$7:$L$20, 3, FALSE))+'APC Parameters'!$I$6+VLOOKUP('Raw Data'!A1041, 'APC Parameters'!$H$7:$L$20, 2, FALSE))), 0)</f>
        <v>1843.6014</v>
      </c>
      <c r="N1041" s="168">
        <f t="shared" si="498"/>
        <v>1843.6014</v>
      </c>
      <c r="O1041" s="168">
        <f>IFERROR(IF(M1041="NA",VLOOKUP(D1041,'Internal Calculations'!$B$10:$C$11,2,FALSE), M1041)*VLOOKUP(A1041, 'Growth Parameters'!$B$6:$H$19, 7, FALSE), 0)</f>
        <v>1843.6014</v>
      </c>
      <c r="P1041" s="177">
        <f t="shared" si="499"/>
        <v>1843.6014</v>
      </c>
      <c r="Q1041" s="178">
        <f>IF('Funding Allocation Parameters'!$C$5="Basic Library Subsidy", MIN(O1041*('Funding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MIN($O1041*(VLOOKUP(CONCATENATE($A1041, 'Funding Allocation Parameters'!$I$5), 'Library Subsidy Complex'!$C$2:$J$55, 2, FALSE)), VLOOKUP(CONCATENATE($A1041, 'Funding Allocation Parameters'!$I$5), 'Library Subsidy Complex'!$C$2:$J$55, 4, FALSE)), 0)))))</f>
        <v>1189</v>
      </c>
      <c r="R1041" s="178">
        <f>IF('Funding Allocation Parameters'!$C$5="Basic Library Subsidy", 0, IF('Funding Allocation Parameters'!$C$5="Grant funding",MIN(O1041*('Funding Allocation Parameters'!$E$5), 'Funding Allocation Parameters'!$G$5), IF('Funding Allocation Parameters'!$C$5="Other author funding", 0, IF('Funding Allocation Parameters'!$C$5="Any discretionary funds (grants if available, other if no grants)", MIN(O1041*('Funding Allocation Parameters'!$E$5), 'Funding Allocation Parameters'!$G$5), IF('Funding Allocation Parameters'!$C$5="Complex Library Subsidy", 0, 0)))))</f>
        <v>0</v>
      </c>
      <c r="S1041" s="178">
        <f>IF('Funding Allocation Parameters'!$C$5="Basic Library Subsidy", 0, IF('Funding Allocation Parameters'!$C$5="Grant funding", 0, IF('Funding Allocation Parameters'!$C$5="Other author funding",  MIN(O1041*('Funding Allocation Parameters'!$E$5), 'Funding Allocation Parameters'!$G$5), IF('Funding Allocation Parameters'!$C$5="Any discretionary funds (grants if available, other if no grants)", 0, IF('Funding Allocation Parameters'!$C$5="Complex Library Subsidy", 0, 0)))))</f>
        <v>0</v>
      </c>
      <c r="T1041" s="178">
        <f>IF('Funding Allocation Parameters'!$C$5="Basic Library Subsidy", MIN(O1041*('Funding Allocation Parameters'!$E$5), 'Funding Allocation Parameters'!$G$5), IF('Funding Allocation Parameters'!$C$5="Grant funding", 0, IF('Funding Allocation Parameters'!$C$5="Other author funding", 0, IF('Funding Allocation Parameters'!$C$5="Any discretionary funds (grants if available, other if no grants)", 0, IF('Funding Allocation Parameters'!$C$5="Complex Library Subsidy", MIN($O1041*(VLOOKUP(CONCATENATE($A1041, 'Funding Allocation Parameters'!$I$5), 'Library Subsidy Complex'!$C$2:$J$55, 6, FALSE)), VLOOKUP(CONCATENATE($A1041, 'Funding Allocation Parameters'!$I$5), 'Library Subsidy Complex'!$C$2:$J$55, 8, FALSE)), 0)))))</f>
        <v>1189</v>
      </c>
      <c r="U1041" s="178">
        <f>IF('Funding Allocation Parameters'!$C$5="Basic Library Subsidy", 0, IF('Funding Allocation Parameters'!$C$5="Grant funding", 0, IF('Funding Allocation Parameters'!$C$5="Other author funding",  MIN(O1041*('Funding Allocation Parameters'!$E$5), 'Funding Allocation Parameters'!$G$5), IF('Funding Allocation Parameters'!$C$5="Any discretionary funds (grants if available, other if no grants)", MIN(O1041*('Funding Allocation Parameters'!$E$5), 'Funding Allocation Parameters'!$G$5), IF('Funding Allocation Parameters'!$C$5="Complex Library Subsidy", 0, 0)))))</f>
        <v>0</v>
      </c>
      <c r="V1041" s="177">
        <f t="shared" si="500"/>
        <v>654.60140000000001</v>
      </c>
      <c r="W1041" s="177">
        <f t="shared" si="501"/>
        <v>654.60140000000001</v>
      </c>
      <c r="X1041" s="179">
        <f>IF('Funding Allocation Parameters'!$C$6="Basic Library Subsidy", MIN(V1041*'Funding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MIN(V1041*VLOOKUP(CONCATENATE($A1041, 'Funding Allocation Parameters'!$I$6), 'Library Subsidy Complex'!$C$2:$J$55, 2, FALSE), VLOOKUP(CONCATENATE($A1041, 'Funding Allocation Parameters'!$I$6), 'Library Subsidy Complex'!$C$2:$J$55, 4, FALSE)), 0)))))</f>
        <v>0</v>
      </c>
      <c r="Y1041" s="179">
        <f>IF('Funding Allocation Parameters'!$C$6="Basic Library Subsidy", 0, IF('Funding Allocation Parameters'!$C$6="Grant funding",MIN(V1041*'Funding Allocation Parameters'!$E$6, 'Funding Allocation Parameters'!$G$6), IF('Funding Allocation Parameters'!$C$6="Other author funding", 0, IF('Funding Allocation Parameters'!$C$6="Any discretionary funds (grants if available, other if no grants)", MIN(V1041*'Funding Allocation Parameters'!$E$6, 'Funding Allocation Parameters'!$G$6), IF('Funding Allocation Parameters'!$C$6="Complex Library Subsidy", 0, 0)))))</f>
        <v>654.60140000000001</v>
      </c>
      <c r="Z1041" s="179">
        <f>IF('Funding Allocation Parameters'!$C$6="Basic Library Subsidy", 0, IF('Funding Allocation Parameters'!$C$6="Grant funding", 0, IF('Funding Allocation Parameters'!$C$6="Other author funding",  MIN(V1041*'Funding Allocation Parameters'!$E$6, 'Funding Allocation Parameters'!$G$6), IF('Funding Allocation Parameters'!$C$6="Any discretionary funds (grants if available, other if no grants)", 0, IF('Funding Allocation Parameters'!$C$6="Complex Library Subsidy",0, 0)))))</f>
        <v>0</v>
      </c>
      <c r="AA1041" s="179">
        <f>IF('Funding Allocation Parameters'!$C$6="Basic Library Subsidy", MIN(W1041*'Funding Allocation Parameters'!$E$6, 'Funding Allocation Parameters'!$G$6), IF('Funding Allocation Parameters'!$C$6="Grant funding", 0, IF('Funding Allocation Parameters'!$C$6="Other author funding", 0, IF('Funding Allocation Parameters'!$C$6="Any discretionary funds (grants if available, other if no grants)", 0, IF('Funding Allocation Parameters'!$C$6="Complex Library Subsidy", MIN(W1041*VLOOKUP(CONCATENATE($A1041, 'Funding Allocation Parameters'!$I$6), 'Library Subsidy Complex'!$C$2:$J$55, 6, FALSE), VLOOKUP(CONCATENATE($A1041, 'Funding Allocation Parameters'!$I$6), 'Library Subsidy Complex'!$C$2:$J$55, 8, FALSE)), 0)))))</f>
        <v>0</v>
      </c>
      <c r="AB1041" s="179">
        <f>IF('Funding Allocation Parameters'!$C$6="Basic Library Subsidy", 0, IF('Funding Allocation Parameters'!$C$6="Grant funding", 0, IF('Funding Allocation Parameters'!$C$6="Other author funding",  MIN(W1041*'Funding Allocation Parameters'!$E$6, 'Funding Allocation Parameters'!$G$6), IF('Funding Allocation Parameters'!$C$6="Any discretionary funds (grants if available, other if no grants)", MIN(W1041*'Funding Allocation Parameters'!$E$6, 'Funding Allocation Parameters'!$G$6), IF('Funding Allocation Parameters'!$C$6="Complex Library Subsidy", 0, 0)))))</f>
        <v>654.60140000000001</v>
      </c>
      <c r="AC1041" s="177">
        <f t="shared" si="502"/>
        <v>0</v>
      </c>
      <c r="AD1041" s="177">
        <f t="shared" si="503"/>
        <v>0</v>
      </c>
      <c r="AE1041" s="180">
        <f>IF('Funding Allocation Parameters'!$C$7="Basic Library Subsidy", MIN(AC1041*'Funding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MIN(AC1041*VLOOKUP(CONCATENATE($A1041, 'Funding Allocation Parameters'!$I$7), 'Library Subsidy Complex'!$C$2:$J$55, 2, FALSE), VLOOKUP(CONCATENATE($A1041, 'Funding Allocation Parameters'!$I$7), 'Library Subsidy Complex'!$C$2:$J$55, 4, FALSE)), 0)))))</f>
        <v>0</v>
      </c>
      <c r="AF1041" s="180">
        <f>IF('Funding Allocation Parameters'!$C$7="Basic Library Subsidy", 0, IF('Funding Allocation Parameters'!$C$7="Grant funding",MIN(AC1041*'Funding Allocation Parameters'!$E$7, 'Funding Allocation Parameters'!$G$7), IF('Funding Allocation Parameters'!$C$7="Other author funding", 0, IF('Funding Allocation Parameters'!$C$7="Any discretionary funds (grants if available, other if no grants)", MIN(AC1041*'Funding Allocation Parameters'!$E$7, 'Funding Allocation Parameters'!$G$7), IF('Funding Allocation Parameters'!$C$7="Complex Library Subsidy", 0, 0)))))</f>
        <v>0</v>
      </c>
      <c r="AG1041" s="180">
        <f>IF('Funding Allocation Parameters'!$C$7="Basic Library Subsidy", 0, IF('Funding Allocation Parameters'!$C$7="Grant funding", 0, IF('Funding Allocation Parameters'!$C$7="Other author funding",  MIN(AC1041*'Funding Allocation Parameters'!$E$7, 'Funding Allocation Parameters'!$G$7), IF('Funding Allocation Parameters'!$C$7="Any discretionary funds (grants if available, other if no grants)", 0, IF('Funding Allocation Parameters'!$C$7="Complex Library Subsidy",0, 0)))))</f>
        <v>0</v>
      </c>
      <c r="AH1041" s="180">
        <f>IF('Funding Allocation Parameters'!$C$7="Basic Library Subsidy", MIN(AD1041*'Funding Allocation Parameters'!$E$7, 'Funding Allocation Parameters'!$G$7), IF('Funding Allocation Parameters'!$C$7="Grant funding", 0, IF('Funding Allocation Parameters'!$C$7="Other author funding", 0, IF('Funding Allocation Parameters'!$C$7="Any discretionary funds (grants if available, other if no grants)", 0, IF('Funding Allocation Parameters'!$C$7="Complex Library Subsidy", MIN(AD1041*VLOOKUP(CONCATENATE($A1041, 'Funding Allocation Parameters'!$I$7), 'Library Subsidy Complex'!$C$2:$J$55, 6, FALSE), VLOOKUP(CONCATENATE($A1041, 'Funding Allocation Parameters'!$I$7), 'Library Subsidy Complex'!$C$2:$J$55, 8, FALSE)), 0)))))</f>
        <v>0</v>
      </c>
      <c r="AI1041" s="180">
        <f>IF('Funding Allocation Parameters'!$C$7="Basic Library Subsidy", 0, IF('Funding Allocation Parameters'!$C$7="Grant funding", 0, IF('Funding Allocation Parameters'!$C$7="Other author funding",  MIN(AD1041*'Funding Allocation Parameters'!$E$7, 'Funding Allocation Parameters'!$G$7), IF('Funding Allocation Parameters'!$C$7="Any discretionary funds (grants if available, other if no grants)", MIN(AD1041*'Funding Allocation Parameters'!$E$7, 'Funding Allocation Parameters'!$G$7), IF('Funding Allocation Parameters'!$C$7="Complex Library Subsidy", 0, 0)))))</f>
        <v>0</v>
      </c>
      <c r="AJ1041" s="177">
        <f t="shared" si="504"/>
        <v>0</v>
      </c>
      <c r="AK1041" s="177">
        <f t="shared" si="505"/>
        <v>0</v>
      </c>
      <c r="AL1041" s="181">
        <f>IF('Funding Allocation Parameters'!$C$8="Basic Library Subsidy", MIN(AJ1041*'Funding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MIN(AJ1041*VLOOKUP(CONCATENATE($A1041, 'Funding Allocation Parameters'!$I$8), 'Library Subsidy Complex'!$C$2:$J$55, 2, FALSE), VLOOKUP(CONCATENATE($A1041, 'Funding Allocation Parameters'!$I$8), 'Library Subsidy Complex'!$C$2:$J$55, 4, FALSE)), 0)))))</f>
        <v>0</v>
      </c>
      <c r="AM1041" s="181">
        <f>IF('Funding Allocation Parameters'!$C$8="Basic Library Subsidy", 0, IF('Funding Allocation Parameters'!$C$8="Grant funding",MIN(AJ1041*'Funding Allocation Parameters'!$E$8, 'Funding Allocation Parameters'!$G$8), IF('Funding Allocation Parameters'!$C$8="Other author funding", 0, IF('Funding Allocation Parameters'!$C$8="Any discretionary funds (grants if available, other if no grants)", MIN(AJ1041*'Funding Allocation Parameters'!$E$8, 'Funding Allocation Parameters'!$G$8), IF('Funding Allocation Parameters'!$C$8="Complex Library Subsidy", 0, 0)))))</f>
        <v>0</v>
      </c>
      <c r="AN1041" s="181">
        <f>IF('Funding Allocation Parameters'!$C$8="Basic Library Subsidy", 0, IF('Funding Allocation Parameters'!$C$8="Grant funding", 0, IF('Funding Allocation Parameters'!$C$8="Other author funding",  MIN(AJ1041*'Funding Allocation Parameters'!$E$8, 'Funding Allocation Parameters'!$G$8), IF('Funding Allocation Parameters'!$C$8="Any discretionary funds (grants if available, other if no grants)", 0, IF('Funding Allocation Parameters'!$C$8="Complex Library Subsidy",0, 0)))))</f>
        <v>0</v>
      </c>
      <c r="AO1041" s="181">
        <f>IF('Funding Allocation Parameters'!$C$8="Basic Library Subsidy", MIN(AK1041*'Funding Allocation Parameters'!$E$8, 'Funding Allocation Parameters'!$G$8), IF('Funding Allocation Parameters'!$C$8="Grant funding", 0, IF('Funding Allocation Parameters'!$C$8="Other author funding", 0, IF('Funding Allocation Parameters'!$C$8="Any discretionary funds (grants if available, other if no grants)", 0, IF('Funding Allocation Parameters'!$C$8="Complex Library Subsidy", MIN(AK1041*VLOOKUP(CONCATENATE($A1041, 'Funding Allocation Parameters'!$I$8), 'Library Subsidy Complex'!$C$2:$J$55, 6, FALSE), VLOOKUP(CONCATENATE($A1041, 'Funding Allocation Parameters'!$I$8), 'Library Subsidy Complex'!$C$2:$J$55, 8, FALSE)), 0)))))</f>
        <v>0</v>
      </c>
      <c r="AP1041" s="181">
        <f>IF('Funding Allocation Parameters'!$C$8="Basic Library Subsidy", 0, IF('Funding Allocation Parameters'!$C$8="Grant funding", 0, IF('Funding Allocation Parameters'!$C$8="Other author funding",  MIN(AK1041*'Funding Allocation Parameters'!$E$8, 'Funding Allocation Parameters'!$G$8), IF('Funding Allocation Parameters'!$C$8="Any discretionary funds (grants if available, other if no grants)", MIN(AK1041*'Funding Allocation Parameters'!$E$8, 'Funding Allocation Parameters'!$G$8), IF('Funding Allocation Parameters'!$C$8="Complex Library Subsidy", 0, 0)))))</f>
        <v>0</v>
      </c>
      <c r="AQ1041" s="177">
        <f t="shared" si="506"/>
        <v>0</v>
      </c>
      <c r="AR1041" s="177">
        <f t="shared" si="507"/>
        <v>0</v>
      </c>
      <c r="AS1041" s="182">
        <f t="shared" si="508"/>
        <v>1189</v>
      </c>
      <c r="AT1041" s="182">
        <f t="shared" si="509"/>
        <v>654.60140000000001</v>
      </c>
      <c r="AU1041" s="182">
        <f t="shared" si="510"/>
        <v>0</v>
      </c>
      <c r="AV1041" s="182">
        <f t="shared" si="511"/>
        <v>1189</v>
      </c>
      <c r="AW1041" s="182">
        <f t="shared" si="512"/>
        <v>654.60140000000001</v>
      </c>
      <c r="AX1041" s="183">
        <f t="shared" si="513"/>
        <v>0</v>
      </c>
      <c r="AY1041" s="183">
        <f t="shared" si="514"/>
        <v>0</v>
      </c>
      <c r="AZ1041" s="183">
        <f t="shared" si="515"/>
        <v>0</v>
      </c>
      <c r="BA1041" s="183">
        <f t="shared" si="516"/>
        <v>1189</v>
      </c>
      <c r="BB1041" s="183">
        <f t="shared" si="517"/>
        <v>654.60140000000001</v>
      </c>
      <c r="BC1041" s="184">
        <f t="shared" si="518"/>
        <v>1189</v>
      </c>
      <c r="BD1041" s="184">
        <f t="shared" si="519"/>
        <v>0</v>
      </c>
      <c r="BE1041" s="184">
        <f t="shared" si="520"/>
        <v>0</v>
      </c>
      <c r="BF1041" s="184">
        <f t="shared" si="521"/>
        <v>654.60140000000001</v>
      </c>
      <c r="BG1041" s="102">
        <f t="shared" si="522"/>
        <v>0</v>
      </c>
      <c r="BH1041" s="102">
        <f t="shared" si="523"/>
        <v>0</v>
      </c>
      <c r="BI1041" s="102">
        <f t="shared" si="524"/>
        <v>0</v>
      </c>
      <c r="BJ1041" s="102">
        <f t="shared" si="525"/>
        <v>0</v>
      </c>
      <c r="BK1041" s="102">
        <f t="shared" si="526"/>
        <v>1</v>
      </c>
      <c r="BL1041" s="102">
        <f t="shared" si="527"/>
        <v>0</v>
      </c>
      <c r="BN1041" s="102"/>
    </row>
    <row r="1042" spans="1:66" x14ac:dyDescent="0.25">
      <c r="N1042" s="168"/>
      <c r="O1042" s="168"/>
      <c r="P1042" s="177"/>
      <c r="Q1042" s="178"/>
      <c r="R1042" s="178"/>
      <c r="S1042" s="178"/>
      <c r="T1042" s="178"/>
      <c r="U1042" s="178"/>
      <c r="V1042" s="177"/>
      <c r="W1042" s="177"/>
      <c r="X1042" s="179"/>
      <c r="Y1042" s="179"/>
      <c r="Z1042" s="179"/>
      <c r="AA1042" s="179"/>
      <c r="AB1042" s="179"/>
      <c r="AC1042" s="177"/>
      <c r="AD1042" s="177"/>
      <c r="AE1042" s="180"/>
      <c r="AF1042" s="180"/>
      <c r="AG1042" s="180"/>
      <c r="AH1042" s="180"/>
      <c r="AI1042" s="180"/>
      <c r="AJ1042" s="177"/>
      <c r="AK1042" s="177"/>
      <c r="AL1042" s="181"/>
      <c r="AM1042" s="181"/>
      <c r="AN1042" s="181"/>
      <c r="AO1042" s="181"/>
      <c r="AP1042" s="181"/>
      <c r="AQ1042" s="177"/>
      <c r="AR1042" s="177"/>
      <c r="AS1042" s="182"/>
      <c r="AT1042" s="182"/>
      <c r="AU1042" s="182"/>
      <c r="AV1042" s="182"/>
      <c r="AW1042" s="182"/>
      <c r="AX1042" s="183"/>
      <c r="AY1042" s="183"/>
      <c r="AZ1042" s="183"/>
      <c r="BA1042" s="183"/>
      <c r="BB1042" s="183"/>
      <c r="BC1042" s="184"/>
      <c r="BD1042" s="184"/>
      <c r="BE1042" s="184"/>
      <c r="BF1042" s="184"/>
      <c r="BN1042" s="109"/>
    </row>
    <row r="1043" spans="1:66" x14ac:dyDescent="0.25">
      <c r="N1043" s="168"/>
      <c r="O1043" s="168"/>
      <c r="P1043" s="177"/>
      <c r="Q1043" s="178"/>
      <c r="R1043" s="178"/>
      <c r="S1043" s="178"/>
      <c r="T1043" s="178"/>
      <c r="U1043" s="178"/>
      <c r="V1043" s="177"/>
      <c r="W1043" s="177"/>
      <c r="X1043" s="179"/>
      <c r="Y1043" s="179"/>
      <c r="Z1043" s="179"/>
      <c r="AA1043" s="179"/>
      <c r="AB1043" s="179"/>
      <c r="AC1043" s="177"/>
      <c r="AD1043" s="177"/>
      <c r="AE1043" s="180"/>
      <c r="AF1043" s="180"/>
      <c r="AG1043" s="180"/>
      <c r="AH1043" s="180"/>
      <c r="AI1043" s="180"/>
      <c r="AJ1043" s="177"/>
      <c r="AK1043" s="177"/>
      <c r="AL1043" s="181"/>
      <c r="AM1043" s="181"/>
      <c r="AN1043" s="181"/>
      <c r="AO1043" s="181"/>
      <c r="AP1043" s="181"/>
      <c r="AQ1043" s="177"/>
      <c r="AR1043" s="177"/>
      <c r="AS1043" s="182"/>
      <c r="AT1043" s="182"/>
      <c r="AU1043" s="182"/>
      <c r="AV1043" s="182"/>
      <c r="AW1043" s="182"/>
      <c r="AX1043" s="183"/>
      <c r="AY1043" s="183"/>
      <c r="AZ1043" s="183"/>
      <c r="BA1043" s="183"/>
      <c r="BB1043" s="183"/>
      <c r="BC1043" s="184"/>
      <c r="BD1043" s="184"/>
      <c r="BE1043" s="184"/>
      <c r="BF1043" s="184"/>
      <c r="BN1043" s="109"/>
    </row>
    <row r="1044" spans="1:66" x14ac:dyDescent="0.25">
      <c r="N1044" s="168"/>
      <c r="O1044" s="168"/>
      <c r="P1044" s="177"/>
      <c r="Q1044" s="178"/>
      <c r="R1044" s="178"/>
      <c r="S1044" s="178"/>
      <c r="T1044" s="178"/>
      <c r="U1044" s="178"/>
      <c r="V1044" s="177"/>
      <c r="W1044" s="177"/>
      <c r="X1044" s="179"/>
      <c r="Y1044" s="179"/>
      <c r="Z1044" s="179"/>
      <c r="AA1044" s="179"/>
      <c r="AB1044" s="179"/>
      <c r="AC1044" s="177"/>
      <c r="AD1044" s="177"/>
      <c r="AE1044" s="180"/>
      <c r="AF1044" s="180"/>
      <c r="AG1044" s="180"/>
      <c r="AH1044" s="180"/>
      <c r="AI1044" s="180"/>
      <c r="AJ1044" s="177"/>
      <c r="AK1044" s="177"/>
      <c r="AL1044" s="181"/>
      <c r="AM1044" s="181"/>
      <c r="AN1044" s="181"/>
      <c r="AO1044" s="181"/>
      <c r="AP1044" s="181"/>
      <c r="AQ1044" s="177"/>
      <c r="AR1044" s="177"/>
      <c r="AS1044" s="182"/>
      <c r="AT1044" s="182"/>
      <c r="AU1044" s="182"/>
      <c r="AV1044" s="182"/>
      <c r="AW1044" s="182"/>
      <c r="AX1044" s="183"/>
      <c r="AY1044" s="183"/>
      <c r="AZ1044" s="183"/>
      <c r="BA1044" s="183"/>
      <c r="BB1044" s="183"/>
      <c r="BC1044" s="184"/>
      <c r="BD1044" s="184"/>
      <c r="BE1044" s="184"/>
      <c r="BF1044" s="184"/>
      <c r="BN1044" s="109"/>
    </row>
    <row r="1045" spans="1:66" x14ac:dyDescent="0.25">
      <c r="N1045" s="168"/>
      <c r="O1045" s="168"/>
      <c r="P1045" s="177"/>
      <c r="Q1045" s="178"/>
      <c r="R1045" s="178"/>
      <c r="S1045" s="178"/>
      <c r="T1045" s="178"/>
      <c r="U1045" s="178"/>
      <c r="V1045" s="177"/>
      <c r="W1045" s="177"/>
      <c r="X1045" s="179"/>
      <c r="Y1045" s="179"/>
      <c r="Z1045" s="179"/>
      <c r="AA1045" s="179"/>
      <c r="AB1045" s="179"/>
      <c r="AC1045" s="177"/>
      <c r="AD1045" s="177"/>
      <c r="AE1045" s="180"/>
      <c r="AF1045" s="180"/>
      <c r="AG1045" s="180"/>
      <c r="AH1045" s="180"/>
      <c r="AI1045" s="180"/>
      <c r="AJ1045" s="177"/>
      <c r="AK1045" s="177"/>
      <c r="AL1045" s="181"/>
      <c r="AM1045" s="181"/>
      <c r="AN1045" s="181"/>
      <c r="AO1045" s="181"/>
      <c r="AP1045" s="181"/>
      <c r="AQ1045" s="177"/>
      <c r="AR1045" s="177"/>
      <c r="AS1045" s="182"/>
      <c r="AT1045" s="182"/>
      <c r="AU1045" s="182"/>
      <c r="AV1045" s="182"/>
      <c r="AW1045" s="182"/>
      <c r="AX1045" s="183"/>
      <c r="AY1045" s="183"/>
      <c r="AZ1045" s="183"/>
      <c r="BA1045" s="183"/>
      <c r="BB1045" s="183"/>
      <c r="BC1045" s="184"/>
      <c r="BD1045" s="184"/>
      <c r="BE1045" s="184"/>
      <c r="BF1045" s="184"/>
      <c r="BN1045" s="109"/>
    </row>
    <row r="1046" spans="1:66" x14ac:dyDescent="0.25">
      <c r="N1046" s="168"/>
      <c r="O1046" s="168"/>
      <c r="P1046" s="177"/>
      <c r="Q1046" s="178"/>
      <c r="R1046" s="178"/>
      <c r="S1046" s="178"/>
      <c r="T1046" s="178"/>
      <c r="U1046" s="178"/>
      <c r="V1046" s="177"/>
      <c r="W1046" s="177"/>
      <c r="X1046" s="179"/>
      <c r="Y1046" s="179"/>
      <c r="Z1046" s="179"/>
      <c r="AA1046" s="179"/>
      <c r="AB1046" s="179"/>
      <c r="AC1046" s="177"/>
      <c r="AD1046" s="177"/>
      <c r="AE1046" s="180"/>
      <c r="AF1046" s="180"/>
      <c r="AG1046" s="180"/>
      <c r="AH1046" s="180"/>
      <c r="AI1046" s="180"/>
      <c r="AJ1046" s="177"/>
      <c r="AK1046" s="177"/>
      <c r="AL1046" s="181"/>
      <c r="AM1046" s="181"/>
      <c r="AN1046" s="181"/>
      <c r="AO1046" s="181"/>
      <c r="AP1046" s="181"/>
      <c r="AQ1046" s="177"/>
      <c r="AR1046" s="177"/>
      <c r="AS1046" s="182"/>
      <c r="AT1046" s="182"/>
      <c r="AU1046" s="182"/>
      <c r="AV1046" s="182"/>
      <c r="AW1046" s="182"/>
      <c r="AX1046" s="183"/>
      <c r="AY1046" s="183"/>
      <c r="AZ1046" s="183"/>
      <c r="BA1046" s="183"/>
      <c r="BB1046" s="183"/>
      <c r="BC1046" s="184"/>
      <c r="BD1046" s="184"/>
      <c r="BE1046" s="184"/>
      <c r="BF1046" s="184"/>
      <c r="BN1046" s="109"/>
    </row>
    <row r="1047" spans="1:66" x14ac:dyDescent="0.25">
      <c r="N1047" s="168"/>
      <c r="O1047" s="168"/>
      <c r="P1047" s="177"/>
      <c r="Q1047" s="178"/>
      <c r="R1047" s="178"/>
      <c r="S1047" s="178"/>
      <c r="T1047" s="178"/>
      <c r="U1047" s="178"/>
      <c r="V1047" s="177"/>
      <c r="W1047" s="177"/>
      <c r="X1047" s="179"/>
      <c r="Y1047" s="179"/>
      <c r="Z1047" s="179"/>
      <c r="AA1047" s="179"/>
      <c r="AB1047" s="179"/>
      <c r="AC1047" s="177"/>
      <c r="AD1047" s="177"/>
      <c r="AE1047" s="180"/>
      <c r="AF1047" s="180"/>
      <c r="AG1047" s="180"/>
      <c r="AH1047" s="180"/>
      <c r="AI1047" s="180"/>
      <c r="AJ1047" s="177"/>
      <c r="AK1047" s="177"/>
      <c r="AL1047" s="181"/>
      <c r="AM1047" s="181"/>
      <c r="AN1047" s="181"/>
      <c r="AO1047" s="181"/>
      <c r="AP1047" s="181"/>
      <c r="AQ1047" s="177"/>
      <c r="AR1047" s="177"/>
      <c r="AS1047" s="182"/>
      <c r="AT1047" s="182"/>
      <c r="AU1047" s="182"/>
      <c r="AV1047" s="182"/>
      <c r="AW1047" s="182"/>
      <c r="AX1047" s="183"/>
      <c r="AY1047" s="183"/>
      <c r="AZ1047" s="183"/>
      <c r="BA1047" s="183"/>
      <c r="BB1047" s="183"/>
      <c r="BC1047" s="184"/>
      <c r="BD1047" s="184"/>
      <c r="BE1047" s="184"/>
      <c r="BF1047" s="184"/>
      <c r="BN1047" s="109"/>
    </row>
    <row r="1048" spans="1:66" x14ac:dyDescent="0.25">
      <c r="N1048" s="168"/>
      <c r="O1048" s="168"/>
      <c r="P1048" s="177"/>
      <c r="Q1048" s="178"/>
      <c r="R1048" s="178"/>
      <c r="S1048" s="178"/>
      <c r="T1048" s="178"/>
      <c r="U1048" s="178"/>
      <c r="V1048" s="177"/>
      <c r="W1048" s="177"/>
      <c r="X1048" s="179"/>
      <c r="Y1048" s="179"/>
      <c r="Z1048" s="179"/>
      <c r="AA1048" s="179"/>
      <c r="AB1048" s="179"/>
      <c r="AC1048" s="177"/>
      <c r="AD1048" s="177"/>
      <c r="AE1048" s="180"/>
      <c r="AF1048" s="180"/>
      <c r="AG1048" s="180"/>
      <c r="AH1048" s="180"/>
      <c r="AI1048" s="180"/>
      <c r="AJ1048" s="177"/>
      <c r="AK1048" s="177"/>
      <c r="AL1048" s="181"/>
      <c r="AM1048" s="181"/>
      <c r="AN1048" s="181"/>
      <c r="AO1048" s="181"/>
      <c r="AP1048" s="181"/>
      <c r="AQ1048" s="177"/>
      <c r="AR1048" s="177"/>
      <c r="AS1048" s="182"/>
      <c r="AT1048" s="182"/>
      <c r="AU1048" s="182"/>
      <c r="AV1048" s="182"/>
      <c r="AW1048" s="182"/>
      <c r="AX1048" s="183"/>
      <c r="AY1048" s="183"/>
      <c r="AZ1048" s="183"/>
      <c r="BA1048" s="183"/>
      <c r="BB1048" s="183"/>
      <c r="BC1048" s="184"/>
      <c r="BD1048" s="184"/>
      <c r="BE1048" s="184"/>
      <c r="BF1048" s="184"/>
      <c r="BN1048" s="109"/>
    </row>
    <row r="1049" spans="1:66" x14ac:dyDescent="0.25">
      <c r="N1049" s="168"/>
      <c r="O1049" s="168"/>
      <c r="P1049" s="177"/>
      <c r="Q1049" s="178"/>
      <c r="R1049" s="178"/>
      <c r="S1049" s="178"/>
      <c r="T1049" s="178"/>
      <c r="U1049" s="178"/>
      <c r="V1049" s="177"/>
      <c r="W1049" s="177"/>
      <c r="X1049" s="179"/>
      <c r="Y1049" s="179"/>
      <c r="Z1049" s="179"/>
      <c r="AA1049" s="179"/>
      <c r="AB1049" s="179"/>
      <c r="AC1049" s="177"/>
      <c r="AD1049" s="177"/>
      <c r="AE1049" s="180"/>
      <c r="AF1049" s="180"/>
      <c r="AG1049" s="180"/>
      <c r="AH1049" s="180"/>
      <c r="AI1049" s="180"/>
      <c r="AJ1049" s="177"/>
      <c r="AK1049" s="177"/>
      <c r="AL1049" s="181"/>
      <c r="AM1049" s="181"/>
      <c r="AN1049" s="181"/>
      <c r="AO1049" s="181"/>
      <c r="AP1049" s="181"/>
      <c r="AQ1049" s="177"/>
      <c r="AR1049" s="177"/>
      <c r="AS1049" s="182"/>
      <c r="AT1049" s="182"/>
      <c r="AU1049" s="182"/>
      <c r="AV1049" s="182"/>
      <c r="AW1049" s="182"/>
      <c r="AX1049" s="183"/>
      <c r="AY1049" s="183"/>
      <c r="AZ1049" s="183"/>
      <c r="BA1049" s="183"/>
      <c r="BB1049" s="183"/>
      <c r="BC1049" s="184"/>
      <c r="BD1049" s="184"/>
      <c r="BE1049" s="184"/>
      <c r="BF1049" s="184"/>
      <c r="BN1049" s="109"/>
    </row>
    <row r="1050" spans="1:66" x14ac:dyDescent="0.25">
      <c r="N1050" s="168"/>
      <c r="O1050" s="168"/>
      <c r="P1050" s="177"/>
      <c r="Q1050" s="178"/>
      <c r="R1050" s="178"/>
      <c r="S1050" s="178"/>
      <c r="T1050" s="178"/>
      <c r="U1050" s="178"/>
      <c r="V1050" s="177"/>
      <c r="W1050" s="177"/>
      <c r="X1050" s="179"/>
      <c r="Y1050" s="179"/>
      <c r="Z1050" s="179"/>
      <c r="AA1050" s="179"/>
      <c r="AB1050" s="179"/>
      <c r="AC1050" s="177"/>
      <c r="AD1050" s="177"/>
      <c r="AE1050" s="180"/>
      <c r="AF1050" s="180"/>
      <c r="AG1050" s="180"/>
      <c r="AH1050" s="180"/>
      <c r="AI1050" s="180"/>
      <c r="AJ1050" s="177"/>
      <c r="AK1050" s="177"/>
      <c r="AL1050" s="181"/>
      <c r="AM1050" s="181"/>
      <c r="AN1050" s="181"/>
      <c r="AO1050" s="181"/>
      <c r="AP1050" s="181"/>
      <c r="AQ1050" s="177"/>
      <c r="AR1050" s="177"/>
      <c r="AS1050" s="182"/>
      <c r="AT1050" s="182"/>
      <c r="AU1050" s="182"/>
      <c r="AV1050" s="182"/>
      <c r="AW1050" s="182"/>
      <c r="AX1050" s="183"/>
      <c r="AY1050" s="183"/>
      <c r="AZ1050" s="183"/>
      <c r="BA1050" s="183"/>
      <c r="BB1050" s="183"/>
      <c r="BC1050" s="184"/>
      <c r="BD1050" s="184"/>
      <c r="BE1050" s="184"/>
      <c r="BF1050" s="184"/>
      <c r="BN1050" s="109"/>
    </row>
    <row r="1051" spans="1:66" x14ac:dyDescent="0.25">
      <c r="N1051" s="168"/>
      <c r="O1051" s="168"/>
      <c r="P1051" s="177"/>
      <c r="Q1051" s="178"/>
      <c r="R1051" s="178"/>
      <c r="S1051" s="178"/>
      <c r="T1051" s="178"/>
      <c r="U1051" s="178"/>
      <c r="V1051" s="177"/>
      <c r="W1051" s="177"/>
      <c r="X1051" s="179"/>
      <c r="Y1051" s="179"/>
      <c r="Z1051" s="179"/>
      <c r="AA1051" s="179"/>
      <c r="AB1051" s="179"/>
      <c r="AC1051" s="177"/>
      <c r="AD1051" s="177"/>
      <c r="AE1051" s="180"/>
      <c r="AF1051" s="180"/>
      <c r="AG1051" s="180"/>
      <c r="AH1051" s="180"/>
      <c r="AI1051" s="180"/>
      <c r="AJ1051" s="177"/>
      <c r="AK1051" s="177"/>
      <c r="AL1051" s="181"/>
      <c r="AM1051" s="181"/>
      <c r="AN1051" s="181"/>
      <c r="AO1051" s="181"/>
      <c r="AP1051" s="181"/>
      <c r="AQ1051" s="177"/>
      <c r="AR1051" s="177"/>
      <c r="AS1051" s="182"/>
      <c r="AT1051" s="182"/>
      <c r="AU1051" s="182"/>
      <c r="AV1051" s="182"/>
      <c r="AW1051" s="182"/>
      <c r="AX1051" s="183"/>
      <c r="AY1051" s="183"/>
      <c r="AZ1051" s="183"/>
      <c r="BA1051" s="183"/>
      <c r="BB1051" s="183"/>
      <c r="BC1051" s="184"/>
      <c r="BD1051" s="184"/>
      <c r="BE1051" s="184"/>
      <c r="BF1051" s="184"/>
      <c r="BN1051" s="109"/>
    </row>
    <row r="1052" spans="1:66" x14ac:dyDescent="0.25">
      <c r="N1052" s="168"/>
      <c r="O1052" s="168"/>
      <c r="P1052" s="177"/>
      <c r="Q1052" s="178"/>
      <c r="R1052" s="178"/>
      <c r="S1052" s="178"/>
      <c r="T1052" s="178"/>
      <c r="U1052" s="178"/>
      <c r="V1052" s="177"/>
      <c r="W1052" s="177"/>
      <c r="X1052" s="179"/>
      <c r="Y1052" s="179"/>
      <c r="Z1052" s="179"/>
      <c r="AA1052" s="179"/>
      <c r="AB1052" s="179"/>
      <c r="AC1052" s="177"/>
      <c r="AD1052" s="177"/>
      <c r="AE1052" s="180"/>
      <c r="AF1052" s="180"/>
      <c r="AG1052" s="180"/>
      <c r="AH1052" s="180"/>
      <c r="AI1052" s="180"/>
      <c r="AJ1052" s="177"/>
      <c r="AK1052" s="177"/>
      <c r="AL1052" s="181"/>
      <c r="AM1052" s="181"/>
      <c r="AN1052" s="181"/>
      <c r="AO1052" s="181"/>
      <c r="AP1052" s="181"/>
      <c r="AQ1052" s="177"/>
      <c r="AR1052" s="177"/>
      <c r="AS1052" s="182"/>
      <c r="AT1052" s="182"/>
      <c r="AU1052" s="182"/>
      <c r="AV1052" s="182"/>
      <c r="AW1052" s="182"/>
      <c r="AX1052" s="183"/>
      <c r="AY1052" s="183"/>
      <c r="AZ1052" s="183"/>
      <c r="BA1052" s="183"/>
      <c r="BB1052" s="183"/>
      <c r="BC1052" s="184"/>
      <c r="BD1052" s="184"/>
      <c r="BE1052" s="184"/>
      <c r="BF1052" s="184"/>
      <c r="BN1052" s="109"/>
    </row>
    <row r="1053" spans="1:66" x14ac:dyDescent="0.25">
      <c r="N1053" s="168"/>
      <c r="O1053" s="168"/>
      <c r="P1053" s="177"/>
      <c r="Q1053" s="178"/>
      <c r="R1053" s="178"/>
      <c r="S1053" s="178"/>
      <c r="T1053" s="178"/>
      <c r="U1053" s="178"/>
      <c r="V1053" s="177"/>
      <c r="W1053" s="177"/>
      <c r="X1053" s="179"/>
      <c r="Y1053" s="179"/>
      <c r="Z1053" s="179"/>
      <c r="AA1053" s="179"/>
      <c r="AB1053" s="179"/>
      <c r="AC1053" s="177"/>
      <c r="AD1053" s="177"/>
      <c r="AE1053" s="180"/>
      <c r="AF1053" s="180"/>
      <c r="AG1053" s="180"/>
      <c r="AH1053" s="180"/>
      <c r="AI1053" s="180"/>
      <c r="AJ1053" s="177"/>
      <c r="AK1053" s="177"/>
      <c r="AL1053" s="181"/>
      <c r="AM1053" s="181"/>
      <c r="AN1053" s="181"/>
      <c r="AO1053" s="181"/>
      <c r="AP1053" s="181"/>
      <c r="AQ1053" s="177"/>
      <c r="AR1053" s="177"/>
      <c r="AS1053" s="182"/>
      <c r="AT1053" s="182"/>
      <c r="AU1053" s="182"/>
      <c r="AV1053" s="182"/>
      <c r="AW1053" s="182"/>
      <c r="AX1053" s="183"/>
      <c r="AY1053" s="183"/>
      <c r="AZ1053" s="183"/>
      <c r="BA1053" s="183"/>
      <c r="BB1053" s="183"/>
      <c r="BC1053" s="184"/>
      <c r="BD1053" s="184"/>
      <c r="BE1053" s="184"/>
      <c r="BF1053" s="184"/>
      <c r="BN1053" s="109"/>
    </row>
    <row r="1054" spans="1:66" x14ac:dyDescent="0.25">
      <c r="N1054" s="168"/>
      <c r="O1054" s="168"/>
      <c r="P1054" s="177"/>
      <c r="Q1054" s="178"/>
      <c r="R1054" s="178"/>
      <c r="S1054" s="178"/>
      <c r="T1054" s="178"/>
      <c r="U1054" s="178"/>
      <c r="V1054" s="177"/>
      <c r="W1054" s="177"/>
      <c r="X1054" s="179"/>
      <c r="Y1054" s="179"/>
      <c r="Z1054" s="179"/>
      <c r="AA1054" s="179"/>
      <c r="AB1054" s="179"/>
      <c r="AC1054" s="177"/>
      <c r="AD1054" s="177"/>
      <c r="AE1054" s="180"/>
      <c r="AF1054" s="180"/>
      <c r="AG1054" s="180"/>
      <c r="AH1054" s="180"/>
      <c r="AI1054" s="180"/>
      <c r="AJ1054" s="177"/>
      <c r="AK1054" s="177"/>
      <c r="AL1054" s="181"/>
      <c r="AM1054" s="181"/>
      <c r="AN1054" s="181"/>
      <c r="AO1054" s="181"/>
      <c r="AP1054" s="181"/>
      <c r="AQ1054" s="177"/>
      <c r="AR1054" s="177"/>
      <c r="AS1054" s="182"/>
      <c r="AT1054" s="182"/>
      <c r="AU1054" s="182"/>
      <c r="AV1054" s="182"/>
      <c r="AW1054" s="182"/>
      <c r="AX1054" s="183"/>
      <c r="AY1054" s="183"/>
      <c r="AZ1054" s="183"/>
      <c r="BA1054" s="183"/>
      <c r="BB1054" s="183"/>
      <c r="BC1054" s="184"/>
      <c r="BD1054" s="184"/>
      <c r="BE1054" s="184"/>
      <c r="BF1054" s="184"/>
      <c r="BN1054" s="109"/>
    </row>
    <row r="1055" spans="1:66" x14ac:dyDescent="0.25">
      <c r="N1055" s="168"/>
      <c r="O1055" s="168"/>
      <c r="P1055" s="177"/>
      <c r="Q1055" s="178"/>
      <c r="R1055" s="178"/>
      <c r="S1055" s="178"/>
      <c r="T1055" s="178"/>
      <c r="U1055" s="178"/>
      <c r="V1055" s="177"/>
      <c r="W1055" s="177"/>
      <c r="X1055" s="179"/>
      <c r="Y1055" s="179"/>
      <c r="Z1055" s="179"/>
      <c r="AA1055" s="179"/>
      <c r="AB1055" s="179"/>
      <c r="AC1055" s="177"/>
      <c r="AD1055" s="177"/>
      <c r="AE1055" s="180"/>
      <c r="AF1055" s="180"/>
      <c r="AG1055" s="180"/>
      <c r="AH1055" s="180"/>
      <c r="AI1055" s="180"/>
      <c r="AJ1055" s="177"/>
      <c r="AK1055" s="177"/>
      <c r="AL1055" s="181"/>
      <c r="AM1055" s="181"/>
      <c r="AN1055" s="181"/>
      <c r="AO1055" s="181"/>
      <c r="AP1055" s="181"/>
      <c r="AQ1055" s="177"/>
      <c r="AR1055" s="177"/>
      <c r="AS1055" s="182"/>
      <c r="AT1055" s="182"/>
      <c r="AU1055" s="182"/>
      <c r="AV1055" s="182"/>
      <c r="AW1055" s="182"/>
      <c r="AX1055" s="183"/>
      <c r="AY1055" s="183"/>
      <c r="AZ1055" s="183"/>
      <c r="BA1055" s="183"/>
      <c r="BB1055" s="183"/>
      <c r="BC1055" s="184"/>
      <c r="BD1055" s="184"/>
      <c r="BE1055" s="184"/>
      <c r="BF1055" s="184"/>
      <c r="BN1055" s="109"/>
    </row>
    <row r="1056" spans="1:66" x14ac:dyDescent="0.25">
      <c r="N1056" s="168"/>
      <c r="O1056" s="168"/>
      <c r="P1056" s="177"/>
      <c r="Q1056" s="178"/>
      <c r="R1056" s="178"/>
      <c r="S1056" s="178"/>
      <c r="T1056" s="178"/>
      <c r="U1056" s="178"/>
      <c r="V1056" s="177"/>
      <c r="W1056" s="177"/>
      <c r="X1056" s="179"/>
      <c r="Y1056" s="179"/>
      <c r="Z1056" s="179"/>
      <c r="AA1056" s="179"/>
      <c r="AB1056" s="179"/>
      <c r="AC1056" s="177"/>
      <c r="AD1056" s="177"/>
      <c r="AE1056" s="180"/>
      <c r="AF1056" s="180"/>
      <c r="AG1056" s="180"/>
      <c r="AH1056" s="180"/>
      <c r="AI1056" s="180"/>
      <c r="AJ1056" s="177"/>
      <c r="AK1056" s="177"/>
      <c r="AL1056" s="181"/>
      <c r="AM1056" s="181"/>
      <c r="AN1056" s="181"/>
      <c r="AO1056" s="181"/>
      <c r="AP1056" s="181"/>
      <c r="AQ1056" s="177"/>
      <c r="AR1056" s="177"/>
      <c r="AS1056" s="182"/>
      <c r="AT1056" s="182"/>
      <c r="AU1056" s="182"/>
      <c r="AV1056" s="182"/>
      <c r="AW1056" s="182"/>
      <c r="AX1056" s="183"/>
      <c r="AY1056" s="183"/>
      <c r="AZ1056" s="183"/>
      <c r="BA1056" s="183"/>
      <c r="BB1056" s="183"/>
      <c r="BC1056" s="184"/>
      <c r="BD1056" s="184"/>
      <c r="BE1056" s="184"/>
      <c r="BF1056" s="184"/>
      <c r="BN1056" s="109"/>
    </row>
    <row r="1057" spans="10:66" x14ac:dyDescent="0.25">
      <c r="N1057" s="168"/>
      <c r="O1057" s="168"/>
      <c r="P1057" s="177"/>
      <c r="Q1057" s="178"/>
      <c r="R1057" s="178"/>
      <c r="S1057" s="178"/>
      <c r="T1057" s="178"/>
      <c r="U1057" s="178"/>
      <c r="V1057" s="177"/>
      <c r="W1057" s="177"/>
      <c r="X1057" s="179"/>
      <c r="Y1057" s="179"/>
      <c r="Z1057" s="179"/>
      <c r="AA1057" s="179"/>
      <c r="AB1057" s="179"/>
      <c r="AC1057" s="177"/>
      <c r="AD1057" s="177"/>
      <c r="AE1057" s="180"/>
      <c r="AF1057" s="180"/>
      <c r="AG1057" s="180"/>
      <c r="AH1057" s="180"/>
      <c r="AI1057" s="180"/>
      <c r="AJ1057" s="177"/>
      <c r="AK1057" s="177"/>
      <c r="AL1057" s="181"/>
      <c r="AM1057" s="181"/>
      <c r="AN1057" s="181"/>
      <c r="AO1057" s="181"/>
      <c r="AP1057" s="181"/>
      <c r="AQ1057" s="177"/>
      <c r="AR1057" s="177"/>
      <c r="AS1057" s="182"/>
      <c r="AT1057" s="182"/>
      <c r="AU1057" s="182"/>
      <c r="AV1057" s="182"/>
      <c r="AW1057" s="182"/>
      <c r="AX1057" s="183"/>
      <c r="AY1057" s="183"/>
      <c r="AZ1057" s="183"/>
      <c r="BA1057" s="183"/>
      <c r="BB1057" s="183"/>
      <c r="BC1057" s="184"/>
      <c r="BD1057" s="184"/>
      <c r="BE1057" s="184"/>
      <c r="BF1057" s="184"/>
      <c r="BN1057" s="109"/>
    </row>
    <row r="1058" spans="10:66" x14ac:dyDescent="0.25">
      <c r="N1058" s="168"/>
      <c r="O1058" s="168"/>
      <c r="P1058" s="177"/>
      <c r="Q1058" s="178"/>
      <c r="R1058" s="178"/>
      <c r="S1058" s="178"/>
      <c r="T1058" s="178"/>
      <c r="U1058" s="178"/>
      <c r="V1058" s="177"/>
      <c r="W1058" s="177"/>
      <c r="X1058" s="179"/>
      <c r="Y1058" s="179"/>
      <c r="Z1058" s="179"/>
      <c r="AA1058" s="179"/>
      <c r="AB1058" s="179"/>
      <c r="AC1058" s="177"/>
      <c r="AD1058" s="177"/>
      <c r="AE1058" s="180"/>
      <c r="AF1058" s="180"/>
      <c r="AG1058" s="180"/>
      <c r="AH1058" s="180"/>
      <c r="AI1058" s="180"/>
      <c r="AJ1058" s="177"/>
      <c r="AK1058" s="177"/>
      <c r="AL1058" s="181"/>
      <c r="AM1058" s="181"/>
      <c r="AN1058" s="181"/>
      <c r="AO1058" s="181"/>
      <c r="AP1058" s="181"/>
      <c r="AQ1058" s="177"/>
      <c r="AR1058" s="177"/>
      <c r="AS1058" s="182"/>
      <c r="AT1058" s="182"/>
      <c r="AU1058" s="182"/>
      <c r="AV1058" s="182"/>
      <c r="AW1058" s="182"/>
      <c r="AX1058" s="183"/>
      <c r="AY1058" s="183"/>
      <c r="AZ1058" s="183"/>
      <c r="BA1058" s="183"/>
      <c r="BB1058" s="183"/>
      <c r="BC1058" s="184"/>
      <c r="BD1058" s="184"/>
      <c r="BE1058" s="184"/>
      <c r="BF1058" s="184"/>
      <c r="BN1058" s="109"/>
    </row>
    <row r="1059" spans="10:66" x14ac:dyDescent="0.25">
      <c r="N1059" s="168"/>
      <c r="O1059" s="168"/>
      <c r="P1059" s="177"/>
      <c r="Q1059" s="178"/>
      <c r="R1059" s="178"/>
      <c r="S1059" s="178"/>
      <c r="T1059" s="178"/>
      <c r="U1059" s="178"/>
      <c r="V1059" s="177"/>
      <c r="W1059" s="177"/>
      <c r="X1059" s="179"/>
      <c r="Y1059" s="179"/>
      <c r="Z1059" s="179"/>
      <c r="AA1059" s="179"/>
      <c r="AB1059" s="179"/>
      <c r="AC1059" s="177"/>
      <c r="AD1059" s="177"/>
      <c r="AE1059" s="180"/>
      <c r="AF1059" s="180"/>
      <c r="AG1059" s="180"/>
      <c r="AH1059" s="180"/>
      <c r="AI1059" s="180"/>
      <c r="AJ1059" s="177"/>
      <c r="AK1059" s="177"/>
      <c r="AL1059" s="181"/>
      <c r="AM1059" s="181"/>
      <c r="AN1059" s="181"/>
      <c r="AO1059" s="181"/>
      <c r="AP1059" s="181"/>
      <c r="AQ1059" s="177"/>
      <c r="AR1059" s="177"/>
      <c r="AS1059" s="182"/>
      <c r="AT1059" s="182"/>
      <c r="AU1059" s="182"/>
      <c r="AV1059" s="182"/>
      <c r="AW1059" s="182"/>
      <c r="AX1059" s="183"/>
      <c r="AY1059" s="183"/>
      <c r="AZ1059" s="183"/>
      <c r="BA1059" s="183"/>
      <c r="BB1059" s="183"/>
      <c r="BC1059" s="184"/>
      <c r="BD1059" s="184"/>
      <c r="BE1059" s="184"/>
      <c r="BF1059" s="184"/>
      <c r="BN1059" s="109"/>
    </row>
    <row r="1060" spans="10:66" x14ac:dyDescent="0.25">
      <c r="N1060" s="168"/>
      <c r="O1060" s="168"/>
      <c r="P1060" s="177"/>
      <c r="Q1060" s="178"/>
      <c r="R1060" s="178"/>
      <c r="S1060" s="178"/>
      <c r="T1060" s="178"/>
      <c r="U1060" s="178"/>
      <c r="V1060" s="177"/>
      <c r="W1060" s="177"/>
      <c r="X1060" s="179"/>
      <c r="Y1060" s="179"/>
      <c r="Z1060" s="179"/>
      <c r="AA1060" s="179"/>
      <c r="AB1060" s="179"/>
      <c r="AC1060" s="177"/>
      <c r="AD1060" s="177"/>
      <c r="AE1060" s="180"/>
      <c r="AF1060" s="180"/>
      <c r="AG1060" s="180"/>
      <c r="AH1060" s="180"/>
      <c r="AI1060" s="180"/>
      <c r="AJ1060" s="177"/>
      <c r="AK1060" s="177"/>
      <c r="AL1060" s="181"/>
      <c r="AM1060" s="181"/>
      <c r="AN1060" s="181"/>
      <c r="AO1060" s="181"/>
      <c r="AP1060" s="181"/>
      <c r="AQ1060" s="177"/>
      <c r="AR1060" s="177"/>
      <c r="AS1060" s="182"/>
      <c r="AT1060" s="182"/>
      <c r="AU1060" s="182"/>
      <c r="AV1060" s="182"/>
      <c r="AW1060" s="182"/>
      <c r="AX1060" s="183"/>
      <c r="AY1060" s="183"/>
      <c r="AZ1060" s="183"/>
      <c r="BA1060" s="183"/>
      <c r="BB1060" s="183"/>
      <c r="BC1060" s="184"/>
      <c r="BD1060" s="184"/>
      <c r="BE1060" s="184"/>
      <c r="BF1060" s="184"/>
      <c r="BN1060" s="109"/>
    </row>
    <row r="1061" spans="10:66" x14ac:dyDescent="0.25">
      <c r="N1061" s="168"/>
      <c r="O1061" s="168"/>
      <c r="P1061" s="177"/>
      <c r="Q1061" s="178"/>
      <c r="R1061" s="178"/>
      <c r="S1061" s="178"/>
      <c r="T1061" s="178"/>
      <c r="U1061" s="178"/>
      <c r="V1061" s="177"/>
      <c r="W1061" s="177"/>
      <c r="X1061" s="179"/>
      <c r="Y1061" s="179"/>
      <c r="Z1061" s="179"/>
      <c r="AA1061" s="179"/>
      <c r="AB1061" s="179"/>
      <c r="AC1061" s="177"/>
      <c r="AD1061" s="177"/>
      <c r="AE1061" s="180"/>
      <c r="AF1061" s="180"/>
      <c r="AG1061" s="180"/>
      <c r="AH1061" s="180"/>
      <c r="AI1061" s="180"/>
      <c r="AJ1061" s="177"/>
      <c r="AK1061" s="177"/>
      <c r="AL1061" s="181"/>
      <c r="AM1061" s="181"/>
      <c r="AN1061" s="181"/>
      <c r="AO1061" s="181"/>
      <c r="AP1061" s="181"/>
      <c r="AQ1061" s="177"/>
      <c r="AR1061" s="177"/>
      <c r="AS1061" s="182"/>
      <c r="AT1061" s="182"/>
      <c r="AU1061" s="182"/>
      <c r="AV1061" s="182"/>
      <c r="AW1061" s="182"/>
      <c r="AX1061" s="183"/>
      <c r="AY1061" s="183"/>
      <c r="AZ1061" s="183"/>
      <c r="BA1061" s="183"/>
      <c r="BB1061" s="183"/>
      <c r="BC1061" s="184"/>
      <c r="BD1061" s="184"/>
      <c r="BE1061" s="184"/>
      <c r="BF1061" s="184"/>
      <c r="BN1061" s="109"/>
    </row>
    <row r="1062" spans="10:66" x14ac:dyDescent="0.25">
      <c r="N1062" s="168"/>
      <c r="O1062" s="168"/>
      <c r="P1062" s="177"/>
      <c r="Q1062" s="178"/>
      <c r="R1062" s="178"/>
      <c r="S1062" s="178"/>
      <c r="T1062" s="178"/>
      <c r="U1062" s="178"/>
      <c r="V1062" s="177"/>
      <c r="W1062" s="177"/>
      <c r="X1062" s="179"/>
      <c r="Y1062" s="179"/>
      <c r="Z1062" s="179"/>
      <c r="AA1062" s="179"/>
      <c r="AB1062" s="179"/>
      <c r="AC1062" s="177"/>
      <c r="AD1062" s="177"/>
      <c r="AE1062" s="180"/>
      <c r="AF1062" s="180"/>
      <c r="AG1062" s="180"/>
      <c r="AH1062" s="180"/>
      <c r="AI1062" s="180"/>
      <c r="AJ1062" s="177"/>
      <c r="AK1062" s="177"/>
      <c r="AL1062" s="181"/>
      <c r="AM1062" s="181"/>
      <c r="AN1062" s="181"/>
      <c r="AO1062" s="181"/>
      <c r="AP1062" s="181"/>
      <c r="AQ1062" s="177"/>
      <c r="AR1062" s="177"/>
      <c r="AS1062" s="182"/>
      <c r="AT1062" s="182"/>
      <c r="AU1062" s="182"/>
      <c r="AV1062" s="182"/>
      <c r="AW1062" s="182"/>
      <c r="AX1062" s="183"/>
      <c r="AY1062" s="183"/>
      <c r="AZ1062" s="183"/>
      <c r="BA1062" s="183"/>
      <c r="BB1062" s="183"/>
      <c r="BC1062" s="184"/>
      <c r="BD1062" s="184"/>
      <c r="BE1062" s="184"/>
      <c r="BF1062" s="184"/>
      <c r="BN1062" s="109"/>
    </row>
    <row r="1063" spans="10:66" x14ac:dyDescent="0.25">
      <c r="J1063" s="102"/>
      <c r="K1063" s="102"/>
      <c r="L1063" s="102"/>
      <c r="M1063" s="102"/>
      <c r="Q1063" s="102"/>
      <c r="R1063" s="102"/>
      <c r="S1063" s="102"/>
      <c r="T1063" s="102"/>
      <c r="U1063" s="102"/>
      <c r="X1063" s="102"/>
      <c r="Y1063" s="102"/>
      <c r="Z1063" s="102"/>
      <c r="AA1063" s="102"/>
      <c r="AB1063" s="102"/>
      <c r="AE1063" s="102"/>
      <c r="AF1063" s="102"/>
      <c r="AG1063" s="102"/>
      <c r="AH1063" s="102"/>
      <c r="AI1063" s="102"/>
      <c r="AL1063" s="102"/>
      <c r="AM1063" s="102"/>
      <c r="AN1063" s="102"/>
      <c r="AO1063" s="102"/>
      <c r="AP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N1063" s="109"/>
    </row>
    <row r="1064" spans="10:66" x14ac:dyDescent="0.25">
      <c r="J1064" s="102"/>
      <c r="K1064" s="102"/>
      <c r="L1064" s="102"/>
      <c r="M1064" s="102"/>
      <c r="Q1064" s="102"/>
      <c r="R1064" s="102"/>
      <c r="S1064" s="102"/>
      <c r="T1064" s="102"/>
      <c r="U1064" s="102"/>
      <c r="X1064" s="102"/>
      <c r="Y1064" s="102"/>
      <c r="Z1064" s="102"/>
      <c r="AA1064" s="102"/>
      <c r="AB1064" s="102"/>
      <c r="AE1064" s="102"/>
      <c r="AF1064" s="102"/>
      <c r="AG1064" s="102"/>
      <c r="AH1064" s="102"/>
      <c r="AI1064" s="102"/>
      <c r="AL1064" s="102"/>
      <c r="AM1064" s="102"/>
      <c r="AN1064" s="102"/>
      <c r="AO1064" s="102"/>
      <c r="AP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N1064" s="109"/>
    </row>
    <row r="1065" spans="10:66" x14ac:dyDescent="0.25">
      <c r="J1065" s="102"/>
      <c r="K1065" s="102"/>
      <c r="L1065" s="102"/>
      <c r="M1065" s="102"/>
      <c r="Q1065" s="102"/>
      <c r="R1065" s="102"/>
      <c r="S1065" s="102"/>
      <c r="T1065" s="102"/>
      <c r="U1065" s="102"/>
      <c r="X1065" s="102"/>
      <c r="Y1065" s="102"/>
      <c r="Z1065" s="102"/>
      <c r="AA1065" s="102"/>
      <c r="AB1065" s="102"/>
      <c r="AE1065" s="102"/>
      <c r="AF1065" s="102"/>
      <c r="AG1065" s="102"/>
      <c r="AH1065" s="102"/>
      <c r="AI1065" s="102"/>
      <c r="AL1065" s="102"/>
      <c r="AM1065" s="102"/>
      <c r="AN1065" s="102"/>
      <c r="AO1065" s="102"/>
      <c r="AP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N1065" s="109"/>
    </row>
    <row r="1066" spans="10:66" x14ac:dyDescent="0.25">
      <c r="J1066" s="102"/>
      <c r="K1066" s="102"/>
      <c r="L1066" s="102"/>
      <c r="M1066" s="102"/>
      <c r="Q1066" s="102"/>
      <c r="R1066" s="102"/>
      <c r="S1066" s="102"/>
      <c r="T1066" s="102"/>
      <c r="U1066" s="102"/>
      <c r="X1066" s="102"/>
      <c r="Y1066" s="102"/>
      <c r="Z1066" s="102"/>
      <c r="AA1066" s="102"/>
      <c r="AB1066" s="102"/>
      <c r="AE1066" s="102"/>
      <c r="AF1066" s="102"/>
      <c r="AG1066" s="102"/>
      <c r="AH1066" s="102"/>
      <c r="AI1066" s="102"/>
      <c r="AL1066" s="102"/>
      <c r="AM1066" s="102"/>
      <c r="AN1066" s="102"/>
      <c r="AO1066" s="102"/>
      <c r="AP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N1066" s="109"/>
    </row>
    <row r="1067" spans="10:66" x14ac:dyDescent="0.25">
      <c r="J1067" s="102"/>
      <c r="K1067" s="102"/>
      <c r="L1067" s="102"/>
      <c r="M1067" s="102"/>
      <c r="Q1067" s="102"/>
      <c r="R1067" s="102"/>
      <c r="S1067" s="102"/>
      <c r="T1067" s="102"/>
      <c r="U1067" s="102"/>
      <c r="X1067" s="102"/>
      <c r="Y1067" s="102"/>
      <c r="Z1067" s="102"/>
      <c r="AA1067" s="102"/>
      <c r="AB1067" s="102"/>
      <c r="AE1067" s="102"/>
      <c r="AF1067" s="102"/>
      <c r="AG1067" s="102"/>
      <c r="AH1067" s="102"/>
      <c r="AI1067" s="102"/>
      <c r="AL1067" s="102"/>
      <c r="AM1067" s="102"/>
      <c r="AN1067" s="102"/>
      <c r="AO1067" s="102"/>
      <c r="AP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N1067" s="109"/>
    </row>
    <row r="1068" spans="10:66" x14ac:dyDescent="0.25">
      <c r="J1068" s="102"/>
      <c r="K1068" s="102"/>
      <c r="L1068" s="102"/>
      <c r="M1068" s="102"/>
      <c r="Q1068" s="102"/>
      <c r="R1068" s="102"/>
      <c r="S1068" s="102"/>
      <c r="T1068" s="102"/>
      <c r="U1068" s="102"/>
      <c r="X1068" s="102"/>
      <c r="Y1068" s="102"/>
      <c r="Z1068" s="102"/>
      <c r="AA1068" s="102"/>
      <c r="AB1068" s="102"/>
      <c r="AE1068" s="102"/>
      <c r="AF1068" s="102"/>
      <c r="AG1068" s="102"/>
      <c r="AH1068" s="102"/>
      <c r="AI1068" s="102"/>
      <c r="AL1068" s="102"/>
      <c r="AM1068" s="102"/>
      <c r="AN1068" s="102"/>
      <c r="AO1068" s="102"/>
      <c r="AP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N1068" s="109"/>
    </row>
    <row r="1069" spans="10:66" x14ac:dyDescent="0.25">
      <c r="J1069" s="102"/>
      <c r="K1069" s="102"/>
      <c r="L1069" s="102"/>
      <c r="M1069" s="102"/>
      <c r="Q1069" s="102"/>
      <c r="R1069" s="102"/>
      <c r="S1069" s="102"/>
      <c r="T1069" s="102"/>
      <c r="U1069" s="102"/>
      <c r="X1069" s="102"/>
      <c r="Y1069" s="102"/>
      <c r="Z1069" s="102"/>
      <c r="AA1069" s="102"/>
      <c r="AB1069" s="102"/>
      <c r="AE1069" s="102"/>
      <c r="AF1069" s="102"/>
      <c r="AG1069" s="102"/>
      <c r="AH1069" s="102"/>
      <c r="AI1069" s="102"/>
      <c r="AL1069" s="102"/>
      <c r="AM1069" s="102"/>
      <c r="AN1069" s="102"/>
      <c r="AO1069" s="102"/>
      <c r="AP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N1069" s="109"/>
    </row>
    <row r="1070" spans="10:66" x14ac:dyDescent="0.25">
      <c r="J1070" s="102"/>
      <c r="K1070" s="102"/>
      <c r="L1070" s="102"/>
      <c r="M1070" s="102"/>
      <c r="Q1070" s="102"/>
      <c r="R1070" s="102"/>
      <c r="S1070" s="102"/>
      <c r="T1070" s="102"/>
      <c r="U1070" s="102"/>
      <c r="X1070" s="102"/>
      <c r="Y1070" s="102"/>
      <c r="Z1070" s="102"/>
      <c r="AA1070" s="102"/>
      <c r="AB1070" s="102"/>
      <c r="AE1070" s="102"/>
      <c r="AF1070" s="102"/>
      <c r="AG1070" s="102"/>
      <c r="AH1070" s="102"/>
      <c r="AI1070" s="102"/>
      <c r="AL1070" s="102"/>
      <c r="AM1070" s="102"/>
      <c r="AN1070" s="102"/>
      <c r="AO1070" s="102"/>
      <c r="AP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N1070" s="109"/>
    </row>
    <row r="1071" spans="10:66" x14ac:dyDescent="0.25">
      <c r="J1071" s="102"/>
      <c r="K1071" s="102"/>
      <c r="L1071" s="102"/>
      <c r="M1071" s="102"/>
      <c r="Q1071" s="102"/>
      <c r="R1071" s="102"/>
      <c r="S1071" s="102"/>
      <c r="T1071" s="102"/>
      <c r="U1071" s="102"/>
      <c r="X1071" s="102"/>
      <c r="Y1071" s="102"/>
      <c r="Z1071" s="102"/>
      <c r="AA1071" s="102"/>
      <c r="AB1071" s="102"/>
      <c r="AE1071" s="102"/>
      <c r="AF1071" s="102"/>
      <c r="AG1071" s="102"/>
      <c r="AH1071" s="102"/>
      <c r="AI1071" s="102"/>
      <c r="AL1071" s="102"/>
      <c r="AM1071" s="102"/>
      <c r="AN1071" s="102"/>
      <c r="AO1071" s="102"/>
      <c r="AP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N1071" s="109"/>
    </row>
    <row r="1072" spans="10:66" x14ac:dyDescent="0.25">
      <c r="J1072" s="102"/>
      <c r="K1072" s="102"/>
      <c r="L1072" s="102"/>
      <c r="M1072" s="102"/>
      <c r="Q1072" s="102"/>
      <c r="R1072" s="102"/>
      <c r="S1072" s="102"/>
      <c r="T1072" s="102"/>
      <c r="U1072" s="102"/>
      <c r="X1072" s="102"/>
      <c r="Y1072" s="102"/>
      <c r="Z1072" s="102"/>
      <c r="AA1072" s="102"/>
      <c r="AB1072" s="102"/>
      <c r="AE1072" s="102"/>
      <c r="AF1072" s="102"/>
      <c r="AG1072" s="102"/>
      <c r="AH1072" s="102"/>
      <c r="AI1072" s="102"/>
      <c r="AL1072" s="102"/>
      <c r="AM1072" s="102"/>
      <c r="AN1072" s="102"/>
      <c r="AO1072" s="102"/>
      <c r="AP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N1072" s="109"/>
    </row>
    <row r="1073" spans="10:66" x14ac:dyDescent="0.25">
      <c r="J1073" s="102"/>
      <c r="K1073" s="102"/>
      <c r="L1073" s="102"/>
      <c r="M1073" s="102"/>
      <c r="Q1073" s="102"/>
      <c r="R1073" s="102"/>
      <c r="S1073" s="102"/>
      <c r="T1073" s="102"/>
      <c r="U1073" s="102"/>
      <c r="X1073" s="102"/>
      <c r="Y1073" s="102"/>
      <c r="Z1073" s="102"/>
      <c r="AA1073" s="102"/>
      <c r="AB1073" s="102"/>
      <c r="AE1073" s="102"/>
      <c r="AF1073" s="102"/>
      <c r="AG1073" s="102"/>
      <c r="AH1073" s="102"/>
      <c r="AI1073" s="102"/>
      <c r="AL1073" s="102"/>
      <c r="AM1073" s="102"/>
      <c r="AN1073" s="102"/>
      <c r="AO1073" s="102"/>
      <c r="AP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N1073" s="109"/>
    </row>
    <row r="1074" spans="10:66" x14ac:dyDescent="0.25">
      <c r="J1074" s="102"/>
      <c r="K1074" s="102"/>
      <c r="L1074" s="102"/>
      <c r="M1074" s="102"/>
      <c r="Q1074" s="102"/>
      <c r="R1074" s="102"/>
      <c r="S1074" s="102"/>
      <c r="T1074" s="102"/>
      <c r="U1074" s="102"/>
      <c r="X1074" s="102"/>
      <c r="Y1074" s="102"/>
      <c r="Z1074" s="102"/>
      <c r="AA1074" s="102"/>
      <c r="AB1074" s="102"/>
      <c r="AE1074" s="102"/>
      <c r="AF1074" s="102"/>
      <c r="AG1074" s="102"/>
      <c r="AH1074" s="102"/>
      <c r="AI1074" s="102"/>
      <c r="AL1074" s="102"/>
      <c r="AM1074" s="102"/>
      <c r="AN1074" s="102"/>
      <c r="AO1074" s="102"/>
      <c r="AP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N1074" s="109"/>
    </row>
    <row r="1075" spans="10:66" x14ac:dyDescent="0.25">
      <c r="J1075" s="102"/>
      <c r="K1075" s="102"/>
      <c r="L1075" s="102"/>
      <c r="M1075" s="102"/>
      <c r="Q1075" s="102"/>
      <c r="R1075" s="102"/>
      <c r="S1075" s="102"/>
      <c r="T1075" s="102"/>
      <c r="U1075" s="102"/>
      <c r="X1075" s="102"/>
      <c r="Y1075" s="102"/>
      <c r="Z1075" s="102"/>
      <c r="AA1075" s="102"/>
      <c r="AB1075" s="102"/>
      <c r="AE1075" s="102"/>
      <c r="AF1075" s="102"/>
      <c r="AG1075" s="102"/>
      <c r="AH1075" s="102"/>
      <c r="AI1075" s="102"/>
      <c r="AL1075" s="102"/>
      <c r="AM1075" s="102"/>
      <c r="AN1075" s="102"/>
      <c r="AO1075" s="102"/>
      <c r="AP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N1075" s="109"/>
    </row>
    <row r="1076" spans="10:66" x14ac:dyDescent="0.25">
      <c r="J1076" s="102"/>
      <c r="K1076" s="102"/>
      <c r="L1076" s="102"/>
      <c r="M1076" s="102"/>
      <c r="Q1076" s="102"/>
      <c r="R1076" s="102"/>
      <c r="S1076" s="102"/>
      <c r="T1076" s="102"/>
      <c r="U1076" s="102"/>
      <c r="X1076" s="102"/>
      <c r="Y1076" s="102"/>
      <c r="Z1076" s="102"/>
      <c r="AA1076" s="102"/>
      <c r="AB1076" s="102"/>
      <c r="AE1076" s="102"/>
      <c r="AF1076" s="102"/>
      <c r="AG1076" s="102"/>
      <c r="AH1076" s="102"/>
      <c r="AI1076" s="102"/>
      <c r="AL1076" s="102"/>
      <c r="AM1076" s="102"/>
      <c r="AN1076" s="102"/>
      <c r="AO1076" s="102"/>
      <c r="AP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N1076" s="109"/>
    </row>
    <row r="1077" spans="10:66" x14ac:dyDescent="0.25">
      <c r="J1077" s="102"/>
      <c r="K1077" s="102"/>
      <c r="L1077" s="102"/>
      <c r="M1077" s="102"/>
      <c r="Q1077" s="102"/>
      <c r="R1077" s="102"/>
      <c r="S1077" s="102"/>
      <c r="T1077" s="102"/>
      <c r="U1077" s="102"/>
      <c r="X1077" s="102"/>
      <c r="Y1077" s="102"/>
      <c r="Z1077" s="102"/>
      <c r="AA1077" s="102"/>
      <c r="AB1077" s="102"/>
      <c r="AE1077" s="102"/>
      <c r="AF1077" s="102"/>
      <c r="AG1077" s="102"/>
      <c r="AH1077" s="102"/>
      <c r="AI1077" s="102"/>
      <c r="AL1077" s="102"/>
      <c r="AM1077" s="102"/>
      <c r="AN1077" s="102"/>
      <c r="AO1077" s="102"/>
      <c r="AP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N1077" s="109"/>
    </row>
    <row r="1078" spans="10:66" x14ac:dyDescent="0.25">
      <c r="J1078" s="102"/>
      <c r="K1078" s="102"/>
      <c r="L1078" s="102"/>
      <c r="M1078" s="102"/>
      <c r="Q1078" s="102"/>
      <c r="R1078" s="102"/>
      <c r="S1078" s="102"/>
      <c r="T1078" s="102"/>
      <c r="U1078" s="102"/>
      <c r="X1078" s="102"/>
      <c r="Y1078" s="102"/>
      <c r="Z1078" s="102"/>
      <c r="AA1078" s="102"/>
      <c r="AB1078" s="102"/>
      <c r="AE1078" s="102"/>
      <c r="AF1078" s="102"/>
      <c r="AG1078" s="102"/>
      <c r="AH1078" s="102"/>
      <c r="AI1078" s="102"/>
      <c r="AL1078" s="102"/>
      <c r="AM1078" s="102"/>
      <c r="AN1078" s="102"/>
      <c r="AO1078" s="102"/>
      <c r="AP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N1078" s="109"/>
    </row>
    <row r="1079" spans="10:66" x14ac:dyDescent="0.25">
      <c r="J1079" s="102"/>
      <c r="K1079" s="102"/>
      <c r="L1079" s="102"/>
      <c r="M1079" s="102"/>
      <c r="Q1079" s="102"/>
      <c r="R1079" s="102"/>
      <c r="S1079" s="102"/>
      <c r="T1079" s="102"/>
      <c r="U1079" s="102"/>
      <c r="X1079" s="102"/>
      <c r="Y1079" s="102"/>
      <c r="Z1079" s="102"/>
      <c r="AA1079" s="102"/>
      <c r="AB1079" s="102"/>
      <c r="AE1079" s="102"/>
      <c r="AF1079" s="102"/>
      <c r="AG1079" s="102"/>
      <c r="AH1079" s="102"/>
      <c r="AI1079" s="102"/>
      <c r="AL1079" s="102"/>
      <c r="AM1079" s="102"/>
      <c r="AN1079" s="102"/>
      <c r="AO1079" s="102"/>
      <c r="AP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N1079" s="109"/>
    </row>
    <row r="1080" spans="10:66" x14ac:dyDescent="0.25">
      <c r="J1080" s="102"/>
      <c r="K1080" s="102"/>
      <c r="L1080" s="102"/>
      <c r="M1080" s="102"/>
      <c r="Q1080" s="102"/>
      <c r="R1080" s="102"/>
      <c r="S1080" s="102"/>
      <c r="T1080" s="102"/>
      <c r="U1080" s="102"/>
      <c r="X1080" s="102"/>
      <c r="Y1080" s="102"/>
      <c r="Z1080" s="102"/>
      <c r="AA1080" s="102"/>
      <c r="AB1080" s="102"/>
      <c r="AE1080" s="102"/>
      <c r="AF1080" s="102"/>
      <c r="AG1080" s="102"/>
      <c r="AH1080" s="102"/>
      <c r="AI1080" s="102"/>
      <c r="AL1080" s="102"/>
      <c r="AM1080" s="102"/>
      <c r="AN1080" s="102"/>
      <c r="AO1080" s="102"/>
      <c r="AP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N1080" s="109"/>
    </row>
    <row r="1081" spans="10:66" x14ac:dyDescent="0.25">
      <c r="J1081" s="102"/>
      <c r="K1081" s="102"/>
      <c r="L1081" s="102"/>
      <c r="M1081" s="102"/>
      <c r="Q1081" s="102"/>
      <c r="R1081" s="102"/>
      <c r="S1081" s="102"/>
      <c r="T1081" s="102"/>
      <c r="U1081" s="102"/>
      <c r="X1081" s="102"/>
      <c r="Y1081" s="102"/>
      <c r="Z1081" s="102"/>
      <c r="AA1081" s="102"/>
      <c r="AB1081" s="102"/>
      <c r="AE1081" s="102"/>
      <c r="AF1081" s="102"/>
      <c r="AG1081" s="102"/>
      <c r="AH1081" s="102"/>
      <c r="AI1081" s="102"/>
      <c r="AL1081" s="102"/>
      <c r="AM1081" s="102"/>
      <c r="AN1081" s="102"/>
      <c r="AO1081" s="102"/>
      <c r="AP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N1081" s="109"/>
    </row>
    <row r="1082" spans="10:66" x14ac:dyDescent="0.25">
      <c r="J1082" s="102"/>
      <c r="K1082" s="102"/>
      <c r="L1082" s="102"/>
      <c r="M1082" s="102"/>
      <c r="Q1082" s="102"/>
      <c r="R1082" s="102"/>
      <c r="S1082" s="102"/>
      <c r="T1082" s="102"/>
      <c r="U1082" s="102"/>
      <c r="X1082" s="102"/>
      <c r="Y1082" s="102"/>
      <c r="Z1082" s="102"/>
      <c r="AA1082" s="102"/>
      <c r="AB1082" s="102"/>
      <c r="AE1082" s="102"/>
      <c r="AF1082" s="102"/>
      <c r="AG1082" s="102"/>
      <c r="AH1082" s="102"/>
      <c r="AI1082" s="102"/>
      <c r="AL1082" s="102"/>
      <c r="AM1082" s="102"/>
      <c r="AN1082" s="102"/>
      <c r="AO1082" s="102"/>
      <c r="AP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N1082" s="109"/>
    </row>
    <row r="1083" spans="10:66" x14ac:dyDescent="0.25">
      <c r="J1083" s="102"/>
      <c r="K1083" s="102"/>
      <c r="L1083" s="102"/>
      <c r="M1083" s="102"/>
      <c r="Q1083" s="102"/>
      <c r="R1083" s="102"/>
      <c r="S1083" s="102"/>
      <c r="T1083" s="102"/>
      <c r="U1083" s="102"/>
      <c r="X1083" s="102"/>
      <c r="Y1083" s="102"/>
      <c r="Z1083" s="102"/>
      <c r="AA1083" s="102"/>
      <c r="AB1083" s="102"/>
      <c r="AE1083" s="102"/>
      <c r="AF1083" s="102"/>
      <c r="AG1083" s="102"/>
      <c r="AH1083" s="102"/>
      <c r="AI1083" s="102"/>
      <c r="AL1083" s="102"/>
      <c r="AM1083" s="102"/>
      <c r="AN1083" s="102"/>
      <c r="AO1083" s="102"/>
      <c r="AP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N1083" s="109"/>
    </row>
    <row r="1084" spans="10:66" x14ac:dyDescent="0.25">
      <c r="J1084" s="102"/>
      <c r="K1084" s="102"/>
      <c r="L1084" s="102"/>
      <c r="M1084" s="102"/>
      <c r="Q1084" s="102"/>
      <c r="R1084" s="102"/>
      <c r="S1084" s="102"/>
      <c r="T1084" s="102"/>
      <c r="U1084" s="102"/>
      <c r="X1084" s="102"/>
      <c r="Y1084" s="102"/>
      <c r="Z1084" s="102"/>
      <c r="AA1084" s="102"/>
      <c r="AB1084" s="102"/>
      <c r="AE1084" s="102"/>
      <c r="AF1084" s="102"/>
      <c r="AG1084" s="102"/>
      <c r="AH1084" s="102"/>
      <c r="AI1084" s="102"/>
      <c r="AL1084" s="102"/>
      <c r="AM1084" s="102"/>
      <c r="AN1084" s="102"/>
      <c r="AO1084" s="102"/>
      <c r="AP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N1084" s="109"/>
    </row>
    <row r="1085" spans="10:66" x14ac:dyDescent="0.25">
      <c r="J1085" s="102"/>
      <c r="K1085" s="102"/>
      <c r="L1085" s="102"/>
      <c r="M1085" s="102"/>
      <c r="Q1085" s="102"/>
      <c r="R1085" s="102"/>
      <c r="S1085" s="102"/>
      <c r="T1085" s="102"/>
      <c r="U1085" s="102"/>
      <c r="X1085" s="102"/>
      <c r="Y1085" s="102"/>
      <c r="Z1085" s="102"/>
      <c r="AA1085" s="102"/>
      <c r="AB1085" s="102"/>
      <c r="AE1085" s="102"/>
      <c r="AF1085" s="102"/>
      <c r="AG1085" s="102"/>
      <c r="AH1085" s="102"/>
      <c r="AI1085" s="102"/>
      <c r="AL1085" s="102"/>
      <c r="AM1085" s="102"/>
      <c r="AN1085" s="102"/>
      <c r="AO1085" s="102"/>
      <c r="AP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N1085" s="109"/>
    </row>
    <row r="1086" spans="10:66" x14ac:dyDescent="0.25">
      <c r="J1086" s="102"/>
      <c r="K1086" s="102"/>
      <c r="L1086" s="102"/>
      <c r="M1086" s="102"/>
      <c r="Q1086" s="102"/>
      <c r="R1086" s="102"/>
      <c r="S1086" s="102"/>
      <c r="T1086" s="102"/>
      <c r="U1086" s="102"/>
      <c r="X1086" s="102"/>
      <c r="Y1086" s="102"/>
      <c r="Z1086" s="102"/>
      <c r="AA1086" s="102"/>
      <c r="AB1086" s="102"/>
      <c r="AE1086" s="102"/>
      <c r="AF1086" s="102"/>
      <c r="AG1086" s="102"/>
      <c r="AH1086" s="102"/>
      <c r="AI1086" s="102"/>
      <c r="AL1086" s="102"/>
      <c r="AM1086" s="102"/>
      <c r="AN1086" s="102"/>
      <c r="AO1086" s="102"/>
      <c r="AP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N1086" s="109"/>
    </row>
    <row r="1087" spans="10:66" x14ac:dyDescent="0.25">
      <c r="J1087" s="102"/>
      <c r="K1087" s="102"/>
      <c r="L1087" s="102"/>
      <c r="M1087" s="102"/>
      <c r="Q1087" s="102"/>
      <c r="R1087" s="102"/>
      <c r="S1087" s="102"/>
      <c r="T1087" s="102"/>
      <c r="U1087" s="102"/>
      <c r="X1087" s="102"/>
      <c r="Y1087" s="102"/>
      <c r="Z1087" s="102"/>
      <c r="AA1087" s="102"/>
      <c r="AB1087" s="102"/>
      <c r="AE1087" s="102"/>
      <c r="AF1087" s="102"/>
      <c r="AG1087" s="102"/>
      <c r="AH1087" s="102"/>
      <c r="AI1087" s="102"/>
      <c r="AL1087" s="102"/>
      <c r="AM1087" s="102"/>
      <c r="AN1087" s="102"/>
      <c r="AO1087" s="102"/>
      <c r="AP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N1087" s="109"/>
    </row>
    <row r="1088" spans="10:66" x14ac:dyDescent="0.25">
      <c r="J1088" s="102"/>
      <c r="K1088" s="102"/>
      <c r="L1088" s="102"/>
      <c r="M1088" s="102"/>
      <c r="Q1088" s="102"/>
      <c r="R1088" s="102"/>
      <c r="S1088" s="102"/>
      <c r="T1088" s="102"/>
      <c r="U1088" s="102"/>
      <c r="X1088" s="102"/>
      <c r="Y1088" s="102"/>
      <c r="Z1088" s="102"/>
      <c r="AA1088" s="102"/>
      <c r="AB1088" s="102"/>
      <c r="AE1088" s="102"/>
      <c r="AF1088" s="102"/>
      <c r="AG1088" s="102"/>
      <c r="AH1088" s="102"/>
      <c r="AI1088" s="102"/>
      <c r="AL1088" s="102"/>
      <c r="AM1088" s="102"/>
      <c r="AN1088" s="102"/>
      <c r="AO1088" s="102"/>
      <c r="AP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N1088" s="109"/>
    </row>
    <row r="1089" spans="10:66" x14ac:dyDescent="0.25">
      <c r="J1089" s="102"/>
      <c r="K1089" s="102"/>
      <c r="L1089" s="102"/>
      <c r="M1089" s="102"/>
      <c r="Q1089" s="102"/>
      <c r="R1089" s="102"/>
      <c r="S1089" s="102"/>
      <c r="T1089" s="102"/>
      <c r="U1089" s="102"/>
      <c r="X1089" s="102"/>
      <c r="Y1089" s="102"/>
      <c r="Z1089" s="102"/>
      <c r="AA1089" s="102"/>
      <c r="AB1089" s="102"/>
      <c r="AE1089" s="102"/>
      <c r="AF1089" s="102"/>
      <c r="AG1089" s="102"/>
      <c r="AH1089" s="102"/>
      <c r="AI1089" s="102"/>
      <c r="AL1089" s="102"/>
      <c r="AM1089" s="102"/>
      <c r="AN1089" s="102"/>
      <c r="AO1089" s="102"/>
      <c r="AP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N1089" s="109"/>
    </row>
    <row r="1090" spans="10:66" x14ac:dyDescent="0.25">
      <c r="J1090" s="102"/>
      <c r="K1090" s="102"/>
      <c r="L1090" s="102"/>
      <c r="M1090" s="102"/>
      <c r="Q1090" s="102"/>
      <c r="R1090" s="102"/>
      <c r="S1090" s="102"/>
      <c r="T1090" s="102"/>
      <c r="U1090" s="102"/>
      <c r="X1090" s="102"/>
      <c r="Y1090" s="102"/>
      <c r="Z1090" s="102"/>
      <c r="AA1090" s="102"/>
      <c r="AB1090" s="102"/>
      <c r="AE1090" s="102"/>
      <c r="AF1090" s="102"/>
      <c r="AG1090" s="102"/>
      <c r="AH1090" s="102"/>
      <c r="AI1090" s="102"/>
      <c r="AL1090" s="102"/>
      <c r="AM1090" s="102"/>
      <c r="AN1090" s="102"/>
      <c r="AO1090" s="102"/>
      <c r="AP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N1090" s="109"/>
    </row>
    <row r="1091" spans="10:66" x14ac:dyDescent="0.25">
      <c r="J1091" s="102"/>
      <c r="K1091" s="102"/>
      <c r="L1091" s="102"/>
      <c r="M1091" s="102"/>
      <c r="Q1091" s="102"/>
      <c r="R1091" s="102"/>
      <c r="S1091" s="102"/>
      <c r="T1091" s="102"/>
      <c r="U1091" s="102"/>
      <c r="X1091" s="102"/>
      <c r="Y1091" s="102"/>
      <c r="Z1091" s="102"/>
      <c r="AA1091" s="102"/>
      <c r="AB1091" s="102"/>
      <c r="AE1091" s="102"/>
      <c r="AF1091" s="102"/>
      <c r="AG1091" s="102"/>
      <c r="AH1091" s="102"/>
      <c r="AI1091" s="102"/>
      <c r="AL1091" s="102"/>
      <c r="AM1091" s="102"/>
      <c r="AN1091" s="102"/>
      <c r="AO1091" s="102"/>
      <c r="AP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N1091" s="109"/>
    </row>
    <row r="1092" spans="10:66" x14ac:dyDescent="0.25">
      <c r="J1092" s="102"/>
      <c r="K1092" s="102"/>
      <c r="L1092" s="102"/>
      <c r="M1092" s="102"/>
      <c r="Q1092" s="102"/>
      <c r="R1092" s="102"/>
      <c r="S1092" s="102"/>
      <c r="T1092" s="102"/>
      <c r="U1092" s="102"/>
      <c r="X1092" s="102"/>
      <c r="Y1092" s="102"/>
      <c r="Z1092" s="102"/>
      <c r="AA1092" s="102"/>
      <c r="AB1092" s="102"/>
      <c r="AE1092" s="102"/>
      <c r="AF1092" s="102"/>
      <c r="AG1092" s="102"/>
      <c r="AH1092" s="102"/>
      <c r="AI1092" s="102"/>
      <c r="AL1092" s="102"/>
      <c r="AM1092" s="102"/>
      <c r="AN1092" s="102"/>
      <c r="AO1092" s="102"/>
      <c r="AP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N1092" s="109"/>
    </row>
    <row r="1093" spans="10:66" x14ac:dyDescent="0.25">
      <c r="J1093" s="102"/>
      <c r="K1093" s="102"/>
      <c r="L1093" s="102"/>
      <c r="M1093" s="102"/>
      <c r="Q1093" s="102"/>
      <c r="R1093" s="102"/>
      <c r="S1093" s="102"/>
      <c r="T1093" s="102"/>
      <c r="U1093" s="102"/>
      <c r="X1093" s="102"/>
      <c r="Y1093" s="102"/>
      <c r="Z1093" s="102"/>
      <c r="AA1093" s="102"/>
      <c r="AB1093" s="102"/>
      <c r="AE1093" s="102"/>
      <c r="AF1093" s="102"/>
      <c r="AG1093" s="102"/>
      <c r="AH1093" s="102"/>
      <c r="AI1093" s="102"/>
      <c r="AL1093" s="102"/>
      <c r="AM1093" s="102"/>
      <c r="AN1093" s="102"/>
      <c r="AO1093" s="102"/>
      <c r="AP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N1093" s="109"/>
    </row>
    <row r="1094" spans="10:66" x14ac:dyDescent="0.25">
      <c r="J1094" s="102"/>
      <c r="K1094" s="102"/>
      <c r="L1094" s="102"/>
      <c r="M1094" s="102"/>
      <c r="Q1094" s="102"/>
      <c r="R1094" s="102"/>
      <c r="S1094" s="102"/>
      <c r="T1094" s="102"/>
      <c r="U1094" s="102"/>
      <c r="X1094" s="102"/>
      <c r="Y1094" s="102"/>
      <c r="Z1094" s="102"/>
      <c r="AA1094" s="102"/>
      <c r="AB1094" s="102"/>
      <c r="AE1094" s="102"/>
      <c r="AF1094" s="102"/>
      <c r="AG1094" s="102"/>
      <c r="AH1094" s="102"/>
      <c r="AI1094" s="102"/>
      <c r="AL1094" s="102"/>
      <c r="AM1094" s="102"/>
      <c r="AN1094" s="102"/>
      <c r="AO1094" s="102"/>
      <c r="AP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N1094" s="109"/>
    </row>
    <row r="1095" spans="10:66" x14ac:dyDescent="0.25">
      <c r="J1095" s="102"/>
      <c r="K1095" s="102"/>
      <c r="L1095" s="102"/>
      <c r="M1095" s="102"/>
      <c r="Q1095" s="102"/>
      <c r="R1095" s="102"/>
      <c r="S1095" s="102"/>
      <c r="T1095" s="102"/>
      <c r="U1095" s="102"/>
      <c r="X1095" s="102"/>
      <c r="Y1095" s="102"/>
      <c r="Z1095" s="102"/>
      <c r="AA1095" s="102"/>
      <c r="AB1095" s="102"/>
      <c r="AE1095" s="102"/>
      <c r="AF1095" s="102"/>
      <c r="AG1095" s="102"/>
      <c r="AH1095" s="102"/>
      <c r="AI1095" s="102"/>
      <c r="AL1095" s="102"/>
      <c r="AM1095" s="102"/>
      <c r="AN1095" s="102"/>
      <c r="AO1095" s="102"/>
      <c r="AP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N1095" s="109"/>
    </row>
    <row r="1096" spans="10:66" x14ac:dyDescent="0.25">
      <c r="J1096" s="102"/>
      <c r="K1096" s="102"/>
      <c r="L1096" s="102"/>
      <c r="M1096" s="102"/>
      <c r="Q1096" s="102"/>
      <c r="R1096" s="102"/>
      <c r="S1096" s="102"/>
      <c r="T1096" s="102"/>
      <c r="U1096" s="102"/>
      <c r="X1096" s="102"/>
      <c r="Y1096" s="102"/>
      <c r="Z1096" s="102"/>
      <c r="AA1096" s="102"/>
      <c r="AB1096" s="102"/>
      <c r="AE1096" s="102"/>
      <c r="AF1096" s="102"/>
      <c r="AG1096" s="102"/>
      <c r="AH1096" s="102"/>
      <c r="AI1096" s="102"/>
      <c r="AL1096" s="102"/>
      <c r="AM1096" s="102"/>
      <c r="AN1096" s="102"/>
      <c r="AO1096" s="102"/>
      <c r="AP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N1096" s="109"/>
    </row>
    <row r="1097" spans="10:66" x14ac:dyDescent="0.25">
      <c r="J1097" s="102"/>
      <c r="K1097" s="102"/>
      <c r="L1097" s="102"/>
      <c r="M1097" s="102"/>
      <c r="Q1097" s="102"/>
      <c r="R1097" s="102"/>
      <c r="S1097" s="102"/>
      <c r="T1097" s="102"/>
      <c r="U1097" s="102"/>
      <c r="X1097" s="102"/>
      <c r="Y1097" s="102"/>
      <c r="Z1097" s="102"/>
      <c r="AA1097" s="102"/>
      <c r="AB1097" s="102"/>
      <c r="AE1097" s="102"/>
      <c r="AF1097" s="102"/>
      <c r="AG1097" s="102"/>
      <c r="AH1097" s="102"/>
      <c r="AI1097" s="102"/>
      <c r="AL1097" s="102"/>
      <c r="AM1097" s="102"/>
      <c r="AN1097" s="102"/>
      <c r="AO1097" s="102"/>
      <c r="AP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N1097" s="109"/>
    </row>
    <row r="1098" spans="10:66" x14ac:dyDescent="0.25">
      <c r="J1098" s="102"/>
      <c r="K1098" s="102"/>
      <c r="L1098" s="102"/>
      <c r="M1098" s="102"/>
      <c r="Q1098" s="102"/>
      <c r="R1098" s="102"/>
      <c r="S1098" s="102"/>
      <c r="T1098" s="102"/>
      <c r="U1098" s="102"/>
      <c r="X1098" s="102"/>
      <c r="Y1098" s="102"/>
      <c r="Z1098" s="102"/>
      <c r="AA1098" s="102"/>
      <c r="AB1098" s="102"/>
      <c r="AE1098" s="102"/>
      <c r="AF1098" s="102"/>
      <c r="AG1098" s="102"/>
      <c r="AH1098" s="102"/>
      <c r="AI1098" s="102"/>
      <c r="AL1098" s="102"/>
      <c r="AM1098" s="102"/>
      <c r="AN1098" s="102"/>
      <c r="AO1098" s="102"/>
      <c r="AP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N1098" s="109"/>
    </row>
    <row r="1099" spans="10:66" x14ac:dyDescent="0.25">
      <c r="J1099" s="102"/>
      <c r="K1099" s="102"/>
      <c r="L1099" s="102"/>
      <c r="M1099" s="102"/>
      <c r="Q1099" s="102"/>
      <c r="R1099" s="102"/>
      <c r="S1099" s="102"/>
      <c r="T1099" s="102"/>
      <c r="U1099" s="102"/>
      <c r="X1099" s="102"/>
      <c r="Y1099" s="102"/>
      <c r="Z1099" s="102"/>
      <c r="AA1099" s="102"/>
      <c r="AB1099" s="102"/>
      <c r="AE1099" s="102"/>
      <c r="AF1099" s="102"/>
      <c r="AG1099" s="102"/>
      <c r="AH1099" s="102"/>
      <c r="AI1099" s="102"/>
      <c r="AL1099" s="102"/>
      <c r="AM1099" s="102"/>
      <c r="AN1099" s="102"/>
      <c r="AO1099" s="102"/>
      <c r="AP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N1099" s="109"/>
    </row>
    <row r="1100" spans="10:66" x14ac:dyDescent="0.25">
      <c r="J1100" s="102"/>
      <c r="K1100" s="102"/>
      <c r="L1100" s="102"/>
      <c r="M1100" s="102"/>
      <c r="Q1100" s="102"/>
      <c r="R1100" s="102"/>
      <c r="S1100" s="102"/>
      <c r="T1100" s="102"/>
      <c r="U1100" s="102"/>
      <c r="X1100" s="102"/>
      <c r="Y1100" s="102"/>
      <c r="Z1100" s="102"/>
      <c r="AA1100" s="102"/>
      <c r="AB1100" s="102"/>
      <c r="AE1100" s="102"/>
      <c r="AF1100" s="102"/>
      <c r="AG1100" s="102"/>
      <c r="AH1100" s="102"/>
      <c r="AI1100" s="102"/>
      <c r="AL1100" s="102"/>
      <c r="AM1100" s="102"/>
      <c r="AN1100" s="102"/>
      <c r="AO1100" s="102"/>
      <c r="AP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N1100" s="109"/>
    </row>
    <row r="1101" spans="10:66" x14ac:dyDescent="0.25">
      <c r="J1101" s="102"/>
      <c r="K1101" s="102"/>
      <c r="L1101" s="102"/>
      <c r="M1101" s="102"/>
      <c r="Q1101" s="102"/>
      <c r="R1101" s="102"/>
      <c r="S1101" s="102"/>
      <c r="T1101" s="102"/>
      <c r="U1101" s="102"/>
      <c r="X1101" s="102"/>
      <c r="Y1101" s="102"/>
      <c r="Z1101" s="102"/>
      <c r="AA1101" s="102"/>
      <c r="AB1101" s="102"/>
      <c r="AE1101" s="102"/>
      <c r="AF1101" s="102"/>
      <c r="AG1101" s="102"/>
      <c r="AH1101" s="102"/>
      <c r="AI1101" s="102"/>
      <c r="AL1101" s="102"/>
      <c r="AM1101" s="102"/>
      <c r="AN1101" s="102"/>
      <c r="AO1101" s="102"/>
      <c r="AP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N1101" s="109"/>
    </row>
    <row r="1102" spans="10:66" x14ac:dyDescent="0.25">
      <c r="J1102" s="102"/>
      <c r="K1102" s="102"/>
      <c r="L1102" s="102"/>
      <c r="M1102" s="102"/>
      <c r="Q1102" s="102"/>
      <c r="R1102" s="102"/>
      <c r="S1102" s="102"/>
      <c r="T1102" s="102"/>
      <c r="U1102" s="102"/>
      <c r="X1102" s="102"/>
      <c r="Y1102" s="102"/>
      <c r="Z1102" s="102"/>
      <c r="AA1102" s="102"/>
      <c r="AB1102" s="102"/>
      <c r="AE1102" s="102"/>
      <c r="AF1102" s="102"/>
      <c r="AG1102" s="102"/>
      <c r="AH1102" s="102"/>
      <c r="AI1102" s="102"/>
      <c r="AL1102" s="102"/>
      <c r="AM1102" s="102"/>
      <c r="AN1102" s="102"/>
      <c r="AO1102" s="102"/>
      <c r="AP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N1102" s="109"/>
    </row>
    <row r="1103" spans="10:66" x14ac:dyDescent="0.25">
      <c r="J1103" s="102"/>
      <c r="K1103" s="102"/>
      <c r="L1103" s="102"/>
      <c r="M1103" s="102"/>
      <c r="Q1103" s="102"/>
      <c r="R1103" s="102"/>
      <c r="S1103" s="102"/>
      <c r="T1103" s="102"/>
      <c r="U1103" s="102"/>
      <c r="X1103" s="102"/>
      <c r="Y1103" s="102"/>
      <c r="Z1103" s="102"/>
      <c r="AA1103" s="102"/>
      <c r="AB1103" s="102"/>
      <c r="AE1103" s="102"/>
      <c r="AF1103" s="102"/>
      <c r="AG1103" s="102"/>
      <c r="AH1103" s="102"/>
      <c r="AI1103" s="102"/>
      <c r="AL1103" s="102"/>
      <c r="AM1103" s="102"/>
      <c r="AN1103" s="102"/>
      <c r="AO1103" s="102"/>
      <c r="AP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N1103" s="109"/>
    </row>
    <row r="1104" spans="10:66" x14ac:dyDescent="0.25">
      <c r="J1104" s="102"/>
      <c r="K1104" s="102"/>
      <c r="L1104" s="102"/>
      <c r="M1104" s="102"/>
      <c r="Q1104" s="102"/>
      <c r="R1104" s="102"/>
      <c r="S1104" s="102"/>
      <c r="T1104" s="102"/>
      <c r="U1104" s="102"/>
      <c r="X1104" s="102"/>
      <c r="Y1104" s="102"/>
      <c r="Z1104" s="102"/>
      <c r="AA1104" s="102"/>
      <c r="AB1104" s="102"/>
      <c r="AE1104" s="102"/>
      <c r="AF1104" s="102"/>
      <c r="AG1104" s="102"/>
      <c r="AH1104" s="102"/>
      <c r="AI1104" s="102"/>
      <c r="AL1104" s="102"/>
      <c r="AM1104" s="102"/>
      <c r="AN1104" s="102"/>
      <c r="AO1104" s="102"/>
      <c r="AP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N1104" s="109"/>
    </row>
    <row r="1105" spans="10:66" x14ac:dyDescent="0.25">
      <c r="J1105" s="102"/>
      <c r="K1105" s="102"/>
      <c r="L1105" s="102"/>
      <c r="M1105" s="102"/>
      <c r="Q1105" s="102"/>
      <c r="R1105" s="102"/>
      <c r="S1105" s="102"/>
      <c r="T1105" s="102"/>
      <c r="U1105" s="102"/>
      <c r="X1105" s="102"/>
      <c r="Y1105" s="102"/>
      <c r="Z1105" s="102"/>
      <c r="AA1105" s="102"/>
      <c r="AB1105" s="102"/>
      <c r="AE1105" s="102"/>
      <c r="AF1105" s="102"/>
      <c r="AG1105" s="102"/>
      <c r="AH1105" s="102"/>
      <c r="AI1105" s="102"/>
      <c r="AL1105" s="102"/>
      <c r="AM1105" s="102"/>
      <c r="AN1105" s="102"/>
      <c r="AO1105" s="102"/>
      <c r="AP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N1105" s="109"/>
    </row>
    <row r="1106" spans="10:66" x14ac:dyDescent="0.25">
      <c r="J1106" s="102"/>
      <c r="K1106" s="102"/>
      <c r="L1106" s="102"/>
      <c r="M1106" s="102"/>
      <c r="Q1106" s="102"/>
      <c r="R1106" s="102"/>
      <c r="S1106" s="102"/>
      <c r="T1106" s="102"/>
      <c r="U1106" s="102"/>
      <c r="X1106" s="102"/>
      <c r="Y1106" s="102"/>
      <c r="Z1106" s="102"/>
      <c r="AA1106" s="102"/>
      <c r="AB1106" s="102"/>
      <c r="AE1106" s="102"/>
      <c r="AF1106" s="102"/>
      <c r="AG1106" s="102"/>
      <c r="AH1106" s="102"/>
      <c r="AI1106" s="102"/>
      <c r="AL1106" s="102"/>
      <c r="AM1106" s="102"/>
      <c r="AN1106" s="102"/>
      <c r="AO1106" s="102"/>
      <c r="AP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N1106" s="109"/>
    </row>
    <row r="1107" spans="10:66" x14ac:dyDescent="0.25">
      <c r="J1107" s="102"/>
      <c r="K1107" s="102"/>
      <c r="L1107" s="102"/>
      <c r="M1107" s="102"/>
      <c r="Q1107" s="102"/>
      <c r="R1107" s="102"/>
      <c r="S1107" s="102"/>
      <c r="T1107" s="102"/>
      <c r="U1107" s="102"/>
      <c r="X1107" s="102"/>
      <c r="Y1107" s="102"/>
      <c r="Z1107" s="102"/>
      <c r="AA1107" s="102"/>
      <c r="AB1107" s="102"/>
      <c r="AE1107" s="102"/>
      <c r="AF1107" s="102"/>
      <c r="AG1107" s="102"/>
      <c r="AH1107" s="102"/>
      <c r="AI1107" s="102"/>
      <c r="AL1107" s="102"/>
      <c r="AM1107" s="102"/>
      <c r="AN1107" s="102"/>
      <c r="AO1107" s="102"/>
      <c r="AP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N1107" s="109"/>
    </row>
    <row r="1108" spans="10:66" x14ac:dyDescent="0.25">
      <c r="J1108" s="102"/>
      <c r="K1108" s="102"/>
      <c r="L1108" s="102"/>
      <c r="M1108" s="102"/>
      <c r="Q1108" s="102"/>
      <c r="R1108" s="102"/>
      <c r="S1108" s="102"/>
      <c r="T1108" s="102"/>
      <c r="U1108" s="102"/>
      <c r="X1108" s="102"/>
      <c r="Y1108" s="102"/>
      <c r="Z1108" s="102"/>
      <c r="AA1108" s="102"/>
      <c r="AB1108" s="102"/>
      <c r="AE1108" s="102"/>
      <c r="AF1108" s="102"/>
      <c r="AG1108" s="102"/>
      <c r="AH1108" s="102"/>
      <c r="AI1108" s="102"/>
      <c r="AL1108" s="102"/>
      <c r="AM1108" s="102"/>
      <c r="AN1108" s="102"/>
      <c r="AO1108" s="102"/>
      <c r="AP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N1108" s="109"/>
    </row>
    <row r="1109" spans="10:66" x14ac:dyDescent="0.25">
      <c r="J1109" s="102"/>
      <c r="K1109" s="102"/>
      <c r="L1109" s="102"/>
      <c r="M1109" s="102"/>
      <c r="Q1109" s="102"/>
      <c r="R1109" s="102"/>
      <c r="S1109" s="102"/>
      <c r="T1109" s="102"/>
      <c r="U1109" s="102"/>
      <c r="X1109" s="102"/>
      <c r="Y1109" s="102"/>
      <c r="Z1109" s="102"/>
      <c r="AA1109" s="102"/>
      <c r="AB1109" s="102"/>
      <c r="AE1109" s="102"/>
      <c r="AF1109" s="102"/>
      <c r="AG1109" s="102"/>
      <c r="AH1109" s="102"/>
      <c r="AI1109" s="102"/>
      <c r="AL1109" s="102"/>
      <c r="AM1109" s="102"/>
      <c r="AN1109" s="102"/>
      <c r="AO1109" s="102"/>
      <c r="AP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N1109" s="109"/>
    </row>
    <row r="1110" spans="10:66" x14ac:dyDescent="0.25">
      <c r="J1110" s="102"/>
      <c r="K1110" s="102"/>
      <c r="L1110" s="102"/>
      <c r="M1110" s="102"/>
      <c r="Q1110" s="102"/>
      <c r="R1110" s="102"/>
      <c r="S1110" s="102"/>
      <c r="T1110" s="102"/>
      <c r="U1110" s="102"/>
      <c r="X1110" s="102"/>
      <c r="Y1110" s="102"/>
      <c r="Z1110" s="102"/>
      <c r="AA1110" s="102"/>
      <c r="AB1110" s="102"/>
      <c r="AE1110" s="102"/>
      <c r="AF1110" s="102"/>
      <c r="AG1110" s="102"/>
      <c r="AH1110" s="102"/>
      <c r="AI1110" s="102"/>
      <c r="AL1110" s="102"/>
      <c r="AM1110" s="102"/>
      <c r="AN1110" s="102"/>
      <c r="AO1110" s="102"/>
      <c r="AP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N1110" s="109"/>
    </row>
    <row r="1111" spans="10:66" x14ac:dyDescent="0.25">
      <c r="J1111" s="102"/>
      <c r="K1111" s="102"/>
      <c r="L1111" s="102"/>
      <c r="M1111" s="102"/>
      <c r="Q1111" s="102"/>
      <c r="R1111" s="102"/>
      <c r="S1111" s="102"/>
      <c r="T1111" s="102"/>
      <c r="U1111" s="102"/>
      <c r="X1111" s="102"/>
      <c r="Y1111" s="102"/>
      <c r="Z1111" s="102"/>
      <c r="AA1111" s="102"/>
      <c r="AB1111" s="102"/>
      <c r="AE1111" s="102"/>
      <c r="AF1111" s="102"/>
      <c r="AG1111" s="102"/>
      <c r="AH1111" s="102"/>
      <c r="AI1111" s="102"/>
      <c r="AL1111" s="102"/>
      <c r="AM1111" s="102"/>
      <c r="AN1111" s="102"/>
      <c r="AO1111" s="102"/>
      <c r="AP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N1111" s="109"/>
    </row>
    <row r="1112" spans="10:66" x14ac:dyDescent="0.25">
      <c r="J1112" s="102"/>
      <c r="K1112" s="102"/>
      <c r="L1112" s="102"/>
      <c r="M1112" s="102"/>
      <c r="Q1112" s="102"/>
      <c r="R1112" s="102"/>
      <c r="S1112" s="102"/>
      <c r="T1112" s="102"/>
      <c r="U1112" s="102"/>
      <c r="X1112" s="102"/>
      <c r="Y1112" s="102"/>
      <c r="Z1112" s="102"/>
      <c r="AA1112" s="102"/>
      <c r="AB1112" s="102"/>
      <c r="AE1112" s="102"/>
      <c r="AF1112" s="102"/>
      <c r="AG1112" s="102"/>
      <c r="AH1112" s="102"/>
      <c r="AI1112" s="102"/>
      <c r="AL1112" s="102"/>
      <c r="AM1112" s="102"/>
      <c r="AN1112" s="102"/>
      <c r="AO1112" s="102"/>
      <c r="AP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N1112" s="109"/>
    </row>
    <row r="1113" spans="10:66" x14ac:dyDescent="0.25">
      <c r="J1113" s="102"/>
      <c r="K1113" s="102"/>
      <c r="L1113" s="102"/>
      <c r="M1113" s="102"/>
      <c r="Q1113" s="102"/>
      <c r="R1113" s="102"/>
      <c r="S1113" s="102"/>
      <c r="T1113" s="102"/>
      <c r="U1113" s="102"/>
      <c r="X1113" s="102"/>
      <c r="Y1113" s="102"/>
      <c r="Z1113" s="102"/>
      <c r="AA1113" s="102"/>
      <c r="AB1113" s="102"/>
      <c r="AE1113" s="102"/>
      <c r="AF1113" s="102"/>
      <c r="AG1113" s="102"/>
      <c r="AH1113" s="102"/>
      <c r="AI1113" s="102"/>
      <c r="AL1113" s="102"/>
      <c r="AM1113" s="102"/>
      <c r="AN1113" s="102"/>
      <c r="AO1113" s="102"/>
      <c r="AP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N1113" s="109"/>
    </row>
    <row r="1114" spans="10:66" x14ac:dyDescent="0.25">
      <c r="J1114" s="102"/>
      <c r="K1114" s="102"/>
      <c r="L1114" s="102"/>
      <c r="M1114" s="102"/>
      <c r="Q1114" s="102"/>
      <c r="R1114" s="102"/>
      <c r="S1114" s="102"/>
      <c r="T1114" s="102"/>
      <c r="U1114" s="102"/>
      <c r="X1114" s="102"/>
      <c r="Y1114" s="102"/>
      <c r="Z1114" s="102"/>
      <c r="AA1114" s="102"/>
      <c r="AB1114" s="102"/>
      <c r="AE1114" s="102"/>
      <c r="AF1114" s="102"/>
      <c r="AG1114" s="102"/>
      <c r="AH1114" s="102"/>
      <c r="AI1114" s="102"/>
      <c r="AL1114" s="102"/>
      <c r="AM1114" s="102"/>
      <c r="AN1114" s="102"/>
      <c r="AO1114" s="102"/>
      <c r="AP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N1114" s="109"/>
    </row>
    <row r="1115" spans="10:66" x14ac:dyDescent="0.25">
      <c r="J1115" s="102"/>
      <c r="K1115" s="102"/>
      <c r="L1115" s="102"/>
      <c r="M1115" s="102"/>
      <c r="Q1115" s="102"/>
      <c r="R1115" s="102"/>
      <c r="S1115" s="102"/>
      <c r="T1115" s="102"/>
      <c r="U1115" s="102"/>
      <c r="X1115" s="102"/>
      <c r="Y1115" s="102"/>
      <c r="Z1115" s="102"/>
      <c r="AA1115" s="102"/>
      <c r="AB1115" s="102"/>
      <c r="AE1115" s="102"/>
      <c r="AF1115" s="102"/>
      <c r="AG1115" s="102"/>
      <c r="AH1115" s="102"/>
      <c r="AI1115" s="102"/>
      <c r="AL1115" s="102"/>
      <c r="AM1115" s="102"/>
      <c r="AN1115" s="102"/>
      <c r="AO1115" s="102"/>
      <c r="AP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N1115" s="109"/>
    </row>
    <row r="1116" spans="10:66" x14ac:dyDescent="0.25">
      <c r="J1116" s="102"/>
      <c r="K1116" s="102"/>
      <c r="L1116" s="102"/>
      <c r="M1116" s="102"/>
      <c r="Q1116" s="102"/>
      <c r="R1116" s="102"/>
      <c r="S1116" s="102"/>
      <c r="T1116" s="102"/>
      <c r="U1116" s="102"/>
      <c r="X1116" s="102"/>
      <c r="Y1116" s="102"/>
      <c r="Z1116" s="102"/>
      <c r="AA1116" s="102"/>
      <c r="AB1116" s="102"/>
      <c r="AE1116" s="102"/>
      <c r="AF1116" s="102"/>
      <c r="AG1116" s="102"/>
      <c r="AH1116" s="102"/>
      <c r="AI1116" s="102"/>
      <c r="AL1116" s="102"/>
      <c r="AM1116" s="102"/>
      <c r="AN1116" s="102"/>
      <c r="AO1116" s="102"/>
      <c r="AP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N1116" s="109"/>
    </row>
    <row r="1117" spans="10:66" x14ac:dyDescent="0.25">
      <c r="J1117" s="102"/>
      <c r="K1117" s="102"/>
      <c r="L1117" s="102"/>
      <c r="M1117" s="102"/>
      <c r="Q1117" s="102"/>
      <c r="R1117" s="102"/>
      <c r="S1117" s="102"/>
      <c r="T1117" s="102"/>
      <c r="U1117" s="102"/>
      <c r="X1117" s="102"/>
      <c r="Y1117" s="102"/>
      <c r="Z1117" s="102"/>
      <c r="AA1117" s="102"/>
      <c r="AB1117" s="102"/>
      <c r="AE1117" s="102"/>
      <c r="AF1117" s="102"/>
      <c r="AG1117" s="102"/>
      <c r="AH1117" s="102"/>
      <c r="AI1117" s="102"/>
      <c r="AL1117" s="102"/>
      <c r="AM1117" s="102"/>
      <c r="AN1117" s="102"/>
      <c r="AO1117" s="102"/>
      <c r="AP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N1117" s="109"/>
    </row>
    <row r="1118" spans="10:66" x14ac:dyDescent="0.25">
      <c r="J1118" s="102"/>
      <c r="K1118" s="102"/>
      <c r="L1118" s="102"/>
      <c r="M1118" s="102"/>
      <c r="Q1118" s="102"/>
      <c r="R1118" s="102"/>
      <c r="S1118" s="102"/>
      <c r="T1118" s="102"/>
      <c r="U1118" s="102"/>
      <c r="X1118" s="102"/>
      <c r="Y1118" s="102"/>
      <c r="Z1118" s="102"/>
      <c r="AA1118" s="102"/>
      <c r="AB1118" s="102"/>
      <c r="AE1118" s="102"/>
      <c r="AF1118" s="102"/>
      <c r="AG1118" s="102"/>
      <c r="AH1118" s="102"/>
      <c r="AI1118" s="102"/>
      <c r="AL1118" s="102"/>
      <c r="AM1118" s="102"/>
      <c r="AN1118" s="102"/>
      <c r="AO1118" s="102"/>
      <c r="AP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N1118" s="109"/>
    </row>
    <row r="1119" spans="10:66" x14ac:dyDescent="0.25">
      <c r="J1119" s="102"/>
      <c r="K1119" s="102"/>
      <c r="L1119" s="102"/>
      <c r="M1119" s="102"/>
      <c r="Q1119" s="102"/>
      <c r="R1119" s="102"/>
      <c r="S1119" s="102"/>
      <c r="T1119" s="102"/>
      <c r="U1119" s="102"/>
      <c r="X1119" s="102"/>
      <c r="Y1119" s="102"/>
      <c r="Z1119" s="102"/>
      <c r="AA1119" s="102"/>
      <c r="AB1119" s="102"/>
      <c r="AE1119" s="102"/>
      <c r="AF1119" s="102"/>
      <c r="AG1119" s="102"/>
      <c r="AH1119" s="102"/>
      <c r="AI1119" s="102"/>
      <c r="AL1119" s="102"/>
      <c r="AM1119" s="102"/>
      <c r="AN1119" s="102"/>
      <c r="AO1119" s="102"/>
      <c r="AP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N1119" s="109"/>
    </row>
    <row r="1120" spans="10:66" x14ac:dyDescent="0.25">
      <c r="J1120" s="102"/>
      <c r="K1120" s="102"/>
      <c r="L1120" s="102"/>
      <c r="M1120" s="102"/>
      <c r="Q1120" s="102"/>
      <c r="R1120" s="102"/>
      <c r="S1120" s="102"/>
      <c r="T1120" s="102"/>
      <c r="U1120" s="102"/>
      <c r="X1120" s="102"/>
      <c r="Y1120" s="102"/>
      <c r="Z1120" s="102"/>
      <c r="AA1120" s="102"/>
      <c r="AB1120" s="102"/>
      <c r="AE1120" s="102"/>
      <c r="AF1120" s="102"/>
      <c r="AG1120" s="102"/>
      <c r="AH1120" s="102"/>
      <c r="AI1120" s="102"/>
      <c r="AL1120" s="102"/>
      <c r="AM1120" s="102"/>
      <c r="AN1120" s="102"/>
      <c r="AO1120" s="102"/>
      <c r="AP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N1120" s="109"/>
    </row>
    <row r="1121" spans="10:66" x14ac:dyDescent="0.25">
      <c r="J1121" s="102"/>
      <c r="K1121" s="102"/>
      <c r="L1121" s="102"/>
      <c r="M1121" s="102"/>
      <c r="Q1121" s="102"/>
      <c r="R1121" s="102"/>
      <c r="S1121" s="102"/>
      <c r="T1121" s="102"/>
      <c r="U1121" s="102"/>
      <c r="X1121" s="102"/>
      <c r="Y1121" s="102"/>
      <c r="Z1121" s="102"/>
      <c r="AA1121" s="102"/>
      <c r="AB1121" s="102"/>
      <c r="AE1121" s="102"/>
      <c r="AF1121" s="102"/>
      <c r="AG1121" s="102"/>
      <c r="AH1121" s="102"/>
      <c r="AI1121" s="102"/>
      <c r="AL1121" s="102"/>
      <c r="AM1121" s="102"/>
      <c r="AN1121" s="102"/>
      <c r="AO1121" s="102"/>
      <c r="AP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N1121" s="109"/>
    </row>
    <row r="1122" spans="10:66" x14ac:dyDescent="0.25">
      <c r="J1122" s="102"/>
      <c r="K1122" s="102"/>
      <c r="L1122" s="102"/>
      <c r="M1122" s="102"/>
      <c r="Q1122" s="102"/>
      <c r="R1122" s="102"/>
      <c r="S1122" s="102"/>
      <c r="T1122" s="102"/>
      <c r="U1122" s="102"/>
      <c r="X1122" s="102"/>
      <c r="Y1122" s="102"/>
      <c r="Z1122" s="102"/>
      <c r="AA1122" s="102"/>
      <c r="AB1122" s="102"/>
      <c r="AE1122" s="102"/>
      <c r="AF1122" s="102"/>
      <c r="AG1122" s="102"/>
      <c r="AH1122" s="102"/>
      <c r="AI1122" s="102"/>
      <c r="AL1122" s="102"/>
      <c r="AM1122" s="102"/>
      <c r="AN1122" s="102"/>
      <c r="AO1122" s="102"/>
      <c r="AP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N1122" s="109"/>
    </row>
    <row r="1123" spans="10:66" x14ac:dyDescent="0.25">
      <c r="J1123" s="102"/>
      <c r="K1123" s="102"/>
      <c r="L1123" s="102"/>
      <c r="M1123" s="102"/>
      <c r="Q1123" s="102"/>
      <c r="R1123" s="102"/>
      <c r="S1123" s="102"/>
      <c r="T1123" s="102"/>
      <c r="U1123" s="102"/>
      <c r="X1123" s="102"/>
      <c r="Y1123" s="102"/>
      <c r="Z1123" s="102"/>
      <c r="AA1123" s="102"/>
      <c r="AB1123" s="102"/>
      <c r="AE1123" s="102"/>
      <c r="AF1123" s="102"/>
      <c r="AG1123" s="102"/>
      <c r="AH1123" s="102"/>
      <c r="AI1123" s="102"/>
      <c r="AL1123" s="102"/>
      <c r="AM1123" s="102"/>
      <c r="AN1123" s="102"/>
      <c r="AO1123" s="102"/>
      <c r="AP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N1123" s="109"/>
    </row>
    <row r="1124" spans="10:66" x14ac:dyDescent="0.25">
      <c r="J1124" s="102"/>
      <c r="K1124" s="102"/>
      <c r="L1124" s="102"/>
      <c r="M1124" s="102"/>
      <c r="Q1124" s="102"/>
      <c r="R1124" s="102"/>
      <c r="S1124" s="102"/>
      <c r="T1124" s="102"/>
      <c r="U1124" s="102"/>
      <c r="X1124" s="102"/>
      <c r="Y1124" s="102"/>
      <c r="Z1124" s="102"/>
      <c r="AA1124" s="102"/>
      <c r="AB1124" s="102"/>
      <c r="AE1124" s="102"/>
      <c r="AF1124" s="102"/>
      <c r="AG1124" s="102"/>
      <c r="AH1124" s="102"/>
      <c r="AI1124" s="102"/>
      <c r="AL1124" s="102"/>
      <c r="AM1124" s="102"/>
      <c r="AN1124" s="102"/>
      <c r="AO1124" s="102"/>
      <c r="AP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N1124" s="109"/>
    </row>
    <row r="1125" spans="10:66" x14ac:dyDescent="0.25">
      <c r="J1125" s="102"/>
      <c r="K1125" s="102"/>
      <c r="L1125" s="102"/>
      <c r="M1125" s="102"/>
      <c r="Q1125" s="102"/>
      <c r="R1125" s="102"/>
      <c r="S1125" s="102"/>
      <c r="T1125" s="102"/>
      <c r="U1125" s="102"/>
      <c r="X1125" s="102"/>
      <c r="Y1125" s="102"/>
      <c r="Z1125" s="102"/>
      <c r="AA1125" s="102"/>
      <c r="AB1125" s="102"/>
      <c r="AE1125" s="102"/>
      <c r="AF1125" s="102"/>
      <c r="AG1125" s="102"/>
      <c r="AH1125" s="102"/>
      <c r="AI1125" s="102"/>
      <c r="AL1125" s="102"/>
      <c r="AM1125" s="102"/>
      <c r="AN1125" s="102"/>
      <c r="AO1125" s="102"/>
      <c r="AP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N1125" s="109"/>
    </row>
    <row r="1126" spans="10:66" x14ac:dyDescent="0.25">
      <c r="J1126" s="102"/>
      <c r="K1126" s="102"/>
      <c r="L1126" s="102"/>
      <c r="M1126" s="102"/>
      <c r="Q1126" s="102"/>
      <c r="R1126" s="102"/>
      <c r="S1126" s="102"/>
      <c r="T1126" s="102"/>
      <c r="U1126" s="102"/>
      <c r="X1126" s="102"/>
      <c r="Y1126" s="102"/>
      <c r="Z1126" s="102"/>
      <c r="AA1126" s="102"/>
      <c r="AB1126" s="102"/>
      <c r="AE1126" s="102"/>
      <c r="AF1126" s="102"/>
      <c r="AG1126" s="102"/>
      <c r="AH1126" s="102"/>
      <c r="AI1126" s="102"/>
      <c r="AL1126" s="102"/>
      <c r="AM1126" s="102"/>
      <c r="AN1126" s="102"/>
      <c r="AO1126" s="102"/>
      <c r="AP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N1126" s="109"/>
    </row>
    <row r="1127" spans="10:66" x14ac:dyDescent="0.25">
      <c r="J1127" s="102"/>
      <c r="K1127" s="102"/>
      <c r="L1127" s="102"/>
      <c r="M1127" s="102"/>
      <c r="Q1127" s="102"/>
      <c r="R1127" s="102"/>
      <c r="S1127" s="102"/>
      <c r="T1127" s="102"/>
      <c r="U1127" s="102"/>
      <c r="X1127" s="102"/>
      <c r="Y1127" s="102"/>
      <c r="Z1127" s="102"/>
      <c r="AA1127" s="102"/>
      <c r="AB1127" s="102"/>
      <c r="AE1127" s="102"/>
      <c r="AF1127" s="102"/>
      <c r="AG1127" s="102"/>
      <c r="AH1127" s="102"/>
      <c r="AI1127" s="102"/>
      <c r="AL1127" s="102"/>
      <c r="AM1127" s="102"/>
      <c r="AN1127" s="102"/>
      <c r="AO1127" s="102"/>
      <c r="AP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N1127" s="109"/>
    </row>
    <row r="1128" spans="10:66" x14ac:dyDescent="0.25">
      <c r="J1128" s="102"/>
      <c r="K1128" s="102"/>
      <c r="L1128" s="102"/>
      <c r="M1128" s="102"/>
      <c r="Q1128" s="102"/>
      <c r="R1128" s="102"/>
      <c r="S1128" s="102"/>
      <c r="T1128" s="102"/>
      <c r="U1128" s="102"/>
      <c r="X1128" s="102"/>
      <c r="Y1128" s="102"/>
      <c r="Z1128" s="102"/>
      <c r="AA1128" s="102"/>
      <c r="AB1128" s="102"/>
      <c r="AE1128" s="102"/>
      <c r="AF1128" s="102"/>
      <c r="AG1128" s="102"/>
      <c r="AH1128" s="102"/>
      <c r="AI1128" s="102"/>
      <c r="AL1128" s="102"/>
      <c r="AM1128" s="102"/>
      <c r="AN1128" s="102"/>
      <c r="AO1128" s="102"/>
      <c r="AP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N1128" s="109"/>
    </row>
    <row r="1129" spans="10:66" x14ac:dyDescent="0.25">
      <c r="J1129" s="102"/>
      <c r="K1129" s="102"/>
      <c r="L1129" s="102"/>
      <c r="M1129" s="102"/>
      <c r="Q1129" s="102"/>
      <c r="R1129" s="102"/>
      <c r="S1129" s="102"/>
      <c r="T1129" s="102"/>
      <c r="U1129" s="102"/>
      <c r="X1129" s="102"/>
      <c r="Y1129" s="102"/>
      <c r="Z1129" s="102"/>
      <c r="AA1129" s="102"/>
      <c r="AB1129" s="102"/>
      <c r="AE1129" s="102"/>
      <c r="AF1129" s="102"/>
      <c r="AG1129" s="102"/>
      <c r="AH1129" s="102"/>
      <c r="AI1129" s="102"/>
      <c r="AL1129" s="102"/>
      <c r="AM1129" s="102"/>
      <c r="AN1129" s="102"/>
      <c r="AO1129" s="102"/>
      <c r="AP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N1129" s="109"/>
    </row>
    <row r="1130" spans="10:66" x14ac:dyDescent="0.25">
      <c r="J1130" s="102"/>
      <c r="K1130" s="102"/>
      <c r="L1130" s="102"/>
      <c r="M1130" s="102"/>
      <c r="Q1130" s="102"/>
      <c r="R1130" s="102"/>
      <c r="S1130" s="102"/>
      <c r="T1130" s="102"/>
      <c r="U1130" s="102"/>
      <c r="X1130" s="102"/>
      <c r="Y1130" s="102"/>
      <c r="Z1130" s="102"/>
      <c r="AA1130" s="102"/>
      <c r="AB1130" s="102"/>
      <c r="AE1130" s="102"/>
      <c r="AF1130" s="102"/>
      <c r="AG1130" s="102"/>
      <c r="AH1130" s="102"/>
      <c r="AI1130" s="102"/>
      <c r="AL1130" s="102"/>
      <c r="AM1130" s="102"/>
      <c r="AN1130" s="102"/>
      <c r="AO1130" s="102"/>
      <c r="AP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N1130" s="109"/>
    </row>
    <row r="1131" spans="10:66" x14ac:dyDescent="0.25">
      <c r="J1131" s="102"/>
      <c r="K1131" s="102"/>
      <c r="L1131" s="102"/>
      <c r="M1131" s="102"/>
      <c r="Q1131" s="102"/>
      <c r="R1131" s="102"/>
      <c r="S1131" s="102"/>
      <c r="T1131" s="102"/>
      <c r="U1131" s="102"/>
      <c r="X1131" s="102"/>
      <c r="Y1131" s="102"/>
      <c r="Z1131" s="102"/>
      <c r="AA1131" s="102"/>
      <c r="AB1131" s="102"/>
      <c r="AE1131" s="102"/>
      <c r="AF1131" s="102"/>
      <c r="AG1131" s="102"/>
      <c r="AH1131" s="102"/>
      <c r="AI1131" s="102"/>
      <c r="AL1131" s="102"/>
      <c r="AM1131" s="102"/>
      <c r="AN1131" s="102"/>
      <c r="AO1131" s="102"/>
      <c r="AP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N1131" s="109"/>
    </row>
    <row r="1132" spans="10:66" x14ac:dyDescent="0.25">
      <c r="J1132" s="102"/>
      <c r="K1132" s="102"/>
      <c r="L1132" s="102"/>
      <c r="M1132" s="102"/>
      <c r="Q1132" s="102"/>
      <c r="R1132" s="102"/>
      <c r="S1132" s="102"/>
      <c r="T1132" s="102"/>
      <c r="U1132" s="102"/>
      <c r="X1132" s="102"/>
      <c r="Y1132" s="102"/>
      <c r="Z1132" s="102"/>
      <c r="AA1132" s="102"/>
      <c r="AB1132" s="102"/>
      <c r="AE1132" s="102"/>
      <c r="AF1132" s="102"/>
      <c r="AG1132" s="102"/>
      <c r="AH1132" s="102"/>
      <c r="AI1132" s="102"/>
      <c r="AL1132" s="102"/>
      <c r="AM1132" s="102"/>
      <c r="AN1132" s="102"/>
      <c r="AO1132" s="102"/>
      <c r="AP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N1132" s="109"/>
    </row>
    <row r="1133" spans="10:66" x14ac:dyDescent="0.25">
      <c r="J1133" s="102"/>
      <c r="K1133" s="102"/>
      <c r="L1133" s="102"/>
      <c r="M1133" s="102"/>
      <c r="Q1133" s="102"/>
      <c r="R1133" s="102"/>
      <c r="S1133" s="102"/>
      <c r="T1133" s="102"/>
      <c r="U1133" s="102"/>
      <c r="X1133" s="102"/>
      <c r="Y1133" s="102"/>
      <c r="Z1133" s="102"/>
      <c r="AA1133" s="102"/>
      <c r="AB1133" s="102"/>
      <c r="AE1133" s="102"/>
      <c r="AF1133" s="102"/>
      <c r="AG1133" s="102"/>
      <c r="AH1133" s="102"/>
      <c r="AI1133" s="102"/>
      <c r="AL1133" s="102"/>
      <c r="AM1133" s="102"/>
      <c r="AN1133" s="102"/>
      <c r="AO1133" s="102"/>
      <c r="AP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N1133" s="109"/>
    </row>
    <row r="1134" spans="10:66" x14ac:dyDescent="0.25">
      <c r="J1134" s="102"/>
      <c r="K1134" s="102"/>
      <c r="L1134" s="102"/>
      <c r="M1134" s="102"/>
      <c r="Q1134" s="102"/>
      <c r="R1134" s="102"/>
      <c r="S1134" s="102"/>
      <c r="T1134" s="102"/>
      <c r="U1134" s="102"/>
      <c r="X1134" s="102"/>
      <c r="Y1134" s="102"/>
      <c r="Z1134" s="102"/>
      <c r="AA1134" s="102"/>
      <c r="AB1134" s="102"/>
      <c r="AE1134" s="102"/>
      <c r="AF1134" s="102"/>
      <c r="AG1134" s="102"/>
      <c r="AH1134" s="102"/>
      <c r="AI1134" s="102"/>
      <c r="AL1134" s="102"/>
      <c r="AM1134" s="102"/>
      <c r="AN1134" s="102"/>
      <c r="AO1134" s="102"/>
      <c r="AP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N1134" s="109"/>
    </row>
    <row r="1135" spans="10:66" x14ac:dyDescent="0.25">
      <c r="J1135" s="102"/>
      <c r="K1135" s="102"/>
      <c r="L1135" s="102"/>
      <c r="M1135" s="102"/>
      <c r="Q1135" s="102"/>
      <c r="R1135" s="102"/>
      <c r="S1135" s="102"/>
      <c r="T1135" s="102"/>
      <c r="U1135" s="102"/>
      <c r="X1135" s="102"/>
      <c r="Y1135" s="102"/>
      <c r="Z1135" s="102"/>
      <c r="AA1135" s="102"/>
      <c r="AB1135" s="102"/>
      <c r="AE1135" s="102"/>
      <c r="AF1135" s="102"/>
      <c r="AG1135" s="102"/>
      <c r="AH1135" s="102"/>
      <c r="AI1135" s="102"/>
      <c r="AL1135" s="102"/>
      <c r="AM1135" s="102"/>
      <c r="AN1135" s="102"/>
      <c r="AO1135" s="102"/>
      <c r="AP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N1135" s="109"/>
    </row>
    <row r="1136" spans="10:66" x14ac:dyDescent="0.25">
      <c r="J1136" s="102"/>
      <c r="K1136" s="102"/>
      <c r="L1136" s="102"/>
      <c r="M1136" s="102"/>
      <c r="Q1136" s="102"/>
      <c r="R1136" s="102"/>
      <c r="S1136" s="102"/>
      <c r="T1136" s="102"/>
      <c r="U1136" s="102"/>
      <c r="X1136" s="102"/>
      <c r="Y1136" s="102"/>
      <c r="Z1136" s="102"/>
      <c r="AA1136" s="102"/>
      <c r="AB1136" s="102"/>
      <c r="AE1136" s="102"/>
      <c r="AF1136" s="102"/>
      <c r="AG1136" s="102"/>
      <c r="AH1136" s="102"/>
      <c r="AI1136" s="102"/>
      <c r="AL1136" s="102"/>
      <c r="AM1136" s="102"/>
      <c r="AN1136" s="102"/>
      <c r="AO1136" s="102"/>
      <c r="AP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N1136" s="109"/>
    </row>
    <row r="1137" spans="10:66" x14ac:dyDescent="0.25">
      <c r="J1137" s="102"/>
      <c r="K1137" s="102"/>
      <c r="L1137" s="102"/>
      <c r="M1137" s="102"/>
      <c r="Q1137" s="102"/>
      <c r="R1137" s="102"/>
      <c r="S1137" s="102"/>
      <c r="T1137" s="102"/>
      <c r="U1137" s="102"/>
      <c r="X1137" s="102"/>
      <c r="Y1137" s="102"/>
      <c r="Z1137" s="102"/>
      <c r="AA1137" s="102"/>
      <c r="AB1137" s="102"/>
      <c r="AE1137" s="102"/>
      <c r="AF1137" s="102"/>
      <c r="AG1137" s="102"/>
      <c r="AH1137" s="102"/>
      <c r="AI1137" s="102"/>
      <c r="AL1137" s="102"/>
      <c r="AM1137" s="102"/>
      <c r="AN1137" s="102"/>
      <c r="AO1137" s="102"/>
      <c r="AP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N1137" s="109"/>
    </row>
    <row r="1138" spans="10:66" x14ac:dyDescent="0.25">
      <c r="J1138" s="102"/>
      <c r="K1138" s="102"/>
      <c r="L1138" s="102"/>
      <c r="M1138" s="102"/>
      <c r="Q1138" s="102"/>
      <c r="R1138" s="102"/>
      <c r="S1138" s="102"/>
      <c r="T1138" s="102"/>
      <c r="U1138" s="102"/>
      <c r="X1138" s="102"/>
      <c r="Y1138" s="102"/>
      <c r="Z1138" s="102"/>
      <c r="AA1138" s="102"/>
      <c r="AB1138" s="102"/>
      <c r="AE1138" s="102"/>
      <c r="AF1138" s="102"/>
      <c r="AG1138" s="102"/>
      <c r="AH1138" s="102"/>
      <c r="AI1138" s="102"/>
      <c r="AL1138" s="102"/>
      <c r="AM1138" s="102"/>
      <c r="AN1138" s="102"/>
      <c r="AO1138" s="102"/>
      <c r="AP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N1138" s="109"/>
    </row>
    <row r="1139" spans="10:66" x14ac:dyDescent="0.25">
      <c r="J1139" s="102"/>
      <c r="K1139" s="102"/>
      <c r="L1139" s="102"/>
      <c r="M1139" s="102"/>
      <c r="Q1139" s="102"/>
      <c r="R1139" s="102"/>
      <c r="S1139" s="102"/>
      <c r="T1139" s="102"/>
      <c r="U1139" s="102"/>
      <c r="X1139" s="102"/>
      <c r="Y1139" s="102"/>
      <c r="Z1139" s="102"/>
      <c r="AA1139" s="102"/>
      <c r="AB1139" s="102"/>
      <c r="AE1139" s="102"/>
      <c r="AF1139" s="102"/>
      <c r="AG1139" s="102"/>
      <c r="AH1139" s="102"/>
      <c r="AI1139" s="102"/>
      <c r="AL1139" s="102"/>
      <c r="AM1139" s="102"/>
      <c r="AN1139" s="102"/>
      <c r="AO1139" s="102"/>
      <c r="AP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N1139" s="109"/>
    </row>
    <row r="1140" spans="10:66" x14ac:dyDescent="0.25">
      <c r="J1140" s="102"/>
      <c r="K1140" s="102"/>
      <c r="L1140" s="102"/>
      <c r="M1140" s="102"/>
      <c r="Q1140" s="102"/>
      <c r="R1140" s="102"/>
      <c r="S1140" s="102"/>
      <c r="T1140" s="102"/>
      <c r="U1140" s="102"/>
      <c r="X1140" s="102"/>
      <c r="Y1140" s="102"/>
      <c r="Z1140" s="102"/>
      <c r="AA1140" s="102"/>
      <c r="AB1140" s="102"/>
      <c r="AE1140" s="102"/>
      <c r="AF1140" s="102"/>
      <c r="AG1140" s="102"/>
      <c r="AH1140" s="102"/>
      <c r="AI1140" s="102"/>
      <c r="AL1140" s="102"/>
      <c r="AM1140" s="102"/>
      <c r="AN1140" s="102"/>
      <c r="AO1140" s="102"/>
      <c r="AP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N1140" s="109"/>
    </row>
    <row r="1141" spans="10:66" x14ac:dyDescent="0.25">
      <c r="J1141" s="102"/>
      <c r="K1141" s="102"/>
      <c r="L1141" s="102"/>
      <c r="M1141" s="102"/>
      <c r="Q1141" s="102"/>
      <c r="R1141" s="102"/>
      <c r="S1141" s="102"/>
      <c r="T1141" s="102"/>
      <c r="U1141" s="102"/>
      <c r="X1141" s="102"/>
      <c r="Y1141" s="102"/>
      <c r="Z1141" s="102"/>
      <c r="AA1141" s="102"/>
      <c r="AB1141" s="102"/>
      <c r="AE1141" s="102"/>
      <c r="AF1141" s="102"/>
      <c r="AG1141" s="102"/>
      <c r="AH1141" s="102"/>
      <c r="AI1141" s="102"/>
      <c r="AL1141" s="102"/>
      <c r="AM1141" s="102"/>
      <c r="AN1141" s="102"/>
      <c r="AO1141" s="102"/>
      <c r="AP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N1141" s="109"/>
    </row>
    <row r="1142" spans="10:66" x14ac:dyDescent="0.25">
      <c r="J1142" s="102"/>
      <c r="K1142" s="102"/>
      <c r="L1142" s="102"/>
      <c r="M1142" s="102"/>
      <c r="Q1142" s="102"/>
      <c r="R1142" s="102"/>
      <c r="S1142" s="102"/>
      <c r="T1142" s="102"/>
      <c r="U1142" s="102"/>
      <c r="X1142" s="102"/>
      <c r="Y1142" s="102"/>
      <c r="Z1142" s="102"/>
      <c r="AA1142" s="102"/>
      <c r="AB1142" s="102"/>
      <c r="AE1142" s="102"/>
      <c r="AF1142" s="102"/>
      <c r="AG1142" s="102"/>
      <c r="AH1142" s="102"/>
      <c r="AI1142" s="102"/>
      <c r="AL1142" s="102"/>
      <c r="AM1142" s="102"/>
      <c r="AN1142" s="102"/>
      <c r="AO1142" s="102"/>
      <c r="AP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N1142" s="109"/>
    </row>
    <row r="1143" spans="10:66" x14ac:dyDescent="0.25">
      <c r="J1143" s="102"/>
      <c r="K1143" s="102"/>
      <c r="L1143" s="102"/>
      <c r="M1143" s="102"/>
      <c r="Q1143" s="102"/>
      <c r="R1143" s="102"/>
      <c r="S1143" s="102"/>
      <c r="T1143" s="102"/>
      <c r="U1143" s="102"/>
      <c r="X1143" s="102"/>
      <c r="Y1143" s="102"/>
      <c r="Z1143" s="102"/>
      <c r="AA1143" s="102"/>
      <c r="AB1143" s="102"/>
      <c r="AE1143" s="102"/>
      <c r="AF1143" s="102"/>
      <c r="AG1143" s="102"/>
      <c r="AH1143" s="102"/>
      <c r="AI1143" s="102"/>
      <c r="AL1143" s="102"/>
      <c r="AM1143" s="102"/>
      <c r="AN1143" s="102"/>
      <c r="AO1143" s="102"/>
      <c r="AP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N1143" s="109"/>
    </row>
    <row r="1144" spans="10:66" x14ac:dyDescent="0.25">
      <c r="J1144" s="102"/>
      <c r="K1144" s="102"/>
      <c r="L1144" s="102"/>
      <c r="M1144" s="102"/>
      <c r="Q1144" s="102"/>
      <c r="R1144" s="102"/>
      <c r="S1144" s="102"/>
      <c r="T1144" s="102"/>
      <c r="U1144" s="102"/>
      <c r="X1144" s="102"/>
      <c r="Y1144" s="102"/>
      <c r="Z1144" s="102"/>
      <c r="AA1144" s="102"/>
      <c r="AB1144" s="102"/>
      <c r="AE1144" s="102"/>
      <c r="AF1144" s="102"/>
      <c r="AG1144" s="102"/>
      <c r="AH1144" s="102"/>
      <c r="AI1144" s="102"/>
      <c r="AL1144" s="102"/>
      <c r="AM1144" s="102"/>
      <c r="AN1144" s="102"/>
      <c r="AO1144" s="102"/>
      <c r="AP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N1144" s="109"/>
    </row>
    <row r="1145" spans="10:66" x14ac:dyDescent="0.25">
      <c r="J1145" s="102"/>
      <c r="K1145" s="102"/>
      <c r="L1145" s="102"/>
      <c r="M1145" s="102"/>
      <c r="Q1145" s="102"/>
      <c r="R1145" s="102"/>
      <c r="S1145" s="102"/>
      <c r="T1145" s="102"/>
      <c r="U1145" s="102"/>
      <c r="X1145" s="102"/>
      <c r="Y1145" s="102"/>
      <c r="Z1145" s="102"/>
      <c r="AA1145" s="102"/>
      <c r="AB1145" s="102"/>
      <c r="AE1145" s="102"/>
      <c r="AF1145" s="102"/>
      <c r="AG1145" s="102"/>
      <c r="AH1145" s="102"/>
      <c r="AI1145" s="102"/>
      <c r="AL1145" s="102"/>
      <c r="AM1145" s="102"/>
      <c r="AN1145" s="102"/>
      <c r="AO1145" s="102"/>
      <c r="AP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N1145" s="109"/>
    </row>
    <row r="1146" spans="10:66" x14ac:dyDescent="0.25">
      <c r="J1146" s="102"/>
      <c r="K1146" s="102"/>
      <c r="L1146" s="102"/>
      <c r="M1146" s="102"/>
      <c r="Q1146" s="102"/>
      <c r="R1146" s="102"/>
      <c r="S1146" s="102"/>
      <c r="T1146" s="102"/>
      <c r="U1146" s="102"/>
      <c r="X1146" s="102"/>
      <c r="Y1146" s="102"/>
      <c r="Z1146" s="102"/>
      <c r="AA1146" s="102"/>
      <c r="AB1146" s="102"/>
      <c r="AE1146" s="102"/>
      <c r="AF1146" s="102"/>
      <c r="AG1146" s="102"/>
      <c r="AH1146" s="102"/>
      <c r="AI1146" s="102"/>
      <c r="AL1146" s="102"/>
      <c r="AM1146" s="102"/>
      <c r="AN1146" s="102"/>
      <c r="AO1146" s="102"/>
      <c r="AP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N1146" s="109"/>
    </row>
    <row r="1147" spans="10:66" x14ac:dyDescent="0.25">
      <c r="J1147" s="102"/>
      <c r="K1147" s="102"/>
      <c r="L1147" s="102"/>
      <c r="M1147" s="102"/>
      <c r="Q1147" s="102"/>
      <c r="R1147" s="102"/>
      <c r="S1147" s="102"/>
      <c r="T1147" s="102"/>
      <c r="U1147" s="102"/>
      <c r="X1147" s="102"/>
      <c r="Y1147" s="102"/>
      <c r="Z1147" s="102"/>
      <c r="AA1147" s="102"/>
      <c r="AB1147" s="102"/>
      <c r="AE1147" s="102"/>
      <c r="AF1147" s="102"/>
      <c r="AG1147" s="102"/>
      <c r="AH1147" s="102"/>
      <c r="AI1147" s="102"/>
      <c r="AL1147" s="102"/>
      <c r="AM1147" s="102"/>
      <c r="AN1147" s="102"/>
      <c r="AO1147" s="102"/>
      <c r="AP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N1147" s="109"/>
    </row>
    <row r="1148" spans="10:66" x14ac:dyDescent="0.25">
      <c r="J1148" s="102"/>
      <c r="K1148" s="102"/>
      <c r="L1148" s="102"/>
      <c r="M1148" s="102"/>
      <c r="Q1148" s="102"/>
      <c r="R1148" s="102"/>
      <c r="S1148" s="102"/>
      <c r="T1148" s="102"/>
      <c r="U1148" s="102"/>
      <c r="X1148" s="102"/>
      <c r="Y1148" s="102"/>
      <c r="Z1148" s="102"/>
      <c r="AA1148" s="102"/>
      <c r="AB1148" s="102"/>
      <c r="AE1148" s="102"/>
      <c r="AF1148" s="102"/>
      <c r="AG1148" s="102"/>
      <c r="AH1148" s="102"/>
      <c r="AI1148" s="102"/>
      <c r="AL1148" s="102"/>
      <c r="AM1148" s="102"/>
      <c r="AN1148" s="102"/>
      <c r="AO1148" s="102"/>
      <c r="AP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N1148" s="109"/>
    </row>
    <row r="1149" spans="10:66" x14ac:dyDescent="0.25">
      <c r="J1149" s="102"/>
      <c r="K1149" s="102"/>
      <c r="L1149" s="102"/>
      <c r="M1149" s="102"/>
      <c r="Q1149" s="102"/>
      <c r="R1149" s="102"/>
      <c r="S1149" s="102"/>
      <c r="T1149" s="102"/>
      <c r="U1149" s="102"/>
      <c r="X1149" s="102"/>
      <c r="Y1149" s="102"/>
      <c r="Z1149" s="102"/>
      <c r="AA1149" s="102"/>
      <c r="AB1149" s="102"/>
      <c r="AE1149" s="102"/>
      <c r="AF1149" s="102"/>
      <c r="AG1149" s="102"/>
      <c r="AH1149" s="102"/>
      <c r="AI1149" s="102"/>
      <c r="AL1149" s="102"/>
      <c r="AM1149" s="102"/>
      <c r="AN1149" s="102"/>
      <c r="AO1149" s="102"/>
      <c r="AP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N1149" s="109"/>
    </row>
    <row r="1150" spans="10:66" x14ac:dyDescent="0.25">
      <c r="J1150" s="102"/>
      <c r="K1150" s="102"/>
      <c r="L1150" s="102"/>
      <c r="M1150" s="102"/>
      <c r="Q1150" s="102"/>
      <c r="R1150" s="102"/>
      <c r="S1150" s="102"/>
      <c r="T1150" s="102"/>
      <c r="U1150" s="102"/>
      <c r="X1150" s="102"/>
      <c r="Y1150" s="102"/>
      <c r="Z1150" s="102"/>
      <c r="AA1150" s="102"/>
      <c r="AB1150" s="102"/>
      <c r="AE1150" s="102"/>
      <c r="AF1150" s="102"/>
      <c r="AG1150" s="102"/>
      <c r="AH1150" s="102"/>
      <c r="AI1150" s="102"/>
      <c r="AL1150" s="102"/>
      <c r="AM1150" s="102"/>
      <c r="AN1150" s="102"/>
      <c r="AO1150" s="102"/>
      <c r="AP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N1150" s="109"/>
    </row>
    <row r="1151" spans="10:66" x14ac:dyDescent="0.25">
      <c r="J1151" s="102"/>
      <c r="K1151" s="102"/>
      <c r="L1151" s="102"/>
      <c r="M1151" s="102"/>
      <c r="Q1151" s="102"/>
      <c r="R1151" s="102"/>
      <c r="S1151" s="102"/>
      <c r="T1151" s="102"/>
      <c r="U1151" s="102"/>
      <c r="X1151" s="102"/>
      <c r="Y1151" s="102"/>
      <c r="Z1151" s="102"/>
      <c r="AA1151" s="102"/>
      <c r="AB1151" s="102"/>
      <c r="AE1151" s="102"/>
      <c r="AF1151" s="102"/>
      <c r="AG1151" s="102"/>
      <c r="AH1151" s="102"/>
      <c r="AI1151" s="102"/>
      <c r="AL1151" s="102"/>
      <c r="AM1151" s="102"/>
      <c r="AN1151" s="102"/>
      <c r="AO1151" s="102"/>
      <c r="AP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N1151" s="109"/>
    </row>
    <row r="1152" spans="10:66" x14ac:dyDescent="0.25">
      <c r="J1152" s="102"/>
      <c r="K1152" s="102"/>
      <c r="L1152" s="102"/>
      <c r="M1152" s="102"/>
      <c r="Q1152" s="102"/>
      <c r="R1152" s="102"/>
      <c r="S1152" s="102"/>
      <c r="T1152" s="102"/>
      <c r="U1152" s="102"/>
      <c r="X1152" s="102"/>
      <c r="Y1152" s="102"/>
      <c r="Z1152" s="102"/>
      <c r="AA1152" s="102"/>
      <c r="AB1152" s="102"/>
      <c r="AE1152" s="102"/>
      <c r="AF1152" s="102"/>
      <c r="AG1152" s="102"/>
      <c r="AH1152" s="102"/>
      <c r="AI1152" s="102"/>
      <c r="AL1152" s="102"/>
      <c r="AM1152" s="102"/>
      <c r="AN1152" s="102"/>
      <c r="AO1152" s="102"/>
      <c r="AP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N1152" s="109"/>
    </row>
    <row r="1153" spans="10:66" x14ac:dyDescent="0.25">
      <c r="J1153" s="102"/>
      <c r="K1153" s="102"/>
      <c r="L1153" s="102"/>
      <c r="M1153" s="102"/>
      <c r="Q1153" s="102"/>
      <c r="R1153" s="102"/>
      <c r="S1153" s="102"/>
      <c r="T1153" s="102"/>
      <c r="U1153" s="102"/>
      <c r="X1153" s="102"/>
      <c r="Y1153" s="102"/>
      <c r="Z1153" s="102"/>
      <c r="AA1153" s="102"/>
      <c r="AB1153" s="102"/>
      <c r="AE1153" s="102"/>
      <c r="AF1153" s="102"/>
      <c r="AG1153" s="102"/>
      <c r="AH1153" s="102"/>
      <c r="AI1153" s="102"/>
      <c r="AL1153" s="102"/>
      <c r="AM1153" s="102"/>
      <c r="AN1153" s="102"/>
      <c r="AO1153" s="102"/>
      <c r="AP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N1153" s="109"/>
    </row>
    <row r="1154" spans="10:66" x14ac:dyDescent="0.25">
      <c r="J1154" s="102"/>
      <c r="K1154" s="102"/>
      <c r="L1154" s="102"/>
      <c r="M1154" s="102"/>
      <c r="Q1154" s="102"/>
      <c r="R1154" s="102"/>
      <c r="S1154" s="102"/>
      <c r="T1154" s="102"/>
      <c r="U1154" s="102"/>
      <c r="X1154" s="102"/>
      <c r="Y1154" s="102"/>
      <c r="Z1154" s="102"/>
      <c r="AA1154" s="102"/>
      <c r="AB1154" s="102"/>
      <c r="AE1154" s="102"/>
      <c r="AF1154" s="102"/>
      <c r="AG1154" s="102"/>
      <c r="AH1154" s="102"/>
      <c r="AI1154" s="102"/>
      <c r="AL1154" s="102"/>
      <c r="AM1154" s="102"/>
      <c r="AN1154" s="102"/>
      <c r="AO1154" s="102"/>
      <c r="AP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N1154" s="109"/>
    </row>
    <row r="1155" spans="10:66" x14ac:dyDescent="0.25">
      <c r="J1155" s="102"/>
      <c r="K1155" s="102"/>
      <c r="L1155" s="102"/>
      <c r="M1155" s="102"/>
      <c r="Q1155" s="102"/>
      <c r="R1155" s="102"/>
      <c r="S1155" s="102"/>
      <c r="T1155" s="102"/>
      <c r="U1155" s="102"/>
      <c r="X1155" s="102"/>
      <c r="Y1155" s="102"/>
      <c r="Z1155" s="102"/>
      <c r="AA1155" s="102"/>
      <c r="AB1155" s="102"/>
      <c r="AE1155" s="102"/>
      <c r="AF1155" s="102"/>
      <c r="AG1155" s="102"/>
      <c r="AH1155" s="102"/>
      <c r="AI1155" s="102"/>
      <c r="AL1155" s="102"/>
      <c r="AM1155" s="102"/>
      <c r="AN1155" s="102"/>
      <c r="AO1155" s="102"/>
      <c r="AP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N1155" s="109"/>
    </row>
    <row r="1156" spans="10:66" x14ac:dyDescent="0.25">
      <c r="J1156" s="102"/>
      <c r="K1156" s="102"/>
      <c r="L1156" s="102"/>
      <c r="M1156" s="102"/>
      <c r="Q1156" s="102"/>
      <c r="R1156" s="102"/>
      <c r="S1156" s="102"/>
      <c r="T1156" s="102"/>
      <c r="U1156" s="102"/>
      <c r="X1156" s="102"/>
      <c r="Y1156" s="102"/>
      <c r="Z1156" s="102"/>
      <c r="AA1156" s="102"/>
      <c r="AB1156" s="102"/>
      <c r="AE1156" s="102"/>
      <c r="AF1156" s="102"/>
      <c r="AG1156" s="102"/>
      <c r="AH1156" s="102"/>
      <c r="AI1156" s="102"/>
      <c r="AL1156" s="102"/>
      <c r="AM1156" s="102"/>
      <c r="AN1156" s="102"/>
      <c r="AO1156" s="102"/>
      <c r="AP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N1156" s="109"/>
    </row>
    <row r="1157" spans="10:66" x14ac:dyDescent="0.25">
      <c r="J1157" s="102"/>
      <c r="K1157" s="102"/>
      <c r="L1157" s="102"/>
      <c r="M1157" s="102"/>
      <c r="Q1157" s="102"/>
      <c r="R1157" s="102"/>
      <c r="S1157" s="102"/>
      <c r="T1157" s="102"/>
      <c r="U1157" s="102"/>
      <c r="X1157" s="102"/>
      <c r="Y1157" s="102"/>
      <c r="Z1157" s="102"/>
      <c r="AA1157" s="102"/>
      <c r="AB1157" s="102"/>
      <c r="AE1157" s="102"/>
      <c r="AF1157" s="102"/>
      <c r="AG1157" s="102"/>
      <c r="AH1157" s="102"/>
      <c r="AI1157" s="102"/>
      <c r="AL1157" s="102"/>
      <c r="AM1157" s="102"/>
      <c r="AN1157" s="102"/>
      <c r="AO1157" s="102"/>
      <c r="AP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N1157" s="109"/>
    </row>
    <row r="1158" spans="10:66" x14ac:dyDescent="0.25">
      <c r="J1158" s="102"/>
      <c r="K1158" s="102"/>
      <c r="L1158" s="102"/>
      <c r="M1158" s="102"/>
      <c r="Q1158" s="102"/>
      <c r="R1158" s="102"/>
      <c r="S1158" s="102"/>
      <c r="T1158" s="102"/>
      <c r="U1158" s="102"/>
      <c r="X1158" s="102"/>
      <c r="Y1158" s="102"/>
      <c r="Z1158" s="102"/>
      <c r="AA1158" s="102"/>
      <c r="AB1158" s="102"/>
      <c r="AE1158" s="102"/>
      <c r="AF1158" s="102"/>
      <c r="AG1158" s="102"/>
      <c r="AH1158" s="102"/>
      <c r="AI1158" s="102"/>
      <c r="AL1158" s="102"/>
      <c r="AM1158" s="102"/>
      <c r="AN1158" s="102"/>
      <c r="AO1158" s="102"/>
      <c r="AP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N1158" s="109"/>
    </row>
    <row r="1159" spans="10:66" x14ac:dyDescent="0.25">
      <c r="J1159" s="102"/>
      <c r="K1159" s="102"/>
      <c r="L1159" s="102"/>
      <c r="M1159" s="102"/>
      <c r="Q1159" s="102"/>
      <c r="R1159" s="102"/>
      <c r="S1159" s="102"/>
      <c r="T1159" s="102"/>
      <c r="U1159" s="102"/>
      <c r="X1159" s="102"/>
      <c r="Y1159" s="102"/>
      <c r="Z1159" s="102"/>
      <c r="AA1159" s="102"/>
      <c r="AB1159" s="102"/>
      <c r="AE1159" s="102"/>
      <c r="AF1159" s="102"/>
      <c r="AG1159" s="102"/>
      <c r="AH1159" s="102"/>
      <c r="AI1159" s="102"/>
      <c r="AL1159" s="102"/>
      <c r="AM1159" s="102"/>
      <c r="AN1159" s="102"/>
      <c r="AO1159" s="102"/>
      <c r="AP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N1159" s="109"/>
    </row>
    <row r="1160" spans="10:66" x14ac:dyDescent="0.25">
      <c r="J1160" s="102"/>
      <c r="K1160" s="102"/>
      <c r="L1160" s="102"/>
      <c r="M1160" s="102"/>
      <c r="Q1160" s="102"/>
      <c r="R1160" s="102"/>
      <c r="S1160" s="102"/>
      <c r="T1160" s="102"/>
      <c r="U1160" s="102"/>
      <c r="X1160" s="102"/>
      <c r="Y1160" s="102"/>
      <c r="Z1160" s="102"/>
      <c r="AA1160" s="102"/>
      <c r="AB1160" s="102"/>
      <c r="AE1160" s="102"/>
      <c r="AF1160" s="102"/>
      <c r="AG1160" s="102"/>
      <c r="AH1160" s="102"/>
      <c r="AI1160" s="102"/>
      <c r="AL1160" s="102"/>
      <c r="AM1160" s="102"/>
      <c r="AN1160" s="102"/>
      <c r="AO1160" s="102"/>
      <c r="AP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N1160" s="109"/>
    </row>
    <row r="1161" spans="10:66" x14ac:dyDescent="0.25">
      <c r="J1161" s="102"/>
      <c r="K1161" s="102"/>
      <c r="L1161" s="102"/>
      <c r="M1161" s="102"/>
      <c r="Q1161" s="102"/>
      <c r="R1161" s="102"/>
      <c r="S1161" s="102"/>
      <c r="T1161" s="102"/>
      <c r="U1161" s="102"/>
      <c r="X1161" s="102"/>
      <c r="Y1161" s="102"/>
      <c r="Z1161" s="102"/>
      <c r="AA1161" s="102"/>
      <c r="AB1161" s="102"/>
      <c r="AE1161" s="102"/>
      <c r="AF1161" s="102"/>
      <c r="AG1161" s="102"/>
      <c r="AH1161" s="102"/>
      <c r="AI1161" s="102"/>
      <c r="AL1161" s="102"/>
      <c r="AM1161" s="102"/>
      <c r="AN1161" s="102"/>
      <c r="AO1161" s="102"/>
      <c r="AP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N1161" s="109"/>
    </row>
    <row r="1162" spans="10:66" x14ac:dyDescent="0.25">
      <c r="J1162" s="102"/>
      <c r="K1162" s="102"/>
      <c r="L1162" s="102"/>
      <c r="M1162" s="102"/>
      <c r="Q1162" s="102"/>
      <c r="R1162" s="102"/>
      <c r="S1162" s="102"/>
      <c r="T1162" s="102"/>
      <c r="U1162" s="102"/>
      <c r="X1162" s="102"/>
      <c r="Y1162" s="102"/>
      <c r="Z1162" s="102"/>
      <c r="AA1162" s="102"/>
      <c r="AB1162" s="102"/>
      <c r="AE1162" s="102"/>
      <c r="AF1162" s="102"/>
      <c r="AG1162" s="102"/>
      <c r="AH1162" s="102"/>
      <c r="AI1162" s="102"/>
      <c r="AL1162" s="102"/>
      <c r="AM1162" s="102"/>
      <c r="AN1162" s="102"/>
      <c r="AO1162" s="102"/>
      <c r="AP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N1162" s="109"/>
    </row>
    <row r="1163" spans="10:66" x14ac:dyDescent="0.25">
      <c r="J1163" s="102"/>
      <c r="K1163" s="102"/>
      <c r="L1163" s="102"/>
      <c r="M1163" s="102"/>
      <c r="Q1163" s="102"/>
      <c r="R1163" s="102"/>
      <c r="S1163" s="102"/>
      <c r="T1163" s="102"/>
      <c r="U1163" s="102"/>
      <c r="X1163" s="102"/>
      <c r="Y1163" s="102"/>
      <c r="Z1163" s="102"/>
      <c r="AA1163" s="102"/>
      <c r="AB1163" s="102"/>
      <c r="AE1163" s="102"/>
      <c r="AF1163" s="102"/>
      <c r="AG1163" s="102"/>
      <c r="AH1163" s="102"/>
      <c r="AI1163" s="102"/>
      <c r="AL1163" s="102"/>
      <c r="AM1163" s="102"/>
      <c r="AN1163" s="102"/>
      <c r="AO1163" s="102"/>
      <c r="AP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N1163" s="109"/>
    </row>
    <row r="1164" spans="10:66" x14ac:dyDescent="0.25">
      <c r="J1164" s="102"/>
      <c r="K1164" s="102"/>
      <c r="L1164" s="102"/>
      <c r="M1164" s="102"/>
      <c r="Q1164" s="102"/>
      <c r="R1164" s="102"/>
      <c r="S1164" s="102"/>
      <c r="T1164" s="102"/>
      <c r="U1164" s="102"/>
      <c r="X1164" s="102"/>
      <c r="Y1164" s="102"/>
      <c r="Z1164" s="102"/>
      <c r="AA1164" s="102"/>
      <c r="AB1164" s="102"/>
      <c r="AE1164" s="102"/>
      <c r="AF1164" s="102"/>
      <c r="AG1164" s="102"/>
      <c r="AH1164" s="102"/>
      <c r="AI1164" s="102"/>
      <c r="AL1164" s="102"/>
      <c r="AM1164" s="102"/>
      <c r="AN1164" s="102"/>
      <c r="AO1164" s="102"/>
      <c r="AP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N1164" s="109"/>
    </row>
    <row r="1165" spans="10:66" x14ac:dyDescent="0.25">
      <c r="J1165" s="102"/>
      <c r="K1165" s="102"/>
      <c r="L1165" s="102"/>
      <c r="M1165" s="102"/>
      <c r="Q1165" s="102"/>
      <c r="R1165" s="102"/>
      <c r="S1165" s="102"/>
      <c r="T1165" s="102"/>
      <c r="U1165" s="102"/>
      <c r="X1165" s="102"/>
      <c r="Y1165" s="102"/>
      <c r="Z1165" s="102"/>
      <c r="AA1165" s="102"/>
      <c r="AB1165" s="102"/>
      <c r="AE1165" s="102"/>
      <c r="AF1165" s="102"/>
      <c r="AG1165" s="102"/>
      <c r="AH1165" s="102"/>
      <c r="AI1165" s="102"/>
      <c r="AL1165" s="102"/>
      <c r="AM1165" s="102"/>
      <c r="AN1165" s="102"/>
      <c r="AO1165" s="102"/>
      <c r="AP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N1165" s="109"/>
    </row>
    <row r="1166" spans="10:66" x14ac:dyDescent="0.25">
      <c r="J1166" s="102"/>
      <c r="K1166" s="102"/>
      <c r="L1166" s="102"/>
      <c r="M1166" s="102"/>
      <c r="Q1166" s="102"/>
      <c r="R1166" s="102"/>
      <c r="S1166" s="102"/>
      <c r="T1166" s="102"/>
      <c r="U1166" s="102"/>
      <c r="X1166" s="102"/>
      <c r="Y1166" s="102"/>
      <c r="Z1166" s="102"/>
      <c r="AA1166" s="102"/>
      <c r="AB1166" s="102"/>
      <c r="AE1166" s="102"/>
      <c r="AF1166" s="102"/>
      <c r="AG1166" s="102"/>
      <c r="AH1166" s="102"/>
      <c r="AI1166" s="102"/>
      <c r="AL1166" s="102"/>
      <c r="AM1166" s="102"/>
      <c r="AN1166" s="102"/>
      <c r="AO1166" s="102"/>
      <c r="AP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N1166" s="109"/>
    </row>
    <row r="1167" spans="10:66" x14ac:dyDescent="0.25">
      <c r="J1167" s="102"/>
      <c r="K1167" s="102"/>
      <c r="L1167" s="102"/>
      <c r="M1167" s="102"/>
      <c r="Q1167" s="102"/>
      <c r="R1167" s="102"/>
      <c r="S1167" s="102"/>
      <c r="T1167" s="102"/>
      <c r="U1167" s="102"/>
      <c r="X1167" s="102"/>
      <c r="Y1167" s="102"/>
      <c r="Z1167" s="102"/>
      <c r="AA1167" s="102"/>
      <c r="AB1167" s="102"/>
      <c r="AE1167" s="102"/>
      <c r="AF1167" s="102"/>
      <c r="AG1167" s="102"/>
      <c r="AH1167" s="102"/>
      <c r="AI1167" s="102"/>
      <c r="AL1167" s="102"/>
      <c r="AM1167" s="102"/>
      <c r="AN1167" s="102"/>
      <c r="AO1167" s="102"/>
      <c r="AP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N1167" s="109"/>
    </row>
    <row r="1168" spans="10:66" x14ac:dyDescent="0.25">
      <c r="J1168" s="102"/>
      <c r="K1168" s="102"/>
      <c r="L1168" s="102"/>
      <c r="M1168" s="102"/>
      <c r="Q1168" s="102"/>
      <c r="R1168" s="102"/>
      <c r="S1168" s="102"/>
      <c r="T1168" s="102"/>
      <c r="U1168" s="102"/>
      <c r="X1168" s="102"/>
      <c r="Y1168" s="102"/>
      <c r="Z1168" s="102"/>
      <c r="AA1168" s="102"/>
      <c r="AB1168" s="102"/>
      <c r="AE1168" s="102"/>
      <c r="AF1168" s="102"/>
      <c r="AG1168" s="102"/>
      <c r="AH1168" s="102"/>
      <c r="AI1168" s="102"/>
      <c r="AL1168" s="102"/>
      <c r="AM1168" s="102"/>
      <c r="AN1168" s="102"/>
      <c r="AO1168" s="102"/>
      <c r="AP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N1168" s="109"/>
    </row>
    <row r="1169" spans="10:66" x14ac:dyDescent="0.25">
      <c r="J1169" s="102"/>
      <c r="K1169" s="102"/>
      <c r="L1169" s="102"/>
      <c r="M1169" s="102"/>
      <c r="Q1169" s="102"/>
      <c r="R1169" s="102"/>
      <c r="S1169" s="102"/>
      <c r="T1169" s="102"/>
      <c r="U1169" s="102"/>
      <c r="X1169" s="102"/>
      <c r="Y1169" s="102"/>
      <c r="Z1169" s="102"/>
      <c r="AA1169" s="102"/>
      <c r="AB1169" s="102"/>
      <c r="AE1169" s="102"/>
      <c r="AF1169" s="102"/>
      <c r="AG1169" s="102"/>
      <c r="AH1169" s="102"/>
      <c r="AI1169" s="102"/>
      <c r="AL1169" s="102"/>
      <c r="AM1169" s="102"/>
      <c r="AN1169" s="102"/>
      <c r="AO1169" s="102"/>
      <c r="AP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N1169" s="109"/>
    </row>
    <row r="1170" spans="10:66" x14ac:dyDescent="0.25">
      <c r="J1170" s="102"/>
      <c r="K1170" s="102"/>
      <c r="L1170" s="102"/>
      <c r="M1170" s="102"/>
      <c r="Q1170" s="102"/>
      <c r="R1170" s="102"/>
      <c r="S1170" s="102"/>
      <c r="T1170" s="102"/>
      <c r="U1170" s="102"/>
      <c r="X1170" s="102"/>
      <c r="Y1170" s="102"/>
      <c r="Z1170" s="102"/>
      <c r="AA1170" s="102"/>
      <c r="AB1170" s="102"/>
      <c r="AE1170" s="102"/>
      <c r="AF1170" s="102"/>
      <c r="AG1170" s="102"/>
      <c r="AH1170" s="102"/>
      <c r="AI1170" s="102"/>
      <c r="AL1170" s="102"/>
      <c r="AM1170" s="102"/>
      <c r="AN1170" s="102"/>
      <c r="AO1170" s="102"/>
      <c r="AP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N1170" s="109"/>
    </row>
    <row r="1171" spans="10:66" x14ac:dyDescent="0.25">
      <c r="J1171" s="102"/>
      <c r="K1171" s="102"/>
      <c r="L1171" s="102"/>
      <c r="M1171" s="102"/>
      <c r="Q1171" s="102"/>
      <c r="R1171" s="102"/>
      <c r="S1171" s="102"/>
      <c r="T1171" s="102"/>
      <c r="U1171" s="102"/>
      <c r="X1171" s="102"/>
      <c r="Y1171" s="102"/>
      <c r="Z1171" s="102"/>
      <c r="AA1171" s="102"/>
      <c r="AB1171" s="102"/>
      <c r="AE1171" s="102"/>
      <c r="AF1171" s="102"/>
      <c r="AG1171" s="102"/>
      <c r="AH1171" s="102"/>
      <c r="AI1171" s="102"/>
      <c r="AL1171" s="102"/>
      <c r="AM1171" s="102"/>
      <c r="AN1171" s="102"/>
      <c r="AO1171" s="102"/>
      <c r="AP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N1171" s="109"/>
    </row>
    <row r="1172" spans="10:66" x14ac:dyDescent="0.25">
      <c r="J1172" s="102"/>
      <c r="K1172" s="102"/>
      <c r="L1172" s="102"/>
      <c r="M1172" s="102"/>
      <c r="Q1172" s="102"/>
      <c r="R1172" s="102"/>
      <c r="S1172" s="102"/>
      <c r="T1172" s="102"/>
      <c r="U1172" s="102"/>
      <c r="X1172" s="102"/>
      <c r="Y1172" s="102"/>
      <c r="Z1172" s="102"/>
      <c r="AA1172" s="102"/>
      <c r="AB1172" s="102"/>
      <c r="AE1172" s="102"/>
      <c r="AF1172" s="102"/>
      <c r="AG1172" s="102"/>
      <c r="AH1172" s="102"/>
      <c r="AI1172" s="102"/>
      <c r="AL1172" s="102"/>
      <c r="AM1172" s="102"/>
      <c r="AN1172" s="102"/>
      <c r="AO1172" s="102"/>
      <c r="AP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N1172" s="109"/>
    </row>
    <row r="1173" spans="10:66" x14ac:dyDescent="0.25">
      <c r="J1173" s="102"/>
      <c r="K1173" s="102"/>
      <c r="L1173" s="102"/>
      <c r="M1173" s="102"/>
      <c r="Q1173" s="102"/>
      <c r="R1173" s="102"/>
      <c r="S1173" s="102"/>
      <c r="T1173" s="102"/>
      <c r="U1173" s="102"/>
      <c r="X1173" s="102"/>
      <c r="Y1173" s="102"/>
      <c r="Z1173" s="102"/>
      <c r="AA1173" s="102"/>
      <c r="AB1173" s="102"/>
      <c r="AE1173" s="102"/>
      <c r="AF1173" s="102"/>
      <c r="AG1173" s="102"/>
      <c r="AH1173" s="102"/>
      <c r="AI1173" s="102"/>
      <c r="AL1173" s="102"/>
      <c r="AM1173" s="102"/>
      <c r="AN1173" s="102"/>
      <c r="AO1173" s="102"/>
      <c r="AP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N1173" s="109"/>
    </row>
    <row r="1174" spans="10:66" x14ac:dyDescent="0.25">
      <c r="J1174" s="102"/>
      <c r="K1174" s="102"/>
      <c r="L1174" s="102"/>
      <c r="M1174" s="102"/>
      <c r="Q1174" s="102"/>
      <c r="R1174" s="102"/>
      <c r="S1174" s="102"/>
      <c r="T1174" s="102"/>
      <c r="U1174" s="102"/>
      <c r="X1174" s="102"/>
      <c r="Y1174" s="102"/>
      <c r="Z1174" s="102"/>
      <c r="AA1174" s="102"/>
      <c r="AB1174" s="102"/>
      <c r="AE1174" s="102"/>
      <c r="AF1174" s="102"/>
      <c r="AG1174" s="102"/>
      <c r="AH1174" s="102"/>
      <c r="AI1174" s="102"/>
      <c r="AL1174" s="102"/>
      <c r="AM1174" s="102"/>
      <c r="AN1174" s="102"/>
      <c r="AO1174" s="102"/>
      <c r="AP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N1174" s="109"/>
    </row>
    <row r="1175" spans="10:66" x14ac:dyDescent="0.25">
      <c r="J1175" s="102"/>
      <c r="K1175" s="102"/>
      <c r="L1175" s="102"/>
      <c r="M1175" s="102"/>
      <c r="Q1175" s="102"/>
      <c r="R1175" s="102"/>
      <c r="S1175" s="102"/>
      <c r="T1175" s="102"/>
      <c r="U1175" s="102"/>
      <c r="X1175" s="102"/>
      <c r="Y1175" s="102"/>
      <c r="Z1175" s="102"/>
      <c r="AA1175" s="102"/>
      <c r="AB1175" s="102"/>
      <c r="AE1175" s="102"/>
      <c r="AF1175" s="102"/>
      <c r="AG1175" s="102"/>
      <c r="AH1175" s="102"/>
      <c r="AI1175" s="102"/>
      <c r="AL1175" s="102"/>
      <c r="AM1175" s="102"/>
      <c r="AN1175" s="102"/>
      <c r="AO1175" s="102"/>
      <c r="AP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N1175" s="109"/>
    </row>
    <row r="1176" spans="10:66" x14ac:dyDescent="0.25">
      <c r="J1176" s="102"/>
      <c r="K1176" s="102"/>
      <c r="L1176" s="102"/>
      <c r="M1176" s="102"/>
      <c r="Q1176" s="102"/>
      <c r="R1176" s="102"/>
      <c r="S1176" s="102"/>
      <c r="T1176" s="102"/>
      <c r="U1176" s="102"/>
      <c r="X1176" s="102"/>
      <c r="Y1176" s="102"/>
      <c r="Z1176" s="102"/>
      <c r="AA1176" s="102"/>
      <c r="AB1176" s="102"/>
      <c r="AE1176" s="102"/>
      <c r="AF1176" s="102"/>
      <c r="AG1176" s="102"/>
      <c r="AH1176" s="102"/>
      <c r="AI1176" s="102"/>
      <c r="AL1176" s="102"/>
      <c r="AM1176" s="102"/>
      <c r="AN1176" s="102"/>
      <c r="AO1176" s="102"/>
      <c r="AP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N1176" s="109"/>
    </row>
    <row r="1177" spans="10:66" x14ac:dyDescent="0.25">
      <c r="J1177" s="102"/>
      <c r="K1177" s="102"/>
      <c r="L1177" s="102"/>
      <c r="M1177" s="102"/>
      <c r="Q1177" s="102"/>
      <c r="R1177" s="102"/>
      <c r="S1177" s="102"/>
      <c r="T1177" s="102"/>
      <c r="U1177" s="102"/>
      <c r="X1177" s="102"/>
      <c r="Y1177" s="102"/>
      <c r="Z1177" s="102"/>
      <c r="AA1177" s="102"/>
      <c r="AB1177" s="102"/>
      <c r="AE1177" s="102"/>
      <c r="AF1177" s="102"/>
      <c r="AG1177" s="102"/>
      <c r="AH1177" s="102"/>
      <c r="AI1177" s="102"/>
      <c r="AL1177" s="102"/>
      <c r="AM1177" s="102"/>
      <c r="AN1177" s="102"/>
      <c r="AO1177" s="102"/>
      <c r="AP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N1177" s="109"/>
    </row>
    <row r="1178" spans="10:66" x14ac:dyDescent="0.25">
      <c r="J1178" s="102"/>
      <c r="K1178" s="102"/>
      <c r="L1178" s="102"/>
      <c r="M1178" s="102"/>
      <c r="Q1178" s="102"/>
      <c r="R1178" s="102"/>
      <c r="S1178" s="102"/>
      <c r="T1178" s="102"/>
      <c r="U1178" s="102"/>
      <c r="X1178" s="102"/>
      <c r="Y1178" s="102"/>
      <c r="Z1178" s="102"/>
      <c r="AA1178" s="102"/>
      <c r="AB1178" s="102"/>
      <c r="AE1178" s="102"/>
      <c r="AF1178" s="102"/>
      <c r="AG1178" s="102"/>
      <c r="AH1178" s="102"/>
      <c r="AI1178" s="102"/>
      <c r="AL1178" s="102"/>
      <c r="AM1178" s="102"/>
      <c r="AN1178" s="102"/>
      <c r="AO1178" s="102"/>
      <c r="AP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N1178" s="109"/>
    </row>
    <row r="1179" spans="10:66" x14ac:dyDescent="0.25">
      <c r="J1179" s="102"/>
      <c r="K1179" s="102"/>
      <c r="L1179" s="102"/>
      <c r="M1179" s="102"/>
      <c r="Q1179" s="102"/>
      <c r="R1179" s="102"/>
      <c r="S1179" s="102"/>
      <c r="T1179" s="102"/>
      <c r="U1179" s="102"/>
      <c r="X1179" s="102"/>
      <c r="Y1179" s="102"/>
      <c r="Z1179" s="102"/>
      <c r="AA1179" s="102"/>
      <c r="AB1179" s="102"/>
      <c r="AE1179" s="102"/>
      <c r="AF1179" s="102"/>
      <c r="AG1179" s="102"/>
      <c r="AH1179" s="102"/>
      <c r="AI1179" s="102"/>
      <c r="AL1179" s="102"/>
      <c r="AM1179" s="102"/>
      <c r="AN1179" s="102"/>
      <c r="AO1179" s="102"/>
      <c r="AP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N1179" s="109"/>
    </row>
    <row r="1180" spans="10:66" x14ac:dyDescent="0.25">
      <c r="J1180" s="102"/>
      <c r="K1180" s="102"/>
      <c r="L1180" s="102"/>
      <c r="M1180" s="102"/>
      <c r="Q1180" s="102"/>
      <c r="R1180" s="102"/>
      <c r="S1180" s="102"/>
      <c r="T1180" s="102"/>
      <c r="U1180" s="102"/>
      <c r="X1180" s="102"/>
      <c r="Y1180" s="102"/>
      <c r="Z1180" s="102"/>
      <c r="AA1180" s="102"/>
      <c r="AB1180" s="102"/>
      <c r="AE1180" s="102"/>
      <c r="AF1180" s="102"/>
      <c r="AG1180" s="102"/>
      <c r="AH1180" s="102"/>
      <c r="AI1180" s="102"/>
      <c r="AL1180" s="102"/>
      <c r="AM1180" s="102"/>
      <c r="AN1180" s="102"/>
      <c r="AO1180" s="102"/>
      <c r="AP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N1180" s="109"/>
    </row>
    <row r="1181" spans="10:66" x14ac:dyDescent="0.25">
      <c r="J1181" s="102"/>
      <c r="K1181" s="102"/>
      <c r="L1181" s="102"/>
      <c r="M1181" s="102"/>
      <c r="Q1181" s="102"/>
      <c r="R1181" s="102"/>
      <c r="S1181" s="102"/>
      <c r="T1181" s="102"/>
      <c r="U1181" s="102"/>
      <c r="X1181" s="102"/>
      <c r="Y1181" s="102"/>
      <c r="Z1181" s="102"/>
      <c r="AA1181" s="102"/>
      <c r="AB1181" s="102"/>
      <c r="AE1181" s="102"/>
      <c r="AF1181" s="102"/>
      <c r="AG1181" s="102"/>
      <c r="AH1181" s="102"/>
      <c r="AI1181" s="102"/>
      <c r="AL1181" s="102"/>
      <c r="AM1181" s="102"/>
      <c r="AN1181" s="102"/>
      <c r="AO1181" s="102"/>
      <c r="AP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N1181" s="109"/>
    </row>
    <row r="1182" spans="10:66" x14ac:dyDescent="0.25">
      <c r="J1182" s="102"/>
      <c r="K1182" s="102"/>
      <c r="L1182" s="102"/>
      <c r="M1182" s="102"/>
      <c r="Q1182" s="102"/>
      <c r="R1182" s="102"/>
      <c r="S1182" s="102"/>
      <c r="T1182" s="102"/>
      <c r="U1182" s="102"/>
      <c r="X1182" s="102"/>
      <c r="Y1182" s="102"/>
      <c r="Z1182" s="102"/>
      <c r="AA1182" s="102"/>
      <c r="AB1182" s="102"/>
      <c r="AE1182" s="102"/>
      <c r="AF1182" s="102"/>
      <c r="AG1182" s="102"/>
      <c r="AH1182" s="102"/>
      <c r="AI1182" s="102"/>
      <c r="AL1182" s="102"/>
      <c r="AM1182" s="102"/>
      <c r="AN1182" s="102"/>
      <c r="AO1182" s="102"/>
      <c r="AP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N1182" s="109"/>
    </row>
    <row r="1183" spans="10:66" x14ac:dyDescent="0.25">
      <c r="J1183" s="102"/>
      <c r="K1183" s="102"/>
      <c r="L1183" s="102"/>
      <c r="M1183" s="102"/>
      <c r="Q1183" s="102"/>
      <c r="R1183" s="102"/>
      <c r="S1183" s="102"/>
      <c r="T1183" s="102"/>
      <c r="U1183" s="102"/>
      <c r="X1183" s="102"/>
      <c r="Y1183" s="102"/>
      <c r="Z1183" s="102"/>
      <c r="AA1183" s="102"/>
      <c r="AB1183" s="102"/>
      <c r="AE1183" s="102"/>
      <c r="AF1183" s="102"/>
      <c r="AG1183" s="102"/>
      <c r="AH1183" s="102"/>
      <c r="AI1183" s="102"/>
      <c r="AL1183" s="102"/>
      <c r="AM1183" s="102"/>
      <c r="AN1183" s="102"/>
      <c r="AO1183" s="102"/>
      <c r="AP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N1183" s="109"/>
    </row>
    <row r="1184" spans="10:66" x14ac:dyDescent="0.25">
      <c r="J1184" s="102"/>
      <c r="K1184" s="102"/>
      <c r="L1184" s="102"/>
      <c r="M1184" s="102"/>
      <c r="Q1184" s="102"/>
      <c r="R1184" s="102"/>
      <c r="S1184" s="102"/>
      <c r="T1184" s="102"/>
      <c r="U1184" s="102"/>
      <c r="X1184" s="102"/>
      <c r="Y1184" s="102"/>
      <c r="Z1184" s="102"/>
      <c r="AA1184" s="102"/>
      <c r="AB1184" s="102"/>
      <c r="AE1184" s="102"/>
      <c r="AF1184" s="102"/>
      <c r="AG1184" s="102"/>
      <c r="AH1184" s="102"/>
      <c r="AI1184" s="102"/>
      <c r="AL1184" s="102"/>
      <c r="AM1184" s="102"/>
      <c r="AN1184" s="102"/>
      <c r="AO1184" s="102"/>
      <c r="AP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N1184" s="109"/>
    </row>
    <row r="1185" spans="10:66" x14ac:dyDescent="0.25">
      <c r="J1185" s="102"/>
      <c r="K1185" s="102"/>
      <c r="L1185" s="102"/>
      <c r="M1185" s="102"/>
      <c r="Q1185" s="102"/>
      <c r="R1185" s="102"/>
      <c r="S1185" s="102"/>
      <c r="T1185" s="102"/>
      <c r="U1185" s="102"/>
      <c r="X1185" s="102"/>
      <c r="Y1185" s="102"/>
      <c r="Z1185" s="102"/>
      <c r="AA1185" s="102"/>
      <c r="AB1185" s="102"/>
      <c r="AE1185" s="102"/>
      <c r="AF1185" s="102"/>
      <c r="AG1185" s="102"/>
      <c r="AH1185" s="102"/>
      <c r="AI1185" s="102"/>
      <c r="AL1185" s="102"/>
      <c r="AM1185" s="102"/>
      <c r="AN1185" s="102"/>
      <c r="AO1185" s="102"/>
      <c r="AP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N1185" s="109"/>
    </row>
    <row r="1186" spans="10:66" x14ac:dyDescent="0.25">
      <c r="J1186" s="102"/>
      <c r="K1186" s="102"/>
      <c r="L1186" s="102"/>
      <c r="M1186" s="102"/>
      <c r="Q1186" s="102"/>
      <c r="R1186" s="102"/>
      <c r="S1186" s="102"/>
      <c r="T1186" s="102"/>
      <c r="U1186" s="102"/>
      <c r="X1186" s="102"/>
      <c r="Y1186" s="102"/>
      <c r="Z1186" s="102"/>
      <c r="AA1186" s="102"/>
      <c r="AB1186" s="102"/>
      <c r="AE1186" s="102"/>
      <c r="AF1186" s="102"/>
      <c r="AG1186" s="102"/>
      <c r="AH1186" s="102"/>
      <c r="AI1186" s="102"/>
      <c r="AL1186" s="102"/>
      <c r="AM1186" s="102"/>
      <c r="AN1186" s="102"/>
      <c r="AO1186" s="102"/>
      <c r="AP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N1186" s="109"/>
    </row>
    <row r="1187" spans="10:66" x14ac:dyDescent="0.25">
      <c r="J1187" s="102"/>
      <c r="K1187" s="102"/>
      <c r="L1187" s="102"/>
      <c r="M1187" s="102"/>
      <c r="Q1187" s="102"/>
      <c r="R1187" s="102"/>
      <c r="S1187" s="102"/>
      <c r="T1187" s="102"/>
      <c r="U1187" s="102"/>
      <c r="X1187" s="102"/>
      <c r="Y1187" s="102"/>
      <c r="Z1187" s="102"/>
      <c r="AA1187" s="102"/>
      <c r="AB1187" s="102"/>
      <c r="AE1187" s="102"/>
      <c r="AF1187" s="102"/>
      <c r="AG1187" s="102"/>
      <c r="AH1187" s="102"/>
      <c r="AI1187" s="102"/>
      <c r="AL1187" s="102"/>
      <c r="AM1187" s="102"/>
      <c r="AN1187" s="102"/>
      <c r="AO1187" s="102"/>
      <c r="AP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N1187" s="109"/>
    </row>
    <row r="1188" spans="10:66" x14ac:dyDescent="0.25">
      <c r="J1188" s="102"/>
      <c r="K1188" s="102"/>
      <c r="L1188" s="102"/>
      <c r="M1188" s="102"/>
      <c r="Q1188" s="102"/>
      <c r="R1188" s="102"/>
      <c r="S1188" s="102"/>
      <c r="T1188" s="102"/>
      <c r="U1188" s="102"/>
      <c r="X1188" s="102"/>
      <c r="Y1188" s="102"/>
      <c r="Z1188" s="102"/>
      <c r="AA1188" s="102"/>
      <c r="AB1188" s="102"/>
      <c r="AE1188" s="102"/>
      <c r="AF1188" s="102"/>
      <c r="AG1188" s="102"/>
      <c r="AH1188" s="102"/>
      <c r="AI1188" s="102"/>
      <c r="AL1188" s="102"/>
      <c r="AM1188" s="102"/>
      <c r="AN1188" s="102"/>
      <c r="AO1188" s="102"/>
      <c r="AP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N1188" s="109"/>
    </row>
    <row r="1189" spans="10:66" x14ac:dyDescent="0.25">
      <c r="J1189" s="102"/>
      <c r="K1189" s="102"/>
      <c r="L1189" s="102"/>
      <c r="M1189" s="102"/>
      <c r="Q1189" s="102"/>
      <c r="R1189" s="102"/>
      <c r="S1189" s="102"/>
      <c r="T1189" s="102"/>
      <c r="U1189" s="102"/>
      <c r="X1189" s="102"/>
      <c r="Y1189" s="102"/>
      <c r="Z1189" s="102"/>
      <c r="AA1189" s="102"/>
      <c r="AB1189" s="102"/>
      <c r="AE1189" s="102"/>
      <c r="AF1189" s="102"/>
      <c r="AG1189" s="102"/>
      <c r="AH1189" s="102"/>
      <c r="AI1189" s="102"/>
      <c r="AL1189" s="102"/>
      <c r="AM1189" s="102"/>
      <c r="AN1189" s="102"/>
      <c r="AO1189" s="102"/>
      <c r="AP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N1189" s="109"/>
    </row>
    <row r="1190" spans="10:66" x14ac:dyDescent="0.25">
      <c r="J1190" s="102"/>
      <c r="K1190" s="102"/>
      <c r="L1190" s="102"/>
      <c r="M1190" s="102"/>
      <c r="Q1190" s="102"/>
      <c r="R1190" s="102"/>
      <c r="S1190" s="102"/>
      <c r="T1190" s="102"/>
      <c r="U1190" s="102"/>
      <c r="X1190" s="102"/>
      <c r="Y1190" s="102"/>
      <c r="Z1190" s="102"/>
      <c r="AA1190" s="102"/>
      <c r="AB1190" s="102"/>
      <c r="AE1190" s="102"/>
      <c r="AF1190" s="102"/>
      <c r="AG1190" s="102"/>
      <c r="AH1190" s="102"/>
      <c r="AI1190" s="102"/>
      <c r="AL1190" s="102"/>
      <c r="AM1190" s="102"/>
      <c r="AN1190" s="102"/>
      <c r="AO1190" s="102"/>
      <c r="AP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N1190" s="109"/>
    </row>
    <row r="1191" spans="10:66" x14ac:dyDescent="0.25">
      <c r="J1191" s="102"/>
      <c r="K1191" s="102"/>
      <c r="L1191" s="102"/>
      <c r="M1191" s="102"/>
      <c r="Q1191" s="102"/>
      <c r="R1191" s="102"/>
      <c r="S1191" s="102"/>
      <c r="T1191" s="102"/>
      <c r="U1191" s="102"/>
      <c r="X1191" s="102"/>
      <c r="Y1191" s="102"/>
      <c r="Z1191" s="102"/>
      <c r="AA1191" s="102"/>
      <c r="AB1191" s="102"/>
      <c r="AE1191" s="102"/>
      <c r="AF1191" s="102"/>
      <c r="AG1191" s="102"/>
      <c r="AH1191" s="102"/>
      <c r="AI1191" s="102"/>
      <c r="AL1191" s="102"/>
      <c r="AM1191" s="102"/>
      <c r="AN1191" s="102"/>
      <c r="AO1191" s="102"/>
      <c r="AP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N1191" s="109"/>
    </row>
    <row r="1192" spans="10:66" x14ac:dyDescent="0.25">
      <c r="J1192" s="102"/>
      <c r="K1192" s="102"/>
      <c r="L1192" s="102"/>
      <c r="M1192" s="102"/>
      <c r="Q1192" s="102"/>
      <c r="R1192" s="102"/>
      <c r="S1192" s="102"/>
      <c r="T1192" s="102"/>
      <c r="U1192" s="102"/>
      <c r="X1192" s="102"/>
      <c r="Y1192" s="102"/>
      <c r="Z1192" s="102"/>
      <c r="AA1192" s="102"/>
      <c r="AB1192" s="102"/>
      <c r="AE1192" s="102"/>
      <c r="AF1192" s="102"/>
      <c r="AG1192" s="102"/>
      <c r="AH1192" s="102"/>
      <c r="AI1192" s="102"/>
      <c r="AL1192" s="102"/>
      <c r="AM1192" s="102"/>
      <c r="AN1192" s="102"/>
      <c r="AO1192" s="102"/>
      <c r="AP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N1192" s="109"/>
    </row>
    <row r="1193" spans="10:66" x14ac:dyDescent="0.25">
      <c r="J1193" s="102"/>
      <c r="K1193" s="102"/>
      <c r="L1193" s="102"/>
      <c r="M1193" s="102"/>
      <c r="Q1193" s="102"/>
      <c r="R1193" s="102"/>
      <c r="S1193" s="102"/>
      <c r="T1193" s="102"/>
      <c r="U1193" s="102"/>
      <c r="X1193" s="102"/>
      <c r="Y1193" s="102"/>
      <c r="Z1193" s="102"/>
      <c r="AA1193" s="102"/>
      <c r="AB1193" s="102"/>
      <c r="AE1193" s="102"/>
      <c r="AF1193" s="102"/>
      <c r="AG1193" s="102"/>
      <c r="AH1193" s="102"/>
      <c r="AI1193" s="102"/>
      <c r="AL1193" s="102"/>
      <c r="AM1193" s="102"/>
      <c r="AN1193" s="102"/>
      <c r="AO1193" s="102"/>
      <c r="AP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N1193" s="109"/>
    </row>
    <row r="1194" spans="10:66" x14ac:dyDescent="0.25">
      <c r="J1194" s="102"/>
      <c r="K1194" s="102"/>
      <c r="L1194" s="102"/>
      <c r="M1194" s="102"/>
      <c r="Q1194" s="102"/>
      <c r="R1194" s="102"/>
      <c r="S1194" s="102"/>
      <c r="T1194" s="102"/>
      <c r="U1194" s="102"/>
      <c r="X1194" s="102"/>
      <c r="Y1194" s="102"/>
      <c r="Z1194" s="102"/>
      <c r="AA1194" s="102"/>
      <c r="AB1194" s="102"/>
      <c r="AE1194" s="102"/>
      <c r="AF1194" s="102"/>
      <c r="AG1194" s="102"/>
      <c r="AH1194" s="102"/>
      <c r="AI1194" s="102"/>
      <c r="AL1194" s="102"/>
      <c r="AM1194" s="102"/>
      <c r="AN1194" s="102"/>
      <c r="AO1194" s="102"/>
      <c r="AP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N1194" s="109"/>
    </row>
    <row r="1195" spans="10:66" x14ac:dyDescent="0.25">
      <c r="J1195" s="102"/>
      <c r="K1195" s="102"/>
      <c r="L1195" s="102"/>
      <c r="M1195" s="102"/>
      <c r="Q1195" s="102"/>
      <c r="R1195" s="102"/>
      <c r="S1195" s="102"/>
      <c r="T1195" s="102"/>
      <c r="U1195" s="102"/>
      <c r="X1195" s="102"/>
      <c r="Y1195" s="102"/>
      <c r="Z1195" s="102"/>
      <c r="AA1195" s="102"/>
      <c r="AB1195" s="102"/>
      <c r="AE1195" s="102"/>
      <c r="AF1195" s="102"/>
      <c r="AG1195" s="102"/>
      <c r="AH1195" s="102"/>
      <c r="AI1195" s="102"/>
      <c r="AL1195" s="102"/>
      <c r="AM1195" s="102"/>
      <c r="AN1195" s="102"/>
      <c r="AO1195" s="102"/>
      <c r="AP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N1195" s="109"/>
    </row>
    <row r="1196" spans="10:66" x14ac:dyDescent="0.25">
      <c r="J1196" s="102"/>
      <c r="K1196" s="102"/>
      <c r="L1196" s="102"/>
      <c r="M1196" s="102"/>
      <c r="Q1196" s="102"/>
      <c r="R1196" s="102"/>
      <c r="S1196" s="102"/>
      <c r="T1196" s="102"/>
      <c r="U1196" s="102"/>
      <c r="X1196" s="102"/>
      <c r="Y1196" s="102"/>
      <c r="Z1196" s="102"/>
      <c r="AA1196" s="102"/>
      <c r="AB1196" s="102"/>
      <c r="AE1196" s="102"/>
      <c r="AF1196" s="102"/>
      <c r="AG1196" s="102"/>
      <c r="AH1196" s="102"/>
      <c r="AI1196" s="102"/>
      <c r="AL1196" s="102"/>
      <c r="AM1196" s="102"/>
      <c r="AN1196" s="102"/>
      <c r="AO1196" s="102"/>
      <c r="AP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N1196" s="109"/>
    </row>
    <row r="1197" spans="10:66" x14ac:dyDescent="0.25">
      <c r="J1197" s="102"/>
      <c r="K1197" s="102"/>
      <c r="L1197" s="102"/>
      <c r="M1197" s="102"/>
      <c r="Q1197" s="102"/>
      <c r="R1197" s="102"/>
      <c r="S1197" s="102"/>
      <c r="T1197" s="102"/>
      <c r="U1197" s="102"/>
      <c r="X1197" s="102"/>
      <c r="Y1197" s="102"/>
      <c r="Z1197" s="102"/>
      <c r="AA1197" s="102"/>
      <c r="AB1197" s="102"/>
      <c r="AE1197" s="102"/>
      <c r="AF1197" s="102"/>
      <c r="AG1197" s="102"/>
      <c r="AH1197" s="102"/>
      <c r="AI1197" s="102"/>
      <c r="AL1197" s="102"/>
      <c r="AM1197" s="102"/>
      <c r="AN1197" s="102"/>
      <c r="AO1197" s="102"/>
      <c r="AP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N1197" s="109"/>
    </row>
    <row r="1198" spans="10:66" x14ac:dyDescent="0.25">
      <c r="J1198" s="102"/>
      <c r="K1198" s="102"/>
      <c r="L1198" s="102"/>
      <c r="M1198" s="102"/>
      <c r="Q1198" s="102"/>
      <c r="R1198" s="102"/>
      <c r="S1198" s="102"/>
      <c r="T1198" s="102"/>
      <c r="U1198" s="102"/>
      <c r="X1198" s="102"/>
      <c r="Y1198" s="102"/>
      <c r="Z1198" s="102"/>
      <c r="AA1198" s="102"/>
      <c r="AB1198" s="102"/>
      <c r="AE1198" s="102"/>
      <c r="AF1198" s="102"/>
      <c r="AG1198" s="102"/>
      <c r="AH1198" s="102"/>
      <c r="AI1198" s="102"/>
      <c r="AL1198" s="102"/>
      <c r="AM1198" s="102"/>
      <c r="AN1198" s="102"/>
      <c r="AO1198" s="102"/>
      <c r="AP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N1198" s="109"/>
    </row>
    <row r="1199" spans="10:66" x14ac:dyDescent="0.25">
      <c r="J1199" s="102"/>
      <c r="K1199" s="102"/>
      <c r="L1199" s="102"/>
      <c r="M1199" s="102"/>
      <c r="Q1199" s="102"/>
      <c r="R1199" s="102"/>
      <c r="S1199" s="102"/>
      <c r="T1199" s="102"/>
      <c r="U1199" s="102"/>
      <c r="X1199" s="102"/>
      <c r="Y1199" s="102"/>
      <c r="Z1199" s="102"/>
      <c r="AA1199" s="102"/>
      <c r="AB1199" s="102"/>
      <c r="AE1199" s="102"/>
      <c r="AF1199" s="102"/>
      <c r="AG1199" s="102"/>
      <c r="AH1199" s="102"/>
      <c r="AI1199" s="102"/>
      <c r="AL1199" s="102"/>
      <c r="AM1199" s="102"/>
      <c r="AN1199" s="102"/>
      <c r="AO1199" s="102"/>
      <c r="AP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N1199" s="109"/>
    </row>
    <row r="1200" spans="10:66" x14ac:dyDescent="0.25">
      <c r="J1200" s="102"/>
      <c r="K1200" s="102"/>
      <c r="L1200" s="102"/>
      <c r="M1200" s="102"/>
      <c r="Q1200" s="102"/>
      <c r="R1200" s="102"/>
      <c r="S1200" s="102"/>
      <c r="T1200" s="102"/>
      <c r="U1200" s="102"/>
      <c r="X1200" s="102"/>
      <c r="Y1200" s="102"/>
      <c r="Z1200" s="102"/>
      <c r="AA1200" s="102"/>
      <c r="AB1200" s="102"/>
      <c r="AE1200" s="102"/>
      <c r="AF1200" s="102"/>
      <c r="AG1200" s="102"/>
      <c r="AH1200" s="102"/>
      <c r="AI1200" s="102"/>
      <c r="AL1200" s="102"/>
      <c r="AM1200" s="102"/>
      <c r="AN1200" s="102"/>
      <c r="AO1200" s="102"/>
      <c r="AP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N1200" s="109"/>
    </row>
    <row r="1201" spans="10:66" x14ac:dyDescent="0.25">
      <c r="J1201" s="102"/>
      <c r="K1201" s="102"/>
      <c r="L1201" s="102"/>
      <c r="M1201" s="102"/>
      <c r="Q1201" s="102"/>
      <c r="R1201" s="102"/>
      <c r="S1201" s="102"/>
      <c r="T1201" s="102"/>
      <c r="U1201" s="102"/>
      <c r="X1201" s="102"/>
      <c r="Y1201" s="102"/>
      <c r="Z1201" s="102"/>
      <c r="AA1201" s="102"/>
      <c r="AB1201" s="102"/>
      <c r="AE1201" s="102"/>
      <c r="AF1201" s="102"/>
      <c r="AG1201" s="102"/>
      <c r="AH1201" s="102"/>
      <c r="AI1201" s="102"/>
      <c r="AL1201" s="102"/>
      <c r="AM1201" s="102"/>
      <c r="AN1201" s="102"/>
      <c r="AO1201" s="102"/>
      <c r="AP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N1201" s="109"/>
    </row>
    <row r="1202" spans="10:66" x14ac:dyDescent="0.25">
      <c r="J1202" s="102"/>
      <c r="K1202" s="102"/>
      <c r="L1202" s="102"/>
      <c r="M1202" s="102"/>
      <c r="Q1202" s="102"/>
      <c r="R1202" s="102"/>
      <c r="S1202" s="102"/>
      <c r="T1202" s="102"/>
      <c r="U1202" s="102"/>
      <c r="X1202" s="102"/>
      <c r="Y1202" s="102"/>
      <c r="Z1202" s="102"/>
      <c r="AA1202" s="102"/>
      <c r="AB1202" s="102"/>
      <c r="AE1202" s="102"/>
      <c r="AF1202" s="102"/>
      <c r="AG1202" s="102"/>
      <c r="AH1202" s="102"/>
      <c r="AI1202" s="102"/>
      <c r="AL1202" s="102"/>
      <c r="AM1202" s="102"/>
      <c r="AN1202" s="102"/>
      <c r="AO1202" s="102"/>
      <c r="AP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N1202" s="109"/>
    </row>
    <row r="1203" spans="10:66" x14ac:dyDescent="0.25">
      <c r="J1203" s="102"/>
      <c r="K1203" s="102"/>
      <c r="L1203" s="102"/>
      <c r="M1203" s="102"/>
      <c r="Q1203" s="102"/>
      <c r="R1203" s="102"/>
      <c r="S1203" s="102"/>
      <c r="T1203" s="102"/>
      <c r="U1203" s="102"/>
      <c r="X1203" s="102"/>
      <c r="Y1203" s="102"/>
      <c r="Z1203" s="102"/>
      <c r="AA1203" s="102"/>
      <c r="AB1203" s="102"/>
      <c r="AE1203" s="102"/>
      <c r="AF1203" s="102"/>
      <c r="AG1203" s="102"/>
      <c r="AH1203" s="102"/>
      <c r="AI1203" s="102"/>
      <c r="AL1203" s="102"/>
      <c r="AM1203" s="102"/>
      <c r="AN1203" s="102"/>
      <c r="AO1203" s="102"/>
      <c r="AP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N1203" s="109"/>
    </row>
    <row r="1204" spans="10:66" x14ac:dyDescent="0.25">
      <c r="J1204" s="102"/>
      <c r="K1204" s="102"/>
      <c r="L1204" s="102"/>
      <c r="M1204" s="102"/>
      <c r="Q1204" s="102"/>
      <c r="R1204" s="102"/>
      <c r="S1204" s="102"/>
      <c r="T1204" s="102"/>
      <c r="U1204" s="102"/>
      <c r="X1204" s="102"/>
      <c r="Y1204" s="102"/>
      <c r="Z1204" s="102"/>
      <c r="AA1204" s="102"/>
      <c r="AB1204" s="102"/>
      <c r="AE1204" s="102"/>
      <c r="AF1204" s="102"/>
      <c r="AG1204" s="102"/>
      <c r="AH1204" s="102"/>
      <c r="AI1204" s="102"/>
      <c r="AL1204" s="102"/>
      <c r="AM1204" s="102"/>
      <c r="AN1204" s="102"/>
      <c r="AO1204" s="102"/>
      <c r="AP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N1204" s="109"/>
    </row>
    <row r="1205" spans="10:66" x14ac:dyDescent="0.25">
      <c r="J1205" s="102"/>
      <c r="K1205" s="102"/>
      <c r="L1205" s="102"/>
      <c r="M1205" s="102"/>
      <c r="Q1205" s="102"/>
      <c r="R1205" s="102"/>
      <c r="S1205" s="102"/>
      <c r="T1205" s="102"/>
      <c r="U1205" s="102"/>
      <c r="X1205" s="102"/>
      <c r="Y1205" s="102"/>
      <c r="Z1205" s="102"/>
      <c r="AA1205" s="102"/>
      <c r="AB1205" s="102"/>
      <c r="AE1205" s="102"/>
      <c r="AF1205" s="102"/>
      <c r="AG1205" s="102"/>
      <c r="AH1205" s="102"/>
      <c r="AI1205" s="102"/>
      <c r="AL1205" s="102"/>
      <c r="AM1205" s="102"/>
      <c r="AN1205" s="102"/>
      <c r="AO1205" s="102"/>
      <c r="AP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N1205" s="109"/>
    </row>
    <row r="1206" spans="10:66" x14ac:dyDescent="0.25">
      <c r="J1206" s="102"/>
      <c r="K1206" s="102"/>
      <c r="L1206" s="102"/>
      <c r="M1206" s="102"/>
      <c r="Q1206" s="102"/>
      <c r="R1206" s="102"/>
      <c r="S1206" s="102"/>
      <c r="T1206" s="102"/>
      <c r="U1206" s="102"/>
      <c r="X1206" s="102"/>
      <c r="Y1206" s="102"/>
      <c r="Z1206" s="102"/>
      <c r="AA1206" s="102"/>
      <c r="AB1206" s="102"/>
      <c r="AE1206" s="102"/>
      <c r="AF1206" s="102"/>
      <c r="AG1206" s="102"/>
      <c r="AH1206" s="102"/>
      <c r="AI1206" s="102"/>
      <c r="AL1206" s="102"/>
      <c r="AM1206" s="102"/>
      <c r="AN1206" s="102"/>
      <c r="AO1206" s="102"/>
      <c r="AP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N1206" s="109"/>
    </row>
    <row r="1207" spans="10:66" x14ac:dyDescent="0.25">
      <c r="J1207" s="102"/>
      <c r="K1207" s="102"/>
      <c r="L1207" s="102"/>
      <c r="M1207" s="102"/>
      <c r="Q1207" s="102"/>
      <c r="R1207" s="102"/>
      <c r="S1207" s="102"/>
      <c r="T1207" s="102"/>
      <c r="U1207" s="102"/>
      <c r="X1207" s="102"/>
      <c r="Y1207" s="102"/>
      <c r="Z1207" s="102"/>
      <c r="AA1207" s="102"/>
      <c r="AB1207" s="102"/>
      <c r="AE1207" s="102"/>
      <c r="AF1207" s="102"/>
      <c r="AG1207" s="102"/>
      <c r="AH1207" s="102"/>
      <c r="AI1207" s="102"/>
      <c r="AL1207" s="102"/>
      <c r="AM1207" s="102"/>
      <c r="AN1207" s="102"/>
      <c r="AO1207" s="102"/>
      <c r="AP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N1207" s="109"/>
    </row>
    <row r="1208" spans="10:66" x14ac:dyDescent="0.25">
      <c r="J1208" s="102"/>
      <c r="K1208" s="102"/>
      <c r="L1208" s="102"/>
      <c r="M1208" s="102"/>
      <c r="Q1208" s="102"/>
      <c r="R1208" s="102"/>
      <c r="S1208" s="102"/>
      <c r="T1208" s="102"/>
      <c r="U1208" s="102"/>
      <c r="X1208" s="102"/>
      <c r="Y1208" s="102"/>
      <c r="Z1208" s="102"/>
      <c r="AA1208" s="102"/>
      <c r="AB1208" s="102"/>
      <c r="AE1208" s="102"/>
      <c r="AF1208" s="102"/>
      <c r="AG1208" s="102"/>
      <c r="AH1208" s="102"/>
      <c r="AI1208" s="102"/>
      <c r="AL1208" s="102"/>
      <c r="AM1208" s="102"/>
      <c r="AN1208" s="102"/>
      <c r="AO1208" s="102"/>
      <c r="AP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N1208" s="109"/>
    </row>
    <row r="1209" spans="10:66" x14ac:dyDescent="0.25">
      <c r="J1209" s="102"/>
      <c r="K1209" s="102"/>
      <c r="L1209" s="102"/>
      <c r="M1209" s="102"/>
      <c r="Q1209" s="102"/>
      <c r="R1209" s="102"/>
      <c r="S1209" s="102"/>
      <c r="T1209" s="102"/>
      <c r="U1209" s="102"/>
      <c r="X1209" s="102"/>
      <c r="Y1209" s="102"/>
      <c r="Z1209" s="102"/>
      <c r="AA1209" s="102"/>
      <c r="AB1209" s="102"/>
      <c r="AE1209" s="102"/>
      <c r="AF1209" s="102"/>
      <c r="AG1209" s="102"/>
      <c r="AH1209" s="102"/>
      <c r="AI1209" s="102"/>
      <c r="AL1209" s="102"/>
      <c r="AM1209" s="102"/>
      <c r="AN1209" s="102"/>
      <c r="AO1209" s="102"/>
      <c r="AP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N1209" s="109"/>
    </row>
    <row r="1210" spans="10:66" x14ac:dyDescent="0.25">
      <c r="J1210" s="102"/>
      <c r="K1210" s="102"/>
      <c r="L1210" s="102"/>
      <c r="M1210" s="102"/>
      <c r="Q1210" s="102"/>
      <c r="R1210" s="102"/>
      <c r="S1210" s="102"/>
      <c r="T1210" s="102"/>
      <c r="U1210" s="102"/>
      <c r="X1210" s="102"/>
      <c r="Y1210" s="102"/>
      <c r="Z1210" s="102"/>
      <c r="AA1210" s="102"/>
      <c r="AB1210" s="102"/>
      <c r="AE1210" s="102"/>
      <c r="AF1210" s="102"/>
      <c r="AG1210" s="102"/>
      <c r="AH1210" s="102"/>
      <c r="AI1210" s="102"/>
      <c r="AL1210" s="102"/>
      <c r="AM1210" s="102"/>
      <c r="AN1210" s="102"/>
      <c r="AO1210" s="102"/>
      <c r="AP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N1210" s="109"/>
    </row>
    <row r="1211" spans="10:66" x14ac:dyDescent="0.25">
      <c r="J1211" s="102"/>
      <c r="K1211" s="102"/>
      <c r="L1211" s="102"/>
      <c r="M1211" s="102"/>
      <c r="Q1211" s="102"/>
      <c r="R1211" s="102"/>
      <c r="S1211" s="102"/>
      <c r="T1211" s="102"/>
      <c r="U1211" s="102"/>
      <c r="X1211" s="102"/>
      <c r="Y1211" s="102"/>
      <c r="Z1211" s="102"/>
      <c r="AA1211" s="102"/>
      <c r="AB1211" s="102"/>
      <c r="AE1211" s="102"/>
      <c r="AF1211" s="102"/>
      <c r="AG1211" s="102"/>
      <c r="AH1211" s="102"/>
      <c r="AI1211" s="102"/>
      <c r="AL1211" s="102"/>
      <c r="AM1211" s="102"/>
      <c r="AN1211" s="102"/>
      <c r="AO1211" s="102"/>
      <c r="AP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N1211" s="109"/>
    </row>
    <row r="1212" spans="10:66" x14ac:dyDescent="0.25">
      <c r="J1212" s="102"/>
      <c r="K1212" s="102"/>
      <c r="L1212" s="102"/>
      <c r="M1212" s="102"/>
      <c r="Q1212" s="102"/>
      <c r="R1212" s="102"/>
      <c r="S1212" s="102"/>
      <c r="T1212" s="102"/>
      <c r="U1212" s="102"/>
      <c r="X1212" s="102"/>
      <c r="Y1212" s="102"/>
      <c r="Z1212" s="102"/>
      <c r="AA1212" s="102"/>
      <c r="AB1212" s="102"/>
      <c r="AE1212" s="102"/>
      <c r="AF1212" s="102"/>
      <c r="AG1212" s="102"/>
      <c r="AH1212" s="102"/>
      <c r="AI1212" s="102"/>
      <c r="AL1212" s="102"/>
      <c r="AM1212" s="102"/>
      <c r="AN1212" s="102"/>
      <c r="AO1212" s="102"/>
      <c r="AP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N1212" s="109"/>
    </row>
    <row r="1213" spans="10:66" x14ac:dyDescent="0.25">
      <c r="J1213" s="102"/>
      <c r="K1213" s="102"/>
      <c r="L1213" s="102"/>
      <c r="M1213" s="102"/>
      <c r="Q1213" s="102"/>
      <c r="R1213" s="102"/>
      <c r="S1213" s="102"/>
      <c r="T1213" s="102"/>
      <c r="U1213" s="102"/>
      <c r="X1213" s="102"/>
      <c r="Y1213" s="102"/>
      <c r="Z1213" s="102"/>
      <c r="AA1213" s="102"/>
      <c r="AB1213" s="102"/>
      <c r="AE1213" s="102"/>
      <c r="AF1213" s="102"/>
      <c r="AG1213" s="102"/>
      <c r="AH1213" s="102"/>
      <c r="AI1213" s="102"/>
      <c r="AL1213" s="102"/>
      <c r="AM1213" s="102"/>
      <c r="AN1213" s="102"/>
      <c r="AO1213" s="102"/>
      <c r="AP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N1213" s="109"/>
    </row>
    <row r="1214" spans="10:66" x14ac:dyDescent="0.25">
      <c r="J1214" s="102"/>
      <c r="K1214" s="102"/>
      <c r="L1214" s="102"/>
      <c r="M1214" s="102"/>
      <c r="Q1214" s="102"/>
      <c r="R1214" s="102"/>
      <c r="S1214" s="102"/>
      <c r="T1214" s="102"/>
      <c r="U1214" s="102"/>
      <c r="X1214" s="102"/>
      <c r="Y1214" s="102"/>
      <c r="Z1214" s="102"/>
      <c r="AA1214" s="102"/>
      <c r="AB1214" s="102"/>
      <c r="AE1214" s="102"/>
      <c r="AF1214" s="102"/>
      <c r="AG1214" s="102"/>
      <c r="AH1214" s="102"/>
      <c r="AI1214" s="102"/>
      <c r="AL1214" s="102"/>
      <c r="AM1214" s="102"/>
      <c r="AN1214" s="102"/>
      <c r="AO1214" s="102"/>
      <c r="AP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N1214" s="109"/>
    </row>
    <row r="1215" spans="10:66" x14ac:dyDescent="0.25">
      <c r="J1215" s="102"/>
      <c r="K1215" s="102"/>
      <c r="L1215" s="102"/>
      <c r="M1215" s="102"/>
      <c r="Q1215" s="102"/>
      <c r="R1215" s="102"/>
      <c r="S1215" s="102"/>
      <c r="T1215" s="102"/>
      <c r="U1215" s="102"/>
      <c r="X1215" s="102"/>
      <c r="Y1215" s="102"/>
      <c r="Z1215" s="102"/>
      <c r="AA1215" s="102"/>
      <c r="AB1215" s="102"/>
      <c r="AE1215" s="102"/>
      <c r="AF1215" s="102"/>
      <c r="AG1215" s="102"/>
      <c r="AH1215" s="102"/>
      <c r="AI1215" s="102"/>
      <c r="AL1215" s="102"/>
      <c r="AM1215" s="102"/>
      <c r="AN1215" s="102"/>
      <c r="AO1215" s="102"/>
      <c r="AP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N1215" s="109"/>
    </row>
    <row r="1216" spans="10:66" x14ac:dyDescent="0.25">
      <c r="J1216" s="102"/>
      <c r="K1216" s="102"/>
      <c r="L1216" s="102"/>
      <c r="M1216" s="102"/>
      <c r="Q1216" s="102"/>
      <c r="R1216" s="102"/>
      <c r="S1216" s="102"/>
      <c r="T1216" s="102"/>
      <c r="U1216" s="102"/>
      <c r="X1216" s="102"/>
      <c r="Y1216" s="102"/>
      <c r="Z1216" s="102"/>
      <c r="AA1216" s="102"/>
      <c r="AB1216" s="102"/>
      <c r="AE1216" s="102"/>
      <c r="AF1216" s="102"/>
      <c r="AG1216" s="102"/>
      <c r="AH1216" s="102"/>
      <c r="AI1216" s="102"/>
      <c r="AL1216" s="102"/>
      <c r="AM1216" s="102"/>
      <c r="AN1216" s="102"/>
      <c r="AO1216" s="102"/>
      <c r="AP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N1216" s="109"/>
    </row>
    <row r="1217" spans="10:66" x14ac:dyDescent="0.25">
      <c r="J1217" s="102"/>
      <c r="K1217" s="102"/>
      <c r="L1217" s="102"/>
      <c r="M1217" s="102"/>
      <c r="Q1217" s="102"/>
      <c r="R1217" s="102"/>
      <c r="S1217" s="102"/>
      <c r="T1217" s="102"/>
      <c r="U1217" s="102"/>
      <c r="X1217" s="102"/>
      <c r="Y1217" s="102"/>
      <c r="Z1217" s="102"/>
      <c r="AA1217" s="102"/>
      <c r="AB1217" s="102"/>
      <c r="AE1217" s="102"/>
      <c r="AF1217" s="102"/>
      <c r="AG1217" s="102"/>
      <c r="AH1217" s="102"/>
      <c r="AI1217" s="102"/>
      <c r="AL1217" s="102"/>
      <c r="AM1217" s="102"/>
      <c r="AN1217" s="102"/>
      <c r="AO1217" s="102"/>
      <c r="AP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N1217" s="109"/>
    </row>
    <row r="1218" spans="10:66" x14ac:dyDescent="0.25">
      <c r="J1218" s="102"/>
      <c r="K1218" s="102"/>
      <c r="L1218" s="102"/>
      <c r="M1218" s="102"/>
      <c r="Q1218" s="102"/>
      <c r="R1218" s="102"/>
      <c r="S1218" s="102"/>
      <c r="T1218" s="102"/>
      <c r="U1218" s="102"/>
      <c r="X1218" s="102"/>
      <c r="Y1218" s="102"/>
      <c r="Z1218" s="102"/>
      <c r="AA1218" s="102"/>
      <c r="AB1218" s="102"/>
      <c r="AE1218" s="102"/>
      <c r="AF1218" s="102"/>
      <c r="AG1218" s="102"/>
      <c r="AH1218" s="102"/>
      <c r="AI1218" s="102"/>
      <c r="AL1218" s="102"/>
      <c r="AM1218" s="102"/>
      <c r="AN1218" s="102"/>
      <c r="AO1218" s="102"/>
      <c r="AP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N1218" s="109"/>
    </row>
    <row r="1219" spans="10:66" x14ac:dyDescent="0.25">
      <c r="J1219" s="102"/>
      <c r="K1219" s="102"/>
      <c r="L1219" s="102"/>
      <c r="M1219" s="102"/>
      <c r="Q1219" s="102"/>
      <c r="R1219" s="102"/>
      <c r="S1219" s="102"/>
      <c r="T1219" s="102"/>
      <c r="U1219" s="102"/>
      <c r="X1219" s="102"/>
      <c r="Y1219" s="102"/>
      <c r="Z1219" s="102"/>
      <c r="AA1219" s="102"/>
      <c r="AB1219" s="102"/>
      <c r="AE1219" s="102"/>
      <c r="AF1219" s="102"/>
      <c r="AG1219" s="102"/>
      <c r="AH1219" s="102"/>
      <c r="AI1219" s="102"/>
      <c r="AL1219" s="102"/>
      <c r="AM1219" s="102"/>
      <c r="AN1219" s="102"/>
      <c r="AO1219" s="102"/>
      <c r="AP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N1219" s="109"/>
    </row>
    <row r="1220" spans="10:66" x14ac:dyDescent="0.25">
      <c r="J1220" s="102"/>
      <c r="K1220" s="102"/>
      <c r="L1220" s="102"/>
      <c r="M1220" s="102"/>
      <c r="Q1220" s="102"/>
      <c r="R1220" s="102"/>
      <c r="S1220" s="102"/>
      <c r="T1220" s="102"/>
      <c r="U1220" s="102"/>
      <c r="X1220" s="102"/>
      <c r="Y1220" s="102"/>
      <c r="Z1220" s="102"/>
      <c r="AA1220" s="102"/>
      <c r="AB1220" s="102"/>
      <c r="AE1220" s="102"/>
      <c r="AF1220" s="102"/>
      <c r="AG1220" s="102"/>
      <c r="AH1220" s="102"/>
      <c r="AI1220" s="102"/>
      <c r="AL1220" s="102"/>
      <c r="AM1220" s="102"/>
      <c r="AN1220" s="102"/>
      <c r="AO1220" s="102"/>
      <c r="AP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N1220" s="109"/>
    </row>
    <row r="1221" spans="10:66" x14ac:dyDescent="0.25">
      <c r="J1221" s="102"/>
      <c r="K1221" s="102"/>
      <c r="L1221" s="102"/>
      <c r="M1221" s="102"/>
      <c r="Q1221" s="102"/>
      <c r="R1221" s="102"/>
      <c r="S1221" s="102"/>
      <c r="T1221" s="102"/>
      <c r="U1221" s="102"/>
      <c r="X1221" s="102"/>
      <c r="Y1221" s="102"/>
      <c r="Z1221" s="102"/>
      <c r="AA1221" s="102"/>
      <c r="AB1221" s="102"/>
      <c r="AE1221" s="102"/>
      <c r="AF1221" s="102"/>
      <c r="AG1221" s="102"/>
      <c r="AH1221" s="102"/>
      <c r="AI1221" s="102"/>
      <c r="AL1221" s="102"/>
      <c r="AM1221" s="102"/>
      <c r="AN1221" s="102"/>
      <c r="AO1221" s="102"/>
      <c r="AP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N1221" s="109"/>
    </row>
    <row r="1222" spans="10:66" x14ac:dyDescent="0.25">
      <c r="J1222" s="102"/>
      <c r="K1222" s="102"/>
      <c r="L1222" s="102"/>
      <c r="M1222" s="102"/>
      <c r="Q1222" s="102"/>
      <c r="R1222" s="102"/>
      <c r="S1222" s="102"/>
      <c r="T1222" s="102"/>
      <c r="U1222" s="102"/>
      <c r="X1222" s="102"/>
      <c r="Y1222" s="102"/>
      <c r="Z1222" s="102"/>
      <c r="AA1222" s="102"/>
      <c r="AB1222" s="102"/>
      <c r="AE1222" s="102"/>
      <c r="AF1222" s="102"/>
      <c r="AG1222" s="102"/>
      <c r="AH1222" s="102"/>
      <c r="AI1222" s="102"/>
      <c r="AL1222" s="102"/>
      <c r="AM1222" s="102"/>
      <c r="AN1222" s="102"/>
      <c r="AO1222" s="102"/>
      <c r="AP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N1222" s="109"/>
    </row>
    <row r="1223" spans="10:66" x14ac:dyDescent="0.25">
      <c r="J1223" s="102"/>
      <c r="K1223" s="102"/>
      <c r="L1223" s="102"/>
      <c r="M1223" s="102"/>
      <c r="Q1223" s="102"/>
      <c r="R1223" s="102"/>
      <c r="S1223" s="102"/>
      <c r="T1223" s="102"/>
      <c r="U1223" s="102"/>
      <c r="X1223" s="102"/>
      <c r="Y1223" s="102"/>
      <c r="Z1223" s="102"/>
      <c r="AA1223" s="102"/>
      <c r="AB1223" s="102"/>
      <c r="AE1223" s="102"/>
      <c r="AF1223" s="102"/>
      <c r="AG1223" s="102"/>
      <c r="AH1223" s="102"/>
      <c r="AI1223" s="102"/>
      <c r="AL1223" s="102"/>
      <c r="AM1223" s="102"/>
      <c r="AN1223" s="102"/>
      <c r="AO1223" s="102"/>
      <c r="AP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N1223" s="109"/>
    </row>
    <row r="1224" spans="10:66" x14ac:dyDescent="0.25">
      <c r="J1224" s="102"/>
      <c r="K1224" s="102"/>
      <c r="L1224" s="102"/>
      <c r="M1224" s="102"/>
      <c r="Q1224" s="102"/>
      <c r="R1224" s="102"/>
      <c r="S1224" s="102"/>
      <c r="T1224" s="102"/>
      <c r="U1224" s="102"/>
      <c r="X1224" s="102"/>
      <c r="Y1224" s="102"/>
      <c r="Z1224" s="102"/>
      <c r="AA1224" s="102"/>
      <c r="AB1224" s="102"/>
      <c r="AE1224" s="102"/>
      <c r="AF1224" s="102"/>
      <c r="AG1224" s="102"/>
      <c r="AH1224" s="102"/>
      <c r="AI1224" s="102"/>
      <c r="AL1224" s="102"/>
      <c r="AM1224" s="102"/>
      <c r="AN1224" s="102"/>
      <c r="AO1224" s="102"/>
      <c r="AP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N1224" s="109"/>
    </row>
    <row r="1225" spans="10:66" x14ac:dyDescent="0.25">
      <c r="J1225" s="102"/>
      <c r="K1225" s="102"/>
      <c r="L1225" s="102"/>
      <c r="M1225" s="102"/>
      <c r="Q1225" s="102"/>
      <c r="R1225" s="102"/>
      <c r="S1225" s="102"/>
      <c r="T1225" s="102"/>
      <c r="U1225" s="102"/>
      <c r="X1225" s="102"/>
      <c r="Y1225" s="102"/>
      <c r="Z1225" s="102"/>
      <c r="AA1225" s="102"/>
      <c r="AB1225" s="102"/>
      <c r="AE1225" s="102"/>
      <c r="AF1225" s="102"/>
      <c r="AG1225" s="102"/>
      <c r="AH1225" s="102"/>
      <c r="AI1225" s="102"/>
      <c r="AL1225" s="102"/>
      <c r="AM1225" s="102"/>
      <c r="AN1225" s="102"/>
      <c r="AO1225" s="102"/>
      <c r="AP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N1225" s="109"/>
    </row>
    <row r="1226" spans="10:66" x14ac:dyDescent="0.25">
      <c r="J1226" s="102"/>
      <c r="K1226" s="102"/>
      <c r="L1226" s="102"/>
      <c r="M1226" s="102"/>
      <c r="Q1226" s="102"/>
      <c r="R1226" s="102"/>
      <c r="S1226" s="102"/>
      <c r="T1226" s="102"/>
      <c r="U1226" s="102"/>
      <c r="X1226" s="102"/>
      <c r="Y1226" s="102"/>
      <c r="Z1226" s="102"/>
      <c r="AA1226" s="102"/>
      <c r="AB1226" s="102"/>
      <c r="AE1226" s="102"/>
      <c r="AF1226" s="102"/>
      <c r="AG1226" s="102"/>
      <c r="AH1226" s="102"/>
      <c r="AI1226" s="102"/>
      <c r="AL1226" s="102"/>
      <c r="AM1226" s="102"/>
      <c r="AN1226" s="102"/>
      <c r="AO1226" s="102"/>
      <c r="AP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N1226" s="109"/>
    </row>
    <row r="1227" spans="10:66" x14ac:dyDescent="0.25">
      <c r="J1227" s="102"/>
      <c r="K1227" s="102"/>
      <c r="L1227" s="102"/>
      <c r="M1227" s="102"/>
      <c r="Q1227" s="102"/>
      <c r="R1227" s="102"/>
      <c r="S1227" s="102"/>
      <c r="T1227" s="102"/>
      <c r="U1227" s="102"/>
      <c r="X1227" s="102"/>
      <c r="Y1227" s="102"/>
      <c r="Z1227" s="102"/>
      <c r="AA1227" s="102"/>
      <c r="AB1227" s="102"/>
      <c r="AE1227" s="102"/>
      <c r="AF1227" s="102"/>
      <c r="AG1227" s="102"/>
      <c r="AH1227" s="102"/>
      <c r="AI1227" s="102"/>
      <c r="AL1227" s="102"/>
      <c r="AM1227" s="102"/>
      <c r="AN1227" s="102"/>
      <c r="AO1227" s="102"/>
      <c r="AP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N1227" s="109"/>
    </row>
    <row r="1228" spans="10:66" x14ac:dyDescent="0.25">
      <c r="J1228" s="102"/>
      <c r="K1228" s="102"/>
      <c r="L1228" s="102"/>
      <c r="M1228" s="102"/>
      <c r="Q1228" s="102"/>
      <c r="R1228" s="102"/>
      <c r="S1228" s="102"/>
      <c r="T1228" s="102"/>
      <c r="U1228" s="102"/>
      <c r="X1228" s="102"/>
      <c r="Y1228" s="102"/>
      <c r="Z1228" s="102"/>
      <c r="AA1228" s="102"/>
      <c r="AB1228" s="102"/>
      <c r="AE1228" s="102"/>
      <c r="AF1228" s="102"/>
      <c r="AG1228" s="102"/>
      <c r="AH1228" s="102"/>
      <c r="AI1228" s="102"/>
      <c r="AL1228" s="102"/>
      <c r="AM1228" s="102"/>
      <c r="AN1228" s="102"/>
      <c r="AO1228" s="102"/>
      <c r="AP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N1228" s="109"/>
    </row>
    <row r="1229" spans="10:66" x14ac:dyDescent="0.25">
      <c r="J1229" s="102"/>
      <c r="K1229" s="102"/>
      <c r="L1229" s="102"/>
      <c r="M1229" s="102"/>
      <c r="Q1229" s="102"/>
      <c r="R1229" s="102"/>
      <c r="S1229" s="102"/>
      <c r="T1229" s="102"/>
      <c r="U1229" s="102"/>
      <c r="X1229" s="102"/>
      <c r="Y1229" s="102"/>
      <c r="Z1229" s="102"/>
      <c r="AA1229" s="102"/>
      <c r="AB1229" s="102"/>
      <c r="AE1229" s="102"/>
      <c r="AF1229" s="102"/>
      <c r="AG1229" s="102"/>
      <c r="AH1229" s="102"/>
      <c r="AI1229" s="102"/>
      <c r="AL1229" s="102"/>
      <c r="AM1229" s="102"/>
      <c r="AN1229" s="102"/>
      <c r="AO1229" s="102"/>
      <c r="AP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N1229" s="109"/>
    </row>
    <row r="1230" spans="10:66" x14ac:dyDescent="0.25">
      <c r="J1230" s="102"/>
      <c r="K1230" s="102"/>
      <c r="L1230" s="102"/>
      <c r="M1230" s="102"/>
      <c r="Q1230" s="102"/>
      <c r="R1230" s="102"/>
      <c r="S1230" s="102"/>
      <c r="T1230" s="102"/>
      <c r="U1230" s="102"/>
      <c r="X1230" s="102"/>
      <c r="Y1230" s="102"/>
      <c r="Z1230" s="102"/>
      <c r="AA1230" s="102"/>
      <c r="AB1230" s="102"/>
      <c r="AE1230" s="102"/>
      <c r="AF1230" s="102"/>
      <c r="AG1230" s="102"/>
      <c r="AH1230" s="102"/>
      <c r="AI1230" s="102"/>
      <c r="AL1230" s="102"/>
      <c r="AM1230" s="102"/>
      <c r="AN1230" s="102"/>
      <c r="AO1230" s="102"/>
      <c r="AP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N1230" s="109"/>
    </row>
    <row r="1231" spans="10:66" x14ac:dyDescent="0.25">
      <c r="J1231" s="102"/>
      <c r="K1231" s="102"/>
      <c r="L1231" s="102"/>
      <c r="M1231" s="102"/>
      <c r="Q1231" s="102"/>
      <c r="R1231" s="102"/>
      <c r="S1231" s="102"/>
      <c r="T1231" s="102"/>
      <c r="U1231" s="102"/>
      <c r="X1231" s="102"/>
      <c r="Y1231" s="102"/>
      <c r="Z1231" s="102"/>
      <c r="AA1231" s="102"/>
      <c r="AB1231" s="102"/>
      <c r="AE1231" s="102"/>
      <c r="AF1231" s="102"/>
      <c r="AG1231" s="102"/>
      <c r="AH1231" s="102"/>
      <c r="AI1231" s="102"/>
      <c r="AL1231" s="102"/>
      <c r="AM1231" s="102"/>
      <c r="AN1231" s="102"/>
      <c r="AO1231" s="102"/>
      <c r="AP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N1231" s="109"/>
    </row>
    <row r="1232" spans="10:66" x14ac:dyDescent="0.25">
      <c r="J1232" s="102"/>
      <c r="K1232" s="102"/>
      <c r="L1232" s="102"/>
      <c r="M1232" s="102"/>
      <c r="Q1232" s="102"/>
      <c r="R1232" s="102"/>
      <c r="S1232" s="102"/>
      <c r="T1232" s="102"/>
      <c r="U1232" s="102"/>
      <c r="X1232" s="102"/>
      <c r="Y1232" s="102"/>
      <c r="Z1232" s="102"/>
      <c r="AA1232" s="102"/>
      <c r="AB1232" s="102"/>
      <c r="AE1232" s="102"/>
      <c r="AF1232" s="102"/>
      <c r="AG1232" s="102"/>
      <c r="AH1232" s="102"/>
      <c r="AI1232" s="102"/>
      <c r="AL1232" s="102"/>
      <c r="AM1232" s="102"/>
      <c r="AN1232" s="102"/>
      <c r="AO1232" s="102"/>
      <c r="AP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N1232" s="109"/>
    </row>
    <row r="1233" spans="10:66" x14ac:dyDescent="0.25">
      <c r="J1233" s="102"/>
      <c r="K1233" s="102"/>
      <c r="L1233" s="102"/>
      <c r="M1233" s="102"/>
      <c r="Q1233" s="102"/>
      <c r="R1233" s="102"/>
      <c r="S1233" s="102"/>
      <c r="T1233" s="102"/>
      <c r="U1233" s="102"/>
      <c r="X1233" s="102"/>
      <c r="Y1233" s="102"/>
      <c r="Z1233" s="102"/>
      <c r="AA1233" s="102"/>
      <c r="AB1233" s="102"/>
      <c r="AE1233" s="102"/>
      <c r="AF1233" s="102"/>
      <c r="AG1233" s="102"/>
      <c r="AH1233" s="102"/>
      <c r="AI1233" s="102"/>
      <c r="AL1233" s="102"/>
      <c r="AM1233" s="102"/>
      <c r="AN1233" s="102"/>
      <c r="AO1233" s="102"/>
      <c r="AP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N1233" s="109"/>
    </row>
    <row r="1234" spans="10:66" x14ac:dyDescent="0.25">
      <c r="J1234" s="102"/>
      <c r="K1234" s="102"/>
      <c r="L1234" s="102"/>
      <c r="M1234" s="102"/>
      <c r="Q1234" s="102"/>
      <c r="R1234" s="102"/>
      <c r="S1234" s="102"/>
      <c r="T1234" s="102"/>
      <c r="U1234" s="102"/>
      <c r="X1234" s="102"/>
      <c r="Y1234" s="102"/>
      <c r="Z1234" s="102"/>
      <c r="AA1234" s="102"/>
      <c r="AB1234" s="102"/>
      <c r="AE1234" s="102"/>
      <c r="AF1234" s="102"/>
      <c r="AG1234" s="102"/>
      <c r="AH1234" s="102"/>
      <c r="AI1234" s="102"/>
      <c r="AL1234" s="102"/>
      <c r="AM1234" s="102"/>
      <c r="AN1234" s="102"/>
      <c r="AO1234" s="102"/>
      <c r="AP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N1234" s="109"/>
    </row>
    <row r="1235" spans="10:66" x14ac:dyDescent="0.25">
      <c r="J1235" s="102"/>
      <c r="K1235" s="102"/>
      <c r="L1235" s="102"/>
      <c r="M1235" s="102"/>
      <c r="Q1235" s="102"/>
      <c r="R1235" s="102"/>
      <c r="S1235" s="102"/>
      <c r="T1235" s="102"/>
      <c r="U1235" s="102"/>
      <c r="X1235" s="102"/>
      <c r="Y1235" s="102"/>
      <c r="Z1235" s="102"/>
      <c r="AA1235" s="102"/>
      <c r="AB1235" s="102"/>
      <c r="AE1235" s="102"/>
      <c r="AF1235" s="102"/>
      <c r="AG1235" s="102"/>
      <c r="AH1235" s="102"/>
      <c r="AI1235" s="102"/>
      <c r="AL1235" s="102"/>
      <c r="AM1235" s="102"/>
      <c r="AN1235" s="102"/>
      <c r="AO1235" s="102"/>
      <c r="AP1235" s="102"/>
      <c r="AS1235" s="102"/>
      <c r="AT1235" s="102"/>
      <c r="AU1235" s="102"/>
      <c r="AV1235" s="102"/>
      <c r="AW1235" s="102"/>
      <c r="AX1235" s="102"/>
      <c r="AY1235" s="102"/>
      <c r="AZ1235" s="102"/>
      <c r="BA1235" s="102"/>
      <c r="BB1235" s="102"/>
      <c r="BC1235" s="102"/>
      <c r="BD1235" s="102"/>
      <c r="BE1235" s="102"/>
      <c r="BF1235" s="102"/>
      <c r="BN1235" s="109"/>
    </row>
    <row r="1236" spans="10:66" x14ac:dyDescent="0.25">
      <c r="J1236" s="102"/>
      <c r="K1236" s="102"/>
      <c r="L1236" s="102"/>
      <c r="M1236" s="102"/>
      <c r="Q1236" s="102"/>
      <c r="R1236" s="102"/>
      <c r="S1236" s="102"/>
      <c r="T1236" s="102"/>
      <c r="U1236" s="102"/>
      <c r="X1236" s="102"/>
      <c r="Y1236" s="102"/>
      <c r="Z1236" s="102"/>
      <c r="AA1236" s="102"/>
      <c r="AB1236" s="102"/>
      <c r="AE1236" s="102"/>
      <c r="AF1236" s="102"/>
      <c r="AG1236" s="102"/>
      <c r="AH1236" s="102"/>
      <c r="AI1236" s="102"/>
      <c r="AL1236" s="102"/>
      <c r="AM1236" s="102"/>
      <c r="AN1236" s="102"/>
      <c r="AO1236" s="102"/>
      <c r="AP1236" s="102"/>
      <c r="AS1236" s="102"/>
      <c r="AT1236" s="102"/>
      <c r="AU1236" s="102"/>
      <c r="AV1236" s="102"/>
      <c r="AW1236" s="102"/>
      <c r="AX1236" s="102"/>
      <c r="AY1236" s="102"/>
      <c r="AZ1236" s="102"/>
      <c r="BA1236" s="102"/>
      <c r="BB1236" s="102"/>
      <c r="BC1236" s="102"/>
      <c r="BD1236" s="102"/>
      <c r="BE1236" s="102"/>
      <c r="BF1236" s="102"/>
      <c r="BN1236" s="109"/>
    </row>
    <row r="1237" spans="10:66" x14ac:dyDescent="0.25">
      <c r="J1237" s="102"/>
      <c r="K1237" s="102"/>
      <c r="L1237" s="102"/>
      <c r="M1237" s="102"/>
      <c r="Q1237" s="102"/>
      <c r="R1237" s="102"/>
      <c r="S1237" s="102"/>
      <c r="T1237" s="102"/>
      <c r="U1237" s="102"/>
      <c r="X1237" s="102"/>
      <c r="Y1237" s="102"/>
      <c r="Z1237" s="102"/>
      <c r="AA1237" s="102"/>
      <c r="AB1237" s="102"/>
      <c r="AE1237" s="102"/>
      <c r="AF1237" s="102"/>
      <c r="AG1237" s="102"/>
      <c r="AH1237" s="102"/>
      <c r="AI1237" s="102"/>
      <c r="AL1237" s="102"/>
      <c r="AM1237" s="102"/>
      <c r="AN1237" s="102"/>
      <c r="AO1237" s="102"/>
      <c r="AP1237" s="102"/>
      <c r="AS1237" s="102"/>
      <c r="AT1237" s="102"/>
      <c r="AU1237" s="102"/>
      <c r="AV1237" s="102"/>
      <c r="AW1237" s="102"/>
      <c r="AX1237" s="102"/>
      <c r="AY1237" s="102"/>
      <c r="AZ1237" s="102"/>
      <c r="BA1237" s="102"/>
      <c r="BB1237" s="102"/>
      <c r="BC1237" s="102"/>
      <c r="BD1237" s="102"/>
      <c r="BE1237" s="102"/>
      <c r="BF1237" s="102"/>
      <c r="BN1237" s="109"/>
    </row>
    <row r="1238" spans="10:66" x14ac:dyDescent="0.25">
      <c r="J1238" s="102"/>
      <c r="K1238" s="102"/>
      <c r="L1238" s="102"/>
      <c r="M1238" s="102"/>
      <c r="Q1238" s="102"/>
      <c r="R1238" s="102"/>
      <c r="S1238" s="102"/>
      <c r="T1238" s="102"/>
      <c r="U1238" s="102"/>
      <c r="X1238" s="102"/>
      <c r="Y1238" s="102"/>
      <c r="Z1238" s="102"/>
      <c r="AA1238" s="102"/>
      <c r="AB1238" s="102"/>
      <c r="AE1238" s="102"/>
      <c r="AF1238" s="102"/>
      <c r="AG1238" s="102"/>
      <c r="AH1238" s="102"/>
      <c r="AI1238" s="102"/>
      <c r="AL1238" s="102"/>
      <c r="AM1238" s="102"/>
      <c r="AN1238" s="102"/>
      <c r="AO1238" s="102"/>
      <c r="AP1238" s="102"/>
      <c r="AS1238" s="102"/>
      <c r="AT1238" s="102"/>
      <c r="AU1238" s="102"/>
      <c r="AV1238" s="102"/>
      <c r="AW1238" s="102"/>
      <c r="AX1238" s="102"/>
      <c r="AY1238" s="102"/>
      <c r="AZ1238" s="102"/>
      <c r="BA1238" s="102"/>
      <c r="BB1238" s="102"/>
      <c r="BC1238" s="102"/>
      <c r="BD1238" s="102"/>
      <c r="BE1238" s="102"/>
      <c r="BF1238" s="102"/>
      <c r="BN1238" s="109"/>
    </row>
    <row r="1239" spans="10:66" x14ac:dyDescent="0.25">
      <c r="J1239" s="102"/>
      <c r="K1239" s="102"/>
      <c r="L1239" s="102"/>
      <c r="M1239" s="102"/>
      <c r="Q1239" s="102"/>
      <c r="R1239" s="102"/>
      <c r="S1239" s="102"/>
      <c r="T1239" s="102"/>
      <c r="U1239" s="102"/>
      <c r="X1239" s="102"/>
      <c r="Y1239" s="102"/>
      <c r="Z1239" s="102"/>
      <c r="AA1239" s="102"/>
      <c r="AB1239" s="102"/>
      <c r="AE1239" s="102"/>
      <c r="AF1239" s="102"/>
      <c r="AG1239" s="102"/>
      <c r="AH1239" s="102"/>
      <c r="AI1239" s="102"/>
      <c r="AL1239" s="102"/>
      <c r="AM1239" s="102"/>
      <c r="AN1239" s="102"/>
      <c r="AO1239" s="102"/>
      <c r="AP1239" s="102"/>
      <c r="AS1239" s="102"/>
      <c r="AT1239" s="102"/>
      <c r="AU1239" s="102"/>
      <c r="AV1239" s="102"/>
      <c r="AW1239" s="102"/>
      <c r="AX1239" s="102"/>
      <c r="AY1239" s="102"/>
      <c r="AZ1239" s="102"/>
      <c r="BA1239" s="102"/>
      <c r="BB1239" s="102"/>
      <c r="BC1239" s="102"/>
      <c r="BD1239" s="102"/>
      <c r="BE1239" s="102"/>
      <c r="BF1239" s="102"/>
      <c r="BN1239" s="109"/>
    </row>
    <row r="1240" spans="10:66" x14ac:dyDescent="0.25">
      <c r="J1240" s="102"/>
      <c r="K1240" s="102"/>
      <c r="L1240" s="102"/>
      <c r="M1240" s="102"/>
      <c r="Q1240" s="102"/>
      <c r="R1240" s="102"/>
      <c r="S1240" s="102"/>
      <c r="T1240" s="102"/>
      <c r="U1240" s="102"/>
      <c r="X1240" s="102"/>
      <c r="Y1240" s="102"/>
      <c r="Z1240" s="102"/>
      <c r="AA1240" s="102"/>
      <c r="AB1240" s="102"/>
      <c r="AE1240" s="102"/>
      <c r="AF1240" s="102"/>
      <c r="AG1240" s="102"/>
      <c r="AH1240" s="102"/>
      <c r="AI1240" s="102"/>
      <c r="AL1240" s="102"/>
      <c r="AM1240" s="102"/>
      <c r="AN1240" s="102"/>
      <c r="AO1240" s="102"/>
      <c r="AP1240" s="102"/>
      <c r="AS1240" s="102"/>
      <c r="AT1240" s="102"/>
      <c r="AU1240" s="102"/>
      <c r="AV1240" s="102"/>
      <c r="AW1240" s="102"/>
      <c r="AX1240" s="102"/>
      <c r="AY1240" s="102"/>
      <c r="AZ1240" s="102"/>
      <c r="BA1240" s="102"/>
      <c r="BB1240" s="102"/>
      <c r="BC1240" s="102"/>
      <c r="BD1240" s="102"/>
      <c r="BE1240" s="102"/>
      <c r="BF1240" s="102"/>
      <c r="BN1240" s="109"/>
    </row>
    <row r="1241" spans="10:66" x14ac:dyDescent="0.25">
      <c r="J1241" s="102"/>
      <c r="K1241" s="102"/>
      <c r="L1241" s="102"/>
      <c r="M1241" s="102"/>
      <c r="Q1241" s="102"/>
      <c r="R1241" s="102"/>
      <c r="S1241" s="102"/>
      <c r="T1241" s="102"/>
      <c r="U1241" s="102"/>
      <c r="X1241" s="102"/>
      <c r="Y1241" s="102"/>
      <c r="Z1241" s="102"/>
      <c r="AA1241" s="102"/>
      <c r="AB1241" s="102"/>
      <c r="AE1241" s="102"/>
      <c r="AF1241" s="102"/>
      <c r="AG1241" s="102"/>
      <c r="AH1241" s="102"/>
      <c r="AI1241" s="102"/>
      <c r="AL1241" s="102"/>
      <c r="AM1241" s="102"/>
      <c r="AN1241" s="102"/>
      <c r="AO1241" s="102"/>
      <c r="AP1241" s="102"/>
      <c r="AS1241" s="102"/>
      <c r="AT1241" s="102"/>
      <c r="AU1241" s="102"/>
      <c r="AV1241" s="102"/>
      <c r="AW1241" s="102"/>
      <c r="AX1241" s="102"/>
      <c r="AY1241" s="102"/>
      <c r="AZ1241" s="102"/>
      <c r="BA1241" s="102"/>
      <c r="BB1241" s="102"/>
      <c r="BC1241" s="102"/>
      <c r="BD1241" s="102"/>
      <c r="BE1241" s="102"/>
      <c r="BF1241" s="102"/>
      <c r="BN1241" s="109"/>
    </row>
    <row r="1242" spans="10:66" x14ac:dyDescent="0.25">
      <c r="J1242" s="102"/>
      <c r="K1242" s="102"/>
      <c r="L1242" s="102"/>
      <c r="M1242" s="102"/>
      <c r="Q1242" s="102"/>
      <c r="R1242" s="102"/>
      <c r="S1242" s="102"/>
      <c r="T1242" s="102"/>
      <c r="U1242" s="102"/>
      <c r="X1242" s="102"/>
      <c r="Y1242" s="102"/>
      <c r="Z1242" s="102"/>
      <c r="AA1242" s="102"/>
      <c r="AB1242" s="102"/>
      <c r="AE1242" s="102"/>
      <c r="AF1242" s="102"/>
      <c r="AG1242" s="102"/>
      <c r="AH1242" s="102"/>
      <c r="AI1242" s="102"/>
      <c r="AL1242" s="102"/>
      <c r="AM1242" s="102"/>
      <c r="AN1242" s="102"/>
      <c r="AO1242" s="102"/>
      <c r="AP1242" s="102"/>
      <c r="AS1242" s="102"/>
      <c r="AT1242" s="102"/>
      <c r="AU1242" s="102"/>
      <c r="AV1242" s="102"/>
      <c r="AW1242" s="102"/>
      <c r="AX1242" s="102"/>
      <c r="AY1242" s="102"/>
      <c r="AZ1242" s="102"/>
      <c r="BA1242" s="102"/>
      <c r="BB1242" s="102"/>
      <c r="BC1242" s="102"/>
      <c r="BD1242" s="102"/>
      <c r="BE1242" s="102"/>
      <c r="BF1242" s="102"/>
      <c r="BN1242" s="109"/>
    </row>
    <row r="1243" spans="10:66" x14ac:dyDescent="0.25">
      <c r="J1243" s="102"/>
      <c r="K1243" s="102"/>
      <c r="L1243" s="102"/>
      <c r="M1243" s="102"/>
      <c r="Q1243" s="102"/>
      <c r="R1243" s="102"/>
      <c r="S1243" s="102"/>
      <c r="T1243" s="102"/>
      <c r="U1243" s="102"/>
      <c r="X1243" s="102"/>
      <c r="Y1243" s="102"/>
      <c r="Z1243" s="102"/>
      <c r="AA1243" s="102"/>
      <c r="AB1243" s="102"/>
      <c r="AE1243" s="102"/>
      <c r="AF1243" s="102"/>
      <c r="AG1243" s="102"/>
      <c r="AH1243" s="102"/>
      <c r="AI1243" s="102"/>
      <c r="AL1243" s="102"/>
      <c r="AM1243" s="102"/>
      <c r="AN1243" s="102"/>
      <c r="AO1243" s="102"/>
      <c r="AP1243" s="102"/>
      <c r="AS1243" s="102"/>
      <c r="AT1243" s="102"/>
      <c r="AU1243" s="102"/>
      <c r="AV1243" s="102"/>
      <c r="AW1243" s="102"/>
      <c r="AX1243" s="102"/>
      <c r="AY1243" s="102"/>
      <c r="AZ1243" s="102"/>
      <c r="BA1243" s="102"/>
      <c r="BB1243" s="102"/>
      <c r="BC1243" s="102"/>
      <c r="BD1243" s="102"/>
      <c r="BE1243" s="102"/>
      <c r="BF1243" s="102"/>
      <c r="BN1243" s="109"/>
    </row>
    <row r="1244" spans="10:66" x14ac:dyDescent="0.25">
      <c r="J1244" s="102"/>
      <c r="K1244" s="102"/>
      <c r="L1244" s="102"/>
      <c r="M1244" s="102"/>
      <c r="Q1244" s="102"/>
      <c r="R1244" s="102"/>
      <c r="S1244" s="102"/>
      <c r="T1244" s="102"/>
      <c r="U1244" s="102"/>
      <c r="X1244" s="102"/>
      <c r="Y1244" s="102"/>
      <c r="Z1244" s="102"/>
      <c r="AA1244" s="102"/>
      <c r="AB1244" s="102"/>
      <c r="AE1244" s="102"/>
      <c r="AF1244" s="102"/>
      <c r="AG1244" s="102"/>
      <c r="AH1244" s="102"/>
      <c r="AI1244" s="102"/>
      <c r="AL1244" s="102"/>
      <c r="AM1244" s="102"/>
      <c r="AN1244" s="102"/>
      <c r="AO1244" s="102"/>
      <c r="AP1244" s="102"/>
      <c r="AS1244" s="102"/>
      <c r="AT1244" s="102"/>
      <c r="AU1244" s="102"/>
      <c r="AV1244" s="102"/>
      <c r="AW1244" s="102"/>
      <c r="AX1244" s="102"/>
      <c r="AY1244" s="102"/>
      <c r="AZ1244" s="102"/>
      <c r="BA1244" s="102"/>
      <c r="BB1244" s="102"/>
      <c r="BC1244" s="102"/>
      <c r="BD1244" s="102"/>
      <c r="BE1244" s="102"/>
      <c r="BF1244" s="102"/>
      <c r="BN1244" s="109"/>
    </row>
    <row r="1245" spans="10:66" x14ac:dyDescent="0.25">
      <c r="J1245" s="102"/>
      <c r="K1245" s="102"/>
      <c r="L1245" s="102"/>
      <c r="M1245" s="102"/>
      <c r="Q1245" s="102"/>
      <c r="R1245" s="102"/>
      <c r="S1245" s="102"/>
      <c r="T1245" s="102"/>
      <c r="U1245" s="102"/>
      <c r="X1245" s="102"/>
      <c r="Y1245" s="102"/>
      <c r="Z1245" s="102"/>
      <c r="AA1245" s="102"/>
      <c r="AB1245" s="102"/>
      <c r="AE1245" s="102"/>
      <c r="AF1245" s="102"/>
      <c r="AG1245" s="102"/>
      <c r="AH1245" s="102"/>
      <c r="AI1245" s="102"/>
      <c r="AL1245" s="102"/>
      <c r="AM1245" s="102"/>
      <c r="AN1245" s="102"/>
      <c r="AO1245" s="102"/>
      <c r="AP1245" s="102"/>
      <c r="AS1245" s="102"/>
      <c r="AT1245" s="102"/>
      <c r="AU1245" s="102"/>
      <c r="AV1245" s="102"/>
      <c r="AW1245" s="102"/>
      <c r="AX1245" s="102"/>
      <c r="AY1245" s="102"/>
      <c r="AZ1245" s="102"/>
      <c r="BA1245" s="102"/>
      <c r="BB1245" s="102"/>
      <c r="BC1245" s="102"/>
      <c r="BD1245" s="102"/>
      <c r="BE1245" s="102"/>
      <c r="BF1245" s="102"/>
      <c r="BN1245" s="109"/>
    </row>
    <row r="1246" spans="10:66" x14ac:dyDescent="0.25">
      <c r="J1246" s="102"/>
      <c r="K1246" s="102"/>
      <c r="L1246" s="102"/>
      <c r="M1246" s="102"/>
      <c r="Q1246" s="102"/>
      <c r="R1246" s="102"/>
      <c r="S1246" s="102"/>
      <c r="T1246" s="102"/>
      <c r="U1246" s="102"/>
      <c r="X1246" s="102"/>
      <c r="Y1246" s="102"/>
      <c r="Z1246" s="102"/>
      <c r="AA1246" s="102"/>
      <c r="AB1246" s="102"/>
      <c r="AE1246" s="102"/>
      <c r="AF1246" s="102"/>
      <c r="AG1246" s="102"/>
      <c r="AH1246" s="102"/>
      <c r="AI1246" s="102"/>
      <c r="AL1246" s="102"/>
      <c r="AM1246" s="102"/>
      <c r="AN1246" s="102"/>
      <c r="AO1246" s="102"/>
      <c r="AP1246" s="102"/>
      <c r="AS1246" s="102"/>
      <c r="AT1246" s="102"/>
      <c r="AU1246" s="102"/>
      <c r="AV1246" s="102"/>
      <c r="AW1246" s="102"/>
      <c r="AX1246" s="102"/>
      <c r="AY1246" s="102"/>
      <c r="AZ1246" s="102"/>
      <c r="BA1246" s="102"/>
      <c r="BB1246" s="102"/>
      <c r="BC1246" s="102"/>
      <c r="BD1246" s="102"/>
      <c r="BE1246" s="102"/>
      <c r="BF1246" s="102"/>
      <c r="BN1246" s="109"/>
    </row>
    <row r="1247" spans="10:66" x14ac:dyDescent="0.25">
      <c r="J1247" s="102"/>
      <c r="K1247" s="102"/>
      <c r="L1247" s="102"/>
      <c r="M1247" s="102"/>
      <c r="Q1247" s="102"/>
      <c r="R1247" s="102"/>
      <c r="S1247" s="102"/>
      <c r="T1247" s="102"/>
      <c r="U1247" s="102"/>
      <c r="X1247" s="102"/>
      <c r="Y1247" s="102"/>
      <c r="Z1247" s="102"/>
      <c r="AA1247" s="102"/>
      <c r="AB1247" s="102"/>
      <c r="AE1247" s="102"/>
      <c r="AF1247" s="102"/>
      <c r="AG1247" s="102"/>
      <c r="AH1247" s="102"/>
      <c r="AI1247" s="102"/>
      <c r="AL1247" s="102"/>
      <c r="AM1247" s="102"/>
      <c r="AN1247" s="102"/>
      <c r="AO1247" s="102"/>
      <c r="AP1247" s="102"/>
      <c r="AS1247" s="102"/>
      <c r="AT1247" s="102"/>
      <c r="AU1247" s="102"/>
      <c r="AV1247" s="102"/>
      <c r="AW1247" s="102"/>
      <c r="AX1247" s="102"/>
      <c r="AY1247" s="102"/>
      <c r="AZ1247" s="102"/>
      <c r="BA1247" s="102"/>
      <c r="BB1247" s="102"/>
      <c r="BC1247" s="102"/>
      <c r="BD1247" s="102"/>
      <c r="BE1247" s="102"/>
      <c r="BF1247" s="102"/>
      <c r="BN1247" s="109"/>
    </row>
    <row r="1248" spans="10:66" x14ac:dyDescent="0.25">
      <c r="J1248" s="102"/>
      <c r="K1248" s="102"/>
      <c r="L1248" s="102"/>
      <c r="M1248" s="102"/>
      <c r="Q1248" s="102"/>
      <c r="R1248" s="102"/>
      <c r="S1248" s="102"/>
      <c r="T1248" s="102"/>
      <c r="U1248" s="102"/>
      <c r="X1248" s="102"/>
      <c r="Y1248" s="102"/>
      <c r="Z1248" s="102"/>
      <c r="AA1248" s="102"/>
      <c r="AB1248" s="102"/>
      <c r="AE1248" s="102"/>
      <c r="AF1248" s="102"/>
      <c r="AG1248" s="102"/>
      <c r="AH1248" s="102"/>
      <c r="AI1248" s="102"/>
      <c r="AL1248" s="102"/>
      <c r="AM1248" s="102"/>
      <c r="AN1248" s="102"/>
      <c r="AO1248" s="102"/>
      <c r="AP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  <c r="BC1248" s="102"/>
      <c r="BD1248" s="102"/>
      <c r="BE1248" s="102"/>
      <c r="BF1248" s="102"/>
      <c r="BN1248" s="109"/>
    </row>
    <row r="1249" spans="10:66" x14ac:dyDescent="0.25">
      <c r="J1249" s="102"/>
      <c r="K1249" s="102"/>
      <c r="L1249" s="102"/>
      <c r="M1249" s="102"/>
      <c r="Q1249" s="102"/>
      <c r="R1249" s="102"/>
      <c r="S1249" s="102"/>
      <c r="T1249" s="102"/>
      <c r="U1249" s="102"/>
      <c r="X1249" s="102"/>
      <c r="Y1249" s="102"/>
      <c r="Z1249" s="102"/>
      <c r="AA1249" s="102"/>
      <c r="AB1249" s="102"/>
      <c r="AE1249" s="102"/>
      <c r="AF1249" s="102"/>
      <c r="AG1249" s="102"/>
      <c r="AH1249" s="102"/>
      <c r="AI1249" s="102"/>
      <c r="AL1249" s="102"/>
      <c r="AM1249" s="102"/>
      <c r="AN1249" s="102"/>
      <c r="AO1249" s="102"/>
      <c r="AP1249" s="102"/>
      <c r="AS1249" s="102"/>
      <c r="AT1249" s="102"/>
      <c r="AU1249" s="102"/>
      <c r="AV1249" s="102"/>
      <c r="AW1249" s="102"/>
      <c r="AX1249" s="102"/>
      <c r="AY1249" s="102"/>
      <c r="AZ1249" s="102"/>
      <c r="BA1249" s="102"/>
      <c r="BB1249" s="102"/>
      <c r="BC1249" s="102"/>
      <c r="BD1249" s="102"/>
      <c r="BE1249" s="102"/>
      <c r="BF1249" s="102"/>
      <c r="BN1249" s="109"/>
    </row>
    <row r="1250" spans="10:66" x14ac:dyDescent="0.25">
      <c r="J1250" s="102"/>
      <c r="K1250" s="102"/>
      <c r="L1250" s="102"/>
      <c r="M1250" s="102"/>
      <c r="Q1250" s="102"/>
      <c r="R1250" s="102"/>
      <c r="S1250" s="102"/>
      <c r="T1250" s="102"/>
      <c r="U1250" s="102"/>
      <c r="X1250" s="102"/>
      <c r="Y1250" s="102"/>
      <c r="Z1250" s="102"/>
      <c r="AA1250" s="102"/>
      <c r="AB1250" s="102"/>
      <c r="AE1250" s="102"/>
      <c r="AF1250" s="102"/>
      <c r="AG1250" s="102"/>
      <c r="AH1250" s="102"/>
      <c r="AI1250" s="102"/>
      <c r="AL1250" s="102"/>
      <c r="AM1250" s="102"/>
      <c r="AN1250" s="102"/>
      <c r="AO1250" s="102"/>
      <c r="AP1250" s="102"/>
      <c r="AS1250" s="102"/>
      <c r="AT1250" s="102"/>
      <c r="AU1250" s="102"/>
      <c r="AV1250" s="102"/>
      <c r="AW1250" s="102"/>
      <c r="AX1250" s="102"/>
      <c r="AY1250" s="102"/>
      <c r="AZ1250" s="102"/>
      <c r="BA1250" s="102"/>
      <c r="BB1250" s="102"/>
      <c r="BC1250" s="102"/>
      <c r="BD1250" s="102"/>
      <c r="BE1250" s="102"/>
      <c r="BF1250" s="102"/>
      <c r="BN1250" s="109"/>
    </row>
    <row r="1251" spans="10:66" x14ac:dyDescent="0.25">
      <c r="J1251" s="102"/>
      <c r="K1251" s="102"/>
      <c r="L1251" s="102"/>
      <c r="M1251" s="102"/>
      <c r="Q1251" s="102"/>
      <c r="R1251" s="102"/>
      <c r="S1251" s="102"/>
      <c r="T1251" s="102"/>
      <c r="U1251" s="102"/>
      <c r="X1251" s="102"/>
      <c r="Y1251" s="102"/>
      <c r="Z1251" s="102"/>
      <c r="AA1251" s="102"/>
      <c r="AB1251" s="102"/>
      <c r="AE1251" s="102"/>
      <c r="AF1251" s="102"/>
      <c r="AG1251" s="102"/>
      <c r="AH1251" s="102"/>
      <c r="AI1251" s="102"/>
      <c r="AL1251" s="102"/>
      <c r="AM1251" s="102"/>
      <c r="AN1251" s="102"/>
      <c r="AO1251" s="102"/>
      <c r="AP1251" s="102"/>
      <c r="AS1251" s="102"/>
      <c r="AT1251" s="102"/>
      <c r="AU1251" s="102"/>
      <c r="AV1251" s="102"/>
      <c r="AW1251" s="102"/>
      <c r="AX1251" s="102"/>
      <c r="AY1251" s="102"/>
      <c r="AZ1251" s="102"/>
      <c r="BA1251" s="102"/>
      <c r="BB1251" s="102"/>
      <c r="BC1251" s="102"/>
      <c r="BD1251" s="102"/>
      <c r="BE1251" s="102"/>
      <c r="BF1251" s="102"/>
      <c r="BN1251" s="109"/>
    </row>
    <row r="1252" spans="10:66" x14ac:dyDescent="0.25">
      <c r="J1252" s="102"/>
      <c r="K1252" s="102"/>
      <c r="L1252" s="102"/>
      <c r="M1252" s="102"/>
      <c r="Q1252" s="102"/>
      <c r="R1252" s="102"/>
      <c r="S1252" s="102"/>
      <c r="T1252" s="102"/>
      <c r="U1252" s="102"/>
      <c r="X1252" s="102"/>
      <c r="Y1252" s="102"/>
      <c r="Z1252" s="102"/>
      <c r="AA1252" s="102"/>
      <c r="AB1252" s="102"/>
      <c r="AE1252" s="102"/>
      <c r="AF1252" s="102"/>
      <c r="AG1252" s="102"/>
      <c r="AH1252" s="102"/>
      <c r="AI1252" s="102"/>
      <c r="AL1252" s="102"/>
      <c r="AM1252" s="102"/>
      <c r="AN1252" s="102"/>
      <c r="AO1252" s="102"/>
      <c r="AP1252" s="102"/>
      <c r="AS1252" s="102"/>
      <c r="AT1252" s="102"/>
      <c r="AU1252" s="102"/>
      <c r="AV1252" s="102"/>
      <c r="AW1252" s="102"/>
      <c r="AX1252" s="102"/>
      <c r="AY1252" s="102"/>
      <c r="AZ1252" s="102"/>
      <c r="BA1252" s="102"/>
      <c r="BB1252" s="102"/>
      <c r="BC1252" s="102"/>
      <c r="BD1252" s="102"/>
      <c r="BE1252" s="102"/>
      <c r="BF1252" s="102"/>
      <c r="BN1252" s="109"/>
    </row>
    <row r="1253" spans="10:66" x14ac:dyDescent="0.25">
      <c r="J1253" s="102"/>
      <c r="K1253" s="102"/>
      <c r="L1253" s="102"/>
      <c r="M1253" s="102"/>
      <c r="Q1253" s="102"/>
      <c r="R1253" s="102"/>
      <c r="S1253" s="102"/>
      <c r="T1253" s="102"/>
      <c r="U1253" s="102"/>
      <c r="X1253" s="102"/>
      <c r="Y1253" s="102"/>
      <c r="Z1253" s="102"/>
      <c r="AA1253" s="102"/>
      <c r="AB1253" s="102"/>
      <c r="AE1253" s="102"/>
      <c r="AF1253" s="102"/>
      <c r="AG1253" s="102"/>
      <c r="AH1253" s="102"/>
      <c r="AI1253" s="102"/>
      <c r="AL1253" s="102"/>
      <c r="AM1253" s="102"/>
      <c r="AN1253" s="102"/>
      <c r="AO1253" s="102"/>
      <c r="AP1253" s="102"/>
      <c r="AS1253" s="102"/>
      <c r="AT1253" s="102"/>
      <c r="AU1253" s="102"/>
      <c r="AV1253" s="102"/>
      <c r="AW1253" s="102"/>
      <c r="AX1253" s="102"/>
      <c r="AY1253" s="102"/>
      <c r="AZ1253" s="102"/>
      <c r="BA1253" s="102"/>
      <c r="BB1253" s="102"/>
      <c r="BC1253" s="102"/>
      <c r="BD1253" s="102"/>
      <c r="BE1253" s="102"/>
      <c r="BF1253" s="102"/>
      <c r="BN1253" s="109"/>
    </row>
    <row r="1254" spans="10:66" x14ac:dyDescent="0.25">
      <c r="J1254" s="102"/>
      <c r="K1254" s="102"/>
      <c r="L1254" s="102"/>
      <c r="M1254" s="102"/>
      <c r="Q1254" s="102"/>
      <c r="R1254" s="102"/>
      <c r="S1254" s="102"/>
      <c r="T1254" s="102"/>
      <c r="U1254" s="102"/>
      <c r="X1254" s="102"/>
      <c r="Y1254" s="102"/>
      <c r="Z1254" s="102"/>
      <c r="AA1254" s="102"/>
      <c r="AB1254" s="102"/>
      <c r="AE1254" s="102"/>
      <c r="AF1254" s="102"/>
      <c r="AG1254" s="102"/>
      <c r="AH1254" s="102"/>
      <c r="AI1254" s="102"/>
      <c r="AL1254" s="102"/>
      <c r="AM1254" s="102"/>
      <c r="AN1254" s="102"/>
      <c r="AO1254" s="102"/>
      <c r="AP1254" s="102"/>
      <c r="AS1254" s="102"/>
      <c r="AT1254" s="102"/>
      <c r="AU1254" s="102"/>
      <c r="AV1254" s="102"/>
      <c r="AW1254" s="102"/>
      <c r="AX1254" s="102"/>
      <c r="AY1254" s="102"/>
      <c r="AZ1254" s="102"/>
      <c r="BA1254" s="102"/>
      <c r="BB1254" s="102"/>
      <c r="BC1254" s="102"/>
      <c r="BD1254" s="102"/>
      <c r="BE1254" s="102"/>
      <c r="BF1254" s="102"/>
      <c r="BN1254" s="109"/>
    </row>
    <row r="1255" spans="10:66" x14ac:dyDescent="0.25">
      <c r="J1255" s="102"/>
      <c r="K1255" s="102"/>
      <c r="L1255" s="102"/>
      <c r="M1255" s="102"/>
      <c r="Q1255" s="102"/>
      <c r="R1255" s="102"/>
      <c r="S1255" s="102"/>
      <c r="T1255" s="102"/>
      <c r="U1255" s="102"/>
      <c r="X1255" s="102"/>
      <c r="Y1255" s="102"/>
      <c r="Z1255" s="102"/>
      <c r="AA1255" s="102"/>
      <c r="AB1255" s="102"/>
      <c r="AE1255" s="102"/>
      <c r="AF1255" s="102"/>
      <c r="AG1255" s="102"/>
      <c r="AH1255" s="102"/>
      <c r="AI1255" s="102"/>
      <c r="AL1255" s="102"/>
      <c r="AM1255" s="102"/>
      <c r="AN1255" s="102"/>
      <c r="AO1255" s="102"/>
      <c r="AP1255" s="102"/>
      <c r="AS1255" s="102"/>
      <c r="AT1255" s="102"/>
      <c r="AU1255" s="102"/>
      <c r="AV1255" s="102"/>
      <c r="AW1255" s="102"/>
      <c r="AX1255" s="102"/>
      <c r="AY1255" s="102"/>
      <c r="AZ1255" s="102"/>
      <c r="BA1255" s="102"/>
      <c r="BB1255" s="102"/>
      <c r="BC1255" s="102"/>
      <c r="BD1255" s="102"/>
      <c r="BE1255" s="102"/>
      <c r="BF1255" s="102"/>
      <c r="BN1255" s="109"/>
    </row>
    <row r="1256" spans="10:66" x14ac:dyDescent="0.25">
      <c r="J1256" s="102"/>
      <c r="K1256" s="102"/>
      <c r="L1256" s="102"/>
      <c r="M1256" s="102"/>
      <c r="Q1256" s="102"/>
      <c r="R1256" s="102"/>
      <c r="S1256" s="102"/>
      <c r="T1256" s="102"/>
      <c r="U1256" s="102"/>
      <c r="X1256" s="102"/>
      <c r="Y1256" s="102"/>
      <c r="Z1256" s="102"/>
      <c r="AA1256" s="102"/>
      <c r="AB1256" s="102"/>
      <c r="AE1256" s="102"/>
      <c r="AF1256" s="102"/>
      <c r="AG1256" s="102"/>
      <c r="AH1256" s="102"/>
      <c r="AI1256" s="102"/>
      <c r="AL1256" s="102"/>
      <c r="AM1256" s="102"/>
      <c r="AN1256" s="102"/>
      <c r="AO1256" s="102"/>
      <c r="AP1256" s="102"/>
      <c r="AS1256" s="102"/>
      <c r="AT1256" s="102"/>
      <c r="AU1256" s="102"/>
      <c r="AV1256" s="102"/>
      <c r="AW1256" s="102"/>
      <c r="AX1256" s="102"/>
      <c r="AY1256" s="102"/>
      <c r="AZ1256" s="102"/>
      <c r="BA1256" s="102"/>
      <c r="BB1256" s="102"/>
      <c r="BC1256" s="102"/>
      <c r="BD1256" s="102"/>
      <c r="BE1256" s="102"/>
      <c r="BF1256" s="102"/>
      <c r="BN1256" s="109"/>
    </row>
    <row r="1257" spans="10:66" x14ac:dyDescent="0.25">
      <c r="J1257" s="102"/>
      <c r="K1257" s="102"/>
      <c r="L1257" s="102"/>
      <c r="M1257" s="102"/>
      <c r="Q1257" s="102"/>
      <c r="R1257" s="102"/>
      <c r="S1257" s="102"/>
      <c r="T1257" s="102"/>
      <c r="U1257" s="102"/>
      <c r="X1257" s="102"/>
      <c r="Y1257" s="102"/>
      <c r="Z1257" s="102"/>
      <c r="AA1257" s="102"/>
      <c r="AB1257" s="102"/>
      <c r="AE1257" s="102"/>
      <c r="AF1257" s="102"/>
      <c r="AG1257" s="102"/>
      <c r="AH1257" s="102"/>
      <c r="AI1257" s="102"/>
      <c r="AL1257" s="102"/>
      <c r="AM1257" s="102"/>
      <c r="AN1257" s="102"/>
      <c r="AO1257" s="102"/>
      <c r="AP1257" s="102"/>
      <c r="AS1257" s="102"/>
      <c r="AT1257" s="102"/>
      <c r="AU1257" s="102"/>
      <c r="AV1257" s="102"/>
      <c r="AW1257" s="102"/>
      <c r="AX1257" s="102"/>
      <c r="AY1257" s="102"/>
      <c r="AZ1257" s="102"/>
      <c r="BA1257" s="102"/>
      <c r="BB1257" s="102"/>
      <c r="BC1257" s="102"/>
      <c r="BD1257" s="102"/>
      <c r="BE1257" s="102"/>
      <c r="BF1257" s="102"/>
      <c r="BN1257" s="109"/>
    </row>
    <row r="1258" spans="10:66" x14ac:dyDescent="0.25">
      <c r="J1258" s="102"/>
      <c r="K1258" s="102"/>
      <c r="L1258" s="102"/>
      <c r="M1258" s="102"/>
      <c r="Q1258" s="102"/>
      <c r="R1258" s="102"/>
      <c r="S1258" s="102"/>
      <c r="T1258" s="102"/>
      <c r="U1258" s="102"/>
      <c r="X1258" s="102"/>
      <c r="Y1258" s="102"/>
      <c r="Z1258" s="102"/>
      <c r="AA1258" s="102"/>
      <c r="AB1258" s="102"/>
      <c r="AE1258" s="102"/>
      <c r="AF1258" s="102"/>
      <c r="AG1258" s="102"/>
      <c r="AH1258" s="102"/>
      <c r="AI1258" s="102"/>
      <c r="AL1258" s="102"/>
      <c r="AM1258" s="102"/>
      <c r="AN1258" s="102"/>
      <c r="AO1258" s="102"/>
      <c r="AP1258" s="102"/>
      <c r="AS1258" s="102"/>
      <c r="AT1258" s="102"/>
      <c r="AU1258" s="102"/>
      <c r="AV1258" s="102"/>
      <c r="AW1258" s="102"/>
      <c r="AX1258" s="102"/>
      <c r="AY1258" s="102"/>
      <c r="AZ1258" s="102"/>
      <c r="BA1258" s="102"/>
      <c r="BB1258" s="102"/>
      <c r="BC1258" s="102"/>
      <c r="BD1258" s="102"/>
      <c r="BE1258" s="102"/>
      <c r="BF1258" s="102"/>
      <c r="BN1258" s="109"/>
    </row>
    <row r="1259" spans="10:66" x14ac:dyDescent="0.25">
      <c r="J1259" s="102"/>
      <c r="K1259" s="102"/>
      <c r="L1259" s="102"/>
      <c r="M1259" s="102"/>
      <c r="Q1259" s="102"/>
      <c r="R1259" s="102"/>
      <c r="S1259" s="102"/>
      <c r="T1259" s="102"/>
      <c r="U1259" s="102"/>
      <c r="X1259" s="102"/>
      <c r="Y1259" s="102"/>
      <c r="Z1259" s="102"/>
      <c r="AA1259" s="102"/>
      <c r="AB1259" s="102"/>
      <c r="AE1259" s="102"/>
      <c r="AF1259" s="102"/>
      <c r="AG1259" s="102"/>
      <c r="AH1259" s="102"/>
      <c r="AI1259" s="102"/>
      <c r="AL1259" s="102"/>
      <c r="AM1259" s="102"/>
      <c r="AN1259" s="102"/>
      <c r="AO1259" s="102"/>
      <c r="AP1259" s="102"/>
      <c r="AS1259" s="102"/>
      <c r="AT1259" s="102"/>
      <c r="AU1259" s="102"/>
      <c r="AV1259" s="102"/>
      <c r="AW1259" s="102"/>
      <c r="AX1259" s="102"/>
      <c r="AY1259" s="102"/>
      <c r="AZ1259" s="102"/>
      <c r="BA1259" s="102"/>
      <c r="BB1259" s="102"/>
      <c r="BC1259" s="102"/>
      <c r="BD1259" s="102"/>
      <c r="BE1259" s="102"/>
      <c r="BF1259" s="102"/>
      <c r="BN1259" s="109"/>
    </row>
    <row r="1260" spans="10:66" x14ac:dyDescent="0.25">
      <c r="J1260" s="102"/>
      <c r="K1260" s="102"/>
      <c r="L1260" s="102"/>
      <c r="M1260" s="102"/>
      <c r="Q1260" s="102"/>
      <c r="R1260" s="102"/>
      <c r="S1260" s="102"/>
      <c r="T1260" s="102"/>
      <c r="U1260" s="102"/>
      <c r="X1260" s="102"/>
      <c r="Y1260" s="102"/>
      <c r="Z1260" s="102"/>
      <c r="AA1260" s="102"/>
      <c r="AB1260" s="102"/>
      <c r="AE1260" s="102"/>
      <c r="AF1260" s="102"/>
      <c r="AG1260" s="102"/>
      <c r="AH1260" s="102"/>
      <c r="AI1260" s="102"/>
      <c r="AL1260" s="102"/>
      <c r="AM1260" s="102"/>
      <c r="AN1260" s="102"/>
      <c r="AO1260" s="102"/>
      <c r="AP1260" s="102"/>
      <c r="AS1260" s="102"/>
      <c r="AT1260" s="102"/>
      <c r="AU1260" s="102"/>
      <c r="AV1260" s="102"/>
      <c r="AW1260" s="102"/>
      <c r="AX1260" s="102"/>
      <c r="AY1260" s="102"/>
      <c r="AZ1260" s="102"/>
      <c r="BA1260" s="102"/>
      <c r="BB1260" s="102"/>
      <c r="BC1260" s="102"/>
      <c r="BD1260" s="102"/>
      <c r="BE1260" s="102"/>
      <c r="BF1260" s="102"/>
      <c r="BN1260" s="109"/>
    </row>
    <row r="1261" spans="10:66" x14ac:dyDescent="0.25">
      <c r="J1261" s="102"/>
      <c r="K1261" s="102"/>
      <c r="L1261" s="102"/>
      <c r="M1261" s="102"/>
      <c r="Q1261" s="102"/>
      <c r="R1261" s="102"/>
      <c r="S1261" s="102"/>
      <c r="T1261" s="102"/>
      <c r="U1261" s="102"/>
      <c r="X1261" s="102"/>
      <c r="Y1261" s="102"/>
      <c r="Z1261" s="102"/>
      <c r="AA1261" s="102"/>
      <c r="AB1261" s="102"/>
      <c r="AE1261" s="102"/>
      <c r="AF1261" s="102"/>
      <c r="AG1261" s="102"/>
      <c r="AH1261" s="102"/>
      <c r="AI1261" s="102"/>
      <c r="AL1261" s="102"/>
      <c r="AM1261" s="102"/>
      <c r="AN1261" s="102"/>
      <c r="AO1261" s="102"/>
      <c r="AP1261" s="102"/>
      <c r="AS1261" s="102"/>
      <c r="AT1261" s="102"/>
      <c r="AU1261" s="102"/>
      <c r="AV1261" s="102"/>
      <c r="AW1261" s="102"/>
      <c r="AX1261" s="102"/>
      <c r="AY1261" s="102"/>
      <c r="AZ1261" s="102"/>
      <c r="BA1261" s="102"/>
      <c r="BB1261" s="102"/>
      <c r="BC1261" s="102"/>
      <c r="BD1261" s="102"/>
      <c r="BE1261" s="102"/>
      <c r="BF1261" s="102"/>
      <c r="BN1261" s="109"/>
    </row>
    <row r="1262" spans="10:66" x14ac:dyDescent="0.25">
      <c r="J1262" s="102"/>
      <c r="K1262" s="102"/>
      <c r="L1262" s="102"/>
      <c r="M1262" s="102"/>
      <c r="Q1262" s="102"/>
      <c r="R1262" s="102"/>
      <c r="S1262" s="102"/>
      <c r="T1262" s="102"/>
      <c r="U1262" s="102"/>
      <c r="X1262" s="102"/>
      <c r="Y1262" s="102"/>
      <c r="Z1262" s="102"/>
      <c r="AA1262" s="102"/>
      <c r="AB1262" s="102"/>
      <c r="AE1262" s="102"/>
      <c r="AF1262" s="102"/>
      <c r="AG1262" s="102"/>
      <c r="AH1262" s="102"/>
      <c r="AI1262" s="102"/>
      <c r="AL1262" s="102"/>
      <c r="AM1262" s="102"/>
      <c r="AN1262" s="102"/>
      <c r="AO1262" s="102"/>
      <c r="AP1262" s="102"/>
      <c r="AS1262" s="102"/>
      <c r="AT1262" s="102"/>
      <c r="AU1262" s="102"/>
      <c r="AV1262" s="102"/>
      <c r="AW1262" s="102"/>
      <c r="AX1262" s="102"/>
      <c r="AY1262" s="102"/>
      <c r="AZ1262" s="102"/>
      <c r="BA1262" s="102"/>
      <c r="BB1262" s="102"/>
      <c r="BC1262" s="102"/>
      <c r="BD1262" s="102"/>
      <c r="BE1262" s="102"/>
      <c r="BF1262" s="102"/>
      <c r="BN1262" s="109"/>
    </row>
    <row r="1263" spans="10:66" x14ac:dyDescent="0.25">
      <c r="J1263" s="102"/>
      <c r="K1263" s="102"/>
      <c r="L1263" s="102"/>
      <c r="M1263" s="102"/>
      <c r="Q1263" s="102"/>
      <c r="R1263" s="102"/>
      <c r="S1263" s="102"/>
      <c r="T1263" s="102"/>
      <c r="U1263" s="102"/>
      <c r="X1263" s="102"/>
      <c r="Y1263" s="102"/>
      <c r="Z1263" s="102"/>
      <c r="AA1263" s="102"/>
      <c r="AB1263" s="102"/>
      <c r="AE1263" s="102"/>
      <c r="AF1263" s="102"/>
      <c r="AG1263" s="102"/>
      <c r="AH1263" s="102"/>
      <c r="AI1263" s="102"/>
      <c r="AL1263" s="102"/>
      <c r="AM1263" s="102"/>
      <c r="AN1263" s="102"/>
      <c r="AO1263" s="102"/>
      <c r="AP1263" s="102"/>
      <c r="AS1263" s="102"/>
      <c r="AT1263" s="102"/>
      <c r="AU1263" s="102"/>
      <c r="AV1263" s="102"/>
      <c r="AW1263" s="102"/>
      <c r="AX1263" s="102"/>
      <c r="AY1263" s="102"/>
      <c r="AZ1263" s="102"/>
      <c r="BA1263" s="102"/>
      <c r="BB1263" s="102"/>
      <c r="BC1263" s="102"/>
      <c r="BD1263" s="102"/>
      <c r="BE1263" s="102"/>
      <c r="BF1263" s="102"/>
      <c r="BN1263" s="109"/>
    </row>
    <row r="1264" spans="10:66" x14ac:dyDescent="0.25">
      <c r="J1264" s="102"/>
      <c r="K1264" s="102"/>
      <c r="L1264" s="102"/>
      <c r="M1264" s="102"/>
      <c r="Q1264" s="102"/>
      <c r="R1264" s="102"/>
      <c r="S1264" s="102"/>
      <c r="T1264" s="102"/>
      <c r="U1264" s="102"/>
      <c r="X1264" s="102"/>
      <c r="Y1264" s="102"/>
      <c r="Z1264" s="102"/>
      <c r="AA1264" s="102"/>
      <c r="AB1264" s="102"/>
      <c r="AE1264" s="102"/>
      <c r="AF1264" s="102"/>
      <c r="AG1264" s="102"/>
      <c r="AH1264" s="102"/>
      <c r="AI1264" s="102"/>
      <c r="AL1264" s="102"/>
      <c r="AM1264" s="102"/>
      <c r="AN1264" s="102"/>
      <c r="AO1264" s="102"/>
      <c r="AP1264" s="102"/>
      <c r="AS1264" s="102"/>
      <c r="AT1264" s="102"/>
      <c r="AU1264" s="102"/>
      <c r="AV1264" s="102"/>
      <c r="AW1264" s="102"/>
      <c r="AX1264" s="102"/>
      <c r="AY1264" s="102"/>
      <c r="AZ1264" s="102"/>
      <c r="BA1264" s="102"/>
      <c r="BB1264" s="102"/>
      <c r="BC1264" s="102"/>
      <c r="BD1264" s="102"/>
      <c r="BE1264" s="102"/>
      <c r="BF1264" s="102"/>
      <c r="BN1264" s="109"/>
    </row>
    <row r="1265" spans="10:66" x14ac:dyDescent="0.25">
      <c r="J1265" s="102"/>
      <c r="K1265" s="102"/>
      <c r="L1265" s="102"/>
      <c r="M1265" s="102"/>
      <c r="Q1265" s="102"/>
      <c r="R1265" s="102"/>
      <c r="S1265" s="102"/>
      <c r="T1265" s="102"/>
      <c r="U1265" s="102"/>
      <c r="X1265" s="102"/>
      <c r="Y1265" s="102"/>
      <c r="Z1265" s="102"/>
      <c r="AA1265" s="102"/>
      <c r="AB1265" s="102"/>
      <c r="AE1265" s="102"/>
      <c r="AF1265" s="102"/>
      <c r="AG1265" s="102"/>
      <c r="AH1265" s="102"/>
      <c r="AI1265" s="102"/>
      <c r="AL1265" s="102"/>
      <c r="AM1265" s="102"/>
      <c r="AN1265" s="102"/>
      <c r="AO1265" s="102"/>
      <c r="AP1265" s="102"/>
      <c r="AS1265" s="102"/>
      <c r="AT1265" s="102"/>
      <c r="AU1265" s="102"/>
      <c r="AV1265" s="102"/>
      <c r="AW1265" s="102"/>
      <c r="AX1265" s="102"/>
      <c r="AY1265" s="102"/>
      <c r="AZ1265" s="102"/>
      <c r="BA1265" s="102"/>
      <c r="BB1265" s="102"/>
      <c r="BC1265" s="102"/>
      <c r="BD1265" s="102"/>
      <c r="BE1265" s="102"/>
      <c r="BF1265" s="102"/>
      <c r="BN1265" s="109"/>
    </row>
    <row r="1266" spans="10:66" x14ac:dyDescent="0.25">
      <c r="J1266" s="102"/>
      <c r="K1266" s="102"/>
      <c r="L1266" s="102"/>
      <c r="M1266" s="102"/>
      <c r="Q1266" s="102"/>
      <c r="R1266" s="102"/>
      <c r="S1266" s="102"/>
      <c r="T1266" s="102"/>
      <c r="U1266" s="102"/>
      <c r="X1266" s="102"/>
      <c r="Y1266" s="102"/>
      <c r="Z1266" s="102"/>
      <c r="AA1266" s="102"/>
      <c r="AB1266" s="102"/>
      <c r="AE1266" s="102"/>
      <c r="AF1266" s="102"/>
      <c r="AG1266" s="102"/>
      <c r="AH1266" s="102"/>
      <c r="AI1266" s="102"/>
      <c r="AL1266" s="102"/>
      <c r="AM1266" s="102"/>
      <c r="AN1266" s="102"/>
      <c r="AO1266" s="102"/>
      <c r="AP1266" s="102"/>
      <c r="AS1266" s="102"/>
      <c r="AT1266" s="102"/>
      <c r="AU1266" s="102"/>
      <c r="AV1266" s="102"/>
      <c r="AW1266" s="102"/>
      <c r="AX1266" s="102"/>
      <c r="AY1266" s="102"/>
      <c r="AZ1266" s="102"/>
      <c r="BA1266" s="102"/>
      <c r="BB1266" s="102"/>
      <c r="BC1266" s="102"/>
      <c r="BD1266" s="102"/>
      <c r="BE1266" s="102"/>
      <c r="BF1266" s="102"/>
      <c r="BN1266" s="109"/>
    </row>
    <row r="1267" spans="10:66" x14ac:dyDescent="0.25">
      <c r="J1267" s="102"/>
      <c r="K1267" s="102"/>
      <c r="L1267" s="102"/>
      <c r="M1267" s="102"/>
      <c r="Q1267" s="102"/>
      <c r="R1267" s="102"/>
      <c r="S1267" s="102"/>
      <c r="T1267" s="102"/>
      <c r="U1267" s="102"/>
      <c r="X1267" s="102"/>
      <c r="Y1267" s="102"/>
      <c r="Z1267" s="102"/>
      <c r="AA1267" s="102"/>
      <c r="AB1267" s="102"/>
      <c r="AE1267" s="102"/>
      <c r="AF1267" s="102"/>
      <c r="AG1267" s="102"/>
      <c r="AH1267" s="102"/>
      <c r="AI1267" s="102"/>
      <c r="AL1267" s="102"/>
      <c r="AM1267" s="102"/>
      <c r="AN1267" s="102"/>
      <c r="AO1267" s="102"/>
      <c r="AP1267" s="102"/>
      <c r="AS1267" s="102"/>
      <c r="AT1267" s="102"/>
      <c r="AU1267" s="102"/>
      <c r="AV1267" s="102"/>
      <c r="AW1267" s="102"/>
      <c r="AX1267" s="102"/>
      <c r="AY1267" s="102"/>
      <c r="AZ1267" s="102"/>
      <c r="BA1267" s="102"/>
      <c r="BB1267" s="102"/>
      <c r="BC1267" s="102"/>
      <c r="BD1267" s="102"/>
      <c r="BE1267" s="102"/>
      <c r="BF1267" s="102"/>
      <c r="BN1267" s="109"/>
    </row>
    <row r="1268" spans="10:66" x14ac:dyDescent="0.25">
      <c r="J1268" s="102"/>
      <c r="K1268" s="102"/>
      <c r="L1268" s="102"/>
      <c r="M1268" s="102"/>
      <c r="Q1268" s="102"/>
      <c r="R1268" s="102"/>
      <c r="S1268" s="102"/>
      <c r="T1268" s="102"/>
      <c r="U1268" s="102"/>
      <c r="X1268" s="102"/>
      <c r="Y1268" s="102"/>
      <c r="Z1268" s="102"/>
      <c r="AA1268" s="102"/>
      <c r="AB1268" s="102"/>
      <c r="AE1268" s="102"/>
      <c r="AF1268" s="102"/>
      <c r="AG1268" s="102"/>
      <c r="AH1268" s="102"/>
      <c r="AI1268" s="102"/>
      <c r="AL1268" s="102"/>
      <c r="AM1268" s="102"/>
      <c r="AN1268" s="102"/>
      <c r="AO1268" s="102"/>
      <c r="AP1268" s="102"/>
      <c r="AS1268" s="102"/>
      <c r="AT1268" s="102"/>
      <c r="AU1268" s="102"/>
      <c r="AV1268" s="102"/>
      <c r="AW1268" s="102"/>
      <c r="AX1268" s="102"/>
      <c r="AY1268" s="102"/>
      <c r="AZ1268" s="102"/>
      <c r="BA1268" s="102"/>
      <c r="BB1268" s="102"/>
      <c r="BC1268" s="102"/>
      <c r="BD1268" s="102"/>
      <c r="BE1268" s="102"/>
      <c r="BF1268" s="102"/>
      <c r="BN1268" s="109"/>
    </row>
    <row r="1269" spans="10:66" x14ac:dyDescent="0.25">
      <c r="J1269" s="102"/>
      <c r="K1269" s="102"/>
      <c r="L1269" s="102"/>
      <c r="M1269" s="102"/>
      <c r="Q1269" s="102"/>
      <c r="R1269" s="102"/>
      <c r="S1269" s="102"/>
      <c r="T1269" s="102"/>
      <c r="U1269" s="102"/>
      <c r="X1269" s="102"/>
      <c r="Y1269" s="102"/>
      <c r="Z1269" s="102"/>
      <c r="AA1269" s="102"/>
      <c r="AB1269" s="102"/>
      <c r="AE1269" s="102"/>
      <c r="AF1269" s="102"/>
      <c r="AG1269" s="102"/>
      <c r="AH1269" s="102"/>
      <c r="AI1269" s="102"/>
      <c r="AL1269" s="102"/>
      <c r="AM1269" s="102"/>
      <c r="AN1269" s="102"/>
      <c r="AO1269" s="102"/>
      <c r="AP1269" s="102"/>
      <c r="AS1269" s="102"/>
      <c r="AT1269" s="102"/>
      <c r="AU1269" s="102"/>
      <c r="AV1269" s="102"/>
      <c r="AW1269" s="102"/>
      <c r="AX1269" s="102"/>
      <c r="AY1269" s="102"/>
      <c r="AZ1269" s="102"/>
      <c r="BA1269" s="102"/>
      <c r="BB1269" s="102"/>
      <c r="BC1269" s="102"/>
      <c r="BD1269" s="102"/>
      <c r="BE1269" s="102"/>
      <c r="BF1269" s="102"/>
      <c r="BN1269" s="109"/>
    </row>
    <row r="1270" spans="10:66" x14ac:dyDescent="0.25">
      <c r="J1270" s="102"/>
      <c r="K1270" s="102"/>
      <c r="L1270" s="102"/>
      <c r="M1270" s="102"/>
      <c r="Q1270" s="102"/>
      <c r="R1270" s="102"/>
      <c r="S1270" s="102"/>
      <c r="T1270" s="102"/>
      <c r="U1270" s="102"/>
      <c r="X1270" s="102"/>
      <c r="Y1270" s="102"/>
      <c r="Z1270" s="102"/>
      <c r="AA1270" s="102"/>
      <c r="AB1270" s="102"/>
      <c r="AE1270" s="102"/>
      <c r="AF1270" s="102"/>
      <c r="AG1270" s="102"/>
      <c r="AH1270" s="102"/>
      <c r="AI1270" s="102"/>
      <c r="AL1270" s="102"/>
      <c r="AM1270" s="102"/>
      <c r="AN1270" s="102"/>
      <c r="AO1270" s="102"/>
      <c r="AP1270" s="102"/>
      <c r="AS1270" s="102"/>
      <c r="AT1270" s="102"/>
      <c r="AU1270" s="102"/>
      <c r="AV1270" s="102"/>
      <c r="AW1270" s="102"/>
      <c r="AX1270" s="102"/>
      <c r="AY1270" s="102"/>
      <c r="AZ1270" s="102"/>
      <c r="BA1270" s="102"/>
      <c r="BB1270" s="102"/>
      <c r="BC1270" s="102"/>
      <c r="BD1270" s="102"/>
      <c r="BE1270" s="102"/>
      <c r="BF1270" s="102"/>
      <c r="BN1270" s="109"/>
    </row>
    <row r="1271" spans="10:66" x14ac:dyDescent="0.25">
      <c r="J1271" s="102"/>
      <c r="K1271" s="102"/>
      <c r="L1271" s="102"/>
      <c r="M1271" s="102"/>
      <c r="Q1271" s="102"/>
      <c r="R1271" s="102"/>
      <c r="S1271" s="102"/>
      <c r="T1271" s="102"/>
      <c r="U1271" s="102"/>
      <c r="X1271" s="102"/>
      <c r="Y1271" s="102"/>
      <c r="Z1271" s="102"/>
      <c r="AA1271" s="102"/>
      <c r="AB1271" s="102"/>
      <c r="AE1271" s="102"/>
      <c r="AF1271" s="102"/>
      <c r="AG1271" s="102"/>
      <c r="AH1271" s="102"/>
      <c r="AI1271" s="102"/>
      <c r="AL1271" s="102"/>
      <c r="AM1271" s="102"/>
      <c r="AN1271" s="102"/>
      <c r="AO1271" s="102"/>
      <c r="AP1271" s="102"/>
      <c r="AS1271" s="102"/>
      <c r="AT1271" s="102"/>
      <c r="AU1271" s="102"/>
      <c r="AV1271" s="102"/>
      <c r="AW1271" s="102"/>
      <c r="AX1271" s="102"/>
      <c r="AY1271" s="102"/>
      <c r="AZ1271" s="102"/>
      <c r="BA1271" s="102"/>
      <c r="BB1271" s="102"/>
      <c r="BC1271" s="102"/>
      <c r="BD1271" s="102"/>
      <c r="BE1271" s="102"/>
      <c r="BF1271" s="102"/>
      <c r="BN1271" s="109"/>
    </row>
    <row r="1272" spans="10:66" x14ac:dyDescent="0.25">
      <c r="J1272" s="102"/>
      <c r="K1272" s="102"/>
      <c r="L1272" s="102"/>
      <c r="M1272" s="102"/>
      <c r="Q1272" s="102"/>
      <c r="R1272" s="102"/>
      <c r="S1272" s="102"/>
      <c r="T1272" s="102"/>
      <c r="U1272" s="102"/>
      <c r="X1272" s="102"/>
      <c r="Y1272" s="102"/>
      <c r="Z1272" s="102"/>
      <c r="AA1272" s="102"/>
      <c r="AB1272" s="102"/>
      <c r="AE1272" s="102"/>
      <c r="AF1272" s="102"/>
      <c r="AG1272" s="102"/>
      <c r="AH1272" s="102"/>
      <c r="AI1272" s="102"/>
      <c r="AL1272" s="102"/>
      <c r="AM1272" s="102"/>
      <c r="AN1272" s="102"/>
      <c r="AO1272" s="102"/>
      <c r="AP1272" s="102"/>
      <c r="AS1272" s="102"/>
      <c r="AT1272" s="102"/>
      <c r="AU1272" s="102"/>
      <c r="AV1272" s="102"/>
      <c r="AW1272" s="102"/>
      <c r="AX1272" s="102"/>
      <c r="AY1272" s="102"/>
      <c r="AZ1272" s="102"/>
      <c r="BA1272" s="102"/>
      <c r="BB1272" s="102"/>
      <c r="BC1272" s="102"/>
      <c r="BD1272" s="102"/>
      <c r="BE1272" s="102"/>
      <c r="BF1272" s="102"/>
      <c r="BN1272" s="109"/>
    </row>
    <row r="1273" spans="10:66" x14ac:dyDescent="0.25">
      <c r="J1273" s="102"/>
      <c r="K1273" s="102"/>
      <c r="L1273" s="102"/>
      <c r="M1273" s="102"/>
      <c r="Q1273" s="102"/>
      <c r="R1273" s="102"/>
      <c r="S1273" s="102"/>
      <c r="T1273" s="102"/>
      <c r="U1273" s="102"/>
      <c r="X1273" s="102"/>
      <c r="Y1273" s="102"/>
      <c r="Z1273" s="102"/>
      <c r="AA1273" s="102"/>
      <c r="AB1273" s="102"/>
      <c r="AE1273" s="102"/>
      <c r="AF1273" s="102"/>
      <c r="AG1273" s="102"/>
      <c r="AH1273" s="102"/>
      <c r="AI1273" s="102"/>
      <c r="AL1273" s="102"/>
      <c r="AM1273" s="102"/>
      <c r="AN1273" s="102"/>
      <c r="AO1273" s="102"/>
      <c r="AP1273" s="102"/>
      <c r="AS1273" s="102"/>
      <c r="AT1273" s="102"/>
      <c r="AU1273" s="102"/>
      <c r="AV1273" s="102"/>
      <c r="AW1273" s="102"/>
      <c r="AX1273" s="102"/>
      <c r="AY1273" s="102"/>
      <c r="AZ1273" s="102"/>
      <c r="BA1273" s="102"/>
      <c r="BB1273" s="102"/>
      <c r="BC1273" s="102"/>
      <c r="BD1273" s="102"/>
      <c r="BE1273" s="102"/>
      <c r="BF1273" s="102"/>
      <c r="BN1273" s="109"/>
    </row>
    <row r="1274" spans="10:66" x14ac:dyDescent="0.25">
      <c r="J1274" s="102"/>
      <c r="K1274" s="102"/>
      <c r="L1274" s="102"/>
      <c r="M1274" s="102"/>
      <c r="Q1274" s="102"/>
      <c r="R1274" s="102"/>
      <c r="S1274" s="102"/>
      <c r="T1274" s="102"/>
      <c r="U1274" s="102"/>
      <c r="X1274" s="102"/>
      <c r="Y1274" s="102"/>
      <c r="Z1274" s="102"/>
      <c r="AA1274" s="102"/>
      <c r="AB1274" s="102"/>
      <c r="AE1274" s="102"/>
      <c r="AF1274" s="102"/>
      <c r="AG1274" s="102"/>
      <c r="AH1274" s="102"/>
      <c r="AI1274" s="102"/>
      <c r="AL1274" s="102"/>
      <c r="AM1274" s="102"/>
      <c r="AN1274" s="102"/>
      <c r="AO1274" s="102"/>
      <c r="AP1274" s="102"/>
      <c r="AS1274" s="102"/>
      <c r="AT1274" s="102"/>
      <c r="AU1274" s="102"/>
      <c r="AV1274" s="102"/>
      <c r="AW1274" s="102"/>
      <c r="AX1274" s="102"/>
      <c r="AY1274" s="102"/>
      <c r="AZ1274" s="102"/>
      <c r="BA1274" s="102"/>
      <c r="BB1274" s="102"/>
      <c r="BC1274" s="102"/>
      <c r="BD1274" s="102"/>
      <c r="BE1274" s="102"/>
      <c r="BF1274" s="102"/>
      <c r="BN1274" s="109"/>
    </row>
    <row r="1275" spans="10:66" x14ac:dyDescent="0.25">
      <c r="J1275" s="102"/>
      <c r="K1275" s="102"/>
      <c r="L1275" s="102"/>
      <c r="M1275" s="102"/>
      <c r="Q1275" s="102"/>
      <c r="R1275" s="102"/>
      <c r="S1275" s="102"/>
      <c r="T1275" s="102"/>
      <c r="U1275" s="102"/>
      <c r="X1275" s="102"/>
      <c r="Y1275" s="102"/>
      <c r="Z1275" s="102"/>
      <c r="AA1275" s="102"/>
      <c r="AB1275" s="102"/>
      <c r="AE1275" s="102"/>
      <c r="AF1275" s="102"/>
      <c r="AG1275" s="102"/>
      <c r="AH1275" s="102"/>
      <c r="AI1275" s="102"/>
      <c r="AL1275" s="102"/>
      <c r="AM1275" s="102"/>
      <c r="AN1275" s="102"/>
      <c r="AO1275" s="102"/>
      <c r="AP1275" s="102"/>
      <c r="AS1275" s="102"/>
      <c r="AT1275" s="102"/>
      <c r="AU1275" s="102"/>
      <c r="AV1275" s="102"/>
      <c r="AW1275" s="102"/>
      <c r="AX1275" s="102"/>
      <c r="AY1275" s="102"/>
      <c r="AZ1275" s="102"/>
      <c r="BA1275" s="102"/>
      <c r="BB1275" s="102"/>
      <c r="BC1275" s="102"/>
      <c r="BD1275" s="102"/>
      <c r="BE1275" s="102"/>
      <c r="BF1275" s="102"/>
      <c r="BN1275" s="109"/>
    </row>
    <row r="1276" spans="10:66" x14ac:dyDescent="0.25">
      <c r="J1276" s="102"/>
      <c r="K1276" s="102"/>
      <c r="L1276" s="102"/>
      <c r="M1276" s="102"/>
      <c r="Q1276" s="102"/>
      <c r="R1276" s="102"/>
      <c r="S1276" s="102"/>
      <c r="T1276" s="102"/>
      <c r="U1276" s="102"/>
      <c r="X1276" s="102"/>
      <c r="Y1276" s="102"/>
      <c r="Z1276" s="102"/>
      <c r="AA1276" s="102"/>
      <c r="AB1276" s="102"/>
      <c r="AE1276" s="102"/>
      <c r="AF1276" s="102"/>
      <c r="AG1276" s="102"/>
      <c r="AH1276" s="102"/>
      <c r="AI1276" s="102"/>
      <c r="AL1276" s="102"/>
      <c r="AM1276" s="102"/>
      <c r="AN1276" s="102"/>
      <c r="AO1276" s="102"/>
      <c r="AP1276" s="102"/>
      <c r="AS1276" s="102"/>
      <c r="AT1276" s="102"/>
      <c r="AU1276" s="102"/>
      <c r="AV1276" s="102"/>
      <c r="AW1276" s="102"/>
      <c r="AX1276" s="102"/>
      <c r="AY1276" s="102"/>
      <c r="AZ1276" s="102"/>
      <c r="BA1276" s="102"/>
      <c r="BB1276" s="102"/>
      <c r="BC1276" s="102"/>
      <c r="BD1276" s="102"/>
      <c r="BE1276" s="102"/>
      <c r="BF1276" s="102"/>
      <c r="BN1276" s="109"/>
    </row>
    <row r="1277" spans="10:66" x14ac:dyDescent="0.25">
      <c r="J1277" s="102"/>
      <c r="K1277" s="102"/>
      <c r="L1277" s="102"/>
      <c r="M1277" s="102"/>
      <c r="Q1277" s="102"/>
      <c r="R1277" s="102"/>
      <c r="S1277" s="102"/>
      <c r="T1277" s="102"/>
      <c r="U1277" s="102"/>
      <c r="X1277" s="102"/>
      <c r="Y1277" s="102"/>
      <c r="Z1277" s="102"/>
      <c r="AA1277" s="102"/>
      <c r="AB1277" s="102"/>
      <c r="AE1277" s="102"/>
      <c r="AF1277" s="102"/>
      <c r="AG1277" s="102"/>
      <c r="AH1277" s="102"/>
      <c r="AI1277" s="102"/>
      <c r="AL1277" s="102"/>
      <c r="AM1277" s="102"/>
      <c r="AN1277" s="102"/>
      <c r="AO1277" s="102"/>
      <c r="AP1277" s="102"/>
      <c r="AS1277" s="102"/>
      <c r="AT1277" s="102"/>
      <c r="AU1277" s="102"/>
      <c r="AV1277" s="102"/>
      <c r="AW1277" s="102"/>
      <c r="AX1277" s="102"/>
      <c r="AY1277" s="102"/>
      <c r="AZ1277" s="102"/>
      <c r="BA1277" s="102"/>
      <c r="BB1277" s="102"/>
      <c r="BC1277" s="102"/>
      <c r="BD1277" s="102"/>
      <c r="BE1277" s="102"/>
      <c r="BF1277" s="102"/>
      <c r="BN1277" s="109"/>
    </row>
    <row r="1278" spans="10:66" x14ac:dyDescent="0.25">
      <c r="J1278" s="102"/>
      <c r="K1278" s="102"/>
      <c r="L1278" s="102"/>
      <c r="M1278" s="102"/>
      <c r="Q1278" s="102"/>
      <c r="R1278" s="102"/>
      <c r="S1278" s="102"/>
      <c r="T1278" s="102"/>
      <c r="U1278" s="102"/>
      <c r="X1278" s="102"/>
      <c r="Y1278" s="102"/>
      <c r="Z1278" s="102"/>
      <c r="AA1278" s="102"/>
      <c r="AB1278" s="102"/>
      <c r="AE1278" s="102"/>
      <c r="AF1278" s="102"/>
      <c r="AG1278" s="102"/>
      <c r="AH1278" s="102"/>
      <c r="AI1278" s="102"/>
      <c r="AL1278" s="102"/>
      <c r="AM1278" s="102"/>
      <c r="AN1278" s="102"/>
      <c r="AO1278" s="102"/>
      <c r="AP1278" s="102"/>
      <c r="AS1278" s="102"/>
      <c r="AT1278" s="102"/>
      <c r="AU1278" s="102"/>
      <c r="AV1278" s="102"/>
      <c r="AW1278" s="102"/>
      <c r="AX1278" s="102"/>
      <c r="AY1278" s="102"/>
      <c r="AZ1278" s="102"/>
      <c r="BA1278" s="102"/>
      <c r="BB1278" s="102"/>
      <c r="BC1278" s="102"/>
      <c r="BD1278" s="102"/>
      <c r="BE1278" s="102"/>
      <c r="BF1278" s="102"/>
      <c r="BN1278" s="109"/>
    </row>
    <row r="1279" spans="10:66" x14ac:dyDescent="0.25">
      <c r="J1279" s="102"/>
      <c r="K1279" s="102"/>
      <c r="L1279" s="102"/>
      <c r="M1279" s="102"/>
      <c r="Q1279" s="102"/>
      <c r="R1279" s="102"/>
      <c r="S1279" s="102"/>
      <c r="T1279" s="102"/>
      <c r="U1279" s="102"/>
      <c r="X1279" s="102"/>
      <c r="Y1279" s="102"/>
      <c r="Z1279" s="102"/>
      <c r="AA1279" s="102"/>
      <c r="AB1279" s="102"/>
      <c r="AE1279" s="102"/>
      <c r="AF1279" s="102"/>
      <c r="AG1279" s="102"/>
      <c r="AH1279" s="102"/>
      <c r="AI1279" s="102"/>
      <c r="AL1279" s="102"/>
      <c r="AM1279" s="102"/>
      <c r="AN1279" s="102"/>
      <c r="AO1279" s="102"/>
      <c r="AP1279" s="102"/>
      <c r="AS1279" s="102"/>
      <c r="AT1279" s="102"/>
      <c r="AU1279" s="102"/>
      <c r="AV1279" s="102"/>
      <c r="AW1279" s="102"/>
      <c r="AX1279" s="102"/>
      <c r="AY1279" s="102"/>
      <c r="AZ1279" s="102"/>
      <c r="BA1279" s="102"/>
      <c r="BB1279" s="102"/>
      <c r="BC1279" s="102"/>
      <c r="BD1279" s="102"/>
      <c r="BE1279" s="102"/>
      <c r="BF1279" s="102"/>
      <c r="BN1279" s="109"/>
    </row>
    <row r="1280" spans="10:66" x14ac:dyDescent="0.25">
      <c r="J1280" s="102"/>
      <c r="K1280" s="102"/>
      <c r="L1280" s="102"/>
      <c r="M1280" s="102"/>
      <c r="Q1280" s="102"/>
      <c r="R1280" s="102"/>
      <c r="S1280" s="102"/>
      <c r="T1280" s="102"/>
      <c r="U1280" s="102"/>
      <c r="X1280" s="102"/>
      <c r="Y1280" s="102"/>
      <c r="Z1280" s="102"/>
      <c r="AA1280" s="102"/>
      <c r="AB1280" s="102"/>
      <c r="AE1280" s="102"/>
      <c r="AF1280" s="102"/>
      <c r="AG1280" s="102"/>
      <c r="AH1280" s="102"/>
      <c r="AI1280" s="102"/>
      <c r="AL1280" s="102"/>
      <c r="AM1280" s="102"/>
      <c r="AN1280" s="102"/>
      <c r="AO1280" s="102"/>
      <c r="AP1280" s="102"/>
      <c r="AS1280" s="102"/>
      <c r="AT1280" s="102"/>
      <c r="AU1280" s="102"/>
      <c r="AV1280" s="102"/>
      <c r="AW1280" s="102"/>
      <c r="AX1280" s="102"/>
      <c r="AY1280" s="102"/>
      <c r="AZ1280" s="102"/>
      <c r="BA1280" s="102"/>
      <c r="BB1280" s="102"/>
      <c r="BC1280" s="102"/>
      <c r="BD1280" s="102"/>
      <c r="BE1280" s="102"/>
      <c r="BF1280" s="102"/>
      <c r="BN1280" s="109"/>
    </row>
    <row r="1281" spans="10:66" x14ac:dyDescent="0.25">
      <c r="J1281" s="102"/>
      <c r="K1281" s="102"/>
      <c r="L1281" s="102"/>
      <c r="M1281" s="102"/>
      <c r="Q1281" s="102"/>
      <c r="R1281" s="102"/>
      <c r="S1281" s="102"/>
      <c r="T1281" s="102"/>
      <c r="U1281" s="102"/>
      <c r="X1281" s="102"/>
      <c r="Y1281" s="102"/>
      <c r="Z1281" s="102"/>
      <c r="AA1281" s="102"/>
      <c r="AB1281" s="102"/>
      <c r="AE1281" s="102"/>
      <c r="AF1281" s="102"/>
      <c r="AG1281" s="102"/>
      <c r="AH1281" s="102"/>
      <c r="AI1281" s="102"/>
      <c r="AL1281" s="102"/>
      <c r="AM1281" s="102"/>
      <c r="AN1281" s="102"/>
      <c r="AO1281" s="102"/>
      <c r="AP1281" s="102"/>
      <c r="AS1281" s="102"/>
      <c r="AT1281" s="102"/>
      <c r="AU1281" s="102"/>
      <c r="AV1281" s="102"/>
      <c r="AW1281" s="102"/>
      <c r="AX1281" s="102"/>
      <c r="AY1281" s="102"/>
      <c r="AZ1281" s="102"/>
      <c r="BA1281" s="102"/>
      <c r="BB1281" s="102"/>
      <c r="BC1281" s="102"/>
      <c r="BD1281" s="102"/>
      <c r="BE1281" s="102"/>
      <c r="BF1281" s="102"/>
      <c r="BN1281" s="109"/>
    </row>
    <row r="1282" spans="10:66" x14ac:dyDescent="0.25">
      <c r="J1282" s="102"/>
      <c r="K1282" s="102"/>
      <c r="L1282" s="102"/>
      <c r="M1282" s="102"/>
      <c r="Q1282" s="102"/>
      <c r="R1282" s="102"/>
      <c r="S1282" s="102"/>
      <c r="T1282" s="102"/>
      <c r="U1282" s="102"/>
      <c r="X1282" s="102"/>
      <c r="Y1282" s="102"/>
      <c r="Z1282" s="102"/>
      <c r="AA1282" s="102"/>
      <c r="AB1282" s="102"/>
      <c r="AE1282" s="102"/>
      <c r="AF1282" s="102"/>
      <c r="AG1282" s="102"/>
      <c r="AH1282" s="102"/>
      <c r="AI1282" s="102"/>
      <c r="AL1282" s="102"/>
      <c r="AM1282" s="102"/>
      <c r="AN1282" s="102"/>
      <c r="AO1282" s="102"/>
      <c r="AP1282" s="102"/>
      <c r="AS1282" s="102"/>
      <c r="AT1282" s="102"/>
      <c r="AU1282" s="102"/>
      <c r="AV1282" s="102"/>
      <c r="AW1282" s="102"/>
      <c r="AX1282" s="102"/>
      <c r="AY1282" s="102"/>
      <c r="AZ1282" s="102"/>
      <c r="BA1282" s="102"/>
      <c r="BB1282" s="102"/>
      <c r="BC1282" s="102"/>
      <c r="BD1282" s="102"/>
      <c r="BE1282" s="102"/>
      <c r="BF1282" s="102"/>
      <c r="BN1282" s="109"/>
    </row>
    <row r="1283" spans="10:66" x14ac:dyDescent="0.25">
      <c r="J1283" s="102"/>
      <c r="K1283" s="102"/>
      <c r="L1283" s="102"/>
      <c r="M1283" s="102"/>
      <c r="Q1283" s="102"/>
      <c r="R1283" s="102"/>
      <c r="S1283" s="102"/>
      <c r="T1283" s="102"/>
      <c r="U1283" s="102"/>
      <c r="X1283" s="102"/>
      <c r="Y1283" s="102"/>
      <c r="Z1283" s="102"/>
      <c r="AA1283" s="102"/>
      <c r="AB1283" s="102"/>
      <c r="AE1283" s="102"/>
      <c r="AF1283" s="102"/>
      <c r="AG1283" s="102"/>
      <c r="AH1283" s="102"/>
      <c r="AI1283" s="102"/>
      <c r="AL1283" s="102"/>
      <c r="AM1283" s="102"/>
      <c r="AN1283" s="102"/>
      <c r="AO1283" s="102"/>
      <c r="AP1283" s="102"/>
      <c r="AS1283" s="102"/>
      <c r="AT1283" s="102"/>
      <c r="AU1283" s="102"/>
      <c r="AV1283" s="102"/>
      <c r="AW1283" s="102"/>
      <c r="AX1283" s="102"/>
      <c r="AY1283" s="102"/>
      <c r="AZ1283" s="102"/>
      <c r="BA1283" s="102"/>
      <c r="BB1283" s="102"/>
      <c r="BC1283" s="102"/>
      <c r="BD1283" s="102"/>
      <c r="BE1283" s="102"/>
      <c r="BF1283" s="102"/>
      <c r="BN1283" s="109"/>
    </row>
    <row r="1284" spans="10:66" x14ac:dyDescent="0.25">
      <c r="J1284" s="102"/>
      <c r="K1284" s="102"/>
      <c r="L1284" s="102"/>
      <c r="M1284" s="102"/>
      <c r="Q1284" s="102"/>
      <c r="R1284" s="102"/>
      <c r="S1284" s="102"/>
      <c r="T1284" s="102"/>
      <c r="U1284" s="102"/>
      <c r="X1284" s="102"/>
      <c r="Y1284" s="102"/>
      <c r="Z1284" s="102"/>
      <c r="AA1284" s="102"/>
      <c r="AB1284" s="102"/>
      <c r="AE1284" s="102"/>
      <c r="AF1284" s="102"/>
      <c r="AG1284" s="102"/>
      <c r="AH1284" s="102"/>
      <c r="AI1284" s="102"/>
      <c r="AL1284" s="102"/>
      <c r="AM1284" s="102"/>
      <c r="AN1284" s="102"/>
      <c r="AO1284" s="102"/>
      <c r="AP1284" s="102"/>
      <c r="AS1284" s="102"/>
      <c r="AT1284" s="102"/>
      <c r="AU1284" s="102"/>
      <c r="AV1284" s="102"/>
      <c r="AW1284" s="102"/>
      <c r="AX1284" s="102"/>
      <c r="AY1284" s="102"/>
      <c r="AZ1284" s="102"/>
      <c r="BA1284" s="102"/>
      <c r="BB1284" s="102"/>
      <c r="BC1284" s="102"/>
      <c r="BD1284" s="102"/>
      <c r="BE1284" s="102"/>
      <c r="BF1284" s="102"/>
      <c r="BN1284" s="109"/>
    </row>
    <row r="1285" spans="10:66" x14ac:dyDescent="0.25">
      <c r="J1285" s="102"/>
      <c r="K1285" s="102"/>
      <c r="L1285" s="102"/>
      <c r="M1285" s="102"/>
      <c r="Q1285" s="102"/>
      <c r="R1285" s="102"/>
      <c r="S1285" s="102"/>
      <c r="T1285" s="102"/>
      <c r="U1285" s="102"/>
      <c r="X1285" s="102"/>
      <c r="Y1285" s="102"/>
      <c r="Z1285" s="102"/>
      <c r="AA1285" s="102"/>
      <c r="AB1285" s="102"/>
      <c r="AE1285" s="102"/>
      <c r="AF1285" s="102"/>
      <c r="AG1285" s="102"/>
      <c r="AH1285" s="102"/>
      <c r="AI1285" s="102"/>
      <c r="AL1285" s="102"/>
      <c r="AM1285" s="102"/>
      <c r="AN1285" s="102"/>
      <c r="AO1285" s="102"/>
      <c r="AP1285" s="102"/>
      <c r="AS1285" s="102"/>
      <c r="AT1285" s="102"/>
      <c r="AU1285" s="102"/>
      <c r="AV1285" s="102"/>
      <c r="AW1285" s="102"/>
      <c r="AX1285" s="102"/>
      <c r="AY1285" s="102"/>
      <c r="AZ1285" s="102"/>
      <c r="BA1285" s="102"/>
      <c r="BB1285" s="102"/>
      <c r="BC1285" s="102"/>
      <c r="BD1285" s="102"/>
      <c r="BE1285" s="102"/>
      <c r="BF1285" s="102"/>
      <c r="BN1285" s="109"/>
    </row>
    <row r="1286" spans="10:66" x14ac:dyDescent="0.25">
      <c r="J1286" s="102"/>
      <c r="K1286" s="102"/>
      <c r="L1286" s="102"/>
      <c r="M1286" s="102"/>
      <c r="Q1286" s="102"/>
      <c r="R1286" s="102"/>
      <c r="S1286" s="102"/>
      <c r="T1286" s="102"/>
      <c r="U1286" s="102"/>
      <c r="X1286" s="102"/>
      <c r="Y1286" s="102"/>
      <c r="Z1286" s="102"/>
      <c r="AA1286" s="102"/>
      <c r="AB1286" s="102"/>
      <c r="AE1286" s="102"/>
      <c r="AF1286" s="102"/>
      <c r="AG1286" s="102"/>
      <c r="AH1286" s="102"/>
      <c r="AI1286" s="102"/>
      <c r="AL1286" s="102"/>
      <c r="AM1286" s="102"/>
      <c r="AN1286" s="102"/>
      <c r="AO1286" s="102"/>
      <c r="AP1286" s="102"/>
      <c r="AS1286" s="102"/>
      <c r="AT1286" s="102"/>
      <c r="AU1286" s="102"/>
      <c r="AV1286" s="102"/>
      <c r="AW1286" s="102"/>
      <c r="AX1286" s="102"/>
      <c r="AY1286" s="102"/>
      <c r="AZ1286" s="102"/>
      <c r="BA1286" s="102"/>
      <c r="BB1286" s="102"/>
      <c r="BC1286" s="102"/>
      <c r="BD1286" s="102"/>
      <c r="BE1286" s="102"/>
      <c r="BF1286" s="102"/>
      <c r="BN1286" s="109"/>
    </row>
    <row r="1287" spans="10:66" x14ac:dyDescent="0.25">
      <c r="J1287" s="102"/>
      <c r="K1287" s="102"/>
      <c r="L1287" s="102"/>
      <c r="M1287" s="102"/>
      <c r="Q1287" s="102"/>
      <c r="R1287" s="102"/>
      <c r="S1287" s="102"/>
      <c r="T1287" s="102"/>
      <c r="U1287" s="102"/>
      <c r="X1287" s="102"/>
      <c r="Y1287" s="102"/>
      <c r="Z1287" s="102"/>
      <c r="AA1287" s="102"/>
      <c r="AB1287" s="102"/>
      <c r="AE1287" s="102"/>
      <c r="AF1287" s="102"/>
      <c r="AG1287" s="102"/>
      <c r="AH1287" s="102"/>
      <c r="AI1287" s="102"/>
      <c r="AL1287" s="102"/>
      <c r="AM1287" s="102"/>
      <c r="AN1287" s="102"/>
      <c r="AO1287" s="102"/>
      <c r="AP1287" s="102"/>
      <c r="AS1287" s="102"/>
      <c r="AT1287" s="102"/>
      <c r="AU1287" s="102"/>
      <c r="AV1287" s="102"/>
      <c r="AW1287" s="102"/>
      <c r="AX1287" s="102"/>
      <c r="AY1287" s="102"/>
      <c r="AZ1287" s="102"/>
      <c r="BA1287" s="102"/>
      <c r="BB1287" s="102"/>
      <c r="BC1287" s="102"/>
      <c r="BD1287" s="102"/>
      <c r="BE1287" s="102"/>
      <c r="BF1287" s="102"/>
      <c r="BN1287" s="109"/>
    </row>
    <row r="1288" spans="10:66" x14ac:dyDescent="0.25">
      <c r="J1288" s="102"/>
      <c r="K1288" s="102"/>
      <c r="L1288" s="102"/>
      <c r="M1288" s="102"/>
      <c r="Q1288" s="102"/>
      <c r="R1288" s="102"/>
      <c r="S1288" s="102"/>
      <c r="T1288" s="102"/>
      <c r="U1288" s="102"/>
      <c r="X1288" s="102"/>
      <c r="Y1288" s="102"/>
      <c r="Z1288" s="102"/>
      <c r="AA1288" s="102"/>
      <c r="AB1288" s="102"/>
      <c r="AE1288" s="102"/>
      <c r="AF1288" s="102"/>
      <c r="AG1288" s="102"/>
      <c r="AH1288" s="102"/>
      <c r="AI1288" s="102"/>
      <c r="AL1288" s="102"/>
      <c r="AM1288" s="102"/>
      <c r="AN1288" s="102"/>
      <c r="AO1288" s="102"/>
      <c r="AP1288" s="102"/>
      <c r="AS1288" s="102"/>
      <c r="AT1288" s="102"/>
      <c r="AU1288" s="102"/>
      <c r="AV1288" s="102"/>
      <c r="AW1288" s="102"/>
      <c r="AX1288" s="102"/>
      <c r="AY1288" s="102"/>
      <c r="AZ1288" s="102"/>
      <c r="BA1288" s="102"/>
      <c r="BB1288" s="102"/>
      <c r="BC1288" s="102"/>
      <c r="BD1288" s="102"/>
      <c r="BE1288" s="102"/>
      <c r="BF1288" s="102"/>
      <c r="BN1288" s="109"/>
    </row>
    <row r="1289" spans="10:66" x14ac:dyDescent="0.25">
      <c r="J1289" s="102"/>
      <c r="K1289" s="102"/>
      <c r="L1289" s="102"/>
      <c r="M1289" s="102"/>
      <c r="Q1289" s="102"/>
      <c r="R1289" s="102"/>
      <c r="S1289" s="102"/>
      <c r="T1289" s="102"/>
      <c r="U1289" s="102"/>
      <c r="X1289" s="102"/>
      <c r="Y1289" s="102"/>
      <c r="Z1289" s="102"/>
      <c r="AA1289" s="102"/>
      <c r="AB1289" s="102"/>
      <c r="AE1289" s="102"/>
      <c r="AF1289" s="102"/>
      <c r="AG1289" s="102"/>
      <c r="AH1289" s="102"/>
      <c r="AI1289" s="102"/>
      <c r="AL1289" s="102"/>
      <c r="AM1289" s="102"/>
      <c r="AN1289" s="102"/>
      <c r="AO1289" s="102"/>
      <c r="AP1289" s="102"/>
      <c r="AS1289" s="102"/>
      <c r="AT1289" s="102"/>
      <c r="AU1289" s="102"/>
      <c r="AV1289" s="102"/>
      <c r="AW1289" s="102"/>
      <c r="AX1289" s="102"/>
      <c r="AY1289" s="102"/>
      <c r="AZ1289" s="102"/>
      <c r="BA1289" s="102"/>
      <c r="BB1289" s="102"/>
      <c r="BC1289" s="102"/>
      <c r="BD1289" s="102"/>
      <c r="BE1289" s="102"/>
      <c r="BF1289" s="102"/>
      <c r="BN1289" s="109"/>
    </row>
    <row r="1290" spans="10:66" x14ac:dyDescent="0.25">
      <c r="J1290" s="102"/>
      <c r="K1290" s="102"/>
      <c r="L1290" s="102"/>
      <c r="M1290" s="102"/>
      <c r="Q1290" s="102"/>
      <c r="R1290" s="102"/>
      <c r="S1290" s="102"/>
      <c r="T1290" s="102"/>
      <c r="U1290" s="102"/>
      <c r="X1290" s="102"/>
      <c r="Y1290" s="102"/>
      <c r="Z1290" s="102"/>
      <c r="AA1290" s="102"/>
      <c r="AB1290" s="102"/>
      <c r="AE1290" s="102"/>
      <c r="AF1290" s="102"/>
      <c r="AG1290" s="102"/>
      <c r="AH1290" s="102"/>
      <c r="AI1290" s="102"/>
      <c r="AL1290" s="102"/>
      <c r="AM1290" s="102"/>
      <c r="AN1290" s="102"/>
      <c r="AO1290" s="102"/>
      <c r="AP1290" s="102"/>
      <c r="AS1290" s="102"/>
      <c r="AT1290" s="102"/>
      <c r="AU1290" s="102"/>
      <c r="AV1290" s="102"/>
      <c r="AW1290" s="102"/>
      <c r="AX1290" s="102"/>
      <c r="AY1290" s="102"/>
      <c r="AZ1290" s="102"/>
      <c r="BA1290" s="102"/>
      <c r="BB1290" s="102"/>
      <c r="BC1290" s="102"/>
      <c r="BD1290" s="102"/>
      <c r="BE1290" s="102"/>
      <c r="BF1290" s="102"/>
      <c r="BN1290" s="109"/>
    </row>
    <row r="1291" spans="10:66" x14ac:dyDescent="0.25">
      <c r="J1291" s="102"/>
      <c r="K1291" s="102"/>
      <c r="L1291" s="102"/>
      <c r="M1291" s="102"/>
      <c r="Q1291" s="102"/>
      <c r="R1291" s="102"/>
      <c r="S1291" s="102"/>
      <c r="T1291" s="102"/>
      <c r="U1291" s="102"/>
      <c r="X1291" s="102"/>
      <c r="Y1291" s="102"/>
      <c r="Z1291" s="102"/>
      <c r="AA1291" s="102"/>
      <c r="AB1291" s="102"/>
      <c r="AE1291" s="102"/>
      <c r="AF1291" s="102"/>
      <c r="AG1291" s="102"/>
      <c r="AH1291" s="102"/>
      <c r="AI1291" s="102"/>
      <c r="AL1291" s="102"/>
      <c r="AM1291" s="102"/>
      <c r="AN1291" s="102"/>
      <c r="AO1291" s="102"/>
      <c r="AP1291" s="102"/>
      <c r="AS1291" s="102"/>
      <c r="AT1291" s="102"/>
      <c r="AU1291" s="102"/>
      <c r="AV1291" s="102"/>
      <c r="AW1291" s="102"/>
      <c r="AX1291" s="102"/>
      <c r="AY1291" s="102"/>
      <c r="AZ1291" s="102"/>
      <c r="BA1291" s="102"/>
      <c r="BB1291" s="102"/>
      <c r="BC1291" s="102"/>
      <c r="BD1291" s="102"/>
      <c r="BE1291" s="102"/>
      <c r="BF1291" s="102"/>
      <c r="BN1291" s="109"/>
    </row>
    <row r="1292" spans="10:66" x14ac:dyDescent="0.25">
      <c r="J1292" s="102"/>
      <c r="K1292" s="102"/>
      <c r="L1292" s="102"/>
      <c r="M1292" s="102"/>
      <c r="Q1292" s="102"/>
      <c r="R1292" s="102"/>
      <c r="S1292" s="102"/>
      <c r="T1292" s="102"/>
      <c r="U1292" s="102"/>
      <c r="X1292" s="102"/>
      <c r="Y1292" s="102"/>
      <c r="Z1292" s="102"/>
      <c r="AA1292" s="102"/>
      <c r="AB1292" s="102"/>
      <c r="AE1292" s="102"/>
      <c r="AF1292" s="102"/>
      <c r="AG1292" s="102"/>
      <c r="AH1292" s="102"/>
      <c r="AI1292" s="102"/>
      <c r="AL1292" s="102"/>
      <c r="AM1292" s="102"/>
      <c r="AN1292" s="102"/>
      <c r="AO1292" s="102"/>
      <c r="AP1292" s="102"/>
      <c r="AS1292" s="102"/>
      <c r="AT1292" s="102"/>
      <c r="AU1292" s="102"/>
      <c r="AV1292" s="102"/>
      <c r="AW1292" s="102"/>
      <c r="AX1292" s="102"/>
      <c r="AY1292" s="102"/>
      <c r="AZ1292" s="102"/>
      <c r="BA1292" s="102"/>
      <c r="BB1292" s="102"/>
      <c r="BC1292" s="102"/>
      <c r="BD1292" s="102"/>
      <c r="BE1292" s="102"/>
      <c r="BF1292" s="102"/>
      <c r="BN1292" s="109"/>
    </row>
    <row r="1293" spans="10:66" x14ac:dyDescent="0.25">
      <c r="J1293" s="102"/>
      <c r="K1293" s="102"/>
      <c r="L1293" s="102"/>
      <c r="M1293" s="102"/>
      <c r="Q1293" s="102"/>
      <c r="R1293" s="102"/>
      <c r="S1293" s="102"/>
      <c r="T1293" s="102"/>
      <c r="U1293" s="102"/>
      <c r="X1293" s="102"/>
      <c r="Y1293" s="102"/>
      <c r="Z1293" s="102"/>
      <c r="AA1293" s="102"/>
      <c r="AB1293" s="102"/>
      <c r="AE1293" s="102"/>
      <c r="AF1293" s="102"/>
      <c r="AG1293" s="102"/>
      <c r="AH1293" s="102"/>
      <c r="AI1293" s="102"/>
      <c r="AL1293" s="102"/>
      <c r="AM1293" s="102"/>
      <c r="AN1293" s="102"/>
      <c r="AO1293" s="102"/>
      <c r="AP1293" s="102"/>
      <c r="AS1293" s="102"/>
      <c r="AT1293" s="102"/>
      <c r="AU1293" s="102"/>
      <c r="AV1293" s="102"/>
      <c r="AW1293" s="102"/>
      <c r="AX1293" s="102"/>
      <c r="AY1293" s="102"/>
      <c r="AZ1293" s="102"/>
      <c r="BA1293" s="102"/>
      <c r="BB1293" s="102"/>
      <c r="BC1293" s="102"/>
      <c r="BD1293" s="102"/>
      <c r="BE1293" s="102"/>
      <c r="BF1293" s="102"/>
      <c r="BN1293" s="109"/>
    </row>
    <row r="1294" spans="10:66" x14ac:dyDescent="0.25">
      <c r="J1294" s="102"/>
      <c r="K1294" s="102"/>
      <c r="L1294" s="102"/>
      <c r="M1294" s="102"/>
      <c r="Q1294" s="102"/>
      <c r="R1294" s="102"/>
      <c r="S1294" s="102"/>
      <c r="T1294" s="102"/>
      <c r="U1294" s="102"/>
      <c r="X1294" s="102"/>
      <c r="Y1294" s="102"/>
      <c r="Z1294" s="102"/>
      <c r="AA1294" s="102"/>
      <c r="AB1294" s="102"/>
      <c r="AE1294" s="102"/>
      <c r="AF1294" s="102"/>
      <c r="AG1294" s="102"/>
      <c r="AH1294" s="102"/>
      <c r="AI1294" s="102"/>
      <c r="AL1294" s="102"/>
      <c r="AM1294" s="102"/>
      <c r="AN1294" s="102"/>
      <c r="AO1294" s="102"/>
      <c r="AP1294" s="102"/>
      <c r="AS1294" s="102"/>
      <c r="AT1294" s="102"/>
      <c r="AU1294" s="102"/>
      <c r="AV1294" s="102"/>
      <c r="AW1294" s="102"/>
      <c r="AX1294" s="102"/>
      <c r="AY1294" s="102"/>
      <c r="AZ1294" s="102"/>
      <c r="BA1294" s="102"/>
      <c r="BB1294" s="102"/>
      <c r="BC1294" s="102"/>
      <c r="BD1294" s="102"/>
      <c r="BE1294" s="102"/>
      <c r="BF1294" s="102"/>
      <c r="BN1294" s="109"/>
    </row>
    <row r="1295" spans="10:66" x14ac:dyDescent="0.25">
      <c r="J1295" s="102"/>
      <c r="K1295" s="102"/>
      <c r="L1295" s="102"/>
      <c r="M1295" s="102"/>
      <c r="Q1295" s="102"/>
      <c r="R1295" s="102"/>
      <c r="S1295" s="102"/>
      <c r="T1295" s="102"/>
      <c r="U1295" s="102"/>
      <c r="X1295" s="102"/>
      <c r="Y1295" s="102"/>
      <c r="Z1295" s="102"/>
      <c r="AA1295" s="102"/>
      <c r="AB1295" s="102"/>
      <c r="AE1295" s="102"/>
      <c r="AF1295" s="102"/>
      <c r="AG1295" s="102"/>
      <c r="AH1295" s="102"/>
      <c r="AI1295" s="102"/>
      <c r="AL1295" s="102"/>
      <c r="AM1295" s="102"/>
      <c r="AN1295" s="102"/>
      <c r="AO1295" s="102"/>
      <c r="AP1295" s="102"/>
      <c r="AS1295" s="102"/>
      <c r="AT1295" s="102"/>
      <c r="AU1295" s="102"/>
      <c r="AV1295" s="102"/>
      <c r="AW1295" s="102"/>
      <c r="AX1295" s="102"/>
      <c r="AY1295" s="102"/>
      <c r="AZ1295" s="102"/>
      <c r="BA1295" s="102"/>
      <c r="BB1295" s="102"/>
      <c r="BC1295" s="102"/>
      <c r="BD1295" s="102"/>
      <c r="BE1295" s="102"/>
      <c r="BF1295" s="102"/>
      <c r="BN1295" s="109"/>
    </row>
    <row r="1296" spans="10:66" x14ac:dyDescent="0.25">
      <c r="J1296" s="102"/>
      <c r="K1296" s="102"/>
      <c r="L1296" s="102"/>
      <c r="M1296" s="102"/>
      <c r="Q1296" s="102"/>
      <c r="R1296" s="102"/>
      <c r="S1296" s="102"/>
      <c r="T1296" s="102"/>
      <c r="U1296" s="102"/>
      <c r="X1296" s="102"/>
      <c r="Y1296" s="102"/>
      <c r="Z1296" s="102"/>
      <c r="AA1296" s="102"/>
      <c r="AB1296" s="102"/>
      <c r="AE1296" s="102"/>
      <c r="AF1296" s="102"/>
      <c r="AG1296" s="102"/>
      <c r="AH1296" s="102"/>
      <c r="AI1296" s="102"/>
      <c r="AL1296" s="102"/>
      <c r="AM1296" s="102"/>
      <c r="AN1296" s="102"/>
      <c r="AO1296" s="102"/>
      <c r="AP1296" s="102"/>
      <c r="AS1296" s="102"/>
      <c r="AT1296" s="102"/>
      <c r="AU1296" s="102"/>
      <c r="AV1296" s="102"/>
      <c r="AW1296" s="102"/>
      <c r="AX1296" s="102"/>
      <c r="AY1296" s="102"/>
      <c r="AZ1296" s="102"/>
      <c r="BA1296" s="102"/>
      <c r="BB1296" s="102"/>
      <c r="BC1296" s="102"/>
      <c r="BD1296" s="102"/>
      <c r="BE1296" s="102"/>
      <c r="BF1296" s="102"/>
      <c r="BN1296" s="109"/>
    </row>
    <row r="1297" spans="10:66" x14ac:dyDescent="0.25">
      <c r="J1297" s="102"/>
      <c r="K1297" s="102"/>
      <c r="L1297" s="102"/>
      <c r="M1297" s="102"/>
      <c r="Q1297" s="102"/>
      <c r="R1297" s="102"/>
      <c r="S1297" s="102"/>
      <c r="T1297" s="102"/>
      <c r="U1297" s="102"/>
      <c r="X1297" s="102"/>
      <c r="Y1297" s="102"/>
      <c r="Z1297" s="102"/>
      <c r="AA1297" s="102"/>
      <c r="AB1297" s="102"/>
      <c r="AE1297" s="102"/>
      <c r="AF1297" s="102"/>
      <c r="AG1297" s="102"/>
      <c r="AH1297" s="102"/>
      <c r="AI1297" s="102"/>
      <c r="AL1297" s="102"/>
      <c r="AM1297" s="102"/>
      <c r="AN1297" s="102"/>
      <c r="AO1297" s="102"/>
      <c r="AP1297" s="102"/>
      <c r="AS1297" s="102"/>
      <c r="AT1297" s="102"/>
      <c r="AU1297" s="102"/>
      <c r="AV1297" s="102"/>
      <c r="AW1297" s="102"/>
      <c r="AX1297" s="102"/>
      <c r="AY1297" s="102"/>
      <c r="AZ1297" s="102"/>
      <c r="BA1297" s="102"/>
      <c r="BB1297" s="102"/>
      <c r="BC1297" s="102"/>
      <c r="BD1297" s="102"/>
      <c r="BE1297" s="102"/>
      <c r="BF1297" s="102"/>
      <c r="BN1297" s="109"/>
    </row>
    <row r="1298" spans="10:66" x14ac:dyDescent="0.25">
      <c r="J1298" s="102"/>
      <c r="K1298" s="102"/>
      <c r="L1298" s="102"/>
      <c r="M1298" s="102"/>
      <c r="Q1298" s="102"/>
      <c r="R1298" s="102"/>
      <c r="S1298" s="102"/>
      <c r="T1298" s="102"/>
      <c r="U1298" s="102"/>
      <c r="X1298" s="102"/>
      <c r="Y1298" s="102"/>
      <c r="Z1298" s="102"/>
      <c r="AA1298" s="102"/>
      <c r="AB1298" s="102"/>
      <c r="AE1298" s="102"/>
      <c r="AF1298" s="102"/>
      <c r="AG1298" s="102"/>
      <c r="AH1298" s="102"/>
      <c r="AI1298" s="102"/>
      <c r="AL1298" s="102"/>
      <c r="AM1298" s="102"/>
      <c r="AN1298" s="102"/>
      <c r="AO1298" s="102"/>
      <c r="AP1298" s="102"/>
      <c r="AS1298" s="102"/>
      <c r="AT1298" s="102"/>
      <c r="AU1298" s="102"/>
      <c r="AV1298" s="102"/>
      <c r="AW1298" s="102"/>
      <c r="AX1298" s="102"/>
      <c r="AY1298" s="102"/>
      <c r="AZ1298" s="102"/>
      <c r="BA1298" s="102"/>
      <c r="BB1298" s="102"/>
      <c r="BC1298" s="102"/>
      <c r="BD1298" s="102"/>
      <c r="BE1298" s="102"/>
      <c r="BF1298" s="102"/>
      <c r="BN1298" s="109"/>
    </row>
    <row r="1299" spans="10:66" x14ac:dyDescent="0.25">
      <c r="J1299" s="102"/>
      <c r="K1299" s="102"/>
      <c r="L1299" s="102"/>
      <c r="M1299" s="102"/>
      <c r="Q1299" s="102"/>
      <c r="R1299" s="102"/>
      <c r="S1299" s="102"/>
      <c r="T1299" s="102"/>
      <c r="U1299" s="102"/>
      <c r="X1299" s="102"/>
      <c r="Y1299" s="102"/>
      <c r="Z1299" s="102"/>
      <c r="AA1299" s="102"/>
      <c r="AB1299" s="102"/>
      <c r="AE1299" s="102"/>
      <c r="AF1299" s="102"/>
      <c r="AG1299" s="102"/>
      <c r="AH1299" s="102"/>
      <c r="AI1299" s="102"/>
      <c r="AL1299" s="102"/>
      <c r="AM1299" s="102"/>
      <c r="AN1299" s="102"/>
      <c r="AO1299" s="102"/>
      <c r="AP1299" s="102"/>
      <c r="AS1299" s="102"/>
      <c r="AT1299" s="102"/>
      <c r="AU1299" s="102"/>
      <c r="AV1299" s="102"/>
      <c r="AW1299" s="102"/>
      <c r="AX1299" s="102"/>
      <c r="AY1299" s="102"/>
      <c r="AZ1299" s="102"/>
      <c r="BA1299" s="102"/>
      <c r="BB1299" s="102"/>
      <c r="BC1299" s="102"/>
      <c r="BD1299" s="102"/>
      <c r="BE1299" s="102"/>
      <c r="BF1299" s="102"/>
      <c r="BN1299" s="109"/>
    </row>
    <row r="1300" spans="10:66" x14ac:dyDescent="0.25">
      <c r="J1300" s="102"/>
      <c r="K1300" s="102"/>
      <c r="L1300" s="102"/>
      <c r="M1300" s="102"/>
      <c r="Q1300" s="102"/>
      <c r="R1300" s="102"/>
      <c r="S1300" s="102"/>
      <c r="T1300" s="102"/>
      <c r="U1300" s="102"/>
      <c r="X1300" s="102"/>
      <c r="Y1300" s="102"/>
      <c r="Z1300" s="102"/>
      <c r="AA1300" s="102"/>
      <c r="AB1300" s="102"/>
      <c r="AE1300" s="102"/>
      <c r="AF1300" s="102"/>
      <c r="AG1300" s="102"/>
      <c r="AH1300" s="102"/>
      <c r="AI1300" s="102"/>
      <c r="AL1300" s="102"/>
      <c r="AM1300" s="102"/>
      <c r="AN1300" s="102"/>
      <c r="AO1300" s="102"/>
      <c r="AP1300" s="102"/>
      <c r="AS1300" s="102"/>
      <c r="AT1300" s="102"/>
      <c r="AU1300" s="102"/>
      <c r="AV1300" s="102"/>
      <c r="AW1300" s="102"/>
      <c r="AX1300" s="102"/>
      <c r="AY1300" s="102"/>
      <c r="AZ1300" s="102"/>
      <c r="BA1300" s="102"/>
      <c r="BB1300" s="102"/>
      <c r="BC1300" s="102"/>
      <c r="BD1300" s="102"/>
      <c r="BE1300" s="102"/>
      <c r="BF1300" s="102"/>
      <c r="BN1300" s="109"/>
    </row>
    <row r="1301" spans="10:66" x14ac:dyDescent="0.25">
      <c r="J1301" s="102"/>
      <c r="K1301" s="102"/>
      <c r="L1301" s="102"/>
      <c r="M1301" s="102"/>
      <c r="Q1301" s="102"/>
      <c r="R1301" s="102"/>
      <c r="S1301" s="102"/>
      <c r="T1301" s="102"/>
      <c r="U1301" s="102"/>
      <c r="X1301" s="102"/>
      <c r="Y1301" s="102"/>
      <c r="Z1301" s="102"/>
      <c r="AA1301" s="102"/>
      <c r="AB1301" s="102"/>
      <c r="AE1301" s="102"/>
      <c r="AF1301" s="102"/>
      <c r="AG1301" s="102"/>
      <c r="AH1301" s="102"/>
      <c r="AI1301" s="102"/>
      <c r="AL1301" s="102"/>
      <c r="AM1301" s="102"/>
      <c r="AN1301" s="102"/>
      <c r="AO1301" s="102"/>
      <c r="AP1301" s="102"/>
      <c r="AS1301" s="102"/>
      <c r="AT1301" s="102"/>
      <c r="AU1301" s="102"/>
      <c r="AV1301" s="102"/>
      <c r="AW1301" s="102"/>
      <c r="AX1301" s="102"/>
      <c r="AY1301" s="102"/>
      <c r="AZ1301" s="102"/>
      <c r="BA1301" s="102"/>
      <c r="BB1301" s="102"/>
      <c r="BC1301" s="102"/>
      <c r="BD1301" s="102"/>
      <c r="BE1301" s="102"/>
      <c r="BF1301" s="102"/>
      <c r="BN1301" s="109"/>
    </row>
    <row r="1302" spans="10:66" x14ac:dyDescent="0.25">
      <c r="J1302" s="102"/>
      <c r="K1302" s="102"/>
      <c r="L1302" s="102"/>
      <c r="M1302" s="102"/>
      <c r="Q1302" s="102"/>
      <c r="R1302" s="102"/>
      <c r="S1302" s="102"/>
      <c r="T1302" s="102"/>
      <c r="U1302" s="102"/>
      <c r="X1302" s="102"/>
      <c r="Y1302" s="102"/>
      <c r="Z1302" s="102"/>
      <c r="AA1302" s="102"/>
      <c r="AB1302" s="102"/>
      <c r="AE1302" s="102"/>
      <c r="AF1302" s="102"/>
      <c r="AG1302" s="102"/>
      <c r="AH1302" s="102"/>
      <c r="AI1302" s="102"/>
      <c r="AL1302" s="102"/>
      <c r="AM1302" s="102"/>
      <c r="AN1302" s="102"/>
      <c r="AO1302" s="102"/>
      <c r="AP1302" s="102"/>
      <c r="AS1302" s="102"/>
      <c r="AT1302" s="102"/>
      <c r="AU1302" s="102"/>
      <c r="AV1302" s="102"/>
      <c r="AW1302" s="102"/>
      <c r="AX1302" s="102"/>
      <c r="AY1302" s="102"/>
      <c r="AZ1302" s="102"/>
      <c r="BA1302" s="102"/>
      <c r="BB1302" s="102"/>
      <c r="BC1302" s="102"/>
      <c r="BD1302" s="102"/>
      <c r="BE1302" s="102"/>
      <c r="BF1302" s="102"/>
      <c r="BN1302" s="109"/>
    </row>
    <row r="1303" spans="10:66" x14ac:dyDescent="0.25">
      <c r="J1303" s="102"/>
      <c r="K1303" s="102"/>
      <c r="L1303" s="102"/>
      <c r="M1303" s="102"/>
      <c r="Q1303" s="102"/>
      <c r="R1303" s="102"/>
      <c r="S1303" s="102"/>
      <c r="T1303" s="102"/>
      <c r="U1303" s="102"/>
      <c r="X1303" s="102"/>
      <c r="Y1303" s="102"/>
      <c r="Z1303" s="102"/>
      <c r="AA1303" s="102"/>
      <c r="AB1303" s="102"/>
      <c r="AE1303" s="102"/>
      <c r="AF1303" s="102"/>
      <c r="AG1303" s="102"/>
      <c r="AH1303" s="102"/>
      <c r="AI1303" s="102"/>
      <c r="AL1303" s="102"/>
      <c r="AM1303" s="102"/>
      <c r="AN1303" s="102"/>
      <c r="AO1303" s="102"/>
      <c r="AP1303" s="102"/>
      <c r="AS1303" s="102"/>
      <c r="AT1303" s="102"/>
      <c r="AU1303" s="102"/>
      <c r="AV1303" s="102"/>
      <c r="AW1303" s="102"/>
      <c r="AX1303" s="102"/>
      <c r="AY1303" s="102"/>
      <c r="AZ1303" s="102"/>
      <c r="BA1303" s="102"/>
      <c r="BB1303" s="102"/>
      <c r="BC1303" s="102"/>
      <c r="BD1303" s="102"/>
      <c r="BE1303" s="102"/>
      <c r="BF1303" s="102"/>
      <c r="BN1303" s="109"/>
    </row>
    <row r="1304" spans="10:66" x14ac:dyDescent="0.25">
      <c r="J1304" s="102"/>
      <c r="K1304" s="102"/>
      <c r="L1304" s="102"/>
      <c r="M1304" s="102"/>
      <c r="Q1304" s="102"/>
      <c r="R1304" s="102"/>
      <c r="S1304" s="102"/>
      <c r="T1304" s="102"/>
      <c r="U1304" s="102"/>
      <c r="X1304" s="102"/>
      <c r="Y1304" s="102"/>
      <c r="Z1304" s="102"/>
      <c r="AA1304" s="102"/>
      <c r="AB1304" s="102"/>
      <c r="AE1304" s="102"/>
      <c r="AF1304" s="102"/>
      <c r="AG1304" s="102"/>
      <c r="AH1304" s="102"/>
      <c r="AI1304" s="102"/>
      <c r="AL1304" s="102"/>
      <c r="AM1304" s="102"/>
      <c r="AN1304" s="102"/>
      <c r="AO1304" s="102"/>
      <c r="AP1304" s="102"/>
      <c r="AS1304" s="102"/>
      <c r="AT1304" s="102"/>
      <c r="AU1304" s="102"/>
      <c r="AV1304" s="102"/>
      <c r="AW1304" s="102"/>
      <c r="AX1304" s="102"/>
      <c r="AY1304" s="102"/>
      <c r="AZ1304" s="102"/>
      <c r="BA1304" s="102"/>
      <c r="BB1304" s="102"/>
      <c r="BC1304" s="102"/>
      <c r="BD1304" s="102"/>
      <c r="BE1304" s="102"/>
      <c r="BF1304" s="102"/>
      <c r="BN1304" s="109"/>
    </row>
    <row r="1305" spans="10:66" x14ac:dyDescent="0.25">
      <c r="J1305" s="102"/>
      <c r="K1305" s="102"/>
      <c r="L1305" s="102"/>
      <c r="M1305" s="102"/>
      <c r="Q1305" s="102"/>
      <c r="R1305" s="102"/>
      <c r="S1305" s="102"/>
      <c r="T1305" s="102"/>
      <c r="U1305" s="102"/>
      <c r="X1305" s="102"/>
      <c r="Y1305" s="102"/>
      <c r="Z1305" s="102"/>
      <c r="AA1305" s="102"/>
      <c r="AB1305" s="102"/>
      <c r="AE1305" s="102"/>
      <c r="AF1305" s="102"/>
      <c r="AG1305" s="102"/>
      <c r="AH1305" s="102"/>
      <c r="AI1305" s="102"/>
      <c r="AL1305" s="102"/>
      <c r="AM1305" s="102"/>
      <c r="AN1305" s="102"/>
      <c r="AO1305" s="102"/>
      <c r="AP1305" s="102"/>
      <c r="AS1305" s="102"/>
      <c r="AT1305" s="102"/>
      <c r="AU1305" s="102"/>
      <c r="AV1305" s="102"/>
      <c r="AW1305" s="102"/>
      <c r="AX1305" s="102"/>
      <c r="AY1305" s="102"/>
      <c r="AZ1305" s="102"/>
      <c r="BA1305" s="102"/>
      <c r="BB1305" s="102"/>
      <c r="BC1305" s="102"/>
      <c r="BD1305" s="102"/>
      <c r="BE1305" s="102"/>
      <c r="BF1305" s="102"/>
      <c r="BN1305" s="109"/>
    </row>
    <row r="1306" spans="10:66" x14ac:dyDescent="0.25">
      <c r="J1306" s="102"/>
      <c r="K1306" s="102"/>
      <c r="L1306" s="102"/>
      <c r="M1306" s="102"/>
      <c r="Q1306" s="102"/>
      <c r="R1306" s="102"/>
      <c r="S1306" s="102"/>
      <c r="T1306" s="102"/>
      <c r="U1306" s="102"/>
      <c r="X1306" s="102"/>
      <c r="Y1306" s="102"/>
      <c r="Z1306" s="102"/>
      <c r="AA1306" s="102"/>
      <c r="AB1306" s="102"/>
      <c r="AE1306" s="102"/>
      <c r="AF1306" s="102"/>
      <c r="AG1306" s="102"/>
      <c r="AH1306" s="102"/>
      <c r="AI1306" s="102"/>
      <c r="AL1306" s="102"/>
      <c r="AM1306" s="102"/>
      <c r="AN1306" s="102"/>
      <c r="AO1306" s="102"/>
      <c r="AP1306" s="102"/>
      <c r="AS1306" s="102"/>
      <c r="AT1306" s="102"/>
      <c r="AU1306" s="102"/>
      <c r="AV1306" s="102"/>
      <c r="AW1306" s="102"/>
      <c r="AX1306" s="102"/>
      <c r="AY1306" s="102"/>
      <c r="AZ1306" s="102"/>
      <c r="BA1306" s="102"/>
      <c r="BB1306" s="102"/>
      <c r="BC1306" s="102"/>
      <c r="BD1306" s="102"/>
      <c r="BE1306" s="102"/>
      <c r="BF1306" s="102"/>
      <c r="BN1306" s="109"/>
    </row>
    <row r="1307" spans="10:66" x14ac:dyDescent="0.25">
      <c r="J1307" s="102"/>
      <c r="K1307" s="102"/>
      <c r="L1307" s="102"/>
      <c r="M1307" s="102"/>
      <c r="Q1307" s="102"/>
      <c r="R1307" s="102"/>
      <c r="S1307" s="102"/>
      <c r="T1307" s="102"/>
      <c r="U1307" s="102"/>
      <c r="X1307" s="102"/>
      <c r="Y1307" s="102"/>
      <c r="Z1307" s="102"/>
      <c r="AA1307" s="102"/>
      <c r="AB1307" s="102"/>
      <c r="AE1307" s="102"/>
      <c r="AF1307" s="102"/>
      <c r="AG1307" s="102"/>
      <c r="AH1307" s="102"/>
      <c r="AI1307" s="102"/>
      <c r="AL1307" s="102"/>
      <c r="AM1307" s="102"/>
      <c r="AN1307" s="102"/>
      <c r="AO1307" s="102"/>
      <c r="AP1307" s="102"/>
      <c r="AS1307" s="102"/>
      <c r="AT1307" s="102"/>
      <c r="AU1307" s="102"/>
      <c r="AV1307" s="102"/>
      <c r="AW1307" s="102"/>
      <c r="AX1307" s="102"/>
      <c r="AY1307" s="102"/>
      <c r="AZ1307" s="102"/>
      <c r="BA1307" s="102"/>
      <c r="BB1307" s="102"/>
      <c r="BC1307" s="102"/>
      <c r="BD1307" s="102"/>
      <c r="BE1307" s="102"/>
      <c r="BF1307" s="102"/>
      <c r="BN1307" s="109"/>
    </row>
    <row r="1308" spans="10:66" x14ac:dyDescent="0.25">
      <c r="J1308" s="102"/>
      <c r="K1308" s="102"/>
      <c r="L1308" s="102"/>
      <c r="M1308" s="102"/>
      <c r="Q1308" s="102"/>
      <c r="R1308" s="102"/>
      <c r="S1308" s="102"/>
      <c r="T1308" s="102"/>
      <c r="U1308" s="102"/>
      <c r="X1308" s="102"/>
      <c r="Y1308" s="102"/>
      <c r="Z1308" s="102"/>
      <c r="AA1308" s="102"/>
      <c r="AB1308" s="102"/>
      <c r="AE1308" s="102"/>
      <c r="AF1308" s="102"/>
      <c r="AG1308" s="102"/>
      <c r="AH1308" s="102"/>
      <c r="AI1308" s="102"/>
      <c r="AL1308" s="102"/>
      <c r="AM1308" s="102"/>
      <c r="AN1308" s="102"/>
      <c r="AO1308" s="102"/>
      <c r="AP1308" s="102"/>
      <c r="AS1308" s="102"/>
      <c r="AT1308" s="102"/>
      <c r="AU1308" s="102"/>
      <c r="AV1308" s="102"/>
      <c r="AW1308" s="102"/>
      <c r="AX1308" s="102"/>
      <c r="AY1308" s="102"/>
      <c r="AZ1308" s="102"/>
      <c r="BA1308" s="102"/>
      <c r="BB1308" s="102"/>
      <c r="BC1308" s="102"/>
      <c r="BD1308" s="102"/>
      <c r="BE1308" s="102"/>
      <c r="BF1308" s="102"/>
      <c r="BN1308" s="109"/>
    </row>
    <row r="1309" spans="10:66" x14ac:dyDescent="0.25">
      <c r="J1309" s="102"/>
      <c r="K1309" s="102"/>
      <c r="L1309" s="102"/>
      <c r="M1309" s="102"/>
      <c r="Q1309" s="102"/>
      <c r="R1309" s="102"/>
      <c r="S1309" s="102"/>
      <c r="T1309" s="102"/>
      <c r="U1309" s="102"/>
      <c r="X1309" s="102"/>
      <c r="Y1309" s="102"/>
      <c r="Z1309" s="102"/>
      <c r="AA1309" s="102"/>
      <c r="AB1309" s="102"/>
      <c r="AE1309" s="102"/>
      <c r="AF1309" s="102"/>
      <c r="AG1309" s="102"/>
      <c r="AH1309" s="102"/>
      <c r="AI1309" s="102"/>
      <c r="AL1309" s="102"/>
      <c r="AM1309" s="102"/>
      <c r="AN1309" s="102"/>
      <c r="AO1309" s="102"/>
      <c r="AP1309" s="102"/>
      <c r="AS1309" s="102"/>
      <c r="AT1309" s="102"/>
      <c r="AU1309" s="102"/>
      <c r="AV1309" s="102"/>
      <c r="AW1309" s="102"/>
      <c r="AX1309" s="102"/>
      <c r="AY1309" s="102"/>
      <c r="AZ1309" s="102"/>
      <c r="BA1309" s="102"/>
      <c r="BB1309" s="102"/>
      <c r="BC1309" s="102"/>
      <c r="BD1309" s="102"/>
      <c r="BE1309" s="102"/>
      <c r="BF1309" s="102"/>
      <c r="BN1309" s="109"/>
    </row>
    <row r="1310" spans="10:66" x14ac:dyDescent="0.25">
      <c r="J1310" s="102"/>
      <c r="K1310" s="102"/>
      <c r="L1310" s="102"/>
      <c r="M1310" s="102"/>
      <c r="Q1310" s="102"/>
      <c r="R1310" s="102"/>
      <c r="S1310" s="102"/>
      <c r="T1310" s="102"/>
      <c r="U1310" s="102"/>
      <c r="X1310" s="102"/>
      <c r="Y1310" s="102"/>
      <c r="Z1310" s="102"/>
      <c r="AA1310" s="102"/>
      <c r="AB1310" s="102"/>
      <c r="AE1310" s="102"/>
      <c r="AF1310" s="102"/>
      <c r="AG1310" s="102"/>
      <c r="AH1310" s="102"/>
      <c r="AI1310" s="102"/>
      <c r="AL1310" s="102"/>
      <c r="AM1310" s="102"/>
      <c r="AN1310" s="102"/>
      <c r="AO1310" s="102"/>
      <c r="AP1310" s="102"/>
      <c r="AS1310" s="102"/>
      <c r="AT1310" s="102"/>
      <c r="AU1310" s="102"/>
      <c r="AV1310" s="102"/>
      <c r="AW1310" s="102"/>
      <c r="AX1310" s="102"/>
      <c r="AY1310" s="102"/>
      <c r="AZ1310" s="102"/>
      <c r="BA1310" s="102"/>
      <c r="BB1310" s="102"/>
      <c r="BC1310" s="102"/>
      <c r="BD1310" s="102"/>
      <c r="BE1310" s="102"/>
      <c r="BF1310" s="102"/>
      <c r="BN1310" s="109"/>
    </row>
    <row r="1311" spans="10:66" x14ac:dyDescent="0.25">
      <c r="J1311" s="102"/>
      <c r="K1311" s="102"/>
      <c r="L1311" s="102"/>
      <c r="M1311" s="102"/>
      <c r="Q1311" s="102"/>
      <c r="R1311" s="102"/>
      <c r="S1311" s="102"/>
      <c r="T1311" s="102"/>
      <c r="U1311" s="102"/>
      <c r="X1311" s="102"/>
      <c r="Y1311" s="102"/>
      <c r="Z1311" s="102"/>
      <c r="AA1311" s="102"/>
      <c r="AB1311" s="102"/>
      <c r="AE1311" s="102"/>
      <c r="AF1311" s="102"/>
      <c r="AG1311" s="102"/>
      <c r="AH1311" s="102"/>
      <c r="AI1311" s="102"/>
      <c r="AL1311" s="102"/>
      <c r="AM1311" s="102"/>
      <c r="AN1311" s="102"/>
      <c r="AO1311" s="102"/>
      <c r="AP1311" s="102"/>
      <c r="AS1311" s="102"/>
      <c r="AT1311" s="102"/>
      <c r="AU1311" s="102"/>
      <c r="AV1311" s="102"/>
      <c r="AW1311" s="102"/>
      <c r="AX1311" s="102"/>
      <c r="AY1311" s="102"/>
      <c r="AZ1311" s="102"/>
      <c r="BA1311" s="102"/>
      <c r="BB1311" s="102"/>
      <c r="BC1311" s="102"/>
      <c r="BD1311" s="102"/>
      <c r="BE1311" s="102"/>
      <c r="BF1311" s="102"/>
      <c r="BN1311" s="109"/>
    </row>
    <row r="1312" spans="10:66" x14ac:dyDescent="0.25">
      <c r="J1312" s="102"/>
      <c r="K1312" s="102"/>
      <c r="L1312" s="102"/>
      <c r="M1312" s="102"/>
      <c r="Q1312" s="102"/>
      <c r="R1312" s="102"/>
      <c r="S1312" s="102"/>
      <c r="T1312" s="102"/>
      <c r="U1312" s="102"/>
      <c r="X1312" s="102"/>
      <c r="Y1312" s="102"/>
      <c r="Z1312" s="102"/>
      <c r="AA1312" s="102"/>
      <c r="AB1312" s="102"/>
      <c r="AE1312" s="102"/>
      <c r="AF1312" s="102"/>
      <c r="AG1312" s="102"/>
      <c r="AH1312" s="102"/>
      <c r="AI1312" s="102"/>
      <c r="AL1312" s="102"/>
      <c r="AM1312" s="102"/>
      <c r="AN1312" s="102"/>
      <c r="AO1312" s="102"/>
      <c r="AP1312" s="102"/>
      <c r="AS1312" s="102"/>
      <c r="AT1312" s="102"/>
      <c r="AU1312" s="102"/>
      <c r="AV1312" s="102"/>
      <c r="AW1312" s="102"/>
      <c r="AX1312" s="102"/>
      <c r="AY1312" s="102"/>
      <c r="AZ1312" s="102"/>
      <c r="BA1312" s="102"/>
      <c r="BB1312" s="102"/>
      <c r="BC1312" s="102"/>
      <c r="BD1312" s="102"/>
      <c r="BE1312" s="102"/>
      <c r="BF1312" s="102"/>
      <c r="BN1312" s="109"/>
    </row>
    <row r="1313" spans="10:66" x14ac:dyDescent="0.25">
      <c r="J1313" s="102"/>
      <c r="K1313" s="102"/>
      <c r="L1313" s="102"/>
      <c r="M1313" s="102"/>
      <c r="Q1313" s="102"/>
      <c r="R1313" s="102"/>
      <c r="S1313" s="102"/>
      <c r="T1313" s="102"/>
      <c r="U1313" s="102"/>
      <c r="X1313" s="102"/>
      <c r="Y1313" s="102"/>
      <c r="Z1313" s="102"/>
      <c r="AA1313" s="102"/>
      <c r="AB1313" s="102"/>
      <c r="AE1313" s="102"/>
      <c r="AF1313" s="102"/>
      <c r="AG1313" s="102"/>
      <c r="AH1313" s="102"/>
      <c r="AI1313" s="102"/>
      <c r="AL1313" s="102"/>
      <c r="AM1313" s="102"/>
      <c r="AN1313" s="102"/>
      <c r="AO1313" s="102"/>
      <c r="AP1313" s="102"/>
      <c r="AS1313" s="102"/>
      <c r="AT1313" s="102"/>
      <c r="AU1313" s="102"/>
      <c r="AV1313" s="102"/>
      <c r="AW1313" s="102"/>
      <c r="AX1313" s="102"/>
      <c r="AY1313" s="102"/>
      <c r="AZ1313" s="102"/>
      <c r="BA1313" s="102"/>
      <c r="BB1313" s="102"/>
      <c r="BC1313" s="102"/>
      <c r="BD1313" s="102"/>
      <c r="BE1313" s="102"/>
      <c r="BF1313" s="102"/>
      <c r="BN1313" s="109"/>
    </row>
    <row r="1314" spans="10:66" x14ac:dyDescent="0.25">
      <c r="J1314" s="102"/>
      <c r="K1314" s="102"/>
      <c r="L1314" s="102"/>
      <c r="M1314" s="102"/>
      <c r="Q1314" s="102"/>
      <c r="R1314" s="102"/>
      <c r="S1314" s="102"/>
      <c r="T1314" s="102"/>
      <c r="U1314" s="102"/>
      <c r="X1314" s="102"/>
      <c r="Y1314" s="102"/>
      <c r="Z1314" s="102"/>
      <c r="AA1314" s="102"/>
      <c r="AB1314" s="102"/>
      <c r="AE1314" s="102"/>
      <c r="AF1314" s="102"/>
      <c r="AG1314" s="102"/>
      <c r="AH1314" s="102"/>
      <c r="AI1314" s="102"/>
      <c r="AL1314" s="102"/>
      <c r="AM1314" s="102"/>
      <c r="AN1314" s="102"/>
      <c r="AO1314" s="102"/>
      <c r="AP1314" s="102"/>
      <c r="AS1314" s="102"/>
      <c r="AT1314" s="102"/>
      <c r="AU1314" s="102"/>
      <c r="AV1314" s="102"/>
      <c r="AW1314" s="102"/>
      <c r="AX1314" s="102"/>
      <c r="AY1314" s="102"/>
      <c r="AZ1314" s="102"/>
      <c r="BA1314" s="102"/>
      <c r="BB1314" s="102"/>
      <c r="BC1314" s="102"/>
      <c r="BD1314" s="102"/>
      <c r="BE1314" s="102"/>
      <c r="BF1314" s="102"/>
      <c r="BN1314" s="109"/>
    </row>
    <row r="1315" spans="10:66" x14ac:dyDescent="0.25">
      <c r="J1315" s="102"/>
      <c r="K1315" s="102"/>
      <c r="L1315" s="102"/>
      <c r="M1315" s="102"/>
      <c r="Q1315" s="102"/>
      <c r="R1315" s="102"/>
      <c r="S1315" s="102"/>
      <c r="T1315" s="102"/>
      <c r="U1315" s="102"/>
      <c r="X1315" s="102"/>
      <c r="Y1315" s="102"/>
      <c r="Z1315" s="102"/>
      <c r="AA1315" s="102"/>
      <c r="AB1315" s="102"/>
      <c r="AE1315" s="102"/>
      <c r="AF1315" s="102"/>
      <c r="AG1315" s="102"/>
      <c r="AH1315" s="102"/>
      <c r="AI1315" s="102"/>
      <c r="AL1315" s="102"/>
      <c r="AM1315" s="102"/>
      <c r="AN1315" s="102"/>
      <c r="AO1315" s="102"/>
      <c r="AP1315" s="102"/>
      <c r="AS1315" s="102"/>
      <c r="AT1315" s="102"/>
      <c r="AU1315" s="102"/>
      <c r="AV1315" s="102"/>
      <c r="AW1315" s="102"/>
      <c r="AX1315" s="102"/>
      <c r="AY1315" s="102"/>
      <c r="AZ1315" s="102"/>
      <c r="BA1315" s="102"/>
      <c r="BB1315" s="102"/>
      <c r="BC1315" s="102"/>
      <c r="BD1315" s="102"/>
      <c r="BE1315" s="102"/>
      <c r="BF1315" s="102"/>
      <c r="BN1315" s="109"/>
    </row>
    <row r="1316" spans="10:66" x14ac:dyDescent="0.25">
      <c r="J1316" s="102"/>
      <c r="K1316" s="102"/>
      <c r="L1316" s="102"/>
      <c r="M1316" s="102"/>
      <c r="Q1316" s="102"/>
      <c r="R1316" s="102"/>
      <c r="S1316" s="102"/>
      <c r="T1316" s="102"/>
      <c r="U1316" s="102"/>
      <c r="X1316" s="102"/>
      <c r="Y1316" s="102"/>
      <c r="Z1316" s="102"/>
      <c r="AA1316" s="102"/>
      <c r="AB1316" s="102"/>
      <c r="AE1316" s="102"/>
      <c r="AF1316" s="102"/>
      <c r="AG1316" s="102"/>
      <c r="AH1316" s="102"/>
      <c r="AI1316" s="102"/>
      <c r="AL1316" s="102"/>
      <c r="AM1316" s="102"/>
      <c r="AN1316" s="102"/>
      <c r="AO1316" s="102"/>
      <c r="AP1316" s="102"/>
      <c r="AS1316" s="102"/>
      <c r="AT1316" s="102"/>
      <c r="AU1316" s="102"/>
      <c r="AV1316" s="102"/>
      <c r="AW1316" s="102"/>
      <c r="AX1316" s="102"/>
      <c r="AY1316" s="102"/>
      <c r="AZ1316" s="102"/>
      <c r="BA1316" s="102"/>
      <c r="BB1316" s="102"/>
      <c r="BC1316" s="102"/>
      <c r="BD1316" s="102"/>
      <c r="BE1316" s="102"/>
      <c r="BF1316" s="102"/>
      <c r="BN1316" s="109"/>
    </row>
    <row r="1317" spans="10:66" x14ac:dyDescent="0.25">
      <c r="J1317" s="102"/>
      <c r="K1317" s="102"/>
      <c r="L1317" s="102"/>
      <c r="M1317" s="102"/>
      <c r="Q1317" s="102"/>
      <c r="R1317" s="102"/>
      <c r="S1317" s="102"/>
      <c r="T1317" s="102"/>
      <c r="U1317" s="102"/>
      <c r="X1317" s="102"/>
      <c r="Y1317" s="102"/>
      <c r="Z1317" s="102"/>
      <c r="AA1317" s="102"/>
      <c r="AB1317" s="102"/>
      <c r="AE1317" s="102"/>
      <c r="AF1317" s="102"/>
      <c r="AG1317" s="102"/>
      <c r="AH1317" s="102"/>
      <c r="AI1317" s="102"/>
      <c r="AL1317" s="102"/>
      <c r="AM1317" s="102"/>
      <c r="AN1317" s="102"/>
      <c r="AO1317" s="102"/>
      <c r="AP1317" s="102"/>
      <c r="AS1317" s="102"/>
      <c r="AT1317" s="102"/>
      <c r="AU1317" s="102"/>
      <c r="AV1317" s="102"/>
      <c r="AW1317" s="102"/>
      <c r="AX1317" s="102"/>
      <c r="AY1317" s="102"/>
      <c r="AZ1317" s="102"/>
      <c r="BA1317" s="102"/>
      <c r="BB1317" s="102"/>
      <c r="BC1317" s="102"/>
      <c r="BD1317" s="102"/>
      <c r="BE1317" s="102"/>
      <c r="BF1317" s="102"/>
      <c r="BN1317" s="109"/>
    </row>
    <row r="1318" spans="10:66" x14ac:dyDescent="0.25">
      <c r="J1318" s="102"/>
      <c r="K1318" s="102"/>
      <c r="L1318" s="102"/>
      <c r="M1318" s="102"/>
      <c r="Q1318" s="102"/>
      <c r="R1318" s="102"/>
      <c r="S1318" s="102"/>
      <c r="T1318" s="102"/>
      <c r="U1318" s="102"/>
      <c r="X1318" s="102"/>
      <c r="Y1318" s="102"/>
      <c r="Z1318" s="102"/>
      <c r="AA1318" s="102"/>
      <c r="AB1318" s="102"/>
      <c r="AE1318" s="102"/>
      <c r="AF1318" s="102"/>
      <c r="AG1318" s="102"/>
      <c r="AH1318" s="102"/>
      <c r="AI1318" s="102"/>
      <c r="AL1318" s="102"/>
      <c r="AM1318" s="102"/>
      <c r="AN1318" s="102"/>
      <c r="AO1318" s="102"/>
      <c r="AP1318" s="102"/>
      <c r="AS1318" s="102"/>
      <c r="AT1318" s="102"/>
      <c r="AU1318" s="102"/>
      <c r="AV1318" s="102"/>
      <c r="AW1318" s="102"/>
      <c r="AX1318" s="102"/>
      <c r="AY1318" s="102"/>
      <c r="AZ1318" s="102"/>
      <c r="BA1318" s="102"/>
      <c r="BB1318" s="102"/>
      <c r="BC1318" s="102"/>
      <c r="BD1318" s="102"/>
      <c r="BE1318" s="102"/>
      <c r="BF1318" s="102"/>
      <c r="BN1318" s="109"/>
    </row>
    <row r="1319" spans="10:66" x14ac:dyDescent="0.25">
      <c r="J1319" s="102"/>
      <c r="K1319" s="102"/>
      <c r="L1319" s="102"/>
      <c r="M1319" s="102"/>
      <c r="Q1319" s="102"/>
      <c r="R1319" s="102"/>
      <c r="S1319" s="102"/>
      <c r="T1319" s="102"/>
      <c r="U1319" s="102"/>
      <c r="X1319" s="102"/>
      <c r="Y1319" s="102"/>
      <c r="Z1319" s="102"/>
      <c r="AA1319" s="102"/>
      <c r="AB1319" s="102"/>
      <c r="AE1319" s="102"/>
      <c r="AF1319" s="102"/>
      <c r="AG1319" s="102"/>
      <c r="AH1319" s="102"/>
      <c r="AI1319" s="102"/>
      <c r="AL1319" s="102"/>
      <c r="AM1319" s="102"/>
      <c r="AN1319" s="102"/>
      <c r="AO1319" s="102"/>
      <c r="AP1319" s="102"/>
      <c r="AS1319" s="102"/>
      <c r="AT1319" s="102"/>
      <c r="AU1319" s="102"/>
      <c r="AV1319" s="102"/>
      <c r="AW1319" s="102"/>
      <c r="AX1319" s="102"/>
      <c r="AY1319" s="102"/>
      <c r="AZ1319" s="102"/>
      <c r="BA1319" s="102"/>
      <c r="BB1319" s="102"/>
      <c r="BC1319" s="102"/>
      <c r="BD1319" s="102"/>
      <c r="BE1319" s="102"/>
      <c r="BF1319" s="102"/>
      <c r="BN1319" s="109"/>
    </row>
    <row r="1320" spans="10:66" x14ac:dyDescent="0.25">
      <c r="J1320" s="102"/>
      <c r="K1320" s="102"/>
      <c r="L1320" s="102"/>
      <c r="M1320" s="102"/>
      <c r="Q1320" s="102"/>
      <c r="R1320" s="102"/>
      <c r="S1320" s="102"/>
      <c r="T1320" s="102"/>
      <c r="U1320" s="102"/>
      <c r="X1320" s="102"/>
      <c r="Y1320" s="102"/>
      <c r="Z1320" s="102"/>
      <c r="AA1320" s="102"/>
      <c r="AB1320" s="102"/>
      <c r="AE1320" s="102"/>
      <c r="AF1320" s="102"/>
      <c r="AG1320" s="102"/>
      <c r="AH1320" s="102"/>
      <c r="AI1320" s="102"/>
      <c r="AL1320" s="102"/>
      <c r="AM1320" s="102"/>
      <c r="AN1320" s="102"/>
      <c r="AO1320" s="102"/>
      <c r="AP1320" s="102"/>
      <c r="AS1320" s="102"/>
      <c r="AT1320" s="102"/>
      <c r="AU1320" s="102"/>
      <c r="AV1320" s="102"/>
      <c r="AW1320" s="102"/>
      <c r="AX1320" s="102"/>
      <c r="AY1320" s="102"/>
      <c r="AZ1320" s="102"/>
      <c r="BA1320" s="102"/>
      <c r="BB1320" s="102"/>
      <c r="BC1320" s="102"/>
      <c r="BD1320" s="102"/>
      <c r="BE1320" s="102"/>
      <c r="BF1320" s="102"/>
      <c r="BN1320" s="109"/>
    </row>
    <row r="1321" spans="10:66" x14ac:dyDescent="0.25">
      <c r="J1321" s="102"/>
      <c r="K1321" s="102"/>
      <c r="L1321" s="102"/>
      <c r="M1321" s="102"/>
      <c r="Q1321" s="102"/>
      <c r="R1321" s="102"/>
      <c r="S1321" s="102"/>
      <c r="T1321" s="102"/>
      <c r="U1321" s="102"/>
      <c r="X1321" s="102"/>
      <c r="Y1321" s="102"/>
      <c r="Z1321" s="102"/>
      <c r="AA1321" s="102"/>
      <c r="AB1321" s="102"/>
      <c r="AE1321" s="102"/>
      <c r="AF1321" s="102"/>
      <c r="AG1321" s="102"/>
      <c r="AH1321" s="102"/>
      <c r="AI1321" s="102"/>
      <c r="AL1321" s="102"/>
      <c r="AM1321" s="102"/>
      <c r="AN1321" s="102"/>
      <c r="AO1321" s="102"/>
      <c r="AP1321" s="102"/>
      <c r="AS1321" s="102"/>
      <c r="AT1321" s="102"/>
      <c r="AU1321" s="102"/>
      <c r="AV1321" s="102"/>
      <c r="AW1321" s="102"/>
      <c r="AX1321" s="102"/>
      <c r="AY1321" s="102"/>
      <c r="AZ1321" s="102"/>
      <c r="BA1321" s="102"/>
      <c r="BB1321" s="102"/>
      <c r="BC1321" s="102"/>
      <c r="BD1321" s="102"/>
      <c r="BE1321" s="102"/>
      <c r="BF1321" s="102"/>
      <c r="BN1321" s="109"/>
    </row>
    <row r="1322" spans="10:66" x14ac:dyDescent="0.25">
      <c r="J1322" s="102"/>
      <c r="K1322" s="102"/>
      <c r="L1322" s="102"/>
      <c r="M1322" s="102"/>
      <c r="Q1322" s="102"/>
      <c r="R1322" s="102"/>
      <c r="S1322" s="102"/>
      <c r="T1322" s="102"/>
      <c r="U1322" s="102"/>
      <c r="X1322" s="102"/>
      <c r="Y1322" s="102"/>
      <c r="Z1322" s="102"/>
      <c r="AA1322" s="102"/>
      <c r="AB1322" s="102"/>
      <c r="AE1322" s="102"/>
      <c r="AF1322" s="102"/>
      <c r="AG1322" s="102"/>
      <c r="AH1322" s="102"/>
      <c r="AI1322" s="102"/>
      <c r="AL1322" s="102"/>
      <c r="AM1322" s="102"/>
      <c r="AN1322" s="102"/>
      <c r="AO1322" s="102"/>
      <c r="AP1322" s="102"/>
      <c r="AS1322" s="102"/>
      <c r="AT1322" s="102"/>
      <c r="AU1322" s="102"/>
      <c r="AV1322" s="102"/>
      <c r="AW1322" s="102"/>
      <c r="AX1322" s="102"/>
      <c r="AY1322" s="102"/>
      <c r="AZ1322" s="102"/>
      <c r="BA1322" s="102"/>
      <c r="BB1322" s="102"/>
      <c r="BC1322" s="102"/>
      <c r="BD1322" s="102"/>
      <c r="BE1322" s="102"/>
      <c r="BF1322" s="102"/>
      <c r="BN1322" s="109"/>
    </row>
    <row r="1323" spans="10:66" x14ac:dyDescent="0.25">
      <c r="J1323" s="102"/>
      <c r="K1323" s="102"/>
      <c r="L1323" s="102"/>
      <c r="M1323" s="102"/>
      <c r="Q1323" s="102"/>
      <c r="R1323" s="102"/>
      <c r="S1323" s="102"/>
      <c r="T1323" s="102"/>
      <c r="U1323" s="102"/>
      <c r="X1323" s="102"/>
      <c r="Y1323" s="102"/>
      <c r="Z1323" s="102"/>
      <c r="AA1323" s="102"/>
      <c r="AB1323" s="102"/>
      <c r="AE1323" s="102"/>
      <c r="AF1323" s="102"/>
      <c r="AG1323" s="102"/>
      <c r="AH1323" s="102"/>
      <c r="AI1323" s="102"/>
      <c r="AL1323" s="102"/>
      <c r="AM1323" s="102"/>
      <c r="AN1323" s="102"/>
      <c r="AO1323" s="102"/>
      <c r="AP1323" s="102"/>
      <c r="AS1323" s="102"/>
      <c r="AT1323" s="102"/>
      <c r="AU1323" s="102"/>
      <c r="AV1323" s="102"/>
      <c r="AW1323" s="102"/>
      <c r="AX1323" s="102"/>
      <c r="AY1323" s="102"/>
      <c r="AZ1323" s="102"/>
      <c r="BA1323" s="102"/>
      <c r="BB1323" s="102"/>
      <c r="BC1323" s="102"/>
      <c r="BD1323" s="102"/>
      <c r="BE1323" s="102"/>
      <c r="BF1323" s="102"/>
      <c r="BN1323" s="109"/>
    </row>
    <row r="1324" spans="10:66" x14ac:dyDescent="0.25">
      <c r="J1324" s="102"/>
      <c r="K1324" s="102"/>
      <c r="L1324" s="102"/>
      <c r="M1324" s="102"/>
      <c r="Q1324" s="102"/>
      <c r="R1324" s="102"/>
      <c r="S1324" s="102"/>
      <c r="T1324" s="102"/>
      <c r="U1324" s="102"/>
      <c r="X1324" s="102"/>
      <c r="Y1324" s="102"/>
      <c r="Z1324" s="102"/>
      <c r="AA1324" s="102"/>
      <c r="AB1324" s="102"/>
      <c r="AE1324" s="102"/>
      <c r="AF1324" s="102"/>
      <c r="AG1324" s="102"/>
      <c r="AH1324" s="102"/>
      <c r="AI1324" s="102"/>
      <c r="AL1324" s="102"/>
      <c r="AM1324" s="102"/>
      <c r="AN1324" s="102"/>
      <c r="AO1324" s="102"/>
      <c r="AP1324" s="102"/>
      <c r="AS1324" s="102"/>
      <c r="AT1324" s="102"/>
      <c r="AU1324" s="102"/>
      <c r="AV1324" s="102"/>
      <c r="AW1324" s="102"/>
      <c r="AX1324" s="102"/>
      <c r="AY1324" s="102"/>
      <c r="AZ1324" s="102"/>
      <c r="BA1324" s="102"/>
      <c r="BB1324" s="102"/>
      <c r="BC1324" s="102"/>
      <c r="BD1324" s="102"/>
      <c r="BE1324" s="102"/>
      <c r="BF1324" s="102"/>
      <c r="BN1324" s="109"/>
    </row>
    <row r="1325" spans="10:66" x14ac:dyDescent="0.25">
      <c r="J1325" s="102"/>
      <c r="K1325" s="102"/>
      <c r="L1325" s="102"/>
      <c r="M1325" s="102"/>
      <c r="Q1325" s="102"/>
      <c r="R1325" s="102"/>
      <c r="S1325" s="102"/>
      <c r="T1325" s="102"/>
      <c r="U1325" s="102"/>
      <c r="X1325" s="102"/>
      <c r="Y1325" s="102"/>
      <c r="Z1325" s="102"/>
      <c r="AA1325" s="102"/>
      <c r="AB1325" s="102"/>
      <c r="AE1325" s="102"/>
      <c r="AF1325" s="102"/>
      <c r="AG1325" s="102"/>
      <c r="AH1325" s="102"/>
      <c r="AI1325" s="102"/>
      <c r="AL1325" s="102"/>
      <c r="AM1325" s="102"/>
      <c r="AN1325" s="102"/>
      <c r="AO1325" s="102"/>
      <c r="AP1325" s="102"/>
      <c r="AS1325" s="102"/>
      <c r="AT1325" s="102"/>
      <c r="AU1325" s="102"/>
      <c r="AV1325" s="102"/>
      <c r="AW1325" s="102"/>
      <c r="AX1325" s="102"/>
      <c r="AY1325" s="102"/>
      <c r="AZ1325" s="102"/>
      <c r="BA1325" s="102"/>
      <c r="BB1325" s="102"/>
      <c r="BC1325" s="102"/>
      <c r="BD1325" s="102"/>
      <c r="BE1325" s="102"/>
      <c r="BF1325" s="102"/>
      <c r="BN1325" s="109"/>
    </row>
    <row r="1326" spans="10:66" x14ac:dyDescent="0.25">
      <c r="J1326" s="102"/>
      <c r="K1326" s="102"/>
      <c r="L1326" s="102"/>
      <c r="M1326" s="102"/>
      <c r="Q1326" s="102"/>
      <c r="R1326" s="102"/>
      <c r="S1326" s="102"/>
      <c r="T1326" s="102"/>
      <c r="U1326" s="102"/>
      <c r="X1326" s="102"/>
      <c r="Y1326" s="102"/>
      <c r="Z1326" s="102"/>
      <c r="AA1326" s="102"/>
      <c r="AB1326" s="102"/>
      <c r="AE1326" s="102"/>
      <c r="AF1326" s="102"/>
      <c r="AG1326" s="102"/>
      <c r="AH1326" s="102"/>
      <c r="AI1326" s="102"/>
      <c r="AL1326" s="102"/>
      <c r="AM1326" s="102"/>
      <c r="AN1326" s="102"/>
      <c r="AO1326" s="102"/>
      <c r="AP1326" s="102"/>
      <c r="AS1326" s="102"/>
      <c r="AT1326" s="102"/>
      <c r="AU1326" s="102"/>
      <c r="AV1326" s="102"/>
      <c r="AW1326" s="102"/>
      <c r="AX1326" s="102"/>
      <c r="AY1326" s="102"/>
      <c r="AZ1326" s="102"/>
      <c r="BA1326" s="102"/>
      <c r="BB1326" s="102"/>
      <c r="BC1326" s="102"/>
      <c r="BD1326" s="102"/>
      <c r="BE1326" s="102"/>
      <c r="BF1326" s="102"/>
      <c r="BN1326" s="109"/>
    </row>
    <row r="1327" spans="10:66" x14ac:dyDescent="0.25">
      <c r="J1327" s="102"/>
      <c r="K1327" s="102"/>
      <c r="L1327" s="102"/>
      <c r="M1327" s="102"/>
      <c r="Q1327" s="102"/>
      <c r="R1327" s="102"/>
      <c r="S1327" s="102"/>
      <c r="T1327" s="102"/>
      <c r="U1327" s="102"/>
      <c r="X1327" s="102"/>
      <c r="Y1327" s="102"/>
      <c r="Z1327" s="102"/>
      <c r="AA1327" s="102"/>
      <c r="AB1327" s="102"/>
      <c r="AE1327" s="102"/>
      <c r="AF1327" s="102"/>
      <c r="AG1327" s="102"/>
      <c r="AH1327" s="102"/>
      <c r="AI1327" s="102"/>
      <c r="AL1327" s="102"/>
      <c r="AM1327" s="102"/>
      <c r="AN1327" s="102"/>
      <c r="AO1327" s="102"/>
      <c r="AP1327" s="102"/>
      <c r="AS1327" s="102"/>
      <c r="AT1327" s="102"/>
      <c r="AU1327" s="102"/>
      <c r="AV1327" s="102"/>
      <c r="AW1327" s="102"/>
      <c r="AX1327" s="102"/>
      <c r="AY1327" s="102"/>
      <c r="AZ1327" s="102"/>
      <c r="BA1327" s="102"/>
      <c r="BB1327" s="102"/>
      <c r="BC1327" s="102"/>
      <c r="BD1327" s="102"/>
      <c r="BE1327" s="102"/>
      <c r="BF1327" s="102"/>
      <c r="BN1327" s="109"/>
    </row>
    <row r="1328" spans="10:66" x14ac:dyDescent="0.25">
      <c r="J1328" s="102"/>
      <c r="K1328" s="102"/>
      <c r="L1328" s="102"/>
      <c r="M1328" s="102"/>
      <c r="Q1328" s="102"/>
      <c r="R1328" s="102"/>
      <c r="S1328" s="102"/>
      <c r="T1328" s="102"/>
      <c r="U1328" s="102"/>
      <c r="X1328" s="102"/>
      <c r="Y1328" s="102"/>
      <c r="Z1328" s="102"/>
      <c r="AA1328" s="102"/>
      <c r="AB1328" s="102"/>
      <c r="AE1328" s="102"/>
      <c r="AF1328" s="102"/>
      <c r="AG1328" s="102"/>
      <c r="AH1328" s="102"/>
      <c r="AI1328" s="102"/>
      <c r="AL1328" s="102"/>
      <c r="AM1328" s="102"/>
      <c r="AN1328" s="102"/>
      <c r="AO1328" s="102"/>
      <c r="AP1328" s="102"/>
      <c r="AS1328" s="102"/>
      <c r="AT1328" s="102"/>
      <c r="AU1328" s="102"/>
      <c r="AV1328" s="102"/>
      <c r="AW1328" s="102"/>
      <c r="AX1328" s="102"/>
      <c r="AY1328" s="102"/>
      <c r="AZ1328" s="102"/>
      <c r="BA1328" s="102"/>
      <c r="BB1328" s="102"/>
      <c r="BC1328" s="102"/>
      <c r="BD1328" s="102"/>
      <c r="BE1328" s="102"/>
      <c r="BF1328" s="102"/>
      <c r="BN1328" s="109"/>
    </row>
    <row r="1329" spans="10:66" x14ac:dyDescent="0.25">
      <c r="J1329" s="102"/>
      <c r="K1329" s="102"/>
      <c r="L1329" s="102"/>
      <c r="M1329" s="102"/>
      <c r="Q1329" s="102"/>
      <c r="R1329" s="102"/>
      <c r="S1329" s="102"/>
      <c r="T1329" s="102"/>
      <c r="U1329" s="102"/>
      <c r="X1329" s="102"/>
      <c r="Y1329" s="102"/>
      <c r="Z1329" s="102"/>
      <c r="AA1329" s="102"/>
      <c r="AB1329" s="102"/>
      <c r="AE1329" s="102"/>
      <c r="AF1329" s="102"/>
      <c r="AG1329" s="102"/>
      <c r="AH1329" s="102"/>
      <c r="AI1329" s="102"/>
      <c r="AL1329" s="102"/>
      <c r="AM1329" s="102"/>
      <c r="AN1329" s="102"/>
      <c r="AO1329" s="102"/>
      <c r="AP1329" s="102"/>
      <c r="AS1329" s="102"/>
      <c r="AT1329" s="102"/>
      <c r="AU1329" s="102"/>
      <c r="AV1329" s="102"/>
      <c r="AW1329" s="102"/>
      <c r="AX1329" s="102"/>
      <c r="AY1329" s="102"/>
      <c r="AZ1329" s="102"/>
      <c r="BA1329" s="102"/>
      <c r="BB1329" s="102"/>
      <c r="BC1329" s="102"/>
      <c r="BD1329" s="102"/>
      <c r="BE1329" s="102"/>
      <c r="BF1329" s="102"/>
      <c r="BN1329" s="109"/>
    </row>
    <row r="1330" spans="10:66" x14ac:dyDescent="0.25">
      <c r="J1330" s="102"/>
      <c r="K1330" s="102"/>
      <c r="L1330" s="102"/>
      <c r="M1330" s="102"/>
      <c r="Q1330" s="102"/>
      <c r="R1330" s="102"/>
      <c r="S1330" s="102"/>
      <c r="T1330" s="102"/>
      <c r="U1330" s="102"/>
      <c r="X1330" s="102"/>
      <c r="Y1330" s="102"/>
      <c r="Z1330" s="102"/>
      <c r="AA1330" s="102"/>
      <c r="AB1330" s="102"/>
      <c r="AE1330" s="102"/>
      <c r="AF1330" s="102"/>
      <c r="AG1330" s="102"/>
      <c r="AH1330" s="102"/>
      <c r="AI1330" s="102"/>
      <c r="AL1330" s="102"/>
      <c r="AM1330" s="102"/>
      <c r="AN1330" s="102"/>
      <c r="AO1330" s="102"/>
      <c r="AP1330" s="102"/>
      <c r="AS1330" s="102"/>
      <c r="AT1330" s="102"/>
      <c r="AU1330" s="102"/>
      <c r="AV1330" s="102"/>
      <c r="AW1330" s="102"/>
      <c r="AX1330" s="102"/>
      <c r="AY1330" s="102"/>
      <c r="AZ1330" s="102"/>
      <c r="BA1330" s="102"/>
      <c r="BB1330" s="102"/>
      <c r="BC1330" s="102"/>
      <c r="BD1330" s="102"/>
      <c r="BE1330" s="102"/>
      <c r="BF1330" s="102"/>
      <c r="BN1330" s="109"/>
    </row>
    <row r="1331" spans="10:66" x14ac:dyDescent="0.25">
      <c r="J1331" s="102"/>
      <c r="K1331" s="102"/>
      <c r="L1331" s="102"/>
      <c r="M1331" s="102"/>
      <c r="Q1331" s="102"/>
      <c r="R1331" s="102"/>
      <c r="S1331" s="102"/>
      <c r="T1331" s="102"/>
      <c r="U1331" s="102"/>
      <c r="X1331" s="102"/>
      <c r="Y1331" s="102"/>
      <c r="Z1331" s="102"/>
      <c r="AA1331" s="102"/>
      <c r="AB1331" s="102"/>
      <c r="AE1331" s="102"/>
      <c r="AF1331" s="102"/>
      <c r="AG1331" s="102"/>
      <c r="AH1331" s="102"/>
      <c r="AI1331" s="102"/>
      <c r="AL1331" s="102"/>
      <c r="AM1331" s="102"/>
      <c r="AN1331" s="102"/>
      <c r="AO1331" s="102"/>
      <c r="AP1331" s="102"/>
      <c r="AS1331" s="102"/>
      <c r="AT1331" s="102"/>
      <c r="AU1331" s="102"/>
      <c r="AV1331" s="102"/>
      <c r="AW1331" s="102"/>
      <c r="AX1331" s="102"/>
      <c r="AY1331" s="102"/>
      <c r="AZ1331" s="102"/>
      <c r="BA1331" s="102"/>
      <c r="BB1331" s="102"/>
      <c r="BC1331" s="102"/>
      <c r="BD1331" s="102"/>
      <c r="BE1331" s="102"/>
      <c r="BF1331" s="102"/>
      <c r="BN1331" s="109"/>
    </row>
    <row r="1332" spans="10:66" x14ac:dyDescent="0.25">
      <c r="J1332" s="102"/>
      <c r="K1332" s="102"/>
      <c r="L1332" s="102"/>
      <c r="M1332" s="102"/>
      <c r="Q1332" s="102"/>
      <c r="R1332" s="102"/>
      <c r="S1332" s="102"/>
      <c r="T1332" s="102"/>
      <c r="U1332" s="102"/>
      <c r="X1332" s="102"/>
      <c r="Y1332" s="102"/>
      <c r="Z1332" s="102"/>
      <c r="AA1332" s="102"/>
      <c r="AB1332" s="102"/>
      <c r="AE1332" s="102"/>
      <c r="AF1332" s="102"/>
      <c r="AG1332" s="102"/>
      <c r="AH1332" s="102"/>
      <c r="AI1332" s="102"/>
      <c r="AL1332" s="102"/>
      <c r="AM1332" s="102"/>
      <c r="AN1332" s="102"/>
      <c r="AO1332" s="102"/>
      <c r="AP1332" s="102"/>
      <c r="AS1332" s="102"/>
      <c r="AT1332" s="102"/>
      <c r="AU1332" s="102"/>
      <c r="AV1332" s="102"/>
      <c r="AW1332" s="102"/>
      <c r="AX1332" s="102"/>
      <c r="AY1332" s="102"/>
      <c r="AZ1332" s="102"/>
      <c r="BA1332" s="102"/>
      <c r="BB1332" s="102"/>
      <c r="BC1332" s="102"/>
      <c r="BD1332" s="102"/>
      <c r="BE1332" s="102"/>
      <c r="BF1332" s="102"/>
      <c r="BN1332" s="109"/>
    </row>
    <row r="1333" spans="10:66" x14ac:dyDescent="0.25">
      <c r="J1333" s="102"/>
      <c r="K1333" s="102"/>
      <c r="L1333" s="102"/>
      <c r="M1333" s="102"/>
      <c r="Q1333" s="102"/>
      <c r="R1333" s="102"/>
      <c r="S1333" s="102"/>
      <c r="T1333" s="102"/>
      <c r="U1333" s="102"/>
      <c r="X1333" s="102"/>
      <c r="Y1333" s="102"/>
      <c r="Z1333" s="102"/>
      <c r="AA1333" s="102"/>
      <c r="AB1333" s="102"/>
      <c r="AE1333" s="102"/>
      <c r="AF1333" s="102"/>
      <c r="AG1333" s="102"/>
      <c r="AH1333" s="102"/>
      <c r="AI1333" s="102"/>
      <c r="AL1333" s="102"/>
      <c r="AM1333" s="102"/>
      <c r="AN1333" s="102"/>
      <c r="AO1333" s="102"/>
      <c r="AP1333" s="102"/>
      <c r="AS1333" s="102"/>
      <c r="AT1333" s="102"/>
      <c r="AU1333" s="102"/>
      <c r="AV1333" s="102"/>
      <c r="AW1333" s="102"/>
      <c r="AX1333" s="102"/>
      <c r="AY1333" s="102"/>
      <c r="AZ1333" s="102"/>
      <c r="BA1333" s="102"/>
      <c r="BB1333" s="102"/>
      <c r="BC1333" s="102"/>
      <c r="BD1333" s="102"/>
      <c r="BE1333" s="102"/>
      <c r="BF1333" s="102"/>
      <c r="BN1333" s="109"/>
    </row>
    <row r="1334" spans="10:66" x14ac:dyDescent="0.25">
      <c r="J1334" s="102"/>
      <c r="K1334" s="102"/>
      <c r="L1334" s="102"/>
      <c r="M1334" s="102"/>
      <c r="Q1334" s="102"/>
      <c r="R1334" s="102"/>
      <c r="S1334" s="102"/>
      <c r="T1334" s="102"/>
      <c r="U1334" s="102"/>
      <c r="X1334" s="102"/>
      <c r="Y1334" s="102"/>
      <c r="Z1334" s="102"/>
      <c r="AA1334" s="102"/>
      <c r="AB1334" s="102"/>
      <c r="AE1334" s="102"/>
      <c r="AF1334" s="102"/>
      <c r="AG1334" s="102"/>
      <c r="AH1334" s="102"/>
      <c r="AI1334" s="102"/>
      <c r="AL1334" s="102"/>
      <c r="AM1334" s="102"/>
      <c r="AN1334" s="102"/>
      <c r="AO1334" s="102"/>
      <c r="AP1334" s="102"/>
      <c r="AS1334" s="102"/>
      <c r="AT1334" s="102"/>
      <c r="AU1334" s="102"/>
      <c r="AV1334" s="102"/>
      <c r="AW1334" s="102"/>
      <c r="AX1334" s="102"/>
      <c r="AY1334" s="102"/>
      <c r="AZ1334" s="102"/>
      <c r="BA1334" s="102"/>
      <c r="BB1334" s="102"/>
      <c r="BC1334" s="102"/>
      <c r="BD1334" s="102"/>
      <c r="BE1334" s="102"/>
      <c r="BF1334" s="102"/>
      <c r="BN1334" s="109"/>
    </row>
    <row r="1335" spans="10:66" x14ac:dyDescent="0.25">
      <c r="J1335" s="102"/>
      <c r="K1335" s="102"/>
      <c r="L1335" s="102"/>
      <c r="M1335" s="102"/>
      <c r="Q1335" s="102"/>
      <c r="R1335" s="102"/>
      <c r="S1335" s="102"/>
      <c r="T1335" s="102"/>
      <c r="U1335" s="102"/>
      <c r="X1335" s="102"/>
      <c r="Y1335" s="102"/>
      <c r="Z1335" s="102"/>
      <c r="AA1335" s="102"/>
      <c r="AB1335" s="102"/>
      <c r="AE1335" s="102"/>
      <c r="AF1335" s="102"/>
      <c r="AG1335" s="102"/>
      <c r="AH1335" s="102"/>
      <c r="AI1335" s="102"/>
      <c r="AL1335" s="102"/>
      <c r="AM1335" s="102"/>
      <c r="AN1335" s="102"/>
      <c r="AO1335" s="102"/>
      <c r="AP1335" s="102"/>
      <c r="AS1335" s="102"/>
      <c r="AT1335" s="102"/>
      <c r="AU1335" s="102"/>
      <c r="AV1335" s="102"/>
      <c r="AW1335" s="102"/>
      <c r="AX1335" s="102"/>
      <c r="AY1335" s="102"/>
      <c r="AZ1335" s="102"/>
      <c r="BA1335" s="102"/>
      <c r="BB1335" s="102"/>
      <c r="BC1335" s="102"/>
      <c r="BD1335" s="102"/>
      <c r="BE1335" s="102"/>
      <c r="BF1335" s="102"/>
      <c r="BN1335" s="109"/>
    </row>
    <row r="1336" spans="10:66" x14ac:dyDescent="0.25">
      <c r="J1336" s="102"/>
      <c r="K1336" s="102"/>
      <c r="L1336" s="102"/>
      <c r="M1336" s="102"/>
      <c r="Q1336" s="102"/>
      <c r="R1336" s="102"/>
      <c r="S1336" s="102"/>
      <c r="T1336" s="102"/>
      <c r="U1336" s="102"/>
      <c r="X1336" s="102"/>
      <c r="Y1336" s="102"/>
      <c r="Z1336" s="102"/>
      <c r="AA1336" s="102"/>
      <c r="AB1336" s="102"/>
      <c r="AE1336" s="102"/>
      <c r="AF1336" s="102"/>
      <c r="AG1336" s="102"/>
      <c r="AH1336" s="102"/>
      <c r="AI1336" s="102"/>
      <c r="AL1336" s="102"/>
      <c r="AM1336" s="102"/>
      <c r="AN1336" s="102"/>
      <c r="AO1336" s="102"/>
      <c r="AP1336" s="102"/>
      <c r="AS1336" s="102"/>
      <c r="AT1336" s="102"/>
      <c r="AU1336" s="102"/>
      <c r="AV1336" s="102"/>
      <c r="AW1336" s="102"/>
      <c r="AX1336" s="102"/>
      <c r="AY1336" s="102"/>
      <c r="AZ1336" s="102"/>
      <c r="BA1336" s="102"/>
      <c r="BB1336" s="102"/>
      <c r="BC1336" s="102"/>
      <c r="BD1336" s="102"/>
      <c r="BE1336" s="102"/>
      <c r="BF1336" s="102"/>
      <c r="BN1336" s="109"/>
    </row>
    <row r="1337" spans="10:66" x14ac:dyDescent="0.25">
      <c r="J1337" s="102"/>
      <c r="K1337" s="102"/>
      <c r="L1337" s="102"/>
      <c r="M1337" s="102"/>
      <c r="Q1337" s="102"/>
      <c r="R1337" s="102"/>
      <c r="S1337" s="102"/>
      <c r="T1337" s="102"/>
      <c r="U1337" s="102"/>
      <c r="X1337" s="102"/>
      <c r="Y1337" s="102"/>
      <c r="Z1337" s="102"/>
      <c r="AA1337" s="102"/>
      <c r="AB1337" s="102"/>
      <c r="AE1337" s="102"/>
      <c r="AF1337" s="102"/>
      <c r="AG1337" s="102"/>
      <c r="AH1337" s="102"/>
      <c r="AI1337" s="102"/>
      <c r="AL1337" s="102"/>
      <c r="AM1337" s="102"/>
      <c r="AN1337" s="102"/>
      <c r="AO1337" s="102"/>
      <c r="AP1337" s="102"/>
      <c r="AS1337" s="102"/>
      <c r="AT1337" s="102"/>
      <c r="AU1337" s="102"/>
      <c r="AV1337" s="102"/>
      <c r="AW1337" s="102"/>
      <c r="AX1337" s="102"/>
      <c r="AY1337" s="102"/>
      <c r="AZ1337" s="102"/>
      <c r="BA1337" s="102"/>
      <c r="BB1337" s="102"/>
      <c r="BC1337" s="102"/>
      <c r="BD1337" s="102"/>
      <c r="BE1337" s="102"/>
      <c r="BF1337" s="102"/>
      <c r="BN1337" s="109"/>
    </row>
    <row r="1338" spans="10:66" x14ac:dyDescent="0.25">
      <c r="J1338" s="102"/>
      <c r="K1338" s="102"/>
      <c r="L1338" s="102"/>
      <c r="M1338" s="102"/>
      <c r="Q1338" s="102"/>
      <c r="R1338" s="102"/>
      <c r="S1338" s="102"/>
      <c r="T1338" s="102"/>
      <c r="U1338" s="102"/>
      <c r="X1338" s="102"/>
      <c r="Y1338" s="102"/>
      <c r="Z1338" s="102"/>
      <c r="AA1338" s="102"/>
      <c r="AB1338" s="102"/>
      <c r="AE1338" s="102"/>
      <c r="AF1338" s="102"/>
      <c r="AG1338" s="102"/>
      <c r="AH1338" s="102"/>
      <c r="AI1338" s="102"/>
      <c r="AL1338" s="102"/>
      <c r="AM1338" s="102"/>
      <c r="AN1338" s="102"/>
      <c r="AO1338" s="102"/>
      <c r="AP1338" s="102"/>
      <c r="AS1338" s="102"/>
      <c r="AT1338" s="102"/>
      <c r="AU1338" s="102"/>
      <c r="AV1338" s="102"/>
      <c r="AW1338" s="102"/>
      <c r="AX1338" s="102"/>
      <c r="AY1338" s="102"/>
      <c r="AZ1338" s="102"/>
      <c r="BA1338" s="102"/>
      <c r="BB1338" s="102"/>
      <c r="BC1338" s="102"/>
      <c r="BD1338" s="102"/>
      <c r="BE1338" s="102"/>
      <c r="BF1338" s="102"/>
      <c r="BN1338" s="109"/>
    </row>
    <row r="1339" spans="10:66" x14ac:dyDescent="0.25">
      <c r="J1339" s="102"/>
      <c r="K1339" s="102"/>
      <c r="L1339" s="102"/>
      <c r="M1339" s="102"/>
      <c r="Q1339" s="102"/>
      <c r="R1339" s="102"/>
      <c r="S1339" s="102"/>
      <c r="T1339" s="102"/>
      <c r="U1339" s="102"/>
      <c r="X1339" s="102"/>
      <c r="Y1339" s="102"/>
      <c r="Z1339" s="102"/>
      <c r="AA1339" s="102"/>
      <c r="AB1339" s="102"/>
      <c r="AE1339" s="102"/>
      <c r="AF1339" s="102"/>
      <c r="AG1339" s="102"/>
      <c r="AH1339" s="102"/>
      <c r="AI1339" s="102"/>
      <c r="AL1339" s="102"/>
      <c r="AM1339" s="102"/>
      <c r="AN1339" s="102"/>
      <c r="AO1339" s="102"/>
      <c r="AP1339" s="102"/>
      <c r="AS1339" s="102"/>
      <c r="AT1339" s="102"/>
      <c r="AU1339" s="102"/>
      <c r="AV1339" s="102"/>
      <c r="AW1339" s="102"/>
      <c r="AX1339" s="102"/>
      <c r="AY1339" s="102"/>
      <c r="AZ1339" s="102"/>
      <c r="BA1339" s="102"/>
      <c r="BB1339" s="102"/>
      <c r="BC1339" s="102"/>
      <c r="BD1339" s="102"/>
      <c r="BE1339" s="102"/>
      <c r="BF1339" s="102"/>
      <c r="BN1339" s="109"/>
    </row>
    <row r="1340" spans="10:66" x14ac:dyDescent="0.25">
      <c r="J1340" s="102"/>
      <c r="K1340" s="102"/>
      <c r="L1340" s="102"/>
      <c r="M1340" s="102"/>
      <c r="Q1340" s="102"/>
      <c r="R1340" s="102"/>
      <c r="S1340" s="102"/>
      <c r="T1340" s="102"/>
      <c r="U1340" s="102"/>
      <c r="X1340" s="102"/>
      <c r="Y1340" s="102"/>
      <c r="Z1340" s="102"/>
      <c r="AA1340" s="102"/>
      <c r="AB1340" s="102"/>
      <c r="AE1340" s="102"/>
      <c r="AF1340" s="102"/>
      <c r="AG1340" s="102"/>
      <c r="AH1340" s="102"/>
      <c r="AI1340" s="102"/>
      <c r="AL1340" s="102"/>
      <c r="AM1340" s="102"/>
      <c r="AN1340" s="102"/>
      <c r="AO1340" s="102"/>
      <c r="AP1340" s="102"/>
      <c r="AS1340" s="102"/>
      <c r="AT1340" s="102"/>
      <c r="AU1340" s="102"/>
      <c r="AV1340" s="102"/>
      <c r="AW1340" s="102"/>
      <c r="AX1340" s="102"/>
      <c r="AY1340" s="102"/>
      <c r="AZ1340" s="102"/>
      <c r="BA1340" s="102"/>
      <c r="BB1340" s="102"/>
      <c r="BC1340" s="102"/>
      <c r="BD1340" s="102"/>
      <c r="BE1340" s="102"/>
      <c r="BF1340" s="102"/>
      <c r="BN1340" s="109"/>
    </row>
    <row r="1341" spans="10:66" x14ac:dyDescent="0.25">
      <c r="J1341" s="102"/>
      <c r="K1341" s="102"/>
      <c r="L1341" s="102"/>
      <c r="M1341" s="102"/>
      <c r="Q1341" s="102"/>
      <c r="R1341" s="102"/>
      <c r="S1341" s="102"/>
      <c r="T1341" s="102"/>
      <c r="U1341" s="102"/>
      <c r="X1341" s="102"/>
      <c r="Y1341" s="102"/>
      <c r="Z1341" s="102"/>
      <c r="AA1341" s="102"/>
      <c r="AB1341" s="102"/>
      <c r="AE1341" s="102"/>
      <c r="AF1341" s="102"/>
      <c r="AG1341" s="102"/>
      <c r="AH1341" s="102"/>
      <c r="AI1341" s="102"/>
      <c r="AL1341" s="102"/>
      <c r="AM1341" s="102"/>
      <c r="AN1341" s="102"/>
      <c r="AO1341" s="102"/>
      <c r="AP1341" s="102"/>
      <c r="AS1341" s="102"/>
      <c r="AT1341" s="102"/>
      <c r="AU1341" s="102"/>
      <c r="AV1341" s="102"/>
      <c r="AW1341" s="102"/>
      <c r="AX1341" s="102"/>
      <c r="AY1341" s="102"/>
      <c r="AZ1341" s="102"/>
      <c r="BA1341" s="102"/>
      <c r="BB1341" s="102"/>
      <c r="BC1341" s="102"/>
      <c r="BD1341" s="102"/>
      <c r="BE1341" s="102"/>
      <c r="BF1341" s="102"/>
      <c r="BN1341" s="109"/>
    </row>
    <row r="1342" spans="10:66" x14ac:dyDescent="0.25">
      <c r="J1342" s="102"/>
      <c r="K1342" s="102"/>
      <c r="L1342" s="102"/>
      <c r="M1342" s="102"/>
      <c r="Q1342" s="102"/>
      <c r="R1342" s="102"/>
      <c r="S1342" s="102"/>
      <c r="T1342" s="102"/>
      <c r="U1342" s="102"/>
      <c r="X1342" s="102"/>
      <c r="Y1342" s="102"/>
      <c r="Z1342" s="102"/>
      <c r="AA1342" s="102"/>
      <c r="AB1342" s="102"/>
      <c r="AE1342" s="102"/>
      <c r="AF1342" s="102"/>
      <c r="AG1342" s="102"/>
      <c r="AH1342" s="102"/>
      <c r="AI1342" s="102"/>
      <c r="AL1342" s="102"/>
      <c r="AM1342" s="102"/>
      <c r="AN1342" s="102"/>
      <c r="AO1342" s="102"/>
      <c r="AP1342" s="102"/>
      <c r="AS1342" s="102"/>
      <c r="AT1342" s="102"/>
      <c r="AU1342" s="102"/>
      <c r="AV1342" s="102"/>
      <c r="AW1342" s="102"/>
      <c r="AX1342" s="102"/>
      <c r="AY1342" s="102"/>
      <c r="AZ1342" s="102"/>
      <c r="BA1342" s="102"/>
      <c r="BB1342" s="102"/>
      <c r="BC1342" s="102"/>
      <c r="BD1342" s="102"/>
      <c r="BE1342" s="102"/>
      <c r="BF1342" s="102"/>
      <c r="BN1342" s="109"/>
    </row>
    <row r="1343" spans="10:66" x14ac:dyDescent="0.25">
      <c r="J1343" s="102"/>
      <c r="K1343" s="102"/>
      <c r="L1343" s="102"/>
      <c r="M1343" s="102"/>
      <c r="Q1343" s="102"/>
      <c r="R1343" s="102"/>
      <c r="S1343" s="102"/>
      <c r="T1343" s="102"/>
      <c r="U1343" s="102"/>
      <c r="X1343" s="102"/>
      <c r="Y1343" s="102"/>
      <c r="Z1343" s="102"/>
      <c r="AA1343" s="102"/>
      <c r="AB1343" s="102"/>
      <c r="AE1343" s="102"/>
      <c r="AF1343" s="102"/>
      <c r="AG1343" s="102"/>
      <c r="AH1343" s="102"/>
      <c r="AI1343" s="102"/>
      <c r="AL1343" s="102"/>
      <c r="AM1343" s="102"/>
      <c r="AN1343" s="102"/>
      <c r="AO1343" s="102"/>
      <c r="AP1343" s="102"/>
      <c r="AS1343" s="102"/>
      <c r="AT1343" s="102"/>
      <c r="AU1343" s="102"/>
      <c r="AV1343" s="102"/>
      <c r="AW1343" s="102"/>
      <c r="AX1343" s="102"/>
      <c r="AY1343" s="102"/>
      <c r="AZ1343" s="102"/>
      <c r="BA1343" s="102"/>
      <c r="BB1343" s="102"/>
      <c r="BC1343" s="102"/>
      <c r="BD1343" s="102"/>
      <c r="BE1343" s="102"/>
      <c r="BF1343" s="102"/>
      <c r="BN1343" s="109"/>
    </row>
    <row r="1344" spans="10:66" x14ac:dyDescent="0.25">
      <c r="J1344" s="102"/>
      <c r="K1344" s="102"/>
      <c r="L1344" s="102"/>
      <c r="M1344" s="102"/>
      <c r="Q1344" s="102"/>
      <c r="R1344" s="102"/>
      <c r="S1344" s="102"/>
      <c r="T1344" s="102"/>
      <c r="U1344" s="102"/>
      <c r="X1344" s="102"/>
      <c r="Y1344" s="102"/>
      <c r="Z1344" s="102"/>
      <c r="AA1344" s="102"/>
      <c r="AB1344" s="102"/>
      <c r="AE1344" s="102"/>
      <c r="AF1344" s="102"/>
      <c r="AG1344" s="102"/>
      <c r="AH1344" s="102"/>
      <c r="AI1344" s="102"/>
      <c r="AL1344" s="102"/>
      <c r="AM1344" s="102"/>
      <c r="AN1344" s="102"/>
      <c r="AO1344" s="102"/>
      <c r="AP1344" s="102"/>
      <c r="AS1344" s="102"/>
      <c r="AT1344" s="102"/>
      <c r="AU1344" s="102"/>
      <c r="AV1344" s="102"/>
      <c r="AW1344" s="102"/>
      <c r="AX1344" s="102"/>
      <c r="AY1344" s="102"/>
      <c r="AZ1344" s="102"/>
      <c r="BA1344" s="102"/>
      <c r="BB1344" s="102"/>
      <c r="BC1344" s="102"/>
      <c r="BD1344" s="102"/>
      <c r="BE1344" s="102"/>
      <c r="BF1344" s="102"/>
      <c r="BN1344" s="109"/>
    </row>
    <row r="1345" spans="10:66" x14ac:dyDescent="0.25">
      <c r="J1345" s="102"/>
      <c r="K1345" s="102"/>
      <c r="L1345" s="102"/>
      <c r="M1345" s="102"/>
      <c r="Q1345" s="102"/>
      <c r="R1345" s="102"/>
      <c r="S1345" s="102"/>
      <c r="T1345" s="102"/>
      <c r="U1345" s="102"/>
      <c r="X1345" s="102"/>
      <c r="Y1345" s="102"/>
      <c r="Z1345" s="102"/>
      <c r="AA1345" s="102"/>
      <c r="AB1345" s="102"/>
      <c r="AE1345" s="102"/>
      <c r="AF1345" s="102"/>
      <c r="AG1345" s="102"/>
      <c r="AH1345" s="102"/>
      <c r="AI1345" s="102"/>
      <c r="AL1345" s="102"/>
      <c r="AM1345" s="102"/>
      <c r="AN1345" s="102"/>
      <c r="AO1345" s="102"/>
      <c r="AP1345" s="102"/>
      <c r="AS1345" s="102"/>
      <c r="AT1345" s="102"/>
      <c r="AU1345" s="102"/>
      <c r="AV1345" s="102"/>
      <c r="AW1345" s="102"/>
      <c r="AX1345" s="102"/>
      <c r="AY1345" s="102"/>
      <c r="AZ1345" s="102"/>
      <c r="BA1345" s="102"/>
      <c r="BB1345" s="102"/>
      <c r="BC1345" s="102"/>
      <c r="BD1345" s="102"/>
      <c r="BE1345" s="102"/>
      <c r="BF1345" s="102"/>
      <c r="BN1345" s="109"/>
    </row>
    <row r="1346" spans="10:66" x14ac:dyDescent="0.25">
      <c r="J1346" s="102"/>
      <c r="K1346" s="102"/>
      <c r="L1346" s="102"/>
      <c r="M1346" s="102"/>
      <c r="Q1346" s="102"/>
      <c r="R1346" s="102"/>
      <c r="S1346" s="102"/>
      <c r="T1346" s="102"/>
      <c r="U1346" s="102"/>
      <c r="X1346" s="102"/>
      <c r="Y1346" s="102"/>
      <c r="Z1346" s="102"/>
      <c r="AA1346" s="102"/>
      <c r="AB1346" s="102"/>
      <c r="AE1346" s="102"/>
      <c r="AF1346" s="102"/>
      <c r="AG1346" s="102"/>
      <c r="AH1346" s="102"/>
      <c r="AI1346" s="102"/>
      <c r="AL1346" s="102"/>
      <c r="AM1346" s="102"/>
      <c r="AN1346" s="102"/>
      <c r="AO1346" s="102"/>
      <c r="AP1346" s="102"/>
      <c r="AS1346" s="102"/>
      <c r="AT1346" s="102"/>
      <c r="AU1346" s="102"/>
      <c r="AV1346" s="102"/>
      <c r="AW1346" s="102"/>
      <c r="AX1346" s="102"/>
      <c r="AY1346" s="102"/>
      <c r="AZ1346" s="102"/>
      <c r="BA1346" s="102"/>
      <c r="BB1346" s="102"/>
      <c r="BC1346" s="102"/>
      <c r="BD1346" s="102"/>
      <c r="BE1346" s="102"/>
      <c r="BF1346" s="102"/>
      <c r="BN1346" s="109"/>
    </row>
    <row r="1347" spans="10:66" x14ac:dyDescent="0.25">
      <c r="J1347" s="102"/>
      <c r="K1347" s="102"/>
      <c r="L1347" s="102"/>
      <c r="M1347" s="102"/>
      <c r="Q1347" s="102"/>
      <c r="R1347" s="102"/>
      <c r="S1347" s="102"/>
      <c r="T1347" s="102"/>
      <c r="U1347" s="102"/>
      <c r="X1347" s="102"/>
      <c r="Y1347" s="102"/>
      <c r="Z1347" s="102"/>
      <c r="AA1347" s="102"/>
      <c r="AB1347" s="102"/>
      <c r="AE1347" s="102"/>
      <c r="AF1347" s="102"/>
      <c r="AG1347" s="102"/>
      <c r="AH1347" s="102"/>
      <c r="AI1347" s="102"/>
      <c r="AL1347" s="102"/>
      <c r="AM1347" s="102"/>
      <c r="AN1347" s="102"/>
      <c r="AO1347" s="102"/>
      <c r="AP1347" s="102"/>
      <c r="AS1347" s="102"/>
      <c r="AT1347" s="102"/>
      <c r="AU1347" s="102"/>
      <c r="AV1347" s="102"/>
      <c r="AW1347" s="102"/>
      <c r="AX1347" s="102"/>
      <c r="AY1347" s="102"/>
      <c r="AZ1347" s="102"/>
      <c r="BA1347" s="102"/>
      <c r="BB1347" s="102"/>
      <c r="BC1347" s="102"/>
      <c r="BD1347" s="102"/>
      <c r="BE1347" s="102"/>
      <c r="BF1347" s="102"/>
      <c r="BN1347" s="109"/>
    </row>
    <row r="1348" spans="10:66" x14ac:dyDescent="0.25">
      <c r="J1348" s="102"/>
      <c r="K1348" s="102"/>
      <c r="L1348" s="102"/>
      <c r="M1348" s="102"/>
      <c r="Q1348" s="102"/>
      <c r="R1348" s="102"/>
      <c r="S1348" s="102"/>
      <c r="T1348" s="102"/>
      <c r="U1348" s="102"/>
      <c r="X1348" s="102"/>
      <c r="Y1348" s="102"/>
      <c r="Z1348" s="102"/>
      <c r="AA1348" s="102"/>
      <c r="AB1348" s="102"/>
      <c r="AE1348" s="102"/>
      <c r="AF1348" s="102"/>
      <c r="AG1348" s="102"/>
      <c r="AH1348" s="102"/>
      <c r="AI1348" s="102"/>
      <c r="AL1348" s="102"/>
      <c r="AM1348" s="102"/>
      <c r="AN1348" s="102"/>
      <c r="AO1348" s="102"/>
      <c r="AP1348" s="102"/>
      <c r="AS1348" s="102"/>
      <c r="AT1348" s="102"/>
      <c r="AU1348" s="102"/>
      <c r="AV1348" s="102"/>
      <c r="AW1348" s="102"/>
      <c r="AX1348" s="102"/>
      <c r="AY1348" s="102"/>
      <c r="AZ1348" s="102"/>
      <c r="BA1348" s="102"/>
      <c r="BB1348" s="102"/>
      <c r="BC1348" s="102"/>
      <c r="BD1348" s="102"/>
      <c r="BE1348" s="102"/>
      <c r="BF1348" s="102"/>
      <c r="BN1348" s="109"/>
    </row>
    <row r="1349" spans="10:66" x14ac:dyDescent="0.25">
      <c r="J1349" s="102"/>
      <c r="K1349" s="102"/>
      <c r="L1349" s="102"/>
      <c r="M1349" s="102"/>
      <c r="Q1349" s="102"/>
      <c r="R1349" s="102"/>
      <c r="S1349" s="102"/>
      <c r="T1349" s="102"/>
      <c r="U1349" s="102"/>
      <c r="X1349" s="102"/>
      <c r="Y1349" s="102"/>
      <c r="Z1349" s="102"/>
      <c r="AA1349" s="102"/>
      <c r="AB1349" s="102"/>
      <c r="AE1349" s="102"/>
      <c r="AF1349" s="102"/>
      <c r="AG1349" s="102"/>
      <c r="AH1349" s="102"/>
      <c r="AI1349" s="102"/>
      <c r="AL1349" s="102"/>
      <c r="AM1349" s="102"/>
      <c r="AN1349" s="102"/>
      <c r="AO1349" s="102"/>
      <c r="AP1349" s="102"/>
      <c r="AS1349" s="102"/>
      <c r="AT1349" s="102"/>
      <c r="AU1349" s="102"/>
      <c r="AV1349" s="102"/>
      <c r="AW1349" s="102"/>
      <c r="AX1349" s="102"/>
      <c r="AY1349" s="102"/>
      <c r="AZ1349" s="102"/>
      <c r="BA1349" s="102"/>
      <c r="BB1349" s="102"/>
      <c r="BC1349" s="102"/>
      <c r="BD1349" s="102"/>
      <c r="BE1349" s="102"/>
      <c r="BF1349" s="102"/>
      <c r="BN1349" s="109"/>
    </row>
    <row r="1350" spans="10:66" x14ac:dyDescent="0.25">
      <c r="J1350" s="102"/>
      <c r="K1350" s="102"/>
      <c r="L1350" s="102"/>
      <c r="M1350" s="102"/>
      <c r="Q1350" s="102"/>
      <c r="R1350" s="102"/>
      <c r="S1350" s="102"/>
      <c r="T1350" s="102"/>
      <c r="U1350" s="102"/>
      <c r="X1350" s="102"/>
      <c r="Y1350" s="102"/>
      <c r="Z1350" s="102"/>
      <c r="AA1350" s="102"/>
      <c r="AB1350" s="102"/>
      <c r="AE1350" s="102"/>
      <c r="AF1350" s="102"/>
      <c r="AG1350" s="102"/>
      <c r="AH1350" s="102"/>
      <c r="AI1350" s="102"/>
      <c r="AL1350" s="102"/>
      <c r="AM1350" s="102"/>
      <c r="AN1350" s="102"/>
      <c r="AO1350" s="102"/>
      <c r="AP1350" s="102"/>
      <c r="AS1350" s="102"/>
      <c r="AT1350" s="102"/>
      <c r="AU1350" s="102"/>
      <c r="AV1350" s="102"/>
      <c r="AW1350" s="102"/>
      <c r="AX1350" s="102"/>
      <c r="AY1350" s="102"/>
      <c r="AZ1350" s="102"/>
      <c r="BA1350" s="102"/>
      <c r="BB1350" s="102"/>
      <c r="BC1350" s="102"/>
      <c r="BD1350" s="102"/>
      <c r="BE1350" s="102"/>
      <c r="BF1350" s="102"/>
      <c r="BN1350" s="109"/>
    </row>
    <row r="1351" spans="10:66" x14ac:dyDescent="0.25">
      <c r="J1351" s="102"/>
      <c r="K1351" s="102"/>
      <c r="L1351" s="102"/>
      <c r="M1351" s="102"/>
      <c r="Q1351" s="102"/>
      <c r="R1351" s="102"/>
      <c r="S1351" s="102"/>
      <c r="T1351" s="102"/>
      <c r="U1351" s="102"/>
      <c r="X1351" s="102"/>
      <c r="Y1351" s="102"/>
      <c r="Z1351" s="102"/>
      <c r="AA1351" s="102"/>
      <c r="AB1351" s="102"/>
      <c r="AE1351" s="102"/>
      <c r="AF1351" s="102"/>
      <c r="AG1351" s="102"/>
      <c r="AH1351" s="102"/>
      <c r="AI1351" s="102"/>
      <c r="AL1351" s="102"/>
      <c r="AM1351" s="102"/>
      <c r="AN1351" s="102"/>
      <c r="AO1351" s="102"/>
      <c r="AP1351" s="102"/>
      <c r="AS1351" s="102"/>
      <c r="AT1351" s="102"/>
      <c r="AU1351" s="102"/>
      <c r="AV1351" s="102"/>
      <c r="AW1351" s="102"/>
      <c r="AX1351" s="102"/>
      <c r="AY1351" s="102"/>
      <c r="AZ1351" s="102"/>
      <c r="BA1351" s="102"/>
      <c r="BB1351" s="102"/>
      <c r="BC1351" s="102"/>
      <c r="BD1351" s="102"/>
      <c r="BE1351" s="102"/>
      <c r="BF1351" s="102"/>
      <c r="BN1351" s="109"/>
    </row>
    <row r="1352" spans="10:66" x14ac:dyDescent="0.25">
      <c r="J1352" s="102"/>
      <c r="K1352" s="102"/>
      <c r="L1352" s="102"/>
      <c r="M1352" s="102"/>
      <c r="Q1352" s="102"/>
      <c r="R1352" s="102"/>
      <c r="S1352" s="102"/>
      <c r="T1352" s="102"/>
      <c r="U1352" s="102"/>
      <c r="X1352" s="102"/>
      <c r="Y1352" s="102"/>
      <c r="Z1352" s="102"/>
      <c r="AA1352" s="102"/>
      <c r="AB1352" s="102"/>
      <c r="AE1352" s="102"/>
      <c r="AF1352" s="102"/>
      <c r="AG1352" s="102"/>
      <c r="AH1352" s="102"/>
      <c r="AI1352" s="102"/>
      <c r="AL1352" s="102"/>
      <c r="AM1352" s="102"/>
      <c r="AN1352" s="102"/>
      <c r="AO1352" s="102"/>
      <c r="AP1352" s="102"/>
      <c r="AS1352" s="102"/>
      <c r="AT1352" s="102"/>
      <c r="AU1352" s="102"/>
      <c r="AV1352" s="102"/>
      <c r="AW1352" s="102"/>
      <c r="AX1352" s="102"/>
      <c r="AY1352" s="102"/>
      <c r="AZ1352" s="102"/>
      <c r="BA1352" s="102"/>
      <c r="BB1352" s="102"/>
      <c r="BC1352" s="102"/>
      <c r="BD1352" s="102"/>
      <c r="BE1352" s="102"/>
      <c r="BF1352" s="102"/>
      <c r="BN1352" s="109"/>
    </row>
    <row r="1353" spans="10:66" x14ac:dyDescent="0.25">
      <c r="J1353" s="102"/>
      <c r="K1353" s="102"/>
      <c r="L1353" s="102"/>
      <c r="M1353" s="102"/>
      <c r="Q1353" s="102"/>
      <c r="R1353" s="102"/>
      <c r="S1353" s="102"/>
      <c r="T1353" s="102"/>
      <c r="U1353" s="102"/>
      <c r="X1353" s="102"/>
      <c r="Y1353" s="102"/>
      <c r="Z1353" s="102"/>
      <c r="AA1353" s="102"/>
      <c r="AB1353" s="102"/>
      <c r="AE1353" s="102"/>
      <c r="AF1353" s="102"/>
      <c r="AG1353" s="102"/>
      <c r="AH1353" s="102"/>
      <c r="AI1353" s="102"/>
      <c r="AL1353" s="102"/>
      <c r="AM1353" s="102"/>
      <c r="AN1353" s="102"/>
      <c r="AO1353" s="102"/>
      <c r="AP1353" s="102"/>
      <c r="AS1353" s="102"/>
      <c r="AT1353" s="102"/>
      <c r="AU1353" s="102"/>
      <c r="AV1353" s="102"/>
      <c r="AW1353" s="102"/>
      <c r="AX1353" s="102"/>
      <c r="AY1353" s="102"/>
      <c r="AZ1353" s="102"/>
      <c r="BA1353" s="102"/>
      <c r="BB1353" s="102"/>
      <c r="BC1353" s="102"/>
      <c r="BD1353" s="102"/>
      <c r="BE1353" s="102"/>
      <c r="BF1353" s="102"/>
      <c r="BN1353" s="109"/>
    </row>
    <row r="1354" spans="10:66" x14ac:dyDescent="0.25">
      <c r="J1354" s="102"/>
      <c r="K1354" s="102"/>
      <c r="L1354" s="102"/>
      <c r="M1354" s="102"/>
      <c r="Q1354" s="102"/>
      <c r="R1354" s="102"/>
      <c r="S1354" s="102"/>
      <c r="T1354" s="102"/>
      <c r="U1354" s="102"/>
      <c r="X1354" s="102"/>
      <c r="Y1354" s="102"/>
      <c r="Z1354" s="102"/>
      <c r="AA1354" s="102"/>
      <c r="AB1354" s="102"/>
      <c r="AE1354" s="102"/>
      <c r="AF1354" s="102"/>
      <c r="AG1354" s="102"/>
      <c r="AH1354" s="102"/>
      <c r="AI1354" s="102"/>
      <c r="AL1354" s="102"/>
      <c r="AM1354" s="102"/>
      <c r="AN1354" s="102"/>
      <c r="AO1354" s="102"/>
      <c r="AP1354" s="102"/>
      <c r="AS1354" s="102"/>
      <c r="AT1354" s="102"/>
      <c r="AU1354" s="102"/>
      <c r="AV1354" s="102"/>
      <c r="AW1354" s="102"/>
      <c r="AX1354" s="102"/>
      <c r="AY1354" s="102"/>
      <c r="AZ1354" s="102"/>
      <c r="BA1354" s="102"/>
      <c r="BB1354" s="102"/>
      <c r="BC1354" s="102"/>
      <c r="BD1354" s="102"/>
      <c r="BE1354" s="102"/>
      <c r="BF1354" s="102"/>
      <c r="BN1354" s="109"/>
    </row>
    <row r="1355" spans="10:66" x14ac:dyDescent="0.25">
      <c r="J1355" s="102"/>
      <c r="K1355" s="102"/>
      <c r="L1355" s="102"/>
      <c r="M1355" s="102"/>
      <c r="Q1355" s="102"/>
      <c r="R1355" s="102"/>
      <c r="S1355" s="102"/>
      <c r="T1355" s="102"/>
      <c r="U1355" s="102"/>
      <c r="X1355" s="102"/>
      <c r="Y1355" s="102"/>
      <c r="Z1355" s="102"/>
      <c r="AA1355" s="102"/>
      <c r="AB1355" s="102"/>
      <c r="AE1355" s="102"/>
      <c r="AF1355" s="102"/>
      <c r="AG1355" s="102"/>
      <c r="AH1355" s="102"/>
      <c r="AI1355" s="102"/>
      <c r="AL1355" s="102"/>
      <c r="AM1355" s="102"/>
      <c r="AN1355" s="102"/>
      <c r="AO1355" s="102"/>
      <c r="AP1355" s="102"/>
      <c r="AS1355" s="102"/>
      <c r="AT1355" s="102"/>
      <c r="AU1355" s="102"/>
      <c r="AV1355" s="102"/>
      <c r="AW1355" s="102"/>
      <c r="AX1355" s="102"/>
      <c r="AY1355" s="102"/>
      <c r="AZ1355" s="102"/>
      <c r="BA1355" s="102"/>
      <c r="BB1355" s="102"/>
      <c r="BC1355" s="102"/>
      <c r="BD1355" s="102"/>
      <c r="BE1355" s="102"/>
      <c r="BF1355" s="102"/>
      <c r="BN1355" s="109"/>
    </row>
    <row r="1356" spans="10:66" x14ac:dyDescent="0.25">
      <c r="J1356" s="102"/>
      <c r="K1356" s="102"/>
      <c r="L1356" s="102"/>
      <c r="M1356" s="102"/>
      <c r="Q1356" s="102"/>
      <c r="R1356" s="102"/>
      <c r="S1356" s="102"/>
      <c r="T1356" s="102"/>
      <c r="U1356" s="102"/>
      <c r="X1356" s="102"/>
      <c r="Y1356" s="102"/>
      <c r="Z1356" s="102"/>
      <c r="AA1356" s="102"/>
      <c r="AB1356" s="102"/>
      <c r="AE1356" s="102"/>
      <c r="AF1356" s="102"/>
      <c r="AG1356" s="102"/>
      <c r="AH1356" s="102"/>
      <c r="AI1356" s="102"/>
      <c r="AL1356" s="102"/>
      <c r="AM1356" s="102"/>
      <c r="AN1356" s="102"/>
      <c r="AO1356" s="102"/>
      <c r="AP1356" s="102"/>
      <c r="AS1356" s="102"/>
      <c r="AT1356" s="102"/>
      <c r="AU1356" s="102"/>
      <c r="AV1356" s="102"/>
      <c r="AW1356" s="102"/>
      <c r="AX1356" s="102"/>
      <c r="AY1356" s="102"/>
      <c r="AZ1356" s="102"/>
      <c r="BA1356" s="102"/>
      <c r="BB1356" s="102"/>
      <c r="BC1356" s="102"/>
      <c r="BD1356" s="102"/>
      <c r="BE1356" s="102"/>
      <c r="BF1356" s="102"/>
      <c r="BN1356" s="109"/>
    </row>
    <row r="1357" spans="10:66" x14ac:dyDescent="0.25">
      <c r="J1357" s="102"/>
      <c r="K1357" s="102"/>
      <c r="L1357" s="102"/>
      <c r="M1357" s="102"/>
      <c r="Q1357" s="102"/>
      <c r="R1357" s="102"/>
      <c r="S1357" s="102"/>
      <c r="T1357" s="102"/>
      <c r="U1357" s="102"/>
      <c r="X1357" s="102"/>
      <c r="Y1357" s="102"/>
      <c r="Z1357" s="102"/>
      <c r="AA1357" s="102"/>
      <c r="AB1357" s="102"/>
      <c r="AE1357" s="102"/>
      <c r="AF1357" s="102"/>
      <c r="AG1357" s="102"/>
      <c r="AH1357" s="102"/>
      <c r="AI1357" s="102"/>
      <c r="AL1357" s="102"/>
      <c r="AM1357" s="102"/>
      <c r="AN1357" s="102"/>
      <c r="AO1357" s="102"/>
      <c r="AP1357" s="102"/>
      <c r="AS1357" s="102"/>
      <c r="AT1357" s="102"/>
      <c r="AU1357" s="102"/>
      <c r="AV1357" s="102"/>
      <c r="AW1357" s="102"/>
      <c r="AX1357" s="102"/>
      <c r="AY1357" s="102"/>
      <c r="AZ1357" s="102"/>
      <c r="BA1357" s="102"/>
      <c r="BB1357" s="102"/>
      <c r="BC1357" s="102"/>
      <c r="BD1357" s="102"/>
      <c r="BE1357" s="102"/>
      <c r="BF1357" s="102"/>
      <c r="BN1357" s="109"/>
    </row>
    <row r="1358" spans="10:66" x14ac:dyDescent="0.25">
      <c r="J1358" s="102"/>
      <c r="K1358" s="102"/>
      <c r="L1358" s="102"/>
      <c r="M1358" s="102"/>
      <c r="Q1358" s="102"/>
      <c r="R1358" s="102"/>
      <c r="S1358" s="102"/>
      <c r="T1358" s="102"/>
      <c r="U1358" s="102"/>
      <c r="X1358" s="102"/>
      <c r="Y1358" s="102"/>
      <c r="Z1358" s="102"/>
      <c r="AA1358" s="102"/>
      <c r="AB1358" s="102"/>
      <c r="AE1358" s="102"/>
      <c r="AF1358" s="102"/>
      <c r="AG1358" s="102"/>
      <c r="AH1358" s="102"/>
      <c r="AI1358" s="102"/>
      <c r="AL1358" s="102"/>
      <c r="AM1358" s="102"/>
      <c r="AN1358" s="102"/>
      <c r="AO1358" s="102"/>
      <c r="AP1358" s="102"/>
      <c r="AS1358" s="102"/>
      <c r="AT1358" s="102"/>
      <c r="AU1358" s="102"/>
      <c r="AV1358" s="102"/>
      <c r="AW1358" s="102"/>
      <c r="AX1358" s="102"/>
      <c r="AY1358" s="102"/>
      <c r="AZ1358" s="102"/>
      <c r="BA1358" s="102"/>
      <c r="BB1358" s="102"/>
      <c r="BC1358" s="102"/>
      <c r="BD1358" s="102"/>
      <c r="BE1358" s="102"/>
      <c r="BF1358" s="102"/>
      <c r="BN1358" s="109"/>
    </row>
    <row r="1359" spans="10:66" x14ac:dyDescent="0.25">
      <c r="J1359" s="102"/>
      <c r="K1359" s="102"/>
      <c r="L1359" s="102"/>
      <c r="M1359" s="102"/>
      <c r="Q1359" s="102"/>
      <c r="R1359" s="102"/>
      <c r="S1359" s="102"/>
      <c r="T1359" s="102"/>
      <c r="U1359" s="102"/>
      <c r="X1359" s="102"/>
      <c r="Y1359" s="102"/>
      <c r="Z1359" s="102"/>
      <c r="AA1359" s="102"/>
      <c r="AB1359" s="102"/>
      <c r="AE1359" s="102"/>
      <c r="AF1359" s="102"/>
      <c r="AG1359" s="102"/>
      <c r="AH1359" s="102"/>
      <c r="AI1359" s="102"/>
      <c r="AL1359" s="102"/>
      <c r="AM1359" s="102"/>
      <c r="AN1359" s="102"/>
      <c r="AO1359" s="102"/>
      <c r="AP1359" s="102"/>
      <c r="AS1359" s="102"/>
      <c r="AT1359" s="102"/>
      <c r="AU1359" s="102"/>
      <c r="AV1359" s="102"/>
      <c r="AW1359" s="102"/>
      <c r="AX1359" s="102"/>
      <c r="AY1359" s="102"/>
      <c r="AZ1359" s="102"/>
      <c r="BA1359" s="102"/>
      <c r="BB1359" s="102"/>
      <c r="BC1359" s="102"/>
      <c r="BD1359" s="102"/>
      <c r="BE1359" s="102"/>
      <c r="BF1359" s="102"/>
      <c r="BN1359" s="109"/>
    </row>
    <row r="1360" spans="10:66" x14ac:dyDescent="0.25">
      <c r="J1360" s="102"/>
      <c r="K1360" s="102"/>
      <c r="L1360" s="102"/>
      <c r="M1360" s="102"/>
      <c r="Q1360" s="102"/>
      <c r="R1360" s="102"/>
      <c r="S1360" s="102"/>
      <c r="T1360" s="102"/>
      <c r="U1360" s="102"/>
      <c r="X1360" s="102"/>
      <c r="Y1360" s="102"/>
      <c r="Z1360" s="102"/>
      <c r="AA1360" s="102"/>
      <c r="AB1360" s="102"/>
      <c r="AE1360" s="102"/>
      <c r="AF1360" s="102"/>
      <c r="AG1360" s="102"/>
      <c r="AH1360" s="102"/>
      <c r="AI1360" s="102"/>
      <c r="AL1360" s="102"/>
      <c r="AM1360" s="102"/>
      <c r="AN1360" s="102"/>
      <c r="AO1360" s="102"/>
      <c r="AP1360" s="102"/>
      <c r="AS1360" s="102"/>
      <c r="AT1360" s="102"/>
      <c r="AU1360" s="102"/>
      <c r="AV1360" s="102"/>
      <c r="AW1360" s="102"/>
      <c r="AX1360" s="102"/>
      <c r="AY1360" s="102"/>
      <c r="AZ1360" s="102"/>
      <c r="BA1360" s="102"/>
      <c r="BB1360" s="102"/>
      <c r="BC1360" s="102"/>
      <c r="BD1360" s="102"/>
      <c r="BE1360" s="102"/>
      <c r="BF1360" s="102"/>
      <c r="BN1360" s="109"/>
    </row>
    <row r="1361" spans="10:66" x14ac:dyDescent="0.25">
      <c r="J1361" s="102"/>
      <c r="K1361" s="102"/>
      <c r="L1361" s="102"/>
      <c r="M1361" s="102"/>
      <c r="Q1361" s="102"/>
      <c r="R1361" s="102"/>
      <c r="S1361" s="102"/>
      <c r="T1361" s="102"/>
      <c r="U1361" s="102"/>
      <c r="X1361" s="102"/>
      <c r="Y1361" s="102"/>
      <c r="Z1361" s="102"/>
      <c r="AA1361" s="102"/>
      <c r="AB1361" s="102"/>
      <c r="AE1361" s="102"/>
      <c r="AF1361" s="102"/>
      <c r="AG1361" s="102"/>
      <c r="AH1361" s="102"/>
      <c r="AI1361" s="102"/>
      <c r="AL1361" s="102"/>
      <c r="AM1361" s="102"/>
      <c r="AN1361" s="102"/>
      <c r="AO1361" s="102"/>
      <c r="AP1361" s="102"/>
      <c r="AS1361" s="102"/>
      <c r="AT1361" s="102"/>
      <c r="AU1361" s="102"/>
      <c r="AV1361" s="102"/>
      <c r="AW1361" s="102"/>
      <c r="AX1361" s="102"/>
      <c r="AY1361" s="102"/>
      <c r="AZ1361" s="102"/>
      <c r="BA1361" s="102"/>
      <c r="BB1361" s="102"/>
      <c r="BC1361" s="102"/>
      <c r="BD1361" s="102"/>
      <c r="BE1361" s="102"/>
      <c r="BF1361" s="102"/>
      <c r="BN1361" s="109"/>
    </row>
    <row r="1362" spans="10:66" x14ac:dyDescent="0.25">
      <c r="J1362" s="102"/>
      <c r="K1362" s="102"/>
      <c r="L1362" s="102"/>
      <c r="M1362" s="102"/>
      <c r="Q1362" s="102"/>
      <c r="R1362" s="102"/>
      <c r="S1362" s="102"/>
      <c r="T1362" s="102"/>
      <c r="U1362" s="102"/>
      <c r="X1362" s="102"/>
      <c r="Y1362" s="102"/>
      <c r="Z1362" s="102"/>
      <c r="AA1362" s="102"/>
      <c r="AB1362" s="102"/>
      <c r="AE1362" s="102"/>
      <c r="AF1362" s="102"/>
      <c r="AG1362" s="102"/>
      <c r="AH1362" s="102"/>
      <c r="AI1362" s="102"/>
      <c r="AL1362" s="102"/>
      <c r="AM1362" s="102"/>
      <c r="AN1362" s="102"/>
      <c r="AO1362" s="102"/>
      <c r="AP1362" s="102"/>
      <c r="AS1362" s="102"/>
      <c r="AT1362" s="102"/>
      <c r="AU1362" s="102"/>
      <c r="AV1362" s="102"/>
      <c r="AW1362" s="102"/>
      <c r="AX1362" s="102"/>
      <c r="AY1362" s="102"/>
      <c r="AZ1362" s="102"/>
      <c r="BA1362" s="102"/>
      <c r="BB1362" s="102"/>
      <c r="BC1362" s="102"/>
      <c r="BD1362" s="102"/>
      <c r="BE1362" s="102"/>
      <c r="BF1362" s="102"/>
      <c r="BN1362" s="109"/>
    </row>
    <row r="1363" spans="10:66" x14ac:dyDescent="0.25">
      <c r="J1363" s="102"/>
      <c r="K1363" s="102"/>
      <c r="L1363" s="102"/>
      <c r="M1363" s="102"/>
      <c r="Q1363" s="102"/>
      <c r="R1363" s="102"/>
      <c r="S1363" s="102"/>
      <c r="T1363" s="102"/>
      <c r="U1363" s="102"/>
      <c r="X1363" s="102"/>
      <c r="Y1363" s="102"/>
      <c r="Z1363" s="102"/>
      <c r="AA1363" s="102"/>
      <c r="AB1363" s="102"/>
      <c r="AE1363" s="102"/>
      <c r="AF1363" s="102"/>
      <c r="AG1363" s="102"/>
      <c r="AH1363" s="102"/>
      <c r="AI1363" s="102"/>
      <c r="AL1363" s="102"/>
      <c r="AM1363" s="102"/>
      <c r="AN1363" s="102"/>
      <c r="AO1363" s="102"/>
      <c r="AP1363" s="102"/>
      <c r="AS1363" s="102"/>
      <c r="AT1363" s="102"/>
      <c r="AU1363" s="102"/>
      <c r="AV1363" s="102"/>
      <c r="AW1363" s="102"/>
      <c r="AX1363" s="102"/>
      <c r="AY1363" s="102"/>
      <c r="AZ1363" s="102"/>
      <c r="BA1363" s="102"/>
      <c r="BB1363" s="102"/>
      <c r="BC1363" s="102"/>
      <c r="BD1363" s="102"/>
      <c r="BE1363" s="102"/>
      <c r="BF1363" s="102"/>
      <c r="BN1363" s="109"/>
    </row>
    <row r="1364" spans="10:66" x14ac:dyDescent="0.25">
      <c r="J1364" s="102"/>
      <c r="K1364" s="102"/>
      <c r="L1364" s="102"/>
      <c r="M1364" s="102"/>
      <c r="Q1364" s="102"/>
      <c r="R1364" s="102"/>
      <c r="S1364" s="102"/>
      <c r="T1364" s="102"/>
      <c r="U1364" s="102"/>
      <c r="X1364" s="102"/>
      <c r="Y1364" s="102"/>
      <c r="Z1364" s="102"/>
      <c r="AA1364" s="102"/>
      <c r="AB1364" s="102"/>
      <c r="AE1364" s="102"/>
      <c r="AF1364" s="102"/>
      <c r="AG1364" s="102"/>
      <c r="AH1364" s="102"/>
      <c r="AI1364" s="102"/>
      <c r="AL1364" s="102"/>
      <c r="AM1364" s="102"/>
      <c r="AN1364" s="102"/>
      <c r="AO1364" s="102"/>
      <c r="AP1364" s="102"/>
      <c r="AS1364" s="102"/>
      <c r="AT1364" s="102"/>
      <c r="AU1364" s="102"/>
      <c r="AV1364" s="102"/>
      <c r="AW1364" s="102"/>
      <c r="AX1364" s="102"/>
      <c r="AY1364" s="102"/>
      <c r="AZ1364" s="102"/>
      <c r="BA1364" s="102"/>
      <c r="BB1364" s="102"/>
      <c r="BC1364" s="102"/>
      <c r="BD1364" s="102"/>
      <c r="BE1364" s="102"/>
      <c r="BF1364" s="102"/>
      <c r="BN1364" s="109"/>
    </row>
    <row r="1365" spans="10:66" x14ac:dyDescent="0.25">
      <c r="J1365" s="102"/>
      <c r="K1365" s="102"/>
      <c r="L1365" s="102"/>
      <c r="M1365" s="102"/>
      <c r="Q1365" s="102"/>
      <c r="R1365" s="102"/>
      <c r="S1365" s="102"/>
      <c r="T1365" s="102"/>
      <c r="U1365" s="102"/>
      <c r="X1365" s="102"/>
      <c r="Y1365" s="102"/>
      <c r="Z1365" s="102"/>
      <c r="AA1365" s="102"/>
      <c r="AB1365" s="102"/>
      <c r="AE1365" s="102"/>
      <c r="AF1365" s="102"/>
      <c r="AG1365" s="102"/>
      <c r="AH1365" s="102"/>
      <c r="AI1365" s="102"/>
      <c r="AL1365" s="102"/>
      <c r="AM1365" s="102"/>
      <c r="AN1365" s="102"/>
      <c r="AO1365" s="102"/>
      <c r="AP1365" s="102"/>
      <c r="AS1365" s="102"/>
      <c r="AT1365" s="102"/>
      <c r="AU1365" s="102"/>
      <c r="AV1365" s="102"/>
      <c r="AW1365" s="102"/>
      <c r="AX1365" s="102"/>
      <c r="AY1365" s="102"/>
      <c r="AZ1365" s="102"/>
      <c r="BA1365" s="102"/>
      <c r="BB1365" s="102"/>
      <c r="BC1365" s="102"/>
      <c r="BD1365" s="102"/>
      <c r="BE1365" s="102"/>
      <c r="BF1365" s="102"/>
      <c r="BN1365" s="109"/>
    </row>
    <row r="1366" spans="10:66" x14ac:dyDescent="0.25">
      <c r="J1366" s="102"/>
      <c r="K1366" s="102"/>
      <c r="L1366" s="102"/>
      <c r="M1366" s="102"/>
      <c r="Q1366" s="102"/>
      <c r="R1366" s="102"/>
      <c r="S1366" s="102"/>
      <c r="T1366" s="102"/>
      <c r="U1366" s="102"/>
      <c r="X1366" s="102"/>
      <c r="Y1366" s="102"/>
      <c r="Z1366" s="102"/>
      <c r="AA1366" s="102"/>
      <c r="AB1366" s="102"/>
      <c r="AE1366" s="102"/>
      <c r="AF1366" s="102"/>
      <c r="AG1366" s="102"/>
      <c r="AH1366" s="102"/>
      <c r="AI1366" s="102"/>
      <c r="AL1366" s="102"/>
      <c r="AM1366" s="102"/>
      <c r="AN1366" s="102"/>
      <c r="AO1366" s="102"/>
      <c r="AP1366" s="102"/>
      <c r="AS1366" s="102"/>
      <c r="AT1366" s="102"/>
      <c r="AU1366" s="102"/>
      <c r="AV1366" s="102"/>
      <c r="AW1366" s="102"/>
      <c r="AX1366" s="102"/>
      <c r="AY1366" s="102"/>
      <c r="AZ1366" s="102"/>
      <c r="BA1366" s="102"/>
      <c r="BB1366" s="102"/>
      <c r="BC1366" s="102"/>
      <c r="BD1366" s="102"/>
      <c r="BE1366" s="102"/>
      <c r="BF1366" s="102"/>
      <c r="BN1366" s="109"/>
    </row>
    <row r="1367" spans="10:66" x14ac:dyDescent="0.25">
      <c r="J1367" s="102"/>
      <c r="K1367" s="102"/>
      <c r="L1367" s="102"/>
      <c r="M1367" s="102"/>
      <c r="Q1367" s="102"/>
      <c r="R1367" s="102"/>
      <c r="S1367" s="102"/>
      <c r="T1367" s="102"/>
      <c r="U1367" s="102"/>
      <c r="X1367" s="102"/>
      <c r="Y1367" s="102"/>
      <c r="Z1367" s="102"/>
      <c r="AA1367" s="102"/>
      <c r="AB1367" s="102"/>
      <c r="AE1367" s="102"/>
      <c r="AF1367" s="102"/>
      <c r="AG1367" s="102"/>
      <c r="AH1367" s="102"/>
      <c r="AI1367" s="102"/>
      <c r="AL1367" s="102"/>
      <c r="AM1367" s="102"/>
      <c r="AN1367" s="102"/>
      <c r="AO1367" s="102"/>
      <c r="AP1367" s="102"/>
      <c r="AS1367" s="102"/>
      <c r="AT1367" s="102"/>
      <c r="AU1367" s="102"/>
      <c r="AV1367" s="102"/>
      <c r="AW1367" s="102"/>
      <c r="AX1367" s="102"/>
      <c r="AY1367" s="102"/>
      <c r="AZ1367" s="102"/>
      <c r="BA1367" s="102"/>
      <c r="BB1367" s="102"/>
      <c r="BC1367" s="102"/>
      <c r="BD1367" s="102"/>
      <c r="BE1367" s="102"/>
      <c r="BF1367" s="102"/>
      <c r="BN1367" s="109"/>
    </row>
    <row r="1368" spans="10:66" x14ac:dyDescent="0.25">
      <c r="J1368" s="102"/>
      <c r="K1368" s="102"/>
      <c r="L1368" s="102"/>
      <c r="M1368" s="102"/>
      <c r="Q1368" s="102"/>
      <c r="R1368" s="102"/>
      <c r="S1368" s="102"/>
      <c r="T1368" s="102"/>
      <c r="U1368" s="102"/>
      <c r="X1368" s="102"/>
      <c r="Y1368" s="102"/>
      <c r="Z1368" s="102"/>
      <c r="AA1368" s="102"/>
      <c r="AB1368" s="102"/>
      <c r="AE1368" s="102"/>
      <c r="AF1368" s="102"/>
      <c r="AG1368" s="102"/>
      <c r="AH1368" s="102"/>
      <c r="AI1368" s="102"/>
      <c r="AL1368" s="102"/>
      <c r="AM1368" s="102"/>
      <c r="AN1368" s="102"/>
      <c r="AO1368" s="102"/>
      <c r="AP1368" s="102"/>
      <c r="AS1368" s="102"/>
      <c r="AT1368" s="102"/>
      <c r="AU1368" s="102"/>
      <c r="AV1368" s="102"/>
      <c r="AW1368" s="102"/>
      <c r="AX1368" s="102"/>
      <c r="AY1368" s="102"/>
      <c r="AZ1368" s="102"/>
      <c r="BA1368" s="102"/>
      <c r="BB1368" s="102"/>
      <c r="BC1368" s="102"/>
      <c r="BD1368" s="102"/>
      <c r="BE1368" s="102"/>
      <c r="BF1368" s="102"/>
      <c r="BN1368" s="109"/>
    </row>
    <row r="1369" spans="10:66" x14ac:dyDescent="0.25">
      <c r="J1369" s="102"/>
      <c r="K1369" s="102"/>
      <c r="L1369" s="102"/>
      <c r="M1369" s="102"/>
      <c r="Q1369" s="102"/>
      <c r="R1369" s="102"/>
      <c r="S1369" s="102"/>
      <c r="T1369" s="102"/>
      <c r="U1369" s="102"/>
      <c r="X1369" s="102"/>
      <c r="Y1369" s="102"/>
      <c r="Z1369" s="102"/>
      <c r="AA1369" s="102"/>
      <c r="AB1369" s="102"/>
      <c r="AE1369" s="102"/>
      <c r="AF1369" s="102"/>
      <c r="AG1369" s="102"/>
      <c r="AH1369" s="102"/>
      <c r="AI1369" s="102"/>
      <c r="AL1369" s="102"/>
      <c r="AM1369" s="102"/>
      <c r="AN1369" s="102"/>
      <c r="AO1369" s="102"/>
      <c r="AP1369" s="102"/>
      <c r="AS1369" s="102"/>
      <c r="AT1369" s="102"/>
      <c r="AU1369" s="102"/>
      <c r="AV1369" s="102"/>
      <c r="AW1369" s="102"/>
      <c r="AX1369" s="102"/>
      <c r="AY1369" s="102"/>
      <c r="AZ1369" s="102"/>
      <c r="BA1369" s="102"/>
      <c r="BB1369" s="102"/>
      <c r="BC1369" s="102"/>
      <c r="BD1369" s="102"/>
      <c r="BE1369" s="102"/>
      <c r="BF1369" s="102"/>
      <c r="BN1369" s="109"/>
    </row>
    <row r="1370" spans="10:66" x14ac:dyDescent="0.25">
      <c r="J1370" s="102"/>
      <c r="K1370" s="102"/>
      <c r="L1370" s="102"/>
      <c r="M1370" s="102"/>
      <c r="Q1370" s="102"/>
      <c r="R1370" s="102"/>
      <c r="S1370" s="102"/>
      <c r="T1370" s="102"/>
      <c r="U1370" s="102"/>
      <c r="X1370" s="102"/>
      <c r="Y1370" s="102"/>
      <c r="Z1370" s="102"/>
      <c r="AA1370" s="102"/>
      <c r="AB1370" s="102"/>
      <c r="AE1370" s="102"/>
      <c r="AF1370" s="102"/>
      <c r="AG1370" s="102"/>
      <c r="AH1370" s="102"/>
      <c r="AI1370" s="102"/>
      <c r="AL1370" s="102"/>
      <c r="AM1370" s="102"/>
      <c r="AN1370" s="102"/>
      <c r="AO1370" s="102"/>
      <c r="AP1370" s="102"/>
      <c r="AS1370" s="102"/>
      <c r="AT1370" s="102"/>
      <c r="AU1370" s="102"/>
      <c r="AV1370" s="102"/>
      <c r="AW1370" s="102"/>
      <c r="AX1370" s="102"/>
      <c r="AY1370" s="102"/>
      <c r="AZ1370" s="102"/>
      <c r="BA1370" s="102"/>
      <c r="BB1370" s="102"/>
      <c r="BC1370" s="102"/>
      <c r="BD1370" s="102"/>
      <c r="BE1370" s="102"/>
      <c r="BF1370" s="102"/>
      <c r="BN1370" s="109"/>
    </row>
    <row r="1371" spans="10:66" x14ac:dyDescent="0.25">
      <c r="J1371" s="102"/>
      <c r="K1371" s="102"/>
      <c r="L1371" s="102"/>
      <c r="M1371" s="102"/>
      <c r="Q1371" s="102"/>
      <c r="R1371" s="102"/>
      <c r="S1371" s="102"/>
      <c r="T1371" s="102"/>
      <c r="U1371" s="102"/>
      <c r="X1371" s="102"/>
      <c r="Y1371" s="102"/>
      <c r="Z1371" s="102"/>
      <c r="AA1371" s="102"/>
      <c r="AB1371" s="102"/>
      <c r="AE1371" s="102"/>
      <c r="AF1371" s="102"/>
      <c r="AG1371" s="102"/>
      <c r="AH1371" s="102"/>
      <c r="AI1371" s="102"/>
      <c r="AL1371" s="102"/>
      <c r="AM1371" s="102"/>
      <c r="AN1371" s="102"/>
      <c r="AO1371" s="102"/>
      <c r="AP1371" s="102"/>
      <c r="AS1371" s="102"/>
      <c r="AT1371" s="102"/>
      <c r="AU1371" s="102"/>
      <c r="AV1371" s="102"/>
      <c r="AW1371" s="102"/>
      <c r="AX1371" s="102"/>
      <c r="AY1371" s="102"/>
      <c r="AZ1371" s="102"/>
      <c r="BA1371" s="102"/>
      <c r="BB1371" s="102"/>
      <c r="BC1371" s="102"/>
      <c r="BD1371" s="102"/>
      <c r="BE1371" s="102"/>
      <c r="BF1371" s="102"/>
      <c r="BN1371" s="109"/>
    </row>
    <row r="1372" spans="10:66" x14ac:dyDescent="0.25">
      <c r="J1372" s="102"/>
      <c r="K1372" s="102"/>
      <c r="L1372" s="102"/>
      <c r="M1372" s="102"/>
      <c r="Q1372" s="102"/>
      <c r="R1372" s="102"/>
      <c r="S1372" s="102"/>
      <c r="T1372" s="102"/>
      <c r="U1372" s="102"/>
      <c r="X1372" s="102"/>
      <c r="Y1372" s="102"/>
      <c r="Z1372" s="102"/>
      <c r="AA1372" s="102"/>
      <c r="AB1372" s="102"/>
      <c r="AE1372" s="102"/>
      <c r="AF1372" s="102"/>
      <c r="AG1372" s="102"/>
      <c r="AH1372" s="102"/>
      <c r="AI1372" s="102"/>
      <c r="AL1372" s="102"/>
      <c r="AM1372" s="102"/>
      <c r="AN1372" s="102"/>
      <c r="AO1372" s="102"/>
      <c r="AP1372" s="102"/>
      <c r="AS1372" s="102"/>
      <c r="AT1372" s="102"/>
      <c r="AU1372" s="102"/>
      <c r="AV1372" s="102"/>
      <c r="AW1372" s="102"/>
      <c r="AX1372" s="102"/>
      <c r="AY1372" s="102"/>
      <c r="AZ1372" s="102"/>
      <c r="BA1372" s="102"/>
      <c r="BB1372" s="102"/>
      <c r="BC1372" s="102"/>
      <c r="BD1372" s="102"/>
      <c r="BE1372" s="102"/>
      <c r="BF1372" s="102"/>
      <c r="BN1372" s="109"/>
    </row>
    <row r="1373" spans="10:66" x14ac:dyDescent="0.25">
      <c r="J1373" s="102"/>
      <c r="K1373" s="102"/>
      <c r="L1373" s="102"/>
      <c r="M1373" s="102"/>
      <c r="Q1373" s="102"/>
      <c r="R1373" s="102"/>
      <c r="S1373" s="102"/>
      <c r="T1373" s="102"/>
      <c r="U1373" s="102"/>
      <c r="X1373" s="102"/>
      <c r="Y1373" s="102"/>
      <c r="Z1373" s="102"/>
      <c r="AA1373" s="102"/>
      <c r="AB1373" s="102"/>
      <c r="AE1373" s="102"/>
      <c r="AF1373" s="102"/>
      <c r="AG1373" s="102"/>
      <c r="AH1373" s="102"/>
      <c r="AI1373" s="102"/>
      <c r="AL1373" s="102"/>
      <c r="AM1373" s="102"/>
      <c r="AN1373" s="102"/>
      <c r="AO1373" s="102"/>
      <c r="AP1373" s="102"/>
      <c r="AS1373" s="102"/>
      <c r="AT1373" s="102"/>
      <c r="AU1373" s="102"/>
      <c r="AV1373" s="102"/>
      <c r="AW1373" s="102"/>
      <c r="AX1373" s="102"/>
      <c r="AY1373" s="102"/>
      <c r="AZ1373" s="102"/>
      <c r="BA1373" s="102"/>
      <c r="BB1373" s="102"/>
      <c r="BC1373" s="102"/>
      <c r="BD1373" s="102"/>
      <c r="BE1373" s="102"/>
      <c r="BF1373" s="102"/>
      <c r="BN1373" s="109"/>
    </row>
    <row r="1374" spans="10:66" x14ac:dyDescent="0.25">
      <c r="J1374" s="102"/>
      <c r="K1374" s="102"/>
      <c r="L1374" s="102"/>
      <c r="M1374" s="102"/>
      <c r="Q1374" s="102"/>
      <c r="R1374" s="102"/>
      <c r="S1374" s="102"/>
      <c r="T1374" s="102"/>
      <c r="U1374" s="102"/>
      <c r="X1374" s="102"/>
      <c r="Y1374" s="102"/>
      <c r="Z1374" s="102"/>
      <c r="AA1374" s="102"/>
      <c r="AB1374" s="102"/>
      <c r="AE1374" s="102"/>
      <c r="AF1374" s="102"/>
      <c r="AG1374" s="102"/>
      <c r="AH1374" s="102"/>
      <c r="AI1374" s="102"/>
      <c r="AL1374" s="102"/>
      <c r="AM1374" s="102"/>
      <c r="AN1374" s="102"/>
      <c r="AO1374" s="102"/>
      <c r="AP1374" s="102"/>
      <c r="AS1374" s="102"/>
      <c r="AT1374" s="102"/>
      <c r="AU1374" s="102"/>
      <c r="AV1374" s="102"/>
      <c r="AW1374" s="102"/>
      <c r="AX1374" s="102"/>
      <c r="AY1374" s="102"/>
      <c r="AZ1374" s="102"/>
      <c r="BA1374" s="102"/>
      <c r="BB1374" s="102"/>
      <c r="BC1374" s="102"/>
      <c r="BD1374" s="102"/>
      <c r="BE1374" s="102"/>
      <c r="BF1374" s="102"/>
      <c r="BN1374" s="109"/>
    </row>
    <row r="1375" spans="10:66" x14ac:dyDescent="0.25">
      <c r="J1375" s="102"/>
      <c r="K1375" s="102"/>
      <c r="L1375" s="102"/>
      <c r="M1375" s="102"/>
      <c r="Q1375" s="102"/>
      <c r="R1375" s="102"/>
      <c r="S1375" s="102"/>
      <c r="T1375" s="102"/>
      <c r="U1375" s="102"/>
      <c r="X1375" s="102"/>
      <c r="Y1375" s="102"/>
      <c r="Z1375" s="102"/>
      <c r="AA1375" s="102"/>
      <c r="AB1375" s="102"/>
      <c r="AE1375" s="102"/>
      <c r="AF1375" s="102"/>
      <c r="AG1375" s="102"/>
      <c r="AH1375" s="102"/>
      <c r="AI1375" s="102"/>
      <c r="AL1375" s="102"/>
      <c r="AM1375" s="102"/>
      <c r="AN1375" s="102"/>
      <c r="AO1375" s="102"/>
      <c r="AP1375" s="102"/>
      <c r="AS1375" s="102"/>
      <c r="AT1375" s="102"/>
      <c r="AU1375" s="102"/>
      <c r="AV1375" s="102"/>
      <c r="AW1375" s="102"/>
      <c r="AX1375" s="102"/>
      <c r="AY1375" s="102"/>
      <c r="AZ1375" s="102"/>
      <c r="BA1375" s="102"/>
      <c r="BB1375" s="102"/>
      <c r="BC1375" s="102"/>
      <c r="BD1375" s="102"/>
      <c r="BE1375" s="102"/>
      <c r="BF1375" s="102"/>
      <c r="BN1375" s="109"/>
    </row>
    <row r="1376" spans="10:66" x14ac:dyDescent="0.25">
      <c r="J1376" s="102"/>
      <c r="K1376" s="102"/>
      <c r="L1376" s="102"/>
      <c r="M1376" s="102"/>
      <c r="Q1376" s="102"/>
      <c r="R1376" s="102"/>
      <c r="S1376" s="102"/>
      <c r="T1376" s="102"/>
      <c r="U1376" s="102"/>
      <c r="X1376" s="102"/>
      <c r="Y1376" s="102"/>
      <c r="Z1376" s="102"/>
      <c r="AA1376" s="102"/>
      <c r="AB1376" s="102"/>
      <c r="AE1376" s="102"/>
      <c r="AF1376" s="102"/>
      <c r="AG1376" s="102"/>
      <c r="AH1376" s="102"/>
      <c r="AI1376" s="102"/>
      <c r="AL1376" s="102"/>
      <c r="AM1376" s="102"/>
      <c r="AN1376" s="102"/>
      <c r="AO1376" s="102"/>
      <c r="AP1376" s="102"/>
      <c r="AS1376" s="102"/>
      <c r="AT1376" s="102"/>
      <c r="AU1376" s="102"/>
      <c r="AV1376" s="102"/>
      <c r="AW1376" s="102"/>
      <c r="AX1376" s="102"/>
      <c r="AY1376" s="102"/>
      <c r="AZ1376" s="102"/>
      <c r="BA1376" s="102"/>
      <c r="BB1376" s="102"/>
      <c r="BC1376" s="102"/>
      <c r="BD1376" s="102"/>
      <c r="BE1376" s="102"/>
      <c r="BF1376" s="102"/>
      <c r="BN1376" s="109"/>
    </row>
    <row r="1377" spans="10:66" x14ac:dyDescent="0.25">
      <c r="J1377" s="102"/>
      <c r="K1377" s="102"/>
      <c r="L1377" s="102"/>
      <c r="M1377" s="102"/>
      <c r="Q1377" s="102"/>
      <c r="R1377" s="102"/>
      <c r="S1377" s="102"/>
      <c r="T1377" s="102"/>
      <c r="U1377" s="102"/>
      <c r="X1377" s="102"/>
      <c r="Y1377" s="102"/>
      <c r="Z1377" s="102"/>
      <c r="AA1377" s="102"/>
      <c r="AB1377" s="102"/>
      <c r="AE1377" s="102"/>
      <c r="AF1377" s="102"/>
      <c r="AG1377" s="102"/>
      <c r="AH1377" s="102"/>
      <c r="AI1377" s="102"/>
      <c r="AL1377" s="102"/>
      <c r="AM1377" s="102"/>
      <c r="AN1377" s="102"/>
      <c r="AO1377" s="102"/>
      <c r="AP1377" s="102"/>
      <c r="AS1377" s="102"/>
      <c r="AT1377" s="102"/>
      <c r="AU1377" s="102"/>
      <c r="AV1377" s="102"/>
      <c r="AW1377" s="102"/>
      <c r="AX1377" s="102"/>
      <c r="AY1377" s="102"/>
      <c r="AZ1377" s="102"/>
      <c r="BA1377" s="102"/>
      <c r="BB1377" s="102"/>
      <c r="BC1377" s="102"/>
      <c r="BD1377" s="102"/>
      <c r="BE1377" s="102"/>
      <c r="BF1377" s="102"/>
      <c r="BN1377" s="109"/>
    </row>
    <row r="1378" spans="10:66" x14ac:dyDescent="0.25">
      <c r="J1378" s="102"/>
      <c r="K1378" s="102"/>
      <c r="L1378" s="102"/>
      <c r="M1378" s="102"/>
      <c r="Q1378" s="102"/>
      <c r="R1378" s="102"/>
      <c r="S1378" s="102"/>
      <c r="T1378" s="102"/>
      <c r="U1378" s="102"/>
      <c r="X1378" s="102"/>
      <c r="Y1378" s="102"/>
      <c r="Z1378" s="102"/>
      <c r="AA1378" s="102"/>
      <c r="AB1378" s="102"/>
      <c r="AE1378" s="102"/>
      <c r="AF1378" s="102"/>
      <c r="AG1378" s="102"/>
      <c r="AH1378" s="102"/>
      <c r="AI1378" s="102"/>
      <c r="AL1378" s="102"/>
      <c r="AM1378" s="102"/>
      <c r="AN1378" s="102"/>
      <c r="AO1378" s="102"/>
      <c r="AP1378" s="102"/>
      <c r="AS1378" s="102"/>
      <c r="AT1378" s="102"/>
      <c r="AU1378" s="102"/>
      <c r="AV1378" s="102"/>
      <c r="AW1378" s="102"/>
      <c r="AX1378" s="102"/>
      <c r="AY1378" s="102"/>
      <c r="AZ1378" s="102"/>
      <c r="BA1378" s="102"/>
      <c r="BB1378" s="102"/>
      <c r="BC1378" s="102"/>
      <c r="BD1378" s="102"/>
      <c r="BE1378" s="102"/>
      <c r="BF1378" s="102"/>
      <c r="BN1378" s="109"/>
    </row>
    <row r="1379" spans="10:66" x14ac:dyDescent="0.25">
      <c r="J1379" s="102"/>
      <c r="K1379" s="102"/>
      <c r="L1379" s="102"/>
      <c r="M1379" s="102"/>
      <c r="Q1379" s="102"/>
      <c r="R1379" s="102"/>
      <c r="S1379" s="102"/>
      <c r="T1379" s="102"/>
      <c r="U1379" s="102"/>
      <c r="X1379" s="102"/>
      <c r="Y1379" s="102"/>
      <c r="Z1379" s="102"/>
      <c r="AA1379" s="102"/>
      <c r="AB1379" s="102"/>
      <c r="AE1379" s="102"/>
      <c r="AF1379" s="102"/>
      <c r="AG1379" s="102"/>
      <c r="AH1379" s="102"/>
      <c r="AI1379" s="102"/>
      <c r="AL1379" s="102"/>
      <c r="AM1379" s="102"/>
      <c r="AN1379" s="102"/>
      <c r="AO1379" s="102"/>
      <c r="AP1379" s="102"/>
      <c r="AS1379" s="102"/>
      <c r="AT1379" s="102"/>
      <c r="AU1379" s="102"/>
      <c r="AV1379" s="102"/>
      <c r="AW1379" s="102"/>
      <c r="AX1379" s="102"/>
      <c r="AY1379" s="102"/>
      <c r="AZ1379" s="102"/>
      <c r="BA1379" s="102"/>
      <c r="BB1379" s="102"/>
      <c r="BC1379" s="102"/>
      <c r="BD1379" s="102"/>
      <c r="BE1379" s="102"/>
      <c r="BF1379" s="102"/>
      <c r="BN1379" s="109"/>
    </row>
    <row r="1380" spans="10:66" x14ac:dyDescent="0.25">
      <c r="J1380" s="102"/>
      <c r="K1380" s="102"/>
      <c r="L1380" s="102"/>
      <c r="M1380" s="102"/>
      <c r="Q1380" s="102"/>
      <c r="R1380" s="102"/>
      <c r="S1380" s="102"/>
      <c r="T1380" s="102"/>
      <c r="U1380" s="102"/>
      <c r="X1380" s="102"/>
      <c r="Y1380" s="102"/>
      <c r="Z1380" s="102"/>
      <c r="AA1380" s="102"/>
      <c r="AB1380" s="102"/>
      <c r="AE1380" s="102"/>
      <c r="AF1380" s="102"/>
      <c r="AG1380" s="102"/>
      <c r="AH1380" s="102"/>
      <c r="AI1380" s="102"/>
      <c r="AL1380" s="102"/>
      <c r="AM1380" s="102"/>
      <c r="AN1380" s="102"/>
      <c r="AO1380" s="102"/>
      <c r="AP1380" s="102"/>
      <c r="AS1380" s="102"/>
      <c r="AT1380" s="102"/>
      <c r="AU1380" s="102"/>
      <c r="AV1380" s="102"/>
      <c r="AW1380" s="102"/>
      <c r="AX1380" s="102"/>
      <c r="AY1380" s="102"/>
      <c r="AZ1380" s="102"/>
      <c r="BA1380" s="102"/>
      <c r="BB1380" s="102"/>
      <c r="BC1380" s="102"/>
      <c r="BD1380" s="102"/>
      <c r="BE1380" s="102"/>
      <c r="BF1380" s="102"/>
      <c r="BN1380" s="109"/>
    </row>
    <row r="1381" spans="10:66" x14ac:dyDescent="0.25">
      <c r="J1381" s="102"/>
      <c r="K1381" s="102"/>
      <c r="L1381" s="102"/>
      <c r="M1381" s="102"/>
      <c r="Q1381" s="102"/>
      <c r="R1381" s="102"/>
      <c r="S1381" s="102"/>
      <c r="T1381" s="102"/>
      <c r="U1381" s="102"/>
      <c r="X1381" s="102"/>
      <c r="Y1381" s="102"/>
      <c r="Z1381" s="102"/>
      <c r="AA1381" s="102"/>
      <c r="AB1381" s="102"/>
      <c r="AE1381" s="102"/>
      <c r="AF1381" s="102"/>
      <c r="AG1381" s="102"/>
      <c r="AH1381" s="102"/>
      <c r="AI1381" s="102"/>
      <c r="AL1381" s="102"/>
      <c r="AM1381" s="102"/>
      <c r="AN1381" s="102"/>
      <c r="AO1381" s="102"/>
      <c r="AP1381" s="102"/>
      <c r="AS1381" s="102"/>
      <c r="AT1381" s="102"/>
      <c r="AU1381" s="102"/>
      <c r="AV1381" s="102"/>
      <c r="AW1381" s="102"/>
      <c r="AX1381" s="102"/>
      <c r="AY1381" s="102"/>
      <c r="AZ1381" s="102"/>
      <c r="BA1381" s="102"/>
      <c r="BB1381" s="102"/>
      <c r="BC1381" s="102"/>
      <c r="BD1381" s="102"/>
      <c r="BE1381" s="102"/>
      <c r="BF1381" s="102"/>
      <c r="BN1381" s="109"/>
    </row>
    <row r="1382" spans="10:66" x14ac:dyDescent="0.25">
      <c r="J1382" s="102"/>
      <c r="K1382" s="102"/>
      <c r="L1382" s="102"/>
      <c r="M1382" s="102"/>
      <c r="Q1382" s="102"/>
      <c r="R1382" s="102"/>
      <c r="S1382" s="102"/>
      <c r="T1382" s="102"/>
      <c r="U1382" s="102"/>
      <c r="X1382" s="102"/>
      <c r="Y1382" s="102"/>
      <c r="Z1382" s="102"/>
      <c r="AA1382" s="102"/>
      <c r="AB1382" s="102"/>
      <c r="AE1382" s="102"/>
      <c r="AF1382" s="102"/>
      <c r="AG1382" s="102"/>
      <c r="AH1382" s="102"/>
      <c r="AI1382" s="102"/>
      <c r="AL1382" s="102"/>
      <c r="AM1382" s="102"/>
      <c r="AN1382" s="102"/>
      <c r="AO1382" s="102"/>
      <c r="AP1382" s="102"/>
      <c r="AS1382" s="102"/>
      <c r="AT1382" s="102"/>
      <c r="AU1382" s="102"/>
      <c r="AV1382" s="102"/>
      <c r="AW1382" s="102"/>
      <c r="AX1382" s="102"/>
      <c r="AY1382" s="102"/>
      <c r="AZ1382" s="102"/>
      <c r="BA1382" s="102"/>
      <c r="BB1382" s="102"/>
      <c r="BC1382" s="102"/>
      <c r="BD1382" s="102"/>
      <c r="BE1382" s="102"/>
      <c r="BF1382" s="102"/>
      <c r="BN1382" s="109"/>
    </row>
    <row r="1383" spans="10:66" x14ac:dyDescent="0.25">
      <c r="J1383" s="102"/>
      <c r="K1383" s="102"/>
      <c r="L1383" s="102"/>
      <c r="M1383" s="102"/>
      <c r="Q1383" s="102"/>
      <c r="R1383" s="102"/>
      <c r="S1383" s="102"/>
      <c r="T1383" s="102"/>
      <c r="U1383" s="102"/>
      <c r="X1383" s="102"/>
      <c r="Y1383" s="102"/>
      <c r="Z1383" s="102"/>
      <c r="AA1383" s="102"/>
      <c r="AB1383" s="102"/>
      <c r="AE1383" s="102"/>
      <c r="AF1383" s="102"/>
      <c r="AG1383" s="102"/>
      <c r="AH1383" s="102"/>
      <c r="AI1383" s="102"/>
      <c r="AL1383" s="102"/>
      <c r="AM1383" s="102"/>
      <c r="AN1383" s="102"/>
      <c r="AO1383" s="102"/>
      <c r="AP1383" s="102"/>
      <c r="AS1383" s="102"/>
      <c r="AT1383" s="102"/>
      <c r="AU1383" s="102"/>
      <c r="AV1383" s="102"/>
      <c r="AW1383" s="102"/>
      <c r="AX1383" s="102"/>
      <c r="AY1383" s="102"/>
      <c r="AZ1383" s="102"/>
      <c r="BA1383" s="102"/>
      <c r="BB1383" s="102"/>
      <c r="BC1383" s="102"/>
      <c r="BD1383" s="102"/>
      <c r="BE1383" s="102"/>
      <c r="BF1383" s="102"/>
      <c r="BN1383" s="109"/>
    </row>
    <row r="1384" spans="10:66" x14ac:dyDescent="0.25">
      <c r="J1384" s="102"/>
      <c r="K1384" s="102"/>
      <c r="L1384" s="102"/>
      <c r="M1384" s="102"/>
      <c r="Q1384" s="102"/>
      <c r="R1384" s="102"/>
      <c r="S1384" s="102"/>
      <c r="T1384" s="102"/>
      <c r="U1384" s="102"/>
      <c r="X1384" s="102"/>
      <c r="Y1384" s="102"/>
      <c r="Z1384" s="102"/>
      <c r="AA1384" s="102"/>
      <c r="AB1384" s="102"/>
      <c r="AE1384" s="102"/>
      <c r="AF1384" s="102"/>
      <c r="AG1384" s="102"/>
      <c r="AH1384" s="102"/>
      <c r="AI1384" s="102"/>
      <c r="AL1384" s="102"/>
      <c r="AM1384" s="102"/>
      <c r="AN1384" s="102"/>
      <c r="AO1384" s="102"/>
      <c r="AP1384" s="102"/>
      <c r="AS1384" s="102"/>
      <c r="AT1384" s="102"/>
      <c r="AU1384" s="102"/>
      <c r="AV1384" s="102"/>
      <c r="AW1384" s="102"/>
      <c r="AX1384" s="102"/>
      <c r="AY1384" s="102"/>
      <c r="AZ1384" s="102"/>
      <c r="BA1384" s="102"/>
      <c r="BB1384" s="102"/>
      <c r="BC1384" s="102"/>
      <c r="BD1384" s="102"/>
      <c r="BE1384" s="102"/>
      <c r="BF1384" s="102"/>
      <c r="BN1384" s="109"/>
    </row>
    <row r="1385" spans="10:66" x14ac:dyDescent="0.25">
      <c r="J1385" s="102"/>
      <c r="K1385" s="102"/>
      <c r="L1385" s="102"/>
      <c r="M1385" s="102"/>
      <c r="Q1385" s="102"/>
      <c r="R1385" s="102"/>
      <c r="S1385" s="102"/>
      <c r="T1385" s="102"/>
      <c r="U1385" s="102"/>
      <c r="X1385" s="102"/>
      <c r="Y1385" s="102"/>
      <c r="Z1385" s="102"/>
      <c r="AA1385" s="102"/>
      <c r="AB1385" s="102"/>
      <c r="AE1385" s="102"/>
      <c r="AF1385" s="102"/>
      <c r="AG1385" s="102"/>
      <c r="AH1385" s="102"/>
      <c r="AI1385" s="102"/>
      <c r="AL1385" s="102"/>
      <c r="AM1385" s="102"/>
      <c r="AN1385" s="102"/>
      <c r="AO1385" s="102"/>
      <c r="AP1385" s="102"/>
      <c r="AS1385" s="102"/>
      <c r="AT1385" s="102"/>
      <c r="AU1385" s="102"/>
      <c r="AV1385" s="102"/>
      <c r="AW1385" s="102"/>
      <c r="AX1385" s="102"/>
      <c r="AY1385" s="102"/>
      <c r="AZ1385" s="102"/>
      <c r="BA1385" s="102"/>
      <c r="BB1385" s="102"/>
      <c r="BC1385" s="102"/>
      <c r="BD1385" s="102"/>
      <c r="BE1385" s="102"/>
      <c r="BF1385" s="102"/>
      <c r="BN1385" s="109"/>
    </row>
    <row r="1386" spans="10:66" x14ac:dyDescent="0.25">
      <c r="J1386" s="102"/>
      <c r="K1386" s="102"/>
      <c r="L1386" s="102"/>
      <c r="M1386" s="102"/>
      <c r="Q1386" s="102"/>
      <c r="R1386" s="102"/>
      <c r="S1386" s="102"/>
      <c r="T1386" s="102"/>
      <c r="U1386" s="102"/>
      <c r="X1386" s="102"/>
      <c r="Y1386" s="102"/>
      <c r="Z1386" s="102"/>
      <c r="AA1386" s="102"/>
      <c r="AB1386" s="102"/>
      <c r="AE1386" s="102"/>
      <c r="AF1386" s="102"/>
      <c r="AG1386" s="102"/>
      <c r="AH1386" s="102"/>
      <c r="AI1386" s="102"/>
      <c r="AL1386" s="102"/>
      <c r="AM1386" s="102"/>
      <c r="AN1386" s="102"/>
      <c r="AO1386" s="102"/>
      <c r="AP1386" s="102"/>
      <c r="AS1386" s="102"/>
      <c r="AT1386" s="102"/>
      <c r="AU1386" s="102"/>
      <c r="AV1386" s="102"/>
      <c r="AW1386" s="102"/>
      <c r="AX1386" s="102"/>
      <c r="AY1386" s="102"/>
      <c r="AZ1386" s="102"/>
      <c r="BA1386" s="102"/>
      <c r="BB1386" s="102"/>
      <c r="BC1386" s="102"/>
      <c r="BD1386" s="102"/>
      <c r="BE1386" s="102"/>
      <c r="BF1386" s="102"/>
      <c r="BN1386" s="109"/>
    </row>
    <row r="1387" spans="10:66" x14ac:dyDescent="0.25">
      <c r="J1387" s="102"/>
      <c r="K1387" s="102"/>
      <c r="L1387" s="102"/>
      <c r="M1387" s="102"/>
      <c r="Q1387" s="102"/>
      <c r="R1387" s="102"/>
      <c r="S1387" s="102"/>
      <c r="T1387" s="102"/>
      <c r="U1387" s="102"/>
      <c r="X1387" s="102"/>
      <c r="Y1387" s="102"/>
      <c r="Z1387" s="102"/>
      <c r="AA1387" s="102"/>
      <c r="AB1387" s="102"/>
      <c r="AE1387" s="102"/>
      <c r="AF1387" s="102"/>
      <c r="AG1387" s="102"/>
      <c r="AH1387" s="102"/>
      <c r="AI1387" s="102"/>
      <c r="AL1387" s="102"/>
      <c r="AM1387" s="102"/>
      <c r="AN1387" s="102"/>
      <c r="AO1387" s="102"/>
      <c r="AP1387" s="102"/>
      <c r="AS1387" s="102"/>
      <c r="AT1387" s="102"/>
      <c r="AU1387" s="102"/>
      <c r="AV1387" s="102"/>
      <c r="AW1387" s="102"/>
      <c r="AX1387" s="102"/>
      <c r="AY1387" s="102"/>
      <c r="AZ1387" s="102"/>
      <c r="BA1387" s="102"/>
      <c r="BB1387" s="102"/>
      <c r="BC1387" s="102"/>
      <c r="BD1387" s="102"/>
      <c r="BE1387" s="102"/>
      <c r="BF1387" s="102"/>
      <c r="BN1387" s="109"/>
    </row>
    <row r="1388" spans="10:66" x14ac:dyDescent="0.25">
      <c r="J1388" s="102"/>
      <c r="K1388" s="102"/>
      <c r="L1388" s="102"/>
      <c r="M1388" s="102"/>
      <c r="Q1388" s="102"/>
      <c r="R1388" s="102"/>
      <c r="S1388" s="102"/>
      <c r="T1388" s="102"/>
      <c r="U1388" s="102"/>
      <c r="X1388" s="102"/>
      <c r="Y1388" s="102"/>
      <c r="Z1388" s="102"/>
      <c r="AA1388" s="102"/>
      <c r="AB1388" s="102"/>
      <c r="AE1388" s="102"/>
      <c r="AF1388" s="102"/>
      <c r="AG1388" s="102"/>
      <c r="AH1388" s="102"/>
      <c r="AI1388" s="102"/>
      <c r="AL1388" s="102"/>
      <c r="AM1388" s="102"/>
      <c r="AN1388" s="102"/>
      <c r="AO1388" s="102"/>
      <c r="AP1388" s="102"/>
      <c r="AS1388" s="102"/>
      <c r="AT1388" s="102"/>
      <c r="AU1388" s="102"/>
      <c r="AV1388" s="102"/>
      <c r="AW1388" s="102"/>
      <c r="AX1388" s="102"/>
      <c r="AY1388" s="102"/>
      <c r="AZ1388" s="102"/>
      <c r="BA1388" s="102"/>
      <c r="BB1388" s="102"/>
      <c r="BC1388" s="102"/>
      <c r="BD1388" s="102"/>
      <c r="BE1388" s="102"/>
      <c r="BF1388" s="102"/>
      <c r="BN1388" s="109"/>
    </row>
    <row r="1389" spans="10:66" x14ac:dyDescent="0.25">
      <c r="J1389" s="102"/>
      <c r="K1389" s="102"/>
      <c r="L1389" s="102"/>
      <c r="M1389" s="102"/>
      <c r="Q1389" s="102"/>
      <c r="R1389" s="102"/>
      <c r="S1389" s="102"/>
      <c r="T1389" s="102"/>
      <c r="U1389" s="102"/>
      <c r="X1389" s="102"/>
      <c r="Y1389" s="102"/>
      <c r="Z1389" s="102"/>
      <c r="AA1389" s="102"/>
      <c r="AB1389" s="102"/>
      <c r="AE1389" s="102"/>
      <c r="AF1389" s="102"/>
      <c r="AG1389" s="102"/>
      <c r="AH1389" s="102"/>
      <c r="AI1389" s="102"/>
      <c r="AL1389" s="102"/>
      <c r="AM1389" s="102"/>
      <c r="AN1389" s="102"/>
      <c r="AO1389" s="102"/>
      <c r="AP1389" s="102"/>
      <c r="AS1389" s="102"/>
      <c r="AT1389" s="102"/>
      <c r="AU1389" s="102"/>
      <c r="AV1389" s="102"/>
      <c r="AW1389" s="102"/>
      <c r="AX1389" s="102"/>
      <c r="AY1389" s="102"/>
      <c r="AZ1389" s="102"/>
      <c r="BA1389" s="102"/>
      <c r="BB1389" s="102"/>
      <c r="BC1389" s="102"/>
      <c r="BD1389" s="102"/>
      <c r="BE1389" s="102"/>
      <c r="BF1389" s="102"/>
      <c r="BN1389" s="109"/>
    </row>
    <row r="1390" spans="10:66" x14ac:dyDescent="0.25">
      <c r="J1390" s="102"/>
      <c r="K1390" s="102"/>
      <c r="L1390" s="102"/>
      <c r="M1390" s="102"/>
      <c r="Q1390" s="102"/>
      <c r="R1390" s="102"/>
      <c r="S1390" s="102"/>
      <c r="T1390" s="102"/>
      <c r="U1390" s="102"/>
      <c r="X1390" s="102"/>
      <c r="Y1390" s="102"/>
      <c r="Z1390" s="102"/>
      <c r="AA1390" s="102"/>
      <c r="AB1390" s="102"/>
      <c r="AE1390" s="102"/>
      <c r="AF1390" s="102"/>
      <c r="AG1390" s="102"/>
      <c r="AH1390" s="102"/>
      <c r="AI1390" s="102"/>
      <c r="AL1390" s="102"/>
      <c r="AM1390" s="102"/>
      <c r="AN1390" s="102"/>
      <c r="AO1390" s="102"/>
      <c r="AP1390" s="102"/>
      <c r="AS1390" s="102"/>
      <c r="AT1390" s="102"/>
      <c r="AU1390" s="102"/>
      <c r="AV1390" s="102"/>
      <c r="AW1390" s="102"/>
      <c r="AX1390" s="102"/>
      <c r="AY1390" s="102"/>
      <c r="AZ1390" s="102"/>
      <c r="BA1390" s="102"/>
      <c r="BB1390" s="102"/>
      <c r="BC1390" s="102"/>
      <c r="BD1390" s="102"/>
      <c r="BE1390" s="102"/>
      <c r="BF1390" s="102"/>
      <c r="BN1390" s="109"/>
    </row>
    <row r="1391" spans="10:66" x14ac:dyDescent="0.25">
      <c r="J1391" s="102"/>
      <c r="K1391" s="102"/>
      <c r="L1391" s="102"/>
      <c r="M1391" s="102"/>
      <c r="Q1391" s="102"/>
      <c r="R1391" s="102"/>
      <c r="S1391" s="102"/>
      <c r="T1391" s="102"/>
      <c r="U1391" s="102"/>
      <c r="X1391" s="102"/>
      <c r="Y1391" s="102"/>
      <c r="Z1391" s="102"/>
      <c r="AA1391" s="102"/>
      <c r="AB1391" s="102"/>
      <c r="AE1391" s="102"/>
      <c r="AF1391" s="102"/>
      <c r="AG1391" s="102"/>
      <c r="AH1391" s="102"/>
      <c r="AI1391" s="102"/>
      <c r="AL1391" s="102"/>
      <c r="AM1391" s="102"/>
      <c r="AN1391" s="102"/>
      <c r="AO1391" s="102"/>
      <c r="AP1391" s="102"/>
      <c r="AS1391" s="102"/>
      <c r="AT1391" s="102"/>
      <c r="AU1391" s="102"/>
      <c r="AV1391" s="102"/>
      <c r="AW1391" s="102"/>
      <c r="AX1391" s="102"/>
      <c r="AY1391" s="102"/>
      <c r="AZ1391" s="102"/>
      <c r="BA1391" s="102"/>
      <c r="BB1391" s="102"/>
      <c r="BC1391" s="102"/>
      <c r="BD1391" s="102"/>
      <c r="BE1391" s="102"/>
      <c r="BF1391" s="102"/>
      <c r="BN1391" s="109"/>
    </row>
    <row r="1392" spans="10:66" x14ac:dyDescent="0.25">
      <c r="J1392" s="102"/>
      <c r="K1392" s="102"/>
      <c r="L1392" s="102"/>
      <c r="M1392" s="102"/>
      <c r="Q1392" s="102"/>
      <c r="R1392" s="102"/>
      <c r="S1392" s="102"/>
      <c r="T1392" s="102"/>
      <c r="U1392" s="102"/>
      <c r="X1392" s="102"/>
      <c r="Y1392" s="102"/>
      <c r="Z1392" s="102"/>
      <c r="AA1392" s="102"/>
      <c r="AB1392" s="102"/>
      <c r="AE1392" s="102"/>
      <c r="AF1392" s="102"/>
      <c r="AG1392" s="102"/>
      <c r="AH1392" s="102"/>
      <c r="AI1392" s="102"/>
      <c r="AL1392" s="102"/>
      <c r="AM1392" s="102"/>
      <c r="AN1392" s="102"/>
      <c r="AO1392" s="102"/>
      <c r="AP1392" s="102"/>
      <c r="AS1392" s="102"/>
      <c r="AT1392" s="102"/>
      <c r="AU1392" s="102"/>
      <c r="AV1392" s="102"/>
      <c r="AW1392" s="102"/>
      <c r="AX1392" s="102"/>
      <c r="AY1392" s="102"/>
      <c r="AZ1392" s="102"/>
      <c r="BA1392" s="102"/>
      <c r="BB1392" s="102"/>
      <c r="BC1392" s="102"/>
      <c r="BD1392" s="102"/>
      <c r="BE1392" s="102"/>
      <c r="BF1392" s="102"/>
      <c r="BN1392" s="109"/>
    </row>
    <row r="1393" spans="10:66" x14ac:dyDescent="0.25">
      <c r="J1393" s="102"/>
      <c r="K1393" s="102"/>
      <c r="L1393" s="102"/>
      <c r="M1393" s="102"/>
      <c r="Q1393" s="102"/>
      <c r="R1393" s="102"/>
      <c r="S1393" s="102"/>
      <c r="T1393" s="102"/>
      <c r="U1393" s="102"/>
      <c r="X1393" s="102"/>
      <c r="Y1393" s="102"/>
      <c r="Z1393" s="102"/>
      <c r="AA1393" s="102"/>
      <c r="AB1393" s="102"/>
      <c r="AE1393" s="102"/>
      <c r="AF1393" s="102"/>
      <c r="AG1393" s="102"/>
      <c r="AH1393" s="102"/>
      <c r="AI1393" s="102"/>
      <c r="AL1393" s="102"/>
      <c r="AM1393" s="102"/>
      <c r="AN1393" s="102"/>
      <c r="AO1393" s="102"/>
      <c r="AP1393" s="102"/>
      <c r="AS1393" s="102"/>
      <c r="AT1393" s="102"/>
      <c r="AU1393" s="102"/>
      <c r="AV1393" s="102"/>
      <c r="AW1393" s="102"/>
      <c r="AX1393" s="102"/>
      <c r="AY1393" s="102"/>
      <c r="AZ1393" s="102"/>
      <c r="BA1393" s="102"/>
      <c r="BB1393" s="102"/>
      <c r="BC1393" s="102"/>
      <c r="BD1393" s="102"/>
      <c r="BE1393" s="102"/>
      <c r="BF1393" s="102"/>
      <c r="BN1393" s="109"/>
    </row>
    <row r="1394" spans="10:66" x14ac:dyDescent="0.25">
      <c r="J1394" s="102"/>
      <c r="K1394" s="102"/>
      <c r="L1394" s="102"/>
      <c r="M1394" s="102"/>
      <c r="Q1394" s="102"/>
      <c r="R1394" s="102"/>
      <c r="S1394" s="102"/>
      <c r="T1394" s="102"/>
      <c r="U1394" s="102"/>
      <c r="X1394" s="102"/>
      <c r="Y1394" s="102"/>
      <c r="Z1394" s="102"/>
      <c r="AA1394" s="102"/>
      <c r="AB1394" s="102"/>
      <c r="AE1394" s="102"/>
      <c r="AF1394" s="102"/>
      <c r="AG1394" s="102"/>
      <c r="AH1394" s="102"/>
      <c r="AI1394" s="102"/>
      <c r="AL1394" s="102"/>
      <c r="AM1394" s="102"/>
      <c r="AN1394" s="102"/>
      <c r="AO1394" s="102"/>
      <c r="AP1394" s="102"/>
      <c r="AS1394" s="102"/>
      <c r="AT1394" s="102"/>
      <c r="AU1394" s="102"/>
      <c r="AV1394" s="102"/>
      <c r="AW1394" s="102"/>
      <c r="AX1394" s="102"/>
      <c r="AY1394" s="102"/>
      <c r="AZ1394" s="102"/>
      <c r="BA1394" s="102"/>
      <c r="BB1394" s="102"/>
      <c r="BC1394" s="102"/>
      <c r="BD1394" s="102"/>
      <c r="BE1394" s="102"/>
      <c r="BF1394" s="102"/>
      <c r="BN1394" s="109"/>
    </row>
    <row r="1395" spans="10:66" x14ac:dyDescent="0.25">
      <c r="J1395" s="102"/>
      <c r="K1395" s="102"/>
      <c r="L1395" s="102"/>
      <c r="M1395" s="102"/>
      <c r="Q1395" s="102"/>
      <c r="R1395" s="102"/>
      <c r="S1395" s="102"/>
      <c r="T1395" s="102"/>
      <c r="U1395" s="102"/>
      <c r="X1395" s="102"/>
      <c r="Y1395" s="102"/>
      <c r="Z1395" s="102"/>
      <c r="AA1395" s="102"/>
      <c r="AB1395" s="102"/>
      <c r="AE1395" s="102"/>
      <c r="AF1395" s="102"/>
      <c r="AG1395" s="102"/>
      <c r="AH1395" s="102"/>
      <c r="AI1395" s="102"/>
      <c r="AL1395" s="102"/>
      <c r="AM1395" s="102"/>
      <c r="AN1395" s="102"/>
      <c r="AO1395" s="102"/>
      <c r="AP1395" s="102"/>
      <c r="AS1395" s="102"/>
      <c r="AT1395" s="102"/>
      <c r="AU1395" s="102"/>
      <c r="AV1395" s="102"/>
      <c r="AW1395" s="102"/>
      <c r="AX1395" s="102"/>
      <c r="AY1395" s="102"/>
      <c r="AZ1395" s="102"/>
      <c r="BA1395" s="102"/>
      <c r="BB1395" s="102"/>
      <c r="BC1395" s="102"/>
      <c r="BD1395" s="102"/>
      <c r="BE1395" s="102"/>
      <c r="BF1395" s="102"/>
      <c r="BN1395" s="109"/>
    </row>
    <row r="1396" spans="10:66" x14ac:dyDescent="0.25">
      <c r="J1396" s="102"/>
      <c r="K1396" s="102"/>
      <c r="L1396" s="102"/>
      <c r="M1396" s="102"/>
      <c r="Q1396" s="102"/>
      <c r="R1396" s="102"/>
      <c r="S1396" s="102"/>
      <c r="T1396" s="102"/>
      <c r="U1396" s="102"/>
      <c r="X1396" s="102"/>
      <c r="Y1396" s="102"/>
      <c r="Z1396" s="102"/>
      <c r="AA1396" s="102"/>
      <c r="AB1396" s="102"/>
      <c r="AE1396" s="102"/>
      <c r="AF1396" s="102"/>
      <c r="AG1396" s="102"/>
      <c r="AH1396" s="102"/>
      <c r="AI1396" s="102"/>
      <c r="AL1396" s="102"/>
      <c r="AM1396" s="102"/>
      <c r="AN1396" s="102"/>
      <c r="AO1396" s="102"/>
      <c r="AP1396" s="102"/>
      <c r="AS1396" s="102"/>
      <c r="AT1396" s="102"/>
      <c r="AU1396" s="102"/>
      <c r="AV1396" s="102"/>
      <c r="AW1396" s="102"/>
      <c r="AX1396" s="102"/>
      <c r="AY1396" s="102"/>
      <c r="AZ1396" s="102"/>
      <c r="BA1396" s="102"/>
      <c r="BB1396" s="102"/>
      <c r="BC1396" s="102"/>
      <c r="BD1396" s="102"/>
      <c r="BE1396" s="102"/>
      <c r="BF1396" s="102"/>
      <c r="BN1396" s="109"/>
    </row>
    <row r="1397" spans="10:66" x14ac:dyDescent="0.25">
      <c r="J1397" s="102"/>
      <c r="K1397" s="102"/>
      <c r="L1397" s="102"/>
      <c r="M1397" s="102"/>
      <c r="Q1397" s="102"/>
      <c r="R1397" s="102"/>
      <c r="S1397" s="102"/>
      <c r="T1397" s="102"/>
      <c r="U1397" s="102"/>
      <c r="X1397" s="102"/>
      <c r="Y1397" s="102"/>
      <c r="Z1397" s="102"/>
      <c r="AA1397" s="102"/>
      <c r="AB1397" s="102"/>
      <c r="AE1397" s="102"/>
      <c r="AF1397" s="102"/>
      <c r="AG1397" s="102"/>
      <c r="AH1397" s="102"/>
      <c r="AI1397" s="102"/>
      <c r="AL1397" s="102"/>
      <c r="AM1397" s="102"/>
      <c r="AN1397" s="102"/>
      <c r="AO1397" s="102"/>
      <c r="AP1397" s="102"/>
      <c r="AS1397" s="102"/>
      <c r="AT1397" s="102"/>
      <c r="AU1397" s="102"/>
      <c r="AV1397" s="102"/>
      <c r="AW1397" s="102"/>
      <c r="AX1397" s="102"/>
      <c r="AY1397" s="102"/>
      <c r="AZ1397" s="102"/>
      <c r="BA1397" s="102"/>
      <c r="BB1397" s="102"/>
      <c r="BC1397" s="102"/>
      <c r="BD1397" s="102"/>
      <c r="BE1397" s="102"/>
      <c r="BF1397" s="102"/>
      <c r="BN1397" s="109"/>
    </row>
    <row r="1398" spans="10:66" x14ac:dyDescent="0.25">
      <c r="J1398" s="102"/>
      <c r="K1398" s="102"/>
      <c r="L1398" s="102"/>
      <c r="M1398" s="102"/>
      <c r="Q1398" s="102"/>
      <c r="R1398" s="102"/>
      <c r="S1398" s="102"/>
      <c r="T1398" s="102"/>
      <c r="U1398" s="102"/>
      <c r="X1398" s="102"/>
      <c r="Y1398" s="102"/>
      <c r="Z1398" s="102"/>
      <c r="AA1398" s="102"/>
      <c r="AB1398" s="102"/>
      <c r="AE1398" s="102"/>
      <c r="AF1398" s="102"/>
      <c r="AG1398" s="102"/>
      <c r="AH1398" s="102"/>
      <c r="AI1398" s="102"/>
      <c r="AL1398" s="102"/>
      <c r="AM1398" s="102"/>
      <c r="AN1398" s="102"/>
      <c r="AO1398" s="102"/>
      <c r="AP1398" s="102"/>
      <c r="AS1398" s="102"/>
      <c r="AT1398" s="102"/>
      <c r="AU1398" s="102"/>
      <c r="AV1398" s="102"/>
      <c r="AW1398" s="102"/>
      <c r="AX1398" s="102"/>
      <c r="AY1398" s="102"/>
      <c r="AZ1398" s="102"/>
      <c r="BA1398" s="102"/>
      <c r="BB1398" s="102"/>
      <c r="BC1398" s="102"/>
      <c r="BD1398" s="102"/>
      <c r="BE1398" s="102"/>
      <c r="BF1398" s="102"/>
      <c r="BN1398" s="109"/>
    </row>
    <row r="1399" spans="10:66" x14ac:dyDescent="0.25">
      <c r="J1399" s="102"/>
      <c r="K1399" s="102"/>
      <c r="L1399" s="102"/>
      <c r="M1399" s="102"/>
      <c r="Q1399" s="102"/>
      <c r="R1399" s="102"/>
      <c r="S1399" s="102"/>
      <c r="T1399" s="102"/>
      <c r="U1399" s="102"/>
      <c r="X1399" s="102"/>
      <c r="Y1399" s="102"/>
      <c r="Z1399" s="102"/>
      <c r="AA1399" s="102"/>
      <c r="AB1399" s="102"/>
      <c r="AE1399" s="102"/>
      <c r="AF1399" s="102"/>
      <c r="AG1399" s="102"/>
      <c r="AH1399" s="102"/>
      <c r="AI1399" s="102"/>
      <c r="AL1399" s="102"/>
      <c r="AM1399" s="102"/>
      <c r="AN1399" s="102"/>
      <c r="AO1399" s="102"/>
      <c r="AP1399" s="102"/>
      <c r="AS1399" s="102"/>
      <c r="AT1399" s="102"/>
      <c r="AU1399" s="102"/>
      <c r="AV1399" s="102"/>
      <c r="AW1399" s="102"/>
      <c r="AX1399" s="102"/>
      <c r="AY1399" s="102"/>
      <c r="AZ1399" s="102"/>
      <c r="BA1399" s="102"/>
      <c r="BB1399" s="102"/>
      <c r="BC1399" s="102"/>
      <c r="BD1399" s="102"/>
      <c r="BE1399" s="102"/>
      <c r="BF1399" s="102"/>
      <c r="BN1399" s="109"/>
    </row>
    <row r="1400" spans="10:66" x14ac:dyDescent="0.25">
      <c r="J1400" s="102"/>
      <c r="K1400" s="102"/>
      <c r="L1400" s="102"/>
      <c r="M1400" s="102"/>
      <c r="Q1400" s="102"/>
      <c r="R1400" s="102"/>
      <c r="S1400" s="102"/>
      <c r="T1400" s="102"/>
      <c r="U1400" s="102"/>
      <c r="X1400" s="102"/>
      <c r="Y1400" s="102"/>
      <c r="Z1400" s="102"/>
      <c r="AA1400" s="102"/>
      <c r="AB1400" s="102"/>
      <c r="AE1400" s="102"/>
      <c r="AF1400" s="102"/>
      <c r="AG1400" s="102"/>
      <c r="AH1400" s="102"/>
      <c r="AI1400" s="102"/>
      <c r="AL1400" s="102"/>
      <c r="AM1400" s="102"/>
      <c r="AN1400" s="102"/>
      <c r="AO1400" s="102"/>
      <c r="AP1400" s="102"/>
      <c r="AS1400" s="102"/>
      <c r="AT1400" s="102"/>
      <c r="AU1400" s="102"/>
      <c r="AV1400" s="102"/>
      <c r="AW1400" s="102"/>
      <c r="AX1400" s="102"/>
      <c r="AY1400" s="102"/>
      <c r="AZ1400" s="102"/>
      <c r="BA1400" s="102"/>
      <c r="BB1400" s="102"/>
      <c r="BC1400" s="102"/>
      <c r="BD1400" s="102"/>
      <c r="BE1400" s="102"/>
      <c r="BF1400" s="102"/>
      <c r="BN1400" s="109"/>
    </row>
    <row r="1401" spans="10:66" x14ac:dyDescent="0.25">
      <c r="J1401" s="102"/>
      <c r="K1401" s="102"/>
      <c r="L1401" s="102"/>
      <c r="M1401" s="102"/>
      <c r="Q1401" s="102"/>
      <c r="R1401" s="102"/>
      <c r="S1401" s="102"/>
      <c r="T1401" s="102"/>
      <c r="U1401" s="102"/>
      <c r="X1401" s="102"/>
      <c r="Y1401" s="102"/>
      <c r="Z1401" s="102"/>
      <c r="AA1401" s="102"/>
      <c r="AB1401" s="102"/>
      <c r="AE1401" s="102"/>
      <c r="AF1401" s="102"/>
      <c r="AG1401" s="102"/>
      <c r="AH1401" s="102"/>
      <c r="AI1401" s="102"/>
      <c r="AL1401" s="102"/>
      <c r="AM1401" s="102"/>
      <c r="AN1401" s="102"/>
      <c r="AO1401" s="102"/>
      <c r="AP1401" s="102"/>
      <c r="AS1401" s="102"/>
      <c r="AT1401" s="102"/>
      <c r="AU1401" s="102"/>
      <c r="AV1401" s="102"/>
      <c r="AW1401" s="102"/>
      <c r="AX1401" s="102"/>
      <c r="AY1401" s="102"/>
      <c r="AZ1401" s="102"/>
      <c r="BA1401" s="102"/>
      <c r="BB1401" s="102"/>
      <c r="BC1401" s="102"/>
      <c r="BD1401" s="102"/>
      <c r="BE1401" s="102"/>
      <c r="BF1401" s="102"/>
      <c r="BN1401" s="109"/>
    </row>
    <row r="1402" spans="10:66" x14ac:dyDescent="0.25">
      <c r="J1402" s="102"/>
      <c r="K1402" s="102"/>
      <c r="L1402" s="102"/>
      <c r="M1402" s="102"/>
      <c r="Q1402" s="102"/>
      <c r="R1402" s="102"/>
      <c r="S1402" s="102"/>
      <c r="T1402" s="102"/>
      <c r="U1402" s="102"/>
      <c r="X1402" s="102"/>
      <c r="Y1402" s="102"/>
      <c r="Z1402" s="102"/>
      <c r="AA1402" s="102"/>
      <c r="AB1402" s="102"/>
      <c r="AE1402" s="102"/>
      <c r="AF1402" s="102"/>
      <c r="AG1402" s="102"/>
      <c r="AH1402" s="102"/>
      <c r="AI1402" s="102"/>
      <c r="AL1402" s="102"/>
      <c r="AM1402" s="102"/>
      <c r="AN1402" s="102"/>
      <c r="AO1402" s="102"/>
      <c r="AP1402" s="102"/>
      <c r="AS1402" s="102"/>
      <c r="AT1402" s="102"/>
      <c r="AU1402" s="102"/>
      <c r="AV1402" s="102"/>
      <c r="AW1402" s="102"/>
      <c r="AX1402" s="102"/>
      <c r="AY1402" s="102"/>
      <c r="AZ1402" s="102"/>
      <c r="BA1402" s="102"/>
      <c r="BB1402" s="102"/>
      <c r="BC1402" s="102"/>
      <c r="BD1402" s="102"/>
      <c r="BE1402" s="102"/>
      <c r="BF1402" s="102"/>
      <c r="BN1402" s="109"/>
    </row>
    <row r="1403" spans="10:66" x14ac:dyDescent="0.25">
      <c r="J1403" s="102"/>
      <c r="K1403" s="102"/>
      <c r="L1403" s="102"/>
      <c r="M1403" s="102"/>
      <c r="Q1403" s="102"/>
      <c r="R1403" s="102"/>
      <c r="S1403" s="102"/>
      <c r="T1403" s="102"/>
      <c r="U1403" s="102"/>
      <c r="X1403" s="102"/>
      <c r="Y1403" s="102"/>
      <c r="Z1403" s="102"/>
      <c r="AA1403" s="102"/>
      <c r="AB1403" s="102"/>
      <c r="AE1403" s="102"/>
      <c r="AF1403" s="102"/>
      <c r="AG1403" s="102"/>
      <c r="AH1403" s="102"/>
      <c r="AI1403" s="102"/>
      <c r="AL1403" s="102"/>
      <c r="AM1403" s="102"/>
      <c r="AN1403" s="102"/>
      <c r="AO1403" s="102"/>
      <c r="AP1403" s="102"/>
      <c r="AS1403" s="102"/>
      <c r="AT1403" s="102"/>
      <c r="AU1403" s="102"/>
      <c r="AV1403" s="102"/>
      <c r="AW1403" s="102"/>
      <c r="AX1403" s="102"/>
      <c r="AY1403" s="102"/>
      <c r="AZ1403" s="102"/>
      <c r="BA1403" s="102"/>
      <c r="BB1403" s="102"/>
      <c r="BC1403" s="102"/>
      <c r="BD1403" s="102"/>
      <c r="BE1403" s="102"/>
      <c r="BF1403" s="102"/>
      <c r="BN1403" s="109"/>
    </row>
    <row r="1404" spans="10:66" x14ac:dyDescent="0.25">
      <c r="J1404" s="102"/>
      <c r="K1404" s="102"/>
      <c r="L1404" s="102"/>
      <c r="M1404" s="102"/>
      <c r="Q1404" s="102"/>
      <c r="R1404" s="102"/>
      <c r="S1404" s="102"/>
      <c r="T1404" s="102"/>
      <c r="U1404" s="102"/>
      <c r="X1404" s="102"/>
      <c r="Y1404" s="102"/>
      <c r="Z1404" s="102"/>
      <c r="AA1404" s="102"/>
      <c r="AB1404" s="102"/>
      <c r="AE1404" s="102"/>
      <c r="AF1404" s="102"/>
      <c r="AG1404" s="102"/>
      <c r="AH1404" s="102"/>
      <c r="AI1404" s="102"/>
      <c r="AL1404" s="102"/>
      <c r="AM1404" s="102"/>
      <c r="AN1404" s="102"/>
      <c r="AO1404" s="102"/>
      <c r="AP1404" s="102"/>
      <c r="AS1404" s="102"/>
      <c r="AT1404" s="102"/>
      <c r="AU1404" s="102"/>
      <c r="AV1404" s="102"/>
      <c r="AW1404" s="102"/>
      <c r="AX1404" s="102"/>
      <c r="AY1404" s="102"/>
      <c r="AZ1404" s="102"/>
      <c r="BA1404" s="102"/>
      <c r="BB1404" s="102"/>
      <c r="BC1404" s="102"/>
      <c r="BD1404" s="102"/>
      <c r="BE1404" s="102"/>
      <c r="BF1404" s="102"/>
      <c r="BN1404" s="109"/>
    </row>
    <row r="1405" spans="10:66" x14ac:dyDescent="0.25">
      <c r="J1405" s="102"/>
      <c r="K1405" s="102"/>
      <c r="L1405" s="102"/>
      <c r="M1405" s="102"/>
      <c r="Q1405" s="102"/>
      <c r="R1405" s="102"/>
      <c r="S1405" s="102"/>
      <c r="T1405" s="102"/>
      <c r="U1405" s="102"/>
      <c r="X1405" s="102"/>
      <c r="Y1405" s="102"/>
      <c r="Z1405" s="102"/>
      <c r="AA1405" s="102"/>
      <c r="AB1405" s="102"/>
      <c r="AE1405" s="102"/>
      <c r="AF1405" s="102"/>
      <c r="AG1405" s="102"/>
      <c r="AH1405" s="102"/>
      <c r="AI1405" s="102"/>
      <c r="AL1405" s="102"/>
      <c r="AM1405" s="102"/>
      <c r="AN1405" s="102"/>
      <c r="AO1405" s="102"/>
      <c r="AP1405" s="102"/>
      <c r="AS1405" s="102"/>
      <c r="AT1405" s="102"/>
      <c r="AU1405" s="102"/>
      <c r="AV1405" s="102"/>
      <c r="AW1405" s="102"/>
      <c r="AX1405" s="102"/>
      <c r="AY1405" s="102"/>
      <c r="AZ1405" s="102"/>
      <c r="BA1405" s="102"/>
      <c r="BB1405" s="102"/>
      <c r="BC1405" s="102"/>
      <c r="BD1405" s="102"/>
      <c r="BE1405" s="102"/>
      <c r="BF1405" s="102"/>
      <c r="BN1405" s="109"/>
    </row>
    <row r="1406" spans="10:66" x14ac:dyDescent="0.25">
      <c r="J1406" s="102"/>
      <c r="K1406" s="102"/>
      <c r="L1406" s="102"/>
      <c r="M1406" s="102"/>
      <c r="Q1406" s="102"/>
      <c r="R1406" s="102"/>
      <c r="S1406" s="102"/>
      <c r="T1406" s="102"/>
      <c r="U1406" s="102"/>
      <c r="X1406" s="102"/>
      <c r="Y1406" s="102"/>
      <c r="Z1406" s="102"/>
      <c r="AA1406" s="102"/>
      <c r="AB1406" s="102"/>
      <c r="AE1406" s="102"/>
      <c r="AF1406" s="102"/>
      <c r="AG1406" s="102"/>
      <c r="AH1406" s="102"/>
      <c r="AI1406" s="102"/>
      <c r="AL1406" s="102"/>
      <c r="AM1406" s="102"/>
      <c r="AN1406" s="102"/>
      <c r="AO1406" s="102"/>
      <c r="AP1406" s="102"/>
      <c r="AS1406" s="102"/>
      <c r="AT1406" s="102"/>
      <c r="AU1406" s="102"/>
      <c r="AV1406" s="102"/>
      <c r="AW1406" s="102"/>
      <c r="AX1406" s="102"/>
      <c r="AY1406" s="102"/>
      <c r="AZ1406" s="102"/>
      <c r="BA1406" s="102"/>
      <c r="BB1406" s="102"/>
      <c r="BC1406" s="102"/>
      <c r="BD1406" s="102"/>
      <c r="BE1406" s="102"/>
      <c r="BF1406" s="102"/>
      <c r="BN1406" s="109"/>
    </row>
    <row r="1407" spans="10:66" x14ac:dyDescent="0.25">
      <c r="J1407" s="102"/>
      <c r="K1407" s="102"/>
      <c r="L1407" s="102"/>
      <c r="M1407" s="102"/>
      <c r="Q1407" s="102"/>
      <c r="R1407" s="102"/>
      <c r="S1407" s="102"/>
      <c r="T1407" s="102"/>
      <c r="U1407" s="102"/>
      <c r="X1407" s="102"/>
      <c r="Y1407" s="102"/>
      <c r="Z1407" s="102"/>
      <c r="AA1407" s="102"/>
      <c r="AB1407" s="102"/>
      <c r="AE1407" s="102"/>
      <c r="AF1407" s="102"/>
      <c r="AG1407" s="102"/>
      <c r="AH1407" s="102"/>
      <c r="AI1407" s="102"/>
      <c r="AL1407" s="102"/>
      <c r="AM1407" s="102"/>
      <c r="AN1407" s="102"/>
      <c r="AO1407" s="102"/>
      <c r="AP1407" s="102"/>
      <c r="AS1407" s="102"/>
      <c r="AT1407" s="102"/>
      <c r="AU1407" s="102"/>
      <c r="AV1407" s="102"/>
      <c r="AW1407" s="102"/>
      <c r="AX1407" s="102"/>
      <c r="AY1407" s="102"/>
      <c r="AZ1407" s="102"/>
      <c r="BA1407" s="102"/>
      <c r="BB1407" s="102"/>
      <c r="BC1407" s="102"/>
      <c r="BD1407" s="102"/>
      <c r="BE1407" s="102"/>
      <c r="BF1407" s="102"/>
      <c r="BN1407" s="109"/>
    </row>
    <row r="1408" spans="10:66" x14ac:dyDescent="0.25">
      <c r="J1408" s="102"/>
      <c r="K1408" s="102"/>
      <c r="L1408" s="102"/>
      <c r="M1408" s="102"/>
      <c r="Q1408" s="102"/>
      <c r="R1408" s="102"/>
      <c r="S1408" s="102"/>
      <c r="T1408" s="102"/>
      <c r="U1408" s="102"/>
      <c r="X1408" s="102"/>
      <c r="Y1408" s="102"/>
      <c r="Z1408" s="102"/>
      <c r="AA1408" s="102"/>
      <c r="AB1408" s="102"/>
      <c r="AE1408" s="102"/>
      <c r="AF1408" s="102"/>
      <c r="AG1408" s="102"/>
      <c r="AH1408" s="102"/>
      <c r="AI1408" s="102"/>
      <c r="AL1408" s="102"/>
      <c r="AM1408" s="102"/>
      <c r="AN1408" s="102"/>
      <c r="AO1408" s="102"/>
      <c r="AP1408" s="102"/>
      <c r="AS1408" s="102"/>
      <c r="AT1408" s="102"/>
      <c r="AU1408" s="102"/>
      <c r="AV1408" s="102"/>
      <c r="AW1408" s="102"/>
      <c r="AX1408" s="102"/>
      <c r="AY1408" s="102"/>
      <c r="AZ1408" s="102"/>
      <c r="BA1408" s="102"/>
      <c r="BB1408" s="102"/>
      <c r="BC1408" s="102"/>
      <c r="BD1408" s="102"/>
      <c r="BE1408" s="102"/>
      <c r="BF1408" s="102"/>
      <c r="BN1408" s="109"/>
    </row>
    <row r="1409" spans="10:66" x14ac:dyDescent="0.25">
      <c r="J1409" s="102"/>
      <c r="K1409" s="102"/>
      <c r="L1409" s="102"/>
      <c r="M1409" s="102"/>
      <c r="Q1409" s="102"/>
      <c r="R1409" s="102"/>
      <c r="S1409" s="102"/>
      <c r="T1409" s="102"/>
      <c r="U1409" s="102"/>
      <c r="X1409" s="102"/>
      <c r="Y1409" s="102"/>
      <c r="Z1409" s="102"/>
      <c r="AA1409" s="102"/>
      <c r="AB1409" s="102"/>
      <c r="AE1409" s="102"/>
      <c r="AF1409" s="102"/>
      <c r="AG1409" s="102"/>
      <c r="AH1409" s="102"/>
      <c r="AI1409" s="102"/>
      <c r="AL1409" s="102"/>
      <c r="AM1409" s="102"/>
      <c r="AN1409" s="102"/>
      <c r="AO1409" s="102"/>
      <c r="AP1409" s="102"/>
      <c r="AS1409" s="102"/>
      <c r="AT1409" s="102"/>
      <c r="AU1409" s="102"/>
      <c r="AV1409" s="102"/>
      <c r="AW1409" s="102"/>
      <c r="AX1409" s="102"/>
      <c r="AY1409" s="102"/>
      <c r="AZ1409" s="102"/>
      <c r="BA1409" s="102"/>
      <c r="BB1409" s="102"/>
      <c r="BC1409" s="102"/>
      <c r="BD1409" s="102"/>
      <c r="BE1409" s="102"/>
      <c r="BF1409" s="102"/>
      <c r="BN1409" s="109"/>
    </row>
    <row r="1410" spans="10:66" x14ac:dyDescent="0.25">
      <c r="J1410" s="102"/>
      <c r="K1410" s="102"/>
      <c r="L1410" s="102"/>
      <c r="M1410" s="102"/>
      <c r="Q1410" s="102"/>
      <c r="R1410" s="102"/>
      <c r="S1410" s="102"/>
      <c r="T1410" s="102"/>
      <c r="U1410" s="102"/>
      <c r="X1410" s="102"/>
      <c r="Y1410" s="102"/>
      <c r="Z1410" s="102"/>
      <c r="AA1410" s="102"/>
      <c r="AB1410" s="102"/>
      <c r="AE1410" s="102"/>
      <c r="AF1410" s="102"/>
      <c r="AG1410" s="102"/>
      <c r="AH1410" s="102"/>
      <c r="AI1410" s="102"/>
      <c r="AL1410" s="102"/>
      <c r="AM1410" s="102"/>
      <c r="AN1410" s="102"/>
      <c r="AO1410" s="102"/>
      <c r="AP1410" s="102"/>
      <c r="AS1410" s="102"/>
      <c r="AT1410" s="102"/>
      <c r="AU1410" s="102"/>
      <c r="AV1410" s="102"/>
      <c r="AW1410" s="102"/>
      <c r="AX1410" s="102"/>
      <c r="AY1410" s="102"/>
      <c r="AZ1410" s="102"/>
      <c r="BA1410" s="102"/>
      <c r="BB1410" s="102"/>
      <c r="BC1410" s="102"/>
      <c r="BD1410" s="102"/>
      <c r="BE1410" s="102"/>
      <c r="BF1410" s="102"/>
      <c r="BN1410" s="109"/>
    </row>
    <row r="1411" spans="10:66" x14ac:dyDescent="0.25">
      <c r="J1411" s="102"/>
      <c r="K1411" s="102"/>
      <c r="L1411" s="102"/>
      <c r="M1411" s="102"/>
      <c r="Q1411" s="102"/>
      <c r="R1411" s="102"/>
      <c r="S1411" s="102"/>
      <c r="T1411" s="102"/>
      <c r="U1411" s="102"/>
      <c r="X1411" s="102"/>
      <c r="Y1411" s="102"/>
      <c r="Z1411" s="102"/>
      <c r="AA1411" s="102"/>
      <c r="AB1411" s="102"/>
      <c r="AE1411" s="102"/>
      <c r="AF1411" s="102"/>
      <c r="AG1411" s="102"/>
      <c r="AH1411" s="102"/>
      <c r="AI1411" s="102"/>
      <c r="AL1411" s="102"/>
      <c r="AM1411" s="102"/>
      <c r="AN1411" s="102"/>
      <c r="AO1411" s="102"/>
      <c r="AP1411" s="102"/>
      <c r="AS1411" s="102"/>
      <c r="AT1411" s="102"/>
      <c r="AU1411" s="102"/>
      <c r="AV1411" s="102"/>
      <c r="AW1411" s="102"/>
      <c r="AX1411" s="102"/>
      <c r="AY1411" s="102"/>
      <c r="AZ1411" s="102"/>
      <c r="BA1411" s="102"/>
      <c r="BB1411" s="102"/>
      <c r="BC1411" s="102"/>
      <c r="BD1411" s="102"/>
      <c r="BE1411" s="102"/>
      <c r="BF1411" s="102"/>
      <c r="BN1411" s="109"/>
    </row>
    <row r="1412" spans="10:66" x14ac:dyDescent="0.25">
      <c r="J1412" s="102"/>
      <c r="K1412" s="102"/>
      <c r="L1412" s="102"/>
      <c r="M1412" s="102"/>
      <c r="Q1412" s="102"/>
      <c r="R1412" s="102"/>
      <c r="S1412" s="102"/>
      <c r="T1412" s="102"/>
      <c r="U1412" s="102"/>
      <c r="X1412" s="102"/>
      <c r="Y1412" s="102"/>
      <c r="Z1412" s="102"/>
      <c r="AA1412" s="102"/>
      <c r="AB1412" s="102"/>
      <c r="AE1412" s="102"/>
      <c r="AF1412" s="102"/>
      <c r="AG1412" s="102"/>
      <c r="AH1412" s="102"/>
      <c r="AI1412" s="102"/>
      <c r="AL1412" s="102"/>
      <c r="AM1412" s="102"/>
      <c r="AN1412" s="102"/>
      <c r="AO1412" s="102"/>
      <c r="AP1412" s="102"/>
      <c r="AS1412" s="102"/>
      <c r="AT1412" s="102"/>
      <c r="AU1412" s="102"/>
      <c r="AV1412" s="102"/>
      <c r="AW1412" s="102"/>
      <c r="AX1412" s="102"/>
      <c r="AY1412" s="102"/>
      <c r="AZ1412" s="102"/>
      <c r="BA1412" s="102"/>
      <c r="BB1412" s="102"/>
      <c r="BC1412" s="102"/>
      <c r="BD1412" s="102"/>
      <c r="BE1412" s="102"/>
      <c r="BF1412" s="102"/>
      <c r="BN1412" s="109"/>
    </row>
    <row r="1413" spans="10:66" x14ac:dyDescent="0.25">
      <c r="J1413" s="102"/>
      <c r="K1413" s="102"/>
      <c r="L1413" s="102"/>
      <c r="M1413" s="102"/>
      <c r="Q1413" s="102"/>
      <c r="R1413" s="102"/>
      <c r="S1413" s="102"/>
      <c r="T1413" s="102"/>
      <c r="U1413" s="102"/>
      <c r="X1413" s="102"/>
      <c r="Y1413" s="102"/>
      <c r="Z1413" s="102"/>
      <c r="AA1413" s="102"/>
      <c r="AB1413" s="102"/>
      <c r="AE1413" s="102"/>
      <c r="AF1413" s="102"/>
      <c r="AG1413" s="102"/>
      <c r="AH1413" s="102"/>
      <c r="AI1413" s="102"/>
      <c r="AL1413" s="102"/>
      <c r="AM1413" s="102"/>
      <c r="AN1413" s="102"/>
      <c r="AO1413" s="102"/>
      <c r="AP1413" s="102"/>
      <c r="AS1413" s="102"/>
      <c r="AT1413" s="102"/>
      <c r="AU1413" s="102"/>
      <c r="AV1413" s="102"/>
      <c r="AW1413" s="102"/>
      <c r="AX1413" s="102"/>
      <c r="AY1413" s="102"/>
      <c r="AZ1413" s="102"/>
      <c r="BA1413" s="102"/>
      <c r="BB1413" s="102"/>
      <c r="BC1413" s="102"/>
      <c r="BD1413" s="102"/>
      <c r="BE1413" s="102"/>
      <c r="BF1413" s="102"/>
      <c r="BN1413" s="109"/>
    </row>
    <row r="1414" spans="10:66" x14ac:dyDescent="0.25">
      <c r="J1414" s="102"/>
      <c r="K1414" s="102"/>
      <c r="L1414" s="102"/>
      <c r="M1414" s="102"/>
      <c r="Q1414" s="102"/>
      <c r="R1414" s="102"/>
      <c r="S1414" s="102"/>
      <c r="T1414" s="102"/>
      <c r="U1414" s="102"/>
      <c r="X1414" s="102"/>
      <c r="Y1414" s="102"/>
      <c r="Z1414" s="102"/>
      <c r="AA1414" s="102"/>
      <c r="AB1414" s="102"/>
      <c r="AE1414" s="102"/>
      <c r="AF1414" s="102"/>
      <c r="AG1414" s="102"/>
      <c r="AH1414" s="102"/>
      <c r="AI1414" s="102"/>
      <c r="AL1414" s="102"/>
      <c r="AM1414" s="102"/>
      <c r="AN1414" s="102"/>
      <c r="AO1414" s="102"/>
      <c r="AP1414" s="102"/>
      <c r="AS1414" s="102"/>
      <c r="AT1414" s="102"/>
      <c r="AU1414" s="102"/>
      <c r="AV1414" s="102"/>
      <c r="AW1414" s="102"/>
      <c r="AX1414" s="102"/>
      <c r="AY1414" s="102"/>
      <c r="AZ1414" s="102"/>
      <c r="BA1414" s="102"/>
      <c r="BB1414" s="102"/>
      <c r="BC1414" s="102"/>
      <c r="BD1414" s="102"/>
      <c r="BE1414" s="102"/>
      <c r="BF1414" s="102"/>
      <c r="BN1414" s="109"/>
    </row>
    <row r="1415" spans="10:66" x14ac:dyDescent="0.25">
      <c r="J1415" s="102"/>
      <c r="K1415" s="102"/>
      <c r="L1415" s="102"/>
      <c r="M1415" s="102"/>
      <c r="Q1415" s="102"/>
      <c r="R1415" s="102"/>
      <c r="S1415" s="102"/>
      <c r="T1415" s="102"/>
      <c r="U1415" s="102"/>
      <c r="X1415" s="102"/>
      <c r="Y1415" s="102"/>
      <c r="Z1415" s="102"/>
      <c r="AA1415" s="102"/>
      <c r="AB1415" s="102"/>
      <c r="AE1415" s="102"/>
      <c r="AF1415" s="102"/>
      <c r="AG1415" s="102"/>
      <c r="AH1415" s="102"/>
      <c r="AI1415" s="102"/>
      <c r="AL1415" s="102"/>
      <c r="AM1415" s="102"/>
      <c r="AN1415" s="102"/>
      <c r="AO1415" s="102"/>
      <c r="AP1415" s="102"/>
      <c r="AS1415" s="102"/>
      <c r="AT1415" s="102"/>
      <c r="AU1415" s="102"/>
      <c r="AV1415" s="102"/>
      <c r="AW1415" s="102"/>
      <c r="AX1415" s="102"/>
      <c r="AY1415" s="102"/>
      <c r="AZ1415" s="102"/>
      <c r="BA1415" s="102"/>
      <c r="BB1415" s="102"/>
      <c r="BC1415" s="102"/>
      <c r="BD1415" s="102"/>
      <c r="BE1415" s="102"/>
      <c r="BF1415" s="102"/>
      <c r="BN1415" s="109"/>
    </row>
    <row r="1416" spans="10:66" x14ac:dyDescent="0.25">
      <c r="J1416" s="102"/>
      <c r="K1416" s="102"/>
      <c r="L1416" s="102"/>
      <c r="M1416" s="102"/>
      <c r="Q1416" s="102"/>
      <c r="R1416" s="102"/>
      <c r="S1416" s="102"/>
      <c r="T1416" s="102"/>
      <c r="U1416" s="102"/>
      <c r="X1416" s="102"/>
      <c r="Y1416" s="102"/>
      <c r="Z1416" s="102"/>
      <c r="AA1416" s="102"/>
      <c r="AB1416" s="102"/>
      <c r="AE1416" s="102"/>
      <c r="AF1416" s="102"/>
      <c r="AG1416" s="102"/>
      <c r="AH1416" s="102"/>
      <c r="AI1416" s="102"/>
      <c r="AL1416" s="102"/>
      <c r="AM1416" s="102"/>
      <c r="AN1416" s="102"/>
      <c r="AO1416" s="102"/>
      <c r="AP1416" s="102"/>
      <c r="AS1416" s="102"/>
      <c r="AT1416" s="102"/>
      <c r="AU1416" s="102"/>
      <c r="AV1416" s="102"/>
      <c r="AW1416" s="102"/>
      <c r="AX1416" s="102"/>
      <c r="AY1416" s="102"/>
      <c r="AZ1416" s="102"/>
      <c r="BA1416" s="102"/>
      <c r="BB1416" s="102"/>
      <c r="BC1416" s="102"/>
      <c r="BD1416" s="102"/>
      <c r="BE1416" s="102"/>
      <c r="BF1416" s="102"/>
      <c r="BN1416" s="109"/>
    </row>
    <row r="1417" spans="10:66" x14ac:dyDescent="0.25">
      <c r="J1417" s="102"/>
      <c r="K1417" s="102"/>
      <c r="L1417" s="102"/>
      <c r="M1417" s="102"/>
      <c r="Q1417" s="102"/>
      <c r="R1417" s="102"/>
      <c r="S1417" s="102"/>
      <c r="T1417" s="102"/>
      <c r="U1417" s="102"/>
      <c r="X1417" s="102"/>
      <c r="Y1417" s="102"/>
      <c r="Z1417" s="102"/>
      <c r="AA1417" s="102"/>
      <c r="AB1417" s="102"/>
      <c r="AE1417" s="102"/>
      <c r="AF1417" s="102"/>
      <c r="AG1417" s="102"/>
      <c r="AH1417" s="102"/>
      <c r="AI1417" s="102"/>
      <c r="AL1417" s="102"/>
      <c r="AM1417" s="102"/>
      <c r="AN1417" s="102"/>
      <c r="AO1417" s="102"/>
      <c r="AP1417" s="102"/>
      <c r="AS1417" s="102"/>
      <c r="AT1417" s="102"/>
      <c r="AU1417" s="102"/>
      <c r="AV1417" s="102"/>
      <c r="AW1417" s="102"/>
      <c r="AX1417" s="102"/>
      <c r="AY1417" s="102"/>
      <c r="AZ1417" s="102"/>
      <c r="BA1417" s="102"/>
      <c r="BB1417" s="102"/>
      <c r="BC1417" s="102"/>
      <c r="BD1417" s="102"/>
      <c r="BE1417" s="102"/>
      <c r="BF1417" s="102"/>
      <c r="BN1417" s="109"/>
    </row>
    <row r="1418" spans="10:66" x14ac:dyDescent="0.25">
      <c r="J1418" s="102"/>
      <c r="K1418" s="102"/>
      <c r="L1418" s="102"/>
      <c r="M1418" s="102"/>
      <c r="Q1418" s="102"/>
      <c r="R1418" s="102"/>
      <c r="S1418" s="102"/>
      <c r="T1418" s="102"/>
      <c r="U1418" s="102"/>
      <c r="X1418" s="102"/>
      <c r="Y1418" s="102"/>
      <c r="Z1418" s="102"/>
      <c r="AA1418" s="102"/>
      <c r="AB1418" s="102"/>
      <c r="AE1418" s="102"/>
      <c r="AF1418" s="102"/>
      <c r="AG1418" s="102"/>
      <c r="AH1418" s="102"/>
      <c r="AI1418" s="102"/>
      <c r="AL1418" s="102"/>
      <c r="AM1418" s="102"/>
      <c r="AN1418" s="102"/>
      <c r="AO1418" s="102"/>
      <c r="AP1418" s="102"/>
      <c r="AS1418" s="102"/>
      <c r="AT1418" s="102"/>
      <c r="AU1418" s="102"/>
      <c r="AV1418" s="102"/>
      <c r="AW1418" s="102"/>
      <c r="AX1418" s="102"/>
      <c r="AY1418" s="102"/>
      <c r="AZ1418" s="102"/>
      <c r="BA1418" s="102"/>
      <c r="BB1418" s="102"/>
      <c r="BC1418" s="102"/>
      <c r="BD1418" s="102"/>
      <c r="BE1418" s="102"/>
      <c r="BF1418" s="102"/>
      <c r="BN1418" s="109"/>
    </row>
    <row r="1419" spans="10:66" x14ac:dyDescent="0.25">
      <c r="J1419" s="102"/>
      <c r="K1419" s="102"/>
      <c r="L1419" s="102"/>
      <c r="M1419" s="102"/>
      <c r="Q1419" s="102"/>
      <c r="R1419" s="102"/>
      <c r="S1419" s="102"/>
      <c r="T1419" s="102"/>
      <c r="U1419" s="102"/>
      <c r="X1419" s="102"/>
      <c r="Y1419" s="102"/>
      <c r="Z1419" s="102"/>
      <c r="AA1419" s="102"/>
      <c r="AB1419" s="102"/>
      <c r="AE1419" s="102"/>
      <c r="AF1419" s="102"/>
      <c r="AG1419" s="102"/>
      <c r="AH1419" s="102"/>
      <c r="AI1419" s="102"/>
      <c r="AL1419" s="102"/>
      <c r="AM1419" s="102"/>
      <c r="AN1419" s="102"/>
      <c r="AO1419" s="102"/>
      <c r="AP1419" s="102"/>
      <c r="AS1419" s="102"/>
      <c r="AT1419" s="102"/>
      <c r="AU1419" s="102"/>
      <c r="AV1419" s="102"/>
      <c r="AW1419" s="102"/>
      <c r="AX1419" s="102"/>
      <c r="AY1419" s="102"/>
      <c r="AZ1419" s="102"/>
      <c r="BA1419" s="102"/>
      <c r="BB1419" s="102"/>
      <c r="BC1419" s="102"/>
      <c r="BD1419" s="102"/>
      <c r="BE1419" s="102"/>
      <c r="BF1419" s="102"/>
      <c r="BN1419" s="109"/>
    </row>
    <row r="1420" spans="10:66" x14ac:dyDescent="0.25">
      <c r="J1420" s="102"/>
      <c r="K1420" s="102"/>
      <c r="L1420" s="102"/>
      <c r="M1420" s="102"/>
      <c r="Q1420" s="102"/>
      <c r="R1420" s="102"/>
      <c r="S1420" s="102"/>
      <c r="T1420" s="102"/>
      <c r="U1420" s="102"/>
      <c r="X1420" s="102"/>
      <c r="Y1420" s="102"/>
      <c r="Z1420" s="102"/>
      <c r="AA1420" s="102"/>
      <c r="AB1420" s="102"/>
      <c r="AE1420" s="102"/>
      <c r="AF1420" s="102"/>
      <c r="AG1420" s="102"/>
      <c r="AH1420" s="102"/>
      <c r="AI1420" s="102"/>
      <c r="AL1420" s="102"/>
      <c r="AM1420" s="102"/>
      <c r="AN1420" s="102"/>
      <c r="AO1420" s="102"/>
      <c r="AP1420" s="102"/>
      <c r="AS1420" s="102"/>
      <c r="AT1420" s="102"/>
      <c r="AU1420" s="102"/>
      <c r="AV1420" s="102"/>
      <c r="AW1420" s="102"/>
      <c r="AX1420" s="102"/>
      <c r="AY1420" s="102"/>
      <c r="AZ1420" s="102"/>
      <c r="BA1420" s="102"/>
      <c r="BB1420" s="102"/>
      <c r="BC1420" s="102"/>
      <c r="BD1420" s="102"/>
      <c r="BE1420" s="102"/>
      <c r="BF1420" s="102"/>
      <c r="BN1420" s="109"/>
    </row>
    <row r="1421" spans="10:66" x14ac:dyDescent="0.25">
      <c r="J1421" s="102"/>
      <c r="K1421" s="102"/>
      <c r="L1421" s="102"/>
      <c r="M1421" s="102"/>
      <c r="Q1421" s="102"/>
      <c r="R1421" s="102"/>
      <c r="S1421" s="102"/>
      <c r="T1421" s="102"/>
      <c r="U1421" s="102"/>
      <c r="X1421" s="102"/>
      <c r="Y1421" s="102"/>
      <c r="Z1421" s="102"/>
      <c r="AA1421" s="102"/>
      <c r="AB1421" s="102"/>
      <c r="AE1421" s="102"/>
      <c r="AF1421" s="102"/>
      <c r="AG1421" s="102"/>
      <c r="AH1421" s="102"/>
      <c r="AI1421" s="102"/>
      <c r="AL1421" s="102"/>
      <c r="AM1421" s="102"/>
      <c r="AN1421" s="102"/>
      <c r="AO1421" s="102"/>
      <c r="AP1421" s="102"/>
      <c r="AS1421" s="102"/>
      <c r="AT1421" s="102"/>
      <c r="AU1421" s="102"/>
      <c r="AV1421" s="102"/>
      <c r="AW1421" s="102"/>
      <c r="AX1421" s="102"/>
      <c r="AY1421" s="102"/>
      <c r="AZ1421" s="102"/>
      <c r="BA1421" s="102"/>
      <c r="BB1421" s="102"/>
      <c r="BC1421" s="102"/>
      <c r="BD1421" s="102"/>
      <c r="BE1421" s="102"/>
      <c r="BF1421" s="102"/>
      <c r="BN1421" s="109"/>
    </row>
    <row r="1422" spans="10:66" x14ac:dyDescent="0.25">
      <c r="J1422" s="102"/>
      <c r="K1422" s="102"/>
      <c r="L1422" s="102"/>
      <c r="M1422" s="102"/>
      <c r="Q1422" s="102"/>
      <c r="R1422" s="102"/>
      <c r="S1422" s="102"/>
      <c r="T1422" s="102"/>
      <c r="U1422" s="102"/>
      <c r="X1422" s="102"/>
      <c r="Y1422" s="102"/>
      <c r="Z1422" s="102"/>
      <c r="AA1422" s="102"/>
      <c r="AB1422" s="102"/>
      <c r="AE1422" s="102"/>
      <c r="AF1422" s="102"/>
      <c r="AG1422" s="102"/>
      <c r="AH1422" s="102"/>
      <c r="AI1422" s="102"/>
      <c r="AL1422" s="102"/>
      <c r="AM1422" s="102"/>
      <c r="AN1422" s="102"/>
      <c r="AO1422" s="102"/>
      <c r="AP1422" s="102"/>
      <c r="AS1422" s="102"/>
      <c r="AT1422" s="102"/>
      <c r="AU1422" s="102"/>
      <c r="AV1422" s="102"/>
      <c r="AW1422" s="102"/>
      <c r="AX1422" s="102"/>
      <c r="AY1422" s="102"/>
      <c r="AZ1422" s="102"/>
      <c r="BA1422" s="102"/>
      <c r="BB1422" s="102"/>
      <c r="BC1422" s="102"/>
      <c r="BD1422" s="102"/>
      <c r="BE1422" s="102"/>
      <c r="BF1422" s="102"/>
      <c r="BN1422" s="109"/>
    </row>
    <row r="1423" spans="10:66" x14ac:dyDescent="0.25">
      <c r="J1423" s="102"/>
      <c r="K1423" s="102"/>
      <c r="L1423" s="102"/>
      <c r="M1423" s="102"/>
      <c r="Q1423" s="102"/>
      <c r="R1423" s="102"/>
      <c r="S1423" s="102"/>
      <c r="T1423" s="102"/>
      <c r="U1423" s="102"/>
      <c r="X1423" s="102"/>
      <c r="Y1423" s="102"/>
      <c r="Z1423" s="102"/>
      <c r="AA1423" s="102"/>
      <c r="AB1423" s="102"/>
      <c r="AE1423" s="102"/>
      <c r="AF1423" s="102"/>
      <c r="AG1423" s="102"/>
      <c r="AH1423" s="102"/>
      <c r="AI1423" s="102"/>
      <c r="AL1423" s="102"/>
      <c r="AM1423" s="102"/>
      <c r="AN1423" s="102"/>
      <c r="AO1423" s="102"/>
      <c r="AP1423" s="102"/>
      <c r="AS1423" s="102"/>
      <c r="AT1423" s="102"/>
      <c r="AU1423" s="102"/>
      <c r="AV1423" s="102"/>
      <c r="AW1423" s="102"/>
      <c r="AX1423" s="102"/>
      <c r="AY1423" s="102"/>
      <c r="AZ1423" s="102"/>
      <c r="BA1423" s="102"/>
      <c r="BB1423" s="102"/>
      <c r="BC1423" s="102"/>
      <c r="BD1423" s="102"/>
      <c r="BE1423" s="102"/>
      <c r="BF1423" s="102"/>
      <c r="BN1423" s="109"/>
    </row>
    <row r="1424" spans="10:66" x14ac:dyDescent="0.25">
      <c r="J1424" s="102"/>
      <c r="K1424" s="102"/>
      <c r="L1424" s="102"/>
      <c r="M1424" s="102"/>
      <c r="Q1424" s="102"/>
      <c r="R1424" s="102"/>
      <c r="S1424" s="102"/>
      <c r="T1424" s="102"/>
      <c r="U1424" s="102"/>
      <c r="X1424" s="102"/>
      <c r="Y1424" s="102"/>
      <c r="Z1424" s="102"/>
      <c r="AA1424" s="102"/>
      <c r="AB1424" s="102"/>
      <c r="AE1424" s="102"/>
      <c r="AF1424" s="102"/>
      <c r="AG1424" s="102"/>
      <c r="AH1424" s="102"/>
      <c r="AI1424" s="102"/>
      <c r="AL1424" s="102"/>
      <c r="AM1424" s="102"/>
      <c r="AN1424" s="102"/>
      <c r="AO1424" s="102"/>
      <c r="AP1424" s="102"/>
      <c r="AS1424" s="102"/>
      <c r="AT1424" s="102"/>
      <c r="AU1424" s="102"/>
      <c r="AV1424" s="102"/>
      <c r="AW1424" s="102"/>
      <c r="AX1424" s="102"/>
      <c r="AY1424" s="102"/>
      <c r="AZ1424" s="102"/>
      <c r="BA1424" s="102"/>
      <c r="BB1424" s="102"/>
      <c r="BC1424" s="102"/>
      <c r="BD1424" s="102"/>
      <c r="BE1424" s="102"/>
      <c r="BF1424" s="102"/>
      <c r="BN1424" s="109"/>
    </row>
    <row r="1425" spans="10:66" x14ac:dyDescent="0.25">
      <c r="J1425" s="102"/>
      <c r="K1425" s="102"/>
      <c r="L1425" s="102"/>
      <c r="M1425" s="102"/>
      <c r="Q1425" s="102"/>
      <c r="R1425" s="102"/>
      <c r="S1425" s="102"/>
      <c r="T1425" s="102"/>
      <c r="U1425" s="102"/>
      <c r="X1425" s="102"/>
      <c r="Y1425" s="102"/>
      <c r="Z1425" s="102"/>
      <c r="AA1425" s="102"/>
      <c r="AB1425" s="102"/>
      <c r="AE1425" s="102"/>
      <c r="AF1425" s="102"/>
      <c r="AG1425" s="102"/>
      <c r="AH1425" s="102"/>
      <c r="AI1425" s="102"/>
      <c r="AL1425" s="102"/>
      <c r="AM1425" s="102"/>
      <c r="AN1425" s="102"/>
      <c r="AO1425" s="102"/>
      <c r="AP1425" s="102"/>
      <c r="AS1425" s="102"/>
      <c r="AT1425" s="102"/>
      <c r="AU1425" s="102"/>
      <c r="AV1425" s="102"/>
      <c r="AW1425" s="102"/>
      <c r="AX1425" s="102"/>
      <c r="AY1425" s="102"/>
      <c r="AZ1425" s="102"/>
      <c r="BA1425" s="102"/>
      <c r="BB1425" s="102"/>
      <c r="BC1425" s="102"/>
      <c r="BD1425" s="102"/>
      <c r="BE1425" s="102"/>
      <c r="BF1425" s="102"/>
      <c r="BN1425" s="109"/>
    </row>
    <row r="1426" spans="10:66" x14ac:dyDescent="0.25">
      <c r="J1426" s="102"/>
      <c r="K1426" s="102"/>
      <c r="L1426" s="102"/>
      <c r="M1426" s="102"/>
      <c r="Q1426" s="102"/>
      <c r="R1426" s="102"/>
      <c r="S1426" s="102"/>
      <c r="T1426" s="102"/>
      <c r="U1426" s="102"/>
      <c r="X1426" s="102"/>
      <c r="Y1426" s="102"/>
      <c r="Z1426" s="102"/>
      <c r="AA1426" s="102"/>
      <c r="AB1426" s="102"/>
      <c r="AE1426" s="102"/>
      <c r="AF1426" s="102"/>
      <c r="AG1426" s="102"/>
      <c r="AH1426" s="102"/>
      <c r="AI1426" s="102"/>
      <c r="AL1426" s="102"/>
      <c r="AM1426" s="102"/>
      <c r="AN1426" s="102"/>
      <c r="AO1426" s="102"/>
      <c r="AP1426" s="102"/>
      <c r="AS1426" s="102"/>
      <c r="AT1426" s="102"/>
      <c r="AU1426" s="102"/>
      <c r="AV1426" s="102"/>
      <c r="AW1426" s="102"/>
      <c r="AX1426" s="102"/>
      <c r="AY1426" s="102"/>
      <c r="AZ1426" s="102"/>
      <c r="BA1426" s="102"/>
      <c r="BB1426" s="102"/>
      <c r="BC1426" s="102"/>
      <c r="BD1426" s="102"/>
      <c r="BE1426" s="102"/>
      <c r="BF1426" s="102"/>
      <c r="BN1426" s="109"/>
    </row>
    <row r="1427" spans="10:66" x14ac:dyDescent="0.25">
      <c r="J1427" s="102"/>
      <c r="K1427" s="102"/>
      <c r="L1427" s="102"/>
      <c r="M1427" s="102"/>
      <c r="Q1427" s="102"/>
      <c r="R1427" s="102"/>
      <c r="S1427" s="102"/>
      <c r="T1427" s="102"/>
      <c r="U1427" s="102"/>
      <c r="X1427" s="102"/>
      <c r="Y1427" s="102"/>
      <c r="Z1427" s="102"/>
      <c r="AA1427" s="102"/>
      <c r="AB1427" s="102"/>
      <c r="AE1427" s="102"/>
      <c r="AF1427" s="102"/>
      <c r="AG1427" s="102"/>
      <c r="AH1427" s="102"/>
      <c r="AI1427" s="102"/>
      <c r="AL1427" s="102"/>
      <c r="AM1427" s="102"/>
      <c r="AN1427" s="102"/>
      <c r="AO1427" s="102"/>
      <c r="AP1427" s="102"/>
      <c r="AS1427" s="102"/>
      <c r="AT1427" s="102"/>
      <c r="AU1427" s="102"/>
      <c r="AV1427" s="102"/>
      <c r="AW1427" s="102"/>
      <c r="AX1427" s="102"/>
      <c r="AY1427" s="102"/>
      <c r="AZ1427" s="102"/>
      <c r="BA1427" s="102"/>
      <c r="BB1427" s="102"/>
      <c r="BC1427" s="102"/>
      <c r="BD1427" s="102"/>
      <c r="BE1427" s="102"/>
      <c r="BF1427" s="102"/>
      <c r="BN1427" s="109"/>
    </row>
    <row r="1428" spans="10:66" x14ac:dyDescent="0.25">
      <c r="J1428" s="102"/>
      <c r="K1428" s="102"/>
      <c r="L1428" s="102"/>
      <c r="M1428" s="102"/>
      <c r="Q1428" s="102"/>
      <c r="R1428" s="102"/>
      <c r="S1428" s="102"/>
      <c r="T1428" s="102"/>
      <c r="U1428" s="102"/>
      <c r="X1428" s="102"/>
      <c r="Y1428" s="102"/>
      <c r="Z1428" s="102"/>
      <c r="AA1428" s="102"/>
      <c r="AB1428" s="102"/>
      <c r="AE1428" s="102"/>
      <c r="AF1428" s="102"/>
      <c r="AG1428" s="102"/>
      <c r="AH1428" s="102"/>
      <c r="AI1428" s="102"/>
      <c r="AL1428" s="102"/>
      <c r="AM1428" s="102"/>
      <c r="AN1428" s="102"/>
      <c r="AO1428" s="102"/>
      <c r="AP1428" s="102"/>
      <c r="AS1428" s="102"/>
      <c r="AT1428" s="102"/>
      <c r="AU1428" s="102"/>
      <c r="AV1428" s="102"/>
      <c r="AW1428" s="102"/>
      <c r="AX1428" s="102"/>
      <c r="AY1428" s="102"/>
      <c r="AZ1428" s="102"/>
      <c r="BA1428" s="102"/>
      <c r="BB1428" s="102"/>
      <c r="BC1428" s="102"/>
      <c r="BD1428" s="102"/>
      <c r="BE1428" s="102"/>
      <c r="BF1428" s="102"/>
      <c r="BN1428" s="109"/>
    </row>
    <row r="1429" spans="10:66" x14ac:dyDescent="0.25">
      <c r="J1429" s="102"/>
      <c r="K1429" s="102"/>
      <c r="L1429" s="102"/>
      <c r="M1429" s="102"/>
      <c r="Q1429" s="102"/>
      <c r="R1429" s="102"/>
      <c r="S1429" s="102"/>
      <c r="T1429" s="102"/>
      <c r="U1429" s="102"/>
      <c r="X1429" s="102"/>
      <c r="Y1429" s="102"/>
      <c r="Z1429" s="102"/>
      <c r="AA1429" s="102"/>
      <c r="AB1429" s="102"/>
      <c r="AE1429" s="102"/>
      <c r="AF1429" s="102"/>
      <c r="AG1429" s="102"/>
      <c r="AH1429" s="102"/>
      <c r="AI1429" s="102"/>
      <c r="AL1429" s="102"/>
      <c r="AM1429" s="102"/>
      <c r="AN1429" s="102"/>
      <c r="AO1429" s="102"/>
      <c r="AP1429" s="102"/>
      <c r="AS1429" s="102"/>
      <c r="AT1429" s="102"/>
      <c r="AU1429" s="102"/>
      <c r="AV1429" s="102"/>
      <c r="AW1429" s="102"/>
      <c r="AX1429" s="102"/>
      <c r="AY1429" s="102"/>
      <c r="AZ1429" s="102"/>
      <c r="BA1429" s="102"/>
      <c r="BB1429" s="102"/>
      <c r="BC1429" s="102"/>
      <c r="BD1429" s="102"/>
      <c r="BE1429" s="102"/>
      <c r="BF1429" s="102"/>
      <c r="BN1429" s="109"/>
    </row>
    <row r="1430" spans="10:66" x14ac:dyDescent="0.25">
      <c r="J1430" s="102"/>
      <c r="K1430" s="102"/>
      <c r="L1430" s="102"/>
      <c r="M1430" s="102"/>
      <c r="Q1430" s="102"/>
      <c r="R1430" s="102"/>
      <c r="S1430" s="102"/>
      <c r="T1430" s="102"/>
      <c r="U1430" s="102"/>
      <c r="X1430" s="102"/>
      <c r="Y1430" s="102"/>
      <c r="Z1430" s="102"/>
      <c r="AA1430" s="102"/>
      <c r="AB1430" s="102"/>
      <c r="AE1430" s="102"/>
      <c r="AF1430" s="102"/>
      <c r="AG1430" s="102"/>
      <c r="AH1430" s="102"/>
      <c r="AI1430" s="102"/>
      <c r="AL1430" s="102"/>
      <c r="AM1430" s="102"/>
      <c r="AN1430" s="102"/>
      <c r="AO1430" s="102"/>
      <c r="AP1430" s="102"/>
      <c r="AS1430" s="102"/>
      <c r="AT1430" s="102"/>
      <c r="AU1430" s="102"/>
      <c r="AV1430" s="102"/>
      <c r="AW1430" s="102"/>
      <c r="AX1430" s="102"/>
      <c r="AY1430" s="102"/>
      <c r="AZ1430" s="102"/>
      <c r="BA1430" s="102"/>
      <c r="BB1430" s="102"/>
      <c r="BC1430" s="102"/>
      <c r="BD1430" s="102"/>
      <c r="BE1430" s="102"/>
      <c r="BF1430" s="102"/>
      <c r="BN1430" s="109"/>
    </row>
    <row r="1431" spans="10:66" x14ac:dyDescent="0.25">
      <c r="J1431" s="102"/>
      <c r="K1431" s="102"/>
      <c r="L1431" s="102"/>
      <c r="M1431" s="102"/>
      <c r="Q1431" s="102"/>
      <c r="R1431" s="102"/>
      <c r="S1431" s="102"/>
      <c r="T1431" s="102"/>
      <c r="U1431" s="102"/>
      <c r="X1431" s="102"/>
      <c r="Y1431" s="102"/>
      <c r="Z1431" s="102"/>
      <c r="AA1431" s="102"/>
      <c r="AB1431" s="102"/>
      <c r="AE1431" s="102"/>
      <c r="AF1431" s="102"/>
      <c r="AG1431" s="102"/>
      <c r="AH1431" s="102"/>
      <c r="AI1431" s="102"/>
      <c r="AL1431" s="102"/>
      <c r="AM1431" s="102"/>
      <c r="AN1431" s="102"/>
      <c r="AO1431" s="102"/>
      <c r="AP1431" s="102"/>
      <c r="AS1431" s="102"/>
      <c r="AT1431" s="102"/>
      <c r="AU1431" s="102"/>
      <c r="AV1431" s="102"/>
      <c r="AW1431" s="102"/>
      <c r="AX1431" s="102"/>
      <c r="AY1431" s="102"/>
      <c r="AZ1431" s="102"/>
      <c r="BA1431" s="102"/>
      <c r="BB1431" s="102"/>
      <c r="BC1431" s="102"/>
      <c r="BD1431" s="102"/>
      <c r="BE1431" s="102"/>
      <c r="BF1431" s="102"/>
      <c r="BN1431" s="109"/>
    </row>
    <row r="1432" spans="10:66" x14ac:dyDescent="0.25">
      <c r="J1432" s="102"/>
      <c r="K1432" s="102"/>
      <c r="L1432" s="102"/>
      <c r="M1432" s="102"/>
      <c r="Q1432" s="102"/>
      <c r="R1432" s="102"/>
      <c r="S1432" s="102"/>
      <c r="T1432" s="102"/>
      <c r="U1432" s="102"/>
      <c r="X1432" s="102"/>
      <c r="Y1432" s="102"/>
      <c r="Z1432" s="102"/>
      <c r="AA1432" s="102"/>
      <c r="AB1432" s="102"/>
      <c r="AE1432" s="102"/>
      <c r="AF1432" s="102"/>
      <c r="AG1432" s="102"/>
      <c r="AH1432" s="102"/>
      <c r="AI1432" s="102"/>
      <c r="AL1432" s="102"/>
      <c r="AM1432" s="102"/>
      <c r="AN1432" s="102"/>
      <c r="AO1432" s="102"/>
      <c r="AP1432" s="102"/>
      <c r="AS1432" s="102"/>
      <c r="AT1432" s="102"/>
      <c r="AU1432" s="102"/>
      <c r="AV1432" s="102"/>
      <c r="AW1432" s="102"/>
      <c r="AX1432" s="102"/>
      <c r="AY1432" s="102"/>
      <c r="AZ1432" s="102"/>
      <c r="BA1432" s="102"/>
      <c r="BB1432" s="102"/>
      <c r="BC1432" s="102"/>
      <c r="BD1432" s="102"/>
      <c r="BE1432" s="102"/>
      <c r="BF1432" s="102"/>
      <c r="BN1432" s="109"/>
    </row>
    <row r="1433" spans="10:66" x14ac:dyDescent="0.25">
      <c r="J1433" s="102"/>
      <c r="K1433" s="102"/>
      <c r="L1433" s="102"/>
      <c r="M1433" s="102"/>
      <c r="Q1433" s="102"/>
      <c r="R1433" s="102"/>
      <c r="S1433" s="102"/>
      <c r="T1433" s="102"/>
      <c r="U1433" s="102"/>
      <c r="X1433" s="102"/>
      <c r="Y1433" s="102"/>
      <c r="Z1433" s="102"/>
      <c r="AA1433" s="102"/>
      <c r="AB1433" s="102"/>
      <c r="AE1433" s="102"/>
      <c r="AF1433" s="102"/>
      <c r="AG1433" s="102"/>
      <c r="AH1433" s="102"/>
      <c r="AI1433" s="102"/>
      <c r="AL1433" s="102"/>
      <c r="AM1433" s="102"/>
      <c r="AN1433" s="102"/>
      <c r="AO1433" s="102"/>
      <c r="AP1433" s="102"/>
      <c r="AS1433" s="102"/>
      <c r="AT1433" s="102"/>
      <c r="AU1433" s="102"/>
      <c r="AV1433" s="102"/>
      <c r="AW1433" s="102"/>
      <c r="AX1433" s="102"/>
      <c r="AY1433" s="102"/>
      <c r="AZ1433" s="102"/>
      <c r="BA1433" s="102"/>
      <c r="BB1433" s="102"/>
      <c r="BC1433" s="102"/>
      <c r="BD1433" s="102"/>
      <c r="BE1433" s="102"/>
      <c r="BF1433" s="102"/>
      <c r="BN1433" s="109"/>
    </row>
    <row r="1434" spans="10:66" x14ac:dyDescent="0.25">
      <c r="J1434" s="102"/>
      <c r="K1434" s="102"/>
      <c r="L1434" s="102"/>
      <c r="M1434" s="102"/>
      <c r="Q1434" s="102"/>
      <c r="R1434" s="102"/>
      <c r="S1434" s="102"/>
      <c r="T1434" s="102"/>
      <c r="U1434" s="102"/>
      <c r="X1434" s="102"/>
      <c r="Y1434" s="102"/>
      <c r="Z1434" s="102"/>
      <c r="AA1434" s="102"/>
      <c r="AB1434" s="102"/>
      <c r="AE1434" s="102"/>
      <c r="AF1434" s="102"/>
      <c r="AG1434" s="102"/>
      <c r="AH1434" s="102"/>
      <c r="AI1434" s="102"/>
      <c r="AL1434" s="102"/>
      <c r="AM1434" s="102"/>
      <c r="AN1434" s="102"/>
      <c r="AO1434" s="102"/>
      <c r="AP1434" s="102"/>
      <c r="AS1434" s="102"/>
      <c r="AT1434" s="102"/>
      <c r="AU1434" s="102"/>
      <c r="AV1434" s="102"/>
      <c r="AW1434" s="102"/>
      <c r="AX1434" s="102"/>
      <c r="AY1434" s="102"/>
      <c r="AZ1434" s="102"/>
      <c r="BA1434" s="102"/>
      <c r="BB1434" s="102"/>
      <c r="BC1434" s="102"/>
      <c r="BD1434" s="102"/>
      <c r="BE1434" s="102"/>
      <c r="BF1434" s="102"/>
      <c r="BN1434" s="109"/>
    </row>
    <row r="1435" spans="10:66" x14ac:dyDescent="0.25">
      <c r="J1435" s="102"/>
      <c r="K1435" s="102"/>
      <c r="L1435" s="102"/>
      <c r="M1435" s="102"/>
      <c r="Q1435" s="102"/>
      <c r="R1435" s="102"/>
      <c r="S1435" s="102"/>
      <c r="T1435" s="102"/>
      <c r="U1435" s="102"/>
      <c r="X1435" s="102"/>
      <c r="Y1435" s="102"/>
      <c r="Z1435" s="102"/>
      <c r="AA1435" s="102"/>
      <c r="AB1435" s="102"/>
      <c r="AE1435" s="102"/>
      <c r="AF1435" s="102"/>
      <c r="AG1435" s="102"/>
      <c r="AH1435" s="102"/>
      <c r="AI1435" s="102"/>
      <c r="AL1435" s="102"/>
      <c r="AM1435" s="102"/>
      <c r="AN1435" s="102"/>
      <c r="AO1435" s="102"/>
      <c r="AP1435" s="102"/>
      <c r="AS1435" s="102"/>
      <c r="AT1435" s="102"/>
      <c r="AU1435" s="102"/>
      <c r="AV1435" s="102"/>
      <c r="AW1435" s="102"/>
      <c r="AX1435" s="102"/>
      <c r="AY1435" s="102"/>
      <c r="AZ1435" s="102"/>
      <c r="BA1435" s="102"/>
      <c r="BB1435" s="102"/>
      <c r="BC1435" s="102"/>
      <c r="BD1435" s="102"/>
      <c r="BE1435" s="102"/>
      <c r="BF1435" s="102"/>
      <c r="BN1435" s="109"/>
    </row>
    <row r="1436" spans="10:66" x14ac:dyDescent="0.25">
      <c r="J1436" s="102"/>
      <c r="K1436" s="102"/>
      <c r="L1436" s="102"/>
      <c r="M1436" s="102"/>
      <c r="Q1436" s="102"/>
      <c r="R1436" s="102"/>
      <c r="S1436" s="102"/>
      <c r="T1436" s="102"/>
      <c r="U1436" s="102"/>
      <c r="X1436" s="102"/>
      <c r="Y1436" s="102"/>
      <c r="Z1436" s="102"/>
      <c r="AA1436" s="102"/>
      <c r="AB1436" s="102"/>
      <c r="AE1436" s="102"/>
      <c r="AF1436" s="102"/>
      <c r="AG1436" s="102"/>
      <c r="AH1436" s="102"/>
      <c r="AI1436" s="102"/>
      <c r="AL1436" s="102"/>
      <c r="AM1436" s="102"/>
      <c r="AN1436" s="102"/>
      <c r="AO1436" s="102"/>
      <c r="AP1436" s="102"/>
      <c r="AS1436" s="102"/>
      <c r="AT1436" s="102"/>
      <c r="AU1436" s="102"/>
      <c r="AV1436" s="102"/>
      <c r="AW1436" s="102"/>
      <c r="AX1436" s="102"/>
      <c r="AY1436" s="102"/>
      <c r="AZ1436" s="102"/>
      <c r="BA1436" s="102"/>
      <c r="BB1436" s="102"/>
      <c r="BC1436" s="102"/>
      <c r="BD1436" s="102"/>
      <c r="BE1436" s="102"/>
      <c r="BF1436" s="102"/>
      <c r="BN1436" s="109"/>
    </row>
    <row r="1437" spans="10:66" x14ac:dyDescent="0.25">
      <c r="J1437" s="102"/>
      <c r="K1437" s="102"/>
      <c r="L1437" s="102"/>
      <c r="M1437" s="102"/>
      <c r="Q1437" s="102"/>
      <c r="R1437" s="102"/>
      <c r="S1437" s="102"/>
      <c r="T1437" s="102"/>
      <c r="U1437" s="102"/>
      <c r="X1437" s="102"/>
      <c r="Y1437" s="102"/>
      <c r="Z1437" s="102"/>
      <c r="AA1437" s="102"/>
      <c r="AB1437" s="102"/>
      <c r="AE1437" s="102"/>
      <c r="AF1437" s="102"/>
      <c r="AG1437" s="102"/>
      <c r="AH1437" s="102"/>
      <c r="AI1437" s="102"/>
      <c r="AL1437" s="102"/>
      <c r="AM1437" s="102"/>
      <c r="AN1437" s="102"/>
      <c r="AO1437" s="102"/>
      <c r="AP1437" s="102"/>
      <c r="AS1437" s="102"/>
      <c r="AT1437" s="102"/>
      <c r="AU1437" s="102"/>
      <c r="AV1437" s="102"/>
      <c r="AW1437" s="102"/>
      <c r="AX1437" s="102"/>
      <c r="AY1437" s="102"/>
      <c r="AZ1437" s="102"/>
      <c r="BA1437" s="102"/>
      <c r="BB1437" s="102"/>
      <c r="BC1437" s="102"/>
      <c r="BD1437" s="102"/>
      <c r="BE1437" s="102"/>
      <c r="BF1437" s="102"/>
      <c r="BN1437" s="109"/>
    </row>
    <row r="1438" spans="10:66" x14ac:dyDescent="0.25">
      <c r="J1438" s="102"/>
      <c r="K1438" s="102"/>
      <c r="L1438" s="102"/>
      <c r="M1438" s="102"/>
      <c r="Q1438" s="102"/>
      <c r="R1438" s="102"/>
      <c r="S1438" s="102"/>
      <c r="T1438" s="102"/>
      <c r="U1438" s="102"/>
      <c r="X1438" s="102"/>
      <c r="Y1438" s="102"/>
      <c r="Z1438" s="102"/>
      <c r="AA1438" s="102"/>
      <c r="AB1438" s="102"/>
      <c r="AE1438" s="102"/>
      <c r="AF1438" s="102"/>
      <c r="AG1438" s="102"/>
      <c r="AH1438" s="102"/>
      <c r="AI1438" s="102"/>
      <c r="AL1438" s="102"/>
      <c r="AM1438" s="102"/>
      <c r="AN1438" s="102"/>
      <c r="AO1438" s="102"/>
      <c r="AP1438" s="102"/>
      <c r="AS1438" s="102"/>
      <c r="AT1438" s="102"/>
      <c r="AU1438" s="102"/>
      <c r="AV1438" s="102"/>
      <c r="AW1438" s="102"/>
      <c r="AX1438" s="102"/>
      <c r="AY1438" s="102"/>
      <c r="AZ1438" s="102"/>
      <c r="BA1438" s="102"/>
      <c r="BB1438" s="102"/>
      <c r="BC1438" s="102"/>
      <c r="BD1438" s="102"/>
      <c r="BE1438" s="102"/>
      <c r="BF1438" s="102"/>
      <c r="BN1438" s="109"/>
    </row>
    <row r="1439" spans="10:66" x14ac:dyDescent="0.25">
      <c r="J1439" s="102"/>
      <c r="K1439" s="102"/>
      <c r="L1439" s="102"/>
      <c r="M1439" s="102"/>
      <c r="Q1439" s="102"/>
      <c r="R1439" s="102"/>
      <c r="S1439" s="102"/>
      <c r="T1439" s="102"/>
      <c r="U1439" s="102"/>
      <c r="X1439" s="102"/>
      <c r="Y1439" s="102"/>
      <c r="Z1439" s="102"/>
      <c r="AA1439" s="102"/>
      <c r="AB1439" s="102"/>
      <c r="AE1439" s="102"/>
      <c r="AF1439" s="102"/>
      <c r="AG1439" s="102"/>
      <c r="AH1439" s="102"/>
      <c r="AI1439" s="102"/>
      <c r="AL1439" s="102"/>
      <c r="AM1439" s="102"/>
      <c r="AN1439" s="102"/>
      <c r="AO1439" s="102"/>
      <c r="AP1439" s="102"/>
      <c r="AS1439" s="102"/>
      <c r="AT1439" s="102"/>
      <c r="AU1439" s="102"/>
      <c r="AV1439" s="102"/>
      <c r="AW1439" s="102"/>
      <c r="AX1439" s="102"/>
      <c r="AY1439" s="102"/>
      <c r="AZ1439" s="102"/>
      <c r="BA1439" s="102"/>
      <c r="BB1439" s="102"/>
      <c r="BC1439" s="102"/>
      <c r="BD1439" s="102"/>
      <c r="BE1439" s="102"/>
      <c r="BF1439" s="102"/>
      <c r="BN1439" s="109"/>
    </row>
    <row r="1440" spans="10:66" x14ac:dyDescent="0.25">
      <c r="J1440" s="102"/>
      <c r="K1440" s="102"/>
      <c r="L1440" s="102"/>
      <c r="M1440" s="102"/>
      <c r="Q1440" s="102"/>
      <c r="R1440" s="102"/>
      <c r="S1440" s="102"/>
      <c r="T1440" s="102"/>
      <c r="U1440" s="102"/>
      <c r="X1440" s="102"/>
      <c r="Y1440" s="102"/>
      <c r="Z1440" s="102"/>
      <c r="AA1440" s="102"/>
      <c r="AB1440" s="102"/>
      <c r="AE1440" s="102"/>
      <c r="AF1440" s="102"/>
      <c r="AG1440" s="102"/>
      <c r="AH1440" s="102"/>
      <c r="AI1440" s="102"/>
      <c r="AL1440" s="102"/>
      <c r="AM1440" s="102"/>
      <c r="AN1440" s="102"/>
      <c r="AO1440" s="102"/>
      <c r="AP1440" s="102"/>
      <c r="AS1440" s="102"/>
      <c r="AT1440" s="102"/>
      <c r="AU1440" s="102"/>
      <c r="AV1440" s="102"/>
      <c r="AW1440" s="102"/>
      <c r="AX1440" s="102"/>
      <c r="AY1440" s="102"/>
      <c r="AZ1440" s="102"/>
      <c r="BA1440" s="102"/>
      <c r="BB1440" s="102"/>
      <c r="BC1440" s="102"/>
      <c r="BD1440" s="102"/>
      <c r="BE1440" s="102"/>
      <c r="BF1440" s="102"/>
      <c r="BN1440" s="109"/>
    </row>
    <row r="1441" spans="10:66" x14ac:dyDescent="0.25">
      <c r="J1441" s="102"/>
      <c r="K1441" s="102"/>
      <c r="L1441" s="102"/>
      <c r="M1441" s="102"/>
      <c r="Q1441" s="102"/>
      <c r="R1441" s="102"/>
      <c r="S1441" s="102"/>
      <c r="T1441" s="102"/>
      <c r="U1441" s="102"/>
      <c r="X1441" s="102"/>
      <c r="Y1441" s="102"/>
      <c r="Z1441" s="102"/>
      <c r="AA1441" s="102"/>
      <c r="AB1441" s="102"/>
      <c r="AE1441" s="102"/>
      <c r="AF1441" s="102"/>
      <c r="AG1441" s="102"/>
      <c r="AH1441" s="102"/>
      <c r="AI1441" s="102"/>
      <c r="AL1441" s="102"/>
      <c r="AM1441" s="102"/>
      <c r="AN1441" s="102"/>
      <c r="AO1441" s="102"/>
      <c r="AP1441" s="102"/>
      <c r="AS1441" s="102"/>
      <c r="AT1441" s="102"/>
      <c r="AU1441" s="102"/>
      <c r="AV1441" s="102"/>
      <c r="AW1441" s="102"/>
      <c r="AX1441" s="102"/>
      <c r="AY1441" s="102"/>
      <c r="AZ1441" s="102"/>
      <c r="BA1441" s="102"/>
      <c r="BB1441" s="102"/>
      <c r="BC1441" s="102"/>
      <c r="BD1441" s="102"/>
      <c r="BE1441" s="102"/>
      <c r="BF1441" s="102"/>
      <c r="BN1441" s="109"/>
    </row>
    <row r="1442" spans="10:66" x14ac:dyDescent="0.25">
      <c r="J1442" s="102"/>
      <c r="K1442" s="102"/>
      <c r="L1442" s="102"/>
      <c r="M1442" s="102"/>
      <c r="Q1442" s="102"/>
      <c r="R1442" s="102"/>
      <c r="S1442" s="102"/>
      <c r="T1442" s="102"/>
      <c r="U1442" s="102"/>
      <c r="X1442" s="102"/>
      <c r="Y1442" s="102"/>
      <c r="Z1442" s="102"/>
      <c r="AA1442" s="102"/>
      <c r="AB1442" s="102"/>
      <c r="AE1442" s="102"/>
      <c r="AF1442" s="102"/>
      <c r="AG1442" s="102"/>
      <c r="AH1442" s="102"/>
      <c r="AI1442" s="102"/>
      <c r="AL1442" s="102"/>
      <c r="AM1442" s="102"/>
      <c r="AN1442" s="102"/>
      <c r="AO1442" s="102"/>
      <c r="AP1442" s="102"/>
      <c r="AS1442" s="102"/>
      <c r="AT1442" s="102"/>
      <c r="AU1442" s="102"/>
      <c r="AV1442" s="102"/>
      <c r="AW1442" s="102"/>
      <c r="AX1442" s="102"/>
      <c r="AY1442" s="102"/>
      <c r="AZ1442" s="102"/>
      <c r="BA1442" s="102"/>
      <c r="BB1442" s="102"/>
      <c r="BC1442" s="102"/>
      <c r="BD1442" s="102"/>
      <c r="BE1442" s="102"/>
      <c r="BF1442" s="102"/>
      <c r="BN1442" s="109"/>
    </row>
    <row r="1443" spans="10:66" x14ac:dyDescent="0.25">
      <c r="J1443" s="102"/>
      <c r="K1443" s="102"/>
      <c r="L1443" s="102"/>
      <c r="M1443" s="102"/>
      <c r="Q1443" s="102"/>
      <c r="R1443" s="102"/>
      <c r="S1443" s="102"/>
      <c r="T1443" s="102"/>
      <c r="U1443" s="102"/>
      <c r="X1443" s="102"/>
      <c r="Y1443" s="102"/>
      <c r="Z1443" s="102"/>
      <c r="AA1443" s="102"/>
      <c r="AB1443" s="102"/>
      <c r="AE1443" s="102"/>
      <c r="AF1443" s="102"/>
      <c r="AG1443" s="102"/>
      <c r="AH1443" s="102"/>
      <c r="AI1443" s="102"/>
      <c r="AL1443" s="102"/>
      <c r="AM1443" s="102"/>
      <c r="AN1443" s="102"/>
      <c r="AO1443" s="102"/>
      <c r="AP1443" s="102"/>
      <c r="AS1443" s="102"/>
      <c r="AT1443" s="102"/>
      <c r="AU1443" s="102"/>
      <c r="AV1443" s="102"/>
      <c r="AW1443" s="102"/>
      <c r="AX1443" s="102"/>
      <c r="AY1443" s="102"/>
      <c r="AZ1443" s="102"/>
      <c r="BA1443" s="102"/>
      <c r="BB1443" s="102"/>
      <c r="BC1443" s="102"/>
      <c r="BD1443" s="102"/>
      <c r="BE1443" s="102"/>
      <c r="BF1443" s="102"/>
      <c r="BN1443" s="109"/>
    </row>
    <row r="1444" spans="10:66" x14ac:dyDescent="0.25">
      <c r="J1444" s="102"/>
      <c r="K1444" s="102"/>
      <c r="L1444" s="102"/>
      <c r="M1444" s="102"/>
      <c r="Q1444" s="102"/>
      <c r="R1444" s="102"/>
      <c r="S1444" s="102"/>
      <c r="T1444" s="102"/>
      <c r="U1444" s="102"/>
      <c r="X1444" s="102"/>
      <c r="Y1444" s="102"/>
      <c r="Z1444" s="102"/>
      <c r="AA1444" s="102"/>
      <c r="AB1444" s="102"/>
      <c r="AE1444" s="102"/>
      <c r="AF1444" s="102"/>
      <c r="AG1444" s="102"/>
      <c r="AH1444" s="102"/>
      <c r="AI1444" s="102"/>
      <c r="AL1444" s="102"/>
      <c r="AM1444" s="102"/>
      <c r="AN1444" s="102"/>
      <c r="AO1444" s="102"/>
      <c r="AP1444" s="102"/>
      <c r="AS1444" s="102"/>
      <c r="AT1444" s="102"/>
      <c r="AU1444" s="102"/>
      <c r="AV1444" s="102"/>
      <c r="AW1444" s="102"/>
      <c r="AX1444" s="102"/>
      <c r="AY1444" s="102"/>
      <c r="AZ1444" s="102"/>
      <c r="BA1444" s="102"/>
      <c r="BB1444" s="102"/>
      <c r="BC1444" s="102"/>
      <c r="BD1444" s="102"/>
      <c r="BE1444" s="102"/>
      <c r="BF1444" s="102"/>
      <c r="BN1444" s="109"/>
    </row>
    <row r="1445" spans="10:66" x14ac:dyDescent="0.25">
      <c r="J1445" s="102"/>
      <c r="K1445" s="102"/>
      <c r="L1445" s="102"/>
      <c r="M1445" s="102"/>
      <c r="Q1445" s="102"/>
      <c r="R1445" s="102"/>
      <c r="S1445" s="102"/>
      <c r="T1445" s="102"/>
      <c r="U1445" s="102"/>
      <c r="X1445" s="102"/>
      <c r="Y1445" s="102"/>
      <c r="Z1445" s="102"/>
      <c r="AA1445" s="102"/>
      <c r="AB1445" s="102"/>
      <c r="AE1445" s="102"/>
      <c r="AF1445" s="102"/>
      <c r="AG1445" s="102"/>
      <c r="AH1445" s="102"/>
      <c r="AI1445" s="102"/>
      <c r="AL1445" s="102"/>
      <c r="AM1445" s="102"/>
      <c r="AN1445" s="102"/>
      <c r="AO1445" s="102"/>
      <c r="AP1445" s="102"/>
      <c r="AS1445" s="102"/>
      <c r="AT1445" s="102"/>
      <c r="AU1445" s="102"/>
      <c r="AV1445" s="102"/>
      <c r="AW1445" s="102"/>
      <c r="AX1445" s="102"/>
      <c r="AY1445" s="102"/>
      <c r="AZ1445" s="102"/>
      <c r="BA1445" s="102"/>
      <c r="BB1445" s="102"/>
      <c r="BC1445" s="102"/>
      <c r="BD1445" s="102"/>
      <c r="BE1445" s="102"/>
      <c r="BF1445" s="102"/>
      <c r="BN1445" s="109"/>
    </row>
    <row r="1446" spans="10:66" x14ac:dyDescent="0.25">
      <c r="J1446" s="102"/>
      <c r="K1446" s="102"/>
      <c r="L1446" s="102"/>
      <c r="M1446" s="102"/>
      <c r="Q1446" s="102"/>
      <c r="R1446" s="102"/>
      <c r="S1446" s="102"/>
      <c r="T1446" s="102"/>
      <c r="U1446" s="102"/>
      <c r="X1446" s="102"/>
      <c r="Y1446" s="102"/>
      <c r="Z1446" s="102"/>
      <c r="AA1446" s="102"/>
      <c r="AB1446" s="102"/>
      <c r="AE1446" s="102"/>
      <c r="AF1446" s="102"/>
      <c r="AG1446" s="102"/>
      <c r="AH1446" s="102"/>
      <c r="AI1446" s="102"/>
      <c r="AL1446" s="102"/>
      <c r="AM1446" s="102"/>
      <c r="AN1446" s="102"/>
      <c r="AO1446" s="102"/>
      <c r="AP1446" s="102"/>
      <c r="AS1446" s="102"/>
      <c r="AT1446" s="102"/>
      <c r="AU1446" s="102"/>
      <c r="AV1446" s="102"/>
      <c r="AW1446" s="102"/>
      <c r="AX1446" s="102"/>
      <c r="AY1446" s="102"/>
      <c r="AZ1446" s="102"/>
      <c r="BA1446" s="102"/>
      <c r="BB1446" s="102"/>
      <c r="BC1446" s="102"/>
      <c r="BD1446" s="102"/>
      <c r="BE1446" s="102"/>
      <c r="BF1446" s="102"/>
      <c r="BN1446" s="109"/>
    </row>
    <row r="1447" spans="10:66" x14ac:dyDescent="0.25">
      <c r="J1447" s="102"/>
      <c r="K1447" s="102"/>
      <c r="L1447" s="102"/>
      <c r="M1447" s="102"/>
      <c r="Q1447" s="102"/>
      <c r="R1447" s="102"/>
      <c r="S1447" s="102"/>
      <c r="T1447" s="102"/>
      <c r="U1447" s="102"/>
      <c r="X1447" s="102"/>
      <c r="Y1447" s="102"/>
      <c r="Z1447" s="102"/>
      <c r="AA1447" s="102"/>
      <c r="AB1447" s="102"/>
      <c r="AE1447" s="102"/>
      <c r="AF1447" s="102"/>
      <c r="AG1447" s="102"/>
      <c r="AH1447" s="102"/>
      <c r="AI1447" s="102"/>
      <c r="AL1447" s="102"/>
      <c r="AM1447" s="102"/>
      <c r="AN1447" s="102"/>
      <c r="AO1447" s="102"/>
      <c r="AP1447" s="102"/>
      <c r="AS1447" s="102"/>
      <c r="AT1447" s="102"/>
      <c r="AU1447" s="102"/>
      <c r="AV1447" s="102"/>
      <c r="AW1447" s="102"/>
      <c r="AX1447" s="102"/>
      <c r="AY1447" s="102"/>
      <c r="AZ1447" s="102"/>
      <c r="BA1447" s="102"/>
      <c r="BB1447" s="102"/>
      <c r="BC1447" s="102"/>
      <c r="BD1447" s="102"/>
      <c r="BE1447" s="102"/>
      <c r="BF1447" s="102"/>
      <c r="BN1447" s="109"/>
    </row>
    <row r="1448" spans="10:66" x14ac:dyDescent="0.25">
      <c r="J1448" s="102"/>
      <c r="K1448" s="102"/>
      <c r="L1448" s="102"/>
      <c r="M1448" s="102"/>
      <c r="Q1448" s="102"/>
      <c r="R1448" s="102"/>
      <c r="S1448" s="102"/>
      <c r="T1448" s="102"/>
      <c r="U1448" s="102"/>
      <c r="X1448" s="102"/>
      <c r="Y1448" s="102"/>
      <c r="Z1448" s="102"/>
      <c r="AA1448" s="102"/>
      <c r="AB1448" s="102"/>
      <c r="AE1448" s="102"/>
      <c r="AF1448" s="102"/>
      <c r="AG1448" s="102"/>
      <c r="AH1448" s="102"/>
      <c r="AI1448" s="102"/>
      <c r="AL1448" s="102"/>
      <c r="AM1448" s="102"/>
      <c r="AN1448" s="102"/>
      <c r="AO1448" s="102"/>
      <c r="AP1448" s="102"/>
      <c r="AS1448" s="102"/>
      <c r="AT1448" s="102"/>
      <c r="AU1448" s="102"/>
      <c r="AV1448" s="102"/>
      <c r="AW1448" s="102"/>
      <c r="AX1448" s="102"/>
      <c r="AY1448" s="102"/>
      <c r="AZ1448" s="102"/>
      <c r="BA1448" s="102"/>
      <c r="BB1448" s="102"/>
      <c r="BC1448" s="102"/>
      <c r="BD1448" s="102"/>
      <c r="BE1448" s="102"/>
      <c r="BF1448" s="102"/>
      <c r="BN1448" s="109"/>
    </row>
    <row r="1449" spans="10:66" x14ac:dyDescent="0.25">
      <c r="J1449" s="102"/>
      <c r="K1449" s="102"/>
      <c r="L1449" s="102"/>
      <c r="M1449" s="102"/>
      <c r="Q1449" s="102"/>
      <c r="R1449" s="102"/>
      <c r="S1449" s="102"/>
      <c r="T1449" s="102"/>
      <c r="U1449" s="102"/>
      <c r="X1449" s="102"/>
      <c r="Y1449" s="102"/>
      <c r="Z1449" s="102"/>
      <c r="AA1449" s="102"/>
      <c r="AB1449" s="102"/>
      <c r="AE1449" s="102"/>
      <c r="AF1449" s="102"/>
      <c r="AG1449" s="102"/>
      <c r="AH1449" s="102"/>
      <c r="AI1449" s="102"/>
      <c r="AL1449" s="102"/>
      <c r="AM1449" s="102"/>
      <c r="AN1449" s="102"/>
      <c r="AO1449" s="102"/>
      <c r="AP1449" s="102"/>
      <c r="AS1449" s="102"/>
      <c r="AT1449" s="102"/>
      <c r="AU1449" s="102"/>
      <c r="AV1449" s="102"/>
      <c r="AW1449" s="102"/>
      <c r="AX1449" s="102"/>
      <c r="AY1449" s="102"/>
      <c r="AZ1449" s="102"/>
      <c r="BA1449" s="102"/>
      <c r="BB1449" s="102"/>
      <c r="BC1449" s="102"/>
      <c r="BD1449" s="102"/>
      <c r="BE1449" s="102"/>
      <c r="BF1449" s="102"/>
      <c r="BN1449" s="109"/>
    </row>
    <row r="1450" spans="10:66" x14ac:dyDescent="0.25">
      <c r="J1450" s="102"/>
      <c r="K1450" s="102"/>
      <c r="L1450" s="102"/>
      <c r="M1450" s="102"/>
      <c r="Q1450" s="102"/>
      <c r="R1450" s="102"/>
      <c r="S1450" s="102"/>
      <c r="T1450" s="102"/>
      <c r="U1450" s="102"/>
      <c r="X1450" s="102"/>
      <c r="Y1450" s="102"/>
      <c r="Z1450" s="102"/>
      <c r="AA1450" s="102"/>
      <c r="AB1450" s="102"/>
      <c r="AE1450" s="102"/>
      <c r="AF1450" s="102"/>
      <c r="AG1450" s="102"/>
      <c r="AH1450" s="102"/>
      <c r="AI1450" s="102"/>
      <c r="AL1450" s="102"/>
      <c r="AM1450" s="102"/>
      <c r="AN1450" s="102"/>
      <c r="AO1450" s="102"/>
      <c r="AP1450" s="102"/>
      <c r="AS1450" s="102"/>
      <c r="AT1450" s="102"/>
      <c r="AU1450" s="102"/>
      <c r="AV1450" s="102"/>
      <c r="AW1450" s="102"/>
      <c r="AX1450" s="102"/>
      <c r="AY1450" s="102"/>
      <c r="AZ1450" s="102"/>
      <c r="BA1450" s="102"/>
      <c r="BB1450" s="102"/>
      <c r="BC1450" s="102"/>
      <c r="BD1450" s="102"/>
      <c r="BE1450" s="102"/>
      <c r="BF1450" s="102"/>
      <c r="BN1450" s="109"/>
    </row>
    <row r="1451" spans="10:66" x14ac:dyDescent="0.25">
      <c r="J1451" s="102"/>
      <c r="K1451" s="102"/>
      <c r="L1451" s="102"/>
      <c r="M1451" s="102"/>
      <c r="Q1451" s="102"/>
      <c r="R1451" s="102"/>
      <c r="S1451" s="102"/>
      <c r="T1451" s="102"/>
      <c r="U1451" s="102"/>
      <c r="X1451" s="102"/>
      <c r="Y1451" s="102"/>
      <c r="Z1451" s="102"/>
      <c r="AA1451" s="102"/>
      <c r="AB1451" s="102"/>
      <c r="AE1451" s="102"/>
      <c r="AF1451" s="102"/>
      <c r="AG1451" s="102"/>
      <c r="AH1451" s="102"/>
      <c r="AI1451" s="102"/>
      <c r="AL1451" s="102"/>
      <c r="AM1451" s="102"/>
      <c r="AN1451" s="102"/>
      <c r="AO1451" s="102"/>
      <c r="AP1451" s="102"/>
      <c r="AS1451" s="102"/>
      <c r="AT1451" s="102"/>
      <c r="AU1451" s="102"/>
      <c r="AV1451" s="102"/>
      <c r="AW1451" s="102"/>
      <c r="AX1451" s="102"/>
      <c r="AY1451" s="102"/>
      <c r="AZ1451" s="102"/>
      <c r="BA1451" s="102"/>
      <c r="BB1451" s="102"/>
      <c r="BC1451" s="102"/>
      <c r="BD1451" s="102"/>
      <c r="BE1451" s="102"/>
      <c r="BF1451" s="102"/>
      <c r="BN1451" s="109"/>
    </row>
    <row r="1452" spans="10:66" x14ac:dyDescent="0.25">
      <c r="J1452" s="102"/>
      <c r="K1452" s="102"/>
      <c r="L1452" s="102"/>
      <c r="M1452" s="102"/>
      <c r="Q1452" s="102"/>
      <c r="R1452" s="102"/>
      <c r="S1452" s="102"/>
      <c r="T1452" s="102"/>
      <c r="U1452" s="102"/>
      <c r="X1452" s="102"/>
      <c r="Y1452" s="102"/>
      <c r="Z1452" s="102"/>
      <c r="AA1452" s="102"/>
      <c r="AB1452" s="102"/>
      <c r="AE1452" s="102"/>
      <c r="AF1452" s="102"/>
      <c r="AG1452" s="102"/>
      <c r="AH1452" s="102"/>
      <c r="AI1452" s="102"/>
      <c r="AL1452" s="102"/>
      <c r="AM1452" s="102"/>
      <c r="AN1452" s="102"/>
      <c r="AO1452" s="102"/>
      <c r="AP1452" s="102"/>
      <c r="AS1452" s="102"/>
      <c r="AT1452" s="102"/>
      <c r="AU1452" s="102"/>
      <c r="AV1452" s="102"/>
      <c r="AW1452" s="102"/>
      <c r="AX1452" s="102"/>
      <c r="AY1452" s="102"/>
      <c r="AZ1452" s="102"/>
      <c r="BA1452" s="102"/>
      <c r="BB1452" s="102"/>
      <c r="BC1452" s="102"/>
      <c r="BD1452" s="102"/>
      <c r="BE1452" s="102"/>
      <c r="BF1452" s="102"/>
      <c r="BN1452" s="109"/>
    </row>
    <row r="1453" spans="10:66" x14ac:dyDescent="0.25">
      <c r="J1453" s="102"/>
      <c r="K1453" s="102"/>
      <c r="L1453" s="102"/>
      <c r="M1453" s="102"/>
      <c r="Q1453" s="102"/>
      <c r="R1453" s="102"/>
      <c r="S1453" s="102"/>
      <c r="T1453" s="102"/>
      <c r="U1453" s="102"/>
      <c r="X1453" s="102"/>
      <c r="Y1453" s="102"/>
      <c r="Z1453" s="102"/>
      <c r="AA1453" s="102"/>
      <c r="AB1453" s="102"/>
      <c r="AE1453" s="102"/>
      <c r="AF1453" s="102"/>
      <c r="AG1453" s="102"/>
      <c r="AH1453" s="102"/>
      <c r="AI1453" s="102"/>
      <c r="AL1453" s="102"/>
      <c r="AM1453" s="102"/>
      <c r="AN1453" s="102"/>
      <c r="AO1453" s="102"/>
      <c r="AP1453" s="102"/>
      <c r="AS1453" s="102"/>
      <c r="AT1453" s="102"/>
      <c r="AU1453" s="102"/>
      <c r="AV1453" s="102"/>
      <c r="AW1453" s="102"/>
      <c r="AX1453" s="102"/>
      <c r="AY1453" s="102"/>
      <c r="AZ1453" s="102"/>
      <c r="BA1453" s="102"/>
      <c r="BB1453" s="102"/>
      <c r="BC1453" s="102"/>
      <c r="BD1453" s="102"/>
      <c r="BE1453" s="102"/>
      <c r="BF1453" s="102"/>
      <c r="BN1453" s="109"/>
    </row>
    <row r="1454" spans="10:66" x14ac:dyDescent="0.25">
      <c r="J1454" s="102"/>
      <c r="K1454" s="102"/>
      <c r="L1454" s="102"/>
      <c r="M1454" s="102"/>
      <c r="Q1454" s="102"/>
      <c r="R1454" s="102"/>
      <c r="S1454" s="102"/>
      <c r="T1454" s="102"/>
      <c r="U1454" s="102"/>
      <c r="X1454" s="102"/>
      <c r="Y1454" s="102"/>
      <c r="Z1454" s="102"/>
      <c r="AA1454" s="102"/>
      <c r="AB1454" s="102"/>
      <c r="AE1454" s="102"/>
      <c r="AF1454" s="102"/>
      <c r="AG1454" s="102"/>
      <c r="AH1454" s="102"/>
      <c r="AI1454" s="102"/>
      <c r="AL1454" s="102"/>
      <c r="AM1454" s="102"/>
      <c r="AN1454" s="102"/>
      <c r="AO1454" s="102"/>
      <c r="AP1454" s="102"/>
      <c r="AS1454" s="102"/>
      <c r="AT1454" s="102"/>
      <c r="AU1454" s="102"/>
      <c r="AV1454" s="102"/>
      <c r="AW1454" s="102"/>
      <c r="AX1454" s="102"/>
      <c r="AY1454" s="102"/>
      <c r="AZ1454" s="102"/>
      <c r="BA1454" s="102"/>
      <c r="BB1454" s="102"/>
      <c r="BC1454" s="102"/>
      <c r="BD1454" s="102"/>
      <c r="BE1454" s="102"/>
      <c r="BF1454" s="102"/>
      <c r="BN1454" s="109"/>
    </row>
    <row r="1455" spans="10:66" x14ac:dyDescent="0.25">
      <c r="J1455" s="102"/>
      <c r="K1455" s="102"/>
      <c r="L1455" s="102"/>
      <c r="M1455" s="102"/>
      <c r="Q1455" s="102"/>
      <c r="R1455" s="102"/>
      <c r="S1455" s="102"/>
      <c r="T1455" s="102"/>
      <c r="U1455" s="102"/>
      <c r="X1455" s="102"/>
      <c r="Y1455" s="102"/>
      <c r="Z1455" s="102"/>
      <c r="AA1455" s="102"/>
      <c r="AB1455" s="102"/>
      <c r="AE1455" s="102"/>
      <c r="AF1455" s="102"/>
      <c r="AG1455" s="102"/>
      <c r="AH1455" s="102"/>
      <c r="AI1455" s="102"/>
      <c r="AL1455" s="102"/>
      <c r="AM1455" s="102"/>
      <c r="AN1455" s="102"/>
      <c r="AO1455" s="102"/>
      <c r="AP1455" s="102"/>
      <c r="AS1455" s="102"/>
      <c r="AT1455" s="102"/>
      <c r="AU1455" s="102"/>
      <c r="AV1455" s="102"/>
      <c r="AW1455" s="102"/>
      <c r="AX1455" s="102"/>
      <c r="AY1455" s="102"/>
      <c r="AZ1455" s="102"/>
      <c r="BA1455" s="102"/>
      <c r="BB1455" s="102"/>
      <c r="BC1455" s="102"/>
      <c r="BD1455" s="102"/>
      <c r="BE1455" s="102"/>
      <c r="BF1455" s="102"/>
      <c r="BN1455" s="109"/>
    </row>
    <row r="1456" spans="10:66" x14ac:dyDescent="0.25">
      <c r="J1456" s="102"/>
      <c r="K1456" s="102"/>
      <c r="L1456" s="102"/>
      <c r="M1456" s="102"/>
      <c r="Q1456" s="102"/>
      <c r="R1456" s="102"/>
      <c r="S1456" s="102"/>
      <c r="T1456" s="102"/>
      <c r="U1456" s="102"/>
      <c r="X1456" s="102"/>
      <c r="Y1456" s="102"/>
      <c r="Z1456" s="102"/>
      <c r="AA1456" s="102"/>
      <c r="AB1456" s="102"/>
      <c r="AE1456" s="102"/>
      <c r="AF1456" s="102"/>
      <c r="AG1456" s="102"/>
      <c r="AH1456" s="102"/>
      <c r="AI1456" s="102"/>
      <c r="AL1456" s="102"/>
      <c r="AM1456" s="102"/>
      <c r="AN1456" s="102"/>
      <c r="AO1456" s="102"/>
      <c r="AP1456" s="102"/>
      <c r="AS1456" s="102"/>
      <c r="AT1456" s="102"/>
      <c r="AU1456" s="102"/>
      <c r="AV1456" s="102"/>
      <c r="AW1456" s="102"/>
      <c r="AX1456" s="102"/>
      <c r="AY1456" s="102"/>
      <c r="AZ1456" s="102"/>
      <c r="BA1456" s="102"/>
      <c r="BB1456" s="102"/>
      <c r="BC1456" s="102"/>
      <c r="BD1456" s="102"/>
      <c r="BE1456" s="102"/>
      <c r="BF1456" s="102"/>
      <c r="BN1456" s="109"/>
    </row>
    <row r="1457" spans="10:66" x14ac:dyDescent="0.25">
      <c r="J1457" s="102"/>
      <c r="K1457" s="102"/>
      <c r="L1457" s="102"/>
      <c r="M1457" s="102"/>
      <c r="Q1457" s="102"/>
      <c r="R1457" s="102"/>
      <c r="S1457" s="102"/>
      <c r="T1457" s="102"/>
      <c r="U1457" s="102"/>
      <c r="X1457" s="102"/>
      <c r="Y1457" s="102"/>
      <c r="Z1457" s="102"/>
      <c r="AA1457" s="102"/>
      <c r="AB1457" s="102"/>
      <c r="AE1457" s="102"/>
      <c r="AF1457" s="102"/>
      <c r="AG1457" s="102"/>
      <c r="AH1457" s="102"/>
      <c r="AI1457" s="102"/>
      <c r="AL1457" s="102"/>
      <c r="AM1457" s="102"/>
      <c r="AN1457" s="102"/>
      <c r="AO1457" s="102"/>
      <c r="AP1457" s="102"/>
      <c r="AS1457" s="102"/>
      <c r="AT1457" s="102"/>
      <c r="AU1457" s="102"/>
      <c r="AV1457" s="102"/>
      <c r="AW1457" s="102"/>
      <c r="AX1457" s="102"/>
      <c r="AY1457" s="102"/>
      <c r="AZ1457" s="102"/>
      <c r="BA1457" s="102"/>
      <c r="BB1457" s="102"/>
      <c r="BC1457" s="102"/>
      <c r="BD1457" s="102"/>
      <c r="BE1457" s="102"/>
      <c r="BF1457" s="102"/>
      <c r="BN1457" s="109"/>
    </row>
    <row r="1458" spans="10:66" x14ac:dyDescent="0.25">
      <c r="J1458" s="102"/>
      <c r="K1458" s="102"/>
      <c r="L1458" s="102"/>
      <c r="M1458" s="102"/>
      <c r="Q1458" s="102"/>
      <c r="R1458" s="102"/>
      <c r="S1458" s="102"/>
      <c r="T1458" s="102"/>
      <c r="U1458" s="102"/>
      <c r="X1458" s="102"/>
      <c r="Y1458" s="102"/>
      <c r="Z1458" s="102"/>
      <c r="AA1458" s="102"/>
      <c r="AB1458" s="102"/>
      <c r="AE1458" s="102"/>
      <c r="AF1458" s="102"/>
      <c r="AG1458" s="102"/>
      <c r="AH1458" s="102"/>
      <c r="AI1458" s="102"/>
      <c r="AL1458" s="102"/>
      <c r="AM1458" s="102"/>
      <c r="AN1458" s="102"/>
      <c r="AO1458" s="102"/>
      <c r="AP1458" s="102"/>
      <c r="AS1458" s="102"/>
      <c r="AT1458" s="102"/>
      <c r="AU1458" s="102"/>
      <c r="AV1458" s="102"/>
      <c r="AW1458" s="102"/>
      <c r="AX1458" s="102"/>
      <c r="AY1458" s="102"/>
      <c r="AZ1458" s="102"/>
      <c r="BA1458" s="102"/>
      <c r="BB1458" s="102"/>
      <c r="BC1458" s="102"/>
      <c r="BD1458" s="102"/>
      <c r="BE1458" s="102"/>
      <c r="BF1458" s="102"/>
      <c r="BN1458" s="109"/>
    </row>
    <row r="1459" spans="10:66" x14ac:dyDescent="0.25">
      <c r="J1459" s="102"/>
      <c r="K1459" s="102"/>
      <c r="L1459" s="102"/>
      <c r="M1459" s="102"/>
      <c r="Q1459" s="102"/>
      <c r="R1459" s="102"/>
      <c r="S1459" s="102"/>
      <c r="T1459" s="102"/>
      <c r="U1459" s="102"/>
      <c r="X1459" s="102"/>
      <c r="Y1459" s="102"/>
      <c r="Z1459" s="102"/>
      <c r="AA1459" s="102"/>
      <c r="AB1459" s="102"/>
      <c r="AE1459" s="102"/>
      <c r="AF1459" s="102"/>
      <c r="AG1459" s="102"/>
      <c r="AH1459" s="102"/>
      <c r="AI1459" s="102"/>
      <c r="AL1459" s="102"/>
      <c r="AM1459" s="102"/>
      <c r="AN1459" s="102"/>
      <c r="AO1459" s="102"/>
      <c r="AP1459" s="102"/>
      <c r="AS1459" s="102"/>
      <c r="AT1459" s="102"/>
      <c r="AU1459" s="102"/>
      <c r="AV1459" s="102"/>
      <c r="AW1459" s="102"/>
      <c r="AX1459" s="102"/>
      <c r="AY1459" s="102"/>
      <c r="AZ1459" s="102"/>
      <c r="BA1459" s="102"/>
      <c r="BB1459" s="102"/>
      <c r="BC1459" s="102"/>
      <c r="BD1459" s="102"/>
      <c r="BE1459" s="102"/>
      <c r="BF1459" s="102"/>
      <c r="BN1459" s="109"/>
    </row>
    <row r="1460" spans="10:66" x14ac:dyDescent="0.25">
      <c r="J1460" s="102"/>
      <c r="K1460" s="102"/>
      <c r="L1460" s="102"/>
      <c r="M1460" s="102"/>
      <c r="Q1460" s="102"/>
      <c r="R1460" s="102"/>
      <c r="S1460" s="102"/>
      <c r="T1460" s="102"/>
      <c r="U1460" s="102"/>
      <c r="X1460" s="102"/>
      <c r="Y1460" s="102"/>
      <c r="Z1460" s="102"/>
      <c r="AA1460" s="102"/>
      <c r="AB1460" s="102"/>
      <c r="AE1460" s="102"/>
      <c r="AF1460" s="102"/>
      <c r="AG1460" s="102"/>
      <c r="AH1460" s="102"/>
      <c r="AI1460" s="102"/>
      <c r="AL1460" s="102"/>
      <c r="AM1460" s="102"/>
      <c r="AN1460" s="102"/>
      <c r="AO1460" s="102"/>
      <c r="AP1460" s="102"/>
      <c r="AS1460" s="102"/>
      <c r="AT1460" s="102"/>
      <c r="AU1460" s="102"/>
      <c r="AV1460" s="102"/>
      <c r="AW1460" s="102"/>
      <c r="AX1460" s="102"/>
      <c r="AY1460" s="102"/>
      <c r="AZ1460" s="102"/>
      <c r="BA1460" s="102"/>
      <c r="BB1460" s="102"/>
      <c r="BC1460" s="102"/>
      <c r="BD1460" s="102"/>
      <c r="BE1460" s="102"/>
      <c r="BF1460" s="102"/>
      <c r="BN1460" s="109"/>
    </row>
    <row r="1461" spans="10:66" x14ac:dyDescent="0.25">
      <c r="J1461" s="102"/>
      <c r="K1461" s="102"/>
      <c r="L1461" s="102"/>
      <c r="M1461" s="102"/>
      <c r="Q1461" s="102"/>
      <c r="R1461" s="102"/>
      <c r="S1461" s="102"/>
      <c r="T1461" s="102"/>
      <c r="U1461" s="102"/>
      <c r="X1461" s="102"/>
      <c r="Y1461" s="102"/>
      <c r="Z1461" s="102"/>
      <c r="AA1461" s="102"/>
      <c r="AB1461" s="102"/>
      <c r="AE1461" s="102"/>
      <c r="AF1461" s="102"/>
      <c r="AG1461" s="102"/>
      <c r="AH1461" s="102"/>
      <c r="AI1461" s="102"/>
      <c r="AL1461" s="102"/>
      <c r="AM1461" s="102"/>
      <c r="AN1461" s="102"/>
      <c r="AO1461" s="102"/>
      <c r="AP1461" s="102"/>
      <c r="AS1461" s="102"/>
      <c r="AT1461" s="102"/>
      <c r="AU1461" s="102"/>
      <c r="AV1461" s="102"/>
      <c r="AW1461" s="102"/>
      <c r="AX1461" s="102"/>
      <c r="AY1461" s="102"/>
      <c r="AZ1461" s="102"/>
      <c r="BA1461" s="102"/>
      <c r="BB1461" s="102"/>
      <c r="BC1461" s="102"/>
      <c r="BD1461" s="102"/>
      <c r="BE1461" s="102"/>
      <c r="BF1461" s="102"/>
      <c r="BN1461" s="109"/>
    </row>
    <row r="1462" spans="10:66" x14ac:dyDescent="0.25">
      <c r="J1462" s="102"/>
      <c r="K1462" s="102"/>
      <c r="L1462" s="102"/>
      <c r="M1462" s="102"/>
      <c r="Q1462" s="102"/>
      <c r="R1462" s="102"/>
      <c r="S1462" s="102"/>
      <c r="T1462" s="102"/>
      <c r="U1462" s="102"/>
      <c r="X1462" s="102"/>
      <c r="Y1462" s="102"/>
      <c r="Z1462" s="102"/>
      <c r="AA1462" s="102"/>
      <c r="AB1462" s="102"/>
      <c r="AE1462" s="102"/>
      <c r="AF1462" s="102"/>
      <c r="AG1462" s="102"/>
      <c r="AH1462" s="102"/>
      <c r="AI1462" s="102"/>
      <c r="AL1462" s="102"/>
      <c r="AM1462" s="102"/>
      <c r="AN1462" s="102"/>
      <c r="AO1462" s="102"/>
      <c r="AP1462" s="102"/>
      <c r="AS1462" s="102"/>
      <c r="AT1462" s="102"/>
      <c r="AU1462" s="102"/>
      <c r="AV1462" s="102"/>
      <c r="AW1462" s="102"/>
      <c r="AX1462" s="102"/>
      <c r="AY1462" s="102"/>
      <c r="AZ1462" s="102"/>
      <c r="BA1462" s="102"/>
      <c r="BB1462" s="102"/>
      <c r="BC1462" s="102"/>
      <c r="BD1462" s="102"/>
      <c r="BE1462" s="102"/>
      <c r="BF1462" s="102"/>
      <c r="BN1462" s="109"/>
    </row>
    <row r="1463" spans="10:66" x14ac:dyDescent="0.25">
      <c r="J1463" s="102"/>
      <c r="K1463" s="102"/>
      <c r="L1463" s="102"/>
      <c r="M1463" s="102"/>
      <c r="Q1463" s="102"/>
      <c r="R1463" s="102"/>
      <c r="S1463" s="102"/>
      <c r="T1463" s="102"/>
      <c r="U1463" s="102"/>
      <c r="X1463" s="102"/>
      <c r="Y1463" s="102"/>
      <c r="Z1463" s="102"/>
      <c r="AA1463" s="102"/>
      <c r="AB1463" s="102"/>
      <c r="AE1463" s="102"/>
      <c r="AF1463" s="102"/>
      <c r="AG1463" s="102"/>
      <c r="AH1463" s="102"/>
      <c r="AI1463" s="102"/>
      <c r="AL1463" s="102"/>
      <c r="AM1463" s="102"/>
      <c r="AN1463" s="102"/>
      <c r="AO1463" s="102"/>
      <c r="AP1463" s="102"/>
      <c r="AS1463" s="102"/>
      <c r="AT1463" s="102"/>
      <c r="AU1463" s="102"/>
      <c r="AV1463" s="102"/>
      <c r="AW1463" s="102"/>
      <c r="AX1463" s="102"/>
      <c r="AY1463" s="102"/>
      <c r="AZ1463" s="102"/>
      <c r="BA1463" s="102"/>
      <c r="BB1463" s="102"/>
      <c r="BC1463" s="102"/>
      <c r="BD1463" s="102"/>
      <c r="BE1463" s="102"/>
      <c r="BF1463" s="102"/>
      <c r="BN1463" s="109"/>
    </row>
    <row r="1464" spans="10:66" x14ac:dyDescent="0.25">
      <c r="J1464" s="102"/>
      <c r="K1464" s="102"/>
      <c r="L1464" s="102"/>
      <c r="M1464" s="102"/>
      <c r="Q1464" s="102"/>
      <c r="R1464" s="102"/>
      <c r="S1464" s="102"/>
      <c r="T1464" s="102"/>
      <c r="U1464" s="102"/>
      <c r="X1464" s="102"/>
      <c r="Y1464" s="102"/>
      <c r="Z1464" s="102"/>
      <c r="AA1464" s="102"/>
      <c r="AB1464" s="102"/>
      <c r="AE1464" s="102"/>
      <c r="AF1464" s="102"/>
      <c r="AG1464" s="102"/>
      <c r="AH1464" s="102"/>
      <c r="AI1464" s="102"/>
      <c r="AL1464" s="102"/>
      <c r="AM1464" s="102"/>
      <c r="AN1464" s="102"/>
      <c r="AO1464" s="102"/>
      <c r="AP1464" s="102"/>
      <c r="AS1464" s="102"/>
      <c r="AT1464" s="102"/>
      <c r="AU1464" s="102"/>
      <c r="AV1464" s="102"/>
      <c r="AW1464" s="102"/>
      <c r="AX1464" s="102"/>
      <c r="AY1464" s="102"/>
      <c r="AZ1464" s="102"/>
      <c r="BA1464" s="102"/>
      <c r="BB1464" s="102"/>
      <c r="BC1464" s="102"/>
      <c r="BD1464" s="102"/>
      <c r="BE1464" s="102"/>
      <c r="BF1464" s="102"/>
      <c r="BN1464" s="109"/>
    </row>
    <row r="1465" spans="10:66" x14ac:dyDescent="0.25">
      <c r="J1465" s="102"/>
      <c r="K1465" s="102"/>
      <c r="L1465" s="102"/>
      <c r="M1465" s="102"/>
      <c r="Q1465" s="102"/>
      <c r="R1465" s="102"/>
      <c r="S1465" s="102"/>
      <c r="T1465" s="102"/>
      <c r="U1465" s="102"/>
      <c r="X1465" s="102"/>
      <c r="Y1465" s="102"/>
      <c r="Z1465" s="102"/>
      <c r="AA1465" s="102"/>
      <c r="AB1465" s="102"/>
      <c r="AE1465" s="102"/>
      <c r="AF1465" s="102"/>
      <c r="AG1465" s="102"/>
      <c r="AH1465" s="102"/>
      <c r="AI1465" s="102"/>
      <c r="AL1465" s="102"/>
      <c r="AM1465" s="102"/>
      <c r="AN1465" s="102"/>
      <c r="AO1465" s="102"/>
      <c r="AP1465" s="102"/>
      <c r="AS1465" s="102"/>
      <c r="AT1465" s="102"/>
      <c r="AU1465" s="102"/>
      <c r="AV1465" s="102"/>
      <c r="AW1465" s="102"/>
      <c r="AX1465" s="102"/>
      <c r="AY1465" s="102"/>
      <c r="AZ1465" s="102"/>
      <c r="BA1465" s="102"/>
      <c r="BB1465" s="102"/>
      <c r="BC1465" s="102"/>
      <c r="BD1465" s="102"/>
      <c r="BE1465" s="102"/>
      <c r="BF1465" s="102"/>
      <c r="BN1465" s="109"/>
    </row>
    <row r="1466" spans="10:66" x14ac:dyDescent="0.25">
      <c r="J1466" s="102"/>
      <c r="K1466" s="102"/>
      <c r="L1466" s="102"/>
      <c r="M1466" s="102"/>
      <c r="Q1466" s="102"/>
      <c r="R1466" s="102"/>
      <c r="S1466" s="102"/>
      <c r="T1466" s="102"/>
      <c r="U1466" s="102"/>
      <c r="X1466" s="102"/>
      <c r="Y1466" s="102"/>
      <c r="Z1466" s="102"/>
      <c r="AA1466" s="102"/>
      <c r="AB1466" s="102"/>
      <c r="AE1466" s="102"/>
      <c r="AF1466" s="102"/>
      <c r="AG1466" s="102"/>
      <c r="AH1466" s="102"/>
      <c r="AI1466" s="102"/>
      <c r="AL1466" s="102"/>
      <c r="AM1466" s="102"/>
      <c r="AN1466" s="102"/>
      <c r="AO1466" s="102"/>
      <c r="AP1466" s="102"/>
      <c r="AS1466" s="102"/>
      <c r="AT1466" s="102"/>
      <c r="AU1466" s="102"/>
      <c r="AV1466" s="102"/>
      <c r="AW1466" s="102"/>
      <c r="AX1466" s="102"/>
      <c r="AY1466" s="102"/>
      <c r="AZ1466" s="102"/>
      <c r="BA1466" s="102"/>
      <c r="BB1466" s="102"/>
      <c r="BC1466" s="102"/>
      <c r="BD1466" s="102"/>
      <c r="BE1466" s="102"/>
      <c r="BF1466" s="102"/>
      <c r="BN1466" s="109"/>
    </row>
    <row r="1467" spans="10:66" x14ac:dyDescent="0.25">
      <c r="J1467" s="102"/>
      <c r="K1467" s="102"/>
      <c r="L1467" s="102"/>
      <c r="M1467" s="102"/>
      <c r="Q1467" s="102"/>
      <c r="R1467" s="102"/>
      <c r="S1467" s="102"/>
      <c r="T1467" s="102"/>
      <c r="U1467" s="102"/>
      <c r="X1467" s="102"/>
      <c r="Y1467" s="102"/>
      <c r="Z1467" s="102"/>
      <c r="AA1467" s="102"/>
      <c r="AB1467" s="102"/>
      <c r="AE1467" s="102"/>
      <c r="AF1467" s="102"/>
      <c r="AG1467" s="102"/>
      <c r="AH1467" s="102"/>
      <c r="AI1467" s="102"/>
      <c r="AL1467" s="102"/>
      <c r="AM1467" s="102"/>
      <c r="AN1467" s="102"/>
      <c r="AO1467" s="102"/>
      <c r="AP1467" s="102"/>
      <c r="AS1467" s="102"/>
      <c r="AT1467" s="102"/>
      <c r="AU1467" s="102"/>
      <c r="AV1467" s="102"/>
      <c r="AW1467" s="102"/>
      <c r="AX1467" s="102"/>
      <c r="AY1467" s="102"/>
      <c r="AZ1467" s="102"/>
      <c r="BA1467" s="102"/>
      <c r="BB1467" s="102"/>
      <c r="BC1467" s="102"/>
      <c r="BD1467" s="102"/>
      <c r="BE1467" s="102"/>
      <c r="BF1467" s="102"/>
      <c r="BN1467" s="109"/>
    </row>
    <row r="1468" spans="10:66" x14ac:dyDescent="0.25">
      <c r="J1468" s="102"/>
      <c r="K1468" s="102"/>
      <c r="L1468" s="102"/>
      <c r="M1468" s="102"/>
      <c r="Q1468" s="102"/>
      <c r="R1468" s="102"/>
      <c r="S1468" s="102"/>
      <c r="T1468" s="102"/>
      <c r="U1468" s="102"/>
      <c r="X1468" s="102"/>
      <c r="Y1468" s="102"/>
      <c r="Z1468" s="102"/>
      <c r="AA1468" s="102"/>
      <c r="AB1468" s="102"/>
      <c r="AE1468" s="102"/>
      <c r="AF1468" s="102"/>
      <c r="AG1468" s="102"/>
      <c r="AH1468" s="102"/>
      <c r="AI1468" s="102"/>
      <c r="AL1468" s="102"/>
      <c r="AM1468" s="102"/>
      <c r="AN1468" s="102"/>
      <c r="AO1468" s="102"/>
      <c r="AP1468" s="102"/>
      <c r="AS1468" s="102"/>
      <c r="AT1468" s="102"/>
      <c r="AU1468" s="102"/>
      <c r="AV1468" s="102"/>
      <c r="AW1468" s="102"/>
      <c r="AX1468" s="102"/>
      <c r="AY1468" s="102"/>
      <c r="AZ1468" s="102"/>
      <c r="BA1468" s="102"/>
      <c r="BB1468" s="102"/>
      <c r="BC1468" s="102"/>
      <c r="BD1468" s="102"/>
      <c r="BE1468" s="102"/>
      <c r="BF1468" s="102"/>
      <c r="BN1468" s="109"/>
    </row>
    <row r="1469" spans="10:66" x14ac:dyDescent="0.25">
      <c r="J1469" s="102"/>
      <c r="K1469" s="102"/>
      <c r="L1469" s="102"/>
      <c r="M1469" s="102"/>
      <c r="Q1469" s="102"/>
      <c r="R1469" s="102"/>
      <c r="S1469" s="102"/>
      <c r="T1469" s="102"/>
      <c r="U1469" s="102"/>
      <c r="X1469" s="102"/>
      <c r="Y1469" s="102"/>
      <c r="Z1469" s="102"/>
      <c r="AA1469" s="102"/>
      <c r="AB1469" s="102"/>
      <c r="AE1469" s="102"/>
      <c r="AF1469" s="102"/>
      <c r="AG1469" s="102"/>
      <c r="AH1469" s="102"/>
      <c r="AI1469" s="102"/>
      <c r="AL1469" s="102"/>
      <c r="AM1469" s="102"/>
      <c r="AN1469" s="102"/>
      <c r="AO1469" s="102"/>
      <c r="AP1469" s="102"/>
      <c r="AS1469" s="102"/>
      <c r="AT1469" s="102"/>
      <c r="AU1469" s="102"/>
      <c r="AV1469" s="102"/>
      <c r="AW1469" s="102"/>
      <c r="AX1469" s="102"/>
      <c r="AY1469" s="102"/>
      <c r="AZ1469" s="102"/>
      <c r="BA1469" s="102"/>
      <c r="BB1469" s="102"/>
      <c r="BC1469" s="102"/>
      <c r="BD1469" s="102"/>
      <c r="BE1469" s="102"/>
      <c r="BF1469" s="102"/>
      <c r="BN1469" s="109"/>
    </row>
    <row r="1470" spans="10:66" x14ac:dyDescent="0.25">
      <c r="J1470" s="102"/>
      <c r="K1470" s="102"/>
      <c r="L1470" s="102"/>
      <c r="M1470" s="102"/>
      <c r="Q1470" s="102"/>
      <c r="R1470" s="102"/>
      <c r="S1470" s="102"/>
      <c r="T1470" s="102"/>
      <c r="U1470" s="102"/>
      <c r="X1470" s="102"/>
      <c r="Y1470" s="102"/>
      <c r="Z1470" s="102"/>
      <c r="AA1470" s="102"/>
      <c r="AB1470" s="102"/>
      <c r="AE1470" s="102"/>
      <c r="AF1470" s="102"/>
      <c r="AG1470" s="102"/>
      <c r="AH1470" s="102"/>
      <c r="AI1470" s="102"/>
      <c r="AL1470" s="102"/>
      <c r="AM1470" s="102"/>
      <c r="AN1470" s="102"/>
      <c r="AO1470" s="102"/>
      <c r="AP1470" s="102"/>
      <c r="AS1470" s="102"/>
      <c r="AT1470" s="102"/>
      <c r="AU1470" s="102"/>
      <c r="AV1470" s="102"/>
      <c r="AW1470" s="102"/>
      <c r="AX1470" s="102"/>
      <c r="AY1470" s="102"/>
      <c r="AZ1470" s="102"/>
      <c r="BA1470" s="102"/>
      <c r="BB1470" s="102"/>
      <c r="BC1470" s="102"/>
      <c r="BD1470" s="102"/>
      <c r="BE1470" s="102"/>
      <c r="BF1470" s="102"/>
      <c r="BN1470" s="109"/>
    </row>
    <row r="1471" spans="10:66" x14ac:dyDescent="0.25">
      <c r="J1471" s="102"/>
      <c r="K1471" s="102"/>
      <c r="L1471" s="102"/>
      <c r="M1471" s="102"/>
      <c r="Q1471" s="102"/>
      <c r="R1471" s="102"/>
      <c r="S1471" s="102"/>
      <c r="T1471" s="102"/>
      <c r="U1471" s="102"/>
      <c r="X1471" s="102"/>
      <c r="Y1471" s="102"/>
      <c r="Z1471" s="102"/>
      <c r="AA1471" s="102"/>
      <c r="AB1471" s="102"/>
      <c r="AE1471" s="102"/>
      <c r="AF1471" s="102"/>
      <c r="AG1471" s="102"/>
      <c r="AH1471" s="102"/>
      <c r="AI1471" s="102"/>
      <c r="AL1471" s="102"/>
      <c r="AM1471" s="102"/>
      <c r="AN1471" s="102"/>
      <c r="AO1471" s="102"/>
      <c r="AP1471" s="102"/>
      <c r="AS1471" s="102"/>
      <c r="AT1471" s="102"/>
      <c r="AU1471" s="102"/>
      <c r="AV1471" s="102"/>
      <c r="AW1471" s="102"/>
      <c r="AX1471" s="102"/>
      <c r="AY1471" s="102"/>
      <c r="AZ1471" s="102"/>
      <c r="BA1471" s="102"/>
      <c r="BB1471" s="102"/>
      <c r="BC1471" s="102"/>
      <c r="BD1471" s="102"/>
      <c r="BE1471" s="102"/>
      <c r="BF1471" s="102"/>
      <c r="BN1471" s="109"/>
    </row>
    <row r="1472" spans="10:66" x14ac:dyDescent="0.25">
      <c r="J1472" s="102"/>
      <c r="K1472" s="102"/>
      <c r="L1472" s="102"/>
      <c r="M1472" s="102"/>
      <c r="Q1472" s="102"/>
      <c r="R1472" s="102"/>
      <c r="S1472" s="102"/>
      <c r="T1472" s="102"/>
      <c r="U1472" s="102"/>
      <c r="X1472" s="102"/>
      <c r="Y1472" s="102"/>
      <c r="Z1472" s="102"/>
      <c r="AA1472" s="102"/>
      <c r="AB1472" s="102"/>
      <c r="AE1472" s="102"/>
      <c r="AF1472" s="102"/>
      <c r="AG1472" s="102"/>
      <c r="AH1472" s="102"/>
      <c r="AI1472" s="102"/>
      <c r="AL1472" s="102"/>
      <c r="AM1472" s="102"/>
      <c r="AN1472" s="102"/>
      <c r="AO1472" s="102"/>
      <c r="AP1472" s="102"/>
      <c r="AS1472" s="102"/>
      <c r="AT1472" s="102"/>
      <c r="AU1472" s="102"/>
      <c r="AV1472" s="102"/>
      <c r="AW1472" s="102"/>
      <c r="AX1472" s="102"/>
      <c r="AY1472" s="102"/>
      <c r="AZ1472" s="102"/>
      <c r="BA1472" s="102"/>
      <c r="BB1472" s="102"/>
      <c r="BC1472" s="102"/>
      <c r="BD1472" s="102"/>
      <c r="BE1472" s="102"/>
      <c r="BF1472" s="102"/>
      <c r="BN1472" s="109"/>
    </row>
    <row r="1473" spans="10:66" x14ac:dyDescent="0.25">
      <c r="J1473" s="102"/>
      <c r="K1473" s="102"/>
      <c r="L1473" s="102"/>
      <c r="M1473" s="102"/>
      <c r="Q1473" s="102"/>
      <c r="R1473" s="102"/>
      <c r="S1473" s="102"/>
      <c r="T1473" s="102"/>
      <c r="U1473" s="102"/>
      <c r="X1473" s="102"/>
      <c r="Y1473" s="102"/>
      <c r="Z1473" s="102"/>
      <c r="AA1473" s="102"/>
      <c r="AB1473" s="102"/>
      <c r="AE1473" s="102"/>
      <c r="AF1473" s="102"/>
      <c r="AG1473" s="102"/>
      <c r="AH1473" s="102"/>
      <c r="AI1473" s="102"/>
      <c r="AL1473" s="102"/>
      <c r="AM1473" s="102"/>
      <c r="AN1473" s="102"/>
      <c r="AO1473" s="102"/>
      <c r="AP1473" s="102"/>
      <c r="AS1473" s="102"/>
      <c r="AT1473" s="102"/>
      <c r="AU1473" s="102"/>
      <c r="AV1473" s="102"/>
      <c r="AW1473" s="102"/>
      <c r="AX1473" s="102"/>
      <c r="AY1473" s="102"/>
      <c r="AZ1473" s="102"/>
      <c r="BA1473" s="102"/>
      <c r="BB1473" s="102"/>
      <c r="BC1473" s="102"/>
      <c r="BD1473" s="102"/>
      <c r="BE1473" s="102"/>
      <c r="BF1473" s="102"/>
      <c r="BN1473" s="109"/>
    </row>
    <row r="1474" spans="10:66" x14ac:dyDescent="0.25">
      <c r="J1474" s="102"/>
      <c r="K1474" s="102"/>
      <c r="L1474" s="102"/>
      <c r="M1474" s="102"/>
      <c r="Q1474" s="102"/>
      <c r="R1474" s="102"/>
      <c r="S1474" s="102"/>
      <c r="T1474" s="102"/>
      <c r="U1474" s="102"/>
      <c r="X1474" s="102"/>
      <c r="Y1474" s="102"/>
      <c r="Z1474" s="102"/>
      <c r="AA1474" s="102"/>
      <c r="AB1474" s="102"/>
      <c r="AE1474" s="102"/>
      <c r="AF1474" s="102"/>
      <c r="AG1474" s="102"/>
      <c r="AH1474" s="102"/>
      <c r="AI1474" s="102"/>
      <c r="AL1474" s="102"/>
      <c r="AM1474" s="102"/>
      <c r="AN1474" s="102"/>
      <c r="AO1474" s="102"/>
      <c r="AP1474" s="102"/>
      <c r="AS1474" s="102"/>
      <c r="AT1474" s="102"/>
      <c r="AU1474" s="102"/>
      <c r="AV1474" s="102"/>
      <c r="AW1474" s="102"/>
      <c r="AX1474" s="102"/>
      <c r="AY1474" s="102"/>
      <c r="AZ1474" s="102"/>
      <c r="BA1474" s="102"/>
      <c r="BB1474" s="102"/>
      <c r="BC1474" s="102"/>
      <c r="BD1474" s="102"/>
      <c r="BE1474" s="102"/>
      <c r="BF1474" s="102"/>
      <c r="BN1474" s="109"/>
    </row>
    <row r="1475" spans="10:66" x14ac:dyDescent="0.25">
      <c r="J1475" s="102"/>
      <c r="K1475" s="102"/>
      <c r="L1475" s="102"/>
      <c r="M1475" s="102"/>
      <c r="Q1475" s="102"/>
      <c r="R1475" s="102"/>
      <c r="S1475" s="102"/>
      <c r="T1475" s="102"/>
      <c r="U1475" s="102"/>
      <c r="X1475" s="102"/>
      <c r="Y1475" s="102"/>
      <c r="Z1475" s="102"/>
      <c r="AA1475" s="102"/>
      <c r="AB1475" s="102"/>
      <c r="AE1475" s="102"/>
      <c r="AF1475" s="102"/>
      <c r="AG1475" s="102"/>
      <c r="AH1475" s="102"/>
      <c r="AI1475" s="102"/>
      <c r="AL1475" s="102"/>
      <c r="AM1475" s="102"/>
      <c r="AN1475" s="102"/>
      <c r="AO1475" s="102"/>
      <c r="AP1475" s="102"/>
      <c r="AS1475" s="102"/>
      <c r="AT1475" s="102"/>
      <c r="AU1475" s="102"/>
      <c r="AV1475" s="102"/>
      <c r="AW1475" s="102"/>
      <c r="AX1475" s="102"/>
      <c r="AY1475" s="102"/>
      <c r="AZ1475" s="102"/>
      <c r="BA1475" s="102"/>
      <c r="BB1475" s="102"/>
      <c r="BC1475" s="102"/>
      <c r="BD1475" s="102"/>
      <c r="BE1475" s="102"/>
      <c r="BF1475" s="102"/>
      <c r="BN1475" s="109"/>
    </row>
    <row r="1476" spans="10:66" x14ac:dyDescent="0.25">
      <c r="J1476" s="102"/>
      <c r="K1476" s="102"/>
      <c r="L1476" s="102"/>
      <c r="M1476" s="102"/>
      <c r="Q1476" s="102"/>
      <c r="R1476" s="102"/>
      <c r="S1476" s="102"/>
      <c r="T1476" s="102"/>
      <c r="U1476" s="102"/>
      <c r="X1476" s="102"/>
      <c r="Y1476" s="102"/>
      <c r="Z1476" s="102"/>
      <c r="AA1476" s="102"/>
      <c r="AB1476" s="102"/>
      <c r="AE1476" s="102"/>
      <c r="AF1476" s="102"/>
      <c r="AG1476" s="102"/>
      <c r="AH1476" s="102"/>
      <c r="AI1476" s="102"/>
      <c r="AL1476" s="102"/>
      <c r="AM1476" s="102"/>
      <c r="AN1476" s="102"/>
      <c r="AO1476" s="102"/>
      <c r="AP1476" s="102"/>
      <c r="AS1476" s="102"/>
      <c r="AT1476" s="102"/>
      <c r="AU1476" s="102"/>
      <c r="AV1476" s="102"/>
      <c r="AW1476" s="102"/>
      <c r="AX1476" s="102"/>
      <c r="AY1476" s="102"/>
      <c r="AZ1476" s="102"/>
      <c r="BA1476" s="102"/>
      <c r="BB1476" s="102"/>
      <c r="BC1476" s="102"/>
      <c r="BD1476" s="102"/>
      <c r="BE1476" s="102"/>
      <c r="BF1476" s="102"/>
      <c r="BN1476" s="109"/>
    </row>
    <row r="1477" spans="10:66" x14ac:dyDescent="0.25">
      <c r="J1477" s="102"/>
      <c r="K1477" s="102"/>
      <c r="L1477" s="102"/>
      <c r="M1477" s="102"/>
      <c r="Q1477" s="102"/>
      <c r="R1477" s="102"/>
      <c r="S1477" s="102"/>
      <c r="T1477" s="102"/>
      <c r="U1477" s="102"/>
      <c r="X1477" s="102"/>
      <c r="Y1477" s="102"/>
      <c r="Z1477" s="102"/>
      <c r="AA1477" s="102"/>
      <c r="AB1477" s="102"/>
      <c r="AE1477" s="102"/>
      <c r="AF1477" s="102"/>
      <c r="AG1477" s="102"/>
      <c r="AH1477" s="102"/>
      <c r="AI1477" s="102"/>
      <c r="AL1477" s="102"/>
      <c r="AM1477" s="102"/>
      <c r="AN1477" s="102"/>
      <c r="AO1477" s="102"/>
      <c r="AP1477" s="102"/>
      <c r="AS1477" s="102"/>
      <c r="AT1477" s="102"/>
      <c r="AU1477" s="102"/>
      <c r="AV1477" s="102"/>
      <c r="AW1477" s="102"/>
      <c r="AX1477" s="102"/>
      <c r="AY1477" s="102"/>
      <c r="AZ1477" s="102"/>
      <c r="BA1477" s="102"/>
      <c r="BB1477" s="102"/>
      <c r="BC1477" s="102"/>
      <c r="BD1477" s="102"/>
      <c r="BE1477" s="102"/>
      <c r="BF1477" s="102"/>
      <c r="BN1477" s="109"/>
    </row>
    <row r="1478" spans="10:66" x14ac:dyDescent="0.25">
      <c r="J1478" s="102"/>
      <c r="K1478" s="102"/>
      <c r="L1478" s="102"/>
      <c r="M1478" s="102"/>
      <c r="Q1478" s="102"/>
      <c r="R1478" s="102"/>
      <c r="S1478" s="102"/>
      <c r="T1478" s="102"/>
      <c r="U1478" s="102"/>
      <c r="X1478" s="102"/>
      <c r="Y1478" s="102"/>
      <c r="Z1478" s="102"/>
      <c r="AA1478" s="102"/>
      <c r="AB1478" s="102"/>
      <c r="AE1478" s="102"/>
      <c r="AF1478" s="102"/>
      <c r="AG1478" s="102"/>
      <c r="AH1478" s="102"/>
      <c r="AI1478" s="102"/>
      <c r="AL1478" s="102"/>
      <c r="AM1478" s="102"/>
      <c r="AN1478" s="102"/>
      <c r="AO1478" s="102"/>
      <c r="AP1478" s="102"/>
      <c r="AS1478" s="102"/>
      <c r="AT1478" s="102"/>
      <c r="AU1478" s="102"/>
      <c r="AV1478" s="102"/>
      <c r="AW1478" s="102"/>
      <c r="AX1478" s="102"/>
      <c r="AY1478" s="102"/>
      <c r="AZ1478" s="102"/>
      <c r="BA1478" s="102"/>
      <c r="BB1478" s="102"/>
      <c r="BC1478" s="102"/>
      <c r="BD1478" s="102"/>
      <c r="BE1478" s="102"/>
      <c r="BF1478" s="102"/>
      <c r="BN1478" s="109"/>
    </row>
    <row r="1479" spans="10:66" x14ac:dyDescent="0.25">
      <c r="J1479" s="102"/>
      <c r="K1479" s="102"/>
      <c r="L1479" s="102"/>
      <c r="M1479" s="102"/>
      <c r="Q1479" s="102"/>
      <c r="R1479" s="102"/>
      <c r="S1479" s="102"/>
      <c r="T1479" s="102"/>
      <c r="U1479" s="102"/>
      <c r="X1479" s="102"/>
      <c r="Y1479" s="102"/>
      <c r="Z1479" s="102"/>
      <c r="AA1479" s="102"/>
      <c r="AB1479" s="102"/>
      <c r="AE1479" s="102"/>
      <c r="AF1479" s="102"/>
      <c r="AG1479" s="102"/>
      <c r="AH1479" s="102"/>
      <c r="AI1479" s="102"/>
      <c r="AL1479" s="102"/>
      <c r="AM1479" s="102"/>
      <c r="AN1479" s="102"/>
      <c r="AO1479" s="102"/>
      <c r="AP1479" s="102"/>
      <c r="AS1479" s="102"/>
      <c r="AT1479" s="102"/>
      <c r="AU1479" s="102"/>
      <c r="AV1479" s="102"/>
      <c r="AW1479" s="102"/>
      <c r="AX1479" s="102"/>
      <c r="AY1479" s="102"/>
      <c r="AZ1479" s="102"/>
      <c r="BA1479" s="102"/>
      <c r="BB1479" s="102"/>
      <c r="BC1479" s="102"/>
      <c r="BD1479" s="102"/>
      <c r="BE1479" s="102"/>
      <c r="BF1479" s="102"/>
      <c r="BN1479" s="109"/>
    </row>
    <row r="1480" spans="10:66" x14ac:dyDescent="0.25">
      <c r="J1480" s="102"/>
      <c r="K1480" s="102"/>
      <c r="L1480" s="102"/>
      <c r="M1480" s="102"/>
      <c r="Q1480" s="102"/>
      <c r="R1480" s="102"/>
      <c r="S1480" s="102"/>
      <c r="T1480" s="102"/>
      <c r="U1480" s="102"/>
      <c r="X1480" s="102"/>
      <c r="Y1480" s="102"/>
      <c r="Z1480" s="102"/>
      <c r="AA1480" s="102"/>
      <c r="AB1480" s="102"/>
      <c r="AE1480" s="102"/>
      <c r="AF1480" s="102"/>
      <c r="AG1480" s="102"/>
      <c r="AH1480" s="102"/>
      <c r="AI1480" s="102"/>
      <c r="AL1480" s="102"/>
      <c r="AM1480" s="102"/>
      <c r="AN1480" s="102"/>
      <c r="AO1480" s="102"/>
      <c r="AP1480" s="102"/>
      <c r="AS1480" s="102"/>
      <c r="AT1480" s="102"/>
      <c r="AU1480" s="102"/>
      <c r="AV1480" s="102"/>
      <c r="AW1480" s="102"/>
      <c r="AX1480" s="102"/>
      <c r="AY1480" s="102"/>
      <c r="AZ1480" s="102"/>
      <c r="BA1480" s="102"/>
      <c r="BB1480" s="102"/>
      <c r="BC1480" s="102"/>
      <c r="BD1480" s="102"/>
      <c r="BE1480" s="102"/>
      <c r="BF1480" s="102"/>
      <c r="BN1480" s="109"/>
    </row>
    <row r="1481" spans="10:66" x14ac:dyDescent="0.25">
      <c r="J1481" s="102"/>
      <c r="K1481" s="102"/>
      <c r="L1481" s="102"/>
      <c r="M1481" s="102"/>
      <c r="Q1481" s="102"/>
      <c r="R1481" s="102"/>
      <c r="S1481" s="102"/>
      <c r="T1481" s="102"/>
      <c r="U1481" s="102"/>
      <c r="X1481" s="102"/>
      <c r="Y1481" s="102"/>
      <c r="Z1481" s="102"/>
      <c r="AA1481" s="102"/>
      <c r="AB1481" s="102"/>
      <c r="AE1481" s="102"/>
      <c r="AF1481" s="102"/>
      <c r="AG1481" s="102"/>
      <c r="AH1481" s="102"/>
      <c r="AI1481" s="102"/>
      <c r="AL1481" s="102"/>
      <c r="AM1481" s="102"/>
      <c r="AN1481" s="102"/>
      <c r="AO1481" s="102"/>
      <c r="AP1481" s="102"/>
      <c r="AS1481" s="102"/>
      <c r="AT1481" s="102"/>
      <c r="AU1481" s="102"/>
      <c r="AV1481" s="102"/>
      <c r="AW1481" s="102"/>
      <c r="AX1481" s="102"/>
      <c r="AY1481" s="102"/>
      <c r="AZ1481" s="102"/>
      <c r="BA1481" s="102"/>
      <c r="BB1481" s="102"/>
      <c r="BC1481" s="102"/>
      <c r="BD1481" s="102"/>
      <c r="BE1481" s="102"/>
      <c r="BF1481" s="102"/>
      <c r="BN1481" s="109"/>
    </row>
    <row r="1482" spans="10:66" x14ac:dyDescent="0.25">
      <c r="J1482" s="102"/>
      <c r="K1482" s="102"/>
      <c r="L1482" s="102"/>
      <c r="M1482" s="102"/>
      <c r="Q1482" s="102"/>
      <c r="R1482" s="102"/>
      <c r="S1482" s="102"/>
      <c r="T1482" s="102"/>
      <c r="U1482" s="102"/>
      <c r="X1482" s="102"/>
      <c r="Y1482" s="102"/>
      <c r="Z1482" s="102"/>
      <c r="AA1482" s="102"/>
      <c r="AB1482" s="102"/>
      <c r="AE1482" s="102"/>
      <c r="AF1482" s="102"/>
      <c r="AG1482" s="102"/>
      <c r="AH1482" s="102"/>
      <c r="AI1482" s="102"/>
      <c r="AL1482" s="102"/>
      <c r="AM1482" s="102"/>
      <c r="AN1482" s="102"/>
      <c r="AO1482" s="102"/>
      <c r="AP1482" s="102"/>
      <c r="AS1482" s="102"/>
      <c r="AT1482" s="102"/>
      <c r="AU1482" s="102"/>
      <c r="AV1482" s="102"/>
      <c r="AW1482" s="102"/>
      <c r="AX1482" s="102"/>
      <c r="AY1482" s="102"/>
      <c r="AZ1482" s="102"/>
      <c r="BA1482" s="102"/>
      <c r="BB1482" s="102"/>
      <c r="BC1482" s="102"/>
      <c r="BD1482" s="102"/>
      <c r="BE1482" s="102"/>
      <c r="BF1482" s="102"/>
      <c r="BN1482" s="109"/>
    </row>
    <row r="1483" spans="10:66" x14ac:dyDescent="0.25">
      <c r="J1483" s="102"/>
      <c r="K1483" s="102"/>
      <c r="L1483" s="102"/>
      <c r="M1483" s="102"/>
      <c r="Q1483" s="102"/>
      <c r="R1483" s="102"/>
      <c r="S1483" s="102"/>
      <c r="T1483" s="102"/>
      <c r="U1483" s="102"/>
      <c r="X1483" s="102"/>
      <c r="Y1483" s="102"/>
      <c r="Z1483" s="102"/>
      <c r="AA1483" s="102"/>
      <c r="AB1483" s="102"/>
      <c r="AE1483" s="102"/>
      <c r="AF1483" s="102"/>
      <c r="AG1483" s="102"/>
      <c r="AH1483" s="102"/>
      <c r="AI1483" s="102"/>
      <c r="AL1483" s="102"/>
      <c r="AM1483" s="102"/>
      <c r="AN1483" s="102"/>
      <c r="AO1483" s="102"/>
      <c r="AP1483" s="102"/>
      <c r="AS1483" s="102"/>
      <c r="AT1483" s="102"/>
      <c r="AU1483" s="102"/>
      <c r="AV1483" s="102"/>
      <c r="AW1483" s="102"/>
      <c r="AX1483" s="102"/>
      <c r="AY1483" s="102"/>
      <c r="AZ1483" s="102"/>
      <c r="BA1483" s="102"/>
      <c r="BB1483" s="102"/>
      <c r="BC1483" s="102"/>
      <c r="BD1483" s="102"/>
      <c r="BE1483" s="102"/>
      <c r="BF1483" s="102"/>
      <c r="BN1483" s="109"/>
    </row>
    <row r="1484" spans="10:66" x14ac:dyDescent="0.25">
      <c r="J1484" s="102"/>
      <c r="K1484" s="102"/>
      <c r="L1484" s="102"/>
      <c r="M1484" s="102"/>
      <c r="Q1484" s="102"/>
      <c r="R1484" s="102"/>
      <c r="S1484" s="102"/>
      <c r="T1484" s="102"/>
      <c r="U1484" s="102"/>
      <c r="X1484" s="102"/>
      <c r="Y1484" s="102"/>
      <c r="Z1484" s="102"/>
      <c r="AA1484" s="102"/>
      <c r="AB1484" s="102"/>
      <c r="AE1484" s="102"/>
      <c r="AF1484" s="102"/>
      <c r="AG1484" s="102"/>
      <c r="AH1484" s="102"/>
      <c r="AI1484" s="102"/>
      <c r="AL1484" s="102"/>
      <c r="AM1484" s="102"/>
      <c r="AN1484" s="102"/>
      <c r="AO1484" s="102"/>
      <c r="AP1484" s="102"/>
      <c r="AS1484" s="102"/>
      <c r="AT1484" s="102"/>
      <c r="AU1484" s="102"/>
      <c r="AV1484" s="102"/>
      <c r="AW1484" s="102"/>
      <c r="AX1484" s="102"/>
      <c r="AY1484" s="102"/>
      <c r="AZ1484" s="102"/>
      <c r="BA1484" s="102"/>
      <c r="BB1484" s="102"/>
      <c r="BC1484" s="102"/>
      <c r="BD1484" s="102"/>
      <c r="BE1484" s="102"/>
      <c r="BF1484" s="102"/>
      <c r="BN1484" s="109"/>
    </row>
    <row r="1485" spans="10:66" x14ac:dyDescent="0.25">
      <c r="J1485" s="102"/>
      <c r="K1485" s="102"/>
      <c r="L1485" s="102"/>
      <c r="M1485" s="102"/>
      <c r="Q1485" s="102"/>
      <c r="R1485" s="102"/>
      <c r="S1485" s="102"/>
      <c r="T1485" s="102"/>
      <c r="U1485" s="102"/>
      <c r="X1485" s="102"/>
      <c r="Y1485" s="102"/>
      <c r="Z1485" s="102"/>
      <c r="AA1485" s="102"/>
      <c r="AB1485" s="102"/>
      <c r="AE1485" s="102"/>
      <c r="AF1485" s="102"/>
      <c r="AG1485" s="102"/>
      <c r="AH1485" s="102"/>
      <c r="AI1485" s="102"/>
      <c r="AL1485" s="102"/>
      <c r="AM1485" s="102"/>
      <c r="AN1485" s="102"/>
      <c r="AO1485" s="102"/>
      <c r="AP1485" s="102"/>
      <c r="AS1485" s="102"/>
      <c r="AT1485" s="102"/>
      <c r="AU1485" s="102"/>
      <c r="AV1485" s="102"/>
      <c r="AW1485" s="102"/>
      <c r="AX1485" s="102"/>
      <c r="AY1485" s="102"/>
      <c r="AZ1485" s="102"/>
      <c r="BA1485" s="102"/>
      <c r="BB1485" s="102"/>
      <c r="BC1485" s="102"/>
      <c r="BD1485" s="102"/>
      <c r="BE1485" s="102"/>
      <c r="BF1485" s="102"/>
      <c r="BN1485" s="109"/>
    </row>
    <row r="1486" spans="10:66" x14ac:dyDescent="0.25">
      <c r="J1486" s="102"/>
      <c r="K1486" s="102"/>
      <c r="L1486" s="102"/>
      <c r="M1486" s="102"/>
      <c r="Q1486" s="102"/>
      <c r="R1486" s="102"/>
      <c r="S1486" s="102"/>
      <c r="T1486" s="102"/>
      <c r="U1486" s="102"/>
      <c r="X1486" s="102"/>
      <c r="Y1486" s="102"/>
      <c r="Z1486" s="102"/>
      <c r="AA1486" s="102"/>
      <c r="AB1486" s="102"/>
      <c r="AE1486" s="102"/>
      <c r="AF1486" s="102"/>
      <c r="AG1486" s="102"/>
      <c r="AH1486" s="102"/>
      <c r="AI1486" s="102"/>
      <c r="AL1486" s="102"/>
      <c r="AM1486" s="102"/>
      <c r="AN1486" s="102"/>
      <c r="AO1486" s="102"/>
      <c r="AP1486" s="102"/>
      <c r="AS1486" s="102"/>
      <c r="AT1486" s="102"/>
      <c r="AU1486" s="102"/>
      <c r="AV1486" s="102"/>
      <c r="AW1486" s="102"/>
      <c r="AX1486" s="102"/>
      <c r="AY1486" s="102"/>
      <c r="AZ1486" s="102"/>
      <c r="BA1486" s="102"/>
      <c r="BB1486" s="102"/>
      <c r="BC1486" s="102"/>
      <c r="BD1486" s="102"/>
      <c r="BE1486" s="102"/>
      <c r="BF1486" s="102"/>
      <c r="BN1486" s="109"/>
    </row>
    <row r="1487" spans="10:66" x14ac:dyDescent="0.25">
      <c r="J1487" s="102"/>
      <c r="K1487" s="102"/>
      <c r="L1487" s="102"/>
      <c r="M1487" s="102"/>
      <c r="Q1487" s="102"/>
      <c r="R1487" s="102"/>
      <c r="S1487" s="102"/>
      <c r="T1487" s="102"/>
      <c r="U1487" s="102"/>
      <c r="X1487" s="102"/>
      <c r="Y1487" s="102"/>
      <c r="Z1487" s="102"/>
      <c r="AA1487" s="102"/>
      <c r="AB1487" s="102"/>
      <c r="AE1487" s="102"/>
      <c r="AF1487" s="102"/>
      <c r="AG1487" s="102"/>
      <c r="AH1487" s="102"/>
      <c r="AI1487" s="102"/>
      <c r="AL1487" s="102"/>
      <c r="AM1487" s="102"/>
      <c r="AN1487" s="102"/>
      <c r="AO1487" s="102"/>
      <c r="AP1487" s="102"/>
      <c r="AS1487" s="102"/>
      <c r="AT1487" s="102"/>
      <c r="AU1487" s="102"/>
      <c r="AV1487" s="102"/>
      <c r="AW1487" s="102"/>
      <c r="AX1487" s="102"/>
      <c r="AY1487" s="102"/>
      <c r="AZ1487" s="102"/>
      <c r="BA1487" s="102"/>
      <c r="BB1487" s="102"/>
      <c r="BC1487" s="102"/>
      <c r="BD1487" s="102"/>
      <c r="BE1487" s="102"/>
      <c r="BF1487" s="102"/>
      <c r="BN1487" s="109"/>
    </row>
    <row r="1488" spans="10:66" x14ac:dyDescent="0.25">
      <c r="J1488" s="102"/>
      <c r="K1488" s="102"/>
      <c r="L1488" s="102"/>
      <c r="M1488" s="102"/>
      <c r="Q1488" s="102"/>
      <c r="R1488" s="102"/>
      <c r="S1488" s="102"/>
      <c r="T1488" s="102"/>
      <c r="U1488" s="102"/>
      <c r="X1488" s="102"/>
      <c r="Y1488" s="102"/>
      <c r="Z1488" s="102"/>
      <c r="AA1488" s="102"/>
      <c r="AB1488" s="102"/>
      <c r="AE1488" s="102"/>
      <c r="AF1488" s="102"/>
      <c r="AG1488" s="102"/>
      <c r="AH1488" s="102"/>
      <c r="AI1488" s="102"/>
      <c r="AL1488" s="102"/>
      <c r="AM1488" s="102"/>
      <c r="AN1488" s="102"/>
      <c r="AO1488" s="102"/>
      <c r="AP1488" s="102"/>
      <c r="AS1488" s="102"/>
      <c r="AT1488" s="102"/>
      <c r="AU1488" s="102"/>
      <c r="AV1488" s="102"/>
      <c r="AW1488" s="102"/>
      <c r="AX1488" s="102"/>
      <c r="AY1488" s="102"/>
      <c r="AZ1488" s="102"/>
      <c r="BA1488" s="102"/>
      <c r="BB1488" s="102"/>
      <c r="BC1488" s="102"/>
      <c r="BD1488" s="102"/>
      <c r="BE1488" s="102"/>
      <c r="BF1488" s="102"/>
      <c r="BN1488" s="109"/>
    </row>
    <row r="1489" spans="10:66" x14ac:dyDescent="0.25">
      <c r="J1489" s="102"/>
      <c r="K1489" s="102"/>
      <c r="L1489" s="102"/>
      <c r="M1489" s="102"/>
      <c r="Q1489" s="102"/>
      <c r="R1489" s="102"/>
      <c r="S1489" s="102"/>
      <c r="T1489" s="102"/>
      <c r="U1489" s="102"/>
      <c r="X1489" s="102"/>
      <c r="Y1489" s="102"/>
      <c r="Z1489" s="102"/>
      <c r="AA1489" s="102"/>
      <c r="AB1489" s="102"/>
      <c r="AE1489" s="102"/>
      <c r="AF1489" s="102"/>
      <c r="AG1489" s="102"/>
      <c r="AH1489" s="102"/>
      <c r="AI1489" s="102"/>
      <c r="AL1489" s="102"/>
      <c r="AM1489" s="102"/>
      <c r="AN1489" s="102"/>
      <c r="AO1489" s="102"/>
      <c r="AP1489" s="102"/>
      <c r="AS1489" s="102"/>
      <c r="AT1489" s="102"/>
      <c r="AU1489" s="102"/>
      <c r="AV1489" s="102"/>
      <c r="AW1489" s="102"/>
      <c r="AX1489" s="102"/>
      <c r="AY1489" s="102"/>
      <c r="AZ1489" s="102"/>
      <c r="BA1489" s="102"/>
      <c r="BB1489" s="102"/>
      <c r="BC1489" s="102"/>
      <c r="BD1489" s="102"/>
      <c r="BE1489" s="102"/>
      <c r="BF1489" s="102"/>
      <c r="BN1489" s="109"/>
    </row>
    <row r="1490" spans="10:66" x14ac:dyDescent="0.25">
      <c r="J1490" s="102"/>
      <c r="K1490" s="102"/>
      <c r="L1490" s="102"/>
      <c r="M1490" s="102"/>
      <c r="Q1490" s="102"/>
      <c r="R1490" s="102"/>
      <c r="S1490" s="102"/>
      <c r="T1490" s="102"/>
      <c r="U1490" s="102"/>
      <c r="X1490" s="102"/>
      <c r="Y1490" s="102"/>
      <c r="Z1490" s="102"/>
      <c r="AA1490" s="102"/>
      <c r="AB1490" s="102"/>
      <c r="AE1490" s="102"/>
      <c r="AF1490" s="102"/>
      <c r="AG1490" s="102"/>
      <c r="AH1490" s="102"/>
      <c r="AI1490" s="102"/>
      <c r="AL1490" s="102"/>
      <c r="AM1490" s="102"/>
      <c r="AN1490" s="102"/>
      <c r="AO1490" s="102"/>
      <c r="AP1490" s="102"/>
      <c r="AS1490" s="102"/>
      <c r="AT1490" s="102"/>
      <c r="AU1490" s="102"/>
      <c r="AV1490" s="102"/>
      <c r="AW1490" s="102"/>
      <c r="AX1490" s="102"/>
      <c r="AY1490" s="102"/>
      <c r="AZ1490" s="102"/>
      <c r="BA1490" s="102"/>
      <c r="BB1490" s="102"/>
      <c r="BC1490" s="102"/>
      <c r="BD1490" s="102"/>
      <c r="BE1490" s="102"/>
      <c r="BF1490" s="102"/>
      <c r="BN1490" s="109"/>
    </row>
    <row r="1491" spans="10:66" x14ac:dyDescent="0.25">
      <c r="J1491" s="102"/>
      <c r="K1491" s="102"/>
      <c r="L1491" s="102"/>
      <c r="M1491" s="102"/>
      <c r="Q1491" s="102"/>
      <c r="R1491" s="102"/>
      <c r="S1491" s="102"/>
      <c r="T1491" s="102"/>
      <c r="U1491" s="102"/>
      <c r="X1491" s="102"/>
      <c r="Y1491" s="102"/>
      <c r="Z1491" s="102"/>
      <c r="AA1491" s="102"/>
      <c r="AB1491" s="102"/>
      <c r="AE1491" s="102"/>
      <c r="AF1491" s="102"/>
      <c r="AG1491" s="102"/>
      <c r="AH1491" s="102"/>
      <c r="AI1491" s="102"/>
      <c r="AL1491" s="102"/>
      <c r="AM1491" s="102"/>
      <c r="AN1491" s="102"/>
      <c r="AO1491" s="102"/>
      <c r="AP1491" s="102"/>
      <c r="AS1491" s="102"/>
      <c r="AT1491" s="102"/>
      <c r="AU1491" s="102"/>
      <c r="AV1491" s="102"/>
      <c r="AW1491" s="102"/>
      <c r="AX1491" s="102"/>
      <c r="AY1491" s="102"/>
      <c r="AZ1491" s="102"/>
      <c r="BA1491" s="102"/>
      <c r="BB1491" s="102"/>
      <c r="BC1491" s="102"/>
      <c r="BD1491" s="102"/>
      <c r="BE1491" s="102"/>
      <c r="BF1491" s="102"/>
      <c r="BN1491" s="109"/>
    </row>
    <row r="1492" spans="10:66" x14ac:dyDescent="0.25">
      <c r="J1492" s="102"/>
      <c r="K1492" s="102"/>
      <c r="L1492" s="102"/>
      <c r="M1492" s="102"/>
      <c r="Q1492" s="102"/>
      <c r="R1492" s="102"/>
      <c r="S1492" s="102"/>
      <c r="T1492" s="102"/>
      <c r="U1492" s="102"/>
      <c r="X1492" s="102"/>
      <c r="Y1492" s="102"/>
      <c r="Z1492" s="102"/>
      <c r="AA1492" s="102"/>
      <c r="AB1492" s="102"/>
      <c r="AE1492" s="102"/>
      <c r="AF1492" s="102"/>
      <c r="AG1492" s="102"/>
      <c r="AH1492" s="102"/>
      <c r="AI1492" s="102"/>
      <c r="AL1492" s="102"/>
      <c r="AM1492" s="102"/>
      <c r="AN1492" s="102"/>
      <c r="AO1492" s="102"/>
      <c r="AP1492" s="102"/>
      <c r="AS1492" s="102"/>
      <c r="AT1492" s="102"/>
      <c r="AU1492" s="102"/>
      <c r="AV1492" s="102"/>
      <c r="AW1492" s="102"/>
      <c r="AX1492" s="102"/>
      <c r="AY1492" s="102"/>
      <c r="AZ1492" s="102"/>
      <c r="BA1492" s="102"/>
      <c r="BB1492" s="102"/>
      <c r="BC1492" s="102"/>
      <c r="BD1492" s="102"/>
      <c r="BE1492" s="102"/>
      <c r="BF1492" s="102"/>
      <c r="BN1492" s="109"/>
    </row>
    <row r="1493" spans="10:66" x14ac:dyDescent="0.25">
      <c r="J1493" s="102"/>
      <c r="K1493" s="102"/>
      <c r="L1493" s="102"/>
      <c r="M1493" s="102"/>
      <c r="Q1493" s="102"/>
      <c r="R1493" s="102"/>
      <c r="S1493" s="102"/>
      <c r="T1493" s="102"/>
      <c r="U1493" s="102"/>
      <c r="X1493" s="102"/>
      <c r="Y1493" s="102"/>
      <c r="Z1493" s="102"/>
      <c r="AA1493" s="102"/>
      <c r="AB1493" s="102"/>
      <c r="AE1493" s="102"/>
      <c r="AF1493" s="102"/>
      <c r="AG1493" s="102"/>
      <c r="AH1493" s="102"/>
      <c r="AI1493" s="102"/>
      <c r="AL1493" s="102"/>
      <c r="AM1493" s="102"/>
      <c r="AN1493" s="102"/>
      <c r="AO1493" s="102"/>
      <c r="AP1493" s="102"/>
      <c r="AS1493" s="102"/>
      <c r="AT1493" s="102"/>
      <c r="AU1493" s="102"/>
      <c r="AV1493" s="102"/>
      <c r="AW1493" s="102"/>
      <c r="AX1493" s="102"/>
      <c r="AY1493" s="102"/>
      <c r="AZ1493" s="102"/>
      <c r="BA1493" s="102"/>
      <c r="BB1493" s="102"/>
      <c r="BC1493" s="102"/>
      <c r="BD1493" s="102"/>
      <c r="BE1493" s="102"/>
      <c r="BF1493" s="102"/>
      <c r="BN1493" s="109"/>
    </row>
    <row r="1494" spans="10:66" x14ac:dyDescent="0.25">
      <c r="J1494" s="102"/>
      <c r="K1494" s="102"/>
      <c r="L1494" s="102"/>
      <c r="M1494" s="102"/>
      <c r="Q1494" s="102"/>
      <c r="R1494" s="102"/>
      <c r="S1494" s="102"/>
      <c r="T1494" s="102"/>
      <c r="U1494" s="102"/>
      <c r="X1494" s="102"/>
      <c r="Y1494" s="102"/>
      <c r="Z1494" s="102"/>
      <c r="AA1494" s="102"/>
      <c r="AB1494" s="102"/>
      <c r="AE1494" s="102"/>
      <c r="AF1494" s="102"/>
      <c r="AG1494" s="102"/>
      <c r="AH1494" s="102"/>
      <c r="AI1494" s="102"/>
      <c r="AL1494" s="102"/>
      <c r="AM1494" s="102"/>
      <c r="AN1494" s="102"/>
      <c r="AO1494" s="102"/>
      <c r="AP1494" s="102"/>
      <c r="AS1494" s="102"/>
      <c r="AT1494" s="102"/>
      <c r="AU1494" s="102"/>
      <c r="AV1494" s="102"/>
      <c r="AW1494" s="102"/>
      <c r="AX1494" s="102"/>
      <c r="AY1494" s="102"/>
      <c r="AZ1494" s="102"/>
      <c r="BA1494" s="102"/>
      <c r="BB1494" s="102"/>
      <c r="BC1494" s="102"/>
      <c r="BD1494" s="102"/>
      <c r="BE1494" s="102"/>
      <c r="BF1494" s="102"/>
      <c r="BN1494" s="109"/>
    </row>
    <row r="1495" spans="10:66" x14ac:dyDescent="0.25">
      <c r="J1495" s="102"/>
      <c r="K1495" s="102"/>
      <c r="L1495" s="102"/>
      <c r="M1495" s="102"/>
      <c r="Q1495" s="102"/>
      <c r="R1495" s="102"/>
      <c r="S1495" s="102"/>
      <c r="T1495" s="102"/>
      <c r="U1495" s="102"/>
      <c r="X1495" s="102"/>
      <c r="Y1495" s="102"/>
      <c r="Z1495" s="102"/>
      <c r="AA1495" s="102"/>
      <c r="AB1495" s="102"/>
      <c r="AE1495" s="102"/>
      <c r="AF1495" s="102"/>
      <c r="AG1495" s="102"/>
      <c r="AH1495" s="102"/>
      <c r="AI1495" s="102"/>
      <c r="AL1495" s="102"/>
      <c r="AM1495" s="102"/>
      <c r="AN1495" s="102"/>
      <c r="AO1495" s="102"/>
      <c r="AP1495" s="102"/>
      <c r="AS1495" s="102"/>
      <c r="AT1495" s="102"/>
      <c r="AU1495" s="102"/>
      <c r="AV1495" s="102"/>
      <c r="AW1495" s="102"/>
      <c r="AX1495" s="102"/>
      <c r="AY1495" s="102"/>
      <c r="AZ1495" s="102"/>
      <c r="BA1495" s="102"/>
      <c r="BB1495" s="102"/>
      <c r="BC1495" s="102"/>
      <c r="BD1495" s="102"/>
      <c r="BE1495" s="102"/>
      <c r="BF1495" s="102"/>
      <c r="BN1495" s="109"/>
    </row>
    <row r="1496" spans="10:66" x14ac:dyDescent="0.25">
      <c r="J1496" s="102"/>
      <c r="K1496" s="102"/>
      <c r="L1496" s="102"/>
      <c r="M1496" s="102"/>
      <c r="Q1496" s="102"/>
      <c r="R1496" s="102"/>
      <c r="S1496" s="102"/>
      <c r="T1496" s="102"/>
      <c r="U1496" s="102"/>
      <c r="X1496" s="102"/>
      <c r="Y1496" s="102"/>
      <c r="Z1496" s="102"/>
      <c r="AA1496" s="102"/>
      <c r="AB1496" s="102"/>
      <c r="AE1496" s="102"/>
      <c r="AF1496" s="102"/>
      <c r="AG1496" s="102"/>
      <c r="AH1496" s="102"/>
      <c r="AI1496" s="102"/>
      <c r="AL1496" s="102"/>
      <c r="AM1496" s="102"/>
      <c r="AN1496" s="102"/>
      <c r="AO1496" s="102"/>
      <c r="AP1496" s="102"/>
      <c r="AS1496" s="102"/>
      <c r="AT1496" s="102"/>
      <c r="AU1496" s="102"/>
      <c r="AV1496" s="102"/>
      <c r="AW1496" s="102"/>
      <c r="AX1496" s="102"/>
      <c r="AY1496" s="102"/>
      <c r="AZ1496" s="102"/>
      <c r="BA1496" s="102"/>
      <c r="BB1496" s="102"/>
      <c r="BC1496" s="102"/>
      <c r="BD1496" s="102"/>
      <c r="BE1496" s="102"/>
      <c r="BF1496" s="102"/>
      <c r="BN1496" s="109"/>
    </row>
    <row r="1497" spans="10:66" x14ac:dyDescent="0.25">
      <c r="J1497" s="102"/>
      <c r="K1497" s="102"/>
      <c r="L1497" s="102"/>
      <c r="M1497" s="102"/>
      <c r="Q1497" s="102"/>
      <c r="R1497" s="102"/>
      <c r="S1497" s="102"/>
      <c r="T1497" s="102"/>
      <c r="U1497" s="102"/>
      <c r="X1497" s="102"/>
      <c r="Y1497" s="102"/>
      <c r="Z1497" s="102"/>
      <c r="AA1497" s="102"/>
      <c r="AB1497" s="102"/>
      <c r="AE1497" s="102"/>
      <c r="AF1497" s="102"/>
      <c r="AG1497" s="102"/>
      <c r="AH1497" s="102"/>
      <c r="AI1497" s="102"/>
      <c r="AL1497" s="102"/>
      <c r="AM1497" s="102"/>
      <c r="AN1497" s="102"/>
      <c r="AO1497" s="102"/>
      <c r="AP1497" s="102"/>
      <c r="AS1497" s="102"/>
      <c r="AT1497" s="102"/>
      <c r="AU1497" s="102"/>
      <c r="AV1497" s="102"/>
      <c r="AW1497" s="102"/>
      <c r="AX1497" s="102"/>
      <c r="AY1497" s="102"/>
      <c r="AZ1497" s="102"/>
      <c r="BA1497" s="102"/>
      <c r="BB1497" s="102"/>
      <c r="BC1497" s="102"/>
      <c r="BD1497" s="102"/>
      <c r="BE1497" s="102"/>
      <c r="BF1497" s="102"/>
      <c r="BN1497" s="109"/>
    </row>
    <row r="1498" spans="10:66" x14ac:dyDescent="0.25">
      <c r="J1498" s="102"/>
      <c r="K1498" s="102"/>
      <c r="L1498" s="102"/>
      <c r="M1498" s="102"/>
      <c r="Q1498" s="102"/>
      <c r="R1498" s="102"/>
      <c r="S1498" s="102"/>
      <c r="T1498" s="102"/>
      <c r="U1498" s="102"/>
      <c r="X1498" s="102"/>
      <c r="Y1498" s="102"/>
      <c r="Z1498" s="102"/>
      <c r="AA1498" s="102"/>
      <c r="AB1498" s="102"/>
      <c r="AE1498" s="102"/>
      <c r="AF1498" s="102"/>
      <c r="AG1498" s="102"/>
      <c r="AH1498" s="102"/>
      <c r="AI1498" s="102"/>
      <c r="AL1498" s="102"/>
      <c r="AM1498" s="102"/>
      <c r="AN1498" s="102"/>
      <c r="AO1498" s="102"/>
      <c r="AP1498" s="102"/>
      <c r="AS1498" s="102"/>
      <c r="AT1498" s="102"/>
      <c r="AU1498" s="102"/>
      <c r="AV1498" s="102"/>
      <c r="AW1498" s="102"/>
      <c r="AX1498" s="102"/>
      <c r="AY1498" s="102"/>
      <c r="AZ1498" s="102"/>
      <c r="BA1498" s="102"/>
      <c r="BB1498" s="102"/>
      <c r="BC1498" s="102"/>
      <c r="BD1498" s="102"/>
      <c r="BE1498" s="102"/>
      <c r="BF1498" s="102"/>
      <c r="BN1498" s="109"/>
    </row>
    <row r="1499" spans="10:66" x14ac:dyDescent="0.25">
      <c r="J1499" s="102"/>
      <c r="K1499" s="102"/>
      <c r="L1499" s="102"/>
      <c r="M1499" s="102"/>
      <c r="Q1499" s="102"/>
      <c r="R1499" s="102"/>
      <c r="S1499" s="102"/>
      <c r="T1499" s="102"/>
      <c r="U1499" s="102"/>
      <c r="X1499" s="102"/>
      <c r="Y1499" s="102"/>
      <c r="Z1499" s="102"/>
      <c r="AA1499" s="102"/>
      <c r="AB1499" s="102"/>
      <c r="AE1499" s="102"/>
      <c r="AF1499" s="102"/>
      <c r="AG1499" s="102"/>
      <c r="AH1499" s="102"/>
      <c r="AI1499" s="102"/>
      <c r="AL1499" s="102"/>
      <c r="AM1499" s="102"/>
      <c r="AN1499" s="102"/>
      <c r="AO1499" s="102"/>
      <c r="AP1499" s="102"/>
      <c r="AS1499" s="102"/>
      <c r="AT1499" s="102"/>
      <c r="AU1499" s="102"/>
      <c r="AV1499" s="102"/>
      <c r="AW1499" s="102"/>
      <c r="AX1499" s="102"/>
      <c r="AY1499" s="102"/>
      <c r="AZ1499" s="102"/>
      <c r="BA1499" s="102"/>
      <c r="BB1499" s="102"/>
      <c r="BC1499" s="102"/>
      <c r="BD1499" s="102"/>
      <c r="BE1499" s="102"/>
      <c r="BF1499" s="102"/>
      <c r="BN1499" s="109"/>
    </row>
    <row r="1500" spans="10:66" x14ac:dyDescent="0.25">
      <c r="J1500" s="102"/>
      <c r="K1500" s="102"/>
      <c r="L1500" s="102"/>
      <c r="M1500" s="102"/>
      <c r="Q1500" s="102"/>
      <c r="R1500" s="102"/>
      <c r="S1500" s="102"/>
      <c r="T1500" s="102"/>
      <c r="U1500" s="102"/>
      <c r="X1500" s="102"/>
      <c r="Y1500" s="102"/>
      <c r="Z1500" s="102"/>
      <c r="AA1500" s="102"/>
      <c r="AB1500" s="102"/>
      <c r="AE1500" s="102"/>
      <c r="AF1500" s="102"/>
      <c r="AG1500" s="102"/>
      <c r="AH1500" s="102"/>
      <c r="AI1500" s="102"/>
      <c r="AL1500" s="102"/>
      <c r="AM1500" s="102"/>
      <c r="AN1500" s="102"/>
      <c r="AO1500" s="102"/>
      <c r="AP1500" s="102"/>
      <c r="AS1500" s="102"/>
      <c r="AT1500" s="102"/>
      <c r="AU1500" s="102"/>
      <c r="AV1500" s="102"/>
      <c r="AW1500" s="102"/>
      <c r="AX1500" s="102"/>
      <c r="AY1500" s="102"/>
      <c r="AZ1500" s="102"/>
      <c r="BA1500" s="102"/>
      <c r="BB1500" s="102"/>
      <c r="BC1500" s="102"/>
      <c r="BD1500" s="102"/>
      <c r="BE1500" s="102"/>
      <c r="BF1500" s="102"/>
      <c r="BN1500" s="109"/>
    </row>
    <row r="1501" spans="10:66" x14ac:dyDescent="0.25">
      <c r="J1501" s="102"/>
      <c r="K1501" s="102"/>
      <c r="L1501" s="102"/>
      <c r="M1501" s="102"/>
      <c r="Q1501" s="102"/>
      <c r="R1501" s="102"/>
      <c r="S1501" s="102"/>
      <c r="T1501" s="102"/>
      <c r="U1501" s="102"/>
      <c r="X1501" s="102"/>
      <c r="Y1501" s="102"/>
      <c r="Z1501" s="102"/>
      <c r="AA1501" s="102"/>
      <c r="AB1501" s="102"/>
      <c r="AE1501" s="102"/>
      <c r="AF1501" s="102"/>
      <c r="AG1501" s="102"/>
      <c r="AH1501" s="102"/>
      <c r="AI1501" s="102"/>
      <c r="AL1501" s="102"/>
      <c r="AM1501" s="102"/>
      <c r="AN1501" s="102"/>
      <c r="AO1501" s="102"/>
      <c r="AP1501" s="102"/>
      <c r="AS1501" s="102"/>
      <c r="AT1501" s="102"/>
      <c r="AU1501" s="102"/>
      <c r="AV1501" s="102"/>
      <c r="AW1501" s="102"/>
      <c r="AX1501" s="102"/>
      <c r="AY1501" s="102"/>
      <c r="AZ1501" s="102"/>
      <c r="BA1501" s="102"/>
      <c r="BB1501" s="102"/>
      <c r="BC1501" s="102"/>
      <c r="BD1501" s="102"/>
      <c r="BE1501" s="102"/>
      <c r="BF1501" s="102"/>
      <c r="BN1501" s="109"/>
    </row>
    <row r="1502" spans="10:66" x14ac:dyDescent="0.25">
      <c r="J1502" s="102"/>
      <c r="K1502" s="102"/>
      <c r="L1502" s="102"/>
      <c r="M1502" s="102"/>
      <c r="Q1502" s="102"/>
      <c r="R1502" s="102"/>
      <c r="S1502" s="102"/>
      <c r="T1502" s="102"/>
      <c r="U1502" s="102"/>
      <c r="X1502" s="102"/>
      <c r="Y1502" s="102"/>
      <c r="Z1502" s="102"/>
      <c r="AA1502" s="102"/>
      <c r="AB1502" s="102"/>
      <c r="AE1502" s="102"/>
      <c r="AF1502" s="102"/>
      <c r="AG1502" s="102"/>
      <c r="AH1502" s="102"/>
      <c r="AI1502" s="102"/>
      <c r="AL1502" s="102"/>
      <c r="AM1502" s="102"/>
      <c r="AN1502" s="102"/>
      <c r="AO1502" s="102"/>
      <c r="AP1502" s="102"/>
      <c r="AS1502" s="102"/>
      <c r="AT1502" s="102"/>
      <c r="AU1502" s="102"/>
      <c r="AV1502" s="102"/>
      <c r="AW1502" s="102"/>
      <c r="AX1502" s="102"/>
      <c r="AY1502" s="102"/>
      <c r="AZ1502" s="102"/>
      <c r="BA1502" s="102"/>
      <c r="BB1502" s="102"/>
      <c r="BC1502" s="102"/>
      <c r="BD1502" s="102"/>
      <c r="BE1502" s="102"/>
      <c r="BF1502" s="102"/>
      <c r="BN1502" s="109"/>
    </row>
    <row r="1503" spans="10:66" x14ac:dyDescent="0.25">
      <c r="J1503" s="102"/>
      <c r="K1503" s="102"/>
      <c r="L1503" s="102"/>
      <c r="M1503" s="102"/>
      <c r="Q1503" s="102"/>
      <c r="R1503" s="102"/>
      <c r="S1503" s="102"/>
      <c r="T1503" s="102"/>
      <c r="U1503" s="102"/>
      <c r="X1503" s="102"/>
      <c r="Y1503" s="102"/>
      <c r="Z1503" s="102"/>
      <c r="AA1503" s="102"/>
      <c r="AB1503" s="102"/>
      <c r="AE1503" s="102"/>
      <c r="AF1503" s="102"/>
      <c r="AG1503" s="102"/>
      <c r="AH1503" s="102"/>
      <c r="AI1503" s="102"/>
      <c r="AL1503" s="102"/>
      <c r="AM1503" s="102"/>
      <c r="AN1503" s="102"/>
      <c r="AO1503" s="102"/>
      <c r="AP1503" s="102"/>
      <c r="AS1503" s="102"/>
      <c r="AT1503" s="102"/>
      <c r="AU1503" s="102"/>
      <c r="AV1503" s="102"/>
      <c r="AW1503" s="102"/>
      <c r="AX1503" s="102"/>
      <c r="AY1503" s="102"/>
      <c r="AZ1503" s="102"/>
      <c r="BA1503" s="102"/>
      <c r="BB1503" s="102"/>
      <c r="BC1503" s="102"/>
      <c r="BD1503" s="102"/>
      <c r="BE1503" s="102"/>
      <c r="BF1503" s="102"/>
      <c r="BN1503" s="109"/>
    </row>
    <row r="1504" spans="10:66" x14ac:dyDescent="0.25">
      <c r="J1504" s="102"/>
      <c r="K1504" s="102"/>
      <c r="L1504" s="102"/>
      <c r="M1504" s="102"/>
      <c r="Q1504" s="102"/>
      <c r="R1504" s="102"/>
      <c r="S1504" s="102"/>
      <c r="T1504" s="102"/>
      <c r="U1504" s="102"/>
      <c r="X1504" s="102"/>
      <c r="Y1504" s="102"/>
      <c r="Z1504" s="102"/>
      <c r="AA1504" s="102"/>
      <c r="AB1504" s="102"/>
      <c r="AE1504" s="102"/>
      <c r="AF1504" s="102"/>
      <c r="AG1504" s="102"/>
      <c r="AH1504" s="102"/>
      <c r="AI1504" s="102"/>
      <c r="AL1504" s="102"/>
      <c r="AM1504" s="102"/>
      <c r="AN1504" s="102"/>
      <c r="AO1504" s="102"/>
      <c r="AP1504" s="102"/>
      <c r="AS1504" s="102"/>
      <c r="AT1504" s="102"/>
      <c r="AU1504" s="102"/>
      <c r="AV1504" s="102"/>
      <c r="AW1504" s="102"/>
      <c r="AX1504" s="102"/>
      <c r="AY1504" s="102"/>
      <c r="AZ1504" s="102"/>
      <c r="BA1504" s="102"/>
      <c r="BB1504" s="102"/>
      <c r="BC1504" s="102"/>
      <c r="BD1504" s="102"/>
      <c r="BE1504" s="102"/>
      <c r="BF1504" s="102"/>
      <c r="BN1504" s="109"/>
    </row>
    <row r="1505" spans="10:66" x14ac:dyDescent="0.25">
      <c r="J1505" s="102"/>
      <c r="K1505" s="102"/>
      <c r="L1505" s="102"/>
      <c r="M1505" s="102"/>
      <c r="Q1505" s="102"/>
      <c r="R1505" s="102"/>
      <c r="S1505" s="102"/>
      <c r="T1505" s="102"/>
      <c r="U1505" s="102"/>
      <c r="X1505" s="102"/>
      <c r="Y1505" s="102"/>
      <c r="Z1505" s="102"/>
      <c r="AA1505" s="102"/>
      <c r="AB1505" s="102"/>
      <c r="AE1505" s="102"/>
      <c r="AF1505" s="102"/>
      <c r="AG1505" s="102"/>
      <c r="AH1505" s="102"/>
      <c r="AI1505" s="102"/>
      <c r="AL1505" s="102"/>
      <c r="AM1505" s="102"/>
      <c r="AN1505" s="102"/>
      <c r="AO1505" s="102"/>
      <c r="AP1505" s="102"/>
      <c r="AS1505" s="102"/>
      <c r="AT1505" s="102"/>
      <c r="AU1505" s="102"/>
      <c r="AV1505" s="102"/>
      <c r="AW1505" s="102"/>
      <c r="AX1505" s="102"/>
      <c r="AY1505" s="102"/>
      <c r="AZ1505" s="102"/>
      <c r="BA1505" s="102"/>
      <c r="BB1505" s="102"/>
      <c r="BC1505" s="102"/>
      <c r="BD1505" s="102"/>
      <c r="BE1505" s="102"/>
      <c r="BF1505" s="102"/>
      <c r="BN1505" s="109"/>
    </row>
    <row r="1506" spans="10:66" x14ac:dyDescent="0.25">
      <c r="J1506" s="102"/>
      <c r="K1506" s="102"/>
      <c r="L1506" s="102"/>
      <c r="M1506" s="102"/>
      <c r="Q1506" s="102"/>
      <c r="R1506" s="102"/>
      <c r="S1506" s="102"/>
      <c r="T1506" s="102"/>
      <c r="U1506" s="102"/>
      <c r="X1506" s="102"/>
      <c r="Y1506" s="102"/>
      <c r="Z1506" s="102"/>
      <c r="AA1506" s="102"/>
      <c r="AB1506" s="102"/>
      <c r="AE1506" s="102"/>
      <c r="AF1506" s="102"/>
      <c r="AG1506" s="102"/>
      <c r="AH1506" s="102"/>
      <c r="AI1506" s="102"/>
      <c r="AL1506" s="102"/>
      <c r="AM1506" s="102"/>
      <c r="AN1506" s="102"/>
      <c r="AO1506" s="102"/>
      <c r="AP1506" s="102"/>
      <c r="AS1506" s="102"/>
      <c r="AT1506" s="102"/>
      <c r="AU1506" s="102"/>
      <c r="AV1506" s="102"/>
      <c r="AW1506" s="102"/>
      <c r="AX1506" s="102"/>
      <c r="AY1506" s="102"/>
      <c r="AZ1506" s="102"/>
      <c r="BA1506" s="102"/>
      <c r="BB1506" s="102"/>
      <c r="BC1506" s="102"/>
      <c r="BD1506" s="102"/>
      <c r="BE1506" s="102"/>
      <c r="BF1506" s="102"/>
      <c r="BN1506" s="109"/>
    </row>
    <row r="1507" spans="10:66" x14ac:dyDescent="0.25">
      <c r="J1507" s="102"/>
      <c r="K1507" s="102"/>
      <c r="L1507" s="102"/>
      <c r="M1507" s="102"/>
      <c r="Q1507" s="102"/>
      <c r="R1507" s="102"/>
      <c r="S1507" s="102"/>
      <c r="T1507" s="102"/>
      <c r="U1507" s="102"/>
      <c r="X1507" s="102"/>
      <c r="Y1507" s="102"/>
      <c r="Z1507" s="102"/>
      <c r="AA1507" s="102"/>
      <c r="AB1507" s="102"/>
      <c r="AE1507" s="102"/>
      <c r="AF1507" s="102"/>
      <c r="AG1507" s="102"/>
      <c r="AH1507" s="102"/>
      <c r="AI1507" s="102"/>
      <c r="AL1507" s="102"/>
      <c r="AM1507" s="102"/>
      <c r="AN1507" s="102"/>
      <c r="AO1507" s="102"/>
      <c r="AP1507" s="102"/>
      <c r="AS1507" s="102"/>
      <c r="AT1507" s="102"/>
      <c r="AU1507" s="102"/>
      <c r="AV1507" s="102"/>
      <c r="AW1507" s="102"/>
      <c r="AX1507" s="102"/>
      <c r="AY1507" s="102"/>
      <c r="AZ1507" s="102"/>
      <c r="BA1507" s="102"/>
      <c r="BB1507" s="102"/>
      <c r="BC1507" s="102"/>
      <c r="BD1507" s="102"/>
      <c r="BE1507" s="102"/>
      <c r="BF1507" s="102"/>
      <c r="BN1507" s="109"/>
    </row>
    <row r="1508" spans="10:66" x14ac:dyDescent="0.25">
      <c r="J1508" s="102"/>
      <c r="K1508" s="102"/>
      <c r="L1508" s="102"/>
      <c r="M1508" s="102"/>
      <c r="Q1508" s="102"/>
      <c r="R1508" s="102"/>
      <c r="S1508" s="102"/>
      <c r="T1508" s="102"/>
      <c r="U1508" s="102"/>
      <c r="X1508" s="102"/>
      <c r="Y1508" s="102"/>
      <c r="Z1508" s="102"/>
      <c r="AA1508" s="102"/>
      <c r="AB1508" s="102"/>
      <c r="AE1508" s="102"/>
      <c r="AF1508" s="102"/>
      <c r="AG1508" s="102"/>
      <c r="AH1508" s="102"/>
      <c r="AI1508" s="102"/>
      <c r="AL1508" s="102"/>
      <c r="AM1508" s="102"/>
      <c r="AN1508" s="102"/>
      <c r="AO1508" s="102"/>
      <c r="AP1508" s="102"/>
      <c r="AS1508" s="102"/>
      <c r="AT1508" s="102"/>
      <c r="AU1508" s="102"/>
      <c r="AV1508" s="102"/>
      <c r="AW1508" s="102"/>
      <c r="AX1508" s="102"/>
      <c r="AY1508" s="102"/>
      <c r="AZ1508" s="102"/>
      <c r="BA1508" s="102"/>
      <c r="BB1508" s="102"/>
      <c r="BC1508" s="102"/>
      <c r="BD1508" s="102"/>
      <c r="BE1508" s="102"/>
      <c r="BF1508" s="102"/>
      <c r="BN1508" s="109"/>
    </row>
    <row r="1509" spans="10:66" x14ac:dyDescent="0.25">
      <c r="J1509" s="102"/>
      <c r="K1509" s="102"/>
      <c r="L1509" s="102"/>
      <c r="M1509" s="102"/>
      <c r="Q1509" s="102"/>
      <c r="R1509" s="102"/>
      <c r="S1509" s="102"/>
      <c r="T1509" s="102"/>
      <c r="U1509" s="102"/>
      <c r="X1509" s="102"/>
      <c r="Y1509" s="102"/>
      <c r="Z1509" s="102"/>
      <c r="AA1509" s="102"/>
      <c r="AB1509" s="102"/>
      <c r="AE1509" s="102"/>
      <c r="AF1509" s="102"/>
      <c r="AG1509" s="102"/>
      <c r="AH1509" s="102"/>
      <c r="AI1509" s="102"/>
      <c r="AL1509" s="102"/>
      <c r="AM1509" s="102"/>
      <c r="AN1509" s="102"/>
      <c r="AO1509" s="102"/>
      <c r="AP1509" s="102"/>
      <c r="AS1509" s="102"/>
      <c r="AT1509" s="102"/>
      <c r="AU1509" s="102"/>
      <c r="AV1509" s="102"/>
      <c r="AW1509" s="102"/>
      <c r="AX1509" s="102"/>
      <c r="AY1509" s="102"/>
      <c r="AZ1509" s="102"/>
      <c r="BA1509" s="102"/>
      <c r="BB1509" s="102"/>
      <c r="BC1509" s="102"/>
      <c r="BD1509" s="102"/>
      <c r="BE1509" s="102"/>
      <c r="BF1509" s="102"/>
      <c r="BN1509" s="109"/>
    </row>
    <row r="1510" spans="10:66" x14ac:dyDescent="0.25">
      <c r="J1510" s="102"/>
      <c r="K1510" s="102"/>
      <c r="L1510" s="102"/>
      <c r="M1510" s="102"/>
      <c r="Q1510" s="102"/>
      <c r="R1510" s="102"/>
      <c r="S1510" s="102"/>
      <c r="T1510" s="102"/>
      <c r="U1510" s="102"/>
      <c r="X1510" s="102"/>
      <c r="Y1510" s="102"/>
      <c r="Z1510" s="102"/>
      <c r="AA1510" s="102"/>
      <c r="AB1510" s="102"/>
      <c r="AE1510" s="102"/>
      <c r="AF1510" s="102"/>
      <c r="AG1510" s="102"/>
      <c r="AH1510" s="102"/>
      <c r="AI1510" s="102"/>
      <c r="AL1510" s="102"/>
      <c r="AM1510" s="102"/>
      <c r="AN1510" s="102"/>
      <c r="AO1510" s="102"/>
      <c r="AP1510" s="102"/>
      <c r="AS1510" s="102"/>
      <c r="AT1510" s="102"/>
      <c r="AU1510" s="102"/>
      <c r="AV1510" s="102"/>
      <c r="AW1510" s="102"/>
      <c r="AX1510" s="102"/>
      <c r="AY1510" s="102"/>
      <c r="AZ1510" s="102"/>
      <c r="BA1510" s="102"/>
      <c r="BB1510" s="102"/>
      <c r="BC1510" s="102"/>
      <c r="BD1510" s="102"/>
      <c r="BE1510" s="102"/>
      <c r="BF1510" s="102"/>
      <c r="BN1510" s="109"/>
    </row>
    <row r="1511" spans="10:66" x14ac:dyDescent="0.25">
      <c r="J1511" s="102"/>
      <c r="K1511" s="102"/>
      <c r="L1511" s="102"/>
      <c r="M1511" s="102"/>
      <c r="Q1511" s="102"/>
      <c r="R1511" s="102"/>
      <c r="S1511" s="102"/>
      <c r="T1511" s="102"/>
      <c r="U1511" s="102"/>
      <c r="X1511" s="102"/>
      <c r="Y1511" s="102"/>
      <c r="Z1511" s="102"/>
      <c r="AA1511" s="102"/>
      <c r="AB1511" s="102"/>
      <c r="AE1511" s="102"/>
      <c r="AF1511" s="102"/>
      <c r="AG1511" s="102"/>
      <c r="AH1511" s="102"/>
      <c r="AI1511" s="102"/>
      <c r="AL1511" s="102"/>
      <c r="AM1511" s="102"/>
      <c r="AN1511" s="102"/>
      <c r="AO1511" s="102"/>
      <c r="AP1511" s="102"/>
      <c r="AS1511" s="102"/>
      <c r="AT1511" s="102"/>
      <c r="AU1511" s="102"/>
      <c r="AV1511" s="102"/>
      <c r="AW1511" s="102"/>
      <c r="AX1511" s="102"/>
      <c r="AY1511" s="102"/>
      <c r="AZ1511" s="102"/>
      <c r="BA1511" s="102"/>
      <c r="BB1511" s="102"/>
      <c r="BC1511" s="102"/>
      <c r="BD1511" s="102"/>
      <c r="BE1511" s="102"/>
      <c r="BF1511" s="102"/>
      <c r="BN1511" s="109"/>
    </row>
    <row r="1512" spans="10:66" x14ac:dyDescent="0.25">
      <c r="J1512" s="102"/>
      <c r="K1512" s="102"/>
      <c r="L1512" s="102"/>
      <c r="M1512" s="102"/>
      <c r="Q1512" s="102"/>
      <c r="R1512" s="102"/>
      <c r="S1512" s="102"/>
      <c r="T1512" s="102"/>
      <c r="U1512" s="102"/>
      <c r="X1512" s="102"/>
      <c r="Y1512" s="102"/>
      <c r="Z1512" s="102"/>
      <c r="AA1512" s="102"/>
      <c r="AB1512" s="102"/>
      <c r="AE1512" s="102"/>
      <c r="AF1512" s="102"/>
      <c r="AG1512" s="102"/>
      <c r="AH1512" s="102"/>
      <c r="AI1512" s="102"/>
      <c r="AL1512" s="102"/>
      <c r="AM1512" s="102"/>
      <c r="AN1512" s="102"/>
      <c r="AO1512" s="102"/>
      <c r="AP1512" s="102"/>
      <c r="AS1512" s="102"/>
      <c r="AT1512" s="102"/>
      <c r="AU1512" s="102"/>
      <c r="AV1512" s="102"/>
      <c r="AW1512" s="102"/>
      <c r="AX1512" s="102"/>
      <c r="AY1512" s="102"/>
      <c r="AZ1512" s="102"/>
      <c r="BA1512" s="102"/>
      <c r="BB1512" s="102"/>
      <c r="BC1512" s="102"/>
      <c r="BD1512" s="102"/>
      <c r="BE1512" s="102"/>
      <c r="BF1512" s="102"/>
      <c r="BN1512" s="109"/>
    </row>
    <row r="1513" spans="10:66" x14ac:dyDescent="0.25">
      <c r="J1513" s="102"/>
      <c r="K1513" s="102"/>
      <c r="L1513" s="102"/>
      <c r="M1513" s="102"/>
      <c r="Q1513" s="102"/>
      <c r="R1513" s="102"/>
      <c r="S1513" s="102"/>
      <c r="T1513" s="102"/>
      <c r="U1513" s="102"/>
      <c r="X1513" s="102"/>
      <c r="Y1513" s="102"/>
      <c r="Z1513" s="102"/>
      <c r="AA1513" s="102"/>
      <c r="AB1513" s="102"/>
      <c r="AE1513" s="102"/>
      <c r="AF1513" s="102"/>
      <c r="AG1513" s="102"/>
      <c r="AH1513" s="102"/>
      <c r="AI1513" s="102"/>
      <c r="AL1513" s="102"/>
      <c r="AM1513" s="102"/>
      <c r="AN1513" s="102"/>
      <c r="AO1513" s="102"/>
      <c r="AP1513" s="102"/>
      <c r="AS1513" s="102"/>
      <c r="AT1513" s="102"/>
      <c r="AU1513" s="102"/>
      <c r="AV1513" s="102"/>
      <c r="AW1513" s="102"/>
      <c r="AX1513" s="102"/>
      <c r="AY1513" s="102"/>
      <c r="AZ1513" s="102"/>
      <c r="BA1513" s="102"/>
      <c r="BB1513" s="102"/>
      <c r="BC1513" s="102"/>
      <c r="BD1513" s="102"/>
      <c r="BE1513" s="102"/>
      <c r="BF1513" s="102"/>
      <c r="BN1513" s="109"/>
    </row>
    <row r="1514" spans="10:66" x14ac:dyDescent="0.25">
      <c r="J1514" s="102"/>
      <c r="K1514" s="102"/>
      <c r="L1514" s="102"/>
      <c r="M1514" s="102"/>
      <c r="Q1514" s="102"/>
      <c r="R1514" s="102"/>
      <c r="S1514" s="102"/>
      <c r="T1514" s="102"/>
      <c r="U1514" s="102"/>
      <c r="X1514" s="102"/>
      <c r="Y1514" s="102"/>
      <c r="Z1514" s="102"/>
      <c r="AA1514" s="102"/>
      <c r="AB1514" s="102"/>
      <c r="AE1514" s="102"/>
      <c r="AF1514" s="102"/>
      <c r="AG1514" s="102"/>
      <c r="AH1514" s="102"/>
      <c r="AI1514" s="102"/>
      <c r="AL1514" s="102"/>
      <c r="AM1514" s="102"/>
      <c r="AN1514" s="102"/>
      <c r="AO1514" s="102"/>
      <c r="AP1514" s="102"/>
      <c r="AS1514" s="102"/>
      <c r="AT1514" s="102"/>
      <c r="AU1514" s="102"/>
      <c r="AV1514" s="102"/>
      <c r="AW1514" s="102"/>
      <c r="AX1514" s="102"/>
      <c r="AY1514" s="102"/>
      <c r="AZ1514" s="102"/>
      <c r="BA1514" s="102"/>
      <c r="BB1514" s="102"/>
      <c r="BC1514" s="102"/>
      <c r="BD1514" s="102"/>
      <c r="BE1514" s="102"/>
      <c r="BF1514" s="102"/>
      <c r="BN1514" s="109"/>
    </row>
    <row r="1515" spans="10:66" x14ac:dyDescent="0.25">
      <c r="J1515" s="102"/>
      <c r="K1515" s="102"/>
      <c r="L1515" s="102"/>
      <c r="M1515" s="102"/>
      <c r="Q1515" s="102"/>
      <c r="R1515" s="102"/>
      <c r="S1515" s="102"/>
      <c r="T1515" s="102"/>
      <c r="U1515" s="102"/>
      <c r="X1515" s="102"/>
      <c r="Y1515" s="102"/>
      <c r="Z1515" s="102"/>
      <c r="AA1515" s="102"/>
      <c r="AB1515" s="102"/>
      <c r="AE1515" s="102"/>
      <c r="AF1515" s="102"/>
      <c r="AG1515" s="102"/>
      <c r="AH1515" s="102"/>
      <c r="AI1515" s="102"/>
      <c r="AL1515" s="102"/>
      <c r="AM1515" s="102"/>
      <c r="AN1515" s="102"/>
      <c r="AO1515" s="102"/>
      <c r="AP1515" s="102"/>
      <c r="AS1515" s="102"/>
      <c r="AT1515" s="102"/>
      <c r="AU1515" s="102"/>
      <c r="AV1515" s="102"/>
      <c r="AW1515" s="102"/>
      <c r="AX1515" s="102"/>
      <c r="AY1515" s="102"/>
      <c r="AZ1515" s="102"/>
      <c r="BA1515" s="102"/>
      <c r="BB1515" s="102"/>
      <c r="BC1515" s="102"/>
      <c r="BD1515" s="102"/>
      <c r="BE1515" s="102"/>
      <c r="BF1515" s="102"/>
      <c r="BN1515" s="109"/>
    </row>
    <row r="1516" spans="10:66" x14ac:dyDescent="0.25">
      <c r="J1516" s="102"/>
      <c r="K1516" s="102"/>
      <c r="L1516" s="102"/>
      <c r="M1516" s="102"/>
      <c r="Q1516" s="102"/>
      <c r="R1516" s="102"/>
      <c r="S1516" s="102"/>
      <c r="T1516" s="102"/>
      <c r="U1516" s="102"/>
      <c r="X1516" s="102"/>
      <c r="Y1516" s="102"/>
      <c r="Z1516" s="102"/>
      <c r="AA1516" s="102"/>
      <c r="AB1516" s="102"/>
      <c r="AE1516" s="102"/>
      <c r="AF1516" s="102"/>
      <c r="AG1516" s="102"/>
      <c r="AH1516" s="102"/>
      <c r="AI1516" s="102"/>
      <c r="AL1516" s="102"/>
      <c r="AM1516" s="102"/>
      <c r="AN1516" s="102"/>
      <c r="AO1516" s="102"/>
      <c r="AP1516" s="102"/>
      <c r="AS1516" s="102"/>
      <c r="AT1516" s="102"/>
      <c r="AU1516" s="102"/>
      <c r="AV1516" s="102"/>
      <c r="AW1516" s="102"/>
      <c r="AX1516" s="102"/>
      <c r="AY1516" s="102"/>
      <c r="AZ1516" s="102"/>
      <c r="BA1516" s="102"/>
      <c r="BB1516" s="102"/>
      <c r="BC1516" s="102"/>
      <c r="BD1516" s="102"/>
      <c r="BE1516" s="102"/>
      <c r="BF1516" s="102"/>
      <c r="BN1516" s="109"/>
    </row>
    <row r="1517" spans="10:66" x14ac:dyDescent="0.25">
      <c r="J1517" s="102"/>
      <c r="K1517" s="102"/>
      <c r="L1517" s="102"/>
      <c r="M1517" s="102"/>
      <c r="Q1517" s="102"/>
      <c r="R1517" s="102"/>
      <c r="S1517" s="102"/>
      <c r="T1517" s="102"/>
      <c r="U1517" s="102"/>
      <c r="X1517" s="102"/>
      <c r="Y1517" s="102"/>
      <c r="Z1517" s="102"/>
      <c r="AA1517" s="102"/>
      <c r="AB1517" s="102"/>
      <c r="AE1517" s="102"/>
      <c r="AF1517" s="102"/>
      <c r="AG1517" s="102"/>
      <c r="AH1517" s="102"/>
      <c r="AI1517" s="102"/>
      <c r="AL1517" s="102"/>
      <c r="AM1517" s="102"/>
      <c r="AN1517" s="102"/>
      <c r="AO1517" s="102"/>
      <c r="AP1517" s="102"/>
      <c r="AS1517" s="102"/>
      <c r="AT1517" s="102"/>
      <c r="AU1517" s="102"/>
      <c r="AV1517" s="102"/>
      <c r="AW1517" s="102"/>
      <c r="AX1517" s="102"/>
      <c r="AY1517" s="102"/>
      <c r="AZ1517" s="102"/>
      <c r="BA1517" s="102"/>
      <c r="BB1517" s="102"/>
      <c r="BC1517" s="102"/>
      <c r="BD1517" s="102"/>
      <c r="BE1517" s="102"/>
      <c r="BF1517" s="102"/>
      <c r="BN1517" s="109"/>
    </row>
    <row r="1518" spans="10:66" x14ac:dyDescent="0.25">
      <c r="J1518" s="102"/>
      <c r="K1518" s="102"/>
      <c r="L1518" s="102"/>
      <c r="M1518" s="102"/>
      <c r="Q1518" s="102"/>
      <c r="R1518" s="102"/>
      <c r="S1518" s="102"/>
      <c r="T1518" s="102"/>
      <c r="U1518" s="102"/>
      <c r="X1518" s="102"/>
      <c r="Y1518" s="102"/>
      <c r="Z1518" s="102"/>
      <c r="AA1518" s="102"/>
      <c r="AB1518" s="102"/>
      <c r="AE1518" s="102"/>
      <c r="AF1518" s="102"/>
      <c r="AG1518" s="102"/>
      <c r="AH1518" s="102"/>
      <c r="AI1518" s="102"/>
      <c r="AL1518" s="102"/>
      <c r="AM1518" s="102"/>
      <c r="AN1518" s="102"/>
      <c r="AO1518" s="102"/>
      <c r="AP1518" s="102"/>
      <c r="AS1518" s="102"/>
      <c r="AT1518" s="102"/>
      <c r="AU1518" s="102"/>
      <c r="AV1518" s="102"/>
      <c r="AW1518" s="102"/>
      <c r="AX1518" s="102"/>
      <c r="AY1518" s="102"/>
      <c r="AZ1518" s="102"/>
      <c r="BA1518" s="102"/>
      <c r="BB1518" s="102"/>
      <c r="BC1518" s="102"/>
      <c r="BD1518" s="102"/>
      <c r="BE1518" s="102"/>
      <c r="BF1518" s="102"/>
      <c r="BN1518" s="109"/>
    </row>
    <row r="1519" spans="10:66" x14ac:dyDescent="0.25">
      <c r="J1519" s="102"/>
      <c r="K1519" s="102"/>
      <c r="L1519" s="102"/>
      <c r="M1519" s="102"/>
      <c r="Q1519" s="102"/>
      <c r="R1519" s="102"/>
      <c r="S1519" s="102"/>
      <c r="T1519" s="102"/>
      <c r="U1519" s="102"/>
      <c r="X1519" s="102"/>
      <c r="Y1519" s="102"/>
      <c r="Z1519" s="102"/>
      <c r="AA1519" s="102"/>
      <c r="AB1519" s="102"/>
      <c r="AE1519" s="102"/>
      <c r="AF1519" s="102"/>
      <c r="AG1519" s="102"/>
      <c r="AH1519" s="102"/>
      <c r="AI1519" s="102"/>
      <c r="AL1519" s="102"/>
      <c r="AM1519" s="102"/>
      <c r="AN1519" s="102"/>
      <c r="AO1519" s="102"/>
      <c r="AP1519" s="102"/>
      <c r="AS1519" s="102"/>
      <c r="AT1519" s="102"/>
      <c r="AU1519" s="102"/>
      <c r="AV1519" s="102"/>
      <c r="AW1519" s="102"/>
      <c r="AX1519" s="102"/>
      <c r="AY1519" s="102"/>
      <c r="AZ1519" s="102"/>
      <c r="BA1519" s="102"/>
      <c r="BB1519" s="102"/>
      <c r="BC1519" s="102"/>
      <c r="BD1519" s="102"/>
      <c r="BE1519" s="102"/>
      <c r="BF1519" s="102"/>
      <c r="BN1519" s="109"/>
    </row>
    <row r="1520" spans="10:66" x14ac:dyDescent="0.25">
      <c r="J1520" s="102"/>
      <c r="K1520" s="102"/>
      <c r="L1520" s="102"/>
      <c r="M1520" s="102"/>
      <c r="Q1520" s="102"/>
      <c r="R1520" s="102"/>
      <c r="S1520" s="102"/>
      <c r="T1520" s="102"/>
      <c r="U1520" s="102"/>
      <c r="X1520" s="102"/>
      <c r="Y1520" s="102"/>
      <c r="Z1520" s="102"/>
      <c r="AA1520" s="102"/>
      <c r="AB1520" s="102"/>
      <c r="AE1520" s="102"/>
      <c r="AF1520" s="102"/>
      <c r="AG1520" s="102"/>
      <c r="AH1520" s="102"/>
      <c r="AI1520" s="102"/>
      <c r="AL1520" s="102"/>
      <c r="AM1520" s="102"/>
      <c r="AN1520" s="102"/>
      <c r="AO1520" s="102"/>
      <c r="AP1520" s="102"/>
      <c r="AS1520" s="102"/>
      <c r="AT1520" s="102"/>
      <c r="AU1520" s="102"/>
      <c r="AV1520" s="102"/>
      <c r="AW1520" s="102"/>
      <c r="AX1520" s="102"/>
      <c r="AY1520" s="102"/>
      <c r="AZ1520" s="102"/>
      <c r="BA1520" s="102"/>
      <c r="BB1520" s="102"/>
      <c r="BC1520" s="102"/>
      <c r="BD1520" s="102"/>
      <c r="BE1520" s="102"/>
      <c r="BF1520" s="102"/>
      <c r="BN1520" s="109"/>
    </row>
    <row r="1521" spans="10:66" x14ac:dyDescent="0.25">
      <c r="J1521" s="102"/>
      <c r="K1521" s="102"/>
      <c r="L1521" s="102"/>
      <c r="M1521" s="102"/>
      <c r="Q1521" s="102"/>
      <c r="R1521" s="102"/>
      <c r="S1521" s="102"/>
      <c r="T1521" s="102"/>
      <c r="U1521" s="102"/>
      <c r="X1521" s="102"/>
      <c r="Y1521" s="102"/>
      <c r="Z1521" s="102"/>
      <c r="AA1521" s="102"/>
      <c r="AB1521" s="102"/>
      <c r="AE1521" s="102"/>
      <c r="AF1521" s="102"/>
      <c r="AG1521" s="102"/>
      <c r="AH1521" s="102"/>
      <c r="AI1521" s="102"/>
      <c r="AL1521" s="102"/>
      <c r="AM1521" s="102"/>
      <c r="AN1521" s="102"/>
      <c r="AO1521" s="102"/>
      <c r="AP1521" s="102"/>
      <c r="AS1521" s="102"/>
      <c r="AT1521" s="102"/>
      <c r="AU1521" s="102"/>
      <c r="AV1521" s="102"/>
      <c r="AW1521" s="102"/>
      <c r="AX1521" s="102"/>
      <c r="AY1521" s="102"/>
      <c r="AZ1521" s="102"/>
      <c r="BA1521" s="102"/>
      <c r="BB1521" s="102"/>
      <c r="BC1521" s="102"/>
      <c r="BD1521" s="102"/>
      <c r="BE1521" s="102"/>
      <c r="BF1521" s="102"/>
      <c r="BN1521" s="109"/>
    </row>
    <row r="1522" spans="10:66" x14ac:dyDescent="0.25">
      <c r="J1522" s="102"/>
      <c r="K1522" s="102"/>
      <c r="L1522" s="102"/>
      <c r="M1522" s="102"/>
      <c r="Q1522" s="102"/>
      <c r="R1522" s="102"/>
      <c r="S1522" s="102"/>
      <c r="T1522" s="102"/>
      <c r="U1522" s="102"/>
      <c r="X1522" s="102"/>
      <c r="Y1522" s="102"/>
      <c r="Z1522" s="102"/>
      <c r="AA1522" s="102"/>
      <c r="AB1522" s="102"/>
      <c r="AE1522" s="102"/>
      <c r="AF1522" s="102"/>
      <c r="AG1522" s="102"/>
      <c r="AH1522" s="102"/>
      <c r="AI1522" s="102"/>
      <c r="AL1522" s="102"/>
      <c r="AM1522" s="102"/>
      <c r="AN1522" s="102"/>
      <c r="AO1522" s="102"/>
      <c r="AP1522" s="102"/>
      <c r="AS1522" s="102"/>
      <c r="AT1522" s="102"/>
      <c r="AU1522" s="102"/>
      <c r="AV1522" s="102"/>
      <c r="AW1522" s="102"/>
      <c r="AX1522" s="102"/>
      <c r="AY1522" s="102"/>
      <c r="AZ1522" s="102"/>
      <c r="BA1522" s="102"/>
      <c r="BB1522" s="102"/>
      <c r="BC1522" s="102"/>
      <c r="BD1522" s="102"/>
      <c r="BE1522" s="102"/>
      <c r="BF1522" s="102"/>
      <c r="BN1522" s="109"/>
    </row>
    <row r="1523" spans="10:66" x14ac:dyDescent="0.25">
      <c r="J1523" s="102"/>
      <c r="K1523" s="102"/>
      <c r="L1523" s="102"/>
      <c r="M1523" s="102"/>
      <c r="Q1523" s="102"/>
      <c r="R1523" s="102"/>
      <c r="S1523" s="102"/>
      <c r="T1523" s="102"/>
      <c r="U1523" s="102"/>
      <c r="X1523" s="102"/>
      <c r="Y1523" s="102"/>
      <c r="Z1523" s="102"/>
      <c r="AA1523" s="102"/>
      <c r="AB1523" s="102"/>
      <c r="AE1523" s="102"/>
      <c r="AF1523" s="102"/>
      <c r="AG1523" s="102"/>
      <c r="AH1523" s="102"/>
      <c r="AI1523" s="102"/>
      <c r="AL1523" s="102"/>
      <c r="AM1523" s="102"/>
      <c r="AN1523" s="102"/>
      <c r="AO1523" s="102"/>
      <c r="AP1523" s="102"/>
      <c r="AS1523" s="102"/>
      <c r="AT1523" s="102"/>
      <c r="AU1523" s="102"/>
      <c r="AV1523" s="102"/>
      <c r="AW1523" s="102"/>
      <c r="AX1523" s="102"/>
      <c r="AY1523" s="102"/>
      <c r="AZ1523" s="102"/>
      <c r="BA1523" s="102"/>
      <c r="BB1523" s="102"/>
      <c r="BC1523" s="102"/>
      <c r="BD1523" s="102"/>
      <c r="BE1523" s="102"/>
      <c r="BF1523" s="102"/>
      <c r="BN1523" s="109"/>
    </row>
    <row r="1524" spans="10:66" x14ac:dyDescent="0.25">
      <c r="J1524" s="102"/>
      <c r="K1524" s="102"/>
      <c r="L1524" s="102"/>
      <c r="M1524" s="102"/>
      <c r="Q1524" s="102"/>
      <c r="R1524" s="102"/>
      <c r="S1524" s="102"/>
      <c r="T1524" s="102"/>
      <c r="U1524" s="102"/>
      <c r="X1524" s="102"/>
      <c r="Y1524" s="102"/>
      <c r="Z1524" s="102"/>
      <c r="AA1524" s="102"/>
      <c r="AB1524" s="102"/>
      <c r="AE1524" s="102"/>
      <c r="AF1524" s="102"/>
      <c r="AG1524" s="102"/>
      <c r="AH1524" s="102"/>
      <c r="AI1524" s="102"/>
      <c r="AL1524" s="102"/>
      <c r="AM1524" s="102"/>
      <c r="AN1524" s="102"/>
      <c r="AO1524" s="102"/>
      <c r="AP1524" s="102"/>
      <c r="AS1524" s="102"/>
      <c r="AT1524" s="102"/>
      <c r="AU1524" s="102"/>
      <c r="AV1524" s="102"/>
      <c r="AW1524" s="102"/>
      <c r="AX1524" s="102"/>
      <c r="AY1524" s="102"/>
      <c r="AZ1524" s="102"/>
      <c r="BA1524" s="102"/>
      <c r="BB1524" s="102"/>
      <c r="BC1524" s="102"/>
      <c r="BD1524" s="102"/>
      <c r="BE1524" s="102"/>
      <c r="BF1524" s="102"/>
      <c r="BN1524" s="109"/>
    </row>
    <row r="1525" spans="10:66" x14ac:dyDescent="0.25">
      <c r="J1525" s="102"/>
      <c r="K1525" s="102"/>
      <c r="L1525" s="102"/>
      <c r="M1525" s="102"/>
      <c r="Q1525" s="102"/>
      <c r="R1525" s="102"/>
      <c r="S1525" s="102"/>
      <c r="T1525" s="102"/>
      <c r="U1525" s="102"/>
      <c r="X1525" s="102"/>
      <c r="Y1525" s="102"/>
      <c r="Z1525" s="102"/>
      <c r="AA1525" s="102"/>
      <c r="AB1525" s="102"/>
      <c r="AE1525" s="102"/>
      <c r="AF1525" s="102"/>
      <c r="AG1525" s="102"/>
      <c r="AH1525" s="102"/>
      <c r="AI1525" s="102"/>
      <c r="AL1525" s="102"/>
      <c r="AM1525" s="102"/>
      <c r="AN1525" s="102"/>
      <c r="AO1525" s="102"/>
      <c r="AP1525" s="102"/>
      <c r="AS1525" s="102"/>
      <c r="AT1525" s="102"/>
      <c r="AU1525" s="102"/>
      <c r="AV1525" s="102"/>
      <c r="AW1525" s="102"/>
      <c r="AX1525" s="102"/>
      <c r="AY1525" s="102"/>
      <c r="AZ1525" s="102"/>
      <c r="BA1525" s="102"/>
      <c r="BB1525" s="102"/>
      <c r="BC1525" s="102"/>
      <c r="BD1525" s="102"/>
      <c r="BE1525" s="102"/>
      <c r="BF1525" s="102"/>
      <c r="BN1525" s="109"/>
    </row>
    <row r="1526" spans="10:66" x14ac:dyDescent="0.25">
      <c r="J1526" s="102"/>
      <c r="K1526" s="102"/>
      <c r="L1526" s="102"/>
      <c r="M1526" s="102"/>
      <c r="Q1526" s="102"/>
      <c r="R1526" s="102"/>
      <c r="S1526" s="102"/>
      <c r="T1526" s="102"/>
      <c r="U1526" s="102"/>
      <c r="X1526" s="102"/>
      <c r="Y1526" s="102"/>
      <c r="Z1526" s="102"/>
      <c r="AA1526" s="102"/>
      <c r="AB1526" s="102"/>
      <c r="AE1526" s="102"/>
      <c r="AF1526" s="102"/>
      <c r="AG1526" s="102"/>
      <c r="AH1526" s="102"/>
      <c r="AI1526" s="102"/>
      <c r="AL1526" s="102"/>
      <c r="AM1526" s="102"/>
      <c r="AN1526" s="102"/>
      <c r="AO1526" s="102"/>
      <c r="AP1526" s="102"/>
      <c r="AS1526" s="102"/>
      <c r="AT1526" s="102"/>
      <c r="AU1526" s="102"/>
      <c r="AV1526" s="102"/>
      <c r="AW1526" s="102"/>
      <c r="AX1526" s="102"/>
      <c r="AY1526" s="102"/>
      <c r="AZ1526" s="102"/>
      <c r="BA1526" s="102"/>
      <c r="BB1526" s="102"/>
      <c r="BC1526" s="102"/>
      <c r="BD1526" s="102"/>
      <c r="BE1526" s="102"/>
      <c r="BF1526" s="102"/>
      <c r="BN1526" s="109"/>
    </row>
    <row r="1527" spans="10:66" x14ac:dyDescent="0.25">
      <c r="J1527" s="102"/>
      <c r="K1527" s="102"/>
      <c r="L1527" s="102"/>
      <c r="M1527" s="102"/>
      <c r="Q1527" s="102"/>
      <c r="R1527" s="102"/>
      <c r="S1527" s="102"/>
      <c r="T1527" s="102"/>
      <c r="U1527" s="102"/>
      <c r="X1527" s="102"/>
      <c r="Y1527" s="102"/>
      <c r="Z1527" s="102"/>
      <c r="AA1527" s="102"/>
      <c r="AB1527" s="102"/>
      <c r="AE1527" s="102"/>
      <c r="AF1527" s="102"/>
      <c r="AG1527" s="102"/>
      <c r="AH1527" s="102"/>
      <c r="AI1527" s="102"/>
      <c r="AL1527" s="102"/>
      <c r="AM1527" s="102"/>
      <c r="AN1527" s="102"/>
      <c r="AO1527" s="102"/>
      <c r="AP1527" s="102"/>
      <c r="AS1527" s="102"/>
      <c r="AT1527" s="102"/>
      <c r="AU1527" s="102"/>
      <c r="AV1527" s="102"/>
      <c r="AW1527" s="102"/>
      <c r="AX1527" s="102"/>
      <c r="AY1527" s="102"/>
      <c r="AZ1527" s="102"/>
      <c r="BA1527" s="102"/>
      <c r="BB1527" s="102"/>
      <c r="BC1527" s="102"/>
      <c r="BD1527" s="102"/>
      <c r="BE1527" s="102"/>
      <c r="BF1527" s="102"/>
      <c r="BN1527" s="109"/>
    </row>
    <row r="1528" spans="10:66" x14ac:dyDescent="0.25">
      <c r="J1528" s="102"/>
      <c r="K1528" s="102"/>
      <c r="L1528" s="102"/>
      <c r="M1528" s="102"/>
      <c r="Q1528" s="102"/>
      <c r="R1528" s="102"/>
      <c r="S1528" s="102"/>
      <c r="T1528" s="102"/>
      <c r="U1528" s="102"/>
      <c r="X1528" s="102"/>
      <c r="Y1528" s="102"/>
      <c r="Z1528" s="102"/>
      <c r="AA1528" s="102"/>
      <c r="AB1528" s="102"/>
      <c r="AE1528" s="102"/>
      <c r="AF1528" s="102"/>
      <c r="AG1528" s="102"/>
      <c r="AH1528" s="102"/>
      <c r="AI1528" s="102"/>
      <c r="AL1528" s="102"/>
      <c r="AM1528" s="102"/>
      <c r="AN1528" s="102"/>
      <c r="AO1528" s="102"/>
      <c r="AP1528" s="102"/>
      <c r="AS1528" s="102"/>
      <c r="AT1528" s="102"/>
      <c r="AU1528" s="102"/>
      <c r="AV1528" s="102"/>
      <c r="AW1528" s="102"/>
      <c r="AX1528" s="102"/>
      <c r="AY1528" s="102"/>
      <c r="AZ1528" s="102"/>
      <c r="BA1528" s="102"/>
      <c r="BB1528" s="102"/>
      <c r="BC1528" s="102"/>
      <c r="BD1528" s="102"/>
      <c r="BE1528" s="102"/>
      <c r="BF1528" s="102"/>
      <c r="BN1528" s="109"/>
    </row>
    <row r="1529" spans="10:66" x14ac:dyDescent="0.25">
      <c r="J1529" s="102"/>
      <c r="K1529" s="102"/>
      <c r="L1529" s="102"/>
      <c r="M1529" s="102"/>
      <c r="Q1529" s="102"/>
      <c r="R1529" s="102"/>
      <c r="S1529" s="102"/>
      <c r="T1529" s="102"/>
      <c r="U1529" s="102"/>
      <c r="X1529" s="102"/>
      <c r="Y1529" s="102"/>
      <c r="Z1529" s="102"/>
      <c r="AA1529" s="102"/>
      <c r="AB1529" s="102"/>
      <c r="AE1529" s="102"/>
      <c r="AF1529" s="102"/>
      <c r="AG1529" s="102"/>
      <c r="AH1529" s="102"/>
      <c r="AI1529" s="102"/>
      <c r="AL1529" s="102"/>
      <c r="AM1529" s="102"/>
      <c r="AN1529" s="102"/>
      <c r="AO1529" s="102"/>
      <c r="AP1529" s="102"/>
      <c r="AS1529" s="102"/>
      <c r="AT1529" s="102"/>
      <c r="AU1529" s="102"/>
      <c r="AV1529" s="102"/>
      <c r="AW1529" s="102"/>
      <c r="AX1529" s="102"/>
      <c r="AY1529" s="102"/>
      <c r="AZ1529" s="102"/>
      <c r="BA1529" s="102"/>
      <c r="BB1529" s="102"/>
      <c r="BC1529" s="102"/>
      <c r="BD1529" s="102"/>
      <c r="BE1529" s="102"/>
      <c r="BF1529" s="102"/>
      <c r="BN1529" s="109"/>
    </row>
    <row r="1530" spans="10:66" x14ac:dyDescent="0.25">
      <c r="J1530" s="102"/>
      <c r="K1530" s="102"/>
      <c r="L1530" s="102"/>
      <c r="M1530" s="102"/>
      <c r="Q1530" s="102"/>
      <c r="R1530" s="102"/>
      <c r="S1530" s="102"/>
      <c r="T1530" s="102"/>
      <c r="U1530" s="102"/>
      <c r="X1530" s="102"/>
      <c r="Y1530" s="102"/>
      <c r="Z1530" s="102"/>
      <c r="AA1530" s="102"/>
      <c r="AB1530" s="102"/>
      <c r="AE1530" s="102"/>
      <c r="AF1530" s="102"/>
      <c r="AG1530" s="102"/>
      <c r="AH1530" s="102"/>
      <c r="AI1530" s="102"/>
      <c r="AL1530" s="102"/>
      <c r="AM1530" s="102"/>
      <c r="AN1530" s="102"/>
      <c r="AO1530" s="102"/>
      <c r="AP1530" s="102"/>
      <c r="AS1530" s="102"/>
      <c r="AT1530" s="102"/>
      <c r="AU1530" s="102"/>
      <c r="AV1530" s="102"/>
      <c r="AW1530" s="102"/>
      <c r="AX1530" s="102"/>
      <c r="AY1530" s="102"/>
      <c r="AZ1530" s="102"/>
      <c r="BA1530" s="102"/>
      <c r="BB1530" s="102"/>
      <c r="BC1530" s="102"/>
      <c r="BD1530" s="102"/>
      <c r="BE1530" s="102"/>
      <c r="BF1530" s="102"/>
      <c r="BN1530" s="109"/>
    </row>
    <row r="1531" spans="10:66" x14ac:dyDescent="0.25">
      <c r="J1531" s="102"/>
      <c r="K1531" s="102"/>
      <c r="L1531" s="102"/>
      <c r="M1531" s="102"/>
      <c r="Q1531" s="102"/>
      <c r="R1531" s="102"/>
      <c r="S1531" s="102"/>
      <c r="T1531" s="102"/>
      <c r="U1531" s="102"/>
      <c r="X1531" s="102"/>
      <c r="Y1531" s="102"/>
      <c r="Z1531" s="102"/>
      <c r="AA1531" s="102"/>
      <c r="AB1531" s="102"/>
      <c r="AE1531" s="102"/>
      <c r="AF1531" s="102"/>
      <c r="AG1531" s="102"/>
      <c r="AH1531" s="102"/>
      <c r="AI1531" s="102"/>
      <c r="AL1531" s="102"/>
      <c r="AM1531" s="102"/>
      <c r="AN1531" s="102"/>
      <c r="AO1531" s="102"/>
      <c r="AP1531" s="102"/>
      <c r="AS1531" s="102"/>
      <c r="AT1531" s="102"/>
      <c r="AU1531" s="102"/>
      <c r="AV1531" s="102"/>
      <c r="AW1531" s="102"/>
      <c r="AX1531" s="102"/>
      <c r="AY1531" s="102"/>
      <c r="AZ1531" s="102"/>
      <c r="BA1531" s="102"/>
      <c r="BB1531" s="102"/>
      <c r="BC1531" s="102"/>
      <c r="BD1531" s="102"/>
      <c r="BE1531" s="102"/>
      <c r="BF1531" s="102"/>
      <c r="BN1531" s="109"/>
    </row>
    <row r="1532" spans="10:66" x14ac:dyDescent="0.25">
      <c r="J1532" s="102"/>
      <c r="K1532" s="102"/>
      <c r="L1532" s="102"/>
      <c r="M1532" s="102"/>
      <c r="Q1532" s="102"/>
      <c r="R1532" s="102"/>
      <c r="S1532" s="102"/>
      <c r="T1532" s="102"/>
      <c r="U1532" s="102"/>
      <c r="X1532" s="102"/>
      <c r="Y1532" s="102"/>
      <c r="Z1532" s="102"/>
      <c r="AA1532" s="102"/>
      <c r="AB1532" s="102"/>
      <c r="AE1532" s="102"/>
      <c r="AF1532" s="102"/>
      <c r="AG1532" s="102"/>
      <c r="AH1532" s="102"/>
      <c r="AI1532" s="102"/>
      <c r="AL1532" s="102"/>
      <c r="AM1532" s="102"/>
      <c r="AN1532" s="102"/>
      <c r="AO1532" s="102"/>
      <c r="AP1532" s="102"/>
      <c r="AS1532" s="102"/>
      <c r="AT1532" s="102"/>
      <c r="AU1532" s="102"/>
      <c r="AV1532" s="102"/>
      <c r="AW1532" s="102"/>
      <c r="AX1532" s="102"/>
      <c r="AY1532" s="102"/>
      <c r="AZ1532" s="102"/>
      <c r="BA1532" s="102"/>
      <c r="BB1532" s="102"/>
      <c r="BC1532" s="102"/>
      <c r="BD1532" s="102"/>
      <c r="BE1532" s="102"/>
      <c r="BF1532" s="102"/>
      <c r="BN1532" s="109"/>
    </row>
    <row r="1533" spans="10:66" x14ac:dyDescent="0.25">
      <c r="J1533" s="102"/>
      <c r="K1533" s="102"/>
      <c r="L1533" s="102"/>
      <c r="M1533" s="102"/>
      <c r="Q1533" s="102"/>
      <c r="R1533" s="102"/>
      <c r="S1533" s="102"/>
      <c r="T1533" s="102"/>
      <c r="U1533" s="102"/>
      <c r="X1533" s="102"/>
      <c r="Y1533" s="102"/>
      <c r="Z1533" s="102"/>
      <c r="AA1533" s="102"/>
      <c r="AB1533" s="102"/>
      <c r="AE1533" s="102"/>
      <c r="AF1533" s="102"/>
      <c r="AG1533" s="102"/>
      <c r="AH1533" s="102"/>
      <c r="AI1533" s="102"/>
      <c r="AL1533" s="102"/>
      <c r="AM1533" s="102"/>
      <c r="AN1533" s="102"/>
      <c r="AO1533" s="102"/>
      <c r="AP1533" s="102"/>
      <c r="AS1533" s="102"/>
      <c r="AT1533" s="102"/>
      <c r="AU1533" s="102"/>
      <c r="AV1533" s="102"/>
      <c r="AW1533" s="102"/>
      <c r="AX1533" s="102"/>
      <c r="AY1533" s="102"/>
      <c r="AZ1533" s="102"/>
      <c r="BA1533" s="102"/>
      <c r="BB1533" s="102"/>
      <c r="BC1533" s="102"/>
      <c r="BD1533" s="102"/>
      <c r="BE1533" s="102"/>
      <c r="BF1533" s="102"/>
      <c r="BN1533" s="109"/>
    </row>
    <row r="1534" spans="10:66" x14ac:dyDescent="0.25">
      <c r="J1534" s="102"/>
      <c r="K1534" s="102"/>
      <c r="L1534" s="102"/>
      <c r="M1534" s="102"/>
      <c r="Q1534" s="102"/>
      <c r="R1534" s="102"/>
      <c r="S1534" s="102"/>
      <c r="T1534" s="102"/>
      <c r="U1534" s="102"/>
      <c r="X1534" s="102"/>
      <c r="Y1534" s="102"/>
      <c r="Z1534" s="102"/>
      <c r="AA1534" s="102"/>
      <c r="AB1534" s="102"/>
      <c r="AE1534" s="102"/>
      <c r="AF1534" s="102"/>
      <c r="AG1534" s="102"/>
      <c r="AH1534" s="102"/>
      <c r="AI1534" s="102"/>
      <c r="AL1534" s="102"/>
      <c r="AM1534" s="102"/>
      <c r="AN1534" s="102"/>
      <c r="AO1534" s="102"/>
      <c r="AP1534" s="102"/>
      <c r="AS1534" s="102"/>
      <c r="AT1534" s="102"/>
      <c r="AU1534" s="102"/>
      <c r="AV1534" s="102"/>
      <c r="AW1534" s="102"/>
      <c r="AX1534" s="102"/>
      <c r="AY1534" s="102"/>
      <c r="AZ1534" s="102"/>
      <c r="BA1534" s="102"/>
      <c r="BB1534" s="102"/>
      <c r="BC1534" s="102"/>
      <c r="BD1534" s="102"/>
      <c r="BE1534" s="102"/>
      <c r="BF1534" s="102"/>
      <c r="BN1534" s="109"/>
    </row>
    <row r="1535" spans="10:66" x14ac:dyDescent="0.25">
      <c r="J1535" s="102"/>
      <c r="K1535" s="102"/>
      <c r="L1535" s="102"/>
      <c r="M1535" s="102"/>
      <c r="Q1535" s="102"/>
      <c r="R1535" s="102"/>
      <c r="S1535" s="102"/>
      <c r="T1535" s="102"/>
      <c r="U1535" s="102"/>
      <c r="X1535" s="102"/>
      <c r="Y1535" s="102"/>
      <c r="Z1535" s="102"/>
      <c r="AA1535" s="102"/>
      <c r="AB1535" s="102"/>
      <c r="AE1535" s="102"/>
      <c r="AF1535" s="102"/>
      <c r="AG1535" s="102"/>
      <c r="AH1535" s="102"/>
      <c r="AI1535" s="102"/>
      <c r="AL1535" s="102"/>
      <c r="AM1535" s="102"/>
      <c r="AN1535" s="102"/>
      <c r="AO1535" s="102"/>
      <c r="AP1535" s="102"/>
      <c r="AS1535" s="102"/>
      <c r="AT1535" s="102"/>
      <c r="AU1535" s="102"/>
      <c r="AV1535" s="102"/>
      <c r="AW1535" s="102"/>
      <c r="AX1535" s="102"/>
      <c r="AY1535" s="102"/>
      <c r="AZ1535" s="102"/>
      <c r="BA1535" s="102"/>
      <c r="BB1535" s="102"/>
      <c r="BC1535" s="102"/>
      <c r="BD1535" s="102"/>
      <c r="BE1535" s="102"/>
      <c r="BF1535" s="102"/>
      <c r="BN1535" s="109"/>
    </row>
    <row r="1536" spans="10:66" x14ac:dyDescent="0.25">
      <c r="J1536" s="102"/>
      <c r="K1536" s="102"/>
      <c r="L1536" s="102"/>
      <c r="M1536" s="102"/>
      <c r="Q1536" s="102"/>
      <c r="R1536" s="102"/>
      <c r="S1536" s="102"/>
      <c r="T1536" s="102"/>
      <c r="U1536" s="102"/>
      <c r="X1536" s="102"/>
      <c r="Y1536" s="102"/>
      <c r="Z1536" s="102"/>
      <c r="AA1536" s="102"/>
      <c r="AB1536" s="102"/>
      <c r="AE1536" s="102"/>
      <c r="AF1536" s="102"/>
      <c r="AG1536" s="102"/>
      <c r="AH1536" s="102"/>
      <c r="AI1536" s="102"/>
      <c r="AL1536" s="102"/>
      <c r="AM1536" s="102"/>
      <c r="AN1536" s="102"/>
      <c r="AO1536" s="102"/>
      <c r="AP1536" s="102"/>
      <c r="AS1536" s="102"/>
      <c r="AT1536" s="102"/>
      <c r="AU1536" s="102"/>
      <c r="AV1536" s="102"/>
      <c r="AW1536" s="102"/>
      <c r="AX1536" s="102"/>
      <c r="AY1536" s="102"/>
      <c r="AZ1536" s="102"/>
      <c r="BA1536" s="102"/>
      <c r="BB1536" s="102"/>
      <c r="BC1536" s="102"/>
      <c r="BD1536" s="102"/>
      <c r="BE1536" s="102"/>
      <c r="BF1536" s="102"/>
      <c r="BN1536" s="109"/>
    </row>
    <row r="1537" spans="10:66" x14ac:dyDescent="0.25">
      <c r="J1537" s="102"/>
      <c r="K1537" s="102"/>
      <c r="L1537" s="102"/>
      <c r="M1537" s="102"/>
      <c r="Q1537" s="102"/>
      <c r="R1537" s="102"/>
      <c r="S1537" s="102"/>
      <c r="T1537" s="102"/>
      <c r="U1537" s="102"/>
      <c r="X1537" s="102"/>
      <c r="Y1537" s="102"/>
      <c r="Z1537" s="102"/>
      <c r="AA1537" s="102"/>
      <c r="AB1537" s="102"/>
      <c r="AE1537" s="102"/>
      <c r="AF1537" s="102"/>
      <c r="AG1537" s="102"/>
      <c r="AH1537" s="102"/>
      <c r="AI1537" s="102"/>
      <c r="AL1537" s="102"/>
      <c r="AM1537" s="102"/>
      <c r="AN1537" s="102"/>
      <c r="AO1537" s="102"/>
      <c r="AP1537" s="102"/>
      <c r="AS1537" s="102"/>
      <c r="AT1537" s="102"/>
      <c r="AU1537" s="102"/>
      <c r="AV1537" s="102"/>
      <c r="AW1537" s="102"/>
      <c r="AX1537" s="102"/>
      <c r="AY1537" s="102"/>
      <c r="AZ1537" s="102"/>
      <c r="BA1537" s="102"/>
      <c r="BB1537" s="102"/>
      <c r="BC1537" s="102"/>
      <c r="BD1537" s="102"/>
      <c r="BE1537" s="102"/>
      <c r="BF1537" s="102"/>
      <c r="BN1537" s="109"/>
    </row>
    <row r="1538" spans="10:66" x14ac:dyDescent="0.25">
      <c r="J1538" s="102"/>
      <c r="K1538" s="102"/>
      <c r="L1538" s="102"/>
      <c r="M1538" s="102"/>
      <c r="Q1538" s="102"/>
      <c r="R1538" s="102"/>
      <c r="S1538" s="102"/>
      <c r="T1538" s="102"/>
      <c r="U1538" s="102"/>
      <c r="X1538" s="102"/>
      <c r="Y1538" s="102"/>
      <c r="Z1538" s="102"/>
      <c r="AA1538" s="102"/>
      <c r="AB1538" s="102"/>
      <c r="AE1538" s="102"/>
      <c r="AF1538" s="102"/>
      <c r="AG1538" s="102"/>
      <c r="AH1538" s="102"/>
      <c r="AI1538" s="102"/>
      <c r="AL1538" s="102"/>
      <c r="AM1538" s="102"/>
      <c r="AN1538" s="102"/>
      <c r="AO1538" s="102"/>
      <c r="AP1538" s="102"/>
      <c r="AS1538" s="102"/>
      <c r="AT1538" s="102"/>
      <c r="AU1538" s="102"/>
      <c r="AV1538" s="102"/>
      <c r="AW1538" s="102"/>
      <c r="AX1538" s="102"/>
      <c r="AY1538" s="102"/>
      <c r="AZ1538" s="102"/>
      <c r="BA1538" s="102"/>
      <c r="BB1538" s="102"/>
      <c r="BC1538" s="102"/>
      <c r="BD1538" s="102"/>
      <c r="BE1538" s="102"/>
      <c r="BF1538" s="102"/>
      <c r="BN1538" s="109"/>
    </row>
    <row r="1539" spans="10:66" x14ac:dyDescent="0.25">
      <c r="J1539" s="102"/>
      <c r="K1539" s="102"/>
      <c r="L1539" s="102"/>
      <c r="M1539" s="102"/>
      <c r="Q1539" s="102"/>
      <c r="R1539" s="102"/>
      <c r="S1539" s="102"/>
      <c r="T1539" s="102"/>
      <c r="U1539" s="102"/>
      <c r="X1539" s="102"/>
      <c r="Y1539" s="102"/>
      <c r="Z1539" s="102"/>
      <c r="AA1539" s="102"/>
      <c r="AB1539" s="102"/>
      <c r="AE1539" s="102"/>
      <c r="AF1539" s="102"/>
      <c r="AG1539" s="102"/>
      <c r="AH1539" s="102"/>
      <c r="AI1539" s="102"/>
      <c r="AL1539" s="102"/>
      <c r="AM1539" s="102"/>
      <c r="AN1539" s="102"/>
      <c r="AO1539" s="102"/>
      <c r="AP1539" s="102"/>
      <c r="AS1539" s="102"/>
      <c r="AT1539" s="102"/>
      <c r="AU1539" s="102"/>
      <c r="AV1539" s="102"/>
      <c r="AW1539" s="102"/>
      <c r="AX1539" s="102"/>
      <c r="AY1539" s="102"/>
      <c r="AZ1539" s="102"/>
      <c r="BA1539" s="102"/>
      <c r="BB1539" s="102"/>
      <c r="BC1539" s="102"/>
      <c r="BD1539" s="102"/>
      <c r="BE1539" s="102"/>
      <c r="BF1539" s="102"/>
      <c r="BN1539" s="109"/>
    </row>
    <row r="1540" spans="10:66" x14ac:dyDescent="0.25">
      <c r="J1540" s="102"/>
      <c r="K1540" s="102"/>
      <c r="L1540" s="102"/>
      <c r="M1540" s="102"/>
      <c r="Q1540" s="102"/>
      <c r="R1540" s="102"/>
      <c r="S1540" s="102"/>
      <c r="T1540" s="102"/>
      <c r="U1540" s="102"/>
      <c r="X1540" s="102"/>
      <c r="Y1540" s="102"/>
      <c r="Z1540" s="102"/>
      <c r="AA1540" s="102"/>
      <c r="AB1540" s="102"/>
      <c r="AE1540" s="102"/>
      <c r="AF1540" s="102"/>
      <c r="AG1540" s="102"/>
      <c r="AH1540" s="102"/>
      <c r="AI1540" s="102"/>
      <c r="AL1540" s="102"/>
      <c r="AM1540" s="102"/>
      <c r="AN1540" s="102"/>
      <c r="AO1540" s="102"/>
      <c r="AP1540" s="102"/>
      <c r="AS1540" s="102"/>
      <c r="AT1540" s="102"/>
      <c r="AU1540" s="102"/>
      <c r="AV1540" s="102"/>
      <c r="AW1540" s="102"/>
      <c r="AX1540" s="102"/>
      <c r="AY1540" s="102"/>
      <c r="AZ1540" s="102"/>
      <c r="BA1540" s="102"/>
      <c r="BB1540" s="102"/>
      <c r="BC1540" s="102"/>
      <c r="BD1540" s="102"/>
      <c r="BE1540" s="102"/>
      <c r="BF1540" s="102"/>
      <c r="BN1540" s="109"/>
    </row>
    <row r="1541" spans="10:66" x14ac:dyDescent="0.25">
      <c r="J1541" s="102"/>
      <c r="K1541" s="102"/>
      <c r="L1541" s="102"/>
      <c r="M1541" s="102"/>
      <c r="Q1541" s="102"/>
      <c r="R1541" s="102"/>
      <c r="S1541" s="102"/>
      <c r="T1541" s="102"/>
      <c r="U1541" s="102"/>
      <c r="X1541" s="102"/>
      <c r="Y1541" s="102"/>
      <c r="Z1541" s="102"/>
      <c r="AA1541" s="102"/>
      <c r="AB1541" s="102"/>
      <c r="AE1541" s="102"/>
      <c r="AF1541" s="102"/>
      <c r="AG1541" s="102"/>
      <c r="AH1541" s="102"/>
      <c r="AI1541" s="102"/>
      <c r="AL1541" s="102"/>
      <c r="AM1541" s="102"/>
      <c r="AN1541" s="102"/>
      <c r="AO1541" s="102"/>
      <c r="AP1541" s="102"/>
      <c r="AS1541" s="102"/>
      <c r="AT1541" s="102"/>
      <c r="AU1541" s="102"/>
      <c r="AV1541" s="102"/>
      <c r="AW1541" s="102"/>
      <c r="AX1541" s="102"/>
      <c r="AY1541" s="102"/>
      <c r="AZ1541" s="102"/>
      <c r="BA1541" s="102"/>
      <c r="BB1541" s="102"/>
      <c r="BC1541" s="102"/>
      <c r="BD1541" s="102"/>
      <c r="BE1541" s="102"/>
      <c r="BF1541" s="102"/>
      <c r="BN1541" s="109"/>
    </row>
    <row r="1542" spans="10:66" x14ac:dyDescent="0.25">
      <c r="J1542" s="102"/>
      <c r="K1542" s="102"/>
      <c r="L1542" s="102"/>
      <c r="M1542" s="102"/>
      <c r="Q1542" s="102"/>
      <c r="R1542" s="102"/>
      <c r="S1542" s="102"/>
      <c r="T1542" s="102"/>
      <c r="U1542" s="102"/>
      <c r="X1542" s="102"/>
      <c r="Y1542" s="102"/>
      <c r="Z1542" s="102"/>
      <c r="AA1542" s="102"/>
      <c r="AB1542" s="102"/>
      <c r="AE1542" s="102"/>
      <c r="AF1542" s="102"/>
      <c r="AG1542" s="102"/>
      <c r="AH1542" s="102"/>
      <c r="AI1542" s="102"/>
      <c r="AL1542" s="102"/>
      <c r="AM1542" s="102"/>
      <c r="AN1542" s="102"/>
      <c r="AO1542" s="102"/>
      <c r="AP1542" s="102"/>
      <c r="AS1542" s="102"/>
      <c r="AT1542" s="102"/>
      <c r="AU1542" s="102"/>
      <c r="AV1542" s="102"/>
      <c r="AW1542" s="102"/>
      <c r="AX1542" s="102"/>
      <c r="AY1542" s="102"/>
      <c r="AZ1542" s="102"/>
      <c r="BA1542" s="102"/>
      <c r="BB1542" s="102"/>
      <c r="BC1542" s="102"/>
      <c r="BD1542" s="102"/>
      <c r="BE1542" s="102"/>
      <c r="BF1542" s="102"/>
      <c r="BN1542" s="109"/>
    </row>
    <row r="1543" spans="10:66" x14ac:dyDescent="0.25">
      <c r="J1543" s="102"/>
      <c r="K1543" s="102"/>
      <c r="L1543" s="102"/>
      <c r="M1543" s="102"/>
      <c r="Q1543" s="102"/>
      <c r="R1543" s="102"/>
      <c r="S1543" s="102"/>
      <c r="T1543" s="102"/>
      <c r="U1543" s="102"/>
      <c r="X1543" s="102"/>
      <c r="Y1543" s="102"/>
      <c r="Z1543" s="102"/>
      <c r="AA1543" s="102"/>
      <c r="AB1543" s="102"/>
      <c r="AE1543" s="102"/>
      <c r="AF1543" s="102"/>
      <c r="AG1543" s="102"/>
      <c r="AH1543" s="102"/>
      <c r="AI1543" s="102"/>
      <c r="AL1543" s="102"/>
      <c r="AM1543" s="102"/>
      <c r="AN1543" s="102"/>
      <c r="AO1543" s="102"/>
      <c r="AP1543" s="102"/>
      <c r="AS1543" s="102"/>
      <c r="AT1543" s="102"/>
      <c r="AU1543" s="102"/>
      <c r="AV1543" s="102"/>
      <c r="AW1543" s="102"/>
      <c r="AX1543" s="102"/>
      <c r="AY1543" s="102"/>
      <c r="AZ1543" s="102"/>
      <c r="BA1543" s="102"/>
      <c r="BB1543" s="102"/>
      <c r="BC1543" s="102"/>
      <c r="BD1543" s="102"/>
      <c r="BE1543" s="102"/>
      <c r="BF1543" s="102"/>
      <c r="BN1543" s="109"/>
    </row>
    <row r="1544" spans="10:66" x14ac:dyDescent="0.25">
      <c r="J1544" s="102"/>
      <c r="K1544" s="102"/>
      <c r="L1544" s="102"/>
      <c r="M1544" s="102"/>
      <c r="Q1544" s="102"/>
      <c r="R1544" s="102"/>
      <c r="S1544" s="102"/>
      <c r="T1544" s="102"/>
      <c r="U1544" s="102"/>
      <c r="X1544" s="102"/>
      <c r="Y1544" s="102"/>
      <c r="Z1544" s="102"/>
      <c r="AA1544" s="102"/>
      <c r="AB1544" s="102"/>
      <c r="AE1544" s="102"/>
      <c r="AF1544" s="102"/>
      <c r="AG1544" s="102"/>
      <c r="AH1544" s="102"/>
      <c r="AI1544" s="102"/>
      <c r="AL1544" s="102"/>
      <c r="AM1544" s="102"/>
      <c r="AN1544" s="102"/>
      <c r="AO1544" s="102"/>
      <c r="AP1544" s="102"/>
      <c r="AS1544" s="102"/>
      <c r="AT1544" s="102"/>
      <c r="AU1544" s="102"/>
      <c r="AV1544" s="102"/>
      <c r="AW1544" s="102"/>
      <c r="AX1544" s="102"/>
      <c r="AY1544" s="102"/>
      <c r="AZ1544" s="102"/>
      <c r="BA1544" s="102"/>
      <c r="BB1544" s="102"/>
      <c r="BC1544" s="102"/>
      <c r="BD1544" s="102"/>
      <c r="BE1544" s="102"/>
      <c r="BF1544" s="102"/>
      <c r="BN1544" s="109"/>
    </row>
    <row r="1545" spans="10:66" x14ac:dyDescent="0.25">
      <c r="J1545" s="102"/>
      <c r="K1545" s="102"/>
      <c r="L1545" s="102"/>
      <c r="M1545" s="102"/>
      <c r="Q1545" s="102"/>
      <c r="R1545" s="102"/>
      <c r="S1545" s="102"/>
      <c r="T1545" s="102"/>
      <c r="U1545" s="102"/>
      <c r="X1545" s="102"/>
      <c r="Y1545" s="102"/>
      <c r="Z1545" s="102"/>
      <c r="AA1545" s="102"/>
      <c r="AB1545" s="102"/>
      <c r="AE1545" s="102"/>
      <c r="AF1545" s="102"/>
      <c r="AG1545" s="102"/>
      <c r="AH1545" s="102"/>
      <c r="AI1545" s="102"/>
      <c r="AL1545" s="102"/>
      <c r="AM1545" s="102"/>
      <c r="AN1545" s="102"/>
      <c r="AO1545" s="102"/>
      <c r="AP1545" s="102"/>
      <c r="AS1545" s="102"/>
      <c r="AT1545" s="102"/>
      <c r="AU1545" s="102"/>
      <c r="AV1545" s="102"/>
      <c r="AW1545" s="102"/>
      <c r="AX1545" s="102"/>
      <c r="AY1545" s="102"/>
      <c r="AZ1545" s="102"/>
      <c r="BA1545" s="102"/>
      <c r="BB1545" s="102"/>
      <c r="BC1545" s="102"/>
      <c r="BD1545" s="102"/>
      <c r="BE1545" s="102"/>
      <c r="BF1545" s="102"/>
      <c r="BN1545" s="109"/>
    </row>
    <row r="1546" spans="10:66" x14ac:dyDescent="0.25">
      <c r="J1546" s="102"/>
      <c r="K1546" s="102"/>
      <c r="L1546" s="102"/>
      <c r="M1546" s="102"/>
      <c r="Q1546" s="102"/>
      <c r="R1546" s="102"/>
      <c r="S1546" s="102"/>
      <c r="T1546" s="102"/>
      <c r="U1546" s="102"/>
      <c r="X1546" s="102"/>
      <c r="Y1546" s="102"/>
      <c r="Z1546" s="102"/>
      <c r="AA1546" s="102"/>
      <c r="AB1546" s="102"/>
      <c r="AE1546" s="102"/>
      <c r="AF1546" s="102"/>
      <c r="AG1546" s="102"/>
      <c r="AH1546" s="102"/>
      <c r="AI1546" s="102"/>
      <c r="AL1546" s="102"/>
      <c r="AM1546" s="102"/>
      <c r="AN1546" s="102"/>
      <c r="AO1546" s="102"/>
      <c r="AP1546" s="102"/>
      <c r="AS1546" s="102"/>
      <c r="AT1546" s="102"/>
      <c r="AU1546" s="102"/>
      <c r="AV1546" s="102"/>
      <c r="AW1546" s="102"/>
      <c r="AX1546" s="102"/>
      <c r="AY1546" s="102"/>
      <c r="AZ1546" s="102"/>
      <c r="BA1546" s="102"/>
      <c r="BB1546" s="102"/>
      <c r="BC1546" s="102"/>
      <c r="BD1546" s="102"/>
      <c r="BE1546" s="102"/>
      <c r="BF1546" s="102"/>
      <c r="BN1546" s="109"/>
    </row>
    <row r="1547" spans="10:66" x14ac:dyDescent="0.25">
      <c r="J1547" s="102"/>
      <c r="K1547" s="102"/>
      <c r="L1547" s="102"/>
      <c r="M1547" s="102"/>
      <c r="Q1547" s="102"/>
      <c r="R1547" s="102"/>
      <c r="S1547" s="102"/>
      <c r="T1547" s="102"/>
      <c r="U1547" s="102"/>
      <c r="X1547" s="102"/>
      <c r="Y1547" s="102"/>
      <c r="Z1547" s="102"/>
      <c r="AA1547" s="102"/>
      <c r="AB1547" s="102"/>
      <c r="AE1547" s="102"/>
      <c r="AF1547" s="102"/>
      <c r="AG1547" s="102"/>
      <c r="AH1547" s="102"/>
      <c r="AI1547" s="102"/>
      <c r="AL1547" s="102"/>
      <c r="AM1547" s="102"/>
      <c r="AN1547" s="102"/>
      <c r="AO1547" s="102"/>
      <c r="AP1547" s="102"/>
      <c r="AS1547" s="102"/>
      <c r="AT1547" s="102"/>
      <c r="AU1547" s="102"/>
      <c r="AV1547" s="102"/>
      <c r="AW1547" s="102"/>
      <c r="AX1547" s="102"/>
      <c r="AY1547" s="102"/>
      <c r="AZ1547" s="102"/>
      <c r="BA1547" s="102"/>
      <c r="BB1547" s="102"/>
      <c r="BC1547" s="102"/>
      <c r="BD1547" s="102"/>
      <c r="BE1547" s="102"/>
      <c r="BF1547" s="102"/>
      <c r="BN1547" s="109"/>
    </row>
    <row r="1548" spans="10:66" x14ac:dyDescent="0.25">
      <c r="J1548" s="102"/>
      <c r="K1548" s="102"/>
      <c r="L1548" s="102"/>
      <c r="M1548" s="102"/>
      <c r="Q1548" s="102"/>
      <c r="R1548" s="102"/>
      <c r="S1548" s="102"/>
      <c r="T1548" s="102"/>
      <c r="U1548" s="102"/>
      <c r="X1548" s="102"/>
      <c r="Y1548" s="102"/>
      <c r="Z1548" s="102"/>
      <c r="AA1548" s="102"/>
      <c r="AB1548" s="102"/>
      <c r="AE1548" s="102"/>
      <c r="AF1548" s="102"/>
      <c r="AG1548" s="102"/>
      <c r="AH1548" s="102"/>
      <c r="AI1548" s="102"/>
      <c r="AL1548" s="102"/>
      <c r="AM1548" s="102"/>
      <c r="AN1548" s="102"/>
      <c r="AO1548" s="102"/>
      <c r="AP1548" s="102"/>
      <c r="AS1548" s="102"/>
      <c r="AT1548" s="102"/>
      <c r="AU1548" s="102"/>
      <c r="AV1548" s="102"/>
      <c r="AW1548" s="102"/>
      <c r="AX1548" s="102"/>
      <c r="AY1548" s="102"/>
      <c r="AZ1548" s="102"/>
      <c r="BA1548" s="102"/>
      <c r="BB1548" s="102"/>
      <c r="BC1548" s="102"/>
      <c r="BD1548" s="102"/>
      <c r="BE1548" s="102"/>
      <c r="BF1548" s="102"/>
      <c r="BN1548" s="109"/>
    </row>
    <row r="1549" spans="10:66" x14ac:dyDescent="0.25">
      <c r="J1549" s="102"/>
      <c r="K1549" s="102"/>
      <c r="L1549" s="102"/>
      <c r="M1549" s="102"/>
      <c r="Q1549" s="102"/>
      <c r="R1549" s="102"/>
      <c r="S1549" s="102"/>
      <c r="T1549" s="102"/>
      <c r="U1549" s="102"/>
      <c r="X1549" s="102"/>
      <c r="Y1549" s="102"/>
      <c r="Z1549" s="102"/>
      <c r="AA1549" s="102"/>
      <c r="AB1549" s="102"/>
      <c r="AE1549" s="102"/>
      <c r="AF1549" s="102"/>
      <c r="AG1549" s="102"/>
      <c r="AH1549" s="102"/>
      <c r="AI1549" s="102"/>
      <c r="AL1549" s="102"/>
      <c r="AM1549" s="102"/>
      <c r="AN1549" s="102"/>
      <c r="AO1549" s="102"/>
      <c r="AP1549" s="102"/>
      <c r="AS1549" s="102"/>
      <c r="AT1549" s="102"/>
      <c r="AU1549" s="102"/>
      <c r="AV1549" s="102"/>
      <c r="AW1549" s="102"/>
      <c r="AX1549" s="102"/>
      <c r="AY1549" s="102"/>
      <c r="AZ1549" s="102"/>
      <c r="BA1549" s="102"/>
      <c r="BB1549" s="102"/>
      <c r="BC1549" s="102"/>
      <c r="BD1549" s="102"/>
      <c r="BE1549" s="102"/>
      <c r="BF1549" s="102"/>
      <c r="BN1549" s="109"/>
    </row>
    <row r="1550" spans="10:66" x14ac:dyDescent="0.25">
      <c r="J1550" s="102"/>
      <c r="K1550" s="102"/>
      <c r="L1550" s="102"/>
      <c r="M1550" s="102"/>
      <c r="Q1550" s="102"/>
      <c r="R1550" s="102"/>
      <c r="S1550" s="102"/>
      <c r="T1550" s="102"/>
      <c r="U1550" s="102"/>
      <c r="X1550" s="102"/>
      <c r="Y1550" s="102"/>
      <c r="Z1550" s="102"/>
      <c r="AA1550" s="102"/>
      <c r="AB1550" s="102"/>
      <c r="AE1550" s="102"/>
      <c r="AF1550" s="102"/>
      <c r="AG1550" s="102"/>
      <c r="AH1550" s="102"/>
      <c r="AI1550" s="102"/>
      <c r="AL1550" s="102"/>
      <c r="AM1550" s="102"/>
      <c r="AN1550" s="102"/>
      <c r="AO1550" s="102"/>
      <c r="AP1550" s="102"/>
      <c r="AS1550" s="102"/>
      <c r="AT1550" s="102"/>
      <c r="AU1550" s="102"/>
      <c r="AV1550" s="102"/>
      <c r="AW1550" s="102"/>
      <c r="AX1550" s="102"/>
      <c r="AY1550" s="102"/>
      <c r="AZ1550" s="102"/>
      <c r="BA1550" s="102"/>
      <c r="BB1550" s="102"/>
      <c r="BC1550" s="102"/>
      <c r="BD1550" s="102"/>
      <c r="BE1550" s="102"/>
      <c r="BF1550" s="102"/>
      <c r="BN1550" s="109"/>
    </row>
    <row r="1551" spans="10:66" x14ac:dyDescent="0.25">
      <c r="J1551" s="102"/>
      <c r="K1551" s="102"/>
      <c r="L1551" s="102"/>
      <c r="M1551" s="102"/>
      <c r="Q1551" s="102"/>
      <c r="R1551" s="102"/>
      <c r="S1551" s="102"/>
      <c r="T1551" s="102"/>
      <c r="U1551" s="102"/>
      <c r="X1551" s="102"/>
      <c r="Y1551" s="102"/>
      <c r="Z1551" s="102"/>
      <c r="AA1551" s="102"/>
      <c r="AB1551" s="102"/>
      <c r="AE1551" s="102"/>
      <c r="AF1551" s="102"/>
      <c r="AG1551" s="102"/>
      <c r="AH1551" s="102"/>
      <c r="AI1551" s="102"/>
      <c r="AL1551" s="102"/>
      <c r="AM1551" s="102"/>
      <c r="AN1551" s="102"/>
      <c r="AO1551" s="102"/>
      <c r="AP1551" s="102"/>
      <c r="AS1551" s="102"/>
      <c r="AT1551" s="102"/>
      <c r="AU1551" s="102"/>
      <c r="AV1551" s="102"/>
      <c r="AW1551" s="102"/>
      <c r="AX1551" s="102"/>
      <c r="AY1551" s="102"/>
      <c r="AZ1551" s="102"/>
      <c r="BA1551" s="102"/>
      <c r="BB1551" s="102"/>
      <c r="BC1551" s="102"/>
      <c r="BD1551" s="102"/>
      <c r="BE1551" s="102"/>
      <c r="BF1551" s="102"/>
      <c r="BN1551" s="109"/>
    </row>
    <row r="1552" spans="10:66" x14ac:dyDescent="0.25">
      <c r="J1552" s="102"/>
      <c r="K1552" s="102"/>
      <c r="L1552" s="102"/>
      <c r="M1552" s="102"/>
      <c r="Q1552" s="102"/>
      <c r="R1552" s="102"/>
      <c r="S1552" s="102"/>
      <c r="T1552" s="102"/>
      <c r="U1552" s="102"/>
      <c r="X1552" s="102"/>
      <c r="Y1552" s="102"/>
      <c r="Z1552" s="102"/>
      <c r="AA1552" s="102"/>
      <c r="AB1552" s="102"/>
      <c r="AE1552" s="102"/>
      <c r="AF1552" s="102"/>
      <c r="AG1552" s="102"/>
      <c r="AH1552" s="102"/>
      <c r="AI1552" s="102"/>
      <c r="AL1552" s="102"/>
      <c r="AM1552" s="102"/>
      <c r="AN1552" s="102"/>
      <c r="AO1552" s="102"/>
      <c r="AP1552" s="102"/>
      <c r="AS1552" s="102"/>
      <c r="AT1552" s="102"/>
      <c r="AU1552" s="102"/>
      <c r="AV1552" s="102"/>
      <c r="AW1552" s="102"/>
      <c r="AX1552" s="102"/>
      <c r="AY1552" s="102"/>
      <c r="AZ1552" s="102"/>
      <c r="BA1552" s="102"/>
      <c r="BB1552" s="102"/>
      <c r="BC1552" s="102"/>
      <c r="BD1552" s="102"/>
      <c r="BE1552" s="102"/>
      <c r="BF1552" s="102"/>
      <c r="BN1552" s="109"/>
    </row>
    <row r="1553" spans="10:66" x14ac:dyDescent="0.25">
      <c r="J1553" s="102"/>
      <c r="K1553" s="102"/>
      <c r="L1553" s="102"/>
      <c r="M1553" s="102"/>
      <c r="Q1553" s="102"/>
      <c r="R1553" s="102"/>
      <c r="S1553" s="102"/>
      <c r="T1553" s="102"/>
      <c r="U1553" s="102"/>
      <c r="X1553" s="102"/>
      <c r="Y1553" s="102"/>
      <c r="Z1553" s="102"/>
      <c r="AA1553" s="102"/>
      <c r="AB1553" s="102"/>
      <c r="AE1553" s="102"/>
      <c r="AF1553" s="102"/>
      <c r="AG1553" s="102"/>
      <c r="AH1553" s="102"/>
      <c r="AI1553" s="102"/>
      <c r="AL1553" s="102"/>
      <c r="AM1553" s="102"/>
      <c r="AN1553" s="102"/>
      <c r="AO1553" s="102"/>
      <c r="AP1553" s="102"/>
      <c r="AS1553" s="102"/>
      <c r="AT1553" s="102"/>
      <c r="AU1553" s="102"/>
      <c r="AV1553" s="102"/>
      <c r="AW1553" s="102"/>
      <c r="AX1553" s="102"/>
      <c r="AY1553" s="102"/>
      <c r="AZ1553" s="102"/>
      <c r="BA1553" s="102"/>
      <c r="BB1553" s="102"/>
      <c r="BC1553" s="102"/>
      <c r="BD1553" s="102"/>
      <c r="BE1553" s="102"/>
      <c r="BF1553" s="102"/>
      <c r="BN1553" s="109"/>
    </row>
    <row r="1554" spans="10:66" x14ac:dyDescent="0.25">
      <c r="J1554" s="102"/>
      <c r="K1554" s="102"/>
      <c r="L1554" s="102"/>
      <c r="M1554" s="102"/>
      <c r="Q1554" s="102"/>
      <c r="R1554" s="102"/>
      <c r="S1554" s="102"/>
      <c r="T1554" s="102"/>
      <c r="U1554" s="102"/>
      <c r="X1554" s="102"/>
      <c r="Y1554" s="102"/>
      <c r="Z1554" s="102"/>
      <c r="AA1554" s="102"/>
      <c r="AB1554" s="102"/>
      <c r="AE1554" s="102"/>
      <c r="AF1554" s="102"/>
      <c r="AG1554" s="102"/>
      <c r="AH1554" s="102"/>
      <c r="AI1554" s="102"/>
      <c r="AL1554" s="102"/>
      <c r="AM1554" s="102"/>
      <c r="AN1554" s="102"/>
      <c r="AO1554" s="102"/>
      <c r="AP1554" s="102"/>
      <c r="AS1554" s="102"/>
      <c r="AT1554" s="102"/>
      <c r="AU1554" s="102"/>
      <c r="AV1554" s="102"/>
      <c r="AW1554" s="102"/>
      <c r="AX1554" s="102"/>
      <c r="AY1554" s="102"/>
      <c r="AZ1554" s="102"/>
      <c r="BA1554" s="102"/>
      <c r="BB1554" s="102"/>
      <c r="BC1554" s="102"/>
      <c r="BD1554" s="102"/>
      <c r="BE1554" s="102"/>
      <c r="BF1554" s="102"/>
      <c r="BN1554" s="109"/>
    </row>
    <row r="1555" spans="10:66" x14ac:dyDescent="0.25">
      <c r="J1555" s="102"/>
      <c r="K1555" s="102"/>
      <c r="L1555" s="102"/>
      <c r="M1555" s="102"/>
      <c r="Q1555" s="102"/>
      <c r="R1555" s="102"/>
      <c r="S1555" s="102"/>
      <c r="T1555" s="102"/>
      <c r="U1555" s="102"/>
      <c r="X1555" s="102"/>
      <c r="Y1555" s="102"/>
      <c r="Z1555" s="102"/>
      <c r="AA1555" s="102"/>
      <c r="AB1555" s="102"/>
      <c r="AE1555" s="102"/>
      <c r="AF1555" s="102"/>
      <c r="AG1555" s="102"/>
      <c r="AH1555" s="102"/>
      <c r="AI1555" s="102"/>
      <c r="AL1555" s="102"/>
      <c r="AM1555" s="102"/>
      <c r="AN1555" s="102"/>
      <c r="AO1555" s="102"/>
      <c r="AP1555" s="102"/>
      <c r="AS1555" s="102"/>
      <c r="AT1555" s="102"/>
      <c r="AU1555" s="102"/>
      <c r="AV1555" s="102"/>
      <c r="AW1555" s="102"/>
      <c r="AX1555" s="102"/>
      <c r="AY1555" s="102"/>
      <c r="AZ1555" s="102"/>
      <c r="BA1555" s="102"/>
      <c r="BB1555" s="102"/>
      <c r="BC1555" s="102"/>
      <c r="BD1555" s="102"/>
      <c r="BE1555" s="102"/>
      <c r="BF1555" s="102"/>
      <c r="BN1555" s="109"/>
    </row>
    <row r="1556" spans="10:66" x14ac:dyDescent="0.25">
      <c r="J1556" s="102"/>
      <c r="K1556" s="102"/>
      <c r="L1556" s="102"/>
      <c r="M1556" s="102"/>
      <c r="Q1556" s="102"/>
      <c r="R1556" s="102"/>
      <c r="S1556" s="102"/>
      <c r="T1556" s="102"/>
      <c r="U1556" s="102"/>
      <c r="X1556" s="102"/>
      <c r="Y1556" s="102"/>
      <c r="Z1556" s="102"/>
      <c r="AA1556" s="102"/>
      <c r="AB1556" s="102"/>
      <c r="AE1556" s="102"/>
      <c r="AF1556" s="102"/>
      <c r="AG1556" s="102"/>
      <c r="AH1556" s="102"/>
      <c r="AI1556" s="102"/>
      <c r="AL1556" s="102"/>
      <c r="AM1556" s="102"/>
      <c r="AN1556" s="102"/>
      <c r="AO1556" s="102"/>
      <c r="AP1556" s="102"/>
      <c r="AS1556" s="102"/>
      <c r="AT1556" s="102"/>
      <c r="AU1556" s="102"/>
      <c r="AV1556" s="102"/>
      <c r="AW1556" s="102"/>
      <c r="AX1556" s="102"/>
      <c r="AY1556" s="102"/>
      <c r="AZ1556" s="102"/>
      <c r="BA1556" s="102"/>
      <c r="BB1556" s="102"/>
      <c r="BC1556" s="102"/>
      <c r="BD1556" s="102"/>
      <c r="BE1556" s="102"/>
      <c r="BF1556" s="102"/>
      <c r="BN1556" s="109"/>
    </row>
    <row r="1557" spans="10:66" x14ac:dyDescent="0.25">
      <c r="J1557" s="102"/>
      <c r="K1557" s="102"/>
      <c r="L1557" s="102"/>
      <c r="M1557" s="102"/>
      <c r="Q1557" s="102"/>
      <c r="R1557" s="102"/>
      <c r="S1557" s="102"/>
      <c r="T1557" s="102"/>
      <c r="U1557" s="102"/>
      <c r="X1557" s="102"/>
      <c r="Y1557" s="102"/>
      <c r="Z1557" s="102"/>
      <c r="AA1557" s="102"/>
      <c r="AB1557" s="102"/>
      <c r="AE1557" s="102"/>
      <c r="AF1557" s="102"/>
      <c r="AG1557" s="102"/>
      <c r="AH1557" s="102"/>
      <c r="AI1557" s="102"/>
      <c r="AL1557" s="102"/>
      <c r="AM1557" s="102"/>
      <c r="AN1557" s="102"/>
      <c r="AO1557" s="102"/>
      <c r="AP1557" s="102"/>
      <c r="AS1557" s="102"/>
      <c r="AT1557" s="102"/>
      <c r="AU1557" s="102"/>
      <c r="AV1557" s="102"/>
      <c r="AW1557" s="102"/>
      <c r="AX1557" s="102"/>
      <c r="AY1557" s="102"/>
      <c r="AZ1557" s="102"/>
      <c r="BA1557" s="102"/>
      <c r="BB1557" s="102"/>
      <c r="BC1557" s="102"/>
      <c r="BD1557" s="102"/>
      <c r="BE1557" s="102"/>
      <c r="BF1557" s="102"/>
      <c r="BN1557" s="109"/>
    </row>
    <row r="1558" spans="10:66" x14ac:dyDescent="0.25">
      <c r="J1558" s="102"/>
      <c r="K1558" s="102"/>
      <c r="L1558" s="102"/>
      <c r="M1558" s="102"/>
      <c r="Q1558" s="102"/>
      <c r="R1558" s="102"/>
      <c r="S1558" s="102"/>
      <c r="T1558" s="102"/>
      <c r="U1558" s="102"/>
      <c r="X1558" s="102"/>
      <c r="Y1558" s="102"/>
      <c r="Z1558" s="102"/>
      <c r="AA1558" s="102"/>
      <c r="AB1558" s="102"/>
      <c r="AE1558" s="102"/>
      <c r="AF1558" s="102"/>
      <c r="AG1558" s="102"/>
      <c r="AH1558" s="102"/>
      <c r="AI1558" s="102"/>
      <c r="AL1558" s="102"/>
      <c r="AM1558" s="102"/>
      <c r="AN1558" s="102"/>
      <c r="AO1558" s="102"/>
      <c r="AP1558" s="102"/>
      <c r="AS1558" s="102"/>
      <c r="AT1558" s="102"/>
      <c r="AU1558" s="102"/>
      <c r="AV1558" s="102"/>
      <c r="AW1558" s="102"/>
      <c r="AX1558" s="102"/>
      <c r="AY1558" s="102"/>
      <c r="AZ1558" s="102"/>
      <c r="BA1558" s="102"/>
      <c r="BB1558" s="102"/>
      <c r="BC1558" s="102"/>
      <c r="BD1558" s="102"/>
      <c r="BE1558" s="102"/>
      <c r="BF1558" s="102"/>
      <c r="BN1558" s="109"/>
    </row>
    <row r="1559" spans="10:66" x14ac:dyDescent="0.25">
      <c r="J1559" s="102"/>
      <c r="K1559" s="102"/>
      <c r="L1559" s="102"/>
      <c r="M1559" s="102"/>
      <c r="Q1559" s="102"/>
      <c r="R1559" s="102"/>
      <c r="S1559" s="102"/>
      <c r="T1559" s="102"/>
      <c r="U1559" s="102"/>
      <c r="X1559" s="102"/>
      <c r="Y1559" s="102"/>
      <c r="Z1559" s="102"/>
      <c r="AA1559" s="102"/>
      <c r="AB1559" s="102"/>
      <c r="AE1559" s="102"/>
      <c r="AF1559" s="102"/>
      <c r="AG1559" s="102"/>
      <c r="AH1559" s="102"/>
      <c r="AI1559" s="102"/>
      <c r="AL1559" s="102"/>
      <c r="AM1559" s="102"/>
      <c r="AN1559" s="102"/>
      <c r="AO1559" s="102"/>
      <c r="AP1559" s="102"/>
      <c r="AS1559" s="102"/>
      <c r="AT1559" s="102"/>
      <c r="AU1559" s="102"/>
      <c r="AV1559" s="102"/>
      <c r="AW1559" s="102"/>
      <c r="AX1559" s="102"/>
      <c r="AY1559" s="102"/>
      <c r="AZ1559" s="102"/>
      <c r="BA1559" s="102"/>
      <c r="BB1559" s="102"/>
      <c r="BC1559" s="102"/>
      <c r="BD1559" s="102"/>
      <c r="BE1559" s="102"/>
      <c r="BF1559" s="102"/>
      <c r="BN1559" s="109"/>
    </row>
    <row r="1560" spans="10:66" x14ac:dyDescent="0.25">
      <c r="J1560" s="102"/>
      <c r="K1560" s="102"/>
      <c r="L1560" s="102"/>
      <c r="M1560" s="102"/>
      <c r="Q1560" s="102"/>
      <c r="R1560" s="102"/>
      <c r="S1560" s="102"/>
      <c r="T1560" s="102"/>
      <c r="U1560" s="102"/>
      <c r="X1560" s="102"/>
      <c r="Y1560" s="102"/>
      <c r="Z1560" s="102"/>
      <c r="AA1560" s="102"/>
      <c r="AB1560" s="102"/>
      <c r="AE1560" s="102"/>
      <c r="AF1560" s="102"/>
      <c r="AG1560" s="102"/>
      <c r="AH1560" s="102"/>
      <c r="AI1560" s="102"/>
      <c r="AL1560" s="102"/>
      <c r="AM1560" s="102"/>
      <c r="AN1560" s="102"/>
      <c r="AO1560" s="102"/>
      <c r="AP1560" s="102"/>
      <c r="AS1560" s="102"/>
      <c r="AT1560" s="102"/>
      <c r="AU1560" s="102"/>
      <c r="AV1560" s="102"/>
      <c r="AW1560" s="102"/>
      <c r="AX1560" s="102"/>
      <c r="AY1560" s="102"/>
      <c r="AZ1560" s="102"/>
      <c r="BA1560" s="102"/>
      <c r="BB1560" s="102"/>
      <c r="BC1560" s="102"/>
      <c r="BD1560" s="102"/>
      <c r="BE1560" s="102"/>
      <c r="BF1560" s="102"/>
      <c r="BN1560" s="109"/>
    </row>
    <row r="1561" spans="10:66" x14ac:dyDescent="0.25">
      <c r="J1561" s="102"/>
      <c r="K1561" s="102"/>
      <c r="L1561" s="102"/>
      <c r="M1561" s="102"/>
      <c r="Q1561" s="102"/>
      <c r="R1561" s="102"/>
      <c r="S1561" s="102"/>
      <c r="T1561" s="102"/>
      <c r="U1561" s="102"/>
      <c r="X1561" s="102"/>
      <c r="Y1561" s="102"/>
      <c r="Z1561" s="102"/>
      <c r="AA1561" s="102"/>
      <c r="AB1561" s="102"/>
      <c r="AE1561" s="102"/>
      <c r="AF1561" s="102"/>
      <c r="AG1561" s="102"/>
      <c r="AH1561" s="102"/>
      <c r="AI1561" s="102"/>
      <c r="AL1561" s="102"/>
      <c r="AM1561" s="102"/>
      <c r="AN1561" s="102"/>
      <c r="AO1561" s="102"/>
      <c r="AP1561" s="102"/>
      <c r="AS1561" s="102"/>
      <c r="AT1561" s="102"/>
      <c r="AU1561" s="102"/>
      <c r="AV1561" s="102"/>
      <c r="AW1561" s="102"/>
      <c r="AX1561" s="102"/>
      <c r="AY1561" s="102"/>
      <c r="AZ1561" s="102"/>
      <c r="BA1561" s="102"/>
      <c r="BB1561" s="102"/>
      <c r="BC1561" s="102"/>
      <c r="BD1561" s="102"/>
      <c r="BE1561" s="102"/>
      <c r="BF1561" s="102"/>
      <c r="BN1561" s="109"/>
    </row>
    <row r="1562" spans="10:66" x14ac:dyDescent="0.25">
      <c r="J1562" s="102"/>
      <c r="K1562" s="102"/>
      <c r="L1562" s="102"/>
      <c r="M1562" s="102"/>
      <c r="Q1562" s="102"/>
      <c r="R1562" s="102"/>
      <c r="S1562" s="102"/>
      <c r="T1562" s="102"/>
      <c r="U1562" s="102"/>
      <c r="X1562" s="102"/>
      <c r="Y1562" s="102"/>
      <c r="Z1562" s="102"/>
      <c r="AA1562" s="102"/>
      <c r="AB1562" s="102"/>
      <c r="AE1562" s="102"/>
      <c r="AF1562" s="102"/>
      <c r="AG1562" s="102"/>
      <c r="AH1562" s="102"/>
      <c r="AI1562" s="102"/>
      <c r="AL1562" s="102"/>
      <c r="AM1562" s="102"/>
      <c r="AN1562" s="102"/>
      <c r="AO1562" s="102"/>
      <c r="AP1562" s="102"/>
      <c r="AS1562" s="102"/>
      <c r="AT1562" s="102"/>
      <c r="AU1562" s="102"/>
      <c r="AV1562" s="102"/>
      <c r="AW1562" s="102"/>
      <c r="AX1562" s="102"/>
      <c r="AY1562" s="102"/>
      <c r="AZ1562" s="102"/>
      <c r="BA1562" s="102"/>
      <c r="BB1562" s="102"/>
      <c r="BC1562" s="102"/>
      <c r="BD1562" s="102"/>
      <c r="BE1562" s="102"/>
      <c r="BF1562" s="102"/>
      <c r="BN1562" s="109"/>
    </row>
    <row r="1563" spans="10:66" x14ac:dyDescent="0.25">
      <c r="J1563" s="102"/>
      <c r="K1563" s="102"/>
      <c r="L1563" s="102"/>
      <c r="M1563" s="102"/>
      <c r="Q1563" s="102"/>
      <c r="R1563" s="102"/>
      <c r="S1563" s="102"/>
      <c r="T1563" s="102"/>
      <c r="U1563" s="102"/>
      <c r="X1563" s="102"/>
      <c r="Y1563" s="102"/>
      <c r="Z1563" s="102"/>
      <c r="AA1563" s="102"/>
      <c r="AB1563" s="102"/>
      <c r="AE1563" s="102"/>
      <c r="AF1563" s="102"/>
      <c r="AG1563" s="102"/>
      <c r="AH1563" s="102"/>
      <c r="AI1563" s="102"/>
      <c r="AL1563" s="102"/>
      <c r="AM1563" s="102"/>
      <c r="AN1563" s="102"/>
      <c r="AO1563" s="102"/>
      <c r="AP1563" s="102"/>
      <c r="AS1563" s="102"/>
      <c r="AT1563" s="102"/>
      <c r="AU1563" s="102"/>
      <c r="AV1563" s="102"/>
      <c r="AW1563" s="102"/>
      <c r="AX1563" s="102"/>
      <c r="AY1563" s="102"/>
      <c r="AZ1563" s="102"/>
      <c r="BA1563" s="102"/>
      <c r="BB1563" s="102"/>
      <c r="BC1563" s="102"/>
      <c r="BD1563" s="102"/>
      <c r="BE1563" s="102"/>
      <c r="BF1563" s="102"/>
      <c r="BN1563" s="109"/>
    </row>
    <row r="1564" spans="10:66" x14ac:dyDescent="0.25">
      <c r="J1564" s="102"/>
      <c r="K1564" s="102"/>
      <c r="L1564" s="102"/>
      <c r="M1564" s="102"/>
      <c r="Q1564" s="102"/>
      <c r="R1564" s="102"/>
      <c r="S1564" s="102"/>
      <c r="T1564" s="102"/>
      <c r="U1564" s="102"/>
      <c r="X1564" s="102"/>
      <c r="Y1564" s="102"/>
      <c r="Z1564" s="102"/>
      <c r="AA1564" s="102"/>
      <c r="AB1564" s="102"/>
      <c r="AE1564" s="102"/>
      <c r="AF1564" s="102"/>
      <c r="AG1564" s="102"/>
      <c r="AH1564" s="102"/>
      <c r="AI1564" s="102"/>
      <c r="AL1564" s="102"/>
      <c r="AM1564" s="102"/>
      <c r="AN1564" s="102"/>
      <c r="AO1564" s="102"/>
      <c r="AP1564" s="102"/>
      <c r="AS1564" s="102"/>
      <c r="AT1564" s="102"/>
      <c r="AU1564" s="102"/>
      <c r="AV1564" s="102"/>
      <c r="AW1564" s="102"/>
      <c r="AX1564" s="102"/>
      <c r="AY1564" s="102"/>
      <c r="AZ1564" s="102"/>
      <c r="BA1564" s="102"/>
      <c r="BB1564" s="102"/>
      <c r="BC1564" s="102"/>
      <c r="BD1564" s="102"/>
      <c r="BE1564" s="102"/>
      <c r="BF1564" s="102"/>
      <c r="BN1564" s="109"/>
    </row>
    <row r="1565" spans="10:66" x14ac:dyDescent="0.25">
      <c r="J1565" s="102"/>
      <c r="K1565" s="102"/>
      <c r="L1565" s="102"/>
      <c r="M1565" s="102"/>
      <c r="Q1565" s="102"/>
      <c r="R1565" s="102"/>
      <c r="S1565" s="102"/>
      <c r="T1565" s="102"/>
      <c r="U1565" s="102"/>
      <c r="X1565" s="102"/>
      <c r="Y1565" s="102"/>
      <c r="Z1565" s="102"/>
      <c r="AA1565" s="102"/>
      <c r="AB1565" s="102"/>
      <c r="AE1565" s="102"/>
      <c r="AF1565" s="102"/>
      <c r="AG1565" s="102"/>
      <c r="AH1565" s="102"/>
      <c r="AI1565" s="102"/>
      <c r="AL1565" s="102"/>
      <c r="AM1565" s="102"/>
      <c r="AN1565" s="102"/>
      <c r="AO1565" s="102"/>
      <c r="AP1565" s="102"/>
      <c r="AS1565" s="102"/>
      <c r="AT1565" s="102"/>
      <c r="AU1565" s="102"/>
      <c r="AV1565" s="102"/>
      <c r="AW1565" s="102"/>
      <c r="AX1565" s="102"/>
      <c r="AY1565" s="102"/>
      <c r="AZ1565" s="102"/>
      <c r="BA1565" s="102"/>
      <c r="BB1565" s="102"/>
      <c r="BC1565" s="102"/>
      <c r="BD1565" s="102"/>
      <c r="BE1565" s="102"/>
      <c r="BF1565" s="102"/>
      <c r="BN1565" s="109"/>
    </row>
    <row r="1566" spans="10:66" x14ac:dyDescent="0.25">
      <c r="J1566" s="102"/>
      <c r="K1566" s="102"/>
      <c r="L1566" s="102"/>
      <c r="M1566" s="102"/>
      <c r="Q1566" s="102"/>
      <c r="R1566" s="102"/>
      <c r="S1566" s="102"/>
      <c r="T1566" s="102"/>
      <c r="U1566" s="102"/>
      <c r="X1566" s="102"/>
      <c r="Y1566" s="102"/>
      <c r="Z1566" s="102"/>
      <c r="AA1566" s="102"/>
      <c r="AB1566" s="102"/>
      <c r="AE1566" s="102"/>
      <c r="AF1566" s="102"/>
      <c r="AG1566" s="102"/>
      <c r="AH1566" s="102"/>
      <c r="AI1566" s="102"/>
      <c r="AL1566" s="102"/>
      <c r="AM1566" s="102"/>
      <c r="AN1566" s="102"/>
      <c r="AO1566" s="102"/>
      <c r="AP1566" s="102"/>
      <c r="AS1566" s="102"/>
      <c r="AT1566" s="102"/>
      <c r="AU1566" s="102"/>
      <c r="AV1566" s="102"/>
      <c r="AW1566" s="102"/>
      <c r="AX1566" s="102"/>
      <c r="AY1566" s="102"/>
      <c r="AZ1566" s="102"/>
      <c r="BA1566" s="102"/>
      <c r="BB1566" s="102"/>
      <c r="BC1566" s="102"/>
      <c r="BD1566" s="102"/>
      <c r="BE1566" s="102"/>
      <c r="BF1566" s="102"/>
      <c r="BN1566" s="109"/>
    </row>
    <row r="1567" spans="10:66" x14ac:dyDescent="0.25">
      <c r="J1567" s="102"/>
      <c r="K1567" s="102"/>
      <c r="L1567" s="102"/>
      <c r="M1567" s="102"/>
      <c r="Q1567" s="102"/>
      <c r="R1567" s="102"/>
      <c r="S1567" s="102"/>
      <c r="T1567" s="102"/>
      <c r="U1567" s="102"/>
      <c r="X1567" s="102"/>
      <c r="Y1567" s="102"/>
      <c r="Z1567" s="102"/>
      <c r="AA1567" s="102"/>
      <c r="AB1567" s="102"/>
      <c r="AE1567" s="102"/>
      <c r="AF1567" s="102"/>
      <c r="AG1567" s="102"/>
      <c r="AH1567" s="102"/>
      <c r="AI1567" s="102"/>
      <c r="AL1567" s="102"/>
      <c r="AM1567" s="102"/>
      <c r="AN1567" s="102"/>
      <c r="AO1567" s="102"/>
      <c r="AP1567" s="102"/>
      <c r="AS1567" s="102"/>
      <c r="AT1567" s="102"/>
      <c r="AU1567" s="102"/>
      <c r="AV1567" s="102"/>
      <c r="AW1567" s="102"/>
      <c r="AX1567" s="102"/>
      <c r="AY1567" s="102"/>
      <c r="AZ1567" s="102"/>
      <c r="BA1567" s="102"/>
      <c r="BB1567" s="102"/>
      <c r="BC1567" s="102"/>
      <c r="BD1567" s="102"/>
      <c r="BE1567" s="102"/>
      <c r="BF1567" s="102"/>
      <c r="BN1567" s="109"/>
    </row>
    <row r="1568" spans="10:66" x14ac:dyDescent="0.25">
      <c r="J1568" s="102"/>
      <c r="K1568" s="102"/>
      <c r="L1568" s="102"/>
      <c r="M1568" s="102"/>
      <c r="Q1568" s="102"/>
      <c r="R1568" s="102"/>
      <c r="S1568" s="102"/>
      <c r="T1568" s="102"/>
      <c r="U1568" s="102"/>
      <c r="X1568" s="102"/>
      <c r="Y1568" s="102"/>
      <c r="Z1568" s="102"/>
      <c r="AA1568" s="102"/>
      <c r="AB1568" s="102"/>
      <c r="AE1568" s="102"/>
      <c r="AF1568" s="102"/>
      <c r="AG1568" s="102"/>
      <c r="AH1568" s="102"/>
      <c r="AI1568" s="102"/>
      <c r="AL1568" s="102"/>
      <c r="AM1568" s="102"/>
      <c r="AN1568" s="102"/>
      <c r="AO1568" s="102"/>
      <c r="AP1568" s="102"/>
      <c r="AS1568" s="102"/>
      <c r="AT1568" s="102"/>
      <c r="AU1568" s="102"/>
      <c r="AV1568" s="102"/>
      <c r="AW1568" s="102"/>
      <c r="AX1568" s="102"/>
      <c r="AY1568" s="102"/>
      <c r="AZ1568" s="102"/>
      <c r="BA1568" s="102"/>
      <c r="BB1568" s="102"/>
      <c r="BC1568" s="102"/>
      <c r="BD1568" s="102"/>
      <c r="BE1568" s="102"/>
      <c r="BF1568" s="102"/>
      <c r="BN1568" s="109"/>
    </row>
    <row r="1569" spans="10:66" x14ac:dyDescent="0.25">
      <c r="J1569" s="102"/>
      <c r="K1569" s="102"/>
      <c r="L1569" s="102"/>
      <c r="M1569" s="102"/>
      <c r="Q1569" s="102"/>
      <c r="R1569" s="102"/>
      <c r="S1569" s="102"/>
      <c r="T1569" s="102"/>
      <c r="U1569" s="102"/>
      <c r="X1569" s="102"/>
      <c r="Y1569" s="102"/>
      <c r="Z1569" s="102"/>
      <c r="AA1569" s="102"/>
      <c r="AB1569" s="102"/>
      <c r="AE1569" s="102"/>
      <c r="AF1569" s="102"/>
      <c r="AG1569" s="102"/>
      <c r="AH1569" s="102"/>
      <c r="AI1569" s="102"/>
      <c r="AL1569" s="102"/>
      <c r="AM1569" s="102"/>
      <c r="AN1569" s="102"/>
      <c r="AO1569" s="102"/>
      <c r="AP1569" s="102"/>
      <c r="AS1569" s="102"/>
      <c r="AT1569" s="102"/>
      <c r="AU1569" s="102"/>
      <c r="AV1569" s="102"/>
      <c r="AW1569" s="102"/>
      <c r="AX1569" s="102"/>
      <c r="AY1569" s="102"/>
      <c r="AZ1569" s="102"/>
      <c r="BA1569" s="102"/>
      <c r="BB1569" s="102"/>
      <c r="BC1569" s="102"/>
      <c r="BD1569" s="102"/>
      <c r="BE1569" s="102"/>
      <c r="BF1569" s="102"/>
      <c r="BN1569" s="109"/>
    </row>
    <row r="1570" spans="10:66" x14ac:dyDescent="0.25">
      <c r="J1570" s="102"/>
      <c r="K1570" s="102"/>
      <c r="L1570" s="102"/>
      <c r="M1570" s="102"/>
      <c r="Q1570" s="102"/>
      <c r="R1570" s="102"/>
      <c r="S1570" s="102"/>
      <c r="T1570" s="102"/>
      <c r="U1570" s="102"/>
      <c r="X1570" s="102"/>
      <c r="Y1570" s="102"/>
      <c r="Z1570" s="102"/>
      <c r="AA1570" s="102"/>
      <c r="AB1570" s="102"/>
      <c r="AE1570" s="102"/>
      <c r="AF1570" s="102"/>
      <c r="AG1570" s="102"/>
      <c r="AH1570" s="102"/>
      <c r="AI1570" s="102"/>
      <c r="AL1570" s="102"/>
      <c r="AM1570" s="102"/>
      <c r="AN1570" s="102"/>
      <c r="AO1570" s="102"/>
      <c r="AP1570" s="102"/>
      <c r="AS1570" s="102"/>
      <c r="AT1570" s="102"/>
      <c r="AU1570" s="102"/>
      <c r="AV1570" s="102"/>
      <c r="AW1570" s="102"/>
      <c r="AX1570" s="102"/>
      <c r="AY1570" s="102"/>
      <c r="AZ1570" s="102"/>
      <c r="BA1570" s="102"/>
      <c r="BB1570" s="102"/>
      <c r="BC1570" s="102"/>
      <c r="BD1570" s="102"/>
      <c r="BE1570" s="102"/>
      <c r="BF1570" s="102"/>
      <c r="BN1570" s="109"/>
    </row>
    <row r="1571" spans="10:66" x14ac:dyDescent="0.25">
      <c r="J1571" s="102"/>
      <c r="K1571" s="102"/>
      <c r="L1571" s="102"/>
      <c r="M1571" s="102"/>
      <c r="Q1571" s="102"/>
      <c r="R1571" s="102"/>
      <c r="S1571" s="102"/>
      <c r="T1571" s="102"/>
      <c r="U1571" s="102"/>
      <c r="X1571" s="102"/>
      <c r="Y1571" s="102"/>
      <c r="Z1571" s="102"/>
      <c r="AA1571" s="102"/>
      <c r="AB1571" s="102"/>
      <c r="AE1571" s="102"/>
      <c r="AF1571" s="102"/>
      <c r="AG1571" s="102"/>
      <c r="AH1571" s="102"/>
      <c r="AI1571" s="102"/>
      <c r="AL1571" s="102"/>
      <c r="AM1571" s="102"/>
      <c r="AN1571" s="102"/>
      <c r="AO1571" s="102"/>
      <c r="AP1571" s="102"/>
      <c r="AS1571" s="102"/>
      <c r="AT1571" s="102"/>
      <c r="AU1571" s="102"/>
      <c r="AV1571" s="102"/>
      <c r="AW1571" s="102"/>
      <c r="AX1571" s="102"/>
      <c r="AY1571" s="102"/>
      <c r="AZ1571" s="102"/>
      <c r="BA1571" s="102"/>
      <c r="BB1571" s="102"/>
      <c r="BC1571" s="102"/>
      <c r="BD1571" s="102"/>
      <c r="BE1571" s="102"/>
      <c r="BF1571" s="102"/>
      <c r="BN1571" s="109"/>
    </row>
    <row r="1572" spans="10:66" x14ac:dyDescent="0.25">
      <c r="J1572" s="102"/>
      <c r="K1572" s="102"/>
      <c r="L1572" s="102"/>
      <c r="M1572" s="102"/>
      <c r="Q1572" s="102"/>
      <c r="R1572" s="102"/>
      <c r="S1572" s="102"/>
      <c r="T1572" s="102"/>
      <c r="U1572" s="102"/>
      <c r="X1572" s="102"/>
      <c r="Y1572" s="102"/>
      <c r="Z1572" s="102"/>
      <c r="AA1572" s="102"/>
      <c r="AB1572" s="102"/>
      <c r="AE1572" s="102"/>
      <c r="AF1572" s="102"/>
      <c r="AG1572" s="102"/>
      <c r="AH1572" s="102"/>
      <c r="AI1572" s="102"/>
      <c r="AL1572" s="102"/>
      <c r="AM1572" s="102"/>
      <c r="AN1572" s="102"/>
      <c r="AO1572" s="102"/>
      <c r="AP1572" s="102"/>
      <c r="AS1572" s="102"/>
      <c r="AT1572" s="102"/>
      <c r="AU1572" s="102"/>
      <c r="AV1572" s="102"/>
      <c r="AW1572" s="102"/>
      <c r="AX1572" s="102"/>
      <c r="AY1572" s="102"/>
      <c r="AZ1572" s="102"/>
      <c r="BA1572" s="102"/>
      <c r="BB1572" s="102"/>
      <c r="BC1572" s="102"/>
      <c r="BD1572" s="102"/>
      <c r="BE1572" s="102"/>
      <c r="BF1572" s="102"/>
      <c r="BN1572" s="109"/>
    </row>
    <row r="1573" spans="10:66" x14ac:dyDescent="0.25">
      <c r="J1573" s="102"/>
      <c r="K1573" s="102"/>
      <c r="L1573" s="102"/>
      <c r="M1573" s="102"/>
      <c r="Q1573" s="102"/>
      <c r="R1573" s="102"/>
      <c r="S1573" s="102"/>
      <c r="T1573" s="102"/>
      <c r="U1573" s="102"/>
      <c r="X1573" s="102"/>
      <c r="Y1573" s="102"/>
      <c r="Z1573" s="102"/>
      <c r="AA1573" s="102"/>
      <c r="AB1573" s="102"/>
      <c r="AE1573" s="102"/>
      <c r="AF1573" s="102"/>
      <c r="AG1573" s="102"/>
      <c r="AH1573" s="102"/>
      <c r="AI1573" s="102"/>
      <c r="AL1573" s="102"/>
      <c r="AM1573" s="102"/>
      <c r="AN1573" s="102"/>
      <c r="AO1573" s="102"/>
      <c r="AP1573" s="102"/>
      <c r="AS1573" s="102"/>
      <c r="AT1573" s="102"/>
      <c r="AU1573" s="102"/>
      <c r="AV1573" s="102"/>
      <c r="AW1573" s="102"/>
      <c r="AX1573" s="102"/>
      <c r="AY1573" s="102"/>
      <c r="AZ1573" s="102"/>
      <c r="BA1573" s="102"/>
      <c r="BB1573" s="102"/>
      <c r="BC1573" s="102"/>
      <c r="BD1573" s="102"/>
      <c r="BE1573" s="102"/>
      <c r="BF1573" s="102"/>
      <c r="BN1573" s="109"/>
    </row>
    <row r="1574" spans="10:66" x14ac:dyDescent="0.25">
      <c r="J1574" s="102"/>
      <c r="K1574" s="102"/>
      <c r="L1574" s="102"/>
      <c r="M1574" s="102"/>
      <c r="Q1574" s="102"/>
      <c r="R1574" s="102"/>
      <c r="S1574" s="102"/>
      <c r="T1574" s="102"/>
      <c r="U1574" s="102"/>
      <c r="X1574" s="102"/>
      <c r="Y1574" s="102"/>
      <c r="Z1574" s="102"/>
      <c r="AA1574" s="102"/>
      <c r="AB1574" s="102"/>
      <c r="AE1574" s="102"/>
      <c r="AF1574" s="102"/>
      <c r="AG1574" s="102"/>
      <c r="AH1574" s="102"/>
      <c r="AI1574" s="102"/>
      <c r="AL1574" s="102"/>
      <c r="AM1574" s="102"/>
      <c r="AN1574" s="102"/>
      <c r="AO1574" s="102"/>
      <c r="AP1574" s="102"/>
      <c r="AS1574" s="102"/>
      <c r="AT1574" s="102"/>
      <c r="AU1574" s="102"/>
      <c r="AV1574" s="102"/>
      <c r="AW1574" s="102"/>
      <c r="AX1574" s="102"/>
      <c r="AY1574" s="102"/>
      <c r="AZ1574" s="102"/>
      <c r="BA1574" s="102"/>
      <c r="BB1574" s="102"/>
      <c r="BC1574" s="102"/>
      <c r="BD1574" s="102"/>
      <c r="BE1574" s="102"/>
      <c r="BF1574" s="102"/>
      <c r="BN1574" s="109"/>
    </row>
    <row r="1575" spans="10:66" x14ac:dyDescent="0.25">
      <c r="J1575" s="102"/>
      <c r="K1575" s="102"/>
      <c r="L1575" s="102"/>
      <c r="M1575" s="102"/>
      <c r="Q1575" s="102"/>
      <c r="R1575" s="102"/>
      <c r="S1575" s="102"/>
      <c r="T1575" s="102"/>
      <c r="U1575" s="102"/>
      <c r="X1575" s="102"/>
      <c r="Y1575" s="102"/>
      <c r="Z1575" s="102"/>
      <c r="AA1575" s="102"/>
      <c r="AB1575" s="102"/>
      <c r="AE1575" s="102"/>
      <c r="AF1575" s="102"/>
      <c r="AG1575" s="102"/>
      <c r="AH1575" s="102"/>
      <c r="AI1575" s="102"/>
      <c r="AL1575" s="102"/>
      <c r="AM1575" s="102"/>
      <c r="AN1575" s="102"/>
      <c r="AO1575" s="102"/>
      <c r="AP1575" s="102"/>
      <c r="AS1575" s="102"/>
      <c r="AT1575" s="102"/>
      <c r="AU1575" s="102"/>
      <c r="AV1575" s="102"/>
      <c r="AW1575" s="102"/>
      <c r="AX1575" s="102"/>
      <c r="AY1575" s="102"/>
      <c r="AZ1575" s="102"/>
      <c r="BA1575" s="102"/>
      <c r="BB1575" s="102"/>
      <c r="BC1575" s="102"/>
      <c r="BD1575" s="102"/>
      <c r="BE1575" s="102"/>
      <c r="BF1575" s="102"/>
      <c r="BN1575" s="109"/>
    </row>
    <row r="1576" spans="10:66" x14ac:dyDescent="0.25">
      <c r="J1576" s="102"/>
      <c r="K1576" s="102"/>
      <c r="L1576" s="102"/>
      <c r="M1576" s="102"/>
      <c r="Q1576" s="102"/>
      <c r="R1576" s="102"/>
      <c r="S1576" s="102"/>
      <c r="T1576" s="102"/>
      <c r="U1576" s="102"/>
      <c r="X1576" s="102"/>
      <c r="Y1576" s="102"/>
      <c r="Z1576" s="102"/>
      <c r="AA1576" s="102"/>
      <c r="AB1576" s="102"/>
      <c r="AE1576" s="102"/>
      <c r="AF1576" s="102"/>
      <c r="AG1576" s="102"/>
      <c r="AH1576" s="102"/>
      <c r="AI1576" s="102"/>
      <c r="AL1576" s="102"/>
      <c r="AM1576" s="102"/>
      <c r="AN1576" s="102"/>
      <c r="AO1576" s="102"/>
      <c r="AP1576" s="102"/>
      <c r="AS1576" s="102"/>
      <c r="AT1576" s="102"/>
      <c r="AU1576" s="102"/>
      <c r="AV1576" s="102"/>
      <c r="AW1576" s="102"/>
      <c r="AX1576" s="102"/>
      <c r="AY1576" s="102"/>
      <c r="AZ1576" s="102"/>
      <c r="BA1576" s="102"/>
      <c r="BB1576" s="102"/>
      <c r="BC1576" s="102"/>
      <c r="BD1576" s="102"/>
      <c r="BE1576" s="102"/>
      <c r="BF1576" s="102"/>
      <c r="BN1576" s="109"/>
    </row>
    <row r="1577" spans="10:66" x14ac:dyDescent="0.25">
      <c r="J1577" s="102"/>
      <c r="K1577" s="102"/>
      <c r="L1577" s="102"/>
      <c r="M1577" s="102"/>
      <c r="Q1577" s="102"/>
      <c r="R1577" s="102"/>
      <c r="S1577" s="102"/>
      <c r="T1577" s="102"/>
      <c r="U1577" s="102"/>
      <c r="X1577" s="102"/>
      <c r="Y1577" s="102"/>
      <c r="Z1577" s="102"/>
      <c r="AA1577" s="102"/>
      <c r="AB1577" s="102"/>
      <c r="AE1577" s="102"/>
      <c r="AF1577" s="102"/>
      <c r="AG1577" s="102"/>
      <c r="AH1577" s="102"/>
      <c r="AI1577" s="102"/>
      <c r="AL1577" s="102"/>
      <c r="AM1577" s="102"/>
      <c r="AN1577" s="102"/>
      <c r="AO1577" s="102"/>
      <c r="AP1577" s="102"/>
      <c r="AS1577" s="102"/>
      <c r="AT1577" s="102"/>
      <c r="AU1577" s="102"/>
      <c r="AV1577" s="102"/>
      <c r="AW1577" s="102"/>
      <c r="AX1577" s="102"/>
      <c r="AY1577" s="102"/>
      <c r="AZ1577" s="102"/>
      <c r="BA1577" s="102"/>
      <c r="BB1577" s="102"/>
      <c r="BC1577" s="102"/>
      <c r="BD1577" s="102"/>
      <c r="BE1577" s="102"/>
      <c r="BF1577" s="102"/>
      <c r="BN1577" s="109"/>
    </row>
    <row r="1578" spans="10:66" x14ac:dyDescent="0.25">
      <c r="J1578" s="102"/>
      <c r="K1578" s="102"/>
      <c r="L1578" s="102"/>
      <c r="M1578" s="102"/>
      <c r="Q1578" s="102"/>
      <c r="R1578" s="102"/>
      <c r="S1578" s="102"/>
      <c r="T1578" s="102"/>
      <c r="U1578" s="102"/>
      <c r="X1578" s="102"/>
      <c r="Y1578" s="102"/>
      <c r="Z1578" s="102"/>
      <c r="AA1578" s="102"/>
      <c r="AB1578" s="102"/>
      <c r="AE1578" s="102"/>
      <c r="AF1578" s="102"/>
      <c r="AG1578" s="102"/>
      <c r="AH1578" s="102"/>
      <c r="AI1578" s="102"/>
      <c r="AL1578" s="102"/>
      <c r="AM1578" s="102"/>
      <c r="AN1578" s="102"/>
      <c r="AO1578" s="102"/>
      <c r="AP1578" s="102"/>
      <c r="AS1578" s="102"/>
      <c r="AT1578" s="102"/>
      <c r="AU1578" s="102"/>
      <c r="AV1578" s="102"/>
      <c r="AW1578" s="102"/>
      <c r="AX1578" s="102"/>
      <c r="AY1578" s="102"/>
      <c r="AZ1578" s="102"/>
      <c r="BA1578" s="102"/>
      <c r="BB1578" s="102"/>
      <c r="BC1578" s="102"/>
      <c r="BD1578" s="102"/>
      <c r="BE1578" s="102"/>
      <c r="BF1578" s="102"/>
      <c r="BN1578" s="109"/>
    </row>
    <row r="1579" spans="10:66" x14ac:dyDescent="0.25">
      <c r="J1579" s="102"/>
      <c r="K1579" s="102"/>
      <c r="L1579" s="102"/>
      <c r="M1579" s="102"/>
      <c r="Q1579" s="102"/>
      <c r="R1579" s="102"/>
      <c r="S1579" s="102"/>
      <c r="T1579" s="102"/>
      <c r="U1579" s="102"/>
      <c r="X1579" s="102"/>
      <c r="Y1579" s="102"/>
      <c r="Z1579" s="102"/>
      <c r="AA1579" s="102"/>
      <c r="AB1579" s="102"/>
      <c r="AE1579" s="102"/>
      <c r="AF1579" s="102"/>
      <c r="AG1579" s="102"/>
      <c r="AH1579" s="102"/>
      <c r="AI1579" s="102"/>
      <c r="AL1579" s="102"/>
      <c r="AM1579" s="102"/>
      <c r="AN1579" s="102"/>
      <c r="AO1579" s="102"/>
      <c r="AP1579" s="102"/>
      <c r="AS1579" s="102"/>
      <c r="AT1579" s="102"/>
      <c r="AU1579" s="102"/>
      <c r="AV1579" s="102"/>
      <c r="AW1579" s="102"/>
      <c r="AX1579" s="102"/>
      <c r="AY1579" s="102"/>
      <c r="AZ1579" s="102"/>
      <c r="BA1579" s="102"/>
      <c r="BB1579" s="102"/>
      <c r="BC1579" s="102"/>
      <c r="BD1579" s="102"/>
      <c r="BE1579" s="102"/>
      <c r="BF1579" s="102"/>
      <c r="BN1579" s="109"/>
    </row>
    <row r="1580" spans="10:66" x14ac:dyDescent="0.25">
      <c r="J1580" s="102"/>
      <c r="K1580" s="102"/>
      <c r="L1580" s="102"/>
      <c r="M1580" s="102"/>
      <c r="Q1580" s="102"/>
      <c r="R1580" s="102"/>
      <c r="S1580" s="102"/>
      <c r="T1580" s="102"/>
      <c r="U1580" s="102"/>
      <c r="X1580" s="102"/>
      <c r="Y1580" s="102"/>
      <c r="Z1580" s="102"/>
      <c r="AA1580" s="102"/>
      <c r="AB1580" s="102"/>
      <c r="AE1580" s="102"/>
      <c r="AF1580" s="102"/>
      <c r="AG1580" s="102"/>
      <c r="AH1580" s="102"/>
      <c r="AI1580" s="102"/>
      <c r="AL1580" s="102"/>
      <c r="AM1580" s="102"/>
      <c r="AN1580" s="102"/>
      <c r="AO1580" s="102"/>
      <c r="AP1580" s="102"/>
      <c r="AS1580" s="102"/>
      <c r="AT1580" s="102"/>
      <c r="AU1580" s="102"/>
      <c r="AV1580" s="102"/>
      <c r="AW1580" s="102"/>
      <c r="AX1580" s="102"/>
      <c r="AY1580" s="102"/>
      <c r="AZ1580" s="102"/>
      <c r="BA1580" s="102"/>
      <c r="BB1580" s="102"/>
      <c r="BC1580" s="102"/>
      <c r="BD1580" s="102"/>
      <c r="BE1580" s="102"/>
      <c r="BF1580" s="102"/>
      <c r="BN1580" s="109"/>
    </row>
    <row r="1581" spans="10:66" x14ac:dyDescent="0.25">
      <c r="J1581" s="102"/>
      <c r="K1581" s="102"/>
      <c r="L1581" s="102"/>
      <c r="M1581" s="102"/>
      <c r="Q1581" s="102"/>
      <c r="R1581" s="102"/>
      <c r="S1581" s="102"/>
      <c r="T1581" s="102"/>
      <c r="U1581" s="102"/>
      <c r="X1581" s="102"/>
      <c r="Y1581" s="102"/>
      <c r="Z1581" s="102"/>
      <c r="AA1581" s="102"/>
      <c r="AB1581" s="102"/>
      <c r="AE1581" s="102"/>
      <c r="AF1581" s="102"/>
      <c r="AG1581" s="102"/>
      <c r="AH1581" s="102"/>
      <c r="AI1581" s="102"/>
      <c r="AL1581" s="102"/>
      <c r="AM1581" s="102"/>
      <c r="AN1581" s="102"/>
      <c r="AO1581" s="102"/>
      <c r="AP1581" s="102"/>
      <c r="AS1581" s="102"/>
      <c r="AT1581" s="102"/>
      <c r="AU1581" s="102"/>
      <c r="AV1581" s="102"/>
      <c r="AW1581" s="102"/>
      <c r="AX1581" s="102"/>
      <c r="AY1581" s="102"/>
      <c r="AZ1581" s="102"/>
      <c r="BA1581" s="102"/>
      <c r="BB1581" s="102"/>
      <c r="BC1581" s="102"/>
      <c r="BD1581" s="102"/>
      <c r="BE1581" s="102"/>
      <c r="BF1581" s="102"/>
      <c r="BN1581" s="109"/>
    </row>
    <row r="1582" spans="10:66" x14ac:dyDescent="0.25">
      <c r="J1582" s="102"/>
      <c r="K1582" s="102"/>
      <c r="L1582" s="102"/>
      <c r="M1582" s="102"/>
      <c r="Q1582" s="102"/>
      <c r="R1582" s="102"/>
      <c r="S1582" s="102"/>
      <c r="T1582" s="102"/>
      <c r="U1582" s="102"/>
      <c r="X1582" s="102"/>
      <c r="Y1582" s="102"/>
      <c r="Z1582" s="102"/>
      <c r="AA1582" s="102"/>
      <c r="AB1582" s="102"/>
      <c r="AE1582" s="102"/>
      <c r="AF1582" s="102"/>
      <c r="AG1582" s="102"/>
      <c r="AH1582" s="102"/>
      <c r="AI1582" s="102"/>
      <c r="AL1582" s="102"/>
      <c r="AM1582" s="102"/>
      <c r="AN1582" s="102"/>
      <c r="AO1582" s="102"/>
      <c r="AP1582" s="102"/>
      <c r="AS1582" s="102"/>
      <c r="AT1582" s="102"/>
      <c r="AU1582" s="102"/>
      <c r="AV1582" s="102"/>
      <c r="AW1582" s="102"/>
      <c r="AX1582" s="102"/>
      <c r="AY1582" s="102"/>
      <c r="AZ1582" s="102"/>
      <c r="BA1582" s="102"/>
      <c r="BB1582" s="102"/>
      <c r="BC1582" s="102"/>
      <c r="BD1582" s="102"/>
      <c r="BE1582" s="102"/>
      <c r="BF1582" s="102"/>
      <c r="BN1582" s="109"/>
    </row>
    <row r="1583" spans="10:66" x14ac:dyDescent="0.25">
      <c r="J1583" s="102"/>
      <c r="K1583" s="102"/>
      <c r="L1583" s="102"/>
      <c r="M1583" s="102"/>
      <c r="Q1583" s="102"/>
      <c r="R1583" s="102"/>
      <c r="S1583" s="102"/>
      <c r="T1583" s="102"/>
      <c r="U1583" s="102"/>
      <c r="X1583" s="102"/>
      <c r="Y1583" s="102"/>
      <c r="Z1583" s="102"/>
      <c r="AA1583" s="102"/>
      <c r="AB1583" s="102"/>
      <c r="AE1583" s="102"/>
      <c r="AF1583" s="102"/>
      <c r="AG1583" s="102"/>
      <c r="AH1583" s="102"/>
      <c r="AI1583" s="102"/>
      <c r="AL1583" s="102"/>
      <c r="AM1583" s="102"/>
      <c r="AN1583" s="102"/>
      <c r="AO1583" s="102"/>
      <c r="AP1583" s="102"/>
      <c r="AS1583" s="102"/>
      <c r="AT1583" s="102"/>
      <c r="AU1583" s="102"/>
      <c r="AV1583" s="102"/>
      <c r="AW1583" s="102"/>
      <c r="AX1583" s="102"/>
      <c r="AY1583" s="102"/>
      <c r="AZ1583" s="102"/>
      <c r="BA1583" s="102"/>
      <c r="BB1583" s="102"/>
      <c r="BC1583" s="102"/>
      <c r="BD1583" s="102"/>
      <c r="BE1583" s="102"/>
      <c r="BF1583" s="102"/>
      <c r="BN1583" s="109"/>
    </row>
    <row r="1584" spans="10:66" x14ac:dyDescent="0.25">
      <c r="J1584" s="102"/>
      <c r="K1584" s="102"/>
      <c r="L1584" s="102"/>
      <c r="M1584" s="102"/>
      <c r="Q1584" s="102"/>
      <c r="R1584" s="102"/>
      <c r="S1584" s="102"/>
      <c r="T1584" s="102"/>
      <c r="U1584" s="102"/>
      <c r="X1584" s="102"/>
      <c r="Y1584" s="102"/>
      <c r="Z1584" s="102"/>
      <c r="AA1584" s="102"/>
      <c r="AB1584" s="102"/>
      <c r="AE1584" s="102"/>
      <c r="AF1584" s="102"/>
      <c r="AG1584" s="102"/>
      <c r="AH1584" s="102"/>
      <c r="AI1584" s="102"/>
      <c r="AL1584" s="102"/>
      <c r="AM1584" s="102"/>
      <c r="AN1584" s="102"/>
      <c r="AO1584" s="102"/>
      <c r="AP1584" s="102"/>
      <c r="AS1584" s="102"/>
      <c r="AT1584" s="102"/>
      <c r="AU1584" s="102"/>
      <c r="AV1584" s="102"/>
      <c r="AW1584" s="102"/>
      <c r="AX1584" s="102"/>
      <c r="AY1584" s="102"/>
      <c r="AZ1584" s="102"/>
      <c r="BA1584" s="102"/>
      <c r="BB1584" s="102"/>
      <c r="BC1584" s="102"/>
      <c r="BD1584" s="102"/>
      <c r="BE1584" s="102"/>
      <c r="BF1584" s="102"/>
      <c r="BN1584" s="109"/>
    </row>
    <row r="1585" spans="10:66" x14ac:dyDescent="0.25">
      <c r="J1585" s="102"/>
      <c r="K1585" s="102"/>
      <c r="L1585" s="102"/>
      <c r="M1585" s="102"/>
      <c r="Q1585" s="102"/>
      <c r="R1585" s="102"/>
      <c r="S1585" s="102"/>
      <c r="T1585" s="102"/>
      <c r="U1585" s="102"/>
      <c r="X1585" s="102"/>
      <c r="Y1585" s="102"/>
      <c r="Z1585" s="102"/>
      <c r="AA1585" s="102"/>
      <c r="AB1585" s="102"/>
      <c r="AE1585" s="102"/>
      <c r="AF1585" s="102"/>
      <c r="AG1585" s="102"/>
      <c r="AH1585" s="102"/>
      <c r="AI1585" s="102"/>
      <c r="AL1585" s="102"/>
      <c r="AM1585" s="102"/>
      <c r="AN1585" s="102"/>
      <c r="AO1585" s="102"/>
      <c r="AP1585" s="102"/>
      <c r="AS1585" s="102"/>
      <c r="AT1585" s="102"/>
      <c r="AU1585" s="102"/>
      <c r="AV1585" s="102"/>
      <c r="AW1585" s="102"/>
      <c r="AX1585" s="102"/>
      <c r="AY1585" s="102"/>
      <c r="AZ1585" s="102"/>
      <c r="BA1585" s="102"/>
      <c r="BB1585" s="102"/>
      <c r="BC1585" s="102"/>
      <c r="BD1585" s="102"/>
      <c r="BE1585" s="102"/>
      <c r="BF1585" s="102"/>
      <c r="BN1585" s="109"/>
    </row>
    <row r="1586" spans="10:66" x14ac:dyDescent="0.25">
      <c r="J1586" s="102"/>
      <c r="K1586" s="102"/>
      <c r="L1586" s="102"/>
      <c r="M1586" s="102"/>
      <c r="Q1586" s="102"/>
      <c r="R1586" s="102"/>
      <c r="S1586" s="102"/>
      <c r="T1586" s="102"/>
      <c r="U1586" s="102"/>
      <c r="X1586" s="102"/>
      <c r="Y1586" s="102"/>
      <c r="Z1586" s="102"/>
      <c r="AA1586" s="102"/>
      <c r="AB1586" s="102"/>
      <c r="AE1586" s="102"/>
      <c r="AF1586" s="102"/>
      <c r="AG1586" s="102"/>
      <c r="AH1586" s="102"/>
      <c r="AI1586" s="102"/>
      <c r="AL1586" s="102"/>
      <c r="AM1586" s="102"/>
      <c r="AN1586" s="102"/>
      <c r="AO1586" s="102"/>
      <c r="AP1586" s="102"/>
      <c r="AS1586" s="102"/>
      <c r="AT1586" s="102"/>
      <c r="AU1586" s="102"/>
      <c r="AV1586" s="102"/>
      <c r="AW1586" s="102"/>
      <c r="AX1586" s="102"/>
      <c r="AY1586" s="102"/>
      <c r="AZ1586" s="102"/>
      <c r="BA1586" s="102"/>
      <c r="BB1586" s="102"/>
      <c r="BC1586" s="102"/>
      <c r="BD1586" s="102"/>
      <c r="BE1586" s="102"/>
      <c r="BF1586" s="102"/>
      <c r="BN1586" s="109"/>
    </row>
    <row r="1587" spans="10:66" x14ac:dyDescent="0.25">
      <c r="J1587" s="102"/>
      <c r="K1587" s="102"/>
      <c r="L1587" s="102"/>
      <c r="M1587" s="102"/>
      <c r="Q1587" s="102"/>
      <c r="R1587" s="102"/>
      <c r="S1587" s="102"/>
      <c r="T1587" s="102"/>
      <c r="U1587" s="102"/>
      <c r="X1587" s="102"/>
      <c r="Y1587" s="102"/>
      <c r="Z1587" s="102"/>
      <c r="AA1587" s="102"/>
      <c r="AB1587" s="102"/>
      <c r="AE1587" s="102"/>
      <c r="AF1587" s="102"/>
      <c r="AG1587" s="102"/>
      <c r="AH1587" s="102"/>
      <c r="AI1587" s="102"/>
      <c r="AL1587" s="102"/>
      <c r="AM1587" s="102"/>
      <c r="AN1587" s="102"/>
      <c r="AO1587" s="102"/>
      <c r="AP1587" s="102"/>
      <c r="AS1587" s="102"/>
      <c r="AT1587" s="102"/>
      <c r="AU1587" s="102"/>
      <c r="AV1587" s="102"/>
      <c r="AW1587" s="102"/>
      <c r="AX1587" s="102"/>
      <c r="AY1587" s="102"/>
      <c r="AZ1587" s="102"/>
      <c r="BA1587" s="102"/>
      <c r="BB1587" s="102"/>
      <c r="BC1587" s="102"/>
      <c r="BD1587" s="102"/>
      <c r="BE1587" s="102"/>
      <c r="BF1587" s="102"/>
      <c r="BN1587" s="109"/>
    </row>
    <row r="1588" spans="10:66" x14ac:dyDescent="0.25">
      <c r="J1588" s="102"/>
      <c r="K1588" s="102"/>
      <c r="L1588" s="102"/>
      <c r="M1588" s="102"/>
      <c r="Q1588" s="102"/>
      <c r="R1588" s="102"/>
      <c r="S1588" s="102"/>
      <c r="T1588" s="102"/>
      <c r="U1588" s="102"/>
      <c r="X1588" s="102"/>
      <c r="Y1588" s="102"/>
      <c r="Z1588" s="102"/>
      <c r="AA1588" s="102"/>
      <c r="AB1588" s="102"/>
      <c r="AE1588" s="102"/>
      <c r="AF1588" s="102"/>
      <c r="AG1588" s="102"/>
      <c r="AH1588" s="102"/>
      <c r="AI1588" s="102"/>
      <c r="AL1588" s="102"/>
      <c r="AM1588" s="102"/>
      <c r="AN1588" s="102"/>
      <c r="AO1588" s="102"/>
      <c r="AP1588" s="102"/>
      <c r="AS1588" s="102"/>
      <c r="AT1588" s="102"/>
      <c r="AU1588" s="102"/>
      <c r="AV1588" s="102"/>
      <c r="AW1588" s="102"/>
      <c r="AX1588" s="102"/>
      <c r="AY1588" s="102"/>
      <c r="AZ1588" s="102"/>
      <c r="BA1588" s="102"/>
      <c r="BB1588" s="102"/>
      <c r="BC1588" s="102"/>
      <c r="BD1588" s="102"/>
      <c r="BE1588" s="102"/>
      <c r="BF1588" s="102"/>
      <c r="BN1588" s="109"/>
    </row>
    <row r="1589" spans="10:66" x14ac:dyDescent="0.25">
      <c r="J1589" s="102"/>
      <c r="K1589" s="102"/>
      <c r="L1589" s="102"/>
      <c r="M1589" s="102"/>
      <c r="Q1589" s="102"/>
      <c r="R1589" s="102"/>
      <c r="S1589" s="102"/>
      <c r="T1589" s="102"/>
      <c r="U1589" s="102"/>
      <c r="X1589" s="102"/>
      <c r="Y1589" s="102"/>
      <c r="Z1589" s="102"/>
      <c r="AA1589" s="102"/>
      <c r="AB1589" s="102"/>
      <c r="AE1589" s="102"/>
      <c r="AF1589" s="102"/>
      <c r="AG1589" s="102"/>
      <c r="AH1589" s="102"/>
      <c r="AI1589" s="102"/>
      <c r="AL1589" s="102"/>
      <c r="AM1589" s="102"/>
      <c r="AN1589" s="102"/>
      <c r="AO1589" s="102"/>
      <c r="AP1589" s="102"/>
      <c r="AS1589" s="102"/>
      <c r="AT1589" s="102"/>
      <c r="AU1589" s="102"/>
      <c r="AV1589" s="102"/>
      <c r="AW1589" s="102"/>
      <c r="AX1589" s="102"/>
      <c r="AY1589" s="102"/>
      <c r="AZ1589" s="102"/>
      <c r="BA1589" s="102"/>
      <c r="BB1589" s="102"/>
      <c r="BC1589" s="102"/>
      <c r="BD1589" s="102"/>
      <c r="BE1589" s="102"/>
      <c r="BF1589" s="102"/>
      <c r="BN1589" s="109"/>
    </row>
    <row r="1590" spans="10:66" x14ac:dyDescent="0.25">
      <c r="J1590" s="102"/>
      <c r="K1590" s="102"/>
      <c r="L1590" s="102"/>
      <c r="M1590" s="102"/>
      <c r="Q1590" s="102"/>
      <c r="R1590" s="102"/>
      <c r="S1590" s="102"/>
      <c r="T1590" s="102"/>
      <c r="U1590" s="102"/>
      <c r="X1590" s="102"/>
      <c r="Y1590" s="102"/>
      <c r="Z1590" s="102"/>
      <c r="AA1590" s="102"/>
      <c r="AB1590" s="102"/>
      <c r="AE1590" s="102"/>
      <c r="AF1590" s="102"/>
      <c r="AG1590" s="102"/>
      <c r="AH1590" s="102"/>
      <c r="AI1590" s="102"/>
      <c r="AL1590" s="102"/>
      <c r="AM1590" s="102"/>
      <c r="AN1590" s="102"/>
      <c r="AO1590" s="102"/>
      <c r="AP1590" s="102"/>
      <c r="AS1590" s="102"/>
      <c r="AT1590" s="102"/>
      <c r="AU1590" s="102"/>
      <c r="AV1590" s="102"/>
      <c r="AW1590" s="102"/>
      <c r="AX1590" s="102"/>
      <c r="AY1590" s="102"/>
      <c r="AZ1590" s="102"/>
      <c r="BA1590" s="102"/>
      <c r="BB1590" s="102"/>
      <c r="BC1590" s="102"/>
      <c r="BD1590" s="102"/>
      <c r="BE1590" s="102"/>
      <c r="BF1590" s="102"/>
      <c r="BN1590" s="109"/>
    </row>
    <row r="1591" spans="10:66" x14ac:dyDescent="0.25">
      <c r="J1591" s="102"/>
      <c r="K1591" s="102"/>
      <c r="L1591" s="102"/>
      <c r="M1591" s="102"/>
      <c r="Q1591" s="102"/>
      <c r="R1591" s="102"/>
      <c r="S1591" s="102"/>
      <c r="T1591" s="102"/>
      <c r="U1591" s="102"/>
      <c r="X1591" s="102"/>
      <c r="Y1591" s="102"/>
      <c r="Z1591" s="102"/>
      <c r="AA1591" s="102"/>
      <c r="AB1591" s="102"/>
      <c r="AE1591" s="102"/>
      <c r="AF1591" s="102"/>
      <c r="AG1591" s="102"/>
      <c r="AH1591" s="102"/>
      <c r="AI1591" s="102"/>
      <c r="AL1591" s="102"/>
      <c r="AM1591" s="102"/>
      <c r="AN1591" s="102"/>
      <c r="AO1591" s="102"/>
      <c r="AP1591" s="102"/>
      <c r="AS1591" s="102"/>
      <c r="AT1591" s="102"/>
      <c r="AU1591" s="102"/>
      <c r="AV1591" s="102"/>
      <c r="AW1591" s="102"/>
      <c r="AX1591" s="102"/>
      <c r="AY1591" s="102"/>
      <c r="AZ1591" s="102"/>
      <c r="BA1591" s="102"/>
      <c r="BB1591" s="102"/>
      <c r="BC1591" s="102"/>
      <c r="BD1591" s="102"/>
      <c r="BE1591" s="102"/>
      <c r="BF1591" s="102"/>
      <c r="BN1591" s="109"/>
    </row>
    <row r="1592" spans="10:66" x14ac:dyDescent="0.25">
      <c r="J1592" s="102"/>
      <c r="K1592" s="102"/>
      <c r="L1592" s="102"/>
      <c r="M1592" s="102"/>
      <c r="Q1592" s="102"/>
      <c r="R1592" s="102"/>
      <c r="S1592" s="102"/>
      <c r="T1592" s="102"/>
      <c r="U1592" s="102"/>
      <c r="X1592" s="102"/>
      <c r="Y1592" s="102"/>
      <c r="Z1592" s="102"/>
      <c r="AA1592" s="102"/>
      <c r="AB1592" s="102"/>
      <c r="AE1592" s="102"/>
      <c r="AF1592" s="102"/>
      <c r="AG1592" s="102"/>
      <c r="AH1592" s="102"/>
      <c r="AI1592" s="102"/>
      <c r="AL1592" s="102"/>
      <c r="AM1592" s="102"/>
      <c r="AN1592" s="102"/>
      <c r="AO1592" s="102"/>
      <c r="AP1592" s="102"/>
      <c r="AS1592" s="102"/>
      <c r="AT1592" s="102"/>
      <c r="AU1592" s="102"/>
      <c r="AV1592" s="102"/>
      <c r="AW1592" s="102"/>
      <c r="AX1592" s="102"/>
      <c r="AY1592" s="102"/>
      <c r="AZ1592" s="102"/>
      <c r="BA1592" s="102"/>
      <c r="BB1592" s="102"/>
      <c r="BC1592" s="102"/>
      <c r="BD1592" s="102"/>
      <c r="BE1592" s="102"/>
      <c r="BF1592" s="102"/>
      <c r="BN1592" s="109"/>
    </row>
    <row r="1593" spans="10:66" x14ac:dyDescent="0.25">
      <c r="J1593" s="102"/>
      <c r="K1593" s="102"/>
      <c r="L1593" s="102"/>
      <c r="M1593" s="102"/>
      <c r="Q1593" s="102"/>
      <c r="R1593" s="102"/>
      <c r="S1593" s="102"/>
      <c r="T1593" s="102"/>
      <c r="U1593" s="102"/>
      <c r="X1593" s="102"/>
      <c r="Y1593" s="102"/>
      <c r="Z1593" s="102"/>
      <c r="AA1593" s="102"/>
      <c r="AB1593" s="102"/>
      <c r="AE1593" s="102"/>
      <c r="AF1593" s="102"/>
      <c r="AG1593" s="102"/>
      <c r="AH1593" s="102"/>
      <c r="AI1593" s="102"/>
      <c r="AL1593" s="102"/>
      <c r="AM1593" s="102"/>
      <c r="AN1593" s="102"/>
      <c r="AO1593" s="102"/>
      <c r="AP1593" s="102"/>
      <c r="AS1593" s="102"/>
      <c r="AT1593" s="102"/>
      <c r="AU1593" s="102"/>
      <c r="AV1593" s="102"/>
      <c r="AW1593" s="102"/>
      <c r="AX1593" s="102"/>
      <c r="AY1593" s="102"/>
      <c r="AZ1593" s="102"/>
      <c r="BA1593" s="102"/>
      <c r="BB1593" s="102"/>
      <c r="BC1593" s="102"/>
      <c r="BD1593" s="102"/>
      <c r="BE1593" s="102"/>
      <c r="BF1593" s="102"/>
      <c r="BN1593" s="109"/>
    </row>
    <row r="1594" spans="10:66" x14ac:dyDescent="0.25">
      <c r="J1594" s="102"/>
      <c r="K1594" s="102"/>
      <c r="L1594" s="102"/>
      <c r="M1594" s="102"/>
      <c r="Q1594" s="102"/>
      <c r="R1594" s="102"/>
      <c r="S1594" s="102"/>
      <c r="T1594" s="102"/>
      <c r="U1594" s="102"/>
      <c r="X1594" s="102"/>
      <c r="Y1594" s="102"/>
      <c r="Z1594" s="102"/>
      <c r="AA1594" s="102"/>
      <c r="AB1594" s="102"/>
      <c r="AE1594" s="102"/>
      <c r="AF1594" s="102"/>
      <c r="AG1594" s="102"/>
      <c r="AH1594" s="102"/>
      <c r="AI1594" s="102"/>
      <c r="AL1594" s="102"/>
      <c r="AM1594" s="102"/>
      <c r="AN1594" s="102"/>
      <c r="AO1594" s="102"/>
      <c r="AP1594" s="102"/>
      <c r="AS1594" s="102"/>
      <c r="AT1594" s="102"/>
      <c r="AU1594" s="102"/>
      <c r="AV1594" s="102"/>
      <c r="AW1594" s="102"/>
      <c r="AX1594" s="102"/>
      <c r="AY1594" s="102"/>
      <c r="AZ1594" s="102"/>
      <c r="BA1594" s="102"/>
      <c r="BB1594" s="102"/>
      <c r="BC1594" s="102"/>
      <c r="BD1594" s="102"/>
      <c r="BE1594" s="102"/>
      <c r="BF1594" s="102"/>
      <c r="BN1594" s="109"/>
    </row>
    <row r="1595" spans="10:66" x14ac:dyDescent="0.25">
      <c r="J1595" s="102"/>
      <c r="K1595" s="102"/>
      <c r="L1595" s="102"/>
      <c r="M1595" s="102"/>
      <c r="Q1595" s="102"/>
      <c r="R1595" s="102"/>
      <c r="S1595" s="102"/>
      <c r="T1595" s="102"/>
      <c r="U1595" s="102"/>
      <c r="X1595" s="102"/>
      <c r="Y1595" s="102"/>
      <c r="Z1595" s="102"/>
      <c r="AA1595" s="102"/>
      <c r="AB1595" s="102"/>
      <c r="AE1595" s="102"/>
      <c r="AF1595" s="102"/>
      <c r="AG1595" s="102"/>
      <c r="AH1595" s="102"/>
      <c r="AI1595" s="102"/>
      <c r="AL1595" s="102"/>
      <c r="AM1595" s="102"/>
      <c r="AN1595" s="102"/>
      <c r="AO1595" s="102"/>
      <c r="AP1595" s="102"/>
      <c r="AS1595" s="102"/>
      <c r="AT1595" s="102"/>
      <c r="AU1595" s="102"/>
      <c r="AV1595" s="102"/>
      <c r="AW1595" s="102"/>
      <c r="AX1595" s="102"/>
      <c r="AY1595" s="102"/>
      <c r="AZ1595" s="102"/>
      <c r="BA1595" s="102"/>
      <c r="BB1595" s="102"/>
      <c r="BC1595" s="102"/>
      <c r="BD1595" s="102"/>
      <c r="BE1595" s="102"/>
      <c r="BF1595" s="102"/>
      <c r="BN1595" s="109"/>
    </row>
    <row r="1596" spans="10:66" x14ac:dyDescent="0.25">
      <c r="J1596" s="102"/>
      <c r="K1596" s="102"/>
      <c r="L1596" s="102"/>
      <c r="M1596" s="102"/>
      <c r="Q1596" s="102"/>
      <c r="R1596" s="102"/>
      <c r="S1596" s="102"/>
      <c r="T1596" s="102"/>
      <c r="U1596" s="102"/>
      <c r="X1596" s="102"/>
      <c r="Y1596" s="102"/>
      <c r="Z1596" s="102"/>
      <c r="AA1596" s="102"/>
      <c r="AB1596" s="102"/>
      <c r="AE1596" s="102"/>
      <c r="AF1596" s="102"/>
      <c r="AG1596" s="102"/>
      <c r="AH1596" s="102"/>
      <c r="AI1596" s="102"/>
      <c r="AL1596" s="102"/>
      <c r="AM1596" s="102"/>
      <c r="AN1596" s="102"/>
      <c r="AO1596" s="102"/>
      <c r="AP1596" s="102"/>
      <c r="AS1596" s="102"/>
      <c r="AT1596" s="102"/>
      <c r="AU1596" s="102"/>
      <c r="AV1596" s="102"/>
      <c r="AW1596" s="102"/>
      <c r="AX1596" s="102"/>
      <c r="AY1596" s="102"/>
      <c r="AZ1596" s="102"/>
      <c r="BA1596" s="102"/>
      <c r="BB1596" s="102"/>
      <c r="BC1596" s="102"/>
      <c r="BD1596" s="102"/>
      <c r="BE1596" s="102"/>
      <c r="BF1596" s="102"/>
      <c r="BN1596" s="109"/>
    </row>
    <row r="1597" spans="10:66" x14ac:dyDescent="0.25">
      <c r="J1597" s="102"/>
      <c r="K1597" s="102"/>
      <c r="L1597" s="102"/>
      <c r="M1597" s="102"/>
      <c r="Q1597" s="102"/>
      <c r="R1597" s="102"/>
      <c r="S1597" s="102"/>
      <c r="T1597" s="102"/>
      <c r="U1597" s="102"/>
      <c r="X1597" s="102"/>
      <c r="Y1597" s="102"/>
      <c r="Z1597" s="102"/>
      <c r="AA1597" s="102"/>
      <c r="AB1597" s="102"/>
      <c r="AE1597" s="102"/>
      <c r="AF1597" s="102"/>
      <c r="AG1597" s="102"/>
      <c r="AH1597" s="102"/>
      <c r="AI1597" s="102"/>
      <c r="AL1597" s="102"/>
      <c r="AM1597" s="102"/>
      <c r="AN1597" s="102"/>
      <c r="AO1597" s="102"/>
      <c r="AP1597" s="102"/>
      <c r="AS1597" s="102"/>
      <c r="AT1597" s="102"/>
      <c r="AU1597" s="102"/>
      <c r="AV1597" s="102"/>
      <c r="AW1597" s="102"/>
      <c r="AX1597" s="102"/>
      <c r="AY1597" s="102"/>
      <c r="AZ1597" s="102"/>
      <c r="BA1597" s="102"/>
      <c r="BB1597" s="102"/>
      <c r="BC1597" s="102"/>
      <c r="BD1597" s="102"/>
      <c r="BE1597" s="102"/>
      <c r="BF1597" s="102"/>
      <c r="BN1597" s="109"/>
    </row>
    <row r="1598" spans="10:66" x14ac:dyDescent="0.25">
      <c r="J1598" s="102"/>
      <c r="K1598" s="102"/>
      <c r="L1598" s="102"/>
      <c r="M1598" s="102"/>
      <c r="Q1598" s="102"/>
      <c r="R1598" s="102"/>
      <c r="S1598" s="102"/>
      <c r="T1598" s="102"/>
      <c r="U1598" s="102"/>
      <c r="X1598" s="102"/>
      <c r="Y1598" s="102"/>
      <c r="Z1598" s="102"/>
      <c r="AA1598" s="102"/>
      <c r="AB1598" s="102"/>
      <c r="AE1598" s="102"/>
      <c r="AF1598" s="102"/>
      <c r="AG1598" s="102"/>
      <c r="AH1598" s="102"/>
      <c r="AI1598" s="102"/>
      <c r="AL1598" s="102"/>
      <c r="AM1598" s="102"/>
      <c r="AN1598" s="102"/>
      <c r="AO1598" s="102"/>
      <c r="AP1598" s="102"/>
      <c r="AS1598" s="102"/>
      <c r="AT1598" s="102"/>
      <c r="AU1598" s="102"/>
      <c r="AV1598" s="102"/>
      <c r="AW1598" s="102"/>
      <c r="AX1598" s="102"/>
      <c r="AY1598" s="102"/>
      <c r="AZ1598" s="102"/>
      <c r="BA1598" s="102"/>
      <c r="BB1598" s="102"/>
      <c r="BC1598" s="102"/>
      <c r="BD1598" s="102"/>
      <c r="BE1598" s="102"/>
      <c r="BF1598" s="102"/>
      <c r="BN1598" s="109"/>
    </row>
    <row r="1599" spans="10:66" x14ac:dyDescent="0.25">
      <c r="J1599" s="102"/>
      <c r="K1599" s="102"/>
      <c r="L1599" s="102"/>
      <c r="M1599" s="102"/>
      <c r="Q1599" s="102"/>
      <c r="R1599" s="102"/>
      <c r="S1599" s="102"/>
      <c r="T1599" s="102"/>
      <c r="U1599" s="102"/>
      <c r="X1599" s="102"/>
      <c r="Y1599" s="102"/>
      <c r="Z1599" s="102"/>
      <c r="AA1599" s="102"/>
      <c r="AB1599" s="102"/>
      <c r="AE1599" s="102"/>
      <c r="AF1599" s="102"/>
      <c r="AG1599" s="102"/>
      <c r="AH1599" s="102"/>
      <c r="AI1599" s="102"/>
      <c r="AL1599" s="102"/>
      <c r="AM1599" s="102"/>
      <c r="AN1599" s="102"/>
      <c r="AO1599" s="102"/>
      <c r="AP1599" s="102"/>
      <c r="AS1599" s="102"/>
      <c r="AT1599" s="102"/>
      <c r="AU1599" s="102"/>
      <c r="AV1599" s="102"/>
      <c r="AW1599" s="102"/>
      <c r="AX1599" s="102"/>
      <c r="AY1599" s="102"/>
      <c r="AZ1599" s="102"/>
      <c r="BA1599" s="102"/>
      <c r="BB1599" s="102"/>
      <c r="BC1599" s="102"/>
      <c r="BD1599" s="102"/>
      <c r="BE1599" s="102"/>
      <c r="BF1599" s="102"/>
      <c r="BN1599" s="109"/>
    </row>
    <row r="1600" spans="10:66" x14ac:dyDescent="0.25">
      <c r="J1600" s="102"/>
      <c r="K1600" s="102"/>
      <c r="L1600" s="102"/>
      <c r="M1600" s="102"/>
      <c r="Q1600" s="102"/>
      <c r="R1600" s="102"/>
      <c r="S1600" s="102"/>
      <c r="T1600" s="102"/>
      <c r="U1600" s="102"/>
      <c r="X1600" s="102"/>
      <c r="Y1600" s="102"/>
      <c r="Z1600" s="102"/>
      <c r="AA1600" s="102"/>
      <c r="AB1600" s="102"/>
      <c r="AE1600" s="102"/>
      <c r="AF1600" s="102"/>
      <c r="AG1600" s="102"/>
      <c r="AH1600" s="102"/>
      <c r="AI1600" s="102"/>
      <c r="AL1600" s="102"/>
      <c r="AM1600" s="102"/>
      <c r="AN1600" s="102"/>
      <c r="AO1600" s="102"/>
      <c r="AP1600" s="102"/>
      <c r="AS1600" s="102"/>
      <c r="AT1600" s="102"/>
      <c r="AU1600" s="102"/>
      <c r="AV1600" s="102"/>
      <c r="AW1600" s="102"/>
      <c r="AX1600" s="102"/>
      <c r="AY1600" s="102"/>
      <c r="AZ1600" s="102"/>
      <c r="BA1600" s="102"/>
      <c r="BB1600" s="102"/>
      <c r="BC1600" s="102"/>
      <c r="BD1600" s="102"/>
      <c r="BE1600" s="102"/>
      <c r="BF1600" s="102"/>
      <c r="BN1600" s="109"/>
    </row>
    <row r="1601" spans="10:66" x14ac:dyDescent="0.25">
      <c r="J1601" s="102"/>
      <c r="K1601" s="102"/>
      <c r="L1601" s="102"/>
      <c r="M1601" s="102"/>
      <c r="Q1601" s="102"/>
      <c r="R1601" s="102"/>
      <c r="S1601" s="102"/>
      <c r="T1601" s="102"/>
      <c r="U1601" s="102"/>
      <c r="X1601" s="102"/>
      <c r="Y1601" s="102"/>
      <c r="Z1601" s="102"/>
      <c r="AA1601" s="102"/>
      <c r="AB1601" s="102"/>
      <c r="AE1601" s="102"/>
      <c r="AF1601" s="102"/>
      <c r="AG1601" s="102"/>
      <c r="AH1601" s="102"/>
      <c r="AI1601" s="102"/>
      <c r="AL1601" s="102"/>
      <c r="AM1601" s="102"/>
      <c r="AN1601" s="102"/>
      <c r="AO1601" s="102"/>
      <c r="AP1601" s="102"/>
      <c r="AS1601" s="102"/>
      <c r="AT1601" s="102"/>
      <c r="AU1601" s="102"/>
      <c r="AV1601" s="102"/>
      <c r="AW1601" s="102"/>
      <c r="AX1601" s="102"/>
      <c r="AY1601" s="102"/>
      <c r="AZ1601" s="102"/>
      <c r="BA1601" s="102"/>
      <c r="BB1601" s="102"/>
      <c r="BC1601" s="102"/>
      <c r="BD1601" s="102"/>
      <c r="BE1601" s="102"/>
      <c r="BF1601" s="102"/>
      <c r="BN1601" s="109"/>
    </row>
    <row r="1602" spans="10:66" x14ac:dyDescent="0.25">
      <c r="J1602" s="102"/>
      <c r="K1602" s="102"/>
      <c r="L1602" s="102"/>
      <c r="M1602" s="102"/>
      <c r="Q1602" s="102"/>
      <c r="R1602" s="102"/>
      <c r="S1602" s="102"/>
      <c r="T1602" s="102"/>
      <c r="U1602" s="102"/>
      <c r="X1602" s="102"/>
      <c r="Y1602" s="102"/>
      <c r="Z1602" s="102"/>
      <c r="AA1602" s="102"/>
      <c r="AB1602" s="102"/>
      <c r="AE1602" s="102"/>
      <c r="AF1602" s="102"/>
      <c r="AG1602" s="102"/>
      <c r="AH1602" s="102"/>
      <c r="AI1602" s="102"/>
      <c r="AL1602" s="102"/>
      <c r="AM1602" s="102"/>
      <c r="AN1602" s="102"/>
      <c r="AO1602" s="102"/>
      <c r="AP1602" s="102"/>
      <c r="AS1602" s="102"/>
      <c r="AT1602" s="102"/>
      <c r="AU1602" s="102"/>
      <c r="AV1602" s="102"/>
      <c r="AW1602" s="102"/>
      <c r="AX1602" s="102"/>
      <c r="AY1602" s="102"/>
      <c r="AZ1602" s="102"/>
      <c r="BA1602" s="102"/>
      <c r="BB1602" s="102"/>
      <c r="BC1602" s="102"/>
      <c r="BD1602" s="102"/>
      <c r="BE1602" s="102"/>
      <c r="BF1602" s="102"/>
      <c r="BN1602" s="109"/>
    </row>
    <row r="1603" spans="10:66" x14ac:dyDescent="0.25">
      <c r="J1603" s="102"/>
      <c r="K1603" s="102"/>
      <c r="L1603" s="102"/>
      <c r="M1603" s="102"/>
      <c r="Q1603" s="102"/>
      <c r="R1603" s="102"/>
      <c r="S1603" s="102"/>
      <c r="T1603" s="102"/>
      <c r="U1603" s="102"/>
      <c r="X1603" s="102"/>
      <c r="Y1603" s="102"/>
      <c r="Z1603" s="102"/>
      <c r="AA1603" s="102"/>
      <c r="AB1603" s="102"/>
      <c r="AE1603" s="102"/>
      <c r="AF1603" s="102"/>
      <c r="AG1603" s="102"/>
      <c r="AH1603" s="102"/>
      <c r="AI1603" s="102"/>
      <c r="AL1603" s="102"/>
      <c r="AM1603" s="102"/>
      <c r="AN1603" s="102"/>
      <c r="AO1603" s="102"/>
      <c r="AP1603" s="102"/>
      <c r="AS1603" s="102"/>
      <c r="AT1603" s="102"/>
      <c r="AU1603" s="102"/>
      <c r="AV1603" s="102"/>
      <c r="AW1603" s="102"/>
      <c r="AX1603" s="102"/>
      <c r="AY1603" s="102"/>
      <c r="AZ1603" s="102"/>
      <c r="BA1603" s="102"/>
      <c r="BB1603" s="102"/>
      <c r="BC1603" s="102"/>
      <c r="BD1603" s="102"/>
      <c r="BE1603" s="102"/>
      <c r="BF1603" s="102"/>
      <c r="BN1603" s="109"/>
    </row>
    <row r="1604" spans="10:66" x14ac:dyDescent="0.25">
      <c r="J1604" s="102"/>
      <c r="K1604" s="102"/>
      <c r="L1604" s="102"/>
      <c r="M1604" s="102"/>
      <c r="Q1604" s="102"/>
      <c r="R1604" s="102"/>
      <c r="S1604" s="102"/>
      <c r="T1604" s="102"/>
      <c r="U1604" s="102"/>
      <c r="X1604" s="102"/>
      <c r="Y1604" s="102"/>
      <c r="Z1604" s="102"/>
      <c r="AA1604" s="102"/>
      <c r="AB1604" s="102"/>
      <c r="AE1604" s="102"/>
      <c r="AF1604" s="102"/>
      <c r="AG1604" s="102"/>
      <c r="AH1604" s="102"/>
      <c r="AI1604" s="102"/>
      <c r="AL1604" s="102"/>
      <c r="AM1604" s="102"/>
      <c r="AN1604" s="102"/>
      <c r="AO1604" s="102"/>
      <c r="AP1604" s="102"/>
      <c r="AS1604" s="102"/>
      <c r="AT1604" s="102"/>
      <c r="AU1604" s="102"/>
      <c r="AV1604" s="102"/>
      <c r="AW1604" s="102"/>
      <c r="AX1604" s="102"/>
      <c r="AY1604" s="102"/>
      <c r="AZ1604" s="102"/>
      <c r="BA1604" s="102"/>
      <c r="BB1604" s="102"/>
      <c r="BC1604" s="102"/>
      <c r="BD1604" s="102"/>
      <c r="BE1604" s="102"/>
      <c r="BF1604" s="102"/>
      <c r="BN1604" s="109"/>
    </row>
    <row r="1605" spans="10:66" x14ac:dyDescent="0.25">
      <c r="J1605" s="102"/>
      <c r="K1605" s="102"/>
      <c r="L1605" s="102"/>
      <c r="M1605" s="102"/>
      <c r="Q1605" s="102"/>
      <c r="R1605" s="102"/>
      <c r="S1605" s="102"/>
      <c r="T1605" s="102"/>
      <c r="U1605" s="102"/>
      <c r="X1605" s="102"/>
      <c r="Y1605" s="102"/>
      <c r="Z1605" s="102"/>
      <c r="AA1605" s="102"/>
      <c r="AB1605" s="102"/>
      <c r="AE1605" s="102"/>
      <c r="AF1605" s="102"/>
      <c r="AG1605" s="102"/>
      <c r="AH1605" s="102"/>
      <c r="AI1605" s="102"/>
      <c r="AL1605" s="102"/>
      <c r="AM1605" s="102"/>
      <c r="AN1605" s="102"/>
      <c r="AO1605" s="102"/>
      <c r="AP1605" s="102"/>
      <c r="AS1605" s="102"/>
      <c r="AT1605" s="102"/>
      <c r="AU1605" s="102"/>
      <c r="AV1605" s="102"/>
      <c r="AW1605" s="102"/>
      <c r="AX1605" s="102"/>
      <c r="AY1605" s="102"/>
      <c r="AZ1605" s="102"/>
      <c r="BA1605" s="102"/>
      <c r="BB1605" s="102"/>
      <c r="BC1605" s="102"/>
      <c r="BD1605" s="102"/>
      <c r="BE1605" s="102"/>
      <c r="BF1605" s="102"/>
      <c r="BN1605" s="109"/>
    </row>
    <row r="1606" spans="10:66" x14ac:dyDescent="0.25">
      <c r="J1606" s="102"/>
      <c r="K1606" s="102"/>
      <c r="L1606" s="102"/>
      <c r="M1606" s="102"/>
      <c r="Q1606" s="102"/>
      <c r="R1606" s="102"/>
      <c r="S1606" s="102"/>
      <c r="T1606" s="102"/>
      <c r="U1606" s="102"/>
      <c r="X1606" s="102"/>
      <c r="Y1606" s="102"/>
      <c r="Z1606" s="102"/>
      <c r="AA1606" s="102"/>
      <c r="AB1606" s="102"/>
      <c r="AE1606" s="102"/>
      <c r="AF1606" s="102"/>
      <c r="AG1606" s="102"/>
      <c r="AH1606" s="102"/>
      <c r="AI1606" s="102"/>
      <c r="AL1606" s="102"/>
      <c r="AM1606" s="102"/>
      <c r="AN1606" s="102"/>
      <c r="AO1606" s="102"/>
      <c r="AP1606" s="102"/>
      <c r="AS1606" s="102"/>
      <c r="AT1606" s="102"/>
      <c r="AU1606" s="102"/>
      <c r="AV1606" s="102"/>
      <c r="AW1606" s="102"/>
      <c r="AX1606" s="102"/>
      <c r="AY1606" s="102"/>
      <c r="AZ1606" s="102"/>
      <c r="BA1606" s="102"/>
      <c r="BB1606" s="102"/>
      <c r="BC1606" s="102"/>
      <c r="BD1606" s="102"/>
      <c r="BE1606" s="102"/>
      <c r="BF1606" s="102"/>
      <c r="BN1606" s="109"/>
    </row>
    <row r="1607" spans="10:66" x14ac:dyDescent="0.25">
      <c r="J1607" s="102"/>
      <c r="K1607" s="102"/>
      <c r="L1607" s="102"/>
      <c r="M1607" s="102"/>
      <c r="Q1607" s="102"/>
      <c r="R1607" s="102"/>
      <c r="S1607" s="102"/>
      <c r="T1607" s="102"/>
      <c r="U1607" s="102"/>
      <c r="X1607" s="102"/>
      <c r="Y1607" s="102"/>
      <c r="Z1607" s="102"/>
      <c r="AA1607" s="102"/>
      <c r="AB1607" s="102"/>
      <c r="AE1607" s="102"/>
      <c r="AF1607" s="102"/>
      <c r="AG1607" s="102"/>
      <c r="AH1607" s="102"/>
      <c r="AI1607" s="102"/>
      <c r="AL1607" s="102"/>
      <c r="AM1607" s="102"/>
      <c r="AN1607" s="102"/>
      <c r="AO1607" s="102"/>
      <c r="AP1607" s="102"/>
      <c r="AS1607" s="102"/>
      <c r="AT1607" s="102"/>
      <c r="AU1607" s="102"/>
      <c r="AV1607" s="102"/>
      <c r="AW1607" s="102"/>
      <c r="AX1607" s="102"/>
      <c r="AY1607" s="102"/>
      <c r="AZ1607" s="102"/>
      <c r="BA1607" s="102"/>
      <c r="BB1607" s="102"/>
      <c r="BC1607" s="102"/>
      <c r="BD1607" s="102"/>
      <c r="BE1607" s="102"/>
      <c r="BF1607" s="102"/>
      <c r="BN1607" s="109"/>
    </row>
    <row r="1608" spans="10:66" x14ac:dyDescent="0.25">
      <c r="J1608" s="102"/>
      <c r="K1608" s="102"/>
      <c r="L1608" s="102"/>
      <c r="M1608" s="102"/>
      <c r="Q1608" s="102"/>
      <c r="R1608" s="102"/>
      <c r="S1608" s="102"/>
      <c r="T1608" s="102"/>
      <c r="U1608" s="102"/>
      <c r="X1608" s="102"/>
      <c r="Y1608" s="102"/>
      <c r="Z1608" s="102"/>
      <c r="AA1608" s="102"/>
      <c r="AB1608" s="102"/>
      <c r="AE1608" s="102"/>
      <c r="AF1608" s="102"/>
      <c r="AG1608" s="102"/>
      <c r="AH1608" s="102"/>
      <c r="AI1608" s="102"/>
      <c r="AL1608" s="102"/>
      <c r="AM1608" s="102"/>
      <c r="AN1608" s="102"/>
      <c r="AO1608" s="102"/>
      <c r="AP1608" s="102"/>
      <c r="AS1608" s="102"/>
      <c r="AT1608" s="102"/>
      <c r="AU1608" s="102"/>
      <c r="AV1608" s="102"/>
      <c r="AW1608" s="102"/>
      <c r="AX1608" s="102"/>
      <c r="AY1608" s="102"/>
      <c r="AZ1608" s="102"/>
      <c r="BA1608" s="102"/>
      <c r="BB1608" s="102"/>
      <c r="BC1608" s="102"/>
      <c r="BD1608" s="102"/>
      <c r="BE1608" s="102"/>
      <c r="BF1608" s="102"/>
      <c r="BN1608" s="109"/>
    </row>
    <row r="1609" spans="10:66" x14ac:dyDescent="0.25">
      <c r="J1609" s="102"/>
      <c r="K1609" s="102"/>
      <c r="L1609" s="102"/>
      <c r="M1609" s="102"/>
      <c r="Q1609" s="102"/>
      <c r="R1609" s="102"/>
      <c r="S1609" s="102"/>
      <c r="T1609" s="102"/>
      <c r="U1609" s="102"/>
      <c r="X1609" s="102"/>
      <c r="Y1609" s="102"/>
      <c r="Z1609" s="102"/>
      <c r="AA1609" s="102"/>
      <c r="AB1609" s="102"/>
      <c r="AE1609" s="102"/>
      <c r="AF1609" s="102"/>
      <c r="AG1609" s="102"/>
      <c r="AH1609" s="102"/>
      <c r="AI1609" s="102"/>
      <c r="AL1609" s="102"/>
      <c r="AM1609" s="102"/>
      <c r="AN1609" s="102"/>
      <c r="AO1609" s="102"/>
      <c r="AP1609" s="102"/>
      <c r="AS1609" s="102"/>
      <c r="AT1609" s="102"/>
      <c r="AU1609" s="102"/>
      <c r="AV1609" s="102"/>
      <c r="AW1609" s="102"/>
      <c r="AX1609" s="102"/>
      <c r="AY1609" s="102"/>
      <c r="AZ1609" s="102"/>
      <c r="BA1609" s="102"/>
      <c r="BB1609" s="102"/>
      <c r="BC1609" s="102"/>
      <c r="BD1609" s="102"/>
      <c r="BE1609" s="102"/>
      <c r="BF1609" s="102"/>
      <c r="BN1609" s="109"/>
    </row>
    <row r="1610" spans="10:66" x14ac:dyDescent="0.25">
      <c r="J1610" s="102"/>
      <c r="K1610" s="102"/>
      <c r="L1610" s="102"/>
      <c r="M1610" s="102"/>
      <c r="Q1610" s="102"/>
      <c r="R1610" s="102"/>
      <c r="S1610" s="102"/>
      <c r="T1610" s="102"/>
      <c r="U1610" s="102"/>
      <c r="X1610" s="102"/>
      <c r="Y1610" s="102"/>
      <c r="Z1610" s="102"/>
      <c r="AA1610" s="102"/>
      <c r="AB1610" s="102"/>
      <c r="AE1610" s="102"/>
      <c r="AF1610" s="102"/>
      <c r="AG1610" s="102"/>
      <c r="AH1610" s="102"/>
      <c r="AI1610" s="102"/>
      <c r="AL1610" s="102"/>
      <c r="AM1610" s="102"/>
      <c r="AN1610" s="102"/>
      <c r="AO1610" s="102"/>
      <c r="AP1610" s="102"/>
      <c r="AS1610" s="102"/>
      <c r="AT1610" s="102"/>
      <c r="AU1610" s="102"/>
      <c r="AV1610" s="102"/>
      <c r="AW1610" s="102"/>
      <c r="AX1610" s="102"/>
      <c r="AY1610" s="102"/>
      <c r="AZ1610" s="102"/>
      <c r="BA1610" s="102"/>
      <c r="BB1610" s="102"/>
      <c r="BC1610" s="102"/>
      <c r="BD1610" s="102"/>
      <c r="BE1610" s="102"/>
      <c r="BF1610" s="102"/>
      <c r="BN1610" s="109"/>
    </row>
    <row r="1611" spans="10:66" x14ac:dyDescent="0.25">
      <c r="J1611" s="102"/>
      <c r="K1611" s="102"/>
      <c r="L1611" s="102"/>
      <c r="M1611" s="102"/>
      <c r="Q1611" s="102"/>
      <c r="R1611" s="102"/>
      <c r="S1611" s="102"/>
      <c r="T1611" s="102"/>
      <c r="U1611" s="102"/>
      <c r="X1611" s="102"/>
      <c r="Y1611" s="102"/>
      <c r="Z1611" s="102"/>
      <c r="AA1611" s="102"/>
      <c r="AB1611" s="102"/>
      <c r="AE1611" s="102"/>
      <c r="AF1611" s="102"/>
      <c r="AG1611" s="102"/>
      <c r="AH1611" s="102"/>
      <c r="AI1611" s="102"/>
      <c r="AL1611" s="102"/>
      <c r="AM1611" s="102"/>
      <c r="AN1611" s="102"/>
      <c r="AO1611" s="102"/>
      <c r="AP1611" s="102"/>
      <c r="AS1611" s="102"/>
      <c r="AT1611" s="102"/>
      <c r="AU1611" s="102"/>
      <c r="AV1611" s="102"/>
      <c r="AW1611" s="102"/>
      <c r="AX1611" s="102"/>
      <c r="AY1611" s="102"/>
      <c r="AZ1611" s="102"/>
      <c r="BA1611" s="102"/>
      <c r="BB1611" s="102"/>
      <c r="BC1611" s="102"/>
      <c r="BD1611" s="102"/>
      <c r="BE1611" s="102"/>
      <c r="BF1611" s="102"/>
      <c r="BN1611" s="109"/>
    </row>
    <row r="1612" spans="10:66" x14ac:dyDescent="0.25">
      <c r="J1612" s="102"/>
      <c r="K1612" s="102"/>
      <c r="L1612" s="102"/>
      <c r="M1612" s="102"/>
      <c r="Q1612" s="102"/>
      <c r="R1612" s="102"/>
      <c r="S1612" s="102"/>
      <c r="T1612" s="102"/>
      <c r="U1612" s="102"/>
      <c r="X1612" s="102"/>
      <c r="Y1612" s="102"/>
      <c r="Z1612" s="102"/>
      <c r="AA1612" s="102"/>
      <c r="AB1612" s="102"/>
      <c r="AE1612" s="102"/>
      <c r="AF1612" s="102"/>
      <c r="AG1612" s="102"/>
      <c r="AH1612" s="102"/>
      <c r="AI1612" s="102"/>
      <c r="AL1612" s="102"/>
      <c r="AM1612" s="102"/>
      <c r="AN1612" s="102"/>
      <c r="AO1612" s="102"/>
      <c r="AP1612" s="102"/>
      <c r="AS1612" s="102"/>
      <c r="AT1612" s="102"/>
      <c r="AU1612" s="102"/>
      <c r="AV1612" s="102"/>
      <c r="AW1612" s="102"/>
      <c r="AX1612" s="102"/>
      <c r="AY1612" s="102"/>
      <c r="AZ1612" s="102"/>
      <c r="BA1612" s="102"/>
      <c r="BB1612" s="102"/>
      <c r="BC1612" s="102"/>
      <c r="BD1612" s="102"/>
      <c r="BE1612" s="102"/>
      <c r="BF1612" s="102"/>
      <c r="BN1612" s="109"/>
    </row>
    <row r="1613" spans="10:66" x14ac:dyDescent="0.25">
      <c r="J1613" s="102"/>
      <c r="K1613" s="102"/>
      <c r="L1613" s="102"/>
      <c r="M1613" s="102"/>
      <c r="Q1613" s="102"/>
      <c r="R1613" s="102"/>
      <c r="S1613" s="102"/>
      <c r="T1613" s="102"/>
      <c r="U1613" s="102"/>
      <c r="X1613" s="102"/>
      <c r="Y1613" s="102"/>
      <c r="Z1613" s="102"/>
      <c r="AA1613" s="102"/>
      <c r="AB1613" s="102"/>
      <c r="AE1613" s="102"/>
      <c r="AF1613" s="102"/>
      <c r="AG1613" s="102"/>
      <c r="AH1613" s="102"/>
      <c r="AI1613" s="102"/>
      <c r="AL1613" s="102"/>
      <c r="AM1613" s="102"/>
      <c r="AN1613" s="102"/>
      <c r="AO1613" s="102"/>
      <c r="AP1613" s="102"/>
      <c r="AS1613" s="102"/>
      <c r="AT1613" s="102"/>
      <c r="AU1613" s="102"/>
      <c r="AV1613" s="102"/>
      <c r="AW1613" s="102"/>
      <c r="AX1613" s="102"/>
      <c r="AY1613" s="102"/>
      <c r="AZ1613" s="102"/>
      <c r="BA1613" s="102"/>
      <c r="BB1613" s="102"/>
      <c r="BC1613" s="102"/>
      <c r="BD1613" s="102"/>
      <c r="BE1613" s="102"/>
      <c r="BF1613" s="102"/>
      <c r="BN1613" s="109"/>
    </row>
    <row r="1614" spans="10:66" x14ac:dyDescent="0.25">
      <c r="J1614" s="102"/>
      <c r="K1614" s="102"/>
      <c r="L1614" s="102"/>
      <c r="M1614" s="102"/>
      <c r="Q1614" s="102"/>
      <c r="R1614" s="102"/>
      <c r="S1614" s="102"/>
      <c r="T1614" s="102"/>
      <c r="U1614" s="102"/>
      <c r="X1614" s="102"/>
      <c r="Y1614" s="102"/>
      <c r="Z1614" s="102"/>
      <c r="AA1614" s="102"/>
      <c r="AB1614" s="102"/>
      <c r="AE1614" s="102"/>
      <c r="AF1614" s="102"/>
      <c r="AG1614" s="102"/>
      <c r="AH1614" s="102"/>
      <c r="AI1614" s="102"/>
      <c r="AL1614" s="102"/>
      <c r="AM1614" s="102"/>
      <c r="AN1614" s="102"/>
      <c r="AO1614" s="102"/>
      <c r="AP1614" s="102"/>
      <c r="AS1614" s="102"/>
      <c r="AT1614" s="102"/>
      <c r="AU1614" s="102"/>
      <c r="AV1614" s="102"/>
      <c r="AW1614" s="102"/>
      <c r="AX1614" s="102"/>
      <c r="AY1614" s="102"/>
      <c r="AZ1614" s="102"/>
      <c r="BA1614" s="102"/>
      <c r="BB1614" s="102"/>
      <c r="BC1614" s="102"/>
      <c r="BD1614" s="102"/>
      <c r="BE1614" s="102"/>
      <c r="BF1614" s="102"/>
      <c r="BN1614" s="109"/>
    </row>
    <row r="1615" spans="10:66" x14ac:dyDescent="0.25">
      <c r="J1615" s="102"/>
      <c r="K1615" s="102"/>
      <c r="L1615" s="102"/>
      <c r="M1615" s="102"/>
      <c r="Q1615" s="102"/>
      <c r="R1615" s="102"/>
      <c r="S1615" s="102"/>
      <c r="T1615" s="102"/>
      <c r="U1615" s="102"/>
      <c r="X1615" s="102"/>
      <c r="Y1615" s="102"/>
      <c r="Z1615" s="102"/>
      <c r="AA1615" s="102"/>
      <c r="AB1615" s="102"/>
      <c r="AE1615" s="102"/>
      <c r="AF1615" s="102"/>
      <c r="AG1615" s="102"/>
      <c r="AH1615" s="102"/>
      <c r="AI1615" s="102"/>
      <c r="AL1615" s="102"/>
      <c r="AM1615" s="102"/>
      <c r="AN1615" s="102"/>
      <c r="AO1615" s="102"/>
      <c r="AP1615" s="102"/>
      <c r="AS1615" s="102"/>
      <c r="AT1615" s="102"/>
      <c r="AU1615" s="102"/>
      <c r="AV1615" s="102"/>
      <c r="AW1615" s="102"/>
      <c r="AX1615" s="102"/>
      <c r="AY1615" s="102"/>
      <c r="AZ1615" s="102"/>
      <c r="BA1615" s="102"/>
      <c r="BB1615" s="102"/>
      <c r="BC1615" s="102"/>
      <c r="BD1615" s="102"/>
      <c r="BE1615" s="102"/>
      <c r="BF1615" s="102"/>
      <c r="BN1615" s="109"/>
    </row>
    <row r="1616" spans="10:66" x14ac:dyDescent="0.25">
      <c r="J1616" s="102"/>
      <c r="K1616" s="102"/>
      <c r="L1616" s="102"/>
      <c r="M1616" s="102"/>
      <c r="Q1616" s="102"/>
      <c r="R1616" s="102"/>
      <c r="S1616" s="102"/>
      <c r="T1616" s="102"/>
      <c r="U1616" s="102"/>
      <c r="X1616" s="102"/>
      <c r="Y1616" s="102"/>
      <c r="Z1616" s="102"/>
      <c r="AA1616" s="102"/>
      <c r="AB1616" s="102"/>
      <c r="AE1616" s="102"/>
      <c r="AF1616" s="102"/>
      <c r="AG1616" s="102"/>
      <c r="AH1616" s="102"/>
      <c r="AI1616" s="102"/>
      <c r="AL1616" s="102"/>
      <c r="AM1616" s="102"/>
      <c r="AN1616" s="102"/>
      <c r="AO1616" s="102"/>
      <c r="AP1616" s="102"/>
      <c r="AS1616" s="102"/>
      <c r="AT1616" s="102"/>
      <c r="AU1616" s="102"/>
      <c r="AV1616" s="102"/>
      <c r="AW1616" s="102"/>
      <c r="AX1616" s="102"/>
      <c r="AY1616" s="102"/>
      <c r="AZ1616" s="102"/>
      <c r="BA1616" s="102"/>
      <c r="BB1616" s="102"/>
      <c r="BC1616" s="102"/>
      <c r="BD1616" s="102"/>
      <c r="BE1616" s="102"/>
      <c r="BF1616" s="102"/>
      <c r="BN1616" s="109"/>
    </row>
    <row r="1617" spans="10:66" x14ac:dyDescent="0.25">
      <c r="J1617" s="102"/>
      <c r="K1617" s="102"/>
      <c r="L1617" s="102"/>
      <c r="M1617" s="102"/>
      <c r="Q1617" s="102"/>
      <c r="R1617" s="102"/>
      <c r="S1617" s="102"/>
      <c r="T1617" s="102"/>
      <c r="U1617" s="102"/>
      <c r="X1617" s="102"/>
      <c r="Y1617" s="102"/>
      <c r="Z1617" s="102"/>
      <c r="AA1617" s="102"/>
      <c r="AB1617" s="102"/>
      <c r="AE1617" s="102"/>
      <c r="AF1617" s="102"/>
      <c r="AG1617" s="102"/>
      <c r="AH1617" s="102"/>
      <c r="AI1617" s="102"/>
      <c r="AL1617" s="102"/>
      <c r="AM1617" s="102"/>
      <c r="AN1617" s="102"/>
      <c r="AO1617" s="102"/>
      <c r="AP1617" s="102"/>
      <c r="AS1617" s="102"/>
      <c r="AT1617" s="102"/>
      <c r="AU1617" s="102"/>
      <c r="AV1617" s="102"/>
      <c r="AW1617" s="102"/>
      <c r="AX1617" s="102"/>
      <c r="AY1617" s="102"/>
      <c r="AZ1617" s="102"/>
      <c r="BA1617" s="102"/>
      <c r="BB1617" s="102"/>
      <c r="BC1617" s="102"/>
      <c r="BD1617" s="102"/>
      <c r="BE1617" s="102"/>
      <c r="BF1617" s="102"/>
      <c r="BN1617" s="109"/>
    </row>
    <row r="1618" spans="10:66" x14ac:dyDescent="0.25">
      <c r="J1618" s="102"/>
      <c r="K1618" s="102"/>
      <c r="L1618" s="102"/>
      <c r="M1618" s="102"/>
      <c r="Q1618" s="102"/>
      <c r="R1618" s="102"/>
      <c r="S1618" s="102"/>
      <c r="T1618" s="102"/>
      <c r="U1618" s="102"/>
      <c r="X1618" s="102"/>
      <c r="Y1618" s="102"/>
      <c r="Z1618" s="102"/>
      <c r="AA1618" s="102"/>
      <c r="AB1618" s="102"/>
      <c r="AE1618" s="102"/>
      <c r="AF1618" s="102"/>
      <c r="AG1618" s="102"/>
      <c r="AH1618" s="102"/>
      <c r="AI1618" s="102"/>
      <c r="AL1618" s="102"/>
      <c r="AM1618" s="102"/>
      <c r="AN1618" s="102"/>
      <c r="AO1618" s="102"/>
      <c r="AP1618" s="102"/>
      <c r="AS1618" s="102"/>
      <c r="AT1618" s="102"/>
      <c r="AU1618" s="102"/>
      <c r="AV1618" s="102"/>
      <c r="AW1618" s="102"/>
      <c r="AX1618" s="102"/>
      <c r="AY1618" s="102"/>
      <c r="AZ1618" s="102"/>
      <c r="BA1618" s="102"/>
      <c r="BB1618" s="102"/>
      <c r="BC1618" s="102"/>
      <c r="BD1618" s="102"/>
      <c r="BE1618" s="102"/>
      <c r="BF1618" s="102"/>
      <c r="BN1618" s="109"/>
    </row>
    <row r="1619" spans="10:66" x14ac:dyDescent="0.25">
      <c r="J1619" s="102"/>
      <c r="K1619" s="102"/>
      <c r="L1619" s="102"/>
      <c r="M1619" s="102"/>
      <c r="Q1619" s="102"/>
      <c r="R1619" s="102"/>
      <c r="S1619" s="102"/>
      <c r="T1619" s="102"/>
      <c r="U1619" s="102"/>
      <c r="X1619" s="102"/>
      <c r="Y1619" s="102"/>
      <c r="Z1619" s="102"/>
      <c r="AA1619" s="102"/>
      <c r="AB1619" s="102"/>
      <c r="AE1619" s="102"/>
      <c r="AF1619" s="102"/>
      <c r="AG1619" s="102"/>
      <c r="AH1619" s="102"/>
      <c r="AI1619" s="102"/>
      <c r="AL1619" s="102"/>
      <c r="AM1619" s="102"/>
      <c r="AN1619" s="102"/>
      <c r="AO1619" s="102"/>
      <c r="AP1619" s="102"/>
      <c r="AS1619" s="102"/>
      <c r="AT1619" s="102"/>
      <c r="AU1619" s="102"/>
      <c r="AV1619" s="102"/>
      <c r="AW1619" s="102"/>
      <c r="AX1619" s="102"/>
      <c r="AY1619" s="102"/>
      <c r="AZ1619" s="102"/>
      <c r="BA1619" s="102"/>
      <c r="BB1619" s="102"/>
      <c r="BC1619" s="102"/>
      <c r="BD1619" s="102"/>
      <c r="BE1619" s="102"/>
      <c r="BF1619" s="102"/>
      <c r="BN1619" s="109"/>
    </row>
    <row r="1620" spans="10:66" x14ac:dyDescent="0.25">
      <c r="J1620" s="102"/>
      <c r="K1620" s="102"/>
      <c r="L1620" s="102"/>
      <c r="M1620" s="102"/>
      <c r="Q1620" s="102"/>
      <c r="R1620" s="102"/>
      <c r="S1620" s="102"/>
      <c r="T1620" s="102"/>
      <c r="U1620" s="102"/>
      <c r="X1620" s="102"/>
      <c r="Y1620" s="102"/>
      <c r="Z1620" s="102"/>
      <c r="AA1620" s="102"/>
      <c r="AB1620" s="102"/>
      <c r="AE1620" s="102"/>
      <c r="AF1620" s="102"/>
      <c r="AG1620" s="102"/>
      <c r="AH1620" s="102"/>
      <c r="AI1620" s="102"/>
      <c r="AL1620" s="102"/>
      <c r="AM1620" s="102"/>
      <c r="AN1620" s="102"/>
      <c r="AO1620" s="102"/>
      <c r="AP1620" s="102"/>
      <c r="AS1620" s="102"/>
      <c r="AT1620" s="102"/>
      <c r="AU1620" s="102"/>
      <c r="AV1620" s="102"/>
      <c r="AW1620" s="102"/>
      <c r="AX1620" s="102"/>
      <c r="AY1620" s="102"/>
      <c r="AZ1620" s="102"/>
      <c r="BA1620" s="102"/>
      <c r="BB1620" s="102"/>
      <c r="BC1620" s="102"/>
      <c r="BD1620" s="102"/>
      <c r="BE1620" s="102"/>
      <c r="BF1620" s="102"/>
      <c r="BN1620" s="109"/>
    </row>
    <row r="1621" spans="10:66" x14ac:dyDescent="0.25">
      <c r="J1621" s="102"/>
      <c r="K1621" s="102"/>
      <c r="L1621" s="102"/>
      <c r="M1621" s="102"/>
      <c r="Q1621" s="102"/>
      <c r="R1621" s="102"/>
      <c r="S1621" s="102"/>
      <c r="T1621" s="102"/>
      <c r="U1621" s="102"/>
      <c r="X1621" s="102"/>
      <c r="Y1621" s="102"/>
      <c r="Z1621" s="102"/>
      <c r="AA1621" s="102"/>
      <c r="AB1621" s="102"/>
      <c r="AE1621" s="102"/>
      <c r="AF1621" s="102"/>
      <c r="AG1621" s="102"/>
      <c r="AH1621" s="102"/>
      <c r="AI1621" s="102"/>
      <c r="AL1621" s="102"/>
      <c r="AM1621" s="102"/>
      <c r="AN1621" s="102"/>
      <c r="AO1621" s="102"/>
      <c r="AP1621" s="102"/>
      <c r="AS1621" s="102"/>
      <c r="AT1621" s="102"/>
      <c r="AU1621" s="102"/>
      <c r="AV1621" s="102"/>
      <c r="AW1621" s="102"/>
      <c r="AX1621" s="102"/>
      <c r="AY1621" s="102"/>
      <c r="AZ1621" s="102"/>
      <c r="BA1621" s="102"/>
      <c r="BB1621" s="102"/>
      <c r="BC1621" s="102"/>
      <c r="BD1621" s="102"/>
      <c r="BE1621" s="102"/>
      <c r="BF1621" s="102"/>
      <c r="BN1621" s="109"/>
    </row>
    <row r="1622" spans="10:66" x14ac:dyDescent="0.25">
      <c r="J1622" s="102"/>
      <c r="K1622" s="102"/>
      <c r="L1622" s="102"/>
      <c r="M1622" s="102"/>
      <c r="Q1622" s="102"/>
      <c r="R1622" s="102"/>
      <c r="S1622" s="102"/>
      <c r="T1622" s="102"/>
      <c r="U1622" s="102"/>
      <c r="X1622" s="102"/>
      <c r="Y1622" s="102"/>
      <c r="Z1622" s="102"/>
      <c r="AA1622" s="102"/>
      <c r="AB1622" s="102"/>
      <c r="AE1622" s="102"/>
      <c r="AF1622" s="102"/>
      <c r="AG1622" s="102"/>
      <c r="AH1622" s="102"/>
      <c r="AI1622" s="102"/>
      <c r="AL1622" s="102"/>
      <c r="AM1622" s="102"/>
      <c r="AN1622" s="102"/>
      <c r="AO1622" s="102"/>
      <c r="AP1622" s="102"/>
      <c r="AS1622" s="102"/>
      <c r="AT1622" s="102"/>
      <c r="AU1622" s="102"/>
      <c r="AV1622" s="102"/>
      <c r="AW1622" s="102"/>
      <c r="AX1622" s="102"/>
      <c r="AY1622" s="102"/>
      <c r="AZ1622" s="102"/>
      <c r="BA1622" s="102"/>
      <c r="BB1622" s="102"/>
      <c r="BC1622" s="102"/>
      <c r="BD1622" s="102"/>
      <c r="BE1622" s="102"/>
      <c r="BF1622" s="102"/>
      <c r="BN1622" s="109"/>
    </row>
    <row r="1623" spans="10:66" x14ac:dyDescent="0.25">
      <c r="J1623" s="102"/>
      <c r="K1623" s="102"/>
      <c r="L1623" s="102"/>
      <c r="M1623" s="102"/>
      <c r="Q1623" s="102"/>
      <c r="R1623" s="102"/>
      <c r="S1623" s="102"/>
      <c r="T1623" s="102"/>
      <c r="U1623" s="102"/>
      <c r="X1623" s="102"/>
      <c r="Y1623" s="102"/>
      <c r="Z1623" s="102"/>
      <c r="AA1623" s="102"/>
      <c r="AB1623" s="102"/>
      <c r="AE1623" s="102"/>
      <c r="AF1623" s="102"/>
      <c r="AG1623" s="102"/>
      <c r="AH1623" s="102"/>
      <c r="AI1623" s="102"/>
      <c r="AL1623" s="102"/>
      <c r="AM1623" s="102"/>
      <c r="AN1623" s="102"/>
      <c r="AO1623" s="102"/>
      <c r="AP1623" s="102"/>
      <c r="AS1623" s="102"/>
      <c r="AT1623" s="102"/>
      <c r="AU1623" s="102"/>
      <c r="AV1623" s="102"/>
      <c r="AW1623" s="102"/>
      <c r="AX1623" s="102"/>
      <c r="AY1623" s="102"/>
      <c r="AZ1623" s="102"/>
      <c r="BA1623" s="102"/>
      <c r="BB1623" s="102"/>
      <c r="BC1623" s="102"/>
      <c r="BD1623" s="102"/>
      <c r="BE1623" s="102"/>
      <c r="BF1623" s="102"/>
      <c r="BN1623" s="109"/>
    </row>
    <row r="1624" spans="10:66" x14ac:dyDescent="0.25">
      <c r="J1624" s="102"/>
      <c r="K1624" s="102"/>
      <c r="L1624" s="102"/>
      <c r="M1624" s="102"/>
      <c r="Q1624" s="102"/>
      <c r="R1624" s="102"/>
      <c r="S1624" s="102"/>
      <c r="T1624" s="102"/>
      <c r="U1624" s="102"/>
      <c r="X1624" s="102"/>
      <c r="Y1624" s="102"/>
      <c r="Z1624" s="102"/>
      <c r="AA1624" s="102"/>
      <c r="AB1624" s="102"/>
      <c r="AE1624" s="102"/>
      <c r="AF1624" s="102"/>
      <c r="AG1624" s="102"/>
      <c r="AH1624" s="102"/>
      <c r="AI1624" s="102"/>
      <c r="AL1624" s="102"/>
      <c r="AM1624" s="102"/>
      <c r="AN1624" s="102"/>
      <c r="AO1624" s="102"/>
      <c r="AP1624" s="102"/>
      <c r="AS1624" s="102"/>
      <c r="AT1624" s="102"/>
      <c r="AU1624" s="102"/>
      <c r="AV1624" s="102"/>
      <c r="AW1624" s="102"/>
      <c r="AX1624" s="102"/>
      <c r="AY1624" s="102"/>
      <c r="AZ1624" s="102"/>
      <c r="BA1624" s="102"/>
      <c r="BB1624" s="102"/>
      <c r="BC1624" s="102"/>
      <c r="BD1624" s="102"/>
      <c r="BE1624" s="102"/>
      <c r="BF1624" s="102"/>
      <c r="BN1624" s="109"/>
    </row>
    <row r="1625" spans="10:66" x14ac:dyDescent="0.25">
      <c r="J1625" s="102"/>
      <c r="K1625" s="102"/>
      <c r="L1625" s="102"/>
      <c r="M1625" s="102"/>
      <c r="Q1625" s="102"/>
      <c r="R1625" s="102"/>
      <c r="S1625" s="102"/>
      <c r="T1625" s="102"/>
      <c r="U1625" s="102"/>
      <c r="X1625" s="102"/>
      <c r="Y1625" s="102"/>
      <c r="Z1625" s="102"/>
      <c r="AA1625" s="102"/>
      <c r="AB1625" s="102"/>
      <c r="AE1625" s="102"/>
      <c r="AF1625" s="102"/>
      <c r="AG1625" s="102"/>
      <c r="AH1625" s="102"/>
      <c r="AI1625" s="102"/>
      <c r="AL1625" s="102"/>
      <c r="AM1625" s="102"/>
      <c r="AN1625" s="102"/>
      <c r="AO1625" s="102"/>
      <c r="AP1625" s="102"/>
      <c r="AS1625" s="102"/>
      <c r="AT1625" s="102"/>
      <c r="AU1625" s="102"/>
      <c r="AV1625" s="102"/>
      <c r="AW1625" s="102"/>
      <c r="AX1625" s="102"/>
      <c r="AY1625" s="102"/>
      <c r="AZ1625" s="102"/>
      <c r="BA1625" s="102"/>
      <c r="BB1625" s="102"/>
      <c r="BC1625" s="102"/>
      <c r="BD1625" s="102"/>
      <c r="BE1625" s="102"/>
      <c r="BF1625" s="102"/>
      <c r="BN1625" s="109"/>
    </row>
    <row r="1626" spans="10:66" x14ac:dyDescent="0.25">
      <c r="J1626" s="102"/>
      <c r="K1626" s="102"/>
      <c r="L1626" s="102"/>
      <c r="M1626" s="102"/>
      <c r="Q1626" s="102"/>
      <c r="R1626" s="102"/>
      <c r="S1626" s="102"/>
      <c r="T1626" s="102"/>
      <c r="U1626" s="102"/>
      <c r="X1626" s="102"/>
      <c r="Y1626" s="102"/>
      <c r="Z1626" s="102"/>
      <c r="AA1626" s="102"/>
      <c r="AB1626" s="102"/>
      <c r="AE1626" s="102"/>
      <c r="AF1626" s="102"/>
      <c r="AG1626" s="102"/>
      <c r="AH1626" s="102"/>
      <c r="AI1626" s="102"/>
      <c r="AL1626" s="102"/>
      <c r="AM1626" s="102"/>
      <c r="AN1626" s="102"/>
      <c r="AO1626" s="102"/>
      <c r="AP1626" s="102"/>
      <c r="AS1626" s="102"/>
      <c r="AT1626" s="102"/>
      <c r="AU1626" s="102"/>
      <c r="AV1626" s="102"/>
      <c r="AW1626" s="102"/>
      <c r="AX1626" s="102"/>
      <c r="AY1626" s="102"/>
      <c r="AZ1626" s="102"/>
      <c r="BA1626" s="102"/>
      <c r="BB1626" s="102"/>
      <c r="BC1626" s="102"/>
      <c r="BD1626" s="102"/>
      <c r="BE1626" s="102"/>
      <c r="BF1626" s="102"/>
      <c r="BN1626" s="109"/>
    </row>
    <row r="1627" spans="10:66" x14ac:dyDescent="0.25">
      <c r="J1627" s="102"/>
      <c r="K1627" s="102"/>
      <c r="L1627" s="102"/>
      <c r="M1627" s="102"/>
      <c r="Q1627" s="102"/>
      <c r="R1627" s="102"/>
      <c r="S1627" s="102"/>
      <c r="T1627" s="102"/>
      <c r="U1627" s="102"/>
      <c r="X1627" s="102"/>
      <c r="Y1627" s="102"/>
      <c r="Z1627" s="102"/>
      <c r="AA1627" s="102"/>
      <c r="AB1627" s="102"/>
      <c r="AE1627" s="102"/>
      <c r="AF1627" s="102"/>
      <c r="AG1627" s="102"/>
      <c r="AH1627" s="102"/>
      <c r="AI1627" s="102"/>
      <c r="AL1627" s="102"/>
      <c r="AM1627" s="102"/>
      <c r="AN1627" s="102"/>
      <c r="AO1627" s="102"/>
      <c r="AP1627" s="102"/>
      <c r="AS1627" s="102"/>
      <c r="AT1627" s="102"/>
      <c r="AU1627" s="102"/>
      <c r="AV1627" s="102"/>
      <c r="AW1627" s="102"/>
      <c r="AX1627" s="102"/>
      <c r="AY1627" s="102"/>
      <c r="AZ1627" s="102"/>
      <c r="BA1627" s="102"/>
      <c r="BB1627" s="102"/>
      <c r="BC1627" s="102"/>
      <c r="BD1627" s="102"/>
      <c r="BE1627" s="102"/>
      <c r="BF1627" s="102"/>
      <c r="BN1627" s="109"/>
    </row>
    <row r="1628" spans="10:66" x14ac:dyDescent="0.25">
      <c r="J1628" s="102"/>
      <c r="K1628" s="102"/>
      <c r="L1628" s="102"/>
      <c r="M1628" s="102"/>
      <c r="Q1628" s="102"/>
      <c r="R1628" s="102"/>
      <c r="S1628" s="102"/>
      <c r="T1628" s="102"/>
      <c r="U1628" s="102"/>
      <c r="X1628" s="102"/>
      <c r="Y1628" s="102"/>
      <c r="Z1628" s="102"/>
      <c r="AA1628" s="102"/>
      <c r="AB1628" s="102"/>
      <c r="AE1628" s="102"/>
      <c r="AF1628" s="102"/>
      <c r="AG1628" s="102"/>
      <c r="AH1628" s="102"/>
      <c r="AI1628" s="102"/>
      <c r="AL1628" s="102"/>
      <c r="AM1628" s="102"/>
      <c r="AN1628" s="102"/>
      <c r="AO1628" s="102"/>
      <c r="AP1628" s="102"/>
      <c r="AS1628" s="102"/>
      <c r="AT1628" s="102"/>
      <c r="AU1628" s="102"/>
      <c r="AV1628" s="102"/>
      <c r="AW1628" s="102"/>
      <c r="AX1628" s="102"/>
      <c r="AY1628" s="102"/>
      <c r="AZ1628" s="102"/>
      <c r="BA1628" s="102"/>
      <c r="BB1628" s="102"/>
      <c r="BC1628" s="102"/>
      <c r="BD1628" s="102"/>
      <c r="BE1628" s="102"/>
      <c r="BF1628" s="102"/>
      <c r="BN1628" s="109"/>
    </row>
    <row r="1629" spans="10:66" x14ac:dyDescent="0.25">
      <c r="J1629" s="102"/>
      <c r="K1629" s="102"/>
      <c r="L1629" s="102"/>
      <c r="M1629" s="102"/>
      <c r="Q1629" s="102"/>
      <c r="R1629" s="102"/>
      <c r="S1629" s="102"/>
      <c r="T1629" s="102"/>
      <c r="U1629" s="102"/>
      <c r="X1629" s="102"/>
      <c r="Y1629" s="102"/>
      <c r="Z1629" s="102"/>
      <c r="AA1629" s="102"/>
      <c r="AB1629" s="102"/>
      <c r="AE1629" s="102"/>
      <c r="AF1629" s="102"/>
      <c r="AG1629" s="102"/>
      <c r="AH1629" s="102"/>
      <c r="AI1629" s="102"/>
      <c r="AL1629" s="102"/>
      <c r="AM1629" s="102"/>
      <c r="AN1629" s="102"/>
      <c r="AO1629" s="102"/>
      <c r="AP1629" s="102"/>
      <c r="AS1629" s="102"/>
      <c r="AT1629" s="102"/>
      <c r="AU1629" s="102"/>
      <c r="AV1629" s="102"/>
      <c r="AW1629" s="102"/>
      <c r="AX1629" s="102"/>
      <c r="AY1629" s="102"/>
      <c r="AZ1629" s="102"/>
      <c r="BA1629" s="102"/>
      <c r="BB1629" s="102"/>
      <c r="BC1629" s="102"/>
      <c r="BD1629" s="102"/>
      <c r="BE1629" s="102"/>
      <c r="BF1629" s="102"/>
      <c r="BN1629" s="109"/>
    </row>
    <row r="1630" spans="10:66" x14ac:dyDescent="0.25">
      <c r="J1630" s="102"/>
      <c r="K1630" s="102"/>
      <c r="L1630" s="102"/>
      <c r="M1630" s="102"/>
      <c r="Q1630" s="102"/>
      <c r="R1630" s="102"/>
      <c r="S1630" s="102"/>
      <c r="T1630" s="102"/>
      <c r="U1630" s="102"/>
      <c r="X1630" s="102"/>
      <c r="Y1630" s="102"/>
      <c r="Z1630" s="102"/>
      <c r="AA1630" s="102"/>
      <c r="AB1630" s="102"/>
      <c r="AE1630" s="102"/>
      <c r="AF1630" s="102"/>
      <c r="AG1630" s="102"/>
      <c r="AH1630" s="102"/>
      <c r="AI1630" s="102"/>
      <c r="AL1630" s="102"/>
      <c r="AM1630" s="102"/>
      <c r="AN1630" s="102"/>
      <c r="AO1630" s="102"/>
      <c r="AP1630" s="102"/>
      <c r="AS1630" s="102"/>
      <c r="AT1630" s="102"/>
      <c r="AU1630" s="102"/>
      <c r="AV1630" s="102"/>
      <c r="AW1630" s="102"/>
      <c r="AX1630" s="102"/>
      <c r="AY1630" s="102"/>
      <c r="AZ1630" s="102"/>
      <c r="BA1630" s="102"/>
      <c r="BB1630" s="102"/>
      <c r="BC1630" s="102"/>
      <c r="BD1630" s="102"/>
      <c r="BE1630" s="102"/>
      <c r="BF1630" s="102"/>
      <c r="BN1630" s="109"/>
    </row>
    <row r="1631" spans="10:66" x14ac:dyDescent="0.25">
      <c r="J1631" s="102"/>
      <c r="K1631" s="102"/>
      <c r="L1631" s="102"/>
      <c r="M1631" s="102"/>
      <c r="Q1631" s="102"/>
      <c r="R1631" s="102"/>
      <c r="S1631" s="102"/>
      <c r="T1631" s="102"/>
      <c r="U1631" s="102"/>
      <c r="X1631" s="102"/>
      <c r="Y1631" s="102"/>
      <c r="Z1631" s="102"/>
      <c r="AA1631" s="102"/>
      <c r="AB1631" s="102"/>
      <c r="AE1631" s="102"/>
      <c r="AF1631" s="102"/>
      <c r="AG1631" s="102"/>
      <c r="AH1631" s="102"/>
      <c r="AI1631" s="102"/>
      <c r="AL1631" s="102"/>
      <c r="AM1631" s="102"/>
      <c r="AN1631" s="102"/>
      <c r="AO1631" s="102"/>
      <c r="AP1631" s="102"/>
      <c r="AS1631" s="102"/>
      <c r="AT1631" s="102"/>
      <c r="AU1631" s="102"/>
      <c r="AV1631" s="102"/>
      <c r="AW1631" s="102"/>
      <c r="AX1631" s="102"/>
      <c r="AY1631" s="102"/>
      <c r="AZ1631" s="102"/>
      <c r="BA1631" s="102"/>
      <c r="BB1631" s="102"/>
      <c r="BC1631" s="102"/>
      <c r="BD1631" s="102"/>
      <c r="BE1631" s="102"/>
      <c r="BF1631" s="102"/>
      <c r="BN1631" s="109"/>
    </row>
    <row r="1632" spans="10:66" x14ac:dyDescent="0.25">
      <c r="J1632" s="102"/>
      <c r="K1632" s="102"/>
      <c r="L1632" s="102"/>
      <c r="M1632" s="102"/>
      <c r="Q1632" s="102"/>
      <c r="R1632" s="102"/>
      <c r="S1632" s="102"/>
      <c r="T1632" s="102"/>
      <c r="U1632" s="102"/>
      <c r="X1632" s="102"/>
      <c r="Y1632" s="102"/>
      <c r="Z1632" s="102"/>
      <c r="AA1632" s="102"/>
      <c r="AB1632" s="102"/>
      <c r="AE1632" s="102"/>
      <c r="AF1632" s="102"/>
      <c r="AG1632" s="102"/>
      <c r="AH1632" s="102"/>
      <c r="AI1632" s="102"/>
      <c r="AL1632" s="102"/>
      <c r="AM1632" s="102"/>
      <c r="AN1632" s="102"/>
      <c r="AO1632" s="102"/>
      <c r="AP1632" s="102"/>
      <c r="AS1632" s="102"/>
      <c r="AT1632" s="102"/>
      <c r="AU1632" s="102"/>
      <c r="AV1632" s="102"/>
      <c r="AW1632" s="102"/>
      <c r="AX1632" s="102"/>
      <c r="AY1632" s="102"/>
      <c r="AZ1632" s="102"/>
      <c r="BA1632" s="102"/>
      <c r="BB1632" s="102"/>
      <c r="BC1632" s="102"/>
      <c r="BD1632" s="102"/>
      <c r="BE1632" s="102"/>
      <c r="BF1632" s="102"/>
      <c r="BN1632" s="109"/>
    </row>
    <row r="1633" spans="10:66" x14ac:dyDescent="0.25">
      <c r="J1633" s="102"/>
      <c r="K1633" s="102"/>
      <c r="L1633" s="102"/>
      <c r="M1633" s="102"/>
      <c r="Q1633" s="102"/>
      <c r="R1633" s="102"/>
      <c r="S1633" s="102"/>
      <c r="T1633" s="102"/>
      <c r="U1633" s="102"/>
      <c r="X1633" s="102"/>
      <c r="Y1633" s="102"/>
      <c r="Z1633" s="102"/>
      <c r="AA1633" s="102"/>
      <c r="AB1633" s="102"/>
      <c r="AE1633" s="102"/>
      <c r="AF1633" s="102"/>
      <c r="AG1633" s="102"/>
      <c r="AH1633" s="102"/>
      <c r="AI1633" s="102"/>
      <c r="AL1633" s="102"/>
      <c r="AM1633" s="102"/>
      <c r="AN1633" s="102"/>
      <c r="AO1633" s="102"/>
      <c r="AP1633" s="102"/>
      <c r="AS1633" s="102"/>
      <c r="AT1633" s="102"/>
      <c r="AU1633" s="102"/>
      <c r="AV1633" s="102"/>
      <c r="AW1633" s="102"/>
      <c r="AX1633" s="102"/>
      <c r="AY1633" s="102"/>
      <c r="AZ1633" s="102"/>
      <c r="BA1633" s="102"/>
      <c r="BB1633" s="102"/>
      <c r="BC1633" s="102"/>
      <c r="BD1633" s="102"/>
      <c r="BE1633" s="102"/>
      <c r="BF1633" s="102"/>
      <c r="BN1633" s="109"/>
    </row>
    <row r="1634" spans="10:66" x14ac:dyDescent="0.25">
      <c r="J1634" s="102"/>
      <c r="K1634" s="102"/>
      <c r="L1634" s="102"/>
      <c r="M1634" s="102"/>
      <c r="Q1634" s="102"/>
      <c r="R1634" s="102"/>
      <c r="S1634" s="102"/>
      <c r="T1634" s="102"/>
      <c r="U1634" s="102"/>
      <c r="X1634" s="102"/>
      <c r="Y1634" s="102"/>
      <c r="Z1634" s="102"/>
      <c r="AA1634" s="102"/>
      <c r="AB1634" s="102"/>
      <c r="AE1634" s="102"/>
      <c r="AF1634" s="102"/>
      <c r="AG1634" s="102"/>
      <c r="AH1634" s="102"/>
      <c r="AI1634" s="102"/>
      <c r="AL1634" s="102"/>
      <c r="AM1634" s="102"/>
      <c r="AN1634" s="102"/>
      <c r="AO1634" s="102"/>
      <c r="AP1634" s="102"/>
      <c r="AS1634" s="102"/>
      <c r="AT1634" s="102"/>
      <c r="AU1634" s="102"/>
      <c r="AV1634" s="102"/>
      <c r="AW1634" s="102"/>
      <c r="AX1634" s="102"/>
      <c r="AY1634" s="102"/>
      <c r="AZ1634" s="102"/>
      <c r="BA1634" s="102"/>
      <c r="BB1634" s="102"/>
      <c r="BC1634" s="102"/>
      <c r="BD1634" s="102"/>
      <c r="BE1634" s="102"/>
      <c r="BF1634" s="102"/>
      <c r="BN1634" s="109"/>
    </row>
    <row r="1635" spans="10:66" x14ac:dyDescent="0.25">
      <c r="J1635" s="102"/>
      <c r="K1635" s="102"/>
      <c r="L1635" s="102"/>
      <c r="M1635" s="102"/>
      <c r="Q1635" s="102"/>
      <c r="R1635" s="102"/>
      <c r="S1635" s="102"/>
      <c r="T1635" s="102"/>
      <c r="U1635" s="102"/>
      <c r="X1635" s="102"/>
      <c r="Y1635" s="102"/>
      <c r="Z1635" s="102"/>
      <c r="AA1635" s="102"/>
      <c r="AB1635" s="102"/>
      <c r="AE1635" s="102"/>
      <c r="AF1635" s="102"/>
      <c r="AG1635" s="102"/>
      <c r="AH1635" s="102"/>
      <c r="AI1635" s="102"/>
      <c r="AL1635" s="102"/>
      <c r="AM1635" s="102"/>
      <c r="AN1635" s="102"/>
      <c r="AO1635" s="102"/>
      <c r="AP1635" s="102"/>
      <c r="AS1635" s="102"/>
      <c r="AT1635" s="102"/>
      <c r="AU1635" s="102"/>
      <c r="AV1635" s="102"/>
      <c r="AW1635" s="102"/>
      <c r="AX1635" s="102"/>
      <c r="AY1635" s="102"/>
      <c r="AZ1635" s="102"/>
      <c r="BA1635" s="102"/>
      <c r="BB1635" s="102"/>
      <c r="BC1635" s="102"/>
      <c r="BD1635" s="102"/>
      <c r="BE1635" s="102"/>
      <c r="BF1635" s="102"/>
      <c r="BN1635" s="109"/>
    </row>
    <row r="1636" spans="10:66" x14ac:dyDescent="0.25">
      <c r="J1636" s="102"/>
      <c r="K1636" s="102"/>
      <c r="L1636" s="102"/>
      <c r="M1636" s="102"/>
      <c r="Q1636" s="102"/>
      <c r="R1636" s="102"/>
      <c r="S1636" s="102"/>
      <c r="T1636" s="102"/>
      <c r="U1636" s="102"/>
      <c r="X1636" s="102"/>
      <c r="Y1636" s="102"/>
      <c r="Z1636" s="102"/>
      <c r="AA1636" s="102"/>
      <c r="AB1636" s="102"/>
      <c r="AE1636" s="102"/>
      <c r="AF1636" s="102"/>
      <c r="AG1636" s="102"/>
      <c r="AH1636" s="102"/>
      <c r="AI1636" s="102"/>
      <c r="AL1636" s="102"/>
      <c r="AM1636" s="102"/>
      <c r="AN1636" s="102"/>
      <c r="AO1636" s="102"/>
      <c r="AP1636" s="102"/>
      <c r="AS1636" s="102"/>
      <c r="AT1636" s="102"/>
      <c r="AU1636" s="102"/>
      <c r="AV1636" s="102"/>
      <c r="AW1636" s="102"/>
      <c r="AX1636" s="102"/>
      <c r="AY1636" s="102"/>
      <c r="AZ1636" s="102"/>
      <c r="BA1636" s="102"/>
      <c r="BB1636" s="102"/>
      <c r="BC1636" s="102"/>
      <c r="BD1636" s="102"/>
      <c r="BE1636" s="102"/>
      <c r="BF1636" s="102"/>
      <c r="BN1636" s="109"/>
    </row>
    <row r="1637" spans="10:66" x14ac:dyDescent="0.25">
      <c r="J1637" s="102"/>
      <c r="K1637" s="102"/>
      <c r="L1637" s="102"/>
      <c r="M1637" s="102"/>
      <c r="Q1637" s="102"/>
      <c r="R1637" s="102"/>
      <c r="S1637" s="102"/>
      <c r="T1637" s="102"/>
      <c r="U1637" s="102"/>
      <c r="X1637" s="102"/>
      <c r="Y1637" s="102"/>
      <c r="Z1637" s="102"/>
      <c r="AA1637" s="102"/>
      <c r="AB1637" s="102"/>
      <c r="AE1637" s="102"/>
      <c r="AF1637" s="102"/>
      <c r="AG1637" s="102"/>
      <c r="AH1637" s="102"/>
      <c r="AI1637" s="102"/>
      <c r="AL1637" s="102"/>
      <c r="AM1637" s="102"/>
      <c r="AN1637" s="102"/>
      <c r="AO1637" s="102"/>
      <c r="AP1637" s="102"/>
      <c r="AS1637" s="102"/>
      <c r="AT1637" s="102"/>
      <c r="AU1637" s="102"/>
      <c r="AV1637" s="102"/>
      <c r="AW1637" s="102"/>
      <c r="AX1637" s="102"/>
      <c r="AY1637" s="102"/>
      <c r="AZ1637" s="102"/>
      <c r="BA1637" s="102"/>
      <c r="BB1637" s="102"/>
      <c r="BC1637" s="102"/>
      <c r="BD1637" s="102"/>
      <c r="BE1637" s="102"/>
      <c r="BF1637" s="102"/>
      <c r="BN1637" s="109"/>
    </row>
    <row r="1638" spans="10:66" x14ac:dyDescent="0.25">
      <c r="J1638" s="102"/>
      <c r="K1638" s="102"/>
      <c r="L1638" s="102"/>
      <c r="M1638" s="102"/>
      <c r="Q1638" s="102"/>
      <c r="R1638" s="102"/>
      <c r="S1638" s="102"/>
      <c r="T1638" s="102"/>
      <c r="U1638" s="102"/>
      <c r="X1638" s="102"/>
      <c r="Y1638" s="102"/>
      <c r="Z1638" s="102"/>
      <c r="AA1638" s="102"/>
      <c r="AB1638" s="102"/>
      <c r="AE1638" s="102"/>
      <c r="AF1638" s="102"/>
      <c r="AG1638" s="102"/>
      <c r="AH1638" s="102"/>
      <c r="AI1638" s="102"/>
      <c r="AL1638" s="102"/>
      <c r="AM1638" s="102"/>
      <c r="AN1638" s="102"/>
      <c r="AO1638" s="102"/>
      <c r="AP1638" s="102"/>
      <c r="AS1638" s="102"/>
      <c r="AT1638" s="102"/>
      <c r="AU1638" s="102"/>
      <c r="AV1638" s="102"/>
      <c r="AW1638" s="102"/>
      <c r="AX1638" s="102"/>
      <c r="AY1638" s="102"/>
      <c r="AZ1638" s="102"/>
      <c r="BA1638" s="102"/>
      <c r="BB1638" s="102"/>
      <c r="BC1638" s="102"/>
      <c r="BD1638" s="102"/>
      <c r="BE1638" s="102"/>
      <c r="BF1638" s="102"/>
      <c r="BN1638" s="109"/>
    </row>
    <row r="1639" spans="10:66" x14ac:dyDescent="0.25">
      <c r="J1639" s="102"/>
      <c r="K1639" s="102"/>
      <c r="L1639" s="102"/>
      <c r="M1639" s="102"/>
      <c r="Q1639" s="102"/>
      <c r="R1639" s="102"/>
      <c r="S1639" s="102"/>
      <c r="T1639" s="102"/>
      <c r="U1639" s="102"/>
      <c r="X1639" s="102"/>
      <c r="Y1639" s="102"/>
      <c r="Z1639" s="102"/>
      <c r="AA1639" s="102"/>
      <c r="AB1639" s="102"/>
      <c r="AE1639" s="102"/>
      <c r="AF1639" s="102"/>
      <c r="AG1639" s="102"/>
      <c r="AH1639" s="102"/>
      <c r="AI1639" s="102"/>
      <c r="AL1639" s="102"/>
      <c r="AM1639" s="102"/>
      <c r="AN1639" s="102"/>
      <c r="AO1639" s="102"/>
      <c r="AP1639" s="102"/>
      <c r="AS1639" s="102"/>
      <c r="AT1639" s="102"/>
      <c r="AU1639" s="102"/>
      <c r="AV1639" s="102"/>
      <c r="AW1639" s="102"/>
      <c r="AX1639" s="102"/>
      <c r="AY1639" s="102"/>
      <c r="AZ1639" s="102"/>
      <c r="BA1639" s="102"/>
      <c r="BB1639" s="102"/>
      <c r="BC1639" s="102"/>
      <c r="BD1639" s="102"/>
      <c r="BE1639" s="102"/>
      <c r="BF1639" s="102"/>
      <c r="BN1639" s="109"/>
    </row>
    <row r="1640" spans="10:66" x14ac:dyDescent="0.25">
      <c r="J1640" s="102"/>
      <c r="K1640" s="102"/>
      <c r="L1640" s="102"/>
      <c r="M1640" s="102"/>
      <c r="Q1640" s="102"/>
      <c r="R1640" s="102"/>
      <c r="S1640" s="102"/>
      <c r="T1640" s="102"/>
      <c r="U1640" s="102"/>
      <c r="X1640" s="102"/>
      <c r="Y1640" s="102"/>
      <c r="Z1640" s="102"/>
      <c r="AA1640" s="102"/>
      <c r="AB1640" s="102"/>
      <c r="AE1640" s="102"/>
      <c r="AF1640" s="102"/>
      <c r="AG1640" s="102"/>
      <c r="AH1640" s="102"/>
      <c r="AI1640" s="102"/>
      <c r="AL1640" s="102"/>
      <c r="AM1640" s="102"/>
      <c r="AN1640" s="102"/>
      <c r="AO1640" s="102"/>
      <c r="AP1640" s="102"/>
      <c r="AS1640" s="102"/>
      <c r="AT1640" s="102"/>
      <c r="AU1640" s="102"/>
      <c r="AV1640" s="102"/>
      <c r="AW1640" s="102"/>
      <c r="AX1640" s="102"/>
      <c r="AY1640" s="102"/>
      <c r="AZ1640" s="102"/>
      <c r="BA1640" s="102"/>
      <c r="BB1640" s="102"/>
      <c r="BC1640" s="102"/>
      <c r="BD1640" s="102"/>
      <c r="BE1640" s="102"/>
      <c r="BF1640" s="102"/>
      <c r="BN1640" s="109"/>
    </row>
    <row r="1641" spans="10:66" x14ac:dyDescent="0.25">
      <c r="J1641" s="102"/>
      <c r="K1641" s="102"/>
      <c r="L1641" s="102"/>
      <c r="M1641" s="102"/>
      <c r="Q1641" s="102"/>
      <c r="R1641" s="102"/>
      <c r="S1641" s="102"/>
      <c r="T1641" s="102"/>
      <c r="U1641" s="102"/>
      <c r="X1641" s="102"/>
      <c r="Y1641" s="102"/>
      <c r="Z1641" s="102"/>
      <c r="AA1641" s="102"/>
      <c r="AB1641" s="102"/>
      <c r="AE1641" s="102"/>
      <c r="AF1641" s="102"/>
      <c r="AG1641" s="102"/>
      <c r="AH1641" s="102"/>
      <c r="AI1641" s="102"/>
      <c r="AL1641" s="102"/>
      <c r="AM1641" s="102"/>
      <c r="AN1641" s="102"/>
      <c r="AO1641" s="102"/>
      <c r="AP1641" s="102"/>
      <c r="AS1641" s="102"/>
      <c r="AT1641" s="102"/>
      <c r="AU1641" s="102"/>
      <c r="AV1641" s="102"/>
      <c r="AW1641" s="102"/>
      <c r="AX1641" s="102"/>
      <c r="AY1641" s="102"/>
      <c r="AZ1641" s="102"/>
      <c r="BA1641" s="102"/>
      <c r="BB1641" s="102"/>
      <c r="BC1641" s="102"/>
      <c r="BD1641" s="102"/>
      <c r="BE1641" s="102"/>
      <c r="BF1641" s="102"/>
      <c r="BN1641" s="109"/>
    </row>
    <row r="1642" spans="10:66" x14ac:dyDescent="0.25">
      <c r="J1642" s="102"/>
      <c r="K1642" s="102"/>
      <c r="L1642" s="102"/>
      <c r="M1642" s="102"/>
      <c r="Q1642" s="102"/>
      <c r="R1642" s="102"/>
      <c r="S1642" s="102"/>
      <c r="T1642" s="102"/>
      <c r="U1642" s="102"/>
      <c r="X1642" s="102"/>
      <c r="Y1642" s="102"/>
      <c r="Z1642" s="102"/>
      <c r="AA1642" s="102"/>
      <c r="AB1642" s="102"/>
      <c r="AE1642" s="102"/>
      <c r="AF1642" s="102"/>
      <c r="AG1642" s="102"/>
      <c r="AH1642" s="102"/>
      <c r="AI1642" s="102"/>
      <c r="AL1642" s="102"/>
      <c r="AM1642" s="102"/>
      <c r="AN1642" s="102"/>
      <c r="AO1642" s="102"/>
      <c r="AP1642" s="102"/>
      <c r="AS1642" s="102"/>
      <c r="AT1642" s="102"/>
      <c r="AU1642" s="102"/>
      <c r="AV1642" s="102"/>
      <c r="AW1642" s="102"/>
      <c r="AX1642" s="102"/>
      <c r="AY1642" s="102"/>
      <c r="AZ1642" s="102"/>
      <c r="BA1642" s="102"/>
      <c r="BB1642" s="102"/>
      <c r="BC1642" s="102"/>
      <c r="BD1642" s="102"/>
      <c r="BE1642" s="102"/>
      <c r="BF1642" s="102"/>
      <c r="BN1642" s="109"/>
    </row>
    <row r="1643" spans="10:66" x14ac:dyDescent="0.25">
      <c r="J1643" s="102"/>
      <c r="K1643" s="102"/>
      <c r="L1643" s="102"/>
      <c r="M1643" s="102"/>
      <c r="Q1643" s="102"/>
      <c r="R1643" s="102"/>
      <c r="S1643" s="102"/>
      <c r="T1643" s="102"/>
      <c r="U1643" s="102"/>
      <c r="X1643" s="102"/>
      <c r="Y1643" s="102"/>
      <c r="Z1643" s="102"/>
      <c r="AA1643" s="102"/>
      <c r="AB1643" s="102"/>
      <c r="AE1643" s="102"/>
      <c r="AF1643" s="102"/>
      <c r="AG1643" s="102"/>
      <c r="AH1643" s="102"/>
      <c r="AI1643" s="102"/>
      <c r="AL1643" s="102"/>
      <c r="AM1643" s="102"/>
      <c r="AN1643" s="102"/>
      <c r="AO1643" s="102"/>
      <c r="AP1643" s="102"/>
      <c r="AS1643" s="102"/>
      <c r="AT1643" s="102"/>
      <c r="AU1643" s="102"/>
      <c r="AV1643" s="102"/>
      <c r="AW1643" s="102"/>
      <c r="AX1643" s="102"/>
      <c r="AY1643" s="102"/>
      <c r="AZ1643" s="102"/>
      <c r="BA1643" s="102"/>
      <c r="BB1643" s="102"/>
      <c r="BC1643" s="102"/>
      <c r="BD1643" s="102"/>
      <c r="BE1643" s="102"/>
      <c r="BF1643" s="102"/>
      <c r="BN1643" s="109"/>
    </row>
    <row r="1644" spans="10:66" x14ac:dyDescent="0.25">
      <c r="J1644" s="102"/>
      <c r="K1644" s="102"/>
      <c r="L1644" s="102"/>
      <c r="M1644" s="102"/>
      <c r="Q1644" s="102"/>
      <c r="R1644" s="102"/>
      <c r="S1644" s="102"/>
      <c r="T1644" s="102"/>
      <c r="U1644" s="102"/>
      <c r="X1644" s="102"/>
      <c r="Y1644" s="102"/>
      <c r="Z1644" s="102"/>
      <c r="AA1644" s="102"/>
      <c r="AB1644" s="102"/>
      <c r="AE1644" s="102"/>
      <c r="AF1644" s="102"/>
      <c r="AG1644" s="102"/>
      <c r="AH1644" s="102"/>
      <c r="AI1644" s="102"/>
      <c r="AL1644" s="102"/>
      <c r="AM1644" s="102"/>
      <c r="AN1644" s="102"/>
      <c r="AO1644" s="102"/>
      <c r="AP1644" s="102"/>
      <c r="AS1644" s="102"/>
      <c r="AT1644" s="102"/>
      <c r="AU1644" s="102"/>
      <c r="AV1644" s="102"/>
      <c r="AW1644" s="102"/>
      <c r="AX1644" s="102"/>
      <c r="AY1644" s="102"/>
      <c r="AZ1644" s="102"/>
      <c r="BA1644" s="102"/>
      <c r="BB1644" s="102"/>
      <c r="BC1644" s="102"/>
      <c r="BD1644" s="102"/>
      <c r="BE1644" s="102"/>
      <c r="BF1644" s="102"/>
      <c r="BN1644" s="109"/>
    </row>
    <row r="1645" spans="10:66" x14ac:dyDescent="0.25">
      <c r="J1645" s="102"/>
      <c r="K1645" s="102"/>
      <c r="L1645" s="102"/>
      <c r="M1645" s="102"/>
      <c r="Q1645" s="102"/>
      <c r="R1645" s="102"/>
      <c r="S1645" s="102"/>
      <c r="T1645" s="102"/>
      <c r="U1645" s="102"/>
      <c r="X1645" s="102"/>
      <c r="Y1645" s="102"/>
      <c r="Z1645" s="102"/>
      <c r="AA1645" s="102"/>
      <c r="AB1645" s="102"/>
      <c r="AE1645" s="102"/>
      <c r="AF1645" s="102"/>
      <c r="AG1645" s="102"/>
      <c r="AH1645" s="102"/>
      <c r="AI1645" s="102"/>
      <c r="AL1645" s="102"/>
      <c r="AM1645" s="102"/>
      <c r="AN1645" s="102"/>
      <c r="AO1645" s="102"/>
      <c r="AP1645" s="102"/>
      <c r="AS1645" s="102"/>
      <c r="AT1645" s="102"/>
      <c r="AU1645" s="102"/>
      <c r="AV1645" s="102"/>
      <c r="AW1645" s="102"/>
      <c r="AX1645" s="102"/>
      <c r="AY1645" s="102"/>
      <c r="AZ1645" s="102"/>
      <c r="BA1645" s="102"/>
      <c r="BB1645" s="102"/>
      <c r="BC1645" s="102"/>
      <c r="BD1645" s="102"/>
      <c r="BE1645" s="102"/>
      <c r="BF1645" s="102"/>
      <c r="BN1645" s="109"/>
    </row>
    <row r="1646" spans="10:66" x14ac:dyDescent="0.25">
      <c r="J1646" s="102"/>
      <c r="K1646" s="102"/>
      <c r="L1646" s="102"/>
      <c r="M1646" s="102"/>
      <c r="Q1646" s="102"/>
      <c r="R1646" s="102"/>
      <c r="S1646" s="102"/>
      <c r="T1646" s="102"/>
      <c r="U1646" s="102"/>
      <c r="X1646" s="102"/>
      <c r="Y1646" s="102"/>
      <c r="Z1646" s="102"/>
      <c r="AA1646" s="102"/>
      <c r="AB1646" s="102"/>
      <c r="AE1646" s="102"/>
      <c r="AF1646" s="102"/>
      <c r="AG1646" s="102"/>
      <c r="AH1646" s="102"/>
      <c r="AI1646" s="102"/>
      <c r="AL1646" s="102"/>
      <c r="AM1646" s="102"/>
      <c r="AN1646" s="102"/>
      <c r="AO1646" s="102"/>
      <c r="AP1646" s="102"/>
      <c r="AS1646" s="102"/>
      <c r="AT1646" s="102"/>
      <c r="AU1646" s="102"/>
      <c r="AV1646" s="102"/>
      <c r="AW1646" s="102"/>
      <c r="AX1646" s="102"/>
      <c r="AY1646" s="102"/>
      <c r="AZ1646" s="102"/>
      <c r="BA1646" s="102"/>
      <c r="BB1646" s="102"/>
      <c r="BC1646" s="102"/>
      <c r="BD1646" s="102"/>
      <c r="BE1646" s="102"/>
      <c r="BF1646" s="102"/>
      <c r="BN1646" s="109"/>
    </row>
    <row r="1647" spans="10:66" x14ac:dyDescent="0.25">
      <c r="J1647" s="102"/>
      <c r="K1647" s="102"/>
      <c r="L1647" s="102"/>
      <c r="M1647" s="102"/>
      <c r="Q1647" s="102"/>
      <c r="R1647" s="102"/>
      <c r="S1647" s="102"/>
      <c r="T1647" s="102"/>
      <c r="U1647" s="102"/>
      <c r="X1647" s="102"/>
      <c r="Y1647" s="102"/>
      <c r="Z1647" s="102"/>
      <c r="AA1647" s="102"/>
      <c r="AB1647" s="102"/>
      <c r="AE1647" s="102"/>
      <c r="AF1647" s="102"/>
      <c r="AG1647" s="102"/>
      <c r="AH1647" s="102"/>
      <c r="AI1647" s="102"/>
      <c r="AL1647" s="102"/>
      <c r="AM1647" s="102"/>
      <c r="AN1647" s="102"/>
      <c r="AO1647" s="102"/>
      <c r="AP1647" s="102"/>
      <c r="AS1647" s="102"/>
      <c r="AT1647" s="102"/>
      <c r="AU1647" s="102"/>
      <c r="AV1647" s="102"/>
      <c r="AW1647" s="102"/>
      <c r="AX1647" s="102"/>
      <c r="AY1647" s="102"/>
      <c r="AZ1647" s="102"/>
      <c r="BA1647" s="102"/>
      <c r="BB1647" s="102"/>
      <c r="BC1647" s="102"/>
      <c r="BD1647" s="102"/>
      <c r="BE1647" s="102"/>
      <c r="BF1647" s="102"/>
      <c r="BN1647" s="109"/>
    </row>
    <row r="1648" spans="10:66" x14ac:dyDescent="0.25">
      <c r="J1648" s="102"/>
      <c r="K1648" s="102"/>
      <c r="L1648" s="102"/>
      <c r="M1648" s="102"/>
      <c r="Q1648" s="102"/>
      <c r="R1648" s="102"/>
      <c r="S1648" s="102"/>
      <c r="T1648" s="102"/>
      <c r="U1648" s="102"/>
      <c r="X1648" s="102"/>
      <c r="Y1648" s="102"/>
      <c r="Z1648" s="102"/>
      <c r="AA1648" s="102"/>
      <c r="AB1648" s="102"/>
      <c r="AE1648" s="102"/>
      <c r="AF1648" s="102"/>
      <c r="AG1648" s="102"/>
      <c r="AH1648" s="102"/>
      <c r="AI1648" s="102"/>
      <c r="AL1648" s="102"/>
      <c r="AM1648" s="102"/>
      <c r="AN1648" s="102"/>
      <c r="AO1648" s="102"/>
      <c r="AP1648" s="102"/>
      <c r="AS1648" s="102"/>
      <c r="AT1648" s="102"/>
      <c r="AU1648" s="102"/>
      <c r="AV1648" s="102"/>
      <c r="AW1648" s="102"/>
      <c r="AX1648" s="102"/>
      <c r="AY1648" s="102"/>
      <c r="AZ1648" s="102"/>
      <c r="BA1648" s="102"/>
      <c r="BB1648" s="102"/>
      <c r="BC1648" s="102"/>
      <c r="BD1648" s="102"/>
      <c r="BE1648" s="102"/>
      <c r="BF1648" s="102"/>
      <c r="BN1648" s="109"/>
    </row>
    <row r="1649" spans="10:66" x14ac:dyDescent="0.25">
      <c r="J1649" s="102"/>
      <c r="K1649" s="102"/>
      <c r="L1649" s="102"/>
      <c r="M1649" s="102"/>
      <c r="Q1649" s="102"/>
      <c r="R1649" s="102"/>
      <c r="S1649" s="102"/>
      <c r="T1649" s="102"/>
      <c r="U1649" s="102"/>
      <c r="X1649" s="102"/>
      <c r="Y1649" s="102"/>
      <c r="Z1649" s="102"/>
      <c r="AA1649" s="102"/>
      <c r="AB1649" s="102"/>
      <c r="AE1649" s="102"/>
      <c r="AF1649" s="102"/>
      <c r="AG1649" s="102"/>
      <c r="AH1649" s="102"/>
      <c r="AI1649" s="102"/>
      <c r="AL1649" s="102"/>
      <c r="AM1649" s="102"/>
      <c r="AN1649" s="102"/>
      <c r="AO1649" s="102"/>
      <c r="AP1649" s="102"/>
      <c r="AS1649" s="102"/>
      <c r="AT1649" s="102"/>
      <c r="AU1649" s="102"/>
      <c r="AV1649" s="102"/>
      <c r="AW1649" s="102"/>
      <c r="AX1649" s="102"/>
      <c r="AY1649" s="102"/>
      <c r="AZ1649" s="102"/>
      <c r="BA1649" s="102"/>
      <c r="BB1649" s="102"/>
      <c r="BC1649" s="102"/>
      <c r="BD1649" s="102"/>
      <c r="BE1649" s="102"/>
      <c r="BF1649" s="102"/>
      <c r="BN1649" s="109"/>
    </row>
    <row r="1650" spans="10:66" x14ac:dyDescent="0.25">
      <c r="J1650" s="102"/>
      <c r="K1650" s="102"/>
      <c r="L1650" s="102"/>
      <c r="M1650" s="102"/>
      <c r="Q1650" s="102"/>
      <c r="R1650" s="102"/>
      <c r="S1650" s="102"/>
      <c r="T1650" s="102"/>
      <c r="U1650" s="102"/>
      <c r="X1650" s="102"/>
      <c r="Y1650" s="102"/>
      <c r="Z1650" s="102"/>
      <c r="AA1650" s="102"/>
      <c r="AB1650" s="102"/>
      <c r="AE1650" s="102"/>
      <c r="AF1650" s="102"/>
      <c r="AG1650" s="102"/>
      <c r="AH1650" s="102"/>
      <c r="AI1650" s="102"/>
      <c r="AL1650" s="102"/>
      <c r="AM1650" s="102"/>
      <c r="AN1650" s="102"/>
      <c r="AO1650" s="102"/>
      <c r="AP1650" s="102"/>
      <c r="AS1650" s="102"/>
      <c r="AT1650" s="102"/>
      <c r="AU1650" s="102"/>
      <c r="AV1650" s="102"/>
      <c r="AW1650" s="102"/>
      <c r="AX1650" s="102"/>
      <c r="AY1650" s="102"/>
      <c r="AZ1650" s="102"/>
      <c r="BA1650" s="102"/>
      <c r="BB1650" s="102"/>
      <c r="BC1650" s="102"/>
      <c r="BD1650" s="102"/>
      <c r="BE1650" s="102"/>
      <c r="BF1650" s="102"/>
      <c r="BN1650" s="109"/>
    </row>
    <row r="1651" spans="10:66" x14ac:dyDescent="0.25">
      <c r="J1651" s="102"/>
      <c r="K1651" s="102"/>
      <c r="L1651" s="102"/>
      <c r="M1651" s="102"/>
      <c r="Q1651" s="102"/>
      <c r="R1651" s="102"/>
      <c r="S1651" s="102"/>
      <c r="T1651" s="102"/>
      <c r="U1651" s="102"/>
      <c r="X1651" s="102"/>
      <c r="Y1651" s="102"/>
      <c r="Z1651" s="102"/>
      <c r="AA1651" s="102"/>
      <c r="AB1651" s="102"/>
      <c r="AE1651" s="102"/>
      <c r="AF1651" s="102"/>
      <c r="AG1651" s="102"/>
      <c r="AH1651" s="102"/>
      <c r="AI1651" s="102"/>
      <c r="AL1651" s="102"/>
      <c r="AM1651" s="102"/>
      <c r="AN1651" s="102"/>
      <c r="AO1651" s="102"/>
      <c r="AP1651" s="102"/>
      <c r="AS1651" s="102"/>
      <c r="AT1651" s="102"/>
      <c r="AU1651" s="102"/>
      <c r="AV1651" s="102"/>
      <c r="AW1651" s="102"/>
      <c r="AX1651" s="102"/>
      <c r="AY1651" s="102"/>
      <c r="AZ1651" s="102"/>
      <c r="BA1651" s="102"/>
      <c r="BB1651" s="102"/>
      <c r="BC1651" s="102"/>
      <c r="BD1651" s="102"/>
      <c r="BE1651" s="102"/>
      <c r="BF1651" s="102"/>
      <c r="BN1651" s="109"/>
    </row>
    <row r="1652" spans="10:66" x14ac:dyDescent="0.25">
      <c r="J1652" s="102"/>
      <c r="K1652" s="102"/>
      <c r="L1652" s="102"/>
      <c r="M1652" s="102"/>
      <c r="Q1652" s="102"/>
      <c r="R1652" s="102"/>
      <c r="S1652" s="102"/>
      <c r="T1652" s="102"/>
      <c r="U1652" s="102"/>
      <c r="X1652" s="102"/>
      <c r="Y1652" s="102"/>
      <c r="Z1652" s="102"/>
      <c r="AA1652" s="102"/>
      <c r="AB1652" s="102"/>
      <c r="AE1652" s="102"/>
      <c r="AF1652" s="102"/>
      <c r="AG1652" s="102"/>
      <c r="AH1652" s="102"/>
      <c r="AI1652" s="102"/>
      <c r="AL1652" s="102"/>
      <c r="AM1652" s="102"/>
      <c r="AN1652" s="102"/>
      <c r="AO1652" s="102"/>
      <c r="AP1652" s="102"/>
      <c r="AS1652" s="102"/>
      <c r="AT1652" s="102"/>
      <c r="AU1652" s="102"/>
      <c r="AV1652" s="102"/>
      <c r="AW1652" s="102"/>
      <c r="AX1652" s="102"/>
      <c r="AY1652" s="102"/>
      <c r="AZ1652" s="102"/>
      <c r="BA1652" s="102"/>
      <c r="BB1652" s="102"/>
      <c r="BC1652" s="102"/>
      <c r="BD1652" s="102"/>
      <c r="BE1652" s="102"/>
      <c r="BF1652" s="102"/>
      <c r="BN1652" s="109"/>
    </row>
    <row r="1653" spans="10:66" x14ac:dyDescent="0.25">
      <c r="J1653" s="102"/>
      <c r="K1653" s="102"/>
      <c r="L1653" s="102"/>
      <c r="M1653" s="102"/>
      <c r="Q1653" s="102"/>
      <c r="R1653" s="102"/>
      <c r="S1653" s="102"/>
      <c r="T1653" s="102"/>
      <c r="U1653" s="102"/>
      <c r="X1653" s="102"/>
      <c r="Y1653" s="102"/>
      <c r="Z1653" s="102"/>
      <c r="AA1653" s="102"/>
      <c r="AB1653" s="102"/>
      <c r="AE1653" s="102"/>
      <c r="AF1653" s="102"/>
      <c r="AG1653" s="102"/>
      <c r="AH1653" s="102"/>
      <c r="AI1653" s="102"/>
      <c r="AL1653" s="102"/>
      <c r="AM1653" s="102"/>
      <c r="AN1653" s="102"/>
      <c r="AO1653" s="102"/>
      <c r="AP1653" s="102"/>
      <c r="AS1653" s="102"/>
      <c r="AT1653" s="102"/>
      <c r="AU1653" s="102"/>
      <c r="AV1653" s="102"/>
      <c r="AW1653" s="102"/>
      <c r="AX1653" s="102"/>
      <c r="AY1653" s="102"/>
      <c r="AZ1653" s="102"/>
      <c r="BA1653" s="102"/>
      <c r="BB1653" s="102"/>
      <c r="BC1653" s="102"/>
      <c r="BD1653" s="102"/>
      <c r="BE1653" s="102"/>
      <c r="BF1653" s="102"/>
      <c r="BN1653" s="109"/>
    </row>
    <row r="1654" spans="10:66" x14ac:dyDescent="0.25">
      <c r="J1654" s="102"/>
      <c r="K1654" s="102"/>
      <c r="L1654" s="102"/>
      <c r="M1654" s="102"/>
      <c r="Q1654" s="102"/>
      <c r="R1654" s="102"/>
      <c r="S1654" s="102"/>
      <c r="T1654" s="102"/>
      <c r="U1654" s="102"/>
      <c r="X1654" s="102"/>
      <c r="Y1654" s="102"/>
      <c r="Z1654" s="102"/>
      <c r="AA1654" s="102"/>
      <c r="AB1654" s="102"/>
      <c r="AE1654" s="102"/>
      <c r="AF1654" s="102"/>
      <c r="AG1654" s="102"/>
      <c r="AH1654" s="102"/>
      <c r="AI1654" s="102"/>
      <c r="AL1654" s="102"/>
      <c r="AM1654" s="102"/>
      <c r="AN1654" s="102"/>
      <c r="AO1654" s="102"/>
      <c r="AP1654" s="102"/>
      <c r="AS1654" s="102"/>
      <c r="AT1654" s="102"/>
      <c r="AU1654" s="102"/>
      <c r="AV1654" s="102"/>
      <c r="AW1654" s="102"/>
      <c r="AX1654" s="102"/>
      <c r="AY1654" s="102"/>
      <c r="AZ1654" s="102"/>
      <c r="BA1654" s="102"/>
      <c r="BB1654" s="102"/>
      <c r="BC1654" s="102"/>
      <c r="BD1654" s="102"/>
      <c r="BE1654" s="102"/>
      <c r="BF1654" s="102"/>
      <c r="BN1654" s="109"/>
    </row>
    <row r="1655" spans="10:66" x14ac:dyDescent="0.25">
      <c r="J1655" s="102"/>
      <c r="K1655" s="102"/>
      <c r="L1655" s="102"/>
      <c r="M1655" s="102"/>
      <c r="Q1655" s="102"/>
      <c r="R1655" s="102"/>
      <c r="S1655" s="102"/>
      <c r="T1655" s="102"/>
      <c r="U1655" s="102"/>
      <c r="X1655" s="102"/>
      <c r="Y1655" s="102"/>
      <c r="Z1655" s="102"/>
      <c r="AA1655" s="102"/>
      <c r="AB1655" s="102"/>
      <c r="AE1655" s="102"/>
      <c r="AF1655" s="102"/>
      <c r="AG1655" s="102"/>
      <c r="AH1655" s="102"/>
      <c r="AI1655" s="102"/>
      <c r="AL1655" s="102"/>
      <c r="AM1655" s="102"/>
      <c r="AN1655" s="102"/>
      <c r="AO1655" s="102"/>
      <c r="AP1655" s="102"/>
      <c r="AS1655" s="102"/>
      <c r="AT1655" s="102"/>
      <c r="AU1655" s="102"/>
      <c r="AV1655" s="102"/>
      <c r="AW1655" s="102"/>
      <c r="AX1655" s="102"/>
      <c r="AY1655" s="102"/>
      <c r="AZ1655" s="102"/>
      <c r="BA1655" s="102"/>
      <c r="BB1655" s="102"/>
      <c r="BC1655" s="102"/>
      <c r="BD1655" s="102"/>
      <c r="BE1655" s="102"/>
      <c r="BF1655" s="102"/>
      <c r="BN1655" s="109"/>
    </row>
    <row r="1656" spans="10:66" x14ac:dyDescent="0.25">
      <c r="J1656" s="102"/>
      <c r="K1656" s="102"/>
      <c r="L1656" s="102"/>
      <c r="M1656" s="102"/>
      <c r="Q1656" s="102"/>
      <c r="R1656" s="102"/>
      <c r="S1656" s="102"/>
      <c r="T1656" s="102"/>
      <c r="U1656" s="102"/>
      <c r="X1656" s="102"/>
      <c r="Y1656" s="102"/>
      <c r="Z1656" s="102"/>
      <c r="AA1656" s="102"/>
      <c r="AB1656" s="102"/>
      <c r="AE1656" s="102"/>
      <c r="AF1656" s="102"/>
      <c r="AG1656" s="102"/>
      <c r="AH1656" s="102"/>
      <c r="AI1656" s="102"/>
      <c r="AL1656" s="102"/>
      <c r="AM1656" s="102"/>
      <c r="AN1656" s="102"/>
      <c r="AO1656" s="102"/>
      <c r="AP1656" s="102"/>
      <c r="AS1656" s="102"/>
      <c r="AT1656" s="102"/>
      <c r="AU1656" s="102"/>
      <c r="AV1656" s="102"/>
      <c r="AW1656" s="102"/>
      <c r="AX1656" s="102"/>
      <c r="AY1656" s="102"/>
      <c r="AZ1656" s="102"/>
      <c r="BA1656" s="102"/>
      <c r="BB1656" s="102"/>
      <c r="BC1656" s="102"/>
      <c r="BD1656" s="102"/>
      <c r="BE1656" s="102"/>
      <c r="BF1656" s="102"/>
      <c r="BN1656" s="109"/>
    </row>
    <row r="1657" spans="10:66" x14ac:dyDescent="0.25">
      <c r="J1657" s="102"/>
      <c r="K1657" s="102"/>
      <c r="L1657" s="102"/>
      <c r="M1657" s="102"/>
      <c r="Q1657" s="102"/>
      <c r="R1657" s="102"/>
      <c r="S1657" s="102"/>
      <c r="T1657" s="102"/>
      <c r="U1657" s="102"/>
      <c r="X1657" s="102"/>
      <c r="Y1657" s="102"/>
      <c r="Z1657" s="102"/>
      <c r="AA1657" s="102"/>
      <c r="AB1657" s="102"/>
      <c r="AE1657" s="102"/>
      <c r="AF1657" s="102"/>
      <c r="AG1657" s="102"/>
      <c r="AH1657" s="102"/>
      <c r="AI1657" s="102"/>
      <c r="AL1657" s="102"/>
      <c r="AM1657" s="102"/>
      <c r="AN1657" s="102"/>
      <c r="AO1657" s="102"/>
      <c r="AP1657" s="102"/>
      <c r="AS1657" s="102"/>
      <c r="AT1657" s="102"/>
      <c r="AU1657" s="102"/>
      <c r="AV1657" s="102"/>
      <c r="AW1657" s="102"/>
      <c r="AX1657" s="102"/>
      <c r="AY1657" s="102"/>
      <c r="AZ1657" s="102"/>
      <c r="BA1657" s="102"/>
      <c r="BB1657" s="102"/>
      <c r="BC1657" s="102"/>
      <c r="BD1657" s="102"/>
      <c r="BE1657" s="102"/>
      <c r="BF1657" s="102"/>
      <c r="BN1657" s="109"/>
    </row>
    <row r="1658" spans="10:66" x14ac:dyDescent="0.25">
      <c r="J1658" s="102"/>
      <c r="K1658" s="102"/>
      <c r="L1658" s="102"/>
      <c r="M1658" s="102"/>
      <c r="Q1658" s="102"/>
      <c r="R1658" s="102"/>
      <c r="S1658" s="102"/>
      <c r="T1658" s="102"/>
      <c r="U1658" s="102"/>
      <c r="X1658" s="102"/>
      <c r="Y1658" s="102"/>
      <c r="Z1658" s="102"/>
      <c r="AA1658" s="102"/>
      <c r="AB1658" s="102"/>
      <c r="AE1658" s="102"/>
      <c r="AF1658" s="102"/>
      <c r="AG1658" s="102"/>
      <c r="AH1658" s="102"/>
      <c r="AI1658" s="102"/>
      <c r="AL1658" s="102"/>
      <c r="AM1658" s="102"/>
      <c r="AN1658" s="102"/>
      <c r="AO1658" s="102"/>
      <c r="AP1658" s="102"/>
      <c r="AS1658" s="102"/>
      <c r="AT1658" s="102"/>
      <c r="AU1658" s="102"/>
      <c r="AV1658" s="102"/>
      <c r="AW1658" s="102"/>
      <c r="AX1658" s="102"/>
      <c r="AY1658" s="102"/>
      <c r="AZ1658" s="102"/>
      <c r="BA1658" s="102"/>
      <c r="BB1658" s="102"/>
      <c r="BC1658" s="102"/>
      <c r="BD1658" s="102"/>
      <c r="BE1658" s="102"/>
      <c r="BF1658" s="102"/>
      <c r="BN1658" s="109"/>
    </row>
    <row r="1659" spans="10:66" x14ac:dyDescent="0.25">
      <c r="J1659" s="102"/>
      <c r="K1659" s="102"/>
      <c r="L1659" s="102"/>
      <c r="M1659" s="102"/>
      <c r="Q1659" s="102"/>
      <c r="R1659" s="102"/>
      <c r="S1659" s="102"/>
      <c r="T1659" s="102"/>
      <c r="U1659" s="102"/>
      <c r="X1659" s="102"/>
      <c r="Y1659" s="102"/>
      <c r="Z1659" s="102"/>
      <c r="AA1659" s="102"/>
      <c r="AB1659" s="102"/>
      <c r="AE1659" s="102"/>
      <c r="AF1659" s="102"/>
      <c r="AG1659" s="102"/>
      <c r="AH1659" s="102"/>
      <c r="AI1659" s="102"/>
      <c r="AL1659" s="102"/>
      <c r="AM1659" s="102"/>
      <c r="AN1659" s="102"/>
      <c r="AO1659" s="102"/>
      <c r="AP1659" s="102"/>
      <c r="AS1659" s="102"/>
      <c r="AT1659" s="102"/>
      <c r="AU1659" s="102"/>
      <c r="AV1659" s="102"/>
      <c r="AW1659" s="102"/>
      <c r="AX1659" s="102"/>
      <c r="AY1659" s="102"/>
      <c r="AZ1659" s="102"/>
      <c r="BA1659" s="102"/>
      <c r="BB1659" s="102"/>
      <c r="BC1659" s="102"/>
      <c r="BD1659" s="102"/>
      <c r="BE1659" s="102"/>
      <c r="BF1659" s="102"/>
      <c r="BN1659" s="109"/>
    </row>
    <row r="1660" spans="10:66" x14ac:dyDescent="0.25">
      <c r="J1660" s="102"/>
      <c r="K1660" s="102"/>
      <c r="L1660" s="102"/>
      <c r="M1660" s="102"/>
      <c r="Q1660" s="102"/>
      <c r="R1660" s="102"/>
      <c r="S1660" s="102"/>
      <c r="T1660" s="102"/>
      <c r="U1660" s="102"/>
      <c r="X1660" s="102"/>
      <c r="Y1660" s="102"/>
      <c r="Z1660" s="102"/>
      <c r="AA1660" s="102"/>
      <c r="AB1660" s="102"/>
      <c r="AE1660" s="102"/>
      <c r="AF1660" s="102"/>
      <c r="AG1660" s="102"/>
      <c r="AH1660" s="102"/>
      <c r="AI1660" s="102"/>
      <c r="AL1660" s="102"/>
      <c r="AM1660" s="102"/>
      <c r="AN1660" s="102"/>
      <c r="AO1660" s="102"/>
      <c r="AP1660" s="102"/>
      <c r="AS1660" s="102"/>
      <c r="AT1660" s="102"/>
      <c r="AU1660" s="102"/>
      <c r="AV1660" s="102"/>
      <c r="AW1660" s="102"/>
      <c r="AX1660" s="102"/>
      <c r="AY1660" s="102"/>
      <c r="AZ1660" s="102"/>
      <c r="BA1660" s="102"/>
      <c r="BB1660" s="102"/>
      <c r="BC1660" s="102"/>
      <c r="BD1660" s="102"/>
      <c r="BE1660" s="102"/>
      <c r="BF1660" s="102"/>
      <c r="BN1660" s="109"/>
    </row>
    <row r="1661" spans="10:66" x14ac:dyDescent="0.25">
      <c r="J1661" s="102"/>
      <c r="K1661" s="102"/>
      <c r="L1661" s="102"/>
      <c r="M1661" s="102"/>
      <c r="Q1661" s="102"/>
      <c r="R1661" s="102"/>
      <c r="S1661" s="102"/>
      <c r="T1661" s="102"/>
      <c r="U1661" s="102"/>
      <c r="X1661" s="102"/>
      <c r="Y1661" s="102"/>
      <c r="Z1661" s="102"/>
      <c r="AA1661" s="102"/>
      <c r="AB1661" s="102"/>
      <c r="AE1661" s="102"/>
      <c r="AF1661" s="102"/>
      <c r="AG1661" s="102"/>
      <c r="AH1661" s="102"/>
      <c r="AI1661" s="102"/>
      <c r="AL1661" s="102"/>
      <c r="AM1661" s="102"/>
      <c r="AN1661" s="102"/>
      <c r="AO1661" s="102"/>
      <c r="AP1661" s="102"/>
      <c r="AS1661" s="102"/>
      <c r="AT1661" s="102"/>
      <c r="AU1661" s="102"/>
      <c r="AV1661" s="102"/>
      <c r="AW1661" s="102"/>
      <c r="AX1661" s="102"/>
      <c r="AY1661" s="102"/>
      <c r="AZ1661" s="102"/>
      <c r="BA1661" s="102"/>
      <c r="BB1661" s="102"/>
      <c r="BC1661" s="102"/>
      <c r="BD1661" s="102"/>
      <c r="BE1661" s="102"/>
      <c r="BF1661" s="102"/>
      <c r="BN1661" s="109"/>
    </row>
    <row r="1662" spans="10:66" x14ac:dyDescent="0.25">
      <c r="J1662" s="102"/>
      <c r="K1662" s="102"/>
      <c r="L1662" s="102"/>
      <c r="M1662" s="102"/>
      <c r="Q1662" s="102"/>
      <c r="R1662" s="102"/>
      <c r="S1662" s="102"/>
      <c r="T1662" s="102"/>
      <c r="U1662" s="102"/>
      <c r="X1662" s="102"/>
      <c r="Y1662" s="102"/>
      <c r="Z1662" s="102"/>
      <c r="AA1662" s="102"/>
      <c r="AB1662" s="102"/>
      <c r="AE1662" s="102"/>
      <c r="AF1662" s="102"/>
      <c r="AG1662" s="102"/>
      <c r="AH1662" s="102"/>
      <c r="AI1662" s="102"/>
      <c r="AL1662" s="102"/>
      <c r="AM1662" s="102"/>
      <c r="AN1662" s="102"/>
      <c r="AO1662" s="102"/>
      <c r="AP1662" s="102"/>
      <c r="AS1662" s="102"/>
      <c r="AT1662" s="102"/>
      <c r="AU1662" s="102"/>
      <c r="AV1662" s="102"/>
      <c r="AW1662" s="102"/>
      <c r="AX1662" s="102"/>
      <c r="AY1662" s="102"/>
      <c r="AZ1662" s="102"/>
      <c r="BA1662" s="102"/>
      <c r="BB1662" s="102"/>
      <c r="BC1662" s="102"/>
      <c r="BD1662" s="102"/>
      <c r="BE1662" s="102"/>
      <c r="BF1662" s="102"/>
      <c r="BN1662" s="109"/>
    </row>
    <row r="1663" spans="10:66" x14ac:dyDescent="0.25">
      <c r="J1663" s="102"/>
      <c r="K1663" s="102"/>
      <c r="L1663" s="102"/>
      <c r="M1663" s="102"/>
      <c r="Q1663" s="102"/>
      <c r="R1663" s="102"/>
      <c r="S1663" s="102"/>
      <c r="T1663" s="102"/>
      <c r="U1663" s="102"/>
      <c r="X1663" s="102"/>
      <c r="Y1663" s="102"/>
      <c r="Z1663" s="102"/>
      <c r="AA1663" s="102"/>
      <c r="AB1663" s="102"/>
      <c r="AE1663" s="102"/>
      <c r="AF1663" s="102"/>
      <c r="AG1663" s="102"/>
      <c r="AH1663" s="102"/>
      <c r="AI1663" s="102"/>
      <c r="AL1663" s="102"/>
      <c r="AM1663" s="102"/>
      <c r="AN1663" s="102"/>
      <c r="AO1663" s="102"/>
      <c r="AP1663" s="102"/>
      <c r="AS1663" s="102"/>
      <c r="AT1663" s="102"/>
      <c r="AU1663" s="102"/>
      <c r="AV1663" s="102"/>
      <c r="AW1663" s="102"/>
      <c r="AX1663" s="102"/>
      <c r="AY1663" s="102"/>
      <c r="AZ1663" s="102"/>
      <c r="BA1663" s="102"/>
      <c r="BB1663" s="102"/>
      <c r="BC1663" s="102"/>
      <c r="BD1663" s="102"/>
      <c r="BE1663" s="102"/>
      <c r="BF1663" s="102"/>
      <c r="BN1663" s="109"/>
    </row>
    <row r="1664" spans="10:66" x14ac:dyDescent="0.25">
      <c r="J1664" s="102"/>
      <c r="K1664" s="102"/>
      <c r="L1664" s="102"/>
      <c r="M1664" s="102"/>
      <c r="Q1664" s="102"/>
      <c r="R1664" s="102"/>
      <c r="S1664" s="102"/>
      <c r="T1664" s="102"/>
      <c r="U1664" s="102"/>
      <c r="X1664" s="102"/>
      <c r="Y1664" s="102"/>
      <c r="Z1664" s="102"/>
      <c r="AA1664" s="102"/>
      <c r="AB1664" s="102"/>
      <c r="AE1664" s="102"/>
      <c r="AF1664" s="102"/>
      <c r="AG1664" s="102"/>
      <c r="AH1664" s="102"/>
      <c r="AI1664" s="102"/>
      <c r="AL1664" s="102"/>
      <c r="AM1664" s="102"/>
      <c r="AN1664" s="102"/>
      <c r="AO1664" s="102"/>
      <c r="AP1664" s="102"/>
      <c r="AS1664" s="102"/>
      <c r="AT1664" s="102"/>
      <c r="AU1664" s="102"/>
      <c r="AV1664" s="102"/>
      <c r="AW1664" s="102"/>
      <c r="AX1664" s="102"/>
      <c r="AY1664" s="102"/>
      <c r="AZ1664" s="102"/>
      <c r="BA1664" s="102"/>
      <c r="BB1664" s="102"/>
      <c r="BC1664" s="102"/>
      <c r="BD1664" s="102"/>
      <c r="BE1664" s="102"/>
      <c r="BF1664" s="102"/>
      <c r="BN1664" s="109"/>
    </row>
    <row r="1665" spans="10:66" x14ac:dyDescent="0.25">
      <c r="J1665" s="102"/>
      <c r="K1665" s="102"/>
      <c r="L1665" s="102"/>
      <c r="M1665" s="102"/>
      <c r="Q1665" s="102"/>
      <c r="R1665" s="102"/>
      <c r="S1665" s="102"/>
      <c r="T1665" s="102"/>
      <c r="U1665" s="102"/>
      <c r="X1665" s="102"/>
      <c r="Y1665" s="102"/>
      <c r="Z1665" s="102"/>
      <c r="AA1665" s="102"/>
      <c r="AB1665" s="102"/>
      <c r="AE1665" s="102"/>
      <c r="AF1665" s="102"/>
      <c r="AG1665" s="102"/>
      <c r="AH1665" s="102"/>
      <c r="AI1665" s="102"/>
      <c r="AL1665" s="102"/>
      <c r="AM1665" s="102"/>
      <c r="AN1665" s="102"/>
      <c r="AO1665" s="102"/>
      <c r="AP1665" s="102"/>
      <c r="AS1665" s="102"/>
      <c r="AT1665" s="102"/>
      <c r="AU1665" s="102"/>
      <c r="AV1665" s="102"/>
      <c r="AW1665" s="102"/>
      <c r="AX1665" s="102"/>
      <c r="AY1665" s="102"/>
      <c r="AZ1665" s="102"/>
      <c r="BA1665" s="102"/>
      <c r="BB1665" s="102"/>
      <c r="BC1665" s="102"/>
      <c r="BD1665" s="102"/>
      <c r="BE1665" s="102"/>
      <c r="BF1665" s="102"/>
      <c r="BN1665" s="109"/>
    </row>
    <row r="1666" spans="10:66" x14ac:dyDescent="0.25">
      <c r="J1666" s="102"/>
      <c r="K1666" s="102"/>
      <c r="L1666" s="102"/>
      <c r="M1666" s="102"/>
      <c r="Q1666" s="102"/>
      <c r="R1666" s="102"/>
      <c r="S1666" s="102"/>
      <c r="T1666" s="102"/>
      <c r="U1666" s="102"/>
      <c r="X1666" s="102"/>
      <c r="Y1666" s="102"/>
      <c r="Z1666" s="102"/>
      <c r="AA1666" s="102"/>
      <c r="AB1666" s="102"/>
      <c r="AE1666" s="102"/>
      <c r="AF1666" s="102"/>
      <c r="AG1666" s="102"/>
      <c r="AH1666" s="102"/>
      <c r="AI1666" s="102"/>
      <c r="AL1666" s="102"/>
      <c r="AM1666" s="102"/>
      <c r="AN1666" s="102"/>
      <c r="AO1666" s="102"/>
      <c r="AP1666" s="102"/>
      <c r="AS1666" s="102"/>
      <c r="AT1666" s="102"/>
      <c r="AU1666" s="102"/>
      <c r="AV1666" s="102"/>
      <c r="AW1666" s="102"/>
      <c r="AX1666" s="102"/>
      <c r="AY1666" s="102"/>
      <c r="AZ1666" s="102"/>
      <c r="BA1666" s="102"/>
      <c r="BB1666" s="102"/>
      <c r="BC1666" s="102"/>
      <c r="BD1666" s="102"/>
      <c r="BE1666" s="102"/>
      <c r="BF1666" s="102"/>
      <c r="BN1666" s="109"/>
    </row>
    <row r="1667" spans="10:66" x14ac:dyDescent="0.25">
      <c r="J1667" s="102"/>
      <c r="K1667" s="102"/>
      <c r="L1667" s="102"/>
      <c r="M1667" s="102"/>
      <c r="Q1667" s="102"/>
      <c r="R1667" s="102"/>
      <c r="S1667" s="102"/>
      <c r="T1667" s="102"/>
      <c r="U1667" s="102"/>
      <c r="X1667" s="102"/>
      <c r="Y1667" s="102"/>
      <c r="Z1667" s="102"/>
      <c r="AA1667" s="102"/>
      <c r="AB1667" s="102"/>
      <c r="AE1667" s="102"/>
      <c r="AF1667" s="102"/>
      <c r="AG1667" s="102"/>
      <c r="AH1667" s="102"/>
      <c r="AI1667" s="102"/>
      <c r="AL1667" s="102"/>
      <c r="AM1667" s="102"/>
      <c r="AN1667" s="102"/>
      <c r="AO1667" s="102"/>
      <c r="AP1667" s="102"/>
      <c r="AS1667" s="102"/>
      <c r="AT1667" s="102"/>
      <c r="AU1667" s="102"/>
      <c r="AV1667" s="102"/>
      <c r="AW1667" s="102"/>
      <c r="AX1667" s="102"/>
      <c r="AY1667" s="102"/>
      <c r="AZ1667" s="102"/>
      <c r="BA1667" s="102"/>
      <c r="BB1667" s="102"/>
      <c r="BC1667" s="102"/>
      <c r="BD1667" s="102"/>
      <c r="BE1667" s="102"/>
      <c r="BF1667" s="102"/>
      <c r="BN1667" s="109"/>
    </row>
    <row r="1668" spans="10:66" x14ac:dyDescent="0.25">
      <c r="J1668" s="102"/>
      <c r="K1668" s="102"/>
      <c r="L1668" s="102"/>
      <c r="M1668" s="102"/>
      <c r="Q1668" s="102"/>
      <c r="R1668" s="102"/>
      <c r="S1668" s="102"/>
      <c r="T1668" s="102"/>
      <c r="U1668" s="102"/>
      <c r="X1668" s="102"/>
      <c r="Y1668" s="102"/>
      <c r="Z1668" s="102"/>
      <c r="AA1668" s="102"/>
      <c r="AB1668" s="102"/>
      <c r="AE1668" s="102"/>
      <c r="AF1668" s="102"/>
      <c r="AG1668" s="102"/>
      <c r="AH1668" s="102"/>
      <c r="AI1668" s="102"/>
      <c r="AL1668" s="102"/>
      <c r="AM1668" s="102"/>
      <c r="AN1668" s="102"/>
      <c r="AO1668" s="102"/>
      <c r="AP1668" s="102"/>
      <c r="AS1668" s="102"/>
      <c r="AT1668" s="102"/>
      <c r="AU1668" s="102"/>
      <c r="AV1668" s="102"/>
      <c r="AW1668" s="102"/>
      <c r="AX1668" s="102"/>
      <c r="AY1668" s="102"/>
      <c r="AZ1668" s="102"/>
      <c r="BA1668" s="102"/>
      <c r="BB1668" s="102"/>
      <c r="BC1668" s="102"/>
      <c r="BD1668" s="102"/>
      <c r="BE1668" s="102"/>
      <c r="BF1668" s="102"/>
      <c r="BN1668" s="109"/>
    </row>
    <row r="1669" spans="10:66" x14ac:dyDescent="0.25">
      <c r="J1669" s="102"/>
      <c r="K1669" s="102"/>
      <c r="L1669" s="102"/>
      <c r="M1669" s="102"/>
      <c r="Q1669" s="102"/>
      <c r="R1669" s="102"/>
      <c r="S1669" s="102"/>
      <c r="T1669" s="102"/>
      <c r="U1669" s="102"/>
      <c r="X1669" s="102"/>
      <c r="Y1669" s="102"/>
      <c r="Z1669" s="102"/>
      <c r="AA1669" s="102"/>
      <c r="AB1669" s="102"/>
      <c r="AE1669" s="102"/>
      <c r="AF1669" s="102"/>
      <c r="AG1669" s="102"/>
      <c r="AH1669" s="102"/>
      <c r="AI1669" s="102"/>
      <c r="AL1669" s="102"/>
      <c r="AM1669" s="102"/>
      <c r="AN1669" s="102"/>
      <c r="AO1669" s="102"/>
      <c r="AP1669" s="102"/>
      <c r="AS1669" s="102"/>
      <c r="AT1669" s="102"/>
      <c r="AU1669" s="102"/>
      <c r="AV1669" s="102"/>
      <c r="AW1669" s="102"/>
      <c r="AX1669" s="102"/>
      <c r="AY1669" s="102"/>
      <c r="AZ1669" s="102"/>
      <c r="BA1669" s="102"/>
      <c r="BB1669" s="102"/>
      <c r="BC1669" s="102"/>
      <c r="BD1669" s="102"/>
      <c r="BE1669" s="102"/>
      <c r="BF1669" s="102"/>
      <c r="BN1669" s="109"/>
    </row>
    <row r="1670" spans="10:66" x14ac:dyDescent="0.25">
      <c r="J1670" s="102"/>
      <c r="K1670" s="102"/>
      <c r="L1670" s="102"/>
      <c r="M1670" s="102"/>
      <c r="Q1670" s="102"/>
      <c r="R1670" s="102"/>
      <c r="S1670" s="102"/>
      <c r="T1670" s="102"/>
      <c r="U1670" s="102"/>
      <c r="X1670" s="102"/>
      <c r="Y1670" s="102"/>
      <c r="Z1670" s="102"/>
      <c r="AA1670" s="102"/>
      <c r="AB1670" s="102"/>
      <c r="AE1670" s="102"/>
      <c r="AF1670" s="102"/>
      <c r="AG1670" s="102"/>
      <c r="AH1670" s="102"/>
      <c r="AI1670" s="102"/>
      <c r="AL1670" s="102"/>
      <c r="AM1670" s="102"/>
      <c r="AN1670" s="102"/>
      <c r="AO1670" s="102"/>
      <c r="AP1670" s="102"/>
      <c r="AS1670" s="102"/>
      <c r="AT1670" s="102"/>
      <c r="AU1670" s="102"/>
      <c r="AV1670" s="102"/>
      <c r="AW1670" s="102"/>
      <c r="AX1670" s="102"/>
      <c r="AY1670" s="102"/>
      <c r="AZ1670" s="102"/>
      <c r="BA1670" s="102"/>
      <c r="BB1670" s="102"/>
      <c r="BC1670" s="102"/>
      <c r="BD1670" s="102"/>
      <c r="BE1670" s="102"/>
      <c r="BF1670" s="102"/>
      <c r="BN1670" s="109"/>
    </row>
    <row r="1671" spans="10:66" x14ac:dyDescent="0.25">
      <c r="J1671" s="102"/>
      <c r="K1671" s="102"/>
      <c r="L1671" s="102"/>
      <c r="M1671" s="102"/>
      <c r="Q1671" s="102"/>
      <c r="R1671" s="102"/>
      <c r="S1671" s="102"/>
      <c r="T1671" s="102"/>
      <c r="U1671" s="102"/>
      <c r="X1671" s="102"/>
      <c r="Y1671" s="102"/>
      <c r="Z1671" s="102"/>
      <c r="AA1671" s="102"/>
      <c r="AB1671" s="102"/>
      <c r="AE1671" s="102"/>
      <c r="AF1671" s="102"/>
      <c r="AG1671" s="102"/>
      <c r="AH1671" s="102"/>
      <c r="AI1671" s="102"/>
      <c r="AL1671" s="102"/>
      <c r="AM1671" s="102"/>
      <c r="AN1671" s="102"/>
      <c r="AO1671" s="102"/>
      <c r="AP1671" s="102"/>
      <c r="AS1671" s="102"/>
      <c r="AT1671" s="102"/>
      <c r="AU1671" s="102"/>
      <c r="AV1671" s="102"/>
      <c r="AW1671" s="102"/>
      <c r="AX1671" s="102"/>
      <c r="AY1671" s="102"/>
      <c r="AZ1671" s="102"/>
      <c r="BA1671" s="102"/>
      <c r="BB1671" s="102"/>
      <c r="BC1671" s="102"/>
      <c r="BD1671" s="102"/>
      <c r="BE1671" s="102"/>
      <c r="BF1671" s="102"/>
      <c r="BN1671" s="109"/>
    </row>
    <row r="1672" spans="10:66" x14ac:dyDescent="0.25">
      <c r="J1672" s="102"/>
      <c r="K1672" s="102"/>
      <c r="L1672" s="102"/>
      <c r="M1672" s="102"/>
      <c r="Q1672" s="102"/>
      <c r="R1672" s="102"/>
      <c r="S1672" s="102"/>
      <c r="T1672" s="102"/>
      <c r="U1672" s="102"/>
      <c r="X1672" s="102"/>
      <c r="Y1672" s="102"/>
      <c r="Z1672" s="102"/>
      <c r="AA1672" s="102"/>
      <c r="AB1672" s="102"/>
      <c r="AE1672" s="102"/>
      <c r="AF1672" s="102"/>
      <c r="AG1672" s="102"/>
      <c r="AH1672" s="102"/>
      <c r="AI1672" s="102"/>
      <c r="AL1672" s="102"/>
      <c r="AM1672" s="102"/>
      <c r="AN1672" s="102"/>
      <c r="AO1672" s="102"/>
      <c r="AP1672" s="102"/>
      <c r="AS1672" s="102"/>
      <c r="AT1672" s="102"/>
      <c r="AU1672" s="102"/>
      <c r="AV1672" s="102"/>
      <c r="AW1672" s="102"/>
      <c r="AX1672" s="102"/>
      <c r="AY1672" s="102"/>
      <c r="AZ1672" s="102"/>
      <c r="BA1672" s="102"/>
      <c r="BB1672" s="102"/>
      <c r="BC1672" s="102"/>
      <c r="BD1672" s="102"/>
      <c r="BE1672" s="102"/>
      <c r="BF1672" s="102"/>
      <c r="BN1672" s="109"/>
    </row>
    <row r="1673" spans="10:66" x14ac:dyDescent="0.25">
      <c r="J1673" s="102"/>
      <c r="K1673" s="102"/>
      <c r="L1673" s="102"/>
      <c r="M1673" s="102"/>
      <c r="Q1673" s="102"/>
      <c r="R1673" s="102"/>
      <c r="S1673" s="102"/>
      <c r="T1673" s="102"/>
      <c r="U1673" s="102"/>
      <c r="X1673" s="102"/>
      <c r="Y1673" s="102"/>
      <c r="Z1673" s="102"/>
      <c r="AA1673" s="102"/>
      <c r="AB1673" s="102"/>
      <c r="AE1673" s="102"/>
      <c r="AF1673" s="102"/>
      <c r="AG1673" s="102"/>
      <c r="AH1673" s="102"/>
      <c r="AI1673" s="102"/>
      <c r="AL1673" s="102"/>
      <c r="AM1673" s="102"/>
      <c r="AN1673" s="102"/>
      <c r="AO1673" s="102"/>
      <c r="AP1673" s="102"/>
      <c r="AS1673" s="102"/>
      <c r="AT1673" s="102"/>
      <c r="AU1673" s="102"/>
      <c r="AV1673" s="102"/>
      <c r="AW1673" s="102"/>
      <c r="AX1673" s="102"/>
      <c r="AY1673" s="102"/>
      <c r="AZ1673" s="102"/>
      <c r="BA1673" s="102"/>
      <c r="BB1673" s="102"/>
      <c r="BC1673" s="102"/>
      <c r="BD1673" s="102"/>
      <c r="BE1673" s="102"/>
      <c r="BF1673" s="102"/>
      <c r="BN1673" s="109"/>
    </row>
    <row r="1674" spans="10:66" x14ac:dyDescent="0.25">
      <c r="J1674" s="102"/>
      <c r="K1674" s="102"/>
      <c r="L1674" s="102"/>
      <c r="M1674" s="102"/>
      <c r="Q1674" s="102"/>
      <c r="R1674" s="102"/>
      <c r="S1674" s="102"/>
      <c r="T1674" s="102"/>
      <c r="U1674" s="102"/>
      <c r="X1674" s="102"/>
      <c r="Y1674" s="102"/>
      <c r="Z1674" s="102"/>
      <c r="AA1674" s="102"/>
      <c r="AB1674" s="102"/>
      <c r="AE1674" s="102"/>
      <c r="AF1674" s="102"/>
      <c r="AG1674" s="102"/>
      <c r="AH1674" s="102"/>
      <c r="AI1674" s="102"/>
      <c r="AL1674" s="102"/>
      <c r="AM1674" s="102"/>
      <c r="AN1674" s="102"/>
      <c r="AO1674" s="102"/>
      <c r="AP1674" s="102"/>
      <c r="AS1674" s="102"/>
      <c r="AT1674" s="102"/>
      <c r="AU1674" s="102"/>
      <c r="AV1674" s="102"/>
      <c r="AW1674" s="102"/>
      <c r="AX1674" s="102"/>
      <c r="AY1674" s="102"/>
      <c r="AZ1674" s="102"/>
      <c r="BA1674" s="102"/>
      <c r="BB1674" s="102"/>
      <c r="BC1674" s="102"/>
      <c r="BD1674" s="102"/>
      <c r="BE1674" s="102"/>
      <c r="BF1674" s="102"/>
      <c r="BN1674" s="109"/>
    </row>
    <row r="1675" spans="10:66" x14ac:dyDescent="0.25">
      <c r="J1675" s="102"/>
      <c r="K1675" s="102"/>
      <c r="L1675" s="102"/>
      <c r="M1675" s="102"/>
      <c r="Q1675" s="102"/>
      <c r="R1675" s="102"/>
      <c r="S1675" s="102"/>
      <c r="T1675" s="102"/>
      <c r="U1675" s="102"/>
      <c r="X1675" s="102"/>
      <c r="Y1675" s="102"/>
      <c r="Z1675" s="102"/>
      <c r="AA1675" s="102"/>
      <c r="AB1675" s="102"/>
      <c r="AE1675" s="102"/>
      <c r="AF1675" s="102"/>
      <c r="AG1675" s="102"/>
      <c r="AH1675" s="102"/>
      <c r="AI1675" s="102"/>
      <c r="AL1675" s="102"/>
      <c r="AM1675" s="102"/>
      <c r="AN1675" s="102"/>
      <c r="AO1675" s="102"/>
      <c r="AP1675" s="102"/>
      <c r="AS1675" s="102"/>
      <c r="AT1675" s="102"/>
      <c r="AU1675" s="102"/>
      <c r="AV1675" s="102"/>
      <c r="AW1675" s="102"/>
      <c r="AX1675" s="102"/>
      <c r="AY1675" s="102"/>
      <c r="AZ1675" s="102"/>
      <c r="BA1675" s="102"/>
      <c r="BB1675" s="102"/>
      <c r="BC1675" s="102"/>
      <c r="BD1675" s="102"/>
      <c r="BE1675" s="102"/>
      <c r="BF1675" s="102"/>
      <c r="BN1675" s="109"/>
    </row>
    <row r="1676" spans="10:66" x14ac:dyDescent="0.25">
      <c r="J1676" s="102"/>
      <c r="K1676" s="102"/>
      <c r="L1676" s="102"/>
      <c r="M1676" s="102"/>
      <c r="Q1676" s="102"/>
      <c r="R1676" s="102"/>
      <c r="S1676" s="102"/>
      <c r="T1676" s="102"/>
      <c r="U1676" s="102"/>
      <c r="X1676" s="102"/>
      <c r="Y1676" s="102"/>
      <c r="Z1676" s="102"/>
      <c r="AA1676" s="102"/>
      <c r="AB1676" s="102"/>
      <c r="AE1676" s="102"/>
      <c r="AF1676" s="102"/>
      <c r="AG1676" s="102"/>
      <c r="AH1676" s="102"/>
      <c r="AI1676" s="102"/>
      <c r="AL1676" s="102"/>
      <c r="AM1676" s="102"/>
      <c r="AN1676" s="102"/>
      <c r="AO1676" s="102"/>
      <c r="AP1676" s="102"/>
      <c r="AS1676" s="102"/>
      <c r="AT1676" s="102"/>
      <c r="AU1676" s="102"/>
      <c r="AV1676" s="102"/>
      <c r="AW1676" s="102"/>
      <c r="AX1676" s="102"/>
      <c r="AY1676" s="102"/>
      <c r="AZ1676" s="102"/>
      <c r="BA1676" s="102"/>
      <c r="BB1676" s="102"/>
      <c r="BC1676" s="102"/>
      <c r="BD1676" s="102"/>
      <c r="BE1676" s="102"/>
      <c r="BF1676" s="102"/>
      <c r="BN1676" s="109"/>
    </row>
    <row r="1677" spans="10:66" x14ac:dyDescent="0.25">
      <c r="J1677" s="102"/>
      <c r="K1677" s="102"/>
      <c r="L1677" s="102"/>
      <c r="M1677" s="102"/>
      <c r="Q1677" s="102"/>
      <c r="R1677" s="102"/>
      <c r="S1677" s="102"/>
      <c r="T1677" s="102"/>
      <c r="U1677" s="102"/>
      <c r="X1677" s="102"/>
      <c r="Y1677" s="102"/>
      <c r="Z1677" s="102"/>
      <c r="AA1677" s="102"/>
      <c r="AB1677" s="102"/>
      <c r="AE1677" s="102"/>
      <c r="AF1677" s="102"/>
      <c r="AG1677" s="102"/>
      <c r="AH1677" s="102"/>
      <c r="AI1677" s="102"/>
      <c r="AL1677" s="102"/>
      <c r="AM1677" s="102"/>
      <c r="AN1677" s="102"/>
      <c r="AO1677" s="102"/>
      <c r="AP1677" s="102"/>
      <c r="AS1677" s="102"/>
      <c r="AT1677" s="102"/>
      <c r="AU1677" s="102"/>
      <c r="AV1677" s="102"/>
      <c r="AW1677" s="102"/>
      <c r="AX1677" s="102"/>
      <c r="AY1677" s="102"/>
      <c r="AZ1677" s="102"/>
      <c r="BA1677" s="102"/>
      <c r="BB1677" s="102"/>
      <c r="BC1677" s="102"/>
      <c r="BD1677" s="102"/>
      <c r="BE1677" s="102"/>
      <c r="BF1677" s="102"/>
      <c r="BN1677" s="109"/>
    </row>
    <row r="1678" spans="10:66" x14ac:dyDescent="0.25">
      <c r="J1678" s="102"/>
      <c r="K1678" s="102"/>
      <c r="L1678" s="102"/>
      <c r="M1678" s="102"/>
      <c r="Q1678" s="102"/>
      <c r="R1678" s="102"/>
      <c r="S1678" s="102"/>
      <c r="T1678" s="102"/>
      <c r="U1678" s="102"/>
      <c r="X1678" s="102"/>
      <c r="Y1678" s="102"/>
      <c r="Z1678" s="102"/>
      <c r="AA1678" s="102"/>
      <c r="AB1678" s="102"/>
      <c r="AE1678" s="102"/>
      <c r="AF1678" s="102"/>
      <c r="AG1678" s="102"/>
      <c r="AH1678" s="102"/>
      <c r="AI1678" s="102"/>
      <c r="AL1678" s="102"/>
      <c r="AM1678" s="102"/>
      <c r="AN1678" s="102"/>
      <c r="AO1678" s="102"/>
      <c r="AP1678" s="102"/>
      <c r="AS1678" s="102"/>
      <c r="AT1678" s="102"/>
      <c r="AU1678" s="102"/>
      <c r="AV1678" s="102"/>
      <c r="AW1678" s="102"/>
      <c r="AX1678" s="102"/>
      <c r="AY1678" s="102"/>
      <c r="AZ1678" s="102"/>
      <c r="BA1678" s="102"/>
      <c r="BB1678" s="102"/>
      <c r="BC1678" s="102"/>
      <c r="BD1678" s="102"/>
      <c r="BE1678" s="102"/>
      <c r="BF1678" s="102"/>
      <c r="BN1678" s="109"/>
    </row>
    <row r="1679" spans="10:66" x14ac:dyDescent="0.25">
      <c r="J1679" s="102"/>
      <c r="K1679" s="102"/>
      <c r="L1679" s="102"/>
      <c r="M1679" s="102"/>
      <c r="Q1679" s="102"/>
      <c r="R1679" s="102"/>
      <c r="S1679" s="102"/>
      <c r="T1679" s="102"/>
      <c r="U1679" s="102"/>
      <c r="X1679" s="102"/>
      <c r="Y1679" s="102"/>
      <c r="Z1679" s="102"/>
      <c r="AA1679" s="102"/>
      <c r="AB1679" s="102"/>
      <c r="AE1679" s="102"/>
      <c r="AF1679" s="102"/>
      <c r="AG1679" s="102"/>
      <c r="AH1679" s="102"/>
      <c r="AI1679" s="102"/>
      <c r="AL1679" s="102"/>
      <c r="AM1679" s="102"/>
      <c r="AN1679" s="102"/>
      <c r="AO1679" s="102"/>
      <c r="AP1679" s="102"/>
      <c r="AS1679" s="102"/>
      <c r="AT1679" s="102"/>
      <c r="AU1679" s="102"/>
      <c r="AV1679" s="102"/>
      <c r="AW1679" s="102"/>
      <c r="AX1679" s="102"/>
      <c r="AY1679" s="102"/>
      <c r="AZ1679" s="102"/>
      <c r="BA1679" s="102"/>
      <c r="BB1679" s="102"/>
      <c r="BC1679" s="102"/>
      <c r="BD1679" s="102"/>
      <c r="BE1679" s="102"/>
      <c r="BF1679" s="102"/>
      <c r="BN1679" s="109"/>
    </row>
    <row r="1680" spans="10:66" x14ac:dyDescent="0.25">
      <c r="J1680" s="102"/>
      <c r="K1680" s="102"/>
      <c r="L1680" s="102"/>
      <c r="M1680" s="102"/>
      <c r="Q1680" s="102"/>
      <c r="R1680" s="102"/>
      <c r="S1680" s="102"/>
      <c r="T1680" s="102"/>
      <c r="U1680" s="102"/>
      <c r="X1680" s="102"/>
      <c r="Y1680" s="102"/>
      <c r="Z1680" s="102"/>
      <c r="AA1680" s="102"/>
      <c r="AB1680" s="102"/>
      <c r="AE1680" s="102"/>
      <c r="AF1680" s="102"/>
      <c r="AG1680" s="102"/>
      <c r="AH1680" s="102"/>
      <c r="AI1680" s="102"/>
      <c r="AL1680" s="102"/>
      <c r="AM1680" s="102"/>
      <c r="AN1680" s="102"/>
      <c r="AO1680" s="102"/>
      <c r="AP1680" s="102"/>
      <c r="AS1680" s="102"/>
      <c r="AT1680" s="102"/>
      <c r="AU1680" s="102"/>
      <c r="AV1680" s="102"/>
      <c r="AW1680" s="102"/>
      <c r="AX1680" s="102"/>
      <c r="AY1680" s="102"/>
      <c r="AZ1680" s="102"/>
      <c r="BA1680" s="102"/>
      <c r="BB1680" s="102"/>
      <c r="BC1680" s="102"/>
      <c r="BD1680" s="102"/>
      <c r="BE1680" s="102"/>
      <c r="BF1680" s="102"/>
      <c r="BN1680" s="109"/>
    </row>
    <row r="1681" spans="10:66" x14ac:dyDescent="0.25">
      <c r="J1681" s="102"/>
      <c r="K1681" s="102"/>
      <c r="L1681" s="102"/>
      <c r="M1681" s="102"/>
      <c r="Q1681" s="102"/>
      <c r="R1681" s="102"/>
      <c r="S1681" s="102"/>
      <c r="T1681" s="102"/>
      <c r="U1681" s="102"/>
      <c r="X1681" s="102"/>
      <c r="Y1681" s="102"/>
      <c r="Z1681" s="102"/>
      <c r="AA1681" s="102"/>
      <c r="AB1681" s="102"/>
      <c r="AE1681" s="102"/>
      <c r="AF1681" s="102"/>
      <c r="AG1681" s="102"/>
      <c r="AH1681" s="102"/>
      <c r="AI1681" s="102"/>
      <c r="AL1681" s="102"/>
      <c r="AM1681" s="102"/>
      <c r="AN1681" s="102"/>
      <c r="AO1681" s="102"/>
      <c r="AP1681" s="102"/>
      <c r="AS1681" s="102"/>
      <c r="AT1681" s="102"/>
      <c r="AU1681" s="102"/>
      <c r="AV1681" s="102"/>
      <c r="AW1681" s="102"/>
      <c r="AX1681" s="102"/>
      <c r="AY1681" s="102"/>
      <c r="AZ1681" s="102"/>
      <c r="BA1681" s="102"/>
      <c r="BB1681" s="102"/>
      <c r="BC1681" s="102"/>
      <c r="BD1681" s="102"/>
      <c r="BE1681" s="102"/>
      <c r="BF1681" s="102"/>
      <c r="BN1681" s="109"/>
    </row>
    <row r="1682" spans="10:66" x14ac:dyDescent="0.25">
      <c r="J1682" s="102"/>
      <c r="K1682" s="102"/>
      <c r="L1682" s="102"/>
      <c r="M1682" s="102"/>
      <c r="Q1682" s="102"/>
      <c r="R1682" s="102"/>
      <c r="S1682" s="102"/>
      <c r="T1682" s="102"/>
      <c r="U1682" s="102"/>
      <c r="X1682" s="102"/>
      <c r="Y1682" s="102"/>
      <c r="Z1682" s="102"/>
      <c r="AA1682" s="102"/>
      <c r="AB1682" s="102"/>
      <c r="AE1682" s="102"/>
      <c r="AF1682" s="102"/>
      <c r="AG1682" s="102"/>
      <c r="AH1682" s="102"/>
      <c r="AI1682" s="102"/>
      <c r="AL1682" s="102"/>
      <c r="AM1682" s="102"/>
      <c r="AN1682" s="102"/>
      <c r="AO1682" s="102"/>
      <c r="AP1682" s="102"/>
      <c r="AS1682" s="102"/>
      <c r="AT1682" s="102"/>
      <c r="AU1682" s="102"/>
      <c r="AV1682" s="102"/>
      <c r="AW1682" s="102"/>
      <c r="AX1682" s="102"/>
      <c r="AY1682" s="102"/>
      <c r="AZ1682" s="102"/>
      <c r="BA1682" s="102"/>
      <c r="BB1682" s="102"/>
      <c r="BC1682" s="102"/>
      <c r="BD1682" s="102"/>
      <c r="BE1682" s="102"/>
      <c r="BF1682" s="102"/>
      <c r="BN1682" s="109"/>
    </row>
    <row r="1683" spans="10:66" x14ac:dyDescent="0.25">
      <c r="J1683" s="102"/>
      <c r="K1683" s="102"/>
      <c r="L1683" s="102"/>
      <c r="M1683" s="102"/>
      <c r="Q1683" s="102"/>
      <c r="R1683" s="102"/>
      <c r="S1683" s="102"/>
      <c r="T1683" s="102"/>
      <c r="U1683" s="102"/>
      <c r="X1683" s="102"/>
      <c r="Y1683" s="102"/>
      <c r="Z1683" s="102"/>
      <c r="AA1683" s="102"/>
      <c r="AB1683" s="102"/>
      <c r="AE1683" s="102"/>
      <c r="AF1683" s="102"/>
      <c r="AG1683" s="102"/>
      <c r="AH1683" s="102"/>
      <c r="AI1683" s="102"/>
      <c r="AL1683" s="102"/>
      <c r="AM1683" s="102"/>
      <c r="AN1683" s="102"/>
      <c r="AO1683" s="102"/>
      <c r="AP1683" s="102"/>
      <c r="AS1683" s="102"/>
      <c r="AT1683" s="102"/>
      <c r="AU1683" s="102"/>
      <c r="AV1683" s="102"/>
      <c r="AW1683" s="102"/>
      <c r="AX1683" s="102"/>
      <c r="AY1683" s="102"/>
      <c r="AZ1683" s="102"/>
      <c r="BA1683" s="102"/>
      <c r="BB1683" s="102"/>
      <c r="BC1683" s="102"/>
      <c r="BD1683" s="102"/>
      <c r="BE1683" s="102"/>
      <c r="BF1683" s="102"/>
      <c r="BN1683" s="109"/>
    </row>
    <row r="1684" spans="10:66" x14ac:dyDescent="0.25">
      <c r="J1684" s="102"/>
      <c r="K1684" s="102"/>
      <c r="L1684" s="102"/>
      <c r="M1684" s="102"/>
      <c r="Q1684" s="102"/>
      <c r="R1684" s="102"/>
      <c r="S1684" s="102"/>
      <c r="T1684" s="102"/>
      <c r="U1684" s="102"/>
      <c r="X1684" s="102"/>
      <c r="Y1684" s="102"/>
      <c r="Z1684" s="102"/>
      <c r="AA1684" s="102"/>
      <c r="AB1684" s="102"/>
      <c r="AE1684" s="102"/>
      <c r="AF1684" s="102"/>
      <c r="AG1684" s="102"/>
      <c r="AH1684" s="102"/>
      <c r="AI1684" s="102"/>
      <c r="AL1684" s="102"/>
      <c r="AM1684" s="102"/>
      <c r="AN1684" s="102"/>
      <c r="AO1684" s="102"/>
      <c r="AP1684" s="102"/>
      <c r="AS1684" s="102"/>
      <c r="AT1684" s="102"/>
      <c r="AU1684" s="102"/>
      <c r="AV1684" s="102"/>
      <c r="AW1684" s="102"/>
      <c r="AX1684" s="102"/>
      <c r="AY1684" s="102"/>
      <c r="AZ1684" s="102"/>
      <c r="BA1684" s="102"/>
      <c r="BB1684" s="102"/>
      <c r="BC1684" s="102"/>
      <c r="BD1684" s="102"/>
      <c r="BE1684" s="102"/>
      <c r="BF1684" s="102"/>
      <c r="BN1684" s="109"/>
    </row>
    <row r="1685" spans="10:66" x14ac:dyDescent="0.25">
      <c r="J1685" s="102"/>
      <c r="K1685" s="102"/>
      <c r="L1685" s="102"/>
      <c r="M1685" s="102"/>
      <c r="Q1685" s="102"/>
      <c r="R1685" s="102"/>
      <c r="S1685" s="102"/>
      <c r="T1685" s="102"/>
      <c r="U1685" s="102"/>
      <c r="X1685" s="102"/>
      <c r="Y1685" s="102"/>
      <c r="Z1685" s="102"/>
      <c r="AA1685" s="102"/>
      <c r="AB1685" s="102"/>
      <c r="AE1685" s="102"/>
      <c r="AF1685" s="102"/>
      <c r="AG1685" s="102"/>
      <c r="AH1685" s="102"/>
      <c r="AI1685" s="102"/>
      <c r="AL1685" s="102"/>
      <c r="AM1685" s="102"/>
      <c r="AN1685" s="102"/>
      <c r="AO1685" s="102"/>
      <c r="AP1685" s="102"/>
      <c r="AS1685" s="102"/>
      <c r="AT1685" s="102"/>
      <c r="AU1685" s="102"/>
      <c r="AV1685" s="102"/>
      <c r="AW1685" s="102"/>
      <c r="AX1685" s="102"/>
      <c r="AY1685" s="102"/>
      <c r="AZ1685" s="102"/>
      <c r="BA1685" s="102"/>
      <c r="BB1685" s="102"/>
      <c r="BC1685" s="102"/>
      <c r="BD1685" s="102"/>
      <c r="BE1685" s="102"/>
      <c r="BF1685" s="102"/>
      <c r="BN1685" s="109"/>
    </row>
    <row r="1686" spans="10:66" x14ac:dyDescent="0.25">
      <c r="J1686" s="102"/>
      <c r="K1686" s="102"/>
      <c r="L1686" s="102"/>
      <c r="M1686" s="102"/>
      <c r="Q1686" s="102"/>
      <c r="R1686" s="102"/>
      <c r="S1686" s="102"/>
      <c r="T1686" s="102"/>
      <c r="U1686" s="102"/>
      <c r="X1686" s="102"/>
      <c r="Y1686" s="102"/>
      <c r="Z1686" s="102"/>
      <c r="AA1686" s="102"/>
      <c r="AB1686" s="102"/>
      <c r="AE1686" s="102"/>
      <c r="AF1686" s="102"/>
      <c r="AG1686" s="102"/>
      <c r="AH1686" s="102"/>
      <c r="AI1686" s="102"/>
      <c r="AL1686" s="102"/>
      <c r="AM1686" s="102"/>
      <c r="AN1686" s="102"/>
      <c r="AO1686" s="102"/>
      <c r="AP1686" s="102"/>
      <c r="AS1686" s="102"/>
      <c r="AT1686" s="102"/>
      <c r="AU1686" s="102"/>
      <c r="AV1686" s="102"/>
      <c r="AW1686" s="102"/>
      <c r="AX1686" s="102"/>
      <c r="AY1686" s="102"/>
      <c r="AZ1686" s="102"/>
      <c r="BA1686" s="102"/>
      <c r="BB1686" s="102"/>
      <c r="BC1686" s="102"/>
      <c r="BD1686" s="102"/>
      <c r="BE1686" s="102"/>
      <c r="BF1686" s="102"/>
      <c r="BN1686" s="109"/>
    </row>
    <row r="1687" spans="10:66" x14ac:dyDescent="0.25">
      <c r="J1687" s="102"/>
      <c r="K1687" s="102"/>
      <c r="L1687" s="102"/>
      <c r="M1687" s="102"/>
      <c r="Q1687" s="102"/>
      <c r="R1687" s="102"/>
      <c r="S1687" s="102"/>
      <c r="T1687" s="102"/>
      <c r="U1687" s="102"/>
      <c r="X1687" s="102"/>
      <c r="Y1687" s="102"/>
      <c r="Z1687" s="102"/>
      <c r="AA1687" s="102"/>
      <c r="AB1687" s="102"/>
      <c r="AE1687" s="102"/>
      <c r="AF1687" s="102"/>
      <c r="AG1687" s="102"/>
      <c r="AH1687" s="102"/>
      <c r="AI1687" s="102"/>
      <c r="AL1687" s="102"/>
      <c r="AM1687" s="102"/>
      <c r="AN1687" s="102"/>
      <c r="AO1687" s="102"/>
      <c r="AP1687" s="102"/>
      <c r="AS1687" s="102"/>
      <c r="AT1687" s="102"/>
      <c r="AU1687" s="102"/>
      <c r="AV1687" s="102"/>
      <c r="AW1687" s="102"/>
      <c r="AX1687" s="102"/>
      <c r="AY1687" s="102"/>
      <c r="AZ1687" s="102"/>
      <c r="BA1687" s="102"/>
      <c r="BB1687" s="102"/>
      <c r="BC1687" s="102"/>
      <c r="BD1687" s="102"/>
      <c r="BE1687" s="102"/>
      <c r="BF1687" s="102"/>
      <c r="BN1687" s="109"/>
    </row>
    <row r="1688" spans="10:66" x14ac:dyDescent="0.25">
      <c r="J1688" s="102"/>
      <c r="K1688" s="102"/>
      <c r="L1688" s="102"/>
      <c r="M1688" s="102"/>
      <c r="Q1688" s="102"/>
      <c r="R1688" s="102"/>
      <c r="S1688" s="102"/>
      <c r="T1688" s="102"/>
      <c r="U1688" s="102"/>
      <c r="X1688" s="102"/>
      <c r="Y1688" s="102"/>
      <c r="Z1688" s="102"/>
      <c r="AA1688" s="102"/>
      <c r="AB1688" s="102"/>
      <c r="AE1688" s="102"/>
      <c r="AF1688" s="102"/>
      <c r="AG1688" s="102"/>
      <c r="AH1688" s="102"/>
      <c r="AI1688" s="102"/>
      <c r="AL1688" s="102"/>
      <c r="AM1688" s="102"/>
      <c r="AN1688" s="102"/>
      <c r="AO1688" s="102"/>
      <c r="AP1688" s="102"/>
      <c r="AS1688" s="102"/>
      <c r="AT1688" s="102"/>
      <c r="AU1688" s="102"/>
      <c r="AV1688" s="102"/>
      <c r="AW1688" s="102"/>
      <c r="AX1688" s="102"/>
      <c r="AY1688" s="102"/>
      <c r="AZ1688" s="102"/>
      <c r="BA1688" s="102"/>
      <c r="BB1688" s="102"/>
      <c r="BC1688" s="102"/>
      <c r="BD1688" s="102"/>
      <c r="BE1688" s="102"/>
      <c r="BF1688" s="102"/>
      <c r="BN1688" s="109"/>
    </row>
    <row r="1689" spans="10:66" x14ac:dyDescent="0.25">
      <c r="J1689" s="102"/>
      <c r="K1689" s="102"/>
      <c r="L1689" s="102"/>
      <c r="M1689" s="102"/>
      <c r="Q1689" s="102"/>
      <c r="R1689" s="102"/>
      <c r="S1689" s="102"/>
      <c r="T1689" s="102"/>
      <c r="U1689" s="102"/>
      <c r="X1689" s="102"/>
      <c r="Y1689" s="102"/>
      <c r="Z1689" s="102"/>
      <c r="AA1689" s="102"/>
      <c r="AB1689" s="102"/>
      <c r="AE1689" s="102"/>
      <c r="AF1689" s="102"/>
      <c r="AG1689" s="102"/>
      <c r="AH1689" s="102"/>
      <c r="AI1689" s="102"/>
      <c r="AL1689" s="102"/>
      <c r="AM1689" s="102"/>
      <c r="AN1689" s="102"/>
      <c r="AO1689" s="102"/>
      <c r="AP1689" s="102"/>
      <c r="AS1689" s="102"/>
      <c r="AT1689" s="102"/>
      <c r="AU1689" s="102"/>
      <c r="AV1689" s="102"/>
      <c r="AW1689" s="102"/>
      <c r="AX1689" s="102"/>
      <c r="AY1689" s="102"/>
      <c r="AZ1689" s="102"/>
      <c r="BA1689" s="102"/>
      <c r="BB1689" s="102"/>
      <c r="BC1689" s="102"/>
      <c r="BD1689" s="102"/>
      <c r="BE1689" s="102"/>
      <c r="BF1689" s="102"/>
      <c r="BN1689" s="109"/>
    </row>
    <row r="1690" spans="10:66" x14ac:dyDescent="0.25">
      <c r="J1690" s="102"/>
      <c r="K1690" s="102"/>
      <c r="L1690" s="102"/>
      <c r="M1690" s="102"/>
      <c r="Q1690" s="102"/>
      <c r="R1690" s="102"/>
      <c r="S1690" s="102"/>
      <c r="T1690" s="102"/>
      <c r="U1690" s="102"/>
      <c r="X1690" s="102"/>
      <c r="Y1690" s="102"/>
      <c r="Z1690" s="102"/>
      <c r="AA1690" s="102"/>
      <c r="AB1690" s="102"/>
      <c r="AE1690" s="102"/>
      <c r="AF1690" s="102"/>
      <c r="AG1690" s="102"/>
      <c r="AH1690" s="102"/>
      <c r="AI1690" s="102"/>
      <c r="AL1690" s="102"/>
      <c r="AM1690" s="102"/>
      <c r="AN1690" s="102"/>
      <c r="AO1690" s="102"/>
      <c r="AP1690" s="102"/>
      <c r="AS1690" s="102"/>
      <c r="AT1690" s="102"/>
      <c r="AU1690" s="102"/>
      <c r="AV1690" s="102"/>
      <c r="AW1690" s="102"/>
      <c r="AX1690" s="102"/>
      <c r="AY1690" s="102"/>
      <c r="AZ1690" s="102"/>
      <c r="BA1690" s="102"/>
      <c r="BB1690" s="102"/>
      <c r="BC1690" s="102"/>
      <c r="BD1690" s="102"/>
      <c r="BE1690" s="102"/>
      <c r="BF1690" s="102"/>
      <c r="BN1690" s="109"/>
    </row>
    <row r="1691" spans="10:66" x14ac:dyDescent="0.25">
      <c r="J1691" s="102"/>
      <c r="K1691" s="102"/>
      <c r="L1691" s="102"/>
      <c r="M1691" s="102"/>
      <c r="Q1691" s="102"/>
      <c r="R1691" s="102"/>
      <c r="S1691" s="102"/>
      <c r="T1691" s="102"/>
      <c r="U1691" s="102"/>
      <c r="X1691" s="102"/>
      <c r="Y1691" s="102"/>
      <c r="Z1691" s="102"/>
      <c r="AA1691" s="102"/>
      <c r="AB1691" s="102"/>
      <c r="AE1691" s="102"/>
      <c r="AF1691" s="102"/>
      <c r="AG1691" s="102"/>
      <c r="AH1691" s="102"/>
      <c r="AI1691" s="102"/>
      <c r="AL1691" s="102"/>
      <c r="AM1691" s="102"/>
      <c r="AN1691" s="102"/>
      <c r="AO1691" s="102"/>
      <c r="AP1691" s="102"/>
      <c r="AS1691" s="102"/>
      <c r="AT1691" s="102"/>
      <c r="AU1691" s="102"/>
      <c r="AV1691" s="102"/>
      <c r="AW1691" s="102"/>
      <c r="AX1691" s="102"/>
      <c r="AY1691" s="102"/>
      <c r="AZ1691" s="102"/>
      <c r="BA1691" s="102"/>
      <c r="BB1691" s="102"/>
      <c r="BC1691" s="102"/>
      <c r="BD1691" s="102"/>
      <c r="BE1691" s="102"/>
      <c r="BF1691" s="102"/>
      <c r="BN1691" s="109"/>
    </row>
    <row r="1692" spans="10:66" x14ac:dyDescent="0.25">
      <c r="J1692" s="102"/>
      <c r="K1692" s="102"/>
      <c r="L1692" s="102"/>
      <c r="M1692" s="102"/>
      <c r="Q1692" s="102"/>
      <c r="R1692" s="102"/>
      <c r="S1692" s="102"/>
      <c r="T1692" s="102"/>
      <c r="U1692" s="102"/>
      <c r="X1692" s="102"/>
      <c r="Y1692" s="102"/>
      <c r="Z1692" s="102"/>
      <c r="AA1692" s="102"/>
      <c r="AB1692" s="102"/>
      <c r="AE1692" s="102"/>
      <c r="AF1692" s="102"/>
      <c r="AG1692" s="102"/>
      <c r="AH1692" s="102"/>
      <c r="AI1692" s="102"/>
      <c r="AL1692" s="102"/>
      <c r="AM1692" s="102"/>
      <c r="AN1692" s="102"/>
      <c r="AO1692" s="102"/>
      <c r="AP1692" s="102"/>
      <c r="AS1692" s="102"/>
      <c r="AT1692" s="102"/>
      <c r="AU1692" s="102"/>
      <c r="AV1692" s="102"/>
      <c r="AW1692" s="102"/>
      <c r="AX1692" s="102"/>
      <c r="AY1692" s="102"/>
      <c r="AZ1692" s="102"/>
      <c r="BA1692" s="102"/>
      <c r="BB1692" s="102"/>
      <c r="BC1692" s="102"/>
      <c r="BD1692" s="102"/>
      <c r="BE1692" s="102"/>
      <c r="BF1692" s="102"/>
      <c r="BN1692" s="109"/>
    </row>
    <row r="1693" spans="10:66" x14ac:dyDescent="0.25">
      <c r="J1693" s="102"/>
      <c r="K1693" s="102"/>
      <c r="L1693" s="102"/>
      <c r="M1693" s="102"/>
      <c r="Q1693" s="102"/>
      <c r="R1693" s="102"/>
      <c r="S1693" s="102"/>
      <c r="T1693" s="102"/>
      <c r="U1693" s="102"/>
      <c r="X1693" s="102"/>
      <c r="Y1693" s="102"/>
      <c r="Z1693" s="102"/>
      <c r="AA1693" s="102"/>
      <c r="AB1693" s="102"/>
      <c r="AE1693" s="102"/>
      <c r="AF1693" s="102"/>
      <c r="AG1693" s="102"/>
      <c r="AH1693" s="102"/>
      <c r="AI1693" s="102"/>
      <c r="AL1693" s="102"/>
      <c r="AM1693" s="102"/>
      <c r="AN1693" s="102"/>
      <c r="AO1693" s="102"/>
      <c r="AP1693" s="102"/>
      <c r="AS1693" s="102"/>
      <c r="AT1693" s="102"/>
      <c r="AU1693" s="102"/>
      <c r="AV1693" s="102"/>
      <c r="AW1693" s="102"/>
      <c r="AX1693" s="102"/>
      <c r="AY1693" s="102"/>
      <c r="AZ1693" s="102"/>
      <c r="BA1693" s="102"/>
      <c r="BB1693" s="102"/>
      <c r="BC1693" s="102"/>
      <c r="BD1693" s="102"/>
      <c r="BE1693" s="102"/>
      <c r="BF1693" s="102"/>
      <c r="BN1693" s="109"/>
    </row>
    <row r="1694" spans="10:66" x14ac:dyDescent="0.25">
      <c r="J1694" s="102"/>
      <c r="K1694" s="102"/>
      <c r="L1694" s="102"/>
      <c r="M1694" s="102"/>
      <c r="Q1694" s="102"/>
      <c r="R1694" s="102"/>
      <c r="S1694" s="102"/>
      <c r="T1694" s="102"/>
      <c r="U1694" s="102"/>
      <c r="X1694" s="102"/>
      <c r="Y1694" s="102"/>
      <c r="Z1694" s="102"/>
      <c r="AA1694" s="102"/>
      <c r="AB1694" s="102"/>
      <c r="AE1694" s="102"/>
      <c r="AF1694" s="102"/>
      <c r="AG1694" s="102"/>
      <c r="AH1694" s="102"/>
      <c r="AI1694" s="102"/>
      <c r="AL1694" s="102"/>
      <c r="AM1694" s="102"/>
      <c r="AN1694" s="102"/>
      <c r="AO1694" s="102"/>
      <c r="AP1694" s="102"/>
      <c r="AS1694" s="102"/>
      <c r="AT1694" s="102"/>
      <c r="AU1694" s="102"/>
      <c r="AV1694" s="102"/>
      <c r="AW1694" s="102"/>
      <c r="AX1694" s="102"/>
      <c r="AY1694" s="102"/>
      <c r="AZ1694" s="102"/>
      <c r="BA1694" s="102"/>
      <c r="BB1694" s="102"/>
      <c r="BC1694" s="102"/>
      <c r="BD1694" s="102"/>
      <c r="BE1694" s="102"/>
      <c r="BF1694" s="102"/>
      <c r="BN1694" s="109"/>
    </row>
    <row r="1695" spans="10:66" x14ac:dyDescent="0.25">
      <c r="J1695" s="102"/>
      <c r="K1695" s="102"/>
      <c r="L1695" s="102"/>
      <c r="M1695" s="102"/>
      <c r="Q1695" s="102"/>
      <c r="R1695" s="102"/>
      <c r="S1695" s="102"/>
      <c r="T1695" s="102"/>
      <c r="U1695" s="102"/>
      <c r="X1695" s="102"/>
      <c r="Y1695" s="102"/>
      <c r="Z1695" s="102"/>
      <c r="AA1695" s="102"/>
      <c r="AB1695" s="102"/>
      <c r="AE1695" s="102"/>
      <c r="AF1695" s="102"/>
      <c r="AG1695" s="102"/>
      <c r="AH1695" s="102"/>
      <c r="AI1695" s="102"/>
      <c r="AL1695" s="102"/>
      <c r="AM1695" s="102"/>
      <c r="AN1695" s="102"/>
      <c r="AO1695" s="102"/>
      <c r="AP1695" s="102"/>
      <c r="AS1695" s="102"/>
      <c r="AT1695" s="102"/>
      <c r="AU1695" s="102"/>
      <c r="AV1695" s="102"/>
      <c r="AW1695" s="102"/>
      <c r="AX1695" s="102"/>
      <c r="AY1695" s="102"/>
      <c r="AZ1695" s="102"/>
      <c r="BA1695" s="102"/>
      <c r="BB1695" s="102"/>
      <c r="BC1695" s="102"/>
      <c r="BD1695" s="102"/>
      <c r="BE1695" s="102"/>
      <c r="BF1695" s="102"/>
      <c r="BN1695" s="109"/>
    </row>
    <row r="1696" spans="10:66" x14ac:dyDescent="0.25">
      <c r="J1696" s="102"/>
      <c r="K1696" s="102"/>
      <c r="L1696" s="102"/>
      <c r="M1696" s="102"/>
      <c r="Q1696" s="102"/>
      <c r="R1696" s="102"/>
      <c r="S1696" s="102"/>
      <c r="T1696" s="102"/>
      <c r="U1696" s="102"/>
      <c r="X1696" s="102"/>
      <c r="Y1696" s="102"/>
      <c r="Z1696" s="102"/>
      <c r="AA1696" s="102"/>
      <c r="AB1696" s="102"/>
      <c r="AE1696" s="102"/>
      <c r="AF1696" s="102"/>
      <c r="AG1696" s="102"/>
      <c r="AH1696" s="102"/>
      <c r="AI1696" s="102"/>
      <c r="AL1696" s="102"/>
      <c r="AM1696" s="102"/>
      <c r="AN1696" s="102"/>
      <c r="AO1696" s="102"/>
      <c r="AP1696" s="102"/>
      <c r="AS1696" s="102"/>
      <c r="AT1696" s="102"/>
      <c r="AU1696" s="102"/>
      <c r="AV1696" s="102"/>
      <c r="AW1696" s="102"/>
      <c r="AX1696" s="102"/>
      <c r="AY1696" s="102"/>
      <c r="AZ1696" s="102"/>
      <c r="BA1696" s="102"/>
      <c r="BB1696" s="102"/>
      <c r="BC1696" s="102"/>
      <c r="BD1696" s="102"/>
      <c r="BE1696" s="102"/>
      <c r="BF1696" s="102"/>
      <c r="BN1696" s="109"/>
    </row>
    <row r="1697" spans="10:66" x14ac:dyDescent="0.25">
      <c r="J1697" s="102"/>
      <c r="K1697" s="102"/>
      <c r="L1697" s="102"/>
      <c r="M1697" s="102"/>
      <c r="Q1697" s="102"/>
      <c r="R1697" s="102"/>
      <c r="S1697" s="102"/>
      <c r="T1697" s="102"/>
      <c r="U1697" s="102"/>
      <c r="X1697" s="102"/>
      <c r="Y1697" s="102"/>
      <c r="Z1697" s="102"/>
      <c r="AA1697" s="102"/>
      <c r="AB1697" s="102"/>
      <c r="AE1697" s="102"/>
      <c r="AF1697" s="102"/>
      <c r="AG1697" s="102"/>
      <c r="AH1697" s="102"/>
      <c r="AI1697" s="102"/>
      <c r="AL1697" s="102"/>
      <c r="AM1697" s="102"/>
      <c r="AN1697" s="102"/>
      <c r="AO1697" s="102"/>
      <c r="AP1697" s="102"/>
      <c r="AS1697" s="102"/>
      <c r="AT1697" s="102"/>
      <c r="AU1697" s="102"/>
      <c r="AV1697" s="102"/>
      <c r="AW1697" s="102"/>
      <c r="AX1697" s="102"/>
      <c r="AY1697" s="102"/>
      <c r="AZ1697" s="102"/>
      <c r="BA1697" s="102"/>
      <c r="BB1697" s="102"/>
      <c r="BC1697" s="102"/>
      <c r="BD1697" s="102"/>
      <c r="BE1697" s="102"/>
      <c r="BF1697" s="102"/>
      <c r="BN1697" s="109"/>
    </row>
    <row r="1698" spans="10:66" x14ac:dyDescent="0.25">
      <c r="J1698" s="102"/>
      <c r="K1698" s="102"/>
      <c r="L1698" s="102"/>
      <c r="M1698" s="102"/>
      <c r="Q1698" s="102"/>
      <c r="R1698" s="102"/>
      <c r="S1698" s="102"/>
      <c r="T1698" s="102"/>
      <c r="U1698" s="102"/>
      <c r="X1698" s="102"/>
      <c r="Y1698" s="102"/>
      <c r="Z1698" s="102"/>
      <c r="AA1698" s="102"/>
      <c r="AB1698" s="102"/>
      <c r="AE1698" s="102"/>
      <c r="AF1698" s="102"/>
      <c r="AG1698" s="102"/>
      <c r="AH1698" s="102"/>
      <c r="AI1698" s="102"/>
      <c r="AL1698" s="102"/>
      <c r="AM1698" s="102"/>
      <c r="AN1698" s="102"/>
      <c r="AO1698" s="102"/>
      <c r="AP1698" s="102"/>
      <c r="AS1698" s="102"/>
      <c r="AT1698" s="102"/>
      <c r="AU1698" s="102"/>
      <c r="AV1698" s="102"/>
      <c r="AW1698" s="102"/>
      <c r="AX1698" s="102"/>
      <c r="AY1698" s="102"/>
      <c r="AZ1698" s="102"/>
      <c r="BA1698" s="102"/>
      <c r="BB1698" s="102"/>
      <c r="BC1698" s="102"/>
      <c r="BD1698" s="102"/>
      <c r="BE1698" s="102"/>
      <c r="BF1698" s="102"/>
      <c r="BN1698" s="109"/>
    </row>
    <row r="1699" spans="10:66" x14ac:dyDescent="0.25">
      <c r="J1699" s="102"/>
      <c r="K1699" s="102"/>
      <c r="L1699" s="102"/>
      <c r="M1699" s="102"/>
      <c r="Q1699" s="102"/>
      <c r="R1699" s="102"/>
      <c r="S1699" s="102"/>
      <c r="T1699" s="102"/>
      <c r="U1699" s="102"/>
      <c r="X1699" s="102"/>
      <c r="Y1699" s="102"/>
      <c r="Z1699" s="102"/>
      <c r="AA1699" s="102"/>
      <c r="AB1699" s="102"/>
      <c r="AE1699" s="102"/>
      <c r="AF1699" s="102"/>
      <c r="AG1699" s="102"/>
      <c r="AH1699" s="102"/>
      <c r="AI1699" s="102"/>
      <c r="AL1699" s="102"/>
      <c r="AM1699" s="102"/>
      <c r="AN1699" s="102"/>
      <c r="AO1699" s="102"/>
      <c r="AP1699" s="102"/>
      <c r="AS1699" s="102"/>
      <c r="AT1699" s="102"/>
      <c r="AU1699" s="102"/>
      <c r="AV1699" s="102"/>
      <c r="AW1699" s="102"/>
      <c r="AX1699" s="102"/>
      <c r="AY1699" s="102"/>
      <c r="AZ1699" s="102"/>
      <c r="BA1699" s="102"/>
      <c r="BB1699" s="102"/>
      <c r="BC1699" s="102"/>
      <c r="BD1699" s="102"/>
      <c r="BE1699" s="102"/>
      <c r="BF1699" s="102"/>
      <c r="BN1699" s="109"/>
    </row>
    <row r="1700" spans="10:66" x14ac:dyDescent="0.25">
      <c r="J1700" s="102"/>
      <c r="K1700" s="102"/>
      <c r="L1700" s="102"/>
      <c r="M1700" s="102"/>
      <c r="Q1700" s="102"/>
      <c r="R1700" s="102"/>
      <c r="S1700" s="102"/>
      <c r="T1700" s="102"/>
      <c r="U1700" s="102"/>
      <c r="X1700" s="102"/>
      <c r="Y1700" s="102"/>
      <c r="Z1700" s="102"/>
      <c r="AA1700" s="102"/>
      <c r="AB1700" s="102"/>
      <c r="AE1700" s="102"/>
      <c r="AF1700" s="102"/>
      <c r="AG1700" s="102"/>
      <c r="AH1700" s="102"/>
      <c r="AI1700" s="102"/>
      <c r="AL1700" s="102"/>
      <c r="AM1700" s="102"/>
      <c r="AN1700" s="102"/>
      <c r="AO1700" s="102"/>
      <c r="AP1700" s="102"/>
      <c r="AS1700" s="102"/>
      <c r="AT1700" s="102"/>
      <c r="AU1700" s="102"/>
      <c r="AV1700" s="102"/>
      <c r="AW1700" s="102"/>
      <c r="AX1700" s="102"/>
      <c r="AY1700" s="102"/>
      <c r="AZ1700" s="102"/>
      <c r="BA1700" s="102"/>
      <c r="BB1700" s="102"/>
      <c r="BC1700" s="102"/>
      <c r="BD1700" s="102"/>
      <c r="BE1700" s="102"/>
      <c r="BF1700" s="102"/>
      <c r="BN1700" s="109"/>
    </row>
    <row r="1701" spans="10:66" x14ac:dyDescent="0.25">
      <c r="J1701" s="102"/>
      <c r="K1701" s="102"/>
      <c r="L1701" s="102"/>
      <c r="M1701" s="102"/>
      <c r="Q1701" s="102"/>
      <c r="R1701" s="102"/>
      <c r="S1701" s="102"/>
      <c r="T1701" s="102"/>
      <c r="U1701" s="102"/>
      <c r="X1701" s="102"/>
      <c r="Y1701" s="102"/>
      <c r="Z1701" s="102"/>
      <c r="AA1701" s="102"/>
      <c r="AB1701" s="102"/>
      <c r="AE1701" s="102"/>
      <c r="AF1701" s="102"/>
      <c r="AG1701" s="102"/>
      <c r="AH1701" s="102"/>
      <c r="AI1701" s="102"/>
      <c r="AL1701" s="102"/>
      <c r="AM1701" s="102"/>
      <c r="AN1701" s="102"/>
      <c r="AO1701" s="102"/>
      <c r="AP1701" s="102"/>
      <c r="AS1701" s="102"/>
      <c r="AT1701" s="102"/>
      <c r="AU1701" s="102"/>
      <c r="AV1701" s="102"/>
      <c r="AW1701" s="102"/>
      <c r="AX1701" s="102"/>
      <c r="AY1701" s="102"/>
      <c r="AZ1701" s="102"/>
      <c r="BA1701" s="102"/>
      <c r="BB1701" s="102"/>
      <c r="BC1701" s="102"/>
      <c r="BD1701" s="102"/>
      <c r="BE1701" s="102"/>
      <c r="BF1701" s="102"/>
      <c r="BN1701" s="109"/>
    </row>
    <row r="1702" spans="10:66" x14ac:dyDescent="0.25">
      <c r="J1702" s="102"/>
      <c r="K1702" s="102"/>
      <c r="L1702" s="102"/>
      <c r="M1702" s="102"/>
      <c r="Q1702" s="102"/>
      <c r="R1702" s="102"/>
      <c r="S1702" s="102"/>
      <c r="T1702" s="102"/>
      <c r="U1702" s="102"/>
      <c r="X1702" s="102"/>
      <c r="Y1702" s="102"/>
      <c r="Z1702" s="102"/>
      <c r="AA1702" s="102"/>
      <c r="AB1702" s="102"/>
      <c r="AE1702" s="102"/>
      <c r="AF1702" s="102"/>
      <c r="AG1702" s="102"/>
      <c r="AH1702" s="102"/>
      <c r="AI1702" s="102"/>
      <c r="AL1702" s="102"/>
      <c r="AM1702" s="102"/>
      <c r="AN1702" s="102"/>
      <c r="AO1702" s="102"/>
      <c r="AP1702" s="102"/>
      <c r="AS1702" s="102"/>
      <c r="AT1702" s="102"/>
      <c r="AU1702" s="102"/>
      <c r="AV1702" s="102"/>
      <c r="AW1702" s="102"/>
      <c r="AX1702" s="102"/>
      <c r="AY1702" s="102"/>
      <c r="AZ1702" s="102"/>
      <c r="BA1702" s="102"/>
      <c r="BB1702" s="102"/>
      <c r="BC1702" s="102"/>
      <c r="BD1702" s="102"/>
      <c r="BE1702" s="102"/>
      <c r="BF1702" s="102"/>
      <c r="BN1702" s="109"/>
    </row>
    <row r="1703" spans="10:66" x14ac:dyDescent="0.25">
      <c r="J1703" s="102"/>
      <c r="K1703" s="102"/>
      <c r="L1703" s="102"/>
      <c r="M1703" s="102"/>
      <c r="Q1703" s="102"/>
      <c r="R1703" s="102"/>
      <c r="S1703" s="102"/>
      <c r="T1703" s="102"/>
      <c r="U1703" s="102"/>
      <c r="X1703" s="102"/>
      <c r="Y1703" s="102"/>
      <c r="Z1703" s="102"/>
      <c r="AA1703" s="102"/>
      <c r="AB1703" s="102"/>
      <c r="AE1703" s="102"/>
      <c r="AF1703" s="102"/>
      <c r="AG1703" s="102"/>
      <c r="AH1703" s="102"/>
      <c r="AI1703" s="102"/>
      <c r="AL1703" s="102"/>
      <c r="AM1703" s="102"/>
      <c r="AN1703" s="102"/>
      <c r="AO1703" s="102"/>
      <c r="AP1703" s="102"/>
      <c r="AS1703" s="102"/>
      <c r="AT1703" s="102"/>
      <c r="AU1703" s="102"/>
      <c r="AV1703" s="102"/>
      <c r="AW1703" s="102"/>
      <c r="AX1703" s="102"/>
      <c r="AY1703" s="102"/>
      <c r="AZ1703" s="102"/>
      <c r="BA1703" s="102"/>
      <c r="BB1703" s="102"/>
      <c r="BC1703" s="102"/>
      <c r="BD1703" s="102"/>
      <c r="BE1703" s="102"/>
      <c r="BF1703" s="102"/>
      <c r="BN1703" s="109"/>
    </row>
    <row r="1704" spans="10:66" x14ac:dyDescent="0.25">
      <c r="J1704" s="102"/>
      <c r="K1704" s="102"/>
      <c r="L1704" s="102"/>
      <c r="M1704" s="102"/>
      <c r="Q1704" s="102"/>
      <c r="R1704" s="102"/>
      <c r="S1704" s="102"/>
      <c r="T1704" s="102"/>
      <c r="U1704" s="102"/>
      <c r="X1704" s="102"/>
      <c r="Y1704" s="102"/>
      <c r="Z1704" s="102"/>
      <c r="AA1704" s="102"/>
      <c r="AB1704" s="102"/>
      <c r="AE1704" s="102"/>
      <c r="AF1704" s="102"/>
      <c r="AG1704" s="102"/>
      <c r="AH1704" s="102"/>
      <c r="AI1704" s="102"/>
      <c r="AL1704" s="102"/>
      <c r="AM1704" s="102"/>
      <c r="AN1704" s="102"/>
      <c r="AO1704" s="102"/>
      <c r="AP1704" s="102"/>
      <c r="AS1704" s="102"/>
      <c r="AT1704" s="102"/>
      <c r="AU1704" s="102"/>
      <c r="AV1704" s="102"/>
      <c r="AW1704" s="102"/>
      <c r="AX1704" s="102"/>
      <c r="AY1704" s="102"/>
      <c r="AZ1704" s="102"/>
      <c r="BA1704" s="102"/>
      <c r="BB1704" s="102"/>
      <c r="BC1704" s="102"/>
      <c r="BD1704" s="102"/>
      <c r="BE1704" s="102"/>
      <c r="BF1704" s="102"/>
      <c r="BN1704" s="109"/>
    </row>
    <row r="1705" spans="10:66" x14ac:dyDescent="0.25">
      <c r="J1705" s="102"/>
      <c r="K1705" s="102"/>
      <c r="L1705" s="102"/>
      <c r="M1705" s="102"/>
      <c r="Q1705" s="102"/>
      <c r="R1705" s="102"/>
      <c r="S1705" s="102"/>
      <c r="T1705" s="102"/>
      <c r="U1705" s="102"/>
      <c r="X1705" s="102"/>
      <c r="Y1705" s="102"/>
      <c r="Z1705" s="102"/>
      <c r="AA1705" s="102"/>
      <c r="AB1705" s="102"/>
      <c r="AE1705" s="102"/>
      <c r="AF1705" s="102"/>
      <c r="AG1705" s="102"/>
      <c r="AH1705" s="102"/>
      <c r="AI1705" s="102"/>
      <c r="AL1705" s="102"/>
      <c r="AM1705" s="102"/>
      <c r="AN1705" s="102"/>
      <c r="AO1705" s="102"/>
      <c r="AP1705" s="102"/>
      <c r="AS1705" s="102"/>
      <c r="AT1705" s="102"/>
      <c r="AU1705" s="102"/>
      <c r="AV1705" s="102"/>
      <c r="AW1705" s="102"/>
      <c r="AX1705" s="102"/>
      <c r="AY1705" s="102"/>
      <c r="AZ1705" s="102"/>
      <c r="BA1705" s="102"/>
      <c r="BB1705" s="102"/>
      <c r="BC1705" s="102"/>
      <c r="BD1705" s="102"/>
      <c r="BE1705" s="102"/>
      <c r="BF1705" s="102"/>
      <c r="BN1705" s="109"/>
    </row>
    <row r="1706" spans="10:66" x14ac:dyDescent="0.25">
      <c r="J1706" s="102"/>
      <c r="K1706" s="102"/>
      <c r="L1706" s="102"/>
      <c r="M1706" s="102"/>
      <c r="Q1706" s="102"/>
      <c r="R1706" s="102"/>
      <c r="S1706" s="102"/>
      <c r="T1706" s="102"/>
      <c r="U1706" s="102"/>
      <c r="X1706" s="102"/>
      <c r="Y1706" s="102"/>
      <c r="Z1706" s="102"/>
      <c r="AA1706" s="102"/>
      <c r="AB1706" s="102"/>
      <c r="AE1706" s="102"/>
      <c r="AF1706" s="102"/>
      <c r="AG1706" s="102"/>
      <c r="AH1706" s="102"/>
      <c r="AI1706" s="102"/>
      <c r="AL1706" s="102"/>
      <c r="AM1706" s="102"/>
      <c r="AN1706" s="102"/>
      <c r="AO1706" s="102"/>
      <c r="AP1706" s="102"/>
      <c r="AS1706" s="102"/>
      <c r="AT1706" s="102"/>
      <c r="AU1706" s="102"/>
      <c r="AV1706" s="102"/>
      <c r="AW1706" s="102"/>
      <c r="AX1706" s="102"/>
      <c r="AY1706" s="102"/>
      <c r="AZ1706" s="102"/>
      <c r="BA1706" s="102"/>
      <c r="BB1706" s="102"/>
      <c r="BC1706" s="102"/>
      <c r="BD1706" s="102"/>
      <c r="BE1706" s="102"/>
      <c r="BF1706" s="102"/>
      <c r="BN1706" s="109"/>
    </row>
    <row r="1707" spans="10:66" x14ac:dyDescent="0.25">
      <c r="J1707" s="102"/>
      <c r="K1707" s="102"/>
      <c r="L1707" s="102"/>
      <c r="M1707" s="102"/>
      <c r="Q1707" s="102"/>
      <c r="R1707" s="102"/>
      <c r="S1707" s="102"/>
      <c r="T1707" s="102"/>
      <c r="U1707" s="102"/>
      <c r="X1707" s="102"/>
      <c r="Y1707" s="102"/>
      <c r="Z1707" s="102"/>
      <c r="AA1707" s="102"/>
      <c r="AB1707" s="102"/>
      <c r="AE1707" s="102"/>
      <c r="AF1707" s="102"/>
      <c r="AG1707" s="102"/>
      <c r="AH1707" s="102"/>
      <c r="AI1707" s="102"/>
      <c r="AL1707" s="102"/>
      <c r="AM1707" s="102"/>
      <c r="AN1707" s="102"/>
      <c r="AO1707" s="102"/>
      <c r="AP1707" s="102"/>
      <c r="AS1707" s="102"/>
      <c r="AT1707" s="102"/>
      <c r="AU1707" s="102"/>
      <c r="AV1707" s="102"/>
      <c r="AW1707" s="102"/>
      <c r="AX1707" s="102"/>
      <c r="AY1707" s="102"/>
      <c r="AZ1707" s="102"/>
      <c r="BA1707" s="102"/>
      <c r="BB1707" s="102"/>
      <c r="BC1707" s="102"/>
      <c r="BD1707" s="102"/>
      <c r="BE1707" s="102"/>
      <c r="BF1707" s="102"/>
      <c r="BN1707" s="109"/>
    </row>
    <row r="1708" spans="10:66" x14ac:dyDescent="0.25">
      <c r="J1708" s="102"/>
      <c r="K1708" s="102"/>
      <c r="L1708" s="102"/>
      <c r="M1708" s="102"/>
      <c r="Q1708" s="102"/>
      <c r="R1708" s="102"/>
      <c r="S1708" s="102"/>
      <c r="T1708" s="102"/>
      <c r="U1708" s="102"/>
      <c r="X1708" s="102"/>
      <c r="Y1708" s="102"/>
      <c r="Z1708" s="102"/>
      <c r="AA1708" s="102"/>
      <c r="AB1708" s="102"/>
      <c r="AE1708" s="102"/>
      <c r="AF1708" s="102"/>
      <c r="AG1708" s="102"/>
      <c r="AH1708" s="102"/>
      <c r="AI1708" s="102"/>
      <c r="AL1708" s="102"/>
      <c r="AM1708" s="102"/>
      <c r="AN1708" s="102"/>
      <c r="AO1708" s="102"/>
      <c r="AP1708" s="102"/>
      <c r="AS1708" s="102"/>
      <c r="AT1708" s="102"/>
      <c r="AU1708" s="102"/>
      <c r="AV1708" s="102"/>
      <c r="AW1708" s="102"/>
      <c r="AX1708" s="102"/>
      <c r="AY1708" s="102"/>
      <c r="AZ1708" s="102"/>
      <c r="BA1708" s="102"/>
      <c r="BB1708" s="102"/>
      <c r="BC1708" s="102"/>
      <c r="BD1708" s="102"/>
      <c r="BE1708" s="102"/>
      <c r="BF1708" s="102"/>
      <c r="BN1708" s="109"/>
    </row>
    <row r="1709" spans="10:66" x14ac:dyDescent="0.25">
      <c r="J1709" s="102"/>
      <c r="K1709" s="102"/>
      <c r="L1709" s="102"/>
      <c r="M1709" s="102"/>
      <c r="Q1709" s="102"/>
      <c r="R1709" s="102"/>
      <c r="S1709" s="102"/>
      <c r="T1709" s="102"/>
      <c r="U1709" s="102"/>
      <c r="X1709" s="102"/>
      <c r="Y1709" s="102"/>
      <c r="Z1709" s="102"/>
      <c r="AA1709" s="102"/>
      <c r="AB1709" s="102"/>
      <c r="AE1709" s="102"/>
      <c r="AF1709" s="102"/>
      <c r="AG1709" s="102"/>
      <c r="AH1709" s="102"/>
      <c r="AI1709" s="102"/>
      <c r="AL1709" s="102"/>
      <c r="AM1709" s="102"/>
      <c r="AN1709" s="102"/>
      <c r="AO1709" s="102"/>
      <c r="AP1709" s="102"/>
      <c r="AS1709" s="102"/>
      <c r="AT1709" s="102"/>
      <c r="AU1709" s="102"/>
      <c r="AV1709" s="102"/>
      <c r="AW1709" s="102"/>
      <c r="AX1709" s="102"/>
      <c r="AY1709" s="102"/>
      <c r="AZ1709" s="102"/>
      <c r="BA1709" s="102"/>
      <c r="BB1709" s="102"/>
      <c r="BC1709" s="102"/>
      <c r="BD1709" s="102"/>
      <c r="BE1709" s="102"/>
      <c r="BF1709" s="102"/>
      <c r="BN1709" s="109"/>
    </row>
    <row r="1710" spans="10:66" x14ac:dyDescent="0.25">
      <c r="J1710" s="102"/>
      <c r="K1710" s="102"/>
      <c r="L1710" s="102"/>
      <c r="M1710" s="102"/>
      <c r="Q1710" s="102"/>
      <c r="R1710" s="102"/>
      <c r="S1710" s="102"/>
      <c r="T1710" s="102"/>
      <c r="U1710" s="102"/>
      <c r="X1710" s="102"/>
      <c r="Y1710" s="102"/>
      <c r="Z1710" s="102"/>
      <c r="AA1710" s="102"/>
      <c r="AB1710" s="102"/>
      <c r="AE1710" s="102"/>
      <c r="AF1710" s="102"/>
      <c r="AG1710" s="102"/>
      <c r="AH1710" s="102"/>
      <c r="AI1710" s="102"/>
      <c r="AL1710" s="102"/>
      <c r="AM1710" s="102"/>
      <c r="AN1710" s="102"/>
      <c r="AO1710" s="102"/>
      <c r="AP1710" s="102"/>
      <c r="AS1710" s="102"/>
      <c r="AT1710" s="102"/>
      <c r="AU1710" s="102"/>
      <c r="AV1710" s="102"/>
      <c r="AW1710" s="102"/>
      <c r="AX1710" s="102"/>
      <c r="AY1710" s="102"/>
      <c r="AZ1710" s="102"/>
      <c r="BA1710" s="102"/>
      <c r="BB1710" s="102"/>
      <c r="BC1710" s="102"/>
      <c r="BD1710" s="102"/>
      <c r="BE1710" s="102"/>
      <c r="BF1710" s="102"/>
      <c r="BN1710" s="109"/>
    </row>
    <row r="1711" spans="10:66" x14ac:dyDescent="0.25">
      <c r="J1711" s="102"/>
      <c r="K1711" s="102"/>
      <c r="L1711" s="102"/>
      <c r="M1711" s="102"/>
      <c r="Q1711" s="102"/>
      <c r="R1711" s="102"/>
      <c r="S1711" s="102"/>
      <c r="T1711" s="102"/>
      <c r="U1711" s="102"/>
      <c r="X1711" s="102"/>
      <c r="Y1711" s="102"/>
      <c r="Z1711" s="102"/>
      <c r="AA1711" s="102"/>
      <c r="AB1711" s="102"/>
      <c r="AE1711" s="102"/>
      <c r="AF1711" s="102"/>
      <c r="AG1711" s="102"/>
      <c r="AH1711" s="102"/>
      <c r="AI1711" s="102"/>
      <c r="AL1711" s="102"/>
      <c r="AM1711" s="102"/>
      <c r="AN1711" s="102"/>
      <c r="AO1711" s="102"/>
      <c r="AP1711" s="102"/>
      <c r="AS1711" s="102"/>
      <c r="AT1711" s="102"/>
      <c r="AU1711" s="102"/>
      <c r="AV1711" s="102"/>
      <c r="AW1711" s="102"/>
      <c r="AX1711" s="102"/>
      <c r="AY1711" s="102"/>
      <c r="AZ1711" s="102"/>
      <c r="BA1711" s="102"/>
      <c r="BB1711" s="102"/>
      <c r="BC1711" s="102"/>
      <c r="BD1711" s="102"/>
      <c r="BE1711" s="102"/>
      <c r="BF1711" s="102"/>
      <c r="BN1711" s="109"/>
    </row>
    <row r="1712" spans="10:66" x14ac:dyDescent="0.25">
      <c r="J1712" s="102"/>
      <c r="K1712" s="102"/>
      <c r="L1712" s="102"/>
      <c r="M1712" s="102"/>
      <c r="Q1712" s="102"/>
      <c r="R1712" s="102"/>
      <c r="S1712" s="102"/>
      <c r="T1712" s="102"/>
      <c r="U1712" s="102"/>
      <c r="X1712" s="102"/>
      <c r="Y1712" s="102"/>
      <c r="Z1712" s="102"/>
      <c r="AA1712" s="102"/>
      <c r="AB1712" s="102"/>
      <c r="AE1712" s="102"/>
      <c r="AF1712" s="102"/>
      <c r="AG1712" s="102"/>
      <c r="AH1712" s="102"/>
      <c r="AI1712" s="102"/>
      <c r="AL1712" s="102"/>
      <c r="AM1712" s="102"/>
      <c r="AN1712" s="102"/>
      <c r="AO1712" s="102"/>
      <c r="AP1712" s="102"/>
      <c r="AS1712" s="102"/>
      <c r="AT1712" s="102"/>
      <c r="AU1712" s="102"/>
      <c r="AV1712" s="102"/>
      <c r="AW1712" s="102"/>
      <c r="AX1712" s="102"/>
      <c r="AY1712" s="102"/>
      <c r="AZ1712" s="102"/>
      <c r="BA1712" s="102"/>
      <c r="BB1712" s="102"/>
      <c r="BC1712" s="102"/>
      <c r="BD1712" s="102"/>
      <c r="BE1712" s="102"/>
      <c r="BF1712" s="102"/>
      <c r="BN1712" s="109"/>
    </row>
    <row r="1713" spans="10:66" x14ac:dyDescent="0.25">
      <c r="J1713" s="102"/>
      <c r="K1713" s="102"/>
      <c r="L1713" s="102"/>
      <c r="M1713" s="102"/>
      <c r="Q1713" s="102"/>
      <c r="R1713" s="102"/>
      <c r="S1713" s="102"/>
      <c r="T1713" s="102"/>
      <c r="U1713" s="102"/>
      <c r="X1713" s="102"/>
      <c r="Y1713" s="102"/>
      <c r="Z1713" s="102"/>
      <c r="AA1713" s="102"/>
      <c r="AB1713" s="102"/>
      <c r="AE1713" s="102"/>
      <c r="AF1713" s="102"/>
      <c r="AG1713" s="102"/>
      <c r="AH1713" s="102"/>
      <c r="AI1713" s="102"/>
      <c r="AL1713" s="102"/>
      <c r="AM1713" s="102"/>
      <c r="AN1713" s="102"/>
      <c r="AO1713" s="102"/>
      <c r="AP1713" s="102"/>
      <c r="AS1713" s="102"/>
      <c r="AT1713" s="102"/>
      <c r="AU1713" s="102"/>
      <c r="AV1713" s="102"/>
      <c r="AW1713" s="102"/>
      <c r="AX1713" s="102"/>
      <c r="AY1713" s="102"/>
      <c r="AZ1713" s="102"/>
      <c r="BA1713" s="102"/>
      <c r="BB1713" s="102"/>
      <c r="BC1713" s="102"/>
      <c r="BD1713" s="102"/>
      <c r="BE1713" s="102"/>
      <c r="BF1713" s="102"/>
      <c r="BN1713" s="109"/>
    </row>
    <row r="1714" spans="10:66" x14ac:dyDescent="0.25">
      <c r="J1714" s="102"/>
      <c r="K1714" s="102"/>
      <c r="L1714" s="102"/>
      <c r="M1714" s="102"/>
      <c r="Q1714" s="102"/>
      <c r="R1714" s="102"/>
      <c r="S1714" s="102"/>
      <c r="T1714" s="102"/>
      <c r="U1714" s="102"/>
      <c r="X1714" s="102"/>
      <c r="Y1714" s="102"/>
      <c r="Z1714" s="102"/>
      <c r="AA1714" s="102"/>
      <c r="AB1714" s="102"/>
      <c r="AE1714" s="102"/>
      <c r="AF1714" s="102"/>
      <c r="AG1714" s="102"/>
      <c r="AH1714" s="102"/>
      <c r="AI1714" s="102"/>
      <c r="AL1714" s="102"/>
      <c r="AM1714" s="102"/>
      <c r="AN1714" s="102"/>
      <c r="AO1714" s="102"/>
      <c r="AP1714" s="102"/>
      <c r="AS1714" s="102"/>
      <c r="AT1714" s="102"/>
      <c r="AU1714" s="102"/>
      <c r="AV1714" s="102"/>
      <c r="AW1714" s="102"/>
      <c r="AX1714" s="102"/>
      <c r="AY1714" s="102"/>
      <c r="AZ1714" s="102"/>
      <c r="BA1714" s="102"/>
      <c r="BB1714" s="102"/>
      <c r="BC1714" s="102"/>
      <c r="BD1714" s="102"/>
      <c r="BE1714" s="102"/>
      <c r="BF1714" s="102"/>
      <c r="BN1714" s="109"/>
    </row>
    <row r="1715" spans="10:66" x14ac:dyDescent="0.25">
      <c r="J1715" s="102"/>
      <c r="K1715" s="102"/>
      <c r="L1715" s="102"/>
      <c r="M1715" s="102"/>
      <c r="Q1715" s="102"/>
      <c r="R1715" s="102"/>
      <c r="S1715" s="102"/>
      <c r="T1715" s="102"/>
      <c r="U1715" s="102"/>
      <c r="X1715" s="102"/>
      <c r="Y1715" s="102"/>
      <c r="Z1715" s="102"/>
      <c r="AA1715" s="102"/>
      <c r="AB1715" s="102"/>
      <c r="AE1715" s="102"/>
      <c r="AF1715" s="102"/>
      <c r="AG1715" s="102"/>
      <c r="AH1715" s="102"/>
      <c r="AI1715" s="102"/>
      <c r="AL1715" s="102"/>
      <c r="AM1715" s="102"/>
      <c r="AN1715" s="102"/>
      <c r="AO1715" s="102"/>
      <c r="AP1715" s="102"/>
      <c r="AS1715" s="102"/>
      <c r="AT1715" s="102"/>
      <c r="AU1715" s="102"/>
      <c r="AV1715" s="102"/>
      <c r="AW1715" s="102"/>
      <c r="AX1715" s="102"/>
      <c r="AY1715" s="102"/>
      <c r="AZ1715" s="102"/>
      <c r="BA1715" s="102"/>
      <c r="BB1715" s="102"/>
      <c r="BC1715" s="102"/>
      <c r="BD1715" s="102"/>
      <c r="BE1715" s="102"/>
      <c r="BF1715" s="102"/>
      <c r="BN1715" s="109"/>
    </row>
    <row r="1716" spans="10:66" x14ac:dyDescent="0.25">
      <c r="J1716" s="102"/>
      <c r="K1716" s="102"/>
      <c r="L1716" s="102"/>
      <c r="M1716" s="102"/>
      <c r="Q1716" s="102"/>
      <c r="R1716" s="102"/>
      <c r="S1716" s="102"/>
      <c r="T1716" s="102"/>
      <c r="U1716" s="102"/>
      <c r="X1716" s="102"/>
      <c r="Y1716" s="102"/>
      <c r="Z1716" s="102"/>
      <c r="AA1716" s="102"/>
      <c r="AB1716" s="102"/>
      <c r="AE1716" s="102"/>
      <c r="AF1716" s="102"/>
      <c r="AG1716" s="102"/>
      <c r="AH1716" s="102"/>
      <c r="AI1716" s="102"/>
      <c r="AL1716" s="102"/>
      <c r="AM1716" s="102"/>
      <c r="AN1716" s="102"/>
      <c r="AO1716" s="102"/>
      <c r="AP1716" s="102"/>
      <c r="AS1716" s="102"/>
      <c r="AT1716" s="102"/>
      <c r="AU1716" s="102"/>
      <c r="AV1716" s="102"/>
      <c r="AW1716" s="102"/>
      <c r="AX1716" s="102"/>
      <c r="AY1716" s="102"/>
      <c r="AZ1716" s="102"/>
      <c r="BA1716" s="102"/>
      <c r="BB1716" s="102"/>
      <c r="BC1716" s="102"/>
      <c r="BD1716" s="102"/>
      <c r="BE1716" s="102"/>
      <c r="BF1716" s="102"/>
      <c r="BN1716" s="109"/>
    </row>
    <row r="1717" spans="10:66" x14ac:dyDescent="0.25">
      <c r="J1717" s="102"/>
      <c r="K1717" s="102"/>
      <c r="L1717" s="102"/>
      <c r="M1717" s="102"/>
      <c r="Q1717" s="102"/>
      <c r="R1717" s="102"/>
      <c r="S1717" s="102"/>
      <c r="T1717" s="102"/>
      <c r="U1717" s="102"/>
      <c r="X1717" s="102"/>
      <c r="Y1717" s="102"/>
      <c r="Z1717" s="102"/>
      <c r="AA1717" s="102"/>
      <c r="AB1717" s="102"/>
      <c r="AE1717" s="102"/>
      <c r="AF1717" s="102"/>
      <c r="AG1717" s="102"/>
      <c r="AH1717" s="102"/>
      <c r="AI1717" s="102"/>
      <c r="AL1717" s="102"/>
      <c r="AM1717" s="102"/>
      <c r="AN1717" s="102"/>
      <c r="AO1717" s="102"/>
      <c r="AP1717" s="102"/>
      <c r="AS1717" s="102"/>
      <c r="AT1717" s="102"/>
      <c r="AU1717" s="102"/>
      <c r="AV1717" s="102"/>
      <c r="AW1717" s="102"/>
      <c r="AX1717" s="102"/>
      <c r="AY1717" s="102"/>
      <c r="AZ1717" s="102"/>
      <c r="BA1717" s="102"/>
      <c r="BB1717" s="102"/>
      <c r="BC1717" s="102"/>
      <c r="BD1717" s="102"/>
      <c r="BE1717" s="102"/>
      <c r="BF1717" s="102"/>
      <c r="BN1717" s="109"/>
    </row>
    <row r="1718" spans="10:66" x14ac:dyDescent="0.25">
      <c r="J1718" s="102"/>
      <c r="K1718" s="102"/>
      <c r="L1718" s="102"/>
      <c r="M1718" s="102"/>
      <c r="Q1718" s="102"/>
      <c r="R1718" s="102"/>
      <c r="S1718" s="102"/>
      <c r="T1718" s="102"/>
      <c r="U1718" s="102"/>
      <c r="X1718" s="102"/>
      <c r="Y1718" s="102"/>
      <c r="Z1718" s="102"/>
      <c r="AA1718" s="102"/>
      <c r="AB1718" s="102"/>
      <c r="AE1718" s="102"/>
      <c r="AF1718" s="102"/>
      <c r="AG1718" s="102"/>
      <c r="AH1718" s="102"/>
      <c r="AI1718" s="102"/>
      <c r="AL1718" s="102"/>
      <c r="AM1718" s="102"/>
      <c r="AN1718" s="102"/>
      <c r="AO1718" s="102"/>
      <c r="AP1718" s="102"/>
      <c r="AS1718" s="102"/>
      <c r="AT1718" s="102"/>
      <c r="AU1718" s="102"/>
      <c r="AV1718" s="102"/>
      <c r="AW1718" s="102"/>
      <c r="AX1718" s="102"/>
      <c r="AY1718" s="102"/>
      <c r="AZ1718" s="102"/>
      <c r="BA1718" s="102"/>
      <c r="BB1718" s="102"/>
      <c r="BC1718" s="102"/>
      <c r="BD1718" s="102"/>
      <c r="BE1718" s="102"/>
      <c r="BF1718" s="102"/>
      <c r="BN1718" s="109"/>
    </row>
    <row r="1719" spans="10:66" x14ac:dyDescent="0.25">
      <c r="J1719" s="102"/>
      <c r="K1719" s="102"/>
      <c r="L1719" s="102"/>
      <c r="M1719" s="102"/>
      <c r="Q1719" s="102"/>
      <c r="R1719" s="102"/>
      <c r="S1719" s="102"/>
      <c r="T1719" s="102"/>
      <c r="U1719" s="102"/>
      <c r="X1719" s="102"/>
      <c r="Y1719" s="102"/>
      <c r="Z1719" s="102"/>
      <c r="AA1719" s="102"/>
      <c r="AB1719" s="102"/>
      <c r="AE1719" s="102"/>
      <c r="AF1719" s="102"/>
      <c r="AG1719" s="102"/>
      <c r="AH1719" s="102"/>
      <c r="AI1719" s="102"/>
      <c r="AL1719" s="102"/>
      <c r="AM1719" s="102"/>
      <c r="AN1719" s="102"/>
      <c r="AO1719" s="102"/>
      <c r="AP1719" s="102"/>
      <c r="AS1719" s="102"/>
      <c r="AT1719" s="102"/>
      <c r="AU1719" s="102"/>
      <c r="AV1719" s="102"/>
      <c r="AW1719" s="102"/>
      <c r="AX1719" s="102"/>
      <c r="AY1719" s="102"/>
      <c r="AZ1719" s="102"/>
      <c r="BA1719" s="102"/>
      <c r="BB1719" s="102"/>
      <c r="BC1719" s="102"/>
      <c r="BD1719" s="102"/>
      <c r="BE1719" s="102"/>
      <c r="BF1719" s="102"/>
      <c r="BN1719" s="109"/>
    </row>
    <row r="1720" spans="10:66" x14ac:dyDescent="0.25">
      <c r="J1720" s="102"/>
      <c r="K1720" s="102"/>
      <c r="L1720" s="102"/>
      <c r="M1720" s="102"/>
      <c r="Q1720" s="102"/>
      <c r="R1720" s="102"/>
      <c r="S1720" s="102"/>
      <c r="T1720" s="102"/>
      <c r="U1720" s="102"/>
      <c r="X1720" s="102"/>
      <c r="Y1720" s="102"/>
      <c r="Z1720" s="102"/>
      <c r="AA1720" s="102"/>
      <c r="AB1720" s="102"/>
      <c r="AE1720" s="102"/>
      <c r="AF1720" s="102"/>
      <c r="AG1720" s="102"/>
      <c r="AH1720" s="102"/>
      <c r="AI1720" s="102"/>
      <c r="AL1720" s="102"/>
      <c r="AM1720" s="102"/>
      <c r="AN1720" s="102"/>
      <c r="AO1720" s="102"/>
      <c r="AP1720" s="102"/>
      <c r="AS1720" s="102"/>
      <c r="AT1720" s="102"/>
      <c r="AU1720" s="102"/>
      <c r="AV1720" s="102"/>
      <c r="AW1720" s="102"/>
      <c r="AX1720" s="102"/>
      <c r="AY1720" s="102"/>
      <c r="AZ1720" s="102"/>
      <c r="BA1720" s="102"/>
      <c r="BB1720" s="102"/>
      <c r="BC1720" s="102"/>
      <c r="BD1720" s="102"/>
      <c r="BE1720" s="102"/>
      <c r="BF1720" s="102"/>
      <c r="BN1720" s="109"/>
    </row>
    <row r="1721" spans="10:66" x14ac:dyDescent="0.25">
      <c r="J1721" s="102"/>
      <c r="K1721" s="102"/>
      <c r="L1721" s="102"/>
      <c r="M1721" s="102"/>
      <c r="Q1721" s="102"/>
      <c r="R1721" s="102"/>
      <c r="S1721" s="102"/>
      <c r="T1721" s="102"/>
      <c r="U1721" s="102"/>
      <c r="X1721" s="102"/>
      <c r="Y1721" s="102"/>
      <c r="Z1721" s="102"/>
      <c r="AA1721" s="102"/>
      <c r="AB1721" s="102"/>
      <c r="AE1721" s="102"/>
      <c r="AF1721" s="102"/>
      <c r="AG1721" s="102"/>
      <c r="AH1721" s="102"/>
      <c r="AI1721" s="102"/>
      <c r="AL1721" s="102"/>
      <c r="AM1721" s="102"/>
      <c r="AN1721" s="102"/>
      <c r="AO1721" s="102"/>
      <c r="AP1721" s="102"/>
      <c r="AS1721" s="102"/>
      <c r="AT1721" s="102"/>
      <c r="AU1721" s="102"/>
      <c r="AV1721" s="102"/>
      <c r="AW1721" s="102"/>
      <c r="AX1721" s="102"/>
      <c r="AY1721" s="102"/>
      <c r="AZ1721" s="102"/>
      <c r="BA1721" s="102"/>
      <c r="BB1721" s="102"/>
      <c r="BC1721" s="102"/>
      <c r="BD1721" s="102"/>
      <c r="BE1721" s="102"/>
      <c r="BF1721" s="102"/>
      <c r="BN1721" s="109"/>
    </row>
    <row r="1722" spans="10:66" x14ac:dyDescent="0.25">
      <c r="J1722" s="102"/>
      <c r="K1722" s="102"/>
      <c r="L1722" s="102"/>
      <c r="M1722" s="102"/>
      <c r="Q1722" s="102"/>
      <c r="R1722" s="102"/>
      <c r="S1722" s="102"/>
      <c r="T1722" s="102"/>
      <c r="U1722" s="102"/>
      <c r="X1722" s="102"/>
      <c r="Y1722" s="102"/>
      <c r="Z1722" s="102"/>
      <c r="AA1722" s="102"/>
      <c r="AB1722" s="102"/>
      <c r="AE1722" s="102"/>
      <c r="AF1722" s="102"/>
      <c r="AG1722" s="102"/>
      <c r="AH1722" s="102"/>
      <c r="AI1722" s="102"/>
      <c r="AL1722" s="102"/>
      <c r="AM1722" s="102"/>
      <c r="AN1722" s="102"/>
      <c r="AO1722" s="102"/>
      <c r="AP1722" s="102"/>
      <c r="AS1722" s="102"/>
      <c r="AT1722" s="102"/>
      <c r="AU1722" s="102"/>
      <c r="AV1722" s="102"/>
      <c r="AW1722" s="102"/>
      <c r="AX1722" s="102"/>
      <c r="AY1722" s="102"/>
      <c r="AZ1722" s="102"/>
      <c r="BA1722" s="102"/>
      <c r="BB1722" s="102"/>
      <c r="BC1722" s="102"/>
      <c r="BD1722" s="102"/>
      <c r="BE1722" s="102"/>
      <c r="BF1722" s="102"/>
      <c r="BN1722" s="109"/>
    </row>
    <row r="1723" spans="10:66" x14ac:dyDescent="0.25">
      <c r="J1723" s="102"/>
      <c r="K1723" s="102"/>
      <c r="L1723" s="102"/>
      <c r="M1723" s="102"/>
      <c r="Q1723" s="102"/>
      <c r="R1723" s="102"/>
      <c r="S1723" s="102"/>
      <c r="T1723" s="102"/>
      <c r="U1723" s="102"/>
      <c r="X1723" s="102"/>
      <c r="Y1723" s="102"/>
      <c r="Z1723" s="102"/>
      <c r="AA1723" s="102"/>
      <c r="AB1723" s="102"/>
      <c r="AE1723" s="102"/>
      <c r="AF1723" s="102"/>
      <c r="AG1723" s="102"/>
      <c r="AH1723" s="102"/>
      <c r="AI1723" s="102"/>
      <c r="AL1723" s="102"/>
      <c r="AM1723" s="102"/>
      <c r="AN1723" s="102"/>
      <c r="AO1723" s="102"/>
      <c r="AP1723" s="102"/>
      <c r="AS1723" s="102"/>
      <c r="AT1723" s="102"/>
      <c r="AU1723" s="102"/>
      <c r="AV1723" s="102"/>
      <c r="AW1723" s="102"/>
      <c r="AX1723" s="102"/>
      <c r="AY1723" s="102"/>
      <c r="AZ1723" s="102"/>
      <c r="BA1723" s="102"/>
      <c r="BB1723" s="102"/>
      <c r="BC1723" s="102"/>
      <c r="BD1723" s="102"/>
      <c r="BE1723" s="102"/>
      <c r="BF1723" s="102"/>
      <c r="BN1723" s="109"/>
    </row>
    <row r="1724" spans="10:66" x14ac:dyDescent="0.25">
      <c r="J1724" s="102"/>
      <c r="K1724" s="102"/>
      <c r="L1724" s="102"/>
      <c r="M1724" s="102"/>
      <c r="Q1724" s="102"/>
      <c r="R1724" s="102"/>
      <c r="S1724" s="102"/>
      <c r="T1724" s="102"/>
      <c r="U1724" s="102"/>
      <c r="X1724" s="102"/>
      <c r="Y1724" s="102"/>
      <c r="Z1724" s="102"/>
      <c r="AA1724" s="102"/>
      <c r="AB1724" s="102"/>
      <c r="AE1724" s="102"/>
      <c r="AF1724" s="102"/>
      <c r="AG1724" s="102"/>
      <c r="AH1724" s="102"/>
      <c r="AI1724" s="102"/>
      <c r="AL1724" s="102"/>
      <c r="AM1724" s="102"/>
      <c r="AN1724" s="102"/>
      <c r="AO1724" s="102"/>
      <c r="AP1724" s="102"/>
      <c r="AS1724" s="102"/>
      <c r="AT1724" s="102"/>
      <c r="AU1724" s="102"/>
      <c r="AV1724" s="102"/>
      <c r="AW1724" s="102"/>
      <c r="AX1724" s="102"/>
      <c r="AY1724" s="102"/>
      <c r="AZ1724" s="102"/>
      <c r="BA1724" s="102"/>
      <c r="BB1724" s="102"/>
      <c r="BC1724" s="102"/>
      <c r="BD1724" s="102"/>
      <c r="BE1724" s="102"/>
      <c r="BF1724" s="102"/>
      <c r="BN1724" s="109"/>
    </row>
    <row r="1725" spans="10:66" x14ac:dyDescent="0.25">
      <c r="J1725" s="102"/>
      <c r="K1725" s="102"/>
      <c r="L1725" s="102"/>
      <c r="M1725" s="102"/>
      <c r="Q1725" s="102"/>
      <c r="R1725" s="102"/>
      <c r="S1725" s="102"/>
      <c r="T1725" s="102"/>
      <c r="U1725" s="102"/>
      <c r="X1725" s="102"/>
      <c r="Y1725" s="102"/>
      <c r="Z1725" s="102"/>
      <c r="AA1725" s="102"/>
      <c r="AB1725" s="102"/>
      <c r="AE1725" s="102"/>
      <c r="AF1725" s="102"/>
      <c r="AG1725" s="102"/>
      <c r="AH1725" s="102"/>
      <c r="AI1725" s="102"/>
      <c r="AL1725" s="102"/>
      <c r="AM1725" s="102"/>
      <c r="AN1725" s="102"/>
      <c r="AO1725" s="102"/>
      <c r="AP1725" s="102"/>
      <c r="AS1725" s="102"/>
      <c r="AT1725" s="102"/>
      <c r="AU1725" s="102"/>
      <c r="AV1725" s="102"/>
      <c r="AW1725" s="102"/>
      <c r="AX1725" s="102"/>
      <c r="AY1725" s="102"/>
      <c r="AZ1725" s="102"/>
      <c r="BA1725" s="102"/>
      <c r="BB1725" s="102"/>
      <c r="BC1725" s="102"/>
      <c r="BD1725" s="102"/>
      <c r="BE1725" s="102"/>
      <c r="BF1725" s="102"/>
      <c r="BN1725" s="109"/>
    </row>
    <row r="1726" spans="10:66" x14ac:dyDescent="0.25">
      <c r="J1726" s="102"/>
      <c r="K1726" s="102"/>
      <c r="L1726" s="102"/>
      <c r="M1726" s="102"/>
      <c r="Q1726" s="102"/>
      <c r="R1726" s="102"/>
      <c r="S1726" s="102"/>
      <c r="T1726" s="102"/>
      <c r="U1726" s="102"/>
      <c r="X1726" s="102"/>
      <c r="Y1726" s="102"/>
      <c r="Z1726" s="102"/>
      <c r="AA1726" s="102"/>
      <c r="AB1726" s="102"/>
      <c r="AE1726" s="102"/>
      <c r="AF1726" s="102"/>
      <c r="AG1726" s="102"/>
      <c r="AH1726" s="102"/>
      <c r="AI1726" s="102"/>
      <c r="AL1726" s="102"/>
      <c r="AM1726" s="102"/>
      <c r="AN1726" s="102"/>
      <c r="AO1726" s="102"/>
      <c r="AP1726" s="102"/>
      <c r="AS1726" s="102"/>
      <c r="AT1726" s="102"/>
      <c r="AU1726" s="102"/>
      <c r="AV1726" s="102"/>
      <c r="AW1726" s="102"/>
      <c r="AX1726" s="102"/>
      <c r="AY1726" s="102"/>
      <c r="AZ1726" s="102"/>
      <c r="BA1726" s="102"/>
      <c r="BB1726" s="102"/>
      <c r="BC1726" s="102"/>
      <c r="BD1726" s="102"/>
      <c r="BE1726" s="102"/>
      <c r="BF1726" s="102"/>
      <c r="BN1726" s="109"/>
    </row>
    <row r="1727" spans="10:66" x14ac:dyDescent="0.25">
      <c r="J1727" s="102"/>
      <c r="K1727" s="102"/>
      <c r="L1727" s="102"/>
      <c r="M1727" s="102"/>
      <c r="Q1727" s="102"/>
      <c r="R1727" s="102"/>
      <c r="S1727" s="102"/>
      <c r="T1727" s="102"/>
      <c r="U1727" s="102"/>
      <c r="X1727" s="102"/>
      <c r="Y1727" s="102"/>
      <c r="Z1727" s="102"/>
      <c r="AA1727" s="102"/>
      <c r="AB1727" s="102"/>
      <c r="AE1727" s="102"/>
      <c r="AF1727" s="102"/>
      <c r="AG1727" s="102"/>
      <c r="AH1727" s="102"/>
      <c r="AI1727" s="102"/>
      <c r="AL1727" s="102"/>
      <c r="AM1727" s="102"/>
      <c r="AN1727" s="102"/>
      <c r="AO1727" s="102"/>
      <c r="AP1727" s="102"/>
      <c r="AS1727" s="102"/>
      <c r="AT1727" s="102"/>
      <c r="AU1727" s="102"/>
      <c r="AV1727" s="102"/>
      <c r="AW1727" s="102"/>
      <c r="AX1727" s="102"/>
      <c r="AY1727" s="102"/>
      <c r="AZ1727" s="102"/>
      <c r="BA1727" s="102"/>
      <c r="BB1727" s="102"/>
      <c r="BC1727" s="102"/>
      <c r="BD1727" s="102"/>
      <c r="BE1727" s="102"/>
      <c r="BF1727" s="102"/>
      <c r="BN1727" s="109"/>
    </row>
    <row r="1728" spans="10:66" x14ac:dyDescent="0.25">
      <c r="J1728" s="102"/>
      <c r="K1728" s="102"/>
      <c r="L1728" s="102"/>
      <c r="M1728" s="102"/>
      <c r="Q1728" s="102"/>
      <c r="R1728" s="102"/>
      <c r="S1728" s="102"/>
      <c r="T1728" s="102"/>
      <c r="U1728" s="102"/>
      <c r="X1728" s="102"/>
      <c r="Y1728" s="102"/>
      <c r="Z1728" s="102"/>
      <c r="AA1728" s="102"/>
      <c r="AB1728" s="102"/>
      <c r="AE1728" s="102"/>
      <c r="AF1728" s="102"/>
      <c r="AG1728" s="102"/>
      <c r="AH1728" s="102"/>
      <c r="AI1728" s="102"/>
      <c r="AL1728" s="102"/>
      <c r="AM1728" s="102"/>
      <c r="AN1728" s="102"/>
      <c r="AO1728" s="102"/>
      <c r="AP1728" s="102"/>
      <c r="AS1728" s="102"/>
      <c r="AT1728" s="102"/>
      <c r="AU1728" s="102"/>
      <c r="AV1728" s="102"/>
      <c r="AW1728" s="102"/>
      <c r="AX1728" s="102"/>
      <c r="AY1728" s="102"/>
      <c r="AZ1728" s="102"/>
      <c r="BA1728" s="102"/>
      <c r="BB1728" s="102"/>
      <c r="BC1728" s="102"/>
      <c r="BD1728" s="102"/>
      <c r="BE1728" s="102"/>
      <c r="BF1728" s="102"/>
      <c r="BN1728" s="109"/>
    </row>
    <row r="1729" spans="10:66" x14ac:dyDescent="0.25">
      <c r="J1729" s="102"/>
      <c r="K1729" s="102"/>
      <c r="L1729" s="102"/>
      <c r="M1729" s="102"/>
      <c r="Q1729" s="102"/>
      <c r="R1729" s="102"/>
      <c r="S1729" s="102"/>
      <c r="T1729" s="102"/>
      <c r="U1729" s="102"/>
      <c r="X1729" s="102"/>
      <c r="Y1729" s="102"/>
      <c r="Z1729" s="102"/>
      <c r="AA1729" s="102"/>
      <c r="AB1729" s="102"/>
      <c r="AE1729" s="102"/>
      <c r="AF1729" s="102"/>
      <c r="AG1729" s="102"/>
      <c r="AH1729" s="102"/>
      <c r="AI1729" s="102"/>
      <c r="AL1729" s="102"/>
      <c r="AM1729" s="102"/>
      <c r="AN1729" s="102"/>
      <c r="AO1729" s="102"/>
      <c r="AP1729" s="102"/>
      <c r="AS1729" s="102"/>
      <c r="AT1729" s="102"/>
      <c r="AU1729" s="102"/>
      <c r="AV1729" s="102"/>
      <c r="AW1729" s="102"/>
      <c r="AX1729" s="102"/>
      <c r="AY1729" s="102"/>
      <c r="AZ1729" s="102"/>
      <c r="BA1729" s="102"/>
      <c r="BB1729" s="102"/>
      <c r="BC1729" s="102"/>
      <c r="BD1729" s="102"/>
      <c r="BE1729" s="102"/>
      <c r="BF1729" s="102"/>
      <c r="BN1729" s="109"/>
    </row>
    <row r="1730" spans="10:66" x14ac:dyDescent="0.25">
      <c r="J1730" s="102"/>
      <c r="K1730" s="102"/>
      <c r="L1730" s="102"/>
      <c r="M1730" s="102"/>
      <c r="Q1730" s="102"/>
      <c r="R1730" s="102"/>
      <c r="S1730" s="102"/>
      <c r="T1730" s="102"/>
      <c r="U1730" s="102"/>
      <c r="X1730" s="102"/>
      <c r="Y1730" s="102"/>
      <c r="Z1730" s="102"/>
      <c r="AA1730" s="102"/>
      <c r="AB1730" s="102"/>
      <c r="AE1730" s="102"/>
      <c r="AF1730" s="102"/>
      <c r="AG1730" s="102"/>
      <c r="AH1730" s="102"/>
      <c r="AI1730" s="102"/>
      <c r="AL1730" s="102"/>
      <c r="AM1730" s="102"/>
      <c r="AN1730" s="102"/>
      <c r="AO1730" s="102"/>
      <c r="AP1730" s="102"/>
      <c r="AS1730" s="102"/>
      <c r="AT1730" s="102"/>
      <c r="AU1730" s="102"/>
      <c r="AV1730" s="102"/>
      <c r="AW1730" s="102"/>
      <c r="AX1730" s="102"/>
      <c r="AY1730" s="102"/>
      <c r="AZ1730" s="102"/>
      <c r="BA1730" s="102"/>
      <c r="BB1730" s="102"/>
      <c r="BC1730" s="102"/>
      <c r="BD1730" s="102"/>
      <c r="BE1730" s="102"/>
      <c r="BF1730" s="102"/>
      <c r="BN1730" s="109"/>
    </row>
    <row r="1731" spans="10:66" x14ac:dyDescent="0.25">
      <c r="J1731" s="102"/>
      <c r="K1731" s="102"/>
      <c r="L1731" s="102"/>
      <c r="M1731" s="102"/>
      <c r="Q1731" s="102"/>
      <c r="R1731" s="102"/>
      <c r="S1731" s="102"/>
      <c r="T1731" s="102"/>
      <c r="U1731" s="102"/>
      <c r="X1731" s="102"/>
      <c r="Y1731" s="102"/>
      <c r="Z1731" s="102"/>
      <c r="AA1731" s="102"/>
      <c r="AB1731" s="102"/>
      <c r="AE1731" s="102"/>
      <c r="AF1731" s="102"/>
      <c r="AG1731" s="102"/>
      <c r="AH1731" s="102"/>
      <c r="AI1731" s="102"/>
      <c r="AL1731" s="102"/>
      <c r="AM1731" s="102"/>
      <c r="AN1731" s="102"/>
      <c r="AO1731" s="102"/>
      <c r="AP1731" s="102"/>
      <c r="AS1731" s="102"/>
      <c r="AT1731" s="102"/>
      <c r="AU1731" s="102"/>
      <c r="AV1731" s="102"/>
      <c r="AW1731" s="102"/>
      <c r="AX1731" s="102"/>
      <c r="AY1731" s="102"/>
      <c r="AZ1731" s="102"/>
      <c r="BA1731" s="102"/>
      <c r="BB1731" s="102"/>
      <c r="BC1731" s="102"/>
      <c r="BD1731" s="102"/>
      <c r="BE1731" s="102"/>
      <c r="BF1731" s="102"/>
      <c r="BN1731" s="109"/>
    </row>
    <row r="1732" spans="10:66" x14ac:dyDescent="0.25">
      <c r="J1732" s="102"/>
      <c r="K1732" s="102"/>
      <c r="L1732" s="102"/>
      <c r="M1732" s="102"/>
      <c r="Q1732" s="102"/>
      <c r="R1732" s="102"/>
      <c r="S1732" s="102"/>
      <c r="T1732" s="102"/>
      <c r="U1732" s="102"/>
      <c r="X1732" s="102"/>
      <c r="Y1732" s="102"/>
      <c r="Z1732" s="102"/>
      <c r="AA1732" s="102"/>
      <c r="AB1732" s="102"/>
      <c r="AE1732" s="102"/>
      <c r="AF1732" s="102"/>
      <c r="AG1732" s="102"/>
      <c r="AH1732" s="102"/>
      <c r="AI1732" s="102"/>
      <c r="AL1732" s="102"/>
      <c r="AM1732" s="102"/>
      <c r="AN1732" s="102"/>
      <c r="AO1732" s="102"/>
      <c r="AP1732" s="102"/>
      <c r="AS1732" s="102"/>
      <c r="AT1732" s="102"/>
      <c r="AU1732" s="102"/>
      <c r="AV1732" s="102"/>
      <c r="AW1732" s="102"/>
      <c r="AX1732" s="102"/>
      <c r="AY1732" s="102"/>
      <c r="AZ1732" s="102"/>
      <c r="BA1732" s="102"/>
      <c r="BB1732" s="102"/>
      <c r="BC1732" s="102"/>
      <c r="BD1732" s="102"/>
      <c r="BE1732" s="102"/>
      <c r="BF1732" s="102"/>
      <c r="BN1732" s="109"/>
    </row>
    <row r="1733" spans="10:66" x14ac:dyDescent="0.25">
      <c r="J1733" s="102"/>
      <c r="K1733" s="102"/>
      <c r="L1733" s="102"/>
      <c r="M1733" s="102"/>
      <c r="Q1733" s="102"/>
      <c r="R1733" s="102"/>
      <c r="S1733" s="102"/>
      <c r="T1733" s="102"/>
      <c r="U1733" s="102"/>
      <c r="X1733" s="102"/>
      <c r="Y1733" s="102"/>
      <c r="Z1733" s="102"/>
      <c r="AA1733" s="102"/>
      <c r="AB1733" s="102"/>
      <c r="AE1733" s="102"/>
      <c r="AF1733" s="102"/>
      <c r="AG1733" s="102"/>
      <c r="AH1733" s="102"/>
      <c r="AI1733" s="102"/>
      <c r="AL1733" s="102"/>
      <c r="AM1733" s="102"/>
      <c r="AN1733" s="102"/>
      <c r="AO1733" s="102"/>
      <c r="AP1733" s="102"/>
      <c r="AS1733" s="102"/>
      <c r="AT1733" s="102"/>
      <c r="AU1733" s="102"/>
      <c r="AV1733" s="102"/>
      <c r="AW1733" s="102"/>
      <c r="AX1733" s="102"/>
      <c r="AY1733" s="102"/>
      <c r="AZ1733" s="102"/>
      <c r="BA1733" s="102"/>
      <c r="BB1733" s="102"/>
      <c r="BC1733" s="102"/>
      <c r="BD1733" s="102"/>
      <c r="BE1733" s="102"/>
      <c r="BF1733" s="102"/>
      <c r="BN1733" s="109"/>
    </row>
    <row r="1734" spans="10:66" x14ac:dyDescent="0.25">
      <c r="J1734" s="102"/>
      <c r="K1734" s="102"/>
      <c r="L1734" s="102"/>
      <c r="M1734" s="102"/>
      <c r="Q1734" s="102"/>
      <c r="R1734" s="102"/>
      <c r="S1734" s="102"/>
      <c r="T1734" s="102"/>
      <c r="U1734" s="102"/>
      <c r="X1734" s="102"/>
      <c r="Y1734" s="102"/>
      <c r="Z1734" s="102"/>
      <c r="AA1734" s="102"/>
      <c r="AB1734" s="102"/>
      <c r="AE1734" s="102"/>
      <c r="AF1734" s="102"/>
      <c r="AG1734" s="102"/>
      <c r="AH1734" s="102"/>
      <c r="AI1734" s="102"/>
      <c r="AL1734" s="102"/>
      <c r="AM1734" s="102"/>
      <c r="AN1734" s="102"/>
      <c r="AO1734" s="102"/>
      <c r="AP1734" s="102"/>
      <c r="AS1734" s="102"/>
      <c r="AT1734" s="102"/>
      <c r="AU1734" s="102"/>
      <c r="AV1734" s="102"/>
      <c r="AW1734" s="102"/>
      <c r="AX1734" s="102"/>
      <c r="AY1734" s="102"/>
      <c r="AZ1734" s="102"/>
      <c r="BA1734" s="102"/>
      <c r="BB1734" s="102"/>
      <c r="BC1734" s="102"/>
      <c r="BD1734" s="102"/>
      <c r="BE1734" s="102"/>
      <c r="BF1734" s="102"/>
      <c r="BN1734" s="109"/>
    </row>
    <row r="1735" spans="10:66" x14ac:dyDescent="0.25">
      <c r="J1735" s="102"/>
      <c r="K1735" s="102"/>
      <c r="L1735" s="102"/>
      <c r="M1735" s="102"/>
      <c r="Q1735" s="102"/>
      <c r="R1735" s="102"/>
      <c r="S1735" s="102"/>
      <c r="T1735" s="102"/>
      <c r="U1735" s="102"/>
      <c r="X1735" s="102"/>
      <c r="Y1735" s="102"/>
      <c r="Z1735" s="102"/>
      <c r="AA1735" s="102"/>
      <c r="AB1735" s="102"/>
      <c r="AE1735" s="102"/>
      <c r="AF1735" s="102"/>
      <c r="AG1735" s="102"/>
      <c r="AH1735" s="102"/>
      <c r="AI1735" s="102"/>
      <c r="AL1735" s="102"/>
      <c r="AM1735" s="102"/>
      <c r="AN1735" s="102"/>
      <c r="AO1735" s="102"/>
      <c r="AP1735" s="102"/>
      <c r="AS1735" s="102"/>
      <c r="AT1735" s="102"/>
      <c r="AU1735" s="102"/>
      <c r="AV1735" s="102"/>
      <c r="AW1735" s="102"/>
      <c r="AX1735" s="102"/>
      <c r="AY1735" s="102"/>
      <c r="AZ1735" s="102"/>
      <c r="BA1735" s="102"/>
      <c r="BB1735" s="102"/>
      <c r="BC1735" s="102"/>
      <c r="BD1735" s="102"/>
      <c r="BE1735" s="102"/>
      <c r="BF1735" s="102"/>
      <c r="BN1735" s="109"/>
    </row>
    <row r="1736" spans="10:66" x14ac:dyDescent="0.25">
      <c r="J1736" s="102"/>
      <c r="K1736" s="102"/>
      <c r="L1736" s="102"/>
      <c r="M1736" s="102"/>
      <c r="Q1736" s="102"/>
      <c r="R1736" s="102"/>
      <c r="S1736" s="102"/>
      <c r="T1736" s="102"/>
      <c r="U1736" s="102"/>
      <c r="X1736" s="102"/>
      <c r="Y1736" s="102"/>
      <c r="Z1736" s="102"/>
      <c r="AA1736" s="102"/>
      <c r="AB1736" s="102"/>
      <c r="AE1736" s="102"/>
      <c r="AF1736" s="102"/>
      <c r="AG1736" s="102"/>
      <c r="AH1736" s="102"/>
      <c r="AI1736" s="102"/>
      <c r="AL1736" s="102"/>
      <c r="AM1736" s="102"/>
      <c r="AN1736" s="102"/>
      <c r="AO1736" s="102"/>
      <c r="AP1736" s="102"/>
      <c r="AS1736" s="102"/>
      <c r="AT1736" s="102"/>
      <c r="AU1736" s="102"/>
      <c r="AV1736" s="102"/>
      <c r="AW1736" s="102"/>
      <c r="AX1736" s="102"/>
      <c r="AY1736" s="102"/>
      <c r="AZ1736" s="102"/>
      <c r="BA1736" s="102"/>
      <c r="BB1736" s="102"/>
      <c r="BC1736" s="102"/>
      <c r="BD1736" s="102"/>
      <c r="BE1736" s="102"/>
      <c r="BF1736" s="102"/>
      <c r="BN1736" s="109"/>
    </row>
    <row r="1737" spans="10:66" x14ac:dyDescent="0.25">
      <c r="J1737" s="102"/>
      <c r="K1737" s="102"/>
      <c r="L1737" s="102"/>
      <c r="M1737" s="102"/>
      <c r="Q1737" s="102"/>
      <c r="R1737" s="102"/>
      <c r="S1737" s="102"/>
      <c r="T1737" s="102"/>
      <c r="U1737" s="102"/>
      <c r="X1737" s="102"/>
      <c r="Y1737" s="102"/>
      <c r="Z1737" s="102"/>
      <c r="AA1737" s="102"/>
      <c r="AB1737" s="102"/>
      <c r="AE1737" s="102"/>
      <c r="AF1737" s="102"/>
      <c r="AG1737" s="102"/>
      <c r="AH1737" s="102"/>
      <c r="AI1737" s="102"/>
      <c r="AL1737" s="102"/>
      <c r="AM1737" s="102"/>
      <c r="AN1737" s="102"/>
      <c r="AO1737" s="102"/>
      <c r="AP1737" s="102"/>
      <c r="AS1737" s="102"/>
      <c r="AT1737" s="102"/>
      <c r="AU1737" s="102"/>
      <c r="AV1737" s="102"/>
      <c r="AW1737" s="102"/>
      <c r="AX1737" s="102"/>
      <c r="AY1737" s="102"/>
      <c r="AZ1737" s="102"/>
      <c r="BA1737" s="102"/>
      <c r="BB1737" s="102"/>
      <c r="BC1737" s="102"/>
      <c r="BD1737" s="102"/>
      <c r="BE1737" s="102"/>
      <c r="BF1737" s="102"/>
      <c r="BN1737" s="109"/>
    </row>
    <row r="1738" spans="10:66" x14ac:dyDescent="0.25">
      <c r="J1738" s="102"/>
      <c r="K1738" s="102"/>
      <c r="L1738" s="102"/>
      <c r="M1738" s="102"/>
      <c r="Q1738" s="102"/>
      <c r="R1738" s="102"/>
      <c r="S1738" s="102"/>
      <c r="T1738" s="102"/>
      <c r="U1738" s="102"/>
      <c r="X1738" s="102"/>
      <c r="Y1738" s="102"/>
      <c r="Z1738" s="102"/>
      <c r="AA1738" s="102"/>
      <c r="AB1738" s="102"/>
      <c r="AE1738" s="102"/>
      <c r="AF1738" s="102"/>
      <c r="AG1738" s="102"/>
      <c r="AH1738" s="102"/>
      <c r="AI1738" s="102"/>
      <c r="AL1738" s="102"/>
      <c r="AM1738" s="102"/>
      <c r="AN1738" s="102"/>
      <c r="AO1738" s="102"/>
      <c r="AP1738" s="102"/>
      <c r="AS1738" s="102"/>
      <c r="AT1738" s="102"/>
      <c r="AU1738" s="102"/>
      <c r="AV1738" s="102"/>
      <c r="AW1738" s="102"/>
      <c r="AX1738" s="102"/>
      <c r="AY1738" s="102"/>
      <c r="AZ1738" s="102"/>
      <c r="BA1738" s="102"/>
      <c r="BB1738" s="102"/>
      <c r="BC1738" s="102"/>
      <c r="BD1738" s="102"/>
      <c r="BE1738" s="102"/>
      <c r="BF1738" s="102"/>
      <c r="BN1738" s="109"/>
    </row>
    <row r="1739" spans="10:66" x14ac:dyDescent="0.25">
      <c r="J1739" s="102"/>
      <c r="K1739" s="102"/>
      <c r="L1739" s="102"/>
      <c r="M1739" s="102"/>
      <c r="Q1739" s="102"/>
      <c r="R1739" s="102"/>
      <c r="S1739" s="102"/>
      <c r="T1739" s="102"/>
      <c r="U1739" s="102"/>
      <c r="X1739" s="102"/>
      <c r="Y1739" s="102"/>
      <c r="Z1739" s="102"/>
      <c r="AA1739" s="102"/>
      <c r="AB1739" s="102"/>
      <c r="AE1739" s="102"/>
      <c r="AF1739" s="102"/>
      <c r="AG1739" s="102"/>
      <c r="AH1739" s="102"/>
      <c r="AI1739" s="102"/>
      <c r="AL1739" s="102"/>
      <c r="AM1739" s="102"/>
      <c r="AN1739" s="102"/>
      <c r="AO1739" s="102"/>
      <c r="AP1739" s="102"/>
      <c r="AS1739" s="102"/>
      <c r="AT1739" s="102"/>
      <c r="AU1739" s="102"/>
      <c r="AV1739" s="102"/>
      <c r="AW1739" s="102"/>
      <c r="AX1739" s="102"/>
      <c r="AY1739" s="102"/>
      <c r="AZ1739" s="102"/>
      <c r="BA1739" s="102"/>
      <c r="BB1739" s="102"/>
      <c r="BC1739" s="102"/>
      <c r="BD1739" s="102"/>
      <c r="BE1739" s="102"/>
      <c r="BF1739" s="102"/>
      <c r="BN1739" s="109"/>
    </row>
    <row r="1740" spans="10:66" x14ac:dyDescent="0.25">
      <c r="J1740" s="102"/>
      <c r="K1740" s="102"/>
      <c r="L1740" s="102"/>
      <c r="M1740" s="102"/>
      <c r="Q1740" s="102"/>
      <c r="R1740" s="102"/>
      <c r="S1740" s="102"/>
      <c r="T1740" s="102"/>
      <c r="U1740" s="102"/>
      <c r="X1740" s="102"/>
      <c r="Y1740" s="102"/>
      <c r="Z1740" s="102"/>
      <c r="AA1740" s="102"/>
      <c r="AB1740" s="102"/>
      <c r="AE1740" s="102"/>
      <c r="AF1740" s="102"/>
      <c r="AG1740" s="102"/>
      <c r="AH1740" s="102"/>
      <c r="AI1740" s="102"/>
      <c r="AL1740" s="102"/>
      <c r="AM1740" s="102"/>
      <c r="AN1740" s="102"/>
      <c r="AO1740" s="102"/>
      <c r="AP1740" s="102"/>
      <c r="AS1740" s="102"/>
      <c r="AT1740" s="102"/>
      <c r="AU1740" s="102"/>
      <c r="AV1740" s="102"/>
      <c r="AW1740" s="102"/>
      <c r="AX1740" s="102"/>
      <c r="AY1740" s="102"/>
      <c r="AZ1740" s="102"/>
      <c r="BA1740" s="102"/>
      <c r="BB1740" s="102"/>
      <c r="BC1740" s="102"/>
      <c r="BD1740" s="102"/>
      <c r="BE1740" s="102"/>
      <c r="BF1740" s="102"/>
      <c r="BN1740" s="109"/>
    </row>
    <row r="1741" spans="10:66" x14ac:dyDescent="0.25">
      <c r="J1741" s="102"/>
      <c r="K1741" s="102"/>
      <c r="L1741" s="102"/>
      <c r="M1741" s="102"/>
      <c r="Q1741" s="102"/>
      <c r="R1741" s="102"/>
      <c r="S1741" s="102"/>
      <c r="T1741" s="102"/>
      <c r="U1741" s="102"/>
      <c r="X1741" s="102"/>
      <c r="Y1741" s="102"/>
      <c r="Z1741" s="102"/>
      <c r="AA1741" s="102"/>
      <c r="AB1741" s="102"/>
      <c r="AE1741" s="102"/>
      <c r="AF1741" s="102"/>
      <c r="AG1741" s="102"/>
      <c r="AH1741" s="102"/>
      <c r="AI1741" s="102"/>
      <c r="AL1741" s="102"/>
      <c r="AM1741" s="102"/>
      <c r="AN1741" s="102"/>
      <c r="AO1741" s="102"/>
      <c r="AP1741" s="102"/>
      <c r="AS1741" s="102"/>
      <c r="AT1741" s="102"/>
      <c r="AU1741" s="102"/>
      <c r="AV1741" s="102"/>
      <c r="AW1741" s="102"/>
      <c r="AX1741" s="102"/>
      <c r="AY1741" s="102"/>
      <c r="AZ1741" s="102"/>
      <c r="BA1741" s="102"/>
      <c r="BB1741" s="102"/>
      <c r="BC1741" s="102"/>
      <c r="BD1741" s="102"/>
      <c r="BE1741" s="102"/>
      <c r="BF1741" s="102"/>
      <c r="BN1741" s="109"/>
    </row>
    <row r="1742" spans="10:66" x14ac:dyDescent="0.25">
      <c r="J1742" s="102"/>
      <c r="K1742" s="102"/>
      <c r="L1742" s="102"/>
      <c r="M1742" s="102"/>
      <c r="Q1742" s="102"/>
      <c r="R1742" s="102"/>
      <c r="S1742" s="102"/>
      <c r="T1742" s="102"/>
      <c r="U1742" s="102"/>
      <c r="X1742" s="102"/>
      <c r="Y1742" s="102"/>
      <c r="Z1742" s="102"/>
      <c r="AA1742" s="102"/>
      <c r="AB1742" s="102"/>
      <c r="AE1742" s="102"/>
      <c r="AF1742" s="102"/>
      <c r="AG1742" s="102"/>
      <c r="AH1742" s="102"/>
      <c r="AI1742" s="102"/>
      <c r="AL1742" s="102"/>
      <c r="AM1742" s="102"/>
      <c r="AN1742" s="102"/>
      <c r="AO1742" s="102"/>
      <c r="AP1742" s="102"/>
      <c r="AS1742" s="102"/>
      <c r="AT1742" s="102"/>
      <c r="AU1742" s="102"/>
      <c r="AV1742" s="102"/>
      <c r="AW1742" s="102"/>
      <c r="AX1742" s="102"/>
      <c r="AY1742" s="102"/>
      <c r="AZ1742" s="102"/>
      <c r="BA1742" s="102"/>
      <c r="BB1742" s="102"/>
      <c r="BC1742" s="102"/>
      <c r="BD1742" s="102"/>
      <c r="BE1742" s="102"/>
      <c r="BF1742" s="102"/>
      <c r="BN1742" s="109"/>
    </row>
    <row r="1743" spans="10:66" x14ac:dyDescent="0.25">
      <c r="J1743" s="102"/>
      <c r="K1743" s="102"/>
      <c r="L1743" s="102"/>
      <c r="M1743" s="102"/>
      <c r="Q1743" s="102"/>
      <c r="R1743" s="102"/>
      <c r="S1743" s="102"/>
      <c r="T1743" s="102"/>
      <c r="U1743" s="102"/>
      <c r="X1743" s="102"/>
      <c r="Y1743" s="102"/>
      <c r="Z1743" s="102"/>
      <c r="AA1743" s="102"/>
      <c r="AB1743" s="102"/>
      <c r="AE1743" s="102"/>
      <c r="AF1743" s="102"/>
      <c r="AG1743" s="102"/>
      <c r="AH1743" s="102"/>
      <c r="AI1743" s="102"/>
      <c r="AL1743" s="102"/>
      <c r="AM1743" s="102"/>
      <c r="AN1743" s="102"/>
      <c r="AO1743" s="102"/>
      <c r="AP1743" s="102"/>
      <c r="AS1743" s="102"/>
      <c r="AT1743" s="102"/>
      <c r="AU1743" s="102"/>
      <c r="AV1743" s="102"/>
      <c r="AW1743" s="102"/>
      <c r="AX1743" s="102"/>
      <c r="AY1743" s="102"/>
      <c r="AZ1743" s="102"/>
      <c r="BA1743" s="102"/>
      <c r="BB1743" s="102"/>
      <c r="BC1743" s="102"/>
      <c r="BD1743" s="102"/>
      <c r="BE1743" s="102"/>
      <c r="BF1743" s="102"/>
      <c r="BN1743" s="109"/>
    </row>
    <row r="1744" spans="10:66" x14ac:dyDescent="0.25">
      <c r="J1744" s="102"/>
      <c r="K1744" s="102"/>
      <c r="L1744" s="102"/>
      <c r="M1744" s="102"/>
      <c r="Q1744" s="102"/>
      <c r="R1744" s="102"/>
      <c r="S1744" s="102"/>
      <c r="T1744" s="102"/>
      <c r="U1744" s="102"/>
      <c r="X1744" s="102"/>
      <c r="Y1744" s="102"/>
      <c r="Z1744" s="102"/>
      <c r="AA1744" s="102"/>
      <c r="AB1744" s="102"/>
      <c r="AE1744" s="102"/>
      <c r="AF1744" s="102"/>
      <c r="AG1744" s="102"/>
      <c r="AH1744" s="102"/>
      <c r="AI1744" s="102"/>
      <c r="AL1744" s="102"/>
      <c r="AM1744" s="102"/>
      <c r="AN1744" s="102"/>
      <c r="AO1744" s="102"/>
      <c r="AP1744" s="102"/>
      <c r="AS1744" s="102"/>
      <c r="AT1744" s="102"/>
      <c r="AU1744" s="102"/>
      <c r="AV1744" s="102"/>
      <c r="AW1744" s="102"/>
      <c r="AX1744" s="102"/>
      <c r="AY1744" s="102"/>
      <c r="AZ1744" s="102"/>
      <c r="BA1744" s="102"/>
      <c r="BB1744" s="102"/>
      <c r="BC1744" s="102"/>
      <c r="BD1744" s="102"/>
      <c r="BE1744" s="102"/>
      <c r="BF1744" s="102"/>
      <c r="BN1744" s="109"/>
    </row>
    <row r="1745" spans="10:66" x14ac:dyDescent="0.25">
      <c r="J1745" s="102"/>
      <c r="K1745" s="102"/>
      <c r="L1745" s="102"/>
      <c r="M1745" s="102"/>
      <c r="Q1745" s="102"/>
      <c r="R1745" s="102"/>
      <c r="S1745" s="102"/>
      <c r="T1745" s="102"/>
      <c r="U1745" s="102"/>
      <c r="X1745" s="102"/>
      <c r="Y1745" s="102"/>
      <c r="Z1745" s="102"/>
      <c r="AA1745" s="102"/>
      <c r="AB1745" s="102"/>
      <c r="AE1745" s="102"/>
      <c r="AF1745" s="102"/>
      <c r="AG1745" s="102"/>
      <c r="AH1745" s="102"/>
      <c r="AI1745" s="102"/>
      <c r="AL1745" s="102"/>
      <c r="AM1745" s="102"/>
      <c r="AN1745" s="102"/>
      <c r="AO1745" s="102"/>
      <c r="AP1745" s="102"/>
      <c r="AS1745" s="102"/>
      <c r="AT1745" s="102"/>
      <c r="AU1745" s="102"/>
      <c r="AV1745" s="102"/>
      <c r="AW1745" s="102"/>
      <c r="AX1745" s="102"/>
      <c r="AY1745" s="102"/>
      <c r="AZ1745" s="102"/>
      <c r="BA1745" s="102"/>
      <c r="BB1745" s="102"/>
      <c r="BC1745" s="102"/>
      <c r="BD1745" s="102"/>
      <c r="BE1745" s="102"/>
      <c r="BF1745" s="102"/>
      <c r="BN1745" s="109"/>
    </row>
    <row r="1746" spans="10:66" x14ac:dyDescent="0.25">
      <c r="J1746" s="102"/>
      <c r="K1746" s="102"/>
      <c r="L1746" s="102"/>
      <c r="M1746" s="102"/>
      <c r="Q1746" s="102"/>
      <c r="R1746" s="102"/>
      <c r="S1746" s="102"/>
      <c r="T1746" s="102"/>
      <c r="U1746" s="102"/>
      <c r="X1746" s="102"/>
      <c r="Y1746" s="102"/>
      <c r="Z1746" s="102"/>
      <c r="AA1746" s="102"/>
      <c r="AB1746" s="102"/>
      <c r="AE1746" s="102"/>
      <c r="AF1746" s="102"/>
      <c r="AG1746" s="102"/>
      <c r="AH1746" s="102"/>
      <c r="AI1746" s="102"/>
      <c r="AL1746" s="102"/>
      <c r="AM1746" s="102"/>
      <c r="AN1746" s="102"/>
      <c r="AO1746" s="102"/>
      <c r="AP1746" s="102"/>
      <c r="AS1746" s="102"/>
      <c r="AT1746" s="102"/>
      <c r="AU1746" s="102"/>
      <c r="AV1746" s="102"/>
      <c r="AW1746" s="102"/>
      <c r="AX1746" s="102"/>
      <c r="AY1746" s="102"/>
      <c r="AZ1746" s="102"/>
      <c r="BA1746" s="102"/>
      <c r="BB1746" s="102"/>
      <c r="BC1746" s="102"/>
      <c r="BD1746" s="102"/>
      <c r="BE1746" s="102"/>
      <c r="BF1746" s="102"/>
      <c r="BN1746" s="109"/>
    </row>
    <row r="1747" spans="10:66" x14ac:dyDescent="0.25">
      <c r="J1747" s="102"/>
      <c r="K1747" s="102"/>
      <c r="L1747" s="102"/>
      <c r="M1747" s="102"/>
      <c r="Q1747" s="102"/>
      <c r="R1747" s="102"/>
      <c r="S1747" s="102"/>
      <c r="T1747" s="102"/>
      <c r="U1747" s="102"/>
      <c r="X1747" s="102"/>
      <c r="Y1747" s="102"/>
      <c r="Z1747" s="102"/>
      <c r="AA1747" s="102"/>
      <c r="AB1747" s="102"/>
      <c r="AE1747" s="102"/>
      <c r="AF1747" s="102"/>
      <c r="AG1747" s="102"/>
      <c r="AH1747" s="102"/>
      <c r="AI1747" s="102"/>
      <c r="AL1747" s="102"/>
      <c r="AM1747" s="102"/>
      <c r="AN1747" s="102"/>
      <c r="AO1747" s="102"/>
      <c r="AP1747" s="102"/>
      <c r="AS1747" s="102"/>
      <c r="AT1747" s="102"/>
      <c r="AU1747" s="102"/>
      <c r="AV1747" s="102"/>
      <c r="AW1747" s="102"/>
      <c r="AX1747" s="102"/>
      <c r="AY1747" s="102"/>
      <c r="AZ1747" s="102"/>
      <c r="BA1747" s="102"/>
      <c r="BB1747" s="102"/>
      <c r="BC1747" s="102"/>
      <c r="BD1747" s="102"/>
      <c r="BE1747" s="102"/>
      <c r="BF1747" s="102"/>
      <c r="BN1747" s="109"/>
    </row>
    <row r="1748" spans="10:66" x14ac:dyDescent="0.25">
      <c r="J1748" s="102"/>
      <c r="K1748" s="102"/>
      <c r="L1748" s="102"/>
      <c r="M1748" s="102"/>
      <c r="Q1748" s="102"/>
      <c r="R1748" s="102"/>
      <c r="S1748" s="102"/>
      <c r="T1748" s="102"/>
      <c r="U1748" s="102"/>
      <c r="X1748" s="102"/>
      <c r="Y1748" s="102"/>
      <c r="Z1748" s="102"/>
      <c r="AA1748" s="102"/>
      <c r="AB1748" s="102"/>
      <c r="AE1748" s="102"/>
      <c r="AF1748" s="102"/>
      <c r="AG1748" s="102"/>
      <c r="AH1748" s="102"/>
      <c r="AI1748" s="102"/>
      <c r="AL1748" s="102"/>
      <c r="AM1748" s="102"/>
      <c r="AN1748" s="102"/>
      <c r="AO1748" s="102"/>
      <c r="AP1748" s="102"/>
      <c r="AS1748" s="102"/>
      <c r="AT1748" s="102"/>
      <c r="AU1748" s="102"/>
      <c r="AV1748" s="102"/>
      <c r="AW1748" s="102"/>
      <c r="AX1748" s="102"/>
      <c r="AY1748" s="102"/>
      <c r="AZ1748" s="102"/>
      <c r="BA1748" s="102"/>
      <c r="BB1748" s="102"/>
      <c r="BC1748" s="102"/>
      <c r="BD1748" s="102"/>
      <c r="BE1748" s="102"/>
      <c r="BF1748" s="102"/>
      <c r="BN1748" s="109"/>
    </row>
    <row r="1749" spans="10:66" x14ac:dyDescent="0.25">
      <c r="J1749" s="102"/>
      <c r="K1749" s="102"/>
      <c r="L1749" s="102"/>
      <c r="M1749" s="102"/>
      <c r="Q1749" s="102"/>
      <c r="R1749" s="102"/>
      <c r="S1749" s="102"/>
      <c r="T1749" s="102"/>
      <c r="U1749" s="102"/>
      <c r="X1749" s="102"/>
      <c r="Y1749" s="102"/>
      <c r="Z1749" s="102"/>
      <c r="AA1749" s="102"/>
      <c r="AB1749" s="102"/>
      <c r="AE1749" s="102"/>
      <c r="AF1749" s="102"/>
      <c r="AG1749" s="102"/>
      <c r="AH1749" s="102"/>
      <c r="AI1749" s="102"/>
      <c r="AL1749" s="102"/>
      <c r="AM1749" s="102"/>
      <c r="AN1749" s="102"/>
      <c r="AO1749" s="102"/>
      <c r="AP1749" s="102"/>
      <c r="AS1749" s="102"/>
      <c r="AT1749" s="102"/>
      <c r="AU1749" s="102"/>
      <c r="AV1749" s="102"/>
      <c r="AW1749" s="102"/>
      <c r="AX1749" s="102"/>
      <c r="AY1749" s="102"/>
      <c r="AZ1749" s="102"/>
      <c r="BA1749" s="102"/>
      <c r="BB1749" s="102"/>
      <c r="BC1749" s="102"/>
      <c r="BD1749" s="102"/>
      <c r="BE1749" s="102"/>
      <c r="BF1749" s="102"/>
      <c r="BN1749" s="109"/>
    </row>
    <row r="1750" spans="10:66" x14ac:dyDescent="0.25">
      <c r="J1750" s="102"/>
      <c r="K1750" s="102"/>
      <c r="L1750" s="102"/>
      <c r="M1750" s="102"/>
      <c r="Q1750" s="102"/>
      <c r="R1750" s="102"/>
      <c r="S1750" s="102"/>
      <c r="T1750" s="102"/>
      <c r="U1750" s="102"/>
      <c r="X1750" s="102"/>
      <c r="Y1750" s="102"/>
      <c r="Z1750" s="102"/>
      <c r="AA1750" s="102"/>
      <c r="AB1750" s="102"/>
      <c r="AE1750" s="102"/>
      <c r="AF1750" s="102"/>
      <c r="AG1750" s="102"/>
      <c r="AH1750" s="102"/>
      <c r="AI1750" s="102"/>
      <c r="AL1750" s="102"/>
      <c r="AM1750" s="102"/>
      <c r="AN1750" s="102"/>
      <c r="AO1750" s="102"/>
      <c r="AP1750" s="102"/>
      <c r="AS1750" s="102"/>
      <c r="AT1750" s="102"/>
      <c r="AU1750" s="102"/>
      <c r="AV1750" s="102"/>
      <c r="AW1750" s="102"/>
      <c r="AX1750" s="102"/>
      <c r="AY1750" s="102"/>
      <c r="AZ1750" s="102"/>
      <c r="BA1750" s="102"/>
      <c r="BB1750" s="102"/>
      <c r="BC1750" s="102"/>
      <c r="BD1750" s="102"/>
      <c r="BE1750" s="102"/>
      <c r="BF1750" s="102"/>
      <c r="BN1750" s="109"/>
    </row>
    <row r="1751" spans="10:66" x14ac:dyDescent="0.25">
      <c r="J1751" s="102"/>
      <c r="K1751" s="102"/>
      <c r="L1751" s="102"/>
      <c r="M1751" s="102"/>
      <c r="Q1751" s="102"/>
      <c r="R1751" s="102"/>
      <c r="S1751" s="102"/>
      <c r="T1751" s="102"/>
      <c r="U1751" s="102"/>
      <c r="X1751" s="102"/>
      <c r="Y1751" s="102"/>
      <c r="Z1751" s="102"/>
      <c r="AA1751" s="102"/>
      <c r="AB1751" s="102"/>
      <c r="AE1751" s="102"/>
      <c r="AF1751" s="102"/>
      <c r="AG1751" s="102"/>
      <c r="AH1751" s="102"/>
      <c r="AI1751" s="102"/>
      <c r="AL1751" s="102"/>
      <c r="AM1751" s="102"/>
      <c r="AN1751" s="102"/>
      <c r="AO1751" s="102"/>
      <c r="AP1751" s="102"/>
      <c r="AS1751" s="102"/>
      <c r="AT1751" s="102"/>
      <c r="AU1751" s="102"/>
      <c r="AV1751" s="102"/>
      <c r="AW1751" s="102"/>
      <c r="AX1751" s="102"/>
      <c r="AY1751" s="102"/>
      <c r="AZ1751" s="102"/>
      <c r="BA1751" s="102"/>
      <c r="BB1751" s="102"/>
      <c r="BC1751" s="102"/>
      <c r="BD1751" s="102"/>
      <c r="BE1751" s="102"/>
      <c r="BF1751" s="102"/>
      <c r="BN1751" s="109"/>
    </row>
    <row r="1752" spans="10:66" x14ac:dyDescent="0.25">
      <c r="J1752" s="102"/>
      <c r="K1752" s="102"/>
      <c r="L1752" s="102"/>
      <c r="M1752" s="102"/>
      <c r="Q1752" s="102"/>
      <c r="R1752" s="102"/>
      <c r="S1752" s="102"/>
      <c r="T1752" s="102"/>
      <c r="U1752" s="102"/>
      <c r="X1752" s="102"/>
      <c r="Y1752" s="102"/>
      <c r="Z1752" s="102"/>
      <c r="AA1752" s="102"/>
      <c r="AB1752" s="102"/>
      <c r="AE1752" s="102"/>
      <c r="AF1752" s="102"/>
      <c r="AG1752" s="102"/>
      <c r="AH1752" s="102"/>
      <c r="AI1752" s="102"/>
      <c r="AL1752" s="102"/>
      <c r="AM1752" s="102"/>
      <c r="AN1752" s="102"/>
      <c r="AO1752" s="102"/>
      <c r="AP1752" s="102"/>
      <c r="AS1752" s="102"/>
      <c r="AT1752" s="102"/>
      <c r="AU1752" s="102"/>
      <c r="AV1752" s="102"/>
      <c r="AW1752" s="102"/>
      <c r="AX1752" s="102"/>
      <c r="AY1752" s="102"/>
      <c r="AZ1752" s="102"/>
      <c r="BA1752" s="102"/>
      <c r="BB1752" s="102"/>
      <c r="BC1752" s="102"/>
      <c r="BD1752" s="102"/>
      <c r="BE1752" s="102"/>
      <c r="BF1752" s="102"/>
      <c r="BN1752" s="109"/>
    </row>
    <row r="1753" spans="10:66" x14ac:dyDescent="0.25">
      <c r="J1753" s="102"/>
      <c r="K1753" s="102"/>
      <c r="L1753" s="102"/>
      <c r="M1753" s="102"/>
      <c r="Q1753" s="102"/>
      <c r="R1753" s="102"/>
      <c r="S1753" s="102"/>
      <c r="T1753" s="102"/>
      <c r="U1753" s="102"/>
      <c r="X1753" s="102"/>
      <c r="Y1753" s="102"/>
      <c r="Z1753" s="102"/>
      <c r="AA1753" s="102"/>
      <c r="AB1753" s="102"/>
      <c r="AE1753" s="102"/>
      <c r="AF1753" s="102"/>
      <c r="AG1753" s="102"/>
      <c r="AH1753" s="102"/>
      <c r="AI1753" s="102"/>
      <c r="AL1753" s="102"/>
      <c r="AM1753" s="102"/>
      <c r="AN1753" s="102"/>
      <c r="AO1753" s="102"/>
      <c r="AP1753" s="102"/>
      <c r="AS1753" s="102"/>
      <c r="AT1753" s="102"/>
      <c r="AU1753" s="102"/>
      <c r="AV1753" s="102"/>
      <c r="AW1753" s="102"/>
      <c r="AX1753" s="102"/>
      <c r="AY1753" s="102"/>
      <c r="AZ1753" s="102"/>
      <c r="BA1753" s="102"/>
      <c r="BB1753" s="102"/>
      <c r="BC1753" s="102"/>
      <c r="BD1753" s="102"/>
      <c r="BE1753" s="102"/>
      <c r="BF1753" s="102"/>
      <c r="BN1753" s="109"/>
    </row>
    <row r="1754" spans="10:66" x14ac:dyDescent="0.25">
      <c r="J1754" s="102"/>
      <c r="K1754" s="102"/>
      <c r="L1754" s="102"/>
      <c r="M1754" s="102"/>
      <c r="Q1754" s="102"/>
      <c r="R1754" s="102"/>
      <c r="S1754" s="102"/>
      <c r="T1754" s="102"/>
      <c r="U1754" s="102"/>
      <c r="X1754" s="102"/>
      <c r="Y1754" s="102"/>
      <c r="Z1754" s="102"/>
      <c r="AA1754" s="102"/>
      <c r="AB1754" s="102"/>
      <c r="AE1754" s="102"/>
      <c r="AF1754" s="102"/>
      <c r="AG1754" s="102"/>
      <c r="AH1754" s="102"/>
      <c r="AI1754" s="102"/>
      <c r="AL1754" s="102"/>
      <c r="AM1754" s="102"/>
      <c r="AN1754" s="102"/>
      <c r="AO1754" s="102"/>
      <c r="AP1754" s="102"/>
      <c r="AS1754" s="102"/>
      <c r="AT1754" s="102"/>
      <c r="AU1754" s="102"/>
      <c r="AV1754" s="102"/>
      <c r="AW1754" s="102"/>
      <c r="AX1754" s="102"/>
      <c r="AY1754" s="102"/>
      <c r="AZ1754" s="102"/>
      <c r="BA1754" s="102"/>
      <c r="BB1754" s="102"/>
      <c r="BC1754" s="102"/>
      <c r="BD1754" s="102"/>
      <c r="BE1754" s="102"/>
      <c r="BF1754" s="102"/>
      <c r="BN1754" s="109"/>
    </row>
    <row r="1755" spans="10:66" x14ac:dyDescent="0.25">
      <c r="J1755" s="102"/>
      <c r="K1755" s="102"/>
      <c r="L1755" s="102"/>
      <c r="M1755" s="102"/>
      <c r="Q1755" s="102"/>
      <c r="R1755" s="102"/>
      <c r="S1755" s="102"/>
      <c r="T1755" s="102"/>
      <c r="U1755" s="102"/>
      <c r="X1755" s="102"/>
      <c r="Y1755" s="102"/>
      <c r="Z1755" s="102"/>
      <c r="AA1755" s="102"/>
      <c r="AB1755" s="102"/>
      <c r="AE1755" s="102"/>
      <c r="AF1755" s="102"/>
      <c r="AG1755" s="102"/>
      <c r="AH1755" s="102"/>
      <c r="AI1755" s="102"/>
      <c r="AL1755" s="102"/>
      <c r="AM1755" s="102"/>
      <c r="AN1755" s="102"/>
      <c r="AO1755" s="102"/>
      <c r="AP1755" s="102"/>
      <c r="AS1755" s="102"/>
      <c r="AT1755" s="102"/>
      <c r="AU1755" s="102"/>
      <c r="AV1755" s="102"/>
      <c r="AW1755" s="102"/>
      <c r="AX1755" s="102"/>
      <c r="AY1755" s="102"/>
      <c r="AZ1755" s="102"/>
      <c r="BA1755" s="102"/>
      <c r="BB1755" s="102"/>
      <c r="BC1755" s="102"/>
      <c r="BD1755" s="102"/>
      <c r="BE1755" s="102"/>
      <c r="BF1755" s="102"/>
      <c r="BN1755" s="109"/>
    </row>
    <row r="1756" spans="10:66" x14ac:dyDescent="0.25">
      <c r="J1756" s="102"/>
      <c r="K1756" s="102"/>
      <c r="L1756" s="102"/>
      <c r="M1756" s="102"/>
      <c r="Q1756" s="102"/>
      <c r="R1756" s="102"/>
      <c r="S1756" s="102"/>
      <c r="T1756" s="102"/>
      <c r="U1756" s="102"/>
      <c r="X1756" s="102"/>
      <c r="Y1756" s="102"/>
      <c r="Z1756" s="102"/>
      <c r="AA1756" s="102"/>
      <c r="AB1756" s="102"/>
      <c r="AE1756" s="102"/>
      <c r="AF1756" s="102"/>
      <c r="AG1756" s="102"/>
      <c r="AH1756" s="102"/>
      <c r="AI1756" s="102"/>
      <c r="AL1756" s="102"/>
      <c r="AM1756" s="102"/>
      <c r="AN1756" s="102"/>
      <c r="AO1756" s="102"/>
      <c r="AP1756" s="102"/>
      <c r="AS1756" s="102"/>
      <c r="AT1756" s="102"/>
      <c r="AU1756" s="102"/>
      <c r="AV1756" s="102"/>
      <c r="AW1756" s="102"/>
      <c r="AX1756" s="102"/>
      <c r="AY1756" s="102"/>
      <c r="AZ1756" s="102"/>
      <c r="BA1756" s="102"/>
      <c r="BB1756" s="102"/>
      <c r="BC1756" s="102"/>
      <c r="BD1756" s="102"/>
      <c r="BE1756" s="102"/>
      <c r="BF1756" s="102"/>
      <c r="BN1756" s="109"/>
    </row>
    <row r="1757" spans="10:66" x14ac:dyDescent="0.25">
      <c r="J1757" s="102"/>
      <c r="K1757" s="102"/>
      <c r="L1757" s="102"/>
      <c r="M1757" s="102"/>
      <c r="Q1757" s="102"/>
      <c r="R1757" s="102"/>
      <c r="S1757" s="102"/>
      <c r="T1757" s="102"/>
      <c r="U1757" s="102"/>
      <c r="X1757" s="102"/>
      <c r="Y1757" s="102"/>
      <c r="Z1757" s="102"/>
      <c r="AA1757" s="102"/>
      <c r="AB1757" s="102"/>
      <c r="AE1757" s="102"/>
      <c r="AF1757" s="102"/>
      <c r="AG1757" s="102"/>
      <c r="AH1757" s="102"/>
      <c r="AI1757" s="102"/>
      <c r="AL1757" s="102"/>
      <c r="AM1757" s="102"/>
      <c r="AN1757" s="102"/>
      <c r="AO1757" s="102"/>
      <c r="AP1757" s="102"/>
      <c r="AS1757" s="102"/>
      <c r="AT1757" s="102"/>
      <c r="AU1757" s="102"/>
      <c r="AV1757" s="102"/>
      <c r="AW1757" s="102"/>
      <c r="AX1757" s="102"/>
      <c r="AY1757" s="102"/>
      <c r="AZ1757" s="102"/>
      <c r="BA1757" s="102"/>
      <c r="BB1757" s="102"/>
      <c r="BC1757" s="102"/>
      <c r="BD1757" s="102"/>
      <c r="BE1757" s="102"/>
      <c r="BF1757" s="102"/>
      <c r="BN1757" s="109"/>
    </row>
    <row r="1758" spans="10:66" x14ac:dyDescent="0.25">
      <c r="J1758" s="102"/>
      <c r="K1758" s="102"/>
      <c r="L1758" s="102"/>
      <c r="M1758" s="102"/>
      <c r="Q1758" s="102"/>
      <c r="R1758" s="102"/>
      <c r="S1758" s="102"/>
      <c r="T1758" s="102"/>
      <c r="U1758" s="102"/>
      <c r="X1758" s="102"/>
      <c r="Y1758" s="102"/>
      <c r="Z1758" s="102"/>
      <c r="AA1758" s="102"/>
      <c r="AB1758" s="102"/>
      <c r="AE1758" s="102"/>
      <c r="AF1758" s="102"/>
      <c r="AG1758" s="102"/>
      <c r="AH1758" s="102"/>
      <c r="AI1758" s="102"/>
      <c r="AL1758" s="102"/>
      <c r="AM1758" s="102"/>
      <c r="AN1758" s="102"/>
      <c r="AO1758" s="102"/>
      <c r="AP1758" s="102"/>
      <c r="AS1758" s="102"/>
      <c r="AT1758" s="102"/>
      <c r="AU1758" s="102"/>
      <c r="AV1758" s="102"/>
      <c r="AW1758" s="102"/>
      <c r="AX1758" s="102"/>
      <c r="AY1758" s="102"/>
      <c r="AZ1758" s="102"/>
      <c r="BA1758" s="102"/>
      <c r="BB1758" s="102"/>
      <c r="BC1758" s="102"/>
      <c r="BD1758" s="102"/>
      <c r="BE1758" s="102"/>
      <c r="BF1758" s="102"/>
      <c r="BN1758" s="109"/>
    </row>
    <row r="1759" spans="10:66" x14ac:dyDescent="0.25">
      <c r="J1759" s="102"/>
      <c r="K1759" s="102"/>
      <c r="L1759" s="102"/>
      <c r="M1759" s="102"/>
      <c r="Q1759" s="102"/>
      <c r="R1759" s="102"/>
      <c r="S1759" s="102"/>
      <c r="T1759" s="102"/>
      <c r="U1759" s="102"/>
      <c r="X1759" s="102"/>
      <c r="Y1759" s="102"/>
      <c r="Z1759" s="102"/>
      <c r="AA1759" s="102"/>
      <c r="AB1759" s="102"/>
      <c r="AE1759" s="102"/>
      <c r="AF1759" s="102"/>
      <c r="AG1759" s="102"/>
      <c r="AH1759" s="102"/>
      <c r="AI1759" s="102"/>
      <c r="AL1759" s="102"/>
      <c r="AM1759" s="102"/>
      <c r="AN1759" s="102"/>
      <c r="AO1759" s="102"/>
      <c r="AP1759" s="102"/>
      <c r="AS1759" s="102"/>
      <c r="AT1759" s="102"/>
      <c r="AU1759" s="102"/>
      <c r="AV1759" s="102"/>
      <c r="AW1759" s="102"/>
      <c r="AX1759" s="102"/>
      <c r="AY1759" s="102"/>
      <c r="AZ1759" s="102"/>
      <c r="BA1759" s="102"/>
      <c r="BB1759" s="102"/>
      <c r="BC1759" s="102"/>
      <c r="BD1759" s="102"/>
      <c r="BE1759" s="102"/>
      <c r="BF1759" s="102"/>
      <c r="BN1759" s="109"/>
    </row>
    <row r="1760" spans="10:66" x14ac:dyDescent="0.25">
      <c r="J1760" s="102"/>
      <c r="K1760" s="102"/>
      <c r="L1760" s="102"/>
      <c r="M1760" s="102"/>
      <c r="Q1760" s="102"/>
      <c r="R1760" s="102"/>
      <c r="S1760" s="102"/>
      <c r="T1760" s="102"/>
      <c r="U1760" s="102"/>
      <c r="X1760" s="102"/>
      <c r="Y1760" s="102"/>
      <c r="Z1760" s="102"/>
      <c r="AA1760" s="102"/>
      <c r="AB1760" s="102"/>
      <c r="AE1760" s="102"/>
      <c r="AF1760" s="102"/>
      <c r="AG1760" s="102"/>
      <c r="AH1760" s="102"/>
      <c r="AI1760" s="102"/>
      <c r="AL1760" s="102"/>
      <c r="AM1760" s="102"/>
      <c r="AN1760" s="102"/>
      <c r="AO1760" s="102"/>
      <c r="AP1760" s="102"/>
      <c r="AS1760" s="102"/>
      <c r="AT1760" s="102"/>
      <c r="AU1760" s="102"/>
      <c r="AV1760" s="102"/>
      <c r="AW1760" s="102"/>
      <c r="AX1760" s="102"/>
      <c r="AY1760" s="102"/>
      <c r="AZ1760" s="102"/>
      <c r="BA1760" s="102"/>
      <c r="BB1760" s="102"/>
      <c r="BC1760" s="102"/>
      <c r="BD1760" s="102"/>
      <c r="BE1760" s="102"/>
      <c r="BF1760" s="102"/>
      <c r="BN1760" s="109"/>
    </row>
    <row r="1761" spans="10:66" x14ac:dyDescent="0.25">
      <c r="J1761" s="102"/>
      <c r="K1761" s="102"/>
      <c r="L1761" s="102"/>
      <c r="M1761" s="102"/>
      <c r="Q1761" s="102"/>
      <c r="R1761" s="102"/>
      <c r="S1761" s="102"/>
      <c r="T1761" s="102"/>
      <c r="U1761" s="102"/>
      <c r="X1761" s="102"/>
      <c r="Y1761" s="102"/>
      <c r="Z1761" s="102"/>
      <c r="AA1761" s="102"/>
      <c r="AB1761" s="102"/>
      <c r="AE1761" s="102"/>
      <c r="AF1761" s="102"/>
      <c r="AG1761" s="102"/>
      <c r="AH1761" s="102"/>
      <c r="AI1761" s="102"/>
      <c r="AL1761" s="102"/>
      <c r="AM1761" s="102"/>
      <c r="AN1761" s="102"/>
      <c r="AO1761" s="102"/>
      <c r="AP1761" s="102"/>
      <c r="AS1761" s="102"/>
      <c r="AT1761" s="102"/>
      <c r="AU1761" s="102"/>
      <c r="AV1761" s="102"/>
      <c r="AW1761" s="102"/>
      <c r="AX1761" s="102"/>
      <c r="AY1761" s="102"/>
      <c r="AZ1761" s="102"/>
      <c r="BA1761" s="102"/>
      <c r="BB1761" s="102"/>
      <c r="BC1761" s="102"/>
      <c r="BD1761" s="102"/>
      <c r="BE1761" s="102"/>
      <c r="BF1761" s="102"/>
      <c r="BN1761" s="109"/>
    </row>
    <row r="1762" spans="10:66" x14ac:dyDescent="0.25">
      <c r="J1762" s="102"/>
      <c r="K1762" s="102"/>
      <c r="L1762" s="102"/>
      <c r="M1762" s="102"/>
      <c r="Q1762" s="102"/>
      <c r="R1762" s="102"/>
      <c r="S1762" s="102"/>
      <c r="T1762" s="102"/>
      <c r="U1762" s="102"/>
      <c r="X1762" s="102"/>
      <c r="Y1762" s="102"/>
      <c r="Z1762" s="102"/>
      <c r="AA1762" s="102"/>
      <c r="AB1762" s="102"/>
      <c r="AE1762" s="102"/>
      <c r="AF1762" s="102"/>
      <c r="AG1762" s="102"/>
      <c r="AH1762" s="102"/>
      <c r="AI1762" s="102"/>
      <c r="AL1762" s="102"/>
      <c r="AM1762" s="102"/>
      <c r="AN1762" s="102"/>
      <c r="AO1762" s="102"/>
      <c r="AP1762" s="102"/>
      <c r="AS1762" s="102"/>
      <c r="AT1762" s="102"/>
      <c r="AU1762" s="102"/>
      <c r="AV1762" s="102"/>
      <c r="AW1762" s="102"/>
      <c r="AX1762" s="102"/>
      <c r="AY1762" s="102"/>
      <c r="AZ1762" s="102"/>
      <c r="BA1762" s="102"/>
      <c r="BB1762" s="102"/>
      <c r="BC1762" s="102"/>
      <c r="BD1762" s="102"/>
      <c r="BE1762" s="102"/>
      <c r="BF1762" s="102"/>
      <c r="BN1762" s="109"/>
    </row>
    <row r="1763" spans="10:66" x14ac:dyDescent="0.25">
      <c r="J1763" s="102"/>
      <c r="K1763" s="102"/>
      <c r="L1763" s="102"/>
      <c r="M1763" s="102"/>
      <c r="Q1763" s="102"/>
      <c r="R1763" s="102"/>
      <c r="S1763" s="102"/>
      <c r="T1763" s="102"/>
      <c r="U1763" s="102"/>
      <c r="X1763" s="102"/>
      <c r="Y1763" s="102"/>
      <c r="Z1763" s="102"/>
      <c r="AA1763" s="102"/>
      <c r="AB1763" s="102"/>
      <c r="AE1763" s="102"/>
      <c r="AF1763" s="102"/>
      <c r="AG1763" s="102"/>
      <c r="AH1763" s="102"/>
      <c r="AI1763" s="102"/>
      <c r="AL1763" s="102"/>
      <c r="AM1763" s="102"/>
      <c r="AN1763" s="102"/>
      <c r="AO1763" s="102"/>
      <c r="AP1763" s="102"/>
      <c r="AS1763" s="102"/>
      <c r="AT1763" s="102"/>
      <c r="AU1763" s="102"/>
      <c r="AV1763" s="102"/>
      <c r="AW1763" s="102"/>
      <c r="AX1763" s="102"/>
      <c r="AY1763" s="102"/>
      <c r="AZ1763" s="102"/>
      <c r="BA1763" s="102"/>
      <c r="BB1763" s="102"/>
      <c r="BC1763" s="102"/>
      <c r="BD1763" s="102"/>
      <c r="BE1763" s="102"/>
      <c r="BF1763" s="102"/>
      <c r="BN1763" s="109"/>
    </row>
    <row r="1764" spans="10:66" x14ac:dyDescent="0.25">
      <c r="J1764" s="102"/>
      <c r="K1764" s="102"/>
      <c r="L1764" s="102"/>
      <c r="M1764" s="102"/>
      <c r="Q1764" s="102"/>
      <c r="R1764" s="102"/>
      <c r="S1764" s="102"/>
      <c r="T1764" s="102"/>
      <c r="U1764" s="102"/>
      <c r="X1764" s="102"/>
      <c r="Y1764" s="102"/>
      <c r="Z1764" s="102"/>
      <c r="AA1764" s="102"/>
      <c r="AB1764" s="102"/>
      <c r="AE1764" s="102"/>
      <c r="AF1764" s="102"/>
      <c r="AG1764" s="102"/>
      <c r="AH1764" s="102"/>
      <c r="AI1764" s="102"/>
      <c r="AL1764" s="102"/>
      <c r="AM1764" s="102"/>
      <c r="AN1764" s="102"/>
      <c r="AO1764" s="102"/>
      <c r="AP1764" s="102"/>
      <c r="AS1764" s="102"/>
      <c r="AT1764" s="102"/>
      <c r="AU1764" s="102"/>
      <c r="AV1764" s="102"/>
      <c r="AW1764" s="102"/>
      <c r="AX1764" s="102"/>
      <c r="AY1764" s="102"/>
      <c r="AZ1764" s="102"/>
      <c r="BA1764" s="102"/>
      <c r="BB1764" s="102"/>
      <c r="BC1764" s="102"/>
      <c r="BD1764" s="102"/>
      <c r="BE1764" s="102"/>
      <c r="BF1764" s="102"/>
      <c r="BN1764" s="109"/>
    </row>
    <row r="1765" spans="10:66" x14ac:dyDescent="0.25">
      <c r="J1765" s="102"/>
      <c r="K1765" s="102"/>
      <c r="L1765" s="102"/>
      <c r="M1765" s="102"/>
      <c r="Q1765" s="102"/>
      <c r="R1765" s="102"/>
      <c r="S1765" s="102"/>
      <c r="T1765" s="102"/>
      <c r="U1765" s="102"/>
      <c r="X1765" s="102"/>
      <c r="Y1765" s="102"/>
      <c r="Z1765" s="102"/>
      <c r="AA1765" s="102"/>
      <c r="AB1765" s="102"/>
      <c r="AE1765" s="102"/>
      <c r="AF1765" s="102"/>
      <c r="AG1765" s="102"/>
      <c r="AH1765" s="102"/>
      <c r="AI1765" s="102"/>
      <c r="AL1765" s="102"/>
      <c r="AM1765" s="102"/>
      <c r="AN1765" s="102"/>
      <c r="AO1765" s="102"/>
      <c r="AP1765" s="102"/>
      <c r="AS1765" s="102"/>
      <c r="AT1765" s="102"/>
      <c r="AU1765" s="102"/>
      <c r="AV1765" s="102"/>
      <c r="AW1765" s="102"/>
      <c r="AX1765" s="102"/>
      <c r="AY1765" s="102"/>
      <c r="AZ1765" s="102"/>
      <c r="BA1765" s="102"/>
      <c r="BB1765" s="102"/>
      <c r="BC1765" s="102"/>
      <c r="BD1765" s="102"/>
      <c r="BE1765" s="102"/>
      <c r="BF1765" s="102"/>
      <c r="BN1765" s="109"/>
    </row>
    <row r="1766" spans="10:66" x14ac:dyDescent="0.25">
      <c r="J1766" s="102"/>
      <c r="K1766" s="102"/>
      <c r="L1766" s="102"/>
      <c r="M1766" s="102"/>
      <c r="Q1766" s="102"/>
      <c r="R1766" s="102"/>
      <c r="S1766" s="102"/>
      <c r="T1766" s="102"/>
      <c r="U1766" s="102"/>
      <c r="X1766" s="102"/>
      <c r="Y1766" s="102"/>
      <c r="Z1766" s="102"/>
      <c r="AA1766" s="102"/>
      <c r="AB1766" s="102"/>
      <c r="AE1766" s="102"/>
      <c r="AF1766" s="102"/>
      <c r="AG1766" s="102"/>
      <c r="AH1766" s="102"/>
      <c r="AI1766" s="102"/>
      <c r="AL1766" s="102"/>
      <c r="AM1766" s="102"/>
      <c r="AN1766" s="102"/>
      <c r="AO1766" s="102"/>
      <c r="AP1766" s="102"/>
      <c r="AS1766" s="102"/>
      <c r="AT1766" s="102"/>
      <c r="AU1766" s="102"/>
      <c r="AV1766" s="102"/>
      <c r="AW1766" s="102"/>
      <c r="AX1766" s="102"/>
      <c r="AY1766" s="102"/>
      <c r="AZ1766" s="102"/>
      <c r="BA1766" s="102"/>
      <c r="BB1766" s="102"/>
      <c r="BC1766" s="102"/>
      <c r="BD1766" s="102"/>
      <c r="BE1766" s="102"/>
      <c r="BF1766" s="102"/>
      <c r="BN1766" s="109"/>
    </row>
    <row r="1767" spans="10:66" x14ac:dyDescent="0.25">
      <c r="J1767" s="102"/>
      <c r="K1767" s="102"/>
      <c r="L1767" s="102"/>
      <c r="M1767" s="102"/>
      <c r="Q1767" s="102"/>
      <c r="R1767" s="102"/>
      <c r="S1767" s="102"/>
      <c r="T1767" s="102"/>
      <c r="U1767" s="102"/>
      <c r="X1767" s="102"/>
      <c r="Y1767" s="102"/>
      <c r="Z1767" s="102"/>
      <c r="AA1767" s="102"/>
      <c r="AB1767" s="102"/>
      <c r="AE1767" s="102"/>
      <c r="AF1767" s="102"/>
      <c r="AG1767" s="102"/>
      <c r="AH1767" s="102"/>
      <c r="AI1767" s="102"/>
      <c r="AL1767" s="102"/>
      <c r="AM1767" s="102"/>
      <c r="AN1767" s="102"/>
      <c r="AO1767" s="102"/>
      <c r="AP1767" s="102"/>
      <c r="AS1767" s="102"/>
      <c r="AT1767" s="102"/>
      <c r="AU1767" s="102"/>
      <c r="AV1767" s="102"/>
      <c r="AW1767" s="102"/>
      <c r="AX1767" s="102"/>
      <c r="AY1767" s="102"/>
      <c r="AZ1767" s="102"/>
      <c r="BA1767" s="102"/>
      <c r="BB1767" s="102"/>
      <c r="BC1767" s="102"/>
      <c r="BD1767" s="102"/>
      <c r="BE1767" s="102"/>
      <c r="BF1767" s="102"/>
      <c r="BN1767" s="109"/>
    </row>
    <row r="1768" spans="10:66" x14ac:dyDescent="0.25">
      <c r="J1768" s="102"/>
      <c r="K1768" s="102"/>
      <c r="L1768" s="102"/>
      <c r="M1768" s="102"/>
      <c r="Q1768" s="102"/>
      <c r="R1768" s="102"/>
      <c r="S1768" s="102"/>
      <c r="T1768" s="102"/>
      <c r="U1768" s="102"/>
      <c r="X1768" s="102"/>
      <c r="Y1768" s="102"/>
      <c r="Z1768" s="102"/>
      <c r="AA1768" s="102"/>
      <c r="AB1768" s="102"/>
      <c r="AE1768" s="102"/>
      <c r="AF1768" s="102"/>
      <c r="AG1768" s="102"/>
      <c r="AH1768" s="102"/>
      <c r="AI1768" s="102"/>
      <c r="AL1768" s="102"/>
      <c r="AM1768" s="102"/>
      <c r="AN1768" s="102"/>
      <c r="AO1768" s="102"/>
      <c r="AP1768" s="102"/>
      <c r="AS1768" s="102"/>
      <c r="AT1768" s="102"/>
      <c r="AU1768" s="102"/>
      <c r="AV1768" s="102"/>
      <c r="AW1768" s="102"/>
      <c r="AX1768" s="102"/>
      <c r="AY1768" s="102"/>
      <c r="AZ1768" s="102"/>
      <c r="BA1768" s="102"/>
      <c r="BB1768" s="102"/>
      <c r="BC1768" s="102"/>
      <c r="BD1768" s="102"/>
      <c r="BE1768" s="102"/>
      <c r="BF1768" s="102"/>
      <c r="BN1768" s="109"/>
    </row>
    <row r="1769" spans="10:66" x14ac:dyDescent="0.25">
      <c r="J1769" s="102"/>
      <c r="K1769" s="102"/>
      <c r="L1769" s="102"/>
      <c r="M1769" s="102"/>
      <c r="Q1769" s="102"/>
      <c r="R1769" s="102"/>
      <c r="S1769" s="102"/>
      <c r="T1769" s="102"/>
      <c r="U1769" s="102"/>
      <c r="X1769" s="102"/>
      <c r="Y1769" s="102"/>
      <c r="Z1769" s="102"/>
      <c r="AA1769" s="102"/>
      <c r="AB1769" s="102"/>
      <c r="AE1769" s="102"/>
      <c r="AF1769" s="102"/>
      <c r="AG1769" s="102"/>
      <c r="AH1769" s="102"/>
      <c r="AI1769" s="102"/>
      <c r="AL1769" s="102"/>
      <c r="AM1769" s="102"/>
      <c r="AN1769" s="102"/>
      <c r="AO1769" s="102"/>
      <c r="AP1769" s="102"/>
      <c r="AS1769" s="102"/>
      <c r="AT1769" s="102"/>
      <c r="AU1769" s="102"/>
      <c r="AV1769" s="102"/>
      <c r="AW1769" s="102"/>
      <c r="AX1769" s="102"/>
      <c r="AY1769" s="102"/>
      <c r="AZ1769" s="102"/>
      <c r="BA1769" s="102"/>
      <c r="BB1769" s="102"/>
      <c r="BC1769" s="102"/>
      <c r="BD1769" s="102"/>
      <c r="BE1769" s="102"/>
      <c r="BF1769" s="102"/>
      <c r="BN1769" s="109"/>
    </row>
    <row r="1770" spans="10:66" x14ac:dyDescent="0.25">
      <c r="J1770" s="102"/>
      <c r="K1770" s="102"/>
      <c r="L1770" s="102"/>
      <c r="M1770" s="102"/>
      <c r="Q1770" s="102"/>
      <c r="R1770" s="102"/>
      <c r="S1770" s="102"/>
      <c r="T1770" s="102"/>
      <c r="U1770" s="102"/>
      <c r="X1770" s="102"/>
      <c r="Y1770" s="102"/>
      <c r="Z1770" s="102"/>
      <c r="AA1770" s="102"/>
      <c r="AB1770" s="102"/>
      <c r="AE1770" s="102"/>
      <c r="AF1770" s="102"/>
      <c r="AG1770" s="102"/>
      <c r="AH1770" s="102"/>
      <c r="AI1770" s="102"/>
      <c r="AL1770" s="102"/>
      <c r="AM1770" s="102"/>
      <c r="AN1770" s="102"/>
      <c r="AO1770" s="102"/>
      <c r="AP1770" s="102"/>
      <c r="AS1770" s="102"/>
      <c r="AT1770" s="102"/>
      <c r="AU1770" s="102"/>
      <c r="AV1770" s="102"/>
      <c r="AW1770" s="102"/>
      <c r="AX1770" s="102"/>
      <c r="AY1770" s="102"/>
      <c r="AZ1770" s="102"/>
      <c r="BA1770" s="102"/>
      <c r="BB1770" s="102"/>
      <c r="BC1770" s="102"/>
      <c r="BD1770" s="102"/>
      <c r="BE1770" s="102"/>
      <c r="BF1770" s="102"/>
      <c r="BN1770" s="109"/>
    </row>
    <row r="1771" spans="10:66" x14ac:dyDescent="0.25">
      <c r="J1771" s="102"/>
      <c r="K1771" s="102"/>
      <c r="L1771" s="102"/>
      <c r="M1771" s="102"/>
      <c r="Q1771" s="102"/>
      <c r="R1771" s="102"/>
      <c r="S1771" s="102"/>
      <c r="T1771" s="102"/>
      <c r="U1771" s="102"/>
      <c r="X1771" s="102"/>
      <c r="Y1771" s="102"/>
      <c r="Z1771" s="102"/>
      <c r="AA1771" s="102"/>
      <c r="AB1771" s="102"/>
      <c r="AE1771" s="102"/>
      <c r="AF1771" s="102"/>
      <c r="AG1771" s="102"/>
      <c r="AH1771" s="102"/>
      <c r="AI1771" s="102"/>
      <c r="AL1771" s="102"/>
      <c r="AM1771" s="102"/>
      <c r="AN1771" s="102"/>
      <c r="AO1771" s="102"/>
      <c r="AP1771" s="102"/>
      <c r="AS1771" s="102"/>
      <c r="AT1771" s="102"/>
      <c r="AU1771" s="102"/>
      <c r="AV1771" s="102"/>
      <c r="AW1771" s="102"/>
      <c r="AX1771" s="102"/>
      <c r="AY1771" s="102"/>
      <c r="AZ1771" s="102"/>
      <c r="BA1771" s="102"/>
      <c r="BB1771" s="102"/>
      <c r="BC1771" s="102"/>
      <c r="BD1771" s="102"/>
      <c r="BE1771" s="102"/>
      <c r="BF1771" s="102"/>
      <c r="BN1771" s="109"/>
    </row>
    <row r="1772" spans="10:66" x14ac:dyDescent="0.25">
      <c r="J1772" s="102"/>
      <c r="K1772" s="102"/>
      <c r="L1772" s="102"/>
      <c r="M1772" s="102"/>
      <c r="Q1772" s="102"/>
      <c r="R1772" s="102"/>
      <c r="S1772" s="102"/>
      <c r="T1772" s="102"/>
      <c r="U1772" s="102"/>
      <c r="X1772" s="102"/>
      <c r="Y1772" s="102"/>
      <c r="Z1772" s="102"/>
      <c r="AA1772" s="102"/>
      <c r="AB1772" s="102"/>
      <c r="AE1772" s="102"/>
      <c r="AF1772" s="102"/>
      <c r="AG1772" s="102"/>
      <c r="AH1772" s="102"/>
      <c r="AI1772" s="102"/>
      <c r="AL1772" s="102"/>
      <c r="AM1772" s="102"/>
      <c r="AN1772" s="102"/>
      <c r="AO1772" s="102"/>
      <c r="AP1772" s="102"/>
      <c r="AS1772" s="102"/>
      <c r="AT1772" s="102"/>
      <c r="AU1772" s="102"/>
      <c r="AV1772" s="102"/>
      <c r="AW1772" s="102"/>
      <c r="AX1772" s="102"/>
      <c r="AY1772" s="102"/>
      <c r="AZ1772" s="102"/>
      <c r="BA1772" s="102"/>
      <c r="BB1772" s="102"/>
      <c r="BC1772" s="102"/>
      <c r="BD1772" s="102"/>
      <c r="BE1772" s="102"/>
      <c r="BF1772" s="102"/>
      <c r="BN1772" s="109"/>
    </row>
    <row r="1773" spans="10:66" x14ac:dyDescent="0.25">
      <c r="J1773" s="102"/>
      <c r="K1773" s="102"/>
      <c r="L1773" s="102"/>
      <c r="M1773" s="102"/>
      <c r="Q1773" s="102"/>
      <c r="R1773" s="102"/>
      <c r="S1773" s="102"/>
      <c r="T1773" s="102"/>
      <c r="U1773" s="102"/>
      <c r="X1773" s="102"/>
      <c r="Y1773" s="102"/>
      <c r="Z1773" s="102"/>
      <c r="AA1773" s="102"/>
      <c r="AB1773" s="102"/>
      <c r="AE1773" s="102"/>
      <c r="AF1773" s="102"/>
      <c r="AG1773" s="102"/>
      <c r="AH1773" s="102"/>
      <c r="AI1773" s="102"/>
      <c r="AL1773" s="102"/>
      <c r="AM1773" s="102"/>
      <c r="AN1773" s="102"/>
      <c r="AO1773" s="102"/>
      <c r="AP1773" s="102"/>
      <c r="AS1773" s="102"/>
      <c r="AT1773" s="102"/>
      <c r="AU1773" s="102"/>
      <c r="AV1773" s="102"/>
      <c r="AW1773" s="102"/>
      <c r="AX1773" s="102"/>
      <c r="AY1773" s="102"/>
      <c r="AZ1773" s="102"/>
      <c r="BA1773" s="102"/>
      <c r="BB1773" s="102"/>
      <c r="BC1773" s="102"/>
      <c r="BD1773" s="102"/>
      <c r="BE1773" s="102"/>
      <c r="BF1773" s="102"/>
      <c r="BN1773" s="109"/>
    </row>
    <row r="1774" spans="10:66" x14ac:dyDescent="0.25">
      <c r="J1774" s="102"/>
      <c r="K1774" s="102"/>
      <c r="L1774" s="102"/>
      <c r="M1774" s="102"/>
      <c r="Q1774" s="102"/>
      <c r="R1774" s="102"/>
      <c r="S1774" s="102"/>
      <c r="T1774" s="102"/>
      <c r="U1774" s="102"/>
      <c r="X1774" s="102"/>
      <c r="Y1774" s="102"/>
      <c r="Z1774" s="102"/>
      <c r="AA1774" s="102"/>
      <c r="AB1774" s="102"/>
      <c r="AE1774" s="102"/>
      <c r="AF1774" s="102"/>
      <c r="AG1774" s="102"/>
      <c r="AH1774" s="102"/>
      <c r="AI1774" s="102"/>
      <c r="AL1774" s="102"/>
      <c r="AM1774" s="102"/>
      <c r="AN1774" s="102"/>
      <c r="AO1774" s="102"/>
      <c r="AP1774" s="102"/>
      <c r="AS1774" s="102"/>
      <c r="AT1774" s="102"/>
      <c r="AU1774" s="102"/>
      <c r="AV1774" s="102"/>
      <c r="AW1774" s="102"/>
      <c r="AX1774" s="102"/>
      <c r="AY1774" s="102"/>
      <c r="AZ1774" s="102"/>
      <c r="BA1774" s="102"/>
      <c r="BB1774" s="102"/>
      <c r="BC1774" s="102"/>
      <c r="BD1774" s="102"/>
      <c r="BE1774" s="102"/>
      <c r="BF1774" s="102"/>
      <c r="BN1774" s="109"/>
    </row>
    <row r="1775" spans="10:66" x14ac:dyDescent="0.25">
      <c r="J1775" s="102"/>
      <c r="K1775" s="102"/>
      <c r="L1775" s="102"/>
      <c r="M1775" s="102"/>
      <c r="Q1775" s="102"/>
      <c r="R1775" s="102"/>
      <c r="S1775" s="102"/>
      <c r="T1775" s="102"/>
      <c r="U1775" s="102"/>
      <c r="X1775" s="102"/>
      <c r="Y1775" s="102"/>
      <c r="Z1775" s="102"/>
      <c r="AA1775" s="102"/>
      <c r="AB1775" s="102"/>
      <c r="AE1775" s="102"/>
      <c r="AF1775" s="102"/>
      <c r="AG1775" s="102"/>
      <c r="AH1775" s="102"/>
      <c r="AI1775" s="102"/>
      <c r="AL1775" s="102"/>
      <c r="AM1775" s="102"/>
      <c r="AN1775" s="102"/>
      <c r="AO1775" s="102"/>
      <c r="AP1775" s="102"/>
      <c r="AS1775" s="102"/>
      <c r="AT1775" s="102"/>
      <c r="AU1775" s="102"/>
      <c r="AV1775" s="102"/>
      <c r="AW1775" s="102"/>
      <c r="AX1775" s="102"/>
      <c r="AY1775" s="102"/>
      <c r="AZ1775" s="102"/>
      <c r="BA1775" s="102"/>
      <c r="BB1775" s="102"/>
      <c r="BC1775" s="102"/>
      <c r="BD1775" s="102"/>
      <c r="BE1775" s="102"/>
      <c r="BF1775" s="102"/>
      <c r="BN1775" s="109"/>
    </row>
    <row r="1776" spans="10:66" x14ac:dyDescent="0.25">
      <c r="J1776" s="102"/>
      <c r="K1776" s="102"/>
      <c r="L1776" s="102"/>
      <c r="M1776" s="102"/>
      <c r="Q1776" s="102"/>
      <c r="R1776" s="102"/>
      <c r="S1776" s="102"/>
      <c r="T1776" s="102"/>
      <c r="U1776" s="102"/>
      <c r="X1776" s="102"/>
      <c r="Y1776" s="102"/>
      <c r="Z1776" s="102"/>
      <c r="AA1776" s="102"/>
      <c r="AB1776" s="102"/>
      <c r="AE1776" s="102"/>
      <c r="AF1776" s="102"/>
      <c r="AG1776" s="102"/>
      <c r="AH1776" s="102"/>
      <c r="AI1776" s="102"/>
      <c r="AL1776" s="102"/>
      <c r="AM1776" s="102"/>
      <c r="AN1776" s="102"/>
      <c r="AO1776" s="102"/>
      <c r="AP1776" s="102"/>
      <c r="AS1776" s="102"/>
      <c r="AT1776" s="102"/>
      <c r="AU1776" s="102"/>
      <c r="AV1776" s="102"/>
      <c r="AW1776" s="102"/>
      <c r="AX1776" s="102"/>
      <c r="AY1776" s="102"/>
      <c r="AZ1776" s="102"/>
      <c r="BA1776" s="102"/>
      <c r="BB1776" s="102"/>
      <c r="BC1776" s="102"/>
      <c r="BD1776" s="102"/>
      <c r="BE1776" s="102"/>
      <c r="BF1776" s="102"/>
      <c r="BN1776" s="109"/>
    </row>
    <row r="1777" spans="10:66" x14ac:dyDescent="0.25">
      <c r="J1777" s="102"/>
      <c r="K1777" s="102"/>
      <c r="L1777" s="102"/>
      <c r="M1777" s="102"/>
      <c r="Q1777" s="102"/>
      <c r="R1777" s="102"/>
      <c r="S1777" s="102"/>
      <c r="T1777" s="102"/>
      <c r="U1777" s="102"/>
      <c r="X1777" s="102"/>
      <c r="Y1777" s="102"/>
      <c r="Z1777" s="102"/>
      <c r="AA1777" s="102"/>
      <c r="AB1777" s="102"/>
      <c r="AE1777" s="102"/>
      <c r="AF1777" s="102"/>
      <c r="AG1777" s="102"/>
      <c r="AH1777" s="102"/>
      <c r="AI1777" s="102"/>
      <c r="AL1777" s="102"/>
      <c r="AM1777" s="102"/>
      <c r="AN1777" s="102"/>
      <c r="AO1777" s="102"/>
      <c r="AP1777" s="102"/>
      <c r="AS1777" s="102"/>
      <c r="AT1777" s="102"/>
      <c r="AU1777" s="102"/>
      <c r="AV1777" s="102"/>
      <c r="AW1777" s="102"/>
      <c r="AX1777" s="102"/>
      <c r="AY1777" s="102"/>
      <c r="AZ1777" s="102"/>
      <c r="BA1777" s="102"/>
      <c r="BB1777" s="102"/>
      <c r="BC1777" s="102"/>
      <c r="BD1777" s="102"/>
      <c r="BE1777" s="102"/>
      <c r="BF1777" s="102"/>
      <c r="BN1777" s="109"/>
    </row>
    <row r="1778" spans="10:66" x14ac:dyDescent="0.25">
      <c r="J1778" s="102"/>
      <c r="K1778" s="102"/>
      <c r="L1778" s="102"/>
      <c r="M1778" s="102"/>
      <c r="Q1778" s="102"/>
      <c r="R1778" s="102"/>
      <c r="S1778" s="102"/>
      <c r="T1778" s="102"/>
      <c r="U1778" s="102"/>
      <c r="X1778" s="102"/>
      <c r="Y1778" s="102"/>
      <c r="Z1778" s="102"/>
      <c r="AA1778" s="102"/>
      <c r="AB1778" s="102"/>
      <c r="AE1778" s="102"/>
      <c r="AF1778" s="102"/>
      <c r="AG1778" s="102"/>
      <c r="AH1778" s="102"/>
      <c r="AI1778" s="102"/>
      <c r="AL1778" s="102"/>
      <c r="AM1778" s="102"/>
      <c r="AN1778" s="102"/>
      <c r="AO1778" s="102"/>
      <c r="AP1778" s="102"/>
      <c r="AS1778" s="102"/>
      <c r="AT1778" s="102"/>
      <c r="AU1778" s="102"/>
      <c r="AV1778" s="102"/>
      <c r="AW1778" s="102"/>
      <c r="AX1778" s="102"/>
      <c r="AY1778" s="102"/>
      <c r="AZ1778" s="102"/>
      <c r="BA1778" s="102"/>
      <c r="BB1778" s="102"/>
      <c r="BC1778" s="102"/>
      <c r="BD1778" s="102"/>
      <c r="BE1778" s="102"/>
      <c r="BF1778" s="102"/>
      <c r="BN1778" s="109"/>
    </row>
    <row r="1779" spans="10:66" x14ac:dyDescent="0.25">
      <c r="J1779" s="102"/>
      <c r="K1779" s="102"/>
      <c r="L1779" s="102"/>
      <c r="M1779" s="102"/>
      <c r="Q1779" s="102"/>
      <c r="R1779" s="102"/>
      <c r="S1779" s="102"/>
      <c r="T1779" s="102"/>
      <c r="U1779" s="102"/>
      <c r="X1779" s="102"/>
      <c r="Y1779" s="102"/>
      <c r="Z1779" s="102"/>
      <c r="AA1779" s="102"/>
      <c r="AB1779" s="102"/>
      <c r="AE1779" s="102"/>
      <c r="AF1779" s="102"/>
      <c r="AG1779" s="102"/>
      <c r="AH1779" s="102"/>
      <c r="AI1779" s="102"/>
      <c r="AL1779" s="102"/>
      <c r="AM1779" s="102"/>
      <c r="AN1779" s="102"/>
      <c r="AO1779" s="102"/>
      <c r="AP1779" s="102"/>
      <c r="AS1779" s="102"/>
      <c r="AT1779" s="102"/>
      <c r="AU1779" s="102"/>
      <c r="AV1779" s="102"/>
      <c r="AW1779" s="102"/>
      <c r="AX1779" s="102"/>
      <c r="AY1779" s="102"/>
      <c r="AZ1779" s="102"/>
      <c r="BA1779" s="102"/>
      <c r="BB1779" s="102"/>
      <c r="BC1779" s="102"/>
      <c r="BD1779" s="102"/>
      <c r="BE1779" s="102"/>
      <c r="BF1779" s="102"/>
      <c r="BN1779" s="109"/>
    </row>
    <row r="1780" spans="10:66" x14ac:dyDescent="0.25">
      <c r="J1780" s="102"/>
      <c r="K1780" s="102"/>
      <c r="L1780" s="102"/>
      <c r="M1780" s="102"/>
      <c r="Q1780" s="102"/>
      <c r="R1780" s="102"/>
      <c r="S1780" s="102"/>
      <c r="T1780" s="102"/>
      <c r="U1780" s="102"/>
      <c r="X1780" s="102"/>
      <c r="Y1780" s="102"/>
      <c r="Z1780" s="102"/>
      <c r="AA1780" s="102"/>
      <c r="AB1780" s="102"/>
      <c r="AE1780" s="102"/>
      <c r="AF1780" s="102"/>
      <c r="AG1780" s="102"/>
      <c r="AH1780" s="102"/>
      <c r="AI1780" s="102"/>
      <c r="AL1780" s="102"/>
      <c r="AM1780" s="102"/>
      <c r="AN1780" s="102"/>
      <c r="AO1780" s="102"/>
      <c r="AP1780" s="102"/>
      <c r="AS1780" s="102"/>
      <c r="AT1780" s="102"/>
      <c r="AU1780" s="102"/>
      <c r="AV1780" s="102"/>
      <c r="AW1780" s="102"/>
      <c r="AX1780" s="102"/>
      <c r="AY1780" s="102"/>
      <c r="AZ1780" s="102"/>
      <c r="BA1780" s="102"/>
      <c r="BB1780" s="102"/>
      <c r="BC1780" s="102"/>
      <c r="BD1780" s="102"/>
      <c r="BE1780" s="102"/>
      <c r="BF1780" s="102"/>
      <c r="BN1780" s="109"/>
    </row>
    <row r="1781" spans="10:66" x14ac:dyDescent="0.25">
      <c r="J1781" s="102"/>
      <c r="K1781" s="102"/>
      <c r="L1781" s="102"/>
      <c r="M1781" s="102"/>
      <c r="Q1781" s="102"/>
      <c r="R1781" s="102"/>
      <c r="S1781" s="102"/>
      <c r="T1781" s="102"/>
      <c r="U1781" s="102"/>
      <c r="X1781" s="102"/>
      <c r="Y1781" s="102"/>
      <c r="Z1781" s="102"/>
      <c r="AA1781" s="102"/>
      <c r="AB1781" s="102"/>
      <c r="AE1781" s="102"/>
      <c r="AF1781" s="102"/>
      <c r="AG1781" s="102"/>
      <c r="AH1781" s="102"/>
      <c r="AI1781" s="102"/>
      <c r="AL1781" s="102"/>
      <c r="AM1781" s="102"/>
      <c r="AN1781" s="102"/>
      <c r="AO1781" s="102"/>
      <c r="AP1781" s="102"/>
      <c r="AS1781" s="102"/>
      <c r="AT1781" s="102"/>
      <c r="AU1781" s="102"/>
      <c r="AV1781" s="102"/>
      <c r="AW1781" s="102"/>
      <c r="AX1781" s="102"/>
      <c r="AY1781" s="102"/>
      <c r="AZ1781" s="102"/>
      <c r="BA1781" s="102"/>
      <c r="BB1781" s="102"/>
      <c r="BC1781" s="102"/>
      <c r="BD1781" s="102"/>
      <c r="BE1781" s="102"/>
      <c r="BF1781" s="102"/>
      <c r="BN1781" s="109"/>
    </row>
    <row r="1782" spans="10:66" x14ac:dyDescent="0.25">
      <c r="J1782" s="102"/>
      <c r="K1782" s="102"/>
      <c r="L1782" s="102"/>
      <c r="M1782" s="102"/>
      <c r="Q1782" s="102"/>
      <c r="R1782" s="102"/>
      <c r="S1782" s="102"/>
      <c r="T1782" s="102"/>
      <c r="U1782" s="102"/>
      <c r="X1782" s="102"/>
      <c r="Y1782" s="102"/>
      <c r="Z1782" s="102"/>
      <c r="AA1782" s="102"/>
      <c r="AB1782" s="102"/>
      <c r="AE1782" s="102"/>
      <c r="AF1782" s="102"/>
      <c r="AG1782" s="102"/>
      <c r="AH1782" s="102"/>
      <c r="AI1782" s="102"/>
      <c r="AL1782" s="102"/>
      <c r="AM1782" s="102"/>
      <c r="AN1782" s="102"/>
      <c r="AO1782" s="102"/>
      <c r="AP1782" s="102"/>
      <c r="AS1782" s="102"/>
      <c r="AT1782" s="102"/>
      <c r="AU1782" s="102"/>
      <c r="AV1782" s="102"/>
      <c r="AW1782" s="102"/>
      <c r="AX1782" s="102"/>
      <c r="AY1782" s="102"/>
      <c r="AZ1782" s="102"/>
      <c r="BA1782" s="102"/>
      <c r="BB1782" s="102"/>
      <c r="BC1782" s="102"/>
      <c r="BD1782" s="102"/>
      <c r="BE1782" s="102"/>
      <c r="BF1782" s="102"/>
      <c r="BN1782" s="109"/>
    </row>
    <row r="1783" spans="10:66" x14ac:dyDescent="0.25">
      <c r="J1783" s="102"/>
      <c r="K1783" s="102"/>
      <c r="L1783" s="102"/>
      <c r="M1783" s="102"/>
      <c r="Q1783" s="102"/>
      <c r="R1783" s="102"/>
      <c r="S1783" s="102"/>
      <c r="T1783" s="102"/>
      <c r="U1783" s="102"/>
      <c r="X1783" s="102"/>
      <c r="Y1783" s="102"/>
      <c r="Z1783" s="102"/>
      <c r="AA1783" s="102"/>
      <c r="AB1783" s="102"/>
      <c r="AE1783" s="102"/>
      <c r="AF1783" s="102"/>
      <c r="AG1783" s="102"/>
      <c r="AH1783" s="102"/>
      <c r="AI1783" s="102"/>
      <c r="AL1783" s="102"/>
      <c r="AM1783" s="102"/>
      <c r="AN1783" s="102"/>
      <c r="AO1783" s="102"/>
      <c r="AP1783" s="102"/>
      <c r="AS1783" s="102"/>
      <c r="AT1783" s="102"/>
      <c r="AU1783" s="102"/>
      <c r="AV1783" s="102"/>
      <c r="AW1783" s="102"/>
      <c r="AX1783" s="102"/>
      <c r="AY1783" s="102"/>
      <c r="AZ1783" s="102"/>
      <c r="BA1783" s="102"/>
      <c r="BB1783" s="102"/>
      <c r="BC1783" s="102"/>
      <c r="BD1783" s="102"/>
      <c r="BE1783" s="102"/>
      <c r="BF1783" s="102"/>
      <c r="BN1783" s="109"/>
    </row>
    <row r="1784" spans="10:66" x14ac:dyDescent="0.25">
      <c r="J1784" s="102"/>
      <c r="K1784" s="102"/>
      <c r="L1784" s="102"/>
      <c r="M1784" s="102"/>
      <c r="Q1784" s="102"/>
      <c r="R1784" s="102"/>
      <c r="S1784" s="102"/>
      <c r="T1784" s="102"/>
      <c r="U1784" s="102"/>
      <c r="X1784" s="102"/>
      <c r="Y1784" s="102"/>
      <c r="Z1784" s="102"/>
      <c r="AA1784" s="102"/>
      <c r="AB1784" s="102"/>
      <c r="AE1784" s="102"/>
      <c r="AF1784" s="102"/>
      <c r="AG1784" s="102"/>
      <c r="AH1784" s="102"/>
      <c r="AI1784" s="102"/>
      <c r="AL1784" s="102"/>
      <c r="AM1784" s="102"/>
      <c r="AN1784" s="102"/>
      <c r="AO1784" s="102"/>
      <c r="AP1784" s="102"/>
      <c r="AS1784" s="102"/>
      <c r="AT1784" s="102"/>
      <c r="AU1784" s="102"/>
      <c r="AV1784" s="102"/>
      <c r="AW1784" s="102"/>
      <c r="AX1784" s="102"/>
      <c r="AY1784" s="102"/>
      <c r="AZ1784" s="102"/>
      <c r="BA1784" s="102"/>
      <c r="BB1784" s="102"/>
      <c r="BC1784" s="102"/>
      <c r="BD1784" s="102"/>
      <c r="BE1784" s="102"/>
      <c r="BF1784" s="102"/>
      <c r="BN1784" s="109"/>
    </row>
    <row r="1785" spans="10:66" x14ac:dyDescent="0.25">
      <c r="J1785" s="102"/>
      <c r="K1785" s="102"/>
      <c r="L1785" s="102"/>
      <c r="M1785" s="102"/>
      <c r="Q1785" s="102"/>
      <c r="R1785" s="102"/>
      <c r="S1785" s="102"/>
      <c r="T1785" s="102"/>
      <c r="U1785" s="102"/>
      <c r="X1785" s="102"/>
      <c r="Y1785" s="102"/>
      <c r="Z1785" s="102"/>
      <c r="AA1785" s="102"/>
      <c r="AB1785" s="102"/>
      <c r="AE1785" s="102"/>
      <c r="AF1785" s="102"/>
      <c r="AG1785" s="102"/>
      <c r="AH1785" s="102"/>
      <c r="AI1785" s="102"/>
      <c r="AL1785" s="102"/>
      <c r="AM1785" s="102"/>
      <c r="AN1785" s="102"/>
      <c r="AO1785" s="102"/>
      <c r="AP1785" s="102"/>
      <c r="AS1785" s="102"/>
      <c r="AT1785" s="102"/>
      <c r="AU1785" s="102"/>
      <c r="AV1785" s="102"/>
      <c r="AW1785" s="102"/>
      <c r="AX1785" s="102"/>
      <c r="AY1785" s="102"/>
      <c r="AZ1785" s="102"/>
      <c r="BA1785" s="102"/>
      <c r="BB1785" s="102"/>
      <c r="BC1785" s="102"/>
      <c r="BD1785" s="102"/>
      <c r="BE1785" s="102"/>
      <c r="BF1785" s="102"/>
      <c r="BN1785" s="109"/>
    </row>
    <row r="1786" spans="10:66" x14ac:dyDescent="0.25">
      <c r="J1786" s="102"/>
      <c r="K1786" s="102"/>
      <c r="L1786" s="102"/>
      <c r="M1786" s="102"/>
      <c r="Q1786" s="102"/>
      <c r="R1786" s="102"/>
      <c r="S1786" s="102"/>
      <c r="T1786" s="102"/>
      <c r="U1786" s="102"/>
      <c r="X1786" s="102"/>
      <c r="Y1786" s="102"/>
      <c r="Z1786" s="102"/>
      <c r="AA1786" s="102"/>
      <c r="AB1786" s="102"/>
      <c r="AE1786" s="102"/>
      <c r="AF1786" s="102"/>
      <c r="AG1786" s="102"/>
      <c r="AH1786" s="102"/>
      <c r="AI1786" s="102"/>
      <c r="AL1786" s="102"/>
      <c r="AM1786" s="102"/>
      <c r="AN1786" s="102"/>
      <c r="AO1786" s="102"/>
      <c r="AP1786" s="102"/>
      <c r="AS1786" s="102"/>
      <c r="AT1786" s="102"/>
      <c r="AU1786" s="102"/>
      <c r="AV1786" s="102"/>
      <c r="AW1786" s="102"/>
      <c r="AX1786" s="102"/>
      <c r="AY1786" s="102"/>
      <c r="AZ1786" s="102"/>
      <c r="BA1786" s="102"/>
      <c r="BB1786" s="102"/>
      <c r="BC1786" s="102"/>
      <c r="BD1786" s="102"/>
      <c r="BE1786" s="102"/>
      <c r="BF1786" s="102"/>
      <c r="BN1786" s="109"/>
    </row>
    <row r="1787" spans="10:66" x14ac:dyDescent="0.25">
      <c r="J1787" s="102"/>
      <c r="K1787" s="102"/>
      <c r="L1787" s="102"/>
      <c r="M1787" s="102"/>
      <c r="Q1787" s="102"/>
      <c r="R1787" s="102"/>
      <c r="S1787" s="102"/>
      <c r="T1787" s="102"/>
      <c r="U1787" s="102"/>
      <c r="X1787" s="102"/>
      <c r="Y1787" s="102"/>
      <c r="Z1787" s="102"/>
      <c r="AA1787" s="102"/>
      <c r="AB1787" s="102"/>
      <c r="AE1787" s="102"/>
      <c r="AF1787" s="102"/>
      <c r="AG1787" s="102"/>
      <c r="AH1787" s="102"/>
      <c r="AI1787" s="102"/>
      <c r="AL1787" s="102"/>
      <c r="AM1787" s="102"/>
      <c r="AN1787" s="102"/>
      <c r="AO1787" s="102"/>
      <c r="AP1787" s="102"/>
      <c r="AS1787" s="102"/>
      <c r="AT1787" s="102"/>
      <c r="AU1787" s="102"/>
      <c r="AV1787" s="102"/>
      <c r="AW1787" s="102"/>
      <c r="AX1787" s="102"/>
      <c r="AY1787" s="102"/>
      <c r="AZ1787" s="102"/>
      <c r="BA1787" s="102"/>
      <c r="BB1787" s="102"/>
      <c r="BC1787" s="102"/>
      <c r="BD1787" s="102"/>
      <c r="BE1787" s="102"/>
      <c r="BF1787" s="102"/>
      <c r="BN1787" s="109"/>
    </row>
    <row r="1788" spans="10:66" x14ac:dyDescent="0.25">
      <c r="J1788" s="102"/>
      <c r="K1788" s="102"/>
      <c r="L1788" s="102"/>
      <c r="M1788" s="102"/>
      <c r="Q1788" s="102"/>
      <c r="R1788" s="102"/>
      <c r="S1788" s="102"/>
      <c r="T1788" s="102"/>
      <c r="U1788" s="102"/>
      <c r="X1788" s="102"/>
      <c r="Y1788" s="102"/>
      <c r="Z1788" s="102"/>
      <c r="AA1788" s="102"/>
      <c r="AB1788" s="102"/>
      <c r="AE1788" s="102"/>
      <c r="AF1788" s="102"/>
      <c r="AG1788" s="102"/>
      <c r="AH1788" s="102"/>
      <c r="AI1788" s="102"/>
      <c r="AL1788" s="102"/>
      <c r="AM1788" s="102"/>
      <c r="AN1788" s="102"/>
      <c r="AO1788" s="102"/>
      <c r="AP1788" s="102"/>
      <c r="AS1788" s="102"/>
      <c r="AT1788" s="102"/>
      <c r="AU1788" s="102"/>
      <c r="AV1788" s="102"/>
      <c r="AW1788" s="102"/>
      <c r="AX1788" s="102"/>
      <c r="AY1788" s="102"/>
      <c r="AZ1788" s="102"/>
      <c r="BA1788" s="102"/>
      <c r="BB1788" s="102"/>
      <c r="BC1788" s="102"/>
      <c r="BD1788" s="102"/>
      <c r="BE1788" s="102"/>
      <c r="BF1788" s="102"/>
      <c r="BN1788" s="109"/>
    </row>
    <row r="1789" spans="10:66" x14ac:dyDescent="0.25">
      <c r="J1789" s="102"/>
      <c r="K1789" s="102"/>
      <c r="L1789" s="102"/>
      <c r="M1789" s="102"/>
      <c r="Q1789" s="102"/>
      <c r="R1789" s="102"/>
      <c r="S1789" s="102"/>
      <c r="T1789" s="102"/>
      <c r="U1789" s="102"/>
      <c r="X1789" s="102"/>
      <c r="Y1789" s="102"/>
      <c r="Z1789" s="102"/>
      <c r="AA1789" s="102"/>
      <c r="AB1789" s="102"/>
      <c r="AE1789" s="102"/>
      <c r="AF1789" s="102"/>
      <c r="AG1789" s="102"/>
      <c r="AH1789" s="102"/>
      <c r="AI1789" s="102"/>
      <c r="AL1789" s="102"/>
      <c r="AM1789" s="102"/>
      <c r="AN1789" s="102"/>
      <c r="AO1789" s="102"/>
      <c r="AP1789" s="102"/>
      <c r="AS1789" s="102"/>
      <c r="AT1789" s="102"/>
      <c r="AU1789" s="102"/>
      <c r="AV1789" s="102"/>
      <c r="AW1789" s="102"/>
      <c r="AX1789" s="102"/>
      <c r="AY1789" s="102"/>
      <c r="AZ1789" s="102"/>
      <c r="BA1789" s="102"/>
      <c r="BB1789" s="102"/>
      <c r="BC1789" s="102"/>
      <c r="BD1789" s="102"/>
      <c r="BE1789" s="102"/>
      <c r="BF1789" s="102"/>
      <c r="BN1789" s="109"/>
    </row>
    <row r="1790" spans="10:66" x14ac:dyDescent="0.25">
      <c r="J1790" s="102"/>
      <c r="K1790" s="102"/>
      <c r="L1790" s="102"/>
      <c r="M1790" s="102"/>
      <c r="Q1790" s="102"/>
      <c r="R1790" s="102"/>
      <c r="S1790" s="102"/>
      <c r="T1790" s="102"/>
      <c r="U1790" s="102"/>
      <c r="X1790" s="102"/>
      <c r="Y1790" s="102"/>
      <c r="Z1790" s="102"/>
      <c r="AA1790" s="102"/>
      <c r="AB1790" s="102"/>
      <c r="AE1790" s="102"/>
      <c r="AF1790" s="102"/>
      <c r="AG1790" s="102"/>
      <c r="AH1790" s="102"/>
      <c r="AI1790" s="102"/>
      <c r="AL1790" s="102"/>
      <c r="AM1790" s="102"/>
      <c r="AN1790" s="102"/>
      <c r="AO1790" s="102"/>
      <c r="AP1790" s="102"/>
      <c r="AS1790" s="102"/>
      <c r="AT1790" s="102"/>
      <c r="AU1790" s="102"/>
      <c r="AV1790" s="102"/>
      <c r="AW1790" s="102"/>
      <c r="AX1790" s="102"/>
      <c r="AY1790" s="102"/>
      <c r="AZ1790" s="102"/>
      <c r="BA1790" s="102"/>
      <c r="BB1790" s="102"/>
      <c r="BC1790" s="102"/>
      <c r="BD1790" s="102"/>
      <c r="BE1790" s="102"/>
      <c r="BF1790" s="102"/>
      <c r="BN1790" s="109"/>
    </row>
    <row r="1791" spans="10:66" x14ac:dyDescent="0.25">
      <c r="J1791" s="102"/>
      <c r="K1791" s="102"/>
      <c r="L1791" s="102"/>
      <c r="M1791" s="102"/>
      <c r="Q1791" s="102"/>
      <c r="R1791" s="102"/>
      <c r="S1791" s="102"/>
      <c r="T1791" s="102"/>
      <c r="U1791" s="102"/>
      <c r="X1791" s="102"/>
      <c r="Y1791" s="102"/>
      <c r="Z1791" s="102"/>
      <c r="AA1791" s="102"/>
      <c r="AB1791" s="102"/>
      <c r="AE1791" s="102"/>
      <c r="AF1791" s="102"/>
      <c r="AG1791" s="102"/>
      <c r="AH1791" s="102"/>
      <c r="AI1791" s="102"/>
      <c r="AL1791" s="102"/>
      <c r="AM1791" s="102"/>
      <c r="AN1791" s="102"/>
      <c r="AO1791" s="102"/>
      <c r="AP1791" s="102"/>
      <c r="AS1791" s="102"/>
      <c r="AT1791" s="102"/>
      <c r="AU1791" s="102"/>
      <c r="AV1791" s="102"/>
      <c r="AW1791" s="102"/>
      <c r="AX1791" s="102"/>
      <c r="AY1791" s="102"/>
      <c r="AZ1791" s="102"/>
      <c r="BA1791" s="102"/>
      <c r="BB1791" s="102"/>
      <c r="BC1791" s="102"/>
      <c r="BD1791" s="102"/>
      <c r="BE1791" s="102"/>
      <c r="BF1791" s="102"/>
      <c r="BN1791" s="109"/>
    </row>
    <row r="1792" spans="10:66" x14ac:dyDescent="0.25">
      <c r="J1792" s="102"/>
      <c r="K1792" s="102"/>
      <c r="L1792" s="102"/>
      <c r="M1792" s="102"/>
      <c r="Q1792" s="102"/>
      <c r="R1792" s="102"/>
      <c r="S1792" s="102"/>
      <c r="T1792" s="102"/>
      <c r="U1792" s="102"/>
      <c r="X1792" s="102"/>
      <c r="Y1792" s="102"/>
      <c r="Z1792" s="102"/>
      <c r="AA1792" s="102"/>
      <c r="AB1792" s="102"/>
      <c r="AE1792" s="102"/>
      <c r="AF1792" s="102"/>
      <c r="AG1792" s="102"/>
      <c r="AH1792" s="102"/>
      <c r="AI1792" s="102"/>
      <c r="AL1792" s="102"/>
      <c r="AM1792" s="102"/>
      <c r="AN1792" s="102"/>
      <c r="AO1792" s="102"/>
      <c r="AP1792" s="102"/>
      <c r="AS1792" s="102"/>
      <c r="AT1792" s="102"/>
      <c r="AU1792" s="102"/>
      <c r="AV1792" s="102"/>
      <c r="AW1792" s="102"/>
      <c r="AX1792" s="102"/>
      <c r="AY1792" s="102"/>
      <c r="AZ1792" s="102"/>
      <c r="BA1792" s="102"/>
      <c r="BB1792" s="102"/>
      <c r="BC1792" s="102"/>
      <c r="BD1792" s="102"/>
      <c r="BE1792" s="102"/>
      <c r="BF1792" s="102"/>
      <c r="BN1792" s="109"/>
    </row>
    <row r="1793" spans="10:66" x14ac:dyDescent="0.25">
      <c r="J1793" s="102"/>
      <c r="K1793" s="102"/>
      <c r="L1793" s="102"/>
      <c r="M1793" s="102"/>
      <c r="Q1793" s="102"/>
      <c r="R1793" s="102"/>
      <c r="S1793" s="102"/>
      <c r="T1793" s="102"/>
      <c r="U1793" s="102"/>
      <c r="X1793" s="102"/>
      <c r="Y1793" s="102"/>
      <c r="Z1793" s="102"/>
      <c r="AA1793" s="102"/>
      <c r="AB1793" s="102"/>
      <c r="AE1793" s="102"/>
      <c r="AF1793" s="102"/>
      <c r="AG1793" s="102"/>
      <c r="AH1793" s="102"/>
      <c r="AI1793" s="102"/>
      <c r="AL1793" s="102"/>
      <c r="AM1793" s="102"/>
      <c r="AN1793" s="102"/>
      <c r="AO1793" s="102"/>
      <c r="AP1793" s="102"/>
      <c r="AS1793" s="102"/>
      <c r="AT1793" s="102"/>
      <c r="AU1793" s="102"/>
      <c r="AV1793" s="102"/>
      <c r="AW1793" s="102"/>
      <c r="AX1793" s="102"/>
      <c r="AY1793" s="102"/>
      <c r="AZ1793" s="102"/>
      <c r="BA1793" s="102"/>
      <c r="BB1793" s="102"/>
      <c r="BC1793" s="102"/>
      <c r="BD1793" s="102"/>
      <c r="BE1793" s="102"/>
      <c r="BF1793" s="102"/>
      <c r="BN1793" s="109"/>
    </row>
    <row r="1794" spans="10:66" x14ac:dyDescent="0.25">
      <c r="J1794" s="102"/>
      <c r="K1794" s="102"/>
      <c r="L1794" s="102"/>
      <c r="M1794" s="102"/>
      <c r="Q1794" s="102"/>
      <c r="R1794" s="102"/>
      <c r="S1794" s="102"/>
      <c r="T1794" s="102"/>
      <c r="U1794" s="102"/>
      <c r="X1794" s="102"/>
      <c r="Y1794" s="102"/>
      <c r="Z1794" s="102"/>
      <c r="AA1794" s="102"/>
      <c r="AB1794" s="102"/>
      <c r="AE1794" s="102"/>
      <c r="AF1794" s="102"/>
      <c r="AG1794" s="102"/>
      <c r="AH1794" s="102"/>
      <c r="AI1794" s="102"/>
      <c r="AL1794" s="102"/>
      <c r="AM1794" s="102"/>
      <c r="AN1794" s="102"/>
      <c r="AO1794" s="102"/>
      <c r="AP1794" s="102"/>
      <c r="AS1794" s="102"/>
      <c r="AT1794" s="102"/>
      <c r="AU1794" s="102"/>
      <c r="AV1794" s="102"/>
      <c r="AW1794" s="102"/>
      <c r="AX1794" s="102"/>
      <c r="AY1794" s="102"/>
      <c r="AZ1794" s="102"/>
      <c r="BA1794" s="102"/>
      <c r="BB1794" s="102"/>
      <c r="BC1794" s="102"/>
      <c r="BD1794" s="102"/>
      <c r="BE1794" s="102"/>
      <c r="BF1794" s="102"/>
      <c r="BN1794" s="109"/>
    </row>
    <row r="1795" spans="10:66" x14ac:dyDescent="0.25">
      <c r="J1795" s="102"/>
      <c r="K1795" s="102"/>
      <c r="L1795" s="102"/>
      <c r="M1795" s="102"/>
      <c r="Q1795" s="102"/>
      <c r="R1795" s="102"/>
      <c r="S1795" s="102"/>
      <c r="T1795" s="102"/>
      <c r="U1795" s="102"/>
      <c r="X1795" s="102"/>
      <c r="Y1795" s="102"/>
      <c r="Z1795" s="102"/>
      <c r="AA1795" s="102"/>
      <c r="AB1795" s="102"/>
      <c r="AE1795" s="102"/>
      <c r="AF1795" s="102"/>
      <c r="AG1795" s="102"/>
      <c r="AH1795" s="102"/>
      <c r="AI1795" s="102"/>
      <c r="AL1795" s="102"/>
      <c r="AM1795" s="102"/>
      <c r="AN1795" s="102"/>
      <c r="AO1795" s="102"/>
      <c r="AP1795" s="102"/>
      <c r="AS1795" s="102"/>
      <c r="AT1795" s="102"/>
      <c r="AU1795" s="102"/>
      <c r="AV1795" s="102"/>
      <c r="AW1795" s="102"/>
      <c r="AX1795" s="102"/>
      <c r="AY1795" s="102"/>
      <c r="AZ1795" s="102"/>
      <c r="BA1795" s="102"/>
      <c r="BB1795" s="102"/>
      <c r="BC1795" s="102"/>
      <c r="BD1795" s="102"/>
      <c r="BE1795" s="102"/>
      <c r="BF1795" s="102"/>
      <c r="BN1795" s="109"/>
    </row>
    <row r="1796" spans="10:66" x14ac:dyDescent="0.25">
      <c r="J1796" s="102"/>
      <c r="K1796" s="102"/>
      <c r="L1796" s="102"/>
      <c r="M1796" s="102"/>
      <c r="Q1796" s="102"/>
      <c r="R1796" s="102"/>
      <c r="S1796" s="102"/>
      <c r="T1796" s="102"/>
      <c r="U1796" s="102"/>
      <c r="X1796" s="102"/>
      <c r="Y1796" s="102"/>
      <c r="Z1796" s="102"/>
      <c r="AA1796" s="102"/>
      <c r="AB1796" s="102"/>
      <c r="AE1796" s="102"/>
      <c r="AF1796" s="102"/>
      <c r="AG1796" s="102"/>
      <c r="AH1796" s="102"/>
      <c r="AI1796" s="102"/>
      <c r="AL1796" s="102"/>
      <c r="AM1796" s="102"/>
      <c r="AN1796" s="102"/>
      <c r="AO1796" s="102"/>
      <c r="AP1796" s="102"/>
      <c r="AS1796" s="102"/>
      <c r="AT1796" s="102"/>
      <c r="AU1796" s="102"/>
      <c r="AV1796" s="102"/>
      <c r="AW1796" s="102"/>
      <c r="AX1796" s="102"/>
      <c r="AY1796" s="102"/>
      <c r="AZ1796" s="102"/>
      <c r="BA1796" s="102"/>
      <c r="BB1796" s="102"/>
      <c r="BC1796" s="102"/>
      <c r="BD1796" s="102"/>
      <c r="BE1796" s="102"/>
      <c r="BF1796" s="102"/>
      <c r="BN1796" s="109"/>
    </row>
    <row r="1797" spans="10:66" x14ac:dyDescent="0.25">
      <c r="J1797" s="102"/>
      <c r="K1797" s="102"/>
      <c r="L1797" s="102"/>
      <c r="M1797" s="102"/>
      <c r="Q1797" s="102"/>
      <c r="R1797" s="102"/>
      <c r="S1797" s="102"/>
      <c r="T1797" s="102"/>
      <c r="U1797" s="102"/>
      <c r="X1797" s="102"/>
      <c r="Y1797" s="102"/>
      <c r="Z1797" s="102"/>
      <c r="AA1797" s="102"/>
      <c r="AB1797" s="102"/>
      <c r="AE1797" s="102"/>
      <c r="AF1797" s="102"/>
      <c r="AG1797" s="102"/>
      <c r="AH1797" s="102"/>
      <c r="AI1797" s="102"/>
      <c r="AL1797" s="102"/>
      <c r="AM1797" s="102"/>
      <c r="AN1797" s="102"/>
      <c r="AO1797" s="102"/>
      <c r="AP1797" s="102"/>
      <c r="AS1797" s="102"/>
      <c r="AT1797" s="102"/>
      <c r="AU1797" s="102"/>
      <c r="AV1797" s="102"/>
      <c r="AW1797" s="102"/>
      <c r="AX1797" s="102"/>
      <c r="AY1797" s="102"/>
      <c r="AZ1797" s="102"/>
      <c r="BA1797" s="102"/>
      <c r="BB1797" s="102"/>
      <c r="BC1797" s="102"/>
      <c r="BD1797" s="102"/>
      <c r="BE1797" s="102"/>
      <c r="BF1797" s="102"/>
      <c r="BN1797" s="109"/>
    </row>
    <row r="1798" spans="10:66" x14ac:dyDescent="0.25">
      <c r="J1798" s="102"/>
      <c r="K1798" s="102"/>
      <c r="L1798" s="102"/>
      <c r="M1798" s="102"/>
      <c r="Q1798" s="102"/>
      <c r="R1798" s="102"/>
      <c r="S1798" s="102"/>
      <c r="T1798" s="102"/>
      <c r="U1798" s="102"/>
      <c r="X1798" s="102"/>
      <c r="Y1798" s="102"/>
      <c r="Z1798" s="102"/>
      <c r="AA1798" s="102"/>
      <c r="AB1798" s="102"/>
      <c r="AE1798" s="102"/>
      <c r="AF1798" s="102"/>
      <c r="AG1798" s="102"/>
      <c r="AH1798" s="102"/>
      <c r="AI1798" s="102"/>
      <c r="AL1798" s="102"/>
      <c r="AM1798" s="102"/>
      <c r="AN1798" s="102"/>
      <c r="AO1798" s="102"/>
      <c r="AP1798" s="102"/>
      <c r="AS1798" s="102"/>
      <c r="AT1798" s="102"/>
      <c r="AU1798" s="102"/>
      <c r="AV1798" s="102"/>
      <c r="AW1798" s="102"/>
      <c r="AX1798" s="102"/>
      <c r="AY1798" s="102"/>
      <c r="AZ1798" s="102"/>
      <c r="BA1798" s="102"/>
      <c r="BB1798" s="102"/>
      <c r="BC1798" s="102"/>
      <c r="BD1798" s="102"/>
      <c r="BE1798" s="102"/>
      <c r="BF1798" s="102"/>
      <c r="BN1798" s="109"/>
    </row>
    <row r="1799" spans="10:66" x14ac:dyDescent="0.25">
      <c r="J1799" s="102"/>
      <c r="K1799" s="102"/>
      <c r="L1799" s="102"/>
      <c r="M1799" s="102"/>
      <c r="Q1799" s="102"/>
      <c r="R1799" s="102"/>
      <c r="S1799" s="102"/>
      <c r="T1799" s="102"/>
      <c r="U1799" s="102"/>
      <c r="X1799" s="102"/>
      <c r="Y1799" s="102"/>
      <c r="Z1799" s="102"/>
      <c r="AA1799" s="102"/>
      <c r="AB1799" s="102"/>
      <c r="AE1799" s="102"/>
      <c r="AF1799" s="102"/>
      <c r="AG1799" s="102"/>
      <c r="AH1799" s="102"/>
      <c r="AI1799" s="102"/>
      <c r="AL1799" s="102"/>
      <c r="AM1799" s="102"/>
      <c r="AN1799" s="102"/>
      <c r="AO1799" s="102"/>
      <c r="AP1799" s="102"/>
      <c r="AS1799" s="102"/>
      <c r="AT1799" s="102"/>
      <c r="AU1799" s="102"/>
      <c r="AV1799" s="102"/>
      <c r="AW1799" s="102"/>
      <c r="AX1799" s="102"/>
      <c r="AY1799" s="102"/>
      <c r="AZ1799" s="102"/>
      <c r="BA1799" s="102"/>
      <c r="BB1799" s="102"/>
      <c r="BC1799" s="102"/>
      <c r="BD1799" s="102"/>
      <c r="BE1799" s="102"/>
      <c r="BF1799" s="102"/>
      <c r="BN1799" s="109"/>
    </row>
    <row r="1800" spans="10:66" x14ac:dyDescent="0.25">
      <c r="J1800" s="102"/>
      <c r="K1800" s="102"/>
      <c r="L1800" s="102"/>
      <c r="M1800" s="102"/>
      <c r="Q1800" s="102"/>
      <c r="R1800" s="102"/>
      <c r="S1800" s="102"/>
      <c r="T1800" s="102"/>
      <c r="U1800" s="102"/>
      <c r="X1800" s="102"/>
      <c r="Y1800" s="102"/>
      <c r="Z1800" s="102"/>
      <c r="AA1800" s="102"/>
      <c r="AB1800" s="102"/>
      <c r="AE1800" s="102"/>
      <c r="AF1800" s="102"/>
      <c r="AG1800" s="102"/>
      <c r="AH1800" s="102"/>
      <c r="AI1800" s="102"/>
      <c r="AL1800" s="102"/>
      <c r="AM1800" s="102"/>
      <c r="AN1800" s="102"/>
      <c r="AO1800" s="102"/>
      <c r="AP1800" s="102"/>
      <c r="AS1800" s="102"/>
      <c r="AT1800" s="102"/>
      <c r="AU1800" s="102"/>
      <c r="AV1800" s="102"/>
      <c r="AW1800" s="102"/>
      <c r="AX1800" s="102"/>
      <c r="AY1800" s="102"/>
      <c r="AZ1800" s="102"/>
      <c r="BA1800" s="102"/>
      <c r="BB1800" s="102"/>
      <c r="BC1800" s="102"/>
      <c r="BD1800" s="102"/>
      <c r="BE1800" s="102"/>
      <c r="BF1800" s="102"/>
      <c r="BN1800" s="109"/>
    </row>
    <row r="1801" spans="10:66" x14ac:dyDescent="0.25">
      <c r="J1801" s="102"/>
      <c r="K1801" s="102"/>
      <c r="L1801" s="102"/>
      <c r="M1801" s="102"/>
      <c r="Q1801" s="102"/>
      <c r="R1801" s="102"/>
      <c r="S1801" s="102"/>
      <c r="T1801" s="102"/>
      <c r="U1801" s="102"/>
      <c r="X1801" s="102"/>
      <c r="Y1801" s="102"/>
      <c r="Z1801" s="102"/>
      <c r="AA1801" s="102"/>
      <c r="AB1801" s="102"/>
      <c r="AE1801" s="102"/>
      <c r="AF1801" s="102"/>
      <c r="AG1801" s="102"/>
      <c r="AH1801" s="102"/>
      <c r="AI1801" s="102"/>
      <c r="AL1801" s="102"/>
      <c r="AM1801" s="102"/>
      <c r="AN1801" s="102"/>
      <c r="AO1801" s="102"/>
      <c r="AP1801" s="102"/>
      <c r="AS1801" s="102"/>
      <c r="AT1801" s="102"/>
      <c r="AU1801" s="102"/>
      <c r="AV1801" s="102"/>
      <c r="AW1801" s="102"/>
      <c r="AX1801" s="102"/>
      <c r="AY1801" s="102"/>
      <c r="AZ1801" s="102"/>
      <c r="BA1801" s="102"/>
      <c r="BB1801" s="102"/>
      <c r="BC1801" s="102"/>
      <c r="BD1801" s="102"/>
      <c r="BE1801" s="102"/>
      <c r="BF1801" s="102"/>
      <c r="BN1801" s="109"/>
    </row>
    <row r="1802" spans="10:66" x14ac:dyDescent="0.25">
      <c r="J1802" s="102"/>
      <c r="K1802" s="102"/>
      <c r="L1802" s="102"/>
      <c r="M1802" s="102"/>
      <c r="Q1802" s="102"/>
      <c r="R1802" s="102"/>
      <c r="S1802" s="102"/>
      <c r="T1802" s="102"/>
      <c r="U1802" s="102"/>
      <c r="X1802" s="102"/>
      <c r="Y1802" s="102"/>
      <c r="Z1802" s="102"/>
      <c r="AA1802" s="102"/>
      <c r="AB1802" s="102"/>
      <c r="AE1802" s="102"/>
      <c r="AF1802" s="102"/>
      <c r="AG1802" s="102"/>
      <c r="AH1802" s="102"/>
      <c r="AI1802" s="102"/>
      <c r="AL1802" s="102"/>
      <c r="AM1802" s="102"/>
      <c r="AN1802" s="102"/>
      <c r="AO1802" s="102"/>
      <c r="AP1802" s="102"/>
      <c r="AS1802" s="102"/>
      <c r="AT1802" s="102"/>
      <c r="AU1802" s="102"/>
      <c r="AV1802" s="102"/>
      <c r="AW1802" s="102"/>
      <c r="AX1802" s="102"/>
      <c r="AY1802" s="102"/>
      <c r="AZ1802" s="102"/>
      <c r="BA1802" s="102"/>
      <c r="BB1802" s="102"/>
      <c r="BC1802" s="102"/>
      <c r="BD1802" s="102"/>
      <c r="BE1802" s="102"/>
      <c r="BF1802" s="102"/>
      <c r="BN1802" s="109"/>
    </row>
    <row r="1803" spans="10:66" x14ac:dyDescent="0.25">
      <c r="J1803" s="102"/>
      <c r="K1803" s="102"/>
      <c r="L1803" s="102"/>
      <c r="M1803" s="102"/>
      <c r="Q1803" s="102"/>
      <c r="R1803" s="102"/>
      <c r="S1803" s="102"/>
      <c r="T1803" s="102"/>
      <c r="U1803" s="102"/>
      <c r="X1803" s="102"/>
      <c r="Y1803" s="102"/>
      <c r="Z1803" s="102"/>
      <c r="AA1803" s="102"/>
      <c r="AB1803" s="102"/>
      <c r="AE1803" s="102"/>
      <c r="AF1803" s="102"/>
      <c r="AG1803" s="102"/>
      <c r="AH1803" s="102"/>
      <c r="AI1803" s="102"/>
      <c r="AL1803" s="102"/>
      <c r="AM1803" s="102"/>
      <c r="AN1803" s="102"/>
      <c r="AO1803" s="102"/>
      <c r="AP1803" s="102"/>
      <c r="AS1803" s="102"/>
      <c r="AT1803" s="102"/>
      <c r="AU1803" s="102"/>
      <c r="AV1803" s="102"/>
      <c r="AW1803" s="102"/>
      <c r="AX1803" s="102"/>
      <c r="AY1803" s="102"/>
      <c r="AZ1803" s="102"/>
      <c r="BA1803" s="102"/>
      <c r="BB1803" s="102"/>
      <c r="BC1803" s="102"/>
      <c r="BD1803" s="102"/>
      <c r="BE1803" s="102"/>
      <c r="BF1803" s="102"/>
      <c r="BN1803" s="109"/>
    </row>
    <row r="1804" spans="10:66" x14ac:dyDescent="0.25">
      <c r="J1804" s="102"/>
      <c r="K1804" s="102"/>
      <c r="L1804" s="102"/>
      <c r="M1804" s="102"/>
      <c r="Q1804" s="102"/>
      <c r="R1804" s="102"/>
      <c r="S1804" s="102"/>
      <c r="T1804" s="102"/>
      <c r="U1804" s="102"/>
      <c r="X1804" s="102"/>
      <c r="Y1804" s="102"/>
      <c r="Z1804" s="102"/>
      <c r="AA1804" s="102"/>
      <c r="AB1804" s="102"/>
      <c r="AE1804" s="102"/>
      <c r="AF1804" s="102"/>
      <c r="AG1804" s="102"/>
      <c r="AH1804" s="102"/>
      <c r="AI1804" s="102"/>
      <c r="AL1804" s="102"/>
      <c r="AM1804" s="102"/>
      <c r="AN1804" s="102"/>
      <c r="AO1804" s="102"/>
      <c r="AP1804" s="102"/>
      <c r="AS1804" s="102"/>
      <c r="AT1804" s="102"/>
      <c r="AU1804" s="102"/>
      <c r="AV1804" s="102"/>
      <c r="AW1804" s="102"/>
      <c r="AX1804" s="102"/>
      <c r="AY1804" s="102"/>
      <c r="AZ1804" s="102"/>
      <c r="BA1804" s="102"/>
      <c r="BB1804" s="102"/>
      <c r="BC1804" s="102"/>
      <c r="BD1804" s="102"/>
      <c r="BE1804" s="102"/>
      <c r="BF1804" s="102"/>
      <c r="BN1804" s="109"/>
    </row>
    <row r="1805" spans="10:66" x14ac:dyDescent="0.25">
      <c r="J1805" s="102"/>
      <c r="K1805" s="102"/>
      <c r="L1805" s="102"/>
      <c r="M1805" s="102"/>
      <c r="Q1805" s="102"/>
      <c r="R1805" s="102"/>
      <c r="S1805" s="102"/>
      <c r="T1805" s="102"/>
      <c r="U1805" s="102"/>
      <c r="X1805" s="102"/>
      <c r="Y1805" s="102"/>
      <c r="Z1805" s="102"/>
      <c r="AA1805" s="102"/>
      <c r="AB1805" s="102"/>
      <c r="AE1805" s="102"/>
      <c r="AF1805" s="102"/>
      <c r="AG1805" s="102"/>
      <c r="AH1805" s="102"/>
      <c r="AI1805" s="102"/>
      <c r="AL1805" s="102"/>
      <c r="AM1805" s="102"/>
      <c r="AN1805" s="102"/>
      <c r="AO1805" s="102"/>
      <c r="AP1805" s="102"/>
      <c r="AS1805" s="102"/>
      <c r="AT1805" s="102"/>
      <c r="AU1805" s="102"/>
      <c r="AV1805" s="102"/>
      <c r="AW1805" s="102"/>
      <c r="AX1805" s="102"/>
      <c r="AY1805" s="102"/>
      <c r="AZ1805" s="102"/>
      <c r="BA1805" s="102"/>
      <c r="BB1805" s="102"/>
      <c r="BC1805" s="102"/>
      <c r="BD1805" s="102"/>
      <c r="BE1805" s="102"/>
      <c r="BF1805" s="102"/>
      <c r="BN1805" s="109"/>
    </row>
    <row r="1806" spans="10:66" x14ac:dyDescent="0.25">
      <c r="J1806" s="102"/>
      <c r="K1806" s="102"/>
      <c r="L1806" s="102"/>
      <c r="M1806" s="102"/>
      <c r="Q1806" s="102"/>
      <c r="R1806" s="102"/>
      <c r="S1806" s="102"/>
      <c r="T1806" s="102"/>
      <c r="U1806" s="102"/>
      <c r="X1806" s="102"/>
      <c r="Y1806" s="102"/>
      <c r="Z1806" s="102"/>
      <c r="AA1806" s="102"/>
      <c r="AB1806" s="102"/>
      <c r="AE1806" s="102"/>
      <c r="AF1806" s="102"/>
      <c r="AG1806" s="102"/>
      <c r="AH1806" s="102"/>
      <c r="AI1806" s="102"/>
      <c r="AL1806" s="102"/>
      <c r="AM1806" s="102"/>
      <c r="AN1806" s="102"/>
      <c r="AO1806" s="102"/>
      <c r="AP1806" s="102"/>
      <c r="AS1806" s="102"/>
      <c r="AT1806" s="102"/>
      <c r="AU1806" s="102"/>
      <c r="AV1806" s="102"/>
      <c r="AW1806" s="102"/>
      <c r="AX1806" s="102"/>
      <c r="AY1806" s="102"/>
      <c r="AZ1806" s="102"/>
      <c r="BA1806" s="102"/>
      <c r="BB1806" s="102"/>
      <c r="BC1806" s="102"/>
      <c r="BD1806" s="102"/>
      <c r="BE1806" s="102"/>
      <c r="BF1806" s="102"/>
      <c r="BN1806" s="109"/>
    </row>
    <row r="1807" spans="10:66" x14ac:dyDescent="0.25">
      <c r="J1807" s="102"/>
      <c r="K1807" s="102"/>
      <c r="L1807" s="102"/>
      <c r="M1807" s="102"/>
      <c r="Q1807" s="102"/>
      <c r="R1807" s="102"/>
      <c r="S1807" s="102"/>
      <c r="T1807" s="102"/>
      <c r="U1807" s="102"/>
      <c r="X1807" s="102"/>
      <c r="Y1807" s="102"/>
      <c r="Z1807" s="102"/>
      <c r="AA1807" s="102"/>
      <c r="AB1807" s="102"/>
      <c r="AE1807" s="102"/>
      <c r="AF1807" s="102"/>
      <c r="AG1807" s="102"/>
      <c r="AH1807" s="102"/>
      <c r="AI1807" s="102"/>
      <c r="AL1807" s="102"/>
      <c r="AM1807" s="102"/>
      <c r="AN1807" s="102"/>
      <c r="AO1807" s="102"/>
      <c r="AP1807" s="102"/>
      <c r="AS1807" s="102"/>
      <c r="AT1807" s="102"/>
      <c r="AU1807" s="102"/>
      <c r="AV1807" s="102"/>
      <c r="AW1807" s="102"/>
      <c r="AX1807" s="102"/>
      <c r="AY1807" s="102"/>
      <c r="AZ1807" s="102"/>
      <c r="BA1807" s="102"/>
      <c r="BB1807" s="102"/>
      <c r="BC1807" s="102"/>
      <c r="BD1807" s="102"/>
      <c r="BE1807" s="102"/>
      <c r="BF1807" s="102"/>
      <c r="BN1807" s="109"/>
    </row>
    <row r="1808" spans="10:66" x14ac:dyDescent="0.25">
      <c r="J1808" s="102"/>
      <c r="K1808" s="102"/>
      <c r="L1808" s="102"/>
      <c r="M1808" s="102"/>
      <c r="Q1808" s="102"/>
      <c r="R1808" s="102"/>
      <c r="S1808" s="102"/>
      <c r="T1808" s="102"/>
      <c r="U1808" s="102"/>
      <c r="X1808" s="102"/>
      <c r="Y1808" s="102"/>
      <c r="Z1808" s="102"/>
      <c r="AA1808" s="102"/>
      <c r="AB1808" s="102"/>
      <c r="AE1808" s="102"/>
      <c r="AF1808" s="102"/>
      <c r="AG1808" s="102"/>
      <c r="AH1808" s="102"/>
      <c r="AI1808" s="102"/>
      <c r="AL1808" s="102"/>
      <c r="AM1808" s="102"/>
      <c r="AN1808" s="102"/>
      <c r="AO1808" s="102"/>
      <c r="AP1808" s="102"/>
      <c r="AS1808" s="102"/>
      <c r="AT1808" s="102"/>
      <c r="AU1808" s="102"/>
      <c r="AV1808" s="102"/>
      <c r="AW1808" s="102"/>
      <c r="AX1808" s="102"/>
      <c r="AY1808" s="102"/>
      <c r="AZ1808" s="102"/>
      <c r="BA1808" s="102"/>
      <c r="BB1808" s="102"/>
      <c r="BC1808" s="102"/>
      <c r="BD1808" s="102"/>
      <c r="BE1808" s="102"/>
      <c r="BF1808" s="102"/>
      <c r="BN1808" s="109"/>
    </row>
    <row r="1809" spans="10:66" x14ac:dyDescent="0.25">
      <c r="J1809" s="102"/>
      <c r="K1809" s="102"/>
      <c r="L1809" s="102"/>
      <c r="M1809" s="102"/>
      <c r="Q1809" s="102"/>
      <c r="R1809" s="102"/>
      <c r="S1809" s="102"/>
      <c r="T1809" s="102"/>
      <c r="U1809" s="102"/>
      <c r="X1809" s="102"/>
      <c r="Y1809" s="102"/>
      <c r="Z1809" s="102"/>
      <c r="AA1809" s="102"/>
      <c r="AB1809" s="102"/>
      <c r="AE1809" s="102"/>
      <c r="AF1809" s="102"/>
      <c r="AG1809" s="102"/>
      <c r="AH1809" s="102"/>
      <c r="AI1809" s="102"/>
      <c r="AL1809" s="102"/>
      <c r="AM1809" s="102"/>
      <c r="AN1809" s="102"/>
      <c r="AO1809" s="102"/>
      <c r="AP1809" s="102"/>
      <c r="AS1809" s="102"/>
      <c r="AT1809" s="102"/>
      <c r="AU1809" s="102"/>
      <c r="AV1809" s="102"/>
      <c r="AW1809" s="102"/>
      <c r="AX1809" s="102"/>
      <c r="AY1809" s="102"/>
      <c r="AZ1809" s="102"/>
      <c r="BA1809" s="102"/>
      <c r="BB1809" s="102"/>
      <c r="BC1809" s="102"/>
      <c r="BD1809" s="102"/>
      <c r="BE1809" s="102"/>
      <c r="BF1809" s="102"/>
      <c r="BN1809" s="109"/>
    </row>
    <row r="1810" spans="10:66" x14ac:dyDescent="0.25">
      <c r="J1810" s="102"/>
      <c r="K1810" s="102"/>
      <c r="L1810" s="102"/>
      <c r="M1810" s="102"/>
      <c r="Q1810" s="102"/>
      <c r="R1810" s="102"/>
      <c r="S1810" s="102"/>
      <c r="T1810" s="102"/>
      <c r="U1810" s="102"/>
      <c r="X1810" s="102"/>
      <c r="Y1810" s="102"/>
      <c r="Z1810" s="102"/>
      <c r="AA1810" s="102"/>
      <c r="AB1810" s="102"/>
      <c r="AE1810" s="102"/>
      <c r="AF1810" s="102"/>
      <c r="AG1810" s="102"/>
      <c r="AH1810" s="102"/>
      <c r="AI1810" s="102"/>
      <c r="AL1810" s="102"/>
      <c r="AM1810" s="102"/>
      <c r="AN1810" s="102"/>
      <c r="AO1810" s="102"/>
      <c r="AP1810" s="102"/>
      <c r="AS1810" s="102"/>
      <c r="AT1810" s="102"/>
      <c r="AU1810" s="102"/>
      <c r="AV1810" s="102"/>
      <c r="AW1810" s="102"/>
      <c r="AX1810" s="102"/>
      <c r="AY1810" s="102"/>
      <c r="AZ1810" s="102"/>
      <c r="BA1810" s="102"/>
      <c r="BB1810" s="102"/>
      <c r="BC1810" s="102"/>
      <c r="BD1810" s="102"/>
      <c r="BE1810" s="102"/>
      <c r="BF1810" s="102"/>
      <c r="BN1810" s="109"/>
    </row>
    <row r="1811" spans="10:66" x14ac:dyDescent="0.25">
      <c r="J1811" s="102"/>
      <c r="K1811" s="102"/>
      <c r="L1811" s="102"/>
      <c r="M1811" s="102"/>
      <c r="Q1811" s="102"/>
      <c r="R1811" s="102"/>
      <c r="S1811" s="102"/>
      <c r="T1811" s="102"/>
      <c r="U1811" s="102"/>
      <c r="X1811" s="102"/>
      <c r="Y1811" s="102"/>
      <c r="Z1811" s="102"/>
      <c r="AA1811" s="102"/>
      <c r="AB1811" s="102"/>
      <c r="AE1811" s="102"/>
      <c r="AF1811" s="102"/>
      <c r="AG1811" s="102"/>
      <c r="AH1811" s="102"/>
      <c r="AI1811" s="102"/>
      <c r="AL1811" s="102"/>
      <c r="AM1811" s="102"/>
      <c r="AN1811" s="102"/>
      <c r="AO1811" s="102"/>
      <c r="AP1811" s="102"/>
      <c r="AS1811" s="102"/>
      <c r="AT1811" s="102"/>
      <c r="AU1811" s="102"/>
      <c r="AV1811" s="102"/>
      <c r="AW1811" s="102"/>
      <c r="AX1811" s="102"/>
      <c r="AY1811" s="102"/>
      <c r="AZ1811" s="102"/>
      <c r="BA1811" s="102"/>
      <c r="BB1811" s="102"/>
      <c r="BC1811" s="102"/>
      <c r="BD1811" s="102"/>
      <c r="BE1811" s="102"/>
      <c r="BF1811" s="102"/>
      <c r="BN1811" s="109"/>
    </row>
    <row r="1812" spans="10:66" x14ac:dyDescent="0.25">
      <c r="J1812" s="102"/>
      <c r="K1812" s="102"/>
      <c r="L1812" s="102"/>
      <c r="M1812" s="102"/>
      <c r="Q1812" s="102"/>
      <c r="R1812" s="102"/>
      <c r="S1812" s="102"/>
      <c r="T1812" s="102"/>
      <c r="U1812" s="102"/>
      <c r="X1812" s="102"/>
      <c r="Y1812" s="102"/>
      <c r="Z1812" s="102"/>
      <c r="AA1812" s="102"/>
      <c r="AB1812" s="102"/>
      <c r="AE1812" s="102"/>
      <c r="AF1812" s="102"/>
      <c r="AG1812" s="102"/>
      <c r="AH1812" s="102"/>
      <c r="AI1812" s="102"/>
      <c r="AL1812" s="102"/>
      <c r="AM1812" s="102"/>
      <c r="AN1812" s="102"/>
      <c r="AO1812" s="102"/>
      <c r="AP1812" s="102"/>
      <c r="AS1812" s="102"/>
      <c r="AT1812" s="102"/>
      <c r="AU1812" s="102"/>
      <c r="AV1812" s="102"/>
      <c r="AW1812" s="102"/>
      <c r="AX1812" s="102"/>
      <c r="AY1812" s="102"/>
      <c r="AZ1812" s="102"/>
      <c r="BA1812" s="102"/>
      <c r="BB1812" s="102"/>
      <c r="BC1812" s="102"/>
      <c r="BD1812" s="102"/>
      <c r="BE1812" s="102"/>
      <c r="BF1812" s="102"/>
      <c r="BN1812" s="109"/>
    </row>
    <row r="1813" spans="10:66" x14ac:dyDescent="0.25">
      <c r="J1813" s="102"/>
      <c r="K1813" s="102"/>
      <c r="L1813" s="102"/>
      <c r="M1813" s="102"/>
      <c r="Q1813" s="102"/>
      <c r="R1813" s="102"/>
      <c r="S1813" s="102"/>
      <c r="T1813" s="102"/>
      <c r="U1813" s="102"/>
      <c r="X1813" s="102"/>
      <c r="Y1813" s="102"/>
      <c r="Z1813" s="102"/>
      <c r="AA1813" s="102"/>
      <c r="AB1813" s="102"/>
      <c r="AE1813" s="102"/>
      <c r="AF1813" s="102"/>
      <c r="AG1813" s="102"/>
      <c r="AH1813" s="102"/>
      <c r="AI1813" s="102"/>
      <c r="AL1813" s="102"/>
      <c r="AM1813" s="102"/>
      <c r="AN1813" s="102"/>
      <c r="AO1813" s="102"/>
      <c r="AP1813" s="102"/>
      <c r="AS1813" s="102"/>
      <c r="AT1813" s="102"/>
      <c r="AU1813" s="102"/>
      <c r="AV1813" s="102"/>
      <c r="AW1813" s="102"/>
      <c r="AX1813" s="102"/>
      <c r="AY1813" s="102"/>
      <c r="AZ1813" s="102"/>
      <c r="BA1813" s="102"/>
      <c r="BB1813" s="102"/>
      <c r="BC1813" s="102"/>
      <c r="BD1813" s="102"/>
      <c r="BE1813" s="102"/>
      <c r="BF1813" s="102"/>
      <c r="BN1813" s="109"/>
    </row>
    <row r="1814" spans="10:66" x14ac:dyDescent="0.25">
      <c r="J1814" s="102"/>
      <c r="K1814" s="102"/>
      <c r="L1814" s="102"/>
      <c r="M1814" s="102"/>
      <c r="Q1814" s="102"/>
      <c r="R1814" s="102"/>
      <c r="S1814" s="102"/>
      <c r="T1814" s="102"/>
      <c r="U1814" s="102"/>
      <c r="X1814" s="102"/>
      <c r="Y1814" s="102"/>
      <c r="Z1814" s="102"/>
      <c r="AA1814" s="102"/>
      <c r="AB1814" s="102"/>
      <c r="AE1814" s="102"/>
      <c r="AF1814" s="102"/>
      <c r="AG1814" s="102"/>
      <c r="AH1814" s="102"/>
      <c r="AI1814" s="102"/>
      <c r="AL1814" s="102"/>
      <c r="AM1814" s="102"/>
      <c r="AN1814" s="102"/>
      <c r="AO1814" s="102"/>
      <c r="AP1814" s="102"/>
      <c r="AS1814" s="102"/>
      <c r="AT1814" s="102"/>
      <c r="AU1814" s="102"/>
      <c r="AV1814" s="102"/>
      <c r="AW1814" s="102"/>
      <c r="AX1814" s="102"/>
      <c r="AY1814" s="102"/>
      <c r="AZ1814" s="102"/>
      <c r="BA1814" s="102"/>
      <c r="BB1814" s="102"/>
      <c r="BC1814" s="102"/>
      <c r="BD1814" s="102"/>
      <c r="BE1814" s="102"/>
      <c r="BF1814" s="102"/>
      <c r="BN1814" s="109"/>
    </row>
    <row r="1815" spans="10:66" x14ac:dyDescent="0.25">
      <c r="J1815" s="102"/>
      <c r="K1815" s="102"/>
      <c r="L1815" s="102"/>
      <c r="M1815" s="102"/>
      <c r="Q1815" s="102"/>
      <c r="R1815" s="102"/>
      <c r="S1815" s="102"/>
      <c r="T1815" s="102"/>
      <c r="U1815" s="102"/>
      <c r="X1815" s="102"/>
      <c r="Y1815" s="102"/>
      <c r="Z1815" s="102"/>
      <c r="AA1815" s="102"/>
      <c r="AB1815" s="102"/>
      <c r="AE1815" s="102"/>
      <c r="AF1815" s="102"/>
      <c r="AG1815" s="102"/>
      <c r="AH1815" s="102"/>
      <c r="AI1815" s="102"/>
      <c r="AL1815" s="102"/>
      <c r="AM1815" s="102"/>
      <c r="AN1815" s="102"/>
      <c r="AO1815" s="102"/>
      <c r="AP1815" s="102"/>
      <c r="AS1815" s="102"/>
      <c r="AT1815" s="102"/>
      <c r="AU1815" s="102"/>
      <c r="AV1815" s="102"/>
      <c r="AW1815" s="102"/>
      <c r="AX1815" s="102"/>
      <c r="AY1815" s="102"/>
      <c r="AZ1815" s="102"/>
      <c r="BA1815" s="102"/>
      <c r="BB1815" s="102"/>
      <c r="BC1815" s="102"/>
      <c r="BD1815" s="102"/>
      <c r="BE1815" s="102"/>
      <c r="BF1815" s="102"/>
      <c r="BN1815" s="109"/>
    </row>
    <row r="1816" spans="10:66" x14ac:dyDescent="0.25">
      <c r="J1816" s="102"/>
      <c r="K1816" s="102"/>
      <c r="L1816" s="102"/>
      <c r="M1816" s="102"/>
      <c r="Q1816" s="102"/>
      <c r="R1816" s="102"/>
      <c r="S1816" s="102"/>
      <c r="T1816" s="102"/>
      <c r="U1816" s="102"/>
      <c r="X1816" s="102"/>
      <c r="Y1816" s="102"/>
      <c r="Z1816" s="102"/>
      <c r="AA1816" s="102"/>
      <c r="AB1816" s="102"/>
      <c r="AE1816" s="102"/>
      <c r="AF1816" s="102"/>
      <c r="AG1816" s="102"/>
      <c r="AH1816" s="102"/>
      <c r="AI1816" s="102"/>
      <c r="AL1816" s="102"/>
      <c r="AM1816" s="102"/>
      <c r="AN1816" s="102"/>
      <c r="AO1816" s="102"/>
      <c r="AP1816" s="102"/>
      <c r="AS1816" s="102"/>
      <c r="AT1816" s="102"/>
      <c r="AU1816" s="102"/>
      <c r="AV1816" s="102"/>
      <c r="AW1816" s="102"/>
      <c r="AX1816" s="102"/>
      <c r="AY1816" s="102"/>
      <c r="AZ1816" s="102"/>
      <c r="BA1816" s="102"/>
      <c r="BB1816" s="102"/>
      <c r="BC1816" s="102"/>
      <c r="BD1816" s="102"/>
      <c r="BE1816" s="102"/>
      <c r="BF1816" s="102"/>
      <c r="BN1816" s="109"/>
    </row>
    <row r="1817" spans="10:66" x14ac:dyDescent="0.25">
      <c r="J1817" s="102"/>
      <c r="K1817" s="102"/>
      <c r="L1817" s="102"/>
      <c r="M1817" s="102"/>
      <c r="Q1817" s="102"/>
      <c r="R1817" s="102"/>
      <c r="S1817" s="102"/>
      <c r="T1817" s="102"/>
      <c r="U1817" s="102"/>
      <c r="X1817" s="102"/>
      <c r="Y1817" s="102"/>
      <c r="Z1817" s="102"/>
      <c r="AA1817" s="102"/>
      <c r="AB1817" s="102"/>
      <c r="AE1817" s="102"/>
      <c r="AF1817" s="102"/>
      <c r="AG1817" s="102"/>
      <c r="AH1817" s="102"/>
      <c r="AI1817" s="102"/>
      <c r="AL1817" s="102"/>
      <c r="AM1817" s="102"/>
      <c r="AN1817" s="102"/>
      <c r="AO1817" s="102"/>
      <c r="AP1817" s="102"/>
      <c r="AS1817" s="102"/>
      <c r="AT1817" s="102"/>
      <c r="AU1817" s="102"/>
      <c r="AV1817" s="102"/>
      <c r="AW1817" s="102"/>
      <c r="AX1817" s="102"/>
      <c r="AY1817" s="102"/>
      <c r="AZ1817" s="102"/>
      <c r="BA1817" s="102"/>
      <c r="BB1817" s="102"/>
      <c r="BC1817" s="102"/>
      <c r="BD1817" s="102"/>
      <c r="BE1817" s="102"/>
      <c r="BF1817" s="102"/>
      <c r="BN1817" s="109"/>
    </row>
    <row r="1818" spans="10:66" x14ac:dyDescent="0.25">
      <c r="J1818" s="102"/>
      <c r="K1818" s="102"/>
      <c r="L1818" s="102"/>
      <c r="M1818" s="102"/>
      <c r="Q1818" s="102"/>
      <c r="R1818" s="102"/>
      <c r="S1818" s="102"/>
      <c r="T1818" s="102"/>
      <c r="U1818" s="102"/>
      <c r="X1818" s="102"/>
      <c r="Y1818" s="102"/>
      <c r="Z1818" s="102"/>
      <c r="AA1818" s="102"/>
      <c r="AB1818" s="102"/>
      <c r="AE1818" s="102"/>
      <c r="AF1818" s="102"/>
      <c r="AG1818" s="102"/>
      <c r="AH1818" s="102"/>
      <c r="AI1818" s="102"/>
      <c r="AL1818" s="102"/>
      <c r="AM1818" s="102"/>
      <c r="AN1818" s="102"/>
      <c r="AO1818" s="102"/>
      <c r="AP1818" s="102"/>
      <c r="AS1818" s="102"/>
      <c r="AT1818" s="102"/>
      <c r="AU1818" s="102"/>
      <c r="AV1818" s="102"/>
      <c r="AW1818" s="102"/>
      <c r="AX1818" s="102"/>
      <c r="AY1818" s="102"/>
      <c r="AZ1818" s="102"/>
      <c r="BA1818" s="102"/>
      <c r="BB1818" s="102"/>
      <c r="BC1818" s="102"/>
      <c r="BD1818" s="102"/>
      <c r="BE1818" s="102"/>
      <c r="BF1818" s="102"/>
      <c r="BN1818" s="109"/>
    </row>
    <row r="1819" spans="10:66" x14ac:dyDescent="0.25">
      <c r="J1819" s="102"/>
      <c r="K1819" s="102"/>
      <c r="L1819" s="102"/>
      <c r="M1819" s="102"/>
      <c r="Q1819" s="102"/>
      <c r="R1819" s="102"/>
      <c r="S1819" s="102"/>
      <c r="T1819" s="102"/>
      <c r="U1819" s="102"/>
      <c r="X1819" s="102"/>
      <c r="Y1819" s="102"/>
      <c r="Z1819" s="102"/>
      <c r="AA1819" s="102"/>
      <c r="AB1819" s="102"/>
      <c r="AE1819" s="102"/>
      <c r="AF1819" s="102"/>
      <c r="AG1819" s="102"/>
      <c r="AH1819" s="102"/>
      <c r="AI1819" s="102"/>
      <c r="AL1819" s="102"/>
      <c r="AM1819" s="102"/>
      <c r="AN1819" s="102"/>
      <c r="AO1819" s="102"/>
      <c r="AP1819" s="102"/>
      <c r="AS1819" s="102"/>
      <c r="AT1819" s="102"/>
      <c r="AU1819" s="102"/>
      <c r="AV1819" s="102"/>
      <c r="AW1819" s="102"/>
      <c r="AX1819" s="102"/>
      <c r="AY1819" s="102"/>
      <c r="AZ1819" s="102"/>
      <c r="BA1819" s="102"/>
      <c r="BB1819" s="102"/>
      <c r="BC1819" s="102"/>
      <c r="BD1819" s="102"/>
      <c r="BE1819" s="102"/>
      <c r="BF1819" s="102"/>
      <c r="BN1819" s="109"/>
    </row>
    <row r="1820" spans="10:66" x14ac:dyDescent="0.25">
      <c r="J1820" s="102"/>
      <c r="K1820" s="102"/>
      <c r="L1820" s="102"/>
      <c r="M1820" s="102"/>
      <c r="Q1820" s="102"/>
      <c r="R1820" s="102"/>
      <c r="S1820" s="102"/>
      <c r="T1820" s="102"/>
      <c r="U1820" s="102"/>
      <c r="X1820" s="102"/>
      <c r="Y1820" s="102"/>
      <c r="Z1820" s="102"/>
      <c r="AA1820" s="102"/>
      <c r="AB1820" s="102"/>
      <c r="AE1820" s="102"/>
      <c r="AF1820" s="102"/>
      <c r="AG1820" s="102"/>
      <c r="AH1820" s="102"/>
      <c r="AI1820" s="102"/>
      <c r="AL1820" s="102"/>
      <c r="AM1820" s="102"/>
      <c r="AN1820" s="102"/>
      <c r="AO1820" s="102"/>
      <c r="AP1820" s="102"/>
      <c r="AS1820" s="102"/>
      <c r="AT1820" s="102"/>
      <c r="AU1820" s="102"/>
      <c r="AV1820" s="102"/>
      <c r="AW1820" s="102"/>
      <c r="AX1820" s="102"/>
      <c r="AY1820" s="102"/>
      <c r="AZ1820" s="102"/>
      <c r="BA1820" s="102"/>
      <c r="BB1820" s="102"/>
      <c r="BC1820" s="102"/>
      <c r="BD1820" s="102"/>
      <c r="BE1820" s="102"/>
      <c r="BF1820" s="102"/>
      <c r="BN1820" s="109"/>
    </row>
    <row r="1821" spans="10:66" x14ac:dyDescent="0.25">
      <c r="J1821" s="102"/>
      <c r="K1821" s="102"/>
      <c r="L1821" s="102"/>
      <c r="M1821" s="102"/>
      <c r="Q1821" s="102"/>
      <c r="R1821" s="102"/>
      <c r="S1821" s="102"/>
      <c r="T1821" s="102"/>
      <c r="U1821" s="102"/>
      <c r="X1821" s="102"/>
      <c r="Y1821" s="102"/>
      <c r="Z1821" s="102"/>
      <c r="AA1821" s="102"/>
      <c r="AB1821" s="102"/>
      <c r="AE1821" s="102"/>
      <c r="AF1821" s="102"/>
      <c r="AG1821" s="102"/>
      <c r="AH1821" s="102"/>
      <c r="AI1821" s="102"/>
      <c r="AL1821" s="102"/>
      <c r="AM1821" s="102"/>
      <c r="AN1821" s="102"/>
      <c r="AO1821" s="102"/>
      <c r="AP1821" s="102"/>
      <c r="AS1821" s="102"/>
      <c r="AT1821" s="102"/>
      <c r="AU1821" s="102"/>
      <c r="AV1821" s="102"/>
      <c r="AW1821" s="102"/>
      <c r="AX1821" s="102"/>
      <c r="AY1821" s="102"/>
      <c r="AZ1821" s="102"/>
      <c r="BA1821" s="102"/>
      <c r="BB1821" s="102"/>
      <c r="BC1821" s="102"/>
      <c r="BD1821" s="102"/>
      <c r="BE1821" s="102"/>
      <c r="BF1821" s="102"/>
      <c r="BN1821" s="109"/>
    </row>
    <row r="1822" spans="10:66" x14ac:dyDescent="0.25">
      <c r="J1822" s="102"/>
      <c r="K1822" s="102"/>
      <c r="L1822" s="102"/>
      <c r="M1822" s="102"/>
      <c r="Q1822" s="102"/>
      <c r="R1822" s="102"/>
      <c r="S1822" s="102"/>
      <c r="T1822" s="102"/>
      <c r="U1822" s="102"/>
      <c r="X1822" s="102"/>
      <c r="Y1822" s="102"/>
      <c r="Z1822" s="102"/>
      <c r="AA1822" s="102"/>
      <c r="AB1822" s="102"/>
      <c r="AE1822" s="102"/>
      <c r="AF1822" s="102"/>
      <c r="AG1822" s="102"/>
      <c r="AH1822" s="102"/>
      <c r="AI1822" s="102"/>
      <c r="AL1822" s="102"/>
      <c r="AM1822" s="102"/>
      <c r="AN1822" s="102"/>
      <c r="AO1822" s="102"/>
      <c r="AP1822" s="102"/>
      <c r="AS1822" s="102"/>
      <c r="AT1822" s="102"/>
      <c r="AU1822" s="102"/>
      <c r="AV1822" s="102"/>
      <c r="AW1822" s="102"/>
      <c r="AX1822" s="102"/>
      <c r="AY1822" s="102"/>
      <c r="AZ1822" s="102"/>
      <c r="BA1822" s="102"/>
      <c r="BB1822" s="102"/>
      <c r="BC1822" s="102"/>
      <c r="BD1822" s="102"/>
      <c r="BE1822" s="102"/>
      <c r="BF1822" s="102"/>
      <c r="BN1822" s="109"/>
    </row>
    <row r="1823" spans="10:66" x14ac:dyDescent="0.25">
      <c r="J1823" s="102"/>
      <c r="K1823" s="102"/>
      <c r="L1823" s="102"/>
      <c r="M1823" s="102"/>
      <c r="Q1823" s="102"/>
      <c r="R1823" s="102"/>
      <c r="S1823" s="102"/>
      <c r="T1823" s="102"/>
      <c r="U1823" s="102"/>
      <c r="X1823" s="102"/>
      <c r="Y1823" s="102"/>
      <c r="Z1823" s="102"/>
      <c r="AA1823" s="102"/>
      <c r="AB1823" s="102"/>
      <c r="AE1823" s="102"/>
      <c r="AF1823" s="102"/>
      <c r="AG1823" s="102"/>
      <c r="AH1823" s="102"/>
      <c r="AI1823" s="102"/>
      <c r="AL1823" s="102"/>
      <c r="AM1823" s="102"/>
      <c r="AN1823" s="102"/>
      <c r="AO1823" s="102"/>
      <c r="AP1823" s="102"/>
      <c r="AS1823" s="102"/>
      <c r="AT1823" s="102"/>
      <c r="AU1823" s="102"/>
      <c r="AV1823" s="102"/>
      <c r="AW1823" s="102"/>
      <c r="AX1823" s="102"/>
      <c r="AY1823" s="102"/>
      <c r="AZ1823" s="102"/>
      <c r="BA1823" s="102"/>
      <c r="BB1823" s="102"/>
      <c r="BC1823" s="102"/>
      <c r="BD1823" s="102"/>
      <c r="BE1823" s="102"/>
      <c r="BF1823" s="102"/>
      <c r="BN1823" s="109"/>
    </row>
    <row r="1824" spans="10:66" x14ac:dyDescent="0.25">
      <c r="J1824" s="102"/>
      <c r="K1824" s="102"/>
      <c r="L1824" s="102"/>
      <c r="M1824" s="102"/>
      <c r="Q1824" s="102"/>
      <c r="R1824" s="102"/>
      <c r="S1824" s="102"/>
      <c r="T1824" s="102"/>
      <c r="U1824" s="102"/>
      <c r="X1824" s="102"/>
      <c r="Y1824" s="102"/>
      <c r="Z1824" s="102"/>
      <c r="AA1824" s="102"/>
      <c r="AB1824" s="102"/>
      <c r="AE1824" s="102"/>
      <c r="AF1824" s="102"/>
      <c r="AG1824" s="102"/>
      <c r="AH1824" s="102"/>
      <c r="AI1824" s="102"/>
      <c r="AL1824" s="102"/>
      <c r="AM1824" s="102"/>
      <c r="AN1824" s="102"/>
      <c r="AO1824" s="102"/>
      <c r="AP1824" s="102"/>
      <c r="AS1824" s="102"/>
      <c r="AT1824" s="102"/>
      <c r="AU1824" s="102"/>
      <c r="AV1824" s="102"/>
      <c r="AW1824" s="102"/>
      <c r="AX1824" s="102"/>
      <c r="AY1824" s="102"/>
      <c r="AZ1824" s="102"/>
      <c r="BA1824" s="102"/>
      <c r="BB1824" s="102"/>
      <c r="BC1824" s="102"/>
      <c r="BD1824" s="102"/>
      <c r="BE1824" s="102"/>
      <c r="BF1824" s="102"/>
      <c r="BN1824" s="109"/>
    </row>
    <row r="1825" spans="10:66" x14ac:dyDescent="0.25">
      <c r="J1825" s="102"/>
      <c r="K1825" s="102"/>
      <c r="L1825" s="102"/>
      <c r="M1825" s="102"/>
      <c r="Q1825" s="102"/>
      <c r="R1825" s="102"/>
      <c r="S1825" s="102"/>
      <c r="T1825" s="102"/>
      <c r="U1825" s="102"/>
      <c r="X1825" s="102"/>
      <c r="Y1825" s="102"/>
      <c r="Z1825" s="102"/>
      <c r="AA1825" s="102"/>
      <c r="AB1825" s="102"/>
      <c r="AE1825" s="102"/>
      <c r="AF1825" s="102"/>
      <c r="AG1825" s="102"/>
      <c r="AH1825" s="102"/>
      <c r="AI1825" s="102"/>
      <c r="AL1825" s="102"/>
      <c r="AM1825" s="102"/>
      <c r="AN1825" s="102"/>
      <c r="AO1825" s="102"/>
      <c r="AP1825" s="102"/>
      <c r="AS1825" s="102"/>
      <c r="AT1825" s="102"/>
      <c r="AU1825" s="102"/>
      <c r="AV1825" s="102"/>
      <c r="AW1825" s="102"/>
      <c r="AX1825" s="102"/>
      <c r="AY1825" s="102"/>
      <c r="AZ1825" s="102"/>
      <c r="BA1825" s="102"/>
      <c r="BB1825" s="102"/>
      <c r="BC1825" s="102"/>
      <c r="BD1825" s="102"/>
      <c r="BE1825" s="102"/>
      <c r="BF1825" s="102"/>
      <c r="BN1825" s="109"/>
    </row>
    <row r="1826" spans="10:66" x14ac:dyDescent="0.25">
      <c r="J1826" s="102"/>
      <c r="K1826" s="102"/>
      <c r="L1826" s="102"/>
      <c r="M1826" s="102"/>
      <c r="Q1826" s="102"/>
      <c r="R1826" s="102"/>
      <c r="S1826" s="102"/>
      <c r="T1826" s="102"/>
      <c r="U1826" s="102"/>
      <c r="X1826" s="102"/>
      <c r="Y1826" s="102"/>
      <c r="Z1826" s="102"/>
      <c r="AA1826" s="102"/>
      <c r="AB1826" s="102"/>
      <c r="AE1826" s="102"/>
      <c r="AF1826" s="102"/>
      <c r="AG1826" s="102"/>
      <c r="AH1826" s="102"/>
      <c r="AI1826" s="102"/>
      <c r="AL1826" s="102"/>
      <c r="AM1826" s="102"/>
      <c r="AN1826" s="102"/>
      <c r="AO1826" s="102"/>
      <c r="AP1826" s="102"/>
      <c r="AS1826" s="102"/>
      <c r="AT1826" s="102"/>
      <c r="AU1826" s="102"/>
      <c r="AV1826" s="102"/>
      <c r="AW1826" s="102"/>
      <c r="AX1826" s="102"/>
      <c r="AY1826" s="102"/>
      <c r="AZ1826" s="102"/>
      <c r="BA1826" s="102"/>
      <c r="BB1826" s="102"/>
      <c r="BC1826" s="102"/>
      <c r="BD1826" s="102"/>
      <c r="BE1826" s="102"/>
      <c r="BF1826" s="102"/>
      <c r="BN1826" s="109"/>
    </row>
    <row r="1827" spans="10:66" x14ac:dyDescent="0.25">
      <c r="J1827" s="102"/>
      <c r="K1827" s="102"/>
      <c r="L1827" s="102"/>
      <c r="M1827" s="102"/>
      <c r="Q1827" s="102"/>
      <c r="R1827" s="102"/>
      <c r="S1827" s="102"/>
      <c r="T1827" s="102"/>
      <c r="U1827" s="102"/>
      <c r="X1827" s="102"/>
      <c r="Y1827" s="102"/>
      <c r="Z1827" s="102"/>
      <c r="AA1827" s="102"/>
      <c r="AB1827" s="102"/>
      <c r="AE1827" s="102"/>
      <c r="AF1827" s="102"/>
      <c r="AG1827" s="102"/>
      <c r="AH1827" s="102"/>
      <c r="AI1827" s="102"/>
      <c r="AL1827" s="102"/>
      <c r="AM1827" s="102"/>
      <c r="AN1827" s="102"/>
      <c r="AO1827" s="102"/>
      <c r="AP1827" s="102"/>
      <c r="AS1827" s="102"/>
      <c r="AT1827" s="102"/>
      <c r="AU1827" s="102"/>
      <c r="AV1827" s="102"/>
      <c r="AW1827" s="102"/>
      <c r="AX1827" s="102"/>
      <c r="AY1827" s="102"/>
      <c r="AZ1827" s="102"/>
      <c r="BA1827" s="102"/>
      <c r="BB1827" s="102"/>
      <c r="BC1827" s="102"/>
      <c r="BD1827" s="102"/>
      <c r="BE1827" s="102"/>
      <c r="BF1827" s="102"/>
      <c r="BN1827" s="109"/>
    </row>
    <row r="1828" spans="10:66" x14ac:dyDescent="0.25">
      <c r="J1828" s="102"/>
      <c r="K1828" s="102"/>
      <c r="L1828" s="102"/>
      <c r="M1828" s="102"/>
      <c r="Q1828" s="102"/>
      <c r="R1828" s="102"/>
      <c r="S1828" s="102"/>
      <c r="T1828" s="102"/>
      <c r="U1828" s="102"/>
      <c r="X1828" s="102"/>
      <c r="Y1828" s="102"/>
      <c r="Z1828" s="102"/>
      <c r="AA1828" s="102"/>
      <c r="AB1828" s="102"/>
      <c r="AE1828" s="102"/>
      <c r="AF1828" s="102"/>
      <c r="AG1828" s="102"/>
      <c r="AH1828" s="102"/>
      <c r="AI1828" s="102"/>
      <c r="AL1828" s="102"/>
      <c r="AM1828" s="102"/>
      <c r="AN1828" s="102"/>
      <c r="AO1828" s="102"/>
      <c r="AP1828" s="102"/>
      <c r="AS1828" s="102"/>
      <c r="AT1828" s="102"/>
      <c r="AU1828" s="102"/>
      <c r="AV1828" s="102"/>
      <c r="AW1828" s="102"/>
      <c r="AX1828" s="102"/>
      <c r="AY1828" s="102"/>
      <c r="AZ1828" s="102"/>
      <c r="BA1828" s="102"/>
      <c r="BB1828" s="102"/>
      <c r="BC1828" s="102"/>
      <c r="BD1828" s="102"/>
      <c r="BE1828" s="102"/>
      <c r="BF1828" s="102"/>
      <c r="BN1828" s="109"/>
    </row>
    <row r="1829" spans="10:66" x14ac:dyDescent="0.25">
      <c r="J1829" s="102"/>
      <c r="K1829" s="102"/>
      <c r="L1829" s="102"/>
      <c r="M1829" s="102"/>
      <c r="Q1829" s="102"/>
      <c r="R1829" s="102"/>
      <c r="S1829" s="102"/>
      <c r="T1829" s="102"/>
      <c r="U1829" s="102"/>
      <c r="X1829" s="102"/>
      <c r="Y1829" s="102"/>
      <c r="Z1829" s="102"/>
      <c r="AA1829" s="102"/>
      <c r="AB1829" s="102"/>
      <c r="AE1829" s="102"/>
      <c r="AF1829" s="102"/>
      <c r="AG1829" s="102"/>
      <c r="AH1829" s="102"/>
      <c r="AI1829" s="102"/>
      <c r="AL1829" s="102"/>
      <c r="AM1829" s="102"/>
      <c r="AN1829" s="102"/>
      <c r="AO1829" s="102"/>
      <c r="AP1829" s="102"/>
      <c r="AS1829" s="102"/>
      <c r="AT1829" s="102"/>
      <c r="AU1829" s="102"/>
      <c r="AV1829" s="102"/>
      <c r="AW1829" s="102"/>
      <c r="AX1829" s="102"/>
      <c r="AY1829" s="102"/>
      <c r="AZ1829" s="102"/>
      <c r="BA1829" s="102"/>
      <c r="BB1829" s="102"/>
      <c r="BC1829" s="102"/>
      <c r="BD1829" s="102"/>
      <c r="BE1829" s="102"/>
      <c r="BF1829" s="102"/>
      <c r="BN1829" s="109"/>
    </row>
    <row r="1830" spans="10:66" x14ac:dyDescent="0.25">
      <c r="J1830" s="102"/>
      <c r="K1830" s="102"/>
      <c r="L1830" s="102"/>
      <c r="M1830" s="102"/>
      <c r="Q1830" s="102"/>
      <c r="R1830" s="102"/>
      <c r="S1830" s="102"/>
      <c r="T1830" s="102"/>
      <c r="U1830" s="102"/>
      <c r="X1830" s="102"/>
      <c r="Y1830" s="102"/>
      <c r="Z1830" s="102"/>
      <c r="AA1830" s="102"/>
      <c r="AB1830" s="102"/>
      <c r="AE1830" s="102"/>
      <c r="AF1830" s="102"/>
      <c r="AG1830" s="102"/>
      <c r="AH1830" s="102"/>
      <c r="AI1830" s="102"/>
      <c r="AL1830" s="102"/>
      <c r="AM1830" s="102"/>
      <c r="AN1830" s="102"/>
      <c r="AO1830" s="102"/>
      <c r="AP1830" s="102"/>
      <c r="AS1830" s="102"/>
      <c r="AT1830" s="102"/>
      <c r="AU1830" s="102"/>
      <c r="AV1830" s="102"/>
      <c r="AW1830" s="102"/>
      <c r="AX1830" s="102"/>
      <c r="AY1830" s="102"/>
      <c r="AZ1830" s="102"/>
      <c r="BA1830" s="102"/>
      <c r="BB1830" s="102"/>
      <c r="BC1830" s="102"/>
      <c r="BD1830" s="102"/>
      <c r="BE1830" s="102"/>
      <c r="BF1830" s="102"/>
      <c r="BN1830" s="109"/>
    </row>
    <row r="1831" spans="10:66" x14ac:dyDescent="0.25">
      <c r="J1831" s="102"/>
      <c r="K1831" s="102"/>
      <c r="L1831" s="102"/>
      <c r="M1831" s="102"/>
      <c r="Q1831" s="102"/>
      <c r="R1831" s="102"/>
      <c r="S1831" s="102"/>
      <c r="T1831" s="102"/>
      <c r="U1831" s="102"/>
      <c r="X1831" s="102"/>
      <c r="Y1831" s="102"/>
      <c r="Z1831" s="102"/>
      <c r="AA1831" s="102"/>
      <c r="AB1831" s="102"/>
      <c r="AE1831" s="102"/>
      <c r="AF1831" s="102"/>
      <c r="AG1831" s="102"/>
      <c r="AH1831" s="102"/>
      <c r="AI1831" s="102"/>
      <c r="AL1831" s="102"/>
      <c r="AM1831" s="102"/>
      <c r="AN1831" s="102"/>
      <c r="AO1831" s="102"/>
      <c r="AP1831" s="102"/>
      <c r="AS1831" s="102"/>
      <c r="AT1831" s="102"/>
      <c r="AU1831" s="102"/>
      <c r="AV1831" s="102"/>
      <c r="AW1831" s="102"/>
      <c r="AX1831" s="102"/>
      <c r="AY1831" s="102"/>
      <c r="AZ1831" s="102"/>
      <c r="BA1831" s="102"/>
      <c r="BB1831" s="102"/>
      <c r="BC1831" s="102"/>
      <c r="BD1831" s="102"/>
      <c r="BE1831" s="102"/>
      <c r="BF1831" s="102"/>
      <c r="BN1831" s="109"/>
    </row>
    <row r="1832" spans="10:66" x14ac:dyDescent="0.25">
      <c r="J1832" s="102"/>
      <c r="K1832" s="102"/>
      <c r="L1832" s="102"/>
      <c r="M1832" s="102"/>
      <c r="Q1832" s="102"/>
      <c r="R1832" s="102"/>
      <c r="S1832" s="102"/>
      <c r="T1832" s="102"/>
      <c r="U1832" s="102"/>
      <c r="X1832" s="102"/>
      <c r="Y1832" s="102"/>
      <c r="Z1832" s="102"/>
      <c r="AA1832" s="102"/>
      <c r="AB1832" s="102"/>
      <c r="AE1832" s="102"/>
      <c r="AF1832" s="102"/>
      <c r="AG1832" s="102"/>
      <c r="AH1832" s="102"/>
      <c r="AI1832" s="102"/>
      <c r="AL1832" s="102"/>
      <c r="AM1832" s="102"/>
      <c r="AN1832" s="102"/>
      <c r="AO1832" s="102"/>
      <c r="AP1832" s="102"/>
      <c r="AS1832" s="102"/>
      <c r="AT1832" s="102"/>
      <c r="AU1832" s="102"/>
      <c r="AV1832" s="102"/>
      <c r="AW1832" s="102"/>
      <c r="AX1832" s="102"/>
      <c r="AY1832" s="102"/>
      <c r="AZ1832" s="102"/>
      <c r="BA1832" s="102"/>
      <c r="BB1832" s="102"/>
      <c r="BC1832" s="102"/>
      <c r="BD1832" s="102"/>
      <c r="BE1832" s="102"/>
      <c r="BF1832" s="102"/>
      <c r="BN1832" s="109"/>
    </row>
    <row r="1833" spans="10:66" x14ac:dyDescent="0.25">
      <c r="J1833" s="102"/>
      <c r="K1833" s="102"/>
      <c r="L1833" s="102"/>
      <c r="M1833" s="102"/>
      <c r="Q1833" s="102"/>
      <c r="R1833" s="102"/>
      <c r="S1833" s="102"/>
      <c r="T1833" s="102"/>
      <c r="U1833" s="102"/>
      <c r="X1833" s="102"/>
      <c r="Y1833" s="102"/>
      <c r="Z1833" s="102"/>
      <c r="AA1833" s="102"/>
      <c r="AB1833" s="102"/>
      <c r="AE1833" s="102"/>
      <c r="AF1833" s="102"/>
      <c r="AG1833" s="102"/>
      <c r="AH1833" s="102"/>
      <c r="AI1833" s="102"/>
      <c r="AL1833" s="102"/>
      <c r="AM1833" s="102"/>
      <c r="AN1833" s="102"/>
      <c r="AO1833" s="102"/>
      <c r="AP1833" s="102"/>
      <c r="AS1833" s="102"/>
      <c r="AT1833" s="102"/>
      <c r="AU1833" s="102"/>
      <c r="AV1833" s="102"/>
      <c r="AW1833" s="102"/>
      <c r="AX1833" s="102"/>
      <c r="AY1833" s="102"/>
      <c r="AZ1833" s="102"/>
      <c r="BA1833" s="102"/>
      <c r="BB1833" s="102"/>
      <c r="BC1833" s="102"/>
      <c r="BD1833" s="102"/>
      <c r="BE1833" s="102"/>
      <c r="BF1833" s="102"/>
      <c r="BN1833" s="109"/>
    </row>
    <row r="1834" spans="10:66" x14ac:dyDescent="0.25">
      <c r="J1834" s="102"/>
      <c r="K1834" s="102"/>
      <c r="L1834" s="102"/>
      <c r="M1834" s="102"/>
      <c r="Q1834" s="102"/>
      <c r="R1834" s="102"/>
      <c r="S1834" s="102"/>
      <c r="T1834" s="102"/>
      <c r="U1834" s="102"/>
      <c r="X1834" s="102"/>
      <c r="Y1834" s="102"/>
      <c r="Z1834" s="102"/>
      <c r="AA1834" s="102"/>
      <c r="AB1834" s="102"/>
      <c r="AE1834" s="102"/>
      <c r="AF1834" s="102"/>
      <c r="AG1834" s="102"/>
      <c r="AH1834" s="102"/>
      <c r="AI1834" s="102"/>
      <c r="AL1834" s="102"/>
      <c r="AM1834" s="102"/>
      <c r="AN1834" s="102"/>
      <c r="AO1834" s="102"/>
      <c r="AP1834" s="102"/>
      <c r="AS1834" s="102"/>
      <c r="AT1834" s="102"/>
      <c r="AU1834" s="102"/>
      <c r="AV1834" s="102"/>
      <c r="AW1834" s="102"/>
      <c r="AX1834" s="102"/>
      <c r="AY1834" s="102"/>
      <c r="AZ1834" s="102"/>
      <c r="BA1834" s="102"/>
      <c r="BB1834" s="102"/>
      <c r="BC1834" s="102"/>
      <c r="BD1834" s="102"/>
      <c r="BE1834" s="102"/>
      <c r="BF1834" s="102"/>
      <c r="BN1834" s="109"/>
    </row>
    <row r="1835" spans="10:66" x14ac:dyDescent="0.25">
      <c r="J1835" s="102"/>
      <c r="K1835" s="102"/>
      <c r="L1835" s="102"/>
      <c r="M1835" s="102"/>
      <c r="Q1835" s="102"/>
      <c r="R1835" s="102"/>
      <c r="S1835" s="102"/>
      <c r="T1835" s="102"/>
      <c r="U1835" s="102"/>
      <c r="X1835" s="102"/>
      <c r="Y1835" s="102"/>
      <c r="Z1835" s="102"/>
      <c r="AA1835" s="102"/>
      <c r="AB1835" s="102"/>
      <c r="AE1835" s="102"/>
      <c r="AF1835" s="102"/>
      <c r="AG1835" s="102"/>
      <c r="AH1835" s="102"/>
      <c r="AI1835" s="102"/>
      <c r="AL1835" s="102"/>
      <c r="AM1835" s="102"/>
      <c r="AN1835" s="102"/>
      <c r="AO1835" s="102"/>
      <c r="AP1835" s="102"/>
      <c r="AS1835" s="102"/>
      <c r="AT1835" s="102"/>
      <c r="AU1835" s="102"/>
      <c r="AV1835" s="102"/>
      <c r="AW1835" s="102"/>
      <c r="AX1835" s="102"/>
      <c r="AY1835" s="102"/>
      <c r="AZ1835" s="102"/>
      <c r="BA1835" s="102"/>
      <c r="BB1835" s="102"/>
      <c r="BC1835" s="102"/>
      <c r="BD1835" s="102"/>
      <c r="BE1835" s="102"/>
      <c r="BF1835" s="102"/>
      <c r="BN1835" s="109"/>
    </row>
    <row r="1836" spans="10:66" x14ac:dyDescent="0.25">
      <c r="J1836" s="102"/>
      <c r="K1836" s="102"/>
      <c r="L1836" s="102"/>
      <c r="M1836" s="102"/>
      <c r="Q1836" s="102"/>
      <c r="R1836" s="102"/>
      <c r="S1836" s="102"/>
      <c r="T1836" s="102"/>
      <c r="U1836" s="102"/>
      <c r="X1836" s="102"/>
      <c r="Y1836" s="102"/>
      <c r="Z1836" s="102"/>
      <c r="AA1836" s="102"/>
      <c r="AB1836" s="102"/>
      <c r="AE1836" s="102"/>
      <c r="AF1836" s="102"/>
      <c r="AG1836" s="102"/>
      <c r="AH1836" s="102"/>
      <c r="AI1836" s="102"/>
      <c r="AL1836" s="102"/>
      <c r="AM1836" s="102"/>
      <c r="AN1836" s="102"/>
      <c r="AO1836" s="102"/>
      <c r="AP1836" s="102"/>
      <c r="AS1836" s="102"/>
      <c r="AT1836" s="102"/>
      <c r="AU1836" s="102"/>
      <c r="AV1836" s="102"/>
      <c r="AW1836" s="102"/>
      <c r="AX1836" s="102"/>
      <c r="AY1836" s="102"/>
      <c r="AZ1836" s="102"/>
      <c r="BA1836" s="102"/>
      <c r="BB1836" s="102"/>
      <c r="BC1836" s="102"/>
      <c r="BD1836" s="102"/>
      <c r="BE1836" s="102"/>
      <c r="BF1836" s="102"/>
      <c r="BN1836" s="109"/>
    </row>
    <row r="1837" spans="10:66" x14ac:dyDescent="0.25">
      <c r="J1837" s="102"/>
      <c r="K1837" s="102"/>
      <c r="L1837" s="102"/>
      <c r="M1837" s="102"/>
      <c r="Q1837" s="102"/>
      <c r="R1837" s="102"/>
      <c r="S1837" s="102"/>
      <c r="T1837" s="102"/>
      <c r="U1837" s="102"/>
      <c r="X1837" s="102"/>
      <c r="Y1837" s="102"/>
      <c r="Z1837" s="102"/>
      <c r="AA1837" s="102"/>
      <c r="AB1837" s="102"/>
      <c r="AE1837" s="102"/>
      <c r="AF1837" s="102"/>
      <c r="AG1837" s="102"/>
      <c r="AH1837" s="102"/>
      <c r="AI1837" s="102"/>
      <c r="AL1837" s="102"/>
      <c r="AM1837" s="102"/>
      <c r="AN1837" s="102"/>
      <c r="AO1837" s="102"/>
      <c r="AP1837" s="102"/>
      <c r="AS1837" s="102"/>
      <c r="AT1837" s="102"/>
      <c r="AU1837" s="102"/>
      <c r="AV1837" s="102"/>
      <c r="AW1837" s="102"/>
      <c r="AX1837" s="102"/>
      <c r="AY1837" s="102"/>
      <c r="AZ1837" s="102"/>
      <c r="BA1837" s="102"/>
      <c r="BB1837" s="102"/>
      <c r="BC1837" s="102"/>
      <c r="BD1837" s="102"/>
      <c r="BE1837" s="102"/>
      <c r="BF1837" s="102"/>
      <c r="BN1837" s="109"/>
    </row>
    <row r="1838" spans="10:66" x14ac:dyDescent="0.25">
      <c r="J1838" s="102"/>
      <c r="K1838" s="102"/>
      <c r="L1838" s="102"/>
      <c r="M1838" s="102"/>
      <c r="Q1838" s="102"/>
      <c r="R1838" s="102"/>
      <c r="S1838" s="102"/>
      <c r="T1838" s="102"/>
      <c r="U1838" s="102"/>
      <c r="X1838" s="102"/>
      <c r="Y1838" s="102"/>
      <c r="Z1838" s="102"/>
      <c r="AA1838" s="102"/>
      <c r="AB1838" s="102"/>
      <c r="AE1838" s="102"/>
      <c r="AF1838" s="102"/>
      <c r="AG1838" s="102"/>
      <c r="AH1838" s="102"/>
      <c r="AI1838" s="102"/>
      <c r="AL1838" s="102"/>
      <c r="AM1838" s="102"/>
      <c r="AN1838" s="102"/>
      <c r="AO1838" s="102"/>
      <c r="AP1838" s="102"/>
      <c r="AS1838" s="102"/>
      <c r="AT1838" s="102"/>
      <c r="AU1838" s="102"/>
      <c r="AV1838" s="102"/>
      <c r="AW1838" s="102"/>
      <c r="AX1838" s="102"/>
      <c r="AY1838" s="102"/>
      <c r="AZ1838" s="102"/>
      <c r="BA1838" s="102"/>
      <c r="BB1838" s="102"/>
      <c r="BC1838" s="102"/>
      <c r="BD1838" s="102"/>
      <c r="BE1838" s="102"/>
      <c r="BF1838" s="102"/>
      <c r="BN1838" s="109"/>
    </row>
    <row r="1839" spans="10:66" x14ac:dyDescent="0.25">
      <c r="J1839" s="102"/>
      <c r="K1839" s="102"/>
      <c r="L1839" s="102"/>
      <c r="M1839" s="102"/>
      <c r="Q1839" s="102"/>
      <c r="R1839" s="102"/>
      <c r="S1839" s="102"/>
      <c r="T1839" s="102"/>
      <c r="U1839" s="102"/>
      <c r="X1839" s="102"/>
      <c r="Y1839" s="102"/>
      <c r="Z1839" s="102"/>
      <c r="AA1839" s="102"/>
      <c r="AB1839" s="102"/>
      <c r="AE1839" s="102"/>
      <c r="AF1839" s="102"/>
      <c r="AG1839" s="102"/>
      <c r="AH1839" s="102"/>
      <c r="AI1839" s="102"/>
      <c r="AL1839" s="102"/>
      <c r="AM1839" s="102"/>
      <c r="AN1839" s="102"/>
      <c r="AO1839" s="102"/>
      <c r="AP1839" s="102"/>
      <c r="AS1839" s="102"/>
      <c r="AT1839" s="102"/>
      <c r="AU1839" s="102"/>
      <c r="AV1839" s="102"/>
      <c r="AW1839" s="102"/>
      <c r="AX1839" s="102"/>
      <c r="AY1839" s="102"/>
      <c r="AZ1839" s="102"/>
      <c r="BA1839" s="102"/>
      <c r="BB1839" s="102"/>
      <c r="BC1839" s="102"/>
      <c r="BD1839" s="102"/>
      <c r="BE1839" s="102"/>
      <c r="BF1839" s="102"/>
      <c r="BN1839" s="109"/>
    </row>
    <row r="1840" spans="10:66" x14ac:dyDescent="0.25">
      <c r="J1840" s="102"/>
      <c r="K1840" s="102"/>
      <c r="L1840" s="102"/>
      <c r="M1840" s="102"/>
      <c r="Q1840" s="102"/>
      <c r="R1840" s="102"/>
      <c r="S1840" s="102"/>
      <c r="T1840" s="102"/>
      <c r="U1840" s="102"/>
      <c r="X1840" s="102"/>
      <c r="Y1840" s="102"/>
      <c r="Z1840" s="102"/>
      <c r="AA1840" s="102"/>
      <c r="AB1840" s="102"/>
      <c r="AE1840" s="102"/>
      <c r="AF1840" s="102"/>
      <c r="AG1840" s="102"/>
      <c r="AH1840" s="102"/>
      <c r="AI1840" s="102"/>
      <c r="AL1840" s="102"/>
      <c r="AM1840" s="102"/>
      <c r="AN1840" s="102"/>
      <c r="AO1840" s="102"/>
      <c r="AP1840" s="102"/>
      <c r="AS1840" s="102"/>
      <c r="AT1840" s="102"/>
      <c r="AU1840" s="102"/>
      <c r="AV1840" s="102"/>
      <c r="AW1840" s="102"/>
      <c r="AX1840" s="102"/>
      <c r="AY1840" s="102"/>
      <c r="AZ1840" s="102"/>
      <c r="BA1840" s="102"/>
      <c r="BB1840" s="102"/>
      <c r="BC1840" s="102"/>
      <c r="BD1840" s="102"/>
      <c r="BE1840" s="102"/>
      <c r="BF1840" s="102"/>
      <c r="BN1840" s="109"/>
    </row>
    <row r="1841" spans="10:66" x14ac:dyDescent="0.25">
      <c r="J1841" s="102"/>
      <c r="K1841" s="102"/>
      <c r="L1841" s="102"/>
      <c r="M1841" s="102"/>
      <c r="Q1841" s="102"/>
      <c r="R1841" s="102"/>
      <c r="S1841" s="102"/>
      <c r="T1841" s="102"/>
      <c r="U1841" s="102"/>
      <c r="X1841" s="102"/>
      <c r="Y1841" s="102"/>
      <c r="Z1841" s="102"/>
      <c r="AA1841" s="102"/>
      <c r="AB1841" s="102"/>
      <c r="AE1841" s="102"/>
      <c r="AF1841" s="102"/>
      <c r="AG1841" s="102"/>
      <c r="AH1841" s="102"/>
      <c r="AI1841" s="102"/>
      <c r="AL1841" s="102"/>
      <c r="AM1841" s="102"/>
      <c r="AN1841" s="102"/>
      <c r="AO1841" s="102"/>
      <c r="AP1841" s="102"/>
      <c r="AS1841" s="102"/>
      <c r="AT1841" s="102"/>
      <c r="AU1841" s="102"/>
      <c r="AV1841" s="102"/>
      <c r="AW1841" s="102"/>
      <c r="AX1841" s="102"/>
      <c r="AY1841" s="102"/>
      <c r="AZ1841" s="102"/>
      <c r="BA1841" s="102"/>
      <c r="BB1841" s="102"/>
      <c r="BC1841" s="102"/>
      <c r="BD1841" s="102"/>
      <c r="BE1841" s="102"/>
      <c r="BF1841" s="102"/>
      <c r="BN1841" s="109"/>
    </row>
    <row r="1842" spans="10:66" x14ac:dyDescent="0.25">
      <c r="J1842" s="102"/>
      <c r="K1842" s="102"/>
      <c r="L1842" s="102"/>
      <c r="M1842" s="102"/>
      <c r="Q1842" s="102"/>
      <c r="R1842" s="102"/>
      <c r="S1842" s="102"/>
      <c r="T1842" s="102"/>
      <c r="U1842" s="102"/>
      <c r="X1842" s="102"/>
      <c r="Y1842" s="102"/>
      <c r="Z1842" s="102"/>
      <c r="AA1842" s="102"/>
      <c r="AB1842" s="102"/>
      <c r="AE1842" s="102"/>
      <c r="AF1842" s="102"/>
      <c r="AG1842" s="102"/>
      <c r="AH1842" s="102"/>
      <c r="AI1842" s="102"/>
      <c r="AL1842" s="102"/>
      <c r="AM1842" s="102"/>
      <c r="AN1842" s="102"/>
      <c r="AO1842" s="102"/>
      <c r="AP1842" s="102"/>
      <c r="AS1842" s="102"/>
      <c r="AT1842" s="102"/>
      <c r="AU1842" s="102"/>
      <c r="AV1842" s="102"/>
      <c r="AW1842" s="102"/>
      <c r="AX1842" s="102"/>
      <c r="AY1842" s="102"/>
      <c r="AZ1842" s="102"/>
      <c r="BA1842" s="102"/>
      <c r="BB1842" s="102"/>
      <c r="BC1842" s="102"/>
      <c r="BD1842" s="102"/>
      <c r="BE1842" s="102"/>
      <c r="BF1842" s="102"/>
      <c r="BN1842" s="109"/>
    </row>
    <row r="1843" spans="10:66" x14ac:dyDescent="0.25">
      <c r="J1843" s="102"/>
      <c r="K1843" s="102"/>
      <c r="L1843" s="102"/>
      <c r="M1843" s="102"/>
      <c r="Q1843" s="102"/>
      <c r="R1843" s="102"/>
      <c r="S1843" s="102"/>
      <c r="T1843" s="102"/>
      <c r="U1843" s="102"/>
      <c r="X1843" s="102"/>
      <c r="Y1843" s="102"/>
      <c r="Z1843" s="102"/>
      <c r="AA1843" s="102"/>
      <c r="AB1843" s="102"/>
      <c r="AE1843" s="102"/>
      <c r="AF1843" s="102"/>
      <c r="AG1843" s="102"/>
      <c r="AH1843" s="102"/>
      <c r="AI1843" s="102"/>
      <c r="AL1843" s="102"/>
      <c r="AM1843" s="102"/>
      <c r="AN1843" s="102"/>
      <c r="AO1843" s="102"/>
      <c r="AP1843" s="102"/>
      <c r="AS1843" s="102"/>
      <c r="AT1843" s="102"/>
      <c r="AU1843" s="102"/>
      <c r="AV1843" s="102"/>
      <c r="AW1843" s="102"/>
      <c r="AX1843" s="102"/>
      <c r="AY1843" s="102"/>
      <c r="AZ1843" s="102"/>
      <c r="BA1843" s="102"/>
      <c r="BB1843" s="102"/>
      <c r="BC1843" s="102"/>
      <c r="BD1843" s="102"/>
      <c r="BE1843" s="102"/>
      <c r="BF1843" s="102"/>
      <c r="BN1843" s="109"/>
    </row>
    <row r="1844" spans="10:66" x14ac:dyDescent="0.25">
      <c r="J1844" s="102"/>
      <c r="K1844" s="102"/>
      <c r="L1844" s="102"/>
      <c r="M1844" s="102"/>
      <c r="Q1844" s="102"/>
      <c r="R1844" s="102"/>
      <c r="S1844" s="102"/>
      <c r="T1844" s="102"/>
      <c r="U1844" s="102"/>
      <c r="X1844" s="102"/>
      <c r="Y1844" s="102"/>
      <c r="Z1844" s="102"/>
      <c r="AA1844" s="102"/>
      <c r="AB1844" s="102"/>
      <c r="AE1844" s="102"/>
      <c r="AF1844" s="102"/>
      <c r="AG1844" s="102"/>
      <c r="AH1844" s="102"/>
      <c r="AI1844" s="102"/>
      <c r="AL1844" s="102"/>
      <c r="AM1844" s="102"/>
      <c r="AN1844" s="102"/>
      <c r="AO1844" s="102"/>
      <c r="AP1844" s="102"/>
      <c r="AS1844" s="102"/>
      <c r="AT1844" s="102"/>
      <c r="AU1844" s="102"/>
      <c r="AV1844" s="102"/>
      <c r="AW1844" s="102"/>
      <c r="AX1844" s="102"/>
      <c r="AY1844" s="102"/>
      <c r="AZ1844" s="102"/>
      <c r="BA1844" s="102"/>
      <c r="BB1844" s="102"/>
      <c r="BC1844" s="102"/>
      <c r="BD1844" s="102"/>
      <c r="BE1844" s="102"/>
      <c r="BF1844" s="102"/>
      <c r="BN1844" s="109"/>
    </row>
    <row r="1845" spans="10:66" x14ac:dyDescent="0.25">
      <c r="J1845" s="102"/>
      <c r="K1845" s="102"/>
      <c r="L1845" s="102"/>
      <c r="M1845" s="102"/>
      <c r="Q1845" s="102"/>
      <c r="R1845" s="102"/>
      <c r="S1845" s="102"/>
      <c r="T1845" s="102"/>
      <c r="U1845" s="102"/>
      <c r="X1845" s="102"/>
      <c r="Y1845" s="102"/>
      <c r="Z1845" s="102"/>
      <c r="AA1845" s="102"/>
      <c r="AB1845" s="102"/>
      <c r="AE1845" s="102"/>
      <c r="AF1845" s="102"/>
      <c r="AG1845" s="102"/>
      <c r="AH1845" s="102"/>
      <c r="AI1845" s="102"/>
      <c r="AL1845" s="102"/>
      <c r="AM1845" s="102"/>
      <c r="AN1845" s="102"/>
      <c r="AO1845" s="102"/>
      <c r="AP1845" s="102"/>
      <c r="AS1845" s="102"/>
      <c r="AT1845" s="102"/>
      <c r="AU1845" s="102"/>
      <c r="AV1845" s="102"/>
      <c r="AW1845" s="102"/>
      <c r="AX1845" s="102"/>
      <c r="AY1845" s="102"/>
      <c r="AZ1845" s="102"/>
      <c r="BA1845" s="102"/>
      <c r="BB1845" s="102"/>
      <c r="BC1845" s="102"/>
      <c r="BD1845" s="102"/>
      <c r="BE1845" s="102"/>
      <c r="BF1845" s="102"/>
      <c r="BN1845" s="109"/>
    </row>
    <row r="1846" spans="10:66" x14ac:dyDescent="0.25">
      <c r="J1846" s="102"/>
      <c r="K1846" s="102"/>
      <c r="L1846" s="102"/>
      <c r="M1846" s="102"/>
      <c r="Q1846" s="102"/>
      <c r="R1846" s="102"/>
      <c r="S1846" s="102"/>
      <c r="T1846" s="102"/>
      <c r="U1846" s="102"/>
      <c r="X1846" s="102"/>
      <c r="Y1846" s="102"/>
      <c r="Z1846" s="102"/>
      <c r="AA1846" s="102"/>
      <c r="AB1846" s="102"/>
      <c r="AE1846" s="102"/>
      <c r="AF1846" s="102"/>
      <c r="AG1846" s="102"/>
      <c r="AH1846" s="102"/>
      <c r="AI1846" s="102"/>
      <c r="AL1846" s="102"/>
      <c r="AM1846" s="102"/>
      <c r="AN1846" s="102"/>
      <c r="AO1846" s="102"/>
      <c r="AP1846" s="102"/>
      <c r="AS1846" s="102"/>
      <c r="AT1846" s="102"/>
      <c r="AU1846" s="102"/>
      <c r="AV1846" s="102"/>
      <c r="AW1846" s="102"/>
      <c r="AX1846" s="102"/>
      <c r="AY1846" s="102"/>
      <c r="AZ1846" s="102"/>
      <c r="BA1846" s="102"/>
      <c r="BB1846" s="102"/>
      <c r="BC1846" s="102"/>
      <c r="BD1846" s="102"/>
      <c r="BE1846" s="102"/>
      <c r="BF1846" s="102"/>
      <c r="BN1846" s="109"/>
    </row>
    <row r="1847" spans="10:66" x14ac:dyDescent="0.25">
      <c r="J1847" s="102"/>
      <c r="K1847" s="102"/>
      <c r="L1847" s="102"/>
      <c r="M1847" s="102"/>
      <c r="Q1847" s="102"/>
      <c r="R1847" s="102"/>
      <c r="S1847" s="102"/>
      <c r="T1847" s="102"/>
      <c r="U1847" s="102"/>
      <c r="X1847" s="102"/>
      <c r="Y1847" s="102"/>
      <c r="Z1847" s="102"/>
      <c r="AA1847" s="102"/>
      <c r="AB1847" s="102"/>
      <c r="AE1847" s="102"/>
      <c r="AF1847" s="102"/>
      <c r="AG1847" s="102"/>
      <c r="AH1847" s="102"/>
      <c r="AI1847" s="102"/>
      <c r="AL1847" s="102"/>
      <c r="AM1847" s="102"/>
      <c r="AN1847" s="102"/>
      <c r="AO1847" s="102"/>
      <c r="AP1847" s="102"/>
      <c r="AS1847" s="102"/>
      <c r="AT1847" s="102"/>
      <c r="AU1847" s="102"/>
      <c r="AV1847" s="102"/>
      <c r="AW1847" s="102"/>
      <c r="AX1847" s="102"/>
      <c r="AY1847" s="102"/>
      <c r="AZ1847" s="102"/>
      <c r="BA1847" s="102"/>
      <c r="BB1847" s="102"/>
      <c r="BC1847" s="102"/>
      <c r="BD1847" s="102"/>
      <c r="BE1847" s="102"/>
      <c r="BF1847" s="102"/>
      <c r="BN1847" s="109"/>
    </row>
    <row r="1848" spans="10:66" x14ac:dyDescent="0.25">
      <c r="J1848" s="102"/>
      <c r="K1848" s="102"/>
      <c r="L1848" s="102"/>
      <c r="M1848" s="102"/>
      <c r="Q1848" s="102"/>
      <c r="R1848" s="102"/>
      <c r="S1848" s="102"/>
      <c r="T1848" s="102"/>
      <c r="U1848" s="102"/>
      <c r="X1848" s="102"/>
      <c r="Y1848" s="102"/>
      <c r="Z1848" s="102"/>
      <c r="AA1848" s="102"/>
      <c r="AB1848" s="102"/>
      <c r="AE1848" s="102"/>
      <c r="AF1848" s="102"/>
      <c r="AG1848" s="102"/>
      <c r="AH1848" s="102"/>
      <c r="AI1848" s="102"/>
      <c r="AL1848" s="102"/>
      <c r="AM1848" s="102"/>
      <c r="AN1848" s="102"/>
      <c r="AO1848" s="102"/>
      <c r="AP1848" s="102"/>
      <c r="AS1848" s="102"/>
      <c r="AT1848" s="102"/>
      <c r="AU1848" s="102"/>
      <c r="AV1848" s="102"/>
      <c r="AW1848" s="102"/>
      <c r="AX1848" s="102"/>
      <c r="AY1848" s="102"/>
      <c r="AZ1848" s="102"/>
      <c r="BA1848" s="102"/>
      <c r="BB1848" s="102"/>
      <c r="BC1848" s="102"/>
      <c r="BD1848" s="102"/>
      <c r="BE1848" s="102"/>
      <c r="BF1848" s="102"/>
      <c r="BN1848" s="109"/>
    </row>
    <row r="1849" spans="10:66" x14ac:dyDescent="0.25">
      <c r="J1849" s="102"/>
      <c r="K1849" s="102"/>
      <c r="L1849" s="102"/>
      <c r="M1849" s="102"/>
      <c r="Q1849" s="102"/>
      <c r="R1849" s="102"/>
      <c r="S1849" s="102"/>
      <c r="T1849" s="102"/>
      <c r="U1849" s="102"/>
      <c r="X1849" s="102"/>
      <c r="Y1849" s="102"/>
      <c r="Z1849" s="102"/>
      <c r="AA1849" s="102"/>
      <c r="AB1849" s="102"/>
      <c r="AE1849" s="102"/>
      <c r="AF1849" s="102"/>
      <c r="AG1849" s="102"/>
      <c r="AH1849" s="102"/>
      <c r="AI1849" s="102"/>
      <c r="AL1849" s="102"/>
      <c r="AM1849" s="102"/>
      <c r="AN1849" s="102"/>
      <c r="AO1849" s="102"/>
      <c r="AP1849" s="102"/>
      <c r="AS1849" s="102"/>
      <c r="AT1849" s="102"/>
      <c r="AU1849" s="102"/>
      <c r="AV1849" s="102"/>
      <c r="AW1849" s="102"/>
      <c r="AX1849" s="102"/>
      <c r="AY1849" s="102"/>
      <c r="AZ1849" s="102"/>
      <c r="BA1849" s="102"/>
      <c r="BB1849" s="102"/>
      <c r="BC1849" s="102"/>
      <c r="BD1849" s="102"/>
      <c r="BE1849" s="102"/>
      <c r="BF1849" s="102"/>
      <c r="BN1849" s="109"/>
    </row>
    <row r="1850" spans="10:66" x14ac:dyDescent="0.25">
      <c r="J1850" s="102"/>
      <c r="K1850" s="102"/>
      <c r="L1850" s="102"/>
      <c r="M1850" s="102"/>
      <c r="Q1850" s="102"/>
      <c r="R1850" s="102"/>
      <c r="S1850" s="102"/>
      <c r="T1850" s="102"/>
      <c r="U1850" s="102"/>
      <c r="X1850" s="102"/>
      <c r="Y1850" s="102"/>
      <c r="Z1850" s="102"/>
      <c r="AA1850" s="102"/>
      <c r="AB1850" s="102"/>
      <c r="AE1850" s="102"/>
      <c r="AF1850" s="102"/>
      <c r="AG1850" s="102"/>
      <c r="AH1850" s="102"/>
      <c r="AI1850" s="102"/>
      <c r="AL1850" s="102"/>
      <c r="AM1850" s="102"/>
      <c r="AN1850" s="102"/>
      <c r="AO1850" s="102"/>
      <c r="AP1850" s="102"/>
      <c r="AS1850" s="102"/>
      <c r="AT1850" s="102"/>
      <c r="AU1850" s="102"/>
      <c r="AV1850" s="102"/>
      <c r="AW1850" s="102"/>
      <c r="AX1850" s="102"/>
      <c r="AY1850" s="102"/>
      <c r="AZ1850" s="102"/>
      <c r="BA1850" s="102"/>
      <c r="BB1850" s="102"/>
      <c r="BC1850" s="102"/>
      <c r="BD1850" s="102"/>
      <c r="BE1850" s="102"/>
      <c r="BF1850" s="102"/>
      <c r="BN1850" s="109"/>
    </row>
    <row r="1851" spans="10:66" x14ac:dyDescent="0.25">
      <c r="J1851" s="102"/>
      <c r="K1851" s="102"/>
      <c r="L1851" s="102"/>
      <c r="M1851" s="102"/>
      <c r="Q1851" s="102"/>
      <c r="R1851" s="102"/>
      <c r="S1851" s="102"/>
      <c r="T1851" s="102"/>
      <c r="U1851" s="102"/>
      <c r="X1851" s="102"/>
      <c r="Y1851" s="102"/>
      <c r="Z1851" s="102"/>
      <c r="AA1851" s="102"/>
      <c r="AB1851" s="102"/>
      <c r="AE1851" s="102"/>
      <c r="AF1851" s="102"/>
      <c r="AG1851" s="102"/>
      <c r="AH1851" s="102"/>
      <c r="AI1851" s="102"/>
      <c r="AL1851" s="102"/>
      <c r="AM1851" s="102"/>
      <c r="AN1851" s="102"/>
      <c r="AO1851" s="102"/>
      <c r="AP1851" s="102"/>
      <c r="AS1851" s="102"/>
      <c r="AT1851" s="102"/>
      <c r="AU1851" s="102"/>
      <c r="AV1851" s="102"/>
      <c r="AW1851" s="102"/>
      <c r="AX1851" s="102"/>
      <c r="AY1851" s="102"/>
      <c r="AZ1851" s="102"/>
      <c r="BA1851" s="102"/>
      <c r="BB1851" s="102"/>
      <c r="BC1851" s="102"/>
      <c r="BD1851" s="102"/>
      <c r="BE1851" s="102"/>
      <c r="BF1851" s="102"/>
      <c r="BN1851" s="109"/>
    </row>
    <row r="1852" spans="10:66" x14ac:dyDescent="0.25">
      <c r="J1852" s="102"/>
      <c r="K1852" s="102"/>
      <c r="L1852" s="102"/>
      <c r="M1852" s="102"/>
      <c r="Q1852" s="102"/>
      <c r="R1852" s="102"/>
      <c r="S1852" s="102"/>
      <c r="T1852" s="102"/>
      <c r="U1852" s="102"/>
      <c r="X1852" s="102"/>
      <c r="Y1852" s="102"/>
      <c r="Z1852" s="102"/>
      <c r="AA1852" s="102"/>
      <c r="AB1852" s="102"/>
      <c r="AE1852" s="102"/>
      <c r="AF1852" s="102"/>
      <c r="AG1852" s="102"/>
      <c r="AH1852" s="102"/>
      <c r="AI1852" s="102"/>
      <c r="AL1852" s="102"/>
      <c r="AM1852" s="102"/>
      <c r="AN1852" s="102"/>
      <c r="AO1852" s="102"/>
      <c r="AP1852" s="102"/>
      <c r="AS1852" s="102"/>
      <c r="AT1852" s="102"/>
      <c r="AU1852" s="102"/>
      <c r="AV1852" s="102"/>
      <c r="AW1852" s="102"/>
      <c r="AX1852" s="102"/>
      <c r="AY1852" s="102"/>
      <c r="AZ1852" s="102"/>
      <c r="BA1852" s="102"/>
      <c r="BB1852" s="102"/>
      <c r="BC1852" s="102"/>
      <c r="BD1852" s="102"/>
      <c r="BE1852" s="102"/>
      <c r="BF1852" s="102"/>
      <c r="BN1852" s="109"/>
    </row>
    <row r="1853" spans="10:66" x14ac:dyDescent="0.25">
      <c r="J1853" s="102"/>
      <c r="K1853" s="102"/>
      <c r="L1853" s="102"/>
      <c r="M1853" s="102"/>
      <c r="Q1853" s="102"/>
      <c r="R1853" s="102"/>
      <c r="S1853" s="102"/>
      <c r="T1853" s="102"/>
      <c r="U1853" s="102"/>
      <c r="X1853" s="102"/>
      <c r="Y1853" s="102"/>
      <c r="Z1853" s="102"/>
      <c r="AA1853" s="102"/>
      <c r="AB1853" s="102"/>
      <c r="AE1853" s="102"/>
      <c r="AF1853" s="102"/>
      <c r="AG1853" s="102"/>
      <c r="AH1853" s="102"/>
      <c r="AI1853" s="102"/>
      <c r="AL1853" s="102"/>
      <c r="AM1853" s="102"/>
      <c r="AN1853" s="102"/>
      <c r="AO1853" s="102"/>
      <c r="AP1853" s="102"/>
      <c r="AS1853" s="102"/>
      <c r="AT1853" s="102"/>
      <c r="AU1853" s="102"/>
      <c r="AV1853" s="102"/>
      <c r="AW1853" s="102"/>
      <c r="AX1853" s="102"/>
      <c r="AY1853" s="102"/>
      <c r="AZ1853" s="102"/>
      <c r="BA1853" s="102"/>
      <c r="BB1853" s="102"/>
      <c r="BC1853" s="102"/>
      <c r="BD1853" s="102"/>
      <c r="BE1853" s="102"/>
      <c r="BF1853" s="102"/>
      <c r="BN1853" s="109"/>
    </row>
    <row r="1854" spans="10:66" x14ac:dyDescent="0.25">
      <c r="J1854" s="102"/>
      <c r="K1854" s="102"/>
      <c r="L1854" s="102"/>
      <c r="M1854" s="102"/>
      <c r="Q1854" s="102"/>
      <c r="R1854" s="102"/>
      <c r="S1854" s="102"/>
      <c r="T1854" s="102"/>
      <c r="U1854" s="102"/>
      <c r="X1854" s="102"/>
      <c r="Y1854" s="102"/>
      <c r="Z1854" s="102"/>
      <c r="AA1854" s="102"/>
      <c r="AB1854" s="102"/>
      <c r="AE1854" s="102"/>
      <c r="AF1854" s="102"/>
      <c r="AG1854" s="102"/>
      <c r="AH1854" s="102"/>
      <c r="AI1854" s="102"/>
      <c r="AL1854" s="102"/>
      <c r="AM1854" s="102"/>
      <c r="AN1854" s="102"/>
      <c r="AO1854" s="102"/>
      <c r="AP1854" s="102"/>
      <c r="AS1854" s="102"/>
      <c r="AT1854" s="102"/>
      <c r="AU1854" s="102"/>
      <c r="AV1854" s="102"/>
      <c r="AW1854" s="102"/>
      <c r="AX1854" s="102"/>
      <c r="AY1854" s="102"/>
      <c r="AZ1854" s="102"/>
      <c r="BA1854" s="102"/>
      <c r="BB1854" s="102"/>
      <c r="BC1854" s="102"/>
      <c r="BD1854" s="102"/>
      <c r="BE1854" s="102"/>
      <c r="BF1854" s="102"/>
      <c r="BN1854" s="109"/>
    </row>
    <row r="1855" spans="10:66" x14ac:dyDescent="0.25">
      <c r="J1855" s="102"/>
      <c r="K1855" s="102"/>
      <c r="L1855" s="102"/>
      <c r="M1855" s="102"/>
      <c r="Q1855" s="102"/>
      <c r="R1855" s="102"/>
      <c r="S1855" s="102"/>
      <c r="T1855" s="102"/>
      <c r="U1855" s="102"/>
      <c r="X1855" s="102"/>
      <c r="Y1855" s="102"/>
      <c r="Z1855" s="102"/>
      <c r="AA1855" s="102"/>
      <c r="AB1855" s="102"/>
      <c r="AE1855" s="102"/>
      <c r="AF1855" s="102"/>
      <c r="AG1855" s="102"/>
      <c r="AH1855" s="102"/>
      <c r="AI1855" s="102"/>
      <c r="AL1855" s="102"/>
      <c r="AM1855" s="102"/>
      <c r="AN1855" s="102"/>
      <c r="AO1855" s="102"/>
      <c r="AP1855" s="102"/>
      <c r="AS1855" s="102"/>
      <c r="AT1855" s="102"/>
      <c r="AU1855" s="102"/>
      <c r="AV1855" s="102"/>
      <c r="AW1855" s="102"/>
      <c r="AX1855" s="102"/>
      <c r="AY1855" s="102"/>
      <c r="AZ1855" s="102"/>
      <c r="BA1855" s="102"/>
      <c r="BB1855" s="102"/>
      <c r="BC1855" s="102"/>
      <c r="BD1855" s="102"/>
      <c r="BE1855" s="102"/>
      <c r="BF1855" s="102"/>
      <c r="BN1855" s="109"/>
    </row>
    <row r="1856" spans="10:66" x14ac:dyDescent="0.25">
      <c r="J1856" s="102"/>
      <c r="K1856" s="102"/>
      <c r="L1856" s="102"/>
      <c r="M1856" s="102"/>
      <c r="Q1856" s="102"/>
      <c r="R1856" s="102"/>
      <c r="S1856" s="102"/>
      <c r="T1856" s="102"/>
      <c r="U1856" s="102"/>
      <c r="X1856" s="102"/>
      <c r="Y1856" s="102"/>
      <c r="Z1856" s="102"/>
      <c r="AA1856" s="102"/>
      <c r="AB1856" s="102"/>
      <c r="AE1856" s="102"/>
      <c r="AF1856" s="102"/>
      <c r="AG1856" s="102"/>
      <c r="AH1856" s="102"/>
      <c r="AI1856" s="102"/>
      <c r="AL1856" s="102"/>
      <c r="AM1856" s="102"/>
      <c r="AN1856" s="102"/>
      <c r="AO1856" s="102"/>
      <c r="AP1856" s="102"/>
      <c r="AS1856" s="102"/>
      <c r="AT1856" s="102"/>
      <c r="AU1856" s="102"/>
      <c r="AV1856" s="102"/>
      <c r="AW1856" s="102"/>
      <c r="AX1856" s="102"/>
      <c r="AY1856" s="102"/>
      <c r="AZ1856" s="102"/>
      <c r="BA1856" s="102"/>
      <c r="BB1856" s="102"/>
      <c r="BC1856" s="102"/>
      <c r="BD1856" s="102"/>
      <c r="BE1856" s="102"/>
      <c r="BF1856" s="102"/>
      <c r="BN1856" s="109"/>
    </row>
    <row r="1857" spans="10:66" x14ac:dyDescent="0.25">
      <c r="J1857" s="102"/>
      <c r="K1857" s="102"/>
      <c r="L1857" s="102"/>
      <c r="M1857" s="102"/>
      <c r="Q1857" s="102"/>
      <c r="R1857" s="102"/>
      <c r="S1857" s="102"/>
      <c r="T1857" s="102"/>
      <c r="U1857" s="102"/>
      <c r="X1857" s="102"/>
      <c r="Y1857" s="102"/>
      <c r="Z1857" s="102"/>
      <c r="AA1857" s="102"/>
      <c r="AB1857" s="102"/>
      <c r="AE1857" s="102"/>
      <c r="AF1857" s="102"/>
      <c r="AG1857" s="102"/>
      <c r="AH1857" s="102"/>
      <c r="AI1857" s="102"/>
      <c r="AL1857" s="102"/>
      <c r="AM1857" s="102"/>
      <c r="AN1857" s="102"/>
      <c r="AO1857" s="102"/>
      <c r="AP1857" s="102"/>
      <c r="AS1857" s="102"/>
      <c r="AT1857" s="102"/>
      <c r="AU1857" s="102"/>
      <c r="AV1857" s="102"/>
      <c r="AW1857" s="102"/>
      <c r="AX1857" s="102"/>
      <c r="AY1857" s="102"/>
      <c r="AZ1857" s="102"/>
      <c r="BA1857" s="102"/>
      <c r="BB1857" s="102"/>
      <c r="BC1857" s="102"/>
      <c r="BD1857" s="102"/>
      <c r="BE1857" s="102"/>
      <c r="BF1857" s="102"/>
      <c r="BN1857" s="109"/>
    </row>
    <row r="1858" spans="10:66" x14ac:dyDescent="0.25">
      <c r="J1858" s="102"/>
      <c r="K1858" s="102"/>
      <c r="L1858" s="102"/>
      <c r="M1858" s="102"/>
      <c r="Q1858" s="102"/>
      <c r="R1858" s="102"/>
      <c r="S1858" s="102"/>
      <c r="T1858" s="102"/>
      <c r="U1858" s="102"/>
      <c r="X1858" s="102"/>
      <c r="Y1858" s="102"/>
      <c r="Z1858" s="102"/>
      <c r="AA1858" s="102"/>
      <c r="AB1858" s="102"/>
      <c r="AE1858" s="102"/>
      <c r="AF1858" s="102"/>
      <c r="AG1858" s="102"/>
      <c r="AH1858" s="102"/>
      <c r="AI1858" s="102"/>
      <c r="AL1858" s="102"/>
      <c r="AM1858" s="102"/>
      <c r="AN1858" s="102"/>
      <c r="AO1858" s="102"/>
      <c r="AP1858" s="102"/>
      <c r="AS1858" s="102"/>
      <c r="AT1858" s="102"/>
      <c r="AU1858" s="102"/>
      <c r="AV1858" s="102"/>
      <c r="AW1858" s="102"/>
      <c r="AX1858" s="102"/>
      <c r="AY1858" s="102"/>
      <c r="AZ1858" s="102"/>
      <c r="BA1858" s="102"/>
      <c r="BB1858" s="102"/>
      <c r="BC1858" s="102"/>
      <c r="BD1858" s="102"/>
      <c r="BE1858" s="102"/>
      <c r="BF1858" s="102"/>
      <c r="BN1858" s="109"/>
    </row>
    <row r="1859" spans="10:66" x14ac:dyDescent="0.25">
      <c r="J1859" s="102"/>
      <c r="K1859" s="102"/>
      <c r="L1859" s="102"/>
      <c r="M1859" s="102"/>
      <c r="Q1859" s="102"/>
      <c r="R1859" s="102"/>
      <c r="S1859" s="102"/>
      <c r="T1859" s="102"/>
      <c r="U1859" s="102"/>
      <c r="X1859" s="102"/>
      <c r="Y1859" s="102"/>
      <c r="Z1859" s="102"/>
      <c r="AA1859" s="102"/>
      <c r="AB1859" s="102"/>
      <c r="AE1859" s="102"/>
      <c r="AF1859" s="102"/>
      <c r="AG1859" s="102"/>
      <c r="AH1859" s="102"/>
      <c r="AI1859" s="102"/>
      <c r="AL1859" s="102"/>
      <c r="AM1859" s="102"/>
      <c r="AN1859" s="102"/>
      <c r="AO1859" s="102"/>
      <c r="AP1859" s="102"/>
      <c r="AS1859" s="102"/>
      <c r="AT1859" s="102"/>
      <c r="AU1859" s="102"/>
      <c r="AV1859" s="102"/>
      <c r="AW1859" s="102"/>
      <c r="AX1859" s="102"/>
      <c r="AY1859" s="102"/>
      <c r="AZ1859" s="102"/>
      <c r="BA1859" s="102"/>
      <c r="BB1859" s="102"/>
      <c r="BC1859" s="102"/>
      <c r="BD1859" s="102"/>
      <c r="BE1859" s="102"/>
      <c r="BF1859" s="102"/>
      <c r="BN1859" s="109"/>
    </row>
    <row r="1860" spans="10:66" x14ac:dyDescent="0.25">
      <c r="J1860" s="102"/>
      <c r="K1860" s="102"/>
      <c r="L1860" s="102"/>
      <c r="M1860" s="102"/>
      <c r="Q1860" s="102"/>
      <c r="R1860" s="102"/>
      <c r="S1860" s="102"/>
      <c r="T1860" s="102"/>
      <c r="U1860" s="102"/>
      <c r="X1860" s="102"/>
      <c r="Y1860" s="102"/>
      <c r="Z1860" s="102"/>
      <c r="AA1860" s="102"/>
      <c r="AB1860" s="102"/>
      <c r="AE1860" s="102"/>
      <c r="AF1860" s="102"/>
      <c r="AG1860" s="102"/>
      <c r="AH1860" s="102"/>
      <c r="AI1860" s="102"/>
      <c r="AL1860" s="102"/>
      <c r="AM1860" s="102"/>
      <c r="AN1860" s="102"/>
      <c r="AO1860" s="102"/>
      <c r="AP1860" s="102"/>
      <c r="AS1860" s="102"/>
      <c r="AT1860" s="102"/>
      <c r="AU1860" s="102"/>
      <c r="AV1860" s="102"/>
      <c r="AW1860" s="102"/>
      <c r="AX1860" s="102"/>
      <c r="AY1860" s="102"/>
      <c r="AZ1860" s="102"/>
      <c r="BA1860" s="102"/>
      <c r="BB1860" s="102"/>
      <c r="BC1860" s="102"/>
      <c r="BD1860" s="102"/>
      <c r="BE1860" s="102"/>
      <c r="BF1860" s="102"/>
      <c r="BN1860" s="109"/>
    </row>
    <row r="1861" spans="10:66" x14ac:dyDescent="0.25">
      <c r="J1861" s="102"/>
      <c r="K1861" s="102"/>
      <c r="L1861" s="102"/>
      <c r="M1861" s="102"/>
      <c r="Q1861" s="102"/>
      <c r="R1861" s="102"/>
      <c r="S1861" s="102"/>
      <c r="T1861" s="102"/>
      <c r="U1861" s="102"/>
      <c r="X1861" s="102"/>
      <c r="Y1861" s="102"/>
      <c r="Z1861" s="102"/>
      <c r="AA1861" s="102"/>
      <c r="AB1861" s="102"/>
      <c r="AE1861" s="102"/>
      <c r="AF1861" s="102"/>
      <c r="AG1861" s="102"/>
      <c r="AH1861" s="102"/>
      <c r="AI1861" s="102"/>
      <c r="AL1861" s="102"/>
      <c r="AM1861" s="102"/>
      <c r="AN1861" s="102"/>
      <c r="AO1861" s="102"/>
      <c r="AP1861" s="102"/>
      <c r="AS1861" s="102"/>
      <c r="AT1861" s="102"/>
      <c r="AU1861" s="102"/>
      <c r="AV1861" s="102"/>
      <c r="AW1861" s="102"/>
      <c r="AX1861" s="102"/>
      <c r="AY1861" s="102"/>
      <c r="AZ1861" s="102"/>
      <c r="BA1861" s="102"/>
      <c r="BB1861" s="102"/>
      <c r="BC1861" s="102"/>
      <c r="BD1861" s="102"/>
      <c r="BE1861" s="102"/>
      <c r="BF1861" s="102"/>
      <c r="BN1861" s="109"/>
    </row>
    <row r="1862" spans="10:66" x14ac:dyDescent="0.25">
      <c r="J1862" s="102"/>
      <c r="K1862" s="102"/>
      <c r="L1862" s="102"/>
      <c r="M1862" s="102"/>
      <c r="Q1862" s="102"/>
      <c r="R1862" s="102"/>
      <c r="S1862" s="102"/>
      <c r="T1862" s="102"/>
      <c r="U1862" s="102"/>
      <c r="X1862" s="102"/>
      <c r="Y1862" s="102"/>
      <c r="Z1862" s="102"/>
      <c r="AA1862" s="102"/>
      <c r="AB1862" s="102"/>
      <c r="AE1862" s="102"/>
      <c r="AF1862" s="102"/>
      <c r="AG1862" s="102"/>
      <c r="AH1862" s="102"/>
      <c r="AI1862" s="102"/>
      <c r="AL1862" s="102"/>
      <c r="AM1862" s="102"/>
      <c r="AN1862" s="102"/>
      <c r="AO1862" s="102"/>
      <c r="AP1862" s="102"/>
      <c r="AS1862" s="102"/>
      <c r="AT1862" s="102"/>
      <c r="AU1862" s="102"/>
      <c r="AV1862" s="102"/>
      <c r="AW1862" s="102"/>
      <c r="AX1862" s="102"/>
      <c r="AY1862" s="102"/>
      <c r="AZ1862" s="102"/>
      <c r="BA1862" s="102"/>
      <c r="BB1862" s="102"/>
      <c r="BC1862" s="102"/>
      <c r="BD1862" s="102"/>
      <c r="BE1862" s="102"/>
      <c r="BF1862" s="102"/>
      <c r="BN1862" s="109"/>
    </row>
    <row r="1863" spans="10:66" x14ac:dyDescent="0.25">
      <c r="J1863" s="102"/>
      <c r="K1863" s="102"/>
      <c r="L1863" s="102"/>
      <c r="M1863" s="102"/>
      <c r="Q1863" s="102"/>
      <c r="R1863" s="102"/>
      <c r="S1863" s="102"/>
      <c r="T1863" s="102"/>
      <c r="U1863" s="102"/>
      <c r="X1863" s="102"/>
      <c r="Y1863" s="102"/>
      <c r="Z1863" s="102"/>
      <c r="AA1863" s="102"/>
      <c r="AB1863" s="102"/>
      <c r="AE1863" s="102"/>
      <c r="AF1863" s="102"/>
      <c r="AG1863" s="102"/>
      <c r="AH1863" s="102"/>
      <c r="AI1863" s="102"/>
      <c r="AL1863" s="102"/>
      <c r="AM1863" s="102"/>
      <c r="AN1863" s="102"/>
      <c r="AO1863" s="102"/>
      <c r="AP1863" s="102"/>
      <c r="AS1863" s="102"/>
      <c r="AT1863" s="102"/>
      <c r="AU1863" s="102"/>
      <c r="AV1863" s="102"/>
      <c r="AW1863" s="102"/>
      <c r="AX1863" s="102"/>
      <c r="AY1863" s="102"/>
      <c r="AZ1863" s="102"/>
      <c r="BA1863" s="102"/>
      <c r="BB1863" s="102"/>
      <c r="BC1863" s="102"/>
      <c r="BD1863" s="102"/>
      <c r="BE1863" s="102"/>
      <c r="BF1863" s="102"/>
      <c r="BN1863" s="109"/>
    </row>
    <row r="1864" spans="10:66" x14ac:dyDescent="0.25">
      <c r="J1864" s="102"/>
      <c r="K1864" s="102"/>
      <c r="L1864" s="102"/>
      <c r="M1864" s="102"/>
      <c r="Q1864" s="102"/>
      <c r="R1864" s="102"/>
      <c r="S1864" s="102"/>
      <c r="T1864" s="102"/>
      <c r="U1864" s="102"/>
      <c r="X1864" s="102"/>
      <c r="Y1864" s="102"/>
      <c r="Z1864" s="102"/>
      <c r="AA1864" s="102"/>
      <c r="AB1864" s="102"/>
      <c r="AE1864" s="102"/>
      <c r="AF1864" s="102"/>
      <c r="AG1864" s="102"/>
      <c r="AH1864" s="102"/>
      <c r="AI1864" s="102"/>
      <c r="AL1864" s="102"/>
      <c r="AM1864" s="102"/>
      <c r="AN1864" s="102"/>
      <c r="AO1864" s="102"/>
      <c r="AP1864" s="102"/>
      <c r="AS1864" s="102"/>
      <c r="AT1864" s="102"/>
      <c r="AU1864" s="102"/>
      <c r="AV1864" s="102"/>
      <c r="AW1864" s="102"/>
      <c r="AX1864" s="102"/>
      <c r="AY1864" s="102"/>
      <c r="AZ1864" s="102"/>
      <c r="BA1864" s="102"/>
      <c r="BB1864" s="102"/>
      <c r="BC1864" s="102"/>
      <c r="BD1864" s="102"/>
      <c r="BE1864" s="102"/>
      <c r="BF1864" s="102"/>
      <c r="BN1864" s="109"/>
    </row>
    <row r="1865" spans="10:66" x14ac:dyDescent="0.25">
      <c r="J1865" s="102"/>
      <c r="K1865" s="102"/>
      <c r="L1865" s="102"/>
      <c r="M1865" s="102"/>
      <c r="Q1865" s="102"/>
      <c r="R1865" s="102"/>
      <c r="S1865" s="102"/>
      <c r="T1865" s="102"/>
      <c r="U1865" s="102"/>
      <c r="X1865" s="102"/>
      <c r="Y1865" s="102"/>
      <c r="Z1865" s="102"/>
      <c r="AA1865" s="102"/>
      <c r="AB1865" s="102"/>
      <c r="AE1865" s="102"/>
      <c r="AF1865" s="102"/>
      <c r="AG1865" s="102"/>
      <c r="AH1865" s="102"/>
      <c r="AI1865" s="102"/>
      <c r="AL1865" s="102"/>
      <c r="AM1865" s="102"/>
      <c r="AN1865" s="102"/>
      <c r="AO1865" s="102"/>
      <c r="AP1865" s="102"/>
      <c r="AS1865" s="102"/>
      <c r="AT1865" s="102"/>
      <c r="AU1865" s="102"/>
      <c r="AV1865" s="102"/>
      <c r="AW1865" s="102"/>
      <c r="AX1865" s="102"/>
      <c r="AY1865" s="102"/>
      <c r="AZ1865" s="102"/>
      <c r="BA1865" s="102"/>
      <c r="BB1865" s="102"/>
      <c r="BC1865" s="102"/>
      <c r="BD1865" s="102"/>
      <c r="BE1865" s="102"/>
      <c r="BF1865" s="102"/>
      <c r="BN1865" s="109"/>
    </row>
    <row r="1866" spans="10:66" x14ac:dyDescent="0.25">
      <c r="J1866" s="102"/>
      <c r="K1866" s="102"/>
      <c r="L1866" s="102"/>
      <c r="M1866" s="102"/>
      <c r="Q1866" s="102"/>
      <c r="R1866" s="102"/>
      <c r="S1866" s="102"/>
      <c r="T1866" s="102"/>
      <c r="U1866" s="102"/>
      <c r="X1866" s="102"/>
      <c r="Y1866" s="102"/>
      <c r="Z1866" s="102"/>
      <c r="AA1866" s="102"/>
      <c r="AB1866" s="102"/>
      <c r="AE1866" s="102"/>
      <c r="AF1866" s="102"/>
      <c r="AG1866" s="102"/>
      <c r="AH1866" s="102"/>
      <c r="AI1866" s="102"/>
      <c r="AL1866" s="102"/>
      <c r="AM1866" s="102"/>
      <c r="AN1866" s="102"/>
      <c r="AO1866" s="102"/>
      <c r="AP1866" s="102"/>
      <c r="AS1866" s="102"/>
      <c r="AT1866" s="102"/>
      <c r="AU1866" s="102"/>
      <c r="AV1866" s="102"/>
      <c r="AW1866" s="102"/>
      <c r="AX1866" s="102"/>
      <c r="AY1866" s="102"/>
      <c r="AZ1866" s="102"/>
      <c r="BA1866" s="102"/>
      <c r="BB1866" s="102"/>
      <c r="BC1866" s="102"/>
      <c r="BD1866" s="102"/>
      <c r="BE1866" s="102"/>
      <c r="BF1866" s="102"/>
      <c r="BN1866" s="109"/>
    </row>
    <row r="1867" spans="10:66" x14ac:dyDescent="0.25">
      <c r="J1867" s="102"/>
      <c r="K1867" s="102"/>
      <c r="L1867" s="102"/>
      <c r="M1867" s="102"/>
      <c r="Q1867" s="102"/>
      <c r="R1867" s="102"/>
      <c r="S1867" s="102"/>
      <c r="T1867" s="102"/>
      <c r="U1867" s="102"/>
      <c r="X1867" s="102"/>
      <c r="Y1867" s="102"/>
      <c r="Z1867" s="102"/>
      <c r="AA1867" s="102"/>
      <c r="AB1867" s="102"/>
      <c r="AE1867" s="102"/>
      <c r="AF1867" s="102"/>
      <c r="AG1867" s="102"/>
      <c r="AH1867" s="102"/>
      <c r="AI1867" s="102"/>
      <c r="AL1867" s="102"/>
      <c r="AM1867" s="102"/>
      <c r="AN1867" s="102"/>
      <c r="AO1867" s="102"/>
      <c r="AP1867" s="102"/>
      <c r="AS1867" s="102"/>
      <c r="AT1867" s="102"/>
      <c r="AU1867" s="102"/>
      <c r="AV1867" s="102"/>
      <c r="AW1867" s="102"/>
      <c r="AX1867" s="102"/>
      <c r="AY1867" s="102"/>
      <c r="AZ1867" s="102"/>
      <c r="BA1867" s="102"/>
      <c r="BB1867" s="102"/>
      <c r="BC1867" s="102"/>
      <c r="BD1867" s="102"/>
      <c r="BE1867" s="102"/>
      <c r="BF1867" s="102"/>
      <c r="BN1867" s="109"/>
    </row>
    <row r="1868" spans="10:66" x14ac:dyDescent="0.25">
      <c r="J1868" s="102"/>
      <c r="K1868" s="102"/>
      <c r="L1868" s="102"/>
      <c r="M1868" s="102"/>
      <c r="Q1868" s="102"/>
      <c r="R1868" s="102"/>
      <c r="S1868" s="102"/>
      <c r="T1868" s="102"/>
      <c r="U1868" s="102"/>
      <c r="X1868" s="102"/>
      <c r="Y1868" s="102"/>
      <c r="Z1868" s="102"/>
      <c r="AA1868" s="102"/>
      <c r="AB1868" s="102"/>
      <c r="AE1868" s="102"/>
      <c r="AF1868" s="102"/>
      <c r="AG1868" s="102"/>
      <c r="AH1868" s="102"/>
      <c r="AI1868" s="102"/>
      <c r="AL1868" s="102"/>
      <c r="AM1868" s="102"/>
      <c r="AN1868" s="102"/>
      <c r="AO1868" s="102"/>
      <c r="AP1868" s="102"/>
      <c r="AS1868" s="102"/>
      <c r="AT1868" s="102"/>
      <c r="AU1868" s="102"/>
      <c r="AV1868" s="102"/>
      <c r="AW1868" s="102"/>
      <c r="AX1868" s="102"/>
      <c r="AY1868" s="102"/>
      <c r="AZ1868" s="102"/>
      <c r="BA1868" s="102"/>
      <c r="BB1868" s="102"/>
      <c r="BC1868" s="102"/>
      <c r="BD1868" s="102"/>
      <c r="BE1868" s="102"/>
      <c r="BF1868" s="102"/>
      <c r="BN1868" s="109"/>
    </row>
    <row r="1869" spans="10:66" x14ac:dyDescent="0.25">
      <c r="J1869" s="102"/>
      <c r="K1869" s="102"/>
      <c r="L1869" s="102"/>
      <c r="M1869" s="102"/>
      <c r="Q1869" s="102"/>
      <c r="R1869" s="102"/>
      <c r="S1869" s="102"/>
      <c r="T1869" s="102"/>
      <c r="U1869" s="102"/>
      <c r="X1869" s="102"/>
      <c r="Y1869" s="102"/>
      <c r="Z1869" s="102"/>
      <c r="AA1869" s="102"/>
      <c r="AB1869" s="102"/>
      <c r="AE1869" s="102"/>
      <c r="AF1869" s="102"/>
      <c r="AG1869" s="102"/>
      <c r="AH1869" s="102"/>
      <c r="AI1869" s="102"/>
      <c r="AL1869" s="102"/>
      <c r="AM1869" s="102"/>
      <c r="AN1869" s="102"/>
      <c r="AO1869" s="102"/>
      <c r="AP1869" s="102"/>
      <c r="AS1869" s="102"/>
      <c r="AT1869" s="102"/>
      <c r="AU1869" s="102"/>
      <c r="AV1869" s="102"/>
      <c r="AW1869" s="102"/>
      <c r="AX1869" s="102"/>
      <c r="AY1869" s="102"/>
      <c r="AZ1869" s="102"/>
      <c r="BA1869" s="102"/>
      <c r="BB1869" s="102"/>
      <c r="BC1869" s="102"/>
      <c r="BD1869" s="102"/>
      <c r="BE1869" s="102"/>
      <c r="BF1869" s="102"/>
      <c r="BN1869" s="109"/>
    </row>
    <row r="1870" spans="10:66" x14ac:dyDescent="0.25">
      <c r="J1870" s="102"/>
      <c r="K1870" s="102"/>
      <c r="L1870" s="102"/>
      <c r="M1870" s="102"/>
      <c r="Q1870" s="102"/>
      <c r="R1870" s="102"/>
      <c r="S1870" s="102"/>
      <c r="T1870" s="102"/>
      <c r="U1870" s="102"/>
      <c r="X1870" s="102"/>
      <c r="Y1870" s="102"/>
      <c r="Z1870" s="102"/>
      <c r="AA1870" s="102"/>
      <c r="AB1870" s="102"/>
      <c r="AE1870" s="102"/>
      <c r="AF1870" s="102"/>
      <c r="AG1870" s="102"/>
      <c r="AH1870" s="102"/>
      <c r="AI1870" s="102"/>
      <c r="AL1870" s="102"/>
      <c r="AM1870" s="102"/>
      <c r="AN1870" s="102"/>
      <c r="AO1870" s="102"/>
      <c r="AP1870" s="102"/>
      <c r="AS1870" s="102"/>
      <c r="AT1870" s="102"/>
      <c r="AU1870" s="102"/>
      <c r="AV1870" s="102"/>
      <c r="AW1870" s="102"/>
      <c r="AX1870" s="102"/>
      <c r="AY1870" s="102"/>
      <c r="AZ1870" s="102"/>
      <c r="BA1870" s="102"/>
      <c r="BB1870" s="102"/>
      <c r="BC1870" s="102"/>
      <c r="BD1870" s="102"/>
      <c r="BE1870" s="102"/>
      <c r="BF1870" s="102"/>
      <c r="BN1870" s="109"/>
    </row>
    <row r="1871" spans="10:66" x14ac:dyDescent="0.25">
      <c r="J1871" s="102"/>
      <c r="K1871" s="102"/>
      <c r="L1871" s="102"/>
      <c r="M1871" s="102"/>
      <c r="Q1871" s="102"/>
      <c r="R1871" s="102"/>
      <c r="S1871" s="102"/>
      <c r="T1871" s="102"/>
      <c r="U1871" s="102"/>
      <c r="X1871" s="102"/>
      <c r="Y1871" s="102"/>
      <c r="Z1871" s="102"/>
      <c r="AA1871" s="102"/>
      <c r="AB1871" s="102"/>
      <c r="AE1871" s="102"/>
      <c r="AF1871" s="102"/>
      <c r="AG1871" s="102"/>
      <c r="AH1871" s="102"/>
      <c r="AI1871" s="102"/>
      <c r="AL1871" s="102"/>
      <c r="AM1871" s="102"/>
      <c r="AN1871" s="102"/>
      <c r="AO1871" s="102"/>
      <c r="AP1871" s="102"/>
      <c r="AS1871" s="102"/>
      <c r="AT1871" s="102"/>
      <c r="AU1871" s="102"/>
      <c r="AV1871" s="102"/>
      <c r="AW1871" s="102"/>
      <c r="AX1871" s="102"/>
      <c r="AY1871" s="102"/>
      <c r="AZ1871" s="102"/>
      <c r="BA1871" s="102"/>
      <c r="BB1871" s="102"/>
      <c r="BC1871" s="102"/>
      <c r="BD1871" s="102"/>
      <c r="BE1871" s="102"/>
      <c r="BF1871" s="102"/>
      <c r="BN1871" s="109"/>
    </row>
    <row r="1872" spans="10:66" x14ac:dyDescent="0.25">
      <c r="J1872" s="102"/>
      <c r="K1872" s="102"/>
      <c r="L1872" s="102"/>
      <c r="M1872" s="102"/>
      <c r="Q1872" s="102"/>
      <c r="R1872" s="102"/>
      <c r="S1872" s="102"/>
      <c r="T1872" s="102"/>
      <c r="U1872" s="102"/>
      <c r="X1872" s="102"/>
      <c r="Y1872" s="102"/>
      <c r="Z1872" s="102"/>
      <c r="AA1872" s="102"/>
      <c r="AB1872" s="102"/>
      <c r="AE1872" s="102"/>
      <c r="AF1872" s="102"/>
      <c r="AG1872" s="102"/>
      <c r="AH1872" s="102"/>
      <c r="AI1872" s="102"/>
      <c r="AL1872" s="102"/>
      <c r="AM1872" s="102"/>
      <c r="AN1872" s="102"/>
      <c r="AO1872" s="102"/>
      <c r="AP1872" s="102"/>
      <c r="AS1872" s="102"/>
      <c r="AT1872" s="102"/>
      <c r="AU1872" s="102"/>
      <c r="AV1872" s="102"/>
      <c r="AW1872" s="102"/>
      <c r="AX1872" s="102"/>
      <c r="AY1872" s="102"/>
      <c r="AZ1872" s="102"/>
      <c r="BA1872" s="102"/>
      <c r="BB1872" s="102"/>
      <c r="BC1872" s="102"/>
      <c r="BD1872" s="102"/>
      <c r="BE1872" s="102"/>
      <c r="BF1872" s="102"/>
      <c r="BN1872" s="109"/>
    </row>
    <row r="1873" spans="10:66" x14ac:dyDescent="0.25">
      <c r="J1873" s="102"/>
      <c r="K1873" s="102"/>
      <c r="L1873" s="102"/>
      <c r="M1873" s="102"/>
      <c r="Q1873" s="102"/>
      <c r="R1873" s="102"/>
      <c r="S1873" s="102"/>
      <c r="T1873" s="102"/>
      <c r="U1873" s="102"/>
      <c r="X1873" s="102"/>
      <c r="Y1873" s="102"/>
      <c r="Z1873" s="102"/>
      <c r="AA1873" s="102"/>
      <c r="AB1873" s="102"/>
      <c r="AE1873" s="102"/>
      <c r="AF1873" s="102"/>
      <c r="AG1873" s="102"/>
      <c r="AH1873" s="102"/>
      <c r="AI1873" s="102"/>
      <c r="AL1873" s="102"/>
      <c r="AM1873" s="102"/>
      <c r="AN1873" s="102"/>
      <c r="AO1873" s="102"/>
      <c r="AP1873" s="102"/>
      <c r="AS1873" s="102"/>
      <c r="AT1873" s="102"/>
      <c r="AU1873" s="102"/>
      <c r="AV1873" s="102"/>
      <c r="AW1873" s="102"/>
      <c r="AX1873" s="102"/>
      <c r="AY1873" s="102"/>
      <c r="AZ1873" s="102"/>
      <c r="BA1873" s="102"/>
      <c r="BB1873" s="102"/>
      <c r="BC1873" s="102"/>
      <c r="BD1873" s="102"/>
      <c r="BE1873" s="102"/>
      <c r="BF1873" s="102"/>
      <c r="BN1873" s="109"/>
    </row>
    <row r="1874" spans="10:66" x14ac:dyDescent="0.25">
      <c r="J1874" s="102"/>
      <c r="K1874" s="102"/>
      <c r="L1874" s="102"/>
      <c r="M1874" s="102"/>
      <c r="Q1874" s="102"/>
      <c r="R1874" s="102"/>
      <c r="S1874" s="102"/>
      <c r="T1874" s="102"/>
      <c r="U1874" s="102"/>
      <c r="X1874" s="102"/>
      <c r="Y1874" s="102"/>
      <c r="Z1874" s="102"/>
      <c r="AA1874" s="102"/>
      <c r="AB1874" s="102"/>
      <c r="AE1874" s="102"/>
      <c r="AF1874" s="102"/>
      <c r="AG1874" s="102"/>
      <c r="AH1874" s="102"/>
      <c r="AI1874" s="102"/>
      <c r="AL1874" s="102"/>
      <c r="AM1874" s="102"/>
      <c r="AN1874" s="102"/>
      <c r="AO1874" s="102"/>
      <c r="AP1874" s="102"/>
      <c r="AS1874" s="102"/>
      <c r="AT1874" s="102"/>
      <c r="AU1874" s="102"/>
      <c r="AV1874" s="102"/>
      <c r="AW1874" s="102"/>
      <c r="AX1874" s="102"/>
      <c r="AY1874" s="102"/>
      <c r="AZ1874" s="102"/>
      <c r="BA1874" s="102"/>
      <c r="BB1874" s="102"/>
      <c r="BC1874" s="102"/>
      <c r="BD1874" s="102"/>
      <c r="BE1874" s="102"/>
      <c r="BF1874" s="102"/>
      <c r="BN1874" s="109"/>
    </row>
    <row r="1875" spans="10:66" x14ac:dyDescent="0.25">
      <c r="J1875" s="102"/>
      <c r="K1875" s="102"/>
      <c r="L1875" s="102"/>
      <c r="M1875" s="102"/>
      <c r="Q1875" s="102"/>
      <c r="R1875" s="102"/>
      <c r="S1875" s="102"/>
      <c r="T1875" s="102"/>
      <c r="U1875" s="102"/>
      <c r="X1875" s="102"/>
      <c r="Y1875" s="102"/>
      <c r="Z1875" s="102"/>
      <c r="AA1875" s="102"/>
      <c r="AB1875" s="102"/>
      <c r="AE1875" s="102"/>
      <c r="AF1875" s="102"/>
      <c r="AG1875" s="102"/>
      <c r="AH1875" s="102"/>
      <c r="AI1875" s="102"/>
      <c r="AL1875" s="102"/>
      <c r="AM1875" s="102"/>
      <c r="AN1875" s="102"/>
      <c r="AO1875" s="102"/>
      <c r="AP1875" s="102"/>
      <c r="AS1875" s="102"/>
      <c r="AT1875" s="102"/>
      <c r="AU1875" s="102"/>
      <c r="AV1875" s="102"/>
      <c r="AW1875" s="102"/>
      <c r="AX1875" s="102"/>
      <c r="AY1875" s="102"/>
      <c r="AZ1875" s="102"/>
      <c r="BA1875" s="102"/>
      <c r="BB1875" s="102"/>
      <c r="BC1875" s="102"/>
      <c r="BD1875" s="102"/>
      <c r="BE1875" s="102"/>
      <c r="BF1875" s="102"/>
      <c r="BN1875" s="109"/>
    </row>
    <row r="1876" spans="10:66" x14ac:dyDescent="0.25">
      <c r="J1876" s="102"/>
      <c r="K1876" s="102"/>
      <c r="L1876" s="102"/>
      <c r="M1876" s="102"/>
      <c r="Q1876" s="102"/>
      <c r="R1876" s="102"/>
      <c r="S1876" s="102"/>
      <c r="T1876" s="102"/>
      <c r="U1876" s="102"/>
      <c r="X1876" s="102"/>
      <c r="Y1876" s="102"/>
      <c r="Z1876" s="102"/>
      <c r="AA1876" s="102"/>
      <c r="AB1876" s="102"/>
      <c r="AE1876" s="102"/>
      <c r="AF1876" s="102"/>
      <c r="AG1876" s="102"/>
      <c r="AH1876" s="102"/>
      <c r="AI1876" s="102"/>
      <c r="AL1876" s="102"/>
      <c r="AM1876" s="102"/>
      <c r="AN1876" s="102"/>
      <c r="AO1876" s="102"/>
      <c r="AP1876" s="102"/>
      <c r="AS1876" s="102"/>
      <c r="AT1876" s="102"/>
      <c r="AU1876" s="102"/>
      <c r="AV1876" s="102"/>
      <c r="AW1876" s="102"/>
      <c r="AX1876" s="102"/>
      <c r="AY1876" s="102"/>
      <c r="AZ1876" s="102"/>
      <c r="BA1876" s="102"/>
      <c r="BB1876" s="102"/>
      <c r="BC1876" s="102"/>
      <c r="BD1876" s="102"/>
      <c r="BE1876" s="102"/>
      <c r="BF1876" s="102"/>
      <c r="BN1876" s="109"/>
    </row>
    <row r="1877" spans="10:66" x14ac:dyDescent="0.25">
      <c r="J1877" s="102"/>
      <c r="K1877" s="102"/>
      <c r="L1877" s="102"/>
      <c r="M1877" s="102"/>
      <c r="Q1877" s="102"/>
      <c r="R1877" s="102"/>
      <c r="S1877" s="102"/>
      <c r="T1877" s="102"/>
      <c r="U1877" s="102"/>
      <c r="X1877" s="102"/>
      <c r="Y1877" s="102"/>
      <c r="Z1877" s="102"/>
      <c r="AA1877" s="102"/>
      <c r="AB1877" s="102"/>
      <c r="AE1877" s="102"/>
      <c r="AF1877" s="102"/>
      <c r="AG1877" s="102"/>
      <c r="AH1877" s="102"/>
      <c r="AI1877" s="102"/>
      <c r="AL1877" s="102"/>
      <c r="AM1877" s="102"/>
      <c r="AN1877" s="102"/>
      <c r="AO1877" s="102"/>
      <c r="AP1877" s="102"/>
      <c r="AS1877" s="102"/>
      <c r="AT1877" s="102"/>
      <c r="AU1877" s="102"/>
      <c r="AV1877" s="102"/>
      <c r="AW1877" s="102"/>
      <c r="AX1877" s="102"/>
      <c r="AY1877" s="102"/>
      <c r="AZ1877" s="102"/>
      <c r="BA1877" s="102"/>
      <c r="BB1877" s="102"/>
      <c r="BC1877" s="102"/>
      <c r="BD1877" s="102"/>
      <c r="BE1877" s="102"/>
      <c r="BF1877" s="102"/>
      <c r="BN1877" s="109"/>
    </row>
    <row r="1878" spans="10:66" x14ac:dyDescent="0.25">
      <c r="J1878" s="102"/>
      <c r="K1878" s="102"/>
      <c r="L1878" s="102"/>
      <c r="M1878" s="102"/>
      <c r="Q1878" s="102"/>
      <c r="R1878" s="102"/>
      <c r="S1878" s="102"/>
      <c r="T1878" s="102"/>
      <c r="U1878" s="102"/>
      <c r="X1878" s="102"/>
      <c r="Y1878" s="102"/>
      <c r="Z1878" s="102"/>
      <c r="AA1878" s="102"/>
      <c r="AB1878" s="102"/>
      <c r="AE1878" s="102"/>
      <c r="AF1878" s="102"/>
      <c r="AG1878" s="102"/>
      <c r="AH1878" s="102"/>
      <c r="AI1878" s="102"/>
      <c r="AL1878" s="102"/>
      <c r="AM1878" s="102"/>
      <c r="AN1878" s="102"/>
      <c r="AO1878" s="102"/>
      <c r="AP1878" s="102"/>
      <c r="AS1878" s="102"/>
      <c r="AT1878" s="102"/>
      <c r="AU1878" s="102"/>
      <c r="AV1878" s="102"/>
      <c r="AW1878" s="102"/>
      <c r="AX1878" s="102"/>
      <c r="AY1878" s="102"/>
      <c r="AZ1878" s="102"/>
      <c r="BA1878" s="102"/>
      <c r="BB1878" s="102"/>
      <c r="BC1878" s="102"/>
      <c r="BD1878" s="102"/>
      <c r="BE1878" s="102"/>
      <c r="BF1878" s="102"/>
      <c r="BN1878" s="109"/>
    </row>
    <row r="1879" spans="10:66" x14ac:dyDescent="0.25">
      <c r="J1879" s="102"/>
      <c r="K1879" s="102"/>
      <c r="L1879" s="102"/>
      <c r="M1879" s="102"/>
      <c r="Q1879" s="102"/>
      <c r="R1879" s="102"/>
      <c r="S1879" s="102"/>
      <c r="T1879" s="102"/>
      <c r="U1879" s="102"/>
      <c r="X1879" s="102"/>
      <c r="Y1879" s="102"/>
      <c r="Z1879" s="102"/>
      <c r="AA1879" s="102"/>
      <c r="AB1879" s="102"/>
      <c r="AE1879" s="102"/>
      <c r="AF1879" s="102"/>
      <c r="AG1879" s="102"/>
      <c r="AH1879" s="102"/>
      <c r="AI1879" s="102"/>
      <c r="AL1879" s="102"/>
      <c r="AM1879" s="102"/>
      <c r="AN1879" s="102"/>
      <c r="AO1879" s="102"/>
      <c r="AP1879" s="102"/>
      <c r="AS1879" s="102"/>
      <c r="AT1879" s="102"/>
      <c r="AU1879" s="102"/>
      <c r="AV1879" s="102"/>
      <c r="AW1879" s="102"/>
      <c r="AX1879" s="102"/>
      <c r="AY1879" s="102"/>
      <c r="AZ1879" s="102"/>
      <c r="BA1879" s="102"/>
      <c r="BB1879" s="102"/>
      <c r="BC1879" s="102"/>
      <c r="BD1879" s="102"/>
      <c r="BE1879" s="102"/>
      <c r="BF1879" s="102"/>
      <c r="BN1879" s="109"/>
    </row>
    <row r="1880" spans="10:66" x14ac:dyDescent="0.25">
      <c r="J1880" s="102"/>
      <c r="K1880" s="102"/>
      <c r="L1880" s="102"/>
      <c r="M1880" s="102"/>
      <c r="Q1880" s="102"/>
      <c r="R1880" s="102"/>
      <c r="S1880" s="102"/>
      <c r="T1880" s="102"/>
      <c r="U1880" s="102"/>
      <c r="X1880" s="102"/>
      <c r="Y1880" s="102"/>
      <c r="Z1880" s="102"/>
      <c r="AA1880" s="102"/>
      <c r="AB1880" s="102"/>
      <c r="AE1880" s="102"/>
      <c r="AF1880" s="102"/>
      <c r="AG1880" s="102"/>
      <c r="AH1880" s="102"/>
      <c r="AI1880" s="102"/>
      <c r="AL1880" s="102"/>
      <c r="AM1880" s="102"/>
      <c r="AN1880" s="102"/>
      <c r="AO1880" s="102"/>
      <c r="AP1880" s="102"/>
      <c r="AS1880" s="102"/>
      <c r="AT1880" s="102"/>
      <c r="AU1880" s="102"/>
      <c r="AV1880" s="102"/>
      <c r="AW1880" s="102"/>
      <c r="AX1880" s="102"/>
      <c r="AY1880" s="102"/>
      <c r="AZ1880" s="102"/>
      <c r="BA1880" s="102"/>
      <c r="BB1880" s="102"/>
      <c r="BC1880" s="102"/>
      <c r="BD1880" s="102"/>
      <c r="BE1880" s="102"/>
      <c r="BF1880" s="102"/>
      <c r="BN1880" s="109"/>
    </row>
    <row r="1881" spans="10:66" x14ac:dyDescent="0.25">
      <c r="J1881" s="102"/>
      <c r="K1881" s="102"/>
      <c r="L1881" s="102"/>
      <c r="M1881" s="102"/>
      <c r="Q1881" s="102"/>
      <c r="R1881" s="102"/>
      <c r="S1881" s="102"/>
      <c r="T1881" s="102"/>
      <c r="U1881" s="102"/>
      <c r="X1881" s="102"/>
      <c r="Y1881" s="102"/>
      <c r="Z1881" s="102"/>
      <c r="AA1881" s="102"/>
      <c r="AB1881" s="102"/>
      <c r="AE1881" s="102"/>
      <c r="AF1881" s="102"/>
      <c r="AG1881" s="102"/>
      <c r="AH1881" s="102"/>
      <c r="AI1881" s="102"/>
      <c r="AL1881" s="102"/>
      <c r="AM1881" s="102"/>
      <c r="AN1881" s="102"/>
      <c r="AO1881" s="102"/>
      <c r="AP1881" s="102"/>
      <c r="AS1881" s="102"/>
      <c r="AT1881" s="102"/>
      <c r="AU1881" s="102"/>
      <c r="AV1881" s="102"/>
      <c r="AW1881" s="102"/>
      <c r="AX1881" s="102"/>
      <c r="AY1881" s="102"/>
      <c r="AZ1881" s="102"/>
      <c r="BA1881" s="102"/>
      <c r="BB1881" s="102"/>
      <c r="BC1881" s="102"/>
      <c r="BD1881" s="102"/>
      <c r="BE1881" s="102"/>
      <c r="BF1881" s="102"/>
      <c r="BN1881" s="109"/>
    </row>
    <row r="1882" spans="10:66" x14ac:dyDescent="0.25">
      <c r="J1882" s="102"/>
      <c r="K1882" s="102"/>
      <c r="L1882" s="102"/>
      <c r="M1882" s="102"/>
      <c r="Q1882" s="102"/>
      <c r="R1882" s="102"/>
      <c r="S1882" s="102"/>
      <c r="T1882" s="102"/>
      <c r="U1882" s="102"/>
      <c r="X1882" s="102"/>
      <c r="Y1882" s="102"/>
      <c r="Z1882" s="102"/>
      <c r="AA1882" s="102"/>
      <c r="AB1882" s="102"/>
      <c r="AE1882" s="102"/>
      <c r="AF1882" s="102"/>
      <c r="AG1882" s="102"/>
      <c r="AH1882" s="102"/>
      <c r="AI1882" s="102"/>
      <c r="AL1882" s="102"/>
      <c r="AM1882" s="102"/>
      <c r="AN1882" s="102"/>
      <c r="AO1882" s="102"/>
      <c r="AP1882" s="102"/>
      <c r="AS1882" s="102"/>
      <c r="AT1882" s="102"/>
      <c r="AU1882" s="102"/>
      <c r="AV1882" s="102"/>
      <c r="AW1882" s="102"/>
      <c r="AX1882" s="102"/>
      <c r="AY1882" s="102"/>
      <c r="AZ1882" s="102"/>
      <c r="BA1882" s="102"/>
      <c r="BB1882" s="102"/>
      <c r="BC1882" s="102"/>
      <c r="BD1882" s="102"/>
      <c r="BE1882" s="102"/>
      <c r="BF1882" s="102"/>
      <c r="BN1882" s="109"/>
    </row>
    <row r="1883" spans="10:66" x14ac:dyDescent="0.25">
      <c r="J1883" s="102"/>
      <c r="K1883" s="102"/>
      <c r="L1883" s="102"/>
      <c r="M1883" s="102"/>
      <c r="Q1883" s="102"/>
      <c r="R1883" s="102"/>
      <c r="S1883" s="102"/>
      <c r="T1883" s="102"/>
      <c r="U1883" s="102"/>
      <c r="X1883" s="102"/>
      <c r="Y1883" s="102"/>
      <c r="Z1883" s="102"/>
      <c r="AA1883" s="102"/>
      <c r="AB1883" s="102"/>
      <c r="AE1883" s="102"/>
      <c r="AF1883" s="102"/>
      <c r="AG1883" s="102"/>
      <c r="AH1883" s="102"/>
      <c r="AI1883" s="102"/>
      <c r="AL1883" s="102"/>
      <c r="AM1883" s="102"/>
      <c r="AN1883" s="102"/>
      <c r="AO1883" s="102"/>
      <c r="AP1883" s="102"/>
      <c r="AS1883" s="102"/>
      <c r="AT1883" s="102"/>
      <c r="AU1883" s="102"/>
      <c r="AV1883" s="102"/>
      <c r="AW1883" s="102"/>
      <c r="AX1883" s="102"/>
      <c r="AY1883" s="102"/>
      <c r="AZ1883" s="102"/>
      <c r="BA1883" s="102"/>
      <c r="BB1883" s="102"/>
      <c r="BC1883" s="102"/>
      <c r="BD1883" s="102"/>
      <c r="BE1883" s="102"/>
      <c r="BF1883" s="102"/>
      <c r="BN1883" s="109"/>
    </row>
    <row r="1884" spans="10:66" x14ac:dyDescent="0.25">
      <c r="J1884" s="102"/>
      <c r="K1884" s="102"/>
      <c r="L1884" s="102"/>
      <c r="M1884" s="102"/>
      <c r="Q1884" s="102"/>
      <c r="R1884" s="102"/>
      <c r="S1884" s="102"/>
      <c r="T1884" s="102"/>
      <c r="U1884" s="102"/>
      <c r="X1884" s="102"/>
      <c r="Y1884" s="102"/>
      <c r="Z1884" s="102"/>
      <c r="AA1884" s="102"/>
      <c r="AB1884" s="102"/>
      <c r="AE1884" s="102"/>
      <c r="AF1884" s="102"/>
      <c r="AG1884" s="102"/>
      <c r="AH1884" s="102"/>
      <c r="AI1884" s="102"/>
      <c r="AL1884" s="102"/>
      <c r="AM1884" s="102"/>
      <c r="AN1884" s="102"/>
      <c r="AO1884" s="102"/>
      <c r="AP1884" s="102"/>
      <c r="AS1884" s="102"/>
      <c r="AT1884" s="102"/>
      <c r="AU1884" s="102"/>
      <c r="AV1884" s="102"/>
      <c r="AW1884" s="102"/>
      <c r="AX1884" s="102"/>
      <c r="AY1884" s="102"/>
      <c r="AZ1884" s="102"/>
      <c r="BA1884" s="102"/>
      <c r="BB1884" s="102"/>
      <c r="BC1884" s="102"/>
      <c r="BD1884" s="102"/>
      <c r="BE1884" s="102"/>
      <c r="BF1884" s="102"/>
      <c r="BN1884" s="109"/>
    </row>
    <row r="1885" spans="10:66" x14ac:dyDescent="0.25">
      <c r="J1885" s="102"/>
      <c r="K1885" s="102"/>
      <c r="L1885" s="102"/>
      <c r="M1885" s="102"/>
      <c r="Q1885" s="102"/>
      <c r="R1885" s="102"/>
      <c r="S1885" s="102"/>
      <c r="T1885" s="102"/>
      <c r="U1885" s="102"/>
      <c r="X1885" s="102"/>
      <c r="Y1885" s="102"/>
      <c r="Z1885" s="102"/>
      <c r="AA1885" s="102"/>
      <c r="AB1885" s="102"/>
      <c r="AE1885" s="102"/>
      <c r="AF1885" s="102"/>
      <c r="AG1885" s="102"/>
      <c r="AH1885" s="102"/>
      <c r="AI1885" s="102"/>
      <c r="AL1885" s="102"/>
      <c r="AM1885" s="102"/>
      <c r="AN1885" s="102"/>
      <c r="AO1885" s="102"/>
      <c r="AP1885" s="102"/>
      <c r="AS1885" s="102"/>
      <c r="AT1885" s="102"/>
      <c r="AU1885" s="102"/>
      <c r="AV1885" s="102"/>
      <c r="AW1885" s="102"/>
      <c r="AX1885" s="102"/>
      <c r="AY1885" s="102"/>
      <c r="AZ1885" s="102"/>
      <c r="BA1885" s="102"/>
      <c r="BB1885" s="102"/>
      <c r="BC1885" s="102"/>
      <c r="BD1885" s="102"/>
      <c r="BE1885" s="102"/>
      <c r="BF1885" s="102"/>
      <c r="BN1885" s="109"/>
    </row>
    <row r="1886" spans="10:66" x14ac:dyDescent="0.25">
      <c r="J1886" s="102"/>
      <c r="K1886" s="102"/>
      <c r="L1886" s="102"/>
      <c r="M1886" s="102"/>
      <c r="Q1886" s="102"/>
      <c r="R1886" s="102"/>
      <c r="S1886" s="102"/>
      <c r="T1886" s="102"/>
      <c r="U1886" s="102"/>
      <c r="X1886" s="102"/>
      <c r="Y1886" s="102"/>
      <c r="Z1886" s="102"/>
      <c r="AA1886" s="102"/>
      <c r="AB1886" s="102"/>
      <c r="AE1886" s="102"/>
      <c r="AF1886" s="102"/>
      <c r="AG1886" s="102"/>
      <c r="AH1886" s="102"/>
      <c r="AI1886" s="102"/>
      <c r="AL1886" s="102"/>
      <c r="AM1886" s="102"/>
      <c r="AN1886" s="102"/>
      <c r="AO1886" s="102"/>
      <c r="AP1886" s="102"/>
      <c r="AS1886" s="102"/>
      <c r="AT1886" s="102"/>
      <c r="AU1886" s="102"/>
      <c r="AV1886" s="102"/>
      <c r="AW1886" s="102"/>
      <c r="AX1886" s="102"/>
      <c r="AY1886" s="102"/>
      <c r="AZ1886" s="102"/>
      <c r="BA1886" s="102"/>
      <c r="BB1886" s="102"/>
      <c r="BC1886" s="102"/>
      <c r="BD1886" s="102"/>
      <c r="BE1886" s="102"/>
      <c r="BF1886" s="102"/>
      <c r="BN1886" s="109"/>
    </row>
    <row r="1887" spans="10:66" x14ac:dyDescent="0.25">
      <c r="J1887" s="102"/>
      <c r="K1887" s="102"/>
      <c r="L1887" s="102"/>
      <c r="M1887" s="102"/>
      <c r="Q1887" s="102"/>
      <c r="R1887" s="102"/>
      <c r="S1887" s="102"/>
      <c r="T1887" s="102"/>
      <c r="U1887" s="102"/>
      <c r="X1887" s="102"/>
      <c r="Y1887" s="102"/>
      <c r="Z1887" s="102"/>
      <c r="AA1887" s="102"/>
      <c r="AB1887" s="102"/>
      <c r="AE1887" s="102"/>
      <c r="AF1887" s="102"/>
      <c r="AG1887" s="102"/>
      <c r="AH1887" s="102"/>
      <c r="AI1887" s="102"/>
      <c r="AL1887" s="102"/>
      <c r="AM1887" s="102"/>
      <c r="AN1887" s="102"/>
      <c r="AO1887" s="102"/>
      <c r="AP1887" s="102"/>
      <c r="AS1887" s="102"/>
      <c r="AT1887" s="102"/>
      <c r="AU1887" s="102"/>
      <c r="AV1887" s="102"/>
      <c r="AW1887" s="102"/>
      <c r="AX1887" s="102"/>
      <c r="AY1887" s="102"/>
      <c r="AZ1887" s="102"/>
      <c r="BA1887" s="102"/>
      <c r="BB1887" s="102"/>
      <c r="BC1887" s="102"/>
      <c r="BD1887" s="102"/>
      <c r="BE1887" s="102"/>
      <c r="BF1887" s="102"/>
      <c r="BN1887" s="109"/>
    </row>
    <row r="1888" spans="10:66" x14ac:dyDescent="0.25">
      <c r="J1888" s="102"/>
      <c r="K1888" s="102"/>
      <c r="L1888" s="102"/>
      <c r="M1888" s="102"/>
      <c r="Q1888" s="102"/>
      <c r="R1888" s="102"/>
      <c r="S1888" s="102"/>
      <c r="T1888" s="102"/>
      <c r="U1888" s="102"/>
      <c r="X1888" s="102"/>
      <c r="Y1888" s="102"/>
      <c r="Z1888" s="102"/>
      <c r="AA1888" s="102"/>
      <c r="AB1888" s="102"/>
      <c r="AE1888" s="102"/>
      <c r="AF1888" s="102"/>
      <c r="AG1888" s="102"/>
      <c r="AH1888" s="102"/>
      <c r="AI1888" s="102"/>
      <c r="AL1888" s="102"/>
      <c r="AM1888" s="102"/>
      <c r="AN1888" s="102"/>
      <c r="AO1888" s="102"/>
      <c r="AP1888" s="102"/>
      <c r="AS1888" s="102"/>
      <c r="AT1888" s="102"/>
      <c r="AU1888" s="102"/>
      <c r="AV1888" s="102"/>
      <c r="AW1888" s="102"/>
      <c r="AX1888" s="102"/>
      <c r="AY1888" s="102"/>
      <c r="AZ1888" s="102"/>
      <c r="BA1888" s="102"/>
      <c r="BB1888" s="102"/>
      <c r="BC1888" s="102"/>
      <c r="BD1888" s="102"/>
      <c r="BE1888" s="102"/>
      <c r="BF1888" s="102"/>
      <c r="BN1888" s="109"/>
    </row>
    <row r="1889" spans="10:66" x14ac:dyDescent="0.25">
      <c r="J1889" s="102"/>
      <c r="K1889" s="102"/>
      <c r="L1889" s="102"/>
      <c r="M1889" s="102"/>
      <c r="Q1889" s="102"/>
      <c r="R1889" s="102"/>
      <c r="S1889" s="102"/>
      <c r="T1889" s="102"/>
      <c r="U1889" s="102"/>
      <c r="X1889" s="102"/>
      <c r="Y1889" s="102"/>
      <c r="Z1889" s="102"/>
      <c r="AA1889" s="102"/>
      <c r="AB1889" s="102"/>
      <c r="AE1889" s="102"/>
      <c r="AF1889" s="102"/>
      <c r="AG1889" s="102"/>
      <c r="AH1889" s="102"/>
      <c r="AI1889" s="102"/>
      <c r="AL1889" s="102"/>
      <c r="AM1889" s="102"/>
      <c r="AN1889" s="102"/>
      <c r="AO1889" s="102"/>
      <c r="AP1889" s="102"/>
      <c r="AS1889" s="102"/>
      <c r="AT1889" s="102"/>
      <c r="AU1889" s="102"/>
      <c r="AV1889" s="102"/>
      <c r="AW1889" s="102"/>
      <c r="AX1889" s="102"/>
      <c r="AY1889" s="102"/>
      <c r="AZ1889" s="102"/>
      <c r="BA1889" s="102"/>
      <c r="BB1889" s="102"/>
      <c r="BC1889" s="102"/>
      <c r="BD1889" s="102"/>
      <c r="BE1889" s="102"/>
      <c r="BF1889" s="102"/>
      <c r="BN1889" s="109"/>
    </row>
    <row r="1890" spans="10:66" x14ac:dyDescent="0.25">
      <c r="J1890" s="102"/>
      <c r="K1890" s="102"/>
      <c r="L1890" s="102"/>
      <c r="M1890" s="102"/>
      <c r="Q1890" s="102"/>
      <c r="R1890" s="102"/>
      <c r="S1890" s="102"/>
      <c r="T1890" s="102"/>
      <c r="U1890" s="102"/>
      <c r="X1890" s="102"/>
      <c r="Y1890" s="102"/>
      <c r="Z1890" s="102"/>
      <c r="AA1890" s="102"/>
      <c r="AB1890" s="102"/>
      <c r="AE1890" s="102"/>
      <c r="AF1890" s="102"/>
      <c r="AG1890" s="102"/>
      <c r="AH1890" s="102"/>
      <c r="AI1890" s="102"/>
      <c r="AL1890" s="102"/>
      <c r="AM1890" s="102"/>
      <c r="AN1890" s="102"/>
      <c r="AO1890" s="102"/>
      <c r="AP1890" s="102"/>
      <c r="AS1890" s="102"/>
      <c r="AT1890" s="102"/>
      <c r="AU1890" s="102"/>
      <c r="AV1890" s="102"/>
      <c r="AW1890" s="102"/>
      <c r="AX1890" s="102"/>
      <c r="AY1890" s="102"/>
      <c r="AZ1890" s="102"/>
      <c r="BA1890" s="102"/>
      <c r="BB1890" s="102"/>
      <c r="BC1890" s="102"/>
      <c r="BD1890" s="102"/>
      <c r="BE1890" s="102"/>
      <c r="BF1890" s="102"/>
      <c r="BN1890" s="109"/>
    </row>
    <row r="1891" spans="10:66" x14ac:dyDescent="0.25">
      <c r="J1891" s="102"/>
      <c r="K1891" s="102"/>
      <c r="L1891" s="102"/>
      <c r="M1891" s="102"/>
      <c r="Q1891" s="102"/>
      <c r="R1891" s="102"/>
      <c r="S1891" s="102"/>
      <c r="T1891" s="102"/>
      <c r="U1891" s="102"/>
      <c r="X1891" s="102"/>
      <c r="Y1891" s="102"/>
      <c r="Z1891" s="102"/>
      <c r="AA1891" s="102"/>
      <c r="AB1891" s="102"/>
      <c r="AE1891" s="102"/>
      <c r="AF1891" s="102"/>
      <c r="AG1891" s="102"/>
      <c r="AH1891" s="102"/>
      <c r="AI1891" s="102"/>
      <c r="AL1891" s="102"/>
      <c r="AM1891" s="102"/>
      <c r="AN1891" s="102"/>
      <c r="AO1891" s="102"/>
      <c r="AP1891" s="102"/>
      <c r="AS1891" s="102"/>
      <c r="AT1891" s="102"/>
      <c r="AU1891" s="102"/>
      <c r="AV1891" s="102"/>
      <c r="AW1891" s="102"/>
      <c r="AX1891" s="102"/>
      <c r="AY1891" s="102"/>
      <c r="AZ1891" s="102"/>
      <c r="BA1891" s="102"/>
      <c r="BB1891" s="102"/>
      <c r="BC1891" s="102"/>
      <c r="BD1891" s="102"/>
      <c r="BE1891" s="102"/>
      <c r="BF1891" s="102"/>
      <c r="BN1891" s="109"/>
    </row>
    <row r="1892" spans="10:66" x14ac:dyDescent="0.25">
      <c r="J1892" s="102"/>
      <c r="K1892" s="102"/>
      <c r="L1892" s="102"/>
      <c r="M1892" s="102"/>
      <c r="Q1892" s="102"/>
      <c r="R1892" s="102"/>
      <c r="S1892" s="102"/>
      <c r="T1892" s="102"/>
      <c r="U1892" s="102"/>
      <c r="X1892" s="102"/>
      <c r="Y1892" s="102"/>
      <c r="Z1892" s="102"/>
      <c r="AA1892" s="102"/>
      <c r="AB1892" s="102"/>
      <c r="AE1892" s="102"/>
      <c r="AF1892" s="102"/>
      <c r="AG1892" s="102"/>
      <c r="AH1892" s="102"/>
      <c r="AI1892" s="102"/>
      <c r="AL1892" s="102"/>
      <c r="AM1892" s="102"/>
      <c r="AN1892" s="102"/>
      <c r="AO1892" s="102"/>
      <c r="AP1892" s="102"/>
      <c r="AS1892" s="102"/>
      <c r="AT1892" s="102"/>
      <c r="AU1892" s="102"/>
      <c r="AV1892" s="102"/>
      <c r="AW1892" s="102"/>
      <c r="AX1892" s="102"/>
      <c r="AY1892" s="102"/>
      <c r="AZ1892" s="102"/>
      <c r="BA1892" s="102"/>
      <c r="BB1892" s="102"/>
      <c r="BC1892" s="102"/>
      <c r="BD1892" s="102"/>
      <c r="BE1892" s="102"/>
      <c r="BF1892" s="102"/>
      <c r="BN1892" s="109"/>
    </row>
    <row r="1893" spans="10:66" x14ac:dyDescent="0.25">
      <c r="J1893" s="102"/>
      <c r="K1893" s="102"/>
      <c r="L1893" s="102"/>
      <c r="M1893" s="102"/>
      <c r="Q1893" s="102"/>
      <c r="R1893" s="102"/>
      <c r="S1893" s="102"/>
      <c r="T1893" s="102"/>
      <c r="U1893" s="102"/>
      <c r="X1893" s="102"/>
      <c r="Y1893" s="102"/>
      <c r="Z1893" s="102"/>
      <c r="AA1893" s="102"/>
      <c r="AB1893" s="102"/>
      <c r="AE1893" s="102"/>
      <c r="AF1893" s="102"/>
      <c r="AG1893" s="102"/>
      <c r="AH1893" s="102"/>
      <c r="AI1893" s="102"/>
      <c r="AL1893" s="102"/>
      <c r="AM1893" s="102"/>
      <c r="AN1893" s="102"/>
      <c r="AO1893" s="102"/>
      <c r="AP1893" s="102"/>
      <c r="AS1893" s="102"/>
      <c r="AT1893" s="102"/>
      <c r="AU1893" s="102"/>
      <c r="AV1893" s="102"/>
      <c r="AW1893" s="102"/>
      <c r="AX1893" s="102"/>
      <c r="AY1893" s="102"/>
      <c r="AZ1893" s="102"/>
      <c r="BA1893" s="102"/>
      <c r="BB1893" s="102"/>
      <c r="BC1893" s="102"/>
      <c r="BD1893" s="102"/>
      <c r="BE1893" s="102"/>
      <c r="BF1893" s="102"/>
      <c r="BN1893" s="109"/>
    </row>
    <row r="1894" spans="10:66" x14ac:dyDescent="0.25">
      <c r="J1894" s="102"/>
      <c r="K1894" s="102"/>
      <c r="L1894" s="102"/>
      <c r="M1894" s="102"/>
      <c r="Q1894" s="102"/>
      <c r="R1894" s="102"/>
      <c r="S1894" s="102"/>
      <c r="T1894" s="102"/>
      <c r="U1894" s="102"/>
      <c r="X1894" s="102"/>
      <c r="Y1894" s="102"/>
      <c r="Z1894" s="102"/>
      <c r="AA1894" s="102"/>
      <c r="AB1894" s="102"/>
      <c r="AE1894" s="102"/>
      <c r="AF1894" s="102"/>
      <c r="AG1894" s="102"/>
      <c r="AH1894" s="102"/>
      <c r="AI1894" s="102"/>
      <c r="AL1894" s="102"/>
      <c r="AM1894" s="102"/>
      <c r="AN1894" s="102"/>
      <c r="AO1894" s="102"/>
      <c r="AP1894" s="102"/>
      <c r="AS1894" s="102"/>
      <c r="AT1894" s="102"/>
      <c r="AU1894" s="102"/>
      <c r="AV1894" s="102"/>
      <c r="AW1894" s="102"/>
      <c r="AX1894" s="102"/>
      <c r="AY1894" s="102"/>
      <c r="AZ1894" s="102"/>
      <c r="BA1894" s="102"/>
      <c r="BB1894" s="102"/>
      <c r="BC1894" s="102"/>
      <c r="BD1894" s="102"/>
      <c r="BE1894" s="102"/>
      <c r="BF1894" s="102"/>
      <c r="BN1894" s="109"/>
    </row>
    <row r="1895" spans="10:66" x14ac:dyDescent="0.25">
      <c r="J1895" s="102"/>
      <c r="K1895" s="102"/>
      <c r="L1895" s="102"/>
      <c r="M1895" s="102"/>
      <c r="Q1895" s="102"/>
      <c r="R1895" s="102"/>
      <c r="S1895" s="102"/>
      <c r="T1895" s="102"/>
      <c r="U1895" s="102"/>
      <c r="X1895" s="102"/>
      <c r="Y1895" s="102"/>
      <c r="Z1895" s="102"/>
      <c r="AA1895" s="102"/>
      <c r="AB1895" s="102"/>
      <c r="AE1895" s="102"/>
      <c r="AF1895" s="102"/>
      <c r="AG1895" s="102"/>
      <c r="AH1895" s="102"/>
      <c r="AI1895" s="102"/>
      <c r="AL1895" s="102"/>
      <c r="AM1895" s="102"/>
      <c r="AN1895" s="102"/>
      <c r="AO1895" s="102"/>
      <c r="AP1895" s="102"/>
      <c r="AS1895" s="102"/>
      <c r="AT1895" s="102"/>
      <c r="AU1895" s="102"/>
      <c r="AV1895" s="102"/>
      <c r="AW1895" s="102"/>
      <c r="AX1895" s="102"/>
      <c r="AY1895" s="102"/>
      <c r="AZ1895" s="102"/>
      <c r="BA1895" s="102"/>
      <c r="BB1895" s="102"/>
      <c r="BC1895" s="102"/>
      <c r="BD1895" s="102"/>
      <c r="BE1895" s="102"/>
      <c r="BF1895" s="102"/>
      <c r="BN1895" s="109"/>
    </row>
    <row r="1896" spans="10:66" x14ac:dyDescent="0.25">
      <c r="J1896" s="102"/>
      <c r="K1896" s="102"/>
      <c r="L1896" s="102"/>
      <c r="M1896" s="102"/>
      <c r="Q1896" s="102"/>
      <c r="R1896" s="102"/>
      <c r="S1896" s="102"/>
      <c r="T1896" s="102"/>
      <c r="U1896" s="102"/>
      <c r="X1896" s="102"/>
      <c r="Y1896" s="102"/>
      <c r="Z1896" s="102"/>
      <c r="AA1896" s="102"/>
      <c r="AB1896" s="102"/>
      <c r="AE1896" s="102"/>
      <c r="AF1896" s="102"/>
      <c r="AG1896" s="102"/>
      <c r="AH1896" s="102"/>
      <c r="AI1896" s="102"/>
      <c r="AL1896" s="102"/>
      <c r="AM1896" s="102"/>
      <c r="AN1896" s="102"/>
      <c r="AO1896" s="102"/>
      <c r="AP1896" s="102"/>
      <c r="AS1896" s="102"/>
      <c r="AT1896" s="102"/>
      <c r="AU1896" s="102"/>
      <c r="AV1896" s="102"/>
      <c r="AW1896" s="102"/>
      <c r="AX1896" s="102"/>
      <c r="AY1896" s="102"/>
      <c r="AZ1896" s="102"/>
      <c r="BA1896" s="102"/>
      <c r="BB1896" s="102"/>
      <c r="BC1896" s="102"/>
      <c r="BD1896" s="102"/>
      <c r="BE1896" s="102"/>
      <c r="BF1896" s="102"/>
      <c r="BN1896" s="109"/>
    </row>
    <row r="1897" spans="10:66" x14ac:dyDescent="0.25">
      <c r="J1897" s="102"/>
      <c r="K1897" s="102"/>
      <c r="L1897" s="102"/>
      <c r="M1897" s="102"/>
      <c r="Q1897" s="102"/>
      <c r="R1897" s="102"/>
      <c r="S1897" s="102"/>
      <c r="T1897" s="102"/>
      <c r="U1897" s="102"/>
      <c r="X1897" s="102"/>
      <c r="Y1897" s="102"/>
      <c r="Z1897" s="102"/>
      <c r="AA1897" s="102"/>
      <c r="AB1897" s="102"/>
      <c r="AE1897" s="102"/>
      <c r="AF1897" s="102"/>
      <c r="AG1897" s="102"/>
      <c r="AH1897" s="102"/>
      <c r="AI1897" s="102"/>
      <c r="AL1897" s="102"/>
      <c r="AM1897" s="102"/>
      <c r="AN1897" s="102"/>
      <c r="AO1897" s="102"/>
      <c r="AP1897" s="102"/>
      <c r="AS1897" s="102"/>
      <c r="AT1897" s="102"/>
      <c r="AU1897" s="102"/>
      <c r="AV1897" s="102"/>
      <c r="AW1897" s="102"/>
      <c r="AX1897" s="102"/>
      <c r="AY1897" s="102"/>
      <c r="AZ1897" s="102"/>
      <c r="BA1897" s="102"/>
      <c r="BB1897" s="102"/>
      <c r="BC1897" s="102"/>
      <c r="BD1897" s="102"/>
      <c r="BE1897" s="102"/>
      <c r="BF1897" s="102"/>
      <c r="BN1897" s="109"/>
    </row>
    <row r="1898" spans="10:66" x14ac:dyDescent="0.25">
      <c r="J1898" s="102"/>
      <c r="K1898" s="102"/>
      <c r="L1898" s="102"/>
      <c r="M1898" s="102"/>
      <c r="Q1898" s="102"/>
      <c r="R1898" s="102"/>
      <c r="S1898" s="102"/>
      <c r="T1898" s="102"/>
      <c r="U1898" s="102"/>
      <c r="X1898" s="102"/>
      <c r="Y1898" s="102"/>
      <c r="Z1898" s="102"/>
      <c r="AA1898" s="102"/>
      <c r="AB1898" s="102"/>
      <c r="AE1898" s="102"/>
      <c r="AF1898" s="102"/>
      <c r="AG1898" s="102"/>
      <c r="AH1898" s="102"/>
      <c r="AI1898" s="102"/>
      <c r="AL1898" s="102"/>
      <c r="AM1898" s="102"/>
      <c r="AN1898" s="102"/>
      <c r="AO1898" s="102"/>
      <c r="AP1898" s="102"/>
      <c r="AS1898" s="102"/>
      <c r="AT1898" s="102"/>
      <c r="AU1898" s="102"/>
      <c r="AV1898" s="102"/>
      <c r="AW1898" s="102"/>
      <c r="AX1898" s="102"/>
      <c r="AY1898" s="102"/>
      <c r="AZ1898" s="102"/>
      <c r="BA1898" s="102"/>
      <c r="BB1898" s="102"/>
      <c r="BC1898" s="102"/>
      <c r="BD1898" s="102"/>
      <c r="BE1898" s="102"/>
      <c r="BF1898" s="102"/>
      <c r="BN1898" s="109"/>
    </row>
    <row r="1899" spans="10:66" x14ac:dyDescent="0.25">
      <c r="J1899" s="102"/>
      <c r="K1899" s="102"/>
      <c r="L1899" s="102"/>
      <c r="M1899" s="102"/>
      <c r="Q1899" s="102"/>
      <c r="R1899" s="102"/>
      <c r="S1899" s="102"/>
      <c r="T1899" s="102"/>
      <c r="U1899" s="102"/>
      <c r="X1899" s="102"/>
      <c r="Y1899" s="102"/>
      <c r="Z1899" s="102"/>
      <c r="AA1899" s="102"/>
      <c r="AB1899" s="102"/>
      <c r="AE1899" s="102"/>
      <c r="AF1899" s="102"/>
      <c r="AG1899" s="102"/>
      <c r="AH1899" s="102"/>
      <c r="AI1899" s="102"/>
      <c r="AL1899" s="102"/>
      <c r="AM1899" s="102"/>
      <c r="AN1899" s="102"/>
      <c r="AO1899" s="102"/>
      <c r="AP1899" s="102"/>
      <c r="AS1899" s="102"/>
      <c r="AT1899" s="102"/>
      <c r="AU1899" s="102"/>
      <c r="AV1899" s="102"/>
      <c r="AW1899" s="102"/>
      <c r="AX1899" s="102"/>
      <c r="AY1899" s="102"/>
      <c r="AZ1899" s="102"/>
      <c r="BA1899" s="102"/>
      <c r="BB1899" s="102"/>
      <c r="BC1899" s="102"/>
      <c r="BD1899" s="102"/>
      <c r="BE1899" s="102"/>
      <c r="BF1899" s="102"/>
      <c r="BN1899" s="109"/>
    </row>
    <row r="1900" spans="10:66" x14ac:dyDescent="0.25">
      <c r="J1900" s="102"/>
      <c r="K1900" s="102"/>
      <c r="L1900" s="102"/>
      <c r="M1900" s="102"/>
      <c r="Q1900" s="102"/>
      <c r="R1900" s="102"/>
      <c r="S1900" s="102"/>
      <c r="T1900" s="102"/>
      <c r="U1900" s="102"/>
      <c r="X1900" s="102"/>
      <c r="Y1900" s="102"/>
      <c r="Z1900" s="102"/>
      <c r="AA1900" s="102"/>
      <c r="AB1900" s="102"/>
      <c r="AE1900" s="102"/>
      <c r="AF1900" s="102"/>
      <c r="AG1900" s="102"/>
      <c r="AH1900" s="102"/>
      <c r="AI1900" s="102"/>
      <c r="AL1900" s="102"/>
      <c r="AM1900" s="102"/>
      <c r="AN1900" s="102"/>
      <c r="AO1900" s="102"/>
      <c r="AP1900" s="102"/>
      <c r="AS1900" s="102"/>
      <c r="AT1900" s="102"/>
      <c r="AU1900" s="102"/>
      <c r="AV1900" s="102"/>
      <c r="AW1900" s="102"/>
      <c r="AX1900" s="102"/>
      <c r="AY1900" s="102"/>
      <c r="AZ1900" s="102"/>
      <c r="BA1900" s="102"/>
      <c r="BB1900" s="102"/>
      <c r="BC1900" s="102"/>
      <c r="BD1900" s="102"/>
      <c r="BE1900" s="102"/>
      <c r="BF1900" s="102"/>
      <c r="BN1900" s="109"/>
    </row>
    <row r="1901" spans="10:66" x14ac:dyDescent="0.25">
      <c r="J1901" s="102"/>
      <c r="K1901" s="102"/>
      <c r="L1901" s="102"/>
      <c r="M1901" s="102"/>
      <c r="Q1901" s="102"/>
      <c r="R1901" s="102"/>
      <c r="S1901" s="102"/>
      <c r="T1901" s="102"/>
      <c r="U1901" s="102"/>
      <c r="X1901" s="102"/>
      <c r="Y1901" s="102"/>
      <c r="Z1901" s="102"/>
      <c r="AA1901" s="102"/>
      <c r="AB1901" s="102"/>
      <c r="AE1901" s="102"/>
      <c r="AF1901" s="102"/>
      <c r="AG1901" s="102"/>
      <c r="AH1901" s="102"/>
      <c r="AI1901" s="102"/>
      <c r="AL1901" s="102"/>
      <c r="AM1901" s="102"/>
      <c r="AN1901" s="102"/>
      <c r="AO1901" s="102"/>
      <c r="AP1901" s="102"/>
      <c r="AS1901" s="102"/>
      <c r="AT1901" s="102"/>
      <c r="AU1901" s="102"/>
      <c r="AV1901" s="102"/>
      <c r="AW1901" s="102"/>
      <c r="AX1901" s="102"/>
      <c r="AY1901" s="102"/>
      <c r="AZ1901" s="102"/>
      <c r="BA1901" s="102"/>
      <c r="BB1901" s="102"/>
      <c r="BC1901" s="102"/>
      <c r="BD1901" s="102"/>
      <c r="BE1901" s="102"/>
      <c r="BF1901" s="102"/>
      <c r="BN1901" s="109"/>
    </row>
    <row r="1902" spans="10:66" x14ac:dyDescent="0.25">
      <c r="J1902" s="102"/>
      <c r="K1902" s="102"/>
      <c r="L1902" s="102"/>
      <c r="M1902" s="102"/>
      <c r="Q1902" s="102"/>
      <c r="R1902" s="102"/>
      <c r="S1902" s="102"/>
      <c r="T1902" s="102"/>
      <c r="U1902" s="102"/>
      <c r="X1902" s="102"/>
      <c r="Y1902" s="102"/>
      <c r="Z1902" s="102"/>
      <c r="AA1902" s="102"/>
      <c r="AB1902" s="102"/>
      <c r="AE1902" s="102"/>
      <c r="AF1902" s="102"/>
      <c r="AG1902" s="102"/>
      <c r="AH1902" s="102"/>
      <c r="AI1902" s="102"/>
      <c r="AL1902" s="102"/>
      <c r="AM1902" s="102"/>
      <c r="AN1902" s="102"/>
      <c r="AO1902" s="102"/>
      <c r="AP1902" s="102"/>
      <c r="AS1902" s="102"/>
      <c r="AT1902" s="102"/>
      <c r="AU1902" s="102"/>
      <c r="AV1902" s="102"/>
      <c r="AW1902" s="102"/>
      <c r="AX1902" s="102"/>
      <c r="AY1902" s="102"/>
      <c r="AZ1902" s="102"/>
      <c r="BA1902" s="102"/>
      <c r="BB1902" s="102"/>
      <c r="BC1902" s="102"/>
      <c r="BD1902" s="102"/>
      <c r="BE1902" s="102"/>
      <c r="BF1902" s="102"/>
      <c r="BN1902" s="109"/>
    </row>
    <row r="1903" spans="10:66" x14ac:dyDescent="0.25">
      <c r="J1903" s="102"/>
      <c r="K1903" s="102"/>
      <c r="L1903" s="102"/>
      <c r="M1903" s="102"/>
      <c r="Q1903" s="102"/>
      <c r="R1903" s="102"/>
      <c r="S1903" s="102"/>
      <c r="T1903" s="102"/>
      <c r="U1903" s="102"/>
      <c r="X1903" s="102"/>
      <c r="Y1903" s="102"/>
      <c r="Z1903" s="102"/>
      <c r="AA1903" s="102"/>
      <c r="AB1903" s="102"/>
      <c r="AE1903" s="102"/>
      <c r="AF1903" s="102"/>
      <c r="AG1903" s="102"/>
      <c r="AH1903" s="102"/>
      <c r="AI1903" s="102"/>
      <c r="AL1903" s="102"/>
      <c r="AM1903" s="102"/>
      <c r="AN1903" s="102"/>
      <c r="AO1903" s="102"/>
      <c r="AP1903" s="102"/>
      <c r="AS1903" s="102"/>
      <c r="AT1903" s="102"/>
      <c r="AU1903" s="102"/>
      <c r="AV1903" s="102"/>
      <c r="AW1903" s="102"/>
      <c r="AX1903" s="102"/>
      <c r="AY1903" s="102"/>
      <c r="AZ1903" s="102"/>
      <c r="BA1903" s="102"/>
      <c r="BB1903" s="102"/>
      <c r="BC1903" s="102"/>
      <c r="BD1903" s="102"/>
      <c r="BE1903" s="102"/>
      <c r="BF1903" s="102"/>
      <c r="BN1903" s="109"/>
    </row>
    <row r="1904" spans="10:66" x14ac:dyDescent="0.25">
      <c r="J1904" s="102"/>
      <c r="K1904" s="102"/>
      <c r="L1904" s="102"/>
      <c r="M1904" s="102"/>
      <c r="Q1904" s="102"/>
      <c r="R1904" s="102"/>
      <c r="S1904" s="102"/>
      <c r="T1904" s="102"/>
      <c r="U1904" s="102"/>
      <c r="X1904" s="102"/>
      <c r="Y1904" s="102"/>
      <c r="Z1904" s="102"/>
      <c r="AA1904" s="102"/>
      <c r="AB1904" s="102"/>
      <c r="AE1904" s="102"/>
      <c r="AF1904" s="102"/>
      <c r="AG1904" s="102"/>
      <c r="AH1904" s="102"/>
      <c r="AI1904" s="102"/>
      <c r="AL1904" s="102"/>
      <c r="AM1904" s="102"/>
      <c r="AN1904" s="102"/>
      <c r="AO1904" s="102"/>
      <c r="AP1904" s="102"/>
      <c r="AS1904" s="102"/>
      <c r="AT1904" s="102"/>
      <c r="AU1904" s="102"/>
      <c r="AV1904" s="102"/>
      <c r="AW1904" s="102"/>
      <c r="AX1904" s="102"/>
      <c r="AY1904" s="102"/>
      <c r="AZ1904" s="102"/>
      <c r="BA1904" s="102"/>
      <c r="BB1904" s="102"/>
      <c r="BC1904" s="102"/>
      <c r="BD1904" s="102"/>
      <c r="BE1904" s="102"/>
      <c r="BF1904" s="102"/>
      <c r="BN1904" s="109"/>
    </row>
    <row r="1905" spans="10:66" x14ac:dyDescent="0.25">
      <c r="J1905" s="102"/>
      <c r="K1905" s="102"/>
      <c r="L1905" s="102"/>
      <c r="M1905" s="102"/>
      <c r="Q1905" s="102"/>
      <c r="R1905" s="102"/>
      <c r="S1905" s="102"/>
      <c r="T1905" s="102"/>
      <c r="U1905" s="102"/>
      <c r="X1905" s="102"/>
      <c r="Y1905" s="102"/>
      <c r="Z1905" s="102"/>
      <c r="AA1905" s="102"/>
      <c r="AB1905" s="102"/>
      <c r="AE1905" s="102"/>
      <c r="AF1905" s="102"/>
      <c r="AG1905" s="102"/>
      <c r="AH1905" s="102"/>
      <c r="AI1905" s="102"/>
      <c r="AL1905" s="102"/>
      <c r="AM1905" s="102"/>
      <c r="AN1905" s="102"/>
      <c r="AO1905" s="102"/>
      <c r="AP1905" s="102"/>
      <c r="AS1905" s="102"/>
      <c r="AT1905" s="102"/>
      <c r="AU1905" s="102"/>
      <c r="AV1905" s="102"/>
      <c r="AW1905" s="102"/>
      <c r="AX1905" s="102"/>
      <c r="AY1905" s="102"/>
      <c r="AZ1905" s="102"/>
      <c r="BA1905" s="102"/>
      <c r="BB1905" s="102"/>
      <c r="BC1905" s="102"/>
      <c r="BD1905" s="102"/>
      <c r="BE1905" s="102"/>
      <c r="BF1905" s="102"/>
      <c r="BN1905" s="109"/>
    </row>
    <row r="1906" spans="10:66" x14ac:dyDescent="0.25">
      <c r="J1906" s="102"/>
      <c r="K1906" s="102"/>
      <c r="L1906" s="102"/>
      <c r="M1906" s="102"/>
      <c r="Q1906" s="102"/>
      <c r="R1906" s="102"/>
      <c r="S1906" s="102"/>
      <c r="T1906" s="102"/>
      <c r="U1906" s="102"/>
      <c r="X1906" s="102"/>
      <c r="Y1906" s="102"/>
      <c r="Z1906" s="102"/>
      <c r="AA1906" s="102"/>
      <c r="AB1906" s="102"/>
      <c r="AE1906" s="102"/>
      <c r="AF1906" s="102"/>
      <c r="AG1906" s="102"/>
      <c r="AH1906" s="102"/>
      <c r="AI1906" s="102"/>
      <c r="AL1906" s="102"/>
      <c r="AM1906" s="102"/>
      <c r="AN1906" s="102"/>
      <c r="AO1906" s="102"/>
      <c r="AP1906" s="102"/>
      <c r="AS1906" s="102"/>
      <c r="AT1906" s="102"/>
      <c r="AU1906" s="102"/>
      <c r="AV1906" s="102"/>
      <c r="AW1906" s="102"/>
      <c r="AX1906" s="102"/>
      <c r="AY1906" s="102"/>
      <c r="AZ1906" s="102"/>
      <c r="BA1906" s="102"/>
      <c r="BB1906" s="102"/>
      <c r="BC1906" s="102"/>
      <c r="BD1906" s="102"/>
      <c r="BE1906" s="102"/>
      <c r="BF1906" s="102"/>
      <c r="BN1906" s="109"/>
    </row>
    <row r="1907" spans="10:66" x14ac:dyDescent="0.25">
      <c r="J1907" s="102"/>
      <c r="K1907" s="102"/>
      <c r="L1907" s="102"/>
      <c r="M1907" s="102"/>
      <c r="Q1907" s="102"/>
      <c r="R1907" s="102"/>
      <c r="S1907" s="102"/>
      <c r="T1907" s="102"/>
      <c r="U1907" s="102"/>
      <c r="X1907" s="102"/>
      <c r="Y1907" s="102"/>
      <c r="Z1907" s="102"/>
      <c r="AA1907" s="102"/>
      <c r="AB1907" s="102"/>
      <c r="AE1907" s="102"/>
      <c r="AF1907" s="102"/>
      <c r="AG1907" s="102"/>
      <c r="AH1907" s="102"/>
      <c r="AI1907" s="102"/>
      <c r="AL1907" s="102"/>
      <c r="AM1907" s="102"/>
      <c r="AN1907" s="102"/>
      <c r="AO1907" s="102"/>
      <c r="AP1907" s="102"/>
      <c r="AS1907" s="102"/>
      <c r="AT1907" s="102"/>
      <c r="AU1907" s="102"/>
      <c r="AV1907" s="102"/>
      <c r="AW1907" s="102"/>
      <c r="AX1907" s="102"/>
      <c r="AY1907" s="102"/>
      <c r="AZ1907" s="102"/>
      <c r="BA1907" s="102"/>
      <c r="BB1907" s="102"/>
      <c r="BC1907" s="102"/>
      <c r="BD1907" s="102"/>
      <c r="BE1907" s="102"/>
      <c r="BF1907" s="102"/>
      <c r="BN1907" s="109"/>
    </row>
    <row r="1908" spans="10:66" x14ac:dyDescent="0.25">
      <c r="J1908" s="102"/>
      <c r="K1908" s="102"/>
      <c r="L1908" s="102"/>
      <c r="M1908" s="102"/>
      <c r="Q1908" s="102"/>
      <c r="R1908" s="102"/>
      <c r="S1908" s="102"/>
      <c r="T1908" s="102"/>
      <c r="U1908" s="102"/>
      <c r="X1908" s="102"/>
      <c r="Y1908" s="102"/>
      <c r="Z1908" s="102"/>
      <c r="AA1908" s="102"/>
      <c r="AB1908" s="102"/>
      <c r="AE1908" s="102"/>
      <c r="AF1908" s="102"/>
      <c r="AG1908" s="102"/>
      <c r="AH1908" s="102"/>
      <c r="AI1908" s="102"/>
      <c r="AL1908" s="102"/>
      <c r="AM1908" s="102"/>
      <c r="AN1908" s="102"/>
      <c r="AO1908" s="102"/>
      <c r="AP1908" s="102"/>
      <c r="AS1908" s="102"/>
      <c r="AT1908" s="102"/>
      <c r="AU1908" s="102"/>
      <c r="AV1908" s="102"/>
      <c r="AW1908" s="102"/>
      <c r="AX1908" s="102"/>
      <c r="AY1908" s="102"/>
      <c r="AZ1908" s="102"/>
      <c r="BA1908" s="102"/>
      <c r="BB1908" s="102"/>
      <c r="BC1908" s="102"/>
      <c r="BD1908" s="102"/>
      <c r="BE1908" s="102"/>
      <c r="BF1908" s="102"/>
      <c r="BN1908" s="109"/>
    </row>
    <row r="1909" spans="10:66" x14ac:dyDescent="0.25">
      <c r="J1909" s="102"/>
      <c r="K1909" s="102"/>
      <c r="L1909" s="102"/>
      <c r="M1909" s="102"/>
      <c r="Q1909" s="102"/>
      <c r="R1909" s="102"/>
      <c r="S1909" s="102"/>
      <c r="T1909" s="102"/>
      <c r="U1909" s="102"/>
      <c r="X1909" s="102"/>
      <c r="Y1909" s="102"/>
      <c r="Z1909" s="102"/>
      <c r="AA1909" s="102"/>
      <c r="AB1909" s="102"/>
      <c r="AE1909" s="102"/>
      <c r="AF1909" s="102"/>
      <c r="AG1909" s="102"/>
      <c r="AH1909" s="102"/>
      <c r="AI1909" s="102"/>
      <c r="AL1909" s="102"/>
      <c r="AM1909" s="102"/>
      <c r="AN1909" s="102"/>
      <c r="AO1909" s="102"/>
      <c r="AP1909" s="102"/>
      <c r="AS1909" s="102"/>
      <c r="AT1909" s="102"/>
      <c r="AU1909" s="102"/>
      <c r="AV1909" s="102"/>
      <c r="AW1909" s="102"/>
      <c r="AX1909" s="102"/>
      <c r="AY1909" s="102"/>
      <c r="AZ1909" s="102"/>
      <c r="BA1909" s="102"/>
      <c r="BB1909" s="102"/>
      <c r="BC1909" s="102"/>
      <c r="BD1909" s="102"/>
      <c r="BE1909" s="102"/>
      <c r="BF1909" s="102"/>
      <c r="BN1909" s="109"/>
    </row>
    <row r="1910" spans="10:66" x14ac:dyDescent="0.25">
      <c r="J1910" s="102"/>
      <c r="K1910" s="102"/>
      <c r="L1910" s="102"/>
      <c r="M1910" s="102"/>
      <c r="Q1910" s="102"/>
      <c r="R1910" s="102"/>
      <c r="S1910" s="102"/>
      <c r="T1910" s="102"/>
      <c r="U1910" s="102"/>
      <c r="X1910" s="102"/>
      <c r="Y1910" s="102"/>
      <c r="Z1910" s="102"/>
      <c r="AA1910" s="102"/>
      <c r="AB1910" s="102"/>
      <c r="AE1910" s="102"/>
      <c r="AF1910" s="102"/>
      <c r="AG1910" s="102"/>
      <c r="AH1910" s="102"/>
      <c r="AI1910" s="102"/>
      <c r="AL1910" s="102"/>
      <c r="AM1910" s="102"/>
      <c r="AN1910" s="102"/>
      <c r="AO1910" s="102"/>
      <c r="AP1910" s="102"/>
      <c r="AS1910" s="102"/>
      <c r="AT1910" s="102"/>
      <c r="AU1910" s="102"/>
      <c r="AV1910" s="102"/>
      <c r="AW1910" s="102"/>
      <c r="AX1910" s="102"/>
      <c r="AY1910" s="102"/>
      <c r="AZ1910" s="102"/>
      <c r="BA1910" s="102"/>
      <c r="BB1910" s="102"/>
      <c r="BC1910" s="102"/>
      <c r="BD1910" s="102"/>
      <c r="BE1910" s="102"/>
      <c r="BF1910" s="102"/>
      <c r="BN1910" s="109"/>
    </row>
    <row r="1911" spans="10:66" x14ac:dyDescent="0.25">
      <c r="J1911" s="102"/>
      <c r="K1911" s="102"/>
      <c r="L1911" s="102"/>
      <c r="M1911" s="102"/>
      <c r="Q1911" s="102"/>
      <c r="R1911" s="102"/>
      <c r="S1911" s="102"/>
      <c r="T1911" s="102"/>
      <c r="U1911" s="102"/>
      <c r="X1911" s="102"/>
      <c r="Y1911" s="102"/>
      <c r="Z1911" s="102"/>
      <c r="AA1911" s="102"/>
      <c r="AB1911" s="102"/>
      <c r="AE1911" s="102"/>
      <c r="AF1911" s="102"/>
      <c r="AG1911" s="102"/>
      <c r="AH1911" s="102"/>
      <c r="AI1911" s="102"/>
      <c r="AL1911" s="102"/>
      <c r="AM1911" s="102"/>
      <c r="AN1911" s="102"/>
      <c r="AO1911" s="102"/>
      <c r="AP1911" s="102"/>
      <c r="AS1911" s="102"/>
      <c r="AT1911" s="102"/>
      <c r="AU1911" s="102"/>
      <c r="AV1911" s="102"/>
      <c r="AW1911" s="102"/>
      <c r="AX1911" s="102"/>
      <c r="AY1911" s="102"/>
      <c r="AZ1911" s="102"/>
      <c r="BA1911" s="102"/>
      <c r="BB1911" s="102"/>
      <c r="BC1911" s="102"/>
      <c r="BD1911" s="102"/>
      <c r="BE1911" s="102"/>
      <c r="BF1911" s="102"/>
      <c r="BN1911" s="109"/>
    </row>
    <row r="1912" spans="10:66" x14ac:dyDescent="0.25">
      <c r="J1912" s="102"/>
      <c r="K1912" s="102"/>
      <c r="L1912" s="102"/>
      <c r="M1912" s="102"/>
      <c r="Q1912" s="102"/>
      <c r="R1912" s="102"/>
      <c r="S1912" s="102"/>
      <c r="T1912" s="102"/>
      <c r="U1912" s="102"/>
      <c r="X1912" s="102"/>
      <c r="Y1912" s="102"/>
      <c r="Z1912" s="102"/>
      <c r="AA1912" s="102"/>
      <c r="AB1912" s="102"/>
      <c r="AE1912" s="102"/>
      <c r="AF1912" s="102"/>
      <c r="AG1912" s="102"/>
      <c r="AH1912" s="102"/>
      <c r="AI1912" s="102"/>
      <c r="AL1912" s="102"/>
      <c r="AM1912" s="102"/>
      <c r="AN1912" s="102"/>
      <c r="AO1912" s="102"/>
      <c r="AP1912" s="102"/>
      <c r="AS1912" s="102"/>
      <c r="AT1912" s="102"/>
      <c r="AU1912" s="102"/>
      <c r="AV1912" s="102"/>
      <c r="AW1912" s="102"/>
      <c r="AX1912" s="102"/>
      <c r="AY1912" s="102"/>
      <c r="AZ1912" s="102"/>
      <c r="BA1912" s="102"/>
      <c r="BB1912" s="102"/>
      <c r="BC1912" s="102"/>
      <c r="BD1912" s="102"/>
      <c r="BE1912" s="102"/>
      <c r="BF1912" s="102"/>
      <c r="BN1912" s="109"/>
    </row>
    <row r="1913" spans="10:66" x14ac:dyDescent="0.25">
      <c r="J1913" s="102"/>
      <c r="K1913" s="102"/>
      <c r="L1913" s="102"/>
      <c r="M1913" s="102"/>
      <c r="Q1913" s="102"/>
      <c r="R1913" s="102"/>
      <c r="S1913" s="102"/>
      <c r="T1913" s="102"/>
      <c r="U1913" s="102"/>
      <c r="X1913" s="102"/>
      <c r="Y1913" s="102"/>
      <c r="Z1913" s="102"/>
      <c r="AA1913" s="102"/>
      <c r="AB1913" s="102"/>
      <c r="AE1913" s="102"/>
      <c r="AF1913" s="102"/>
      <c r="AG1913" s="102"/>
      <c r="AH1913" s="102"/>
      <c r="AI1913" s="102"/>
      <c r="AL1913" s="102"/>
      <c r="AM1913" s="102"/>
      <c r="AN1913" s="102"/>
      <c r="AO1913" s="102"/>
      <c r="AP1913" s="102"/>
      <c r="AS1913" s="102"/>
      <c r="AT1913" s="102"/>
      <c r="AU1913" s="102"/>
      <c r="AV1913" s="102"/>
      <c r="AW1913" s="102"/>
      <c r="AX1913" s="102"/>
      <c r="AY1913" s="102"/>
      <c r="AZ1913" s="102"/>
      <c r="BA1913" s="102"/>
      <c r="BB1913" s="102"/>
      <c r="BC1913" s="102"/>
      <c r="BD1913" s="102"/>
      <c r="BE1913" s="102"/>
      <c r="BF1913" s="102"/>
      <c r="BN1913" s="109"/>
    </row>
    <row r="1914" spans="10:66" x14ac:dyDescent="0.25">
      <c r="J1914" s="102"/>
      <c r="K1914" s="102"/>
      <c r="L1914" s="102"/>
      <c r="M1914" s="102"/>
      <c r="Q1914" s="102"/>
      <c r="R1914" s="102"/>
      <c r="S1914" s="102"/>
      <c r="T1914" s="102"/>
      <c r="U1914" s="102"/>
      <c r="X1914" s="102"/>
      <c r="Y1914" s="102"/>
      <c r="Z1914" s="102"/>
      <c r="AA1914" s="102"/>
      <c r="AB1914" s="102"/>
      <c r="AE1914" s="102"/>
      <c r="AF1914" s="102"/>
      <c r="AG1914" s="102"/>
      <c r="AH1914" s="102"/>
      <c r="AI1914" s="102"/>
      <c r="AL1914" s="102"/>
      <c r="AM1914" s="102"/>
      <c r="AN1914" s="102"/>
      <c r="AO1914" s="102"/>
      <c r="AP1914" s="102"/>
      <c r="AS1914" s="102"/>
      <c r="AT1914" s="102"/>
      <c r="AU1914" s="102"/>
      <c r="AV1914" s="102"/>
      <c r="AW1914" s="102"/>
      <c r="AX1914" s="102"/>
      <c r="AY1914" s="102"/>
      <c r="AZ1914" s="102"/>
      <c r="BA1914" s="102"/>
      <c r="BB1914" s="102"/>
      <c r="BC1914" s="102"/>
      <c r="BD1914" s="102"/>
      <c r="BE1914" s="102"/>
      <c r="BF1914" s="102"/>
      <c r="BN1914" s="109"/>
    </row>
    <row r="1915" spans="10:66" x14ac:dyDescent="0.25">
      <c r="J1915" s="102"/>
      <c r="K1915" s="102"/>
      <c r="L1915" s="102"/>
      <c r="M1915" s="102"/>
      <c r="Q1915" s="102"/>
      <c r="R1915" s="102"/>
      <c r="S1915" s="102"/>
      <c r="T1915" s="102"/>
      <c r="U1915" s="102"/>
      <c r="X1915" s="102"/>
      <c r="Y1915" s="102"/>
      <c r="Z1915" s="102"/>
      <c r="AA1915" s="102"/>
      <c r="AB1915" s="102"/>
      <c r="AE1915" s="102"/>
      <c r="AF1915" s="102"/>
      <c r="AG1915" s="102"/>
      <c r="AH1915" s="102"/>
      <c r="AI1915" s="102"/>
      <c r="AL1915" s="102"/>
      <c r="AM1915" s="102"/>
      <c r="AN1915" s="102"/>
      <c r="AO1915" s="102"/>
      <c r="AP1915" s="102"/>
      <c r="AS1915" s="102"/>
      <c r="AT1915" s="102"/>
      <c r="AU1915" s="102"/>
      <c r="AV1915" s="102"/>
      <c r="AW1915" s="102"/>
      <c r="AX1915" s="102"/>
      <c r="AY1915" s="102"/>
      <c r="AZ1915" s="102"/>
      <c r="BA1915" s="102"/>
      <c r="BB1915" s="102"/>
      <c r="BC1915" s="102"/>
      <c r="BD1915" s="102"/>
      <c r="BE1915" s="102"/>
      <c r="BF1915" s="102"/>
      <c r="BN1915" s="109"/>
    </row>
    <row r="1916" spans="10:66" x14ac:dyDescent="0.25">
      <c r="J1916" s="102"/>
      <c r="K1916" s="102"/>
      <c r="L1916" s="102"/>
      <c r="M1916" s="102"/>
      <c r="Q1916" s="102"/>
      <c r="R1916" s="102"/>
      <c r="S1916" s="102"/>
      <c r="T1916" s="102"/>
      <c r="U1916" s="102"/>
      <c r="X1916" s="102"/>
      <c r="Y1916" s="102"/>
      <c r="Z1916" s="102"/>
      <c r="AA1916" s="102"/>
      <c r="AB1916" s="102"/>
      <c r="AE1916" s="102"/>
      <c r="AF1916" s="102"/>
      <c r="AG1916" s="102"/>
      <c r="AH1916" s="102"/>
      <c r="AI1916" s="102"/>
      <c r="AL1916" s="102"/>
      <c r="AM1916" s="102"/>
      <c r="AN1916" s="102"/>
      <c r="AO1916" s="102"/>
      <c r="AP1916" s="102"/>
      <c r="AS1916" s="102"/>
      <c r="AT1916" s="102"/>
      <c r="AU1916" s="102"/>
      <c r="AV1916" s="102"/>
      <c r="AW1916" s="102"/>
      <c r="AX1916" s="102"/>
      <c r="AY1916" s="102"/>
      <c r="AZ1916" s="102"/>
      <c r="BA1916" s="102"/>
      <c r="BB1916" s="102"/>
      <c r="BC1916" s="102"/>
      <c r="BD1916" s="102"/>
      <c r="BE1916" s="102"/>
      <c r="BF1916" s="102"/>
      <c r="BN1916" s="109"/>
    </row>
    <row r="1917" spans="10:66" x14ac:dyDescent="0.25">
      <c r="J1917" s="102"/>
      <c r="K1917" s="102"/>
      <c r="L1917" s="102"/>
      <c r="M1917" s="102"/>
      <c r="Q1917" s="102"/>
      <c r="R1917" s="102"/>
      <c r="S1917" s="102"/>
      <c r="T1917" s="102"/>
      <c r="U1917" s="102"/>
      <c r="X1917" s="102"/>
      <c r="Y1917" s="102"/>
      <c r="Z1917" s="102"/>
      <c r="AA1917" s="102"/>
      <c r="AB1917" s="102"/>
      <c r="AE1917" s="102"/>
      <c r="AF1917" s="102"/>
      <c r="AG1917" s="102"/>
      <c r="AH1917" s="102"/>
      <c r="AI1917" s="102"/>
      <c r="AL1917" s="102"/>
      <c r="AM1917" s="102"/>
      <c r="AN1917" s="102"/>
      <c r="AO1917" s="102"/>
      <c r="AP1917" s="102"/>
      <c r="AS1917" s="102"/>
      <c r="AT1917" s="102"/>
      <c r="AU1917" s="102"/>
      <c r="AV1917" s="102"/>
      <c r="AW1917" s="102"/>
      <c r="AX1917" s="102"/>
      <c r="AY1917" s="102"/>
      <c r="AZ1917" s="102"/>
      <c r="BA1917" s="102"/>
      <c r="BB1917" s="102"/>
      <c r="BC1917" s="102"/>
      <c r="BD1917" s="102"/>
      <c r="BE1917" s="102"/>
      <c r="BF1917" s="102"/>
      <c r="BN1917" s="109"/>
    </row>
    <row r="1918" spans="10:66" x14ac:dyDescent="0.25">
      <c r="J1918" s="102"/>
      <c r="K1918" s="102"/>
      <c r="L1918" s="102"/>
      <c r="M1918" s="102"/>
      <c r="Q1918" s="102"/>
      <c r="R1918" s="102"/>
      <c r="S1918" s="102"/>
      <c r="T1918" s="102"/>
      <c r="U1918" s="102"/>
      <c r="X1918" s="102"/>
      <c r="Y1918" s="102"/>
      <c r="Z1918" s="102"/>
      <c r="AA1918" s="102"/>
      <c r="AB1918" s="102"/>
      <c r="AE1918" s="102"/>
      <c r="AF1918" s="102"/>
      <c r="AG1918" s="102"/>
      <c r="AH1918" s="102"/>
      <c r="AI1918" s="102"/>
      <c r="AL1918" s="102"/>
      <c r="AM1918" s="102"/>
      <c r="AN1918" s="102"/>
      <c r="AO1918" s="102"/>
      <c r="AP1918" s="102"/>
      <c r="AS1918" s="102"/>
      <c r="AT1918" s="102"/>
      <c r="AU1918" s="102"/>
      <c r="AV1918" s="102"/>
      <c r="AW1918" s="102"/>
      <c r="AX1918" s="102"/>
      <c r="AY1918" s="102"/>
      <c r="AZ1918" s="102"/>
      <c r="BA1918" s="102"/>
      <c r="BB1918" s="102"/>
      <c r="BC1918" s="102"/>
      <c r="BD1918" s="102"/>
      <c r="BE1918" s="102"/>
      <c r="BF1918" s="102"/>
      <c r="BN1918" s="109"/>
    </row>
    <row r="1919" spans="10:66" x14ac:dyDescent="0.25">
      <c r="J1919" s="102"/>
      <c r="K1919" s="102"/>
      <c r="L1919" s="102"/>
      <c r="M1919" s="102"/>
      <c r="Q1919" s="102"/>
      <c r="R1919" s="102"/>
      <c r="S1919" s="102"/>
      <c r="T1919" s="102"/>
      <c r="U1919" s="102"/>
      <c r="X1919" s="102"/>
      <c r="Y1919" s="102"/>
      <c r="Z1919" s="102"/>
      <c r="AA1919" s="102"/>
      <c r="AB1919" s="102"/>
      <c r="AE1919" s="102"/>
      <c r="AF1919" s="102"/>
      <c r="AG1919" s="102"/>
      <c r="AH1919" s="102"/>
      <c r="AI1919" s="102"/>
      <c r="AL1919" s="102"/>
      <c r="AM1919" s="102"/>
      <c r="AN1919" s="102"/>
      <c r="AO1919" s="102"/>
      <c r="AP1919" s="102"/>
      <c r="AS1919" s="102"/>
      <c r="AT1919" s="102"/>
      <c r="AU1919" s="102"/>
      <c r="AV1919" s="102"/>
      <c r="AW1919" s="102"/>
      <c r="AX1919" s="102"/>
      <c r="AY1919" s="102"/>
      <c r="AZ1919" s="102"/>
      <c r="BA1919" s="102"/>
      <c r="BB1919" s="102"/>
      <c r="BC1919" s="102"/>
      <c r="BD1919" s="102"/>
      <c r="BE1919" s="102"/>
      <c r="BF1919" s="102"/>
      <c r="BN1919" s="109"/>
    </row>
    <row r="1920" spans="10:66" x14ac:dyDescent="0.25">
      <c r="J1920" s="102"/>
      <c r="K1920" s="102"/>
      <c r="L1920" s="102"/>
      <c r="M1920" s="102"/>
      <c r="Q1920" s="102"/>
      <c r="R1920" s="102"/>
      <c r="S1920" s="102"/>
      <c r="T1920" s="102"/>
      <c r="U1920" s="102"/>
      <c r="X1920" s="102"/>
      <c r="Y1920" s="102"/>
      <c r="Z1920" s="102"/>
      <c r="AA1920" s="102"/>
      <c r="AB1920" s="102"/>
      <c r="AE1920" s="102"/>
      <c r="AF1920" s="102"/>
      <c r="AG1920" s="102"/>
      <c r="AH1920" s="102"/>
      <c r="AI1920" s="102"/>
      <c r="AL1920" s="102"/>
      <c r="AM1920" s="102"/>
      <c r="AN1920" s="102"/>
      <c r="AO1920" s="102"/>
      <c r="AP1920" s="102"/>
      <c r="AS1920" s="102"/>
      <c r="AT1920" s="102"/>
      <c r="AU1920" s="102"/>
      <c r="AV1920" s="102"/>
      <c r="AW1920" s="102"/>
      <c r="AX1920" s="102"/>
      <c r="AY1920" s="102"/>
      <c r="AZ1920" s="102"/>
      <c r="BA1920" s="102"/>
      <c r="BB1920" s="102"/>
      <c r="BC1920" s="102"/>
      <c r="BD1920" s="102"/>
      <c r="BE1920" s="102"/>
      <c r="BF1920" s="102"/>
      <c r="BN1920" s="109"/>
    </row>
    <row r="1921" spans="10:66" x14ac:dyDescent="0.25">
      <c r="J1921" s="102"/>
      <c r="K1921" s="102"/>
      <c r="L1921" s="102"/>
      <c r="M1921" s="102"/>
      <c r="Q1921" s="102"/>
      <c r="R1921" s="102"/>
      <c r="S1921" s="102"/>
      <c r="T1921" s="102"/>
      <c r="U1921" s="102"/>
      <c r="X1921" s="102"/>
      <c r="Y1921" s="102"/>
      <c r="Z1921" s="102"/>
      <c r="AA1921" s="102"/>
      <c r="AB1921" s="102"/>
      <c r="AE1921" s="102"/>
      <c r="AF1921" s="102"/>
      <c r="AG1921" s="102"/>
      <c r="AH1921" s="102"/>
      <c r="AI1921" s="102"/>
      <c r="AL1921" s="102"/>
      <c r="AM1921" s="102"/>
      <c r="AN1921" s="102"/>
      <c r="AO1921" s="102"/>
      <c r="AP1921" s="102"/>
      <c r="AS1921" s="102"/>
      <c r="AT1921" s="102"/>
      <c r="AU1921" s="102"/>
      <c r="AV1921" s="102"/>
      <c r="AW1921" s="102"/>
      <c r="AX1921" s="102"/>
      <c r="AY1921" s="102"/>
      <c r="AZ1921" s="102"/>
      <c r="BA1921" s="102"/>
      <c r="BB1921" s="102"/>
      <c r="BC1921" s="102"/>
      <c r="BD1921" s="102"/>
      <c r="BE1921" s="102"/>
      <c r="BF1921" s="102"/>
      <c r="BN1921" s="109"/>
    </row>
    <row r="1922" spans="10:66" x14ac:dyDescent="0.25">
      <c r="J1922" s="102"/>
      <c r="K1922" s="102"/>
      <c r="L1922" s="102"/>
      <c r="M1922" s="102"/>
      <c r="Q1922" s="102"/>
      <c r="R1922" s="102"/>
      <c r="S1922" s="102"/>
      <c r="T1922" s="102"/>
      <c r="U1922" s="102"/>
      <c r="X1922" s="102"/>
      <c r="Y1922" s="102"/>
      <c r="Z1922" s="102"/>
      <c r="AA1922" s="102"/>
      <c r="AB1922" s="102"/>
      <c r="AE1922" s="102"/>
      <c r="AF1922" s="102"/>
      <c r="AG1922" s="102"/>
      <c r="AH1922" s="102"/>
      <c r="AI1922" s="102"/>
      <c r="AL1922" s="102"/>
      <c r="AM1922" s="102"/>
      <c r="AN1922" s="102"/>
      <c r="AO1922" s="102"/>
      <c r="AP1922" s="102"/>
      <c r="AS1922" s="102"/>
      <c r="AT1922" s="102"/>
      <c r="AU1922" s="102"/>
      <c r="AV1922" s="102"/>
      <c r="AW1922" s="102"/>
      <c r="AX1922" s="102"/>
      <c r="AY1922" s="102"/>
      <c r="AZ1922" s="102"/>
      <c r="BA1922" s="102"/>
      <c r="BB1922" s="102"/>
      <c r="BC1922" s="102"/>
      <c r="BD1922" s="102"/>
      <c r="BE1922" s="102"/>
      <c r="BF1922" s="102"/>
      <c r="BN1922" s="109"/>
    </row>
    <row r="1923" spans="10:66" x14ac:dyDescent="0.25">
      <c r="J1923" s="102"/>
      <c r="K1923" s="102"/>
      <c r="L1923" s="102"/>
      <c r="M1923" s="102"/>
      <c r="Q1923" s="102"/>
      <c r="R1923" s="102"/>
      <c r="S1923" s="102"/>
      <c r="T1923" s="102"/>
      <c r="U1923" s="102"/>
      <c r="X1923" s="102"/>
      <c r="Y1923" s="102"/>
      <c r="Z1923" s="102"/>
      <c r="AA1923" s="102"/>
      <c r="AB1923" s="102"/>
      <c r="AE1923" s="102"/>
      <c r="AF1923" s="102"/>
      <c r="AG1923" s="102"/>
      <c r="AH1923" s="102"/>
      <c r="AI1923" s="102"/>
      <c r="AL1923" s="102"/>
      <c r="AM1923" s="102"/>
      <c r="AN1923" s="102"/>
      <c r="AO1923" s="102"/>
      <c r="AP1923" s="102"/>
      <c r="AS1923" s="102"/>
      <c r="AT1923" s="102"/>
      <c r="AU1923" s="102"/>
      <c r="AV1923" s="102"/>
      <c r="AW1923" s="102"/>
      <c r="AX1923" s="102"/>
      <c r="AY1923" s="102"/>
      <c r="AZ1923" s="102"/>
      <c r="BA1923" s="102"/>
      <c r="BB1923" s="102"/>
      <c r="BC1923" s="102"/>
      <c r="BD1923" s="102"/>
      <c r="BE1923" s="102"/>
      <c r="BF1923" s="102"/>
      <c r="BN1923" s="109"/>
    </row>
    <row r="1924" spans="10:66" x14ac:dyDescent="0.25">
      <c r="J1924" s="102"/>
      <c r="K1924" s="102"/>
      <c r="L1924" s="102"/>
      <c r="M1924" s="102"/>
      <c r="Q1924" s="102"/>
      <c r="R1924" s="102"/>
      <c r="S1924" s="102"/>
      <c r="T1924" s="102"/>
      <c r="U1924" s="102"/>
      <c r="X1924" s="102"/>
      <c r="Y1924" s="102"/>
      <c r="Z1924" s="102"/>
      <c r="AA1924" s="102"/>
      <c r="AB1924" s="102"/>
      <c r="AE1924" s="102"/>
      <c r="AF1924" s="102"/>
      <c r="AG1924" s="102"/>
      <c r="AH1924" s="102"/>
      <c r="AI1924" s="102"/>
      <c r="AL1924" s="102"/>
      <c r="AM1924" s="102"/>
      <c r="AN1924" s="102"/>
      <c r="AO1924" s="102"/>
      <c r="AP1924" s="102"/>
      <c r="AS1924" s="102"/>
      <c r="AT1924" s="102"/>
      <c r="AU1924" s="102"/>
      <c r="AV1924" s="102"/>
      <c r="AW1924" s="102"/>
      <c r="AX1924" s="102"/>
      <c r="AY1924" s="102"/>
      <c r="AZ1924" s="102"/>
      <c r="BA1924" s="102"/>
      <c r="BB1924" s="102"/>
      <c r="BC1924" s="102"/>
      <c r="BD1924" s="102"/>
      <c r="BE1924" s="102"/>
      <c r="BF1924" s="102"/>
      <c r="BN1924" s="109"/>
    </row>
    <row r="1925" spans="10:66" x14ac:dyDescent="0.25">
      <c r="J1925" s="102"/>
      <c r="K1925" s="102"/>
      <c r="L1925" s="102"/>
      <c r="M1925" s="102"/>
      <c r="Q1925" s="102"/>
      <c r="R1925" s="102"/>
      <c r="S1925" s="102"/>
      <c r="T1925" s="102"/>
      <c r="U1925" s="102"/>
      <c r="X1925" s="102"/>
      <c r="Y1925" s="102"/>
      <c r="Z1925" s="102"/>
      <c r="AA1925" s="102"/>
      <c r="AB1925" s="102"/>
      <c r="AE1925" s="102"/>
      <c r="AF1925" s="102"/>
      <c r="AG1925" s="102"/>
      <c r="AH1925" s="102"/>
      <c r="AI1925" s="102"/>
      <c r="AL1925" s="102"/>
      <c r="AM1925" s="102"/>
      <c r="AN1925" s="102"/>
      <c r="AO1925" s="102"/>
      <c r="AP1925" s="102"/>
      <c r="AS1925" s="102"/>
      <c r="AT1925" s="102"/>
      <c r="AU1925" s="102"/>
      <c r="AV1925" s="102"/>
      <c r="AW1925" s="102"/>
      <c r="AX1925" s="102"/>
      <c r="AY1925" s="102"/>
      <c r="AZ1925" s="102"/>
      <c r="BA1925" s="102"/>
      <c r="BB1925" s="102"/>
      <c r="BC1925" s="102"/>
      <c r="BD1925" s="102"/>
      <c r="BE1925" s="102"/>
      <c r="BF1925" s="102"/>
      <c r="BN1925" s="109"/>
    </row>
    <row r="1926" spans="10:66" x14ac:dyDescent="0.25">
      <c r="J1926" s="102"/>
      <c r="K1926" s="102"/>
      <c r="L1926" s="102"/>
      <c r="M1926" s="102"/>
      <c r="Q1926" s="102"/>
      <c r="R1926" s="102"/>
      <c r="S1926" s="102"/>
      <c r="T1926" s="102"/>
      <c r="U1926" s="102"/>
      <c r="X1926" s="102"/>
      <c r="Y1926" s="102"/>
      <c r="Z1926" s="102"/>
      <c r="AA1926" s="102"/>
      <c r="AB1926" s="102"/>
      <c r="AE1926" s="102"/>
      <c r="AF1926" s="102"/>
      <c r="AG1926" s="102"/>
      <c r="AH1926" s="102"/>
      <c r="AI1926" s="102"/>
      <c r="AL1926" s="102"/>
      <c r="AM1926" s="102"/>
      <c r="AN1926" s="102"/>
      <c r="AO1926" s="102"/>
      <c r="AP1926" s="102"/>
      <c r="AS1926" s="102"/>
      <c r="AT1926" s="102"/>
      <c r="AU1926" s="102"/>
      <c r="AV1926" s="102"/>
      <c r="AW1926" s="102"/>
      <c r="AX1926" s="102"/>
      <c r="AY1926" s="102"/>
      <c r="AZ1926" s="102"/>
      <c r="BA1926" s="102"/>
      <c r="BB1926" s="102"/>
      <c r="BC1926" s="102"/>
      <c r="BD1926" s="102"/>
      <c r="BE1926" s="102"/>
      <c r="BF1926" s="102"/>
      <c r="BN1926" s="109"/>
    </row>
    <row r="1927" spans="10:66" x14ac:dyDescent="0.25">
      <c r="J1927" s="102"/>
      <c r="K1927" s="102"/>
      <c r="L1927" s="102"/>
      <c r="M1927" s="102"/>
      <c r="Q1927" s="102"/>
      <c r="R1927" s="102"/>
      <c r="S1927" s="102"/>
      <c r="T1927" s="102"/>
      <c r="U1927" s="102"/>
      <c r="X1927" s="102"/>
      <c r="Y1927" s="102"/>
      <c r="Z1927" s="102"/>
      <c r="AA1927" s="102"/>
      <c r="AB1927" s="102"/>
      <c r="AE1927" s="102"/>
      <c r="AF1927" s="102"/>
      <c r="AG1927" s="102"/>
      <c r="AH1927" s="102"/>
      <c r="AI1927" s="102"/>
      <c r="AL1927" s="102"/>
      <c r="AM1927" s="102"/>
      <c r="AN1927" s="102"/>
      <c r="AO1927" s="102"/>
      <c r="AP1927" s="102"/>
      <c r="AS1927" s="102"/>
      <c r="AT1927" s="102"/>
      <c r="AU1927" s="102"/>
      <c r="AV1927" s="102"/>
      <c r="AW1927" s="102"/>
      <c r="AX1927" s="102"/>
      <c r="AY1927" s="102"/>
      <c r="AZ1927" s="102"/>
      <c r="BA1927" s="102"/>
      <c r="BB1927" s="102"/>
      <c r="BC1927" s="102"/>
      <c r="BD1927" s="102"/>
      <c r="BE1927" s="102"/>
      <c r="BF1927" s="102"/>
      <c r="BN1927" s="109"/>
    </row>
    <row r="1928" spans="10:66" x14ac:dyDescent="0.25">
      <c r="J1928" s="102"/>
      <c r="K1928" s="102"/>
      <c r="L1928" s="102"/>
      <c r="M1928" s="102"/>
      <c r="Q1928" s="102"/>
      <c r="R1928" s="102"/>
      <c r="S1928" s="102"/>
      <c r="T1928" s="102"/>
      <c r="U1928" s="102"/>
      <c r="X1928" s="102"/>
      <c r="Y1928" s="102"/>
      <c r="Z1928" s="102"/>
      <c r="AA1928" s="102"/>
      <c r="AB1928" s="102"/>
      <c r="AE1928" s="102"/>
      <c r="AF1928" s="102"/>
      <c r="AG1928" s="102"/>
      <c r="AH1928" s="102"/>
      <c r="AI1928" s="102"/>
      <c r="AL1928" s="102"/>
      <c r="AM1928" s="102"/>
      <c r="AN1928" s="102"/>
      <c r="AO1928" s="102"/>
      <c r="AP1928" s="102"/>
      <c r="AS1928" s="102"/>
      <c r="AT1928" s="102"/>
      <c r="AU1928" s="102"/>
      <c r="AV1928" s="102"/>
      <c r="AW1928" s="102"/>
      <c r="AX1928" s="102"/>
      <c r="AY1928" s="102"/>
      <c r="AZ1928" s="102"/>
      <c r="BA1928" s="102"/>
      <c r="BB1928" s="102"/>
      <c r="BC1928" s="102"/>
      <c r="BD1928" s="102"/>
      <c r="BE1928" s="102"/>
      <c r="BF1928" s="102"/>
      <c r="BN1928" s="109"/>
    </row>
    <row r="1929" spans="10:66" x14ac:dyDescent="0.25">
      <c r="J1929" s="102"/>
      <c r="K1929" s="102"/>
      <c r="L1929" s="102"/>
      <c r="M1929" s="102"/>
      <c r="Q1929" s="102"/>
      <c r="R1929" s="102"/>
      <c r="S1929" s="102"/>
      <c r="T1929" s="102"/>
      <c r="U1929" s="102"/>
      <c r="X1929" s="102"/>
      <c r="Y1929" s="102"/>
      <c r="Z1929" s="102"/>
      <c r="AA1929" s="102"/>
      <c r="AB1929" s="102"/>
      <c r="AE1929" s="102"/>
      <c r="AF1929" s="102"/>
      <c r="AG1929" s="102"/>
      <c r="AH1929" s="102"/>
      <c r="AI1929" s="102"/>
      <c r="AL1929" s="102"/>
      <c r="AM1929" s="102"/>
      <c r="AN1929" s="102"/>
      <c r="AO1929" s="102"/>
      <c r="AP1929" s="102"/>
      <c r="AS1929" s="102"/>
      <c r="AT1929" s="102"/>
      <c r="AU1929" s="102"/>
      <c r="AV1929" s="102"/>
      <c r="AW1929" s="102"/>
      <c r="AX1929" s="102"/>
      <c r="AY1929" s="102"/>
      <c r="AZ1929" s="102"/>
      <c r="BA1929" s="102"/>
      <c r="BB1929" s="102"/>
      <c r="BC1929" s="102"/>
      <c r="BD1929" s="102"/>
      <c r="BE1929" s="102"/>
      <c r="BF1929" s="102"/>
      <c r="BN1929" s="109"/>
    </row>
    <row r="1930" spans="10:66" x14ac:dyDescent="0.25">
      <c r="J1930" s="102"/>
      <c r="K1930" s="102"/>
      <c r="L1930" s="102"/>
      <c r="M1930" s="102"/>
      <c r="Q1930" s="102"/>
      <c r="R1930" s="102"/>
      <c r="S1930" s="102"/>
      <c r="T1930" s="102"/>
      <c r="U1930" s="102"/>
      <c r="X1930" s="102"/>
      <c r="Y1930" s="102"/>
      <c r="Z1930" s="102"/>
      <c r="AA1930" s="102"/>
      <c r="AB1930" s="102"/>
      <c r="AE1930" s="102"/>
      <c r="AF1930" s="102"/>
      <c r="AG1930" s="102"/>
      <c r="AH1930" s="102"/>
      <c r="AI1930" s="102"/>
      <c r="AL1930" s="102"/>
      <c r="AM1930" s="102"/>
      <c r="AN1930" s="102"/>
      <c r="AO1930" s="102"/>
      <c r="AP1930" s="102"/>
      <c r="AS1930" s="102"/>
      <c r="AT1930" s="102"/>
      <c r="AU1930" s="102"/>
      <c r="AV1930" s="102"/>
      <c r="AW1930" s="102"/>
      <c r="AX1930" s="102"/>
      <c r="AY1930" s="102"/>
      <c r="AZ1930" s="102"/>
      <c r="BA1930" s="102"/>
      <c r="BB1930" s="102"/>
      <c r="BC1930" s="102"/>
      <c r="BD1930" s="102"/>
      <c r="BE1930" s="102"/>
      <c r="BF1930" s="102"/>
      <c r="BN1930" s="109"/>
    </row>
    <row r="1931" spans="10:66" x14ac:dyDescent="0.25">
      <c r="J1931" s="102"/>
      <c r="K1931" s="102"/>
      <c r="L1931" s="102"/>
      <c r="M1931" s="102"/>
      <c r="Q1931" s="102"/>
      <c r="R1931" s="102"/>
      <c r="S1931" s="102"/>
      <c r="T1931" s="102"/>
      <c r="U1931" s="102"/>
      <c r="X1931" s="102"/>
      <c r="Y1931" s="102"/>
      <c r="Z1931" s="102"/>
      <c r="AA1931" s="102"/>
      <c r="AB1931" s="102"/>
      <c r="AE1931" s="102"/>
      <c r="AF1931" s="102"/>
      <c r="AG1931" s="102"/>
      <c r="AH1931" s="102"/>
      <c r="AI1931" s="102"/>
      <c r="AL1931" s="102"/>
      <c r="AM1931" s="102"/>
      <c r="AN1931" s="102"/>
      <c r="AO1931" s="102"/>
      <c r="AP1931" s="102"/>
      <c r="AS1931" s="102"/>
      <c r="AT1931" s="102"/>
      <c r="AU1931" s="102"/>
      <c r="AV1931" s="102"/>
      <c r="AW1931" s="102"/>
      <c r="AX1931" s="102"/>
      <c r="AY1931" s="102"/>
      <c r="AZ1931" s="102"/>
      <c r="BA1931" s="102"/>
      <c r="BB1931" s="102"/>
      <c r="BC1931" s="102"/>
      <c r="BD1931" s="102"/>
      <c r="BE1931" s="102"/>
      <c r="BF1931" s="102"/>
      <c r="BN1931" s="109"/>
    </row>
    <row r="1932" spans="10:66" x14ac:dyDescent="0.25">
      <c r="J1932" s="102"/>
      <c r="K1932" s="102"/>
      <c r="L1932" s="102"/>
      <c r="M1932" s="102"/>
      <c r="Q1932" s="102"/>
      <c r="R1932" s="102"/>
      <c r="S1932" s="102"/>
      <c r="T1932" s="102"/>
      <c r="U1932" s="102"/>
      <c r="X1932" s="102"/>
      <c r="Y1932" s="102"/>
      <c r="Z1932" s="102"/>
      <c r="AA1932" s="102"/>
      <c r="AB1932" s="102"/>
      <c r="AE1932" s="102"/>
      <c r="AF1932" s="102"/>
      <c r="AG1932" s="102"/>
      <c r="AH1932" s="102"/>
      <c r="AI1932" s="102"/>
      <c r="AL1932" s="102"/>
      <c r="AM1932" s="102"/>
      <c r="AN1932" s="102"/>
      <c r="AO1932" s="102"/>
      <c r="AP1932" s="102"/>
      <c r="AS1932" s="102"/>
      <c r="AT1932" s="102"/>
      <c r="AU1932" s="102"/>
      <c r="AV1932" s="102"/>
      <c r="AW1932" s="102"/>
      <c r="AX1932" s="102"/>
      <c r="AY1932" s="102"/>
      <c r="AZ1932" s="102"/>
      <c r="BA1932" s="102"/>
      <c r="BB1932" s="102"/>
      <c r="BC1932" s="102"/>
      <c r="BD1932" s="102"/>
      <c r="BE1932" s="102"/>
      <c r="BF1932" s="102"/>
      <c r="BN1932" s="109"/>
    </row>
    <row r="1933" spans="10:66" x14ac:dyDescent="0.25">
      <c r="J1933" s="102"/>
      <c r="K1933" s="102"/>
      <c r="L1933" s="102"/>
      <c r="M1933" s="102"/>
      <c r="Q1933" s="102"/>
      <c r="R1933" s="102"/>
      <c r="S1933" s="102"/>
      <c r="T1933" s="102"/>
      <c r="U1933" s="102"/>
      <c r="X1933" s="102"/>
      <c r="Y1933" s="102"/>
      <c r="Z1933" s="102"/>
      <c r="AA1933" s="102"/>
      <c r="AB1933" s="102"/>
      <c r="AE1933" s="102"/>
      <c r="AF1933" s="102"/>
      <c r="AG1933" s="102"/>
      <c r="AH1933" s="102"/>
      <c r="AI1933" s="102"/>
      <c r="AL1933" s="102"/>
      <c r="AM1933" s="102"/>
      <c r="AN1933" s="102"/>
      <c r="AO1933" s="102"/>
      <c r="AP1933" s="102"/>
      <c r="AS1933" s="102"/>
      <c r="AT1933" s="102"/>
      <c r="AU1933" s="102"/>
      <c r="AV1933" s="102"/>
      <c r="AW1933" s="102"/>
      <c r="AX1933" s="102"/>
      <c r="AY1933" s="102"/>
      <c r="AZ1933" s="102"/>
      <c r="BA1933" s="102"/>
      <c r="BB1933" s="102"/>
      <c r="BC1933" s="102"/>
      <c r="BD1933" s="102"/>
      <c r="BE1933" s="102"/>
      <c r="BF1933" s="102"/>
      <c r="BN1933" s="109"/>
    </row>
    <row r="1934" spans="10:66" x14ac:dyDescent="0.25">
      <c r="J1934" s="102"/>
      <c r="K1934" s="102"/>
      <c r="L1934" s="102"/>
      <c r="M1934" s="102"/>
      <c r="Q1934" s="102"/>
      <c r="R1934" s="102"/>
      <c r="S1934" s="102"/>
      <c r="T1934" s="102"/>
      <c r="U1934" s="102"/>
      <c r="X1934" s="102"/>
      <c r="Y1934" s="102"/>
      <c r="Z1934" s="102"/>
      <c r="AA1934" s="102"/>
      <c r="AB1934" s="102"/>
      <c r="AE1934" s="102"/>
      <c r="AF1934" s="102"/>
      <c r="AG1934" s="102"/>
      <c r="AH1934" s="102"/>
      <c r="AI1934" s="102"/>
      <c r="AL1934" s="102"/>
      <c r="AM1934" s="102"/>
      <c r="AN1934" s="102"/>
      <c r="AO1934" s="102"/>
      <c r="AP1934" s="102"/>
      <c r="AS1934" s="102"/>
      <c r="AT1934" s="102"/>
      <c r="AU1934" s="102"/>
      <c r="AV1934" s="102"/>
      <c r="AW1934" s="102"/>
      <c r="AX1934" s="102"/>
      <c r="AY1934" s="102"/>
      <c r="AZ1934" s="102"/>
      <c r="BA1934" s="102"/>
      <c r="BB1934" s="102"/>
      <c r="BC1934" s="102"/>
      <c r="BD1934" s="102"/>
      <c r="BE1934" s="102"/>
      <c r="BF1934" s="102"/>
      <c r="BN1934" s="109"/>
    </row>
    <row r="1935" spans="10:66" x14ac:dyDescent="0.25">
      <c r="J1935" s="102"/>
      <c r="K1935" s="102"/>
      <c r="L1935" s="102"/>
      <c r="M1935" s="102"/>
      <c r="Q1935" s="102"/>
      <c r="R1935" s="102"/>
      <c r="S1935" s="102"/>
      <c r="T1935" s="102"/>
      <c r="U1935" s="102"/>
      <c r="X1935" s="102"/>
      <c r="Y1935" s="102"/>
      <c r="Z1935" s="102"/>
      <c r="AA1935" s="102"/>
      <c r="AB1935" s="102"/>
      <c r="AE1935" s="102"/>
      <c r="AF1935" s="102"/>
      <c r="AG1935" s="102"/>
      <c r="AH1935" s="102"/>
      <c r="AI1935" s="102"/>
      <c r="AL1935" s="102"/>
      <c r="AM1935" s="102"/>
      <c r="AN1935" s="102"/>
      <c r="AO1935" s="102"/>
      <c r="AP1935" s="102"/>
      <c r="AS1935" s="102"/>
      <c r="AT1935" s="102"/>
      <c r="AU1935" s="102"/>
      <c r="AV1935" s="102"/>
      <c r="AW1935" s="102"/>
      <c r="AX1935" s="102"/>
      <c r="AY1935" s="102"/>
      <c r="AZ1935" s="102"/>
      <c r="BA1935" s="102"/>
      <c r="BB1935" s="102"/>
      <c r="BC1935" s="102"/>
      <c r="BD1935" s="102"/>
      <c r="BE1935" s="102"/>
      <c r="BF1935" s="102"/>
      <c r="BN1935" s="109"/>
    </row>
    <row r="1936" spans="10:66" x14ac:dyDescent="0.25">
      <c r="J1936" s="102"/>
      <c r="K1936" s="102"/>
      <c r="L1936" s="102"/>
      <c r="M1936" s="102"/>
      <c r="Q1936" s="102"/>
      <c r="R1936" s="102"/>
      <c r="S1936" s="102"/>
      <c r="T1936" s="102"/>
      <c r="U1936" s="102"/>
      <c r="X1936" s="102"/>
      <c r="Y1936" s="102"/>
      <c r="Z1936" s="102"/>
      <c r="AA1936" s="102"/>
      <c r="AB1936" s="102"/>
      <c r="AE1936" s="102"/>
      <c r="AF1936" s="102"/>
      <c r="AG1936" s="102"/>
      <c r="AH1936" s="102"/>
      <c r="AI1936" s="102"/>
      <c r="AL1936" s="102"/>
      <c r="AM1936" s="102"/>
      <c r="AN1936" s="102"/>
      <c r="AO1936" s="102"/>
      <c r="AP1936" s="102"/>
      <c r="AS1936" s="102"/>
      <c r="AT1936" s="102"/>
      <c r="AU1936" s="102"/>
      <c r="AV1936" s="102"/>
      <c r="AW1936" s="102"/>
      <c r="AX1936" s="102"/>
      <c r="AY1936" s="102"/>
      <c r="AZ1936" s="102"/>
      <c r="BA1936" s="102"/>
      <c r="BB1936" s="102"/>
      <c r="BC1936" s="102"/>
      <c r="BD1936" s="102"/>
      <c r="BE1936" s="102"/>
      <c r="BF1936" s="102"/>
      <c r="BN1936" s="109"/>
    </row>
    <row r="1937" spans="10:66" x14ac:dyDescent="0.25">
      <c r="J1937" s="102"/>
      <c r="K1937" s="102"/>
      <c r="L1937" s="102"/>
      <c r="M1937" s="102"/>
      <c r="Q1937" s="102"/>
      <c r="R1937" s="102"/>
      <c r="S1937" s="102"/>
      <c r="T1937" s="102"/>
      <c r="U1937" s="102"/>
      <c r="X1937" s="102"/>
      <c r="Y1937" s="102"/>
      <c r="Z1937" s="102"/>
      <c r="AA1937" s="102"/>
      <c r="AB1937" s="102"/>
      <c r="AE1937" s="102"/>
      <c r="AF1937" s="102"/>
      <c r="AG1937" s="102"/>
      <c r="AH1937" s="102"/>
      <c r="AI1937" s="102"/>
      <c r="AL1937" s="102"/>
      <c r="AM1937" s="102"/>
      <c r="AN1937" s="102"/>
      <c r="AO1937" s="102"/>
      <c r="AP1937" s="102"/>
      <c r="AS1937" s="102"/>
      <c r="AT1937" s="102"/>
      <c r="AU1937" s="102"/>
      <c r="AV1937" s="102"/>
      <c r="AW1937" s="102"/>
      <c r="AX1937" s="102"/>
      <c r="AY1937" s="102"/>
      <c r="AZ1937" s="102"/>
      <c r="BA1937" s="102"/>
      <c r="BB1937" s="102"/>
      <c r="BC1937" s="102"/>
      <c r="BD1937" s="102"/>
      <c r="BE1937" s="102"/>
      <c r="BF1937" s="102"/>
      <c r="BN1937" s="109"/>
    </row>
    <row r="1938" spans="10:66" x14ac:dyDescent="0.25">
      <c r="J1938" s="102"/>
      <c r="K1938" s="102"/>
      <c r="L1938" s="102"/>
      <c r="M1938" s="102"/>
      <c r="Q1938" s="102"/>
      <c r="R1938" s="102"/>
      <c r="S1938" s="102"/>
      <c r="T1938" s="102"/>
      <c r="U1938" s="102"/>
      <c r="X1938" s="102"/>
      <c r="Y1938" s="102"/>
      <c r="Z1938" s="102"/>
      <c r="AA1938" s="102"/>
      <c r="AB1938" s="102"/>
      <c r="AE1938" s="102"/>
      <c r="AF1938" s="102"/>
      <c r="AG1938" s="102"/>
      <c r="AH1938" s="102"/>
      <c r="AI1938" s="102"/>
      <c r="AL1938" s="102"/>
      <c r="AM1938" s="102"/>
      <c r="AN1938" s="102"/>
      <c r="AO1938" s="102"/>
      <c r="AP1938" s="102"/>
      <c r="AS1938" s="102"/>
      <c r="AT1938" s="102"/>
      <c r="AU1938" s="102"/>
      <c r="AV1938" s="102"/>
      <c r="AW1938" s="102"/>
      <c r="AX1938" s="102"/>
      <c r="AY1938" s="102"/>
      <c r="AZ1938" s="102"/>
      <c r="BA1938" s="102"/>
      <c r="BB1938" s="102"/>
      <c r="BC1938" s="102"/>
      <c r="BD1938" s="102"/>
      <c r="BE1938" s="102"/>
      <c r="BF1938" s="102"/>
      <c r="BN1938" s="109"/>
    </row>
    <row r="1939" spans="10:66" x14ac:dyDescent="0.25">
      <c r="J1939" s="102"/>
      <c r="K1939" s="102"/>
      <c r="L1939" s="102"/>
      <c r="M1939" s="102"/>
      <c r="Q1939" s="102"/>
      <c r="R1939" s="102"/>
      <c r="S1939" s="102"/>
      <c r="T1939" s="102"/>
      <c r="U1939" s="102"/>
      <c r="X1939" s="102"/>
      <c r="Y1939" s="102"/>
      <c r="Z1939" s="102"/>
      <c r="AA1939" s="102"/>
      <c r="AB1939" s="102"/>
      <c r="AE1939" s="102"/>
      <c r="AF1939" s="102"/>
      <c r="AG1939" s="102"/>
      <c r="AH1939" s="102"/>
      <c r="AI1939" s="102"/>
      <c r="AL1939" s="102"/>
      <c r="AM1939" s="102"/>
      <c r="AN1939" s="102"/>
      <c r="AO1939" s="102"/>
      <c r="AP1939" s="102"/>
      <c r="AS1939" s="102"/>
      <c r="AT1939" s="102"/>
      <c r="AU1939" s="102"/>
      <c r="AV1939" s="102"/>
      <c r="AW1939" s="102"/>
      <c r="AX1939" s="102"/>
      <c r="AY1939" s="102"/>
      <c r="AZ1939" s="102"/>
      <c r="BA1939" s="102"/>
      <c r="BB1939" s="102"/>
      <c r="BC1939" s="102"/>
      <c r="BD1939" s="102"/>
      <c r="BE1939" s="102"/>
      <c r="BF1939" s="102"/>
      <c r="BN1939" s="109"/>
    </row>
    <row r="1940" spans="10:66" x14ac:dyDescent="0.25">
      <c r="J1940" s="102"/>
      <c r="K1940" s="102"/>
      <c r="L1940" s="102"/>
      <c r="M1940" s="102"/>
      <c r="Q1940" s="102"/>
      <c r="R1940" s="102"/>
      <c r="S1940" s="102"/>
      <c r="T1940" s="102"/>
      <c r="U1940" s="102"/>
      <c r="X1940" s="102"/>
      <c r="Y1940" s="102"/>
      <c r="Z1940" s="102"/>
      <c r="AA1940" s="102"/>
      <c r="AB1940" s="102"/>
      <c r="AE1940" s="102"/>
      <c r="AF1940" s="102"/>
      <c r="AG1940" s="102"/>
      <c r="AH1940" s="102"/>
      <c r="AI1940" s="102"/>
      <c r="AL1940" s="102"/>
      <c r="AM1940" s="102"/>
      <c r="AN1940" s="102"/>
      <c r="AO1940" s="102"/>
      <c r="AP1940" s="102"/>
      <c r="AS1940" s="102"/>
      <c r="AT1940" s="102"/>
      <c r="AU1940" s="102"/>
      <c r="AV1940" s="102"/>
      <c r="AW1940" s="102"/>
      <c r="AX1940" s="102"/>
      <c r="AY1940" s="102"/>
      <c r="AZ1940" s="102"/>
      <c r="BA1940" s="102"/>
      <c r="BB1940" s="102"/>
      <c r="BC1940" s="102"/>
      <c r="BD1940" s="102"/>
      <c r="BE1940" s="102"/>
      <c r="BF1940" s="102"/>
      <c r="BN1940" s="109"/>
    </row>
    <row r="1941" spans="10:66" x14ac:dyDescent="0.25">
      <c r="J1941" s="102"/>
      <c r="K1941" s="102"/>
      <c r="L1941" s="102"/>
      <c r="M1941" s="102"/>
      <c r="Q1941" s="102"/>
      <c r="R1941" s="102"/>
      <c r="S1941" s="102"/>
      <c r="T1941" s="102"/>
      <c r="U1941" s="102"/>
      <c r="X1941" s="102"/>
      <c r="Y1941" s="102"/>
      <c r="Z1941" s="102"/>
      <c r="AA1941" s="102"/>
      <c r="AB1941" s="102"/>
      <c r="AE1941" s="102"/>
      <c r="AF1941" s="102"/>
      <c r="AG1941" s="102"/>
      <c r="AH1941" s="102"/>
      <c r="AI1941" s="102"/>
      <c r="AL1941" s="102"/>
      <c r="AM1941" s="102"/>
      <c r="AN1941" s="102"/>
      <c r="AO1941" s="102"/>
      <c r="AP1941" s="102"/>
      <c r="AS1941" s="102"/>
      <c r="AT1941" s="102"/>
      <c r="AU1941" s="102"/>
      <c r="AV1941" s="102"/>
      <c r="AW1941" s="102"/>
      <c r="AX1941" s="102"/>
      <c r="AY1941" s="102"/>
      <c r="AZ1941" s="102"/>
      <c r="BA1941" s="102"/>
      <c r="BB1941" s="102"/>
      <c r="BC1941" s="102"/>
      <c r="BD1941" s="102"/>
      <c r="BE1941" s="102"/>
      <c r="BF1941" s="102"/>
      <c r="BN1941" s="109"/>
    </row>
    <row r="1942" spans="10:66" x14ac:dyDescent="0.25">
      <c r="J1942" s="102"/>
      <c r="K1942" s="102"/>
      <c r="L1942" s="102"/>
      <c r="M1942" s="102"/>
      <c r="Q1942" s="102"/>
      <c r="R1942" s="102"/>
      <c r="S1942" s="102"/>
      <c r="T1942" s="102"/>
      <c r="U1942" s="102"/>
      <c r="X1942" s="102"/>
      <c r="Y1942" s="102"/>
      <c r="Z1942" s="102"/>
      <c r="AA1942" s="102"/>
      <c r="AB1942" s="102"/>
      <c r="AE1942" s="102"/>
      <c r="AF1942" s="102"/>
      <c r="AG1942" s="102"/>
      <c r="AH1942" s="102"/>
      <c r="AI1942" s="102"/>
      <c r="AL1942" s="102"/>
      <c r="AM1942" s="102"/>
      <c r="AN1942" s="102"/>
      <c r="AO1942" s="102"/>
      <c r="AP1942" s="102"/>
      <c r="AS1942" s="102"/>
      <c r="AT1942" s="102"/>
      <c r="AU1942" s="102"/>
      <c r="AV1942" s="102"/>
      <c r="AW1942" s="102"/>
      <c r="AX1942" s="102"/>
      <c r="AY1942" s="102"/>
      <c r="AZ1942" s="102"/>
      <c r="BA1942" s="102"/>
      <c r="BB1942" s="102"/>
      <c r="BC1942" s="102"/>
      <c r="BD1942" s="102"/>
      <c r="BE1942" s="102"/>
      <c r="BF1942" s="102"/>
      <c r="BN1942" s="109"/>
    </row>
    <row r="1943" spans="10:66" x14ac:dyDescent="0.25">
      <c r="J1943" s="102"/>
      <c r="K1943" s="102"/>
      <c r="L1943" s="102"/>
      <c r="M1943" s="102"/>
      <c r="Q1943" s="102"/>
      <c r="R1943" s="102"/>
      <c r="S1943" s="102"/>
      <c r="T1943" s="102"/>
      <c r="U1943" s="102"/>
      <c r="X1943" s="102"/>
      <c r="Y1943" s="102"/>
      <c r="Z1943" s="102"/>
      <c r="AA1943" s="102"/>
      <c r="AB1943" s="102"/>
      <c r="AE1943" s="102"/>
      <c r="AF1943" s="102"/>
      <c r="AG1943" s="102"/>
      <c r="AH1943" s="102"/>
      <c r="AI1943" s="102"/>
      <c r="AL1943" s="102"/>
      <c r="AM1943" s="102"/>
      <c r="AN1943" s="102"/>
      <c r="AO1943" s="102"/>
      <c r="AP1943" s="102"/>
      <c r="AS1943" s="102"/>
      <c r="AT1943" s="102"/>
      <c r="AU1943" s="102"/>
      <c r="AV1943" s="102"/>
      <c r="AW1943" s="102"/>
      <c r="AX1943" s="102"/>
      <c r="AY1943" s="102"/>
      <c r="AZ1943" s="102"/>
      <c r="BA1943" s="102"/>
      <c r="BB1943" s="102"/>
      <c r="BC1943" s="102"/>
      <c r="BD1943" s="102"/>
      <c r="BE1943" s="102"/>
      <c r="BF1943" s="102"/>
      <c r="BN1943" s="109"/>
    </row>
    <row r="1944" spans="10:66" x14ac:dyDescent="0.25">
      <c r="J1944" s="102"/>
      <c r="K1944" s="102"/>
      <c r="L1944" s="102"/>
      <c r="M1944" s="102"/>
      <c r="Q1944" s="102"/>
      <c r="R1944" s="102"/>
      <c r="S1944" s="102"/>
      <c r="T1944" s="102"/>
      <c r="U1944" s="102"/>
      <c r="X1944" s="102"/>
      <c r="Y1944" s="102"/>
      <c r="Z1944" s="102"/>
      <c r="AA1944" s="102"/>
      <c r="AB1944" s="102"/>
      <c r="AE1944" s="102"/>
      <c r="AF1944" s="102"/>
      <c r="AG1944" s="102"/>
      <c r="AH1944" s="102"/>
      <c r="AI1944" s="102"/>
      <c r="AL1944" s="102"/>
      <c r="AM1944" s="102"/>
      <c r="AN1944" s="102"/>
      <c r="AO1944" s="102"/>
      <c r="AP1944" s="102"/>
      <c r="AS1944" s="102"/>
      <c r="AT1944" s="102"/>
      <c r="AU1944" s="102"/>
      <c r="AV1944" s="102"/>
      <c r="AW1944" s="102"/>
      <c r="AX1944" s="102"/>
      <c r="AY1944" s="102"/>
      <c r="AZ1944" s="102"/>
      <c r="BA1944" s="102"/>
      <c r="BB1944" s="102"/>
      <c r="BC1944" s="102"/>
      <c r="BD1944" s="102"/>
      <c r="BE1944" s="102"/>
      <c r="BF1944" s="102"/>
      <c r="BN1944" s="109"/>
    </row>
    <row r="1945" spans="10:66" x14ac:dyDescent="0.25">
      <c r="J1945" s="102"/>
      <c r="K1945" s="102"/>
      <c r="L1945" s="102"/>
      <c r="M1945" s="102"/>
      <c r="Q1945" s="102"/>
      <c r="R1945" s="102"/>
      <c r="S1945" s="102"/>
      <c r="T1945" s="102"/>
      <c r="U1945" s="102"/>
      <c r="X1945" s="102"/>
      <c r="Y1945" s="102"/>
      <c r="Z1945" s="102"/>
      <c r="AA1945" s="102"/>
      <c r="AB1945" s="102"/>
      <c r="AE1945" s="102"/>
      <c r="AF1945" s="102"/>
      <c r="AG1945" s="102"/>
      <c r="AH1945" s="102"/>
      <c r="AI1945" s="102"/>
      <c r="AL1945" s="102"/>
      <c r="AM1945" s="102"/>
      <c r="AN1945" s="102"/>
      <c r="AO1945" s="102"/>
      <c r="AP1945" s="102"/>
      <c r="AS1945" s="102"/>
      <c r="AT1945" s="102"/>
      <c r="AU1945" s="102"/>
      <c r="AV1945" s="102"/>
      <c r="AW1945" s="102"/>
      <c r="AX1945" s="102"/>
      <c r="AY1945" s="102"/>
      <c r="AZ1945" s="102"/>
      <c r="BA1945" s="102"/>
      <c r="BB1945" s="102"/>
      <c r="BC1945" s="102"/>
      <c r="BD1945" s="102"/>
      <c r="BE1945" s="102"/>
      <c r="BF1945" s="102"/>
      <c r="BN1945" s="109"/>
    </row>
    <row r="1946" spans="10:66" x14ac:dyDescent="0.25">
      <c r="J1946" s="102"/>
      <c r="K1946" s="102"/>
      <c r="L1946" s="102"/>
      <c r="M1946" s="102"/>
      <c r="Q1946" s="102"/>
      <c r="R1946" s="102"/>
      <c r="S1946" s="102"/>
      <c r="T1946" s="102"/>
      <c r="U1946" s="102"/>
      <c r="X1946" s="102"/>
      <c r="Y1946" s="102"/>
      <c r="Z1946" s="102"/>
      <c r="AA1946" s="102"/>
      <c r="AB1946" s="102"/>
      <c r="AE1946" s="102"/>
      <c r="AF1946" s="102"/>
      <c r="AG1946" s="102"/>
      <c r="AH1946" s="102"/>
      <c r="AI1946" s="102"/>
      <c r="AL1946" s="102"/>
      <c r="AM1946" s="102"/>
      <c r="AN1946" s="102"/>
      <c r="AO1946" s="102"/>
      <c r="AP1946" s="102"/>
      <c r="AS1946" s="102"/>
      <c r="AT1946" s="102"/>
      <c r="AU1946" s="102"/>
      <c r="AV1946" s="102"/>
      <c r="AW1946" s="102"/>
      <c r="AX1946" s="102"/>
      <c r="AY1946" s="102"/>
      <c r="AZ1946" s="102"/>
      <c r="BA1946" s="102"/>
      <c r="BB1946" s="102"/>
      <c r="BC1946" s="102"/>
      <c r="BD1946" s="102"/>
      <c r="BE1946" s="102"/>
      <c r="BF1946" s="102"/>
      <c r="BN1946" s="109"/>
    </row>
    <row r="1947" spans="10:66" x14ac:dyDescent="0.25">
      <c r="J1947" s="102"/>
      <c r="K1947" s="102"/>
      <c r="L1947" s="102"/>
      <c r="M1947" s="102"/>
      <c r="Q1947" s="102"/>
      <c r="R1947" s="102"/>
      <c r="S1947" s="102"/>
      <c r="T1947" s="102"/>
      <c r="U1947" s="102"/>
      <c r="X1947" s="102"/>
      <c r="Y1947" s="102"/>
      <c r="Z1947" s="102"/>
      <c r="AA1947" s="102"/>
      <c r="AB1947" s="102"/>
      <c r="AE1947" s="102"/>
      <c r="AF1947" s="102"/>
      <c r="AG1947" s="102"/>
      <c r="AH1947" s="102"/>
      <c r="AI1947" s="102"/>
      <c r="AL1947" s="102"/>
      <c r="AM1947" s="102"/>
      <c r="AN1947" s="102"/>
      <c r="AO1947" s="102"/>
      <c r="AP1947" s="102"/>
      <c r="AS1947" s="102"/>
      <c r="AT1947" s="102"/>
      <c r="AU1947" s="102"/>
      <c r="AV1947" s="102"/>
      <c r="AW1947" s="102"/>
      <c r="AX1947" s="102"/>
      <c r="AY1947" s="102"/>
      <c r="AZ1947" s="102"/>
      <c r="BA1947" s="102"/>
      <c r="BB1947" s="102"/>
      <c r="BC1947" s="102"/>
      <c r="BD1947" s="102"/>
      <c r="BE1947" s="102"/>
      <c r="BF1947" s="102"/>
      <c r="BN1947" s="109"/>
    </row>
    <row r="1948" spans="10:66" x14ac:dyDescent="0.25">
      <c r="J1948" s="102"/>
      <c r="K1948" s="102"/>
      <c r="L1948" s="102"/>
      <c r="M1948" s="102"/>
      <c r="Q1948" s="102"/>
      <c r="R1948" s="102"/>
      <c r="S1948" s="102"/>
      <c r="T1948" s="102"/>
      <c r="U1948" s="102"/>
      <c r="X1948" s="102"/>
      <c r="Y1948" s="102"/>
      <c r="Z1948" s="102"/>
      <c r="AA1948" s="102"/>
      <c r="AB1948" s="102"/>
      <c r="AE1948" s="102"/>
      <c r="AF1948" s="102"/>
      <c r="AG1948" s="102"/>
      <c r="AH1948" s="102"/>
      <c r="AI1948" s="102"/>
      <c r="AL1948" s="102"/>
      <c r="AM1948" s="102"/>
      <c r="AN1948" s="102"/>
      <c r="AO1948" s="102"/>
      <c r="AP1948" s="102"/>
      <c r="AS1948" s="102"/>
      <c r="AT1948" s="102"/>
      <c r="AU1948" s="102"/>
      <c r="AV1948" s="102"/>
      <c r="AW1948" s="102"/>
      <c r="AX1948" s="102"/>
      <c r="AY1948" s="102"/>
      <c r="AZ1948" s="102"/>
      <c r="BA1948" s="102"/>
      <c r="BB1948" s="102"/>
      <c r="BC1948" s="102"/>
      <c r="BD1948" s="102"/>
      <c r="BE1948" s="102"/>
      <c r="BF1948" s="102"/>
      <c r="BN1948" s="109"/>
    </row>
    <row r="1949" spans="10:66" x14ac:dyDescent="0.25">
      <c r="J1949" s="102"/>
      <c r="K1949" s="102"/>
      <c r="L1949" s="102"/>
      <c r="M1949" s="102"/>
      <c r="Q1949" s="102"/>
      <c r="R1949" s="102"/>
      <c r="S1949" s="102"/>
      <c r="T1949" s="102"/>
      <c r="U1949" s="102"/>
      <c r="X1949" s="102"/>
      <c r="Y1949" s="102"/>
      <c r="Z1949" s="102"/>
      <c r="AA1949" s="102"/>
      <c r="AB1949" s="102"/>
      <c r="AE1949" s="102"/>
      <c r="AF1949" s="102"/>
      <c r="AG1949" s="102"/>
      <c r="AH1949" s="102"/>
      <c r="AI1949" s="102"/>
      <c r="AL1949" s="102"/>
      <c r="AM1949" s="102"/>
      <c r="AN1949" s="102"/>
      <c r="AO1949" s="102"/>
      <c r="AP1949" s="102"/>
      <c r="AS1949" s="102"/>
      <c r="AT1949" s="102"/>
      <c r="AU1949" s="102"/>
      <c r="AV1949" s="102"/>
      <c r="AW1949" s="102"/>
      <c r="AX1949" s="102"/>
      <c r="AY1949" s="102"/>
      <c r="AZ1949" s="102"/>
      <c r="BA1949" s="102"/>
      <c r="BB1949" s="102"/>
      <c r="BC1949" s="102"/>
      <c r="BD1949" s="102"/>
      <c r="BE1949" s="102"/>
      <c r="BF1949" s="102"/>
      <c r="BN1949" s="109"/>
    </row>
    <row r="1950" spans="10:66" x14ac:dyDescent="0.25">
      <c r="J1950" s="102"/>
      <c r="K1950" s="102"/>
      <c r="L1950" s="102"/>
      <c r="M1950" s="102"/>
      <c r="Q1950" s="102"/>
      <c r="R1950" s="102"/>
      <c r="S1950" s="102"/>
      <c r="T1950" s="102"/>
      <c r="U1950" s="102"/>
      <c r="X1950" s="102"/>
      <c r="Y1950" s="102"/>
      <c r="Z1950" s="102"/>
      <c r="AA1950" s="102"/>
      <c r="AB1950" s="102"/>
      <c r="AE1950" s="102"/>
      <c r="AF1950" s="102"/>
      <c r="AG1950" s="102"/>
      <c r="AH1950" s="102"/>
      <c r="AI1950" s="102"/>
      <c r="AL1950" s="102"/>
      <c r="AM1950" s="102"/>
      <c r="AN1950" s="102"/>
      <c r="AO1950" s="102"/>
      <c r="AP1950" s="102"/>
      <c r="AS1950" s="102"/>
      <c r="AT1950" s="102"/>
      <c r="AU1950" s="102"/>
      <c r="AV1950" s="102"/>
      <c r="AW1950" s="102"/>
      <c r="AX1950" s="102"/>
      <c r="AY1950" s="102"/>
      <c r="AZ1950" s="102"/>
      <c r="BA1950" s="102"/>
      <c r="BB1950" s="102"/>
      <c r="BC1950" s="102"/>
      <c r="BD1950" s="102"/>
      <c r="BE1950" s="102"/>
      <c r="BF1950" s="102"/>
      <c r="BN1950" s="109"/>
    </row>
    <row r="1951" spans="10:66" x14ac:dyDescent="0.25">
      <c r="J1951" s="102"/>
      <c r="K1951" s="102"/>
      <c r="L1951" s="102"/>
      <c r="M1951" s="102"/>
      <c r="Q1951" s="102"/>
      <c r="R1951" s="102"/>
      <c r="S1951" s="102"/>
      <c r="T1951" s="102"/>
      <c r="U1951" s="102"/>
      <c r="X1951" s="102"/>
      <c r="Y1951" s="102"/>
      <c r="Z1951" s="102"/>
      <c r="AA1951" s="102"/>
      <c r="AB1951" s="102"/>
      <c r="AE1951" s="102"/>
      <c r="AF1951" s="102"/>
      <c r="AG1951" s="102"/>
      <c r="AH1951" s="102"/>
      <c r="AI1951" s="102"/>
      <c r="AL1951" s="102"/>
      <c r="AM1951" s="102"/>
      <c r="AN1951" s="102"/>
      <c r="AO1951" s="102"/>
      <c r="AP1951" s="102"/>
      <c r="AS1951" s="102"/>
      <c r="AT1951" s="102"/>
      <c r="AU1951" s="102"/>
      <c r="AV1951" s="102"/>
      <c r="AW1951" s="102"/>
      <c r="AX1951" s="102"/>
      <c r="AY1951" s="102"/>
      <c r="AZ1951" s="102"/>
      <c r="BA1951" s="102"/>
      <c r="BB1951" s="102"/>
      <c r="BC1951" s="102"/>
      <c r="BD1951" s="102"/>
      <c r="BE1951" s="102"/>
      <c r="BF1951" s="102"/>
      <c r="BN1951" s="109"/>
    </row>
    <row r="1952" spans="10:66" x14ac:dyDescent="0.25">
      <c r="J1952" s="102"/>
      <c r="K1952" s="102"/>
      <c r="L1952" s="102"/>
      <c r="M1952" s="102"/>
      <c r="Q1952" s="102"/>
      <c r="R1952" s="102"/>
      <c r="S1952" s="102"/>
      <c r="T1952" s="102"/>
      <c r="U1952" s="102"/>
      <c r="X1952" s="102"/>
      <c r="Y1952" s="102"/>
      <c r="Z1952" s="102"/>
      <c r="AA1952" s="102"/>
      <c r="AB1952" s="102"/>
      <c r="AE1952" s="102"/>
      <c r="AF1952" s="102"/>
      <c r="AG1952" s="102"/>
      <c r="AH1952" s="102"/>
      <c r="AI1952" s="102"/>
      <c r="AL1952" s="102"/>
      <c r="AM1952" s="102"/>
      <c r="AN1952" s="102"/>
      <c r="AO1952" s="102"/>
      <c r="AP1952" s="102"/>
      <c r="AS1952" s="102"/>
      <c r="AT1952" s="102"/>
      <c r="AU1952" s="102"/>
      <c r="AV1952" s="102"/>
      <c r="AW1952" s="102"/>
      <c r="AX1952" s="102"/>
      <c r="AY1952" s="102"/>
      <c r="AZ1952" s="102"/>
      <c r="BA1952" s="102"/>
      <c r="BB1952" s="102"/>
      <c r="BC1952" s="102"/>
      <c r="BD1952" s="102"/>
      <c r="BE1952" s="102"/>
      <c r="BF1952" s="102"/>
      <c r="BN1952" s="109"/>
    </row>
    <row r="1953" spans="10:66" x14ac:dyDescent="0.25">
      <c r="J1953" s="102"/>
      <c r="K1953" s="102"/>
      <c r="L1953" s="102"/>
      <c r="M1953" s="102"/>
      <c r="Q1953" s="102"/>
      <c r="R1953" s="102"/>
      <c r="S1953" s="102"/>
      <c r="T1953" s="102"/>
      <c r="U1953" s="102"/>
      <c r="X1953" s="102"/>
      <c r="Y1953" s="102"/>
      <c r="Z1953" s="102"/>
      <c r="AA1953" s="102"/>
      <c r="AB1953" s="102"/>
      <c r="AE1953" s="102"/>
      <c r="AF1953" s="102"/>
      <c r="AG1953" s="102"/>
      <c r="AH1953" s="102"/>
      <c r="AI1953" s="102"/>
      <c r="AL1953" s="102"/>
      <c r="AM1953" s="102"/>
      <c r="AN1953" s="102"/>
      <c r="AO1953" s="102"/>
      <c r="AP1953" s="102"/>
      <c r="AS1953" s="102"/>
      <c r="AT1953" s="102"/>
      <c r="AU1953" s="102"/>
      <c r="AV1953" s="102"/>
      <c r="AW1953" s="102"/>
      <c r="AX1953" s="102"/>
      <c r="AY1953" s="102"/>
      <c r="AZ1953" s="102"/>
      <c r="BA1953" s="102"/>
      <c r="BB1953" s="102"/>
      <c r="BC1953" s="102"/>
      <c r="BD1953" s="102"/>
      <c r="BE1953" s="102"/>
      <c r="BF1953" s="102"/>
      <c r="BN1953" s="109"/>
    </row>
    <row r="1954" spans="10:66" x14ac:dyDescent="0.25">
      <c r="J1954" s="102"/>
      <c r="K1954" s="102"/>
      <c r="L1954" s="102"/>
      <c r="M1954" s="102"/>
      <c r="Q1954" s="102"/>
      <c r="R1954" s="102"/>
      <c r="S1954" s="102"/>
      <c r="T1954" s="102"/>
      <c r="U1954" s="102"/>
      <c r="X1954" s="102"/>
      <c r="Y1954" s="102"/>
      <c r="Z1954" s="102"/>
      <c r="AA1954" s="102"/>
      <c r="AB1954" s="102"/>
      <c r="AE1954" s="102"/>
      <c r="AF1954" s="102"/>
      <c r="AG1954" s="102"/>
      <c r="AH1954" s="102"/>
      <c r="AI1954" s="102"/>
      <c r="AL1954" s="102"/>
      <c r="AM1954" s="102"/>
      <c r="AN1954" s="102"/>
      <c r="AO1954" s="102"/>
      <c r="AP1954" s="102"/>
      <c r="AS1954" s="102"/>
      <c r="AT1954" s="102"/>
      <c r="AU1954" s="102"/>
      <c r="AV1954" s="102"/>
      <c r="AW1954" s="102"/>
      <c r="AX1954" s="102"/>
      <c r="AY1954" s="102"/>
      <c r="AZ1954" s="102"/>
      <c r="BA1954" s="102"/>
      <c r="BB1954" s="102"/>
      <c r="BC1954" s="102"/>
      <c r="BD1954" s="102"/>
      <c r="BE1954" s="102"/>
      <c r="BF1954" s="102"/>
      <c r="BN1954" s="109"/>
    </row>
    <row r="1955" spans="10:66" x14ac:dyDescent="0.25">
      <c r="J1955" s="102"/>
      <c r="K1955" s="102"/>
      <c r="L1955" s="102"/>
      <c r="M1955" s="102"/>
      <c r="Q1955" s="102"/>
      <c r="R1955" s="102"/>
      <c r="S1955" s="102"/>
      <c r="T1955" s="102"/>
      <c r="U1955" s="102"/>
      <c r="X1955" s="102"/>
      <c r="Y1955" s="102"/>
      <c r="Z1955" s="102"/>
      <c r="AA1955" s="102"/>
      <c r="AB1955" s="102"/>
      <c r="AE1955" s="102"/>
      <c r="AF1955" s="102"/>
      <c r="AG1955" s="102"/>
      <c r="AH1955" s="102"/>
      <c r="AI1955" s="102"/>
      <c r="AL1955" s="102"/>
      <c r="AM1955" s="102"/>
      <c r="AN1955" s="102"/>
      <c r="AO1955" s="102"/>
      <c r="AP1955" s="102"/>
      <c r="AS1955" s="102"/>
      <c r="AT1955" s="102"/>
      <c r="AU1955" s="102"/>
      <c r="AV1955" s="102"/>
      <c r="AW1955" s="102"/>
      <c r="AX1955" s="102"/>
      <c r="AY1955" s="102"/>
      <c r="AZ1955" s="102"/>
      <c r="BA1955" s="102"/>
      <c r="BB1955" s="102"/>
      <c r="BC1955" s="102"/>
      <c r="BD1955" s="102"/>
      <c r="BE1955" s="102"/>
      <c r="BF1955" s="102"/>
      <c r="BN1955" s="109"/>
    </row>
    <row r="1956" spans="10:66" x14ac:dyDescent="0.25">
      <c r="BN1956" s="109"/>
    </row>
    <row r="1957" spans="10:66" x14ac:dyDescent="0.25">
      <c r="BN1957" s="109"/>
    </row>
    <row r="1958" spans="10:66" x14ac:dyDescent="0.25">
      <c r="BN1958" s="109"/>
    </row>
    <row r="1959" spans="10:66" x14ac:dyDescent="0.25">
      <c r="BN1959" s="109"/>
    </row>
    <row r="1960" spans="10:66" x14ac:dyDescent="0.25">
      <c r="BN1960" s="109"/>
    </row>
    <row r="1961" spans="10:66" x14ac:dyDescent="0.25">
      <c r="BN1961" s="109"/>
    </row>
    <row r="1962" spans="10:66" x14ac:dyDescent="0.25">
      <c r="BN1962" s="109"/>
    </row>
    <row r="1963" spans="10:66" x14ac:dyDescent="0.25">
      <c r="BN1963" s="109"/>
    </row>
    <row r="1964" spans="10:66" x14ac:dyDescent="0.25">
      <c r="BN1964" s="109"/>
    </row>
    <row r="1965" spans="10:66" x14ac:dyDescent="0.25">
      <c r="BN1965" s="109"/>
    </row>
    <row r="1966" spans="10:66" x14ac:dyDescent="0.25">
      <c r="BN1966" s="109"/>
    </row>
    <row r="1967" spans="10:66" x14ac:dyDescent="0.25">
      <c r="BN1967" s="109"/>
    </row>
    <row r="1968" spans="10:66" x14ac:dyDescent="0.25">
      <c r="BN1968" s="109"/>
    </row>
    <row r="1969" spans="66:66" x14ac:dyDescent="0.25">
      <c r="BN1969" s="109"/>
    </row>
    <row r="1970" spans="66:66" x14ac:dyDescent="0.25">
      <c r="BN1970" s="109"/>
    </row>
    <row r="1971" spans="66:66" x14ac:dyDescent="0.25">
      <c r="BN1971" s="109"/>
    </row>
    <row r="1972" spans="66:66" x14ac:dyDescent="0.25">
      <c r="BN1972" s="109"/>
    </row>
    <row r="1973" spans="66:66" x14ac:dyDescent="0.25">
      <c r="BN1973" s="109"/>
    </row>
    <row r="1974" spans="66:66" x14ac:dyDescent="0.25">
      <c r="BN1974" s="109"/>
    </row>
    <row r="1975" spans="66:66" x14ac:dyDescent="0.25">
      <c r="BN1975" s="109"/>
    </row>
    <row r="1976" spans="66:66" x14ac:dyDescent="0.25">
      <c r="BN1976" s="109"/>
    </row>
    <row r="1977" spans="66:66" x14ac:dyDescent="0.25">
      <c r="BN1977" s="109"/>
    </row>
    <row r="1978" spans="66:66" x14ac:dyDescent="0.25">
      <c r="BN1978" s="109"/>
    </row>
    <row r="1979" spans="66:66" x14ac:dyDescent="0.25">
      <c r="BN1979" s="109"/>
    </row>
    <row r="1980" spans="66:66" x14ac:dyDescent="0.25">
      <c r="BN1980" s="109"/>
    </row>
    <row r="1981" spans="66:66" x14ac:dyDescent="0.25">
      <c r="BN1981" s="109"/>
    </row>
    <row r="1982" spans="66:66" x14ac:dyDescent="0.25">
      <c r="BN1982" s="109"/>
    </row>
    <row r="1983" spans="66:66" x14ac:dyDescent="0.25">
      <c r="BN1983" s="109"/>
    </row>
    <row r="1984" spans="66:66" x14ac:dyDescent="0.25">
      <c r="BN1984" s="109"/>
    </row>
    <row r="1985" spans="66:66" x14ac:dyDescent="0.25">
      <c r="BN1985" s="109"/>
    </row>
    <row r="1986" spans="66:66" x14ac:dyDescent="0.25">
      <c r="BN1986" s="109"/>
    </row>
    <row r="1987" spans="66:66" x14ac:dyDescent="0.25">
      <c r="BN1987" s="109"/>
    </row>
    <row r="1988" spans="66:66" x14ac:dyDescent="0.25">
      <c r="BN1988" s="109"/>
    </row>
    <row r="1989" spans="66:66" x14ac:dyDescent="0.25">
      <c r="BN1989" s="109"/>
    </row>
    <row r="1990" spans="66:66" x14ac:dyDescent="0.25">
      <c r="BN1990" s="109"/>
    </row>
    <row r="1991" spans="66:66" x14ac:dyDescent="0.25">
      <c r="BN1991" s="109"/>
    </row>
    <row r="1992" spans="66:66" x14ac:dyDescent="0.25">
      <c r="BN1992" s="109"/>
    </row>
    <row r="1993" spans="66:66" x14ac:dyDescent="0.25">
      <c r="BN1993" s="109"/>
    </row>
    <row r="1994" spans="66:66" x14ac:dyDescent="0.25">
      <c r="BN1994" s="109"/>
    </row>
    <row r="1995" spans="66:66" x14ac:dyDescent="0.25">
      <c r="BN1995" s="109"/>
    </row>
    <row r="1996" spans="66:66" x14ac:dyDescent="0.25">
      <c r="BN1996" s="109"/>
    </row>
    <row r="1997" spans="66:66" x14ac:dyDescent="0.25">
      <c r="BN1997" s="109"/>
    </row>
    <row r="1998" spans="66:66" x14ac:dyDescent="0.25">
      <c r="BN1998" s="109"/>
    </row>
    <row r="1999" spans="66:66" x14ac:dyDescent="0.25">
      <c r="BN1999" s="109"/>
    </row>
    <row r="2000" spans="66:66" x14ac:dyDescent="0.25">
      <c r="BN2000" s="109"/>
    </row>
    <row r="2001" spans="66:66" x14ac:dyDescent="0.25">
      <c r="BN2001" s="109"/>
    </row>
    <row r="2002" spans="66:66" x14ac:dyDescent="0.25">
      <c r="BN2002" s="109"/>
    </row>
    <row r="2003" spans="66:66" x14ac:dyDescent="0.25">
      <c r="BN2003" s="109"/>
    </row>
    <row r="2004" spans="66:66" x14ac:dyDescent="0.25">
      <c r="BN2004" s="109"/>
    </row>
    <row r="2005" spans="66:66" x14ac:dyDescent="0.25">
      <c r="BN2005" s="109"/>
    </row>
    <row r="2006" spans="66:66" x14ac:dyDescent="0.25">
      <c r="BN2006" s="109"/>
    </row>
    <row r="2007" spans="66:66" x14ac:dyDescent="0.25">
      <c r="BN2007" s="109"/>
    </row>
    <row r="2008" spans="66:66" x14ac:dyDescent="0.25">
      <c r="BN2008" s="109"/>
    </row>
    <row r="2009" spans="66:66" x14ac:dyDescent="0.25">
      <c r="BN2009" s="109"/>
    </row>
    <row r="2010" spans="66:66" x14ac:dyDescent="0.25">
      <c r="BN2010" s="109"/>
    </row>
    <row r="2011" spans="66:66" x14ac:dyDescent="0.25">
      <c r="BN2011" s="109"/>
    </row>
    <row r="2012" spans="66:66" x14ac:dyDescent="0.25">
      <c r="BN2012" s="109"/>
    </row>
    <row r="2013" spans="66:66" x14ac:dyDescent="0.25">
      <c r="BN2013" s="109"/>
    </row>
    <row r="2014" spans="66:66" x14ac:dyDescent="0.25">
      <c r="BN2014" s="109"/>
    </row>
    <row r="2015" spans="66:66" x14ac:dyDescent="0.25">
      <c r="BN2015" s="109"/>
    </row>
    <row r="2016" spans="66:66" x14ac:dyDescent="0.25">
      <c r="BN2016" s="109"/>
    </row>
    <row r="2017" spans="66:66" x14ac:dyDescent="0.25">
      <c r="BN2017" s="109"/>
    </row>
    <row r="2018" spans="66:66" x14ac:dyDescent="0.25">
      <c r="BN2018" s="109"/>
    </row>
    <row r="2019" spans="66:66" x14ac:dyDescent="0.25">
      <c r="BN2019" s="109"/>
    </row>
    <row r="2020" spans="66:66" x14ac:dyDescent="0.25">
      <c r="BN2020" s="109"/>
    </row>
    <row r="2021" spans="66:66" x14ac:dyDescent="0.25">
      <c r="BN2021" s="109"/>
    </row>
    <row r="2022" spans="66:66" x14ac:dyDescent="0.25">
      <c r="BN2022" s="109"/>
    </row>
    <row r="2023" spans="66:66" x14ac:dyDescent="0.25">
      <c r="BN2023" s="109"/>
    </row>
    <row r="2024" spans="66:66" x14ac:dyDescent="0.25">
      <c r="BN2024" s="109"/>
    </row>
    <row r="2025" spans="66:66" x14ac:dyDescent="0.25">
      <c r="BN2025" s="109"/>
    </row>
    <row r="2026" spans="66:66" x14ac:dyDescent="0.25">
      <c r="BN2026" s="109"/>
    </row>
    <row r="2027" spans="66:66" x14ac:dyDescent="0.25">
      <c r="BN2027" s="109"/>
    </row>
    <row r="2028" spans="66:66" x14ac:dyDescent="0.25">
      <c r="BN2028" s="109"/>
    </row>
    <row r="2029" spans="66:66" x14ac:dyDescent="0.25">
      <c r="BN2029" s="109"/>
    </row>
    <row r="2030" spans="66:66" x14ac:dyDescent="0.25">
      <c r="BN2030" s="109"/>
    </row>
    <row r="2031" spans="66:66" x14ac:dyDescent="0.25">
      <c r="BN2031" s="109"/>
    </row>
    <row r="2032" spans="66:66" x14ac:dyDescent="0.25">
      <c r="BN2032" s="109"/>
    </row>
    <row r="2033" spans="66:66" x14ac:dyDescent="0.25">
      <c r="BN2033" s="109"/>
    </row>
    <row r="2034" spans="66:66" x14ac:dyDescent="0.25">
      <c r="BN2034" s="109"/>
    </row>
    <row r="2035" spans="66:66" x14ac:dyDescent="0.25">
      <c r="BN2035" s="109"/>
    </row>
    <row r="2036" spans="66:66" x14ac:dyDescent="0.25">
      <c r="BN2036" s="109"/>
    </row>
    <row r="2037" spans="66:66" x14ac:dyDescent="0.25">
      <c r="BN2037" s="109"/>
    </row>
    <row r="2038" spans="66:66" x14ac:dyDescent="0.25">
      <c r="BN2038" s="109"/>
    </row>
    <row r="2039" spans="66:66" x14ac:dyDescent="0.25">
      <c r="BN2039" s="109"/>
    </row>
    <row r="2040" spans="66:66" x14ac:dyDescent="0.25">
      <c r="BN2040" s="109"/>
    </row>
    <row r="2041" spans="66:66" x14ac:dyDescent="0.25">
      <c r="BN2041" s="109"/>
    </row>
    <row r="2042" spans="66:66" x14ac:dyDescent="0.25">
      <c r="BN2042" s="109"/>
    </row>
    <row r="2043" spans="66:66" x14ac:dyDescent="0.25">
      <c r="BN2043" s="109"/>
    </row>
    <row r="2044" spans="66:66" x14ac:dyDescent="0.25">
      <c r="BN2044" s="109"/>
    </row>
    <row r="2045" spans="66:66" x14ac:dyDescent="0.25">
      <c r="BN2045" s="109"/>
    </row>
    <row r="2046" spans="66:66" x14ac:dyDescent="0.25">
      <c r="BN2046" s="109"/>
    </row>
    <row r="2047" spans="66:66" x14ac:dyDescent="0.25">
      <c r="BN2047" s="109"/>
    </row>
    <row r="2048" spans="66:66" x14ac:dyDescent="0.25">
      <c r="BN2048" s="109"/>
    </row>
    <row r="2049" spans="66:66" x14ac:dyDescent="0.25">
      <c r="BN2049" s="109"/>
    </row>
    <row r="2050" spans="66:66" x14ac:dyDescent="0.25">
      <c r="BN2050" s="109"/>
    </row>
    <row r="2051" spans="66:66" x14ac:dyDescent="0.25">
      <c r="BN2051" s="109"/>
    </row>
    <row r="2052" spans="66:66" x14ac:dyDescent="0.25">
      <c r="BN2052" s="109"/>
    </row>
    <row r="2053" spans="66:66" x14ac:dyDescent="0.25">
      <c r="BN2053" s="109"/>
    </row>
    <row r="2054" spans="66:66" x14ac:dyDescent="0.25">
      <c r="BN2054" s="109"/>
    </row>
    <row r="2055" spans="66:66" x14ac:dyDescent="0.25">
      <c r="BN2055" s="109"/>
    </row>
    <row r="2056" spans="66:66" x14ac:dyDescent="0.25">
      <c r="BN2056" s="109"/>
    </row>
    <row r="2057" spans="66:66" x14ac:dyDescent="0.25">
      <c r="BN2057" s="109"/>
    </row>
    <row r="2058" spans="66:66" x14ac:dyDescent="0.25">
      <c r="BN2058" s="109"/>
    </row>
    <row r="2059" spans="66:66" x14ac:dyDescent="0.25">
      <c r="BN2059" s="109"/>
    </row>
    <row r="2060" spans="66:66" x14ac:dyDescent="0.25">
      <c r="BN2060" s="109"/>
    </row>
    <row r="2061" spans="66:66" x14ac:dyDescent="0.25">
      <c r="BN2061" s="109"/>
    </row>
    <row r="2062" spans="66:66" x14ac:dyDescent="0.25">
      <c r="BN2062" s="109"/>
    </row>
    <row r="2063" spans="66:66" x14ac:dyDescent="0.25">
      <c r="BN2063" s="109"/>
    </row>
    <row r="2064" spans="66:66" x14ac:dyDescent="0.25">
      <c r="BN2064" s="109"/>
    </row>
    <row r="2065" spans="66:66" x14ac:dyDescent="0.25">
      <c r="BN2065" s="109"/>
    </row>
    <row r="2066" spans="66:66" x14ac:dyDescent="0.25">
      <c r="BN2066" s="109"/>
    </row>
    <row r="2067" spans="66:66" x14ac:dyDescent="0.25">
      <c r="BN2067" s="109"/>
    </row>
    <row r="2068" spans="66:66" x14ac:dyDescent="0.25">
      <c r="BN2068" s="109"/>
    </row>
    <row r="2069" spans="66:66" x14ac:dyDescent="0.25">
      <c r="BN2069" s="109"/>
    </row>
    <row r="2070" spans="66:66" x14ac:dyDescent="0.25">
      <c r="BN2070" s="109"/>
    </row>
    <row r="2071" spans="66:66" x14ac:dyDescent="0.25">
      <c r="BN2071" s="109"/>
    </row>
    <row r="2072" spans="66:66" x14ac:dyDescent="0.25">
      <c r="BN2072" s="109"/>
    </row>
    <row r="2073" spans="66:66" x14ac:dyDescent="0.25">
      <c r="BN2073" s="109"/>
    </row>
    <row r="2074" spans="66:66" x14ac:dyDescent="0.25">
      <c r="BN2074" s="109"/>
    </row>
    <row r="2075" spans="66:66" x14ac:dyDescent="0.25">
      <c r="BN2075" s="109"/>
    </row>
    <row r="2076" spans="66:66" x14ac:dyDescent="0.25">
      <c r="BN2076" s="109"/>
    </row>
    <row r="2077" spans="66:66" x14ac:dyDescent="0.25">
      <c r="BN2077" s="109"/>
    </row>
    <row r="2078" spans="66:66" x14ac:dyDescent="0.25">
      <c r="BN2078" s="109"/>
    </row>
    <row r="2079" spans="66:66" x14ac:dyDescent="0.25">
      <c r="BN2079" s="109"/>
    </row>
    <row r="2080" spans="66:66" x14ac:dyDescent="0.25">
      <c r="BN2080" s="109"/>
    </row>
    <row r="2081" spans="66:66" x14ac:dyDescent="0.25">
      <c r="BN2081" s="109"/>
    </row>
    <row r="2082" spans="66:66" x14ac:dyDescent="0.25">
      <c r="BN2082" s="109"/>
    </row>
    <row r="2083" spans="66:66" x14ac:dyDescent="0.25">
      <c r="BN2083" s="109"/>
    </row>
    <row r="2084" spans="66:66" x14ac:dyDescent="0.25">
      <c r="BN2084" s="109"/>
    </row>
    <row r="2085" spans="66:66" x14ac:dyDescent="0.25">
      <c r="BN2085" s="109"/>
    </row>
    <row r="2086" spans="66:66" x14ac:dyDescent="0.25">
      <c r="BN2086" s="109"/>
    </row>
    <row r="2087" spans="66:66" x14ac:dyDescent="0.25">
      <c r="BN2087" s="109"/>
    </row>
    <row r="2088" spans="66:66" x14ac:dyDescent="0.25">
      <c r="BN2088" s="109"/>
    </row>
    <row r="2089" spans="66:66" x14ac:dyDescent="0.25">
      <c r="BN2089" s="109"/>
    </row>
    <row r="2090" spans="66:66" x14ac:dyDescent="0.25">
      <c r="BN2090" s="109"/>
    </row>
    <row r="2091" spans="66:66" x14ac:dyDescent="0.25">
      <c r="BN2091" s="109"/>
    </row>
    <row r="2092" spans="66:66" x14ac:dyDescent="0.25">
      <c r="BN2092" s="109"/>
    </row>
    <row r="2093" spans="66:66" x14ac:dyDescent="0.25">
      <c r="BN2093" s="109"/>
    </row>
    <row r="2094" spans="66:66" x14ac:dyDescent="0.25">
      <c r="BN2094" s="109"/>
    </row>
    <row r="2095" spans="66:66" x14ac:dyDescent="0.25">
      <c r="BN2095" s="109"/>
    </row>
    <row r="2096" spans="66:66" x14ac:dyDescent="0.25">
      <c r="BN2096" s="109"/>
    </row>
    <row r="2097" spans="66:66" x14ac:dyDescent="0.25">
      <c r="BN2097" s="109"/>
    </row>
    <row r="2098" spans="66:66" x14ac:dyDescent="0.25">
      <c r="BN2098" s="109"/>
    </row>
    <row r="2099" spans="66:66" x14ac:dyDescent="0.25">
      <c r="BN2099" s="109"/>
    </row>
    <row r="2100" spans="66:66" x14ac:dyDescent="0.25">
      <c r="BN2100" s="109"/>
    </row>
    <row r="2101" spans="66:66" x14ac:dyDescent="0.25">
      <c r="BN2101" s="109"/>
    </row>
    <row r="2102" spans="66:66" x14ac:dyDescent="0.25">
      <c r="BN2102" s="109"/>
    </row>
    <row r="2103" spans="66:66" x14ac:dyDescent="0.25">
      <c r="BN2103" s="109"/>
    </row>
    <row r="2104" spans="66:66" x14ac:dyDescent="0.25">
      <c r="BN2104" s="109"/>
    </row>
    <row r="2105" spans="66:66" x14ac:dyDescent="0.25">
      <c r="BN2105" s="109"/>
    </row>
    <row r="2106" spans="66:66" x14ac:dyDescent="0.25">
      <c r="BN2106" s="109"/>
    </row>
    <row r="2107" spans="66:66" x14ac:dyDescent="0.25">
      <c r="BN2107" s="109"/>
    </row>
    <row r="2108" spans="66:66" x14ac:dyDescent="0.25">
      <c r="BN2108" s="109"/>
    </row>
    <row r="2109" spans="66:66" x14ac:dyDescent="0.25">
      <c r="BN2109" s="109"/>
    </row>
    <row r="2110" spans="66:66" x14ac:dyDescent="0.25">
      <c r="BN2110" s="109"/>
    </row>
    <row r="2111" spans="66:66" x14ac:dyDescent="0.25">
      <c r="BN2111" s="109"/>
    </row>
    <row r="2112" spans="66:66" x14ac:dyDescent="0.25">
      <c r="BN2112" s="109"/>
    </row>
    <row r="2113" spans="66:66" x14ac:dyDescent="0.25">
      <c r="BN2113" s="109"/>
    </row>
    <row r="2114" spans="66:66" x14ac:dyDescent="0.25">
      <c r="BN2114" s="109"/>
    </row>
    <row r="2115" spans="66:66" x14ac:dyDescent="0.25">
      <c r="BN2115" s="109"/>
    </row>
    <row r="2116" spans="66:66" x14ac:dyDescent="0.25">
      <c r="BN2116" s="109"/>
    </row>
    <row r="2117" spans="66:66" x14ac:dyDescent="0.25">
      <c r="BN2117" s="109"/>
    </row>
    <row r="2118" spans="66:66" x14ac:dyDescent="0.25">
      <c r="BN2118" s="109"/>
    </row>
    <row r="2119" spans="66:66" x14ac:dyDescent="0.25">
      <c r="BN2119" s="109"/>
    </row>
    <row r="2120" spans="66:66" x14ac:dyDescent="0.25">
      <c r="BN2120" s="109"/>
    </row>
    <row r="2121" spans="66:66" x14ac:dyDescent="0.25">
      <c r="BN2121" s="109"/>
    </row>
    <row r="2122" spans="66:66" x14ac:dyDescent="0.25">
      <c r="BN2122" s="109"/>
    </row>
    <row r="2123" spans="66:66" x14ac:dyDescent="0.25">
      <c r="BN2123" s="109"/>
    </row>
    <row r="2124" spans="66:66" x14ac:dyDescent="0.25">
      <c r="BN2124" s="109"/>
    </row>
    <row r="2125" spans="66:66" x14ac:dyDescent="0.25">
      <c r="BN2125" s="109"/>
    </row>
    <row r="2126" spans="66:66" x14ac:dyDescent="0.25">
      <c r="BN2126" s="109"/>
    </row>
    <row r="2127" spans="66:66" x14ac:dyDescent="0.25">
      <c r="BN2127" s="109"/>
    </row>
    <row r="2128" spans="66:66" x14ac:dyDescent="0.25">
      <c r="BN2128" s="109"/>
    </row>
    <row r="2129" spans="66:66" x14ac:dyDescent="0.25">
      <c r="BN2129" s="109"/>
    </row>
    <row r="2130" spans="66:66" x14ac:dyDescent="0.25">
      <c r="BN2130" s="109"/>
    </row>
    <row r="2131" spans="66:66" x14ac:dyDescent="0.25">
      <c r="BN2131" s="109"/>
    </row>
    <row r="2132" spans="66:66" x14ac:dyDescent="0.25">
      <c r="BN2132" s="109"/>
    </row>
    <row r="2133" spans="66:66" x14ac:dyDescent="0.25">
      <c r="BN2133" s="109"/>
    </row>
    <row r="2134" spans="66:66" x14ac:dyDescent="0.25">
      <c r="BN2134" s="109"/>
    </row>
    <row r="2135" spans="66:66" x14ac:dyDescent="0.25">
      <c r="BN2135" s="109"/>
    </row>
    <row r="2136" spans="66:66" x14ac:dyDescent="0.25">
      <c r="BN2136" s="109"/>
    </row>
    <row r="2137" spans="66:66" x14ac:dyDescent="0.25">
      <c r="BN2137" s="109"/>
    </row>
    <row r="2138" spans="66:66" x14ac:dyDescent="0.25">
      <c r="BN2138" s="109"/>
    </row>
    <row r="2139" spans="66:66" x14ac:dyDescent="0.25">
      <c r="BN2139" s="109"/>
    </row>
    <row r="2140" spans="66:66" x14ac:dyDescent="0.25">
      <c r="BN2140" s="109"/>
    </row>
    <row r="2141" spans="66:66" x14ac:dyDescent="0.25">
      <c r="BN2141" s="109"/>
    </row>
    <row r="2142" spans="66:66" x14ac:dyDescent="0.25">
      <c r="BN2142" s="109"/>
    </row>
    <row r="2143" spans="66:66" x14ac:dyDescent="0.25">
      <c r="BN2143" s="109"/>
    </row>
    <row r="2144" spans="66:66" x14ac:dyDescent="0.25">
      <c r="BN2144" s="109"/>
    </row>
    <row r="2145" spans="66:66" x14ac:dyDescent="0.25">
      <c r="BN2145" s="109"/>
    </row>
    <row r="2146" spans="66:66" x14ac:dyDescent="0.25">
      <c r="BN2146" s="109"/>
    </row>
    <row r="2147" spans="66:66" x14ac:dyDescent="0.25">
      <c r="BN2147" s="109"/>
    </row>
    <row r="2148" spans="66:66" x14ac:dyDescent="0.25">
      <c r="BN2148" s="109"/>
    </row>
    <row r="2149" spans="66:66" x14ac:dyDescent="0.25">
      <c r="BN2149" s="109"/>
    </row>
    <row r="2150" spans="66:66" x14ac:dyDescent="0.25">
      <c r="BN2150" s="109"/>
    </row>
    <row r="2151" spans="66:66" x14ac:dyDescent="0.25">
      <c r="BN2151" s="109"/>
    </row>
    <row r="2152" spans="66:66" x14ac:dyDescent="0.25">
      <c r="BN2152" s="109"/>
    </row>
    <row r="2153" spans="66:66" x14ac:dyDescent="0.25">
      <c r="BN2153" s="109"/>
    </row>
    <row r="2154" spans="66:66" x14ac:dyDescent="0.25">
      <c r="BN2154" s="109"/>
    </row>
    <row r="2155" spans="66:66" x14ac:dyDescent="0.25">
      <c r="BN2155" s="109"/>
    </row>
    <row r="2156" spans="66:66" x14ac:dyDescent="0.25">
      <c r="BN2156" s="109"/>
    </row>
    <row r="2157" spans="66:66" x14ac:dyDescent="0.25">
      <c r="BN2157" s="109"/>
    </row>
    <row r="2158" spans="66:66" x14ac:dyDescent="0.25">
      <c r="BN2158" s="109"/>
    </row>
    <row r="2159" spans="66:66" x14ac:dyDescent="0.25">
      <c r="BN2159" s="109"/>
    </row>
    <row r="2160" spans="66:66" x14ac:dyDescent="0.25">
      <c r="BN2160" s="109"/>
    </row>
    <row r="2161" spans="66:66" x14ac:dyDescent="0.25">
      <c r="BN2161" s="109"/>
    </row>
    <row r="2162" spans="66:66" x14ac:dyDescent="0.25">
      <c r="BN2162" s="109"/>
    </row>
    <row r="2163" spans="66:66" x14ac:dyDescent="0.25">
      <c r="BN2163" s="109"/>
    </row>
    <row r="2164" spans="66:66" x14ac:dyDescent="0.25">
      <c r="BN2164" s="109"/>
    </row>
    <row r="2165" spans="66:66" x14ac:dyDescent="0.25">
      <c r="BN2165" s="109"/>
    </row>
    <row r="2166" spans="66:66" x14ac:dyDescent="0.25">
      <c r="BN2166" s="109"/>
    </row>
    <row r="2167" spans="66:66" x14ac:dyDescent="0.25">
      <c r="BN2167" s="109"/>
    </row>
    <row r="2168" spans="66:66" x14ac:dyDescent="0.25">
      <c r="BN2168" s="109"/>
    </row>
    <row r="2169" spans="66:66" x14ac:dyDescent="0.25">
      <c r="BN2169" s="109"/>
    </row>
    <row r="2170" spans="66:66" x14ac:dyDescent="0.25">
      <c r="BN2170" s="109"/>
    </row>
    <row r="2171" spans="66:66" x14ac:dyDescent="0.25">
      <c r="BN2171" s="109"/>
    </row>
    <row r="2172" spans="66:66" x14ac:dyDescent="0.25">
      <c r="BN2172" s="109"/>
    </row>
    <row r="2173" spans="66:66" x14ac:dyDescent="0.25">
      <c r="BN2173" s="109"/>
    </row>
    <row r="2174" spans="66:66" x14ac:dyDescent="0.25">
      <c r="BN2174" s="109"/>
    </row>
    <row r="2175" spans="66:66" x14ac:dyDescent="0.25">
      <c r="BN2175" s="109"/>
    </row>
    <row r="2176" spans="66:66" x14ac:dyDescent="0.25">
      <c r="BN2176" s="109"/>
    </row>
    <row r="2177" spans="66:66" x14ac:dyDescent="0.25">
      <c r="BN2177" s="109"/>
    </row>
    <row r="2178" spans="66:66" x14ac:dyDescent="0.25">
      <c r="BN2178" s="109"/>
    </row>
    <row r="2179" spans="66:66" x14ac:dyDescent="0.25">
      <c r="BN2179" s="109"/>
    </row>
    <row r="2180" spans="66:66" x14ac:dyDescent="0.25">
      <c r="BN2180" s="109"/>
    </row>
    <row r="2181" spans="66:66" x14ac:dyDescent="0.25">
      <c r="BN2181" s="109"/>
    </row>
    <row r="2182" spans="66:66" x14ac:dyDescent="0.25">
      <c r="BN2182" s="109"/>
    </row>
    <row r="2183" spans="66:66" x14ac:dyDescent="0.25">
      <c r="BN2183" s="109"/>
    </row>
    <row r="2184" spans="66:66" x14ac:dyDescent="0.25">
      <c r="BN2184" s="109"/>
    </row>
    <row r="2185" spans="66:66" x14ac:dyDescent="0.25">
      <c r="BN2185" s="109"/>
    </row>
    <row r="2186" spans="66:66" x14ac:dyDescent="0.25">
      <c r="BN2186" s="109"/>
    </row>
    <row r="2187" spans="66:66" x14ac:dyDescent="0.25">
      <c r="BN2187" s="109"/>
    </row>
    <row r="2188" spans="66:66" x14ac:dyDescent="0.25">
      <c r="BN2188" s="109"/>
    </row>
    <row r="2189" spans="66:66" x14ac:dyDescent="0.25">
      <c r="BN2189" s="109"/>
    </row>
    <row r="2190" spans="66:66" x14ac:dyDescent="0.25">
      <c r="BN2190" s="109"/>
    </row>
    <row r="2191" spans="66:66" x14ac:dyDescent="0.25">
      <c r="BN2191" s="109"/>
    </row>
    <row r="2192" spans="66:66" x14ac:dyDescent="0.25">
      <c r="BN2192" s="109"/>
    </row>
    <row r="2193" spans="66:66" x14ac:dyDescent="0.25">
      <c r="BN2193" s="109"/>
    </row>
    <row r="2194" spans="66:66" x14ac:dyDescent="0.25">
      <c r="BN2194" s="109"/>
    </row>
    <row r="2195" spans="66:66" x14ac:dyDescent="0.25">
      <c r="BN2195" s="109"/>
    </row>
    <row r="2196" spans="66:66" x14ac:dyDescent="0.25">
      <c r="BN2196" s="109"/>
    </row>
    <row r="2197" spans="66:66" x14ac:dyDescent="0.25">
      <c r="BN2197" s="109"/>
    </row>
    <row r="2198" spans="66:66" x14ac:dyDescent="0.25">
      <c r="BN2198" s="109"/>
    </row>
    <row r="2199" spans="66:66" x14ac:dyDescent="0.25">
      <c r="BN2199" s="109"/>
    </row>
    <row r="2200" spans="66:66" x14ac:dyDescent="0.25">
      <c r="BN2200" s="109"/>
    </row>
    <row r="2201" spans="66:66" x14ac:dyDescent="0.25">
      <c r="BN2201" s="109"/>
    </row>
    <row r="2202" spans="66:66" x14ac:dyDescent="0.25">
      <c r="BN2202" s="109"/>
    </row>
    <row r="2203" spans="66:66" x14ac:dyDescent="0.25">
      <c r="BN2203" s="109"/>
    </row>
    <row r="2204" spans="66:66" x14ac:dyDescent="0.25">
      <c r="BN2204" s="109"/>
    </row>
    <row r="2205" spans="66:66" x14ac:dyDescent="0.25">
      <c r="BN2205" s="109"/>
    </row>
    <row r="2206" spans="66:66" x14ac:dyDescent="0.25">
      <c r="BN2206" s="109"/>
    </row>
    <row r="2207" spans="66:66" x14ac:dyDescent="0.25">
      <c r="BN2207" s="109"/>
    </row>
    <row r="2208" spans="66:66" x14ac:dyDescent="0.25">
      <c r="BN2208" s="109"/>
    </row>
    <row r="2209" spans="66:66" x14ac:dyDescent="0.25">
      <c r="BN2209" s="109"/>
    </row>
    <row r="2210" spans="66:66" x14ac:dyDescent="0.25">
      <c r="BN2210" s="109"/>
    </row>
    <row r="2211" spans="66:66" x14ac:dyDescent="0.25">
      <c r="BN2211" s="109"/>
    </row>
    <row r="2212" spans="66:66" x14ac:dyDescent="0.25">
      <c r="BN2212" s="109"/>
    </row>
    <row r="2213" spans="66:66" x14ac:dyDescent="0.25">
      <c r="BN2213" s="109"/>
    </row>
    <row r="2214" spans="66:66" x14ac:dyDescent="0.25">
      <c r="BN2214" s="109"/>
    </row>
    <row r="2215" spans="66:66" x14ac:dyDescent="0.25">
      <c r="BN2215" s="109"/>
    </row>
    <row r="2216" spans="66:66" x14ac:dyDescent="0.25">
      <c r="BN2216" s="109"/>
    </row>
    <row r="2217" spans="66:66" x14ac:dyDescent="0.25">
      <c r="BN2217" s="109"/>
    </row>
    <row r="2218" spans="66:66" x14ac:dyDescent="0.25">
      <c r="BN2218" s="109"/>
    </row>
    <row r="2219" spans="66:66" x14ac:dyDescent="0.25">
      <c r="BN2219" s="109"/>
    </row>
    <row r="2220" spans="66:66" x14ac:dyDescent="0.25">
      <c r="BN2220" s="109"/>
    </row>
    <row r="2221" spans="66:66" x14ac:dyDescent="0.25">
      <c r="BN2221" s="109"/>
    </row>
    <row r="2222" spans="66:66" x14ac:dyDescent="0.25">
      <c r="BN2222" s="109"/>
    </row>
    <row r="2223" spans="66:66" x14ac:dyDescent="0.25">
      <c r="BN2223" s="109"/>
    </row>
    <row r="2224" spans="66:66" x14ac:dyDescent="0.25">
      <c r="BN2224" s="109"/>
    </row>
    <row r="2225" spans="66:66" x14ac:dyDescent="0.25">
      <c r="BN2225" s="109"/>
    </row>
    <row r="2226" spans="66:66" x14ac:dyDescent="0.25">
      <c r="BN2226" s="109"/>
    </row>
    <row r="2227" spans="66:66" x14ac:dyDescent="0.25">
      <c r="BN2227" s="109"/>
    </row>
    <row r="2228" spans="66:66" x14ac:dyDescent="0.25">
      <c r="BN2228" s="109"/>
    </row>
    <row r="2229" spans="66:66" x14ac:dyDescent="0.25">
      <c r="BN2229" s="109"/>
    </row>
    <row r="2230" spans="66:66" x14ac:dyDescent="0.25">
      <c r="BN2230" s="109"/>
    </row>
    <row r="2231" spans="66:66" x14ac:dyDescent="0.25">
      <c r="BN2231" s="109"/>
    </row>
    <row r="2232" spans="66:66" x14ac:dyDescent="0.25">
      <c r="BN2232" s="109"/>
    </row>
    <row r="2233" spans="66:66" x14ac:dyDescent="0.25">
      <c r="BN2233" s="109"/>
    </row>
    <row r="2234" spans="66:66" x14ac:dyDescent="0.25">
      <c r="BN2234" s="109"/>
    </row>
    <row r="2235" spans="66:66" x14ac:dyDescent="0.25">
      <c r="BN2235" s="109"/>
    </row>
    <row r="2236" spans="66:66" x14ac:dyDescent="0.25">
      <c r="BN2236" s="109"/>
    </row>
    <row r="2237" spans="66:66" x14ac:dyDescent="0.25">
      <c r="BN2237" s="109"/>
    </row>
    <row r="2238" spans="66:66" x14ac:dyDescent="0.25">
      <c r="BN2238" s="109"/>
    </row>
    <row r="2239" spans="66:66" x14ac:dyDescent="0.25">
      <c r="BN2239" s="109"/>
    </row>
    <row r="2240" spans="66:66" x14ac:dyDescent="0.25">
      <c r="BN2240" s="109"/>
    </row>
    <row r="2241" spans="66:66" x14ac:dyDescent="0.25">
      <c r="BN2241" s="109"/>
    </row>
    <row r="2242" spans="66:66" x14ac:dyDescent="0.25">
      <c r="BN2242" s="109"/>
    </row>
    <row r="2243" spans="66:66" x14ac:dyDescent="0.25">
      <c r="BN2243" s="109"/>
    </row>
    <row r="2244" spans="66:66" x14ac:dyDescent="0.25">
      <c r="BN2244" s="109"/>
    </row>
    <row r="2245" spans="66:66" x14ac:dyDescent="0.25">
      <c r="BN2245" s="109"/>
    </row>
    <row r="2246" spans="66:66" x14ac:dyDescent="0.25">
      <c r="BN2246" s="109"/>
    </row>
    <row r="2247" spans="66:66" x14ac:dyDescent="0.25">
      <c r="BN2247" s="109"/>
    </row>
    <row r="2248" spans="66:66" x14ac:dyDescent="0.25">
      <c r="BN2248" s="109"/>
    </row>
    <row r="2249" spans="66:66" x14ac:dyDescent="0.25">
      <c r="BN2249" s="109"/>
    </row>
    <row r="2250" spans="66:66" x14ac:dyDescent="0.25">
      <c r="BN2250" s="109"/>
    </row>
    <row r="2251" spans="66:66" x14ac:dyDescent="0.25">
      <c r="BN2251" s="109"/>
    </row>
    <row r="2252" spans="66:66" x14ac:dyDescent="0.25">
      <c r="BN2252" s="109"/>
    </row>
    <row r="2253" spans="66:66" x14ac:dyDescent="0.25">
      <c r="BN2253" s="109"/>
    </row>
    <row r="2254" spans="66:66" x14ac:dyDescent="0.25">
      <c r="BN2254" s="109"/>
    </row>
    <row r="2255" spans="66:66" x14ac:dyDescent="0.25">
      <c r="BN2255" s="109"/>
    </row>
    <row r="2256" spans="66:66" x14ac:dyDescent="0.25">
      <c r="BN2256" s="109"/>
    </row>
    <row r="2257" spans="66:66" x14ac:dyDescent="0.25">
      <c r="BN2257" s="109"/>
    </row>
    <row r="2258" spans="66:66" x14ac:dyDescent="0.25">
      <c r="BN2258" s="109"/>
    </row>
    <row r="2259" spans="66:66" x14ac:dyDescent="0.25">
      <c r="BN2259" s="109"/>
    </row>
    <row r="2260" spans="66:66" x14ac:dyDescent="0.25">
      <c r="BN2260" s="109"/>
    </row>
    <row r="2261" spans="66:66" x14ac:dyDescent="0.25">
      <c r="BN2261" s="109"/>
    </row>
    <row r="2262" spans="66:66" x14ac:dyDescent="0.25">
      <c r="BN2262" s="109"/>
    </row>
    <row r="2263" spans="66:66" x14ac:dyDescent="0.25">
      <c r="BN2263" s="109"/>
    </row>
    <row r="2264" spans="66:66" x14ac:dyDescent="0.25">
      <c r="BN2264" s="109"/>
    </row>
    <row r="2265" spans="66:66" x14ac:dyDescent="0.25">
      <c r="BN2265" s="109"/>
    </row>
    <row r="2266" spans="66:66" x14ac:dyDescent="0.25">
      <c r="BN2266" s="109"/>
    </row>
    <row r="2267" spans="66:66" x14ac:dyDescent="0.25">
      <c r="BN2267" s="109"/>
    </row>
    <row r="2268" spans="66:66" x14ac:dyDescent="0.25">
      <c r="BN2268" s="109"/>
    </row>
    <row r="2269" spans="66:66" x14ac:dyDescent="0.25">
      <c r="BN2269" s="109"/>
    </row>
    <row r="2270" spans="66:66" x14ac:dyDescent="0.25">
      <c r="BN2270" s="109"/>
    </row>
    <row r="2271" spans="66:66" x14ac:dyDescent="0.25">
      <c r="BN2271" s="109"/>
    </row>
    <row r="2272" spans="66:66" x14ac:dyDescent="0.25">
      <c r="BN2272" s="109"/>
    </row>
    <row r="2273" spans="66:66" x14ac:dyDescent="0.25">
      <c r="BN2273" s="109"/>
    </row>
    <row r="2274" spans="66:66" x14ac:dyDescent="0.25">
      <c r="BN2274" s="109"/>
    </row>
    <row r="2275" spans="66:66" x14ac:dyDescent="0.25">
      <c r="BN2275" s="109"/>
    </row>
    <row r="2276" spans="66:66" x14ac:dyDescent="0.25">
      <c r="BN2276" s="109"/>
    </row>
    <row r="2277" spans="66:66" x14ac:dyDescent="0.25">
      <c r="BN2277" s="109"/>
    </row>
    <row r="2278" spans="66:66" x14ac:dyDescent="0.25">
      <c r="BN2278" s="109"/>
    </row>
    <row r="2279" spans="66:66" x14ac:dyDescent="0.25">
      <c r="BN2279" s="109"/>
    </row>
    <row r="2280" spans="66:66" x14ac:dyDescent="0.25">
      <c r="BN2280" s="109"/>
    </row>
    <row r="2281" spans="66:66" x14ac:dyDescent="0.25">
      <c r="BN2281" s="109"/>
    </row>
    <row r="2282" spans="66:66" x14ac:dyDescent="0.25">
      <c r="BN2282" s="109"/>
    </row>
    <row r="2283" spans="66:66" x14ac:dyDescent="0.25">
      <c r="BN2283" s="109"/>
    </row>
    <row r="2284" spans="66:66" x14ac:dyDescent="0.25">
      <c r="BN2284" s="109"/>
    </row>
    <row r="2285" spans="66:66" x14ac:dyDescent="0.25">
      <c r="BN2285" s="109"/>
    </row>
    <row r="2286" spans="66:66" x14ac:dyDescent="0.25">
      <c r="BN2286" s="109"/>
    </row>
    <row r="2287" spans="66:66" x14ac:dyDescent="0.25">
      <c r="BN2287" s="109"/>
    </row>
    <row r="2288" spans="66:66" x14ac:dyDescent="0.25">
      <c r="BN2288" s="109"/>
    </row>
    <row r="2289" spans="66:66" x14ac:dyDescent="0.25">
      <c r="BN2289" s="109"/>
    </row>
    <row r="2290" spans="66:66" x14ac:dyDescent="0.25">
      <c r="BN2290" s="109"/>
    </row>
    <row r="2291" spans="66:66" x14ac:dyDescent="0.25">
      <c r="BN2291" s="109"/>
    </row>
    <row r="2292" spans="66:66" x14ac:dyDescent="0.25">
      <c r="BN2292" s="109"/>
    </row>
    <row r="2293" spans="66:66" x14ac:dyDescent="0.25">
      <c r="BN2293" s="109"/>
    </row>
    <row r="2294" spans="66:66" x14ac:dyDescent="0.25">
      <c r="BN2294" s="109"/>
    </row>
    <row r="2295" spans="66:66" x14ac:dyDescent="0.25">
      <c r="BN2295" s="109"/>
    </row>
    <row r="2296" spans="66:66" x14ac:dyDescent="0.25">
      <c r="BN2296" s="109"/>
    </row>
    <row r="2297" spans="66:66" x14ac:dyDescent="0.25">
      <c r="BN2297" s="109"/>
    </row>
    <row r="2298" spans="66:66" x14ac:dyDescent="0.25">
      <c r="BN2298" s="109"/>
    </row>
    <row r="2299" spans="66:66" x14ac:dyDescent="0.25">
      <c r="BN2299" s="109"/>
    </row>
    <row r="2300" spans="66:66" x14ac:dyDescent="0.25">
      <c r="BN2300" s="109"/>
    </row>
    <row r="2301" spans="66:66" x14ac:dyDescent="0.25">
      <c r="BN2301" s="109"/>
    </row>
    <row r="2302" spans="66:66" x14ac:dyDescent="0.25">
      <c r="BN2302" s="109"/>
    </row>
    <row r="2303" spans="66:66" x14ac:dyDescent="0.25">
      <c r="BN2303" s="109"/>
    </row>
    <row r="2304" spans="66:66" x14ac:dyDescent="0.25">
      <c r="BN2304" s="109"/>
    </row>
    <row r="2305" spans="66:66" x14ac:dyDescent="0.25">
      <c r="BN2305" s="109"/>
    </row>
    <row r="2306" spans="66:66" x14ac:dyDescent="0.25">
      <c r="BN2306" s="109"/>
    </row>
    <row r="2307" spans="66:66" x14ac:dyDescent="0.25">
      <c r="BN2307" s="109"/>
    </row>
    <row r="2308" spans="66:66" x14ac:dyDescent="0.25">
      <c r="BN2308" s="109"/>
    </row>
    <row r="2309" spans="66:66" x14ac:dyDescent="0.25">
      <c r="BN2309" s="109"/>
    </row>
    <row r="2310" spans="66:66" x14ac:dyDescent="0.25">
      <c r="BN2310" s="109"/>
    </row>
    <row r="2311" spans="66:66" x14ac:dyDescent="0.25">
      <c r="BN2311" s="109"/>
    </row>
    <row r="2312" spans="66:66" x14ac:dyDescent="0.25">
      <c r="BN2312" s="109"/>
    </row>
    <row r="2313" spans="66:66" x14ac:dyDescent="0.25">
      <c r="BN2313" s="109"/>
    </row>
    <row r="2314" spans="66:66" x14ac:dyDescent="0.25">
      <c r="BN2314" s="109"/>
    </row>
    <row r="2315" spans="66:66" x14ac:dyDescent="0.25">
      <c r="BN2315" s="109"/>
    </row>
    <row r="2316" spans="66:66" x14ac:dyDescent="0.25">
      <c r="BN2316" s="109"/>
    </row>
    <row r="2317" spans="66:66" x14ac:dyDescent="0.25">
      <c r="BN2317" s="109"/>
    </row>
    <row r="2318" spans="66:66" x14ac:dyDescent="0.25">
      <c r="BN2318" s="109"/>
    </row>
    <row r="2319" spans="66:66" x14ac:dyDescent="0.25">
      <c r="BN2319" s="109"/>
    </row>
    <row r="2320" spans="66:66" x14ac:dyDescent="0.25">
      <c r="BN2320" s="109"/>
    </row>
    <row r="2321" spans="66:66" x14ac:dyDescent="0.25">
      <c r="BN2321" s="109"/>
    </row>
    <row r="2322" spans="66:66" x14ac:dyDescent="0.25">
      <c r="BN2322" s="109"/>
    </row>
    <row r="2323" spans="66:66" x14ac:dyDescent="0.25">
      <c r="BN2323" s="109"/>
    </row>
    <row r="2324" spans="66:66" x14ac:dyDescent="0.25">
      <c r="BN2324" s="109"/>
    </row>
    <row r="2325" spans="66:66" x14ac:dyDescent="0.25">
      <c r="BN2325" s="109"/>
    </row>
    <row r="2326" spans="66:66" x14ac:dyDescent="0.25">
      <c r="BN2326" s="109"/>
    </row>
    <row r="2327" spans="66:66" x14ac:dyDescent="0.25">
      <c r="BN2327" s="109"/>
    </row>
    <row r="2328" spans="66:66" x14ac:dyDescent="0.25">
      <c r="BN2328" s="109"/>
    </row>
    <row r="2329" spans="66:66" x14ac:dyDescent="0.25">
      <c r="BN2329" s="109"/>
    </row>
    <row r="2330" spans="66:66" x14ac:dyDescent="0.25">
      <c r="BN2330" s="109"/>
    </row>
    <row r="2331" spans="66:66" x14ac:dyDescent="0.25">
      <c r="BN2331" s="109"/>
    </row>
    <row r="2332" spans="66:66" x14ac:dyDescent="0.25">
      <c r="BN2332" s="109"/>
    </row>
    <row r="2333" spans="66:66" x14ac:dyDescent="0.25">
      <c r="BN2333" s="109"/>
    </row>
    <row r="2334" spans="66:66" x14ac:dyDescent="0.25">
      <c r="BN2334" s="109"/>
    </row>
    <row r="2335" spans="66:66" x14ac:dyDescent="0.25">
      <c r="BN2335" s="109"/>
    </row>
    <row r="2336" spans="66:66" x14ac:dyDescent="0.25">
      <c r="BN2336" s="109"/>
    </row>
    <row r="2337" spans="66:66" x14ac:dyDescent="0.25">
      <c r="BN2337" s="109"/>
    </row>
    <row r="2338" spans="66:66" x14ac:dyDescent="0.25">
      <c r="BN2338" s="109"/>
    </row>
    <row r="2339" spans="66:66" x14ac:dyDescent="0.25">
      <c r="BN2339" s="109"/>
    </row>
    <row r="2340" spans="66:66" x14ac:dyDescent="0.25">
      <c r="BN2340" s="109"/>
    </row>
    <row r="2341" spans="66:66" x14ac:dyDescent="0.25">
      <c r="BN2341" s="109"/>
    </row>
    <row r="2342" spans="66:66" x14ac:dyDescent="0.25">
      <c r="BN2342" s="109"/>
    </row>
    <row r="2343" spans="66:66" x14ac:dyDescent="0.25">
      <c r="BN2343" s="109"/>
    </row>
    <row r="2344" spans="66:66" x14ac:dyDescent="0.25">
      <c r="BN2344" s="109"/>
    </row>
    <row r="2345" spans="66:66" x14ac:dyDescent="0.25">
      <c r="BN2345" s="109"/>
    </row>
    <row r="2346" spans="66:66" x14ac:dyDescent="0.25">
      <c r="BN2346" s="109"/>
    </row>
    <row r="2347" spans="66:66" x14ac:dyDescent="0.25">
      <c r="BN2347" s="109"/>
    </row>
    <row r="2348" spans="66:66" x14ac:dyDescent="0.25">
      <c r="BN2348" s="109"/>
    </row>
    <row r="2349" spans="66:66" x14ac:dyDescent="0.25">
      <c r="BN2349" s="109"/>
    </row>
    <row r="2350" spans="66:66" x14ac:dyDescent="0.25">
      <c r="BN2350" s="109"/>
    </row>
    <row r="2351" spans="66:66" x14ac:dyDescent="0.25">
      <c r="BN2351" s="109"/>
    </row>
    <row r="2352" spans="66:66" x14ac:dyDescent="0.25">
      <c r="BN2352" s="109"/>
    </row>
    <row r="2353" spans="66:66" x14ac:dyDescent="0.25">
      <c r="BN2353" s="109"/>
    </row>
    <row r="2354" spans="66:66" x14ac:dyDescent="0.25">
      <c r="BN2354" s="109"/>
    </row>
    <row r="2355" spans="66:66" x14ac:dyDescent="0.25">
      <c r="BN2355" s="109"/>
    </row>
    <row r="2356" spans="66:66" x14ac:dyDescent="0.25">
      <c r="BN2356" s="109"/>
    </row>
    <row r="2357" spans="66:66" x14ac:dyDescent="0.25">
      <c r="BN2357" s="109"/>
    </row>
    <row r="2358" spans="66:66" x14ac:dyDescent="0.25">
      <c r="BN2358" s="109"/>
    </row>
    <row r="2359" spans="66:66" x14ac:dyDescent="0.25">
      <c r="BN2359" s="109"/>
    </row>
    <row r="2360" spans="66:66" x14ac:dyDescent="0.25">
      <c r="BN2360" s="109"/>
    </row>
    <row r="2361" spans="66:66" x14ac:dyDescent="0.25">
      <c r="BN2361" s="109"/>
    </row>
    <row r="2362" spans="66:66" x14ac:dyDescent="0.25">
      <c r="BN2362" s="109"/>
    </row>
    <row r="2363" spans="66:66" x14ac:dyDescent="0.25">
      <c r="BN2363" s="109"/>
    </row>
    <row r="2364" spans="66:66" x14ac:dyDescent="0.25">
      <c r="BN2364" s="109"/>
    </row>
    <row r="2365" spans="66:66" x14ac:dyDescent="0.25">
      <c r="BN2365" s="109"/>
    </row>
    <row r="2366" spans="66:66" x14ac:dyDescent="0.25">
      <c r="BN2366" s="109"/>
    </row>
    <row r="2367" spans="66:66" x14ac:dyDescent="0.25">
      <c r="BN2367" s="109"/>
    </row>
    <row r="2368" spans="66:66" x14ac:dyDescent="0.25">
      <c r="BN2368" s="109"/>
    </row>
    <row r="2369" spans="66:66" x14ac:dyDescent="0.25">
      <c r="BN2369" s="109"/>
    </row>
    <row r="2370" spans="66:66" x14ac:dyDescent="0.25">
      <c r="BN2370" s="109"/>
    </row>
    <row r="2371" spans="66:66" x14ac:dyDescent="0.25">
      <c r="BN2371" s="109"/>
    </row>
    <row r="2372" spans="66:66" x14ac:dyDescent="0.25">
      <c r="BN2372" s="109"/>
    </row>
    <row r="2373" spans="66:66" x14ac:dyDescent="0.25">
      <c r="BN2373" s="109"/>
    </row>
    <row r="2374" spans="66:66" x14ac:dyDescent="0.25">
      <c r="BN2374" s="109"/>
    </row>
    <row r="2375" spans="66:66" x14ac:dyDescent="0.25">
      <c r="BN2375" s="109"/>
    </row>
    <row r="2376" spans="66:66" x14ac:dyDescent="0.25">
      <c r="BN2376" s="109"/>
    </row>
    <row r="2377" spans="66:66" x14ac:dyDescent="0.25">
      <c r="BN2377" s="109"/>
    </row>
    <row r="2378" spans="66:66" x14ac:dyDescent="0.25">
      <c r="BN2378" s="109"/>
    </row>
    <row r="2379" spans="66:66" x14ac:dyDescent="0.25">
      <c r="BN2379" s="109"/>
    </row>
    <row r="2380" spans="66:66" x14ac:dyDescent="0.25">
      <c r="BN2380" s="109"/>
    </row>
    <row r="2381" spans="66:66" x14ac:dyDescent="0.25">
      <c r="BN2381" s="109"/>
    </row>
    <row r="2382" spans="66:66" x14ac:dyDescent="0.25">
      <c r="BN2382" s="109"/>
    </row>
    <row r="2383" spans="66:66" x14ac:dyDescent="0.25">
      <c r="BN2383" s="109"/>
    </row>
    <row r="2384" spans="66:66" x14ac:dyDescent="0.25">
      <c r="BN2384" s="109"/>
    </row>
    <row r="2385" spans="66:66" x14ac:dyDescent="0.25">
      <c r="BN2385" s="109"/>
    </row>
    <row r="2386" spans="66:66" x14ac:dyDescent="0.25">
      <c r="BN2386" s="109"/>
    </row>
    <row r="2387" spans="66:66" x14ac:dyDescent="0.25">
      <c r="BN2387" s="109"/>
    </row>
    <row r="2388" spans="66:66" x14ac:dyDescent="0.25">
      <c r="BN2388" s="109"/>
    </row>
    <row r="2389" spans="66:66" x14ac:dyDescent="0.25">
      <c r="BN2389" s="109"/>
    </row>
    <row r="2390" spans="66:66" x14ac:dyDescent="0.25">
      <c r="BN2390" s="109"/>
    </row>
    <row r="2391" spans="66:66" x14ac:dyDescent="0.25">
      <c r="BN2391" s="109"/>
    </row>
    <row r="2392" spans="66:66" x14ac:dyDescent="0.25">
      <c r="BN2392" s="109"/>
    </row>
    <row r="2393" spans="66:66" x14ac:dyDescent="0.25">
      <c r="BN2393" s="109"/>
    </row>
    <row r="2394" spans="66:66" x14ac:dyDescent="0.25">
      <c r="BN2394" s="109"/>
    </row>
    <row r="2395" spans="66:66" x14ac:dyDescent="0.25">
      <c r="BN2395" s="109"/>
    </row>
    <row r="2396" spans="66:66" x14ac:dyDescent="0.25">
      <c r="BN2396" s="109"/>
    </row>
    <row r="2397" spans="66:66" x14ac:dyDescent="0.25">
      <c r="BN2397" s="109"/>
    </row>
    <row r="2398" spans="66:66" x14ac:dyDescent="0.25">
      <c r="BN2398" s="109"/>
    </row>
    <row r="2399" spans="66:66" x14ac:dyDescent="0.25">
      <c r="BN2399" s="109"/>
    </row>
    <row r="2400" spans="66:66" x14ac:dyDescent="0.25">
      <c r="BN2400" s="109"/>
    </row>
    <row r="2401" spans="66:66" x14ac:dyDescent="0.25">
      <c r="BN2401" s="109"/>
    </row>
    <row r="2402" spans="66:66" x14ac:dyDescent="0.25">
      <c r="BN2402" s="109"/>
    </row>
    <row r="2403" spans="66:66" x14ac:dyDescent="0.25">
      <c r="BN2403" s="109"/>
    </row>
    <row r="2404" spans="66:66" x14ac:dyDescent="0.25">
      <c r="BN2404" s="109"/>
    </row>
    <row r="2405" spans="66:66" x14ac:dyDescent="0.25">
      <c r="BN2405" s="109"/>
    </row>
    <row r="2406" spans="66:66" x14ac:dyDescent="0.25">
      <c r="BN2406" s="109"/>
    </row>
    <row r="2407" spans="66:66" x14ac:dyDescent="0.25">
      <c r="BN2407" s="109"/>
    </row>
    <row r="2408" spans="66:66" x14ac:dyDescent="0.25">
      <c r="BN2408" s="109"/>
    </row>
    <row r="2409" spans="66:66" x14ac:dyDescent="0.25">
      <c r="BN2409" s="109"/>
    </row>
    <row r="2410" spans="66:66" x14ac:dyDescent="0.25">
      <c r="BN2410" s="109"/>
    </row>
    <row r="2411" spans="66:66" x14ac:dyDescent="0.25">
      <c r="BN2411" s="109"/>
    </row>
    <row r="2412" spans="66:66" x14ac:dyDescent="0.25">
      <c r="BN2412" s="109"/>
    </row>
    <row r="2413" spans="66:66" x14ac:dyDescent="0.25">
      <c r="BN2413" s="109"/>
    </row>
    <row r="2414" spans="66:66" x14ac:dyDescent="0.25">
      <c r="BN2414" s="109"/>
    </row>
    <row r="2415" spans="66:66" x14ac:dyDescent="0.25">
      <c r="BN2415" s="109"/>
    </row>
    <row r="2416" spans="66:66" x14ac:dyDescent="0.25">
      <c r="BN2416" s="109"/>
    </row>
    <row r="2417" spans="66:66" x14ac:dyDescent="0.25">
      <c r="BN2417" s="109"/>
    </row>
    <row r="2418" spans="66:66" x14ac:dyDescent="0.25">
      <c r="BN2418" s="109"/>
    </row>
    <row r="2419" spans="66:66" x14ac:dyDescent="0.25">
      <c r="BN2419" s="109"/>
    </row>
    <row r="2420" spans="66:66" x14ac:dyDescent="0.25">
      <c r="BN2420" s="109"/>
    </row>
    <row r="2421" spans="66:66" x14ac:dyDescent="0.25">
      <c r="BN2421" s="109"/>
    </row>
    <row r="2422" spans="66:66" x14ac:dyDescent="0.25">
      <c r="BN2422" s="109"/>
    </row>
    <row r="2423" spans="66:66" x14ac:dyDescent="0.25">
      <c r="BN2423" s="109"/>
    </row>
    <row r="2424" spans="66:66" x14ac:dyDescent="0.25">
      <c r="BN2424" s="109"/>
    </row>
    <row r="2425" spans="66:66" x14ac:dyDescent="0.25">
      <c r="BN2425" s="109"/>
    </row>
    <row r="2426" spans="66:66" x14ac:dyDescent="0.25">
      <c r="BN2426" s="109"/>
    </row>
    <row r="2427" spans="66:66" x14ac:dyDescent="0.25">
      <c r="BN2427" s="109"/>
    </row>
    <row r="2428" spans="66:66" x14ac:dyDescent="0.25">
      <c r="BN2428" s="109"/>
    </row>
    <row r="2429" spans="66:66" x14ac:dyDescent="0.25">
      <c r="BN2429" s="109"/>
    </row>
    <row r="2430" spans="66:66" x14ac:dyDescent="0.25">
      <c r="BN2430" s="109"/>
    </row>
    <row r="2431" spans="66:66" x14ac:dyDescent="0.25">
      <c r="BN2431" s="109"/>
    </row>
    <row r="2432" spans="66:66" x14ac:dyDescent="0.25">
      <c r="BN2432" s="109"/>
    </row>
    <row r="2433" spans="66:66" x14ac:dyDescent="0.25">
      <c r="BN2433" s="109"/>
    </row>
    <row r="2434" spans="66:66" x14ac:dyDescent="0.25">
      <c r="BN2434" s="109"/>
    </row>
    <row r="2435" spans="66:66" x14ac:dyDescent="0.25">
      <c r="BN2435" s="109"/>
    </row>
    <row r="2436" spans="66:66" x14ac:dyDescent="0.25">
      <c r="BN2436" s="109"/>
    </row>
    <row r="2437" spans="66:66" x14ac:dyDescent="0.25">
      <c r="BN2437" s="109"/>
    </row>
    <row r="2438" spans="66:66" x14ac:dyDescent="0.25">
      <c r="BN2438" s="109"/>
    </row>
    <row r="2439" spans="66:66" x14ac:dyDescent="0.25">
      <c r="BN2439" s="109"/>
    </row>
    <row r="2440" spans="66:66" x14ac:dyDescent="0.25">
      <c r="BN2440" s="109"/>
    </row>
    <row r="2441" spans="66:66" x14ac:dyDescent="0.25">
      <c r="BN2441" s="109"/>
    </row>
    <row r="2442" spans="66:66" x14ac:dyDescent="0.25">
      <c r="BN2442" s="109"/>
    </row>
    <row r="2443" spans="66:66" x14ac:dyDescent="0.25">
      <c r="BN2443" s="109"/>
    </row>
    <row r="2444" spans="66:66" x14ac:dyDescent="0.25">
      <c r="BN2444" s="109"/>
    </row>
    <row r="2445" spans="66:66" x14ac:dyDescent="0.25">
      <c r="BN2445" s="109"/>
    </row>
    <row r="2446" spans="66:66" x14ac:dyDescent="0.25">
      <c r="BN2446" s="109"/>
    </row>
    <row r="2447" spans="66:66" x14ac:dyDescent="0.25">
      <c r="BN2447" s="109"/>
    </row>
    <row r="2448" spans="66:66" x14ac:dyDescent="0.25">
      <c r="BN2448" s="109"/>
    </row>
    <row r="2449" spans="66:66" x14ac:dyDescent="0.25">
      <c r="BN2449" s="109"/>
    </row>
    <row r="2450" spans="66:66" x14ac:dyDescent="0.25">
      <c r="BN2450" s="109"/>
    </row>
    <row r="2451" spans="66:66" x14ac:dyDescent="0.25">
      <c r="BN2451" s="109"/>
    </row>
    <row r="2452" spans="66:66" x14ac:dyDescent="0.25">
      <c r="BN2452" s="109"/>
    </row>
    <row r="2453" spans="66:66" x14ac:dyDescent="0.25">
      <c r="BN2453" s="109"/>
    </row>
    <row r="2454" spans="66:66" x14ac:dyDescent="0.25">
      <c r="BN2454" s="109"/>
    </row>
    <row r="2455" spans="66:66" x14ac:dyDescent="0.25">
      <c r="BN2455" s="109"/>
    </row>
    <row r="2456" spans="66:66" x14ac:dyDescent="0.25">
      <c r="BN2456" s="109"/>
    </row>
    <row r="2457" spans="66:66" x14ac:dyDescent="0.25">
      <c r="BN2457" s="109"/>
    </row>
    <row r="2458" spans="66:66" x14ac:dyDescent="0.25">
      <c r="BN2458" s="109"/>
    </row>
    <row r="2459" spans="66:66" x14ac:dyDescent="0.25">
      <c r="BN2459" s="109"/>
    </row>
    <row r="2460" spans="66:66" x14ac:dyDescent="0.25">
      <c r="BN2460" s="109"/>
    </row>
    <row r="2461" spans="66:66" x14ac:dyDescent="0.25">
      <c r="BN2461" s="109"/>
    </row>
    <row r="2462" spans="66:66" x14ac:dyDescent="0.25">
      <c r="BN2462" s="109"/>
    </row>
    <row r="2463" spans="66:66" x14ac:dyDescent="0.25">
      <c r="BN2463" s="109"/>
    </row>
    <row r="2464" spans="66:66" x14ac:dyDescent="0.25">
      <c r="BN2464" s="109"/>
    </row>
    <row r="2465" spans="66:66" x14ac:dyDescent="0.25">
      <c r="BN2465" s="109"/>
    </row>
    <row r="2466" spans="66:66" x14ac:dyDescent="0.25">
      <c r="BN2466" s="109"/>
    </row>
    <row r="2467" spans="66:66" x14ac:dyDescent="0.25">
      <c r="BN2467" s="109"/>
    </row>
    <row r="2468" spans="66:66" x14ac:dyDescent="0.25">
      <c r="BN2468" s="109"/>
    </row>
    <row r="2469" spans="66:66" x14ac:dyDescent="0.25">
      <c r="BN2469" s="109"/>
    </row>
    <row r="2470" spans="66:66" x14ac:dyDescent="0.25">
      <c r="BN2470" s="109"/>
    </row>
    <row r="2471" spans="66:66" x14ac:dyDescent="0.25">
      <c r="BN2471" s="109"/>
    </row>
    <row r="2472" spans="66:66" x14ac:dyDescent="0.25">
      <c r="BN2472" s="109"/>
    </row>
    <row r="2473" spans="66:66" x14ac:dyDescent="0.25">
      <c r="BN2473" s="109"/>
    </row>
    <row r="2474" spans="66:66" x14ac:dyDescent="0.25">
      <c r="BN2474" s="109"/>
    </row>
    <row r="2475" spans="66:66" x14ac:dyDescent="0.25">
      <c r="BN2475" s="109"/>
    </row>
    <row r="2476" spans="66:66" x14ac:dyDescent="0.25">
      <c r="BN2476" s="109"/>
    </row>
    <row r="2477" spans="66:66" x14ac:dyDescent="0.25">
      <c r="BN2477" s="109"/>
    </row>
    <row r="2478" spans="66:66" x14ac:dyDescent="0.25">
      <c r="BN2478" s="109"/>
    </row>
    <row r="2479" spans="66:66" x14ac:dyDescent="0.25">
      <c r="BN2479" s="109"/>
    </row>
    <row r="2480" spans="66:66" x14ac:dyDescent="0.25">
      <c r="BN2480" s="109"/>
    </row>
    <row r="2481" spans="66:66" x14ac:dyDescent="0.25">
      <c r="BN2481" s="109"/>
    </row>
    <row r="2482" spans="66:66" x14ac:dyDescent="0.25">
      <c r="BN2482" s="109"/>
    </row>
    <row r="2483" spans="66:66" x14ac:dyDescent="0.25">
      <c r="BN2483" s="109"/>
    </row>
    <row r="2484" spans="66:66" x14ac:dyDescent="0.25">
      <c r="BN2484" s="109"/>
    </row>
    <row r="2485" spans="66:66" x14ac:dyDescent="0.25">
      <c r="BN2485" s="109"/>
    </row>
    <row r="2486" spans="66:66" x14ac:dyDescent="0.25">
      <c r="BN2486" s="109"/>
    </row>
    <row r="2487" spans="66:66" x14ac:dyDescent="0.25">
      <c r="BN2487" s="109"/>
    </row>
    <row r="2488" spans="66:66" x14ac:dyDescent="0.25">
      <c r="BN2488" s="109"/>
    </row>
    <row r="2489" spans="66:66" x14ac:dyDescent="0.25">
      <c r="BN2489" s="109"/>
    </row>
    <row r="2490" spans="66:66" x14ac:dyDescent="0.25">
      <c r="BN2490" s="109"/>
    </row>
    <row r="2491" spans="66:66" x14ac:dyDescent="0.25">
      <c r="BN2491" s="109"/>
    </row>
    <row r="2492" spans="66:66" x14ac:dyDescent="0.25">
      <c r="BN2492" s="109"/>
    </row>
    <row r="2493" spans="66:66" x14ac:dyDescent="0.25">
      <c r="BN2493" s="109"/>
    </row>
    <row r="2494" spans="66:66" x14ac:dyDescent="0.25">
      <c r="BN2494" s="109"/>
    </row>
    <row r="2495" spans="66:66" x14ac:dyDescent="0.25">
      <c r="BN2495" s="109"/>
    </row>
    <row r="2496" spans="66:66" x14ac:dyDescent="0.25">
      <c r="BN2496" s="109"/>
    </row>
    <row r="2497" spans="66:66" x14ac:dyDescent="0.25">
      <c r="BN2497" s="109"/>
    </row>
    <row r="2498" spans="66:66" x14ac:dyDescent="0.25">
      <c r="BN2498" s="109"/>
    </row>
    <row r="2499" spans="66:66" x14ac:dyDescent="0.25">
      <c r="BN2499" s="109"/>
    </row>
    <row r="2500" spans="66:66" x14ac:dyDescent="0.25">
      <c r="BN2500" s="109"/>
    </row>
    <row r="2501" spans="66:66" x14ac:dyDescent="0.25">
      <c r="BN2501" s="109"/>
    </row>
    <row r="2502" spans="66:66" x14ac:dyDescent="0.25">
      <c r="BN2502" s="109"/>
    </row>
    <row r="2503" spans="66:66" x14ac:dyDescent="0.25">
      <c r="BN2503" s="109"/>
    </row>
    <row r="2504" spans="66:66" x14ac:dyDescent="0.25">
      <c r="BN2504" s="109"/>
    </row>
    <row r="2505" spans="66:66" x14ac:dyDescent="0.25">
      <c r="BN2505" s="109"/>
    </row>
    <row r="2506" spans="66:66" x14ac:dyDescent="0.25">
      <c r="BN2506" s="109"/>
    </row>
    <row r="2507" spans="66:66" x14ac:dyDescent="0.25">
      <c r="BN2507" s="109"/>
    </row>
    <row r="2508" spans="66:66" x14ac:dyDescent="0.25">
      <c r="BN2508" s="109"/>
    </row>
    <row r="2509" spans="66:66" x14ac:dyDescent="0.25">
      <c r="BN2509" s="109"/>
    </row>
    <row r="2510" spans="66:66" x14ac:dyDescent="0.25">
      <c r="BN2510" s="109"/>
    </row>
    <row r="2511" spans="66:66" x14ac:dyDescent="0.25">
      <c r="BN2511" s="109"/>
    </row>
    <row r="2512" spans="66:66" x14ac:dyDescent="0.25">
      <c r="BN2512" s="109"/>
    </row>
    <row r="2513" spans="66:66" x14ac:dyDescent="0.25">
      <c r="BN2513" s="109"/>
    </row>
    <row r="2514" spans="66:66" x14ac:dyDescent="0.25">
      <c r="BN2514" s="109"/>
    </row>
    <row r="2515" spans="66:66" x14ac:dyDescent="0.25">
      <c r="BN2515" s="109"/>
    </row>
    <row r="2516" spans="66:66" x14ac:dyDescent="0.25">
      <c r="BN2516" s="109"/>
    </row>
    <row r="2517" spans="66:66" x14ac:dyDescent="0.25">
      <c r="BN2517" s="109"/>
    </row>
    <row r="2518" spans="66:66" x14ac:dyDescent="0.25">
      <c r="BN2518" s="109"/>
    </row>
    <row r="2519" spans="66:66" x14ac:dyDescent="0.25">
      <c r="BN2519" s="109"/>
    </row>
    <row r="2520" spans="66:66" x14ac:dyDescent="0.25">
      <c r="BN2520" s="109"/>
    </row>
    <row r="2521" spans="66:66" x14ac:dyDescent="0.25">
      <c r="BN2521" s="109"/>
    </row>
    <row r="2522" spans="66:66" x14ac:dyDescent="0.25">
      <c r="BN2522" s="109"/>
    </row>
    <row r="2523" spans="66:66" x14ac:dyDescent="0.25">
      <c r="BN2523" s="109"/>
    </row>
    <row r="2524" spans="66:66" x14ac:dyDescent="0.25">
      <c r="BN2524" s="109"/>
    </row>
    <row r="2525" spans="66:66" x14ac:dyDescent="0.25">
      <c r="BN2525" s="109"/>
    </row>
    <row r="2526" spans="66:66" x14ac:dyDescent="0.25">
      <c r="BN2526" s="109"/>
    </row>
    <row r="2527" spans="66:66" x14ac:dyDescent="0.25">
      <c r="BN2527" s="109"/>
    </row>
    <row r="2528" spans="66:66" x14ac:dyDescent="0.25">
      <c r="BN2528" s="109"/>
    </row>
    <row r="2529" spans="66:66" x14ac:dyDescent="0.25">
      <c r="BN2529" s="109"/>
    </row>
    <row r="2530" spans="66:66" x14ac:dyDescent="0.25">
      <c r="BN2530" s="109"/>
    </row>
    <row r="2531" spans="66:66" x14ac:dyDescent="0.25">
      <c r="BN2531" s="109"/>
    </row>
    <row r="2532" spans="66:66" x14ac:dyDescent="0.25">
      <c r="BN2532" s="109"/>
    </row>
    <row r="2533" spans="66:66" x14ac:dyDescent="0.25">
      <c r="BN2533" s="109"/>
    </row>
    <row r="2534" spans="66:66" x14ac:dyDescent="0.25">
      <c r="BN2534" s="109"/>
    </row>
    <row r="2535" spans="66:66" x14ac:dyDescent="0.25">
      <c r="BN2535" s="109"/>
    </row>
    <row r="2536" spans="66:66" x14ac:dyDescent="0.25">
      <c r="BN2536" s="109"/>
    </row>
    <row r="2537" spans="66:66" x14ac:dyDescent="0.25">
      <c r="BN2537" s="109"/>
    </row>
    <row r="2538" spans="66:66" x14ac:dyDescent="0.25">
      <c r="BN2538" s="109"/>
    </row>
    <row r="2539" spans="66:66" x14ac:dyDescent="0.25">
      <c r="BN2539" s="109"/>
    </row>
    <row r="2540" spans="66:66" x14ac:dyDescent="0.25">
      <c r="BN2540" s="109"/>
    </row>
    <row r="2541" spans="66:66" x14ac:dyDescent="0.25">
      <c r="BN2541" s="109"/>
    </row>
    <row r="2542" spans="66:66" x14ac:dyDescent="0.25">
      <c r="BN2542" s="109"/>
    </row>
    <row r="2543" spans="66:66" x14ac:dyDescent="0.25">
      <c r="BN2543" s="109"/>
    </row>
    <row r="2544" spans="66:66" x14ac:dyDescent="0.25">
      <c r="BN2544" s="109"/>
    </row>
    <row r="2545" spans="66:66" x14ac:dyDescent="0.25">
      <c r="BN2545" s="109"/>
    </row>
    <row r="2546" spans="66:66" x14ac:dyDescent="0.25">
      <c r="BN2546" s="109"/>
    </row>
    <row r="2547" spans="66:66" x14ac:dyDescent="0.25">
      <c r="BN2547" s="109"/>
    </row>
    <row r="2548" spans="66:66" x14ac:dyDescent="0.25">
      <c r="BN2548" s="109"/>
    </row>
    <row r="2549" spans="66:66" x14ac:dyDescent="0.25">
      <c r="BN2549" s="109"/>
    </row>
    <row r="2550" spans="66:66" x14ac:dyDescent="0.25">
      <c r="BN2550" s="109"/>
    </row>
    <row r="2551" spans="66:66" x14ac:dyDescent="0.25">
      <c r="BN2551" s="109"/>
    </row>
    <row r="2552" spans="66:66" x14ac:dyDescent="0.25">
      <c r="BN2552" s="109"/>
    </row>
    <row r="2553" spans="66:66" x14ac:dyDescent="0.25">
      <c r="BN2553" s="109"/>
    </row>
    <row r="2554" spans="66:66" x14ac:dyDescent="0.25">
      <c r="BN2554" s="109"/>
    </row>
    <row r="2555" spans="66:66" x14ac:dyDescent="0.25">
      <c r="BN2555" s="109"/>
    </row>
    <row r="2556" spans="66:66" x14ac:dyDescent="0.25">
      <c r="BN2556" s="109"/>
    </row>
    <row r="2557" spans="66:66" x14ac:dyDescent="0.25">
      <c r="BN2557" s="109"/>
    </row>
    <row r="2558" spans="66:66" x14ac:dyDescent="0.25">
      <c r="BN2558" s="109"/>
    </row>
    <row r="2559" spans="66:66" x14ac:dyDescent="0.25">
      <c r="BN2559" s="109"/>
    </row>
    <row r="2560" spans="66:66" x14ac:dyDescent="0.25">
      <c r="BN2560" s="109"/>
    </row>
    <row r="2561" spans="66:66" x14ac:dyDescent="0.25">
      <c r="BN2561" s="109"/>
    </row>
    <row r="2562" spans="66:66" x14ac:dyDescent="0.25">
      <c r="BN2562" s="109"/>
    </row>
    <row r="2563" spans="66:66" x14ac:dyDescent="0.25">
      <c r="BN2563" s="109"/>
    </row>
    <row r="2564" spans="66:66" x14ac:dyDescent="0.25">
      <c r="BN2564" s="109"/>
    </row>
    <row r="2565" spans="66:66" x14ac:dyDescent="0.25">
      <c r="BN2565" s="109"/>
    </row>
    <row r="2566" spans="66:66" x14ac:dyDescent="0.25">
      <c r="BN2566" s="109"/>
    </row>
    <row r="2567" spans="66:66" x14ac:dyDescent="0.25">
      <c r="BN2567" s="109"/>
    </row>
    <row r="2568" spans="66:66" x14ac:dyDescent="0.25">
      <c r="BN2568" s="109"/>
    </row>
    <row r="2569" spans="66:66" x14ac:dyDescent="0.25">
      <c r="BN2569" s="109"/>
    </row>
    <row r="2570" spans="66:66" x14ac:dyDescent="0.25">
      <c r="BN2570" s="109"/>
    </row>
    <row r="2571" spans="66:66" x14ac:dyDescent="0.25">
      <c r="BN2571" s="109"/>
    </row>
    <row r="2572" spans="66:66" x14ac:dyDescent="0.25">
      <c r="BN2572" s="109"/>
    </row>
    <row r="2573" spans="66:66" x14ac:dyDescent="0.25">
      <c r="BN2573" s="109"/>
    </row>
    <row r="2574" spans="66:66" x14ac:dyDescent="0.25">
      <c r="BN2574" s="109"/>
    </row>
    <row r="2575" spans="66:66" x14ac:dyDescent="0.25">
      <c r="BN2575" s="109"/>
    </row>
    <row r="2576" spans="66:66" x14ac:dyDescent="0.25">
      <c r="BN2576" s="109"/>
    </row>
    <row r="2577" spans="66:66" x14ac:dyDescent="0.25">
      <c r="BN2577" s="109"/>
    </row>
    <row r="2578" spans="66:66" x14ac:dyDescent="0.25">
      <c r="BN2578" s="109"/>
    </row>
    <row r="2579" spans="66:66" x14ac:dyDescent="0.25">
      <c r="BN2579" s="109"/>
    </row>
    <row r="2580" spans="66:66" x14ac:dyDescent="0.25">
      <c r="BN2580" s="109"/>
    </row>
    <row r="2581" spans="66:66" x14ac:dyDescent="0.25">
      <c r="BN2581" s="109"/>
    </row>
    <row r="2582" spans="66:66" x14ac:dyDescent="0.25">
      <c r="BN2582" s="109"/>
    </row>
    <row r="2583" spans="66:66" x14ac:dyDescent="0.25">
      <c r="BN2583" s="109"/>
    </row>
    <row r="2584" spans="66:66" x14ac:dyDescent="0.25">
      <c r="BN2584" s="109"/>
    </row>
    <row r="2585" spans="66:66" x14ac:dyDescent="0.25">
      <c r="BN2585" s="109"/>
    </row>
    <row r="2586" spans="66:66" x14ac:dyDescent="0.25">
      <c r="BN2586" s="109"/>
    </row>
    <row r="2587" spans="66:66" x14ac:dyDescent="0.25">
      <c r="BN2587" s="109"/>
    </row>
    <row r="2588" spans="66:66" x14ac:dyDescent="0.25">
      <c r="BN2588" s="109"/>
    </row>
    <row r="2589" spans="66:66" x14ac:dyDescent="0.25">
      <c r="BN2589" s="109"/>
    </row>
    <row r="2590" spans="66:66" x14ac:dyDescent="0.25">
      <c r="BN2590" s="109"/>
    </row>
    <row r="2591" spans="66:66" x14ac:dyDescent="0.25">
      <c r="BN2591" s="109"/>
    </row>
    <row r="2592" spans="66:66" x14ac:dyDescent="0.25">
      <c r="BN2592" s="109"/>
    </row>
    <row r="2593" spans="66:66" x14ac:dyDescent="0.25">
      <c r="BN2593" s="109"/>
    </row>
    <row r="2594" spans="66:66" x14ac:dyDescent="0.25">
      <c r="BN2594" s="109"/>
    </row>
    <row r="2595" spans="66:66" x14ac:dyDescent="0.25">
      <c r="BN2595" s="109"/>
    </row>
    <row r="2596" spans="66:66" x14ac:dyDescent="0.25">
      <c r="BN2596" s="109"/>
    </row>
    <row r="2597" spans="66:66" x14ac:dyDescent="0.25">
      <c r="BN2597" s="109"/>
    </row>
    <row r="2598" spans="66:66" x14ac:dyDescent="0.25">
      <c r="BN2598" s="109"/>
    </row>
    <row r="2599" spans="66:66" x14ac:dyDescent="0.25">
      <c r="BN2599" s="109"/>
    </row>
    <row r="2600" spans="66:66" x14ac:dyDescent="0.25">
      <c r="BN2600" s="109"/>
    </row>
    <row r="2601" spans="66:66" x14ac:dyDescent="0.25">
      <c r="BN2601" s="109"/>
    </row>
    <row r="2602" spans="66:66" x14ac:dyDescent="0.25">
      <c r="BN2602" s="109"/>
    </row>
    <row r="2603" spans="66:66" x14ac:dyDescent="0.25">
      <c r="BN2603" s="109"/>
    </row>
    <row r="2604" spans="66:66" x14ac:dyDescent="0.25">
      <c r="BN2604" s="109"/>
    </row>
    <row r="2605" spans="66:66" x14ac:dyDescent="0.25">
      <c r="BN2605" s="109"/>
    </row>
    <row r="2606" spans="66:66" x14ac:dyDescent="0.25">
      <c r="BN2606" s="109"/>
    </row>
    <row r="2607" spans="66:66" x14ac:dyDescent="0.25">
      <c r="BN2607" s="109"/>
    </row>
    <row r="2608" spans="66:66" x14ac:dyDescent="0.25">
      <c r="BN2608" s="109"/>
    </row>
    <row r="2609" spans="66:66" x14ac:dyDescent="0.25">
      <c r="BN2609" s="109"/>
    </row>
    <row r="2610" spans="66:66" x14ac:dyDescent="0.25">
      <c r="BN2610" s="109"/>
    </row>
    <row r="2611" spans="66:66" x14ac:dyDescent="0.25">
      <c r="BN2611" s="109"/>
    </row>
    <row r="2612" spans="66:66" x14ac:dyDescent="0.25">
      <c r="BN2612" s="109"/>
    </row>
    <row r="2613" spans="66:66" x14ac:dyDescent="0.25">
      <c r="BN2613" s="109"/>
    </row>
    <row r="2614" spans="66:66" x14ac:dyDescent="0.25">
      <c r="BN2614" s="109"/>
    </row>
    <row r="2615" spans="66:66" x14ac:dyDescent="0.25">
      <c r="BN2615" s="109"/>
    </row>
    <row r="2616" spans="66:66" x14ac:dyDescent="0.25">
      <c r="BN2616" s="109"/>
    </row>
    <row r="2617" spans="66:66" x14ac:dyDescent="0.25">
      <c r="BN2617" s="109"/>
    </row>
    <row r="2618" spans="66:66" x14ac:dyDescent="0.25">
      <c r="BN2618" s="109"/>
    </row>
    <row r="2619" spans="66:66" x14ac:dyDescent="0.25">
      <c r="BN2619" s="109"/>
    </row>
    <row r="2620" spans="66:66" x14ac:dyDescent="0.25">
      <c r="BN2620" s="109"/>
    </row>
    <row r="2621" spans="66:66" x14ac:dyDescent="0.25">
      <c r="BN2621" s="109"/>
    </row>
    <row r="2622" spans="66:66" x14ac:dyDescent="0.25">
      <c r="BN2622" s="109"/>
    </row>
    <row r="2623" spans="66:66" x14ac:dyDescent="0.25">
      <c r="BN2623" s="109"/>
    </row>
    <row r="2624" spans="66:66" x14ac:dyDescent="0.25">
      <c r="BN2624" s="109"/>
    </row>
    <row r="2625" spans="66:66" x14ac:dyDescent="0.25">
      <c r="BN2625" s="109"/>
    </row>
    <row r="2626" spans="66:66" x14ac:dyDescent="0.25">
      <c r="BN2626" s="109"/>
    </row>
    <row r="2627" spans="66:66" x14ac:dyDescent="0.25">
      <c r="BN2627" s="109"/>
    </row>
    <row r="2628" spans="66:66" x14ac:dyDescent="0.25">
      <c r="BN2628" s="109"/>
    </row>
    <row r="2629" spans="66:66" x14ac:dyDescent="0.25">
      <c r="BN2629" s="109"/>
    </row>
    <row r="2630" spans="66:66" x14ac:dyDescent="0.25">
      <c r="BN2630" s="109"/>
    </row>
    <row r="2631" spans="66:66" x14ac:dyDescent="0.25">
      <c r="BN2631" s="109"/>
    </row>
    <row r="2632" spans="66:66" x14ac:dyDescent="0.25">
      <c r="BN2632" s="109"/>
    </row>
    <row r="2633" spans="66:66" x14ac:dyDescent="0.25">
      <c r="BN2633" s="109"/>
    </row>
    <row r="2634" spans="66:66" x14ac:dyDescent="0.25">
      <c r="BN2634" s="109"/>
    </row>
    <row r="2635" spans="66:66" x14ac:dyDescent="0.25">
      <c r="BN2635" s="109"/>
    </row>
    <row r="2636" spans="66:66" x14ac:dyDescent="0.25">
      <c r="BN2636" s="109"/>
    </row>
    <row r="2637" spans="66:66" x14ac:dyDescent="0.25">
      <c r="BN2637" s="109"/>
    </row>
    <row r="2638" spans="66:66" x14ac:dyDescent="0.25">
      <c r="BN2638" s="109"/>
    </row>
    <row r="2639" spans="66:66" x14ac:dyDescent="0.25">
      <c r="BN2639" s="109"/>
    </row>
    <row r="2640" spans="66:66" x14ac:dyDescent="0.25">
      <c r="BN2640" s="109"/>
    </row>
    <row r="2641" spans="66:66" x14ac:dyDescent="0.25">
      <c r="BN2641" s="109"/>
    </row>
    <row r="2642" spans="66:66" x14ac:dyDescent="0.25">
      <c r="BN2642" s="109"/>
    </row>
    <row r="2643" spans="66:66" x14ac:dyDescent="0.25">
      <c r="BN2643" s="109"/>
    </row>
    <row r="2644" spans="66:66" x14ac:dyDescent="0.25">
      <c r="BN2644" s="109"/>
    </row>
    <row r="2645" spans="66:66" x14ac:dyDescent="0.25">
      <c r="BN2645" s="109"/>
    </row>
    <row r="2646" spans="66:66" x14ac:dyDescent="0.25">
      <c r="BN2646" s="109"/>
    </row>
    <row r="2647" spans="66:66" x14ac:dyDescent="0.25">
      <c r="BN2647" s="109"/>
    </row>
    <row r="2648" spans="66:66" x14ac:dyDescent="0.25">
      <c r="BN2648" s="109"/>
    </row>
    <row r="2649" spans="66:66" x14ac:dyDescent="0.25">
      <c r="BN2649" s="109"/>
    </row>
    <row r="2650" spans="66:66" x14ac:dyDescent="0.25">
      <c r="BN2650" s="109"/>
    </row>
    <row r="2651" spans="66:66" x14ac:dyDescent="0.25">
      <c r="BN2651" s="109"/>
    </row>
    <row r="2652" spans="66:66" x14ac:dyDescent="0.25">
      <c r="BN2652" s="109"/>
    </row>
    <row r="2653" spans="66:66" x14ac:dyDescent="0.25">
      <c r="BN2653" s="109"/>
    </row>
    <row r="2654" spans="66:66" x14ac:dyDescent="0.25">
      <c r="BN2654" s="109"/>
    </row>
    <row r="2655" spans="66:66" x14ac:dyDescent="0.25">
      <c r="BN2655" s="109"/>
    </row>
    <row r="2656" spans="66:66" x14ac:dyDescent="0.25">
      <c r="BN2656" s="109"/>
    </row>
    <row r="2657" spans="66:66" x14ac:dyDescent="0.25">
      <c r="BN2657" s="109"/>
    </row>
    <row r="2658" spans="66:66" x14ac:dyDescent="0.25">
      <c r="BN2658" s="109"/>
    </row>
    <row r="2659" spans="66:66" x14ac:dyDescent="0.25">
      <c r="BN2659" s="109"/>
    </row>
    <row r="2660" spans="66:66" x14ac:dyDescent="0.25">
      <c r="BN2660" s="109"/>
    </row>
    <row r="2661" spans="66:66" x14ac:dyDescent="0.25">
      <c r="BN2661" s="109"/>
    </row>
    <row r="2662" spans="66:66" x14ac:dyDescent="0.25">
      <c r="BN2662" s="109"/>
    </row>
    <row r="2663" spans="66:66" x14ac:dyDescent="0.25">
      <c r="BN2663" s="109"/>
    </row>
    <row r="2664" spans="66:66" x14ac:dyDescent="0.25">
      <c r="BN2664" s="109"/>
    </row>
    <row r="2665" spans="66:66" x14ac:dyDescent="0.25">
      <c r="BN2665" s="109"/>
    </row>
    <row r="2666" spans="66:66" x14ac:dyDescent="0.25">
      <c r="BN2666" s="109"/>
    </row>
    <row r="2667" spans="66:66" x14ac:dyDescent="0.25">
      <c r="BN2667" s="109"/>
    </row>
    <row r="2668" spans="66:66" x14ac:dyDescent="0.25">
      <c r="BN2668" s="109"/>
    </row>
    <row r="2669" spans="66:66" x14ac:dyDescent="0.25">
      <c r="BN2669" s="109"/>
    </row>
    <row r="2670" spans="66:66" x14ac:dyDescent="0.25">
      <c r="BN2670" s="109"/>
    </row>
    <row r="2671" spans="66:66" x14ac:dyDescent="0.25">
      <c r="BN2671" s="109"/>
    </row>
    <row r="2672" spans="66:66" x14ac:dyDescent="0.25">
      <c r="BN2672" s="109"/>
    </row>
    <row r="2673" spans="66:66" x14ac:dyDescent="0.25">
      <c r="BN2673" s="109"/>
    </row>
    <row r="2674" spans="66:66" x14ac:dyDescent="0.25">
      <c r="BN2674" s="109"/>
    </row>
    <row r="2675" spans="66:66" x14ac:dyDescent="0.25">
      <c r="BN2675" s="109"/>
    </row>
    <row r="2676" spans="66:66" x14ac:dyDescent="0.25">
      <c r="BN2676" s="109"/>
    </row>
    <row r="2677" spans="66:66" x14ac:dyDescent="0.25">
      <c r="BN2677" s="109"/>
    </row>
    <row r="2678" spans="66:66" x14ac:dyDescent="0.25">
      <c r="BN2678" s="109"/>
    </row>
    <row r="2679" spans="66:66" x14ac:dyDescent="0.25">
      <c r="BN2679" s="109"/>
    </row>
    <row r="2680" spans="66:66" x14ac:dyDescent="0.25">
      <c r="BN2680" s="109"/>
    </row>
    <row r="2681" spans="66:66" x14ac:dyDescent="0.25">
      <c r="BN2681" s="109"/>
    </row>
    <row r="2682" spans="66:66" x14ac:dyDescent="0.25">
      <c r="BN2682" s="109"/>
    </row>
    <row r="2683" spans="66:66" x14ac:dyDescent="0.25">
      <c r="BN2683" s="109"/>
    </row>
    <row r="2684" spans="66:66" x14ac:dyDescent="0.25">
      <c r="BN2684" s="109"/>
    </row>
    <row r="2685" spans="66:66" x14ac:dyDescent="0.25">
      <c r="BN2685" s="109"/>
    </row>
    <row r="2686" spans="66:66" x14ac:dyDescent="0.25">
      <c r="BN2686" s="109"/>
    </row>
    <row r="2687" spans="66:66" x14ac:dyDescent="0.25">
      <c r="BN2687" s="109"/>
    </row>
    <row r="2688" spans="66:66" x14ac:dyDescent="0.25">
      <c r="BN2688" s="109"/>
    </row>
    <row r="2689" spans="66:66" x14ac:dyDescent="0.25">
      <c r="BN2689" s="109"/>
    </row>
    <row r="2690" spans="66:66" x14ac:dyDescent="0.25">
      <c r="BN2690" s="109"/>
    </row>
    <row r="2691" spans="66:66" x14ac:dyDescent="0.25">
      <c r="BN2691" s="109"/>
    </row>
    <row r="2692" spans="66:66" x14ac:dyDescent="0.25">
      <c r="BN2692" s="109"/>
    </row>
    <row r="2693" spans="66:66" x14ac:dyDescent="0.25">
      <c r="BN2693" s="109"/>
    </row>
    <row r="2694" spans="66:66" x14ac:dyDescent="0.25">
      <c r="BN2694" s="109"/>
    </row>
    <row r="2695" spans="66:66" x14ac:dyDescent="0.25">
      <c r="BN2695" s="109"/>
    </row>
    <row r="2696" spans="66:66" x14ac:dyDescent="0.25">
      <c r="BN2696" s="109"/>
    </row>
    <row r="2697" spans="66:66" x14ac:dyDescent="0.25">
      <c r="BN2697" s="109"/>
    </row>
    <row r="2698" spans="66:66" x14ac:dyDescent="0.25">
      <c r="BN2698" s="109"/>
    </row>
    <row r="2699" spans="66:66" x14ac:dyDescent="0.25">
      <c r="BN2699" s="109"/>
    </row>
    <row r="2700" spans="66:66" x14ac:dyDescent="0.25">
      <c r="BN2700" s="109"/>
    </row>
    <row r="2701" spans="66:66" x14ac:dyDescent="0.25">
      <c r="BN2701" s="109"/>
    </row>
    <row r="2702" spans="66:66" x14ac:dyDescent="0.25">
      <c r="BN2702" s="109"/>
    </row>
    <row r="2703" spans="66:66" x14ac:dyDescent="0.25">
      <c r="BN2703" s="109"/>
    </row>
    <row r="2704" spans="66:66" x14ac:dyDescent="0.25">
      <c r="BN2704" s="109"/>
    </row>
    <row r="2705" spans="66:66" x14ac:dyDescent="0.25">
      <c r="BN2705" s="109"/>
    </row>
    <row r="2706" spans="66:66" x14ac:dyDescent="0.25">
      <c r="BN2706" s="109"/>
    </row>
    <row r="2707" spans="66:66" x14ac:dyDescent="0.25">
      <c r="BN2707" s="109"/>
    </row>
    <row r="2708" spans="66:66" x14ac:dyDescent="0.25">
      <c r="BN2708" s="109"/>
    </row>
    <row r="2709" spans="66:66" x14ac:dyDescent="0.25">
      <c r="BN2709" s="109"/>
    </row>
    <row r="2710" spans="66:66" x14ac:dyDescent="0.25">
      <c r="BN2710" s="109"/>
    </row>
    <row r="2711" spans="66:66" x14ac:dyDescent="0.25">
      <c r="BN2711" s="109"/>
    </row>
    <row r="2712" spans="66:66" x14ac:dyDescent="0.25">
      <c r="BN2712" s="109"/>
    </row>
    <row r="2713" spans="66:66" x14ac:dyDescent="0.25">
      <c r="BN2713" s="109"/>
    </row>
    <row r="2714" spans="66:66" x14ac:dyDescent="0.25">
      <c r="BN2714" s="109"/>
    </row>
    <row r="2715" spans="66:66" x14ac:dyDescent="0.25">
      <c r="BN2715" s="109"/>
    </row>
    <row r="2716" spans="66:66" x14ac:dyDescent="0.25">
      <c r="BN2716" s="109"/>
    </row>
    <row r="2717" spans="66:66" x14ac:dyDescent="0.25">
      <c r="BN2717" s="109"/>
    </row>
    <row r="2718" spans="66:66" x14ac:dyDescent="0.25">
      <c r="BN2718" s="109"/>
    </row>
    <row r="2719" spans="66:66" x14ac:dyDescent="0.25">
      <c r="BN2719" s="109"/>
    </row>
    <row r="2720" spans="66:66" x14ac:dyDescent="0.25">
      <c r="BN2720" s="109"/>
    </row>
    <row r="2721" spans="66:66" x14ac:dyDescent="0.25">
      <c r="BN2721" s="109"/>
    </row>
    <row r="2722" spans="66:66" x14ac:dyDescent="0.25">
      <c r="BN2722" s="109"/>
    </row>
    <row r="2723" spans="66:66" x14ac:dyDescent="0.25">
      <c r="BN2723" s="109"/>
    </row>
    <row r="2724" spans="66:66" x14ac:dyDescent="0.25">
      <c r="BN2724" s="109"/>
    </row>
    <row r="2725" spans="66:66" x14ac:dyDescent="0.25">
      <c r="BN2725" s="109"/>
    </row>
    <row r="2726" spans="66:66" x14ac:dyDescent="0.25">
      <c r="BN2726" s="109"/>
    </row>
    <row r="2727" spans="66:66" x14ac:dyDescent="0.25">
      <c r="BN2727" s="109"/>
    </row>
    <row r="2728" spans="66:66" x14ac:dyDescent="0.25">
      <c r="BN2728" s="109"/>
    </row>
    <row r="2729" spans="66:66" x14ac:dyDescent="0.25">
      <c r="BN2729" s="109"/>
    </row>
    <row r="2730" spans="66:66" x14ac:dyDescent="0.25">
      <c r="BN2730" s="109"/>
    </row>
    <row r="2731" spans="66:66" x14ac:dyDescent="0.25">
      <c r="BN2731" s="109"/>
    </row>
    <row r="2732" spans="66:66" x14ac:dyDescent="0.25">
      <c r="BN2732" s="109"/>
    </row>
    <row r="2733" spans="66:66" x14ac:dyDescent="0.25">
      <c r="BN2733" s="109"/>
    </row>
    <row r="2734" spans="66:66" x14ac:dyDescent="0.25">
      <c r="BN2734" s="109"/>
    </row>
    <row r="2735" spans="66:66" x14ac:dyDescent="0.25">
      <c r="BN2735" s="109"/>
    </row>
    <row r="2736" spans="66:66" x14ac:dyDescent="0.25">
      <c r="BN2736" s="109"/>
    </row>
    <row r="2737" spans="66:66" x14ac:dyDescent="0.25">
      <c r="BN2737" s="109"/>
    </row>
    <row r="2738" spans="66:66" x14ac:dyDescent="0.25">
      <c r="BN2738" s="109"/>
    </row>
    <row r="2739" spans="66:66" x14ac:dyDescent="0.25">
      <c r="BN2739" s="109"/>
    </row>
    <row r="2740" spans="66:66" x14ac:dyDescent="0.25">
      <c r="BN2740" s="109"/>
    </row>
    <row r="2741" spans="66:66" x14ac:dyDescent="0.25">
      <c r="BN2741" s="109"/>
    </row>
    <row r="2742" spans="66:66" x14ac:dyDescent="0.25">
      <c r="BN2742" s="109"/>
    </row>
    <row r="2743" spans="66:66" x14ac:dyDescent="0.25">
      <c r="BN2743" s="109"/>
    </row>
    <row r="2744" spans="66:66" x14ac:dyDescent="0.25">
      <c r="BN2744" s="109"/>
    </row>
    <row r="2745" spans="66:66" x14ac:dyDescent="0.25">
      <c r="BN2745" s="109"/>
    </row>
    <row r="2746" spans="66:66" x14ac:dyDescent="0.25">
      <c r="BN2746" s="109"/>
    </row>
    <row r="2747" spans="66:66" x14ac:dyDescent="0.25">
      <c r="BN2747" s="109"/>
    </row>
    <row r="2748" spans="66:66" x14ac:dyDescent="0.25">
      <c r="BN2748" s="109"/>
    </row>
    <row r="2749" spans="66:66" x14ac:dyDescent="0.25">
      <c r="BN2749" s="109"/>
    </row>
    <row r="2750" spans="66:66" x14ac:dyDescent="0.25">
      <c r="BN2750" s="109"/>
    </row>
    <row r="2751" spans="66:66" x14ac:dyDescent="0.25">
      <c r="BN2751" s="109"/>
    </row>
    <row r="2752" spans="66:66" x14ac:dyDescent="0.25">
      <c r="BN2752" s="109"/>
    </row>
    <row r="2753" spans="66:66" x14ac:dyDescent="0.25">
      <c r="BN2753" s="109"/>
    </row>
    <row r="2754" spans="66:66" x14ac:dyDescent="0.25">
      <c r="BN2754" s="109"/>
    </row>
    <row r="2755" spans="66:66" x14ac:dyDescent="0.25">
      <c r="BN2755" s="109"/>
    </row>
    <row r="2756" spans="66:66" x14ac:dyDescent="0.25">
      <c r="BN2756" s="109"/>
    </row>
    <row r="2757" spans="66:66" x14ac:dyDescent="0.25">
      <c r="BN2757" s="109"/>
    </row>
    <row r="2758" spans="66:66" x14ac:dyDescent="0.25">
      <c r="BN2758" s="109"/>
    </row>
    <row r="2759" spans="66:66" x14ac:dyDescent="0.25">
      <c r="BN2759" s="109"/>
    </row>
    <row r="2760" spans="66:66" x14ac:dyDescent="0.25">
      <c r="BN2760" s="109"/>
    </row>
    <row r="2761" spans="66:66" x14ac:dyDescent="0.25">
      <c r="BN2761" s="109"/>
    </row>
    <row r="2762" spans="66:66" x14ac:dyDescent="0.25">
      <c r="BN2762" s="109"/>
    </row>
    <row r="2763" spans="66:66" x14ac:dyDescent="0.25">
      <c r="BN2763" s="109"/>
    </row>
    <row r="2764" spans="66:66" x14ac:dyDescent="0.25">
      <c r="BN2764" s="109"/>
    </row>
    <row r="2765" spans="66:66" x14ac:dyDescent="0.25">
      <c r="BN2765" s="109"/>
    </row>
    <row r="2766" spans="66:66" x14ac:dyDescent="0.25">
      <c r="BN2766" s="109"/>
    </row>
    <row r="2767" spans="66:66" x14ac:dyDescent="0.25">
      <c r="BN2767" s="109"/>
    </row>
    <row r="2768" spans="66:66" x14ac:dyDescent="0.25">
      <c r="BN2768" s="109"/>
    </row>
    <row r="2769" spans="66:66" x14ac:dyDescent="0.25">
      <c r="BN2769" s="109"/>
    </row>
    <row r="2770" spans="66:66" x14ac:dyDescent="0.25">
      <c r="BN2770" s="109"/>
    </row>
    <row r="2771" spans="66:66" x14ac:dyDescent="0.25">
      <c r="BN2771" s="109"/>
    </row>
    <row r="2772" spans="66:66" x14ac:dyDescent="0.25">
      <c r="BN2772" s="109"/>
    </row>
    <row r="2773" spans="66:66" x14ac:dyDescent="0.25">
      <c r="BN2773" s="109"/>
    </row>
    <row r="2774" spans="66:66" x14ac:dyDescent="0.25">
      <c r="BN2774" s="109"/>
    </row>
    <row r="2775" spans="66:66" x14ac:dyDescent="0.25">
      <c r="BN2775" s="109"/>
    </row>
    <row r="2776" spans="66:66" x14ac:dyDescent="0.25">
      <c r="BN2776" s="109"/>
    </row>
    <row r="2777" spans="66:66" x14ac:dyDescent="0.25">
      <c r="BN2777" s="109"/>
    </row>
    <row r="2778" spans="66:66" x14ac:dyDescent="0.25">
      <c r="BN2778" s="109"/>
    </row>
    <row r="2779" spans="66:66" x14ac:dyDescent="0.25">
      <c r="BN2779" s="109"/>
    </row>
    <row r="2780" spans="66:66" x14ac:dyDescent="0.25">
      <c r="BN2780" s="109"/>
    </row>
    <row r="2781" spans="66:66" x14ac:dyDescent="0.25">
      <c r="BN2781" s="109"/>
    </row>
    <row r="2782" spans="66:66" x14ac:dyDescent="0.25">
      <c r="BN2782" s="109"/>
    </row>
    <row r="2783" spans="66:66" x14ac:dyDescent="0.25">
      <c r="BN2783" s="109"/>
    </row>
    <row r="2784" spans="66:66" x14ac:dyDescent="0.25">
      <c r="BN2784" s="109"/>
    </row>
    <row r="2785" spans="66:66" x14ac:dyDescent="0.25">
      <c r="BN2785" s="109"/>
    </row>
    <row r="2786" spans="66:66" x14ac:dyDescent="0.25">
      <c r="BN2786" s="109"/>
    </row>
    <row r="2787" spans="66:66" x14ac:dyDescent="0.25">
      <c r="BN2787" s="109"/>
    </row>
    <row r="2788" spans="66:66" x14ac:dyDescent="0.25">
      <c r="BN2788" s="109"/>
    </row>
    <row r="2789" spans="66:66" x14ac:dyDescent="0.25">
      <c r="BN2789" s="109"/>
    </row>
    <row r="2790" spans="66:66" x14ac:dyDescent="0.25">
      <c r="BN2790" s="109"/>
    </row>
    <row r="2791" spans="66:66" x14ac:dyDescent="0.25">
      <c r="BN2791" s="109"/>
    </row>
    <row r="2792" spans="66:66" x14ac:dyDescent="0.25">
      <c r="BN2792" s="109"/>
    </row>
    <row r="2793" spans="66:66" x14ac:dyDescent="0.25">
      <c r="BN2793" s="109"/>
    </row>
    <row r="2794" spans="66:66" x14ac:dyDescent="0.25">
      <c r="BN2794" s="109"/>
    </row>
    <row r="2795" spans="66:66" x14ac:dyDescent="0.25">
      <c r="BN2795" s="109"/>
    </row>
    <row r="2796" spans="66:66" x14ac:dyDescent="0.25">
      <c r="BN2796" s="109"/>
    </row>
    <row r="2797" spans="66:66" x14ac:dyDescent="0.25">
      <c r="BN2797" s="109"/>
    </row>
    <row r="2798" spans="66:66" x14ac:dyDescent="0.25">
      <c r="BN2798" s="109"/>
    </row>
    <row r="2799" spans="66:66" x14ac:dyDescent="0.25">
      <c r="BN2799" s="109"/>
    </row>
    <row r="2800" spans="66:66" x14ac:dyDescent="0.25">
      <c r="BN2800" s="109"/>
    </row>
    <row r="2801" spans="66:66" x14ac:dyDescent="0.25">
      <c r="BN2801" s="109"/>
    </row>
    <row r="2802" spans="66:66" x14ac:dyDescent="0.25">
      <c r="BN2802" s="109"/>
    </row>
    <row r="2803" spans="66:66" x14ac:dyDescent="0.25">
      <c r="BN2803" s="109"/>
    </row>
    <row r="2804" spans="66:66" x14ac:dyDescent="0.25">
      <c r="BN2804" s="109"/>
    </row>
    <row r="2805" spans="66:66" x14ac:dyDescent="0.25">
      <c r="BN2805" s="109"/>
    </row>
    <row r="2806" spans="66:66" x14ac:dyDescent="0.25">
      <c r="BN2806" s="109"/>
    </row>
    <row r="2807" spans="66:66" x14ac:dyDescent="0.25">
      <c r="BN2807" s="109"/>
    </row>
    <row r="2808" spans="66:66" x14ac:dyDescent="0.25">
      <c r="BN2808" s="109"/>
    </row>
    <row r="2809" spans="66:66" x14ac:dyDescent="0.25">
      <c r="BN2809" s="109"/>
    </row>
    <row r="2810" spans="66:66" x14ac:dyDescent="0.25">
      <c r="BN2810" s="109"/>
    </row>
    <row r="2811" spans="66:66" x14ac:dyDescent="0.25">
      <c r="BN2811" s="109"/>
    </row>
    <row r="2812" spans="66:66" x14ac:dyDescent="0.25">
      <c r="BN2812" s="109"/>
    </row>
    <row r="2813" spans="66:66" x14ac:dyDescent="0.25">
      <c r="BN2813" s="109"/>
    </row>
    <row r="2814" spans="66:66" x14ac:dyDescent="0.25">
      <c r="BN2814" s="109"/>
    </row>
    <row r="2815" spans="66:66" x14ac:dyDescent="0.25">
      <c r="BN2815" s="109"/>
    </row>
    <row r="2816" spans="66:66" x14ac:dyDescent="0.25">
      <c r="BN2816" s="109"/>
    </row>
    <row r="2817" spans="66:66" x14ac:dyDescent="0.25">
      <c r="BN2817" s="109"/>
    </row>
    <row r="2818" spans="66:66" x14ac:dyDescent="0.25">
      <c r="BN2818" s="109"/>
    </row>
    <row r="2819" spans="66:66" x14ac:dyDescent="0.25">
      <c r="BN2819" s="109"/>
    </row>
    <row r="2820" spans="66:66" x14ac:dyDescent="0.25">
      <c r="BN2820" s="109"/>
    </row>
    <row r="2821" spans="66:66" x14ac:dyDescent="0.25">
      <c r="BN2821" s="109"/>
    </row>
    <row r="2822" spans="66:66" x14ac:dyDescent="0.25">
      <c r="BN2822" s="109"/>
    </row>
    <row r="2823" spans="66:66" x14ac:dyDescent="0.25">
      <c r="BN2823" s="109"/>
    </row>
    <row r="2824" spans="66:66" x14ac:dyDescent="0.25">
      <c r="BN2824" s="109"/>
    </row>
    <row r="2825" spans="66:66" x14ac:dyDescent="0.25">
      <c r="BN2825" s="109"/>
    </row>
    <row r="2826" spans="66:66" x14ac:dyDescent="0.25">
      <c r="BN2826" s="109"/>
    </row>
    <row r="2827" spans="66:66" x14ac:dyDescent="0.25">
      <c r="BN2827" s="109"/>
    </row>
    <row r="2828" spans="66:66" x14ac:dyDescent="0.25">
      <c r="BN2828" s="109"/>
    </row>
    <row r="2829" spans="66:66" x14ac:dyDescent="0.25">
      <c r="BN2829" s="109"/>
    </row>
    <row r="2830" spans="66:66" x14ac:dyDescent="0.25">
      <c r="BN2830" s="109"/>
    </row>
    <row r="2831" spans="66:66" x14ac:dyDescent="0.25">
      <c r="BN2831" s="109"/>
    </row>
    <row r="2832" spans="66:66" x14ac:dyDescent="0.25">
      <c r="BN2832" s="109"/>
    </row>
    <row r="2833" spans="66:66" x14ac:dyDescent="0.25">
      <c r="BN2833" s="109"/>
    </row>
    <row r="2834" spans="66:66" x14ac:dyDescent="0.25">
      <c r="BN2834" s="109"/>
    </row>
    <row r="2835" spans="66:66" x14ac:dyDescent="0.25">
      <c r="BN2835" s="109"/>
    </row>
    <row r="2836" spans="66:66" x14ac:dyDescent="0.25">
      <c r="BN2836" s="109"/>
    </row>
    <row r="2837" spans="66:66" x14ac:dyDescent="0.25">
      <c r="BN2837" s="109"/>
    </row>
    <row r="2838" spans="66:66" x14ac:dyDescent="0.25">
      <c r="BN2838" s="109"/>
    </row>
    <row r="2839" spans="66:66" x14ac:dyDescent="0.25">
      <c r="BN2839" s="109"/>
    </row>
    <row r="2840" spans="66:66" x14ac:dyDescent="0.25">
      <c r="BN2840" s="109"/>
    </row>
    <row r="2841" spans="66:66" x14ac:dyDescent="0.25">
      <c r="BN2841" s="109"/>
    </row>
    <row r="2842" spans="66:66" x14ac:dyDescent="0.25">
      <c r="BN2842" s="109"/>
    </row>
    <row r="2843" spans="66:66" x14ac:dyDescent="0.25">
      <c r="BN2843" s="109"/>
    </row>
    <row r="2844" spans="66:66" x14ac:dyDescent="0.25">
      <c r="BN2844" s="109"/>
    </row>
    <row r="2845" spans="66:66" x14ac:dyDescent="0.25">
      <c r="BN2845" s="109"/>
    </row>
    <row r="2846" spans="66:66" x14ac:dyDescent="0.25">
      <c r="BN2846" s="109"/>
    </row>
    <row r="2847" spans="66:66" x14ac:dyDescent="0.25">
      <c r="BN2847" s="109"/>
    </row>
    <row r="2848" spans="66:66" x14ac:dyDescent="0.25">
      <c r="BN2848" s="109"/>
    </row>
    <row r="2849" spans="66:66" x14ac:dyDescent="0.25">
      <c r="BN2849" s="109"/>
    </row>
    <row r="2850" spans="66:66" x14ac:dyDescent="0.25">
      <c r="BN2850" s="109"/>
    </row>
    <row r="2851" spans="66:66" x14ac:dyDescent="0.25">
      <c r="BN2851" s="109"/>
    </row>
    <row r="2852" spans="66:66" x14ac:dyDescent="0.25">
      <c r="BN2852" s="109"/>
    </row>
    <row r="2853" spans="66:66" x14ac:dyDescent="0.25">
      <c r="BN2853" s="109"/>
    </row>
    <row r="2854" spans="66:66" x14ac:dyDescent="0.25">
      <c r="BN2854" s="109"/>
    </row>
    <row r="2855" spans="66:66" x14ac:dyDescent="0.25">
      <c r="BN2855" s="109"/>
    </row>
    <row r="2856" spans="66:66" x14ac:dyDescent="0.25">
      <c r="BN2856" s="109"/>
    </row>
    <row r="2857" spans="66:66" x14ac:dyDescent="0.25">
      <c r="BN2857" s="109"/>
    </row>
    <row r="2858" spans="66:66" x14ac:dyDescent="0.25">
      <c r="BN2858" s="109"/>
    </row>
    <row r="2859" spans="66:66" x14ac:dyDescent="0.25">
      <c r="BN2859" s="109"/>
    </row>
    <row r="2860" spans="66:66" x14ac:dyDescent="0.25">
      <c r="BN2860" s="109"/>
    </row>
    <row r="2861" spans="66:66" x14ac:dyDescent="0.25">
      <c r="BN2861" s="109"/>
    </row>
    <row r="2862" spans="66:66" x14ac:dyDescent="0.25">
      <c r="BN2862" s="109"/>
    </row>
    <row r="2863" spans="66:66" x14ac:dyDescent="0.25">
      <c r="BN2863" s="109"/>
    </row>
    <row r="2864" spans="66:66" x14ac:dyDescent="0.25">
      <c r="BN2864" s="109"/>
    </row>
    <row r="2865" spans="66:66" x14ac:dyDescent="0.25">
      <c r="BN2865" s="109"/>
    </row>
    <row r="2866" spans="66:66" x14ac:dyDescent="0.25">
      <c r="BN2866" s="109"/>
    </row>
    <row r="2867" spans="66:66" x14ac:dyDescent="0.25">
      <c r="BN2867" s="109"/>
    </row>
    <row r="2868" spans="66:66" x14ac:dyDescent="0.25">
      <c r="BN2868" s="109"/>
    </row>
    <row r="2869" spans="66:66" x14ac:dyDescent="0.25">
      <c r="BN2869" s="109"/>
    </row>
    <row r="2870" spans="66:66" x14ac:dyDescent="0.25">
      <c r="BN2870" s="109"/>
    </row>
    <row r="2871" spans="66:66" x14ac:dyDescent="0.25">
      <c r="BN2871" s="109"/>
    </row>
    <row r="2872" spans="66:66" x14ac:dyDescent="0.25">
      <c r="BN2872" s="109"/>
    </row>
    <row r="2873" spans="66:66" x14ac:dyDescent="0.25">
      <c r="BN2873" s="109"/>
    </row>
    <row r="2874" spans="66:66" x14ac:dyDescent="0.25">
      <c r="BN2874" s="109"/>
    </row>
    <row r="2875" spans="66:66" x14ac:dyDescent="0.25">
      <c r="BN2875" s="109"/>
    </row>
    <row r="2876" spans="66:66" x14ac:dyDescent="0.25">
      <c r="BN2876" s="109"/>
    </row>
    <row r="2877" spans="66:66" x14ac:dyDescent="0.25">
      <c r="BN2877" s="109"/>
    </row>
    <row r="2878" spans="66:66" x14ac:dyDescent="0.25">
      <c r="BN2878" s="109"/>
    </row>
    <row r="2879" spans="66:66" x14ac:dyDescent="0.25">
      <c r="BN2879" s="109"/>
    </row>
    <row r="2880" spans="66:66" x14ac:dyDescent="0.25">
      <c r="BN2880" s="109"/>
    </row>
    <row r="2881" spans="66:66" x14ac:dyDescent="0.25">
      <c r="BN2881" s="109"/>
    </row>
    <row r="2882" spans="66:66" x14ac:dyDescent="0.25">
      <c r="BN2882" s="109"/>
    </row>
    <row r="2883" spans="66:66" x14ac:dyDescent="0.25">
      <c r="BN2883" s="109"/>
    </row>
    <row r="2884" spans="66:66" x14ac:dyDescent="0.25">
      <c r="BN2884" s="109"/>
    </row>
    <row r="2885" spans="66:66" x14ac:dyDescent="0.25">
      <c r="BN2885" s="109"/>
    </row>
    <row r="2886" spans="66:66" x14ac:dyDescent="0.25">
      <c r="BN2886" s="109"/>
    </row>
    <row r="2887" spans="66:66" x14ac:dyDescent="0.25">
      <c r="BN2887" s="109"/>
    </row>
    <row r="2888" spans="66:66" x14ac:dyDescent="0.25">
      <c r="BN2888" s="109"/>
    </row>
    <row r="2889" spans="66:66" x14ac:dyDescent="0.25">
      <c r="BN2889" s="109"/>
    </row>
    <row r="2890" spans="66:66" x14ac:dyDescent="0.25">
      <c r="BN2890" s="109"/>
    </row>
    <row r="2891" spans="66:66" x14ac:dyDescent="0.25">
      <c r="BN2891" s="109"/>
    </row>
    <row r="2892" spans="66:66" x14ac:dyDescent="0.25">
      <c r="BN2892" s="109"/>
    </row>
    <row r="2893" spans="66:66" x14ac:dyDescent="0.25">
      <c r="BN2893" s="109"/>
    </row>
    <row r="2894" spans="66:66" x14ac:dyDescent="0.25">
      <c r="BN2894" s="109"/>
    </row>
    <row r="2895" spans="66:66" x14ac:dyDescent="0.25">
      <c r="BN2895" s="109"/>
    </row>
    <row r="2896" spans="66:66" x14ac:dyDescent="0.25">
      <c r="BN2896" s="109"/>
    </row>
    <row r="2897" spans="66:66" x14ac:dyDescent="0.25">
      <c r="BN2897" s="109"/>
    </row>
    <row r="2898" spans="66:66" x14ac:dyDescent="0.25">
      <c r="BN2898" s="109"/>
    </row>
    <row r="2899" spans="66:66" x14ac:dyDescent="0.25">
      <c r="BN2899" s="109"/>
    </row>
    <row r="2900" spans="66:66" x14ac:dyDescent="0.25">
      <c r="BN2900" s="109"/>
    </row>
    <row r="2901" spans="66:66" x14ac:dyDescent="0.25">
      <c r="BN2901" s="109"/>
    </row>
    <row r="2902" spans="66:66" x14ac:dyDescent="0.25">
      <c r="BN2902" s="109"/>
    </row>
    <row r="2903" spans="66:66" x14ac:dyDescent="0.25">
      <c r="BN2903" s="109"/>
    </row>
    <row r="2904" spans="66:66" x14ac:dyDescent="0.25">
      <c r="BN2904" s="109"/>
    </row>
    <row r="2905" spans="66:66" x14ac:dyDescent="0.25">
      <c r="BN2905" s="109"/>
    </row>
    <row r="2906" spans="66:66" x14ac:dyDescent="0.25">
      <c r="BN2906" s="109"/>
    </row>
    <row r="2907" spans="66:66" x14ac:dyDescent="0.25">
      <c r="BN2907" s="109"/>
    </row>
    <row r="2908" spans="66:66" x14ac:dyDescent="0.25">
      <c r="BN2908" s="109"/>
    </row>
    <row r="2909" spans="66:66" x14ac:dyDescent="0.25">
      <c r="BN2909" s="109"/>
    </row>
    <row r="2910" spans="66:66" x14ac:dyDescent="0.25">
      <c r="BN2910" s="109"/>
    </row>
    <row r="2911" spans="66:66" x14ac:dyDescent="0.25">
      <c r="BN2911" s="109"/>
    </row>
    <row r="2912" spans="66:66" x14ac:dyDescent="0.25">
      <c r="BN2912" s="109"/>
    </row>
    <row r="2913" spans="66:66" x14ac:dyDescent="0.25">
      <c r="BN2913" s="109"/>
    </row>
    <row r="2914" spans="66:66" x14ac:dyDescent="0.25">
      <c r="BN2914" s="109"/>
    </row>
    <row r="2915" spans="66:66" x14ac:dyDescent="0.25">
      <c r="BN2915" s="109"/>
    </row>
    <row r="2916" spans="66:66" x14ac:dyDescent="0.25">
      <c r="BN2916" s="109"/>
    </row>
    <row r="2917" spans="66:66" x14ac:dyDescent="0.25">
      <c r="BN2917" s="109"/>
    </row>
    <row r="2918" spans="66:66" x14ac:dyDescent="0.25">
      <c r="BN2918" s="109"/>
    </row>
    <row r="2919" spans="66:66" x14ac:dyDescent="0.25">
      <c r="BN2919" s="109"/>
    </row>
    <row r="2920" spans="66:66" x14ac:dyDescent="0.25">
      <c r="BN2920" s="109"/>
    </row>
    <row r="2921" spans="66:66" x14ac:dyDescent="0.25">
      <c r="BN2921" s="109"/>
    </row>
    <row r="2922" spans="66:66" x14ac:dyDescent="0.25">
      <c r="BN2922" s="109"/>
    </row>
    <row r="2923" spans="66:66" x14ac:dyDescent="0.25">
      <c r="BN2923" s="109"/>
    </row>
    <row r="2924" spans="66:66" x14ac:dyDescent="0.25">
      <c r="BN2924" s="109"/>
    </row>
    <row r="2925" spans="66:66" x14ac:dyDescent="0.25">
      <c r="BN2925" s="109"/>
    </row>
    <row r="2926" spans="66:66" x14ac:dyDescent="0.25">
      <c r="BN2926" s="109"/>
    </row>
    <row r="2927" spans="66:66" x14ac:dyDescent="0.25">
      <c r="BN2927" s="109"/>
    </row>
    <row r="2928" spans="66:66" x14ac:dyDescent="0.25">
      <c r="BN2928" s="109"/>
    </row>
    <row r="2929" spans="66:66" x14ac:dyDescent="0.25">
      <c r="BN2929" s="109"/>
    </row>
    <row r="2930" spans="66:66" x14ac:dyDescent="0.25">
      <c r="BN2930" s="109"/>
    </row>
    <row r="2931" spans="66:66" x14ac:dyDescent="0.25">
      <c r="BN2931" s="109"/>
    </row>
    <row r="2932" spans="66:66" x14ac:dyDescent="0.25">
      <c r="BN2932" s="109"/>
    </row>
    <row r="2933" spans="66:66" x14ac:dyDescent="0.25">
      <c r="BN2933" s="109"/>
    </row>
    <row r="2934" spans="66:66" x14ac:dyDescent="0.25">
      <c r="BN2934" s="109"/>
    </row>
    <row r="2935" spans="66:66" x14ac:dyDescent="0.25">
      <c r="BN2935" s="109"/>
    </row>
    <row r="2936" spans="66:66" x14ac:dyDescent="0.25">
      <c r="BN2936" s="109"/>
    </row>
    <row r="2937" spans="66:66" x14ac:dyDescent="0.25">
      <c r="BN2937" s="109"/>
    </row>
    <row r="2938" spans="66:66" x14ac:dyDescent="0.25">
      <c r="BN2938" s="109"/>
    </row>
    <row r="2939" spans="66:66" x14ac:dyDescent="0.25">
      <c r="BN2939" s="109"/>
    </row>
    <row r="2940" spans="66:66" x14ac:dyDescent="0.25">
      <c r="BN2940" s="109"/>
    </row>
    <row r="2941" spans="66:66" x14ac:dyDescent="0.25">
      <c r="BN2941" s="109"/>
    </row>
    <row r="2942" spans="66:66" x14ac:dyDescent="0.25">
      <c r="BN2942" s="109"/>
    </row>
    <row r="2943" spans="66:66" x14ac:dyDescent="0.25">
      <c r="BN2943" s="109"/>
    </row>
    <row r="2944" spans="66:66" x14ac:dyDescent="0.25">
      <c r="BN2944" s="109"/>
    </row>
    <row r="2945" spans="66:66" x14ac:dyDescent="0.25">
      <c r="BN2945" s="109"/>
    </row>
    <row r="2946" spans="66:66" x14ac:dyDescent="0.25">
      <c r="BN2946" s="109"/>
    </row>
    <row r="2947" spans="66:66" x14ac:dyDescent="0.25">
      <c r="BN2947" s="109"/>
    </row>
    <row r="2948" spans="66:66" x14ac:dyDescent="0.25">
      <c r="BN2948" s="109"/>
    </row>
    <row r="2949" spans="66:66" x14ac:dyDescent="0.25">
      <c r="BN2949" s="109"/>
    </row>
    <row r="2950" spans="66:66" x14ac:dyDescent="0.25">
      <c r="BN2950" s="109"/>
    </row>
    <row r="2951" spans="66:66" x14ac:dyDescent="0.25">
      <c r="BN2951" s="109"/>
    </row>
    <row r="2952" spans="66:66" x14ac:dyDescent="0.25">
      <c r="BN2952" s="109"/>
    </row>
    <row r="2953" spans="66:66" x14ac:dyDescent="0.25">
      <c r="BN2953" s="109"/>
    </row>
    <row r="2954" spans="66:66" x14ac:dyDescent="0.25">
      <c r="BN2954" s="109"/>
    </row>
    <row r="2955" spans="66:66" x14ac:dyDescent="0.25">
      <c r="BN2955" s="109"/>
    </row>
    <row r="2956" spans="66:66" x14ac:dyDescent="0.25">
      <c r="BN2956" s="109"/>
    </row>
    <row r="2957" spans="66:66" x14ac:dyDescent="0.25">
      <c r="BN2957" s="109"/>
    </row>
    <row r="2958" spans="66:66" x14ac:dyDescent="0.25">
      <c r="BN2958" s="109"/>
    </row>
    <row r="2959" spans="66:66" x14ac:dyDescent="0.25">
      <c r="BN2959" s="109"/>
    </row>
    <row r="2960" spans="66:66" x14ac:dyDescent="0.25">
      <c r="BN2960" s="109"/>
    </row>
    <row r="2961" spans="66:66" x14ac:dyDescent="0.25">
      <c r="BN2961" s="109"/>
    </row>
    <row r="2962" spans="66:66" x14ac:dyDescent="0.25">
      <c r="BN2962" s="109"/>
    </row>
    <row r="2963" spans="66:66" x14ac:dyDescent="0.25">
      <c r="BN2963" s="109"/>
    </row>
    <row r="2964" spans="66:66" x14ac:dyDescent="0.25">
      <c r="BN2964" s="109"/>
    </row>
    <row r="2965" spans="66:66" x14ac:dyDescent="0.25">
      <c r="BN2965" s="109"/>
    </row>
    <row r="2966" spans="66:66" x14ac:dyDescent="0.25">
      <c r="BN2966" s="109"/>
    </row>
    <row r="2967" spans="66:66" x14ac:dyDescent="0.25">
      <c r="BN2967" s="109"/>
    </row>
    <row r="2968" spans="66:66" x14ac:dyDescent="0.25">
      <c r="BN2968" s="109"/>
    </row>
    <row r="2969" spans="66:66" x14ac:dyDescent="0.25">
      <c r="BN2969" s="109"/>
    </row>
    <row r="2970" spans="66:66" x14ac:dyDescent="0.25">
      <c r="BN2970" s="109"/>
    </row>
    <row r="2971" spans="66:66" x14ac:dyDescent="0.25">
      <c r="BN2971" s="109"/>
    </row>
    <row r="2972" spans="66:66" x14ac:dyDescent="0.25">
      <c r="BN2972" s="109"/>
    </row>
    <row r="2973" spans="66:66" x14ac:dyDescent="0.25">
      <c r="BN2973" s="109"/>
    </row>
    <row r="2974" spans="66:66" x14ac:dyDescent="0.25">
      <c r="BN2974" s="109"/>
    </row>
    <row r="2975" spans="66:66" x14ac:dyDescent="0.25">
      <c r="BN2975" s="109"/>
    </row>
    <row r="2976" spans="66:66" x14ac:dyDescent="0.25">
      <c r="BN2976" s="109"/>
    </row>
    <row r="2977" spans="66:66" x14ac:dyDescent="0.25">
      <c r="BN2977" s="109"/>
    </row>
    <row r="2978" spans="66:66" x14ac:dyDescent="0.25">
      <c r="BN2978" s="109"/>
    </row>
    <row r="2979" spans="66:66" x14ac:dyDescent="0.25">
      <c r="BN2979" s="109"/>
    </row>
    <row r="2980" spans="66:66" x14ac:dyDescent="0.25">
      <c r="BN2980" s="109"/>
    </row>
    <row r="2981" spans="66:66" x14ac:dyDescent="0.25">
      <c r="BN2981" s="109"/>
    </row>
    <row r="2982" spans="66:66" x14ac:dyDescent="0.25">
      <c r="BN2982" s="109"/>
    </row>
    <row r="2983" spans="66:66" x14ac:dyDescent="0.25">
      <c r="BN2983" s="109"/>
    </row>
    <row r="2984" spans="66:66" x14ac:dyDescent="0.25">
      <c r="BN2984" s="109"/>
    </row>
    <row r="2985" spans="66:66" x14ac:dyDescent="0.25">
      <c r="BN2985" s="109"/>
    </row>
    <row r="2986" spans="66:66" x14ac:dyDescent="0.25">
      <c r="BN2986" s="109"/>
    </row>
    <row r="2987" spans="66:66" x14ac:dyDescent="0.25">
      <c r="BN2987" s="109"/>
    </row>
    <row r="2988" spans="66:66" x14ac:dyDescent="0.25">
      <c r="BN2988" s="109"/>
    </row>
    <row r="2989" spans="66:66" x14ac:dyDescent="0.25">
      <c r="BN2989" s="109"/>
    </row>
    <row r="2990" spans="66:66" x14ac:dyDescent="0.25">
      <c r="BN2990" s="109"/>
    </row>
    <row r="2991" spans="66:66" x14ac:dyDescent="0.25">
      <c r="BN2991" s="109"/>
    </row>
    <row r="2992" spans="66:66" x14ac:dyDescent="0.25">
      <c r="BN2992" s="109"/>
    </row>
    <row r="2993" spans="66:66" x14ac:dyDescent="0.25">
      <c r="BN2993" s="109"/>
    </row>
    <row r="2994" spans="66:66" x14ac:dyDescent="0.25">
      <c r="BN2994" s="109"/>
    </row>
    <row r="2995" spans="66:66" x14ac:dyDescent="0.25">
      <c r="BN2995" s="109"/>
    </row>
    <row r="2996" spans="66:66" x14ac:dyDescent="0.25">
      <c r="BN2996" s="109"/>
    </row>
    <row r="2997" spans="66:66" x14ac:dyDescent="0.25">
      <c r="BN2997" s="109"/>
    </row>
    <row r="2998" spans="66:66" x14ac:dyDescent="0.25">
      <c r="BN2998" s="109"/>
    </row>
    <row r="2999" spans="66:66" x14ac:dyDescent="0.25">
      <c r="BN2999" s="109"/>
    </row>
    <row r="3000" spans="66:66" x14ac:dyDescent="0.25">
      <c r="BN3000" s="109"/>
    </row>
    <row r="3001" spans="66:66" x14ac:dyDescent="0.25">
      <c r="BN3001" s="109"/>
    </row>
    <row r="3002" spans="66:66" x14ac:dyDescent="0.25">
      <c r="BN3002" s="109"/>
    </row>
    <row r="3003" spans="66:66" x14ac:dyDescent="0.25">
      <c r="BN3003" s="109"/>
    </row>
    <row r="3004" spans="66:66" x14ac:dyDescent="0.25">
      <c r="BN3004" s="109"/>
    </row>
    <row r="3005" spans="66:66" x14ac:dyDescent="0.25">
      <c r="BN3005" s="109"/>
    </row>
    <row r="3006" spans="66:66" x14ac:dyDescent="0.25">
      <c r="BN3006" s="109"/>
    </row>
    <row r="3007" spans="66:66" x14ac:dyDescent="0.25">
      <c r="BN3007" s="109"/>
    </row>
    <row r="3008" spans="66:66" x14ac:dyDescent="0.25">
      <c r="BN3008" s="109"/>
    </row>
    <row r="3009" spans="66:66" x14ac:dyDescent="0.25">
      <c r="BN3009" s="109"/>
    </row>
    <row r="3010" spans="66:66" x14ac:dyDescent="0.25">
      <c r="BN3010" s="109"/>
    </row>
    <row r="3011" spans="66:66" x14ac:dyDescent="0.25">
      <c r="BN3011" s="109"/>
    </row>
    <row r="3012" spans="66:66" x14ac:dyDescent="0.25">
      <c r="BN3012" s="109"/>
    </row>
    <row r="3013" spans="66:66" x14ac:dyDescent="0.25">
      <c r="BN3013" s="109"/>
    </row>
    <row r="3014" spans="66:66" x14ac:dyDescent="0.25">
      <c r="BN3014" s="109"/>
    </row>
    <row r="3015" spans="66:66" x14ac:dyDescent="0.25">
      <c r="BN3015" s="109"/>
    </row>
    <row r="3016" spans="66:66" x14ac:dyDescent="0.25">
      <c r="BN3016" s="109"/>
    </row>
    <row r="3017" spans="66:66" x14ac:dyDescent="0.25">
      <c r="BN3017" s="109"/>
    </row>
    <row r="3018" spans="66:66" x14ac:dyDescent="0.25">
      <c r="BN3018" s="109"/>
    </row>
    <row r="3019" spans="66:66" x14ac:dyDescent="0.25">
      <c r="BN3019" s="109"/>
    </row>
    <row r="3020" spans="66:66" x14ac:dyDescent="0.25">
      <c r="BN3020" s="109"/>
    </row>
    <row r="3021" spans="66:66" x14ac:dyDescent="0.25">
      <c r="BN3021" s="109"/>
    </row>
    <row r="3022" spans="66:66" x14ac:dyDescent="0.25">
      <c r="BN3022" s="109"/>
    </row>
    <row r="3023" spans="66:66" x14ac:dyDescent="0.25">
      <c r="BN3023" s="109"/>
    </row>
    <row r="3024" spans="66:66" x14ac:dyDescent="0.25">
      <c r="BN3024" s="109"/>
    </row>
    <row r="3025" spans="66:66" x14ac:dyDescent="0.25">
      <c r="BN3025" s="109"/>
    </row>
    <row r="3026" spans="66:66" x14ac:dyDescent="0.25">
      <c r="BN3026" s="109"/>
    </row>
    <row r="3027" spans="66:66" x14ac:dyDescent="0.25">
      <c r="BN3027" s="109"/>
    </row>
    <row r="3028" spans="66:66" x14ac:dyDescent="0.25">
      <c r="BN3028" s="109"/>
    </row>
    <row r="3029" spans="66:66" x14ac:dyDescent="0.25">
      <c r="BN3029" s="109"/>
    </row>
    <row r="3030" spans="66:66" x14ac:dyDescent="0.25">
      <c r="BN3030" s="109"/>
    </row>
    <row r="3031" spans="66:66" x14ac:dyDescent="0.25">
      <c r="BN3031" s="109"/>
    </row>
    <row r="3032" spans="66:66" x14ac:dyDescent="0.25">
      <c r="BN3032" s="109"/>
    </row>
    <row r="3033" spans="66:66" x14ac:dyDescent="0.25">
      <c r="BN3033" s="109"/>
    </row>
    <row r="3034" spans="66:66" x14ac:dyDescent="0.25">
      <c r="BN3034" s="109"/>
    </row>
    <row r="3035" spans="66:66" x14ac:dyDescent="0.25">
      <c r="BN3035" s="109"/>
    </row>
    <row r="3036" spans="66:66" x14ac:dyDescent="0.25">
      <c r="BN3036" s="109"/>
    </row>
    <row r="3037" spans="66:66" x14ac:dyDescent="0.25">
      <c r="BN3037" s="109"/>
    </row>
    <row r="3038" spans="66:66" x14ac:dyDescent="0.25">
      <c r="BN3038" s="109"/>
    </row>
    <row r="3039" spans="66:66" x14ac:dyDescent="0.25">
      <c r="BN3039" s="109"/>
    </row>
    <row r="3040" spans="66:66" x14ac:dyDescent="0.25">
      <c r="BN3040" s="109"/>
    </row>
    <row r="3041" spans="66:66" x14ac:dyDescent="0.25">
      <c r="BN3041" s="109"/>
    </row>
    <row r="3042" spans="66:66" x14ac:dyDescent="0.25">
      <c r="BN3042" s="109"/>
    </row>
    <row r="3043" spans="66:66" x14ac:dyDescent="0.25">
      <c r="BN3043" s="109"/>
    </row>
    <row r="3044" spans="66:66" x14ac:dyDescent="0.25">
      <c r="BN3044" s="109"/>
    </row>
    <row r="3045" spans="66:66" x14ac:dyDescent="0.25">
      <c r="BN3045" s="109"/>
    </row>
    <row r="3046" spans="66:66" x14ac:dyDescent="0.25">
      <c r="BN3046" s="109"/>
    </row>
    <row r="3047" spans="66:66" x14ac:dyDescent="0.25">
      <c r="BN3047" s="109"/>
    </row>
    <row r="3048" spans="66:66" x14ac:dyDescent="0.25">
      <c r="BN3048" s="109"/>
    </row>
    <row r="3049" spans="66:66" x14ac:dyDescent="0.25">
      <c r="BN3049" s="109"/>
    </row>
    <row r="3050" spans="66:66" x14ac:dyDescent="0.25">
      <c r="BN3050" s="109"/>
    </row>
    <row r="3051" spans="66:66" x14ac:dyDescent="0.25">
      <c r="BN3051" s="109"/>
    </row>
    <row r="3052" spans="66:66" x14ac:dyDescent="0.25">
      <c r="BN3052" s="109"/>
    </row>
    <row r="3053" spans="66:66" x14ac:dyDescent="0.25">
      <c r="BN3053" s="109"/>
    </row>
    <row r="3054" spans="66:66" x14ac:dyDescent="0.25">
      <c r="BN3054" s="109"/>
    </row>
    <row r="3055" spans="66:66" x14ac:dyDescent="0.25">
      <c r="BN3055" s="109"/>
    </row>
    <row r="3056" spans="66:66" x14ac:dyDescent="0.25">
      <c r="BN3056" s="109"/>
    </row>
    <row r="3057" spans="66:66" x14ac:dyDescent="0.25">
      <c r="BN3057" s="109"/>
    </row>
    <row r="3058" spans="66:66" x14ac:dyDescent="0.25">
      <c r="BN3058" s="109"/>
    </row>
    <row r="3059" spans="66:66" x14ac:dyDescent="0.25">
      <c r="BN3059" s="109"/>
    </row>
    <row r="3060" spans="66:66" x14ac:dyDescent="0.25">
      <c r="BN3060" s="109"/>
    </row>
    <row r="3061" spans="66:66" x14ac:dyDescent="0.25">
      <c r="BN3061" s="109"/>
    </row>
    <row r="3062" spans="66:66" x14ac:dyDescent="0.25">
      <c r="BN3062" s="109"/>
    </row>
    <row r="3063" spans="66:66" x14ac:dyDescent="0.25">
      <c r="BN3063" s="109"/>
    </row>
    <row r="3064" spans="66:66" x14ac:dyDescent="0.25">
      <c r="BN3064" s="109"/>
    </row>
    <row r="3065" spans="66:66" x14ac:dyDescent="0.25">
      <c r="BN3065" s="109"/>
    </row>
    <row r="3066" spans="66:66" x14ac:dyDescent="0.25">
      <c r="BN3066" s="109"/>
    </row>
    <row r="3067" spans="66:66" x14ac:dyDescent="0.25">
      <c r="BN3067" s="109"/>
    </row>
    <row r="3068" spans="66:66" x14ac:dyDescent="0.25">
      <c r="BN3068" s="109"/>
    </row>
    <row r="3069" spans="66:66" x14ac:dyDescent="0.25">
      <c r="BN3069" s="109"/>
    </row>
    <row r="3070" spans="66:66" x14ac:dyDescent="0.25">
      <c r="BN3070" s="109"/>
    </row>
    <row r="3071" spans="66:66" x14ac:dyDescent="0.25">
      <c r="BN3071" s="109"/>
    </row>
    <row r="3072" spans="66:66" x14ac:dyDescent="0.25">
      <c r="BN3072" s="109"/>
    </row>
    <row r="3073" spans="66:66" x14ac:dyDescent="0.25">
      <c r="BN3073" s="109"/>
    </row>
    <row r="3074" spans="66:66" x14ac:dyDescent="0.25">
      <c r="BN3074" s="109"/>
    </row>
    <row r="3075" spans="66:66" x14ac:dyDescent="0.25">
      <c r="BN3075" s="109"/>
    </row>
    <row r="3076" spans="66:66" x14ac:dyDescent="0.25">
      <c r="BN3076" s="109"/>
    </row>
    <row r="3077" spans="66:66" x14ac:dyDescent="0.25">
      <c r="BN3077" s="109"/>
    </row>
    <row r="3078" spans="66:66" x14ac:dyDescent="0.25">
      <c r="BN3078" s="109"/>
    </row>
    <row r="3079" spans="66:66" x14ac:dyDescent="0.25">
      <c r="BN3079" s="109"/>
    </row>
    <row r="3080" spans="66:66" x14ac:dyDescent="0.25">
      <c r="BN3080" s="109"/>
    </row>
    <row r="3081" spans="66:66" x14ac:dyDescent="0.25">
      <c r="BN3081" s="109"/>
    </row>
    <row r="3082" spans="66:66" x14ac:dyDescent="0.25">
      <c r="BN3082" s="109"/>
    </row>
    <row r="3083" spans="66:66" x14ac:dyDescent="0.25">
      <c r="BN3083" s="109"/>
    </row>
    <row r="3084" spans="66:66" x14ac:dyDescent="0.25">
      <c r="BN3084" s="109"/>
    </row>
    <row r="3085" spans="66:66" x14ac:dyDescent="0.25">
      <c r="BN3085" s="109"/>
    </row>
    <row r="3086" spans="66:66" x14ac:dyDescent="0.25">
      <c r="BN3086" s="109"/>
    </row>
    <row r="3087" spans="66:66" x14ac:dyDescent="0.25">
      <c r="BN3087" s="109"/>
    </row>
    <row r="3088" spans="66:66" x14ac:dyDescent="0.25">
      <c r="BN3088" s="109"/>
    </row>
    <row r="3089" spans="66:66" x14ac:dyDescent="0.25">
      <c r="BN3089" s="109"/>
    </row>
    <row r="3090" spans="66:66" x14ac:dyDescent="0.25">
      <c r="BN3090" s="109"/>
    </row>
    <row r="3091" spans="66:66" x14ac:dyDescent="0.25">
      <c r="BN3091" s="109"/>
    </row>
    <row r="3092" spans="66:66" x14ac:dyDescent="0.25">
      <c r="BN3092" s="109"/>
    </row>
    <row r="3093" spans="66:66" x14ac:dyDescent="0.25">
      <c r="BN3093" s="109"/>
    </row>
    <row r="3094" spans="66:66" x14ac:dyDescent="0.25">
      <c r="BN3094" s="109"/>
    </row>
    <row r="3095" spans="66:66" x14ac:dyDescent="0.25">
      <c r="BN3095" s="109"/>
    </row>
    <row r="3096" spans="66:66" x14ac:dyDescent="0.25">
      <c r="BN3096" s="109"/>
    </row>
    <row r="3097" spans="66:66" x14ac:dyDescent="0.25">
      <c r="BN3097" s="109"/>
    </row>
    <row r="3098" spans="66:66" x14ac:dyDescent="0.25">
      <c r="BN3098" s="109"/>
    </row>
    <row r="3099" spans="66:66" x14ac:dyDescent="0.25">
      <c r="BN3099" s="109"/>
    </row>
    <row r="3100" spans="66:66" x14ac:dyDescent="0.25">
      <c r="BN3100" s="109"/>
    </row>
    <row r="3101" spans="66:66" x14ac:dyDescent="0.25">
      <c r="BN3101" s="109"/>
    </row>
    <row r="3102" spans="66:66" x14ac:dyDescent="0.25">
      <c r="BN3102" s="109"/>
    </row>
    <row r="3103" spans="66:66" x14ac:dyDescent="0.25">
      <c r="BN3103" s="109"/>
    </row>
    <row r="3104" spans="66:66" x14ac:dyDescent="0.25">
      <c r="BN3104" s="109"/>
    </row>
    <row r="3105" spans="66:66" x14ac:dyDescent="0.25">
      <c r="BN3105" s="109"/>
    </row>
    <row r="3106" spans="66:66" x14ac:dyDescent="0.25">
      <c r="BN3106" s="109"/>
    </row>
    <row r="3107" spans="66:66" x14ac:dyDescent="0.25">
      <c r="BN3107" s="109"/>
    </row>
    <row r="3108" spans="66:66" x14ac:dyDescent="0.25">
      <c r="BN3108" s="109"/>
    </row>
    <row r="3109" spans="66:66" x14ac:dyDescent="0.25">
      <c r="BN3109" s="109"/>
    </row>
    <row r="3110" spans="66:66" x14ac:dyDescent="0.25">
      <c r="BN3110" s="109"/>
    </row>
    <row r="3111" spans="66:66" x14ac:dyDescent="0.25">
      <c r="BN3111" s="109"/>
    </row>
    <row r="3112" spans="66:66" x14ac:dyDescent="0.25">
      <c r="BN3112" s="109"/>
    </row>
    <row r="3113" spans="66:66" x14ac:dyDescent="0.25">
      <c r="BN3113" s="109"/>
    </row>
    <row r="3114" spans="66:66" x14ac:dyDescent="0.25">
      <c r="BN3114" s="109"/>
    </row>
    <row r="3115" spans="66:66" x14ac:dyDescent="0.25">
      <c r="BN3115" s="109"/>
    </row>
    <row r="3116" spans="66:66" x14ac:dyDescent="0.25">
      <c r="BN3116" s="109"/>
    </row>
    <row r="3117" spans="66:66" x14ac:dyDescent="0.25">
      <c r="BN3117" s="109"/>
    </row>
    <row r="3118" spans="66:66" x14ac:dyDescent="0.25">
      <c r="BN3118" s="109"/>
    </row>
    <row r="3119" spans="66:66" x14ac:dyDescent="0.25">
      <c r="BN3119" s="109"/>
    </row>
    <row r="3120" spans="66:66" x14ac:dyDescent="0.25">
      <c r="BN3120" s="109"/>
    </row>
    <row r="3121" spans="66:66" x14ac:dyDescent="0.25">
      <c r="BN3121" s="109"/>
    </row>
    <row r="3122" spans="66:66" x14ac:dyDescent="0.25">
      <c r="BN3122" s="109"/>
    </row>
    <row r="3123" spans="66:66" x14ac:dyDescent="0.25">
      <c r="BN3123" s="109"/>
    </row>
    <row r="3124" spans="66:66" x14ac:dyDescent="0.25">
      <c r="BN3124" s="109"/>
    </row>
    <row r="3125" spans="66:66" x14ac:dyDescent="0.25">
      <c r="BN3125" s="109"/>
    </row>
    <row r="3126" spans="66:66" x14ac:dyDescent="0.25">
      <c r="BN3126" s="109"/>
    </row>
    <row r="3127" spans="66:66" x14ac:dyDescent="0.25">
      <c r="BN3127" s="109"/>
    </row>
    <row r="3128" spans="66:66" x14ac:dyDescent="0.25">
      <c r="BN3128" s="109"/>
    </row>
    <row r="3129" spans="66:66" x14ac:dyDescent="0.25">
      <c r="BN3129" s="109"/>
    </row>
    <row r="3130" spans="66:66" x14ac:dyDescent="0.25">
      <c r="BN3130" s="109"/>
    </row>
    <row r="3131" spans="66:66" x14ac:dyDescent="0.25">
      <c r="BN3131" s="109"/>
    </row>
    <row r="3132" spans="66:66" x14ac:dyDescent="0.25">
      <c r="BN3132" s="109"/>
    </row>
    <row r="3133" spans="66:66" x14ac:dyDescent="0.25">
      <c r="BN3133" s="109"/>
    </row>
    <row r="3134" spans="66:66" x14ac:dyDescent="0.25">
      <c r="BN3134" s="109"/>
    </row>
    <row r="3135" spans="66:66" x14ac:dyDescent="0.25">
      <c r="BN3135" s="109"/>
    </row>
    <row r="3136" spans="66:66" x14ac:dyDescent="0.25">
      <c r="BN3136" s="109"/>
    </row>
    <row r="3137" spans="66:66" x14ac:dyDescent="0.25">
      <c r="BN3137" s="109"/>
    </row>
    <row r="3138" spans="66:66" x14ac:dyDescent="0.25">
      <c r="BN3138" s="109"/>
    </row>
    <row r="3139" spans="66:66" x14ac:dyDescent="0.25">
      <c r="BN3139" s="109"/>
    </row>
    <row r="3140" spans="66:66" x14ac:dyDescent="0.25">
      <c r="BN3140" s="109"/>
    </row>
    <row r="3141" spans="66:66" x14ac:dyDescent="0.25">
      <c r="BN3141" s="109"/>
    </row>
    <row r="3142" spans="66:66" x14ac:dyDescent="0.25">
      <c r="BN3142" s="109"/>
    </row>
    <row r="3143" spans="66:66" x14ac:dyDescent="0.25">
      <c r="BN3143" s="109"/>
    </row>
    <row r="3144" spans="66:66" x14ac:dyDescent="0.25">
      <c r="BN3144" s="109"/>
    </row>
    <row r="3145" spans="66:66" x14ac:dyDescent="0.25">
      <c r="BN3145" s="109"/>
    </row>
    <row r="3146" spans="66:66" x14ac:dyDescent="0.25">
      <c r="BN3146" s="109"/>
    </row>
    <row r="3147" spans="66:66" x14ac:dyDescent="0.25">
      <c r="BN3147" s="109"/>
    </row>
    <row r="3148" spans="66:66" x14ac:dyDescent="0.25">
      <c r="BN3148" s="109"/>
    </row>
    <row r="3149" spans="66:66" x14ac:dyDescent="0.25">
      <c r="BN3149" s="109"/>
    </row>
    <row r="3150" spans="66:66" x14ac:dyDescent="0.25">
      <c r="BN3150" s="109"/>
    </row>
    <row r="3151" spans="66:66" x14ac:dyDescent="0.25">
      <c r="BN3151" s="109"/>
    </row>
    <row r="3152" spans="66:66" x14ac:dyDescent="0.25">
      <c r="BN3152" s="109"/>
    </row>
    <row r="3153" spans="66:66" x14ac:dyDescent="0.25">
      <c r="BN3153" s="109"/>
    </row>
    <row r="3154" spans="66:66" x14ac:dyDescent="0.25">
      <c r="BN3154" s="109"/>
    </row>
    <row r="3155" spans="66:66" x14ac:dyDescent="0.25">
      <c r="BN3155" s="109"/>
    </row>
    <row r="3156" spans="66:66" x14ac:dyDescent="0.25">
      <c r="BN3156" s="109"/>
    </row>
    <row r="3157" spans="66:66" x14ac:dyDescent="0.25">
      <c r="BN3157" s="109"/>
    </row>
    <row r="3158" spans="66:66" x14ac:dyDescent="0.25">
      <c r="BN3158" s="109"/>
    </row>
    <row r="3159" spans="66:66" x14ac:dyDescent="0.25">
      <c r="BN3159" s="109"/>
    </row>
    <row r="3160" spans="66:66" x14ac:dyDescent="0.25">
      <c r="BN3160" s="109"/>
    </row>
    <row r="3161" spans="66:66" x14ac:dyDescent="0.25">
      <c r="BN3161" s="109"/>
    </row>
    <row r="3162" spans="66:66" x14ac:dyDescent="0.25">
      <c r="BN3162" s="109"/>
    </row>
    <row r="3163" spans="66:66" x14ac:dyDescent="0.25">
      <c r="BN3163" s="109"/>
    </row>
    <row r="3164" spans="66:66" x14ac:dyDescent="0.25">
      <c r="BN3164" s="109"/>
    </row>
    <row r="3165" spans="66:66" x14ac:dyDescent="0.25">
      <c r="BN3165" s="109"/>
    </row>
    <row r="3166" spans="66:66" x14ac:dyDescent="0.25">
      <c r="BN3166" s="109"/>
    </row>
    <row r="3167" spans="66:66" x14ac:dyDescent="0.25">
      <c r="BN3167" s="109"/>
    </row>
    <row r="3168" spans="66:66" x14ac:dyDescent="0.25">
      <c r="BN3168" s="109"/>
    </row>
    <row r="3169" spans="66:66" x14ac:dyDescent="0.25">
      <c r="BN3169" s="109"/>
    </row>
    <row r="3170" spans="66:66" x14ac:dyDescent="0.25">
      <c r="BN3170" s="109"/>
    </row>
    <row r="3171" spans="66:66" x14ac:dyDescent="0.25">
      <c r="BN3171" s="109"/>
    </row>
    <row r="3172" spans="66:66" x14ac:dyDescent="0.25">
      <c r="BN3172" s="109"/>
    </row>
    <row r="3173" spans="66:66" x14ac:dyDescent="0.25">
      <c r="BN3173" s="109"/>
    </row>
    <row r="3174" spans="66:66" x14ac:dyDescent="0.25">
      <c r="BN3174" s="109"/>
    </row>
    <row r="3175" spans="66:66" x14ac:dyDescent="0.25">
      <c r="BN3175" s="109"/>
    </row>
    <row r="3176" spans="66:66" x14ac:dyDescent="0.25">
      <c r="BN3176" s="109"/>
    </row>
    <row r="3177" spans="66:66" x14ac:dyDescent="0.25">
      <c r="BN3177" s="109"/>
    </row>
    <row r="3178" spans="66:66" x14ac:dyDescent="0.25">
      <c r="BN3178" s="109"/>
    </row>
    <row r="3179" spans="66:66" x14ac:dyDescent="0.25">
      <c r="BN3179" s="109"/>
    </row>
    <row r="3180" spans="66:66" x14ac:dyDescent="0.25">
      <c r="BN3180" s="109"/>
    </row>
    <row r="3181" spans="66:66" x14ac:dyDescent="0.25">
      <c r="BN3181" s="109"/>
    </row>
    <row r="3182" spans="66:66" x14ac:dyDescent="0.25">
      <c r="BN3182" s="109"/>
    </row>
    <row r="3183" spans="66:66" x14ac:dyDescent="0.25">
      <c r="BN3183" s="109"/>
    </row>
    <row r="3184" spans="66:66" x14ac:dyDescent="0.25">
      <c r="BN3184" s="109"/>
    </row>
    <row r="3185" spans="66:66" x14ac:dyDescent="0.25">
      <c r="BN3185" s="109"/>
    </row>
    <row r="3186" spans="66:66" x14ac:dyDescent="0.25">
      <c r="BN3186" s="109"/>
    </row>
    <row r="3187" spans="66:66" x14ac:dyDescent="0.25">
      <c r="BN3187" s="109"/>
    </row>
    <row r="3188" spans="66:66" x14ac:dyDescent="0.25">
      <c r="BN3188" s="109"/>
    </row>
    <row r="3189" spans="66:66" x14ac:dyDescent="0.25">
      <c r="BN3189" s="109"/>
    </row>
    <row r="3190" spans="66:66" x14ac:dyDescent="0.25">
      <c r="BN3190" s="109"/>
    </row>
    <row r="3191" spans="66:66" x14ac:dyDescent="0.25">
      <c r="BN3191" s="109"/>
    </row>
    <row r="3192" spans="66:66" x14ac:dyDescent="0.25">
      <c r="BN3192" s="109"/>
    </row>
    <row r="3193" spans="66:66" x14ac:dyDescent="0.25">
      <c r="BN3193" s="109"/>
    </row>
    <row r="3194" spans="66:66" x14ac:dyDescent="0.25">
      <c r="BN3194" s="109"/>
    </row>
    <row r="3195" spans="66:66" x14ac:dyDescent="0.25">
      <c r="BN3195" s="109"/>
    </row>
    <row r="3196" spans="66:66" x14ac:dyDescent="0.25">
      <c r="BN3196" s="109"/>
    </row>
    <row r="3197" spans="66:66" x14ac:dyDescent="0.25">
      <c r="BN3197" s="109"/>
    </row>
    <row r="3198" spans="66:66" x14ac:dyDescent="0.25">
      <c r="BN3198" s="109"/>
    </row>
    <row r="3199" spans="66:66" x14ac:dyDescent="0.25">
      <c r="BN3199" s="109"/>
    </row>
    <row r="3200" spans="66:66" x14ac:dyDescent="0.25">
      <c r="BN3200" s="109"/>
    </row>
    <row r="3201" spans="66:66" x14ac:dyDescent="0.25">
      <c r="BN3201" s="109"/>
    </row>
    <row r="3202" spans="66:66" x14ac:dyDescent="0.25">
      <c r="BN3202" s="109"/>
    </row>
    <row r="3203" spans="66:66" x14ac:dyDescent="0.25">
      <c r="BN3203" s="109"/>
    </row>
    <row r="3204" spans="66:66" x14ac:dyDescent="0.25">
      <c r="BN3204" s="109"/>
    </row>
    <row r="3205" spans="66:66" x14ac:dyDescent="0.25">
      <c r="BN3205" s="109"/>
    </row>
    <row r="3206" spans="66:66" x14ac:dyDescent="0.25">
      <c r="BN3206" s="109"/>
    </row>
    <row r="3207" spans="66:66" x14ac:dyDescent="0.25">
      <c r="BN3207" s="109"/>
    </row>
    <row r="3208" spans="66:66" x14ac:dyDescent="0.25">
      <c r="BN3208" s="109"/>
    </row>
    <row r="3209" spans="66:66" x14ac:dyDescent="0.25">
      <c r="BN3209" s="109"/>
    </row>
    <row r="3210" spans="66:66" x14ac:dyDescent="0.25">
      <c r="BN3210" s="109"/>
    </row>
    <row r="3211" spans="66:66" x14ac:dyDescent="0.25">
      <c r="BN3211" s="109"/>
    </row>
    <row r="3212" spans="66:66" x14ac:dyDescent="0.25">
      <c r="BN3212" s="109"/>
    </row>
    <row r="3213" spans="66:66" x14ac:dyDescent="0.25">
      <c r="BN3213" s="109"/>
    </row>
    <row r="3214" spans="66:66" x14ac:dyDescent="0.25">
      <c r="BN3214" s="109"/>
    </row>
    <row r="3215" spans="66:66" x14ac:dyDescent="0.25">
      <c r="BN3215" s="109"/>
    </row>
    <row r="3216" spans="66:66" x14ac:dyDescent="0.25">
      <c r="BN3216" s="109"/>
    </row>
    <row r="3217" spans="66:66" x14ac:dyDescent="0.25">
      <c r="BN3217" s="109"/>
    </row>
    <row r="3218" spans="66:66" x14ac:dyDescent="0.25">
      <c r="BN3218" s="109"/>
    </row>
    <row r="3219" spans="66:66" x14ac:dyDescent="0.25">
      <c r="BN3219" s="109"/>
    </row>
    <row r="3220" spans="66:66" x14ac:dyDescent="0.25">
      <c r="BN3220" s="109"/>
    </row>
    <row r="3221" spans="66:66" x14ac:dyDescent="0.25">
      <c r="BN3221" s="109"/>
    </row>
    <row r="3222" spans="66:66" x14ac:dyDescent="0.25">
      <c r="BN3222" s="109"/>
    </row>
    <row r="3223" spans="66:66" x14ac:dyDescent="0.25">
      <c r="BN3223" s="109"/>
    </row>
    <row r="3224" spans="66:66" x14ac:dyDescent="0.25">
      <c r="BN3224" s="109"/>
    </row>
    <row r="3225" spans="66:66" x14ac:dyDescent="0.25">
      <c r="BN3225" s="109"/>
    </row>
    <row r="3226" spans="66:66" x14ac:dyDescent="0.25">
      <c r="BN3226" s="109"/>
    </row>
    <row r="3227" spans="66:66" x14ac:dyDescent="0.25">
      <c r="BN3227" s="109"/>
    </row>
    <row r="3228" spans="66:66" x14ac:dyDescent="0.25">
      <c r="BN3228" s="109"/>
    </row>
    <row r="3229" spans="66:66" x14ac:dyDescent="0.25">
      <c r="BN3229" s="109"/>
    </row>
    <row r="3230" spans="66:66" x14ac:dyDescent="0.25">
      <c r="BN3230" s="109"/>
    </row>
    <row r="3231" spans="66:66" x14ac:dyDescent="0.25">
      <c r="BN3231" s="109"/>
    </row>
    <row r="3232" spans="66:66" x14ac:dyDescent="0.25">
      <c r="BN3232" s="109"/>
    </row>
    <row r="3233" spans="66:66" x14ac:dyDescent="0.25">
      <c r="BN3233" s="109"/>
    </row>
    <row r="3234" spans="66:66" x14ac:dyDescent="0.25">
      <c r="BN3234" s="109"/>
    </row>
    <row r="3235" spans="66:66" x14ac:dyDescent="0.25">
      <c r="BN3235" s="109"/>
    </row>
    <row r="3236" spans="66:66" x14ac:dyDescent="0.25">
      <c r="BN3236" s="109"/>
    </row>
    <row r="3237" spans="66:66" x14ac:dyDescent="0.25">
      <c r="BN3237" s="109"/>
    </row>
    <row r="3238" spans="66:66" x14ac:dyDescent="0.25">
      <c r="BN3238" s="109"/>
    </row>
    <row r="3239" spans="66:66" x14ac:dyDescent="0.25">
      <c r="BN3239" s="109"/>
    </row>
    <row r="3240" spans="66:66" x14ac:dyDescent="0.25">
      <c r="BN3240" s="109"/>
    </row>
    <row r="3241" spans="66:66" x14ac:dyDescent="0.25">
      <c r="BN3241" s="109"/>
    </row>
    <row r="3242" spans="66:66" x14ac:dyDescent="0.25">
      <c r="BN3242" s="109"/>
    </row>
    <row r="3243" spans="66:66" x14ac:dyDescent="0.25">
      <c r="BN3243" s="109"/>
    </row>
    <row r="3244" spans="66:66" x14ac:dyDescent="0.25">
      <c r="BN3244" s="109"/>
    </row>
    <row r="3245" spans="66:66" x14ac:dyDescent="0.25">
      <c r="BN3245" s="109"/>
    </row>
    <row r="3246" spans="66:66" x14ac:dyDescent="0.25">
      <c r="BN3246" s="109"/>
    </row>
    <row r="3247" spans="66:66" x14ac:dyDescent="0.25">
      <c r="BN3247" s="109"/>
    </row>
    <row r="3248" spans="66:66" x14ac:dyDescent="0.25">
      <c r="BN3248" s="109"/>
    </row>
    <row r="3249" spans="66:66" x14ac:dyDescent="0.25">
      <c r="BN3249" s="109"/>
    </row>
    <row r="3250" spans="66:66" x14ac:dyDescent="0.25">
      <c r="BN3250" s="109"/>
    </row>
    <row r="3251" spans="66:66" x14ac:dyDescent="0.25">
      <c r="BN3251" s="109"/>
    </row>
    <row r="3252" spans="66:66" x14ac:dyDescent="0.25">
      <c r="BN3252" s="109"/>
    </row>
    <row r="3253" spans="66:66" x14ac:dyDescent="0.25">
      <c r="BN3253" s="109"/>
    </row>
    <row r="3254" spans="66:66" x14ac:dyDescent="0.25">
      <c r="BN3254" s="109"/>
    </row>
    <row r="3255" spans="66:66" x14ac:dyDescent="0.25">
      <c r="BN3255" s="109"/>
    </row>
    <row r="3256" spans="66:66" x14ac:dyDescent="0.25">
      <c r="BN3256" s="109"/>
    </row>
    <row r="3257" spans="66:66" x14ac:dyDescent="0.25">
      <c r="BN3257" s="109"/>
    </row>
    <row r="3258" spans="66:66" x14ac:dyDescent="0.25">
      <c r="BN3258" s="109"/>
    </row>
    <row r="3259" spans="66:66" x14ac:dyDescent="0.25">
      <c r="BN3259" s="109"/>
    </row>
    <row r="3260" spans="66:66" x14ac:dyDescent="0.25">
      <c r="BN3260" s="109"/>
    </row>
    <row r="3261" spans="66:66" x14ac:dyDescent="0.25">
      <c r="BN3261" s="109"/>
    </row>
    <row r="3262" spans="66:66" x14ac:dyDescent="0.25">
      <c r="BN3262" s="109"/>
    </row>
    <row r="3263" spans="66:66" x14ac:dyDescent="0.25">
      <c r="BN3263" s="109"/>
    </row>
    <row r="3264" spans="66:66" x14ac:dyDescent="0.25">
      <c r="BN3264" s="109"/>
    </row>
    <row r="3265" spans="66:66" x14ac:dyDescent="0.25">
      <c r="BN3265" s="109"/>
    </row>
    <row r="3266" spans="66:66" x14ac:dyDescent="0.25">
      <c r="BN3266" s="109"/>
    </row>
    <row r="3267" spans="66:66" x14ac:dyDescent="0.25">
      <c r="BN3267" s="109"/>
    </row>
    <row r="3268" spans="66:66" x14ac:dyDescent="0.25">
      <c r="BN3268" s="109"/>
    </row>
    <row r="3269" spans="66:66" x14ac:dyDescent="0.25">
      <c r="BN3269" s="109"/>
    </row>
    <row r="3270" spans="66:66" x14ac:dyDescent="0.25">
      <c r="BN3270" s="109"/>
    </row>
    <row r="3271" spans="66:66" x14ac:dyDescent="0.25">
      <c r="BN3271" s="109"/>
    </row>
    <row r="3272" spans="66:66" x14ac:dyDescent="0.25">
      <c r="BN3272" s="109"/>
    </row>
    <row r="3273" spans="66:66" x14ac:dyDescent="0.25">
      <c r="BN3273" s="109"/>
    </row>
    <row r="3274" spans="66:66" x14ac:dyDescent="0.25">
      <c r="BN3274" s="109"/>
    </row>
    <row r="3275" spans="66:66" x14ac:dyDescent="0.25">
      <c r="BN3275" s="109"/>
    </row>
    <row r="3276" spans="66:66" x14ac:dyDescent="0.25">
      <c r="BN3276" s="109"/>
    </row>
    <row r="3277" spans="66:66" x14ac:dyDescent="0.25">
      <c r="BN3277" s="109"/>
    </row>
    <row r="3278" spans="66:66" x14ac:dyDescent="0.25">
      <c r="BN3278" s="109"/>
    </row>
    <row r="3279" spans="66:66" x14ac:dyDescent="0.25">
      <c r="BN3279" s="109"/>
    </row>
    <row r="3280" spans="66:66" x14ac:dyDescent="0.25">
      <c r="BN3280" s="109"/>
    </row>
    <row r="3281" spans="66:66" x14ac:dyDescent="0.25">
      <c r="BN3281" s="109"/>
    </row>
    <row r="3282" spans="66:66" x14ac:dyDescent="0.25">
      <c r="BN3282" s="109"/>
    </row>
    <row r="3283" spans="66:66" x14ac:dyDescent="0.25">
      <c r="BN3283" s="109"/>
    </row>
    <row r="3284" spans="66:66" x14ac:dyDescent="0.25">
      <c r="BN3284" s="109"/>
    </row>
    <row r="3285" spans="66:66" x14ac:dyDescent="0.25">
      <c r="BN3285" s="109"/>
    </row>
    <row r="3286" spans="66:66" x14ac:dyDescent="0.25">
      <c r="BN3286" s="109"/>
    </row>
    <row r="3287" spans="66:66" x14ac:dyDescent="0.25">
      <c r="BN3287" s="109"/>
    </row>
    <row r="3288" spans="66:66" x14ac:dyDescent="0.25">
      <c r="BN3288" s="109"/>
    </row>
    <row r="3289" spans="66:66" x14ac:dyDescent="0.25">
      <c r="BN3289" s="109"/>
    </row>
    <row r="3290" spans="66:66" x14ac:dyDescent="0.25">
      <c r="BN3290" s="109"/>
    </row>
    <row r="3291" spans="66:66" x14ac:dyDescent="0.25">
      <c r="BN3291" s="109"/>
    </row>
    <row r="3292" spans="66:66" x14ac:dyDescent="0.25">
      <c r="BN3292" s="109"/>
    </row>
    <row r="3293" spans="66:66" x14ac:dyDescent="0.25">
      <c r="BN3293" s="109"/>
    </row>
    <row r="3294" spans="66:66" x14ac:dyDescent="0.25">
      <c r="BN3294" s="109"/>
    </row>
    <row r="3295" spans="66:66" x14ac:dyDescent="0.25">
      <c r="BN3295" s="109"/>
    </row>
    <row r="3296" spans="66:66" x14ac:dyDescent="0.25">
      <c r="BN3296" s="109"/>
    </row>
    <row r="3297" spans="66:66" x14ac:dyDescent="0.25">
      <c r="BN3297" s="109"/>
    </row>
    <row r="3298" spans="66:66" x14ac:dyDescent="0.25">
      <c r="BN3298" s="109"/>
    </row>
    <row r="3299" spans="66:66" x14ac:dyDescent="0.25">
      <c r="BN3299" s="109"/>
    </row>
    <row r="3300" spans="66:66" x14ac:dyDescent="0.25">
      <c r="BN3300" s="109"/>
    </row>
    <row r="3301" spans="66:66" x14ac:dyDescent="0.25">
      <c r="BN3301" s="109"/>
    </row>
    <row r="3302" spans="66:66" x14ac:dyDescent="0.25">
      <c r="BN3302" s="109"/>
    </row>
    <row r="3303" spans="66:66" x14ac:dyDescent="0.25">
      <c r="BN3303" s="109"/>
    </row>
    <row r="3304" spans="66:66" x14ac:dyDescent="0.25">
      <c r="BN3304" s="109"/>
    </row>
    <row r="3305" spans="66:66" x14ac:dyDescent="0.25">
      <c r="BN3305" s="109"/>
    </row>
    <row r="3306" spans="66:66" x14ac:dyDescent="0.25">
      <c r="BN3306" s="109"/>
    </row>
    <row r="3307" spans="66:66" x14ac:dyDescent="0.25">
      <c r="BN3307" s="109"/>
    </row>
    <row r="3308" spans="66:66" x14ac:dyDescent="0.25">
      <c r="BN3308" s="109"/>
    </row>
    <row r="3309" spans="66:66" x14ac:dyDescent="0.25">
      <c r="BN3309" s="109"/>
    </row>
    <row r="3310" spans="66:66" x14ac:dyDescent="0.25">
      <c r="BN3310" s="109"/>
    </row>
    <row r="3311" spans="66:66" x14ac:dyDescent="0.25">
      <c r="BN3311" s="109"/>
    </row>
    <row r="3312" spans="66:66" x14ac:dyDescent="0.25">
      <c r="BN3312" s="109"/>
    </row>
    <row r="3313" spans="66:66" x14ac:dyDescent="0.25">
      <c r="BN3313" s="109"/>
    </row>
    <row r="3314" spans="66:66" x14ac:dyDescent="0.25">
      <c r="BN3314" s="109"/>
    </row>
    <row r="3315" spans="66:66" x14ac:dyDescent="0.25">
      <c r="BN3315" s="109"/>
    </row>
    <row r="3316" spans="66:66" x14ac:dyDescent="0.25">
      <c r="BN3316" s="109"/>
    </row>
    <row r="3317" spans="66:66" x14ac:dyDescent="0.25">
      <c r="BN3317" s="109"/>
    </row>
    <row r="3318" spans="66:66" x14ac:dyDescent="0.25">
      <c r="BN3318" s="109"/>
    </row>
    <row r="3319" spans="66:66" x14ac:dyDescent="0.25">
      <c r="BN3319" s="109"/>
    </row>
    <row r="3320" spans="66:66" x14ac:dyDescent="0.25">
      <c r="BN3320" s="109"/>
    </row>
    <row r="3321" spans="66:66" x14ac:dyDescent="0.25">
      <c r="BN3321" s="109"/>
    </row>
    <row r="3322" spans="66:66" x14ac:dyDescent="0.25">
      <c r="BN3322" s="109"/>
    </row>
    <row r="3323" spans="66:66" x14ac:dyDescent="0.25">
      <c r="BN3323" s="109"/>
    </row>
    <row r="3324" spans="66:66" x14ac:dyDescent="0.25">
      <c r="BN3324" s="109"/>
    </row>
    <row r="3325" spans="66:66" x14ac:dyDescent="0.25">
      <c r="BN3325" s="109"/>
    </row>
    <row r="3326" spans="66:66" x14ac:dyDescent="0.25">
      <c r="BN3326" s="109"/>
    </row>
    <row r="3327" spans="66:66" x14ac:dyDescent="0.25">
      <c r="BN3327" s="109"/>
    </row>
    <row r="3328" spans="66:66" x14ac:dyDescent="0.25">
      <c r="BN3328" s="109"/>
    </row>
    <row r="3329" spans="66:66" x14ac:dyDescent="0.25">
      <c r="BN3329" s="109"/>
    </row>
    <row r="3330" spans="66:66" x14ac:dyDescent="0.25">
      <c r="BN3330" s="109"/>
    </row>
    <row r="3331" spans="66:66" x14ac:dyDescent="0.25">
      <c r="BN3331" s="109"/>
    </row>
    <row r="3332" spans="66:66" x14ac:dyDescent="0.25">
      <c r="BN3332" s="109"/>
    </row>
    <row r="3333" spans="66:66" x14ac:dyDescent="0.25">
      <c r="BN3333" s="109"/>
    </row>
    <row r="3334" spans="66:66" x14ac:dyDescent="0.25">
      <c r="BN3334" s="109"/>
    </row>
    <row r="3335" spans="66:66" x14ac:dyDescent="0.25">
      <c r="BN3335" s="109"/>
    </row>
    <row r="3336" spans="66:66" x14ac:dyDescent="0.25">
      <c r="BN3336" s="109"/>
    </row>
    <row r="3337" spans="66:66" x14ac:dyDescent="0.25">
      <c r="BN3337" s="109"/>
    </row>
    <row r="3338" spans="66:66" x14ac:dyDescent="0.25">
      <c r="BN3338" s="109"/>
    </row>
    <row r="3339" spans="66:66" x14ac:dyDescent="0.25">
      <c r="BN3339" s="109"/>
    </row>
    <row r="3340" spans="66:66" x14ac:dyDescent="0.25">
      <c r="BN3340" s="109"/>
    </row>
    <row r="3341" spans="66:66" x14ac:dyDescent="0.25">
      <c r="BN3341" s="109"/>
    </row>
    <row r="3342" spans="66:66" x14ac:dyDescent="0.25">
      <c r="BN3342" s="109"/>
    </row>
    <row r="3343" spans="66:66" x14ac:dyDescent="0.25">
      <c r="BN3343" s="109"/>
    </row>
    <row r="3344" spans="66:66" x14ac:dyDescent="0.25">
      <c r="BN3344" s="109"/>
    </row>
    <row r="3345" spans="66:66" x14ac:dyDescent="0.25">
      <c r="BN3345" s="109"/>
    </row>
    <row r="3346" spans="66:66" x14ac:dyDescent="0.25">
      <c r="BN3346" s="109"/>
    </row>
    <row r="3347" spans="66:66" x14ac:dyDescent="0.25">
      <c r="BN3347" s="109"/>
    </row>
    <row r="3348" spans="66:66" x14ac:dyDescent="0.25">
      <c r="BN3348" s="109"/>
    </row>
    <row r="3349" spans="66:66" x14ac:dyDescent="0.25">
      <c r="BN3349" s="109"/>
    </row>
    <row r="3350" spans="66:66" x14ac:dyDescent="0.25">
      <c r="BN3350" s="109"/>
    </row>
    <row r="3351" spans="66:66" x14ac:dyDescent="0.25">
      <c r="BN3351" s="109"/>
    </row>
    <row r="3352" spans="66:66" x14ac:dyDescent="0.25">
      <c r="BN3352" s="109"/>
    </row>
    <row r="3353" spans="66:66" x14ac:dyDescent="0.25">
      <c r="BN3353" s="109"/>
    </row>
    <row r="3354" spans="66:66" x14ac:dyDescent="0.25">
      <c r="BN3354" s="109"/>
    </row>
    <row r="3355" spans="66:66" x14ac:dyDescent="0.25">
      <c r="BN3355" s="109"/>
    </row>
    <row r="3356" spans="66:66" x14ac:dyDescent="0.25">
      <c r="BN3356" s="109"/>
    </row>
    <row r="3357" spans="66:66" x14ac:dyDescent="0.25">
      <c r="BN3357" s="109"/>
    </row>
    <row r="3358" spans="66:66" x14ac:dyDescent="0.25">
      <c r="BN3358" s="109"/>
    </row>
    <row r="3359" spans="66:66" x14ac:dyDescent="0.25">
      <c r="BN3359" s="109"/>
    </row>
    <row r="3360" spans="66:66" x14ac:dyDescent="0.25">
      <c r="BN3360" s="109"/>
    </row>
    <row r="3361" spans="66:66" x14ac:dyDescent="0.25">
      <c r="BN3361" s="109"/>
    </row>
    <row r="3362" spans="66:66" x14ac:dyDescent="0.25">
      <c r="BN3362" s="109"/>
    </row>
    <row r="3363" spans="66:66" x14ac:dyDescent="0.25">
      <c r="BN3363" s="109"/>
    </row>
    <row r="3364" spans="66:66" x14ac:dyDescent="0.25">
      <c r="BN3364" s="109"/>
    </row>
    <row r="3365" spans="66:66" x14ac:dyDescent="0.25">
      <c r="BN3365" s="109"/>
    </row>
    <row r="3366" spans="66:66" x14ac:dyDescent="0.25">
      <c r="BN3366" s="109"/>
    </row>
    <row r="3367" spans="66:66" x14ac:dyDescent="0.25">
      <c r="BN3367" s="109"/>
    </row>
    <row r="3368" spans="66:66" x14ac:dyDescent="0.25">
      <c r="BN3368" s="109"/>
    </row>
    <row r="3369" spans="66:66" x14ac:dyDescent="0.25">
      <c r="BN3369" s="109"/>
    </row>
    <row r="3370" spans="66:66" x14ac:dyDescent="0.25">
      <c r="BN3370" s="109"/>
    </row>
    <row r="3371" spans="66:66" x14ac:dyDescent="0.25">
      <c r="BN3371" s="109"/>
    </row>
    <row r="3372" spans="66:66" x14ac:dyDescent="0.25">
      <c r="BN3372" s="109"/>
    </row>
    <row r="3373" spans="66:66" x14ac:dyDescent="0.25">
      <c r="BN3373" s="109"/>
    </row>
    <row r="3374" spans="66:66" x14ac:dyDescent="0.25">
      <c r="BN3374" s="109"/>
    </row>
    <row r="3375" spans="66:66" x14ac:dyDescent="0.25">
      <c r="BN3375" s="109"/>
    </row>
    <row r="3376" spans="66:66" x14ac:dyDescent="0.25">
      <c r="BN3376" s="109"/>
    </row>
    <row r="3377" spans="66:66" x14ac:dyDescent="0.25">
      <c r="BN3377" s="109"/>
    </row>
    <row r="3378" spans="66:66" x14ac:dyDescent="0.25">
      <c r="BN3378" s="109"/>
    </row>
    <row r="3379" spans="66:66" x14ac:dyDescent="0.25">
      <c r="BN3379" s="109"/>
    </row>
    <row r="3380" spans="66:66" x14ac:dyDescent="0.25">
      <c r="BN3380" s="109"/>
    </row>
    <row r="3381" spans="66:66" x14ac:dyDescent="0.25">
      <c r="BN3381" s="109"/>
    </row>
    <row r="3382" spans="66:66" x14ac:dyDescent="0.25">
      <c r="BN3382" s="109"/>
    </row>
    <row r="3383" spans="66:66" x14ac:dyDescent="0.25">
      <c r="BN3383" s="109"/>
    </row>
    <row r="3384" spans="66:66" x14ac:dyDescent="0.25">
      <c r="BN3384" s="109"/>
    </row>
    <row r="3385" spans="66:66" x14ac:dyDescent="0.25">
      <c r="BN3385" s="109"/>
    </row>
    <row r="3386" spans="66:66" x14ac:dyDescent="0.25">
      <c r="BN3386" s="109"/>
    </row>
    <row r="3387" spans="66:66" x14ac:dyDescent="0.25">
      <c r="BN3387" s="109"/>
    </row>
    <row r="3388" spans="66:66" x14ac:dyDescent="0.25">
      <c r="BN3388" s="109"/>
    </row>
    <row r="3389" spans="66:66" x14ac:dyDescent="0.25">
      <c r="BN3389" s="109"/>
    </row>
    <row r="3390" spans="66:66" x14ac:dyDescent="0.25">
      <c r="BN3390" s="109"/>
    </row>
    <row r="3391" spans="66:66" x14ac:dyDescent="0.25">
      <c r="BN3391" s="109"/>
    </row>
    <row r="3392" spans="66:66" x14ac:dyDescent="0.25">
      <c r="BN3392" s="109"/>
    </row>
    <row r="3393" spans="66:66" x14ac:dyDescent="0.25">
      <c r="BN3393" s="109"/>
    </row>
    <row r="3394" spans="66:66" x14ac:dyDescent="0.25">
      <c r="BN3394" s="109"/>
    </row>
    <row r="3395" spans="66:66" x14ac:dyDescent="0.25">
      <c r="BN3395" s="109"/>
    </row>
    <row r="3396" spans="66:66" x14ac:dyDescent="0.25">
      <c r="BN3396" s="109"/>
    </row>
    <row r="3397" spans="66:66" x14ac:dyDescent="0.25">
      <c r="BN3397" s="109"/>
    </row>
    <row r="3398" spans="66:66" x14ac:dyDescent="0.25">
      <c r="BN3398" s="109"/>
    </row>
    <row r="3399" spans="66:66" x14ac:dyDescent="0.25">
      <c r="BN3399" s="109"/>
    </row>
    <row r="3400" spans="66:66" x14ac:dyDescent="0.25">
      <c r="BN3400" s="109"/>
    </row>
    <row r="3401" spans="66:66" x14ac:dyDescent="0.25">
      <c r="BN3401" s="109"/>
    </row>
    <row r="3402" spans="66:66" x14ac:dyDescent="0.25">
      <c r="BN3402" s="109"/>
    </row>
    <row r="3403" spans="66:66" x14ac:dyDescent="0.25">
      <c r="BN3403" s="109"/>
    </row>
    <row r="3404" spans="66:66" x14ac:dyDescent="0.25">
      <c r="BN3404" s="109"/>
    </row>
    <row r="3405" spans="66:66" x14ac:dyDescent="0.25">
      <c r="BN3405" s="109"/>
    </row>
    <row r="3406" spans="66:66" x14ac:dyDescent="0.25">
      <c r="BN3406" s="109"/>
    </row>
    <row r="3407" spans="66:66" x14ac:dyDescent="0.25">
      <c r="BN3407" s="109"/>
    </row>
    <row r="3408" spans="66:66" x14ac:dyDescent="0.25">
      <c r="BN3408" s="109"/>
    </row>
    <row r="3409" spans="66:66" x14ac:dyDescent="0.25">
      <c r="BN3409" s="109"/>
    </row>
    <row r="3410" spans="66:66" x14ac:dyDescent="0.25">
      <c r="BN3410" s="109"/>
    </row>
    <row r="3411" spans="66:66" x14ac:dyDescent="0.25">
      <c r="BN3411" s="109"/>
    </row>
    <row r="3412" spans="66:66" x14ac:dyDescent="0.25">
      <c r="BN3412" s="109"/>
    </row>
    <row r="3413" spans="66:66" x14ac:dyDescent="0.25">
      <c r="BN3413" s="109"/>
    </row>
    <row r="3414" spans="66:66" x14ac:dyDescent="0.25">
      <c r="BN3414" s="109"/>
    </row>
    <row r="3415" spans="66:66" x14ac:dyDescent="0.25">
      <c r="BN3415" s="109"/>
    </row>
    <row r="3416" spans="66:66" x14ac:dyDescent="0.25">
      <c r="BN3416" s="109"/>
    </row>
    <row r="3417" spans="66:66" x14ac:dyDescent="0.25">
      <c r="BN3417" s="109"/>
    </row>
    <row r="3418" spans="66:66" x14ac:dyDescent="0.25">
      <c r="BN3418" s="109"/>
    </row>
    <row r="3419" spans="66:66" x14ac:dyDescent="0.25">
      <c r="BN3419" s="109"/>
    </row>
    <row r="3420" spans="66:66" x14ac:dyDescent="0.25">
      <c r="BN3420" s="109"/>
    </row>
    <row r="3421" spans="66:66" x14ac:dyDescent="0.25">
      <c r="BN3421" s="109"/>
    </row>
    <row r="3422" spans="66:66" x14ac:dyDescent="0.25">
      <c r="BN3422" s="109"/>
    </row>
    <row r="3423" spans="66:66" x14ac:dyDescent="0.25">
      <c r="BN3423" s="109"/>
    </row>
    <row r="3424" spans="66:66" x14ac:dyDescent="0.25">
      <c r="BN3424" s="109"/>
    </row>
    <row r="3425" spans="66:66" x14ac:dyDescent="0.25">
      <c r="BN3425" s="109"/>
    </row>
    <row r="3426" spans="66:66" x14ac:dyDescent="0.25">
      <c r="BN3426" s="109"/>
    </row>
    <row r="3427" spans="66:66" x14ac:dyDescent="0.25">
      <c r="BN3427" s="109"/>
    </row>
    <row r="3428" spans="66:66" x14ac:dyDescent="0.25">
      <c r="BN3428" s="109"/>
    </row>
    <row r="3429" spans="66:66" x14ac:dyDescent="0.25">
      <c r="BN3429" s="109"/>
    </row>
    <row r="3430" spans="66:66" x14ac:dyDescent="0.25">
      <c r="BN3430" s="109"/>
    </row>
    <row r="3431" spans="66:66" x14ac:dyDescent="0.25">
      <c r="BN3431" s="109"/>
    </row>
    <row r="3432" spans="66:66" x14ac:dyDescent="0.25">
      <c r="BN3432" s="109"/>
    </row>
    <row r="3433" spans="66:66" x14ac:dyDescent="0.25">
      <c r="BN3433" s="109"/>
    </row>
    <row r="3434" spans="66:66" x14ac:dyDescent="0.25">
      <c r="BN3434" s="109"/>
    </row>
    <row r="3435" spans="66:66" x14ac:dyDescent="0.25">
      <c r="BN3435" s="109"/>
    </row>
    <row r="3436" spans="66:66" x14ac:dyDescent="0.25">
      <c r="BN3436" s="109"/>
    </row>
    <row r="3437" spans="66:66" x14ac:dyDescent="0.25">
      <c r="BN3437" s="109"/>
    </row>
    <row r="3438" spans="66:66" x14ac:dyDescent="0.25">
      <c r="BN3438" s="109"/>
    </row>
    <row r="3439" spans="66:66" x14ac:dyDescent="0.25">
      <c r="BN3439" s="109"/>
    </row>
    <row r="3440" spans="66:66" x14ac:dyDescent="0.25">
      <c r="BN3440" s="109"/>
    </row>
    <row r="3441" spans="66:66" x14ac:dyDescent="0.25">
      <c r="BN3441" s="109"/>
    </row>
    <row r="3442" spans="66:66" x14ac:dyDescent="0.25">
      <c r="BN3442" s="109"/>
    </row>
    <row r="3443" spans="66:66" x14ac:dyDescent="0.25">
      <c r="BN3443" s="109"/>
    </row>
    <row r="3444" spans="66:66" x14ac:dyDescent="0.25">
      <c r="BN3444" s="109"/>
    </row>
    <row r="3445" spans="66:66" x14ac:dyDescent="0.25">
      <c r="BN3445" s="109"/>
    </row>
    <row r="3446" spans="66:66" x14ac:dyDescent="0.25">
      <c r="BN3446" s="109"/>
    </row>
    <row r="3447" spans="66:66" x14ac:dyDescent="0.25">
      <c r="BN3447" s="109"/>
    </row>
    <row r="3448" spans="66:66" x14ac:dyDescent="0.25">
      <c r="BN3448" s="109"/>
    </row>
    <row r="3449" spans="66:66" x14ac:dyDescent="0.25">
      <c r="BN3449" s="109"/>
    </row>
    <row r="3450" spans="66:66" x14ac:dyDescent="0.25">
      <c r="BN3450" s="109"/>
    </row>
    <row r="3451" spans="66:66" x14ac:dyDescent="0.25">
      <c r="BN3451" s="109"/>
    </row>
    <row r="3452" spans="66:66" x14ac:dyDescent="0.25">
      <c r="BN3452" s="109"/>
    </row>
    <row r="3453" spans="66:66" x14ac:dyDescent="0.25">
      <c r="BN3453" s="109"/>
    </row>
    <row r="3454" spans="66:66" x14ac:dyDescent="0.25">
      <c r="BN3454" s="109"/>
    </row>
    <row r="3455" spans="66:66" x14ac:dyDescent="0.25">
      <c r="BN3455" s="109"/>
    </row>
    <row r="3456" spans="66:66" x14ac:dyDescent="0.25">
      <c r="BN3456" s="109"/>
    </row>
    <row r="3457" spans="66:66" x14ac:dyDescent="0.25">
      <c r="BN3457" s="109"/>
    </row>
    <row r="3458" spans="66:66" x14ac:dyDescent="0.25">
      <c r="BN3458" s="109"/>
    </row>
    <row r="3459" spans="66:66" x14ac:dyDescent="0.25">
      <c r="BN3459" s="109"/>
    </row>
    <row r="3460" spans="66:66" x14ac:dyDescent="0.25">
      <c r="BN3460" s="109"/>
    </row>
    <row r="3461" spans="66:66" x14ac:dyDescent="0.25">
      <c r="BN3461" s="109"/>
    </row>
    <row r="3462" spans="66:66" x14ac:dyDescent="0.25">
      <c r="BN3462" s="109"/>
    </row>
    <row r="3463" spans="66:66" x14ac:dyDescent="0.25">
      <c r="BN3463" s="109"/>
    </row>
    <row r="3464" spans="66:66" x14ac:dyDescent="0.25">
      <c r="BN3464" s="109"/>
    </row>
    <row r="3465" spans="66:66" x14ac:dyDescent="0.25">
      <c r="BN3465" s="109"/>
    </row>
    <row r="3466" spans="66:66" x14ac:dyDescent="0.25">
      <c r="BN3466" s="109"/>
    </row>
    <row r="3467" spans="66:66" x14ac:dyDescent="0.25">
      <c r="BN3467" s="109"/>
    </row>
    <row r="3468" spans="66:66" x14ac:dyDescent="0.25">
      <c r="BN3468" s="109"/>
    </row>
    <row r="3469" spans="66:66" x14ac:dyDescent="0.25">
      <c r="BN3469" s="109"/>
    </row>
    <row r="3470" spans="66:66" x14ac:dyDescent="0.25">
      <c r="BN3470" s="109"/>
    </row>
    <row r="3471" spans="66:66" x14ac:dyDescent="0.25">
      <c r="BN3471" s="109"/>
    </row>
    <row r="3472" spans="66:66" x14ac:dyDescent="0.25">
      <c r="BN3472" s="109"/>
    </row>
    <row r="3473" spans="66:66" x14ac:dyDescent="0.25">
      <c r="BN3473" s="109"/>
    </row>
    <row r="3474" spans="66:66" x14ac:dyDescent="0.25">
      <c r="BN3474" s="109"/>
    </row>
    <row r="3475" spans="66:66" x14ac:dyDescent="0.25">
      <c r="BN3475" s="109"/>
    </row>
    <row r="3476" spans="66:66" x14ac:dyDescent="0.25">
      <c r="BN3476" s="109"/>
    </row>
    <row r="3477" spans="66:66" x14ac:dyDescent="0.25">
      <c r="BN3477" s="109"/>
    </row>
    <row r="3478" spans="66:66" x14ac:dyDescent="0.25">
      <c r="BN3478" s="109"/>
    </row>
    <row r="3479" spans="66:66" x14ac:dyDescent="0.25">
      <c r="BN3479" s="109"/>
    </row>
    <row r="3480" spans="66:66" x14ac:dyDescent="0.25">
      <c r="BN3480" s="109"/>
    </row>
    <row r="3481" spans="66:66" x14ac:dyDescent="0.25">
      <c r="BN3481" s="109"/>
    </row>
    <row r="3482" spans="66:66" x14ac:dyDescent="0.25">
      <c r="BN3482" s="109"/>
    </row>
    <row r="3483" spans="66:66" x14ac:dyDescent="0.25">
      <c r="BN3483" s="109"/>
    </row>
    <row r="3484" spans="66:66" x14ac:dyDescent="0.25">
      <c r="BN3484" s="109"/>
    </row>
    <row r="3485" spans="66:66" x14ac:dyDescent="0.25">
      <c r="BN3485" s="109"/>
    </row>
    <row r="3486" spans="66:66" x14ac:dyDescent="0.25">
      <c r="BN3486" s="109"/>
    </row>
    <row r="3487" spans="66:66" x14ac:dyDescent="0.25">
      <c r="BN3487" s="109"/>
    </row>
    <row r="3488" spans="66:66" x14ac:dyDescent="0.25">
      <c r="BN3488" s="109"/>
    </row>
    <row r="3489" spans="66:66" x14ac:dyDescent="0.25">
      <c r="BN3489" s="109"/>
    </row>
    <row r="3490" spans="66:66" x14ac:dyDescent="0.25">
      <c r="BN3490" s="109"/>
    </row>
    <row r="3491" spans="66:66" x14ac:dyDescent="0.25">
      <c r="BN3491" s="109"/>
    </row>
    <row r="3492" spans="66:66" x14ac:dyDescent="0.25">
      <c r="BN3492" s="109"/>
    </row>
    <row r="3493" spans="66:66" x14ac:dyDescent="0.25">
      <c r="BN3493" s="109"/>
    </row>
    <row r="3494" spans="66:66" x14ac:dyDescent="0.25">
      <c r="BN3494" s="109"/>
    </row>
    <row r="3495" spans="66:66" x14ac:dyDescent="0.25">
      <c r="BN3495" s="109"/>
    </row>
    <row r="3496" spans="66:66" x14ac:dyDescent="0.25">
      <c r="BN3496" s="109"/>
    </row>
    <row r="3497" spans="66:66" x14ac:dyDescent="0.25">
      <c r="BN3497" s="109"/>
    </row>
    <row r="3498" spans="66:66" x14ac:dyDescent="0.25">
      <c r="BN3498" s="109"/>
    </row>
    <row r="3499" spans="66:66" x14ac:dyDescent="0.25">
      <c r="BN3499" s="109"/>
    </row>
    <row r="3500" spans="66:66" x14ac:dyDescent="0.25">
      <c r="BN3500" s="109"/>
    </row>
    <row r="3501" spans="66:66" x14ac:dyDescent="0.25">
      <c r="BN3501" s="109"/>
    </row>
    <row r="3502" spans="66:66" x14ac:dyDescent="0.25">
      <c r="BN3502" s="109"/>
    </row>
    <row r="3503" spans="66:66" x14ac:dyDescent="0.25">
      <c r="BN3503" s="109"/>
    </row>
    <row r="3504" spans="66:66" x14ac:dyDescent="0.25">
      <c r="BN3504" s="109"/>
    </row>
    <row r="3505" spans="66:66" x14ac:dyDescent="0.25">
      <c r="BN3505" s="109"/>
    </row>
    <row r="3506" spans="66:66" x14ac:dyDescent="0.25">
      <c r="BN3506" s="109"/>
    </row>
    <row r="3507" spans="66:66" x14ac:dyDescent="0.25">
      <c r="BN3507" s="109"/>
    </row>
    <row r="3508" spans="66:66" x14ac:dyDescent="0.25">
      <c r="BN3508" s="109"/>
    </row>
    <row r="3509" spans="66:66" x14ac:dyDescent="0.25">
      <c r="BN3509" s="109"/>
    </row>
    <row r="3510" spans="66:66" x14ac:dyDescent="0.25">
      <c r="BN3510" s="109"/>
    </row>
    <row r="3511" spans="66:66" x14ac:dyDescent="0.25">
      <c r="BN3511" s="109"/>
    </row>
    <row r="3512" spans="66:66" x14ac:dyDescent="0.25">
      <c r="BN3512" s="109"/>
    </row>
    <row r="3513" spans="66:66" x14ac:dyDescent="0.25">
      <c r="BN3513" s="109"/>
    </row>
    <row r="3514" spans="66:66" x14ac:dyDescent="0.25">
      <c r="BN3514" s="109"/>
    </row>
    <row r="3515" spans="66:66" x14ac:dyDescent="0.25">
      <c r="BN3515" s="109"/>
    </row>
    <row r="3516" spans="66:66" x14ac:dyDescent="0.25">
      <c r="BN3516" s="109"/>
    </row>
    <row r="3517" spans="66:66" x14ac:dyDescent="0.25">
      <c r="BN3517" s="109"/>
    </row>
    <row r="3518" spans="66:66" x14ac:dyDescent="0.25">
      <c r="BN3518" s="109"/>
    </row>
    <row r="3519" spans="66:66" x14ac:dyDescent="0.25">
      <c r="BN3519" s="109"/>
    </row>
    <row r="3520" spans="66:66" x14ac:dyDescent="0.25">
      <c r="BN3520" s="109"/>
    </row>
    <row r="3521" spans="66:66" x14ac:dyDescent="0.25">
      <c r="BN3521" s="109"/>
    </row>
    <row r="3522" spans="66:66" x14ac:dyDescent="0.25">
      <c r="BN3522" s="109"/>
    </row>
    <row r="3523" spans="66:66" x14ac:dyDescent="0.25">
      <c r="BN3523" s="109"/>
    </row>
    <row r="3524" spans="66:66" x14ac:dyDescent="0.25">
      <c r="BN3524" s="109"/>
    </row>
    <row r="3525" spans="66:66" x14ac:dyDescent="0.25">
      <c r="BN3525" s="109"/>
    </row>
    <row r="3526" spans="66:66" x14ac:dyDescent="0.25">
      <c r="BN3526" s="109"/>
    </row>
    <row r="3527" spans="66:66" x14ac:dyDescent="0.25">
      <c r="BN3527" s="109"/>
    </row>
    <row r="3528" spans="66:66" x14ac:dyDescent="0.25">
      <c r="BN3528" s="109"/>
    </row>
    <row r="3529" spans="66:66" x14ac:dyDescent="0.25">
      <c r="BN3529" s="109"/>
    </row>
    <row r="3530" spans="66:66" x14ac:dyDescent="0.25">
      <c r="BN3530" s="109"/>
    </row>
    <row r="3531" spans="66:66" x14ac:dyDescent="0.25">
      <c r="BN3531" s="109"/>
    </row>
    <row r="3532" spans="66:66" x14ac:dyDescent="0.25">
      <c r="BN3532" s="109"/>
    </row>
    <row r="3533" spans="66:66" x14ac:dyDescent="0.25">
      <c r="BN3533" s="109"/>
    </row>
    <row r="3534" spans="66:66" x14ac:dyDescent="0.25">
      <c r="BN3534" s="109"/>
    </row>
    <row r="3535" spans="66:66" x14ac:dyDescent="0.25">
      <c r="BN3535" s="109"/>
    </row>
    <row r="3536" spans="66:66" x14ac:dyDescent="0.25">
      <c r="BN3536" s="109"/>
    </row>
    <row r="3537" spans="66:66" x14ac:dyDescent="0.25">
      <c r="BN3537" s="109"/>
    </row>
    <row r="3538" spans="66:66" x14ac:dyDescent="0.25">
      <c r="BN3538" s="109"/>
    </row>
    <row r="3539" spans="66:66" x14ac:dyDescent="0.25">
      <c r="BN3539" s="109"/>
    </row>
    <row r="3540" spans="66:66" x14ac:dyDescent="0.25">
      <c r="BN3540" s="109"/>
    </row>
    <row r="3541" spans="66:66" x14ac:dyDescent="0.25">
      <c r="BN3541" s="109"/>
    </row>
    <row r="3542" spans="66:66" x14ac:dyDescent="0.25">
      <c r="BN3542" s="109"/>
    </row>
    <row r="3543" spans="66:66" x14ac:dyDescent="0.25">
      <c r="BN3543" s="109"/>
    </row>
    <row r="3544" spans="66:66" x14ac:dyDescent="0.25">
      <c r="BN3544" s="109"/>
    </row>
    <row r="3545" spans="66:66" x14ac:dyDescent="0.25">
      <c r="BN3545" s="109"/>
    </row>
    <row r="3546" spans="66:66" x14ac:dyDescent="0.25">
      <c r="BN3546" s="109"/>
    </row>
    <row r="3547" spans="66:66" x14ac:dyDescent="0.25">
      <c r="BN3547" s="109"/>
    </row>
    <row r="3548" spans="66:66" x14ac:dyDescent="0.25">
      <c r="BN3548" s="109"/>
    </row>
    <row r="3549" spans="66:66" x14ac:dyDescent="0.25">
      <c r="BN3549" s="109"/>
    </row>
    <row r="3550" spans="66:66" x14ac:dyDescent="0.25">
      <c r="BN3550" s="109"/>
    </row>
    <row r="3551" spans="66:66" x14ac:dyDescent="0.25">
      <c r="BN3551" s="109"/>
    </row>
    <row r="3552" spans="66:66" x14ac:dyDescent="0.25">
      <c r="BN3552" s="109"/>
    </row>
    <row r="3553" spans="66:66" x14ac:dyDescent="0.25">
      <c r="BN3553" s="109"/>
    </row>
    <row r="3554" spans="66:66" x14ac:dyDescent="0.25">
      <c r="BN3554" s="109"/>
    </row>
    <row r="3555" spans="66:66" x14ac:dyDescent="0.25">
      <c r="BN3555" s="109"/>
    </row>
    <row r="3556" spans="66:66" x14ac:dyDescent="0.25">
      <c r="BN3556" s="109"/>
    </row>
    <row r="3557" spans="66:66" x14ac:dyDescent="0.25">
      <c r="BN3557" s="109"/>
    </row>
    <row r="3558" spans="66:66" x14ac:dyDescent="0.25">
      <c r="BN3558" s="109"/>
    </row>
    <row r="3559" spans="66:66" x14ac:dyDescent="0.25">
      <c r="BN3559" s="109"/>
    </row>
    <row r="3560" spans="66:66" x14ac:dyDescent="0.25">
      <c r="BN3560" s="109"/>
    </row>
    <row r="3561" spans="66:66" x14ac:dyDescent="0.25">
      <c r="BN3561" s="109"/>
    </row>
    <row r="3562" spans="66:66" x14ac:dyDescent="0.25">
      <c r="BN3562" s="109"/>
    </row>
    <row r="3563" spans="66:66" x14ac:dyDescent="0.25">
      <c r="BN3563" s="109"/>
    </row>
    <row r="3564" spans="66:66" x14ac:dyDescent="0.25">
      <c r="BN3564" s="109"/>
    </row>
    <row r="3565" spans="66:66" x14ac:dyDescent="0.25">
      <c r="BN3565" s="109"/>
    </row>
    <row r="3566" spans="66:66" x14ac:dyDescent="0.25">
      <c r="BN3566" s="109"/>
    </row>
    <row r="3567" spans="66:66" x14ac:dyDescent="0.25">
      <c r="BN3567" s="109"/>
    </row>
    <row r="3568" spans="66:66" x14ac:dyDescent="0.25">
      <c r="BN3568" s="109"/>
    </row>
    <row r="3569" spans="66:66" x14ac:dyDescent="0.25">
      <c r="BN3569" s="109"/>
    </row>
    <row r="3570" spans="66:66" x14ac:dyDescent="0.25">
      <c r="BN3570" s="109"/>
    </row>
    <row r="3571" spans="66:66" x14ac:dyDescent="0.25">
      <c r="BN3571" s="109"/>
    </row>
    <row r="3572" spans="66:66" x14ac:dyDescent="0.25">
      <c r="BN3572" s="109"/>
    </row>
    <row r="3573" spans="66:66" x14ac:dyDescent="0.25">
      <c r="BN3573" s="109"/>
    </row>
    <row r="3574" spans="66:66" x14ac:dyDescent="0.25">
      <c r="BN3574" s="109"/>
    </row>
    <row r="3575" spans="66:66" x14ac:dyDescent="0.25">
      <c r="BN3575" s="109"/>
    </row>
    <row r="3576" spans="66:66" x14ac:dyDescent="0.25">
      <c r="BN3576" s="109"/>
    </row>
    <row r="3577" spans="66:66" x14ac:dyDescent="0.25">
      <c r="BN3577" s="109"/>
    </row>
    <row r="3578" spans="66:66" x14ac:dyDescent="0.25">
      <c r="BN3578" s="109"/>
    </row>
    <row r="3579" spans="66:66" x14ac:dyDescent="0.25">
      <c r="BN3579" s="109"/>
    </row>
    <row r="3580" spans="66:66" x14ac:dyDescent="0.25">
      <c r="BN3580" s="109"/>
    </row>
    <row r="3581" spans="66:66" x14ac:dyDescent="0.25">
      <c r="BN3581" s="109"/>
    </row>
    <row r="3582" spans="66:66" x14ac:dyDescent="0.25">
      <c r="BN3582" s="109"/>
    </row>
    <row r="3583" spans="66:66" x14ac:dyDescent="0.25">
      <c r="BN3583" s="109"/>
    </row>
    <row r="3584" spans="66:66" x14ac:dyDescent="0.25">
      <c r="BN3584" s="109"/>
    </row>
    <row r="3585" spans="66:66" x14ac:dyDescent="0.25">
      <c r="BN3585" s="109"/>
    </row>
    <row r="3586" spans="66:66" x14ac:dyDescent="0.25">
      <c r="BN3586" s="109"/>
    </row>
    <row r="3587" spans="66:66" x14ac:dyDescent="0.25">
      <c r="BN3587" s="109"/>
    </row>
    <row r="3588" spans="66:66" x14ac:dyDescent="0.25">
      <c r="BN3588" s="109"/>
    </row>
    <row r="3589" spans="66:66" x14ac:dyDescent="0.25">
      <c r="BN3589" s="109"/>
    </row>
    <row r="3590" spans="66:66" x14ac:dyDescent="0.25">
      <c r="BN3590" s="109"/>
    </row>
    <row r="3591" spans="66:66" x14ac:dyDescent="0.25">
      <c r="BN3591" s="109"/>
    </row>
    <row r="3592" spans="66:66" x14ac:dyDescent="0.25">
      <c r="BN3592" s="109"/>
    </row>
    <row r="3593" spans="66:66" x14ac:dyDescent="0.25">
      <c r="BN3593" s="109"/>
    </row>
    <row r="3594" spans="66:66" x14ac:dyDescent="0.25">
      <c r="BN3594" s="109"/>
    </row>
    <row r="3595" spans="66:66" x14ac:dyDescent="0.25">
      <c r="BN3595" s="109"/>
    </row>
    <row r="3596" spans="66:66" x14ac:dyDescent="0.25">
      <c r="BN3596" s="109"/>
    </row>
    <row r="3597" spans="66:66" x14ac:dyDescent="0.25">
      <c r="BN3597" s="109"/>
    </row>
    <row r="3598" spans="66:66" x14ac:dyDescent="0.25">
      <c r="BN3598" s="109"/>
    </row>
    <row r="3599" spans="66:66" x14ac:dyDescent="0.25">
      <c r="BN3599" s="109"/>
    </row>
    <row r="3600" spans="66:66" x14ac:dyDescent="0.25">
      <c r="BN3600" s="109"/>
    </row>
    <row r="3601" spans="66:66" x14ac:dyDescent="0.25">
      <c r="BN3601" s="109"/>
    </row>
    <row r="3602" spans="66:66" x14ac:dyDescent="0.25">
      <c r="BN3602" s="109"/>
    </row>
    <row r="3603" spans="66:66" x14ac:dyDescent="0.25">
      <c r="BN3603" s="109"/>
    </row>
    <row r="3604" spans="66:66" x14ac:dyDescent="0.25">
      <c r="BN3604" s="109"/>
    </row>
    <row r="3605" spans="66:66" x14ac:dyDescent="0.25">
      <c r="BN3605" s="109"/>
    </row>
    <row r="3606" spans="66:66" x14ac:dyDescent="0.25">
      <c r="BN3606" s="109"/>
    </row>
    <row r="3607" spans="66:66" x14ac:dyDescent="0.25">
      <c r="BN3607" s="109"/>
    </row>
    <row r="3608" spans="66:66" x14ac:dyDescent="0.25">
      <c r="BN3608" s="109"/>
    </row>
    <row r="3609" spans="66:66" x14ac:dyDescent="0.25">
      <c r="BN3609" s="109"/>
    </row>
    <row r="3610" spans="66:66" x14ac:dyDescent="0.25">
      <c r="BN3610" s="109"/>
    </row>
    <row r="3611" spans="66:66" x14ac:dyDescent="0.25">
      <c r="BN3611" s="109"/>
    </row>
    <row r="3612" spans="66:66" x14ac:dyDescent="0.25">
      <c r="BN3612" s="109"/>
    </row>
    <row r="3613" spans="66:66" x14ac:dyDescent="0.25">
      <c r="BN3613" s="109"/>
    </row>
    <row r="3614" spans="66:66" x14ac:dyDescent="0.25">
      <c r="BN3614" s="109"/>
    </row>
    <row r="3615" spans="66:66" x14ac:dyDescent="0.25">
      <c r="BN3615" s="109"/>
    </row>
    <row r="3616" spans="66:66" x14ac:dyDescent="0.25">
      <c r="BN3616" s="109"/>
    </row>
    <row r="3617" spans="66:66" x14ac:dyDescent="0.25">
      <c r="BN3617" s="109"/>
    </row>
    <row r="3618" spans="66:66" x14ac:dyDescent="0.25">
      <c r="BN3618" s="109"/>
    </row>
    <row r="3619" spans="66:66" x14ac:dyDescent="0.25">
      <c r="BN3619" s="109"/>
    </row>
    <row r="3620" spans="66:66" x14ac:dyDescent="0.25">
      <c r="BN3620" s="109"/>
    </row>
    <row r="3621" spans="66:66" x14ac:dyDescent="0.25">
      <c r="BN3621" s="109"/>
    </row>
    <row r="3622" spans="66:66" x14ac:dyDescent="0.25">
      <c r="BN3622" s="109"/>
    </row>
    <row r="3623" spans="66:66" x14ac:dyDescent="0.25">
      <c r="BN3623" s="109"/>
    </row>
    <row r="3624" spans="66:66" x14ac:dyDescent="0.25">
      <c r="BN3624" s="109"/>
    </row>
    <row r="3625" spans="66:66" x14ac:dyDescent="0.25">
      <c r="BN3625" s="109"/>
    </row>
    <row r="3626" spans="66:66" x14ac:dyDescent="0.25">
      <c r="BN3626" s="109"/>
    </row>
    <row r="3627" spans="66:66" x14ac:dyDescent="0.25">
      <c r="BN3627" s="109"/>
    </row>
    <row r="3628" spans="66:66" x14ac:dyDescent="0.25">
      <c r="BN3628" s="109"/>
    </row>
    <row r="3629" spans="66:66" x14ac:dyDescent="0.25">
      <c r="BN3629" s="109"/>
    </row>
    <row r="3630" spans="66:66" x14ac:dyDescent="0.25">
      <c r="BN3630" s="109"/>
    </row>
    <row r="3631" spans="66:66" x14ac:dyDescent="0.25">
      <c r="BN3631" s="109"/>
    </row>
    <row r="3632" spans="66:66" x14ac:dyDescent="0.25">
      <c r="BN3632" s="109"/>
    </row>
    <row r="3633" spans="66:66" x14ac:dyDescent="0.25">
      <c r="BN3633" s="109"/>
    </row>
    <row r="3634" spans="66:66" x14ac:dyDescent="0.25">
      <c r="BN3634" s="109"/>
    </row>
    <row r="3635" spans="66:66" x14ac:dyDescent="0.25">
      <c r="BN3635" s="109"/>
    </row>
    <row r="3636" spans="66:66" x14ac:dyDescent="0.25">
      <c r="BN3636" s="109"/>
    </row>
    <row r="3637" spans="66:66" x14ac:dyDescent="0.25">
      <c r="BN3637" s="109"/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Sheet1.CompleteImport_Click">
                <anchor moveWithCells="1" sizeWithCells="1">
                  <from>
                    <xdr:col>65</xdr:col>
                    <xdr:colOff>4210050</xdr:colOff>
                    <xdr:row>3</xdr:row>
                    <xdr:rowOff>171450</xdr:rowOff>
                  </from>
                  <to>
                    <xdr:col>65</xdr:col>
                    <xdr:colOff>5867400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Data Input Error" error="Subject must fit PIF Subject Scheme (see PIF Final Report, Appendix D)">
          <x14:formula1>
            <xm:f>'Internal Calculations'!$F:$F</xm:f>
          </x14:formula1>
          <xm:sqref>A1:A1048576</xm:sqref>
        </x14:dataValidation>
        <x14:dataValidation type="list" allowBlank="1" showDropDown="1" showInputMessage="1" showErrorMessage="1" errorTitle="Document Type Error" error="Incorrect document type entered.">
          <x14:formula1>
            <xm:f>'Internal Calculations'!$G:$G</xm:f>
          </x14:formula1>
          <xm:sqref>B1:B1048576</xm:sqref>
        </x14:dataValidation>
        <x14:dataValidation type="list" allowBlank="1" showDropDown="1" showInputMessage="1" showErrorMessage="1" errorTitle="Data Level Error" error="Incorrect Data Level Entered">
          <x14:formula1>
            <xm:f>'Internal Calculations'!$H:$H</xm:f>
          </x14:formula1>
          <xm:sqref>C1:C1048576</xm:sqref>
        </x14:dataValidation>
        <x14:dataValidation type="list" allowBlank="1" showDropDown="1" showInputMessage="1" showErrorMessage="1" errorTitle="Data Source Error" error="Incorrect data source entered; currently only &quot;WoS&quot; and &quot;Scopus&quot; are supported values.">
          <x14:formula1>
            <xm:f>'Internal Calculations'!$I:$I</xm:f>
          </x14:formula1>
          <xm:sqref>D1:D1048576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D7"/>
  <sheetViews>
    <sheetView workbookViewId="0">
      <selection activeCell="C5" sqref="C5"/>
    </sheetView>
  </sheetViews>
  <sheetFormatPr defaultRowHeight="15" x14ac:dyDescent="0.25"/>
  <cols>
    <col min="2" max="2" width="36.7109375" bestFit="1" customWidth="1"/>
    <col min="3" max="3" width="16.28515625" bestFit="1" customWidth="1"/>
    <col min="4" max="4" width="2.85546875" customWidth="1"/>
  </cols>
  <sheetData>
    <row r="1" spans="2:4" ht="15.75" thickBot="1" x14ac:dyDescent="0.3"/>
    <row r="2" spans="2:4" x14ac:dyDescent="0.25">
      <c r="B2" s="186" t="s">
        <v>181</v>
      </c>
      <c r="C2" s="187"/>
      <c r="D2" s="188"/>
    </row>
    <row r="3" spans="2:4" x14ac:dyDescent="0.25">
      <c r="B3" s="95" t="s">
        <v>210</v>
      </c>
      <c r="C3" s="100">
        <v>1210000</v>
      </c>
      <c r="D3" s="96"/>
    </row>
    <row r="4" spans="2:4" x14ac:dyDescent="0.25">
      <c r="B4" s="95" t="s">
        <v>211</v>
      </c>
      <c r="C4" s="100">
        <v>180000000</v>
      </c>
      <c r="D4" s="96"/>
    </row>
    <row r="5" spans="2:4" x14ac:dyDescent="0.25">
      <c r="B5" s="95" t="s">
        <v>165</v>
      </c>
      <c r="C5" s="101" t="s">
        <v>1848</v>
      </c>
      <c r="D5" s="96"/>
    </row>
    <row r="6" spans="2:4" x14ac:dyDescent="0.25">
      <c r="B6" s="95" t="s">
        <v>166</v>
      </c>
      <c r="C6" s="87">
        <v>2013</v>
      </c>
      <c r="D6" s="96"/>
    </row>
    <row r="7" spans="2:4" ht="15.75" thickBot="1" x14ac:dyDescent="0.3">
      <c r="B7" s="97"/>
      <c r="C7" s="98"/>
      <c r="D7" s="99"/>
    </row>
  </sheetData>
  <sheetProtection sheet="1" objects="1" scenarios="1"/>
  <mergeCells count="1">
    <mergeCell ref="B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C77"/>
  <sheetViews>
    <sheetView workbookViewId="0">
      <selection activeCell="B2" sqref="B2"/>
    </sheetView>
  </sheetViews>
  <sheetFormatPr defaultRowHeight="15" x14ac:dyDescent="0.25"/>
  <cols>
    <col min="2" max="2" width="32" bestFit="1" customWidth="1"/>
    <col min="3" max="4" width="10.5703125" bestFit="1" customWidth="1"/>
    <col min="5" max="5" width="9.28515625" bestFit="1" customWidth="1"/>
    <col min="6" max="6" width="8.7109375" bestFit="1" customWidth="1"/>
    <col min="7" max="8" width="9.140625" hidden="1" customWidth="1"/>
    <col min="9" max="9" width="10.28515625" hidden="1" customWidth="1"/>
    <col min="10" max="12" width="9.140625" hidden="1" customWidth="1"/>
  </cols>
  <sheetData>
    <row r="1" spans="2:29" ht="15.75" thickBot="1" x14ac:dyDescent="0.3">
      <c r="AB1" t="s">
        <v>162</v>
      </c>
    </row>
    <row r="2" spans="2:29" x14ac:dyDescent="0.25">
      <c r="B2" s="16" t="s">
        <v>159</v>
      </c>
      <c r="C2" s="189" t="s">
        <v>160</v>
      </c>
      <c r="D2" s="189"/>
      <c r="E2" s="189"/>
      <c r="F2" s="190"/>
      <c r="I2" t="s">
        <v>160</v>
      </c>
      <c r="AB2" t="s">
        <v>163</v>
      </c>
      <c r="AC2" t="s">
        <v>164</v>
      </c>
    </row>
    <row r="3" spans="2:29" x14ac:dyDescent="0.25">
      <c r="B3" s="5"/>
      <c r="C3" s="7"/>
      <c r="D3" s="7"/>
      <c r="E3" s="7"/>
      <c r="F3" s="17"/>
      <c r="I3" t="s">
        <v>161</v>
      </c>
      <c r="AB3">
        <v>100</v>
      </c>
      <c r="AC3">
        <f>COUNTIF('Raw Data'!M:M, CONCATENATE("&lt;=", 'APC Parameters'!AB3))</f>
        <v>0</v>
      </c>
    </row>
    <row r="4" spans="2:29" ht="18.75" x14ac:dyDescent="0.3">
      <c r="B4" s="5"/>
      <c r="C4" s="22" t="s">
        <v>156</v>
      </c>
      <c r="D4" s="7"/>
      <c r="E4" s="7"/>
      <c r="F4" s="17"/>
      <c r="AB4">
        <v>200</v>
      </c>
      <c r="AC4" s="4">
        <f>COUNTIF('Raw Data'!M:M, CONCATENATE("&lt;=", 'APC Parameters'!AB4))-SUM(AC$3:AC3)</f>
        <v>0</v>
      </c>
    </row>
    <row r="5" spans="2:29" x14ac:dyDescent="0.25">
      <c r="B5" s="5" t="s">
        <v>157</v>
      </c>
      <c r="C5" s="14" t="s">
        <v>62</v>
      </c>
      <c r="D5" s="14" t="s">
        <v>63</v>
      </c>
      <c r="E5" s="14" t="s">
        <v>222</v>
      </c>
      <c r="F5" s="18" t="s">
        <v>223</v>
      </c>
      <c r="AB5">
        <v>300</v>
      </c>
      <c r="AC5" s="4">
        <f>COUNTIF('Raw Data'!M:M, CONCATENATE("&lt;=", 'APC Parameters'!AB5))-SUM(AC$3:AC4)</f>
        <v>0</v>
      </c>
    </row>
    <row r="6" spans="2:29" x14ac:dyDescent="0.25">
      <c r="B6" s="5" t="s">
        <v>158</v>
      </c>
      <c r="C6" s="87">
        <v>1147.68</v>
      </c>
      <c r="D6" s="87">
        <v>709.4</v>
      </c>
      <c r="E6" s="87">
        <v>3.2069999999999999</v>
      </c>
      <c r="F6" s="88">
        <v>5000</v>
      </c>
      <c r="G6">
        <f>IF(C$2=I$2, 1, 0)</f>
        <v>1</v>
      </c>
      <c r="H6" s="15" t="s">
        <v>158</v>
      </c>
      <c r="I6">
        <f>C6*$G6</f>
        <v>1147.68</v>
      </c>
      <c r="J6">
        <f t="shared" ref="J6:J20" si="0">D6*$G6</f>
        <v>709.4</v>
      </c>
      <c r="K6">
        <f t="shared" ref="K6:K20" si="1">E6*$G6</f>
        <v>3.2069999999999999</v>
      </c>
      <c r="L6">
        <f t="shared" ref="L6:L20" si="2">F6*$G6</f>
        <v>5000</v>
      </c>
      <c r="AB6">
        <v>400</v>
      </c>
      <c r="AC6" s="4">
        <f>COUNTIF('Raw Data'!M:M, CONCATENATE("&lt;=", 'APC Parameters'!AB6))-SUM(AC$3:AC5)</f>
        <v>0</v>
      </c>
    </row>
    <row r="7" spans="2:29" x14ac:dyDescent="0.25">
      <c r="B7" s="19" t="s">
        <v>7</v>
      </c>
      <c r="C7" s="87">
        <v>1147.68</v>
      </c>
      <c r="D7" s="87">
        <v>709.4</v>
      </c>
      <c r="E7" s="87">
        <v>3.2069999999999999</v>
      </c>
      <c r="F7" s="88">
        <v>5000</v>
      </c>
      <c r="G7">
        <f>IF(C$2=I$3, 1, 0)</f>
        <v>0</v>
      </c>
      <c r="H7" s="15" t="s">
        <v>7</v>
      </c>
      <c r="I7">
        <f>C7*$G7</f>
        <v>0</v>
      </c>
      <c r="J7">
        <f t="shared" si="0"/>
        <v>0</v>
      </c>
      <c r="K7">
        <f t="shared" si="1"/>
        <v>0</v>
      </c>
      <c r="L7">
        <f t="shared" si="2"/>
        <v>0</v>
      </c>
      <c r="AB7">
        <v>500</v>
      </c>
      <c r="AC7" s="4">
        <f>COUNTIF('Raw Data'!M:M, CONCATENATE("&lt;=", 'APC Parameters'!AB7))-SUM(AC$3:AC6)</f>
        <v>0</v>
      </c>
    </row>
    <row r="8" spans="2:29" x14ac:dyDescent="0.25">
      <c r="B8" s="19" t="s">
        <v>13</v>
      </c>
      <c r="C8" s="87">
        <v>1147.68</v>
      </c>
      <c r="D8" s="87">
        <v>709.4</v>
      </c>
      <c r="E8" s="87">
        <v>3.2069999999999999</v>
      </c>
      <c r="F8" s="88">
        <v>5000</v>
      </c>
      <c r="G8">
        <f t="shared" ref="G8:G20" si="3">IF(C$2=I$3, 1, 0)</f>
        <v>0</v>
      </c>
      <c r="H8" s="15" t="s">
        <v>13</v>
      </c>
      <c r="I8">
        <f t="shared" ref="I8:I20" si="4">C8*$G8</f>
        <v>0</v>
      </c>
      <c r="J8">
        <f t="shared" si="0"/>
        <v>0</v>
      </c>
      <c r="K8">
        <f t="shared" si="1"/>
        <v>0</v>
      </c>
      <c r="L8">
        <f t="shared" si="2"/>
        <v>0</v>
      </c>
      <c r="AB8">
        <v>600</v>
      </c>
      <c r="AC8" s="4">
        <f>COUNTIF('Raw Data'!M:M, CONCATENATE("&lt;=", 'APC Parameters'!AB8))-SUM(AC$3:AC7)</f>
        <v>0</v>
      </c>
    </row>
    <row r="9" spans="2:29" x14ac:dyDescent="0.25">
      <c r="B9" s="19" t="s">
        <v>14</v>
      </c>
      <c r="C9" s="87">
        <v>1147.68</v>
      </c>
      <c r="D9" s="87">
        <v>709.4</v>
      </c>
      <c r="E9" s="87">
        <v>3.2069999999999999</v>
      </c>
      <c r="F9" s="88">
        <v>5000</v>
      </c>
      <c r="G9">
        <f t="shared" si="3"/>
        <v>0</v>
      </c>
      <c r="H9" s="15" t="s">
        <v>14</v>
      </c>
      <c r="I9">
        <f t="shared" si="4"/>
        <v>0</v>
      </c>
      <c r="J9">
        <f t="shared" si="0"/>
        <v>0</v>
      </c>
      <c r="K9">
        <f t="shared" si="1"/>
        <v>0</v>
      </c>
      <c r="L9">
        <f t="shared" si="2"/>
        <v>0</v>
      </c>
      <c r="AB9">
        <v>700</v>
      </c>
      <c r="AC9" s="4">
        <f>COUNTIF('Raw Data'!M:M, CONCATENATE("&lt;=", 'APC Parameters'!AB9))-SUM(AC$3:AC8)</f>
        <v>0</v>
      </c>
    </row>
    <row r="10" spans="2:29" x14ac:dyDescent="0.25">
      <c r="B10" s="19" t="s">
        <v>16</v>
      </c>
      <c r="C10" s="87">
        <v>1147.68</v>
      </c>
      <c r="D10" s="87">
        <v>709.4</v>
      </c>
      <c r="E10" s="87">
        <v>3.2069999999999999</v>
      </c>
      <c r="F10" s="88">
        <v>5000</v>
      </c>
      <c r="G10">
        <f t="shared" si="3"/>
        <v>0</v>
      </c>
      <c r="H10" s="15" t="s">
        <v>16</v>
      </c>
      <c r="I10">
        <f t="shared" si="4"/>
        <v>0</v>
      </c>
      <c r="J10">
        <f t="shared" si="0"/>
        <v>0</v>
      </c>
      <c r="K10">
        <f t="shared" si="1"/>
        <v>0</v>
      </c>
      <c r="L10">
        <f t="shared" si="2"/>
        <v>0</v>
      </c>
      <c r="AB10">
        <v>800</v>
      </c>
      <c r="AC10" s="4">
        <f>COUNTIF('Raw Data'!M:M, CONCATENATE("&lt;=", 'APC Parameters'!AB10))-SUM(AC$3:AC9)</f>
        <v>0</v>
      </c>
    </row>
    <row r="11" spans="2:29" x14ac:dyDescent="0.25">
      <c r="B11" s="19" t="s">
        <v>17</v>
      </c>
      <c r="C11" s="87">
        <v>1147.68</v>
      </c>
      <c r="D11" s="87">
        <v>709.4</v>
      </c>
      <c r="E11" s="87">
        <v>3.2069999999999999</v>
      </c>
      <c r="F11" s="88">
        <v>5000</v>
      </c>
      <c r="G11">
        <f t="shared" si="3"/>
        <v>0</v>
      </c>
      <c r="H11" s="15" t="s">
        <v>17</v>
      </c>
      <c r="I11">
        <f t="shared" si="4"/>
        <v>0</v>
      </c>
      <c r="J11">
        <f t="shared" si="0"/>
        <v>0</v>
      </c>
      <c r="K11">
        <f t="shared" si="1"/>
        <v>0</v>
      </c>
      <c r="L11">
        <f t="shared" si="2"/>
        <v>0</v>
      </c>
      <c r="AB11">
        <v>900</v>
      </c>
      <c r="AC11" s="4">
        <f>COUNTIF('Raw Data'!M:M, CONCATENATE("&lt;=", 'APC Parameters'!AB11))-SUM(AC$3:AC10)</f>
        <v>0</v>
      </c>
    </row>
    <row r="12" spans="2:29" x14ac:dyDescent="0.25">
      <c r="B12" s="19" t="s">
        <v>18</v>
      </c>
      <c r="C12" s="87">
        <v>1147.68</v>
      </c>
      <c r="D12" s="87">
        <v>709.4</v>
      </c>
      <c r="E12" s="87">
        <v>3.2069999999999999</v>
      </c>
      <c r="F12" s="88">
        <v>5000</v>
      </c>
      <c r="G12">
        <f t="shared" si="3"/>
        <v>0</v>
      </c>
      <c r="H12" s="15" t="s">
        <v>18</v>
      </c>
      <c r="I12">
        <f t="shared" si="4"/>
        <v>0</v>
      </c>
      <c r="J12">
        <f t="shared" si="0"/>
        <v>0</v>
      </c>
      <c r="K12">
        <f t="shared" si="1"/>
        <v>0</v>
      </c>
      <c r="L12">
        <f t="shared" si="2"/>
        <v>0</v>
      </c>
      <c r="AB12">
        <v>1000</v>
      </c>
      <c r="AC12" s="4">
        <f>COUNTIF('Raw Data'!M:M, CONCATENATE("&lt;=", 'APC Parameters'!AB12))-SUM(AC$3:AC11)</f>
        <v>0</v>
      </c>
    </row>
    <row r="13" spans="2:29" x14ac:dyDescent="0.25">
      <c r="B13" s="19" t="s">
        <v>19</v>
      </c>
      <c r="C13" s="87">
        <v>1147.68</v>
      </c>
      <c r="D13" s="87">
        <v>709.4</v>
      </c>
      <c r="E13" s="87">
        <v>3.2069999999999999</v>
      </c>
      <c r="F13" s="88">
        <v>5000</v>
      </c>
      <c r="G13">
        <f t="shared" si="3"/>
        <v>0</v>
      </c>
      <c r="H13" s="15" t="s">
        <v>19</v>
      </c>
      <c r="I13">
        <f t="shared" si="4"/>
        <v>0</v>
      </c>
      <c r="J13">
        <f t="shared" si="0"/>
        <v>0</v>
      </c>
      <c r="K13">
        <f t="shared" si="1"/>
        <v>0</v>
      </c>
      <c r="L13">
        <f t="shared" si="2"/>
        <v>0</v>
      </c>
      <c r="AB13">
        <v>1100</v>
      </c>
      <c r="AC13" s="4">
        <f>COUNTIF('Raw Data'!M:M, CONCATENATE("&lt;=", 'APC Parameters'!AB13))-SUM(AC$3:AC12)</f>
        <v>0</v>
      </c>
    </row>
    <row r="14" spans="2:29" x14ac:dyDescent="0.25">
      <c r="B14" s="19" t="s">
        <v>20</v>
      </c>
      <c r="C14" s="87">
        <v>1147.68</v>
      </c>
      <c r="D14" s="87">
        <v>709.4</v>
      </c>
      <c r="E14" s="87">
        <v>3.2069999999999999</v>
      </c>
      <c r="F14" s="88">
        <v>5000</v>
      </c>
      <c r="G14">
        <f t="shared" si="3"/>
        <v>0</v>
      </c>
      <c r="H14" s="15" t="s">
        <v>20</v>
      </c>
      <c r="I14">
        <f t="shared" si="4"/>
        <v>0</v>
      </c>
      <c r="J14">
        <f t="shared" si="0"/>
        <v>0</v>
      </c>
      <c r="K14">
        <f t="shared" si="1"/>
        <v>0</v>
      </c>
      <c r="L14">
        <f t="shared" si="2"/>
        <v>0</v>
      </c>
      <c r="AB14">
        <v>1200</v>
      </c>
      <c r="AC14" s="4">
        <f>COUNTIF('Raw Data'!M:M, CONCATENATE("&lt;=", 'APC Parameters'!AB14))-SUM(AC$3:AC13)</f>
        <v>11</v>
      </c>
    </row>
    <row r="15" spans="2:29" x14ac:dyDescent="0.25">
      <c r="B15" s="19" t="s">
        <v>21</v>
      </c>
      <c r="C15" s="87">
        <v>1147.68</v>
      </c>
      <c r="D15" s="87">
        <v>709.4</v>
      </c>
      <c r="E15" s="87">
        <v>3.2069999999999999</v>
      </c>
      <c r="F15" s="88">
        <v>5000</v>
      </c>
      <c r="G15">
        <f t="shared" si="3"/>
        <v>0</v>
      </c>
      <c r="H15" s="15" t="s">
        <v>21</v>
      </c>
      <c r="I15">
        <f t="shared" si="4"/>
        <v>0</v>
      </c>
      <c r="J15">
        <f t="shared" si="0"/>
        <v>0</v>
      </c>
      <c r="K15">
        <f t="shared" si="1"/>
        <v>0</v>
      </c>
      <c r="L15">
        <f t="shared" si="2"/>
        <v>0</v>
      </c>
      <c r="AB15">
        <v>1300</v>
      </c>
      <c r="AC15" s="4">
        <f>COUNTIF('Raw Data'!M:M, CONCATENATE("&lt;=", 'APC Parameters'!AB15))-SUM(AC$3:AC14)</f>
        <v>26</v>
      </c>
    </row>
    <row r="16" spans="2:29" x14ac:dyDescent="0.25">
      <c r="B16" s="19" t="s">
        <v>22</v>
      </c>
      <c r="C16" s="87">
        <v>1147.68</v>
      </c>
      <c r="D16" s="87">
        <v>709.4</v>
      </c>
      <c r="E16" s="87">
        <v>3.2069999999999999</v>
      </c>
      <c r="F16" s="88">
        <v>5000</v>
      </c>
      <c r="G16">
        <f t="shared" si="3"/>
        <v>0</v>
      </c>
      <c r="H16" s="15" t="s">
        <v>22</v>
      </c>
      <c r="I16">
        <f t="shared" si="4"/>
        <v>0</v>
      </c>
      <c r="J16">
        <f t="shared" si="0"/>
        <v>0</v>
      </c>
      <c r="K16">
        <f t="shared" si="1"/>
        <v>0</v>
      </c>
      <c r="L16">
        <f t="shared" si="2"/>
        <v>0</v>
      </c>
      <c r="AB16">
        <v>1400</v>
      </c>
      <c r="AC16" s="4">
        <f>COUNTIF('Raw Data'!M:M, CONCATENATE("&lt;=", 'APC Parameters'!AB16))-SUM(AC$3:AC15)</f>
        <v>22</v>
      </c>
    </row>
    <row r="17" spans="2:29" x14ac:dyDescent="0.25">
      <c r="B17" s="19" t="s">
        <v>23</v>
      </c>
      <c r="C17" s="87">
        <v>1147.68</v>
      </c>
      <c r="D17" s="87">
        <v>709.4</v>
      </c>
      <c r="E17" s="87">
        <v>3.2069999999999999</v>
      </c>
      <c r="F17" s="88">
        <v>5000</v>
      </c>
      <c r="G17">
        <f t="shared" si="3"/>
        <v>0</v>
      </c>
      <c r="H17" s="15" t="s">
        <v>23</v>
      </c>
      <c r="I17">
        <f t="shared" si="4"/>
        <v>0</v>
      </c>
      <c r="J17">
        <f t="shared" si="0"/>
        <v>0</v>
      </c>
      <c r="K17">
        <f t="shared" si="1"/>
        <v>0</v>
      </c>
      <c r="L17">
        <f t="shared" si="2"/>
        <v>0</v>
      </c>
      <c r="AB17">
        <v>1500</v>
      </c>
      <c r="AC17" s="4">
        <f>COUNTIF('Raw Data'!M:M, CONCATENATE("&lt;=", 'APC Parameters'!AB17))-SUM(AC$3:AC16)</f>
        <v>20</v>
      </c>
    </row>
    <row r="18" spans="2:29" x14ac:dyDescent="0.25">
      <c r="B18" s="19" t="s">
        <v>24</v>
      </c>
      <c r="C18" s="87">
        <v>1147.68</v>
      </c>
      <c r="D18" s="87">
        <v>709.4</v>
      </c>
      <c r="E18" s="87">
        <v>3.2069999999999999</v>
      </c>
      <c r="F18" s="88">
        <v>5000</v>
      </c>
      <c r="G18">
        <f t="shared" si="3"/>
        <v>0</v>
      </c>
      <c r="H18" s="15" t="s">
        <v>24</v>
      </c>
      <c r="I18">
        <f t="shared" si="4"/>
        <v>0</v>
      </c>
      <c r="J18">
        <f t="shared" si="0"/>
        <v>0</v>
      </c>
      <c r="K18">
        <f t="shared" si="1"/>
        <v>0</v>
      </c>
      <c r="L18">
        <f t="shared" si="2"/>
        <v>0</v>
      </c>
      <c r="AB18">
        <v>1600</v>
      </c>
      <c r="AC18" s="4">
        <f>COUNTIF('Raw Data'!M:M, CONCATENATE("&lt;=", 'APC Parameters'!AB18))-SUM(AC$3:AC17)</f>
        <v>29</v>
      </c>
    </row>
    <row r="19" spans="2:29" x14ac:dyDescent="0.25">
      <c r="B19" s="19" t="s">
        <v>25</v>
      </c>
      <c r="C19" s="87">
        <v>1147.68</v>
      </c>
      <c r="D19" s="87">
        <v>709.4</v>
      </c>
      <c r="E19" s="87">
        <v>3.2069999999999999</v>
      </c>
      <c r="F19" s="88">
        <v>5000</v>
      </c>
      <c r="G19">
        <f t="shared" si="3"/>
        <v>0</v>
      </c>
      <c r="H19" s="15" t="s">
        <v>25</v>
      </c>
      <c r="I19">
        <f t="shared" si="4"/>
        <v>0</v>
      </c>
      <c r="J19">
        <f t="shared" si="0"/>
        <v>0</v>
      </c>
      <c r="K19">
        <f t="shared" si="1"/>
        <v>0</v>
      </c>
      <c r="L19">
        <f t="shared" si="2"/>
        <v>0</v>
      </c>
      <c r="AB19">
        <v>1700</v>
      </c>
      <c r="AC19" s="4">
        <f>COUNTIF('Raw Data'!M:M, CONCATENATE("&lt;=", 'APC Parameters'!AB19))-SUM(AC$3:AC18)</f>
        <v>62</v>
      </c>
    </row>
    <row r="20" spans="2:29" x14ac:dyDescent="0.25">
      <c r="B20" s="19" t="s">
        <v>26</v>
      </c>
      <c r="C20" s="87">
        <v>1147.68</v>
      </c>
      <c r="D20" s="87">
        <v>709.4</v>
      </c>
      <c r="E20" s="87">
        <v>3.2069999999999999</v>
      </c>
      <c r="F20" s="88">
        <v>5000</v>
      </c>
      <c r="G20">
        <f t="shared" si="3"/>
        <v>0</v>
      </c>
      <c r="H20" s="15" t="s">
        <v>26</v>
      </c>
      <c r="I20">
        <f t="shared" si="4"/>
        <v>0</v>
      </c>
      <c r="J20">
        <f t="shared" si="0"/>
        <v>0</v>
      </c>
      <c r="K20">
        <f t="shared" si="1"/>
        <v>0</v>
      </c>
      <c r="L20">
        <f t="shared" si="2"/>
        <v>0</v>
      </c>
      <c r="AB20">
        <v>1800</v>
      </c>
      <c r="AC20" s="4">
        <f>COUNTIF('Raw Data'!M:M, CONCATENATE("&lt;=", 'APC Parameters'!AB20))-SUM(AC$3:AC19)</f>
        <v>86</v>
      </c>
    </row>
    <row r="21" spans="2:29" ht="15.75" thickBot="1" x14ac:dyDescent="0.3">
      <c r="B21" s="6"/>
      <c r="C21" s="20"/>
      <c r="D21" s="20"/>
      <c r="E21" s="20"/>
      <c r="F21" s="21"/>
      <c r="AB21">
        <v>1900</v>
      </c>
      <c r="AC21" s="4">
        <f>COUNTIF('Raw Data'!M:M, CONCATENATE("&lt;=", 'APC Parameters'!AB21))-SUM(AC$3:AC20)</f>
        <v>125</v>
      </c>
    </row>
    <row r="22" spans="2:29" x14ac:dyDescent="0.25">
      <c r="AB22">
        <v>2000</v>
      </c>
      <c r="AC22" s="4">
        <f>COUNTIF('Raw Data'!M:M, CONCATENATE("&lt;=", 'APC Parameters'!AB22))-SUM(AC$3:AC21)</f>
        <v>85</v>
      </c>
    </row>
    <row r="23" spans="2:29" x14ac:dyDescent="0.25">
      <c r="AB23">
        <v>2100</v>
      </c>
      <c r="AC23" s="4">
        <f>COUNTIF('Raw Data'!M:M, CONCATENATE("&lt;=", 'APC Parameters'!AB23))-SUM(AC$3:AC22)</f>
        <v>96</v>
      </c>
    </row>
    <row r="24" spans="2:29" x14ac:dyDescent="0.25">
      <c r="AB24">
        <v>2200</v>
      </c>
      <c r="AC24" s="4">
        <f>COUNTIF('Raw Data'!M:M, CONCATENATE("&lt;=", 'APC Parameters'!AB24))-SUM(AC$3:AC23)</f>
        <v>58</v>
      </c>
    </row>
    <row r="25" spans="2:29" x14ac:dyDescent="0.25">
      <c r="AB25">
        <v>2300</v>
      </c>
      <c r="AC25" s="4">
        <f>COUNTIF('Raw Data'!M:M, CONCATENATE("&lt;=", 'APC Parameters'!AB25))-SUM(AC$3:AC24)</f>
        <v>54</v>
      </c>
    </row>
    <row r="26" spans="2:29" x14ac:dyDescent="0.25">
      <c r="AB26">
        <v>2400</v>
      </c>
      <c r="AC26" s="4">
        <f>COUNTIF('Raw Data'!M:M, CONCATENATE("&lt;=", 'APC Parameters'!AB26))-SUM(AC$3:AC25)</f>
        <v>49</v>
      </c>
    </row>
    <row r="27" spans="2:29" x14ac:dyDescent="0.25">
      <c r="AB27">
        <v>2500</v>
      </c>
      <c r="AC27" s="4">
        <f>COUNTIF('Raw Data'!M:M, CONCATENATE("&lt;=", 'APC Parameters'!AB27))-SUM(AC$3:AC26)</f>
        <v>23</v>
      </c>
    </row>
    <row r="28" spans="2:29" x14ac:dyDescent="0.25">
      <c r="AB28">
        <v>2600</v>
      </c>
      <c r="AC28" s="4">
        <f>COUNTIF('Raw Data'!M:M, CONCATENATE("&lt;=", 'APC Parameters'!AB28))-SUM(AC$3:AC27)</f>
        <v>34</v>
      </c>
    </row>
    <row r="29" spans="2:29" x14ac:dyDescent="0.25">
      <c r="AB29">
        <v>2700</v>
      </c>
      <c r="AC29" s="4">
        <f>COUNTIF('Raw Data'!M:M, CONCATENATE("&lt;=", 'APC Parameters'!AB29))-SUM(AC$3:AC28)</f>
        <v>18</v>
      </c>
    </row>
    <row r="30" spans="2:29" x14ac:dyDescent="0.25">
      <c r="AB30">
        <v>2800</v>
      </c>
      <c r="AC30" s="4">
        <f>COUNTIF('Raw Data'!M:M, CONCATENATE("&lt;=", 'APC Parameters'!AB30))-SUM(AC$3:AC29)</f>
        <v>10</v>
      </c>
    </row>
    <row r="31" spans="2:29" x14ac:dyDescent="0.25">
      <c r="AB31">
        <v>2900</v>
      </c>
      <c r="AC31" s="4">
        <f>COUNTIF('Raw Data'!M:M, CONCATENATE("&lt;=", 'APC Parameters'!AB31))-SUM(AC$3:AC30)</f>
        <v>19</v>
      </c>
    </row>
    <row r="32" spans="2:29" x14ac:dyDescent="0.25">
      <c r="AB32">
        <v>3000</v>
      </c>
      <c r="AC32" s="4">
        <f>COUNTIF('Raw Data'!M:M, CONCATENATE("&lt;=", 'APC Parameters'!AB32))-SUM(AC$3:AC31)</f>
        <v>34</v>
      </c>
    </row>
    <row r="33" spans="28:29" x14ac:dyDescent="0.25">
      <c r="AB33">
        <v>3100</v>
      </c>
      <c r="AC33" s="4">
        <f>COUNTIF('Raw Data'!M:M, CONCATENATE("&lt;=", 'APC Parameters'!AB33))-SUM(AC$3:AC32)</f>
        <v>12</v>
      </c>
    </row>
    <row r="34" spans="28:29" x14ac:dyDescent="0.25">
      <c r="AB34">
        <v>3200</v>
      </c>
      <c r="AC34" s="4">
        <f>COUNTIF('Raw Data'!M:M, CONCATENATE("&lt;=", 'APC Parameters'!AB34))-SUM(AC$3:AC33)</f>
        <v>5</v>
      </c>
    </row>
    <row r="35" spans="28:29" x14ac:dyDescent="0.25">
      <c r="AB35">
        <v>3300</v>
      </c>
      <c r="AC35" s="4">
        <f>COUNTIF('Raw Data'!M:M, CONCATENATE("&lt;=", 'APC Parameters'!AB35))-SUM(AC$3:AC34)</f>
        <v>10</v>
      </c>
    </row>
    <row r="36" spans="28:29" x14ac:dyDescent="0.25">
      <c r="AB36">
        <v>3400</v>
      </c>
      <c r="AC36" s="4">
        <f>COUNTIF('Raw Data'!M:M, CONCATENATE("&lt;=", 'APC Parameters'!AB36))-SUM(AC$3:AC35)</f>
        <v>4</v>
      </c>
    </row>
    <row r="37" spans="28:29" x14ac:dyDescent="0.25">
      <c r="AB37">
        <v>3500</v>
      </c>
      <c r="AC37" s="4">
        <f>COUNTIF('Raw Data'!M:M, CONCATENATE("&lt;=", 'APC Parameters'!AB37))-SUM(AC$3:AC36)</f>
        <v>1</v>
      </c>
    </row>
    <row r="38" spans="28:29" x14ac:dyDescent="0.25">
      <c r="AB38">
        <v>3600</v>
      </c>
      <c r="AC38" s="4">
        <f>COUNTIF('Raw Data'!M:M, CONCATENATE("&lt;=", 'APC Parameters'!AB38))-SUM(AC$3:AC37)</f>
        <v>0</v>
      </c>
    </row>
    <row r="39" spans="28:29" x14ac:dyDescent="0.25">
      <c r="AB39">
        <v>3700</v>
      </c>
      <c r="AC39" s="4">
        <f>COUNTIF('Raw Data'!M:M, CONCATENATE("&lt;=", 'APC Parameters'!AB39))-SUM(AC$3:AC38)</f>
        <v>0</v>
      </c>
    </row>
    <row r="40" spans="28:29" x14ac:dyDescent="0.25">
      <c r="AB40">
        <v>3800</v>
      </c>
      <c r="AC40" s="4">
        <f>COUNTIF('Raw Data'!M:M, CONCATENATE("&lt;=", 'APC Parameters'!AB40))-SUM(AC$3:AC39)</f>
        <v>0</v>
      </c>
    </row>
    <row r="41" spans="28:29" x14ac:dyDescent="0.25">
      <c r="AB41">
        <v>3900</v>
      </c>
      <c r="AC41" s="4">
        <f>COUNTIF('Raw Data'!M:M, CONCATENATE("&lt;=", 'APC Parameters'!AB41))-SUM(AC$3:AC40)</f>
        <v>0</v>
      </c>
    </row>
    <row r="42" spans="28:29" x14ac:dyDescent="0.25">
      <c r="AB42">
        <v>4000</v>
      </c>
      <c r="AC42" s="4">
        <f>COUNTIF('Raw Data'!M:M, CONCATENATE("&lt;=", 'APC Parameters'!AB42))-SUM(AC$3:AC41)</f>
        <v>0</v>
      </c>
    </row>
    <row r="43" spans="28:29" x14ac:dyDescent="0.25">
      <c r="AB43">
        <v>4100</v>
      </c>
      <c r="AC43" s="4">
        <f>COUNTIF('Raw Data'!M:M, CONCATENATE("&lt;=", 'APC Parameters'!AB43))-SUM(AC$3:AC42)</f>
        <v>0</v>
      </c>
    </row>
    <row r="44" spans="28:29" x14ac:dyDescent="0.25">
      <c r="AB44">
        <v>4200</v>
      </c>
      <c r="AC44" s="4">
        <f>COUNTIF('Raw Data'!M:M, CONCATENATE("&lt;=", 'APC Parameters'!AB44))-SUM(AC$3:AC43)</f>
        <v>0</v>
      </c>
    </row>
    <row r="45" spans="28:29" x14ac:dyDescent="0.25">
      <c r="AB45">
        <v>4300</v>
      </c>
      <c r="AC45" s="4">
        <f>COUNTIF('Raw Data'!M:M, CONCATENATE("&lt;=", 'APC Parameters'!AB45))-SUM(AC$3:AC44)</f>
        <v>0</v>
      </c>
    </row>
    <row r="46" spans="28:29" x14ac:dyDescent="0.25">
      <c r="AB46">
        <v>4400</v>
      </c>
      <c r="AC46" s="4">
        <f>COUNTIF('Raw Data'!M:M, CONCATENATE("&lt;=", 'APC Parameters'!AB46))-SUM(AC$3:AC45)</f>
        <v>0</v>
      </c>
    </row>
    <row r="47" spans="28:29" x14ac:dyDescent="0.25">
      <c r="AB47">
        <v>4500</v>
      </c>
      <c r="AC47" s="4">
        <f>COUNTIF('Raw Data'!M:M, CONCATENATE("&lt;=", 'APC Parameters'!AB47))-SUM(AC$3:AC46)</f>
        <v>0</v>
      </c>
    </row>
    <row r="48" spans="28:29" x14ac:dyDescent="0.25">
      <c r="AB48">
        <v>4600</v>
      </c>
      <c r="AC48" s="4">
        <f>COUNTIF('Raw Data'!M:M, CONCATENATE("&lt;=", 'APC Parameters'!AB48))-SUM(AC$3:AC47)</f>
        <v>0</v>
      </c>
    </row>
    <row r="49" spans="28:29" x14ac:dyDescent="0.25">
      <c r="AB49">
        <v>4700</v>
      </c>
      <c r="AC49" s="4">
        <f>COUNTIF('Raw Data'!M:M, CONCATENATE("&lt;=", 'APC Parameters'!AB49))-SUM(AC$3:AC48)</f>
        <v>0</v>
      </c>
    </row>
    <row r="50" spans="28:29" x14ac:dyDescent="0.25">
      <c r="AB50">
        <v>4800</v>
      </c>
      <c r="AC50" s="4">
        <f>COUNTIF('Raw Data'!M:M, CONCATENATE("&lt;=", 'APC Parameters'!AB50))-SUM(AC$3:AC49)</f>
        <v>0</v>
      </c>
    </row>
    <row r="51" spans="28:29" x14ac:dyDescent="0.25">
      <c r="AB51">
        <v>4900</v>
      </c>
      <c r="AC51" s="4">
        <f>COUNTIF('Raw Data'!M:M, CONCATENATE("&lt;=", 'APC Parameters'!AB51))-SUM(AC$3:AC50)</f>
        <v>0</v>
      </c>
    </row>
    <row r="52" spans="28:29" x14ac:dyDescent="0.25">
      <c r="AB52">
        <v>5000</v>
      </c>
      <c r="AC52" s="4">
        <f>COUNTIF('Raw Data'!M:M, CONCATENATE("&lt;=", 'APC Parameters'!AB52))-SUM(AC$3:AC51)</f>
        <v>53</v>
      </c>
    </row>
    <row r="53" spans="28:29" x14ac:dyDescent="0.25">
      <c r="AB53">
        <v>5100</v>
      </c>
      <c r="AC53" s="4">
        <f>COUNTIF('Raw Data'!M:M, CONCATENATE("&lt;=", 'APC Parameters'!AB53))-SUM(AC$3:AC52)</f>
        <v>0</v>
      </c>
    </row>
    <row r="54" spans="28:29" x14ac:dyDescent="0.25">
      <c r="AB54">
        <v>5200</v>
      </c>
      <c r="AC54" s="4">
        <f>COUNTIF('Raw Data'!M:M, CONCATENATE("&lt;=", 'APC Parameters'!AB54))-SUM(AC$3:AC53)</f>
        <v>0</v>
      </c>
    </row>
    <row r="55" spans="28:29" x14ac:dyDescent="0.25">
      <c r="AB55">
        <v>5300</v>
      </c>
      <c r="AC55" s="4">
        <f>COUNTIF('Raw Data'!M:M, CONCATENATE("&lt;=", 'APC Parameters'!AB55))-SUM(AC$3:AC54)</f>
        <v>0</v>
      </c>
    </row>
    <row r="56" spans="28:29" x14ac:dyDescent="0.25">
      <c r="AB56">
        <v>5400</v>
      </c>
      <c r="AC56" s="4">
        <f>COUNTIF('Raw Data'!M:M, CONCATENATE("&lt;=", 'APC Parameters'!AB56))-SUM(AC$3:AC55)</f>
        <v>0</v>
      </c>
    </row>
    <row r="57" spans="28:29" x14ac:dyDescent="0.25">
      <c r="AB57">
        <v>5500</v>
      </c>
      <c r="AC57" s="4">
        <f>COUNTIF('Raw Data'!M:M, CONCATENATE("&lt;=", 'APC Parameters'!AB57))-SUM(AC$3:AC56)</f>
        <v>0</v>
      </c>
    </row>
    <row r="58" spans="28:29" x14ac:dyDescent="0.25">
      <c r="AB58">
        <v>5600</v>
      </c>
      <c r="AC58" s="4">
        <f>COUNTIF('Raw Data'!M:M, CONCATENATE("&lt;=", 'APC Parameters'!AB58))-SUM(AC$3:AC57)</f>
        <v>0</v>
      </c>
    </row>
    <row r="59" spans="28:29" x14ac:dyDescent="0.25">
      <c r="AB59">
        <v>5700</v>
      </c>
      <c r="AC59" s="4">
        <f>COUNTIF('Raw Data'!M:M, CONCATENATE("&lt;=", 'APC Parameters'!AB59))-SUM(AC$3:AC58)</f>
        <v>0</v>
      </c>
    </row>
    <row r="60" spans="28:29" x14ac:dyDescent="0.25">
      <c r="AB60">
        <v>5800</v>
      </c>
      <c r="AC60" s="4">
        <f>COUNTIF('Raw Data'!M:M, CONCATENATE("&lt;=", 'APC Parameters'!AB60))-SUM(AC$3:AC59)</f>
        <v>0</v>
      </c>
    </row>
    <row r="61" spans="28:29" x14ac:dyDescent="0.25">
      <c r="AB61">
        <v>5900</v>
      </c>
      <c r="AC61" s="4">
        <f>COUNTIF('Raw Data'!M:M, CONCATENATE("&lt;=", 'APC Parameters'!AB61))-SUM(AC$3:AC60)</f>
        <v>0</v>
      </c>
    </row>
    <row r="62" spans="28:29" x14ac:dyDescent="0.25">
      <c r="AB62">
        <v>6000</v>
      </c>
      <c r="AC62" s="4">
        <f>COUNTIF('Raw Data'!M:M, CONCATENATE("&lt;=", 'APC Parameters'!AB62))-SUM(AC$3:AC61)</f>
        <v>0</v>
      </c>
    </row>
    <row r="63" spans="28:29" x14ac:dyDescent="0.25">
      <c r="AB63">
        <v>6100</v>
      </c>
      <c r="AC63" s="4">
        <f>COUNTIF('Raw Data'!M:M, CONCATENATE("&lt;=", 'APC Parameters'!AB63))-SUM(AC$3:AC62)</f>
        <v>0</v>
      </c>
    </row>
    <row r="64" spans="28:29" x14ac:dyDescent="0.25">
      <c r="AB64">
        <v>6200</v>
      </c>
      <c r="AC64" s="4">
        <f>COUNTIF('Raw Data'!M:M, CONCATENATE("&lt;=", 'APC Parameters'!AB64))-SUM(AC$3:AC63)</f>
        <v>0</v>
      </c>
    </row>
    <row r="65" spans="28:29" x14ac:dyDescent="0.25">
      <c r="AB65">
        <v>6300</v>
      </c>
      <c r="AC65" s="4">
        <f>COUNTIF('Raw Data'!M:M, CONCATENATE("&lt;=", 'APC Parameters'!AB65))-SUM(AC$3:AC64)</f>
        <v>0</v>
      </c>
    </row>
    <row r="66" spans="28:29" x14ac:dyDescent="0.25">
      <c r="AB66">
        <v>6400</v>
      </c>
      <c r="AC66" s="4">
        <f>COUNTIF('Raw Data'!M:M, CONCATENATE("&lt;=", 'APC Parameters'!AB66))-SUM(AC$3:AC65)</f>
        <v>0</v>
      </c>
    </row>
    <row r="67" spans="28:29" x14ac:dyDescent="0.25">
      <c r="AB67">
        <v>6500</v>
      </c>
      <c r="AC67" s="4">
        <f>COUNTIF('Raw Data'!M:M, CONCATENATE("&lt;=", 'APC Parameters'!AB67))-SUM(AC$3:AC66)</f>
        <v>0</v>
      </c>
    </row>
    <row r="68" spans="28:29" x14ac:dyDescent="0.25">
      <c r="AB68">
        <v>6600</v>
      </c>
      <c r="AC68" s="4">
        <f>COUNTIF('Raw Data'!M:M, CONCATENATE("&lt;=", 'APC Parameters'!AB68))-SUM(AC$3:AC67)</f>
        <v>0</v>
      </c>
    </row>
    <row r="69" spans="28:29" x14ac:dyDescent="0.25">
      <c r="AB69">
        <v>6700</v>
      </c>
      <c r="AC69" s="4">
        <f>COUNTIF('Raw Data'!M:M, CONCATENATE("&lt;=", 'APC Parameters'!AB69))-SUM(AC$3:AC68)</f>
        <v>0</v>
      </c>
    </row>
    <row r="70" spans="28:29" x14ac:dyDescent="0.25">
      <c r="AB70">
        <v>6800</v>
      </c>
      <c r="AC70" s="4">
        <f>COUNTIF('Raw Data'!M:M, CONCATENATE("&lt;=", 'APC Parameters'!AB70))-SUM(AC$3:AC69)</f>
        <v>0</v>
      </c>
    </row>
    <row r="71" spans="28:29" x14ac:dyDescent="0.25">
      <c r="AB71">
        <v>6900</v>
      </c>
      <c r="AC71" s="4">
        <f>COUNTIF('Raw Data'!M:M, CONCATENATE("&lt;=", 'APC Parameters'!AB71))-SUM(AC$3:AC70)</f>
        <v>0</v>
      </c>
    </row>
    <row r="72" spans="28:29" x14ac:dyDescent="0.25">
      <c r="AB72">
        <v>7000</v>
      </c>
      <c r="AC72" s="4">
        <f>COUNTIF('Raw Data'!M:M, CONCATENATE("&lt;=", 'APC Parameters'!AB72))-SUM(AC$3:AC71)</f>
        <v>0</v>
      </c>
    </row>
    <row r="73" spans="28:29" x14ac:dyDescent="0.25">
      <c r="AB73">
        <v>7100</v>
      </c>
      <c r="AC73" s="4">
        <f>COUNTIF('Raw Data'!M:M, CONCATENATE("&lt;=", 'APC Parameters'!AB73))-SUM(AC$3:AC72)</f>
        <v>0</v>
      </c>
    </row>
    <row r="74" spans="28:29" x14ac:dyDescent="0.25">
      <c r="AB74">
        <v>7200</v>
      </c>
      <c r="AC74" s="4">
        <f>COUNTIF('Raw Data'!M:M, CONCATENATE("&lt;=", 'APC Parameters'!AB74))-SUM(AC$3:AC73)</f>
        <v>0</v>
      </c>
    </row>
    <row r="75" spans="28:29" x14ac:dyDescent="0.25">
      <c r="AB75">
        <v>7300</v>
      </c>
      <c r="AC75" s="4">
        <f>COUNTIF('Raw Data'!M:M, CONCATENATE("&lt;=", 'APC Parameters'!AB75))-SUM(AC$3:AC74)</f>
        <v>0</v>
      </c>
    </row>
    <row r="76" spans="28:29" x14ac:dyDescent="0.25">
      <c r="AB76">
        <v>7400</v>
      </c>
      <c r="AC76" s="4">
        <f>COUNTIF('Raw Data'!M:M, CONCATENATE("&lt;=", 'APC Parameters'!AB76))-SUM(AC$3:AC75)</f>
        <v>0</v>
      </c>
    </row>
    <row r="77" spans="28:29" x14ac:dyDescent="0.25">
      <c r="AB77">
        <v>7500</v>
      </c>
      <c r="AC77" s="4">
        <f>COUNTIF('Raw Data'!M:M, CONCATENATE("&lt;=", 'APC Parameters'!AB77))-SUM(AC$3:AC76)</f>
        <v>0</v>
      </c>
    </row>
  </sheetData>
  <sheetProtection sheet="1" objects="1" scenarios="1"/>
  <mergeCells count="1">
    <mergeCell ref="C2:F2"/>
  </mergeCells>
  <conditionalFormatting sqref="B6:F20">
    <cfRule type="expression" dxfId="3" priority="2">
      <formula>IF($G6=0, TRUE, FALSE)</formula>
    </cfRule>
  </conditionalFormatting>
  <dataValidations count="1">
    <dataValidation type="list" allowBlank="1" showInputMessage="1" showErrorMessage="1" sqref="C2:F2">
      <formula1>$I$2:$I$3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A12"/>
  <sheetViews>
    <sheetView workbookViewId="0">
      <selection activeCell="G6" sqref="G6"/>
    </sheetView>
  </sheetViews>
  <sheetFormatPr defaultRowHeight="15" x14ac:dyDescent="0.25"/>
  <cols>
    <col min="1" max="1" width="5" customWidth="1"/>
    <col min="2" max="2" width="8.28515625" customWidth="1"/>
    <col min="3" max="3" width="22.28515625" customWidth="1"/>
    <col min="4" max="4" width="2.5703125" customWidth="1"/>
    <col min="5" max="5" width="10" bestFit="1" customWidth="1"/>
    <col min="6" max="6" width="6.7109375" style="86" customWidth="1"/>
    <col min="7" max="7" width="8" customWidth="1"/>
    <col min="8" max="8" width="3.5703125" customWidth="1"/>
    <col min="9" max="9" width="11.140625" bestFit="1" customWidth="1"/>
    <col min="10" max="10" width="2.5703125" customWidth="1"/>
    <col min="11" max="11" width="18.28515625" customWidth="1"/>
    <col min="12" max="12" width="19.140625" bestFit="1" customWidth="1"/>
    <col min="13" max="13" width="1.28515625" customWidth="1"/>
    <col min="14" max="14" width="9.140625" hidden="1" customWidth="1"/>
    <col min="15" max="15" width="3.85546875" hidden="1" customWidth="1"/>
    <col min="16" max="16" width="9.140625" hidden="1" customWidth="1"/>
    <col min="17" max="17" width="40.85546875" style="8" hidden="1" customWidth="1"/>
    <col min="18" max="18" width="18" hidden="1" customWidth="1"/>
    <col min="19" max="19" width="11.42578125" style="3" hidden="1" customWidth="1"/>
  </cols>
  <sheetData>
    <row r="1" spans="2:27" x14ac:dyDescent="0.25">
      <c r="S1" s="3" t="s">
        <v>84</v>
      </c>
    </row>
    <row r="2" spans="2:27" ht="15.75" thickBot="1" x14ac:dyDescent="0.3">
      <c r="Q2" s="8" t="s">
        <v>80</v>
      </c>
      <c r="R2" s="12">
        <f>SUM('Raw Data'!BF:BF)</f>
        <v>275855.91428594891</v>
      </c>
    </row>
    <row r="3" spans="2:27" ht="18.75" x14ac:dyDescent="0.3">
      <c r="B3" s="193" t="s">
        <v>234</v>
      </c>
      <c r="C3" s="194"/>
      <c r="D3" s="194"/>
      <c r="E3" s="194"/>
      <c r="F3" s="194"/>
      <c r="G3" s="194"/>
      <c r="H3" s="194"/>
      <c r="I3" s="194"/>
      <c r="J3" s="28"/>
      <c r="K3" s="191" t="s">
        <v>137</v>
      </c>
      <c r="L3" s="159"/>
      <c r="M3" s="29"/>
      <c r="Q3" s="8" t="s">
        <v>141</v>
      </c>
      <c r="R3" s="4">
        <f>SUM('Raw Data'!BG:BG)</f>
        <v>5</v>
      </c>
    </row>
    <row r="4" spans="2:27" ht="30" customHeight="1" x14ac:dyDescent="0.25">
      <c r="B4" s="30"/>
      <c r="C4" s="10" t="s">
        <v>212</v>
      </c>
      <c r="D4" s="7"/>
      <c r="E4" s="158" t="s">
        <v>241</v>
      </c>
      <c r="F4" s="105"/>
      <c r="G4" s="105" t="s">
        <v>93</v>
      </c>
      <c r="H4" s="7"/>
      <c r="I4" s="158" t="s">
        <v>235</v>
      </c>
      <c r="J4" s="7"/>
      <c r="K4" s="192"/>
      <c r="L4" s="160" t="s">
        <v>242</v>
      </c>
      <c r="M4" s="17"/>
      <c r="O4" t="s">
        <v>88</v>
      </c>
      <c r="Q4" s="8" t="s">
        <v>142</v>
      </c>
      <c r="R4" s="4">
        <f>SUM('Raw Data'!BH:BH)</f>
        <v>0</v>
      </c>
    </row>
    <row r="5" spans="2:27" x14ac:dyDescent="0.25">
      <c r="B5" s="107" t="s">
        <v>224</v>
      </c>
      <c r="C5" s="89" t="s">
        <v>230</v>
      </c>
      <c r="D5" s="7" t="s">
        <v>214</v>
      </c>
      <c r="E5" s="104">
        <v>1</v>
      </c>
      <c r="F5" s="105" t="s">
        <v>228</v>
      </c>
      <c r="G5" s="87">
        <v>1189</v>
      </c>
      <c r="H5" s="7"/>
      <c r="I5" s="103">
        <v>0</v>
      </c>
      <c r="J5" s="7"/>
      <c r="K5" s="31">
        <f>SUMPRODUCT('Raw Data'!Q:Q,'Raw Data'!K:K)+SUMPRODUCT('Raw Data'!R:R,'Raw Data'!K:K)+SUMPRODUCT('Raw Data'!S:S,'Raw Data'!K:K)+SUMPRODUCT('Raw Data'!T:T,'Raw Data'!L:L)+SUMPRODUCT('Raw Data'!U:U,'Raw Data'!L:L)</f>
        <v>1209949.1034921845</v>
      </c>
      <c r="L5" s="31">
        <f>SUMPRODUCT('Raw Data'!V:V,'Raw Data'!K:K)+SUMPRODUCT('Raw Data'!W:W,'Raw Data'!L:L)</f>
        <v>1056849.243223604</v>
      </c>
      <c r="M5" s="17"/>
      <c r="N5">
        <f>IF(C5="Complex Library Subsidy", 1, 0)</f>
        <v>0</v>
      </c>
      <c r="O5" t="s">
        <v>230</v>
      </c>
      <c r="Q5" s="8" t="s">
        <v>143</v>
      </c>
      <c r="R5" s="4">
        <f>SUM('Raw Data'!BI:BI)</f>
        <v>0</v>
      </c>
    </row>
    <row r="6" spans="2:27" x14ac:dyDescent="0.25">
      <c r="B6" s="108" t="s">
        <v>225</v>
      </c>
      <c r="C6" s="90" t="s">
        <v>90</v>
      </c>
      <c r="D6" s="7" t="s">
        <v>214</v>
      </c>
      <c r="E6" s="104">
        <v>1</v>
      </c>
      <c r="F6" s="105" t="s">
        <v>228</v>
      </c>
      <c r="G6" s="87">
        <v>10000</v>
      </c>
      <c r="H6" s="7"/>
      <c r="I6" s="103">
        <v>0</v>
      </c>
      <c r="J6" s="7"/>
      <c r="K6" s="31">
        <f>SUMPRODUCT('Raw Data'!X:X,'Raw Data'!K:K)+SUMPRODUCT('Raw Data'!Y:Y,'Raw Data'!K:K)+SUMPRODUCT('Raw Data'!Z:Z,'Raw Data'!K:K)+SUMPRODUCT('Raw Data'!AA:AA,'Raw Data'!L:L)+SUMPRODUCT('Raw Data'!AB:AB,'Raw Data'!L:L)</f>
        <v>1056849.243223604</v>
      </c>
      <c r="L6" s="31">
        <f>SUMPRODUCT('Raw Data'!AC:AC,'Raw Data'!K:K)+SUMPRODUCT('Raw Data'!AD:AD,'Raw Data'!L:L)</f>
        <v>0</v>
      </c>
      <c r="M6" s="17"/>
      <c r="N6">
        <f t="shared" ref="N6:N8" si="0">IF(C6="Complex Library Subsidy", 1, 0)</f>
        <v>0</v>
      </c>
      <c r="O6" t="s">
        <v>231</v>
      </c>
      <c r="Q6" s="8" t="s">
        <v>144</v>
      </c>
      <c r="R6" s="4">
        <f>SUM('Raw Data'!BJ:BJ)</f>
        <v>704.86909744059699</v>
      </c>
    </row>
    <row r="7" spans="2:27" x14ac:dyDescent="0.25">
      <c r="B7" s="108" t="s">
        <v>226</v>
      </c>
      <c r="C7" s="90" t="s">
        <v>92</v>
      </c>
      <c r="D7" s="7" t="s">
        <v>214</v>
      </c>
      <c r="E7" s="104">
        <v>1</v>
      </c>
      <c r="F7" s="105" t="s">
        <v>228</v>
      </c>
      <c r="G7" s="87">
        <v>0</v>
      </c>
      <c r="H7" s="7"/>
      <c r="I7" s="103">
        <v>0</v>
      </c>
      <c r="J7" s="7"/>
      <c r="K7" s="31">
        <f>SUMPRODUCT('Raw Data'!AE:AE,'Raw Data'!K:K)+SUMPRODUCT('Raw Data'!AF:AF,'Raw Data'!K:K)+SUMPRODUCT('Raw Data'!AG:AG,'Raw Data'!K:K)+SUMPRODUCT('Raw Data'!AH:AH,'Raw Data'!L:L)+SUMPRODUCT('Raw Data'!AI:AI,'Raw Data'!L:L)</f>
        <v>0</v>
      </c>
      <c r="L7" s="31">
        <f>SUMPRODUCT('Raw Data'!AJ:AJ,'Raw Data'!K:K)+SUMPRODUCT('Raw Data'!AK:AK,'Raw Data'!L:L)</f>
        <v>0</v>
      </c>
      <c r="M7" s="17"/>
      <c r="N7">
        <f t="shared" si="0"/>
        <v>0</v>
      </c>
      <c r="O7" t="s">
        <v>91</v>
      </c>
      <c r="Q7" s="8" t="s">
        <v>145</v>
      </c>
      <c r="R7" s="4">
        <f>SUM('Raw Data'!BK:BK)</f>
        <v>307.88318539555678</v>
      </c>
    </row>
    <row r="8" spans="2:27" x14ac:dyDescent="0.25">
      <c r="B8" s="108" t="s">
        <v>227</v>
      </c>
      <c r="C8" s="90" t="s">
        <v>92</v>
      </c>
      <c r="D8" s="7" t="s">
        <v>214</v>
      </c>
      <c r="E8" s="104">
        <v>1</v>
      </c>
      <c r="F8" s="105" t="s">
        <v>228</v>
      </c>
      <c r="G8" s="87">
        <v>0</v>
      </c>
      <c r="H8" s="7"/>
      <c r="I8" s="103">
        <v>0</v>
      </c>
      <c r="J8" s="7"/>
      <c r="K8" s="31">
        <f>SUMPRODUCT('Raw Data'!AL:AL,'Raw Data'!K:K)+SUMPRODUCT('Raw Data'!AM:AM,'Raw Data'!K:K)+SUMPRODUCT('Raw Data'!AN:AN,'Raw Data'!K:K)+SUMPRODUCT('Raw Data'!AO:AO,'Raw Data'!L:L)+SUMPRODUCT('Raw Data'!AP:AP,'Raw Data'!L:L)</f>
        <v>0</v>
      </c>
      <c r="L8" s="31">
        <f>SUMPRODUCT('Raw Data'!AQ:AQ,'Raw Data'!K:K)+SUMPRODUCT('Raw Data'!AR:AR,'Raw Data'!L:L)</f>
        <v>0</v>
      </c>
      <c r="M8" s="17"/>
      <c r="N8">
        <f t="shared" si="0"/>
        <v>0</v>
      </c>
      <c r="O8" t="s">
        <v>89</v>
      </c>
      <c r="Q8" s="8" t="s">
        <v>146</v>
      </c>
      <c r="R8" s="4">
        <f>SUM('Raw Data'!BL:BL)</f>
        <v>0</v>
      </c>
    </row>
    <row r="9" spans="2:27" ht="15.75" thickBot="1" x14ac:dyDescent="0.3">
      <c r="B9" s="6"/>
      <c r="C9" s="84"/>
      <c r="D9" s="84"/>
      <c r="E9" s="84"/>
      <c r="F9" s="106"/>
      <c r="G9" s="84" t="s">
        <v>213</v>
      </c>
      <c r="H9" s="84"/>
      <c r="I9" s="84"/>
      <c r="J9" s="84"/>
      <c r="K9" s="84"/>
      <c r="L9" s="84"/>
      <c r="M9" s="85"/>
      <c r="O9" t="s">
        <v>90</v>
      </c>
      <c r="Q9" s="8" t="s">
        <v>94</v>
      </c>
      <c r="R9" s="4"/>
    </row>
    <row r="10" spans="2:27" x14ac:dyDescent="0.25">
      <c r="O10" t="s">
        <v>92</v>
      </c>
      <c r="P10" s="11"/>
      <c r="Q10" s="8" t="s">
        <v>95</v>
      </c>
      <c r="S10" s="11"/>
      <c r="T10" s="11"/>
      <c r="U10" s="11"/>
      <c r="V10" s="11"/>
      <c r="W10" s="11"/>
      <c r="X10" s="11"/>
      <c r="Y10" s="11"/>
      <c r="Z10" s="11"/>
      <c r="AA10" s="11"/>
    </row>
    <row r="11" spans="2:27" x14ac:dyDescent="0.25">
      <c r="R11" s="2"/>
    </row>
    <row r="12" spans="2:27" x14ac:dyDescent="0.25">
      <c r="R12" s="2"/>
    </row>
  </sheetData>
  <sheetProtection sheet="1" objects="1" scenarios="1"/>
  <mergeCells count="2">
    <mergeCell ref="K3:K4"/>
    <mergeCell ref="B3:I3"/>
  </mergeCells>
  <conditionalFormatting sqref="I5:I8">
    <cfRule type="expression" dxfId="2" priority="1">
      <formula>IF($N5=1, TRUE, FALSE)</formula>
    </cfRule>
  </conditionalFormatting>
  <conditionalFormatting sqref="E5:G8">
    <cfRule type="expression" dxfId="1" priority="3">
      <formula>IF($N5=1, TRUE, FALSE)</formula>
    </cfRule>
  </conditionalFormatting>
  <dataValidations count="2">
    <dataValidation type="decimal" allowBlank="1" showInputMessage="1" showErrorMessage="1" sqref="E5:E8">
      <formula1>0</formula1>
      <formula2>1</formula2>
    </dataValidation>
    <dataValidation type="list" allowBlank="1" showInputMessage="1" showErrorMessage="1" sqref="C5:C8">
      <formula1>$O$5:$O$10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K56"/>
  <sheetViews>
    <sheetView workbookViewId="0">
      <selection activeCell="L24" sqref="L24"/>
    </sheetView>
  </sheetViews>
  <sheetFormatPr defaultRowHeight="15" x14ac:dyDescent="0.25"/>
  <cols>
    <col min="1" max="1" width="9.140625" style="109"/>
    <col min="2" max="2" width="30" style="109" bestFit="1" customWidth="1"/>
    <col min="3" max="3" width="30" style="109" hidden="1" customWidth="1"/>
    <col min="4" max="4" width="8" style="109" customWidth="1"/>
    <col min="5" max="6" width="7.42578125" style="109" customWidth="1"/>
    <col min="7" max="7" width="9.28515625" style="109" customWidth="1"/>
    <col min="8" max="8" width="8.42578125" style="109" customWidth="1"/>
    <col min="9" max="9" width="8" style="109" customWidth="1"/>
    <col min="10" max="10" width="8.28515625" style="109" customWidth="1"/>
    <col min="11" max="11" width="6.140625" style="109" customWidth="1"/>
    <col min="12" max="16384" width="9.140625" style="109"/>
  </cols>
  <sheetData>
    <row r="1" spans="2:11" ht="15.75" thickBot="1" x14ac:dyDescent="0.3"/>
    <row r="2" spans="2:11" ht="18.75" x14ac:dyDescent="0.3">
      <c r="B2" s="129" t="s">
        <v>85</v>
      </c>
      <c r="C2" s="130"/>
      <c r="D2" s="195" t="s">
        <v>232</v>
      </c>
      <c r="E2" s="195"/>
      <c r="F2" s="195"/>
      <c r="G2" s="131"/>
      <c r="H2" s="195" t="s">
        <v>233</v>
      </c>
      <c r="I2" s="195"/>
      <c r="J2" s="195"/>
      <c r="K2" s="132"/>
    </row>
    <row r="3" spans="2:11" x14ac:dyDescent="0.25">
      <c r="B3" s="133" t="s">
        <v>0</v>
      </c>
      <c r="C3" s="134" t="s">
        <v>155</v>
      </c>
      <c r="D3" s="135" t="s">
        <v>229</v>
      </c>
      <c r="E3" s="136"/>
      <c r="F3" s="135" t="s">
        <v>93</v>
      </c>
      <c r="G3" s="137"/>
      <c r="H3" s="135" t="s">
        <v>229</v>
      </c>
      <c r="I3" s="136"/>
      <c r="J3" s="135" t="s">
        <v>93</v>
      </c>
      <c r="K3" s="138"/>
    </row>
    <row r="4" spans="2:11" x14ac:dyDescent="0.25">
      <c r="B4" s="133" t="s">
        <v>7</v>
      </c>
      <c r="C4" s="134" t="str">
        <f>CONCATENATE(B4, "1")</f>
        <v>Arts and Humanities1</v>
      </c>
      <c r="D4" s="92">
        <v>1</v>
      </c>
      <c r="E4" s="136" t="s">
        <v>228</v>
      </c>
      <c r="F4" s="87">
        <v>10000</v>
      </c>
      <c r="G4" s="135"/>
      <c r="H4" s="92">
        <v>1</v>
      </c>
      <c r="I4" s="136" t="s">
        <v>228</v>
      </c>
      <c r="J4" s="87">
        <v>10000</v>
      </c>
      <c r="K4" s="138"/>
    </row>
    <row r="5" spans="2:11" x14ac:dyDescent="0.25">
      <c r="B5" s="133" t="s">
        <v>13</v>
      </c>
      <c r="C5" s="134" t="str">
        <f t="shared" ref="C5:C17" si="0">CONCATENATE(B5, "1")</f>
        <v>Biomedical Research Disciplines1</v>
      </c>
      <c r="D5" s="92">
        <v>1</v>
      </c>
      <c r="E5" s="136" t="s">
        <v>228</v>
      </c>
      <c r="F5" s="87">
        <v>10000</v>
      </c>
      <c r="G5" s="135"/>
      <c r="H5" s="92">
        <v>1</v>
      </c>
      <c r="I5" s="136" t="s">
        <v>228</v>
      </c>
      <c r="J5" s="87">
        <v>10000</v>
      </c>
      <c r="K5" s="138"/>
    </row>
    <row r="6" spans="2:11" x14ac:dyDescent="0.25">
      <c r="B6" s="133" t="s">
        <v>14</v>
      </c>
      <c r="C6" s="134" t="str">
        <f t="shared" si="0"/>
        <v>Business and Economics1</v>
      </c>
      <c r="D6" s="92">
        <v>1</v>
      </c>
      <c r="E6" s="136" t="s">
        <v>228</v>
      </c>
      <c r="F6" s="87">
        <v>10000</v>
      </c>
      <c r="G6" s="135"/>
      <c r="H6" s="92">
        <v>1</v>
      </c>
      <c r="I6" s="136" t="s">
        <v>228</v>
      </c>
      <c r="J6" s="87">
        <v>10000</v>
      </c>
      <c r="K6" s="138"/>
    </row>
    <row r="7" spans="2:11" x14ac:dyDescent="0.25">
      <c r="B7" s="133" t="s">
        <v>16</v>
      </c>
      <c r="C7" s="134" t="str">
        <f t="shared" si="0"/>
        <v>Chemistry1</v>
      </c>
      <c r="D7" s="92">
        <v>1</v>
      </c>
      <c r="E7" s="136" t="s">
        <v>228</v>
      </c>
      <c r="F7" s="87">
        <v>10000</v>
      </c>
      <c r="G7" s="135"/>
      <c r="H7" s="92">
        <v>1</v>
      </c>
      <c r="I7" s="136" t="s">
        <v>228</v>
      </c>
      <c r="J7" s="87">
        <v>10000</v>
      </c>
      <c r="K7" s="138"/>
    </row>
    <row r="8" spans="2:11" x14ac:dyDescent="0.25">
      <c r="B8" s="133" t="s">
        <v>17</v>
      </c>
      <c r="C8" s="134" t="str">
        <f t="shared" si="0"/>
        <v>Clinical Medicine1</v>
      </c>
      <c r="D8" s="92">
        <v>1</v>
      </c>
      <c r="E8" s="136" t="s">
        <v>228</v>
      </c>
      <c r="F8" s="87">
        <v>10000</v>
      </c>
      <c r="G8" s="135"/>
      <c r="H8" s="92">
        <v>1</v>
      </c>
      <c r="I8" s="136" t="s">
        <v>228</v>
      </c>
      <c r="J8" s="87">
        <v>10000</v>
      </c>
      <c r="K8" s="138"/>
    </row>
    <row r="9" spans="2:11" x14ac:dyDescent="0.25">
      <c r="B9" s="133" t="s">
        <v>18</v>
      </c>
      <c r="C9" s="134" t="str">
        <f t="shared" si="0"/>
        <v>Earth Sciences1</v>
      </c>
      <c r="D9" s="92">
        <v>1</v>
      </c>
      <c r="E9" s="136" t="s">
        <v>228</v>
      </c>
      <c r="F9" s="87">
        <v>10000</v>
      </c>
      <c r="G9" s="135"/>
      <c r="H9" s="92">
        <v>1</v>
      </c>
      <c r="I9" s="136" t="s">
        <v>228</v>
      </c>
      <c r="J9" s="87">
        <v>10000</v>
      </c>
      <c r="K9" s="138"/>
    </row>
    <row r="10" spans="2:11" x14ac:dyDescent="0.25">
      <c r="B10" s="133" t="s">
        <v>19</v>
      </c>
      <c r="C10" s="134" t="str">
        <f t="shared" si="0"/>
        <v>Engineering1</v>
      </c>
      <c r="D10" s="92">
        <v>1</v>
      </c>
      <c r="E10" s="136" t="s">
        <v>228</v>
      </c>
      <c r="F10" s="87">
        <v>10000</v>
      </c>
      <c r="G10" s="135"/>
      <c r="H10" s="92">
        <v>1</v>
      </c>
      <c r="I10" s="136" t="s">
        <v>228</v>
      </c>
      <c r="J10" s="87">
        <v>10000</v>
      </c>
      <c r="K10" s="138"/>
    </row>
    <row r="11" spans="2:11" x14ac:dyDescent="0.25">
      <c r="B11" s="133" t="s">
        <v>20</v>
      </c>
      <c r="C11" s="134" t="str">
        <f t="shared" si="0"/>
        <v>Life Sciences1</v>
      </c>
      <c r="D11" s="92">
        <v>1</v>
      </c>
      <c r="E11" s="136" t="s">
        <v>228</v>
      </c>
      <c r="F11" s="87">
        <v>10000</v>
      </c>
      <c r="G11" s="135"/>
      <c r="H11" s="92">
        <v>1</v>
      </c>
      <c r="I11" s="136" t="s">
        <v>228</v>
      </c>
      <c r="J11" s="87">
        <v>10000</v>
      </c>
      <c r="K11" s="138"/>
    </row>
    <row r="12" spans="2:11" x14ac:dyDescent="0.25">
      <c r="B12" s="133" t="s">
        <v>21</v>
      </c>
      <c r="C12" s="134" t="str">
        <f t="shared" si="0"/>
        <v>Mathematics1</v>
      </c>
      <c r="D12" s="92">
        <v>1</v>
      </c>
      <c r="E12" s="136" t="s">
        <v>228</v>
      </c>
      <c r="F12" s="87">
        <v>10000</v>
      </c>
      <c r="G12" s="135"/>
      <c r="H12" s="92">
        <v>1</v>
      </c>
      <c r="I12" s="136" t="s">
        <v>228</v>
      </c>
      <c r="J12" s="87">
        <v>10000</v>
      </c>
      <c r="K12" s="138"/>
    </row>
    <row r="13" spans="2:11" x14ac:dyDescent="0.25">
      <c r="B13" s="133" t="s">
        <v>22</v>
      </c>
      <c r="C13" s="134" t="str">
        <f t="shared" si="0"/>
        <v>Multidisciplinary1</v>
      </c>
      <c r="D13" s="92">
        <v>1</v>
      </c>
      <c r="E13" s="136" t="s">
        <v>228</v>
      </c>
      <c r="F13" s="87">
        <v>10000</v>
      </c>
      <c r="G13" s="135"/>
      <c r="H13" s="92">
        <v>1</v>
      </c>
      <c r="I13" s="136" t="s">
        <v>228</v>
      </c>
      <c r="J13" s="87">
        <v>10000</v>
      </c>
      <c r="K13" s="138"/>
    </row>
    <row r="14" spans="2:11" x14ac:dyDescent="0.25">
      <c r="B14" s="133" t="s">
        <v>23</v>
      </c>
      <c r="C14" s="134" t="str">
        <f t="shared" si="0"/>
        <v>No PIF Category1</v>
      </c>
      <c r="D14" s="92">
        <v>1</v>
      </c>
      <c r="E14" s="136" t="s">
        <v>228</v>
      </c>
      <c r="F14" s="87">
        <v>10000</v>
      </c>
      <c r="G14" s="135"/>
      <c r="H14" s="92">
        <v>1</v>
      </c>
      <c r="I14" s="136" t="s">
        <v>228</v>
      </c>
      <c r="J14" s="87">
        <v>10000</v>
      </c>
      <c r="K14" s="138"/>
    </row>
    <row r="15" spans="2:11" x14ac:dyDescent="0.25">
      <c r="B15" s="133" t="s">
        <v>24</v>
      </c>
      <c r="C15" s="134" t="str">
        <f t="shared" si="0"/>
        <v>Physics and Astronomy1</v>
      </c>
      <c r="D15" s="92">
        <v>1</v>
      </c>
      <c r="E15" s="136" t="s">
        <v>228</v>
      </c>
      <c r="F15" s="87">
        <v>10000</v>
      </c>
      <c r="G15" s="135"/>
      <c r="H15" s="92">
        <v>1</v>
      </c>
      <c r="I15" s="136" t="s">
        <v>228</v>
      </c>
      <c r="J15" s="87">
        <v>10000</v>
      </c>
      <c r="K15" s="138"/>
    </row>
    <row r="16" spans="2:11" x14ac:dyDescent="0.25">
      <c r="B16" s="133" t="s">
        <v>25</v>
      </c>
      <c r="C16" s="134" t="str">
        <f t="shared" si="0"/>
        <v>Psychiatry/Psychology1</v>
      </c>
      <c r="D16" s="92">
        <v>1</v>
      </c>
      <c r="E16" s="136" t="s">
        <v>228</v>
      </c>
      <c r="F16" s="87">
        <v>10000</v>
      </c>
      <c r="G16" s="135"/>
      <c r="H16" s="92">
        <v>1</v>
      </c>
      <c r="I16" s="136" t="s">
        <v>228</v>
      </c>
      <c r="J16" s="87">
        <v>10000</v>
      </c>
      <c r="K16" s="138"/>
    </row>
    <row r="17" spans="2:11" x14ac:dyDescent="0.25">
      <c r="B17" s="133" t="s">
        <v>26</v>
      </c>
      <c r="C17" s="134" t="str">
        <f t="shared" si="0"/>
        <v>Social Science1</v>
      </c>
      <c r="D17" s="92">
        <v>1</v>
      </c>
      <c r="E17" s="136" t="s">
        <v>228</v>
      </c>
      <c r="F17" s="87">
        <v>10000</v>
      </c>
      <c r="G17" s="135"/>
      <c r="H17" s="92">
        <v>1</v>
      </c>
      <c r="I17" s="136" t="s">
        <v>228</v>
      </c>
      <c r="J17" s="87">
        <v>10000</v>
      </c>
      <c r="K17" s="138"/>
    </row>
    <row r="18" spans="2:11" ht="15.75" thickBot="1" x14ac:dyDescent="0.3">
      <c r="B18" s="139"/>
      <c r="C18" s="140"/>
      <c r="D18" s="141"/>
      <c r="E18" s="142"/>
      <c r="F18" s="142" t="s">
        <v>213</v>
      </c>
      <c r="G18" s="142"/>
      <c r="H18" s="141"/>
      <c r="I18" s="142"/>
      <c r="J18" s="142" t="s">
        <v>213</v>
      </c>
      <c r="K18" s="143"/>
    </row>
    <row r="20" spans="2:11" ht="15.75" thickBot="1" x14ac:dyDescent="0.3"/>
    <row r="21" spans="2:11" ht="30" customHeight="1" x14ac:dyDescent="0.3">
      <c r="B21" s="129" t="s">
        <v>86</v>
      </c>
      <c r="C21" s="130"/>
      <c r="D21" s="195" t="s">
        <v>232</v>
      </c>
      <c r="E21" s="195"/>
      <c r="F21" s="195"/>
      <c r="G21" s="131"/>
      <c r="H21" s="195" t="s">
        <v>233</v>
      </c>
      <c r="I21" s="195"/>
      <c r="J21" s="195"/>
      <c r="K21" s="132"/>
    </row>
    <row r="22" spans="2:11" x14ac:dyDescent="0.25">
      <c r="B22" s="133" t="s">
        <v>0</v>
      </c>
      <c r="C22" s="134" t="s">
        <v>155</v>
      </c>
      <c r="D22" s="135" t="s">
        <v>229</v>
      </c>
      <c r="E22" s="136"/>
      <c r="F22" s="135" t="s">
        <v>93</v>
      </c>
      <c r="G22" s="137"/>
      <c r="H22" s="135" t="s">
        <v>229</v>
      </c>
      <c r="I22" s="136"/>
      <c r="J22" s="135" t="s">
        <v>93</v>
      </c>
      <c r="K22" s="138"/>
    </row>
    <row r="23" spans="2:11" x14ac:dyDescent="0.25">
      <c r="B23" s="133" t="s">
        <v>7</v>
      </c>
      <c r="C23" s="134" t="str">
        <f>CONCATENATE(B23, "2")</f>
        <v>Arts and Humanities2</v>
      </c>
      <c r="D23" s="92">
        <v>1</v>
      </c>
      <c r="E23" s="136" t="s">
        <v>228</v>
      </c>
      <c r="F23" s="87">
        <v>10000</v>
      </c>
      <c r="G23" s="135"/>
      <c r="H23" s="92">
        <v>1</v>
      </c>
      <c r="I23" s="136" t="s">
        <v>228</v>
      </c>
      <c r="J23" s="87">
        <v>10000</v>
      </c>
      <c r="K23" s="138"/>
    </row>
    <row r="24" spans="2:11" x14ac:dyDescent="0.25">
      <c r="B24" s="133" t="s">
        <v>13</v>
      </c>
      <c r="C24" s="134" t="str">
        <f t="shared" ref="C24:C36" si="1">CONCATENATE(B24, "2")</f>
        <v>Biomedical Research Disciplines2</v>
      </c>
      <c r="D24" s="92">
        <v>1</v>
      </c>
      <c r="E24" s="136" t="s">
        <v>228</v>
      </c>
      <c r="F24" s="87">
        <v>10000</v>
      </c>
      <c r="G24" s="135"/>
      <c r="H24" s="92">
        <v>1</v>
      </c>
      <c r="I24" s="136" t="s">
        <v>228</v>
      </c>
      <c r="J24" s="87">
        <v>10000</v>
      </c>
      <c r="K24" s="138"/>
    </row>
    <row r="25" spans="2:11" x14ac:dyDescent="0.25">
      <c r="B25" s="133" t="s">
        <v>14</v>
      </c>
      <c r="C25" s="134" t="str">
        <f t="shared" si="1"/>
        <v>Business and Economics2</v>
      </c>
      <c r="D25" s="92">
        <v>1</v>
      </c>
      <c r="E25" s="136" t="s">
        <v>228</v>
      </c>
      <c r="F25" s="87">
        <v>10000</v>
      </c>
      <c r="G25" s="135"/>
      <c r="H25" s="92">
        <v>1</v>
      </c>
      <c r="I25" s="136" t="s">
        <v>228</v>
      </c>
      <c r="J25" s="87">
        <v>10000</v>
      </c>
      <c r="K25" s="138"/>
    </row>
    <row r="26" spans="2:11" x14ac:dyDescent="0.25">
      <c r="B26" s="133" t="s">
        <v>16</v>
      </c>
      <c r="C26" s="134" t="str">
        <f t="shared" si="1"/>
        <v>Chemistry2</v>
      </c>
      <c r="D26" s="92">
        <v>1</v>
      </c>
      <c r="E26" s="136" t="s">
        <v>228</v>
      </c>
      <c r="F26" s="87">
        <v>10000</v>
      </c>
      <c r="G26" s="135"/>
      <c r="H26" s="92">
        <v>1</v>
      </c>
      <c r="I26" s="136" t="s">
        <v>228</v>
      </c>
      <c r="J26" s="87">
        <v>10000</v>
      </c>
      <c r="K26" s="138"/>
    </row>
    <row r="27" spans="2:11" x14ac:dyDescent="0.25">
      <c r="B27" s="133" t="s">
        <v>17</v>
      </c>
      <c r="C27" s="134" t="str">
        <f t="shared" si="1"/>
        <v>Clinical Medicine2</v>
      </c>
      <c r="D27" s="92">
        <v>1</v>
      </c>
      <c r="E27" s="136" t="s">
        <v>228</v>
      </c>
      <c r="F27" s="87">
        <v>10000</v>
      </c>
      <c r="G27" s="135"/>
      <c r="H27" s="92">
        <v>1</v>
      </c>
      <c r="I27" s="136" t="s">
        <v>228</v>
      </c>
      <c r="J27" s="87">
        <v>10000</v>
      </c>
      <c r="K27" s="138"/>
    </row>
    <row r="28" spans="2:11" x14ac:dyDescent="0.25">
      <c r="B28" s="133" t="s">
        <v>18</v>
      </c>
      <c r="C28" s="134" t="str">
        <f t="shared" si="1"/>
        <v>Earth Sciences2</v>
      </c>
      <c r="D28" s="92">
        <v>1</v>
      </c>
      <c r="E28" s="136" t="s">
        <v>228</v>
      </c>
      <c r="F28" s="87">
        <v>10000</v>
      </c>
      <c r="G28" s="135"/>
      <c r="H28" s="92">
        <v>1</v>
      </c>
      <c r="I28" s="136" t="s">
        <v>228</v>
      </c>
      <c r="J28" s="87">
        <v>10000</v>
      </c>
      <c r="K28" s="138"/>
    </row>
    <row r="29" spans="2:11" x14ac:dyDescent="0.25">
      <c r="B29" s="133" t="s">
        <v>19</v>
      </c>
      <c r="C29" s="134" t="str">
        <f t="shared" si="1"/>
        <v>Engineering2</v>
      </c>
      <c r="D29" s="92">
        <v>1</v>
      </c>
      <c r="E29" s="136" t="s">
        <v>228</v>
      </c>
      <c r="F29" s="87">
        <v>10000</v>
      </c>
      <c r="G29" s="135"/>
      <c r="H29" s="92">
        <v>1</v>
      </c>
      <c r="I29" s="136" t="s">
        <v>228</v>
      </c>
      <c r="J29" s="87">
        <v>10000</v>
      </c>
      <c r="K29" s="138"/>
    </row>
    <row r="30" spans="2:11" x14ac:dyDescent="0.25">
      <c r="B30" s="133" t="s">
        <v>20</v>
      </c>
      <c r="C30" s="134" t="str">
        <f t="shared" si="1"/>
        <v>Life Sciences2</v>
      </c>
      <c r="D30" s="92">
        <v>1</v>
      </c>
      <c r="E30" s="136" t="s">
        <v>228</v>
      </c>
      <c r="F30" s="87">
        <v>10000</v>
      </c>
      <c r="G30" s="135"/>
      <c r="H30" s="92">
        <v>1</v>
      </c>
      <c r="I30" s="136" t="s">
        <v>228</v>
      </c>
      <c r="J30" s="87">
        <v>10000</v>
      </c>
      <c r="K30" s="138"/>
    </row>
    <row r="31" spans="2:11" x14ac:dyDescent="0.25">
      <c r="B31" s="133" t="s">
        <v>21</v>
      </c>
      <c r="C31" s="134" t="str">
        <f t="shared" si="1"/>
        <v>Mathematics2</v>
      </c>
      <c r="D31" s="92">
        <v>1</v>
      </c>
      <c r="E31" s="136" t="s">
        <v>228</v>
      </c>
      <c r="F31" s="87">
        <v>10000</v>
      </c>
      <c r="G31" s="135"/>
      <c r="H31" s="92">
        <v>1</v>
      </c>
      <c r="I31" s="136" t="s">
        <v>228</v>
      </c>
      <c r="J31" s="87">
        <v>10000</v>
      </c>
      <c r="K31" s="138"/>
    </row>
    <row r="32" spans="2:11" x14ac:dyDescent="0.25">
      <c r="B32" s="133" t="s">
        <v>22</v>
      </c>
      <c r="C32" s="134" t="str">
        <f t="shared" si="1"/>
        <v>Multidisciplinary2</v>
      </c>
      <c r="D32" s="92">
        <v>1</v>
      </c>
      <c r="E32" s="136" t="s">
        <v>228</v>
      </c>
      <c r="F32" s="87">
        <v>10000</v>
      </c>
      <c r="G32" s="135"/>
      <c r="H32" s="92">
        <v>1</v>
      </c>
      <c r="I32" s="136" t="s">
        <v>228</v>
      </c>
      <c r="J32" s="87">
        <v>10000</v>
      </c>
      <c r="K32" s="138"/>
    </row>
    <row r="33" spans="2:11" x14ac:dyDescent="0.25">
      <c r="B33" s="133" t="s">
        <v>23</v>
      </c>
      <c r="C33" s="134" t="str">
        <f t="shared" si="1"/>
        <v>No PIF Category2</v>
      </c>
      <c r="D33" s="92">
        <v>1</v>
      </c>
      <c r="E33" s="136" t="s">
        <v>228</v>
      </c>
      <c r="F33" s="87">
        <v>10000</v>
      </c>
      <c r="G33" s="135"/>
      <c r="H33" s="92">
        <v>1</v>
      </c>
      <c r="I33" s="136" t="s">
        <v>228</v>
      </c>
      <c r="J33" s="87">
        <v>10000</v>
      </c>
      <c r="K33" s="138"/>
    </row>
    <row r="34" spans="2:11" x14ac:dyDescent="0.25">
      <c r="B34" s="133" t="s">
        <v>24</v>
      </c>
      <c r="C34" s="134" t="str">
        <f t="shared" si="1"/>
        <v>Physics and Astronomy2</v>
      </c>
      <c r="D34" s="92">
        <v>1</v>
      </c>
      <c r="E34" s="136" t="s">
        <v>228</v>
      </c>
      <c r="F34" s="87">
        <v>10000</v>
      </c>
      <c r="G34" s="135"/>
      <c r="H34" s="92">
        <v>1</v>
      </c>
      <c r="I34" s="136" t="s">
        <v>228</v>
      </c>
      <c r="J34" s="87">
        <v>10000</v>
      </c>
      <c r="K34" s="138"/>
    </row>
    <row r="35" spans="2:11" x14ac:dyDescent="0.25">
      <c r="B35" s="133" t="s">
        <v>25</v>
      </c>
      <c r="C35" s="134" t="str">
        <f t="shared" si="1"/>
        <v>Psychiatry/Psychology2</v>
      </c>
      <c r="D35" s="92">
        <v>1</v>
      </c>
      <c r="E35" s="136" t="s">
        <v>228</v>
      </c>
      <c r="F35" s="87">
        <v>10000</v>
      </c>
      <c r="G35" s="135"/>
      <c r="H35" s="92">
        <v>1</v>
      </c>
      <c r="I35" s="136" t="s">
        <v>228</v>
      </c>
      <c r="J35" s="87">
        <v>10000</v>
      </c>
      <c r="K35" s="138"/>
    </row>
    <row r="36" spans="2:11" x14ac:dyDescent="0.25">
      <c r="B36" s="133" t="s">
        <v>26</v>
      </c>
      <c r="C36" s="134" t="str">
        <f t="shared" si="1"/>
        <v>Social Science2</v>
      </c>
      <c r="D36" s="92">
        <v>1</v>
      </c>
      <c r="E36" s="136" t="s">
        <v>228</v>
      </c>
      <c r="F36" s="87">
        <v>10000</v>
      </c>
      <c r="G36" s="135"/>
      <c r="H36" s="92">
        <v>1</v>
      </c>
      <c r="I36" s="136" t="s">
        <v>228</v>
      </c>
      <c r="J36" s="87">
        <v>10000</v>
      </c>
      <c r="K36" s="138"/>
    </row>
    <row r="37" spans="2:11" ht="15.75" thickBot="1" x14ac:dyDescent="0.3">
      <c r="B37" s="139"/>
      <c r="C37" s="140"/>
      <c r="D37" s="141"/>
      <c r="E37" s="142"/>
      <c r="F37" s="142" t="s">
        <v>213</v>
      </c>
      <c r="G37" s="142"/>
      <c r="H37" s="141"/>
      <c r="I37" s="142"/>
      <c r="J37" s="142" t="s">
        <v>213</v>
      </c>
      <c r="K37" s="143"/>
    </row>
    <row r="38" spans="2:11" x14ac:dyDescent="0.25">
      <c r="B38" s="144"/>
      <c r="C38" s="144"/>
    </row>
    <row r="39" spans="2:11" ht="15.75" thickBot="1" x14ac:dyDescent="0.3">
      <c r="B39" s="144"/>
      <c r="C39" s="144"/>
    </row>
    <row r="40" spans="2:11" ht="30" customHeight="1" x14ac:dyDescent="0.3">
      <c r="B40" s="129" t="s">
        <v>87</v>
      </c>
      <c r="C40" s="130"/>
      <c r="D40" s="195" t="s">
        <v>232</v>
      </c>
      <c r="E40" s="195"/>
      <c r="F40" s="195"/>
      <c r="G40" s="131"/>
      <c r="H40" s="195" t="s">
        <v>233</v>
      </c>
      <c r="I40" s="195"/>
      <c r="J40" s="195"/>
      <c r="K40" s="132"/>
    </row>
    <row r="41" spans="2:11" x14ac:dyDescent="0.25">
      <c r="B41" s="133" t="s">
        <v>0</v>
      </c>
      <c r="C41" s="134" t="s">
        <v>155</v>
      </c>
      <c r="D41" s="135" t="s">
        <v>229</v>
      </c>
      <c r="E41" s="136"/>
      <c r="F41" s="135" t="s">
        <v>93</v>
      </c>
      <c r="G41" s="137"/>
      <c r="H41" s="135" t="s">
        <v>229</v>
      </c>
      <c r="I41" s="136"/>
      <c r="J41" s="135" t="s">
        <v>93</v>
      </c>
      <c r="K41" s="138"/>
    </row>
    <row r="42" spans="2:11" x14ac:dyDescent="0.25">
      <c r="B42" s="133" t="s">
        <v>7</v>
      </c>
      <c r="C42" s="134" t="str">
        <f>CONCATENATE(B42, "3")</f>
        <v>Arts and Humanities3</v>
      </c>
      <c r="D42" s="92">
        <v>1</v>
      </c>
      <c r="E42" s="136" t="s">
        <v>228</v>
      </c>
      <c r="F42" s="87">
        <v>10000</v>
      </c>
      <c r="G42" s="135"/>
      <c r="H42" s="92">
        <v>1</v>
      </c>
      <c r="I42" s="136" t="s">
        <v>228</v>
      </c>
      <c r="J42" s="87">
        <v>10000</v>
      </c>
      <c r="K42" s="138"/>
    </row>
    <row r="43" spans="2:11" x14ac:dyDescent="0.25">
      <c r="B43" s="133" t="s">
        <v>13</v>
      </c>
      <c r="C43" s="134" t="str">
        <f t="shared" ref="C43:C55" si="2">CONCATENATE(B43, "3")</f>
        <v>Biomedical Research Disciplines3</v>
      </c>
      <c r="D43" s="92">
        <v>1</v>
      </c>
      <c r="E43" s="136" t="s">
        <v>228</v>
      </c>
      <c r="F43" s="87">
        <v>10000</v>
      </c>
      <c r="G43" s="135"/>
      <c r="H43" s="92">
        <v>1</v>
      </c>
      <c r="I43" s="136" t="s">
        <v>228</v>
      </c>
      <c r="J43" s="87">
        <v>10000</v>
      </c>
      <c r="K43" s="138"/>
    </row>
    <row r="44" spans="2:11" x14ac:dyDescent="0.25">
      <c r="B44" s="133" t="s">
        <v>14</v>
      </c>
      <c r="C44" s="134" t="str">
        <f t="shared" si="2"/>
        <v>Business and Economics3</v>
      </c>
      <c r="D44" s="92">
        <v>1</v>
      </c>
      <c r="E44" s="136" t="s">
        <v>228</v>
      </c>
      <c r="F44" s="87">
        <v>10000</v>
      </c>
      <c r="G44" s="135"/>
      <c r="H44" s="92">
        <v>1</v>
      </c>
      <c r="I44" s="136" t="s">
        <v>228</v>
      </c>
      <c r="J44" s="87">
        <v>10000</v>
      </c>
      <c r="K44" s="138"/>
    </row>
    <row r="45" spans="2:11" x14ac:dyDescent="0.25">
      <c r="B45" s="133" t="s">
        <v>16</v>
      </c>
      <c r="C45" s="134" t="str">
        <f t="shared" si="2"/>
        <v>Chemistry3</v>
      </c>
      <c r="D45" s="92">
        <v>1</v>
      </c>
      <c r="E45" s="136" t="s">
        <v>228</v>
      </c>
      <c r="F45" s="87">
        <v>10000</v>
      </c>
      <c r="G45" s="135"/>
      <c r="H45" s="92">
        <v>1</v>
      </c>
      <c r="I45" s="136" t="s">
        <v>228</v>
      </c>
      <c r="J45" s="87">
        <v>10000</v>
      </c>
      <c r="K45" s="138"/>
    </row>
    <row r="46" spans="2:11" x14ac:dyDescent="0.25">
      <c r="B46" s="133" t="s">
        <v>17</v>
      </c>
      <c r="C46" s="134" t="str">
        <f t="shared" si="2"/>
        <v>Clinical Medicine3</v>
      </c>
      <c r="D46" s="92">
        <v>1</v>
      </c>
      <c r="E46" s="136" t="s">
        <v>228</v>
      </c>
      <c r="F46" s="87">
        <v>10000</v>
      </c>
      <c r="G46" s="135"/>
      <c r="H46" s="92">
        <v>1</v>
      </c>
      <c r="I46" s="136" t="s">
        <v>228</v>
      </c>
      <c r="J46" s="87">
        <v>10000</v>
      </c>
      <c r="K46" s="138"/>
    </row>
    <row r="47" spans="2:11" x14ac:dyDescent="0.25">
      <c r="B47" s="133" t="s">
        <v>18</v>
      </c>
      <c r="C47" s="134" t="str">
        <f t="shared" si="2"/>
        <v>Earth Sciences3</v>
      </c>
      <c r="D47" s="92">
        <v>1</v>
      </c>
      <c r="E47" s="136" t="s">
        <v>228</v>
      </c>
      <c r="F47" s="87">
        <v>10000</v>
      </c>
      <c r="G47" s="135"/>
      <c r="H47" s="92">
        <v>1</v>
      </c>
      <c r="I47" s="136" t="s">
        <v>228</v>
      </c>
      <c r="J47" s="87">
        <v>10000</v>
      </c>
      <c r="K47" s="138"/>
    </row>
    <row r="48" spans="2:11" x14ac:dyDescent="0.25">
      <c r="B48" s="133" t="s">
        <v>19</v>
      </c>
      <c r="C48" s="134" t="str">
        <f t="shared" si="2"/>
        <v>Engineering3</v>
      </c>
      <c r="D48" s="92">
        <v>1</v>
      </c>
      <c r="E48" s="136" t="s">
        <v>228</v>
      </c>
      <c r="F48" s="87">
        <v>10000</v>
      </c>
      <c r="G48" s="135"/>
      <c r="H48" s="92">
        <v>1</v>
      </c>
      <c r="I48" s="136" t="s">
        <v>228</v>
      </c>
      <c r="J48" s="87">
        <v>10000</v>
      </c>
      <c r="K48" s="138"/>
    </row>
    <row r="49" spans="2:11" x14ac:dyDescent="0.25">
      <c r="B49" s="133" t="s">
        <v>20</v>
      </c>
      <c r="C49" s="134" t="str">
        <f t="shared" si="2"/>
        <v>Life Sciences3</v>
      </c>
      <c r="D49" s="92">
        <v>1</v>
      </c>
      <c r="E49" s="136" t="s">
        <v>228</v>
      </c>
      <c r="F49" s="87">
        <v>10000</v>
      </c>
      <c r="G49" s="135"/>
      <c r="H49" s="92">
        <v>1</v>
      </c>
      <c r="I49" s="136" t="s">
        <v>228</v>
      </c>
      <c r="J49" s="87">
        <v>10000</v>
      </c>
      <c r="K49" s="138"/>
    </row>
    <row r="50" spans="2:11" x14ac:dyDescent="0.25">
      <c r="B50" s="133" t="s">
        <v>21</v>
      </c>
      <c r="C50" s="134" t="str">
        <f t="shared" si="2"/>
        <v>Mathematics3</v>
      </c>
      <c r="D50" s="92">
        <v>1</v>
      </c>
      <c r="E50" s="136" t="s">
        <v>228</v>
      </c>
      <c r="F50" s="87">
        <v>10000</v>
      </c>
      <c r="G50" s="135"/>
      <c r="H50" s="92">
        <v>1</v>
      </c>
      <c r="I50" s="136" t="s">
        <v>228</v>
      </c>
      <c r="J50" s="87">
        <v>10000</v>
      </c>
      <c r="K50" s="138"/>
    </row>
    <row r="51" spans="2:11" x14ac:dyDescent="0.25">
      <c r="B51" s="133" t="s">
        <v>22</v>
      </c>
      <c r="C51" s="134" t="str">
        <f t="shared" si="2"/>
        <v>Multidisciplinary3</v>
      </c>
      <c r="D51" s="92">
        <v>1</v>
      </c>
      <c r="E51" s="136" t="s">
        <v>228</v>
      </c>
      <c r="F51" s="87">
        <v>10000</v>
      </c>
      <c r="G51" s="135"/>
      <c r="H51" s="92">
        <v>1</v>
      </c>
      <c r="I51" s="136" t="s">
        <v>228</v>
      </c>
      <c r="J51" s="87">
        <v>10000</v>
      </c>
      <c r="K51" s="138"/>
    </row>
    <row r="52" spans="2:11" x14ac:dyDescent="0.25">
      <c r="B52" s="133" t="s">
        <v>23</v>
      </c>
      <c r="C52" s="134" t="str">
        <f t="shared" si="2"/>
        <v>No PIF Category3</v>
      </c>
      <c r="D52" s="92">
        <v>1</v>
      </c>
      <c r="E52" s="136" t="s">
        <v>228</v>
      </c>
      <c r="F52" s="87">
        <v>10000</v>
      </c>
      <c r="G52" s="135"/>
      <c r="H52" s="92">
        <v>1</v>
      </c>
      <c r="I52" s="136" t="s">
        <v>228</v>
      </c>
      <c r="J52" s="87">
        <v>10000</v>
      </c>
      <c r="K52" s="138"/>
    </row>
    <row r="53" spans="2:11" x14ac:dyDescent="0.25">
      <c r="B53" s="133" t="s">
        <v>24</v>
      </c>
      <c r="C53" s="134" t="str">
        <f t="shared" si="2"/>
        <v>Physics and Astronomy3</v>
      </c>
      <c r="D53" s="92">
        <v>1</v>
      </c>
      <c r="E53" s="136" t="s">
        <v>228</v>
      </c>
      <c r="F53" s="87">
        <v>10000</v>
      </c>
      <c r="G53" s="135"/>
      <c r="H53" s="92">
        <v>1</v>
      </c>
      <c r="I53" s="136" t="s">
        <v>228</v>
      </c>
      <c r="J53" s="87">
        <v>10000</v>
      </c>
      <c r="K53" s="138"/>
    </row>
    <row r="54" spans="2:11" x14ac:dyDescent="0.25">
      <c r="B54" s="133" t="s">
        <v>25</v>
      </c>
      <c r="C54" s="134" t="str">
        <f t="shared" si="2"/>
        <v>Psychiatry/Psychology3</v>
      </c>
      <c r="D54" s="92">
        <v>1</v>
      </c>
      <c r="E54" s="136" t="s">
        <v>228</v>
      </c>
      <c r="F54" s="87">
        <v>10000</v>
      </c>
      <c r="G54" s="135"/>
      <c r="H54" s="92">
        <v>1</v>
      </c>
      <c r="I54" s="136" t="s">
        <v>228</v>
      </c>
      <c r="J54" s="87">
        <v>10000</v>
      </c>
      <c r="K54" s="138"/>
    </row>
    <row r="55" spans="2:11" x14ac:dyDescent="0.25">
      <c r="B55" s="133" t="s">
        <v>26</v>
      </c>
      <c r="C55" s="134" t="str">
        <f t="shared" si="2"/>
        <v>Social Science3</v>
      </c>
      <c r="D55" s="92">
        <v>1</v>
      </c>
      <c r="E55" s="136" t="s">
        <v>228</v>
      </c>
      <c r="F55" s="87">
        <v>10000</v>
      </c>
      <c r="G55" s="135"/>
      <c r="H55" s="92">
        <v>1</v>
      </c>
      <c r="I55" s="136" t="s">
        <v>228</v>
      </c>
      <c r="J55" s="87">
        <v>10000</v>
      </c>
      <c r="K55" s="138"/>
    </row>
    <row r="56" spans="2:11" ht="15.75" thickBot="1" x14ac:dyDescent="0.3">
      <c r="B56" s="139"/>
      <c r="C56" s="140"/>
      <c r="D56" s="141"/>
      <c r="E56" s="142"/>
      <c r="F56" s="142" t="s">
        <v>213</v>
      </c>
      <c r="G56" s="142"/>
      <c r="H56" s="141"/>
      <c r="I56" s="142"/>
      <c r="J56" s="142" t="s">
        <v>213</v>
      </c>
      <c r="K56" s="143"/>
    </row>
  </sheetData>
  <sheetProtection sheet="1" objects="1" scenarios="1"/>
  <mergeCells count="6">
    <mergeCell ref="D40:F40"/>
    <mergeCell ref="H40:J40"/>
    <mergeCell ref="H2:J2"/>
    <mergeCell ref="D2:F2"/>
    <mergeCell ref="D21:F21"/>
    <mergeCell ref="H21:J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H21"/>
  <sheetViews>
    <sheetView workbookViewId="0">
      <selection activeCell="C7" sqref="C7:C20"/>
    </sheetView>
  </sheetViews>
  <sheetFormatPr defaultRowHeight="15" x14ac:dyDescent="0.25"/>
  <cols>
    <col min="1" max="1" width="9.140625" style="109"/>
    <col min="2" max="2" width="33.28515625" style="109" customWidth="1"/>
    <col min="3" max="3" width="13.42578125" style="109" customWidth="1"/>
    <col min="4" max="4" width="16.140625" style="109" customWidth="1"/>
    <col min="5" max="5" width="4.7109375" style="109" customWidth="1"/>
    <col min="6" max="6" width="30" style="109" bestFit="1" customWidth="1"/>
    <col min="7" max="7" width="19" style="109" customWidth="1"/>
    <col min="8" max="8" width="4.85546875" style="109" customWidth="1"/>
    <col min="9" max="16384" width="9.140625" style="109"/>
  </cols>
  <sheetData>
    <row r="1" spans="2:8" ht="15.75" thickBot="1" x14ac:dyDescent="0.3"/>
    <row r="2" spans="2:8" ht="19.5" thickBot="1" x14ac:dyDescent="0.35">
      <c r="B2" s="110" t="s">
        <v>168</v>
      </c>
      <c r="C2" s="111"/>
      <c r="D2" s="111"/>
      <c r="E2" s="111"/>
      <c r="F2" s="111"/>
      <c r="G2" s="111"/>
      <c r="H2" s="112"/>
    </row>
    <row r="3" spans="2:8" ht="15.75" x14ac:dyDescent="0.25">
      <c r="B3" s="196" t="s">
        <v>246</v>
      </c>
      <c r="C3" s="197"/>
      <c r="D3" s="197"/>
      <c r="E3" s="113"/>
      <c r="F3" s="198" t="s">
        <v>248</v>
      </c>
      <c r="G3" s="199"/>
      <c r="H3" s="200"/>
    </row>
    <row r="4" spans="2:8" ht="8.25" customHeight="1" x14ac:dyDescent="0.3">
      <c r="B4" s="114"/>
      <c r="C4" s="115"/>
      <c r="D4" s="115"/>
      <c r="E4" s="116"/>
      <c r="F4" s="117"/>
      <c r="G4" s="118"/>
      <c r="H4" s="119"/>
    </row>
    <row r="5" spans="2:8" x14ac:dyDescent="0.25">
      <c r="B5" s="120" t="s">
        <v>247</v>
      </c>
      <c r="C5" s="91" t="s">
        <v>167</v>
      </c>
      <c r="D5" s="115"/>
      <c r="E5" s="116"/>
      <c r="F5" s="117"/>
      <c r="G5" s="118"/>
      <c r="H5" s="119"/>
    </row>
    <row r="6" spans="2:8" ht="45" x14ac:dyDescent="0.25">
      <c r="B6" s="120"/>
      <c r="C6" s="164" t="s">
        <v>245</v>
      </c>
      <c r="D6" s="165" t="s">
        <v>244</v>
      </c>
      <c r="E6" s="121"/>
      <c r="F6" s="117"/>
      <c r="G6" s="166" t="s">
        <v>248</v>
      </c>
      <c r="H6" s="119"/>
    </row>
    <row r="7" spans="2:8" x14ac:dyDescent="0.25">
      <c r="B7" s="122" t="s">
        <v>7</v>
      </c>
      <c r="C7" s="161">
        <v>0</v>
      </c>
      <c r="D7" s="162">
        <f>SUMIF('Raw Data'!A:A,B7,'Raw Data'!I:I)/SUMIF('Raw Data'!A:A,B7,'Raw Data'!H:H)</f>
        <v>0</v>
      </c>
      <c r="E7" s="123"/>
      <c r="F7" s="124" t="s">
        <v>7</v>
      </c>
      <c r="G7" s="92">
        <v>1</v>
      </c>
      <c r="H7" s="119"/>
    </row>
    <row r="8" spans="2:8" x14ac:dyDescent="0.25">
      <c r="B8" s="122" t="s">
        <v>13</v>
      </c>
      <c r="C8" s="163">
        <v>0</v>
      </c>
      <c r="D8" s="162">
        <f>SUMIF('Raw Data'!A:A,B8,'Raw Data'!I:I)/SUMIF('Raw Data'!A:A,B8,'Raw Data'!H:H)</f>
        <v>0.90451713985973903</v>
      </c>
      <c r="E8" s="123"/>
      <c r="F8" s="124" t="s">
        <v>13</v>
      </c>
      <c r="G8" s="92">
        <v>1</v>
      </c>
      <c r="H8" s="119"/>
    </row>
    <row r="9" spans="2:8" x14ac:dyDescent="0.25">
      <c r="B9" s="122" t="s">
        <v>14</v>
      </c>
      <c r="C9" s="163">
        <v>0</v>
      </c>
      <c r="D9" s="162">
        <f>SUMIF('Raw Data'!A:A,B9,'Raw Data'!I:I)/SUMIF('Raw Data'!A:A,B9,'Raw Data'!H:H)</f>
        <v>0.35299999999999987</v>
      </c>
      <c r="E9" s="123"/>
      <c r="F9" s="124" t="s">
        <v>14</v>
      </c>
      <c r="G9" s="92">
        <v>1</v>
      </c>
      <c r="H9" s="119"/>
    </row>
    <row r="10" spans="2:8" x14ac:dyDescent="0.25">
      <c r="B10" s="122" t="s">
        <v>16</v>
      </c>
      <c r="C10" s="163">
        <v>0</v>
      </c>
      <c r="D10" s="162">
        <f>SUMIF('Raw Data'!A:A,B10,'Raw Data'!I:I)/SUMIF('Raw Data'!A:A,B10,'Raw Data'!H:H)</f>
        <v>0.95522388059701491</v>
      </c>
      <c r="E10" s="123"/>
      <c r="F10" s="124" t="s">
        <v>16</v>
      </c>
      <c r="G10" s="92">
        <v>1</v>
      </c>
      <c r="H10" s="119"/>
    </row>
    <row r="11" spans="2:8" x14ac:dyDescent="0.25">
      <c r="B11" s="122" t="s">
        <v>17</v>
      </c>
      <c r="C11" s="163">
        <v>0</v>
      </c>
      <c r="D11" s="162">
        <f>SUMIF('Raw Data'!A:A,B11,'Raw Data'!I:I)/SUMIF('Raw Data'!A:A,B11,'Raw Data'!H:H)</f>
        <v>0.63134128168937564</v>
      </c>
      <c r="E11" s="123"/>
      <c r="F11" s="124" t="s">
        <v>17</v>
      </c>
      <c r="G11" s="92">
        <v>1</v>
      </c>
      <c r="H11" s="119"/>
    </row>
    <row r="12" spans="2:8" x14ac:dyDescent="0.25">
      <c r="B12" s="122" t="s">
        <v>18</v>
      </c>
      <c r="C12" s="163">
        <v>0</v>
      </c>
      <c r="D12" s="162">
        <f>SUMIF('Raw Data'!A:A,B12,'Raw Data'!I:I)/SUMIF('Raw Data'!A:A,B12,'Raw Data'!H:H)</f>
        <v>0.93221182708563799</v>
      </c>
      <c r="E12" s="123"/>
      <c r="F12" s="124" t="s">
        <v>18</v>
      </c>
      <c r="G12" s="92">
        <v>1</v>
      </c>
      <c r="H12" s="119"/>
    </row>
    <row r="13" spans="2:8" x14ac:dyDescent="0.25">
      <c r="B13" s="122" t="s">
        <v>19</v>
      </c>
      <c r="C13" s="163">
        <v>0</v>
      </c>
      <c r="D13" s="162">
        <f>SUMIF('Raw Data'!A:A,B13,'Raw Data'!I:I)/SUMIF('Raw Data'!A:A,B13,'Raw Data'!H:H)</f>
        <v>0.71636928783280596</v>
      </c>
      <c r="E13" s="123"/>
      <c r="F13" s="124" t="s">
        <v>19</v>
      </c>
      <c r="G13" s="92">
        <v>1</v>
      </c>
      <c r="H13" s="119"/>
    </row>
    <row r="14" spans="2:8" x14ac:dyDescent="0.25">
      <c r="B14" s="122" t="s">
        <v>20</v>
      </c>
      <c r="C14" s="163">
        <v>0</v>
      </c>
      <c r="D14" s="162">
        <f>SUMIF('Raw Data'!A:A,B14,'Raw Data'!I:I)/SUMIF('Raw Data'!A:A,B14,'Raw Data'!H:H)</f>
        <v>0.86728133619027126</v>
      </c>
      <c r="E14" s="123"/>
      <c r="F14" s="124" t="s">
        <v>20</v>
      </c>
      <c r="G14" s="92">
        <v>1</v>
      </c>
      <c r="H14" s="119"/>
    </row>
    <row r="15" spans="2:8" x14ac:dyDescent="0.25">
      <c r="B15" s="122" t="s">
        <v>21</v>
      </c>
      <c r="C15" s="163">
        <v>0</v>
      </c>
      <c r="D15" s="162">
        <f>SUMIF('Raw Data'!A:A,B15,'Raw Data'!I:I)/SUMIF('Raw Data'!A:A,B15,'Raw Data'!H:H)</f>
        <v>0.83333333333333337</v>
      </c>
      <c r="E15" s="123"/>
      <c r="F15" s="124" t="s">
        <v>21</v>
      </c>
      <c r="G15" s="92">
        <v>1</v>
      </c>
      <c r="H15" s="119"/>
    </row>
    <row r="16" spans="2:8" x14ac:dyDescent="0.25">
      <c r="B16" s="122" t="s">
        <v>22</v>
      </c>
      <c r="C16" s="163">
        <v>0</v>
      </c>
      <c r="D16" s="162">
        <f>SUMIF('Raw Data'!A:A,B16,'Raw Data'!I:I)/SUMIF('Raw Data'!A:A,B16,'Raw Data'!H:H)</f>
        <v>0.97692386038181822</v>
      </c>
      <c r="E16" s="123"/>
      <c r="F16" s="124" t="s">
        <v>22</v>
      </c>
      <c r="G16" s="92">
        <v>1</v>
      </c>
      <c r="H16" s="119"/>
    </row>
    <row r="17" spans="2:8" x14ac:dyDescent="0.25">
      <c r="B17" s="122" t="s">
        <v>23</v>
      </c>
      <c r="C17" s="163">
        <v>0</v>
      </c>
      <c r="D17" s="162">
        <f>SUMIF('Raw Data'!A:A,B17,'Raw Data'!I:I)/SUMIF('Raw Data'!A:A,B17,'Raw Data'!H:H)</f>
        <v>1.6844203030303031E-4</v>
      </c>
      <c r="E17" s="123"/>
      <c r="F17" s="124" t="s">
        <v>23</v>
      </c>
      <c r="G17" s="92">
        <v>1</v>
      </c>
      <c r="H17" s="119"/>
    </row>
    <row r="18" spans="2:8" x14ac:dyDescent="0.25">
      <c r="B18" s="122" t="s">
        <v>24</v>
      </c>
      <c r="C18" s="163">
        <v>0</v>
      </c>
      <c r="D18" s="162">
        <f>SUMIF('Raw Data'!A:A,B18,'Raw Data'!I:I)/SUMIF('Raw Data'!A:A,B18,'Raw Data'!H:H)</f>
        <v>0.90526315789473688</v>
      </c>
      <c r="E18" s="123"/>
      <c r="F18" s="124" t="s">
        <v>24</v>
      </c>
      <c r="G18" s="92">
        <v>1</v>
      </c>
      <c r="H18" s="119"/>
    </row>
    <row r="19" spans="2:8" x14ac:dyDescent="0.25">
      <c r="B19" s="122" t="s">
        <v>25</v>
      </c>
      <c r="C19" s="163">
        <v>0</v>
      </c>
      <c r="D19" s="162">
        <f>SUMIF('Raw Data'!A:A,B19,'Raw Data'!I:I)/SUMIF('Raw Data'!A:A,B19,'Raw Data'!H:H)</f>
        <v>0.49799999999999983</v>
      </c>
      <c r="E19" s="123"/>
      <c r="F19" s="124" t="s">
        <v>25</v>
      </c>
      <c r="G19" s="92">
        <v>1</v>
      </c>
      <c r="H19" s="119"/>
    </row>
    <row r="20" spans="2:8" x14ac:dyDescent="0.25">
      <c r="B20" s="122" t="s">
        <v>26</v>
      </c>
      <c r="C20" s="163">
        <v>0</v>
      </c>
      <c r="D20" s="162">
        <f>SUMIF('Raw Data'!A:A,B20,'Raw Data'!I:I)/SUMIF('Raw Data'!A:A,B20,'Raw Data'!H:H)</f>
        <v>0.41700000000000043</v>
      </c>
      <c r="E20" s="123"/>
      <c r="F20" s="124" t="s">
        <v>26</v>
      </c>
      <c r="G20" s="92">
        <v>1</v>
      </c>
      <c r="H20" s="119"/>
    </row>
    <row r="21" spans="2:8" ht="15.75" thickBot="1" x14ac:dyDescent="0.3">
      <c r="B21" s="201" t="s">
        <v>243</v>
      </c>
      <c r="C21" s="202"/>
      <c r="D21" s="202"/>
      <c r="E21" s="125"/>
      <c r="F21" s="126"/>
      <c r="G21" s="127"/>
      <c r="H21" s="128"/>
    </row>
  </sheetData>
  <sheetProtection sheet="1" objects="1" scenarios="1"/>
  <mergeCells count="3">
    <mergeCell ref="B3:D3"/>
    <mergeCell ref="F3:H3"/>
    <mergeCell ref="B21:D21"/>
  </mergeCells>
  <conditionalFormatting sqref="C7:C20">
    <cfRule type="expression" dxfId="0" priority="1">
      <formula>IF($C$5="y", TRUE, FALSE)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H26"/>
  <sheetViews>
    <sheetView workbookViewId="0">
      <selection activeCell="C32" sqref="C32"/>
    </sheetView>
  </sheetViews>
  <sheetFormatPr defaultRowHeight="15" x14ac:dyDescent="0.25"/>
  <cols>
    <col min="2" max="2" width="30" bestFit="1" customWidth="1"/>
    <col min="3" max="4" width="26" customWidth="1"/>
    <col min="7" max="8" width="0" hidden="1" customWidth="1"/>
  </cols>
  <sheetData>
    <row r="1" spans="2:8" ht="15.75" thickBot="1" x14ac:dyDescent="0.3"/>
    <row r="2" spans="2:8" ht="18.75" x14ac:dyDescent="0.3">
      <c r="B2" s="63" t="s">
        <v>168</v>
      </c>
      <c r="C2" s="64"/>
      <c r="D2" s="64"/>
      <c r="E2" s="65"/>
    </row>
    <row r="3" spans="2:8" x14ac:dyDescent="0.25">
      <c r="B3" s="66" t="s">
        <v>192</v>
      </c>
      <c r="C3" s="91">
        <v>0</v>
      </c>
      <c r="D3" s="25"/>
      <c r="E3" s="67"/>
    </row>
    <row r="4" spans="2:8" x14ac:dyDescent="0.25">
      <c r="B4" s="66"/>
      <c r="C4" s="23"/>
      <c r="D4" s="25"/>
      <c r="E4" s="67"/>
    </row>
    <row r="5" spans="2:8" x14ac:dyDescent="0.25">
      <c r="B5" s="66"/>
      <c r="C5" s="24" t="s">
        <v>193</v>
      </c>
      <c r="D5" s="25" t="s">
        <v>194</v>
      </c>
      <c r="E5" s="67"/>
      <c r="G5" t="s">
        <v>195</v>
      </c>
      <c r="H5" t="s">
        <v>196</v>
      </c>
    </row>
    <row r="6" spans="2:8" x14ac:dyDescent="0.25">
      <c r="B6" s="68" t="s">
        <v>7</v>
      </c>
      <c r="C6" s="93">
        <v>0.02</v>
      </c>
      <c r="D6" s="94">
        <v>0.02</v>
      </c>
      <c r="E6" s="67"/>
      <c r="G6">
        <f>(1+C6)^$C$3</f>
        <v>1</v>
      </c>
      <c r="H6">
        <f>(1+D6)^$C$3</f>
        <v>1</v>
      </c>
    </row>
    <row r="7" spans="2:8" x14ac:dyDescent="0.25">
      <c r="B7" s="68" t="s">
        <v>13</v>
      </c>
      <c r="C7" s="94">
        <v>0.02</v>
      </c>
      <c r="D7" s="94">
        <v>0.02</v>
      </c>
      <c r="E7" s="67"/>
      <c r="G7">
        <f t="shared" ref="G7:H19" si="0">(1+C7)^$C$3</f>
        <v>1</v>
      </c>
      <c r="H7">
        <f t="shared" si="0"/>
        <v>1</v>
      </c>
    </row>
    <row r="8" spans="2:8" x14ac:dyDescent="0.25">
      <c r="B8" s="68" t="s">
        <v>14</v>
      </c>
      <c r="C8" s="94">
        <v>0.02</v>
      </c>
      <c r="D8" s="94">
        <v>0.02</v>
      </c>
      <c r="E8" s="67"/>
      <c r="G8">
        <f t="shared" si="0"/>
        <v>1</v>
      </c>
      <c r="H8">
        <f t="shared" si="0"/>
        <v>1</v>
      </c>
    </row>
    <row r="9" spans="2:8" x14ac:dyDescent="0.25">
      <c r="B9" s="68" t="s">
        <v>16</v>
      </c>
      <c r="C9" s="94">
        <v>0.02</v>
      </c>
      <c r="D9" s="94">
        <v>0.02</v>
      </c>
      <c r="E9" s="67"/>
      <c r="G9">
        <f t="shared" si="0"/>
        <v>1</v>
      </c>
      <c r="H9">
        <f t="shared" si="0"/>
        <v>1</v>
      </c>
    </row>
    <row r="10" spans="2:8" x14ac:dyDescent="0.25">
      <c r="B10" s="68" t="s">
        <v>17</v>
      </c>
      <c r="C10" s="94">
        <v>0.02</v>
      </c>
      <c r="D10" s="94">
        <v>0.02</v>
      </c>
      <c r="E10" s="67"/>
      <c r="G10">
        <f t="shared" si="0"/>
        <v>1</v>
      </c>
      <c r="H10">
        <f t="shared" si="0"/>
        <v>1</v>
      </c>
    </row>
    <row r="11" spans="2:8" x14ac:dyDescent="0.25">
      <c r="B11" s="68" t="s">
        <v>18</v>
      </c>
      <c r="C11" s="94">
        <v>0.02</v>
      </c>
      <c r="D11" s="94">
        <v>0.02</v>
      </c>
      <c r="E11" s="67"/>
      <c r="G11">
        <f t="shared" si="0"/>
        <v>1</v>
      </c>
      <c r="H11">
        <f t="shared" si="0"/>
        <v>1</v>
      </c>
    </row>
    <row r="12" spans="2:8" x14ac:dyDescent="0.25">
      <c r="B12" s="68" t="s">
        <v>19</v>
      </c>
      <c r="C12" s="94">
        <v>0.02</v>
      </c>
      <c r="D12" s="94">
        <v>0.02</v>
      </c>
      <c r="E12" s="67"/>
      <c r="G12">
        <f t="shared" si="0"/>
        <v>1</v>
      </c>
      <c r="H12">
        <f t="shared" si="0"/>
        <v>1</v>
      </c>
    </row>
    <row r="13" spans="2:8" x14ac:dyDescent="0.25">
      <c r="B13" s="68" t="s">
        <v>20</v>
      </c>
      <c r="C13" s="94">
        <v>0.02</v>
      </c>
      <c r="D13" s="94">
        <v>0.02</v>
      </c>
      <c r="E13" s="67"/>
      <c r="G13">
        <f t="shared" si="0"/>
        <v>1</v>
      </c>
      <c r="H13">
        <f t="shared" si="0"/>
        <v>1</v>
      </c>
    </row>
    <row r="14" spans="2:8" x14ac:dyDescent="0.25">
      <c r="B14" s="68" t="s">
        <v>21</v>
      </c>
      <c r="C14" s="94">
        <v>0.02</v>
      </c>
      <c r="D14" s="94">
        <v>0.02</v>
      </c>
      <c r="E14" s="67"/>
      <c r="G14">
        <f t="shared" si="0"/>
        <v>1</v>
      </c>
      <c r="H14">
        <f t="shared" si="0"/>
        <v>1</v>
      </c>
    </row>
    <row r="15" spans="2:8" x14ac:dyDescent="0.25">
      <c r="B15" s="68" t="s">
        <v>22</v>
      </c>
      <c r="C15" s="94">
        <v>0.02</v>
      </c>
      <c r="D15" s="94">
        <v>0.02</v>
      </c>
      <c r="E15" s="67"/>
      <c r="G15">
        <f t="shared" si="0"/>
        <v>1</v>
      </c>
      <c r="H15">
        <f t="shared" si="0"/>
        <v>1</v>
      </c>
    </row>
    <row r="16" spans="2:8" x14ac:dyDescent="0.25">
      <c r="B16" s="68" t="s">
        <v>23</v>
      </c>
      <c r="C16" s="94">
        <v>0.02</v>
      </c>
      <c r="D16" s="94">
        <v>0.02</v>
      </c>
      <c r="E16" s="67"/>
      <c r="G16">
        <f t="shared" si="0"/>
        <v>1</v>
      </c>
      <c r="H16">
        <f t="shared" si="0"/>
        <v>1</v>
      </c>
    </row>
    <row r="17" spans="2:8" x14ac:dyDescent="0.25">
      <c r="B17" s="68" t="s">
        <v>24</v>
      </c>
      <c r="C17" s="94">
        <v>0.02</v>
      </c>
      <c r="D17" s="94">
        <v>0.02</v>
      </c>
      <c r="E17" s="67"/>
      <c r="G17">
        <f t="shared" si="0"/>
        <v>1</v>
      </c>
      <c r="H17">
        <f t="shared" si="0"/>
        <v>1</v>
      </c>
    </row>
    <row r="18" spans="2:8" x14ac:dyDescent="0.25">
      <c r="B18" s="68" t="s">
        <v>25</v>
      </c>
      <c r="C18" s="94">
        <v>0.02</v>
      </c>
      <c r="D18" s="94">
        <v>0.02</v>
      </c>
      <c r="E18" s="67"/>
      <c r="G18">
        <f t="shared" si="0"/>
        <v>1</v>
      </c>
      <c r="H18">
        <f t="shared" si="0"/>
        <v>1</v>
      </c>
    </row>
    <row r="19" spans="2:8" x14ac:dyDescent="0.25">
      <c r="B19" s="68" t="s">
        <v>26</v>
      </c>
      <c r="C19" s="94">
        <v>0.02</v>
      </c>
      <c r="D19" s="94">
        <v>0.02</v>
      </c>
      <c r="E19" s="67"/>
      <c r="G19">
        <f t="shared" si="0"/>
        <v>1</v>
      </c>
      <c r="H19">
        <f t="shared" si="0"/>
        <v>1</v>
      </c>
    </row>
    <row r="20" spans="2:8" x14ac:dyDescent="0.25">
      <c r="B20" s="68"/>
      <c r="C20" s="26"/>
      <c r="D20" s="27"/>
      <c r="E20" s="67"/>
    </row>
    <row r="21" spans="2:8" x14ac:dyDescent="0.25">
      <c r="B21" s="68"/>
      <c r="C21" s="26"/>
      <c r="D21" s="27"/>
      <c r="E21" s="67"/>
    </row>
    <row r="22" spans="2:8" x14ac:dyDescent="0.25">
      <c r="B22" s="203" t="s">
        <v>199</v>
      </c>
      <c r="C22" s="204"/>
      <c r="D22" s="94">
        <v>0.02</v>
      </c>
      <c r="E22" s="67"/>
      <c r="G22" t="s">
        <v>197</v>
      </c>
      <c r="H22">
        <f t="shared" ref="H22:H23" si="1">(1+D22)^$C$3</f>
        <v>1</v>
      </c>
    </row>
    <row r="23" spans="2:8" x14ac:dyDescent="0.25">
      <c r="B23" s="203" t="s">
        <v>200</v>
      </c>
      <c r="C23" s="204"/>
      <c r="D23" s="94">
        <v>0.03</v>
      </c>
      <c r="E23" s="67"/>
      <c r="G23" t="s">
        <v>198</v>
      </c>
      <c r="H23">
        <f t="shared" si="1"/>
        <v>1</v>
      </c>
    </row>
    <row r="24" spans="2:8" x14ac:dyDescent="0.25">
      <c r="B24" s="68"/>
      <c r="C24" s="26"/>
      <c r="D24" s="27"/>
      <c r="E24" s="67"/>
    </row>
    <row r="25" spans="2:8" x14ac:dyDescent="0.25">
      <c r="B25" s="68"/>
      <c r="C25" s="26"/>
      <c r="D25" s="27"/>
      <c r="E25" s="67"/>
    </row>
    <row r="26" spans="2:8" ht="15.75" thickBot="1" x14ac:dyDescent="0.3">
      <c r="B26" s="69"/>
      <c r="C26" s="70"/>
      <c r="D26" s="70"/>
      <c r="E26" s="71"/>
    </row>
  </sheetData>
  <sheetProtection sheet="1" objects="1" scenarios="1"/>
  <mergeCells count="2">
    <mergeCell ref="B22:C22"/>
    <mergeCell ref="B23:C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AB40"/>
  <sheetViews>
    <sheetView workbookViewId="0">
      <selection activeCell="C20" sqref="C20"/>
    </sheetView>
  </sheetViews>
  <sheetFormatPr defaultRowHeight="15" x14ac:dyDescent="0.25"/>
  <cols>
    <col min="1" max="1" width="2.140625" customWidth="1"/>
    <col min="2" max="2" width="30" bestFit="1" customWidth="1"/>
    <col min="3" max="3" width="12.5703125" bestFit="1" customWidth="1"/>
    <col min="4" max="4" width="7" bestFit="1" customWidth="1"/>
    <col min="5" max="5" width="13.140625" bestFit="1" customWidth="1"/>
    <col min="6" max="6" width="8.28515625" bestFit="1" customWidth="1"/>
    <col min="7" max="7" width="12.5703125" bestFit="1" customWidth="1"/>
    <col min="8" max="8" width="15.7109375" customWidth="1"/>
    <col min="9" max="9" width="18.5703125" bestFit="1" customWidth="1"/>
    <col min="10" max="10" width="16.85546875" bestFit="1" customWidth="1"/>
    <col min="11" max="11" width="11.7109375" bestFit="1" customWidth="1"/>
    <col min="12" max="12" width="10.5703125" bestFit="1" customWidth="1"/>
    <col min="13" max="13" width="10.85546875" bestFit="1" customWidth="1"/>
    <col min="14" max="15" width="8.42578125" bestFit="1" customWidth="1"/>
    <col min="16" max="16" width="7.28515625" bestFit="1" customWidth="1"/>
    <col min="28" max="28" width="12.5703125" bestFit="1" customWidth="1"/>
  </cols>
  <sheetData>
    <row r="1" spans="2:28" ht="15.75" thickBot="1" x14ac:dyDescent="0.3"/>
    <row r="2" spans="2:28" ht="18.75" x14ac:dyDescent="0.3">
      <c r="B2" s="34" t="s">
        <v>185</v>
      </c>
      <c r="C2" s="35"/>
    </row>
    <row r="3" spans="2:28" x14ac:dyDescent="0.25">
      <c r="B3" s="49" t="s">
        <v>186</v>
      </c>
      <c r="C3" s="47" t="str">
        <f>'Model Data'!C5</f>
        <v>UC Hill Valley</v>
      </c>
    </row>
    <row r="4" spans="2:28" x14ac:dyDescent="0.25">
      <c r="B4" s="49" t="s">
        <v>191</v>
      </c>
      <c r="C4" s="47">
        <f>'Model Data'!C6+'Growth Parameters'!C3</f>
        <v>2013</v>
      </c>
    </row>
    <row r="5" spans="2:28" ht="15.75" thickBot="1" x14ac:dyDescent="0.3">
      <c r="B5" s="50" t="s">
        <v>187</v>
      </c>
      <c r="C5" s="48">
        <f>'Model Data'!C6</f>
        <v>2013</v>
      </c>
    </row>
    <row r="8" spans="2:28" ht="15.75" thickBot="1" x14ac:dyDescent="0.3"/>
    <row r="9" spans="2:28" ht="18.75" x14ac:dyDescent="0.3">
      <c r="B9" s="32" t="s">
        <v>203</v>
      </c>
      <c r="C9" s="51"/>
      <c r="D9" s="51"/>
      <c r="E9" s="51"/>
      <c r="F9" s="51"/>
      <c r="G9" s="44"/>
      <c r="H9" s="44"/>
      <c r="I9" s="44"/>
      <c r="J9" s="44"/>
      <c r="K9" s="51"/>
      <c r="L9" s="51"/>
      <c r="M9" s="51"/>
      <c r="N9" s="51"/>
      <c r="O9" s="51"/>
      <c r="P9" s="54"/>
    </row>
    <row r="10" spans="2:28" s="72" customFormat="1" x14ac:dyDescent="0.25">
      <c r="B10" s="62"/>
      <c r="C10" s="209" t="s">
        <v>205</v>
      </c>
      <c r="D10" s="209"/>
      <c r="E10" s="209"/>
      <c r="F10" s="209"/>
      <c r="G10" s="211" t="s">
        <v>174</v>
      </c>
      <c r="H10" s="211"/>
      <c r="I10" s="211"/>
      <c r="J10" s="211"/>
      <c r="K10" s="209" t="s">
        <v>206</v>
      </c>
      <c r="L10" s="209"/>
      <c r="M10" s="209"/>
      <c r="N10" s="209"/>
      <c r="O10" s="209"/>
      <c r="P10" s="210"/>
    </row>
    <row r="11" spans="2:28" s="56" customFormat="1" ht="30" x14ac:dyDescent="0.25">
      <c r="B11" s="57"/>
      <c r="C11" s="58" t="s">
        <v>65</v>
      </c>
      <c r="D11" s="58" t="s">
        <v>172</v>
      </c>
      <c r="E11" s="58" t="s">
        <v>207</v>
      </c>
      <c r="F11" s="58" t="s">
        <v>208</v>
      </c>
      <c r="G11" s="59" t="s">
        <v>175</v>
      </c>
      <c r="H11" s="59" t="s">
        <v>176</v>
      </c>
      <c r="I11" s="59" t="s">
        <v>177</v>
      </c>
      <c r="J11" s="59" t="s">
        <v>184</v>
      </c>
      <c r="K11" s="58" t="s">
        <v>178</v>
      </c>
      <c r="L11" s="58" t="s">
        <v>179</v>
      </c>
      <c r="M11" s="58" t="s">
        <v>180</v>
      </c>
      <c r="N11" s="58" t="s">
        <v>236</v>
      </c>
      <c r="O11" s="58" t="s">
        <v>237</v>
      </c>
      <c r="P11" s="60" t="s">
        <v>238</v>
      </c>
      <c r="AA11" s="56" t="s">
        <v>81</v>
      </c>
      <c r="AB11" s="61">
        <f>SUM('Raw Data'!P:P)</f>
        <v>2266798.3467157879</v>
      </c>
    </row>
    <row r="12" spans="2:28" x14ac:dyDescent="0.25">
      <c r="B12" s="33" t="s">
        <v>7</v>
      </c>
      <c r="C12" s="52">
        <f>SUMIF('Raw Data'!A:A, 'Model Results'!B12, 'Raw Data'!P:P)</f>
        <v>58469.265443744</v>
      </c>
      <c r="D12" s="53">
        <f>SUMIF('Raw Data'!A:A, 'Model Results'!B12, 'Raw Data'!J:J)</f>
        <v>33.729964114832541</v>
      </c>
      <c r="E12" s="53">
        <f>SUMIF('Raw Data'!A:A, 'Model Results'!B12, 'Raw Data'!K:K)</f>
        <v>0</v>
      </c>
      <c r="F12" s="52">
        <f>C12/D12</f>
        <v>1733.4517536006658</v>
      </c>
      <c r="G12" s="45">
        <f>SUMIF('Raw Data'!A:A, 'Model Results'!B12, 'Raw Data'!BC:BC)</f>
        <v>40021.403132535881</v>
      </c>
      <c r="H12" s="45">
        <f>SUMIF('Raw Data'!A:A, 'Model Results'!B12, 'Raw Data'!BE:BE)</f>
        <v>0</v>
      </c>
      <c r="I12" s="45">
        <f>SUMIF('Raw Data'!A:A, 'Model Results'!B12, 'Raw Data'!BF:BF)</f>
        <v>18447.8623112081</v>
      </c>
      <c r="J12" s="46">
        <f>G12+I12</f>
        <v>58469.265443743978</v>
      </c>
      <c r="K12" s="53">
        <f>SUMIF('Raw Data'!$A:$A, 'Model Results'!$B12, 'Raw Data'!BG:BG)</f>
        <v>3</v>
      </c>
      <c r="L12" s="53">
        <f>SUMIF('Raw Data'!$A:$A, 'Model Results'!$B12, 'Raw Data'!BH:BH)</f>
        <v>0</v>
      </c>
      <c r="M12" s="53">
        <f>SUMIF('Raw Data'!$A:$A, 'Model Results'!$B12, 'Raw Data'!BI:BI)</f>
        <v>0</v>
      </c>
      <c r="N12" s="53">
        <f>SUMIF('Raw Data'!$A:$A, 'Model Results'!$B12, 'Raw Data'!BJ:BJ)</f>
        <v>0</v>
      </c>
      <c r="O12" s="53">
        <f>SUMIF('Raw Data'!$A:$A, 'Model Results'!$B12, 'Raw Data'!BK:BK)</f>
        <v>30.729964114832537</v>
      </c>
      <c r="P12" s="55">
        <f>SUMIF('Raw Data'!$A:$A, 'Model Results'!$B12, 'Raw Data'!BL:BL)</f>
        <v>0</v>
      </c>
      <c r="AA12" s="8" t="s">
        <v>82</v>
      </c>
      <c r="AB12" s="4">
        <f>SUM('Raw Data'!J:J)</f>
        <v>1017.7522828361531</v>
      </c>
    </row>
    <row r="13" spans="2:28" x14ac:dyDescent="0.25">
      <c r="B13" s="33" t="s">
        <v>13</v>
      </c>
      <c r="C13" s="52">
        <f>SUMIF('Raw Data'!A:A, 'Model Results'!B13, 'Raw Data'!P:P)</f>
        <v>384341.00964680646</v>
      </c>
      <c r="D13" s="53">
        <f>SUMIF('Raw Data'!A:A, 'Model Results'!B13, 'Raw Data'!J:J)</f>
        <v>159.70224264982329</v>
      </c>
      <c r="E13" s="53">
        <f>SUMIF('Raw Data'!A:A, 'Model Results'!B13, 'Raw Data'!K:K)</f>
        <v>144.4534157508042</v>
      </c>
      <c r="F13" s="52">
        <f t="shared" ref="F13:F25" si="0">C13/D13</f>
        <v>2406.6099715928549</v>
      </c>
      <c r="G13" s="45">
        <f>SUMIF('Raw Data'!A:A, 'Model Results'!B13, 'Raw Data'!BC:BC)</f>
        <v>189885.9665106399</v>
      </c>
      <c r="H13" s="45">
        <f>SUMIF('Raw Data'!A:A, 'Model Results'!B13, 'Raw Data'!BE:BE)</f>
        <v>182756.37274796152</v>
      </c>
      <c r="I13" s="45">
        <f>SUMIF('Raw Data'!A:A, 'Model Results'!B13, 'Raw Data'!BF:BF)</f>
        <v>11698.670388205086</v>
      </c>
      <c r="J13" s="46">
        <f t="shared" ref="J13:J25" si="1">G13+I13</f>
        <v>201584.636898845</v>
      </c>
      <c r="K13" s="53">
        <f>SUMIF('Raw Data'!$A:$A, 'Model Results'!$B13, 'Raw Data'!BG:BG)</f>
        <v>0</v>
      </c>
      <c r="L13" s="53">
        <f>SUMIF('Raw Data'!$A:$A, 'Model Results'!$B13, 'Raw Data'!BH:BH)</f>
        <v>0</v>
      </c>
      <c r="M13" s="53">
        <f>SUMIF('Raw Data'!$A:$A, 'Model Results'!$B13, 'Raw Data'!BI:BI)</f>
        <v>0</v>
      </c>
      <c r="N13" s="53">
        <f>SUMIF('Raw Data'!$A:$A, 'Model Results'!$B13, 'Raw Data'!BJ:BJ)</f>
        <v>144.4534157508042</v>
      </c>
      <c r="O13" s="53">
        <f>SUMIF('Raw Data'!$A:$A, 'Model Results'!$B13, 'Raw Data'!BK:BK)</f>
        <v>15.248826899019098</v>
      </c>
      <c r="P13" s="55">
        <f>SUMIF('Raw Data'!$A:$A, 'Model Results'!$B13, 'Raw Data'!BL:BL)</f>
        <v>0</v>
      </c>
      <c r="AA13" s="8" t="s">
        <v>83</v>
      </c>
      <c r="AB13" s="4">
        <f>SUM('Raw Data'!K:K)</f>
        <v>706.42272475659706</v>
      </c>
    </row>
    <row r="14" spans="2:28" x14ac:dyDescent="0.25">
      <c r="B14" s="33" t="s">
        <v>14</v>
      </c>
      <c r="C14" s="52">
        <f>SUMIF('Raw Data'!A:A, 'Model Results'!B14, 'Raw Data'!P:P)</f>
        <v>38311.998200000002</v>
      </c>
      <c r="D14" s="53">
        <f>SUMIF('Raw Data'!A:A, 'Model Results'!B14, 'Raw Data'!J:J)</f>
        <v>13</v>
      </c>
      <c r="E14" s="53">
        <f>SUMIF('Raw Data'!A:A, 'Model Results'!B14, 'Raw Data'!K:K)</f>
        <v>4.5889999999999986</v>
      </c>
      <c r="F14" s="52">
        <f t="shared" si="0"/>
        <v>2947.0767846153849</v>
      </c>
      <c r="G14" s="45">
        <f>SUMIF('Raw Data'!A:A, 'Model Results'!B14, 'Raw Data'!BC:BC)</f>
        <v>15457</v>
      </c>
      <c r="H14" s="45">
        <f>SUMIF('Raw Data'!A:A, 'Model Results'!B14, 'Raw Data'!BE:BE)</f>
        <v>8067.8143645999999</v>
      </c>
      <c r="I14" s="45">
        <f>SUMIF('Raw Data'!A:A, 'Model Results'!B14, 'Raw Data'!BF:BF)</f>
        <v>14787.183835400003</v>
      </c>
      <c r="J14" s="46">
        <f t="shared" si="1"/>
        <v>30244.183835400003</v>
      </c>
      <c r="K14" s="53">
        <f>SUMIF('Raw Data'!$A:$A, 'Model Results'!$B14, 'Raw Data'!BG:BG)</f>
        <v>0</v>
      </c>
      <c r="L14" s="53">
        <f>SUMIF('Raw Data'!$A:$A, 'Model Results'!$B14, 'Raw Data'!BH:BH)</f>
        <v>0</v>
      </c>
      <c r="M14" s="53">
        <f>SUMIF('Raw Data'!$A:$A, 'Model Results'!$B14, 'Raw Data'!BI:BI)</f>
        <v>0</v>
      </c>
      <c r="N14" s="53">
        <f>SUMIF('Raw Data'!$A:$A, 'Model Results'!$B14, 'Raw Data'!BJ:BJ)</f>
        <v>4.5889999999999986</v>
      </c>
      <c r="O14" s="53">
        <f>SUMIF('Raw Data'!$A:$A, 'Model Results'!$B14, 'Raw Data'!BK:BK)</f>
        <v>8.4110000000000014</v>
      </c>
      <c r="P14" s="55">
        <f>SUMIF('Raw Data'!$A:$A, 'Model Results'!$B14, 'Raw Data'!BL:BL)</f>
        <v>0</v>
      </c>
      <c r="AA14" s="8" t="s">
        <v>78</v>
      </c>
      <c r="AB14" s="12">
        <f>SUM('Raw Data'!BC:BC)</f>
        <v>1209949.1034921862</v>
      </c>
    </row>
    <row r="15" spans="2:28" x14ac:dyDescent="0.25">
      <c r="B15" s="33" t="s">
        <v>16</v>
      </c>
      <c r="C15" s="52">
        <f>SUMIF('Raw Data'!A:A, 'Model Results'!B15, 'Raw Data'!P:P)</f>
        <v>162398.23519999994</v>
      </c>
      <c r="D15" s="53">
        <f>SUMIF('Raw Data'!A:A, 'Model Results'!B15, 'Raw Data'!J:J)</f>
        <v>67</v>
      </c>
      <c r="E15" s="53">
        <f>SUMIF('Raw Data'!A:A, 'Model Results'!B15, 'Raw Data'!K:K)</f>
        <v>64</v>
      </c>
      <c r="F15" s="52">
        <f t="shared" si="0"/>
        <v>2423.8542567164168</v>
      </c>
      <c r="G15" s="45">
        <f>SUMIF('Raw Data'!A:A, 'Model Results'!B15, 'Raw Data'!BC:BC)</f>
        <v>79663</v>
      </c>
      <c r="H15" s="45">
        <f>SUMIF('Raw Data'!A:A, 'Model Results'!B15, 'Raw Data'!BE:BE)</f>
        <v>80362.107199999984</v>
      </c>
      <c r="I15" s="45">
        <f>SUMIF('Raw Data'!A:A, 'Model Results'!B15, 'Raw Data'!BF:BF)</f>
        <v>2373.1279999999997</v>
      </c>
      <c r="J15" s="46">
        <f t="shared" si="1"/>
        <v>82036.127999999997</v>
      </c>
      <c r="K15" s="53">
        <f>SUMIF('Raw Data'!$A:$A, 'Model Results'!$B15, 'Raw Data'!BG:BG)</f>
        <v>0</v>
      </c>
      <c r="L15" s="53">
        <f>SUMIF('Raw Data'!$A:$A, 'Model Results'!$B15, 'Raw Data'!BH:BH)</f>
        <v>0</v>
      </c>
      <c r="M15" s="53">
        <f>SUMIF('Raw Data'!$A:$A, 'Model Results'!$B15, 'Raw Data'!BI:BI)</f>
        <v>0</v>
      </c>
      <c r="N15" s="53">
        <f>SUMIF('Raw Data'!$A:$A, 'Model Results'!$B15, 'Raw Data'!BJ:BJ)</f>
        <v>64</v>
      </c>
      <c r="O15" s="53">
        <f>SUMIF('Raw Data'!$A:$A, 'Model Results'!$B15, 'Raw Data'!BK:BK)</f>
        <v>3</v>
      </c>
      <c r="P15" s="55">
        <f>SUMIF('Raw Data'!$A:$A, 'Model Results'!$B15, 'Raw Data'!BL:BL)</f>
        <v>0</v>
      </c>
      <c r="AA15" s="8" t="s">
        <v>79</v>
      </c>
      <c r="AB15" s="12">
        <f>SUM('Raw Data'!BE:BE)</f>
        <v>780993.32893765508</v>
      </c>
    </row>
    <row r="16" spans="2:28" x14ac:dyDescent="0.25">
      <c r="B16" s="33" t="s">
        <v>17</v>
      </c>
      <c r="C16" s="52">
        <f>SUMIF('Raw Data'!A:A, 'Model Results'!B16, 'Raw Data'!P:P)</f>
        <v>405591.94352845696</v>
      </c>
      <c r="D16" s="53">
        <f>SUMIF('Raw Data'!A:A, 'Model Results'!B16, 'Raw Data'!J:J)</f>
        <v>193.78443418736191</v>
      </c>
      <c r="E16" s="53">
        <f>SUMIF('Raw Data'!A:A, 'Model Results'!B16, 'Raw Data'!K:K)</f>
        <v>122.34411305129953</v>
      </c>
      <c r="F16" s="52">
        <f t="shared" si="0"/>
        <v>2093.005793934447</v>
      </c>
      <c r="G16" s="45">
        <f>SUMIF('Raw Data'!A:A, 'Model Results'!B16, 'Raw Data'!BC:BC)</f>
        <v>230409.6922487733</v>
      </c>
      <c r="H16" s="45">
        <f>SUMIF('Raw Data'!A:A, 'Model Results'!B16, 'Raw Data'!BE:BE)</f>
        <v>122451.09401270706</v>
      </c>
      <c r="I16" s="45">
        <f>SUMIF('Raw Data'!A:A, 'Model Results'!B16, 'Raw Data'!BF:BF)</f>
        <v>52731.15726697653</v>
      </c>
      <c r="J16" s="46">
        <f t="shared" si="1"/>
        <v>283140.84951574984</v>
      </c>
      <c r="K16" s="53">
        <f>SUMIF('Raw Data'!$A:$A, 'Model Results'!$B16, 'Raw Data'!BG:BG)</f>
        <v>0</v>
      </c>
      <c r="L16" s="53">
        <f>SUMIF('Raw Data'!$A:$A, 'Model Results'!$B16, 'Raw Data'!BH:BH)</f>
        <v>0</v>
      </c>
      <c r="M16" s="53">
        <f>SUMIF('Raw Data'!$A:$A, 'Model Results'!$B16, 'Raw Data'!BI:BI)</f>
        <v>0</v>
      </c>
      <c r="N16" s="53">
        <f>SUMIF('Raw Data'!$A:$A, 'Model Results'!$B16, 'Raw Data'!BJ:BJ)</f>
        <v>122.34411305129953</v>
      </c>
      <c r="O16" s="53">
        <f>SUMIF('Raw Data'!$A:$A, 'Model Results'!$B16, 'Raw Data'!BK:BK)</f>
        <v>71.440321136062366</v>
      </c>
      <c r="P16" s="55">
        <f>SUMIF('Raw Data'!$A:$A, 'Model Results'!$B16, 'Raw Data'!BL:BL)</f>
        <v>0</v>
      </c>
      <c r="AA16" s="8" t="s">
        <v>80</v>
      </c>
      <c r="AB16" s="12">
        <f>SUM('Raw Data'!BF:BF)</f>
        <v>275855.91428594891</v>
      </c>
    </row>
    <row r="17" spans="2:28" x14ac:dyDescent="0.25">
      <c r="B17" s="33" t="s">
        <v>18</v>
      </c>
      <c r="C17" s="52">
        <f>SUMIF('Raw Data'!A:A, 'Model Results'!B17, 'Raw Data'!P:P)</f>
        <v>132176.79557530294</v>
      </c>
      <c r="D17" s="53">
        <f>SUMIF('Raw Data'!A:A, 'Model Results'!B17, 'Raw Data'!J:J)</f>
        <v>60.965116279069768</v>
      </c>
      <c r="E17" s="53">
        <f>SUMIF('Raw Data'!A:A, 'Model Results'!B17, 'Raw Data'!K:K)</f>
        <v>56.832402434999999</v>
      </c>
      <c r="F17" s="52">
        <f t="shared" si="0"/>
        <v>2168.0725575960428</v>
      </c>
      <c r="G17" s="45">
        <f>SUMIF('Raw Data'!A:A, 'Model Results'!B17, 'Raw Data'!BC:BC)</f>
        <v>72487.523255813954</v>
      </c>
      <c r="H17" s="45">
        <f>SUMIF('Raw Data'!A:A, 'Model Results'!B17, 'Raw Data'!BE:BE)</f>
        <v>56270.034279447333</v>
      </c>
      <c r="I17" s="45">
        <f>SUMIF('Raw Data'!A:A, 'Model Results'!B17, 'Raw Data'!BF:BF)</f>
        <v>3419.2380400416841</v>
      </c>
      <c r="J17" s="46">
        <f t="shared" si="1"/>
        <v>75906.761295855642</v>
      </c>
      <c r="K17" s="53">
        <f>SUMIF('Raw Data'!$A:$A, 'Model Results'!$B17, 'Raw Data'!BG:BG)</f>
        <v>0</v>
      </c>
      <c r="L17" s="53">
        <f>SUMIF('Raw Data'!$A:$A, 'Model Results'!$B17, 'Raw Data'!BH:BH)</f>
        <v>0</v>
      </c>
      <c r="M17" s="53">
        <f>SUMIF('Raw Data'!$A:$A, 'Model Results'!$B17, 'Raw Data'!BI:BI)</f>
        <v>0</v>
      </c>
      <c r="N17" s="53">
        <f>SUMIF('Raw Data'!$A:$A, 'Model Results'!$B17, 'Raw Data'!BJ:BJ)</f>
        <v>56.832402434999999</v>
      </c>
      <c r="O17" s="53">
        <f>SUMIF('Raw Data'!$A:$A, 'Model Results'!$B17, 'Raw Data'!BK:BK)</f>
        <v>4.1327138440697668</v>
      </c>
      <c r="P17" s="55">
        <f>SUMIF('Raw Data'!$A:$A, 'Model Results'!$B17, 'Raw Data'!BL:BL)</f>
        <v>0</v>
      </c>
      <c r="AA17" s="8" t="s">
        <v>141</v>
      </c>
      <c r="AB17" s="4">
        <f>SUM('Raw Data'!BG:BG)</f>
        <v>5</v>
      </c>
    </row>
    <row r="18" spans="2:28" x14ac:dyDescent="0.25">
      <c r="B18" s="33" t="s">
        <v>19</v>
      </c>
      <c r="C18" s="52">
        <f>SUMIF('Raw Data'!A:A, 'Model Results'!B18, 'Raw Data'!P:P)</f>
        <v>275607.47640670417</v>
      </c>
      <c r="D18" s="53">
        <f>SUMIF('Raw Data'!A:A, 'Model Results'!B18, 'Raw Data'!J:J)</f>
        <v>118.3829273439662</v>
      </c>
      <c r="E18" s="53">
        <f>SUMIF('Raw Data'!A:A, 'Model Results'!B18, 'Raw Data'!K:K)</f>
        <v>84.805893352959885</v>
      </c>
      <c r="F18" s="52">
        <f t="shared" si="0"/>
        <v>2328.1015480037586</v>
      </c>
      <c r="G18" s="45">
        <f>SUMIF('Raw Data'!A:A, 'Model Results'!B18, 'Raw Data'!BC:BC)</f>
        <v>140720.23701197581</v>
      </c>
      <c r="H18" s="45">
        <f>SUMIF('Raw Data'!A:A, 'Model Results'!B18, 'Raw Data'!BE:BE)</f>
        <v>96824.780945222097</v>
      </c>
      <c r="I18" s="45">
        <f>SUMIF('Raw Data'!A:A, 'Model Results'!B18, 'Raw Data'!BF:BF)</f>
        <v>38062.458449506164</v>
      </c>
      <c r="J18" s="46">
        <f t="shared" si="1"/>
        <v>178782.69546148198</v>
      </c>
      <c r="K18" s="53">
        <f>SUMIF('Raw Data'!$A:$A, 'Model Results'!$B18, 'Raw Data'!BG:BG)</f>
        <v>1</v>
      </c>
      <c r="L18" s="53">
        <f>SUMIF('Raw Data'!$A:$A, 'Model Results'!$B18, 'Raw Data'!BH:BH)</f>
        <v>0</v>
      </c>
      <c r="M18" s="53">
        <f>SUMIF('Raw Data'!$A:$A, 'Model Results'!$B18, 'Raw Data'!BI:BI)</f>
        <v>0</v>
      </c>
      <c r="N18" s="53">
        <f>SUMIF('Raw Data'!$A:$A, 'Model Results'!$B18, 'Raw Data'!BJ:BJ)</f>
        <v>84.1419018909599</v>
      </c>
      <c r="O18" s="53">
        <f>SUMIF('Raw Data'!$A:$A, 'Model Results'!$B18, 'Raw Data'!BK:BK)</f>
        <v>33.241025453006309</v>
      </c>
      <c r="P18" s="55">
        <f>SUMIF('Raw Data'!$A:$A, 'Model Results'!$B18, 'Raw Data'!BL:BL)</f>
        <v>0</v>
      </c>
      <c r="AA18" s="8" t="s">
        <v>142</v>
      </c>
      <c r="AB18" s="4">
        <f>SUM('Raw Data'!BH:BH)</f>
        <v>0</v>
      </c>
    </row>
    <row r="19" spans="2:28" x14ac:dyDescent="0.25">
      <c r="B19" s="33" t="s">
        <v>20</v>
      </c>
      <c r="C19" s="52">
        <f>SUMIF('Raw Data'!A:A, 'Model Results'!B19, 'Raw Data'!P:P)</f>
        <v>195859.91659582959</v>
      </c>
      <c r="D19" s="53">
        <f>SUMIF('Raw Data'!A:A, 'Model Results'!B19, 'Raw Data'!J:J)</f>
        <v>97.050516190867626</v>
      </c>
      <c r="E19" s="53">
        <f>SUMIF('Raw Data'!A:A, 'Model Results'!B19, 'Raw Data'!K:K)</f>
        <v>84.170101359971227</v>
      </c>
      <c r="F19" s="52">
        <f t="shared" si="0"/>
        <v>2018.1233885519493</v>
      </c>
      <c r="G19" s="45">
        <f>SUMIF('Raw Data'!A:A, 'Model Results'!B19, 'Raw Data'!BC:BC)</f>
        <v>115393.06375094161</v>
      </c>
      <c r="H19" s="45">
        <f>SUMIF('Raw Data'!A:A, 'Model Results'!B19, 'Raw Data'!BE:BE)</f>
        <v>72153.219951739477</v>
      </c>
      <c r="I19" s="45">
        <f>SUMIF('Raw Data'!A:A, 'Model Results'!B19, 'Raw Data'!BF:BF)</f>
        <v>8313.6328931485805</v>
      </c>
      <c r="J19" s="46">
        <f t="shared" si="1"/>
        <v>123706.69664409019</v>
      </c>
      <c r="K19" s="53">
        <f>SUMIF('Raw Data'!$A:$A, 'Model Results'!$B19, 'Raw Data'!BG:BG)</f>
        <v>0</v>
      </c>
      <c r="L19" s="53">
        <f>SUMIF('Raw Data'!$A:$A, 'Model Results'!$B19, 'Raw Data'!BH:BH)</f>
        <v>0</v>
      </c>
      <c r="M19" s="53">
        <f>SUMIF('Raw Data'!$A:$A, 'Model Results'!$B19, 'Raw Data'!BI:BI)</f>
        <v>0</v>
      </c>
      <c r="N19" s="53">
        <f>SUMIF('Raw Data'!$A:$A, 'Model Results'!$B19, 'Raw Data'!BJ:BJ)</f>
        <v>84.170101359971227</v>
      </c>
      <c r="O19" s="53">
        <f>SUMIF('Raw Data'!$A:$A, 'Model Results'!$B19, 'Raw Data'!BK:BK)</f>
        <v>12.880414830896409</v>
      </c>
      <c r="P19" s="55">
        <f>SUMIF('Raw Data'!$A:$A, 'Model Results'!$B19, 'Raw Data'!BL:BL)</f>
        <v>0</v>
      </c>
      <c r="AA19" s="8" t="s">
        <v>143</v>
      </c>
      <c r="AB19" s="4">
        <f>SUM('Raw Data'!BI:BI)</f>
        <v>0</v>
      </c>
    </row>
    <row r="20" spans="2:28" x14ac:dyDescent="0.25">
      <c r="B20" s="33" t="s">
        <v>21</v>
      </c>
      <c r="C20" s="52">
        <f>SUMIF('Raw Data'!A:A, 'Model Results'!B20, 'Raw Data'!P:P)</f>
        <v>25568.063200000004</v>
      </c>
      <c r="D20" s="53">
        <f>SUMIF('Raw Data'!A:A, 'Model Results'!B20, 'Raw Data'!J:J)</f>
        <v>12</v>
      </c>
      <c r="E20" s="53">
        <f>SUMIF('Raw Data'!A:A, 'Model Results'!B20, 'Raw Data'!K:K)</f>
        <v>10</v>
      </c>
      <c r="F20" s="52">
        <f t="shared" si="0"/>
        <v>2130.6719333333335</v>
      </c>
      <c r="G20" s="45">
        <f>SUMIF('Raw Data'!A:A, 'Model Results'!B20, 'Raw Data'!BC:BC)</f>
        <v>14268</v>
      </c>
      <c r="H20" s="45">
        <f>SUMIF('Raw Data'!A:A, 'Model Results'!B20, 'Raw Data'!BE:BE)</f>
        <v>10003.6296</v>
      </c>
      <c r="I20" s="45">
        <f>SUMIF('Raw Data'!A:A, 'Model Results'!B20, 'Raw Data'!BF:BF)</f>
        <v>1296.4336000000001</v>
      </c>
      <c r="J20" s="46">
        <f t="shared" si="1"/>
        <v>15564.4336</v>
      </c>
      <c r="K20" s="53">
        <f>SUMIF('Raw Data'!$A:$A, 'Model Results'!$B20, 'Raw Data'!BG:BG)</f>
        <v>0</v>
      </c>
      <c r="L20" s="53">
        <f>SUMIF('Raw Data'!$A:$A, 'Model Results'!$B20, 'Raw Data'!BH:BH)</f>
        <v>0</v>
      </c>
      <c r="M20" s="53">
        <f>SUMIF('Raw Data'!$A:$A, 'Model Results'!$B20, 'Raw Data'!BI:BI)</f>
        <v>0</v>
      </c>
      <c r="N20" s="53">
        <f>SUMIF('Raw Data'!$A:$A, 'Model Results'!$B20, 'Raw Data'!BJ:BJ)</f>
        <v>10</v>
      </c>
      <c r="O20" s="53">
        <f>SUMIF('Raw Data'!$A:$A, 'Model Results'!$B20, 'Raw Data'!BK:BK)</f>
        <v>2</v>
      </c>
      <c r="P20" s="55">
        <f>SUMIF('Raw Data'!$A:$A, 'Model Results'!$B20, 'Raw Data'!BL:BL)</f>
        <v>0</v>
      </c>
      <c r="AA20" s="8" t="s">
        <v>144</v>
      </c>
      <c r="AB20" s="4">
        <f>SUM('Raw Data'!BJ:BJ)</f>
        <v>704.86909744059699</v>
      </c>
    </row>
    <row r="21" spans="2:28" x14ac:dyDescent="0.25">
      <c r="B21" s="33" t="s">
        <v>22</v>
      </c>
      <c r="C21" s="52">
        <f>SUMIF('Raw Data'!A:A, 'Model Results'!B21, 'Raw Data'!P:P)</f>
        <v>26279.258855172415</v>
      </c>
      <c r="D21" s="53">
        <f>SUMIF('Raw Data'!A:A, 'Model Results'!B21, 'Raw Data'!J:J)</f>
        <v>7.5862068965517242</v>
      </c>
      <c r="E21" s="53">
        <f>SUMIF('Raw Data'!A:A, 'Model Results'!B21, 'Raw Data'!K:K)</f>
        <v>7.4111465270344832</v>
      </c>
      <c r="F21" s="52">
        <f t="shared" si="0"/>
        <v>3464.0841218181818</v>
      </c>
      <c r="G21" s="45">
        <f>SUMIF('Raw Data'!A:A, 'Model Results'!B21, 'Raw Data'!BC:BC)</f>
        <v>8982.226999999999</v>
      </c>
      <c r="H21" s="45">
        <f>SUMIF('Raw Data'!A:A, 'Model Results'!B21, 'Raw Data'!BE:BE)</f>
        <v>17265.329372906763</v>
      </c>
      <c r="I21" s="45">
        <f>SUMIF('Raw Data'!A:A, 'Model Results'!B21, 'Raw Data'!BF:BF)</f>
        <v>31.702482265652563</v>
      </c>
      <c r="J21" s="46">
        <f t="shared" si="1"/>
        <v>9013.929482265652</v>
      </c>
      <c r="K21" s="53">
        <f>SUMIF('Raw Data'!$A:$A, 'Model Results'!$B21, 'Raw Data'!BG:BG)</f>
        <v>1</v>
      </c>
      <c r="L21" s="53">
        <f>SUMIF('Raw Data'!$A:$A, 'Model Results'!$B21, 'Raw Data'!BH:BH)</f>
        <v>0</v>
      </c>
      <c r="M21" s="53">
        <f>SUMIF('Raw Data'!$A:$A, 'Model Results'!$B21, 'Raw Data'!BI:BI)</f>
        <v>0</v>
      </c>
      <c r="N21" s="53">
        <f>SUMIF('Raw Data'!$A:$A, 'Model Results'!$B21, 'Raw Data'!BJ:BJ)</f>
        <v>6.5215106730344825</v>
      </c>
      <c r="O21" s="53">
        <f>SUMIF('Raw Data'!$A:$A, 'Model Results'!$B21, 'Raw Data'!BK:BK)</f>
        <v>6.4696223517241025E-2</v>
      </c>
      <c r="P21" s="55">
        <f>SUMIF('Raw Data'!$A:$A, 'Model Results'!$B21, 'Raw Data'!BL:BL)</f>
        <v>0</v>
      </c>
      <c r="AA21" s="8" t="s">
        <v>145</v>
      </c>
      <c r="AB21" s="4">
        <f>SUM('Raw Data'!BK:BK)</f>
        <v>307.88318539555678</v>
      </c>
    </row>
    <row r="22" spans="2:28" x14ac:dyDescent="0.25">
      <c r="B22" s="33" t="s">
        <v>23</v>
      </c>
      <c r="C22" s="52">
        <f>SUMIF('Raw Data'!A:A, 'Model Results'!B22, 'Raw Data'!P:P)</f>
        <v>146904.95769847272</v>
      </c>
      <c r="D22" s="53">
        <f>SUMIF('Raw Data'!A:A, 'Model Results'!B22, 'Raw Data'!J:J)</f>
        <v>66</v>
      </c>
      <c r="E22" s="53">
        <f>SUMIF('Raw Data'!A:A, 'Model Results'!B22, 'Raw Data'!K:K)</f>
        <v>1.1117174E-2</v>
      </c>
      <c r="F22" s="52">
        <f t="shared" si="0"/>
        <v>2225.8326924011017</v>
      </c>
      <c r="G22" s="45">
        <f>SUMIF('Raw Data'!A:A, 'Model Results'!B22, 'Raw Data'!BC:BC)</f>
        <v>78474</v>
      </c>
      <c r="H22" s="45">
        <f>SUMIF('Raw Data'!A:A, 'Model Results'!B22, 'Raw Data'!BE:BE)</f>
        <v>4.9098772960798787</v>
      </c>
      <c r="I22" s="45">
        <f>SUMIF('Raw Data'!A:A, 'Model Results'!B22, 'Raw Data'!BF:BF)</f>
        <v>68426.047821176777</v>
      </c>
      <c r="J22" s="46">
        <f t="shared" si="1"/>
        <v>146900.04782117676</v>
      </c>
      <c r="K22" s="53">
        <f>SUMIF('Raw Data'!$A:$A, 'Model Results'!$B22, 'Raw Data'!BG:BG)</f>
        <v>0</v>
      </c>
      <c r="L22" s="53">
        <f>SUMIF('Raw Data'!$A:$A, 'Model Results'!$B22, 'Raw Data'!BH:BH)</f>
        <v>0</v>
      </c>
      <c r="M22" s="53">
        <f>SUMIF('Raw Data'!$A:$A, 'Model Results'!$B22, 'Raw Data'!BI:BI)</f>
        <v>0</v>
      </c>
      <c r="N22" s="53">
        <f>SUMIF('Raw Data'!$A:$A, 'Model Results'!$B22, 'Raw Data'!BJ:BJ)</f>
        <v>1.1117174E-2</v>
      </c>
      <c r="O22" s="53">
        <f>SUMIF('Raw Data'!$A:$A, 'Model Results'!$B22, 'Raw Data'!BK:BK)</f>
        <v>65.988882826000008</v>
      </c>
      <c r="P22" s="55">
        <f>SUMIF('Raw Data'!$A:$A, 'Model Results'!$B22, 'Raw Data'!BL:BL)</f>
        <v>0</v>
      </c>
      <c r="AA22" s="8" t="s">
        <v>146</v>
      </c>
      <c r="AB22" s="4">
        <f>SUM('Raw Data'!BL:BL)</f>
        <v>0</v>
      </c>
    </row>
    <row r="23" spans="2:28" x14ac:dyDescent="0.25">
      <c r="B23" s="33" t="s">
        <v>24</v>
      </c>
      <c r="C23" s="52">
        <f>SUMIF('Raw Data'!A:A, 'Model Results'!B23, 'Raw Data'!P:P)</f>
        <v>211060.88212018783</v>
      </c>
      <c r="D23" s="53">
        <f>SUMIF('Raw Data'!A:A, 'Model Results'!B23, 'Raw Data'!J:J)</f>
        <v>95</v>
      </c>
      <c r="E23" s="53">
        <f>SUMIF('Raw Data'!A:A, 'Model Results'!B23, 'Raw Data'!K:K)</f>
        <v>86</v>
      </c>
      <c r="F23" s="52">
        <f t="shared" si="0"/>
        <v>2221.6934960019771</v>
      </c>
      <c r="G23" s="45">
        <f>SUMIF('Raw Data'!A:A, 'Model Results'!B23, 'Raw Data'!BC:BC)</f>
        <v>112955</v>
      </c>
      <c r="H23" s="45">
        <f>SUMIF('Raw Data'!A:A, 'Model Results'!B23, 'Raw Data'!BE:BE)</f>
        <v>93011.125720187789</v>
      </c>
      <c r="I23" s="45">
        <f>SUMIF('Raw Data'!A:A, 'Model Results'!B23, 'Raw Data'!BF:BF)</f>
        <v>5094.7564000000002</v>
      </c>
      <c r="J23" s="46">
        <f t="shared" si="1"/>
        <v>118049.7564</v>
      </c>
      <c r="K23" s="53">
        <f>SUMIF('Raw Data'!$A:$A, 'Model Results'!$B23, 'Raw Data'!BG:BG)</f>
        <v>0</v>
      </c>
      <c r="L23" s="53">
        <f>SUMIF('Raw Data'!$A:$A, 'Model Results'!$B23, 'Raw Data'!BH:BH)</f>
        <v>0</v>
      </c>
      <c r="M23" s="53">
        <f>SUMIF('Raw Data'!$A:$A, 'Model Results'!$B23, 'Raw Data'!BI:BI)</f>
        <v>0</v>
      </c>
      <c r="N23" s="53">
        <f>SUMIF('Raw Data'!$A:$A, 'Model Results'!$B23, 'Raw Data'!BJ:BJ)</f>
        <v>86</v>
      </c>
      <c r="O23" s="53">
        <f>SUMIF('Raw Data'!$A:$A, 'Model Results'!$B23, 'Raw Data'!BK:BK)</f>
        <v>9</v>
      </c>
      <c r="P23" s="55">
        <f>SUMIF('Raw Data'!$A:$A, 'Model Results'!$B23, 'Raw Data'!BL:BL)</f>
        <v>0</v>
      </c>
      <c r="AA23" s="8"/>
      <c r="AB23" s="4"/>
    </row>
    <row r="24" spans="2:28" x14ac:dyDescent="0.25">
      <c r="B24" s="33" t="s">
        <v>25</v>
      </c>
      <c r="C24" s="52">
        <f>SUMIF('Raw Data'!A:A, 'Model Results'!B24, 'Raw Data'!P:P)</f>
        <v>78597.396985770727</v>
      </c>
      <c r="D24" s="53">
        <f>SUMIF('Raw Data'!A:A, 'Model Results'!B24, 'Raw Data'!J:J)</f>
        <v>34.503952569169961</v>
      </c>
      <c r="E24" s="53">
        <f>SUMIF('Raw Data'!A:A, 'Model Results'!B24, 'Raw Data'!K:K)</f>
        <v>17.182968379446635</v>
      </c>
      <c r="F24" s="52">
        <f t="shared" si="0"/>
        <v>2277.9244444011679</v>
      </c>
      <c r="G24" s="45">
        <f>SUMIF('Raw Data'!A:A, 'Model Results'!B24, 'Raw Data'!BC:BC)</f>
        <v>41025.19960474308</v>
      </c>
      <c r="H24" s="45">
        <f>SUMIF('Raw Data'!A:A, 'Model Results'!B24, 'Raw Data'!BE:BE)</f>
        <v>18710.954295751781</v>
      </c>
      <c r="I24" s="45">
        <f>SUMIF('Raw Data'!A:A, 'Model Results'!B24, 'Raw Data'!BF:BF)</f>
        <v>18861.243085275895</v>
      </c>
      <c r="J24" s="46">
        <f t="shared" si="1"/>
        <v>59886.442690018972</v>
      </c>
      <c r="K24" s="53">
        <f>SUMIF('Raw Data'!$A:$A, 'Model Results'!$B24, 'Raw Data'!BG:BG)</f>
        <v>0</v>
      </c>
      <c r="L24" s="53">
        <f>SUMIF('Raw Data'!$A:$A, 'Model Results'!$B24, 'Raw Data'!BH:BH)</f>
        <v>0</v>
      </c>
      <c r="M24" s="53">
        <f>SUMIF('Raw Data'!$A:$A, 'Model Results'!$B24, 'Raw Data'!BI:BI)</f>
        <v>0</v>
      </c>
      <c r="N24" s="53">
        <f>SUMIF('Raw Data'!$A:$A, 'Model Results'!$B24, 'Raw Data'!BJ:BJ)</f>
        <v>17.182968379446635</v>
      </c>
      <c r="O24" s="53">
        <f>SUMIF('Raw Data'!$A:$A, 'Model Results'!$B24, 'Raw Data'!BK:BK)</f>
        <v>17.320984189723326</v>
      </c>
      <c r="P24" s="55">
        <f>SUMIF('Raw Data'!$A:$A, 'Model Results'!$B24, 'Raw Data'!BL:BL)</f>
        <v>0</v>
      </c>
      <c r="AA24" s="8"/>
    </row>
    <row r="25" spans="2:28" ht="15.75" thickBot="1" x14ac:dyDescent="0.3">
      <c r="B25" s="33" t="s">
        <v>26</v>
      </c>
      <c r="C25" s="52">
        <f>SUMIF('Raw Data'!A:A, 'Model Results'!B25, 'Raw Data'!P:P)</f>
        <v>125631.14725934305</v>
      </c>
      <c r="D25" s="53">
        <f>SUMIF('Raw Data'!A:A, 'Model Results'!B25, 'Raw Data'!J:J)</f>
        <v>59.046922604510065</v>
      </c>
      <c r="E25" s="53">
        <f>SUMIF('Raw Data'!A:A, 'Model Results'!B25, 'Raw Data'!K:K)</f>
        <v>24.622566726080723</v>
      </c>
      <c r="F25" s="52">
        <f t="shared" si="0"/>
        <v>2127.6493628771641</v>
      </c>
      <c r="G25" s="45">
        <f>SUMIF('Raw Data'!A:A, 'Model Results'!B25, 'Raw Data'!BC:BC)</f>
        <v>70206.790976762466</v>
      </c>
      <c r="H25" s="45">
        <f>SUMIF('Raw Data'!A:A, 'Model Results'!B25, 'Raw Data'!BE:BE)</f>
        <v>23111.956569836097</v>
      </c>
      <c r="I25" s="45">
        <f>SUMIF('Raw Data'!A:A, 'Model Results'!B25, 'Raw Data'!BF:BF)</f>
        <v>32312.399712744475</v>
      </c>
      <c r="J25" s="46">
        <f t="shared" si="1"/>
        <v>102519.19068950694</v>
      </c>
      <c r="K25" s="53">
        <f>SUMIF('Raw Data'!$A:$A, 'Model Results'!$B25, 'Raw Data'!BG:BG)</f>
        <v>0</v>
      </c>
      <c r="L25" s="53">
        <f>SUMIF('Raw Data'!$A:$A, 'Model Results'!$B25, 'Raw Data'!BH:BH)</f>
        <v>0</v>
      </c>
      <c r="M25" s="53">
        <f>SUMIF('Raw Data'!$A:$A, 'Model Results'!$B25, 'Raw Data'!BI:BI)</f>
        <v>0</v>
      </c>
      <c r="N25" s="53">
        <f>SUMIF('Raw Data'!$A:$A, 'Model Results'!$B25, 'Raw Data'!BJ:BJ)</f>
        <v>24.622566726080723</v>
      </c>
      <c r="O25" s="53">
        <f>SUMIF('Raw Data'!$A:$A, 'Model Results'!$B25, 'Raw Data'!BK:BK)</f>
        <v>34.424355878429324</v>
      </c>
      <c r="P25" s="55">
        <f>SUMIF('Raw Data'!$A:$A, 'Model Results'!$B25, 'Raw Data'!BL:BL)</f>
        <v>0</v>
      </c>
    </row>
    <row r="26" spans="2:28" s="9" customFormat="1" x14ac:dyDescent="0.25">
      <c r="B26" s="73" t="s">
        <v>173</v>
      </c>
      <c r="C26" s="74">
        <f>SUM(C12:C25)</f>
        <v>2266798.3467157912</v>
      </c>
      <c r="D26" s="75">
        <f>SUM(D12:D25)</f>
        <v>1017.7522828361531</v>
      </c>
      <c r="E26" s="75">
        <f>SUM(E12:E25)</f>
        <v>706.42272475659672</v>
      </c>
      <c r="F26" s="74">
        <f>C26/D26</f>
        <v>2227.2594077597573</v>
      </c>
      <c r="G26" s="76">
        <f t="shared" ref="G26:P26" si="2">SUM(G12:G25)</f>
        <v>1209949.1034921862</v>
      </c>
      <c r="H26" s="76">
        <f t="shared" si="2"/>
        <v>780993.32893765601</v>
      </c>
      <c r="I26" s="76">
        <f>SUM(I12:I25)</f>
        <v>275855.91428594897</v>
      </c>
      <c r="J26" s="76">
        <f>SUM(J12:J25)</f>
        <v>1485805.0177781349</v>
      </c>
      <c r="K26" s="75">
        <f t="shared" si="2"/>
        <v>5</v>
      </c>
      <c r="L26" s="75">
        <f t="shared" si="2"/>
        <v>0</v>
      </c>
      <c r="M26" s="75">
        <f t="shared" si="2"/>
        <v>0</v>
      </c>
      <c r="N26" s="75">
        <f t="shared" si="2"/>
        <v>704.86909744059676</v>
      </c>
      <c r="O26" s="75">
        <f t="shared" si="2"/>
        <v>307.88318539555638</v>
      </c>
      <c r="P26" s="77">
        <f t="shared" si="2"/>
        <v>0</v>
      </c>
    </row>
    <row r="27" spans="2:28" s="13" customFormat="1" ht="15.75" thickBot="1" x14ac:dyDescent="0.3">
      <c r="B27" s="78" t="s">
        <v>209</v>
      </c>
      <c r="C27" s="79"/>
      <c r="D27" s="80"/>
      <c r="E27" s="80"/>
      <c r="F27" s="79"/>
      <c r="G27" s="81">
        <f>G26/SUM($G26:$I26)</f>
        <v>0.53377006615749412</v>
      </c>
      <c r="H27" s="81">
        <f t="shared" ref="H27:J27" si="3">H26/SUM($G26:$I26)</f>
        <v>0.34453586489913574</v>
      </c>
      <c r="I27" s="81">
        <f t="shared" si="3"/>
        <v>0.12169406894337015</v>
      </c>
      <c r="J27" s="81">
        <f t="shared" si="3"/>
        <v>0.65546413510086421</v>
      </c>
      <c r="K27" s="82">
        <f>K26/SUM($K26:$P26)</f>
        <v>4.9127868188775601E-3</v>
      </c>
      <c r="L27" s="82">
        <f t="shared" ref="L27:P27" si="4">L26/SUM($K26:$P26)</f>
        <v>0</v>
      </c>
      <c r="M27" s="82">
        <f t="shared" si="4"/>
        <v>0</v>
      </c>
      <c r="N27" s="82">
        <f t="shared" si="4"/>
        <v>0.69257432218805726</v>
      </c>
      <c r="O27" s="82">
        <f t="shared" si="4"/>
        <v>0.30251289099306511</v>
      </c>
      <c r="P27" s="83">
        <f t="shared" si="4"/>
        <v>0</v>
      </c>
    </row>
    <row r="32" spans="2:28" ht="15.75" thickBot="1" x14ac:dyDescent="0.3"/>
    <row r="33" spans="2:8" ht="18.75" x14ac:dyDescent="0.3">
      <c r="B33" s="36" t="s">
        <v>204</v>
      </c>
      <c r="C33" s="37"/>
      <c r="D33" s="37"/>
      <c r="E33" s="37"/>
      <c r="F33" s="37"/>
      <c r="G33" s="37"/>
      <c r="H33" s="38"/>
    </row>
    <row r="34" spans="2:8" x14ac:dyDescent="0.25">
      <c r="B34" s="207" t="s">
        <v>202</v>
      </c>
      <c r="C34" s="208"/>
      <c r="D34" s="208"/>
      <c r="E34" s="208"/>
      <c r="F34" s="208"/>
      <c r="G34" s="208"/>
      <c r="H34" s="39">
        <f>'Model Data'!C3*'Growth Parameters'!H22</f>
        <v>1210000</v>
      </c>
    </row>
    <row r="35" spans="2:8" x14ac:dyDescent="0.25">
      <c r="B35" s="207" t="s">
        <v>201</v>
      </c>
      <c r="C35" s="208"/>
      <c r="D35" s="208"/>
      <c r="E35" s="208"/>
      <c r="F35" s="208"/>
      <c r="G35" s="208"/>
      <c r="H35" s="39">
        <f>'Model Data'!C4*'Growth Parameters'!H23</f>
        <v>180000000</v>
      </c>
    </row>
    <row r="36" spans="2:8" x14ac:dyDescent="0.25">
      <c r="B36" s="207" t="s">
        <v>183</v>
      </c>
      <c r="C36" s="208"/>
      <c r="D36" s="208"/>
      <c r="E36" s="208"/>
      <c r="F36" s="208"/>
      <c r="G36" s="208"/>
      <c r="H36" s="40">
        <f>H34/D26</f>
        <v>1188.8944101683696</v>
      </c>
    </row>
    <row r="37" spans="2:8" x14ac:dyDescent="0.25">
      <c r="B37" s="207" t="s">
        <v>182</v>
      </c>
      <c r="C37" s="208"/>
      <c r="D37" s="208"/>
      <c r="E37" s="208"/>
      <c r="F37" s="208"/>
      <c r="G37" s="208"/>
      <c r="H37" s="40">
        <f>H34/(D26-E26)</f>
        <v>3886.5567646834215</v>
      </c>
    </row>
    <row r="38" spans="2:8" x14ac:dyDescent="0.25">
      <c r="B38" s="207" t="s">
        <v>188</v>
      </c>
      <c r="C38" s="208"/>
      <c r="D38" s="208"/>
      <c r="E38" s="208"/>
      <c r="F38" s="208"/>
      <c r="G38" s="208"/>
      <c r="H38" s="41">
        <f>H26/H35</f>
        <v>4.3388518274314223E-3</v>
      </c>
    </row>
    <row r="39" spans="2:8" x14ac:dyDescent="0.25">
      <c r="B39" s="207" t="s">
        <v>189</v>
      </c>
      <c r="C39" s="208"/>
      <c r="D39" s="208"/>
      <c r="E39" s="208"/>
      <c r="F39" s="208"/>
      <c r="G39" s="208"/>
      <c r="H39" s="42">
        <f>J26-H34</f>
        <v>275805.0177781349</v>
      </c>
    </row>
    <row r="40" spans="2:8" ht="15.75" thickBot="1" x14ac:dyDescent="0.3">
      <c r="B40" s="205" t="s">
        <v>190</v>
      </c>
      <c r="C40" s="206"/>
      <c r="D40" s="206"/>
      <c r="E40" s="206"/>
      <c r="F40" s="206"/>
      <c r="G40" s="206"/>
      <c r="H40" s="43">
        <f>H39/H34</f>
        <v>0.22793803122159909</v>
      </c>
    </row>
  </sheetData>
  <sheetProtection sheet="1" objects="1" scenarios="1"/>
  <mergeCells count="10">
    <mergeCell ref="B40:G40"/>
    <mergeCell ref="B34:G34"/>
    <mergeCell ref="B35:G35"/>
    <mergeCell ref="C10:F10"/>
    <mergeCell ref="K10:P10"/>
    <mergeCell ref="G10:J10"/>
    <mergeCell ref="B36:G36"/>
    <mergeCell ref="B37:G37"/>
    <mergeCell ref="B38:G38"/>
    <mergeCell ref="B39:G39"/>
  </mergeCells>
  <pageMargins left="0.7" right="0.7" top="0.75" bottom="0.75" header="0.3" footer="0.3"/>
  <pageSetup orientation="portrait" r:id="rId1"/>
  <ignoredErrors>
    <ignoredError sqref="F2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15"/>
  <sheetViews>
    <sheetView workbookViewId="0">
      <selection activeCell="G2" sqref="G2"/>
    </sheetView>
  </sheetViews>
  <sheetFormatPr defaultRowHeight="15" x14ac:dyDescent="0.25"/>
  <cols>
    <col min="1" max="1" width="24.7109375" bestFit="1" customWidth="1"/>
    <col min="3" max="3" width="15.28515625" bestFit="1" customWidth="1"/>
    <col min="5" max="5" width="16.140625" bestFit="1" customWidth="1"/>
    <col min="6" max="6" width="30" bestFit="1" customWidth="1"/>
    <col min="7" max="7" width="13.42578125" bestFit="1" customWidth="1"/>
    <col min="8" max="8" width="9.7109375" bestFit="1" customWidth="1"/>
    <col min="9" max="9" width="11" bestFit="1" customWidth="1"/>
  </cols>
  <sheetData>
    <row r="1" spans="1:9" x14ac:dyDescent="0.25">
      <c r="A1" t="s">
        <v>68</v>
      </c>
      <c r="B1" t="s">
        <v>69</v>
      </c>
      <c r="C1" t="s">
        <v>74</v>
      </c>
      <c r="E1" t="s">
        <v>221</v>
      </c>
      <c r="F1" t="s">
        <v>0</v>
      </c>
      <c r="G1" t="s">
        <v>239</v>
      </c>
      <c r="H1" t="s">
        <v>4</v>
      </c>
      <c r="I1" t="s">
        <v>5</v>
      </c>
    </row>
    <row r="2" spans="1:9" x14ac:dyDescent="0.25">
      <c r="A2" t="s">
        <v>70</v>
      </c>
      <c r="B2" t="s">
        <v>27</v>
      </c>
      <c r="C2" s="4">
        <f>SUMIF('Raw Data'!D:D, B2, 'Raw Data'!J:J)</f>
        <v>937</v>
      </c>
      <c r="F2" t="s">
        <v>7</v>
      </c>
      <c r="G2" t="s">
        <v>8</v>
      </c>
      <c r="H2" t="s">
        <v>10</v>
      </c>
      <c r="I2" t="s">
        <v>11</v>
      </c>
    </row>
    <row r="3" spans="1:9" x14ac:dyDescent="0.25">
      <c r="A3" t="s">
        <v>70</v>
      </c>
      <c r="B3" t="s">
        <v>11</v>
      </c>
      <c r="C3" s="4">
        <f>SUMIF('Raw Data'!D:D, B3, 'Raw Data'!J:J)</f>
        <v>80.752282836153071</v>
      </c>
      <c r="F3" t="s">
        <v>13</v>
      </c>
      <c r="G3" t="s">
        <v>12</v>
      </c>
      <c r="H3" t="s">
        <v>8</v>
      </c>
      <c r="I3" t="s">
        <v>27</v>
      </c>
    </row>
    <row r="4" spans="1:9" x14ac:dyDescent="0.25">
      <c r="A4" t="s">
        <v>72</v>
      </c>
      <c r="B4" t="s">
        <v>27</v>
      </c>
      <c r="C4" s="4">
        <f>SUMIFS('Raw Data'!J:J, 'Raw Data'!G:G, "NA", 'Raw Data'!D:D, B4)</f>
        <v>85</v>
      </c>
      <c r="F4" t="s">
        <v>14</v>
      </c>
      <c r="G4" t="s">
        <v>15</v>
      </c>
    </row>
    <row r="5" spans="1:9" x14ac:dyDescent="0.25">
      <c r="A5" t="s">
        <v>72</v>
      </c>
      <c r="B5" t="s">
        <v>11</v>
      </c>
      <c r="C5" s="4">
        <f>SUMIFS('Raw Data'!J:J, 'Raw Data'!G:G, "NA", 'Raw Data'!D:D, B5)</f>
        <v>5.0795385890976679</v>
      </c>
      <c r="F5" t="s">
        <v>16</v>
      </c>
    </row>
    <row r="6" spans="1:9" x14ac:dyDescent="0.25">
      <c r="A6" t="s">
        <v>71</v>
      </c>
      <c r="B6" t="s">
        <v>27</v>
      </c>
      <c r="C6" s="4">
        <f>C2-C4</f>
        <v>852</v>
      </c>
      <c r="F6" t="s">
        <v>17</v>
      </c>
    </row>
    <row r="7" spans="1:9" x14ac:dyDescent="0.25">
      <c r="A7" t="s">
        <v>71</v>
      </c>
      <c r="B7" t="s">
        <v>11</v>
      </c>
      <c r="C7" s="4">
        <f>C3-C5</f>
        <v>75.672744247055405</v>
      </c>
      <c r="F7" t="s">
        <v>18</v>
      </c>
    </row>
    <row r="8" spans="1:9" x14ac:dyDescent="0.25">
      <c r="A8" t="s">
        <v>73</v>
      </c>
      <c r="B8" t="s">
        <v>27</v>
      </c>
      <c r="C8" s="1">
        <f>SUMIFS('Raw Data'!N:N, 'Raw Data'!D:D, 'Internal Calculations'!B8)</f>
        <v>1941432.3055999991</v>
      </c>
      <c r="F8" t="s">
        <v>19</v>
      </c>
    </row>
    <row r="9" spans="1:9" x14ac:dyDescent="0.25">
      <c r="A9" t="s">
        <v>73</v>
      </c>
      <c r="B9" t="s">
        <v>11</v>
      </c>
      <c r="C9" s="1">
        <f>SUMIFS('Raw Data'!N:N, 'Raw Data'!D:D, 'Internal Calculations'!B9)</f>
        <v>123395.60656509659</v>
      </c>
      <c r="F9" t="s">
        <v>20</v>
      </c>
    </row>
    <row r="10" spans="1:9" x14ac:dyDescent="0.25">
      <c r="A10" t="s">
        <v>75</v>
      </c>
      <c r="B10" t="s">
        <v>27</v>
      </c>
      <c r="C10" s="2">
        <f>C8/C6</f>
        <v>2278.6764150234731</v>
      </c>
      <c r="F10" t="s">
        <v>21</v>
      </c>
    </row>
    <row r="11" spans="1:9" x14ac:dyDescent="0.25">
      <c r="A11" t="s">
        <v>75</v>
      </c>
      <c r="B11" t="s">
        <v>11</v>
      </c>
      <c r="C11" s="2">
        <f>C9/C7</f>
        <v>1630.6479670175063</v>
      </c>
      <c r="F11" t="s">
        <v>22</v>
      </c>
    </row>
    <row r="12" spans="1:9" x14ac:dyDescent="0.25">
      <c r="A12" t="s">
        <v>76</v>
      </c>
      <c r="B12" t="s">
        <v>27</v>
      </c>
      <c r="C12" s="1">
        <f>SUMIFS('Raw Data'!P:P, 'Raw Data'!D:D, 'Internal Calculations'!B12)</f>
        <v>2135119.8008769914</v>
      </c>
      <c r="F12" t="s">
        <v>23</v>
      </c>
    </row>
    <row r="13" spans="1:9" x14ac:dyDescent="0.25">
      <c r="A13" t="s">
        <v>76</v>
      </c>
      <c r="B13" t="s">
        <v>11</v>
      </c>
      <c r="C13" s="1">
        <f>SUMIFS('Raw Data'!P:P, 'Raw Data'!D:D, 'Internal Calculations'!B13)</f>
        <v>131678.54583879566</v>
      </c>
      <c r="F13" t="s">
        <v>24</v>
      </c>
    </row>
    <row r="14" spans="1:9" x14ac:dyDescent="0.25">
      <c r="A14" t="s">
        <v>76</v>
      </c>
      <c r="B14" t="s">
        <v>77</v>
      </c>
      <c r="C14" s="2">
        <f>C13+C12</f>
        <v>2266798.346715787</v>
      </c>
      <c r="F14" t="s">
        <v>25</v>
      </c>
    </row>
    <row r="15" spans="1:9" x14ac:dyDescent="0.25">
      <c r="F15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Raw Data</vt:lpstr>
      <vt:lpstr>Model Data</vt:lpstr>
      <vt:lpstr>APC Parameters</vt:lpstr>
      <vt:lpstr>Funding Allocation Parameters</vt:lpstr>
      <vt:lpstr>Library Subsidy Complex</vt:lpstr>
      <vt:lpstr>Advanced Parameters</vt:lpstr>
      <vt:lpstr>Growth Parameters</vt:lpstr>
      <vt:lpstr>Model Results</vt:lpstr>
      <vt:lpstr>Internal Calculations</vt:lpstr>
    </vt:vector>
  </TitlesOfParts>
  <Company>University of California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Willmott</dc:creator>
  <cp:lastModifiedBy>mackenzie</cp:lastModifiedBy>
  <dcterms:created xsi:type="dcterms:W3CDTF">2016-06-08T18:06:02Z</dcterms:created>
  <dcterms:modified xsi:type="dcterms:W3CDTF">2016-07-22T22:19:14Z</dcterms:modified>
</cp:coreProperties>
</file>